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24.07.2026\"/>
    </mc:Choice>
  </mc:AlternateContent>
  <bookViews>
    <workbookView xWindow="0" yWindow="0" windowWidth="21570" windowHeight="9915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доп.67'!$27:$27</definedName>
    <definedName name="_xlnm.Print_Area" localSheetId="0">'Смета по ТСН-2001(с доп.67'!$A$1:$K$1700</definedName>
  </definedNames>
  <calcPr calcId="162913" iterate="1"/>
</workbook>
</file>

<file path=xl/calcChain.xml><?xml version="1.0" encoding="utf-8"?>
<calcChain xmlns="http://schemas.openxmlformats.org/spreadsheetml/2006/main">
  <c r="H1698" i="7" l="1"/>
  <c r="H1695" i="7"/>
  <c r="C1698" i="7"/>
  <c r="C1695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1692" i="7"/>
  <c r="J1692" i="7"/>
  <c r="I1691" i="7"/>
  <c r="J1691" i="7"/>
  <c r="A1690" i="7"/>
  <c r="I1688" i="7"/>
  <c r="J1688" i="7"/>
  <c r="I1687" i="7"/>
  <c r="J1687" i="7"/>
  <c r="AQ1686" i="7"/>
  <c r="A1686" i="7"/>
  <c r="I1684" i="7"/>
  <c r="J1684" i="7"/>
  <c r="I1683" i="7"/>
  <c r="J1683" i="7"/>
  <c r="A1682" i="7"/>
  <c r="I1680" i="7"/>
  <c r="J1680" i="7"/>
  <c r="I1679" i="7"/>
  <c r="J1679" i="7"/>
  <c r="A1678" i="7"/>
  <c r="H1675" i="7"/>
  <c r="P1675" i="7"/>
  <c r="J1675" i="7"/>
  <c r="K1674" i="7"/>
  <c r="J1674" i="7"/>
  <c r="I1674" i="7"/>
  <c r="O1675" i="7" s="1"/>
  <c r="H1674" i="7"/>
  <c r="F1674" i="7"/>
  <c r="V1674" i="7"/>
  <c r="T1674" i="7"/>
  <c r="R1674" i="7"/>
  <c r="U1674" i="7"/>
  <c r="S1674" i="7"/>
  <c r="Q1674" i="7"/>
  <c r="E1674" i="7"/>
  <c r="D1674" i="7"/>
  <c r="B1674" i="7"/>
  <c r="H1671" i="7"/>
  <c r="J1672" i="7"/>
  <c r="J1671" i="7"/>
  <c r="I1669" i="7"/>
  <c r="H1669" i="7"/>
  <c r="E1669" i="7"/>
  <c r="J1668" i="7"/>
  <c r="I1668" i="7"/>
  <c r="E1668" i="7"/>
  <c r="K1667" i="7"/>
  <c r="J1667" i="7"/>
  <c r="E1667" i="7"/>
  <c r="K1666" i="7"/>
  <c r="J1666" i="7"/>
  <c r="I1666" i="7"/>
  <c r="H1666" i="7"/>
  <c r="F1666" i="7"/>
  <c r="K1665" i="7"/>
  <c r="J1665" i="7"/>
  <c r="I1665" i="7"/>
  <c r="H1665" i="7"/>
  <c r="F1665" i="7"/>
  <c r="K1664" i="7"/>
  <c r="J1664" i="7"/>
  <c r="I1664" i="7"/>
  <c r="H1670" i="7" s="1"/>
  <c r="H1664" i="7"/>
  <c r="F1664" i="7"/>
  <c r="K1663" i="7"/>
  <c r="J1663" i="7"/>
  <c r="I1663" i="7"/>
  <c r="H1663" i="7"/>
  <c r="F1663" i="7"/>
  <c r="C1662" i="7"/>
  <c r="V1661" i="7"/>
  <c r="T1661" i="7"/>
  <c r="K1668" i="7" s="1"/>
  <c r="R1661" i="7"/>
  <c r="U1661" i="7"/>
  <c r="S1661" i="7"/>
  <c r="Q1661" i="7"/>
  <c r="I1667" i="7" s="1"/>
  <c r="E1661" i="7"/>
  <c r="D1661" i="7"/>
  <c r="B1661" i="7"/>
  <c r="P1659" i="7"/>
  <c r="K1658" i="7"/>
  <c r="J1659" i="7" s="1"/>
  <c r="J1658" i="7"/>
  <c r="I1658" i="7"/>
  <c r="H1659" i="7" s="1"/>
  <c r="H1658" i="7"/>
  <c r="F1658" i="7"/>
  <c r="V1658" i="7"/>
  <c r="T1658" i="7"/>
  <c r="R1658" i="7"/>
  <c r="U1658" i="7"/>
  <c r="S1658" i="7"/>
  <c r="Q1658" i="7"/>
  <c r="E1658" i="7"/>
  <c r="D1658" i="7"/>
  <c r="B1658" i="7"/>
  <c r="H1655" i="7"/>
  <c r="J1655" i="7"/>
  <c r="I1653" i="7"/>
  <c r="H1653" i="7"/>
  <c r="E1653" i="7"/>
  <c r="J1652" i="7"/>
  <c r="E1652" i="7"/>
  <c r="J1651" i="7"/>
  <c r="E1651" i="7"/>
  <c r="K1650" i="7"/>
  <c r="J1650" i="7"/>
  <c r="H1650" i="7"/>
  <c r="I1650" i="7"/>
  <c r="F1650" i="7"/>
  <c r="V1650" i="7"/>
  <c r="T1650" i="7"/>
  <c r="R1650" i="7"/>
  <c r="U1650" i="7"/>
  <c r="S1650" i="7"/>
  <c r="Q1650" i="7"/>
  <c r="I1651" i="7" s="1"/>
  <c r="E1650" i="7"/>
  <c r="D1650" i="7"/>
  <c r="B1650" i="7"/>
  <c r="K1649" i="7"/>
  <c r="J1649" i="7"/>
  <c r="I1649" i="7"/>
  <c r="H1649" i="7"/>
  <c r="F1649" i="7"/>
  <c r="V1648" i="7"/>
  <c r="T1648" i="7"/>
  <c r="K1652" i="7" s="1"/>
  <c r="R1648" i="7"/>
  <c r="K1651" i="7" s="1"/>
  <c r="P1656" i="7" s="1"/>
  <c r="U1648" i="7"/>
  <c r="S1648" i="7"/>
  <c r="Q1648" i="7"/>
  <c r="E1648" i="7"/>
  <c r="D1648" i="7"/>
  <c r="B1648" i="7"/>
  <c r="H1646" i="7"/>
  <c r="P1646" i="7"/>
  <c r="J1646" i="7"/>
  <c r="K1645" i="7"/>
  <c r="J1645" i="7"/>
  <c r="I1645" i="7"/>
  <c r="O1646" i="7" s="1"/>
  <c r="H1645" i="7"/>
  <c r="F1645" i="7"/>
  <c r="V1645" i="7"/>
  <c r="T1645" i="7"/>
  <c r="R1645" i="7"/>
  <c r="U1645" i="7"/>
  <c r="S1645" i="7"/>
  <c r="Q1645" i="7"/>
  <c r="E1645" i="7"/>
  <c r="D1645" i="7"/>
  <c r="B1645" i="7"/>
  <c r="H1643" i="7"/>
  <c r="H1642" i="7"/>
  <c r="J1642" i="7"/>
  <c r="I1640" i="7"/>
  <c r="H1640" i="7"/>
  <c r="E1640" i="7"/>
  <c r="K1639" i="7"/>
  <c r="J1639" i="7"/>
  <c r="E1639" i="7"/>
  <c r="J1638" i="7"/>
  <c r="E1638" i="7"/>
  <c r="K1637" i="7"/>
  <c r="J1637" i="7"/>
  <c r="H1637" i="7"/>
  <c r="I1637" i="7"/>
  <c r="F1637" i="7"/>
  <c r="V1637" i="7"/>
  <c r="T1637" i="7"/>
  <c r="R1637" i="7"/>
  <c r="U1637" i="7"/>
  <c r="S1637" i="7"/>
  <c r="Q1637" i="7"/>
  <c r="I1638" i="7" s="1"/>
  <c r="E1637" i="7"/>
  <c r="D1637" i="7"/>
  <c r="B1637" i="7"/>
  <c r="K1636" i="7"/>
  <c r="J1636" i="7"/>
  <c r="I1636" i="7"/>
  <c r="H1636" i="7"/>
  <c r="F1636" i="7"/>
  <c r="K1635" i="7"/>
  <c r="J1635" i="7"/>
  <c r="I1635" i="7"/>
  <c r="H1635" i="7"/>
  <c r="F1635" i="7"/>
  <c r="K1634" i="7"/>
  <c r="J1634" i="7"/>
  <c r="I1634" i="7"/>
  <c r="H1634" i="7"/>
  <c r="F1634" i="7"/>
  <c r="K1633" i="7"/>
  <c r="J1633" i="7"/>
  <c r="I1633" i="7"/>
  <c r="H1633" i="7"/>
  <c r="F1633" i="7"/>
  <c r="V1632" i="7"/>
  <c r="T1632" i="7"/>
  <c r="R1632" i="7"/>
  <c r="K1638" i="7" s="1"/>
  <c r="J1641" i="7" s="1"/>
  <c r="U1632" i="7"/>
  <c r="S1632" i="7"/>
  <c r="I1639" i="7" s="1"/>
  <c r="Q1632" i="7"/>
  <c r="E1632" i="7"/>
  <c r="D1632" i="7"/>
  <c r="B1632" i="7"/>
  <c r="H1630" i="7"/>
  <c r="H1629" i="7"/>
  <c r="J1629" i="7"/>
  <c r="I1627" i="7"/>
  <c r="H1627" i="7"/>
  <c r="E1627" i="7"/>
  <c r="K1626" i="7"/>
  <c r="J1626" i="7"/>
  <c r="I1626" i="7"/>
  <c r="E1626" i="7"/>
  <c r="K1625" i="7"/>
  <c r="J1628" i="7" s="1"/>
  <c r="J1625" i="7"/>
  <c r="E1625" i="7"/>
  <c r="K1624" i="7"/>
  <c r="J1624" i="7"/>
  <c r="H1624" i="7"/>
  <c r="I1624" i="7"/>
  <c r="F1624" i="7"/>
  <c r="V1624" i="7"/>
  <c r="T1624" i="7"/>
  <c r="R1624" i="7"/>
  <c r="U1624" i="7"/>
  <c r="S1624" i="7"/>
  <c r="Q1624" i="7"/>
  <c r="E1624" i="7"/>
  <c r="D1624" i="7"/>
  <c r="B1624" i="7"/>
  <c r="K1623" i="7"/>
  <c r="J1623" i="7"/>
  <c r="H1623" i="7"/>
  <c r="I1623" i="7"/>
  <c r="F1623" i="7"/>
  <c r="V1623" i="7"/>
  <c r="T1623" i="7"/>
  <c r="R1623" i="7"/>
  <c r="U1623" i="7"/>
  <c r="S1623" i="7"/>
  <c r="Q1623" i="7"/>
  <c r="E1623" i="7"/>
  <c r="D1623" i="7"/>
  <c r="B1623" i="7"/>
  <c r="K1622" i="7"/>
  <c r="J1622" i="7"/>
  <c r="H1622" i="7"/>
  <c r="I1622" i="7"/>
  <c r="F1622" i="7"/>
  <c r="V1622" i="7"/>
  <c r="T1622" i="7"/>
  <c r="R1622" i="7"/>
  <c r="U1622" i="7"/>
  <c r="S1622" i="7"/>
  <c r="Q1622" i="7"/>
  <c r="E1622" i="7"/>
  <c r="D1622" i="7"/>
  <c r="B1622" i="7"/>
  <c r="K1621" i="7"/>
  <c r="J1621" i="7"/>
  <c r="I1621" i="7"/>
  <c r="H1621" i="7"/>
  <c r="F1621" i="7"/>
  <c r="K1620" i="7"/>
  <c r="J1620" i="7"/>
  <c r="I1620" i="7"/>
  <c r="H1620" i="7"/>
  <c r="F1620" i="7"/>
  <c r="K1619" i="7"/>
  <c r="J1619" i="7"/>
  <c r="I1619" i="7"/>
  <c r="H1619" i="7"/>
  <c r="F1619" i="7"/>
  <c r="K1618" i="7"/>
  <c r="J1618" i="7"/>
  <c r="I1618" i="7"/>
  <c r="O1630" i="7" s="1"/>
  <c r="H1618" i="7"/>
  <c r="F1618" i="7"/>
  <c r="C1617" i="7"/>
  <c r="V1616" i="7"/>
  <c r="T1616" i="7"/>
  <c r="R1616" i="7"/>
  <c r="U1616" i="7"/>
  <c r="S1616" i="7"/>
  <c r="Q1616" i="7"/>
  <c r="I1625" i="7" s="1"/>
  <c r="E1616" i="7"/>
  <c r="D1616" i="7"/>
  <c r="B1616" i="7"/>
  <c r="P1614" i="7"/>
  <c r="K1613" i="7"/>
  <c r="J1614" i="7" s="1"/>
  <c r="J1613" i="7"/>
  <c r="I1613" i="7"/>
  <c r="H1614" i="7" s="1"/>
  <c r="H1613" i="7"/>
  <c r="F1613" i="7"/>
  <c r="V1613" i="7"/>
  <c r="T1613" i="7"/>
  <c r="R1613" i="7"/>
  <c r="U1613" i="7"/>
  <c r="S1613" i="7"/>
  <c r="Q1613" i="7"/>
  <c r="E1613" i="7"/>
  <c r="D1613" i="7"/>
  <c r="B1613" i="7"/>
  <c r="P1611" i="7"/>
  <c r="K1610" i="7"/>
  <c r="J1611" i="7" s="1"/>
  <c r="J1610" i="7"/>
  <c r="I1610" i="7"/>
  <c r="H1611" i="7" s="1"/>
  <c r="H1610" i="7"/>
  <c r="F1610" i="7"/>
  <c r="V1610" i="7"/>
  <c r="T1610" i="7"/>
  <c r="R1610" i="7"/>
  <c r="U1610" i="7"/>
  <c r="S1610" i="7"/>
  <c r="Q1610" i="7"/>
  <c r="E1610" i="7"/>
  <c r="D1610" i="7"/>
  <c r="B1610" i="7"/>
  <c r="P1608" i="7"/>
  <c r="K1607" i="7"/>
  <c r="J1608" i="7" s="1"/>
  <c r="J1607" i="7"/>
  <c r="I1607" i="7"/>
  <c r="H1608" i="7" s="1"/>
  <c r="H1607" i="7"/>
  <c r="F1607" i="7"/>
  <c r="V1607" i="7"/>
  <c r="T1607" i="7"/>
  <c r="R1607" i="7"/>
  <c r="U1607" i="7"/>
  <c r="S1607" i="7"/>
  <c r="Q1607" i="7"/>
  <c r="E1607" i="7"/>
  <c r="D1607" i="7"/>
  <c r="B1607" i="7"/>
  <c r="O1605" i="7"/>
  <c r="H1605" i="7"/>
  <c r="P1605" i="7"/>
  <c r="C1604" i="7"/>
  <c r="K1603" i="7"/>
  <c r="J1605" i="7" s="1"/>
  <c r="J1603" i="7"/>
  <c r="I1603" i="7"/>
  <c r="H1603" i="7"/>
  <c r="F1603" i="7"/>
  <c r="V1603" i="7"/>
  <c r="T1603" i="7"/>
  <c r="R1603" i="7"/>
  <c r="U1603" i="7"/>
  <c r="S1603" i="7"/>
  <c r="Q1603" i="7"/>
  <c r="E1603" i="7"/>
  <c r="D1603" i="7"/>
  <c r="B1603" i="7"/>
  <c r="J1601" i="7"/>
  <c r="C1600" i="7"/>
  <c r="K1599" i="7"/>
  <c r="P1601" i="7" s="1"/>
  <c r="J1599" i="7"/>
  <c r="I1599" i="7"/>
  <c r="H1599" i="7"/>
  <c r="F1599" i="7"/>
  <c r="V1599" i="7"/>
  <c r="T1599" i="7"/>
  <c r="R1599" i="7"/>
  <c r="U1599" i="7"/>
  <c r="S1599" i="7"/>
  <c r="Q1599" i="7"/>
  <c r="E1599" i="7"/>
  <c r="D1599" i="7"/>
  <c r="B1599" i="7"/>
  <c r="O1597" i="7"/>
  <c r="P1597" i="7"/>
  <c r="J1597" i="7"/>
  <c r="C1596" i="7"/>
  <c r="K1595" i="7"/>
  <c r="J1595" i="7"/>
  <c r="I1595" i="7"/>
  <c r="H1597" i="7" s="1"/>
  <c r="H1595" i="7"/>
  <c r="F1595" i="7"/>
  <c r="V1595" i="7"/>
  <c r="T1595" i="7"/>
  <c r="R1595" i="7"/>
  <c r="U1595" i="7"/>
  <c r="S1595" i="7"/>
  <c r="Q1595" i="7"/>
  <c r="E1595" i="7"/>
  <c r="D1595" i="7"/>
  <c r="B1595" i="7"/>
  <c r="H1593" i="7"/>
  <c r="C1592" i="7"/>
  <c r="K1591" i="7"/>
  <c r="J1591" i="7"/>
  <c r="I1591" i="7"/>
  <c r="O1593" i="7" s="1"/>
  <c r="H1591" i="7"/>
  <c r="F1591" i="7"/>
  <c r="V1591" i="7"/>
  <c r="T1591" i="7"/>
  <c r="R1591" i="7"/>
  <c r="U1591" i="7"/>
  <c r="S1591" i="7"/>
  <c r="Q1591" i="7"/>
  <c r="E1591" i="7"/>
  <c r="D1591" i="7"/>
  <c r="B1591" i="7"/>
  <c r="O1589" i="7"/>
  <c r="H1589" i="7"/>
  <c r="P1589" i="7"/>
  <c r="C1588" i="7"/>
  <c r="K1587" i="7"/>
  <c r="J1589" i="7" s="1"/>
  <c r="J1587" i="7"/>
  <c r="I1587" i="7"/>
  <c r="H1587" i="7"/>
  <c r="F1587" i="7"/>
  <c r="V1587" i="7"/>
  <c r="T1587" i="7"/>
  <c r="R1587" i="7"/>
  <c r="U1587" i="7"/>
  <c r="S1587" i="7"/>
  <c r="Q1587" i="7"/>
  <c r="E1587" i="7"/>
  <c r="D1587" i="7"/>
  <c r="B1587" i="7"/>
  <c r="H1585" i="7"/>
  <c r="C1584" i="7"/>
  <c r="K1583" i="7"/>
  <c r="J1583" i="7"/>
  <c r="I1583" i="7"/>
  <c r="O1585" i="7" s="1"/>
  <c r="H1583" i="7"/>
  <c r="F1583" i="7"/>
  <c r="V1583" i="7"/>
  <c r="T1583" i="7"/>
  <c r="R1583" i="7"/>
  <c r="U1583" i="7"/>
  <c r="S1583" i="7"/>
  <c r="Q1583" i="7"/>
  <c r="E1583" i="7"/>
  <c r="D1583" i="7"/>
  <c r="B1583" i="7"/>
  <c r="K1580" i="7"/>
  <c r="J1580" i="7"/>
  <c r="I1580" i="7"/>
  <c r="H1581" i="7" s="1"/>
  <c r="H1580" i="7"/>
  <c r="F1580" i="7"/>
  <c r="V1580" i="7"/>
  <c r="T1580" i="7"/>
  <c r="R1580" i="7"/>
  <c r="U1580" i="7"/>
  <c r="S1580" i="7"/>
  <c r="Q1580" i="7"/>
  <c r="E1580" i="7"/>
  <c r="D1580" i="7"/>
  <c r="B1580" i="7"/>
  <c r="O1578" i="7"/>
  <c r="H1578" i="7"/>
  <c r="P1578" i="7"/>
  <c r="C1577" i="7"/>
  <c r="K1576" i="7"/>
  <c r="J1578" i="7" s="1"/>
  <c r="J1576" i="7"/>
  <c r="I1576" i="7"/>
  <c r="H1576" i="7"/>
  <c r="F1576" i="7"/>
  <c r="V1576" i="7"/>
  <c r="T1576" i="7"/>
  <c r="R1576" i="7"/>
  <c r="U1576" i="7"/>
  <c r="S1576" i="7"/>
  <c r="Q1576" i="7"/>
  <c r="E1576" i="7"/>
  <c r="D1576" i="7"/>
  <c r="B1576" i="7"/>
  <c r="H1574" i="7"/>
  <c r="J1574" i="7"/>
  <c r="C1573" i="7"/>
  <c r="K1572" i="7"/>
  <c r="P1574" i="7" s="1"/>
  <c r="J1572" i="7"/>
  <c r="I1572" i="7"/>
  <c r="O1574" i="7" s="1"/>
  <c r="H1572" i="7"/>
  <c r="F1572" i="7"/>
  <c r="V1572" i="7"/>
  <c r="T1572" i="7"/>
  <c r="R1572" i="7"/>
  <c r="U1572" i="7"/>
  <c r="S1572" i="7"/>
  <c r="Q1572" i="7"/>
  <c r="E1572" i="7"/>
  <c r="D1572" i="7"/>
  <c r="B1572" i="7"/>
  <c r="O1570" i="7"/>
  <c r="P1570" i="7"/>
  <c r="J1570" i="7"/>
  <c r="C1569" i="7"/>
  <c r="K1568" i="7"/>
  <c r="J1568" i="7"/>
  <c r="I1568" i="7"/>
  <c r="H1570" i="7" s="1"/>
  <c r="H1568" i="7"/>
  <c r="F1568" i="7"/>
  <c r="V1568" i="7"/>
  <c r="T1568" i="7"/>
  <c r="R1568" i="7"/>
  <c r="U1568" i="7"/>
  <c r="S1568" i="7"/>
  <c r="Q1568" i="7"/>
  <c r="E1568" i="7"/>
  <c r="D1568" i="7"/>
  <c r="B1568" i="7"/>
  <c r="J1566" i="7"/>
  <c r="C1565" i="7"/>
  <c r="K1564" i="7"/>
  <c r="P1566" i="7" s="1"/>
  <c r="J1564" i="7"/>
  <c r="I1564" i="7"/>
  <c r="H1564" i="7"/>
  <c r="F1564" i="7"/>
  <c r="V1564" i="7"/>
  <c r="T1564" i="7"/>
  <c r="R1564" i="7"/>
  <c r="U1564" i="7"/>
  <c r="S1564" i="7"/>
  <c r="Q1564" i="7"/>
  <c r="E1564" i="7"/>
  <c r="D1564" i="7"/>
  <c r="B1564" i="7"/>
  <c r="O1562" i="7"/>
  <c r="H1562" i="7"/>
  <c r="P1562" i="7"/>
  <c r="C1561" i="7"/>
  <c r="K1560" i="7"/>
  <c r="J1562" i="7" s="1"/>
  <c r="J1560" i="7"/>
  <c r="I1560" i="7"/>
  <c r="H1560" i="7"/>
  <c r="F1560" i="7"/>
  <c r="V1560" i="7"/>
  <c r="T1560" i="7"/>
  <c r="R1560" i="7"/>
  <c r="U1560" i="7"/>
  <c r="S1560" i="7"/>
  <c r="Q1560" i="7"/>
  <c r="E1560" i="7"/>
  <c r="D1560" i="7"/>
  <c r="B1560" i="7"/>
  <c r="H1558" i="7"/>
  <c r="C1557" i="7"/>
  <c r="K1556" i="7"/>
  <c r="J1556" i="7"/>
  <c r="I1556" i="7"/>
  <c r="O1558" i="7" s="1"/>
  <c r="H1556" i="7"/>
  <c r="F1556" i="7"/>
  <c r="V1556" i="7"/>
  <c r="T1556" i="7"/>
  <c r="R1556" i="7"/>
  <c r="U1556" i="7"/>
  <c r="S1556" i="7"/>
  <c r="Q1556" i="7"/>
  <c r="E1556" i="7"/>
  <c r="D1556" i="7"/>
  <c r="B1556" i="7"/>
  <c r="H1553" i="7"/>
  <c r="J1553" i="7"/>
  <c r="I1551" i="7"/>
  <c r="H1551" i="7"/>
  <c r="E1551" i="7"/>
  <c r="J1550" i="7"/>
  <c r="E1550" i="7"/>
  <c r="J1549" i="7"/>
  <c r="E1549" i="7"/>
  <c r="K1548" i="7"/>
  <c r="J1548" i="7"/>
  <c r="H1548" i="7"/>
  <c r="I1548" i="7"/>
  <c r="F1548" i="7"/>
  <c r="V1548" i="7"/>
  <c r="T1548" i="7"/>
  <c r="R1548" i="7"/>
  <c r="U1548" i="7"/>
  <c r="S1548" i="7"/>
  <c r="Q1548" i="7"/>
  <c r="E1548" i="7"/>
  <c r="D1548" i="7"/>
  <c r="B1548" i="7"/>
  <c r="K1547" i="7"/>
  <c r="J1547" i="7"/>
  <c r="H1547" i="7"/>
  <c r="I1547" i="7"/>
  <c r="F1547" i="7"/>
  <c r="V1547" i="7"/>
  <c r="T1547" i="7"/>
  <c r="R1547" i="7"/>
  <c r="U1547" i="7"/>
  <c r="S1547" i="7"/>
  <c r="Q1547" i="7"/>
  <c r="E1547" i="7"/>
  <c r="D1547" i="7"/>
  <c r="B1547" i="7"/>
  <c r="K1546" i="7"/>
  <c r="J1546" i="7"/>
  <c r="I1546" i="7"/>
  <c r="H1546" i="7"/>
  <c r="F1546" i="7"/>
  <c r="K1545" i="7"/>
  <c r="J1545" i="7"/>
  <c r="I1545" i="7"/>
  <c r="H1545" i="7"/>
  <c r="F1545" i="7"/>
  <c r="K1544" i="7"/>
  <c r="J1544" i="7"/>
  <c r="I1544" i="7"/>
  <c r="H1544" i="7"/>
  <c r="F1544" i="7"/>
  <c r="K1543" i="7"/>
  <c r="J1543" i="7"/>
  <c r="I1543" i="7"/>
  <c r="H1543" i="7"/>
  <c r="F1543" i="7"/>
  <c r="C1542" i="7"/>
  <c r="V1541" i="7"/>
  <c r="T1541" i="7"/>
  <c r="K1550" i="7" s="1"/>
  <c r="R1541" i="7"/>
  <c r="K1549" i="7" s="1"/>
  <c r="U1541" i="7"/>
  <c r="S1541" i="7"/>
  <c r="Q1541" i="7"/>
  <c r="I1549" i="7" s="1"/>
  <c r="E1541" i="7"/>
  <c r="D1541" i="7"/>
  <c r="B1541" i="7"/>
  <c r="A1540" i="7"/>
  <c r="I1538" i="7"/>
  <c r="J1538" i="7"/>
  <c r="I1537" i="7"/>
  <c r="J1537" i="7"/>
  <c r="AQ1536" i="7"/>
  <c r="A1536" i="7"/>
  <c r="P1533" i="7"/>
  <c r="K1532" i="7"/>
  <c r="J1533" i="7" s="1"/>
  <c r="J1532" i="7"/>
  <c r="I1532" i="7"/>
  <c r="H1533" i="7" s="1"/>
  <c r="H1532" i="7"/>
  <c r="F1532" i="7"/>
  <c r="V1532" i="7"/>
  <c r="T1532" i="7"/>
  <c r="R1532" i="7"/>
  <c r="U1532" i="7"/>
  <c r="S1532" i="7"/>
  <c r="Q1532" i="7"/>
  <c r="E1532" i="7"/>
  <c r="D1532" i="7"/>
  <c r="B1532" i="7"/>
  <c r="H1529" i="7"/>
  <c r="J1529" i="7"/>
  <c r="I1527" i="7"/>
  <c r="H1527" i="7"/>
  <c r="E1527" i="7"/>
  <c r="J1526" i="7"/>
  <c r="E1526" i="7"/>
  <c r="J1525" i="7"/>
  <c r="E1525" i="7"/>
  <c r="K1524" i="7"/>
  <c r="J1524" i="7"/>
  <c r="I1524" i="7"/>
  <c r="H1524" i="7"/>
  <c r="F1524" i="7"/>
  <c r="K1523" i="7"/>
  <c r="J1523" i="7"/>
  <c r="I1523" i="7"/>
  <c r="H1523" i="7"/>
  <c r="F1523" i="7"/>
  <c r="V1522" i="7"/>
  <c r="T1522" i="7"/>
  <c r="K1526" i="7" s="1"/>
  <c r="R1522" i="7"/>
  <c r="K1525" i="7" s="1"/>
  <c r="U1522" i="7"/>
  <c r="S1522" i="7"/>
  <c r="I1526" i="7" s="1"/>
  <c r="O1530" i="7" s="1"/>
  <c r="Q1522" i="7"/>
  <c r="I1525" i="7" s="1"/>
  <c r="E1522" i="7"/>
  <c r="D1522" i="7"/>
  <c r="B1522" i="7"/>
  <c r="H1519" i="7"/>
  <c r="J1519" i="7"/>
  <c r="I1517" i="7"/>
  <c r="H1517" i="7"/>
  <c r="E1517" i="7"/>
  <c r="J1516" i="7"/>
  <c r="E1516" i="7"/>
  <c r="J1515" i="7"/>
  <c r="E1515" i="7"/>
  <c r="K1514" i="7"/>
  <c r="J1514" i="7"/>
  <c r="I1514" i="7"/>
  <c r="H1514" i="7"/>
  <c r="F1514" i="7"/>
  <c r="K1513" i="7"/>
  <c r="J1513" i="7"/>
  <c r="I1513" i="7"/>
  <c r="H1513" i="7"/>
  <c r="F1513" i="7"/>
  <c r="K1512" i="7"/>
  <c r="J1512" i="7"/>
  <c r="I1512" i="7"/>
  <c r="H1512" i="7"/>
  <c r="F1512" i="7"/>
  <c r="K1511" i="7"/>
  <c r="J1511" i="7"/>
  <c r="I1511" i="7"/>
  <c r="H1511" i="7"/>
  <c r="F1511" i="7"/>
  <c r="V1510" i="7"/>
  <c r="T1510" i="7"/>
  <c r="K1516" i="7" s="1"/>
  <c r="R1510" i="7"/>
  <c r="K1515" i="7" s="1"/>
  <c r="U1510" i="7"/>
  <c r="S1510" i="7"/>
  <c r="I1516" i="7" s="1"/>
  <c r="Q1510" i="7"/>
  <c r="I1515" i="7" s="1"/>
  <c r="E1510" i="7"/>
  <c r="D1510" i="7"/>
  <c r="B1510" i="7"/>
  <c r="H1507" i="7"/>
  <c r="J1507" i="7"/>
  <c r="I1505" i="7"/>
  <c r="H1505" i="7"/>
  <c r="E1505" i="7"/>
  <c r="J1504" i="7"/>
  <c r="E1504" i="7"/>
  <c r="J1503" i="7"/>
  <c r="E1503" i="7"/>
  <c r="K1502" i="7"/>
  <c r="J1502" i="7"/>
  <c r="I1502" i="7"/>
  <c r="H1502" i="7"/>
  <c r="F1502" i="7"/>
  <c r="K1501" i="7"/>
  <c r="J1501" i="7"/>
  <c r="I1501" i="7"/>
  <c r="H1501" i="7"/>
  <c r="F1501" i="7"/>
  <c r="K1500" i="7"/>
  <c r="J1500" i="7"/>
  <c r="I1500" i="7"/>
  <c r="H1500" i="7"/>
  <c r="F1500" i="7"/>
  <c r="K1499" i="7"/>
  <c r="J1499" i="7"/>
  <c r="I1499" i="7"/>
  <c r="H1499" i="7"/>
  <c r="F1499" i="7"/>
  <c r="V1498" i="7"/>
  <c r="T1498" i="7"/>
  <c r="K1504" i="7" s="1"/>
  <c r="R1498" i="7"/>
  <c r="K1503" i="7" s="1"/>
  <c r="U1498" i="7"/>
  <c r="S1498" i="7"/>
  <c r="I1504" i="7" s="1"/>
  <c r="Q1498" i="7"/>
  <c r="I1503" i="7" s="1"/>
  <c r="E1498" i="7"/>
  <c r="D1498" i="7"/>
  <c r="B1498" i="7"/>
  <c r="A1497" i="7"/>
  <c r="I1495" i="7"/>
  <c r="J1495" i="7"/>
  <c r="I1494" i="7"/>
  <c r="J1494" i="7"/>
  <c r="A1493" i="7"/>
  <c r="P1490" i="7"/>
  <c r="K1489" i="7"/>
  <c r="J1490" i="7" s="1"/>
  <c r="J1489" i="7"/>
  <c r="I1489" i="7"/>
  <c r="H1490" i="7" s="1"/>
  <c r="H1489" i="7"/>
  <c r="F1489" i="7"/>
  <c r="V1489" i="7"/>
  <c r="T1489" i="7"/>
  <c r="R1489" i="7"/>
  <c r="U1489" i="7"/>
  <c r="S1489" i="7"/>
  <c r="Q1489" i="7"/>
  <c r="E1489" i="7"/>
  <c r="D1489" i="7"/>
  <c r="B1489" i="7"/>
  <c r="H1486" i="7"/>
  <c r="J1486" i="7"/>
  <c r="I1484" i="7"/>
  <c r="H1484" i="7"/>
  <c r="E1484" i="7"/>
  <c r="J1483" i="7"/>
  <c r="E1483" i="7"/>
  <c r="J1482" i="7"/>
  <c r="E1482" i="7"/>
  <c r="K1481" i="7"/>
  <c r="J1481" i="7"/>
  <c r="I1481" i="7"/>
  <c r="H1481" i="7"/>
  <c r="F1481" i="7"/>
  <c r="K1480" i="7"/>
  <c r="J1480" i="7"/>
  <c r="I1480" i="7"/>
  <c r="H1480" i="7"/>
  <c r="F1480" i="7"/>
  <c r="K1479" i="7"/>
  <c r="J1479" i="7"/>
  <c r="I1479" i="7"/>
  <c r="H1479" i="7"/>
  <c r="F1479" i="7"/>
  <c r="K1478" i="7"/>
  <c r="J1478" i="7"/>
  <c r="I1478" i="7"/>
  <c r="H1478" i="7"/>
  <c r="F1478" i="7"/>
  <c r="V1477" i="7"/>
  <c r="T1477" i="7"/>
  <c r="K1483" i="7" s="1"/>
  <c r="R1477" i="7"/>
  <c r="K1482" i="7" s="1"/>
  <c r="U1477" i="7"/>
  <c r="S1477" i="7"/>
  <c r="I1483" i="7" s="1"/>
  <c r="Q1477" i="7"/>
  <c r="I1482" i="7" s="1"/>
  <c r="E1477" i="7"/>
  <c r="D1477" i="7"/>
  <c r="B1477" i="7"/>
  <c r="O1475" i="7"/>
  <c r="H1474" i="7"/>
  <c r="J1474" i="7"/>
  <c r="I1472" i="7"/>
  <c r="H1472" i="7"/>
  <c r="E1472" i="7"/>
  <c r="J1471" i="7"/>
  <c r="E1471" i="7"/>
  <c r="J1470" i="7"/>
  <c r="E1470" i="7"/>
  <c r="K1469" i="7"/>
  <c r="J1469" i="7"/>
  <c r="I1469" i="7"/>
  <c r="H1469" i="7"/>
  <c r="F1469" i="7"/>
  <c r="K1468" i="7"/>
  <c r="J1468" i="7"/>
  <c r="I1468" i="7"/>
  <c r="H1468" i="7"/>
  <c r="F1468" i="7"/>
  <c r="K1467" i="7"/>
  <c r="J1467" i="7"/>
  <c r="I1467" i="7"/>
  <c r="H1467" i="7"/>
  <c r="F1467" i="7"/>
  <c r="K1466" i="7"/>
  <c r="J1466" i="7"/>
  <c r="I1466" i="7"/>
  <c r="H1466" i="7"/>
  <c r="F1466" i="7"/>
  <c r="V1465" i="7"/>
  <c r="T1465" i="7"/>
  <c r="K1471" i="7" s="1"/>
  <c r="R1465" i="7"/>
  <c r="K1470" i="7" s="1"/>
  <c r="U1465" i="7"/>
  <c r="S1465" i="7"/>
  <c r="I1471" i="7" s="1"/>
  <c r="Q1465" i="7"/>
  <c r="I1470" i="7" s="1"/>
  <c r="E1465" i="7"/>
  <c r="D1465" i="7"/>
  <c r="B1465" i="7"/>
  <c r="A1464" i="7"/>
  <c r="I1462" i="7"/>
  <c r="J1462" i="7"/>
  <c r="I1461" i="7"/>
  <c r="J1461" i="7"/>
  <c r="A1460" i="7"/>
  <c r="P1457" i="7"/>
  <c r="K1456" i="7"/>
  <c r="J1457" i="7" s="1"/>
  <c r="J1456" i="7"/>
  <c r="I1456" i="7"/>
  <c r="H1457" i="7" s="1"/>
  <c r="H1456" i="7"/>
  <c r="F1456" i="7"/>
  <c r="V1456" i="7"/>
  <c r="T1456" i="7"/>
  <c r="R1456" i="7"/>
  <c r="U1456" i="7"/>
  <c r="S1456" i="7"/>
  <c r="Q1456" i="7"/>
  <c r="E1456" i="7"/>
  <c r="D1456" i="7"/>
  <c r="B1456" i="7"/>
  <c r="P1454" i="7"/>
  <c r="K1453" i="7"/>
  <c r="J1454" i="7" s="1"/>
  <c r="J1453" i="7"/>
  <c r="I1453" i="7"/>
  <c r="H1454" i="7" s="1"/>
  <c r="H1453" i="7"/>
  <c r="F1453" i="7"/>
  <c r="V1453" i="7"/>
  <c r="T1453" i="7"/>
  <c r="R1453" i="7"/>
  <c r="U1453" i="7"/>
  <c r="S1453" i="7"/>
  <c r="Q1453" i="7"/>
  <c r="E1453" i="7"/>
  <c r="D1453" i="7"/>
  <c r="B1453" i="7"/>
  <c r="P1451" i="7"/>
  <c r="K1450" i="7"/>
  <c r="J1451" i="7" s="1"/>
  <c r="J1450" i="7"/>
  <c r="I1450" i="7"/>
  <c r="H1451" i="7" s="1"/>
  <c r="H1450" i="7"/>
  <c r="F1450" i="7"/>
  <c r="V1450" i="7"/>
  <c r="T1450" i="7"/>
  <c r="R1450" i="7"/>
  <c r="U1450" i="7"/>
  <c r="S1450" i="7"/>
  <c r="Q1450" i="7"/>
  <c r="E1450" i="7"/>
  <c r="D1450" i="7"/>
  <c r="B1450" i="7"/>
  <c r="P1448" i="7"/>
  <c r="K1447" i="7"/>
  <c r="J1448" i="7" s="1"/>
  <c r="J1447" i="7"/>
  <c r="I1447" i="7"/>
  <c r="H1448" i="7" s="1"/>
  <c r="H1447" i="7"/>
  <c r="F1447" i="7"/>
  <c r="V1447" i="7"/>
  <c r="T1447" i="7"/>
  <c r="R1447" i="7"/>
  <c r="U1447" i="7"/>
  <c r="S1447" i="7"/>
  <c r="Q1447" i="7"/>
  <c r="E1447" i="7"/>
  <c r="D1447" i="7"/>
  <c r="B1447" i="7"/>
  <c r="H1444" i="7"/>
  <c r="J1444" i="7"/>
  <c r="I1442" i="7"/>
  <c r="H1442" i="7"/>
  <c r="E1442" i="7"/>
  <c r="J1441" i="7"/>
  <c r="E1441" i="7"/>
  <c r="J1440" i="7"/>
  <c r="E1440" i="7"/>
  <c r="K1439" i="7"/>
  <c r="J1439" i="7"/>
  <c r="I1439" i="7"/>
  <c r="H1439" i="7"/>
  <c r="F1439" i="7"/>
  <c r="K1438" i="7"/>
  <c r="J1438" i="7"/>
  <c r="I1438" i="7"/>
  <c r="H1438" i="7"/>
  <c r="F1438" i="7"/>
  <c r="K1437" i="7"/>
  <c r="J1437" i="7"/>
  <c r="I1437" i="7"/>
  <c r="H1437" i="7"/>
  <c r="F1437" i="7"/>
  <c r="K1436" i="7"/>
  <c r="J1436" i="7"/>
  <c r="I1436" i="7"/>
  <c r="H1436" i="7"/>
  <c r="F1436" i="7"/>
  <c r="C1435" i="7"/>
  <c r="V1434" i="7"/>
  <c r="T1434" i="7"/>
  <c r="K1441" i="7" s="1"/>
  <c r="R1434" i="7"/>
  <c r="K1440" i="7" s="1"/>
  <c r="U1434" i="7"/>
  <c r="S1434" i="7"/>
  <c r="I1441" i="7" s="1"/>
  <c r="Q1434" i="7"/>
  <c r="I1440" i="7" s="1"/>
  <c r="E1434" i="7"/>
  <c r="D1434" i="7"/>
  <c r="B1434" i="7"/>
  <c r="H1432" i="7"/>
  <c r="P1432" i="7"/>
  <c r="J1432" i="7"/>
  <c r="K1431" i="7"/>
  <c r="J1431" i="7"/>
  <c r="I1431" i="7"/>
  <c r="O1432" i="7" s="1"/>
  <c r="H1431" i="7"/>
  <c r="F1431" i="7"/>
  <c r="V1431" i="7"/>
  <c r="T1431" i="7"/>
  <c r="R1431" i="7"/>
  <c r="U1431" i="7"/>
  <c r="S1431" i="7"/>
  <c r="Q1431" i="7"/>
  <c r="E1431" i="7"/>
  <c r="D1431" i="7"/>
  <c r="B1431" i="7"/>
  <c r="O1429" i="7"/>
  <c r="H1429" i="7"/>
  <c r="J1429" i="7"/>
  <c r="K1428" i="7"/>
  <c r="P1429" i="7" s="1"/>
  <c r="J1428" i="7"/>
  <c r="I1428" i="7"/>
  <c r="H1428" i="7"/>
  <c r="F1428" i="7"/>
  <c r="V1428" i="7"/>
  <c r="T1428" i="7"/>
  <c r="R1428" i="7"/>
  <c r="U1428" i="7"/>
  <c r="S1428" i="7"/>
  <c r="Q1428" i="7"/>
  <c r="E1428" i="7"/>
  <c r="D1428" i="7"/>
  <c r="B1428" i="7"/>
  <c r="H1425" i="7"/>
  <c r="H1424" i="7"/>
  <c r="J1425" i="7"/>
  <c r="I1423" i="7"/>
  <c r="H1423" i="7"/>
  <c r="E1423" i="7"/>
  <c r="K1422" i="7"/>
  <c r="J1422" i="7"/>
  <c r="E1422" i="7"/>
  <c r="K1421" i="7"/>
  <c r="J1421" i="7"/>
  <c r="I1421" i="7"/>
  <c r="E1421" i="7"/>
  <c r="K1420" i="7"/>
  <c r="J1424" i="7" s="1"/>
  <c r="J1420" i="7"/>
  <c r="I1420" i="7"/>
  <c r="H1420" i="7"/>
  <c r="F1420" i="7"/>
  <c r="K1419" i="7"/>
  <c r="J1419" i="7"/>
  <c r="I1419" i="7"/>
  <c r="H1419" i="7"/>
  <c r="F1419" i="7"/>
  <c r="K1418" i="7"/>
  <c r="J1426" i="7" s="1"/>
  <c r="J1418" i="7"/>
  <c r="I1418" i="7"/>
  <c r="H1418" i="7"/>
  <c r="F1418" i="7"/>
  <c r="K1417" i="7"/>
  <c r="J1417" i="7"/>
  <c r="I1417" i="7"/>
  <c r="H1417" i="7"/>
  <c r="F1417" i="7"/>
  <c r="V1416" i="7"/>
  <c r="T1416" i="7"/>
  <c r="R1416" i="7"/>
  <c r="U1416" i="7"/>
  <c r="S1416" i="7"/>
  <c r="I1422" i="7" s="1"/>
  <c r="Q1416" i="7"/>
  <c r="E1416" i="7"/>
  <c r="D1416" i="7"/>
  <c r="B1416" i="7"/>
  <c r="A1415" i="7"/>
  <c r="A1413" i="7"/>
  <c r="I1411" i="7"/>
  <c r="J1411" i="7"/>
  <c r="I1410" i="7"/>
  <c r="J1410" i="7"/>
  <c r="A1409" i="7"/>
  <c r="H1405" i="7"/>
  <c r="J1405" i="7"/>
  <c r="I1403" i="7"/>
  <c r="H1403" i="7"/>
  <c r="E1403" i="7"/>
  <c r="J1402" i="7"/>
  <c r="E1402" i="7"/>
  <c r="J1401" i="7"/>
  <c r="E1401" i="7"/>
  <c r="K1400" i="7"/>
  <c r="J1400" i="7"/>
  <c r="H1400" i="7"/>
  <c r="I1400" i="7"/>
  <c r="F1400" i="7"/>
  <c r="V1400" i="7"/>
  <c r="T1400" i="7"/>
  <c r="R1400" i="7"/>
  <c r="U1400" i="7"/>
  <c r="S1400" i="7"/>
  <c r="Q1400" i="7"/>
  <c r="E1400" i="7"/>
  <c r="D1400" i="7"/>
  <c r="B1400" i="7"/>
  <c r="K1399" i="7"/>
  <c r="J1399" i="7"/>
  <c r="H1399" i="7"/>
  <c r="I1399" i="7"/>
  <c r="F1399" i="7"/>
  <c r="V1399" i="7"/>
  <c r="T1399" i="7"/>
  <c r="R1399" i="7"/>
  <c r="U1399" i="7"/>
  <c r="S1399" i="7"/>
  <c r="Q1399" i="7"/>
  <c r="E1399" i="7"/>
  <c r="D1399" i="7"/>
  <c r="B1399" i="7"/>
  <c r="K1398" i="7"/>
  <c r="J1398" i="7"/>
  <c r="I1398" i="7"/>
  <c r="H1398" i="7"/>
  <c r="F1398" i="7"/>
  <c r="K1397" i="7"/>
  <c r="J1397" i="7"/>
  <c r="I1397" i="7"/>
  <c r="H1397" i="7"/>
  <c r="F1397" i="7"/>
  <c r="K1396" i="7"/>
  <c r="J1396" i="7"/>
  <c r="I1396" i="7"/>
  <c r="H1396" i="7"/>
  <c r="F1396" i="7"/>
  <c r="K1395" i="7"/>
  <c r="J1395" i="7"/>
  <c r="I1395" i="7"/>
  <c r="H1395" i="7"/>
  <c r="F1395" i="7"/>
  <c r="V1394" i="7"/>
  <c r="T1394" i="7"/>
  <c r="K1402" i="7" s="1"/>
  <c r="R1394" i="7"/>
  <c r="U1394" i="7"/>
  <c r="S1394" i="7"/>
  <c r="Q1394" i="7"/>
  <c r="I1401" i="7" s="1"/>
  <c r="E1394" i="7"/>
  <c r="D1394" i="7"/>
  <c r="B1394" i="7"/>
  <c r="P1392" i="7"/>
  <c r="K1391" i="7"/>
  <c r="J1392" i="7" s="1"/>
  <c r="J1391" i="7"/>
  <c r="I1391" i="7"/>
  <c r="H1392" i="7" s="1"/>
  <c r="H1391" i="7"/>
  <c r="F1391" i="7"/>
  <c r="V1391" i="7"/>
  <c r="T1391" i="7"/>
  <c r="R1391" i="7"/>
  <c r="U1391" i="7"/>
  <c r="S1391" i="7"/>
  <c r="Q1391" i="7"/>
  <c r="E1391" i="7"/>
  <c r="D1391" i="7"/>
  <c r="B1391" i="7"/>
  <c r="O1389" i="7"/>
  <c r="H1388" i="7"/>
  <c r="J1388" i="7"/>
  <c r="I1386" i="7"/>
  <c r="H1386" i="7"/>
  <c r="E1386" i="7"/>
  <c r="J1385" i="7"/>
  <c r="E1385" i="7"/>
  <c r="J1384" i="7"/>
  <c r="E1384" i="7"/>
  <c r="K1383" i="7"/>
  <c r="J1383" i="7"/>
  <c r="I1383" i="7"/>
  <c r="H1383" i="7"/>
  <c r="F1383" i="7"/>
  <c r="K1382" i="7"/>
  <c r="J1382" i="7"/>
  <c r="I1382" i="7"/>
  <c r="H1382" i="7"/>
  <c r="F1382" i="7"/>
  <c r="V1381" i="7"/>
  <c r="T1381" i="7"/>
  <c r="K1385" i="7" s="1"/>
  <c r="R1381" i="7"/>
  <c r="K1384" i="7" s="1"/>
  <c r="U1381" i="7"/>
  <c r="S1381" i="7"/>
  <c r="I1385" i="7" s="1"/>
  <c r="Q1381" i="7"/>
  <c r="I1384" i="7" s="1"/>
  <c r="E1381" i="7"/>
  <c r="D1381" i="7"/>
  <c r="B1381" i="7"/>
  <c r="P1379" i="7"/>
  <c r="K1378" i="7"/>
  <c r="J1379" i="7" s="1"/>
  <c r="J1378" i="7"/>
  <c r="I1378" i="7"/>
  <c r="H1379" i="7" s="1"/>
  <c r="H1378" i="7"/>
  <c r="F1378" i="7"/>
  <c r="V1378" i="7"/>
  <c r="T1378" i="7"/>
  <c r="R1378" i="7"/>
  <c r="U1378" i="7"/>
  <c r="S1378" i="7"/>
  <c r="Q1378" i="7"/>
  <c r="E1378" i="7"/>
  <c r="D1378" i="7"/>
  <c r="B1378" i="7"/>
  <c r="P1376" i="7"/>
  <c r="K1375" i="7"/>
  <c r="J1376" i="7" s="1"/>
  <c r="J1375" i="7"/>
  <c r="I1375" i="7"/>
  <c r="H1376" i="7" s="1"/>
  <c r="H1375" i="7"/>
  <c r="F1375" i="7"/>
  <c r="V1375" i="7"/>
  <c r="T1375" i="7"/>
  <c r="R1375" i="7"/>
  <c r="U1375" i="7"/>
  <c r="S1375" i="7"/>
  <c r="Q1375" i="7"/>
  <c r="E1375" i="7"/>
  <c r="D1375" i="7"/>
  <c r="B1375" i="7"/>
  <c r="H1372" i="7"/>
  <c r="J1372" i="7"/>
  <c r="I1370" i="7"/>
  <c r="H1370" i="7"/>
  <c r="E1370" i="7"/>
  <c r="J1369" i="7"/>
  <c r="E1369" i="7"/>
  <c r="J1368" i="7"/>
  <c r="E1368" i="7"/>
  <c r="K1367" i="7"/>
  <c r="J1367" i="7"/>
  <c r="H1367" i="7"/>
  <c r="I1367" i="7"/>
  <c r="F1367" i="7"/>
  <c r="V1367" i="7"/>
  <c r="T1367" i="7"/>
  <c r="R1367" i="7"/>
  <c r="U1367" i="7"/>
  <c r="S1367" i="7"/>
  <c r="Q1367" i="7"/>
  <c r="E1367" i="7"/>
  <c r="D1367" i="7"/>
  <c r="B1367" i="7"/>
  <c r="K1366" i="7"/>
  <c r="J1366" i="7"/>
  <c r="I1366" i="7"/>
  <c r="H1366" i="7"/>
  <c r="F1366" i="7"/>
  <c r="K1365" i="7"/>
  <c r="J1365" i="7"/>
  <c r="I1365" i="7"/>
  <c r="H1365" i="7"/>
  <c r="F1365" i="7"/>
  <c r="K1364" i="7"/>
  <c r="J1364" i="7"/>
  <c r="I1364" i="7"/>
  <c r="H1364" i="7"/>
  <c r="F1364" i="7"/>
  <c r="K1363" i="7"/>
  <c r="J1363" i="7"/>
  <c r="I1363" i="7"/>
  <c r="H1363" i="7"/>
  <c r="F1363" i="7"/>
  <c r="V1362" i="7"/>
  <c r="T1362" i="7"/>
  <c r="K1369" i="7" s="1"/>
  <c r="R1362" i="7"/>
  <c r="U1362" i="7"/>
  <c r="S1362" i="7"/>
  <c r="I1369" i="7" s="1"/>
  <c r="Q1362" i="7"/>
  <c r="I1368" i="7" s="1"/>
  <c r="E1362" i="7"/>
  <c r="D1362" i="7"/>
  <c r="B1362" i="7"/>
  <c r="P1360" i="7"/>
  <c r="K1359" i="7"/>
  <c r="J1360" i="7" s="1"/>
  <c r="J1359" i="7"/>
  <c r="I1359" i="7"/>
  <c r="H1360" i="7" s="1"/>
  <c r="H1359" i="7"/>
  <c r="F1359" i="7"/>
  <c r="V1359" i="7"/>
  <c r="T1359" i="7"/>
  <c r="R1359" i="7"/>
  <c r="U1359" i="7"/>
  <c r="S1359" i="7"/>
  <c r="Q1359" i="7"/>
  <c r="E1359" i="7"/>
  <c r="D1359" i="7"/>
  <c r="B1359" i="7"/>
  <c r="H1356" i="7"/>
  <c r="J1356" i="7"/>
  <c r="I1354" i="7"/>
  <c r="H1354" i="7"/>
  <c r="E1354" i="7"/>
  <c r="J1353" i="7"/>
  <c r="E1353" i="7"/>
  <c r="J1352" i="7"/>
  <c r="E1352" i="7"/>
  <c r="K1351" i="7"/>
  <c r="J1351" i="7"/>
  <c r="H1351" i="7"/>
  <c r="I1351" i="7"/>
  <c r="F1351" i="7"/>
  <c r="V1351" i="7"/>
  <c r="T1351" i="7"/>
  <c r="R1351" i="7"/>
  <c r="U1351" i="7"/>
  <c r="S1351" i="7"/>
  <c r="Q1351" i="7"/>
  <c r="I1352" i="7" s="1"/>
  <c r="O1357" i="7" s="1"/>
  <c r="E1351" i="7"/>
  <c r="D1351" i="7"/>
  <c r="B1351" i="7"/>
  <c r="K1350" i="7"/>
  <c r="J1350" i="7"/>
  <c r="I1350" i="7"/>
  <c r="H1350" i="7"/>
  <c r="F1350" i="7"/>
  <c r="K1349" i="7"/>
  <c r="J1349" i="7"/>
  <c r="I1349" i="7"/>
  <c r="H1349" i="7"/>
  <c r="F1349" i="7"/>
  <c r="K1348" i="7"/>
  <c r="J1348" i="7"/>
  <c r="I1348" i="7"/>
  <c r="H1348" i="7"/>
  <c r="F1348" i="7"/>
  <c r="K1347" i="7"/>
  <c r="J1347" i="7"/>
  <c r="I1347" i="7"/>
  <c r="H1347" i="7"/>
  <c r="F1347" i="7"/>
  <c r="V1346" i="7"/>
  <c r="T1346" i="7"/>
  <c r="R1346" i="7"/>
  <c r="K1352" i="7" s="1"/>
  <c r="U1346" i="7"/>
  <c r="S1346" i="7"/>
  <c r="I1353" i="7" s="1"/>
  <c r="Q1346" i="7"/>
  <c r="E1346" i="7"/>
  <c r="D1346" i="7"/>
  <c r="B1346" i="7"/>
  <c r="O1344" i="7"/>
  <c r="H1344" i="7"/>
  <c r="J1344" i="7"/>
  <c r="K1343" i="7"/>
  <c r="P1344" i="7" s="1"/>
  <c r="J1343" i="7"/>
  <c r="I1343" i="7"/>
  <c r="H1343" i="7"/>
  <c r="F1343" i="7"/>
  <c r="V1343" i="7"/>
  <c r="T1343" i="7"/>
  <c r="R1343" i="7"/>
  <c r="U1343" i="7"/>
  <c r="S1343" i="7"/>
  <c r="Q1343" i="7"/>
  <c r="E1343" i="7"/>
  <c r="D1343" i="7"/>
  <c r="B1343" i="7"/>
  <c r="P1341" i="7"/>
  <c r="J1341" i="7"/>
  <c r="K1340" i="7"/>
  <c r="J1340" i="7"/>
  <c r="I1340" i="7"/>
  <c r="O1341" i="7" s="1"/>
  <c r="H1340" i="7"/>
  <c r="F1340" i="7"/>
  <c r="V1340" i="7"/>
  <c r="T1340" i="7"/>
  <c r="R1340" i="7"/>
  <c r="U1340" i="7"/>
  <c r="S1340" i="7"/>
  <c r="Q1340" i="7"/>
  <c r="E1340" i="7"/>
  <c r="D1340" i="7"/>
  <c r="B1340" i="7"/>
  <c r="O1338" i="7"/>
  <c r="H1338" i="7"/>
  <c r="K1337" i="7"/>
  <c r="J1337" i="7"/>
  <c r="I1337" i="7"/>
  <c r="H1337" i="7"/>
  <c r="F1337" i="7"/>
  <c r="V1337" i="7"/>
  <c r="T1337" i="7"/>
  <c r="R1337" i="7"/>
  <c r="U1337" i="7"/>
  <c r="S1337" i="7"/>
  <c r="Q1337" i="7"/>
  <c r="E1337" i="7"/>
  <c r="D1337" i="7"/>
  <c r="B1337" i="7"/>
  <c r="H1335" i="7"/>
  <c r="P1335" i="7"/>
  <c r="J1335" i="7"/>
  <c r="K1334" i="7"/>
  <c r="J1334" i="7"/>
  <c r="I1334" i="7"/>
  <c r="O1335" i="7" s="1"/>
  <c r="H1334" i="7"/>
  <c r="F1334" i="7"/>
  <c r="V1334" i="7"/>
  <c r="T1334" i="7"/>
  <c r="R1334" i="7"/>
  <c r="U1334" i="7"/>
  <c r="S1334" i="7"/>
  <c r="Q1334" i="7"/>
  <c r="E1334" i="7"/>
  <c r="D1334" i="7"/>
  <c r="B1334" i="7"/>
  <c r="O1332" i="7"/>
  <c r="H1332" i="7"/>
  <c r="J1332" i="7"/>
  <c r="K1331" i="7"/>
  <c r="P1332" i="7" s="1"/>
  <c r="J1331" i="7"/>
  <c r="I1331" i="7"/>
  <c r="H1331" i="7"/>
  <c r="F1331" i="7"/>
  <c r="V1331" i="7"/>
  <c r="T1331" i="7"/>
  <c r="R1331" i="7"/>
  <c r="U1331" i="7"/>
  <c r="S1331" i="7"/>
  <c r="Q1331" i="7"/>
  <c r="E1331" i="7"/>
  <c r="D1331" i="7"/>
  <c r="B1331" i="7"/>
  <c r="H1329" i="7"/>
  <c r="P1329" i="7"/>
  <c r="J1329" i="7"/>
  <c r="K1328" i="7"/>
  <c r="J1328" i="7"/>
  <c r="I1328" i="7"/>
  <c r="O1329" i="7" s="1"/>
  <c r="H1328" i="7"/>
  <c r="F1328" i="7"/>
  <c r="V1328" i="7"/>
  <c r="T1328" i="7"/>
  <c r="R1328" i="7"/>
  <c r="U1328" i="7"/>
  <c r="S1328" i="7"/>
  <c r="Q1328" i="7"/>
  <c r="E1328" i="7"/>
  <c r="D1328" i="7"/>
  <c r="B1328" i="7"/>
  <c r="O1326" i="7"/>
  <c r="H1326" i="7"/>
  <c r="K1325" i="7"/>
  <c r="J1325" i="7"/>
  <c r="I1325" i="7"/>
  <c r="H1325" i="7"/>
  <c r="F1325" i="7"/>
  <c r="V1325" i="7"/>
  <c r="T1325" i="7"/>
  <c r="R1325" i="7"/>
  <c r="U1325" i="7"/>
  <c r="S1325" i="7"/>
  <c r="Q1325" i="7"/>
  <c r="E1325" i="7"/>
  <c r="D1325" i="7"/>
  <c r="B1325" i="7"/>
  <c r="H1323" i="7"/>
  <c r="P1323" i="7"/>
  <c r="J1323" i="7"/>
  <c r="K1322" i="7"/>
  <c r="J1322" i="7"/>
  <c r="I1322" i="7"/>
  <c r="O1323" i="7" s="1"/>
  <c r="H1322" i="7"/>
  <c r="F1322" i="7"/>
  <c r="V1322" i="7"/>
  <c r="T1322" i="7"/>
  <c r="R1322" i="7"/>
  <c r="U1322" i="7"/>
  <c r="S1322" i="7"/>
  <c r="Q1322" i="7"/>
  <c r="E1322" i="7"/>
  <c r="D1322" i="7"/>
  <c r="B1322" i="7"/>
  <c r="O1320" i="7"/>
  <c r="H1320" i="7"/>
  <c r="J1320" i="7"/>
  <c r="K1319" i="7"/>
  <c r="P1320" i="7" s="1"/>
  <c r="J1319" i="7"/>
  <c r="I1319" i="7"/>
  <c r="H1319" i="7"/>
  <c r="F1319" i="7"/>
  <c r="V1319" i="7"/>
  <c r="T1319" i="7"/>
  <c r="R1319" i="7"/>
  <c r="U1319" i="7"/>
  <c r="S1319" i="7"/>
  <c r="Q1319" i="7"/>
  <c r="E1319" i="7"/>
  <c r="D1319" i="7"/>
  <c r="B1319" i="7"/>
  <c r="P1317" i="7"/>
  <c r="J1317" i="7"/>
  <c r="K1316" i="7"/>
  <c r="J1316" i="7"/>
  <c r="I1316" i="7"/>
  <c r="O1317" i="7" s="1"/>
  <c r="H1316" i="7"/>
  <c r="F1316" i="7"/>
  <c r="V1316" i="7"/>
  <c r="T1316" i="7"/>
  <c r="R1316" i="7"/>
  <c r="U1316" i="7"/>
  <c r="S1316" i="7"/>
  <c r="Q1316" i="7"/>
  <c r="E1316" i="7"/>
  <c r="D1316" i="7"/>
  <c r="B1316" i="7"/>
  <c r="O1314" i="7"/>
  <c r="H1314" i="7"/>
  <c r="K1313" i="7"/>
  <c r="J1313" i="7"/>
  <c r="I1313" i="7"/>
  <c r="H1313" i="7"/>
  <c r="F1313" i="7"/>
  <c r="V1313" i="7"/>
  <c r="T1313" i="7"/>
  <c r="R1313" i="7"/>
  <c r="U1313" i="7"/>
  <c r="S1313" i="7"/>
  <c r="Q1313" i="7"/>
  <c r="E1313" i="7"/>
  <c r="D1313" i="7"/>
  <c r="B1313" i="7"/>
  <c r="H1310" i="7"/>
  <c r="J1310" i="7"/>
  <c r="I1308" i="7"/>
  <c r="H1308" i="7"/>
  <c r="E1308" i="7"/>
  <c r="J1307" i="7"/>
  <c r="E1307" i="7"/>
  <c r="J1306" i="7"/>
  <c r="E1306" i="7"/>
  <c r="K1305" i="7"/>
  <c r="J1305" i="7"/>
  <c r="H1305" i="7"/>
  <c r="I1305" i="7"/>
  <c r="F1305" i="7"/>
  <c r="V1305" i="7"/>
  <c r="T1305" i="7"/>
  <c r="R1305" i="7"/>
  <c r="K1306" i="7" s="1"/>
  <c r="U1305" i="7"/>
  <c r="S1305" i="7"/>
  <c r="Q1305" i="7"/>
  <c r="I1306" i="7" s="1"/>
  <c r="E1305" i="7"/>
  <c r="D1305" i="7"/>
  <c r="B1305" i="7"/>
  <c r="K1304" i="7"/>
  <c r="J1304" i="7"/>
  <c r="I1304" i="7"/>
  <c r="H1304" i="7"/>
  <c r="F1304" i="7"/>
  <c r="K1303" i="7"/>
  <c r="J1303" i="7"/>
  <c r="I1303" i="7"/>
  <c r="H1303" i="7"/>
  <c r="F1303" i="7"/>
  <c r="K1302" i="7"/>
  <c r="J1302" i="7"/>
  <c r="I1302" i="7"/>
  <c r="H1302" i="7"/>
  <c r="F1302" i="7"/>
  <c r="K1301" i="7"/>
  <c r="J1301" i="7"/>
  <c r="I1301" i="7"/>
  <c r="H1301" i="7"/>
  <c r="F1301" i="7"/>
  <c r="C1300" i="7"/>
  <c r="V1299" i="7"/>
  <c r="T1299" i="7"/>
  <c r="R1299" i="7"/>
  <c r="U1299" i="7"/>
  <c r="S1299" i="7"/>
  <c r="I1307" i="7" s="1"/>
  <c r="Q1299" i="7"/>
  <c r="E1299" i="7"/>
  <c r="D1299" i="7"/>
  <c r="B1299" i="7"/>
  <c r="H1296" i="7"/>
  <c r="H1295" i="7"/>
  <c r="J1296" i="7"/>
  <c r="I1294" i="7"/>
  <c r="H1294" i="7"/>
  <c r="E1294" i="7"/>
  <c r="J1293" i="7"/>
  <c r="E1293" i="7"/>
  <c r="J1292" i="7"/>
  <c r="E1292" i="7"/>
  <c r="K1291" i="7"/>
  <c r="J1291" i="7"/>
  <c r="H1291" i="7"/>
  <c r="I1291" i="7"/>
  <c r="F1291" i="7"/>
  <c r="V1291" i="7"/>
  <c r="T1291" i="7"/>
  <c r="R1291" i="7"/>
  <c r="U1291" i="7"/>
  <c r="S1291" i="7"/>
  <c r="Q1291" i="7"/>
  <c r="E1291" i="7"/>
  <c r="D1291" i="7"/>
  <c r="B1291" i="7"/>
  <c r="K1290" i="7"/>
  <c r="J1290" i="7"/>
  <c r="I1290" i="7"/>
  <c r="H1290" i="7"/>
  <c r="F1290" i="7"/>
  <c r="K1289" i="7"/>
  <c r="J1289" i="7"/>
  <c r="I1289" i="7"/>
  <c r="H1289" i="7"/>
  <c r="F1289" i="7"/>
  <c r="K1288" i="7"/>
  <c r="J1288" i="7"/>
  <c r="I1288" i="7"/>
  <c r="H1288" i="7"/>
  <c r="F1288" i="7"/>
  <c r="K1287" i="7"/>
  <c r="J1287" i="7"/>
  <c r="I1287" i="7"/>
  <c r="H1287" i="7"/>
  <c r="F1287" i="7"/>
  <c r="C1286" i="7"/>
  <c r="V1285" i="7"/>
  <c r="T1285" i="7"/>
  <c r="K1293" i="7" s="1"/>
  <c r="R1285" i="7"/>
  <c r="K1292" i="7" s="1"/>
  <c r="U1285" i="7"/>
  <c r="S1285" i="7"/>
  <c r="I1293" i="7" s="1"/>
  <c r="Q1285" i="7"/>
  <c r="I1292" i="7" s="1"/>
  <c r="E1285" i="7"/>
  <c r="D1285" i="7"/>
  <c r="B1285" i="7"/>
  <c r="H1282" i="7"/>
  <c r="J1282" i="7"/>
  <c r="I1280" i="7"/>
  <c r="H1280" i="7"/>
  <c r="E1280" i="7"/>
  <c r="J1279" i="7"/>
  <c r="I1279" i="7"/>
  <c r="E1279" i="7"/>
  <c r="J1278" i="7"/>
  <c r="E1278" i="7"/>
  <c r="K1277" i="7"/>
  <c r="J1277" i="7"/>
  <c r="H1277" i="7"/>
  <c r="I1277" i="7"/>
  <c r="F1277" i="7"/>
  <c r="V1277" i="7"/>
  <c r="T1277" i="7"/>
  <c r="R1277" i="7"/>
  <c r="U1277" i="7"/>
  <c r="S1277" i="7"/>
  <c r="Q1277" i="7"/>
  <c r="I1278" i="7" s="1"/>
  <c r="H1283" i="7" s="1"/>
  <c r="E1277" i="7"/>
  <c r="D1277" i="7"/>
  <c r="B1277" i="7"/>
  <c r="K1276" i="7"/>
  <c r="J1276" i="7"/>
  <c r="I1276" i="7"/>
  <c r="H1276" i="7"/>
  <c r="F1276" i="7"/>
  <c r="K1275" i="7"/>
  <c r="J1275" i="7"/>
  <c r="I1275" i="7"/>
  <c r="H1275" i="7"/>
  <c r="F1275" i="7"/>
  <c r="K1274" i="7"/>
  <c r="J1274" i="7"/>
  <c r="I1274" i="7"/>
  <c r="H1274" i="7"/>
  <c r="F1274" i="7"/>
  <c r="K1273" i="7"/>
  <c r="J1273" i="7"/>
  <c r="I1273" i="7"/>
  <c r="H1273" i="7"/>
  <c r="F1273" i="7"/>
  <c r="C1272" i="7"/>
  <c r="V1271" i="7"/>
  <c r="T1271" i="7"/>
  <c r="R1271" i="7"/>
  <c r="K1278" i="7" s="1"/>
  <c r="U1271" i="7"/>
  <c r="S1271" i="7"/>
  <c r="Q1271" i="7"/>
  <c r="E1271" i="7"/>
  <c r="D1271" i="7"/>
  <c r="B1271" i="7"/>
  <c r="H1268" i="7"/>
  <c r="J1268" i="7"/>
  <c r="I1266" i="7"/>
  <c r="H1266" i="7"/>
  <c r="E1266" i="7"/>
  <c r="J1265" i="7"/>
  <c r="E1265" i="7"/>
  <c r="J1264" i="7"/>
  <c r="E1264" i="7"/>
  <c r="K1263" i="7"/>
  <c r="J1263" i="7"/>
  <c r="H1263" i="7"/>
  <c r="I1263" i="7"/>
  <c r="F1263" i="7"/>
  <c r="V1263" i="7"/>
  <c r="T1263" i="7"/>
  <c r="R1263" i="7"/>
  <c r="U1263" i="7"/>
  <c r="S1263" i="7"/>
  <c r="Q1263" i="7"/>
  <c r="I1264" i="7" s="1"/>
  <c r="E1263" i="7"/>
  <c r="D1263" i="7"/>
  <c r="B1263" i="7"/>
  <c r="K1262" i="7"/>
  <c r="J1262" i="7"/>
  <c r="I1262" i="7"/>
  <c r="H1262" i="7"/>
  <c r="F1262" i="7"/>
  <c r="K1261" i="7"/>
  <c r="J1261" i="7"/>
  <c r="I1261" i="7"/>
  <c r="H1261" i="7"/>
  <c r="F1261" i="7"/>
  <c r="K1260" i="7"/>
  <c r="J1260" i="7"/>
  <c r="I1260" i="7"/>
  <c r="H1260" i="7"/>
  <c r="F1260" i="7"/>
  <c r="K1259" i="7"/>
  <c r="J1259" i="7"/>
  <c r="I1259" i="7"/>
  <c r="H1259" i="7"/>
  <c r="F1259" i="7"/>
  <c r="C1258" i="7"/>
  <c r="V1257" i="7"/>
  <c r="T1257" i="7"/>
  <c r="R1257" i="7"/>
  <c r="U1257" i="7"/>
  <c r="S1257" i="7"/>
  <c r="I1265" i="7" s="1"/>
  <c r="Q1257" i="7"/>
  <c r="E1257" i="7"/>
  <c r="D1257" i="7"/>
  <c r="B1257" i="7"/>
  <c r="H1254" i="7"/>
  <c r="J1254" i="7"/>
  <c r="I1252" i="7"/>
  <c r="H1252" i="7"/>
  <c r="E1252" i="7"/>
  <c r="J1251" i="7"/>
  <c r="I1251" i="7"/>
  <c r="E1251" i="7"/>
  <c r="J1250" i="7"/>
  <c r="E1250" i="7"/>
  <c r="K1249" i="7"/>
  <c r="J1249" i="7"/>
  <c r="H1249" i="7"/>
  <c r="I1249" i="7"/>
  <c r="F1249" i="7"/>
  <c r="V1249" i="7"/>
  <c r="T1249" i="7"/>
  <c r="R1249" i="7"/>
  <c r="K1250" i="7" s="1"/>
  <c r="U1249" i="7"/>
  <c r="S1249" i="7"/>
  <c r="Q1249" i="7"/>
  <c r="I1250" i="7" s="1"/>
  <c r="E1249" i="7"/>
  <c r="D1249" i="7"/>
  <c r="B1249" i="7"/>
  <c r="K1248" i="7"/>
  <c r="J1248" i="7"/>
  <c r="I1248" i="7"/>
  <c r="H1248" i="7"/>
  <c r="F1248" i="7"/>
  <c r="K1247" i="7"/>
  <c r="J1247" i="7"/>
  <c r="I1247" i="7"/>
  <c r="H1247" i="7"/>
  <c r="F1247" i="7"/>
  <c r="K1246" i="7"/>
  <c r="J1246" i="7"/>
  <c r="I1246" i="7"/>
  <c r="H1246" i="7"/>
  <c r="F1246" i="7"/>
  <c r="K1245" i="7"/>
  <c r="J1245" i="7"/>
  <c r="I1245" i="7"/>
  <c r="H1245" i="7"/>
  <c r="F1245" i="7"/>
  <c r="C1244" i="7"/>
  <c r="V1243" i="7"/>
  <c r="T1243" i="7"/>
  <c r="R1243" i="7"/>
  <c r="U1243" i="7"/>
  <c r="S1243" i="7"/>
  <c r="Q1243" i="7"/>
  <c r="E1243" i="7"/>
  <c r="D1243" i="7"/>
  <c r="B1243" i="7"/>
  <c r="H1240" i="7"/>
  <c r="H1239" i="7"/>
  <c r="J1240" i="7"/>
  <c r="I1238" i="7"/>
  <c r="H1238" i="7"/>
  <c r="E1238" i="7"/>
  <c r="K1237" i="7"/>
  <c r="J1237" i="7"/>
  <c r="E1237" i="7"/>
  <c r="J1236" i="7"/>
  <c r="E1236" i="7"/>
  <c r="K1235" i="7"/>
  <c r="J1235" i="7"/>
  <c r="H1235" i="7"/>
  <c r="I1235" i="7"/>
  <c r="F1235" i="7"/>
  <c r="V1235" i="7"/>
  <c r="T1235" i="7"/>
  <c r="R1235" i="7"/>
  <c r="U1235" i="7"/>
  <c r="S1235" i="7"/>
  <c r="Q1235" i="7"/>
  <c r="E1235" i="7"/>
  <c r="D1235" i="7"/>
  <c r="B1235" i="7"/>
  <c r="K1234" i="7"/>
  <c r="J1234" i="7"/>
  <c r="I1234" i="7"/>
  <c r="H1234" i="7"/>
  <c r="F1234" i="7"/>
  <c r="K1233" i="7"/>
  <c r="J1233" i="7"/>
  <c r="I1233" i="7"/>
  <c r="H1233" i="7"/>
  <c r="F1233" i="7"/>
  <c r="K1232" i="7"/>
  <c r="J1232" i="7"/>
  <c r="I1232" i="7"/>
  <c r="H1232" i="7"/>
  <c r="F1232" i="7"/>
  <c r="K1231" i="7"/>
  <c r="J1231" i="7"/>
  <c r="I1231" i="7"/>
  <c r="H1231" i="7"/>
  <c r="F1231" i="7"/>
  <c r="C1230" i="7"/>
  <c r="V1229" i="7"/>
  <c r="T1229" i="7"/>
  <c r="R1229" i="7"/>
  <c r="K1236" i="7" s="1"/>
  <c r="J1239" i="7" s="1"/>
  <c r="U1229" i="7"/>
  <c r="S1229" i="7"/>
  <c r="I1237" i="7" s="1"/>
  <c r="Q1229" i="7"/>
  <c r="I1236" i="7" s="1"/>
  <c r="E1229" i="7"/>
  <c r="D1229" i="7"/>
  <c r="B1229" i="7"/>
  <c r="H1226" i="7"/>
  <c r="J1226" i="7"/>
  <c r="I1224" i="7"/>
  <c r="H1224" i="7"/>
  <c r="E1224" i="7"/>
  <c r="J1223" i="7"/>
  <c r="E1223" i="7"/>
  <c r="K1222" i="7"/>
  <c r="J1222" i="7"/>
  <c r="E1222" i="7"/>
  <c r="K1221" i="7"/>
  <c r="J1221" i="7"/>
  <c r="H1221" i="7"/>
  <c r="I1221" i="7"/>
  <c r="F1221" i="7"/>
  <c r="V1221" i="7"/>
  <c r="T1221" i="7"/>
  <c r="R1221" i="7"/>
  <c r="U1221" i="7"/>
  <c r="S1221" i="7"/>
  <c r="I1223" i="7" s="1"/>
  <c r="Q1221" i="7"/>
  <c r="E1221" i="7"/>
  <c r="D1221" i="7"/>
  <c r="B1221" i="7"/>
  <c r="K1220" i="7"/>
  <c r="J1220" i="7"/>
  <c r="I1220" i="7"/>
  <c r="H1220" i="7"/>
  <c r="F1220" i="7"/>
  <c r="K1219" i="7"/>
  <c r="J1219" i="7"/>
  <c r="I1219" i="7"/>
  <c r="H1219" i="7"/>
  <c r="F1219" i="7"/>
  <c r="K1218" i="7"/>
  <c r="J1218" i="7"/>
  <c r="I1218" i="7"/>
  <c r="H1218" i="7"/>
  <c r="F1218" i="7"/>
  <c r="K1217" i="7"/>
  <c r="J1217" i="7"/>
  <c r="I1217" i="7"/>
  <c r="H1217" i="7"/>
  <c r="F1217" i="7"/>
  <c r="C1216" i="7"/>
  <c r="V1215" i="7"/>
  <c r="T1215" i="7"/>
  <c r="K1223" i="7" s="1"/>
  <c r="R1215" i="7"/>
  <c r="U1215" i="7"/>
  <c r="S1215" i="7"/>
  <c r="Q1215" i="7"/>
  <c r="I1222" i="7" s="1"/>
  <c r="E1215" i="7"/>
  <c r="D1215" i="7"/>
  <c r="B1215" i="7"/>
  <c r="H1212" i="7"/>
  <c r="J1212" i="7"/>
  <c r="I1210" i="7"/>
  <c r="H1210" i="7"/>
  <c r="E1210" i="7"/>
  <c r="J1209" i="7"/>
  <c r="E1209" i="7"/>
  <c r="J1208" i="7"/>
  <c r="E1208" i="7"/>
  <c r="K1207" i="7"/>
  <c r="J1207" i="7"/>
  <c r="H1207" i="7"/>
  <c r="I1207" i="7"/>
  <c r="F1207" i="7"/>
  <c r="V1207" i="7"/>
  <c r="T1207" i="7"/>
  <c r="R1207" i="7"/>
  <c r="U1207" i="7"/>
  <c r="S1207" i="7"/>
  <c r="Q1207" i="7"/>
  <c r="I1208" i="7" s="1"/>
  <c r="E1207" i="7"/>
  <c r="D1207" i="7"/>
  <c r="B1207" i="7"/>
  <c r="K1206" i="7"/>
  <c r="J1206" i="7"/>
  <c r="I1206" i="7"/>
  <c r="H1206" i="7"/>
  <c r="F1206" i="7"/>
  <c r="K1205" i="7"/>
  <c r="J1205" i="7"/>
  <c r="I1205" i="7"/>
  <c r="H1205" i="7"/>
  <c r="F1205" i="7"/>
  <c r="K1204" i="7"/>
  <c r="J1204" i="7"/>
  <c r="I1204" i="7"/>
  <c r="H1204" i="7"/>
  <c r="F1204" i="7"/>
  <c r="K1203" i="7"/>
  <c r="J1203" i="7"/>
  <c r="I1203" i="7"/>
  <c r="H1203" i="7"/>
  <c r="F1203" i="7"/>
  <c r="C1202" i="7"/>
  <c r="V1201" i="7"/>
  <c r="T1201" i="7"/>
  <c r="K1209" i="7" s="1"/>
  <c r="R1201" i="7"/>
  <c r="K1208" i="7" s="1"/>
  <c r="U1201" i="7"/>
  <c r="S1201" i="7"/>
  <c r="Q1201" i="7"/>
  <c r="E1201" i="7"/>
  <c r="D1201" i="7"/>
  <c r="B1201" i="7"/>
  <c r="H1198" i="7"/>
  <c r="J1198" i="7"/>
  <c r="I1196" i="7"/>
  <c r="H1196" i="7"/>
  <c r="E1196" i="7"/>
  <c r="J1195" i="7"/>
  <c r="E1195" i="7"/>
  <c r="J1194" i="7"/>
  <c r="E1194" i="7"/>
  <c r="K1193" i="7"/>
  <c r="J1193" i="7"/>
  <c r="H1193" i="7"/>
  <c r="I1193" i="7"/>
  <c r="F1193" i="7"/>
  <c r="V1193" i="7"/>
  <c r="T1193" i="7"/>
  <c r="R1193" i="7"/>
  <c r="K1194" i="7" s="1"/>
  <c r="U1193" i="7"/>
  <c r="S1193" i="7"/>
  <c r="Q1193" i="7"/>
  <c r="E1193" i="7"/>
  <c r="D1193" i="7"/>
  <c r="B1193" i="7"/>
  <c r="K1192" i="7"/>
  <c r="J1192" i="7"/>
  <c r="I1192" i="7"/>
  <c r="H1192" i="7"/>
  <c r="F1192" i="7"/>
  <c r="K1191" i="7"/>
  <c r="J1191" i="7"/>
  <c r="I1191" i="7"/>
  <c r="H1191" i="7"/>
  <c r="F1191" i="7"/>
  <c r="K1190" i="7"/>
  <c r="J1190" i="7"/>
  <c r="I1190" i="7"/>
  <c r="H1190" i="7"/>
  <c r="F1190" i="7"/>
  <c r="K1189" i="7"/>
  <c r="J1189" i="7"/>
  <c r="I1189" i="7"/>
  <c r="H1189" i="7"/>
  <c r="F1189" i="7"/>
  <c r="C1188" i="7"/>
  <c r="V1187" i="7"/>
  <c r="T1187" i="7"/>
  <c r="K1195" i="7" s="1"/>
  <c r="R1187" i="7"/>
  <c r="U1187" i="7"/>
  <c r="S1187" i="7"/>
  <c r="I1195" i="7" s="1"/>
  <c r="Q1187" i="7"/>
  <c r="I1194" i="7" s="1"/>
  <c r="E1187" i="7"/>
  <c r="D1187" i="7"/>
  <c r="B1187" i="7"/>
  <c r="A1186" i="7"/>
  <c r="I1184" i="7"/>
  <c r="J1184" i="7"/>
  <c r="I1183" i="7"/>
  <c r="J1183" i="7"/>
  <c r="A1182" i="7"/>
  <c r="I1180" i="7"/>
  <c r="J1180" i="7"/>
  <c r="I1179" i="7"/>
  <c r="J1179" i="7"/>
  <c r="A1178" i="7"/>
  <c r="O1175" i="7"/>
  <c r="H1175" i="7"/>
  <c r="K1174" i="7"/>
  <c r="J1174" i="7"/>
  <c r="I1174" i="7"/>
  <c r="H1174" i="7"/>
  <c r="F1174" i="7"/>
  <c r="V1174" i="7"/>
  <c r="T1174" i="7"/>
  <c r="R1174" i="7"/>
  <c r="U1174" i="7"/>
  <c r="S1174" i="7"/>
  <c r="Q1174" i="7"/>
  <c r="E1174" i="7"/>
  <c r="D1174" i="7"/>
  <c r="B1174" i="7"/>
  <c r="H1171" i="7"/>
  <c r="J1171" i="7"/>
  <c r="I1169" i="7"/>
  <c r="H1169" i="7"/>
  <c r="E1169" i="7"/>
  <c r="K1168" i="7"/>
  <c r="J1168" i="7"/>
  <c r="I1168" i="7"/>
  <c r="E1168" i="7"/>
  <c r="K1167" i="7"/>
  <c r="J1167" i="7"/>
  <c r="E1167" i="7"/>
  <c r="K1166" i="7"/>
  <c r="J1170" i="7" s="1"/>
  <c r="J1166" i="7"/>
  <c r="I1166" i="7"/>
  <c r="H1166" i="7"/>
  <c r="F1166" i="7"/>
  <c r="K1165" i="7"/>
  <c r="J1165" i="7"/>
  <c r="I1165" i="7"/>
  <c r="H1165" i="7"/>
  <c r="F1165" i="7"/>
  <c r="K1164" i="7"/>
  <c r="J1164" i="7"/>
  <c r="I1164" i="7"/>
  <c r="H1164" i="7"/>
  <c r="F1164" i="7"/>
  <c r="K1163" i="7"/>
  <c r="J1163" i="7"/>
  <c r="I1163" i="7"/>
  <c r="H1163" i="7"/>
  <c r="F1163" i="7"/>
  <c r="C1162" i="7"/>
  <c r="V1161" i="7"/>
  <c r="T1161" i="7"/>
  <c r="R1161" i="7"/>
  <c r="U1161" i="7"/>
  <c r="S1161" i="7"/>
  <c r="Q1161" i="7"/>
  <c r="I1167" i="7" s="1"/>
  <c r="E1161" i="7"/>
  <c r="D1161" i="7"/>
  <c r="B1161" i="7"/>
  <c r="A1160" i="7"/>
  <c r="I1158" i="7"/>
  <c r="J1158" i="7"/>
  <c r="I1157" i="7"/>
  <c r="J1157" i="7"/>
  <c r="A1156" i="7"/>
  <c r="O1153" i="7"/>
  <c r="K1152" i="7"/>
  <c r="J1153" i="7" s="1"/>
  <c r="J1152" i="7"/>
  <c r="I1152" i="7"/>
  <c r="H1153" i="7" s="1"/>
  <c r="H1152" i="7"/>
  <c r="F1152" i="7"/>
  <c r="V1152" i="7"/>
  <c r="T1152" i="7"/>
  <c r="R1152" i="7"/>
  <c r="U1152" i="7"/>
  <c r="S1152" i="7"/>
  <c r="Q1152" i="7"/>
  <c r="E1152" i="7"/>
  <c r="D1152" i="7"/>
  <c r="B1152" i="7"/>
  <c r="P1150" i="7"/>
  <c r="J1150" i="7"/>
  <c r="K1149" i="7"/>
  <c r="J1149" i="7"/>
  <c r="I1149" i="7"/>
  <c r="H1149" i="7"/>
  <c r="F1149" i="7"/>
  <c r="V1149" i="7"/>
  <c r="T1149" i="7"/>
  <c r="R1149" i="7"/>
  <c r="U1149" i="7"/>
  <c r="S1149" i="7"/>
  <c r="Q1149" i="7"/>
  <c r="E1149" i="7"/>
  <c r="D1149" i="7"/>
  <c r="B1149" i="7"/>
  <c r="O1147" i="7"/>
  <c r="P1147" i="7"/>
  <c r="K1146" i="7"/>
  <c r="J1147" i="7" s="1"/>
  <c r="J1146" i="7"/>
  <c r="I1146" i="7"/>
  <c r="H1147" i="7" s="1"/>
  <c r="H1146" i="7"/>
  <c r="F1146" i="7"/>
  <c r="V1146" i="7"/>
  <c r="T1146" i="7"/>
  <c r="R1146" i="7"/>
  <c r="U1146" i="7"/>
  <c r="S1146" i="7"/>
  <c r="Q1146" i="7"/>
  <c r="E1146" i="7"/>
  <c r="D1146" i="7"/>
  <c r="B1146" i="7"/>
  <c r="O1144" i="7"/>
  <c r="K1143" i="7"/>
  <c r="J1143" i="7"/>
  <c r="I1143" i="7"/>
  <c r="H1144" i="7" s="1"/>
  <c r="H1143" i="7"/>
  <c r="F1143" i="7"/>
  <c r="V1143" i="7"/>
  <c r="T1143" i="7"/>
  <c r="R1143" i="7"/>
  <c r="U1143" i="7"/>
  <c r="S1143" i="7"/>
  <c r="Q1143" i="7"/>
  <c r="E1143" i="7"/>
  <c r="D1143" i="7"/>
  <c r="B1143" i="7"/>
  <c r="O1141" i="7"/>
  <c r="K1140" i="7"/>
  <c r="J1141" i="7" s="1"/>
  <c r="J1140" i="7"/>
  <c r="I1140" i="7"/>
  <c r="H1141" i="7" s="1"/>
  <c r="H1140" i="7"/>
  <c r="F1140" i="7"/>
  <c r="V1140" i="7"/>
  <c r="T1140" i="7"/>
  <c r="R1140" i="7"/>
  <c r="U1140" i="7"/>
  <c r="S1140" i="7"/>
  <c r="Q1140" i="7"/>
  <c r="E1140" i="7"/>
  <c r="D1140" i="7"/>
  <c r="B1140" i="7"/>
  <c r="P1138" i="7"/>
  <c r="J1138" i="7"/>
  <c r="K1137" i="7"/>
  <c r="J1137" i="7"/>
  <c r="I1137" i="7"/>
  <c r="H1137" i="7"/>
  <c r="F1137" i="7"/>
  <c r="V1137" i="7"/>
  <c r="T1137" i="7"/>
  <c r="R1137" i="7"/>
  <c r="U1137" i="7"/>
  <c r="S1137" i="7"/>
  <c r="Q1137" i="7"/>
  <c r="E1137" i="7"/>
  <c r="D1137" i="7"/>
  <c r="B1137" i="7"/>
  <c r="O1135" i="7"/>
  <c r="P1135" i="7"/>
  <c r="K1134" i="7"/>
  <c r="J1135" i="7" s="1"/>
  <c r="J1134" i="7"/>
  <c r="I1134" i="7"/>
  <c r="H1135" i="7" s="1"/>
  <c r="H1134" i="7"/>
  <c r="F1134" i="7"/>
  <c r="V1134" i="7"/>
  <c r="T1134" i="7"/>
  <c r="R1134" i="7"/>
  <c r="U1134" i="7"/>
  <c r="S1134" i="7"/>
  <c r="Q1134" i="7"/>
  <c r="E1134" i="7"/>
  <c r="D1134" i="7"/>
  <c r="B1134" i="7"/>
  <c r="O1132" i="7"/>
  <c r="K1131" i="7"/>
  <c r="J1131" i="7"/>
  <c r="I1131" i="7"/>
  <c r="H1132" i="7" s="1"/>
  <c r="H1131" i="7"/>
  <c r="F1131" i="7"/>
  <c r="V1131" i="7"/>
  <c r="T1131" i="7"/>
  <c r="R1131" i="7"/>
  <c r="U1131" i="7"/>
  <c r="S1131" i="7"/>
  <c r="Q1131" i="7"/>
  <c r="E1131" i="7"/>
  <c r="D1131" i="7"/>
  <c r="B1131" i="7"/>
  <c r="O1129" i="7"/>
  <c r="K1128" i="7"/>
  <c r="J1129" i="7" s="1"/>
  <c r="J1128" i="7"/>
  <c r="I1128" i="7"/>
  <c r="H1129" i="7" s="1"/>
  <c r="H1128" i="7"/>
  <c r="F1128" i="7"/>
  <c r="V1128" i="7"/>
  <c r="T1128" i="7"/>
  <c r="R1128" i="7"/>
  <c r="U1128" i="7"/>
  <c r="S1128" i="7"/>
  <c r="Q1128" i="7"/>
  <c r="E1128" i="7"/>
  <c r="D1128" i="7"/>
  <c r="B1128" i="7"/>
  <c r="P1126" i="7"/>
  <c r="J1126" i="7"/>
  <c r="K1125" i="7"/>
  <c r="J1125" i="7"/>
  <c r="I1125" i="7"/>
  <c r="H1125" i="7"/>
  <c r="F1125" i="7"/>
  <c r="V1125" i="7"/>
  <c r="T1125" i="7"/>
  <c r="R1125" i="7"/>
  <c r="U1125" i="7"/>
  <c r="S1125" i="7"/>
  <c r="Q1125" i="7"/>
  <c r="E1125" i="7"/>
  <c r="D1125" i="7"/>
  <c r="B1125" i="7"/>
  <c r="H1122" i="7"/>
  <c r="J1122" i="7"/>
  <c r="I1120" i="7"/>
  <c r="H1120" i="7"/>
  <c r="E1120" i="7"/>
  <c r="J1119" i="7"/>
  <c r="E1119" i="7"/>
  <c r="J1118" i="7"/>
  <c r="E1118" i="7"/>
  <c r="K1117" i="7"/>
  <c r="J1117" i="7"/>
  <c r="I1117" i="7"/>
  <c r="H1117" i="7"/>
  <c r="F1117" i="7"/>
  <c r="K1116" i="7"/>
  <c r="J1116" i="7"/>
  <c r="I1116" i="7"/>
  <c r="H1116" i="7"/>
  <c r="F1116" i="7"/>
  <c r="K1115" i="7"/>
  <c r="J1123" i="7" s="1"/>
  <c r="J1115" i="7"/>
  <c r="I1115" i="7"/>
  <c r="H1115" i="7"/>
  <c r="F1115" i="7"/>
  <c r="K1114" i="7"/>
  <c r="J1114" i="7"/>
  <c r="I1114" i="7"/>
  <c r="H1114" i="7"/>
  <c r="F1114" i="7"/>
  <c r="C1113" i="7"/>
  <c r="V1112" i="7"/>
  <c r="T1112" i="7"/>
  <c r="K1119" i="7" s="1"/>
  <c r="R1112" i="7"/>
  <c r="K1118" i="7" s="1"/>
  <c r="U1112" i="7"/>
  <c r="S1112" i="7"/>
  <c r="I1119" i="7" s="1"/>
  <c r="Q1112" i="7"/>
  <c r="I1118" i="7" s="1"/>
  <c r="O1123" i="7" s="1"/>
  <c r="E1112" i="7"/>
  <c r="D1112" i="7"/>
  <c r="B1112" i="7"/>
  <c r="A1111" i="7"/>
  <c r="I1109" i="7"/>
  <c r="J1109" i="7"/>
  <c r="I1108" i="7"/>
  <c r="J1108" i="7"/>
  <c r="AQ1107" i="7"/>
  <c r="A1107" i="7"/>
  <c r="O1104" i="7"/>
  <c r="H1104" i="7"/>
  <c r="J1104" i="7"/>
  <c r="K1103" i="7"/>
  <c r="P1104" i="7" s="1"/>
  <c r="J1103" i="7"/>
  <c r="I1103" i="7"/>
  <c r="H1103" i="7"/>
  <c r="F1103" i="7"/>
  <c r="V1103" i="7"/>
  <c r="T1103" i="7"/>
  <c r="R1103" i="7"/>
  <c r="U1103" i="7"/>
  <c r="S1103" i="7"/>
  <c r="Q1103" i="7"/>
  <c r="E1103" i="7"/>
  <c r="D1103" i="7"/>
  <c r="B1103" i="7"/>
  <c r="H1101" i="7"/>
  <c r="P1101" i="7"/>
  <c r="J1101" i="7"/>
  <c r="K1100" i="7"/>
  <c r="J1100" i="7"/>
  <c r="I1100" i="7"/>
  <c r="O1101" i="7" s="1"/>
  <c r="H1100" i="7"/>
  <c r="F1100" i="7"/>
  <c r="V1100" i="7"/>
  <c r="T1100" i="7"/>
  <c r="R1100" i="7"/>
  <c r="U1100" i="7"/>
  <c r="S1100" i="7"/>
  <c r="Q1100" i="7"/>
  <c r="E1100" i="7"/>
  <c r="D1100" i="7"/>
  <c r="B1100" i="7"/>
  <c r="O1098" i="7"/>
  <c r="H1098" i="7"/>
  <c r="K1097" i="7"/>
  <c r="J1097" i="7"/>
  <c r="I1097" i="7"/>
  <c r="H1097" i="7"/>
  <c r="F1097" i="7"/>
  <c r="V1097" i="7"/>
  <c r="T1097" i="7"/>
  <c r="R1097" i="7"/>
  <c r="U1097" i="7"/>
  <c r="S1097" i="7"/>
  <c r="Q1097" i="7"/>
  <c r="E1097" i="7"/>
  <c r="D1097" i="7"/>
  <c r="B1097" i="7"/>
  <c r="P1095" i="7"/>
  <c r="J1095" i="7"/>
  <c r="K1094" i="7"/>
  <c r="J1094" i="7"/>
  <c r="I1094" i="7"/>
  <c r="O1095" i="7" s="1"/>
  <c r="H1094" i="7"/>
  <c r="F1094" i="7"/>
  <c r="V1094" i="7"/>
  <c r="T1094" i="7"/>
  <c r="R1094" i="7"/>
  <c r="U1094" i="7"/>
  <c r="S1094" i="7"/>
  <c r="Q1094" i="7"/>
  <c r="E1094" i="7"/>
  <c r="D1094" i="7"/>
  <c r="B1094" i="7"/>
  <c r="O1092" i="7"/>
  <c r="H1092" i="7"/>
  <c r="J1092" i="7"/>
  <c r="K1091" i="7"/>
  <c r="P1092" i="7" s="1"/>
  <c r="J1091" i="7"/>
  <c r="I1091" i="7"/>
  <c r="H1091" i="7"/>
  <c r="F1091" i="7"/>
  <c r="V1091" i="7"/>
  <c r="T1091" i="7"/>
  <c r="R1091" i="7"/>
  <c r="U1091" i="7"/>
  <c r="S1091" i="7"/>
  <c r="Q1091" i="7"/>
  <c r="E1091" i="7"/>
  <c r="D1091" i="7"/>
  <c r="B1091" i="7"/>
  <c r="P1089" i="7"/>
  <c r="J1089" i="7"/>
  <c r="K1088" i="7"/>
  <c r="J1088" i="7"/>
  <c r="I1088" i="7"/>
  <c r="O1089" i="7" s="1"/>
  <c r="H1088" i="7"/>
  <c r="F1088" i="7"/>
  <c r="V1088" i="7"/>
  <c r="T1088" i="7"/>
  <c r="R1088" i="7"/>
  <c r="U1088" i="7"/>
  <c r="S1088" i="7"/>
  <c r="Q1088" i="7"/>
  <c r="E1088" i="7"/>
  <c r="D1088" i="7"/>
  <c r="B1088" i="7"/>
  <c r="O1086" i="7"/>
  <c r="H1086" i="7"/>
  <c r="K1085" i="7"/>
  <c r="J1085" i="7"/>
  <c r="I1085" i="7"/>
  <c r="H1085" i="7"/>
  <c r="F1085" i="7"/>
  <c r="V1085" i="7"/>
  <c r="T1085" i="7"/>
  <c r="R1085" i="7"/>
  <c r="U1085" i="7"/>
  <c r="S1085" i="7"/>
  <c r="Q1085" i="7"/>
  <c r="E1085" i="7"/>
  <c r="D1085" i="7"/>
  <c r="B1085" i="7"/>
  <c r="P1083" i="7"/>
  <c r="J1083" i="7"/>
  <c r="K1082" i="7"/>
  <c r="J1082" i="7"/>
  <c r="I1082" i="7"/>
  <c r="O1083" i="7" s="1"/>
  <c r="H1082" i="7"/>
  <c r="F1082" i="7"/>
  <c r="V1082" i="7"/>
  <c r="T1082" i="7"/>
  <c r="R1082" i="7"/>
  <c r="U1082" i="7"/>
  <c r="S1082" i="7"/>
  <c r="Q1082" i="7"/>
  <c r="E1082" i="7"/>
  <c r="D1082" i="7"/>
  <c r="B1082" i="7"/>
  <c r="O1080" i="7"/>
  <c r="H1080" i="7"/>
  <c r="J1080" i="7"/>
  <c r="K1079" i="7"/>
  <c r="P1080" i="7" s="1"/>
  <c r="J1079" i="7"/>
  <c r="I1079" i="7"/>
  <c r="H1079" i="7"/>
  <c r="F1079" i="7"/>
  <c r="V1079" i="7"/>
  <c r="T1079" i="7"/>
  <c r="R1079" i="7"/>
  <c r="U1079" i="7"/>
  <c r="S1079" i="7"/>
  <c r="Q1079" i="7"/>
  <c r="E1079" i="7"/>
  <c r="D1079" i="7"/>
  <c r="B1079" i="7"/>
  <c r="H1077" i="7"/>
  <c r="P1077" i="7"/>
  <c r="J1077" i="7"/>
  <c r="K1076" i="7"/>
  <c r="J1076" i="7"/>
  <c r="I1076" i="7"/>
  <c r="O1077" i="7" s="1"/>
  <c r="H1076" i="7"/>
  <c r="F1076" i="7"/>
  <c r="V1076" i="7"/>
  <c r="T1076" i="7"/>
  <c r="R1076" i="7"/>
  <c r="U1076" i="7"/>
  <c r="S1076" i="7"/>
  <c r="Q1076" i="7"/>
  <c r="E1076" i="7"/>
  <c r="D1076" i="7"/>
  <c r="B1076" i="7"/>
  <c r="O1074" i="7"/>
  <c r="H1074" i="7"/>
  <c r="K1073" i="7"/>
  <c r="J1073" i="7"/>
  <c r="I1073" i="7"/>
  <c r="H1073" i="7"/>
  <c r="F1073" i="7"/>
  <c r="V1073" i="7"/>
  <c r="T1073" i="7"/>
  <c r="R1073" i="7"/>
  <c r="U1073" i="7"/>
  <c r="S1073" i="7"/>
  <c r="Q1073" i="7"/>
  <c r="E1073" i="7"/>
  <c r="D1073" i="7"/>
  <c r="B1073" i="7"/>
  <c r="P1071" i="7"/>
  <c r="J1071" i="7"/>
  <c r="K1070" i="7"/>
  <c r="J1070" i="7"/>
  <c r="I1070" i="7"/>
  <c r="O1071" i="7" s="1"/>
  <c r="H1070" i="7"/>
  <c r="F1070" i="7"/>
  <c r="V1070" i="7"/>
  <c r="T1070" i="7"/>
  <c r="R1070" i="7"/>
  <c r="U1070" i="7"/>
  <c r="S1070" i="7"/>
  <c r="Q1070" i="7"/>
  <c r="E1070" i="7"/>
  <c r="D1070" i="7"/>
  <c r="B1070" i="7"/>
  <c r="O1068" i="7"/>
  <c r="H1068" i="7"/>
  <c r="J1068" i="7"/>
  <c r="K1067" i="7"/>
  <c r="P1068" i="7" s="1"/>
  <c r="J1067" i="7"/>
  <c r="I1067" i="7"/>
  <c r="H1067" i="7"/>
  <c r="F1067" i="7"/>
  <c r="V1067" i="7"/>
  <c r="T1067" i="7"/>
  <c r="R1067" i="7"/>
  <c r="U1067" i="7"/>
  <c r="S1067" i="7"/>
  <c r="Q1067" i="7"/>
  <c r="E1067" i="7"/>
  <c r="D1067" i="7"/>
  <c r="B1067" i="7"/>
  <c r="P1065" i="7"/>
  <c r="J1065" i="7"/>
  <c r="K1064" i="7"/>
  <c r="J1064" i="7"/>
  <c r="I1064" i="7"/>
  <c r="O1065" i="7" s="1"/>
  <c r="H1064" i="7"/>
  <c r="F1064" i="7"/>
  <c r="V1064" i="7"/>
  <c r="T1064" i="7"/>
  <c r="R1064" i="7"/>
  <c r="U1064" i="7"/>
  <c r="S1064" i="7"/>
  <c r="Q1064" i="7"/>
  <c r="E1064" i="7"/>
  <c r="D1064" i="7"/>
  <c r="B1064" i="7"/>
  <c r="O1062" i="7"/>
  <c r="H1062" i="7"/>
  <c r="K1061" i="7"/>
  <c r="J1061" i="7"/>
  <c r="I1061" i="7"/>
  <c r="H1061" i="7"/>
  <c r="F1061" i="7"/>
  <c r="V1061" i="7"/>
  <c r="T1061" i="7"/>
  <c r="R1061" i="7"/>
  <c r="U1061" i="7"/>
  <c r="S1061" i="7"/>
  <c r="Q1061" i="7"/>
  <c r="E1061" i="7"/>
  <c r="D1061" i="7"/>
  <c r="B1061" i="7"/>
  <c r="P1059" i="7"/>
  <c r="J1059" i="7"/>
  <c r="K1058" i="7"/>
  <c r="J1058" i="7"/>
  <c r="I1058" i="7"/>
  <c r="O1059" i="7" s="1"/>
  <c r="H1058" i="7"/>
  <c r="F1058" i="7"/>
  <c r="V1058" i="7"/>
  <c r="T1058" i="7"/>
  <c r="R1058" i="7"/>
  <c r="U1058" i="7"/>
  <c r="S1058" i="7"/>
  <c r="Q1058" i="7"/>
  <c r="E1058" i="7"/>
  <c r="D1058" i="7"/>
  <c r="B1058" i="7"/>
  <c r="H1055" i="7"/>
  <c r="J1055" i="7"/>
  <c r="I1053" i="7"/>
  <c r="H1053" i="7"/>
  <c r="E1053" i="7"/>
  <c r="J1052" i="7"/>
  <c r="I1052" i="7"/>
  <c r="E1052" i="7"/>
  <c r="J1051" i="7"/>
  <c r="E1051" i="7"/>
  <c r="K1050" i="7"/>
  <c r="J1050" i="7"/>
  <c r="H1050" i="7"/>
  <c r="I1050" i="7"/>
  <c r="F1050" i="7"/>
  <c r="V1050" i="7"/>
  <c r="T1050" i="7"/>
  <c r="R1050" i="7"/>
  <c r="U1050" i="7"/>
  <c r="S1050" i="7"/>
  <c r="Q1050" i="7"/>
  <c r="I1051" i="7" s="1"/>
  <c r="H1056" i="7" s="1"/>
  <c r="E1050" i="7"/>
  <c r="D1050" i="7"/>
  <c r="B1050" i="7"/>
  <c r="K1049" i="7"/>
  <c r="J1049" i="7"/>
  <c r="I1049" i="7"/>
  <c r="H1049" i="7"/>
  <c r="F1049" i="7"/>
  <c r="K1048" i="7"/>
  <c r="J1048" i="7"/>
  <c r="I1048" i="7"/>
  <c r="H1048" i="7"/>
  <c r="F1048" i="7"/>
  <c r="K1047" i="7"/>
  <c r="J1047" i="7"/>
  <c r="I1047" i="7"/>
  <c r="H1047" i="7"/>
  <c r="F1047" i="7"/>
  <c r="K1046" i="7"/>
  <c r="J1046" i="7"/>
  <c r="I1046" i="7"/>
  <c r="H1046" i="7"/>
  <c r="F1046" i="7"/>
  <c r="C1045" i="7"/>
  <c r="V1044" i="7"/>
  <c r="T1044" i="7"/>
  <c r="R1044" i="7"/>
  <c r="K1051" i="7" s="1"/>
  <c r="U1044" i="7"/>
  <c r="S1044" i="7"/>
  <c r="Q1044" i="7"/>
  <c r="E1044" i="7"/>
  <c r="D1044" i="7"/>
  <c r="B1044" i="7"/>
  <c r="A1043" i="7"/>
  <c r="I1041" i="7"/>
  <c r="J1041" i="7"/>
  <c r="I1040" i="7"/>
  <c r="J1040" i="7"/>
  <c r="A1039" i="7"/>
  <c r="P1036" i="7"/>
  <c r="K1035" i="7"/>
  <c r="J1036" i="7" s="1"/>
  <c r="J1035" i="7"/>
  <c r="I1035" i="7"/>
  <c r="O1036" i="7" s="1"/>
  <c r="H1035" i="7"/>
  <c r="F1035" i="7"/>
  <c r="V1035" i="7"/>
  <c r="T1035" i="7"/>
  <c r="R1035" i="7"/>
  <c r="U1035" i="7"/>
  <c r="S1035" i="7"/>
  <c r="Q1035" i="7"/>
  <c r="E1035" i="7"/>
  <c r="D1035" i="7"/>
  <c r="B1035" i="7"/>
  <c r="P1033" i="7"/>
  <c r="J1033" i="7"/>
  <c r="K1032" i="7"/>
  <c r="J1032" i="7"/>
  <c r="I1032" i="7"/>
  <c r="H1032" i="7"/>
  <c r="F1032" i="7"/>
  <c r="V1032" i="7"/>
  <c r="T1032" i="7"/>
  <c r="R1032" i="7"/>
  <c r="U1032" i="7"/>
  <c r="S1032" i="7"/>
  <c r="Q1032" i="7"/>
  <c r="E1032" i="7"/>
  <c r="D1032" i="7"/>
  <c r="B1032" i="7"/>
  <c r="H1029" i="7"/>
  <c r="J1029" i="7"/>
  <c r="I1027" i="7"/>
  <c r="H1027" i="7"/>
  <c r="E1027" i="7"/>
  <c r="J1026" i="7"/>
  <c r="E1026" i="7"/>
  <c r="J1025" i="7"/>
  <c r="E1025" i="7"/>
  <c r="K1024" i="7"/>
  <c r="J1024" i="7"/>
  <c r="I1024" i="7"/>
  <c r="H1024" i="7"/>
  <c r="F1024" i="7"/>
  <c r="K1023" i="7"/>
  <c r="J1023" i="7"/>
  <c r="I1023" i="7"/>
  <c r="H1023" i="7"/>
  <c r="F1023" i="7"/>
  <c r="K1022" i="7"/>
  <c r="J1022" i="7"/>
  <c r="I1022" i="7"/>
  <c r="H1022" i="7"/>
  <c r="F1022" i="7"/>
  <c r="K1021" i="7"/>
  <c r="J1021" i="7"/>
  <c r="I1021" i="7"/>
  <c r="H1021" i="7"/>
  <c r="F1021" i="7"/>
  <c r="C1020" i="7"/>
  <c r="V1019" i="7"/>
  <c r="T1019" i="7"/>
  <c r="K1026" i="7" s="1"/>
  <c r="R1019" i="7"/>
  <c r="K1025" i="7" s="1"/>
  <c r="U1019" i="7"/>
  <c r="S1019" i="7"/>
  <c r="I1026" i="7" s="1"/>
  <c r="Q1019" i="7"/>
  <c r="I1025" i="7" s="1"/>
  <c r="E1019" i="7"/>
  <c r="D1019" i="7"/>
  <c r="B1019" i="7"/>
  <c r="O1017" i="7"/>
  <c r="H1017" i="7"/>
  <c r="K1016" i="7"/>
  <c r="J1016" i="7"/>
  <c r="I1016" i="7"/>
  <c r="H1016" i="7"/>
  <c r="F1016" i="7"/>
  <c r="V1016" i="7"/>
  <c r="T1016" i="7"/>
  <c r="R1016" i="7"/>
  <c r="U1016" i="7"/>
  <c r="S1016" i="7"/>
  <c r="Q1016" i="7"/>
  <c r="E1016" i="7"/>
  <c r="D1016" i="7"/>
  <c r="B1016" i="7"/>
  <c r="H1013" i="7"/>
  <c r="J1014" i="7"/>
  <c r="J1013" i="7"/>
  <c r="I1011" i="7"/>
  <c r="H1011" i="7"/>
  <c r="E1011" i="7"/>
  <c r="J1010" i="7"/>
  <c r="I1010" i="7"/>
  <c r="E1010" i="7"/>
  <c r="K1009" i="7"/>
  <c r="J1009" i="7"/>
  <c r="E1009" i="7"/>
  <c r="K1008" i="7"/>
  <c r="J1008" i="7"/>
  <c r="I1008" i="7"/>
  <c r="H1008" i="7"/>
  <c r="F1008" i="7"/>
  <c r="K1007" i="7"/>
  <c r="J1007" i="7"/>
  <c r="I1007" i="7"/>
  <c r="H1007" i="7"/>
  <c r="F1007" i="7"/>
  <c r="K1006" i="7"/>
  <c r="J1006" i="7"/>
  <c r="I1006" i="7"/>
  <c r="H1006" i="7"/>
  <c r="F1006" i="7"/>
  <c r="K1005" i="7"/>
  <c r="J1005" i="7"/>
  <c r="I1005" i="7"/>
  <c r="H1005" i="7"/>
  <c r="F1005" i="7"/>
  <c r="C1004" i="7"/>
  <c r="V1003" i="7"/>
  <c r="T1003" i="7"/>
  <c r="K1010" i="7" s="1"/>
  <c r="R1003" i="7"/>
  <c r="U1003" i="7"/>
  <c r="S1003" i="7"/>
  <c r="Q1003" i="7"/>
  <c r="I1009" i="7" s="1"/>
  <c r="H1012" i="7" s="1"/>
  <c r="E1003" i="7"/>
  <c r="D1003" i="7"/>
  <c r="B1003" i="7"/>
  <c r="O1001" i="7"/>
  <c r="K1000" i="7"/>
  <c r="J1000" i="7"/>
  <c r="I1000" i="7"/>
  <c r="H1001" i="7" s="1"/>
  <c r="H1000" i="7"/>
  <c r="F1000" i="7"/>
  <c r="V1000" i="7"/>
  <c r="T1000" i="7"/>
  <c r="R1000" i="7"/>
  <c r="U1000" i="7"/>
  <c r="S1000" i="7"/>
  <c r="Q1000" i="7"/>
  <c r="E1000" i="7"/>
  <c r="D1000" i="7"/>
  <c r="B1000" i="7"/>
  <c r="H997" i="7"/>
  <c r="J997" i="7"/>
  <c r="I995" i="7"/>
  <c r="H995" i="7"/>
  <c r="E995" i="7"/>
  <c r="K994" i="7"/>
  <c r="J994" i="7"/>
  <c r="E994" i="7"/>
  <c r="J993" i="7"/>
  <c r="E993" i="7"/>
  <c r="K992" i="7"/>
  <c r="J992" i="7"/>
  <c r="I992" i="7"/>
  <c r="H992" i="7"/>
  <c r="F992" i="7"/>
  <c r="K991" i="7"/>
  <c r="J991" i="7"/>
  <c r="I991" i="7"/>
  <c r="H991" i="7"/>
  <c r="F991" i="7"/>
  <c r="K990" i="7"/>
  <c r="J990" i="7"/>
  <c r="I990" i="7"/>
  <c r="H996" i="7" s="1"/>
  <c r="H990" i="7"/>
  <c r="F990" i="7"/>
  <c r="K989" i="7"/>
  <c r="P998" i="7" s="1"/>
  <c r="J989" i="7"/>
  <c r="I989" i="7"/>
  <c r="H989" i="7"/>
  <c r="F989" i="7"/>
  <c r="C988" i="7"/>
  <c r="V987" i="7"/>
  <c r="T987" i="7"/>
  <c r="R987" i="7"/>
  <c r="K993" i="7" s="1"/>
  <c r="U987" i="7"/>
  <c r="S987" i="7"/>
  <c r="I994" i="7" s="1"/>
  <c r="Q987" i="7"/>
  <c r="I993" i="7" s="1"/>
  <c r="E987" i="7"/>
  <c r="D987" i="7"/>
  <c r="B987" i="7"/>
  <c r="P985" i="7"/>
  <c r="J985" i="7"/>
  <c r="K984" i="7"/>
  <c r="J984" i="7"/>
  <c r="I984" i="7"/>
  <c r="H984" i="7"/>
  <c r="F984" i="7"/>
  <c r="V984" i="7"/>
  <c r="T984" i="7"/>
  <c r="R984" i="7"/>
  <c r="U984" i="7"/>
  <c r="S984" i="7"/>
  <c r="Q984" i="7"/>
  <c r="E984" i="7"/>
  <c r="D984" i="7"/>
  <c r="B984" i="7"/>
  <c r="H981" i="7"/>
  <c r="J982" i="7"/>
  <c r="J981" i="7"/>
  <c r="I979" i="7"/>
  <c r="H979" i="7"/>
  <c r="E979" i="7"/>
  <c r="J978" i="7"/>
  <c r="E978" i="7"/>
  <c r="K977" i="7"/>
  <c r="J977" i="7"/>
  <c r="E977" i="7"/>
  <c r="K976" i="7"/>
  <c r="J976" i="7"/>
  <c r="I976" i="7"/>
  <c r="H976" i="7"/>
  <c r="F976" i="7"/>
  <c r="K975" i="7"/>
  <c r="J975" i="7"/>
  <c r="I975" i="7"/>
  <c r="H975" i="7"/>
  <c r="F975" i="7"/>
  <c r="K974" i="7"/>
  <c r="P982" i="7" s="1"/>
  <c r="J974" i="7"/>
  <c r="I974" i="7"/>
  <c r="H974" i="7"/>
  <c r="F974" i="7"/>
  <c r="K973" i="7"/>
  <c r="J973" i="7"/>
  <c r="I973" i="7"/>
  <c r="H973" i="7"/>
  <c r="F973" i="7"/>
  <c r="C972" i="7"/>
  <c r="V971" i="7"/>
  <c r="T971" i="7"/>
  <c r="K978" i="7" s="1"/>
  <c r="R971" i="7"/>
  <c r="U971" i="7"/>
  <c r="S971" i="7"/>
  <c r="I978" i="7" s="1"/>
  <c r="Q971" i="7"/>
  <c r="I977" i="7" s="1"/>
  <c r="E971" i="7"/>
  <c r="D971" i="7"/>
  <c r="B971" i="7"/>
  <c r="O969" i="7"/>
  <c r="K968" i="7"/>
  <c r="J968" i="7"/>
  <c r="I968" i="7"/>
  <c r="H969" i="7" s="1"/>
  <c r="H968" i="7"/>
  <c r="F968" i="7"/>
  <c r="V968" i="7"/>
  <c r="T968" i="7"/>
  <c r="R968" i="7"/>
  <c r="U968" i="7"/>
  <c r="S968" i="7"/>
  <c r="Q968" i="7"/>
  <c r="E968" i="7"/>
  <c r="D968" i="7"/>
  <c r="B968" i="7"/>
  <c r="H965" i="7"/>
  <c r="P966" i="7"/>
  <c r="J965" i="7"/>
  <c r="I963" i="7"/>
  <c r="H963" i="7"/>
  <c r="E963" i="7"/>
  <c r="J962" i="7"/>
  <c r="I962" i="7"/>
  <c r="E962" i="7"/>
  <c r="J961" i="7"/>
  <c r="E961" i="7"/>
  <c r="K960" i="7"/>
  <c r="J960" i="7"/>
  <c r="I960" i="7"/>
  <c r="H960" i="7"/>
  <c r="F960" i="7"/>
  <c r="K959" i="7"/>
  <c r="J959" i="7"/>
  <c r="I959" i="7"/>
  <c r="H959" i="7"/>
  <c r="F959" i="7"/>
  <c r="K958" i="7"/>
  <c r="J958" i="7"/>
  <c r="I958" i="7"/>
  <c r="H958" i="7"/>
  <c r="F958" i="7"/>
  <c r="K957" i="7"/>
  <c r="J957" i="7"/>
  <c r="I957" i="7"/>
  <c r="H957" i="7"/>
  <c r="F957" i="7"/>
  <c r="C956" i="7"/>
  <c r="V955" i="7"/>
  <c r="T955" i="7"/>
  <c r="K962" i="7" s="1"/>
  <c r="R955" i="7"/>
  <c r="K961" i="7" s="1"/>
  <c r="U955" i="7"/>
  <c r="S955" i="7"/>
  <c r="Q955" i="7"/>
  <c r="I961" i="7" s="1"/>
  <c r="E955" i="7"/>
  <c r="D955" i="7"/>
  <c r="B955" i="7"/>
  <c r="O953" i="7"/>
  <c r="H953" i="7"/>
  <c r="J953" i="7"/>
  <c r="K952" i="7"/>
  <c r="P953" i="7" s="1"/>
  <c r="J952" i="7"/>
  <c r="I952" i="7"/>
  <c r="H952" i="7"/>
  <c r="F952" i="7"/>
  <c r="V952" i="7"/>
  <c r="T952" i="7"/>
  <c r="R952" i="7"/>
  <c r="U952" i="7"/>
  <c r="S952" i="7"/>
  <c r="Q952" i="7"/>
  <c r="E952" i="7"/>
  <c r="D952" i="7"/>
  <c r="B952" i="7"/>
  <c r="H949" i="7"/>
  <c r="J949" i="7"/>
  <c r="I947" i="7"/>
  <c r="H947" i="7"/>
  <c r="E947" i="7"/>
  <c r="K946" i="7"/>
  <c r="J946" i="7"/>
  <c r="I946" i="7"/>
  <c r="E946" i="7"/>
  <c r="J945" i="7"/>
  <c r="E945" i="7"/>
  <c r="K944" i="7"/>
  <c r="J944" i="7"/>
  <c r="I944" i="7"/>
  <c r="H944" i="7"/>
  <c r="F944" i="7"/>
  <c r="K943" i="7"/>
  <c r="J943" i="7"/>
  <c r="I943" i="7"/>
  <c r="H943" i="7"/>
  <c r="F943" i="7"/>
  <c r="K942" i="7"/>
  <c r="J942" i="7"/>
  <c r="I942" i="7"/>
  <c r="H942" i="7"/>
  <c r="F942" i="7"/>
  <c r="K941" i="7"/>
  <c r="J941" i="7"/>
  <c r="I941" i="7"/>
  <c r="H941" i="7"/>
  <c r="F941" i="7"/>
  <c r="C940" i="7"/>
  <c r="V939" i="7"/>
  <c r="T939" i="7"/>
  <c r="R939" i="7"/>
  <c r="K945" i="7" s="1"/>
  <c r="U939" i="7"/>
  <c r="S939" i="7"/>
  <c r="Q939" i="7"/>
  <c r="I945" i="7" s="1"/>
  <c r="E939" i="7"/>
  <c r="D939" i="7"/>
  <c r="B939" i="7"/>
  <c r="P937" i="7"/>
  <c r="K936" i="7"/>
  <c r="J937" i="7" s="1"/>
  <c r="J936" i="7"/>
  <c r="I936" i="7"/>
  <c r="O937" i="7" s="1"/>
  <c r="H936" i="7"/>
  <c r="F936" i="7"/>
  <c r="V936" i="7"/>
  <c r="T936" i="7"/>
  <c r="R936" i="7"/>
  <c r="U936" i="7"/>
  <c r="S936" i="7"/>
  <c r="Q936" i="7"/>
  <c r="E936" i="7"/>
  <c r="D936" i="7"/>
  <c r="B936" i="7"/>
  <c r="H933" i="7"/>
  <c r="J933" i="7"/>
  <c r="I931" i="7"/>
  <c r="H931" i="7"/>
  <c r="E931" i="7"/>
  <c r="K930" i="7"/>
  <c r="J930" i="7"/>
  <c r="E930" i="7"/>
  <c r="K929" i="7"/>
  <c r="J932" i="7" s="1"/>
  <c r="J929" i="7"/>
  <c r="E929" i="7"/>
  <c r="K928" i="7"/>
  <c r="J928" i="7"/>
  <c r="I928" i="7"/>
  <c r="H928" i="7"/>
  <c r="F928" i="7"/>
  <c r="K927" i="7"/>
  <c r="J927" i="7"/>
  <c r="I927" i="7"/>
  <c r="H927" i="7"/>
  <c r="F927" i="7"/>
  <c r="K926" i="7"/>
  <c r="J926" i="7"/>
  <c r="I926" i="7"/>
  <c r="H926" i="7"/>
  <c r="F926" i="7"/>
  <c r="K925" i="7"/>
  <c r="J925" i="7"/>
  <c r="I925" i="7"/>
  <c r="H925" i="7"/>
  <c r="F925" i="7"/>
  <c r="C924" i="7"/>
  <c r="V923" i="7"/>
  <c r="T923" i="7"/>
  <c r="R923" i="7"/>
  <c r="U923" i="7"/>
  <c r="S923" i="7"/>
  <c r="I930" i="7" s="1"/>
  <c r="Q923" i="7"/>
  <c r="I929" i="7" s="1"/>
  <c r="E923" i="7"/>
  <c r="D923" i="7"/>
  <c r="B923" i="7"/>
  <c r="H921" i="7"/>
  <c r="P921" i="7"/>
  <c r="J921" i="7"/>
  <c r="K920" i="7"/>
  <c r="J920" i="7"/>
  <c r="I920" i="7"/>
  <c r="O921" i="7" s="1"/>
  <c r="H920" i="7"/>
  <c r="F920" i="7"/>
  <c r="V920" i="7"/>
  <c r="T920" i="7"/>
  <c r="R920" i="7"/>
  <c r="U920" i="7"/>
  <c r="S920" i="7"/>
  <c r="Q920" i="7"/>
  <c r="E920" i="7"/>
  <c r="D920" i="7"/>
  <c r="B920" i="7"/>
  <c r="H917" i="7"/>
  <c r="J917" i="7"/>
  <c r="I915" i="7"/>
  <c r="H915" i="7"/>
  <c r="E915" i="7"/>
  <c r="K914" i="7"/>
  <c r="J914" i="7"/>
  <c r="I914" i="7"/>
  <c r="E914" i="7"/>
  <c r="K913" i="7"/>
  <c r="J913" i="7"/>
  <c r="E913" i="7"/>
  <c r="K912" i="7"/>
  <c r="J916" i="7" s="1"/>
  <c r="J912" i="7"/>
  <c r="I912" i="7"/>
  <c r="H912" i="7"/>
  <c r="F912" i="7"/>
  <c r="K911" i="7"/>
  <c r="J911" i="7"/>
  <c r="I911" i="7"/>
  <c r="H911" i="7"/>
  <c r="F911" i="7"/>
  <c r="K910" i="7"/>
  <c r="J910" i="7"/>
  <c r="I910" i="7"/>
  <c r="H910" i="7"/>
  <c r="F910" i="7"/>
  <c r="K909" i="7"/>
  <c r="J909" i="7"/>
  <c r="I909" i="7"/>
  <c r="H909" i="7"/>
  <c r="F909" i="7"/>
  <c r="C908" i="7"/>
  <c r="V907" i="7"/>
  <c r="T907" i="7"/>
  <c r="R907" i="7"/>
  <c r="U907" i="7"/>
  <c r="S907" i="7"/>
  <c r="Q907" i="7"/>
  <c r="I913" i="7" s="1"/>
  <c r="E907" i="7"/>
  <c r="D907" i="7"/>
  <c r="B907" i="7"/>
  <c r="P905" i="7"/>
  <c r="J905" i="7"/>
  <c r="K904" i="7"/>
  <c r="J904" i="7"/>
  <c r="I904" i="7"/>
  <c r="H904" i="7"/>
  <c r="F904" i="7"/>
  <c r="V904" i="7"/>
  <c r="T904" i="7"/>
  <c r="R904" i="7"/>
  <c r="U904" i="7"/>
  <c r="S904" i="7"/>
  <c r="Q904" i="7"/>
  <c r="E904" i="7"/>
  <c r="D904" i="7"/>
  <c r="B904" i="7"/>
  <c r="H901" i="7"/>
  <c r="J901" i="7"/>
  <c r="I899" i="7"/>
  <c r="H899" i="7"/>
  <c r="E899" i="7"/>
  <c r="J898" i="7"/>
  <c r="E898" i="7"/>
  <c r="J897" i="7"/>
  <c r="E897" i="7"/>
  <c r="K896" i="7"/>
  <c r="J896" i="7"/>
  <c r="I896" i="7"/>
  <c r="H896" i="7"/>
  <c r="F896" i="7"/>
  <c r="K895" i="7"/>
  <c r="J895" i="7"/>
  <c r="I895" i="7"/>
  <c r="H895" i="7"/>
  <c r="F895" i="7"/>
  <c r="K894" i="7"/>
  <c r="J894" i="7"/>
  <c r="I894" i="7"/>
  <c r="H894" i="7"/>
  <c r="F894" i="7"/>
  <c r="K893" i="7"/>
  <c r="J893" i="7"/>
  <c r="I893" i="7"/>
  <c r="H893" i="7"/>
  <c r="F893" i="7"/>
  <c r="C892" i="7"/>
  <c r="V891" i="7"/>
  <c r="T891" i="7"/>
  <c r="K898" i="7" s="1"/>
  <c r="R891" i="7"/>
  <c r="K897" i="7" s="1"/>
  <c r="U891" i="7"/>
  <c r="S891" i="7"/>
  <c r="I898" i="7" s="1"/>
  <c r="Q891" i="7"/>
  <c r="I897" i="7" s="1"/>
  <c r="E891" i="7"/>
  <c r="D891" i="7"/>
  <c r="B891" i="7"/>
  <c r="A890" i="7"/>
  <c r="I888" i="7"/>
  <c r="J888" i="7"/>
  <c r="I887" i="7"/>
  <c r="J887" i="7"/>
  <c r="A886" i="7"/>
  <c r="O883" i="7"/>
  <c r="H883" i="7"/>
  <c r="K882" i="7"/>
  <c r="P883" i="7" s="1"/>
  <c r="J882" i="7"/>
  <c r="I882" i="7"/>
  <c r="H882" i="7"/>
  <c r="F882" i="7"/>
  <c r="V882" i="7"/>
  <c r="T882" i="7"/>
  <c r="R882" i="7"/>
  <c r="U882" i="7"/>
  <c r="S882" i="7"/>
  <c r="Q882" i="7"/>
  <c r="E882" i="7"/>
  <c r="D882" i="7"/>
  <c r="B882" i="7"/>
  <c r="H880" i="7"/>
  <c r="P880" i="7"/>
  <c r="J880" i="7"/>
  <c r="K879" i="7"/>
  <c r="J879" i="7"/>
  <c r="I879" i="7"/>
  <c r="O880" i="7" s="1"/>
  <c r="H879" i="7"/>
  <c r="F879" i="7"/>
  <c r="V879" i="7"/>
  <c r="T879" i="7"/>
  <c r="R879" i="7"/>
  <c r="U879" i="7"/>
  <c r="S879" i="7"/>
  <c r="Q879" i="7"/>
  <c r="E879" i="7"/>
  <c r="D879" i="7"/>
  <c r="B879" i="7"/>
  <c r="O877" i="7"/>
  <c r="H877" i="7"/>
  <c r="K876" i="7"/>
  <c r="P877" i="7" s="1"/>
  <c r="J876" i="7"/>
  <c r="I876" i="7"/>
  <c r="H876" i="7"/>
  <c r="F876" i="7"/>
  <c r="V876" i="7"/>
  <c r="T876" i="7"/>
  <c r="R876" i="7"/>
  <c r="U876" i="7"/>
  <c r="S876" i="7"/>
  <c r="Q876" i="7"/>
  <c r="E876" i="7"/>
  <c r="D876" i="7"/>
  <c r="B876" i="7"/>
  <c r="H873" i="7"/>
  <c r="J873" i="7"/>
  <c r="I871" i="7"/>
  <c r="H871" i="7"/>
  <c r="E871" i="7"/>
  <c r="K870" i="7"/>
  <c r="J872" i="7" s="1"/>
  <c r="J870" i="7"/>
  <c r="E870" i="7"/>
  <c r="K869" i="7"/>
  <c r="J869" i="7"/>
  <c r="I869" i="7"/>
  <c r="E869" i="7"/>
  <c r="K868" i="7"/>
  <c r="J868" i="7"/>
  <c r="I868" i="7"/>
  <c r="H868" i="7"/>
  <c r="F868" i="7"/>
  <c r="K867" i="7"/>
  <c r="J867" i="7"/>
  <c r="I867" i="7"/>
  <c r="H867" i="7"/>
  <c r="F867" i="7"/>
  <c r="K866" i="7"/>
  <c r="J866" i="7"/>
  <c r="I866" i="7"/>
  <c r="H866" i="7"/>
  <c r="F866" i="7"/>
  <c r="K865" i="7"/>
  <c r="J865" i="7"/>
  <c r="I865" i="7"/>
  <c r="O874" i="7" s="1"/>
  <c r="H865" i="7"/>
  <c r="F865" i="7"/>
  <c r="V864" i="7"/>
  <c r="T864" i="7"/>
  <c r="R864" i="7"/>
  <c r="U864" i="7"/>
  <c r="S864" i="7"/>
  <c r="I870" i="7" s="1"/>
  <c r="Q864" i="7"/>
  <c r="E864" i="7"/>
  <c r="D864" i="7"/>
  <c r="B864" i="7"/>
  <c r="H862" i="7"/>
  <c r="P862" i="7"/>
  <c r="J862" i="7"/>
  <c r="K861" i="7"/>
  <c r="J861" i="7"/>
  <c r="I861" i="7"/>
  <c r="O862" i="7" s="1"/>
  <c r="H861" i="7"/>
  <c r="F861" i="7"/>
  <c r="V861" i="7"/>
  <c r="T861" i="7"/>
  <c r="R861" i="7"/>
  <c r="U861" i="7"/>
  <c r="S861" i="7"/>
  <c r="Q861" i="7"/>
  <c r="E861" i="7"/>
  <c r="D861" i="7"/>
  <c r="B861" i="7"/>
  <c r="O859" i="7"/>
  <c r="H859" i="7"/>
  <c r="K858" i="7"/>
  <c r="J858" i="7"/>
  <c r="I858" i="7"/>
  <c r="H858" i="7"/>
  <c r="F858" i="7"/>
  <c r="V858" i="7"/>
  <c r="T858" i="7"/>
  <c r="R858" i="7"/>
  <c r="U858" i="7"/>
  <c r="S858" i="7"/>
  <c r="Q858" i="7"/>
  <c r="E858" i="7"/>
  <c r="D858" i="7"/>
  <c r="B858" i="7"/>
  <c r="P856" i="7"/>
  <c r="J856" i="7"/>
  <c r="K855" i="7"/>
  <c r="J855" i="7"/>
  <c r="I855" i="7"/>
  <c r="H855" i="7"/>
  <c r="F855" i="7"/>
  <c r="V855" i="7"/>
  <c r="T855" i="7"/>
  <c r="R855" i="7"/>
  <c r="U855" i="7"/>
  <c r="S855" i="7"/>
  <c r="Q855" i="7"/>
  <c r="E855" i="7"/>
  <c r="D855" i="7"/>
  <c r="B855" i="7"/>
  <c r="O853" i="7"/>
  <c r="H853" i="7"/>
  <c r="K852" i="7"/>
  <c r="P853" i="7" s="1"/>
  <c r="J852" i="7"/>
  <c r="I852" i="7"/>
  <c r="H852" i="7"/>
  <c r="F852" i="7"/>
  <c r="V852" i="7"/>
  <c r="T852" i="7"/>
  <c r="R852" i="7"/>
  <c r="U852" i="7"/>
  <c r="S852" i="7"/>
  <c r="Q852" i="7"/>
  <c r="E852" i="7"/>
  <c r="D852" i="7"/>
  <c r="B852" i="7"/>
  <c r="H850" i="7"/>
  <c r="P850" i="7"/>
  <c r="J850" i="7"/>
  <c r="K849" i="7"/>
  <c r="J849" i="7"/>
  <c r="I849" i="7"/>
  <c r="O850" i="7" s="1"/>
  <c r="H849" i="7"/>
  <c r="F849" i="7"/>
  <c r="V849" i="7"/>
  <c r="T849" i="7"/>
  <c r="R849" i="7"/>
  <c r="U849" i="7"/>
  <c r="S849" i="7"/>
  <c r="Q849" i="7"/>
  <c r="E849" i="7"/>
  <c r="D849" i="7"/>
  <c r="B849" i="7"/>
  <c r="H846" i="7"/>
  <c r="H845" i="7"/>
  <c r="J846" i="7"/>
  <c r="I844" i="7"/>
  <c r="H844" i="7"/>
  <c r="E844" i="7"/>
  <c r="K843" i="7"/>
  <c r="J843" i="7"/>
  <c r="E843" i="7"/>
  <c r="K842" i="7"/>
  <c r="J842" i="7"/>
  <c r="I842" i="7"/>
  <c r="E842" i="7"/>
  <c r="K841" i="7"/>
  <c r="J845" i="7" s="1"/>
  <c r="J841" i="7"/>
  <c r="I841" i="7"/>
  <c r="H841" i="7"/>
  <c r="F841" i="7"/>
  <c r="K840" i="7"/>
  <c r="J840" i="7"/>
  <c r="I840" i="7"/>
  <c r="H840" i="7"/>
  <c r="F840" i="7"/>
  <c r="K839" i="7"/>
  <c r="P847" i="7" s="1"/>
  <c r="J839" i="7"/>
  <c r="I839" i="7"/>
  <c r="H839" i="7"/>
  <c r="F839" i="7"/>
  <c r="K838" i="7"/>
  <c r="J838" i="7"/>
  <c r="I838" i="7"/>
  <c r="H838" i="7"/>
  <c r="F838" i="7"/>
  <c r="V837" i="7"/>
  <c r="T837" i="7"/>
  <c r="R837" i="7"/>
  <c r="U837" i="7"/>
  <c r="S837" i="7"/>
  <c r="I843" i="7" s="1"/>
  <c r="Q837" i="7"/>
  <c r="E837" i="7"/>
  <c r="D837" i="7"/>
  <c r="B837" i="7"/>
  <c r="A836" i="7"/>
  <c r="I834" i="7"/>
  <c r="J834" i="7"/>
  <c r="I833" i="7"/>
  <c r="J833" i="7"/>
  <c r="A832" i="7"/>
  <c r="H828" i="7"/>
  <c r="J828" i="7"/>
  <c r="I826" i="7"/>
  <c r="H826" i="7"/>
  <c r="E826" i="7"/>
  <c r="J825" i="7"/>
  <c r="E825" i="7"/>
  <c r="K824" i="7"/>
  <c r="J824" i="7"/>
  <c r="E824" i="7"/>
  <c r="K823" i="7"/>
  <c r="J823" i="7"/>
  <c r="I823" i="7"/>
  <c r="H823" i="7"/>
  <c r="F823" i="7"/>
  <c r="K822" i="7"/>
  <c r="J822" i="7"/>
  <c r="I822" i="7"/>
  <c r="H822" i="7"/>
  <c r="F822" i="7"/>
  <c r="K821" i="7"/>
  <c r="J821" i="7"/>
  <c r="I821" i="7"/>
  <c r="H821" i="7"/>
  <c r="F821" i="7"/>
  <c r="K820" i="7"/>
  <c r="J820" i="7"/>
  <c r="I820" i="7"/>
  <c r="H820" i="7"/>
  <c r="F820" i="7"/>
  <c r="V819" i="7"/>
  <c r="T819" i="7"/>
  <c r="K825" i="7" s="1"/>
  <c r="R819" i="7"/>
  <c r="U819" i="7"/>
  <c r="S819" i="7"/>
  <c r="I825" i="7" s="1"/>
  <c r="Q819" i="7"/>
  <c r="I824" i="7" s="1"/>
  <c r="E819" i="7"/>
  <c r="D819" i="7"/>
  <c r="B819" i="7"/>
  <c r="O817" i="7"/>
  <c r="H817" i="7"/>
  <c r="K816" i="7"/>
  <c r="J816" i="7"/>
  <c r="I816" i="7"/>
  <c r="H816" i="7"/>
  <c r="F816" i="7"/>
  <c r="V816" i="7"/>
  <c r="T816" i="7"/>
  <c r="R816" i="7"/>
  <c r="U816" i="7"/>
  <c r="S816" i="7"/>
  <c r="Q816" i="7"/>
  <c r="E816" i="7"/>
  <c r="D816" i="7"/>
  <c r="B816" i="7"/>
  <c r="H813" i="7"/>
  <c r="J813" i="7"/>
  <c r="I811" i="7"/>
  <c r="H811" i="7"/>
  <c r="E811" i="7"/>
  <c r="K810" i="7"/>
  <c r="J810" i="7"/>
  <c r="I810" i="7"/>
  <c r="E810" i="7"/>
  <c r="J809" i="7"/>
  <c r="I809" i="7"/>
  <c r="E809" i="7"/>
  <c r="K808" i="7"/>
  <c r="J808" i="7"/>
  <c r="I808" i="7"/>
  <c r="H812" i="7" s="1"/>
  <c r="H808" i="7"/>
  <c r="F808" i="7"/>
  <c r="K807" i="7"/>
  <c r="J807" i="7"/>
  <c r="I807" i="7"/>
  <c r="H807" i="7"/>
  <c r="F807" i="7"/>
  <c r="K806" i="7"/>
  <c r="J806" i="7"/>
  <c r="I806" i="7"/>
  <c r="H806" i="7"/>
  <c r="F806" i="7"/>
  <c r="K805" i="7"/>
  <c r="J805" i="7"/>
  <c r="I805" i="7"/>
  <c r="H805" i="7"/>
  <c r="F805" i="7"/>
  <c r="V804" i="7"/>
  <c r="T804" i="7"/>
  <c r="R804" i="7"/>
  <c r="K809" i="7" s="1"/>
  <c r="U804" i="7"/>
  <c r="S804" i="7"/>
  <c r="Q804" i="7"/>
  <c r="E804" i="7"/>
  <c r="D804" i="7"/>
  <c r="B804" i="7"/>
  <c r="P802" i="7"/>
  <c r="J802" i="7"/>
  <c r="K801" i="7"/>
  <c r="J801" i="7"/>
  <c r="I801" i="7"/>
  <c r="H801" i="7"/>
  <c r="F801" i="7"/>
  <c r="V801" i="7"/>
  <c r="T801" i="7"/>
  <c r="R801" i="7"/>
  <c r="U801" i="7"/>
  <c r="S801" i="7"/>
  <c r="Q801" i="7"/>
  <c r="E801" i="7"/>
  <c r="D801" i="7"/>
  <c r="B801" i="7"/>
  <c r="O799" i="7"/>
  <c r="H799" i="7"/>
  <c r="K798" i="7"/>
  <c r="J798" i="7"/>
  <c r="I798" i="7"/>
  <c r="H798" i="7"/>
  <c r="F798" i="7"/>
  <c r="V798" i="7"/>
  <c r="T798" i="7"/>
  <c r="R798" i="7"/>
  <c r="U798" i="7"/>
  <c r="S798" i="7"/>
  <c r="Q798" i="7"/>
  <c r="E798" i="7"/>
  <c r="D798" i="7"/>
  <c r="B798" i="7"/>
  <c r="P796" i="7"/>
  <c r="J796" i="7"/>
  <c r="K795" i="7"/>
  <c r="J795" i="7"/>
  <c r="I795" i="7"/>
  <c r="O796" i="7" s="1"/>
  <c r="H795" i="7"/>
  <c r="F795" i="7"/>
  <c r="V795" i="7"/>
  <c r="T795" i="7"/>
  <c r="R795" i="7"/>
  <c r="U795" i="7"/>
  <c r="S795" i="7"/>
  <c r="Q795" i="7"/>
  <c r="E795" i="7"/>
  <c r="D795" i="7"/>
  <c r="B795" i="7"/>
  <c r="O793" i="7"/>
  <c r="H793" i="7"/>
  <c r="J793" i="7"/>
  <c r="K792" i="7"/>
  <c r="P793" i="7" s="1"/>
  <c r="J792" i="7"/>
  <c r="I792" i="7"/>
  <c r="H792" i="7"/>
  <c r="F792" i="7"/>
  <c r="V792" i="7"/>
  <c r="T792" i="7"/>
  <c r="R792" i="7"/>
  <c r="U792" i="7"/>
  <c r="S792" i="7"/>
  <c r="Q792" i="7"/>
  <c r="E792" i="7"/>
  <c r="D792" i="7"/>
  <c r="B792" i="7"/>
  <c r="H790" i="7"/>
  <c r="P790" i="7"/>
  <c r="J790" i="7"/>
  <c r="K789" i="7"/>
  <c r="J789" i="7"/>
  <c r="I789" i="7"/>
  <c r="O790" i="7" s="1"/>
  <c r="H789" i="7"/>
  <c r="F789" i="7"/>
  <c r="V789" i="7"/>
  <c r="T789" i="7"/>
  <c r="R789" i="7"/>
  <c r="U789" i="7"/>
  <c r="S789" i="7"/>
  <c r="Q789" i="7"/>
  <c r="E789" i="7"/>
  <c r="D789" i="7"/>
  <c r="B789" i="7"/>
  <c r="H786" i="7"/>
  <c r="H785" i="7"/>
  <c r="J786" i="7"/>
  <c r="I784" i="7"/>
  <c r="H784" i="7"/>
  <c r="E784" i="7"/>
  <c r="K783" i="7"/>
  <c r="J785" i="7" s="1"/>
  <c r="J783" i="7"/>
  <c r="E783" i="7"/>
  <c r="K782" i="7"/>
  <c r="J782" i="7"/>
  <c r="E782" i="7"/>
  <c r="K781" i="7"/>
  <c r="P787" i="7" s="1"/>
  <c r="J781" i="7"/>
  <c r="I781" i="7"/>
  <c r="H781" i="7"/>
  <c r="F781" i="7"/>
  <c r="K780" i="7"/>
  <c r="J780" i="7"/>
  <c r="I780" i="7"/>
  <c r="H780" i="7"/>
  <c r="F780" i="7"/>
  <c r="K779" i="7"/>
  <c r="J787" i="7" s="1"/>
  <c r="J779" i="7"/>
  <c r="I779" i="7"/>
  <c r="H779" i="7"/>
  <c r="F779" i="7"/>
  <c r="K778" i="7"/>
  <c r="J778" i="7"/>
  <c r="I778" i="7"/>
  <c r="H778" i="7"/>
  <c r="F778" i="7"/>
  <c r="V777" i="7"/>
  <c r="T777" i="7"/>
  <c r="R777" i="7"/>
  <c r="U777" i="7"/>
  <c r="S777" i="7"/>
  <c r="I783" i="7" s="1"/>
  <c r="Q777" i="7"/>
  <c r="I782" i="7" s="1"/>
  <c r="E777" i="7"/>
  <c r="D777" i="7"/>
  <c r="B777" i="7"/>
  <c r="A776" i="7"/>
  <c r="A774" i="7"/>
  <c r="I772" i="7"/>
  <c r="J772" i="7"/>
  <c r="I771" i="7"/>
  <c r="J771" i="7"/>
  <c r="A770" i="7"/>
  <c r="I768" i="7"/>
  <c r="J768" i="7"/>
  <c r="I767" i="7"/>
  <c r="J767" i="7"/>
  <c r="A766" i="7"/>
  <c r="O763" i="7"/>
  <c r="H763" i="7"/>
  <c r="J763" i="7"/>
  <c r="K762" i="7"/>
  <c r="P763" i="7" s="1"/>
  <c r="J762" i="7"/>
  <c r="I762" i="7"/>
  <c r="H762" i="7"/>
  <c r="F762" i="7"/>
  <c r="V762" i="7"/>
  <c r="T762" i="7"/>
  <c r="R762" i="7"/>
  <c r="U762" i="7"/>
  <c r="S762" i="7"/>
  <c r="Q762" i="7"/>
  <c r="E762" i="7"/>
  <c r="D762" i="7"/>
  <c r="B762" i="7"/>
  <c r="H760" i="7"/>
  <c r="P760" i="7"/>
  <c r="J760" i="7"/>
  <c r="K759" i="7"/>
  <c r="J759" i="7"/>
  <c r="I759" i="7"/>
  <c r="O760" i="7" s="1"/>
  <c r="H759" i="7"/>
  <c r="F759" i="7"/>
  <c r="V759" i="7"/>
  <c r="T759" i="7"/>
  <c r="R759" i="7"/>
  <c r="U759" i="7"/>
  <c r="S759" i="7"/>
  <c r="Q759" i="7"/>
  <c r="E759" i="7"/>
  <c r="D759" i="7"/>
  <c r="B759" i="7"/>
  <c r="O757" i="7"/>
  <c r="H757" i="7"/>
  <c r="K756" i="7"/>
  <c r="J756" i="7"/>
  <c r="I756" i="7"/>
  <c r="H756" i="7"/>
  <c r="F756" i="7"/>
  <c r="V756" i="7"/>
  <c r="T756" i="7"/>
  <c r="R756" i="7"/>
  <c r="U756" i="7"/>
  <c r="S756" i="7"/>
  <c r="Q756" i="7"/>
  <c r="E756" i="7"/>
  <c r="D756" i="7"/>
  <c r="B756" i="7"/>
  <c r="H753" i="7"/>
  <c r="J754" i="7"/>
  <c r="J753" i="7"/>
  <c r="I751" i="7"/>
  <c r="H751" i="7"/>
  <c r="E751" i="7"/>
  <c r="J750" i="7"/>
  <c r="I750" i="7"/>
  <c r="E750" i="7"/>
  <c r="K749" i="7"/>
  <c r="J749" i="7"/>
  <c r="E749" i="7"/>
  <c r="K748" i="7"/>
  <c r="J748" i="7"/>
  <c r="I748" i="7"/>
  <c r="H748" i="7"/>
  <c r="F748" i="7"/>
  <c r="K747" i="7"/>
  <c r="J747" i="7"/>
  <c r="I747" i="7"/>
  <c r="H747" i="7"/>
  <c r="F747" i="7"/>
  <c r="K746" i="7"/>
  <c r="J746" i="7"/>
  <c r="I746" i="7"/>
  <c r="H746" i="7"/>
  <c r="F746" i="7"/>
  <c r="K745" i="7"/>
  <c r="J745" i="7"/>
  <c r="I745" i="7"/>
  <c r="H745" i="7"/>
  <c r="F745" i="7"/>
  <c r="C744" i="7"/>
  <c r="V743" i="7"/>
  <c r="T743" i="7"/>
  <c r="K750" i="7" s="1"/>
  <c r="R743" i="7"/>
  <c r="U743" i="7"/>
  <c r="S743" i="7"/>
  <c r="Q743" i="7"/>
  <c r="I749" i="7" s="1"/>
  <c r="E743" i="7"/>
  <c r="D743" i="7"/>
  <c r="B743" i="7"/>
  <c r="O741" i="7"/>
  <c r="K740" i="7"/>
  <c r="J740" i="7"/>
  <c r="I740" i="7"/>
  <c r="H741" i="7" s="1"/>
  <c r="H740" i="7"/>
  <c r="F740" i="7"/>
  <c r="V740" i="7"/>
  <c r="T740" i="7"/>
  <c r="R740" i="7"/>
  <c r="U740" i="7"/>
  <c r="S740" i="7"/>
  <c r="Q740" i="7"/>
  <c r="E740" i="7"/>
  <c r="D740" i="7"/>
  <c r="B740" i="7"/>
  <c r="H737" i="7"/>
  <c r="J737" i="7"/>
  <c r="I735" i="7"/>
  <c r="H735" i="7"/>
  <c r="E735" i="7"/>
  <c r="J734" i="7"/>
  <c r="E734" i="7"/>
  <c r="J733" i="7"/>
  <c r="E733" i="7"/>
  <c r="K732" i="7"/>
  <c r="J732" i="7"/>
  <c r="H732" i="7"/>
  <c r="I732" i="7"/>
  <c r="F732" i="7"/>
  <c r="V732" i="7"/>
  <c r="T732" i="7"/>
  <c r="R732" i="7"/>
  <c r="U732" i="7"/>
  <c r="S732" i="7"/>
  <c r="Q732" i="7"/>
  <c r="E732" i="7"/>
  <c r="D732" i="7"/>
  <c r="B732" i="7"/>
  <c r="K731" i="7"/>
  <c r="J731" i="7"/>
  <c r="H731" i="7"/>
  <c r="I731" i="7"/>
  <c r="F731" i="7"/>
  <c r="V731" i="7"/>
  <c r="T731" i="7"/>
  <c r="K734" i="7" s="1"/>
  <c r="R731" i="7"/>
  <c r="K733" i="7" s="1"/>
  <c r="U731" i="7"/>
  <c r="S731" i="7"/>
  <c r="Q731" i="7"/>
  <c r="E731" i="7"/>
  <c r="D731" i="7"/>
  <c r="B731" i="7"/>
  <c r="K730" i="7"/>
  <c r="J730" i="7"/>
  <c r="I730" i="7"/>
  <c r="H730" i="7"/>
  <c r="F730" i="7"/>
  <c r="K729" i="7"/>
  <c r="J729" i="7"/>
  <c r="I729" i="7"/>
  <c r="H729" i="7"/>
  <c r="F729" i="7"/>
  <c r="K728" i="7"/>
  <c r="J728" i="7"/>
  <c r="I728" i="7"/>
  <c r="H728" i="7"/>
  <c r="F728" i="7"/>
  <c r="K727" i="7"/>
  <c r="J727" i="7"/>
  <c r="I727" i="7"/>
  <c r="H727" i="7"/>
  <c r="F727" i="7"/>
  <c r="V726" i="7"/>
  <c r="T726" i="7"/>
  <c r="R726" i="7"/>
  <c r="U726" i="7"/>
  <c r="S726" i="7"/>
  <c r="I734" i="7" s="1"/>
  <c r="Q726" i="7"/>
  <c r="E726" i="7"/>
  <c r="D726" i="7"/>
  <c r="B726" i="7"/>
  <c r="A725" i="7"/>
  <c r="I723" i="7"/>
  <c r="J723" i="7"/>
  <c r="I722" i="7"/>
  <c r="J722" i="7"/>
  <c r="AQ721" i="7"/>
  <c r="A721" i="7"/>
  <c r="P718" i="7"/>
  <c r="J718" i="7"/>
  <c r="K717" i="7"/>
  <c r="J717" i="7"/>
  <c r="I717" i="7"/>
  <c r="H717" i="7"/>
  <c r="F717" i="7"/>
  <c r="V717" i="7"/>
  <c r="T717" i="7"/>
  <c r="R717" i="7"/>
  <c r="U717" i="7"/>
  <c r="S717" i="7"/>
  <c r="Q717" i="7"/>
  <c r="E717" i="7"/>
  <c r="D717" i="7"/>
  <c r="B717" i="7"/>
  <c r="H714" i="7"/>
  <c r="P715" i="7"/>
  <c r="J714" i="7"/>
  <c r="I712" i="7"/>
  <c r="H712" i="7"/>
  <c r="E712" i="7"/>
  <c r="J711" i="7"/>
  <c r="I711" i="7"/>
  <c r="E711" i="7"/>
  <c r="J710" i="7"/>
  <c r="E710" i="7"/>
  <c r="K709" i="7"/>
  <c r="J709" i="7"/>
  <c r="I709" i="7"/>
  <c r="H709" i="7"/>
  <c r="F709" i="7"/>
  <c r="K708" i="7"/>
  <c r="J708" i="7"/>
  <c r="I708" i="7"/>
  <c r="H708" i="7"/>
  <c r="F708" i="7"/>
  <c r="K707" i="7"/>
  <c r="J707" i="7"/>
  <c r="I707" i="7"/>
  <c r="H707" i="7"/>
  <c r="F707" i="7"/>
  <c r="K706" i="7"/>
  <c r="J706" i="7"/>
  <c r="I706" i="7"/>
  <c r="H706" i="7"/>
  <c r="F706" i="7"/>
  <c r="V705" i="7"/>
  <c r="T705" i="7"/>
  <c r="K711" i="7" s="1"/>
  <c r="J715" i="7" s="1"/>
  <c r="R705" i="7"/>
  <c r="K710" i="7" s="1"/>
  <c r="U705" i="7"/>
  <c r="S705" i="7"/>
  <c r="Q705" i="7"/>
  <c r="I710" i="7" s="1"/>
  <c r="E705" i="7"/>
  <c r="D705" i="7"/>
  <c r="B705" i="7"/>
  <c r="O703" i="7"/>
  <c r="H703" i="7"/>
  <c r="K702" i="7"/>
  <c r="J702" i="7"/>
  <c r="I702" i="7"/>
  <c r="H702" i="7"/>
  <c r="F702" i="7"/>
  <c r="V702" i="7"/>
  <c r="T702" i="7"/>
  <c r="R702" i="7"/>
  <c r="U702" i="7"/>
  <c r="S702" i="7"/>
  <c r="Q702" i="7"/>
  <c r="E702" i="7"/>
  <c r="D702" i="7"/>
  <c r="B702" i="7"/>
  <c r="H700" i="7"/>
  <c r="P700" i="7"/>
  <c r="J700" i="7"/>
  <c r="K699" i="7"/>
  <c r="J699" i="7"/>
  <c r="I699" i="7"/>
  <c r="O700" i="7" s="1"/>
  <c r="H699" i="7"/>
  <c r="F699" i="7"/>
  <c r="V699" i="7"/>
  <c r="T699" i="7"/>
  <c r="R699" i="7"/>
  <c r="U699" i="7"/>
  <c r="S699" i="7"/>
  <c r="Q699" i="7"/>
  <c r="E699" i="7"/>
  <c r="D699" i="7"/>
  <c r="B699" i="7"/>
  <c r="O697" i="7"/>
  <c r="H697" i="7"/>
  <c r="J697" i="7"/>
  <c r="K696" i="7"/>
  <c r="P697" i="7" s="1"/>
  <c r="J696" i="7"/>
  <c r="I696" i="7"/>
  <c r="H696" i="7"/>
  <c r="F696" i="7"/>
  <c r="V696" i="7"/>
  <c r="T696" i="7"/>
  <c r="R696" i="7"/>
  <c r="U696" i="7"/>
  <c r="S696" i="7"/>
  <c r="Q696" i="7"/>
  <c r="E696" i="7"/>
  <c r="D696" i="7"/>
  <c r="B696" i="7"/>
  <c r="P694" i="7"/>
  <c r="J694" i="7"/>
  <c r="K693" i="7"/>
  <c r="J693" i="7"/>
  <c r="I693" i="7"/>
  <c r="H693" i="7"/>
  <c r="F693" i="7"/>
  <c r="V693" i="7"/>
  <c r="T693" i="7"/>
  <c r="R693" i="7"/>
  <c r="U693" i="7"/>
  <c r="S693" i="7"/>
  <c r="Q693" i="7"/>
  <c r="E693" i="7"/>
  <c r="D693" i="7"/>
  <c r="B693" i="7"/>
  <c r="O691" i="7"/>
  <c r="H691" i="7"/>
  <c r="K690" i="7"/>
  <c r="J690" i="7"/>
  <c r="I690" i="7"/>
  <c r="H690" i="7"/>
  <c r="F690" i="7"/>
  <c r="V690" i="7"/>
  <c r="T690" i="7"/>
  <c r="R690" i="7"/>
  <c r="U690" i="7"/>
  <c r="S690" i="7"/>
  <c r="Q690" i="7"/>
  <c r="E690" i="7"/>
  <c r="D690" i="7"/>
  <c r="B690" i="7"/>
  <c r="H687" i="7"/>
  <c r="J687" i="7"/>
  <c r="I685" i="7"/>
  <c r="H685" i="7"/>
  <c r="E685" i="7"/>
  <c r="J684" i="7"/>
  <c r="I684" i="7"/>
  <c r="E684" i="7"/>
  <c r="J683" i="7"/>
  <c r="E683" i="7"/>
  <c r="K682" i="7"/>
  <c r="J682" i="7"/>
  <c r="I682" i="7"/>
  <c r="H682" i="7"/>
  <c r="F682" i="7"/>
  <c r="K681" i="7"/>
  <c r="J681" i="7"/>
  <c r="I681" i="7"/>
  <c r="H681" i="7"/>
  <c r="F681" i="7"/>
  <c r="K680" i="7"/>
  <c r="J680" i="7"/>
  <c r="I680" i="7"/>
  <c r="H680" i="7"/>
  <c r="F680" i="7"/>
  <c r="K679" i="7"/>
  <c r="J679" i="7"/>
  <c r="I679" i="7"/>
  <c r="H679" i="7"/>
  <c r="F679" i="7"/>
  <c r="C678" i="7"/>
  <c r="V677" i="7"/>
  <c r="T677" i="7"/>
  <c r="K684" i="7" s="1"/>
  <c r="R677" i="7"/>
  <c r="K683" i="7" s="1"/>
  <c r="U677" i="7"/>
  <c r="S677" i="7"/>
  <c r="Q677" i="7"/>
  <c r="I683" i="7" s="1"/>
  <c r="E677" i="7"/>
  <c r="D677" i="7"/>
  <c r="B677" i="7"/>
  <c r="O675" i="7"/>
  <c r="K674" i="7"/>
  <c r="J674" i="7"/>
  <c r="I674" i="7"/>
  <c r="H675" i="7" s="1"/>
  <c r="H674" i="7"/>
  <c r="F674" i="7"/>
  <c r="V674" i="7"/>
  <c r="T674" i="7"/>
  <c r="R674" i="7"/>
  <c r="U674" i="7"/>
  <c r="S674" i="7"/>
  <c r="Q674" i="7"/>
  <c r="E674" i="7"/>
  <c r="D674" i="7"/>
  <c r="B674" i="7"/>
  <c r="O672" i="7"/>
  <c r="J672" i="7"/>
  <c r="K671" i="7"/>
  <c r="P672" i="7" s="1"/>
  <c r="J671" i="7"/>
  <c r="I671" i="7"/>
  <c r="H672" i="7" s="1"/>
  <c r="H671" i="7"/>
  <c r="F671" i="7"/>
  <c r="V671" i="7"/>
  <c r="T671" i="7"/>
  <c r="R671" i="7"/>
  <c r="U671" i="7"/>
  <c r="S671" i="7"/>
  <c r="Q671" i="7"/>
  <c r="E671" i="7"/>
  <c r="D671" i="7"/>
  <c r="B671" i="7"/>
  <c r="P669" i="7"/>
  <c r="K668" i="7"/>
  <c r="J669" i="7" s="1"/>
  <c r="J668" i="7"/>
  <c r="I668" i="7"/>
  <c r="O669" i="7" s="1"/>
  <c r="H668" i="7"/>
  <c r="F668" i="7"/>
  <c r="V668" i="7"/>
  <c r="T668" i="7"/>
  <c r="R668" i="7"/>
  <c r="U668" i="7"/>
  <c r="S668" i="7"/>
  <c r="Q668" i="7"/>
  <c r="E668" i="7"/>
  <c r="D668" i="7"/>
  <c r="B668" i="7"/>
  <c r="O666" i="7"/>
  <c r="P666" i="7"/>
  <c r="J666" i="7"/>
  <c r="K665" i="7"/>
  <c r="J665" i="7"/>
  <c r="I665" i="7"/>
  <c r="H666" i="7" s="1"/>
  <c r="H665" i="7"/>
  <c r="F665" i="7"/>
  <c r="V665" i="7"/>
  <c r="T665" i="7"/>
  <c r="R665" i="7"/>
  <c r="U665" i="7"/>
  <c r="S665" i="7"/>
  <c r="Q665" i="7"/>
  <c r="E665" i="7"/>
  <c r="D665" i="7"/>
  <c r="B665" i="7"/>
  <c r="K662" i="7"/>
  <c r="J662" i="7"/>
  <c r="I662" i="7"/>
  <c r="O663" i="7" s="1"/>
  <c r="H662" i="7"/>
  <c r="F662" i="7"/>
  <c r="V662" i="7"/>
  <c r="T662" i="7"/>
  <c r="R662" i="7"/>
  <c r="U662" i="7"/>
  <c r="S662" i="7"/>
  <c r="Q662" i="7"/>
  <c r="E662" i="7"/>
  <c r="D662" i="7"/>
  <c r="B662" i="7"/>
  <c r="O660" i="7"/>
  <c r="K659" i="7"/>
  <c r="P660" i="7" s="1"/>
  <c r="J659" i="7"/>
  <c r="I659" i="7"/>
  <c r="H660" i="7" s="1"/>
  <c r="H659" i="7"/>
  <c r="F659" i="7"/>
  <c r="V659" i="7"/>
  <c r="T659" i="7"/>
  <c r="R659" i="7"/>
  <c r="U659" i="7"/>
  <c r="S659" i="7"/>
  <c r="Q659" i="7"/>
  <c r="E659" i="7"/>
  <c r="D659" i="7"/>
  <c r="B659" i="7"/>
  <c r="K656" i="7"/>
  <c r="J657" i="7" s="1"/>
  <c r="J656" i="7"/>
  <c r="I656" i="7"/>
  <c r="O657" i="7" s="1"/>
  <c r="H656" i="7"/>
  <c r="F656" i="7"/>
  <c r="V656" i="7"/>
  <c r="T656" i="7"/>
  <c r="R656" i="7"/>
  <c r="U656" i="7"/>
  <c r="S656" i="7"/>
  <c r="Q656" i="7"/>
  <c r="E656" i="7"/>
  <c r="D656" i="7"/>
  <c r="B656" i="7"/>
  <c r="O654" i="7"/>
  <c r="P654" i="7"/>
  <c r="J654" i="7"/>
  <c r="K653" i="7"/>
  <c r="J653" i="7"/>
  <c r="I653" i="7"/>
  <c r="H654" i="7" s="1"/>
  <c r="H653" i="7"/>
  <c r="F653" i="7"/>
  <c r="V653" i="7"/>
  <c r="T653" i="7"/>
  <c r="R653" i="7"/>
  <c r="U653" i="7"/>
  <c r="S653" i="7"/>
  <c r="Q653" i="7"/>
  <c r="E653" i="7"/>
  <c r="D653" i="7"/>
  <c r="B653" i="7"/>
  <c r="H651" i="7"/>
  <c r="K650" i="7"/>
  <c r="J650" i="7"/>
  <c r="I650" i="7"/>
  <c r="O651" i="7" s="1"/>
  <c r="H650" i="7"/>
  <c r="F650" i="7"/>
  <c r="V650" i="7"/>
  <c r="T650" i="7"/>
  <c r="R650" i="7"/>
  <c r="U650" i="7"/>
  <c r="S650" i="7"/>
  <c r="Q650" i="7"/>
  <c r="E650" i="7"/>
  <c r="D650" i="7"/>
  <c r="B650" i="7"/>
  <c r="O648" i="7"/>
  <c r="K647" i="7"/>
  <c r="J647" i="7"/>
  <c r="I647" i="7"/>
  <c r="H648" i="7" s="1"/>
  <c r="H647" i="7"/>
  <c r="F647" i="7"/>
  <c r="V647" i="7"/>
  <c r="T647" i="7"/>
  <c r="R647" i="7"/>
  <c r="U647" i="7"/>
  <c r="S647" i="7"/>
  <c r="Q647" i="7"/>
  <c r="E647" i="7"/>
  <c r="D647" i="7"/>
  <c r="B647" i="7"/>
  <c r="K644" i="7"/>
  <c r="J644" i="7"/>
  <c r="I644" i="7"/>
  <c r="O645" i="7" s="1"/>
  <c r="H644" i="7"/>
  <c r="F644" i="7"/>
  <c r="V644" i="7"/>
  <c r="T644" i="7"/>
  <c r="R644" i="7"/>
  <c r="U644" i="7"/>
  <c r="S644" i="7"/>
  <c r="Q644" i="7"/>
  <c r="E644" i="7"/>
  <c r="D644" i="7"/>
  <c r="B644" i="7"/>
  <c r="P642" i="7"/>
  <c r="J642" i="7"/>
  <c r="K641" i="7"/>
  <c r="J641" i="7"/>
  <c r="I641" i="7"/>
  <c r="H642" i="7" s="1"/>
  <c r="H641" i="7"/>
  <c r="F641" i="7"/>
  <c r="V641" i="7"/>
  <c r="T641" i="7"/>
  <c r="R641" i="7"/>
  <c r="U641" i="7"/>
  <c r="S641" i="7"/>
  <c r="Q641" i="7"/>
  <c r="E641" i="7"/>
  <c r="D641" i="7"/>
  <c r="B641" i="7"/>
  <c r="H639" i="7"/>
  <c r="K638" i="7"/>
  <c r="J638" i="7"/>
  <c r="I638" i="7"/>
  <c r="O639" i="7" s="1"/>
  <c r="H638" i="7"/>
  <c r="F638" i="7"/>
  <c r="V638" i="7"/>
  <c r="T638" i="7"/>
  <c r="R638" i="7"/>
  <c r="U638" i="7"/>
  <c r="S638" i="7"/>
  <c r="Q638" i="7"/>
  <c r="E638" i="7"/>
  <c r="D638" i="7"/>
  <c r="B638" i="7"/>
  <c r="O636" i="7"/>
  <c r="J636" i="7"/>
  <c r="K635" i="7"/>
  <c r="P636" i="7" s="1"/>
  <c r="J635" i="7"/>
  <c r="I635" i="7"/>
  <c r="H636" i="7" s="1"/>
  <c r="H635" i="7"/>
  <c r="F635" i="7"/>
  <c r="V635" i="7"/>
  <c r="T635" i="7"/>
  <c r="R635" i="7"/>
  <c r="U635" i="7"/>
  <c r="S635" i="7"/>
  <c r="Q635" i="7"/>
  <c r="E635" i="7"/>
  <c r="D635" i="7"/>
  <c r="B635" i="7"/>
  <c r="P633" i="7"/>
  <c r="K632" i="7"/>
  <c r="J633" i="7" s="1"/>
  <c r="J632" i="7"/>
  <c r="I632" i="7"/>
  <c r="O633" i="7" s="1"/>
  <c r="H632" i="7"/>
  <c r="F632" i="7"/>
  <c r="V632" i="7"/>
  <c r="T632" i="7"/>
  <c r="R632" i="7"/>
  <c r="U632" i="7"/>
  <c r="S632" i="7"/>
  <c r="Q632" i="7"/>
  <c r="E632" i="7"/>
  <c r="D632" i="7"/>
  <c r="B632" i="7"/>
  <c r="P630" i="7"/>
  <c r="J630" i="7"/>
  <c r="K629" i="7"/>
  <c r="J629" i="7"/>
  <c r="I629" i="7"/>
  <c r="H629" i="7"/>
  <c r="F629" i="7"/>
  <c r="V629" i="7"/>
  <c r="T629" i="7"/>
  <c r="R629" i="7"/>
  <c r="U629" i="7"/>
  <c r="S629" i="7"/>
  <c r="Q629" i="7"/>
  <c r="E629" i="7"/>
  <c r="D629" i="7"/>
  <c r="B629" i="7"/>
  <c r="O627" i="7"/>
  <c r="K626" i="7"/>
  <c r="J626" i="7"/>
  <c r="I626" i="7"/>
  <c r="H627" i="7" s="1"/>
  <c r="H626" i="7"/>
  <c r="F626" i="7"/>
  <c r="V626" i="7"/>
  <c r="T626" i="7"/>
  <c r="R626" i="7"/>
  <c r="U626" i="7"/>
  <c r="S626" i="7"/>
  <c r="Q626" i="7"/>
  <c r="E626" i="7"/>
  <c r="D626" i="7"/>
  <c r="B626" i="7"/>
  <c r="O624" i="7"/>
  <c r="J624" i="7"/>
  <c r="K623" i="7"/>
  <c r="P624" i="7" s="1"/>
  <c r="J623" i="7"/>
  <c r="I623" i="7"/>
  <c r="H624" i="7" s="1"/>
  <c r="H623" i="7"/>
  <c r="F623" i="7"/>
  <c r="V623" i="7"/>
  <c r="T623" i="7"/>
  <c r="R623" i="7"/>
  <c r="U623" i="7"/>
  <c r="S623" i="7"/>
  <c r="Q623" i="7"/>
  <c r="E623" i="7"/>
  <c r="D623" i="7"/>
  <c r="B623" i="7"/>
  <c r="P621" i="7"/>
  <c r="K620" i="7"/>
  <c r="J621" i="7" s="1"/>
  <c r="J620" i="7"/>
  <c r="I620" i="7"/>
  <c r="O621" i="7" s="1"/>
  <c r="H620" i="7"/>
  <c r="F620" i="7"/>
  <c r="V620" i="7"/>
  <c r="T620" i="7"/>
  <c r="R620" i="7"/>
  <c r="U620" i="7"/>
  <c r="S620" i="7"/>
  <c r="Q620" i="7"/>
  <c r="E620" i="7"/>
  <c r="D620" i="7"/>
  <c r="B620" i="7"/>
  <c r="O618" i="7"/>
  <c r="P618" i="7"/>
  <c r="J618" i="7"/>
  <c r="K617" i="7"/>
  <c r="J617" i="7"/>
  <c r="I617" i="7"/>
  <c r="H618" i="7" s="1"/>
  <c r="H617" i="7"/>
  <c r="F617" i="7"/>
  <c r="V617" i="7"/>
  <c r="T617" i="7"/>
  <c r="R617" i="7"/>
  <c r="U617" i="7"/>
  <c r="S617" i="7"/>
  <c r="Q617" i="7"/>
  <c r="E617" i="7"/>
  <c r="D617" i="7"/>
  <c r="B617" i="7"/>
  <c r="K614" i="7"/>
  <c r="J614" i="7"/>
  <c r="I614" i="7"/>
  <c r="O615" i="7" s="1"/>
  <c r="H614" i="7"/>
  <c r="F614" i="7"/>
  <c r="V614" i="7"/>
  <c r="T614" i="7"/>
  <c r="R614" i="7"/>
  <c r="U614" i="7"/>
  <c r="S614" i="7"/>
  <c r="Q614" i="7"/>
  <c r="E614" i="7"/>
  <c r="D614" i="7"/>
  <c r="B614" i="7"/>
  <c r="H611" i="7"/>
  <c r="J611" i="7"/>
  <c r="I609" i="7"/>
  <c r="H609" i="7"/>
  <c r="E609" i="7"/>
  <c r="J608" i="7"/>
  <c r="E608" i="7"/>
  <c r="J607" i="7"/>
  <c r="E607" i="7"/>
  <c r="K606" i="7"/>
  <c r="J606" i="7"/>
  <c r="H606" i="7"/>
  <c r="I606" i="7"/>
  <c r="F606" i="7"/>
  <c r="V606" i="7"/>
  <c r="T606" i="7"/>
  <c r="R606" i="7"/>
  <c r="U606" i="7"/>
  <c r="S606" i="7"/>
  <c r="Q606" i="7"/>
  <c r="E606" i="7"/>
  <c r="D606" i="7"/>
  <c r="B606" i="7"/>
  <c r="K605" i="7"/>
  <c r="J605" i="7"/>
  <c r="I605" i="7"/>
  <c r="H605" i="7"/>
  <c r="F605" i="7"/>
  <c r="K604" i="7"/>
  <c r="J604" i="7"/>
  <c r="I604" i="7"/>
  <c r="H604" i="7"/>
  <c r="F604" i="7"/>
  <c r="K603" i="7"/>
  <c r="J603" i="7"/>
  <c r="I603" i="7"/>
  <c r="H603" i="7"/>
  <c r="F603" i="7"/>
  <c r="K602" i="7"/>
  <c r="J602" i="7"/>
  <c r="I602" i="7"/>
  <c r="H602" i="7"/>
  <c r="F602" i="7"/>
  <c r="C601" i="7"/>
  <c r="V600" i="7"/>
  <c r="T600" i="7"/>
  <c r="K608" i="7" s="1"/>
  <c r="R600" i="7"/>
  <c r="K607" i="7" s="1"/>
  <c r="P612" i="7" s="1"/>
  <c r="U600" i="7"/>
  <c r="S600" i="7"/>
  <c r="Q600" i="7"/>
  <c r="I607" i="7" s="1"/>
  <c r="E600" i="7"/>
  <c r="D600" i="7"/>
  <c r="B600" i="7"/>
  <c r="A599" i="7"/>
  <c r="I597" i="7"/>
  <c r="J597" i="7"/>
  <c r="I596" i="7"/>
  <c r="J596" i="7"/>
  <c r="A595" i="7"/>
  <c r="J592" i="7"/>
  <c r="K591" i="7"/>
  <c r="P592" i="7" s="1"/>
  <c r="J591" i="7"/>
  <c r="I591" i="7"/>
  <c r="O592" i="7" s="1"/>
  <c r="H591" i="7"/>
  <c r="F591" i="7"/>
  <c r="V591" i="7"/>
  <c r="T591" i="7"/>
  <c r="R591" i="7"/>
  <c r="U591" i="7"/>
  <c r="S591" i="7"/>
  <c r="Q591" i="7"/>
  <c r="E591" i="7"/>
  <c r="D591" i="7"/>
  <c r="B591" i="7"/>
  <c r="O589" i="7"/>
  <c r="H589" i="7"/>
  <c r="J589" i="7"/>
  <c r="K588" i="7"/>
  <c r="P589" i="7" s="1"/>
  <c r="J588" i="7"/>
  <c r="I588" i="7"/>
  <c r="H588" i="7"/>
  <c r="F588" i="7"/>
  <c r="V588" i="7"/>
  <c r="T588" i="7"/>
  <c r="R588" i="7"/>
  <c r="U588" i="7"/>
  <c r="S588" i="7"/>
  <c r="Q588" i="7"/>
  <c r="E588" i="7"/>
  <c r="D588" i="7"/>
  <c r="B588" i="7"/>
  <c r="P586" i="7"/>
  <c r="J586" i="7"/>
  <c r="K585" i="7"/>
  <c r="J585" i="7"/>
  <c r="I585" i="7"/>
  <c r="H585" i="7"/>
  <c r="F585" i="7"/>
  <c r="V585" i="7"/>
  <c r="T585" i="7"/>
  <c r="R585" i="7"/>
  <c r="U585" i="7"/>
  <c r="S585" i="7"/>
  <c r="Q585" i="7"/>
  <c r="E585" i="7"/>
  <c r="D585" i="7"/>
  <c r="B585" i="7"/>
  <c r="O583" i="7"/>
  <c r="H583" i="7"/>
  <c r="K582" i="7"/>
  <c r="P583" i="7" s="1"/>
  <c r="J582" i="7"/>
  <c r="I582" i="7"/>
  <c r="H582" i="7"/>
  <c r="F582" i="7"/>
  <c r="V582" i="7"/>
  <c r="T582" i="7"/>
  <c r="R582" i="7"/>
  <c r="U582" i="7"/>
  <c r="S582" i="7"/>
  <c r="Q582" i="7"/>
  <c r="E582" i="7"/>
  <c r="D582" i="7"/>
  <c r="B582" i="7"/>
  <c r="P580" i="7"/>
  <c r="J580" i="7"/>
  <c r="K579" i="7"/>
  <c r="J579" i="7"/>
  <c r="I579" i="7"/>
  <c r="O580" i="7" s="1"/>
  <c r="H579" i="7"/>
  <c r="F579" i="7"/>
  <c r="V579" i="7"/>
  <c r="T579" i="7"/>
  <c r="R579" i="7"/>
  <c r="U579" i="7"/>
  <c r="S579" i="7"/>
  <c r="Q579" i="7"/>
  <c r="E579" i="7"/>
  <c r="D579" i="7"/>
  <c r="B579" i="7"/>
  <c r="O577" i="7"/>
  <c r="H577" i="7"/>
  <c r="J577" i="7"/>
  <c r="K576" i="7"/>
  <c r="P577" i="7" s="1"/>
  <c r="J576" i="7"/>
  <c r="I576" i="7"/>
  <c r="H576" i="7"/>
  <c r="F576" i="7"/>
  <c r="V576" i="7"/>
  <c r="T576" i="7"/>
  <c r="R576" i="7"/>
  <c r="U576" i="7"/>
  <c r="S576" i="7"/>
  <c r="Q576" i="7"/>
  <c r="E576" i="7"/>
  <c r="D576" i="7"/>
  <c r="B576" i="7"/>
  <c r="P574" i="7"/>
  <c r="J574" i="7"/>
  <c r="K573" i="7"/>
  <c r="J573" i="7"/>
  <c r="I573" i="7"/>
  <c r="H573" i="7"/>
  <c r="F573" i="7"/>
  <c r="V573" i="7"/>
  <c r="T573" i="7"/>
  <c r="R573" i="7"/>
  <c r="U573" i="7"/>
  <c r="S573" i="7"/>
  <c r="Q573" i="7"/>
  <c r="E573" i="7"/>
  <c r="D573" i="7"/>
  <c r="B573" i="7"/>
  <c r="O571" i="7"/>
  <c r="H571" i="7"/>
  <c r="K570" i="7"/>
  <c r="P571" i="7" s="1"/>
  <c r="J570" i="7"/>
  <c r="I570" i="7"/>
  <c r="H570" i="7"/>
  <c r="F570" i="7"/>
  <c r="V570" i="7"/>
  <c r="T570" i="7"/>
  <c r="R570" i="7"/>
  <c r="U570" i="7"/>
  <c r="S570" i="7"/>
  <c r="Q570" i="7"/>
  <c r="E570" i="7"/>
  <c r="D570" i="7"/>
  <c r="B570" i="7"/>
  <c r="H568" i="7"/>
  <c r="P568" i="7"/>
  <c r="J568" i="7"/>
  <c r="K567" i="7"/>
  <c r="J567" i="7"/>
  <c r="I567" i="7"/>
  <c r="O568" i="7" s="1"/>
  <c r="H567" i="7"/>
  <c r="F567" i="7"/>
  <c r="V567" i="7"/>
  <c r="T567" i="7"/>
  <c r="R567" i="7"/>
  <c r="U567" i="7"/>
  <c r="S567" i="7"/>
  <c r="Q567" i="7"/>
  <c r="E567" i="7"/>
  <c r="D567" i="7"/>
  <c r="B567" i="7"/>
  <c r="A566" i="7"/>
  <c r="I564" i="7"/>
  <c r="J564" i="7"/>
  <c r="I563" i="7"/>
  <c r="J563" i="7"/>
  <c r="A562" i="7"/>
  <c r="O559" i="7"/>
  <c r="H559" i="7"/>
  <c r="K558" i="7"/>
  <c r="J558" i="7"/>
  <c r="I558" i="7"/>
  <c r="H558" i="7"/>
  <c r="F558" i="7"/>
  <c r="V558" i="7"/>
  <c r="T558" i="7"/>
  <c r="R558" i="7"/>
  <c r="U558" i="7"/>
  <c r="S558" i="7"/>
  <c r="Q558" i="7"/>
  <c r="E558" i="7"/>
  <c r="D558" i="7"/>
  <c r="B558" i="7"/>
  <c r="H555" i="7"/>
  <c r="J555" i="7"/>
  <c r="I553" i="7"/>
  <c r="H553" i="7"/>
  <c r="E553" i="7"/>
  <c r="K552" i="7"/>
  <c r="J552" i="7"/>
  <c r="E552" i="7"/>
  <c r="K551" i="7"/>
  <c r="J551" i="7"/>
  <c r="I551" i="7"/>
  <c r="E551" i="7"/>
  <c r="K550" i="7"/>
  <c r="J554" i="7" s="1"/>
  <c r="J550" i="7"/>
  <c r="I550" i="7"/>
  <c r="H550" i="7"/>
  <c r="F550" i="7"/>
  <c r="K549" i="7"/>
  <c r="J549" i="7"/>
  <c r="I549" i="7"/>
  <c r="H549" i="7"/>
  <c r="F549" i="7"/>
  <c r="K548" i="7"/>
  <c r="J548" i="7"/>
  <c r="I548" i="7"/>
  <c r="H548" i="7"/>
  <c r="F548" i="7"/>
  <c r="K547" i="7"/>
  <c r="J547" i="7"/>
  <c r="I547" i="7"/>
  <c r="O556" i="7" s="1"/>
  <c r="H547" i="7"/>
  <c r="F547" i="7"/>
  <c r="V546" i="7"/>
  <c r="T546" i="7"/>
  <c r="R546" i="7"/>
  <c r="U546" i="7"/>
  <c r="S546" i="7"/>
  <c r="I552" i="7" s="1"/>
  <c r="H554" i="7" s="1"/>
  <c r="Q546" i="7"/>
  <c r="E546" i="7"/>
  <c r="D546" i="7"/>
  <c r="B546" i="7"/>
  <c r="H544" i="7"/>
  <c r="P544" i="7"/>
  <c r="J544" i="7"/>
  <c r="K543" i="7"/>
  <c r="J543" i="7"/>
  <c r="I543" i="7"/>
  <c r="O544" i="7" s="1"/>
  <c r="H543" i="7"/>
  <c r="F543" i="7"/>
  <c r="V543" i="7"/>
  <c r="T543" i="7"/>
  <c r="R543" i="7"/>
  <c r="U543" i="7"/>
  <c r="S543" i="7"/>
  <c r="Q543" i="7"/>
  <c r="E543" i="7"/>
  <c r="D543" i="7"/>
  <c r="B543" i="7"/>
  <c r="H540" i="7"/>
  <c r="J540" i="7"/>
  <c r="I538" i="7"/>
  <c r="H538" i="7"/>
  <c r="E538" i="7"/>
  <c r="K537" i="7"/>
  <c r="J537" i="7"/>
  <c r="E537" i="7"/>
  <c r="K536" i="7"/>
  <c r="J536" i="7"/>
  <c r="E536" i="7"/>
  <c r="K535" i="7"/>
  <c r="J539" i="7" s="1"/>
  <c r="J535" i="7"/>
  <c r="I535" i="7"/>
  <c r="H535" i="7"/>
  <c r="F535" i="7"/>
  <c r="K534" i="7"/>
  <c r="J534" i="7"/>
  <c r="I534" i="7"/>
  <c r="H534" i="7"/>
  <c r="F534" i="7"/>
  <c r="K533" i="7"/>
  <c r="J533" i="7"/>
  <c r="I533" i="7"/>
  <c r="H539" i="7" s="1"/>
  <c r="H533" i="7"/>
  <c r="F533" i="7"/>
  <c r="K532" i="7"/>
  <c r="J532" i="7"/>
  <c r="I532" i="7"/>
  <c r="H532" i="7"/>
  <c r="F532" i="7"/>
  <c r="V531" i="7"/>
  <c r="T531" i="7"/>
  <c r="R531" i="7"/>
  <c r="U531" i="7"/>
  <c r="S531" i="7"/>
  <c r="I537" i="7" s="1"/>
  <c r="Q531" i="7"/>
  <c r="I536" i="7" s="1"/>
  <c r="E531" i="7"/>
  <c r="D531" i="7"/>
  <c r="B531" i="7"/>
  <c r="O529" i="7"/>
  <c r="H529" i="7"/>
  <c r="K528" i="7"/>
  <c r="J528" i="7"/>
  <c r="I528" i="7"/>
  <c r="H528" i="7"/>
  <c r="F528" i="7"/>
  <c r="V528" i="7"/>
  <c r="T528" i="7"/>
  <c r="R528" i="7"/>
  <c r="U528" i="7"/>
  <c r="S528" i="7"/>
  <c r="Q528" i="7"/>
  <c r="E528" i="7"/>
  <c r="D528" i="7"/>
  <c r="B528" i="7"/>
  <c r="H525" i="7"/>
  <c r="J525" i="7"/>
  <c r="I523" i="7"/>
  <c r="H523" i="7"/>
  <c r="E523" i="7"/>
  <c r="K522" i="7"/>
  <c r="J522" i="7"/>
  <c r="E522" i="7"/>
  <c r="K521" i="7"/>
  <c r="J521" i="7"/>
  <c r="I521" i="7"/>
  <c r="E521" i="7"/>
  <c r="K520" i="7"/>
  <c r="J524" i="7" s="1"/>
  <c r="J520" i="7"/>
  <c r="I520" i="7"/>
  <c r="H520" i="7"/>
  <c r="F520" i="7"/>
  <c r="K519" i="7"/>
  <c r="J519" i="7"/>
  <c r="I519" i="7"/>
  <c r="H519" i="7"/>
  <c r="F519" i="7"/>
  <c r="K518" i="7"/>
  <c r="J518" i="7"/>
  <c r="I518" i="7"/>
  <c r="H518" i="7"/>
  <c r="F518" i="7"/>
  <c r="K517" i="7"/>
  <c r="J517" i="7"/>
  <c r="I517" i="7"/>
  <c r="O526" i="7" s="1"/>
  <c r="H517" i="7"/>
  <c r="F517" i="7"/>
  <c r="V516" i="7"/>
  <c r="T516" i="7"/>
  <c r="R516" i="7"/>
  <c r="U516" i="7"/>
  <c r="S516" i="7"/>
  <c r="I522" i="7" s="1"/>
  <c r="H524" i="7" s="1"/>
  <c r="Q516" i="7"/>
  <c r="E516" i="7"/>
  <c r="D516" i="7"/>
  <c r="B516" i="7"/>
  <c r="H514" i="7"/>
  <c r="P514" i="7"/>
  <c r="J514" i="7"/>
  <c r="K513" i="7"/>
  <c r="J513" i="7"/>
  <c r="I513" i="7"/>
  <c r="O514" i="7" s="1"/>
  <c r="H513" i="7"/>
  <c r="F513" i="7"/>
  <c r="V513" i="7"/>
  <c r="T513" i="7"/>
  <c r="R513" i="7"/>
  <c r="U513" i="7"/>
  <c r="S513" i="7"/>
  <c r="Q513" i="7"/>
  <c r="E513" i="7"/>
  <c r="D513" i="7"/>
  <c r="B513" i="7"/>
  <c r="O511" i="7"/>
  <c r="H511" i="7"/>
  <c r="K510" i="7"/>
  <c r="J510" i="7"/>
  <c r="I510" i="7"/>
  <c r="H510" i="7"/>
  <c r="F510" i="7"/>
  <c r="V510" i="7"/>
  <c r="T510" i="7"/>
  <c r="R510" i="7"/>
  <c r="U510" i="7"/>
  <c r="S510" i="7"/>
  <c r="Q510" i="7"/>
  <c r="E510" i="7"/>
  <c r="D510" i="7"/>
  <c r="B510" i="7"/>
  <c r="H507" i="7"/>
  <c r="J507" i="7"/>
  <c r="I505" i="7"/>
  <c r="H505" i="7"/>
  <c r="E505" i="7"/>
  <c r="K504" i="7"/>
  <c r="J504" i="7"/>
  <c r="E504" i="7"/>
  <c r="K503" i="7"/>
  <c r="J503" i="7"/>
  <c r="I503" i="7"/>
  <c r="E503" i="7"/>
  <c r="K502" i="7"/>
  <c r="J506" i="7" s="1"/>
  <c r="J502" i="7"/>
  <c r="I502" i="7"/>
  <c r="H502" i="7"/>
  <c r="F502" i="7"/>
  <c r="K501" i="7"/>
  <c r="J501" i="7"/>
  <c r="I501" i="7"/>
  <c r="H501" i="7"/>
  <c r="F501" i="7"/>
  <c r="K500" i="7"/>
  <c r="J500" i="7"/>
  <c r="I500" i="7"/>
  <c r="H500" i="7"/>
  <c r="F500" i="7"/>
  <c r="K499" i="7"/>
  <c r="J499" i="7"/>
  <c r="I499" i="7"/>
  <c r="O508" i="7" s="1"/>
  <c r="H499" i="7"/>
  <c r="F499" i="7"/>
  <c r="V498" i="7"/>
  <c r="T498" i="7"/>
  <c r="R498" i="7"/>
  <c r="U498" i="7"/>
  <c r="S498" i="7"/>
  <c r="I504" i="7" s="1"/>
  <c r="H506" i="7" s="1"/>
  <c r="Q498" i="7"/>
  <c r="E498" i="7"/>
  <c r="D498" i="7"/>
  <c r="B498" i="7"/>
  <c r="H496" i="7"/>
  <c r="C495" i="7"/>
  <c r="K494" i="7"/>
  <c r="J494" i="7"/>
  <c r="I494" i="7"/>
  <c r="O496" i="7" s="1"/>
  <c r="H494" i="7"/>
  <c r="F494" i="7"/>
  <c r="V494" i="7"/>
  <c r="T494" i="7"/>
  <c r="R494" i="7"/>
  <c r="U494" i="7"/>
  <c r="S494" i="7"/>
  <c r="Q494" i="7"/>
  <c r="E494" i="7"/>
  <c r="D494" i="7"/>
  <c r="B494" i="7"/>
  <c r="P492" i="7"/>
  <c r="J492" i="7"/>
  <c r="C491" i="7"/>
  <c r="K490" i="7"/>
  <c r="J490" i="7"/>
  <c r="I490" i="7"/>
  <c r="H490" i="7"/>
  <c r="F490" i="7"/>
  <c r="V490" i="7"/>
  <c r="T490" i="7"/>
  <c r="R490" i="7"/>
  <c r="U490" i="7"/>
  <c r="S490" i="7"/>
  <c r="Q490" i="7"/>
  <c r="E490" i="7"/>
  <c r="D490" i="7"/>
  <c r="B490" i="7"/>
  <c r="O488" i="7"/>
  <c r="H488" i="7"/>
  <c r="C487" i="7"/>
  <c r="K486" i="7"/>
  <c r="J486" i="7"/>
  <c r="I486" i="7"/>
  <c r="H486" i="7"/>
  <c r="F486" i="7"/>
  <c r="V486" i="7"/>
  <c r="T486" i="7"/>
  <c r="R486" i="7"/>
  <c r="U486" i="7"/>
  <c r="S486" i="7"/>
  <c r="Q486" i="7"/>
  <c r="E486" i="7"/>
  <c r="D486" i="7"/>
  <c r="B486" i="7"/>
  <c r="P484" i="7"/>
  <c r="K483" i="7"/>
  <c r="J484" i="7" s="1"/>
  <c r="J483" i="7"/>
  <c r="I483" i="7"/>
  <c r="O484" i="7" s="1"/>
  <c r="H483" i="7"/>
  <c r="F483" i="7"/>
  <c r="V483" i="7"/>
  <c r="T483" i="7"/>
  <c r="R483" i="7"/>
  <c r="U483" i="7"/>
  <c r="S483" i="7"/>
  <c r="Q483" i="7"/>
  <c r="E483" i="7"/>
  <c r="D483" i="7"/>
  <c r="B483" i="7"/>
  <c r="H480" i="7"/>
  <c r="J480" i="7"/>
  <c r="I478" i="7"/>
  <c r="H478" i="7"/>
  <c r="E478" i="7"/>
  <c r="K477" i="7"/>
  <c r="J479" i="7" s="1"/>
  <c r="J477" i="7"/>
  <c r="E477" i="7"/>
  <c r="K476" i="7"/>
  <c r="J476" i="7"/>
  <c r="E476" i="7"/>
  <c r="K475" i="7"/>
  <c r="J475" i="7"/>
  <c r="I475" i="7"/>
  <c r="H475" i="7"/>
  <c r="F475" i="7"/>
  <c r="K474" i="7"/>
  <c r="J474" i="7"/>
  <c r="I474" i="7"/>
  <c r="H474" i="7"/>
  <c r="F474" i="7"/>
  <c r="K473" i="7"/>
  <c r="J473" i="7"/>
  <c r="I473" i="7"/>
  <c r="H473" i="7"/>
  <c r="F473" i="7"/>
  <c r="K472" i="7"/>
  <c r="P481" i="7" s="1"/>
  <c r="J472" i="7"/>
  <c r="I472" i="7"/>
  <c r="H472" i="7"/>
  <c r="F472" i="7"/>
  <c r="C471" i="7"/>
  <c r="V470" i="7"/>
  <c r="T470" i="7"/>
  <c r="R470" i="7"/>
  <c r="U470" i="7"/>
  <c r="S470" i="7"/>
  <c r="I477" i="7" s="1"/>
  <c r="Q470" i="7"/>
  <c r="I476" i="7" s="1"/>
  <c r="E470" i="7"/>
  <c r="D470" i="7"/>
  <c r="B470" i="7"/>
  <c r="H468" i="7"/>
  <c r="P468" i="7"/>
  <c r="J468" i="7"/>
  <c r="K467" i="7"/>
  <c r="J467" i="7"/>
  <c r="I467" i="7"/>
  <c r="O468" i="7" s="1"/>
  <c r="H467" i="7"/>
  <c r="F467" i="7"/>
  <c r="V467" i="7"/>
  <c r="T467" i="7"/>
  <c r="R467" i="7"/>
  <c r="U467" i="7"/>
  <c r="S467" i="7"/>
  <c r="Q467" i="7"/>
  <c r="E467" i="7"/>
  <c r="D467" i="7"/>
  <c r="B467" i="7"/>
  <c r="H464" i="7"/>
  <c r="J464" i="7"/>
  <c r="I462" i="7"/>
  <c r="H462" i="7"/>
  <c r="E462" i="7"/>
  <c r="K461" i="7"/>
  <c r="J461" i="7"/>
  <c r="E461" i="7"/>
  <c r="K460" i="7"/>
  <c r="J460" i="7"/>
  <c r="E460" i="7"/>
  <c r="K459" i="7"/>
  <c r="J463" i="7" s="1"/>
  <c r="J459" i="7"/>
  <c r="I459" i="7"/>
  <c r="H459" i="7"/>
  <c r="F459" i="7"/>
  <c r="K458" i="7"/>
  <c r="J458" i="7"/>
  <c r="I458" i="7"/>
  <c r="H458" i="7"/>
  <c r="F458" i="7"/>
  <c r="K457" i="7"/>
  <c r="J457" i="7"/>
  <c r="I457" i="7"/>
  <c r="H463" i="7" s="1"/>
  <c r="H457" i="7"/>
  <c r="F457" i="7"/>
  <c r="K456" i="7"/>
  <c r="J456" i="7"/>
  <c r="I456" i="7"/>
  <c r="H456" i="7"/>
  <c r="F456" i="7"/>
  <c r="V455" i="7"/>
  <c r="T455" i="7"/>
  <c r="R455" i="7"/>
  <c r="U455" i="7"/>
  <c r="S455" i="7"/>
  <c r="I461" i="7" s="1"/>
  <c r="Q455" i="7"/>
  <c r="I460" i="7" s="1"/>
  <c r="E455" i="7"/>
  <c r="D455" i="7"/>
  <c r="B455" i="7"/>
  <c r="O453" i="7"/>
  <c r="H453" i="7"/>
  <c r="K452" i="7"/>
  <c r="J452" i="7"/>
  <c r="I452" i="7"/>
  <c r="H452" i="7"/>
  <c r="F452" i="7"/>
  <c r="V452" i="7"/>
  <c r="T452" i="7"/>
  <c r="R452" i="7"/>
  <c r="U452" i="7"/>
  <c r="S452" i="7"/>
  <c r="Q452" i="7"/>
  <c r="E452" i="7"/>
  <c r="D452" i="7"/>
  <c r="B452" i="7"/>
  <c r="P450" i="7"/>
  <c r="J450" i="7"/>
  <c r="K449" i="7"/>
  <c r="J449" i="7"/>
  <c r="I449" i="7"/>
  <c r="O450" i="7" s="1"/>
  <c r="H449" i="7"/>
  <c r="F449" i="7"/>
  <c r="V449" i="7"/>
  <c r="T449" i="7"/>
  <c r="R449" i="7"/>
  <c r="U449" i="7"/>
  <c r="S449" i="7"/>
  <c r="Q449" i="7"/>
  <c r="E449" i="7"/>
  <c r="D449" i="7"/>
  <c r="B449" i="7"/>
  <c r="O447" i="7"/>
  <c r="H447" i="7"/>
  <c r="K446" i="7"/>
  <c r="P447" i="7" s="1"/>
  <c r="J446" i="7"/>
  <c r="I446" i="7"/>
  <c r="H446" i="7"/>
  <c r="F446" i="7"/>
  <c r="V446" i="7"/>
  <c r="T446" i="7"/>
  <c r="R446" i="7"/>
  <c r="U446" i="7"/>
  <c r="S446" i="7"/>
  <c r="Q446" i="7"/>
  <c r="E446" i="7"/>
  <c r="D446" i="7"/>
  <c r="B446" i="7"/>
  <c r="H444" i="7"/>
  <c r="P444" i="7"/>
  <c r="J444" i="7"/>
  <c r="K443" i="7"/>
  <c r="J443" i="7"/>
  <c r="I443" i="7"/>
  <c r="O444" i="7" s="1"/>
  <c r="H443" i="7"/>
  <c r="F443" i="7"/>
  <c r="V443" i="7"/>
  <c r="T443" i="7"/>
  <c r="R443" i="7"/>
  <c r="U443" i="7"/>
  <c r="S443" i="7"/>
  <c r="Q443" i="7"/>
  <c r="E443" i="7"/>
  <c r="D443" i="7"/>
  <c r="B443" i="7"/>
  <c r="O441" i="7"/>
  <c r="H441" i="7"/>
  <c r="K440" i="7"/>
  <c r="J440" i="7"/>
  <c r="I440" i="7"/>
  <c r="H440" i="7"/>
  <c r="F440" i="7"/>
  <c r="V440" i="7"/>
  <c r="T440" i="7"/>
  <c r="R440" i="7"/>
  <c r="U440" i="7"/>
  <c r="S440" i="7"/>
  <c r="Q440" i="7"/>
  <c r="E440" i="7"/>
  <c r="D440" i="7"/>
  <c r="B440" i="7"/>
  <c r="P438" i="7"/>
  <c r="J438" i="7"/>
  <c r="K437" i="7"/>
  <c r="J437" i="7"/>
  <c r="I437" i="7"/>
  <c r="O438" i="7" s="1"/>
  <c r="H437" i="7"/>
  <c r="F437" i="7"/>
  <c r="V437" i="7"/>
  <c r="T437" i="7"/>
  <c r="R437" i="7"/>
  <c r="U437" i="7"/>
  <c r="S437" i="7"/>
  <c r="Q437" i="7"/>
  <c r="E437" i="7"/>
  <c r="D437" i="7"/>
  <c r="B437" i="7"/>
  <c r="O435" i="7"/>
  <c r="H435" i="7"/>
  <c r="K434" i="7"/>
  <c r="P435" i="7" s="1"/>
  <c r="J434" i="7"/>
  <c r="I434" i="7"/>
  <c r="H434" i="7"/>
  <c r="F434" i="7"/>
  <c r="V434" i="7"/>
  <c r="T434" i="7"/>
  <c r="R434" i="7"/>
  <c r="U434" i="7"/>
  <c r="S434" i="7"/>
  <c r="Q434" i="7"/>
  <c r="E434" i="7"/>
  <c r="D434" i="7"/>
  <c r="B434" i="7"/>
  <c r="H431" i="7"/>
  <c r="J431" i="7"/>
  <c r="I429" i="7"/>
  <c r="H429" i="7"/>
  <c r="E429" i="7"/>
  <c r="J428" i="7"/>
  <c r="I428" i="7"/>
  <c r="E428" i="7"/>
  <c r="J427" i="7"/>
  <c r="E427" i="7"/>
  <c r="K426" i="7"/>
  <c r="J426" i="7"/>
  <c r="I426" i="7"/>
  <c r="H426" i="7"/>
  <c r="F426" i="7"/>
  <c r="K425" i="7"/>
  <c r="J425" i="7"/>
  <c r="I425" i="7"/>
  <c r="H425" i="7"/>
  <c r="F425" i="7"/>
  <c r="K424" i="7"/>
  <c r="J424" i="7"/>
  <c r="I424" i="7"/>
  <c r="H424" i="7"/>
  <c r="F424" i="7"/>
  <c r="K423" i="7"/>
  <c r="J423" i="7"/>
  <c r="I423" i="7"/>
  <c r="H423" i="7"/>
  <c r="F423" i="7"/>
  <c r="C422" i="7"/>
  <c r="V421" i="7"/>
  <c r="T421" i="7"/>
  <c r="K428" i="7" s="1"/>
  <c r="R421" i="7"/>
  <c r="K427" i="7" s="1"/>
  <c r="U421" i="7"/>
  <c r="S421" i="7"/>
  <c r="Q421" i="7"/>
  <c r="I427" i="7" s="1"/>
  <c r="H432" i="7" s="1"/>
  <c r="E421" i="7"/>
  <c r="D421" i="7"/>
  <c r="B421" i="7"/>
  <c r="A420" i="7"/>
  <c r="A418" i="7"/>
  <c r="I416" i="7"/>
  <c r="J416" i="7"/>
  <c r="I415" i="7"/>
  <c r="J415" i="7"/>
  <c r="A414" i="7"/>
  <c r="I412" i="7"/>
  <c r="J412" i="7"/>
  <c r="I411" i="7"/>
  <c r="J411" i="7"/>
  <c r="A410" i="7"/>
  <c r="P407" i="7"/>
  <c r="K406" i="7"/>
  <c r="J407" i="7" s="1"/>
  <c r="J406" i="7"/>
  <c r="I406" i="7"/>
  <c r="O407" i="7" s="1"/>
  <c r="H406" i="7"/>
  <c r="F406" i="7"/>
  <c r="V406" i="7"/>
  <c r="T406" i="7"/>
  <c r="R406" i="7"/>
  <c r="U406" i="7"/>
  <c r="S406" i="7"/>
  <c r="Q406" i="7"/>
  <c r="E406" i="7"/>
  <c r="D406" i="7"/>
  <c r="B406" i="7"/>
  <c r="H403" i="7"/>
  <c r="J403" i="7"/>
  <c r="I401" i="7"/>
  <c r="H401" i="7"/>
  <c r="E401" i="7"/>
  <c r="K400" i="7"/>
  <c r="J402" i="7" s="1"/>
  <c r="J400" i="7"/>
  <c r="E400" i="7"/>
  <c r="J399" i="7"/>
  <c r="E399" i="7"/>
  <c r="K398" i="7"/>
  <c r="J398" i="7"/>
  <c r="H398" i="7"/>
  <c r="I398" i="7"/>
  <c r="F398" i="7"/>
  <c r="V398" i="7"/>
  <c r="T398" i="7"/>
  <c r="R398" i="7"/>
  <c r="U398" i="7"/>
  <c r="S398" i="7"/>
  <c r="Q398" i="7"/>
  <c r="E398" i="7"/>
  <c r="D398" i="7"/>
  <c r="B398" i="7"/>
  <c r="K397" i="7"/>
  <c r="J397" i="7"/>
  <c r="I397" i="7"/>
  <c r="H397" i="7"/>
  <c r="F397" i="7"/>
  <c r="K396" i="7"/>
  <c r="J396" i="7"/>
  <c r="I396" i="7"/>
  <c r="H396" i="7"/>
  <c r="F396" i="7"/>
  <c r="K395" i="7"/>
  <c r="J395" i="7"/>
  <c r="I395" i="7"/>
  <c r="H395" i="7"/>
  <c r="F395" i="7"/>
  <c r="K394" i="7"/>
  <c r="J394" i="7"/>
  <c r="I394" i="7"/>
  <c r="H394" i="7"/>
  <c r="F394" i="7"/>
  <c r="C393" i="7"/>
  <c r="V392" i="7"/>
  <c r="T392" i="7"/>
  <c r="R392" i="7"/>
  <c r="K399" i="7" s="1"/>
  <c r="U392" i="7"/>
  <c r="S392" i="7"/>
  <c r="Q392" i="7"/>
  <c r="I399" i="7" s="1"/>
  <c r="E392" i="7"/>
  <c r="D392" i="7"/>
  <c r="B392" i="7"/>
  <c r="H389" i="7"/>
  <c r="J389" i="7"/>
  <c r="I387" i="7"/>
  <c r="H387" i="7"/>
  <c r="E387" i="7"/>
  <c r="J386" i="7"/>
  <c r="I386" i="7"/>
  <c r="E386" i="7"/>
  <c r="J385" i="7"/>
  <c r="E385" i="7"/>
  <c r="K384" i="7"/>
  <c r="J384" i="7"/>
  <c r="H384" i="7"/>
  <c r="I384" i="7"/>
  <c r="F384" i="7"/>
  <c r="V384" i="7"/>
  <c r="T384" i="7"/>
  <c r="R384" i="7"/>
  <c r="U384" i="7"/>
  <c r="S384" i="7"/>
  <c r="Q384" i="7"/>
  <c r="I385" i="7" s="1"/>
  <c r="E384" i="7"/>
  <c r="D384" i="7"/>
  <c r="B384" i="7"/>
  <c r="K383" i="7"/>
  <c r="J383" i="7"/>
  <c r="I383" i="7"/>
  <c r="H383" i="7"/>
  <c r="F383" i="7"/>
  <c r="K382" i="7"/>
  <c r="J382" i="7"/>
  <c r="I382" i="7"/>
  <c r="H382" i="7"/>
  <c r="F382" i="7"/>
  <c r="K381" i="7"/>
  <c r="J381" i="7"/>
  <c r="I381" i="7"/>
  <c r="H388" i="7" s="1"/>
  <c r="H381" i="7"/>
  <c r="F381" i="7"/>
  <c r="K380" i="7"/>
  <c r="J380" i="7"/>
  <c r="I380" i="7"/>
  <c r="H380" i="7"/>
  <c r="F380" i="7"/>
  <c r="C379" i="7"/>
  <c r="V378" i="7"/>
  <c r="T378" i="7"/>
  <c r="K386" i="7" s="1"/>
  <c r="R378" i="7"/>
  <c r="K385" i="7" s="1"/>
  <c r="U378" i="7"/>
  <c r="S378" i="7"/>
  <c r="Q378" i="7"/>
  <c r="E378" i="7"/>
  <c r="D378" i="7"/>
  <c r="B378" i="7"/>
  <c r="H375" i="7"/>
  <c r="J375" i="7"/>
  <c r="I373" i="7"/>
  <c r="H373" i="7"/>
  <c r="E373" i="7"/>
  <c r="J372" i="7"/>
  <c r="E372" i="7"/>
  <c r="J371" i="7"/>
  <c r="E371" i="7"/>
  <c r="K370" i="7"/>
  <c r="J370" i="7"/>
  <c r="H370" i="7"/>
  <c r="I370" i="7"/>
  <c r="F370" i="7"/>
  <c r="V370" i="7"/>
  <c r="T370" i="7"/>
  <c r="R370" i="7"/>
  <c r="U370" i="7"/>
  <c r="S370" i="7"/>
  <c r="Q370" i="7"/>
  <c r="I371" i="7" s="1"/>
  <c r="E370" i="7"/>
  <c r="D370" i="7"/>
  <c r="B370" i="7"/>
  <c r="K369" i="7"/>
  <c r="J369" i="7"/>
  <c r="I369" i="7"/>
  <c r="H369" i="7"/>
  <c r="F369" i="7"/>
  <c r="K368" i="7"/>
  <c r="J368" i="7"/>
  <c r="I368" i="7"/>
  <c r="H368" i="7"/>
  <c r="F368" i="7"/>
  <c r="K367" i="7"/>
  <c r="J367" i="7"/>
  <c r="I367" i="7"/>
  <c r="H367" i="7"/>
  <c r="F367" i="7"/>
  <c r="K366" i="7"/>
  <c r="J366" i="7"/>
  <c r="I366" i="7"/>
  <c r="H366" i="7"/>
  <c r="F366" i="7"/>
  <c r="C365" i="7"/>
  <c r="V364" i="7"/>
  <c r="T364" i="7"/>
  <c r="K372" i="7" s="1"/>
  <c r="R364" i="7"/>
  <c r="U364" i="7"/>
  <c r="S364" i="7"/>
  <c r="I372" i="7" s="1"/>
  <c r="Q364" i="7"/>
  <c r="E364" i="7"/>
  <c r="D364" i="7"/>
  <c r="B364" i="7"/>
  <c r="H361" i="7"/>
  <c r="J361" i="7"/>
  <c r="I359" i="7"/>
  <c r="H359" i="7"/>
  <c r="E359" i="7"/>
  <c r="J358" i="7"/>
  <c r="E358" i="7"/>
  <c r="J357" i="7"/>
  <c r="E357" i="7"/>
  <c r="K356" i="7"/>
  <c r="J356" i="7"/>
  <c r="H356" i="7"/>
  <c r="I356" i="7"/>
  <c r="F356" i="7"/>
  <c r="V356" i="7"/>
  <c r="T356" i="7"/>
  <c r="R356" i="7"/>
  <c r="K357" i="7" s="1"/>
  <c r="U356" i="7"/>
  <c r="S356" i="7"/>
  <c r="Q356" i="7"/>
  <c r="I357" i="7" s="1"/>
  <c r="E356" i="7"/>
  <c r="D356" i="7"/>
  <c r="B356" i="7"/>
  <c r="K355" i="7"/>
  <c r="J355" i="7"/>
  <c r="I355" i="7"/>
  <c r="H355" i="7"/>
  <c r="F355" i="7"/>
  <c r="K354" i="7"/>
  <c r="J354" i="7"/>
  <c r="I354" i="7"/>
  <c r="H354" i="7"/>
  <c r="F354" i="7"/>
  <c r="K353" i="7"/>
  <c r="J353" i="7"/>
  <c r="I353" i="7"/>
  <c r="H353" i="7"/>
  <c r="F353" i="7"/>
  <c r="K352" i="7"/>
  <c r="J352" i="7"/>
  <c r="I352" i="7"/>
  <c r="H352" i="7"/>
  <c r="F352" i="7"/>
  <c r="C351" i="7"/>
  <c r="V350" i="7"/>
  <c r="T350" i="7"/>
  <c r="K358" i="7" s="1"/>
  <c r="R350" i="7"/>
  <c r="U350" i="7"/>
  <c r="S350" i="7"/>
  <c r="I358" i="7" s="1"/>
  <c r="Q350" i="7"/>
  <c r="E350" i="7"/>
  <c r="D350" i="7"/>
  <c r="B350" i="7"/>
  <c r="H347" i="7"/>
  <c r="P348" i="7"/>
  <c r="J347" i="7"/>
  <c r="I345" i="7"/>
  <c r="H345" i="7"/>
  <c r="E345" i="7"/>
  <c r="J344" i="7"/>
  <c r="E344" i="7"/>
  <c r="J343" i="7"/>
  <c r="E343" i="7"/>
  <c r="K342" i="7"/>
  <c r="J342" i="7"/>
  <c r="H342" i="7"/>
  <c r="I342" i="7"/>
  <c r="F342" i="7"/>
  <c r="V342" i="7"/>
  <c r="T342" i="7"/>
  <c r="R342" i="7"/>
  <c r="U342" i="7"/>
  <c r="S342" i="7"/>
  <c r="Q342" i="7"/>
  <c r="E342" i="7"/>
  <c r="D342" i="7"/>
  <c r="B342" i="7"/>
  <c r="K341" i="7"/>
  <c r="J341" i="7"/>
  <c r="I341" i="7"/>
  <c r="H341" i="7"/>
  <c r="F341" i="7"/>
  <c r="K340" i="7"/>
  <c r="J340" i="7"/>
  <c r="I340" i="7"/>
  <c r="H340" i="7"/>
  <c r="F340" i="7"/>
  <c r="K339" i="7"/>
  <c r="J339" i="7"/>
  <c r="I339" i="7"/>
  <c r="H339" i="7"/>
  <c r="F339" i="7"/>
  <c r="K338" i="7"/>
  <c r="J338" i="7"/>
  <c r="I338" i="7"/>
  <c r="H338" i="7"/>
  <c r="F338" i="7"/>
  <c r="C337" i="7"/>
  <c r="V336" i="7"/>
  <c r="T336" i="7"/>
  <c r="K344" i="7" s="1"/>
  <c r="R336" i="7"/>
  <c r="K343" i="7" s="1"/>
  <c r="U336" i="7"/>
  <c r="S336" i="7"/>
  <c r="I344" i="7" s="1"/>
  <c r="Q336" i="7"/>
  <c r="I343" i="7" s="1"/>
  <c r="E336" i="7"/>
  <c r="D336" i="7"/>
  <c r="B336" i="7"/>
  <c r="H333" i="7"/>
  <c r="P334" i="7"/>
  <c r="J333" i="7"/>
  <c r="I331" i="7"/>
  <c r="H331" i="7"/>
  <c r="E331" i="7"/>
  <c r="J330" i="7"/>
  <c r="E330" i="7"/>
  <c r="J329" i="7"/>
  <c r="E329" i="7"/>
  <c r="K328" i="7"/>
  <c r="J328" i="7"/>
  <c r="H328" i="7"/>
  <c r="I328" i="7"/>
  <c r="F328" i="7"/>
  <c r="V328" i="7"/>
  <c r="T328" i="7"/>
  <c r="R328" i="7"/>
  <c r="U328" i="7"/>
  <c r="S328" i="7"/>
  <c r="I330" i="7" s="1"/>
  <c r="Q328" i="7"/>
  <c r="E328" i="7"/>
  <c r="D328" i="7"/>
  <c r="B328" i="7"/>
  <c r="K327" i="7"/>
  <c r="J327" i="7"/>
  <c r="I327" i="7"/>
  <c r="H327" i="7"/>
  <c r="F327" i="7"/>
  <c r="K326" i="7"/>
  <c r="J326" i="7"/>
  <c r="I326" i="7"/>
  <c r="H326" i="7"/>
  <c r="F326" i="7"/>
  <c r="K325" i="7"/>
  <c r="J325" i="7"/>
  <c r="I325" i="7"/>
  <c r="H325" i="7"/>
  <c r="F325" i="7"/>
  <c r="K324" i="7"/>
  <c r="J324" i="7"/>
  <c r="I324" i="7"/>
  <c r="H324" i="7"/>
  <c r="F324" i="7"/>
  <c r="C323" i="7"/>
  <c r="V322" i="7"/>
  <c r="T322" i="7"/>
  <c r="K330" i="7" s="1"/>
  <c r="R322" i="7"/>
  <c r="K329" i="7" s="1"/>
  <c r="U322" i="7"/>
  <c r="S322" i="7"/>
  <c r="Q322" i="7"/>
  <c r="I329" i="7" s="1"/>
  <c r="O334" i="7" s="1"/>
  <c r="E322" i="7"/>
  <c r="D322" i="7"/>
  <c r="B322" i="7"/>
  <c r="H319" i="7"/>
  <c r="J319" i="7"/>
  <c r="I317" i="7"/>
  <c r="H317" i="7"/>
  <c r="E317" i="7"/>
  <c r="J316" i="7"/>
  <c r="E316" i="7"/>
  <c r="J315" i="7"/>
  <c r="E315" i="7"/>
  <c r="K314" i="7"/>
  <c r="J314" i="7"/>
  <c r="H314" i="7"/>
  <c r="I314" i="7"/>
  <c r="F314" i="7"/>
  <c r="V314" i="7"/>
  <c r="T314" i="7"/>
  <c r="R314" i="7"/>
  <c r="U314" i="7"/>
  <c r="S314" i="7"/>
  <c r="Q314" i="7"/>
  <c r="I315" i="7" s="1"/>
  <c r="H320" i="7" s="1"/>
  <c r="E314" i="7"/>
  <c r="D314" i="7"/>
  <c r="B314" i="7"/>
  <c r="K313" i="7"/>
  <c r="J313" i="7"/>
  <c r="I313" i="7"/>
  <c r="H313" i="7"/>
  <c r="F313" i="7"/>
  <c r="K312" i="7"/>
  <c r="J312" i="7"/>
  <c r="I312" i="7"/>
  <c r="H312" i="7"/>
  <c r="F312" i="7"/>
  <c r="K311" i="7"/>
  <c r="J311" i="7"/>
  <c r="I311" i="7"/>
  <c r="H311" i="7"/>
  <c r="F311" i="7"/>
  <c r="K310" i="7"/>
  <c r="J310" i="7"/>
  <c r="I310" i="7"/>
  <c r="H310" i="7"/>
  <c r="F310" i="7"/>
  <c r="C309" i="7"/>
  <c r="V308" i="7"/>
  <c r="T308" i="7"/>
  <c r="R308" i="7"/>
  <c r="K315" i="7" s="1"/>
  <c r="U308" i="7"/>
  <c r="S308" i="7"/>
  <c r="I316" i="7" s="1"/>
  <c r="Q308" i="7"/>
  <c r="E308" i="7"/>
  <c r="D308" i="7"/>
  <c r="B308" i="7"/>
  <c r="H305" i="7"/>
  <c r="J305" i="7"/>
  <c r="I303" i="7"/>
  <c r="H303" i="7"/>
  <c r="E303" i="7"/>
  <c r="J302" i="7"/>
  <c r="I302" i="7"/>
  <c r="E302" i="7"/>
  <c r="K301" i="7"/>
  <c r="J301" i="7"/>
  <c r="E301" i="7"/>
  <c r="K300" i="7"/>
  <c r="J300" i="7"/>
  <c r="H300" i="7"/>
  <c r="I300" i="7"/>
  <c r="F300" i="7"/>
  <c r="V300" i="7"/>
  <c r="T300" i="7"/>
  <c r="R300" i="7"/>
  <c r="U300" i="7"/>
  <c r="S300" i="7"/>
  <c r="Q300" i="7"/>
  <c r="E300" i="7"/>
  <c r="D300" i="7"/>
  <c r="B300" i="7"/>
  <c r="K299" i="7"/>
  <c r="J299" i="7"/>
  <c r="I299" i="7"/>
  <c r="H299" i="7"/>
  <c r="F299" i="7"/>
  <c r="K298" i="7"/>
  <c r="J298" i="7"/>
  <c r="I298" i="7"/>
  <c r="H298" i="7"/>
  <c r="F298" i="7"/>
  <c r="K297" i="7"/>
  <c r="J297" i="7"/>
  <c r="I297" i="7"/>
  <c r="H297" i="7"/>
  <c r="F297" i="7"/>
  <c r="K296" i="7"/>
  <c r="J296" i="7"/>
  <c r="I296" i="7"/>
  <c r="H296" i="7"/>
  <c r="F296" i="7"/>
  <c r="C295" i="7"/>
  <c r="V294" i="7"/>
  <c r="T294" i="7"/>
  <c r="K302" i="7" s="1"/>
  <c r="R294" i="7"/>
  <c r="U294" i="7"/>
  <c r="S294" i="7"/>
  <c r="Q294" i="7"/>
  <c r="I301" i="7" s="1"/>
  <c r="H304" i="7" s="1"/>
  <c r="E294" i="7"/>
  <c r="D294" i="7"/>
  <c r="B294" i="7"/>
  <c r="A293" i="7"/>
  <c r="I291" i="7"/>
  <c r="J291" i="7"/>
  <c r="I290" i="7"/>
  <c r="J290" i="7"/>
  <c r="A289" i="7"/>
  <c r="P286" i="7"/>
  <c r="J286" i="7"/>
  <c r="K285" i="7"/>
  <c r="J285" i="7"/>
  <c r="I285" i="7"/>
  <c r="H286" i="7" s="1"/>
  <c r="H285" i="7"/>
  <c r="F285" i="7"/>
  <c r="V285" i="7"/>
  <c r="T285" i="7"/>
  <c r="R285" i="7"/>
  <c r="U285" i="7"/>
  <c r="S285" i="7"/>
  <c r="Q285" i="7"/>
  <c r="E285" i="7"/>
  <c r="D285" i="7"/>
  <c r="B285" i="7"/>
  <c r="H282" i="7"/>
  <c r="J282" i="7"/>
  <c r="I280" i="7"/>
  <c r="H280" i="7"/>
  <c r="E280" i="7"/>
  <c r="J279" i="7"/>
  <c r="E279" i="7"/>
  <c r="J278" i="7"/>
  <c r="E278" i="7"/>
  <c r="K277" i="7"/>
  <c r="J277" i="7"/>
  <c r="I277" i="7"/>
  <c r="H277" i="7"/>
  <c r="F277" i="7"/>
  <c r="K276" i="7"/>
  <c r="J276" i="7"/>
  <c r="I276" i="7"/>
  <c r="H276" i="7"/>
  <c r="F276" i="7"/>
  <c r="K275" i="7"/>
  <c r="J275" i="7"/>
  <c r="I275" i="7"/>
  <c r="H275" i="7"/>
  <c r="F275" i="7"/>
  <c r="K274" i="7"/>
  <c r="J274" i="7"/>
  <c r="I274" i="7"/>
  <c r="H274" i="7"/>
  <c r="F274" i="7"/>
  <c r="C273" i="7"/>
  <c r="V272" i="7"/>
  <c r="T272" i="7"/>
  <c r="K279" i="7" s="1"/>
  <c r="R272" i="7"/>
  <c r="K278" i="7" s="1"/>
  <c r="U272" i="7"/>
  <c r="S272" i="7"/>
  <c r="I279" i="7" s="1"/>
  <c r="Q272" i="7"/>
  <c r="I278" i="7" s="1"/>
  <c r="E272" i="7"/>
  <c r="D272" i="7"/>
  <c r="B272" i="7"/>
  <c r="A271" i="7"/>
  <c r="I269" i="7"/>
  <c r="J269" i="7"/>
  <c r="I268" i="7"/>
  <c r="J268" i="7"/>
  <c r="A267" i="7"/>
  <c r="O264" i="7"/>
  <c r="H264" i="7"/>
  <c r="J264" i="7"/>
  <c r="K263" i="7"/>
  <c r="P264" i="7" s="1"/>
  <c r="J263" i="7"/>
  <c r="I263" i="7"/>
  <c r="H263" i="7"/>
  <c r="F263" i="7"/>
  <c r="V263" i="7"/>
  <c r="T263" i="7"/>
  <c r="R263" i="7"/>
  <c r="U263" i="7"/>
  <c r="S263" i="7"/>
  <c r="Q263" i="7"/>
  <c r="E263" i="7"/>
  <c r="D263" i="7"/>
  <c r="B263" i="7"/>
  <c r="H261" i="7"/>
  <c r="H260" i="7"/>
  <c r="J260" i="7"/>
  <c r="I258" i="7"/>
  <c r="H258" i="7"/>
  <c r="E258" i="7"/>
  <c r="K257" i="7"/>
  <c r="J257" i="7"/>
  <c r="I257" i="7"/>
  <c r="E257" i="7"/>
  <c r="J256" i="7"/>
  <c r="I256" i="7"/>
  <c r="E256" i="7"/>
  <c r="K255" i="7"/>
  <c r="J255" i="7"/>
  <c r="I255" i="7"/>
  <c r="H255" i="7"/>
  <c r="F255" i="7"/>
  <c r="K254" i="7"/>
  <c r="J254" i="7"/>
  <c r="I254" i="7"/>
  <c r="H254" i="7"/>
  <c r="F254" i="7"/>
  <c r="K253" i="7"/>
  <c r="J253" i="7"/>
  <c r="I253" i="7"/>
  <c r="H259" i="7" s="1"/>
  <c r="H253" i="7"/>
  <c r="F253" i="7"/>
  <c r="K252" i="7"/>
  <c r="J252" i="7"/>
  <c r="I252" i="7"/>
  <c r="H252" i="7"/>
  <c r="F252" i="7"/>
  <c r="V251" i="7"/>
  <c r="T251" i="7"/>
  <c r="R251" i="7"/>
  <c r="K256" i="7" s="1"/>
  <c r="U251" i="7"/>
  <c r="S251" i="7"/>
  <c r="Q251" i="7"/>
  <c r="E251" i="7"/>
  <c r="D251" i="7"/>
  <c r="B251" i="7"/>
  <c r="P249" i="7"/>
  <c r="J249" i="7"/>
  <c r="K248" i="7"/>
  <c r="J248" i="7"/>
  <c r="I248" i="7"/>
  <c r="O249" i="7" s="1"/>
  <c r="H248" i="7"/>
  <c r="F248" i="7"/>
  <c r="V248" i="7"/>
  <c r="T248" i="7"/>
  <c r="R248" i="7"/>
  <c r="U248" i="7"/>
  <c r="S248" i="7"/>
  <c r="Q248" i="7"/>
  <c r="E248" i="7"/>
  <c r="D248" i="7"/>
  <c r="B248" i="7"/>
  <c r="O246" i="7"/>
  <c r="H246" i="7"/>
  <c r="K245" i="7"/>
  <c r="P246" i="7" s="1"/>
  <c r="J245" i="7"/>
  <c r="I245" i="7"/>
  <c r="H245" i="7"/>
  <c r="F245" i="7"/>
  <c r="V245" i="7"/>
  <c r="T245" i="7"/>
  <c r="R245" i="7"/>
  <c r="U245" i="7"/>
  <c r="S245" i="7"/>
  <c r="Q245" i="7"/>
  <c r="E245" i="7"/>
  <c r="D245" i="7"/>
  <c r="B245" i="7"/>
  <c r="P243" i="7"/>
  <c r="J243" i="7"/>
  <c r="K242" i="7"/>
  <c r="J242" i="7"/>
  <c r="I242" i="7"/>
  <c r="O243" i="7" s="1"/>
  <c r="H242" i="7"/>
  <c r="F242" i="7"/>
  <c r="V242" i="7"/>
  <c r="T242" i="7"/>
  <c r="R242" i="7"/>
  <c r="U242" i="7"/>
  <c r="S242" i="7"/>
  <c r="Q242" i="7"/>
  <c r="E242" i="7"/>
  <c r="D242" i="7"/>
  <c r="B242" i="7"/>
  <c r="O240" i="7"/>
  <c r="H240" i="7"/>
  <c r="K239" i="7"/>
  <c r="P240" i="7" s="1"/>
  <c r="J239" i="7"/>
  <c r="I239" i="7"/>
  <c r="H239" i="7"/>
  <c r="F239" i="7"/>
  <c r="V239" i="7"/>
  <c r="T239" i="7"/>
  <c r="R239" i="7"/>
  <c r="U239" i="7"/>
  <c r="S239" i="7"/>
  <c r="Q239" i="7"/>
  <c r="E239" i="7"/>
  <c r="D239" i="7"/>
  <c r="B239" i="7"/>
  <c r="P237" i="7"/>
  <c r="J237" i="7"/>
  <c r="K236" i="7"/>
  <c r="J236" i="7"/>
  <c r="I236" i="7"/>
  <c r="O237" i="7" s="1"/>
  <c r="H236" i="7"/>
  <c r="F236" i="7"/>
  <c r="V236" i="7"/>
  <c r="T236" i="7"/>
  <c r="R236" i="7"/>
  <c r="U236" i="7"/>
  <c r="S236" i="7"/>
  <c r="Q236" i="7"/>
  <c r="E236" i="7"/>
  <c r="D236" i="7"/>
  <c r="B236" i="7"/>
  <c r="O234" i="7"/>
  <c r="H234" i="7"/>
  <c r="K233" i="7"/>
  <c r="P234" i="7" s="1"/>
  <c r="J233" i="7"/>
  <c r="I233" i="7"/>
  <c r="H233" i="7"/>
  <c r="F233" i="7"/>
  <c r="V233" i="7"/>
  <c r="T233" i="7"/>
  <c r="R233" i="7"/>
  <c r="U233" i="7"/>
  <c r="S233" i="7"/>
  <c r="Q233" i="7"/>
  <c r="E233" i="7"/>
  <c r="D233" i="7"/>
  <c r="B233" i="7"/>
  <c r="P231" i="7"/>
  <c r="J231" i="7"/>
  <c r="K230" i="7"/>
  <c r="J230" i="7"/>
  <c r="I230" i="7"/>
  <c r="O231" i="7" s="1"/>
  <c r="H230" i="7"/>
  <c r="F230" i="7"/>
  <c r="V230" i="7"/>
  <c r="T230" i="7"/>
  <c r="R230" i="7"/>
  <c r="U230" i="7"/>
  <c r="S230" i="7"/>
  <c r="Q230" i="7"/>
  <c r="E230" i="7"/>
  <c r="D230" i="7"/>
  <c r="B230" i="7"/>
  <c r="O228" i="7"/>
  <c r="H228" i="7"/>
  <c r="K227" i="7"/>
  <c r="P228" i="7" s="1"/>
  <c r="J227" i="7"/>
  <c r="I227" i="7"/>
  <c r="H227" i="7"/>
  <c r="F227" i="7"/>
  <c r="V227" i="7"/>
  <c r="T227" i="7"/>
  <c r="R227" i="7"/>
  <c r="U227" i="7"/>
  <c r="S227" i="7"/>
  <c r="Q227" i="7"/>
  <c r="E227" i="7"/>
  <c r="D227" i="7"/>
  <c r="B227" i="7"/>
  <c r="P225" i="7"/>
  <c r="J225" i="7"/>
  <c r="K224" i="7"/>
  <c r="J224" i="7"/>
  <c r="I224" i="7"/>
  <c r="O225" i="7" s="1"/>
  <c r="H224" i="7"/>
  <c r="F224" i="7"/>
  <c r="V224" i="7"/>
  <c r="T224" i="7"/>
  <c r="R224" i="7"/>
  <c r="U224" i="7"/>
  <c r="S224" i="7"/>
  <c r="Q224" i="7"/>
  <c r="E224" i="7"/>
  <c r="D224" i="7"/>
  <c r="B224" i="7"/>
  <c r="O222" i="7"/>
  <c r="H222" i="7"/>
  <c r="K221" i="7"/>
  <c r="P222" i="7" s="1"/>
  <c r="J221" i="7"/>
  <c r="I221" i="7"/>
  <c r="H221" i="7"/>
  <c r="F221" i="7"/>
  <c r="V221" i="7"/>
  <c r="T221" i="7"/>
  <c r="R221" i="7"/>
  <c r="U221" i="7"/>
  <c r="S221" i="7"/>
  <c r="Q221" i="7"/>
  <c r="E221" i="7"/>
  <c r="D221" i="7"/>
  <c r="B221" i="7"/>
  <c r="P219" i="7"/>
  <c r="J219" i="7"/>
  <c r="K218" i="7"/>
  <c r="J218" i="7"/>
  <c r="I218" i="7"/>
  <c r="O219" i="7" s="1"/>
  <c r="H218" i="7"/>
  <c r="F218" i="7"/>
  <c r="V218" i="7"/>
  <c r="T218" i="7"/>
  <c r="R218" i="7"/>
  <c r="U218" i="7"/>
  <c r="S218" i="7"/>
  <c r="Q218" i="7"/>
  <c r="E218" i="7"/>
  <c r="D218" i="7"/>
  <c r="B218" i="7"/>
  <c r="O216" i="7"/>
  <c r="H216" i="7"/>
  <c r="K215" i="7"/>
  <c r="P216" i="7" s="1"/>
  <c r="J215" i="7"/>
  <c r="I215" i="7"/>
  <c r="H215" i="7"/>
  <c r="F215" i="7"/>
  <c r="V215" i="7"/>
  <c r="T215" i="7"/>
  <c r="R215" i="7"/>
  <c r="U215" i="7"/>
  <c r="S215" i="7"/>
  <c r="Q215" i="7"/>
  <c r="E215" i="7"/>
  <c r="D215" i="7"/>
  <c r="B215" i="7"/>
  <c r="P213" i="7"/>
  <c r="J213" i="7"/>
  <c r="K212" i="7"/>
  <c r="J212" i="7"/>
  <c r="I212" i="7"/>
  <c r="O213" i="7" s="1"/>
  <c r="H212" i="7"/>
  <c r="F212" i="7"/>
  <c r="V212" i="7"/>
  <c r="T212" i="7"/>
  <c r="R212" i="7"/>
  <c r="U212" i="7"/>
  <c r="S212" i="7"/>
  <c r="Q212" i="7"/>
  <c r="E212" i="7"/>
  <c r="D212" i="7"/>
  <c r="B212" i="7"/>
  <c r="O210" i="7"/>
  <c r="H210" i="7"/>
  <c r="K209" i="7"/>
  <c r="P210" i="7" s="1"/>
  <c r="J209" i="7"/>
  <c r="I209" i="7"/>
  <c r="H209" i="7"/>
  <c r="F209" i="7"/>
  <c r="V209" i="7"/>
  <c r="T209" i="7"/>
  <c r="R209" i="7"/>
  <c r="U209" i="7"/>
  <c r="S209" i="7"/>
  <c r="Q209" i="7"/>
  <c r="E209" i="7"/>
  <c r="D209" i="7"/>
  <c r="B209" i="7"/>
  <c r="P207" i="7"/>
  <c r="J207" i="7"/>
  <c r="K206" i="7"/>
  <c r="J206" i="7"/>
  <c r="I206" i="7"/>
  <c r="O207" i="7" s="1"/>
  <c r="H206" i="7"/>
  <c r="F206" i="7"/>
  <c r="V206" i="7"/>
  <c r="T206" i="7"/>
  <c r="R206" i="7"/>
  <c r="U206" i="7"/>
  <c r="S206" i="7"/>
  <c r="Q206" i="7"/>
  <c r="E206" i="7"/>
  <c r="D206" i="7"/>
  <c r="B206" i="7"/>
  <c r="O204" i="7"/>
  <c r="H204" i="7"/>
  <c r="K203" i="7"/>
  <c r="P204" i="7" s="1"/>
  <c r="J203" i="7"/>
  <c r="I203" i="7"/>
  <c r="H203" i="7"/>
  <c r="F203" i="7"/>
  <c r="V203" i="7"/>
  <c r="T203" i="7"/>
  <c r="R203" i="7"/>
  <c r="U203" i="7"/>
  <c r="S203" i="7"/>
  <c r="Q203" i="7"/>
  <c r="E203" i="7"/>
  <c r="D203" i="7"/>
  <c r="B203" i="7"/>
  <c r="P201" i="7"/>
  <c r="J201" i="7"/>
  <c r="K200" i="7"/>
  <c r="J200" i="7"/>
  <c r="I200" i="7"/>
  <c r="O201" i="7" s="1"/>
  <c r="H200" i="7"/>
  <c r="F200" i="7"/>
  <c r="V200" i="7"/>
  <c r="T200" i="7"/>
  <c r="R200" i="7"/>
  <c r="U200" i="7"/>
  <c r="S200" i="7"/>
  <c r="Q200" i="7"/>
  <c r="E200" i="7"/>
  <c r="D200" i="7"/>
  <c r="B200" i="7"/>
  <c r="O198" i="7"/>
  <c r="H198" i="7"/>
  <c r="K197" i="7"/>
  <c r="P198" i="7" s="1"/>
  <c r="J197" i="7"/>
  <c r="I197" i="7"/>
  <c r="H197" i="7"/>
  <c r="F197" i="7"/>
  <c r="V197" i="7"/>
  <c r="T197" i="7"/>
  <c r="R197" i="7"/>
  <c r="U197" i="7"/>
  <c r="S197" i="7"/>
  <c r="Q197" i="7"/>
  <c r="E197" i="7"/>
  <c r="D197" i="7"/>
  <c r="B197" i="7"/>
  <c r="P195" i="7"/>
  <c r="J195" i="7"/>
  <c r="K194" i="7"/>
  <c r="J194" i="7"/>
  <c r="I194" i="7"/>
  <c r="O195" i="7" s="1"/>
  <c r="H194" i="7"/>
  <c r="F194" i="7"/>
  <c r="V194" i="7"/>
  <c r="T194" i="7"/>
  <c r="R194" i="7"/>
  <c r="U194" i="7"/>
  <c r="S194" i="7"/>
  <c r="Q194" i="7"/>
  <c r="E194" i="7"/>
  <c r="D194" i="7"/>
  <c r="B194" i="7"/>
  <c r="O192" i="7"/>
  <c r="H192" i="7"/>
  <c r="K191" i="7"/>
  <c r="P192" i="7" s="1"/>
  <c r="J191" i="7"/>
  <c r="I191" i="7"/>
  <c r="H191" i="7"/>
  <c r="F191" i="7"/>
  <c r="V191" i="7"/>
  <c r="T191" i="7"/>
  <c r="R191" i="7"/>
  <c r="U191" i="7"/>
  <c r="S191" i="7"/>
  <c r="Q191" i="7"/>
  <c r="E191" i="7"/>
  <c r="D191" i="7"/>
  <c r="B191" i="7"/>
  <c r="P189" i="7"/>
  <c r="J189" i="7"/>
  <c r="K188" i="7"/>
  <c r="J188" i="7"/>
  <c r="I188" i="7"/>
  <c r="O189" i="7" s="1"/>
  <c r="H188" i="7"/>
  <c r="F188" i="7"/>
  <c r="V188" i="7"/>
  <c r="T188" i="7"/>
  <c r="R188" i="7"/>
  <c r="U188" i="7"/>
  <c r="S188" i="7"/>
  <c r="Q188" i="7"/>
  <c r="E188" i="7"/>
  <c r="D188" i="7"/>
  <c r="B188" i="7"/>
  <c r="O186" i="7"/>
  <c r="H186" i="7"/>
  <c r="K185" i="7"/>
  <c r="P186" i="7" s="1"/>
  <c r="J185" i="7"/>
  <c r="I185" i="7"/>
  <c r="H185" i="7"/>
  <c r="F185" i="7"/>
  <c r="V185" i="7"/>
  <c r="T185" i="7"/>
  <c r="R185" i="7"/>
  <c r="U185" i="7"/>
  <c r="S185" i="7"/>
  <c r="Q185" i="7"/>
  <c r="E185" i="7"/>
  <c r="D185" i="7"/>
  <c r="B185" i="7"/>
  <c r="P183" i="7"/>
  <c r="J183" i="7"/>
  <c r="K182" i="7"/>
  <c r="J182" i="7"/>
  <c r="I182" i="7"/>
  <c r="O183" i="7" s="1"/>
  <c r="H182" i="7"/>
  <c r="F182" i="7"/>
  <c r="V182" i="7"/>
  <c r="T182" i="7"/>
  <c r="R182" i="7"/>
  <c r="U182" i="7"/>
  <c r="S182" i="7"/>
  <c r="Q182" i="7"/>
  <c r="E182" i="7"/>
  <c r="D182" i="7"/>
  <c r="B182" i="7"/>
  <c r="O180" i="7"/>
  <c r="H180" i="7"/>
  <c r="K179" i="7"/>
  <c r="P180" i="7" s="1"/>
  <c r="J179" i="7"/>
  <c r="I179" i="7"/>
  <c r="H179" i="7"/>
  <c r="F179" i="7"/>
  <c r="V179" i="7"/>
  <c r="T179" i="7"/>
  <c r="R179" i="7"/>
  <c r="U179" i="7"/>
  <c r="S179" i="7"/>
  <c r="Q179" i="7"/>
  <c r="E179" i="7"/>
  <c r="D179" i="7"/>
  <c r="B179" i="7"/>
  <c r="P177" i="7"/>
  <c r="J177" i="7"/>
  <c r="K176" i="7"/>
  <c r="J176" i="7"/>
  <c r="I176" i="7"/>
  <c r="O177" i="7" s="1"/>
  <c r="H176" i="7"/>
  <c r="F176" i="7"/>
  <c r="V176" i="7"/>
  <c r="T176" i="7"/>
  <c r="R176" i="7"/>
  <c r="U176" i="7"/>
  <c r="S176" i="7"/>
  <c r="Q176" i="7"/>
  <c r="E176" i="7"/>
  <c r="D176" i="7"/>
  <c r="B176" i="7"/>
  <c r="O174" i="7"/>
  <c r="H174" i="7"/>
  <c r="K173" i="7"/>
  <c r="P174" i="7" s="1"/>
  <c r="J173" i="7"/>
  <c r="I173" i="7"/>
  <c r="H173" i="7"/>
  <c r="F173" i="7"/>
  <c r="V173" i="7"/>
  <c r="T173" i="7"/>
  <c r="R173" i="7"/>
  <c r="U173" i="7"/>
  <c r="S173" i="7"/>
  <c r="Q173" i="7"/>
  <c r="E173" i="7"/>
  <c r="D173" i="7"/>
  <c r="B173" i="7"/>
  <c r="P171" i="7"/>
  <c r="J171" i="7"/>
  <c r="K170" i="7"/>
  <c r="J170" i="7"/>
  <c r="I170" i="7"/>
  <c r="O171" i="7" s="1"/>
  <c r="H170" i="7"/>
  <c r="F170" i="7"/>
  <c r="V170" i="7"/>
  <c r="T170" i="7"/>
  <c r="R170" i="7"/>
  <c r="U170" i="7"/>
  <c r="S170" i="7"/>
  <c r="Q170" i="7"/>
  <c r="E170" i="7"/>
  <c r="D170" i="7"/>
  <c r="B170" i="7"/>
  <c r="O168" i="7"/>
  <c r="H168" i="7"/>
  <c r="K167" i="7"/>
  <c r="P168" i="7" s="1"/>
  <c r="J167" i="7"/>
  <c r="I167" i="7"/>
  <c r="H167" i="7"/>
  <c r="F167" i="7"/>
  <c r="V167" i="7"/>
  <c r="T167" i="7"/>
  <c r="R167" i="7"/>
  <c r="U167" i="7"/>
  <c r="S167" i="7"/>
  <c r="Q167" i="7"/>
  <c r="E167" i="7"/>
  <c r="D167" i="7"/>
  <c r="B167" i="7"/>
  <c r="P165" i="7"/>
  <c r="J165" i="7"/>
  <c r="K164" i="7"/>
  <c r="J164" i="7"/>
  <c r="I164" i="7"/>
  <c r="O165" i="7" s="1"/>
  <c r="H164" i="7"/>
  <c r="F164" i="7"/>
  <c r="V164" i="7"/>
  <c r="T164" i="7"/>
  <c r="R164" i="7"/>
  <c r="U164" i="7"/>
  <c r="S164" i="7"/>
  <c r="Q164" i="7"/>
  <c r="E164" i="7"/>
  <c r="D164" i="7"/>
  <c r="B164" i="7"/>
  <c r="O162" i="7"/>
  <c r="H162" i="7"/>
  <c r="K161" i="7"/>
  <c r="P162" i="7" s="1"/>
  <c r="J161" i="7"/>
  <c r="I161" i="7"/>
  <c r="H161" i="7"/>
  <c r="F161" i="7"/>
  <c r="V161" i="7"/>
  <c r="T161" i="7"/>
  <c r="R161" i="7"/>
  <c r="U161" i="7"/>
  <c r="S161" i="7"/>
  <c r="Q161" i="7"/>
  <c r="E161" i="7"/>
  <c r="D161" i="7"/>
  <c r="B161" i="7"/>
  <c r="H158" i="7"/>
  <c r="J158" i="7"/>
  <c r="I156" i="7"/>
  <c r="H156" i="7"/>
  <c r="E156" i="7"/>
  <c r="K155" i="7"/>
  <c r="J157" i="7" s="1"/>
  <c r="J155" i="7"/>
  <c r="E155" i="7"/>
  <c r="K154" i="7"/>
  <c r="J154" i="7"/>
  <c r="E154" i="7"/>
  <c r="K153" i="7"/>
  <c r="J153" i="7"/>
  <c r="I153" i="7"/>
  <c r="H153" i="7"/>
  <c r="F153" i="7"/>
  <c r="K152" i="7"/>
  <c r="J152" i="7"/>
  <c r="I152" i="7"/>
  <c r="H152" i="7"/>
  <c r="F152" i="7"/>
  <c r="K151" i="7"/>
  <c r="J151" i="7"/>
  <c r="I151" i="7"/>
  <c r="H157" i="7" s="1"/>
  <c r="H151" i="7"/>
  <c r="F151" i="7"/>
  <c r="K150" i="7"/>
  <c r="J150" i="7"/>
  <c r="I150" i="7"/>
  <c r="H150" i="7"/>
  <c r="F150" i="7"/>
  <c r="V149" i="7"/>
  <c r="T149" i="7"/>
  <c r="R149" i="7"/>
  <c r="U149" i="7"/>
  <c r="S149" i="7"/>
  <c r="I155" i="7" s="1"/>
  <c r="Q149" i="7"/>
  <c r="I154" i="7" s="1"/>
  <c r="E149" i="7"/>
  <c r="D149" i="7"/>
  <c r="B149" i="7"/>
  <c r="A148" i="7"/>
  <c r="I146" i="7"/>
  <c r="J146" i="7"/>
  <c r="I145" i="7"/>
  <c r="J145" i="7"/>
  <c r="A144" i="7"/>
  <c r="P141" i="7"/>
  <c r="J141" i="7"/>
  <c r="K140" i="7"/>
  <c r="J140" i="7"/>
  <c r="I140" i="7"/>
  <c r="O141" i="7" s="1"/>
  <c r="H140" i="7"/>
  <c r="F140" i="7"/>
  <c r="V140" i="7"/>
  <c r="T140" i="7"/>
  <c r="R140" i="7"/>
  <c r="U140" i="7"/>
  <c r="S140" i="7"/>
  <c r="Q140" i="7"/>
  <c r="E140" i="7"/>
  <c r="D140" i="7"/>
  <c r="B140" i="7"/>
  <c r="O138" i="7"/>
  <c r="H138" i="7"/>
  <c r="K137" i="7"/>
  <c r="P138" i="7" s="1"/>
  <c r="J137" i="7"/>
  <c r="I137" i="7"/>
  <c r="H137" i="7"/>
  <c r="F137" i="7"/>
  <c r="V137" i="7"/>
  <c r="T137" i="7"/>
  <c r="R137" i="7"/>
  <c r="U137" i="7"/>
  <c r="S137" i="7"/>
  <c r="Q137" i="7"/>
  <c r="E137" i="7"/>
  <c r="D137" i="7"/>
  <c r="B137" i="7"/>
  <c r="P135" i="7"/>
  <c r="J135" i="7"/>
  <c r="K134" i="7"/>
  <c r="J134" i="7"/>
  <c r="I134" i="7"/>
  <c r="O135" i="7" s="1"/>
  <c r="H134" i="7"/>
  <c r="F134" i="7"/>
  <c r="V134" i="7"/>
  <c r="T134" i="7"/>
  <c r="R134" i="7"/>
  <c r="U134" i="7"/>
  <c r="S134" i="7"/>
  <c r="Q134" i="7"/>
  <c r="E134" i="7"/>
  <c r="D134" i="7"/>
  <c r="B134" i="7"/>
  <c r="O132" i="7"/>
  <c r="H132" i="7"/>
  <c r="K131" i="7"/>
  <c r="P132" i="7" s="1"/>
  <c r="J131" i="7"/>
  <c r="I131" i="7"/>
  <c r="H131" i="7"/>
  <c r="F131" i="7"/>
  <c r="V131" i="7"/>
  <c r="T131" i="7"/>
  <c r="R131" i="7"/>
  <c r="U131" i="7"/>
  <c r="S131" i="7"/>
  <c r="Q131" i="7"/>
  <c r="E131" i="7"/>
  <c r="D131" i="7"/>
  <c r="B131" i="7"/>
  <c r="P129" i="7"/>
  <c r="J129" i="7"/>
  <c r="K128" i="7"/>
  <c r="J128" i="7"/>
  <c r="I128" i="7"/>
  <c r="O129" i="7" s="1"/>
  <c r="H128" i="7"/>
  <c r="F128" i="7"/>
  <c r="V128" i="7"/>
  <c r="T128" i="7"/>
  <c r="R128" i="7"/>
  <c r="U128" i="7"/>
  <c r="S128" i="7"/>
  <c r="Q128" i="7"/>
  <c r="E128" i="7"/>
  <c r="D128" i="7"/>
  <c r="B128" i="7"/>
  <c r="H125" i="7"/>
  <c r="J125" i="7"/>
  <c r="I123" i="7"/>
  <c r="H123" i="7"/>
  <c r="E123" i="7"/>
  <c r="J122" i="7"/>
  <c r="I122" i="7"/>
  <c r="E122" i="7"/>
  <c r="J121" i="7"/>
  <c r="E121" i="7"/>
  <c r="K120" i="7"/>
  <c r="J120" i="7"/>
  <c r="I120" i="7"/>
  <c r="H120" i="7"/>
  <c r="F120" i="7"/>
  <c r="K119" i="7"/>
  <c r="J119" i="7"/>
  <c r="I119" i="7"/>
  <c r="H119" i="7"/>
  <c r="F119" i="7"/>
  <c r="K118" i="7"/>
  <c r="J126" i="7" s="1"/>
  <c r="J118" i="7"/>
  <c r="I118" i="7"/>
  <c r="H118" i="7"/>
  <c r="F118" i="7"/>
  <c r="K117" i="7"/>
  <c r="J117" i="7"/>
  <c r="I117" i="7"/>
  <c r="H117" i="7"/>
  <c r="F117" i="7"/>
  <c r="C116" i="7"/>
  <c r="V115" i="7"/>
  <c r="T115" i="7"/>
  <c r="K122" i="7" s="1"/>
  <c r="R115" i="7"/>
  <c r="K121" i="7" s="1"/>
  <c r="U115" i="7"/>
  <c r="S115" i="7"/>
  <c r="Q115" i="7"/>
  <c r="I121" i="7" s="1"/>
  <c r="E115" i="7"/>
  <c r="D115" i="7"/>
  <c r="B115" i="7"/>
  <c r="A114" i="7"/>
  <c r="I112" i="7"/>
  <c r="J112" i="7"/>
  <c r="I111" i="7"/>
  <c r="J111" i="7"/>
  <c r="A110" i="7"/>
  <c r="O107" i="7"/>
  <c r="K106" i="7"/>
  <c r="J106" i="7"/>
  <c r="I106" i="7"/>
  <c r="H107" i="7" s="1"/>
  <c r="H106" i="7"/>
  <c r="F106" i="7"/>
  <c r="V106" i="7"/>
  <c r="T106" i="7"/>
  <c r="R106" i="7"/>
  <c r="U106" i="7"/>
  <c r="S106" i="7"/>
  <c r="Q106" i="7"/>
  <c r="E106" i="7"/>
  <c r="D106" i="7"/>
  <c r="B106" i="7"/>
  <c r="H103" i="7"/>
  <c r="J103" i="7"/>
  <c r="I101" i="7"/>
  <c r="H101" i="7"/>
  <c r="E101" i="7"/>
  <c r="J100" i="7"/>
  <c r="I100" i="7"/>
  <c r="E100" i="7"/>
  <c r="J99" i="7"/>
  <c r="I99" i="7"/>
  <c r="E99" i="7"/>
  <c r="K98" i="7"/>
  <c r="J98" i="7"/>
  <c r="I98" i="7"/>
  <c r="H104" i="7" s="1"/>
  <c r="H98" i="7"/>
  <c r="F98" i="7"/>
  <c r="K97" i="7"/>
  <c r="J97" i="7"/>
  <c r="I97" i="7"/>
  <c r="H97" i="7"/>
  <c r="F97" i="7"/>
  <c r="K96" i="7"/>
  <c r="J96" i="7"/>
  <c r="I96" i="7"/>
  <c r="H96" i="7"/>
  <c r="F96" i="7"/>
  <c r="K95" i="7"/>
  <c r="J95" i="7"/>
  <c r="I95" i="7"/>
  <c r="H102" i="7" s="1"/>
  <c r="H95" i="7"/>
  <c r="F95" i="7"/>
  <c r="V94" i="7"/>
  <c r="T94" i="7"/>
  <c r="K100" i="7" s="1"/>
  <c r="R94" i="7"/>
  <c r="K99" i="7" s="1"/>
  <c r="U94" i="7"/>
  <c r="S94" i="7"/>
  <c r="Q94" i="7"/>
  <c r="E94" i="7"/>
  <c r="D94" i="7"/>
  <c r="B94" i="7"/>
  <c r="P92" i="7"/>
  <c r="J92" i="7"/>
  <c r="K91" i="7"/>
  <c r="J91" i="7"/>
  <c r="I91" i="7"/>
  <c r="H91" i="7"/>
  <c r="F91" i="7"/>
  <c r="V91" i="7"/>
  <c r="T91" i="7"/>
  <c r="R91" i="7"/>
  <c r="U91" i="7"/>
  <c r="S91" i="7"/>
  <c r="Q91" i="7"/>
  <c r="E91" i="7"/>
  <c r="D91" i="7"/>
  <c r="B91" i="7"/>
  <c r="O89" i="7"/>
  <c r="K88" i="7"/>
  <c r="J88" i="7"/>
  <c r="I88" i="7"/>
  <c r="H89" i="7" s="1"/>
  <c r="H88" i="7"/>
  <c r="F88" i="7"/>
  <c r="V88" i="7"/>
  <c r="T88" i="7"/>
  <c r="R88" i="7"/>
  <c r="U88" i="7"/>
  <c r="S88" i="7"/>
  <c r="Q88" i="7"/>
  <c r="E88" i="7"/>
  <c r="D88" i="7"/>
  <c r="B88" i="7"/>
  <c r="P86" i="7"/>
  <c r="K85" i="7"/>
  <c r="J86" i="7" s="1"/>
  <c r="J85" i="7"/>
  <c r="I85" i="7"/>
  <c r="H85" i="7"/>
  <c r="F85" i="7"/>
  <c r="V85" i="7"/>
  <c r="T85" i="7"/>
  <c r="R85" i="7"/>
  <c r="U85" i="7"/>
  <c r="S85" i="7"/>
  <c r="Q85" i="7"/>
  <c r="E85" i="7"/>
  <c r="D85" i="7"/>
  <c r="B85" i="7"/>
  <c r="O83" i="7"/>
  <c r="K82" i="7"/>
  <c r="J82" i="7"/>
  <c r="I82" i="7"/>
  <c r="H83" i="7" s="1"/>
  <c r="H82" i="7"/>
  <c r="F82" i="7"/>
  <c r="V82" i="7"/>
  <c r="T82" i="7"/>
  <c r="R82" i="7"/>
  <c r="U82" i="7"/>
  <c r="S82" i="7"/>
  <c r="Q82" i="7"/>
  <c r="E82" i="7"/>
  <c r="D82" i="7"/>
  <c r="B82" i="7"/>
  <c r="P80" i="7"/>
  <c r="J80" i="7"/>
  <c r="K79" i="7"/>
  <c r="J79" i="7"/>
  <c r="I79" i="7"/>
  <c r="H79" i="7"/>
  <c r="F79" i="7"/>
  <c r="V79" i="7"/>
  <c r="T79" i="7"/>
  <c r="R79" i="7"/>
  <c r="U79" i="7"/>
  <c r="S79" i="7"/>
  <c r="Q79" i="7"/>
  <c r="E79" i="7"/>
  <c r="D79" i="7"/>
  <c r="B79" i="7"/>
  <c r="O77" i="7"/>
  <c r="K76" i="7"/>
  <c r="J76" i="7"/>
  <c r="I76" i="7"/>
  <c r="H77" i="7" s="1"/>
  <c r="H76" i="7"/>
  <c r="F76" i="7"/>
  <c r="V76" i="7"/>
  <c r="T76" i="7"/>
  <c r="R76" i="7"/>
  <c r="U76" i="7"/>
  <c r="S76" i="7"/>
  <c r="Q76" i="7"/>
  <c r="E76" i="7"/>
  <c r="D76" i="7"/>
  <c r="B76" i="7"/>
  <c r="P74" i="7"/>
  <c r="J74" i="7"/>
  <c r="K73" i="7"/>
  <c r="J73" i="7"/>
  <c r="I73" i="7"/>
  <c r="H73" i="7"/>
  <c r="F73" i="7"/>
  <c r="V73" i="7"/>
  <c r="T73" i="7"/>
  <c r="R73" i="7"/>
  <c r="U73" i="7"/>
  <c r="S73" i="7"/>
  <c r="Q73" i="7"/>
  <c r="E73" i="7"/>
  <c r="D73" i="7"/>
  <c r="B73" i="7"/>
  <c r="O71" i="7"/>
  <c r="K70" i="7"/>
  <c r="J70" i="7"/>
  <c r="I70" i="7"/>
  <c r="H71" i="7" s="1"/>
  <c r="H70" i="7"/>
  <c r="F70" i="7"/>
  <c r="V70" i="7"/>
  <c r="T70" i="7"/>
  <c r="R70" i="7"/>
  <c r="U70" i="7"/>
  <c r="S70" i="7"/>
  <c r="Q70" i="7"/>
  <c r="E70" i="7"/>
  <c r="D70" i="7"/>
  <c r="B70" i="7"/>
  <c r="P68" i="7"/>
  <c r="J68" i="7"/>
  <c r="K67" i="7"/>
  <c r="J67" i="7"/>
  <c r="I67" i="7"/>
  <c r="H67" i="7"/>
  <c r="F67" i="7"/>
  <c r="V67" i="7"/>
  <c r="T67" i="7"/>
  <c r="R67" i="7"/>
  <c r="U67" i="7"/>
  <c r="S67" i="7"/>
  <c r="Q67" i="7"/>
  <c r="E67" i="7"/>
  <c r="D67" i="7"/>
  <c r="B67" i="7"/>
  <c r="O65" i="7"/>
  <c r="K64" i="7"/>
  <c r="J64" i="7"/>
  <c r="I64" i="7"/>
  <c r="H65" i="7" s="1"/>
  <c r="H64" i="7"/>
  <c r="F64" i="7"/>
  <c r="V64" i="7"/>
  <c r="T64" i="7"/>
  <c r="R64" i="7"/>
  <c r="U64" i="7"/>
  <c r="S64" i="7"/>
  <c r="Q64" i="7"/>
  <c r="E64" i="7"/>
  <c r="D64" i="7"/>
  <c r="B64" i="7"/>
  <c r="P62" i="7"/>
  <c r="K61" i="7"/>
  <c r="J62" i="7" s="1"/>
  <c r="J61" i="7"/>
  <c r="I61" i="7"/>
  <c r="H61" i="7"/>
  <c r="F61" i="7"/>
  <c r="V61" i="7"/>
  <c r="T61" i="7"/>
  <c r="R61" i="7"/>
  <c r="U61" i="7"/>
  <c r="S61" i="7"/>
  <c r="Q61" i="7"/>
  <c r="E61" i="7"/>
  <c r="D61" i="7"/>
  <c r="B61" i="7"/>
  <c r="O59" i="7"/>
  <c r="K58" i="7"/>
  <c r="J58" i="7"/>
  <c r="I58" i="7"/>
  <c r="H59" i="7" s="1"/>
  <c r="H58" i="7"/>
  <c r="F58" i="7"/>
  <c r="V58" i="7"/>
  <c r="T58" i="7"/>
  <c r="R58" i="7"/>
  <c r="U58" i="7"/>
  <c r="S58" i="7"/>
  <c r="Q58" i="7"/>
  <c r="E58" i="7"/>
  <c r="D58" i="7"/>
  <c r="B58" i="7"/>
  <c r="P56" i="7"/>
  <c r="K55" i="7"/>
  <c r="J56" i="7" s="1"/>
  <c r="J55" i="7"/>
  <c r="I55" i="7"/>
  <c r="H55" i="7"/>
  <c r="F55" i="7"/>
  <c r="V55" i="7"/>
  <c r="T55" i="7"/>
  <c r="R55" i="7"/>
  <c r="U55" i="7"/>
  <c r="S55" i="7"/>
  <c r="Q55" i="7"/>
  <c r="E55" i="7"/>
  <c r="D55" i="7"/>
  <c r="B55" i="7"/>
  <c r="O53" i="7"/>
  <c r="K52" i="7"/>
  <c r="J52" i="7"/>
  <c r="I52" i="7"/>
  <c r="H53" i="7" s="1"/>
  <c r="H52" i="7"/>
  <c r="F52" i="7"/>
  <c r="V52" i="7"/>
  <c r="T52" i="7"/>
  <c r="R52" i="7"/>
  <c r="U52" i="7"/>
  <c r="S52" i="7"/>
  <c r="Q52" i="7"/>
  <c r="E52" i="7"/>
  <c r="D52" i="7"/>
  <c r="B52" i="7"/>
  <c r="P50" i="7"/>
  <c r="J50" i="7"/>
  <c r="K49" i="7"/>
  <c r="J49" i="7"/>
  <c r="I49" i="7"/>
  <c r="H49" i="7"/>
  <c r="F49" i="7"/>
  <c r="V49" i="7"/>
  <c r="T49" i="7"/>
  <c r="R49" i="7"/>
  <c r="U49" i="7"/>
  <c r="S49" i="7"/>
  <c r="Q49" i="7"/>
  <c r="E49" i="7"/>
  <c r="D49" i="7"/>
  <c r="B49" i="7"/>
  <c r="O47" i="7"/>
  <c r="K46" i="7"/>
  <c r="J46" i="7"/>
  <c r="I46" i="7"/>
  <c r="H47" i="7" s="1"/>
  <c r="H46" i="7"/>
  <c r="F46" i="7"/>
  <c r="V46" i="7"/>
  <c r="T46" i="7"/>
  <c r="R46" i="7"/>
  <c r="U46" i="7"/>
  <c r="S46" i="7"/>
  <c r="Q46" i="7"/>
  <c r="E46" i="7"/>
  <c r="D46" i="7"/>
  <c r="B46" i="7"/>
  <c r="H43" i="7"/>
  <c r="J43" i="7"/>
  <c r="I41" i="7"/>
  <c r="H41" i="7"/>
  <c r="E41" i="7"/>
  <c r="J40" i="7"/>
  <c r="I40" i="7"/>
  <c r="E40" i="7"/>
  <c r="J39" i="7"/>
  <c r="I39" i="7"/>
  <c r="E39" i="7"/>
  <c r="K38" i="7"/>
  <c r="J38" i="7"/>
  <c r="I38" i="7"/>
  <c r="H44" i="7" s="1"/>
  <c r="H38" i="7"/>
  <c r="F38" i="7"/>
  <c r="K37" i="7"/>
  <c r="J37" i="7"/>
  <c r="I37" i="7"/>
  <c r="H37" i="7"/>
  <c r="F37" i="7"/>
  <c r="K36" i="7"/>
  <c r="J36" i="7"/>
  <c r="I36" i="7"/>
  <c r="H36" i="7"/>
  <c r="F36" i="7"/>
  <c r="K35" i="7"/>
  <c r="J35" i="7"/>
  <c r="I35" i="7"/>
  <c r="H42" i="7" s="1"/>
  <c r="H35" i="7"/>
  <c r="F35" i="7"/>
  <c r="V34" i="7"/>
  <c r="T34" i="7"/>
  <c r="K40" i="7" s="1"/>
  <c r="R34" i="7"/>
  <c r="K39" i="7" s="1"/>
  <c r="U34" i="7"/>
  <c r="S34" i="7"/>
  <c r="Q34" i="7"/>
  <c r="E34" i="7"/>
  <c r="D34" i="7"/>
  <c r="B34" i="7"/>
  <c r="A33" i="7"/>
  <c r="A31" i="7"/>
  <c r="A29" i="7"/>
  <c r="A11" i="7"/>
  <c r="A6" i="7"/>
  <c r="A1" i="7"/>
  <c r="H283" i="7" l="1"/>
  <c r="H688" i="7"/>
  <c r="H126" i="7"/>
  <c r="O50" i="7"/>
  <c r="H50" i="7"/>
  <c r="P59" i="7"/>
  <c r="J59" i="7"/>
  <c r="P77" i="7"/>
  <c r="J77" i="7"/>
  <c r="H86" i="7"/>
  <c r="O86" i="7"/>
  <c r="J102" i="7"/>
  <c r="P104" i="7"/>
  <c r="J104" i="7"/>
  <c r="P107" i="7"/>
  <c r="J107" i="7"/>
  <c r="H124" i="7"/>
  <c r="O159" i="7"/>
  <c r="P261" i="7"/>
  <c r="J259" i="7"/>
  <c r="J261" i="7"/>
  <c r="H334" i="7"/>
  <c r="J346" i="7"/>
  <c r="O362" i="7"/>
  <c r="H360" i="7"/>
  <c r="H430" i="7"/>
  <c r="P453" i="7"/>
  <c r="J453" i="7"/>
  <c r="P488" i="7"/>
  <c r="J488" i="7"/>
  <c r="P511" i="7"/>
  <c r="J511" i="7"/>
  <c r="H526" i="7"/>
  <c r="P541" i="7"/>
  <c r="P559" i="7"/>
  <c r="J559" i="7"/>
  <c r="H630" i="7"/>
  <c r="O630" i="7"/>
  <c r="J645" i="7"/>
  <c r="P645" i="7"/>
  <c r="O694" i="7"/>
  <c r="H694" i="7"/>
  <c r="J812" i="7"/>
  <c r="J814" i="7"/>
  <c r="H934" i="7"/>
  <c r="H932" i="7"/>
  <c r="O934" i="7"/>
  <c r="J42" i="7"/>
  <c r="P44" i="7"/>
  <c r="J44" i="7"/>
  <c r="P47" i="7"/>
  <c r="J47" i="7"/>
  <c r="O68" i="7"/>
  <c r="H68" i="7"/>
  <c r="P83" i="7"/>
  <c r="J83" i="7"/>
  <c r="O62" i="7"/>
  <c r="H62" i="7"/>
  <c r="P71" i="7"/>
  <c r="J71" i="7"/>
  <c r="O80" i="7"/>
  <c r="H80" i="7"/>
  <c r="P89" i="7"/>
  <c r="J89" i="7"/>
  <c r="O320" i="7"/>
  <c r="J334" i="7"/>
  <c r="J332" i="7"/>
  <c r="J362" i="7"/>
  <c r="H362" i="7"/>
  <c r="J390" i="7"/>
  <c r="P465" i="7"/>
  <c r="H508" i="7"/>
  <c r="O541" i="7"/>
  <c r="H556" i="7"/>
  <c r="O574" i="7"/>
  <c r="H595" i="7" s="1"/>
  <c r="H574" i="7"/>
  <c r="H621" i="7"/>
  <c r="J651" i="7"/>
  <c r="P651" i="7"/>
  <c r="O802" i="7"/>
  <c r="H802" i="7"/>
  <c r="P859" i="7"/>
  <c r="J859" i="7"/>
  <c r="H948" i="7"/>
  <c r="H950" i="7"/>
  <c r="H56" i="7"/>
  <c r="O56" i="7"/>
  <c r="P126" i="7"/>
  <c r="J144" i="7" s="1"/>
  <c r="P53" i="7"/>
  <c r="J53" i="7"/>
  <c r="P65" i="7"/>
  <c r="J65" i="7"/>
  <c r="O74" i="7"/>
  <c r="H74" i="7"/>
  <c r="H92" i="7"/>
  <c r="O92" i="7"/>
  <c r="J124" i="7"/>
  <c r="P159" i="7"/>
  <c r="J267" i="7" s="1"/>
  <c r="P283" i="7"/>
  <c r="J289" i="7" s="1"/>
  <c r="P306" i="7"/>
  <c r="H332" i="7"/>
  <c r="H376" i="7"/>
  <c r="J388" i="7"/>
  <c r="O465" i="7"/>
  <c r="P496" i="7"/>
  <c r="J496" i="7"/>
  <c r="O586" i="7"/>
  <c r="H586" i="7"/>
  <c r="P648" i="7"/>
  <c r="J648" i="7"/>
  <c r="J688" i="7"/>
  <c r="H686" i="7"/>
  <c r="H715" i="7"/>
  <c r="H752" i="7"/>
  <c r="H829" i="7"/>
  <c r="H827" i="7"/>
  <c r="O829" i="7"/>
  <c r="H900" i="7"/>
  <c r="O902" i="7"/>
  <c r="H902" i="7"/>
  <c r="H918" i="7"/>
  <c r="H916" i="7"/>
  <c r="H980" i="7"/>
  <c r="O982" i="7"/>
  <c r="H982" i="7"/>
  <c r="J283" i="7"/>
  <c r="J306" i="7"/>
  <c r="J360" i="7"/>
  <c r="P432" i="7"/>
  <c r="J430" i="7"/>
  <c r="J432" i="7"/>
  <c r="P441" i="7"/>
  <c r="J441" i="7"/>
  <c r="H492" i="7"/>
  <c r="O492" i="7"/>
  <c r="P529" i="7"/>
  <c r="J529" i="7"/>
  <c r="H669" i="7"/>
  <c r="O754" i="7"/>
  <c r="J827" i="7"/>
  <c r="H1030" i="7"/>
  <c r="O1030" i="7"/>
  <c r="H1014" i="7"/>
  <c r="H1172" i="7"/>
  <c r="H1170" i="7"/>
  <c r="O1227" i="7"/>
  <c r="P1017" i="7"/>
  <c r="J1017" i="7"/>
  <c r="P1074" i="7"/>
  <c r="J1074" i="7"/>
  <c r="J1225" i="7"/>
  <c r="P1297" i="7"/>
  <c r="H281" i="7"/>
  <c r="O283" i="7"/>
  <c r="H348" i="7"/>
  <c r="H390" i="7"/>
  <c r="H407" i="7"/>
  <c r="H481" i="7"/>
  <c r="O481" i="7"/>
  <c r="H484" i="7"/>
  <c r="J612" i="7"/>
  <c r="J610" i="7"/>
  <c r="J615" i="7"/>
  <c r="P615" i="7"/>
  <c r="J721" i="7" s="1"/>
  <c r="H633" i="7"/>
  <c r="J663" i="7"/>
  <c r="P663" i="7"/>
  <c r="O688" i="7"/>
  <c r="P703" i="7"/>
  <c r="J703" i="7"/>
  <c r="H754" i="7"/>
  <c r="P757" i="7"/>
  <c r="J757" i="7"/>
  <c r="O814" i="7"/>
  <c r="P829" i="7"/>
  <c r="H874" i="7"/>
  <c r="P934" i="7"/>
  <c r="P950" i="7"/>
  <c r="J950" i="7"/>
  <c r="O985" i="7"/>
  <c r="H985" i="7"/>
  <c r="J1001" i="7"/>
  <c r="P1001" i="7"/>
  <c r="H1033" i="7"/>
  <c r="O1033" i="7"/>
  <c r="H1054" i="7"/>
  <c r="O1056" i="7"/>
  <c r="H1107" i="7" s="1"/>
  <c r="H1065" i="7"/>
  <c r="H1089" i="7"/>
  <c r="H1126" i="7"/>
  <c r="O1126" i="7"/>
  <c r="H1156" i="7" s="1"/>
  <c r="H1150" i="7"/>
  <c r="O1150" i="7"/>
  <c r="O1199" i="7"/>
  <c r="H1197" i="7"/>
  <c r="J1211" i="7"/>
  <c r="P1213" i="7"/>
  <c r="J1213" i="7"/>
  <c r="P1338" i="7"/>
  <c r="J1338" i="7"/>
  <c r="O1360" i="7"/>
  <c r="H1371" i="7"/>
  <c r="H1373" i="7"/>
  <c r="O1373" i="7"/>
  <c r="O1392" i="7"/>
  <c r="J998" i="7"/>
  <c r="J996" i="7"/>
  <c r="P1098" i="7"/>
  <c r="J1098" i="7"/>
  <c r="J1199" i="7"/>
  <c r="J1197" i="7"/>
  <c r="O126" i="7"/>
  <c r="H144" i="7" s="1"/>
  <c r="J304" i="7"/>
  <c r="H346" i="7"/>
  <c r="J404" i="7"/>
  <c r="O44" i="7"/>
  <c r="O104" i="7"/>
  <c r="H129" i="7"/>
  <c r="J132" i="7"/>
  <c r="H135" i="7"/>
  <c r="J138" i="7"/>
  <c r="H141" i="7"/>
  <c r="J159" i="7"/>
  <c r="H159" i="7"/>
  <c r="J162" i="7"/>
  <c r="H165" i="7"/>
  <c r="J168" i="7"/>
  <c r="H171" i="7"/>
  <c r="J174" i="7"/>
  <c r="H177" i="7"/>
  <c r="J180" i="7"/>
  <c r="H183" i="7"/>
  <c r="J186" i="7"/>
  <c r="H189" i="7"/>
  <c r="J192" i="7"/>
  <c r="H195" i="7"/>
  <c r="J198" i="7"/>
  <c r="H201" i="7"/>
  <c r="J204" i="7"/>
  <c r="H207" i="7"/>
  <c r="J210" i="7"/>
  <c r="H213" i="7"/>
  <c r="J216" i="7"/>
  <c r="H219" i="7"/>
  <c r="J222" i="7"/>
  <c r="H225" i="7"/>
  <c r="J228" i="7"/>
  <c r="H231" i="7"/>
  <c r="J234" i="7"/>
  <c r="H237" i="7"/>
  <c r="J240" i="7"/>
  <c r="H243" i="7"/>
  <c r="J246" i="7"/>
  <c r="H249" i="7"/>
  <c r="O261" i="7"/>
  <c r="O286" i="7"/>
  <c r="O306" i="7"/>
  <c r="H306" i="7"/>
  <c r="K316" i="7"/>
  <c r="J320" i="7" s="1"/>
  <c r="P362" i="7"/>
  <c r="P390" i="7"/>
  <c r="O390" i="7"/>
  <c r="P404" i="7"/>
  <c r="O432" i="7"/>
  <c r="H438" i="7"/>
  <c r="H450" i="7"/>
  <c r="J465" i="7"/>
  <c r="H465" i="7"/>
  <c r="P508" i="7"/>
  <c r="P526" i="7"/>
  <c r="J541" i="7"/>
  <c r="H541" i="7"/>
  <c r="P556" i="7"/>
  <c r="J595" i="7"/>
  <c r="J571" i="7"/>
  <c r="J583" i="7"/>
  <c r="H592" i="7"/>
  <c r="H615" i="7"/>
  <c r="J627" i="7"/>
  <c r="P627" i="7"/>
  <c r="O642" i="7"/>
  <c r="H645" i="7"/>
  <c r="P657" i="7"/>
  <c r="J660" i="7"/>
  <c r="H663" i="7"/>
  <c r="J675" i="7"/>
  <c r="P675" i="7"/>
  <c r="P691" i="7"/>
  <c r="J691" i="7"/>
  <c r="J713" i="7"/>
  <c r="J738" i="7"/>
  <c r="J736" i="7"/>
  <c r="P738" i="7"/>
  <c r="J741" i="7"/>
  <c r="P741" i="7"/>
  <c r="H787" i="7"/>
  <c r="O787" i="7"/>
  <c r="P799" i="7"/>
  <c r="J1182" i="7" s="1"/>
  <c r="J799" i="7"/>
  <c r="H814" i="7"/>
  <c r="P817" i="7"/>
  <c r="J817" i="7"/>
  <c r="O847" i="7"/>
  <c r="H886" i="7" s="1"/>
  <c r="O856" i="7"/>
  <c r="H856" i="7"/>
  <c r="H872" i="7"/>
  <c r="J877" i="7"/>
  <c r="H905" i="7"/>
  <c r="O905" i="7"/>
  <c r="P918" i="7"/>
  <c r="H937" i="7"/>
  <c r="J964" i="7"/>
  <c r="J966" i="7"/>
  <c r="P969" i="7"/>
  <c r="J969" i="7"/>
  <c r="J1012" i="7"/>
  <c r="P1030" i="7"/>
  <c r="J1030" i="7"/>
  <c r="P1062" i="7"/>
  <c r="J1062" i="7"/>
  <c r="P1086" i="7"/>
  <c r="J1086" i="7"/>
  <c r="P1123" i="7"/>
  <c r="H1199" i="7"/>
  <c r="H1225" i="7"/>
  <c r="H1317" i="7"/>
  <c r="P1326" i="7"/>
  <c r="J1326" i="7"/>
  <c r="H1253" i="7"/>
  <c r="H374" i="7"/>
  <c r="J281" i="7"/>
  <c r="H318" i="7"/>
  <c r="J348" i="7"/>
  <c r="O348" i="7"/>
  <c r="K371" i="7"/>
  <c r="P376" i="7" s="1"/>
  <c r="O376" i="7"/>
  <c r="I400" i="7"/>
  <c r="O404" i="7" s="1"/>
  <c r="J435" i="7"/>
  <c r="J447" i="7"/>
  <c r="J481" i="7"/>
  <c r="H479" i="7"/>
  <c r="J508" i="7"/>
  <c r="J526" i="7"/>
  <c r="J556" i="7"/>
  <c r="H580" i="7"/>
  <c r="I608" i="7"/>
  <c r="H610" i="7" s="1"/>
  <c r="H612" i="7"/>
  <c r="O612" i="7"/>
  <c r="J639" i="7"/>
  <c r="P639" i="7"/>
  <c r="H657" i="7"/>
  <c r="P688" i="7"/>
  <c r="J686" i="7"/>
  <c r="H713" i="7"/>
  <c r="O715" i="7"/>
  <c r="O718" i="7"/>
  <c r="H718" i="7"/>
  <c r="J752" i="7"/>
  <c r="J829" i="7"/>
  <c r="H847" i="7"/>
  <c r="P902" i="7"/>
  <c r="J902" i="7"/>
  <c r="O918" i="7"/>
  <c r="J948" i="7"/>
  <c r="H966" i="7"/>
  <c r="J980" i="7"/>
  <c r="O1014" i="7"/>
  <c r="H1028" i="7"/>
  <c r="K1052" i="7"/>
  <c r="J1056" i="7" s="1"/>
  <c r="H1138" i="7"/>
  <c r="O1138" i="7"/>
  <c r="O1172" i="7"/>
  <c r="H1178" i="7" s="1"/>
  <c r="P1175" i="7"/>
  <c r="J1175" i="7"/>
  <c r="P1227" i="7"/>
  <c r="H1267" i="7"/>
  <c r="O1269" i="7"/>
  <c r="H1269" i="7"/>
  <c r="H1281" i="7"/>
  <c r="O1283" i="7"/>
  <c r="J1581" i="7"/>
  <c r="P1581" i="7"/>
  <c r="P1593" i="7"/>
  <c r="J1593" i="7"/>
  <c r="O1601" i="7"/>
  <c r="H1601" i="7"/>
  <c r="J847" i="7"/>
  <c r="P874" i="7"/>
  <c r="J886" i="7" s="1"/>
  <c r="J918" i="7"/>
  <c r="H1036" i="7"/>
  <c r="P1056" i="7"/>
  <c r="J1107" i="7" s="1"/>
  <c r="H1121" i="7"/>
  <c r="P1132" i="7"/>
  <c r="J1132" i="7"/>
  <c r="P1144" i="7"/>
  <c r="J1144" i="7"/>
  <c r="I1209" i="7"/>
  <c r="O1213" i="7" s="1"/>
  <c r="P1241" i="7"/>
  <c r="K1251" i="7"/>
  <c r="J1255" i="7" s="1"/>
  <c r="J1295" i="7"/>
  <c r="P1314" i="7"/>
  <c r="J1314" i="7"/>
  <c r="J1389" i="7"/>
  <c r="J1387" i="7"/>
  <c r="P1389" i="7"/>
  <c r="I1402" i="7"/>
  <c r="H1404" i="7" s="1"/>
  <c r="H1487" i="7"/>
  <c r="H1485" i="7"/>
  <c r="O1487" i="7"/>
  <c r="O1533" i="7"/>
  <c r="P1558" i="7"/>
  <c r="J1558" i="7"/>
  <c r="O1566" i="7"/>
  <c r="H1566" i="7"/>
  <c r="H1672" i="7"/>
  <c r="I733" i="7"/>
  <c r="H738" i="7" s="1"/>
  <c r="O738" i="7"/>
  <c r="H766" i="7" s="1"/>
  <c r="P754" i="7"/>
  <c r="H796" i="7"/>
  <c r="P814" i="7"/>
  <c r="J853" i="7"/>
  <c r="J874" i="7"/>
  <c r="J883" i="7"/>
  <c r="J900" i="7"/>
  <c r="J934" i="7"/>
  <c r="O950" i="7"/>
  <c r="H964" i="7"/>
  <c r="O966" i="7"/>
  <c r="H998" i="7"/>
  <c r="O998" i="7"/>
  <c r="P1014" i="7"/>
  <c r="J1028" i="7"/>
  <c r="H1059" i="7"/>
  <c r="H1071" i="7"/>
  <c r="H1083" i="7"/>
  <c r="H1095" i="7"/>
  <c r="H1123" i="7"/>
  <c r="P1129" i="7"/>
  <c r="P1141" i="7"/>
  <c r="P1153" i="7"/>
  <c r="J1172" i="7"/>
  <c r="H1213" i="7"/>
  <c r="H1227" i="7"/>
  <c r="H1241" i="7"/>
  <c r="O1241" i="7"/>
  <c r="K1279" i="7"/>
  <c r="J1281" i="7" s="1"/>
  <c r="H1341" i="7"/>
  <c r="H1445" i="7"/>
  <c r="H1443" i="7"/>
  <c r="O1445" i="7"/>
  <c r="H1475" i="7"/>
  <c r="H1473" i="7"/>
  <c r="J1530" i="7"/>
  <c r="J1528" i="7"/>
  <c r="P1530" i="7"/>
  <c r="P1172" i="7"/>
  <c r="J1178" i="7" s="1"/>
  <c r="H1211" i="7"/>
  <c r="J1227" i="7"/>
  <c r="J1241" i="7"/>
  <c r="K1264" i="7"/>
  <c r="P1269" i="7" s="1"/>
  <c r="O1297" i="7"/>
  <c r="H1297" i="7"/>
  <c r="K1307" i="7"/>
  <c r="J1311" i="7" s="1"/>
  <c r="K1353" i="7"/>
  <c r="H1355" i="7"/>
  <c r="H1357" i="7"/>
  <c r="O1426" i="7"/>
  <c r="J1518" i="7"/>
  <c r="J1520" i="7"/>
  <c r="P1520" i="7"/>
  <c r="J1554" i="7"/>
  <c r="J1552" i="7"/>
  <c r="P1554" i="7"/>
  <c r="P1585" i="7"/>
  <c r="J1585" i="7"/>
  <c r="O1608" i="7"/>
  <c r="O1611" i="7"/>
  <c r="O1614" i="7"/>
  <c r="J1630" i="7"/>
  <c r="H1628" i="7"/>
  <c r="J1121" i="7"/>
  <c r="P1199" i="7"/>
  <c r="O1255" i="7"/>
  <c r="H1255" i="7"/>
  <c r="K1265" i="7"/>
  <c r="J1267" i="7" s="1"/>
  <c r="H1309" i="7"/>
  <c r="O1311" i="7"/>
  <c r="H1311" i="7"/>
  <c r="H1426" i="7"/>
  <c r="O1448" i="7"/>
  <c r="O1451" i="7"/>
  <c r="O1454" i="7"/>
  <c r="O1457" i="7"/>
  <c r="O1490" i="7"/>
  <c r="H1493" i="7" s="1"/>
  <c r="J1506" i="7"/>
  <c r="J1508" i="7"/>
  <c r="P1508" i="7"/>
  <c r="J1536" i="7" s="1"/>
  <c r="J1643" i="7"/>
  <c r="H1641" i="7"/>
  <c r="J1654" i="7"/>
  <c r="O1659" i="7"/>
  <c r="P1672" i="7"/>
  <c r="J1670" i="7"/>
  <c r="J1297" i="7"/>
  <c r="J1355" i="7"/>
  <c r="J1357" i="7"/>
  <c r="P1357" i="7"/>
  <c r="O1376" i="7"/>
  <c r="O1379" i="7"/>
  <c r="H1389" i="7"/>
  <c r="H1387" i="7"/>
  <c r="J1406" i="7"/>
  <c r="P1406" i="7"/>
  <c r="P1426" i="7"/>
  <c r="J1475" i="7"/>
  <c r="J1473" i="7"/>
  <c r="P1475" i="7"/>
  <c r="J1487" i="7"/>
  <c r="J1485" i="7"/>
  <c r="P1487" i="7"/>
  <c r="I1550" i="7"/>
  <c r="H1552" i="7" s="1"/>
  <c r="O1554" i="7"/>
  <c r="O1643" i="7"/>
  <c r="O1672" i="7"/>
  <c r="J14" i="7"/>
  <c r="K1368" i="7"/>
  <c r="P1373" i="7" s="1"/>
  <c r="K1401" i="7"/>
  <c r="J1404" i="7" s="1"/>
  <c r="J1445" i="7"/>
  <c r="J1443" i="7"/>
  <c r="P1445" i="7"/>
  <c r="H1506" i="7"/>
  <c r="H1508" i="7"/>
  <c r="O1508" i="7"/>
  <c r="H1536" i="7" s="1"/>
  <c r="H1518" i="7"/>
  <c r="H1520" i="7"/>
  <c r="O1520" i="7"/>
  <c r="H1530" i="7"/>
  <c r="H1528" i="7"/>
  <c r="O1581" i="7"/>
  <c r="P1630" i="7"/>
  <c r="P1643" i="7"/>
  <c r="I1652" i="7"/>
  <c r="H1656" i="7" s="1"/>
  <c r="I14" i="7"/>
  <c r="J1656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" i="3"/>
  <c r="Y1" i="3"/>
  <c r="CX1" i="3" s="1"/>
  <c r="CU1" i="3"/>
  <c r="CY1" i="3"/>
  <c r="CZ1" i="3"/>
  <c r="DB1" i="3" s="1"/>
  <c r="DA1" i="3"/>
  <c r="DC1" i="3"/>
  <c r="A2" i="3"/>
  <c r="Y2" i="3"/>
  <c r="CW2" i="3"/>
  <c r="CX2" i="3"/>
  <c r="DF2" i="3" s="1"/>
  <c r="CY2" i="3"/>
  <c r="CZ2" i="3"/>
  <c r="DA2" i="3"/>
  <c r="DB2" i="3"/>
  <c r="DC2" i="3"/>
  <c r="DG2" i="3"/>
  <c r="DJ2" i="3" s="1"/>
  <c r="DH2" i="3"/>
  <c r="DI2" i="3"/>
  <c r="A3" i="3"/>
  <c r="Y3" i="3"/>
  <c r="CX3" i="3" s="1"/>
  <c r="CW3" i="3"/>
  <c r="CY3" i="3"/>
  <c r="CZ3" i="3"/>
  <c r="DB3" i="3" s="1"/>
  <c r="DA3" i="3"/>
  <c r="DC3" i="3"/>
  <c r="A4" i="3"/>
  <c r="Y4" i="3"/>
  <c r="CW4" i="3"/>
  <c r="CX4" i="3"/>
  <c r="DF4" i="3" s="1"/>
  <c r="CY4" i="3"/>
  <c r="CZ4" i="3"/>
  <c r="DA4" i="3"/>
  <c r="DB4" i="3"/>
  <c r="DC4" i="3"/>
  <c r="DG4" i="3"/>
  <c r="DJ4" i="3" s="1"/>
  <c r="DH4" i="3"/>
  <c r="DI4" i="3"/>
  <c r="A5" i="3"/>
  <c r="Y5" i="3"/>
  <c r="CX5" i="3"/>
  <c r="DI5" i="3" s="1"/>
  <c r="CY5" i="3"/>
  <c r="CZ5" i="3"/>
  <c r="DB5" i="3" s="1"/>
  <c r="DA5" i="3"/>
  <c r="DC5" i="3"/>
  <c r="DF5" i="3"/>
  <c r="DH5" i="3"/>
  <c r="DJ5" i="3"/>
  <c r="A6" i="3"/>
  <c r="Y6" i="3"/>
  <c r="CX6" i="3" s="1"/>
  <c r="CY6" i="3"/>
  <c r="CZ6" i="3"/>
  <c r="DA6" i="3"/>
  <c r="DB6" i="3"/>
  <c r="DC6" i="3"/>
  <c r="A7" i="3"/>
  <c r="Y7" i="3"/>
  <c r="CX7" i="3"/>
  <c r="DG7" i="3" s="1"/>
  <c r="CY7" i="3"/>
  <c r="CZ7" i="3"/>
  <c r="DA7" i="3"/>
  <c r="DB7" i="3"/>
  <c r="DC7" i="3"/>
  <c r="DH7" i="3"/>
  <c r="A8" i="3"/>
  <c r="Y8" i="3"/>
  <c r="CX8" i="3" s="1"/>
  <c r="CY8" i="3"/>
  <c r="CZ8" i="3"/>
  <c r="DB8" i="3" s="1"/>
  <c r="DA8" i="3"/>
  <c r="DC8" i="3"/>
  <c r="A9" i="3"/>
  <c r="Y9" i="3"/>
  <c r="CX9" i="3"/>
  <c r="DI9" i="3" s="1"/>
  <c r="CY9" i="3"/>
  <c r="CZ9" i="3"/>
  <c r="DB9" i="3" s="1"/>
  <c r="DA9" i="3"/>
  <c r="DC9" i="3"/>
  <c r="DF9" i="3"/>
  <c r="DH9" i="3"/>
  <c r="DJ9" i="3"/>
  <c r="A10" i="3"/>
  <c r="Y10" i="3"/>
  <c r="CX10" i="3" s="1"/>
  <c r="CY10" i="3"/>
  <c r="CZ10" i="3"/>
  <c r="DA10" i="3"/>
  <c r="DB10" i="3"/>
  <c r="DC10" i="3"/>
  <c r="A11" i="3"/>
  <c r="Y11" i="3"/>
  <c r="CX11" i="3"/>
  <c r="DG11" i="3" s="1"/>
  <c r="CY11" i="3"/>
  <c r="CZ11" i="3"/>
  <c r="DA11" i="3"/>
  <c r="DB11" i="3"/>
  <c r="DC11" i="3"/>
  <c r="DH11" i="3"/>
  <c r="A12" i="3"/>
  <c r="Y12" i="3"/>
  <c r="CX12" i="3" s="1"/>
  <c r="DG12" i="3" s="1"/>
  <c r="CY12" i="3"/>
  <c r="CZ12" i="3"/>
  <c r="DB12" i="3" s="1"/>
  <c r="DA12" i="3"/>
  <c r="DC12" i="3"/>
  <c r="A13" i="3"/>
  <c r="Y13" i="3"/>
  <c r="CX13" i="3"/>
  <c r="DI13" i="3" s="1"/>
  <c r="CY13" i="3"/>
  <c r="CZ13" i="3"/>
  <c r="DB13" i="3" s="1"/>
  <c r="DA13" i="3"/>
  <c r="DC13" i="3"/>
  <c r="DF13" i="3"/>
  <c r="DJ13" i="3" s="1"/>
  <c r="DH13" i="3"/>
  <c r="A14" i="3"/>
  <c r="Y14" i="3"/>
  <c r="CX14" i="3" s="1"/>
  <c r="CY14" i="3"/>
  <c r="CZ14" i="3"/>
  <c r="DA14" i="3"/>
  <c r="DB14" i="3"/>
  <c r="DC14" i="3"/>
  <c r="A15" i="3"/>
  <c r="Y15" i="3"/>
  <c r="CX15" i="3"/>
  <c r="CY15" i="3"/>
  <c r="CZ15" i="3"/>
  <c r="DA15" i="3"/>
  <c r="DB15" i="3"/>
  <c r="DC15" i="3"/>
  <c r="DH15" i="3"/>
  <c r="A16" i="3"/>
  <c r="Y16" i="3"/>
  <c r="CU16" i="3"/>
  <c r="CY16" i="3"/>
  <c r="CZ16" i="3"/>
  <c r="DA16" i="3"/>
  <c r="DB16" i="3"/>
  <c r="DC16" i="3"/>
  <c r="A17" i="3"/>
  <c r="Y17" i="3"/>
  <c r="CX17" i="3" s="1"/>
  <c r="DI17" i="3" s="1"/>
  <c r="CW17" i="3"/>
  <c r="CY17" i="3"/>
  <c r="CZ17" i="3"/>
  <c r="DB17" i="3" s="1"/>
  <c r="DA17" i="3"/>
  <c r="DC17" i="3"/>
  <c r="DG17" i="3"/>
  <c r="DJ17" i="3" s="1"/>
  <c r="A18" i="3"/>
  <c r="Y18" i="3"/>
  <c r="CW18" i="3"/>
  <c r="CX18" i="3"/>
  <c r="DF18" i="3" s="1"/>
  <c r="CY18" i="3"/>
  <c r="CZ18" i="3"/>
  <c r="DA18" i="3"/>
  <c r="DB18" i="3"/>
  <c r="DC18" i="3"/>
  <c r="DG18" i="3"/>
  <c r="DJ18" i="3" s="1"/>
  <c r="DH18" i="3"/>
  <c r="DI18" i="3"/>
  <c r="A19" i="3"/>
  <c r="Y19" i="3"/>
  <c r="CX19" i="3" s="1"/>
  <c r="DG19" i="3" s="1"/>
  <c r="DJ19" i="3" s="1"/>
  <c r="CW19" i="3"/>
  <c r="CY19" i="3"/>
  <c r="CZ19" i="3"/>
  <c r="DB19" i="3" s="1"/>
  <c r="DA19" i="3"/>
  <c r="DC19" i="3"/>
  <c r="A20" i="3"/>
  <c r="Y20" i="3"/>
  <c r="CX20" i="3"/>
  <c r="CY20" i="3"/>
  <c r="CZ20" i="3"/>
  <c r="DB20" i="3" s="1"/>
  <c r="DA20" i="3"/>
  <c r="DC20" i="3"/>
  <c r="DF20" i="3"/>
  <c r="DJ20" i="3" s="1"/>
  <c r="DH20" i="3"/>
  <c r="A21" i="3"/>
  <c r="Y21" i="3"/>
  <c r="CX21" i="3" s="1"/>
  <c r="DG21" i="3" s="1"/>
  <c r="CY21" i="3"/>
  <c r="CZ21" i="3"/>
  <c r="DA21" i="3"/>
  <c r="DB21" i="3"/>
  <c r="DC21" i="3"/>
  <c r="A22" i="3"/>
  <c r="Y22" i="3"/>
  <c r="CX22" i="3"/>
  <c r="CY22" i="3"/>
  <c r="CZ22" i="3"/>
  <c r="DB22" i="3" s="1"/>
  <c r="DA22" i="3"/>
  <c r="DC22" i="3"/>
  <c r="DF22" i="3"/>
  <c r="DJ22" i="3" s="1"/>
  <c r="DH22" i="3"/>
  <c r="A23" i="3"/>
  <c r="Y23" i="3"/>
  <c r="CX23" i="3" s="1"/>
  <c r="DG23" i="3" s="1"/>
  <c r="CY23" i="3"/>
  <c r="CZ23" i="3"/>
  <c r="DB23" i="3" s="1"/>
  <c r="DA23" i="3"/>
  <c r="DC23" i="3"/>
  <c r="A24" i="3"/>
  <c r="Y24" i="3"/>
  <c r="CX24" i="3"/>
  <c r="CY24" i="3"/>
  <c r="CZ24" i="3"/>
  <c r="DA24" i="3"/>
  <c r="DB24" i="3"/>
  <c r="DC24" i="3"/>
  <c r="DH24" i="3"/>
  <c r="A25" i="3"/>
  <c r="Y25" i="3"/>
  <c r="CX25" i="3" s="1"/>
  <c r="DI25" i="3" s="1"/>
  <c r="CY25" i="3"/>
  <c r="CZ25" i="3"/>
  <c r="DA25" i="3"/>
  <c r="DB25" i="3"/>
  <c r="DC25" i="3"/>
  <c r="DG25" i="3"/>
  <c r="A26" i="3"/>
  <c r="Y26" i="3"/>
  <c r="CX26" i="3"/>
  <c r="CY26" i="3"/>
  <c r="CZ26" i="3"/>
  <c r="DA26" i="3"/>
  <c r="DB26" i="3"/>
  <c r="DC26" i="3"/>
  <c r="DH26" i="3"/>
  <c r="A27" i="3"/>
  <c r="Y27" i="3"/>
  <c r="CX27" i="3" s="1"/>
  <c r="CY27" i="3"/>
  <c r="CZ27" i="3"/>
  <c r="DB27" i="3" s="1"/>
  <c r="DA27" i="3"/>
  <c r="DC27" i="3"/>
  <c r="DG27" i="3"/>
  <c r="DI27" i="3"/>
  <c r="A28" i="3"/>
  <c r="Y28" i="3"/>
  <c r="CX28" i="3"/>
  <c r="DG28" i="3" s="1"/>
  <c r="CY28" i="3"/>
  <c r="CZ28" i="3"/>
  <c r="DA28" i="3"/>
  <c r="DB28" i="3"/>
  <c r="DC28" i="3"/>
  <c r="DI28" i="3"/>
  <c r="A29" i="3"/>
  <c r="Y29" i="3"/>
  <c r="CX29" i="3"/>
  <c r="DF29" i="3" s="1"/>
  <c r="DJ29" i="3" s="1"/>
  <c r="CY29" i="3"/>
  <c r="CZ29" i="3"/>
  <c r="DA29" i="3"/>
  <c r="DB29" i="3"/>
  <c r="DC29" i="3"/>
  <c r="DI29" i="3"/>
  <c r="A30" i="3"/>
  <c r="Y30" i="3"/>
  <c r="CX30" i="3"/>
  <c r="DI30" i="3" s="1"/>
  <c r="CY30" i="3"/>
  <c r="CZ30" i="3"/>
  <c r="DB30" i="3" s="1"/>
  <c r="DA30" i="3"/>
  <c r="DC30" i="3"/>
  <c r="DF30" i="3"/>
  <c r="DH30" i="3"/>
  <c r="DJ30" i="3"/>
  <c r="A31" i="3"/>
  <c r="Y31" i="3"/>
  <c r="CU31" i="3"/>
  <c r="CV31" i="3"/>
  <c r="CX31" i="3"/>
  <c r="DF31" i="3" s="1"/>
  <c r="CY31" i="3"/>
  <c r="CZ31" i="3"/>
  <c r="DA31" i="3"/>
  <c r="DB31" i="3"/>
  <c r="DC31" i="3"/>
  <c r="DH31" i="3"/>
  <c r="DI31" i="3"/>
  <c r="DJ31" i="3" s="1"/>
  <c r="A32" i="3"/>
  <c r="Y32" i="3"/>
  <c r="CX32" i="3" s="1"/>
  <c r="DH32" i="3" s="1"/>
  <c r="CW32" i="3"/>
  <c r="CY32" i="3"/>
  <c r="CZ32" i="3"/>
  <c r="DB32" i="3" s="1"/>
  <c r="DA32" i="3"/>
  <c r="DC32" i="3"/>
  <c r="DF32" i="3"/>
  <c r="DI32" i="3"/>
  <c r="A33" i="3"/>
  <c r="Y33" i="3"/>
  <c r="CW33" i="3"/>
  <c r="CX33" i="3"/>
  <c r="CY33" i="3"/>
  <c r="CZ33" i="3"/>
  <c r="DA33" i="3"/>
  <c r="DB33" i="3"/>
  <c r="DC33" i="3"/>
  <c r="DI33" i="3"/>
  <c r="A34" i="3"/>
  <c r="Y34" i="3"/>
  <c r="CX34" i="3" s="1"/>
  <c r="DH34" i="3" s="1"/>
  <c r="CW34" i="3"/>
  <c r="CY34" i="3"/>
  <c r="CZ34" i="3"/>
  <c r="DB34" i="3" s="1"/>
  <c r="DA34" i="3"/>
  <c r="DC34" i="3"/>
  <c r="DF34" i="3"/>
  <c r="DG34" i="3"/>
  <c r="DJ34" i="3" s="1"/>
  <c r="DI34" i="3"/>
  <c r="A35" i="3"/>
  <c r="Y35" i="3"/>
  <c r="CX35" i="3"/>
  <c r="DG35" i="3" s="1"/>
  <c r="CY35" i="3"/>
  <c r="CZ35" i="3"/>
  <c r="DB35" i="3" s="1"/>
  <c r="DA35" i="3"/>
  <c r="DC35" i="3"/>
  <c r="DF35" i="3"/>
  <c r="DJ35" i="3" s="1"/>
  <c r="DH35" i="3"/>
  <c r="DI35" i="3"/>
  <c r="A36" i="3"/>
  <c r="Y36" i="3"/>
  <c r="CX36" i="3" s="1"/>
  <c r="DH36" i="3" s="1"/>
  <c r="CY36" i="3"/>
  <c r="CZ36" i="3"/>
  <c r="DA36" i="3"/>
  <c r="DB36" i="3"/>
  <c r="DC36" i="3"/>
  <c r="DG36" i="3"/>
  <c r="A37" i="3"/>
  <c r="Y37" i="3"/>
  <c r="CX37" i="3"/>
  <c r="CY37" i="3"/>
  <c r="CZ37" i="3"/>
  <c r="DA37" i="3"/>
  <c r="DB37" i="3"/>
  <c r="DC37" i="3"/>
  <c r="A38" i="3"/>
  <c r="Y38" i="3"/>
  <c r="CX38" i="3" s="1"/>
  <c r="CY38" i="3"/>
  <c r="CZ38" i="3"/>
  <c r="DB38" i="3" s="1"/>
  <c r="DA38" i="3"/>
  <c r="DC38" i="3"/>
  <c r="DF38" i="3"/>
  <c r="DJ38" i="3" s="1"/>
  <c r="A39" i="3"/>
  <c r="Y39" i="3"/>
  <c r="CX39" i="3"/>
  <c r="DG39" i="3" s="1"/>
  <c r="CY39" i="3"/>
  <c r="CZ39" i="3"/>
  <c r="DB39" i="3" s="1"/>
  <c r="DA39" i="3"/>
  <c r="DC39" i="3"/>
  <c r="DF39" i="3"/>
  <c r="DJ39" i="3" s="1"/>
  <c r="DI39" i="3"/>
  <c r="A40" i="3"/>
  <c r="Y40" i="3"/>
  <c r="CX40" i="3"/>
  <c r="DF40" i="3" s="1"/>
  <c r="DJ40" i="3" s="1"/>
  <c r="CY40" i="3"/>
  <c r="CZ40" i="3"/>
  <c r="DA40" i="3"/>
  <c r="DB40" i="3"/>
  <c r="DC40" i="3"/>
  <c r="DG40" i="3"/>
  <c r="DI40" i="3"/>
  <c r="A41" i="3"/>
  <c r="Y41" i="3"/>
  <c r="CX41" i="3" s="1"/>
  <c r="CY41" i="3"/>
  <c r="CZ41" i="3"/>
  <c r="DB41" i="3" s="1"/>
  <c r="DA41" i="3"/>
  <c r="DC41" i="3"/>
  <c r="DF41" i="3"/>
  <c r="DJ41" i="3" s="1"/>
  <c r="DG41" i="3"/>
  <c r="A42" i="3"/>
  <c r="Y42" i="3"/>
  <c r="CX42" i="3" s="1"/>
  <c r="CY42" i="3"/>
  <c r="CZ42" i="3"/>
  <c r="DB42" i="3" s="1"/>
  <c r="DA42" i="3"/>
  <c r="DC42" i="3"/>
  <c r="DI42" i="3"/>
  <c r="A43" i="3"/>
  <c r="Y43" i="3"/>
  <c r="CX43" i="3"/>
  <c r="CY43" i="3"/>
  <c r="CZ43" i="3"/>
  <c r="DA43" i="3"/>
  <c r="DB43" i="3"/>
  <c r="DC43" i="3"/>
  <c r="DI43" i="3"/>
  <c r="A44" i="3"/>
  <c r="Y44" i="3"/>
  <c r="CX44" i="3"/>
  <c r="CY44" i="3"/>
  <c r="CZ44" i="3"/>
  <c r="DA44" i="3"/>
  <c r="DB44" i="3"/>
  <c r="DC44" i="3"/>
  <c r="A45" i="3"/>
  <c r="Y45" i="3"/>
  <c r="CX45" i="3"/>
  <c r="DH45" i="3" s="1"/>
  <c r="CY45" i="3"/>
  <c r="CZ45" i="3"/>
  <c r="DB45" i="3" s="1"/>
  <c r="DA45" i="3"/>
  <c r="DC45" i="3"/>
  <c r="DF45" i="3"/>
  <c r="DJ45" i="3" s="1"/>
  <c r="A46" i="3"/>
  <c r="Y46" i="3"/>
  <c r="CU46" i="3"/>
  <c r="CV46" i="3"/>
  <c r="CX46" i="3"/>
  <c r="DF46" i="3" s="1"/>
  <c r="CY46" i="3"/>
  <c r="CZ46" i="3"/>
  <c r="DA46" i="3"/>
  <c r="DB46" i="3"/>
  <c r="DC46" i="3"/>
  <c r="DH46" i="3"/>
  <c r="DI46" i="3"/>
  <c r="DJ46" i="3" s="1"/>
  <c r="A47" i="3"/>
  <c r="Y47" i="3"/>
  <c r="CX47" i="3" s="1"/>
  <c r="CW47" i="3"/>
  <c r="CY47" i="3"/>
  <c r="CZ47" i="3"/>
  <c r="DB47" i="3" s="1"/>
  <c r="DA47" i="3"/>
  <c r="DC47" i="3"/>
  <c r="DF47" i="3"/>
  <c r="DI47" i="3"/>
  <c r="A48" i="3"/>
  <c r="Y48" i="3"/>
  <c r="CW48" i="3"/>
  <c r="CX48" i="3"/>
  <c r="CY48" i="3"/>
  <c r="CZ48" i="3"/>
  <c r="DA48" i="3"/>
  <c r="DB48" i="3"/>
  <c r="DC48" i="3"/>
  <c r="DH48" i="3"/>
  <c r="DI48" i="3"/>
  <c r="A49" i="3"/>
  <c r="Y49" i="3"/>
  <c r="CW49" i="3"/>
  <c r="CX49" i="3"/>
  <c r="DF49" i="3" s="1"/>
  <c r="CY49" i="3"/>
  <c r="CZ49" i="3"/>
  <c r="DA49" i="3"/>
  <c r="DB49" i="3"/>
  <c r="DC49" i="3"/>
  <c r="DI49" i="3"/>
  <c r="A50" i="3"/>
  <c r="Y50" i="3"/>
  <c r="CX50" i="3" s="1"/>
  <c r="CY50" i="3"/>
  <c r="CZ50" i="3"/>
  <c r="DA50" i="3"/>
  <c r="DB50" i="3"/>
  <c r="DC50" i="3"/>
  <c r="A51" i="3"/>
  <c r="Y51" i="3"/>
  <c r="CX51" i="3" s="1"/>
  <c r="DH51" i="3" s="1"/>
  <c r="CY51" i="3"/>
  <c r="CZ51" i="3"/>
  <c r="DB51" i="3" s="1"/>
  <c r="DA51" i="3"/>
  <c r="DC51" i="3"/>
  <c r="DG51" i="3"/>
  <c r="A52" i="3"/>
  <c r="Y52" i="3"/>
  <c r="CX52" i="3"/>
  <c r="DG52" i="3" s="1"/>
  <c r="CY52" i="3"/>
  <c r="CZ52" i="3"/>
  <c r="DB52" i="3" s="1"/>
  <c r="DA52" i="3"/>
  <c r="DC52" i="3"/>
  <c r="DF52" i="3"/>
  <c r="DH52" i="3"/>
  <c r="DI52" i="3"/>
  <c r="DJ52" i="3"/>
  <c r="A53" i="3"/>
  <c r="Y53" i="3"/>
  <c r="CX53" i="3" s="1"/>
  <c r="CY53" i="3"/>
  <c r="CZ53" i="3"/>
  <c r="DA53" i="3"/>
  <c r="DB53" i="3"/>
  <c r="DC53" i="3"/>
  <c r="A54" i="3"/>
  <c r="Y54" i="3"/>
  <c r="CX54" i="3"/>
  <c r="DI54" i="3" s="1"/>
  <c r="CY54" i="3"/>
  <c r="CZ54" i="3"/>
  <c r="DA54" i="3"/>
  <c r="DB54" i="3"/>
  <c r="DC54" i="3"/>
  <c r="DH54" i="3"/>
  <c r="A55" i="3"/>
  <c r="Y55" i="3"/>
  <c r="CX55" i="3" s="1"/>
  <c r="DH55" i="3" s="1"/>
  <c r="CY55" i="3"/>
  <c r="CZ55" i="3"/>
  <c r="DB55" i="3" s="1"/>
  <c r="DA55" i="3"/>
  <c r="DC55" i="3"/>
  <c r="DF55" i="3"/>
  <c r="DJ55" i="3" s="1"/>
  <c r="DI55" i="3"/>
  <c r="A56" i="3"/>
  <c r="Y56" i="3"/>
  <c r="CX56" i="3"/>
  <c r="DG56" i="3" s="1"/>
  <c r="CY56" i="3"/>
  <c r="CZ56" i="3"/>
  <c r="DB56" i="3" s="1"/>
  <c r="DA56" i="3"/>
  <c r="DC56" i="3"/>
  <c r="DF56" i="3"/>
  <c r="DJ56" i="3" s="1"/>
  <c r="DI56" i="3"/>
  <c r="A57" i="3"/>
  <c r="Y57" i="3"/>
  <c r="CX57" i="3"/>
  <c r="DF57" i="3" s="1"/>
  <c r="DJ57" i="3" s="1"/>
  <c r="CY57" i="3"/>
  <c r="CZ57" i="3"/>
  <c r="DA57" i="3"/>
  <c r="DB57" i="3"/>
  <c r="DC57" i="3"/>
  <c r="DG57" i="3"/>
  <c r="DI57" i="3"/>
  <c r="A58" i="3"/>
  <c r="Y58" i="3"/>
  <c r="CX58" i="3" s="1"/>
  <c r="CY58" i="3"/>
  <c r="CZ58" i="3"/>
  <c r="DB58" i="3" s="1"/>
  <c r="DA58" i="3"/>
  <c r="DC58" i="3"/>
  <c r="A59" i="3"/>
  <c r="Y59" i="3"/>
  <c r="CX59" i="3" s="1"/>
  <c r="DH59" i="3" s="1"/>
  <c r="CY59" i="3"/>
  <c r="CZ59" i="3"/>
  <c r="DB59" i="3" s="1"/>
  <c r="DA59" i="3"/>
  <c r="DC59" i="3"/>
  <c r="A60" i="3"/>
  <c r="Y60" i="3"/>
  <c r="CX60" i="3"/>
  <c r="DG60" i="3" s="1"/>
  <c r="CY60" i="3"/>
  <c r="CZ60" i="3"/>
  <c r="DA60" i="3"/>
  <c r="DB60" i="3"/>
  <c r="DC60" i="3"/>
  <c r="DH60" i="3"/>
  <c r="DI60" i="3"/>
  <c r="A61" i="3"/>
  <c r="Y61" i="3"/>
  <c r="CY61" i="3"/>
  <c r="CZ61" i="3"/>
  <c r="DB61" i="3" s="1"/>
  <c r="DA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B64" i="3" s="1"/>
  <c r="DA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X79" i="3" s="1"/>
  <c r="CU79" i="3"/>
  <c r="CY79" i="3"/>
  <c r="CZ79" i="3"/>
  <c r="DB79" i="3" s="1"/>
  <c r="DA79" i="3"/>
  <c r="DC79" i="3"/>
  <c r="A80" i="3"/>
  <c r="Y80" i="3"/>
  <c r="CW80" i="3"/>
  <c r="CX80" i="3"/>
  <c r="DF80" i="3" s="1"/>
  <c r="CY80" i="3"/>
  <c r="CZ80" i="3"/>
  <c r="DA80" i="3"/>
  <c r="DB80" i="3"/>
  <c r="DC80" i="3"/>
  <c r="DH80" i="3"/>
  <c r="A81" i="3"/>
  <c r="Y81" i="3"/>
  <c r="CX81" i="3" s="1"/>
  <c r="CY81" i="3"/>
  <c r="CZ81" i="3"/>
  <c r="DB81" i="3" s="1"/>
  <c r="DA81" i="3"/>
  <c r="DC81" i="3"/>
  <c r="A82" i="3"/>
  <c r="Y82" i="3"/>
  <c r="CX82" i="3"/>
  <c r="DG82" i="3" s="1"/>
  <c r="CY82" i="3"/>
  <c r="CZ82" i="3"/>
  <c r="DA82" i="3"/>
  <c r="DB82" i="3"/>
  <c r="DC82" i="3"/>
  <c r="DH82" i="3"/>
  <c r="DI82" i="3"/>
  <c r="A83" i="3"/>
  <c r="Y83" i="3"/>
  <c r="CX83" i="3" s="1"/>
  <c r="CU83" i="3"/>
  <c r="CY83" i="3"/>
  <c r="CZ83" i="3"/>
  <c r="DB83" i="3" s="1"/>
  <c r="DA83" i="3"/>
  <c r="DC83" i="3"/>
  <c r="A84" i="3"/>
  <c r="Y84" i="3"/>
  <c r="CW84" i="3"/>
  <c r="CX84" i="3"/>
  <c r="DF84" i="3" s="1"/>
  <c r="CY84" i="3"/>
  <c r="CZ84" i="3"/>
  <c r="DA84" i="3"/>
  <c r="DB84" i="3"/>
  <c r="DC84" i="3"/>
  <c r="DH84" i="3"/>
  <c r="A85" i="3"/>
  <c r="Y85" i="3"/>
  <c r="CX85" i="3" s="1"/>
  <c r="CY85" i="3"/>
  <c r="CZ85" i="3"/>
  <c r="DB85" i="3" s="1"/>
  <c r="DA85" i="3"/>
  <c r="DC85" i="3"/>
  <c r="A86" i="3"/>
  <c r="Y86" i="3"/>
  <c r="CX86" i="3"/>
  <c r="DG86" i="3" s="1"/>
  <c r="CY86" i="3"/>
  <c r="CZ86" i="3"/>
  <c r="DA86" i="3"/>
  <c r="DB86" i="3"/>
  <c r="DC86" i="3"/>
  <c r="DH86" i="3"/>
  <c r="DI86" i="3"/>
  <c r="A87" i="3"/>
  <c r="Y87" i="3"/>
  <c r="CX87" i="3" s="1"/>
  <c r="CU87" i="3"/>
  <c r="CY87" i="3"/>
  <c r="CZ87" i="3"/>
  <c r="DB87" i="3" s="1"/>
  <c r="DA87" i="3"/>
  <c r="DC87" i="3"/>
  <c r="DF87" i="3"/>
  <c r="A88" i="3"/>
  <c r="Y88" i="3"/>
  <c r="CW88" i="3"/>
  <c r="CX88" i="3"/>
  <c r="DH88" i="3" s="1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X90" i="3"/>
  <c r="DG90" i="3" s="1"/>
  <c r="CY90" i="3"/>
  <c r="CZ90" i="3"/>
  <c r="DA90" i="3"/>
  <c r="DB90" i="3"/>
  <c r="DC90" i="3"/>
  <c r="DH90" i="3"/>
  <c r="DI90" i="3"/>
  <c r="A91" i="3"/>
  <c r="Y91" i="3"/>
  <c r="CU91" i="3"/>
  <c r="CY91" i="3"/>
  <c r="CZ91" i="3"/>
  <c r="DB91" i="3" s="1"/>
  <c r="DA91" i="3"/>
  <c r="DC91" i="3"/>
  <c r="A92" i="3"/>
  <c r="Y92" i="3"/>
  <c r="CW92" i="3"/>
  <c r="CX92" i="3"/>
  <c r="CY92" i="3"/>
  <c r="CZ92" i="3"/>
  <c r="DA92" i="3"/>
  <c r="DB92" i="3"/>
  <c r="DC92" i="3"/>
  <c r="DG92" i="3"/>
  <c r="DJ92" i="3" s="1"/>
  <c r="DH92" i="3"/>
  <c r="A93" i="3"/>
  <c r="Y93" i="3"/>
  <c r="CY93" i="3"/>
  <c r="CZ93" i="3"/>
  <c r="DB93" i="3" s="1"/>
  <c r="DA93" i="3"/>
  <c r="DC93" i="3"/>
  <c r="A94" i="3"/>
  <c r="Y94" i="3"/>
  <c r="CX94" i="3"/>
  <c r="CY94" i="3"/>
  <c r="CZ94" i="3"/>
  <c r="DA94" i="3"/>
  <c r="DB94" i="3"/>
  <c r="DC94" i="3"/>
  <c r="DH94" i="3"/>
  <c r="DI94" i="3"/>
  <c r="A95" i="3"/>
  <c r="Y95" i="3"/>
  <c r="CY95" i="3"/>
  <c r="CZ95" i="3"/>
  <c r="DB95" i="3" s="1"/>
  <c r="DA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B133" i="3" s="1"/>
  <c r="DA133" i="3"/>
  <c r="DC133" i="3"/>
  <c r="A134" i="3"/>
  <c r="Y134" i="3"/>
  <c r="CY134" i="3"/>
  <c r="CZ134" i="3"/>
  <c r="DB134" i="3" s="1"/>
  <c r="DA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A209" i="3"/>
  <c r="DB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B215" i="3" s="1"/>
  <c r="DA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A227" i="3"/>
  <c r="DB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B242" i="3" s="1"/>
  <c r="DA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B244" i="3" s="1"/>
  <c r="DA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A246" i="3"/>
  <c r="DB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B253" i="3" s="1"/>
  <c r="DA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A259" i="3"/>
  <c r="DB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B265" i="3" s="1"/>
  <c r="DA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A279" i="3"/>
  <c r="DB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V287" i="3" s="1"/>
  <c r="CU287" i="3"/>
  <c r="CX287" i="3"/>
  <c r="DI287" i="3" s="1"/>
  <c r="DJ287" i="3" s="1"/>
  <c r="CY287" i="3"/>
  <c r="CZ287" i="3"/>
  <c r="DA287" i="3"/>
  <c r="DB287" i="3"/>
  <c r="DC287" i="3"/>
  <c r="DH287" i="3"/>
  <c r="A288" i="3"/>
  <c r="Y288" i="3"/>
  <c r="CW288" i="3" s="1"/>
  <c r="CY288" i="3"/>
  <c r="CZ288" i="3"/>
  <c r="DB288" i="3" s="1"/>
  <c r="DA288" i="3"/>
  <c r="DC288" i="3"/>
  <c r="A289" i="3"/>
  <c r="Y289" i="3"/>
  <c r="CW289" i="3" s="1"/>
  <c r="CX289" i="3"/>
  <c r="DH289" i="3" s="1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W291" i="3" s="1"/>
  <c r="CX291" i="3"/>
  <c r="CY291" i="3"/>
  <c r="CZ291" i="3"/>
  <c r="DA291" i="3"/>
  <c r="DB291" i="3"/>
  <c r="DC291" i="3"/>
  <c r="DH291" i="3"/>
  <c r="A292" i="3"/>
  <c r="Y292" i="3"/>
  <c r="CX292" i="3" s="1"/>
  <c r="CY292" i="3"/>
  <c r="CZ292" i="3"/>
  <c r="DA292" i="3"/>
  <c r="DB292" i="3"/>
  <c r="DC292" i="3"/>
  <c r="DG292" i="3"/>
  <c r="A293" i="3"/>
  <c r="Y293" i="3"/>
  <c r="CX293" i="3" s="1"/>
  <c r="DF293" i="3" s="1"/>
  <c r="DJ293" i="3" s="1"/>
  <c r="CY293" i="3"/>
  <c r="CZ293" i="3"/>
  <c r="DB293" i="3" s="1"/>
  <c r="DA293" i="3"/>
  <c r="DC293" i="3"/>
  <c r="A294" i="3"/>
  <c r="Y294" i="3"/>
  <c r="CX294" i="3" s="1"/>
  <c r="DI294" i="3" s="1"/>
  <c r="CY294" i="3"/>
  <c r="CZ294" i="3"/>
  <c r="DB294" i="3" s="1"/>
  <c r="DA294" i="3"/>
  <c r="DC294" i="3"/>
  <c r="A295" i="3"/>
  <c r="Y295" i="3"/>
  <c r="CX295" i="3"/>
  <c r="CY295" i="3"/>
  <c r="CZ295" i="3"/>
  <c r="DA295" i="3"/>
  <c r="DB295" i="3"/>
  <c r="DC295" i="3"/>
  <c r="DH295" i="3"/>
  <c r="A296" i="3"/>
  <c r="Y296" i="3"/>
  <c r="CU296" i="3"/>
  <c r="CY296" i="3"/>
  <c r="CZ296" i="3"/>
  <c r="DB296" i="3" s="1"/>
  <c r="DA296" i="3"/>
  <c r="DC296" i="3"/>
  <c r="A297" i="3"/>
  <c r="Y297" i="3"/>
  <c r="CW297" i="3"/>
  <c r="CX297" i="3"/>
  <c r="CY297" i="3"/>
  <c r="CZ297" i="3"/>
  <c r="DA297" i="3"/>
  <c r="DB297" i="3"/>
  <c r="DC297" i="3"/>
  <c r="DG297" i="3"/>
  <c r="DJ297" i="3" s="1"/>
  <c r="A298" i="3"/>
  <c r="Y298" i="3"/>
  <c r="CY298" i="3"/>
  <c r="CZ298" i="3"/>
  <c r="DB298" i="3" s="1"/>
  <c r="DA298" i="3"/>
  <c r="DC298" i="3"/>
  <c r="A299" i="3"/>
  <c r="Y299" i="3"/>
  <c r="CW299" i="3"/>
  <c r="CX299" i="3"/>
  <c r="CY299" i="3"/>
  <c r="CZ299" i="3"/>
  <c r="DA299" i="3"/>
  <c r="DB299" i="3"/>
  <c r="DC299" i="3"/>
  <c r="DG299" i="3"/>
  <c r="DJ299" i="3" s="1"/>
  <c r="A300" i="3"/>
  <c r="Y300" i="3"/>
  <c r="CY300" i="3"/>
  <c r="CZ300" i="3"/>
  <c r="DB300" i="3" s="1"/>
  <c r="DA300" i="3"/>
  <c r="DC300" i="3"/>
  <c r="A301" i="3"/>
  <c r="Y301" i="3"/>
  <c r="CX301" i="3"/>
  <c r="DH301" i="3" s="1"/>
  <c r="CY301" i="3"/>
  <c r="CZ301" i="3"/>
  <c r="DA301" i="3"/>
  <c r="DB301" i="3"/>
  <c r="DC301" i="3"/>
  <c r="DI301" i="3"/>
  <c r="A302" i="3"/>
  <c r="Y302" i="3"/>
  <c r="CX302" i="3" s="1"/>
  <c r="CY302" i="3"/>
  <c r="CZ302" i="3"/>
  <c r="DA302" i="3"/>
  <c r="DB302" i="3"/>
  <c r="DC302" i="3"/>
  <c r="A303" i="3"/>
  <c r="Y303" i="3"/>
  <c r="CX303" i="3" s="1"/>
  <c r="DF303" i="3" s="1"/>
  <c r="DJ303" i="3" s="1"/>
  <c r="CY303" i="3"/>
  <c r="CZ303" i="3"/>
  <c r="DB303" i="3" s="1"/>
  <c r="DA303" i="3"/>
  <c r="DC303" i="3"/>
  <c r="A304" i="3"/>
  <c r="Y304" i="3"/>
  <c r="CX304" i="3" s="1"/>
  <c r="DI304" i="3" s="1"/>
  <c r="CY304" i="3"/>
  <c r="CZ304" i="3"/>
  <c r="DB304" i="3" s="1"/>
  <c r="DA304" i="3"/>
  <c r="DC304" i="3"/>
  <c r="DF304" i="3"/>
  <c r="DJ304" i="3"/>
  <c r="A305" i="3"/>
  <c r="Y305" i="3"/>
  <c r="CY305" i="3"/>
  <c r="CZ305" i="3"/>
  <c r="DB305" i="3" s="1"/>
  <c r="DA305" i="3"/>
  <c r="DC305" i="3"/>
  <c r="A306" i="3"/>
  <c r="Y306" i="3"/>
  <c r="CY306" i="3"/>
  <c r="CZ306" i="3"/>
  <c r="DA306" i="3"/>
  <c r="DB306" i="3"/>
  <c r="DC306" i="3"/>
  <c r="A307" i="3"/>
  <c r="Y307" i="3"/>
  <c r="CY307" i="3"/>
  <c r="CZ307" i="3"/>
  <c r="DB307" i="3" s="1"/>
  <c r="DA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A309" i="3"/>
  <c r="DB309" i="3"/>
  <c r="DC309" i="3"/>
  <c r="A310" i="3"/>
  <c r="Y310" i="3"/>
  <c r="CY310" i="3"/>
  <c r="CZ310" i="3"/>
  <c r="DB310" i="3" s="1"/>
  <c r="DA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A318" i="3"/>
  <c r="DB318" i="3"/>
  <c r="DC318" i="3"/>
  <c r="A319" i="3"/>
  <c r="Y319" i="3"/>
  <c r="CV319" i="3" s="1"/>
  <c r="CU319" i="3"/>
  <c r="CX319" i="3"/>
  <c r="DI319" i="3" s="1"/>
  <c r="DJ319" i="3" s="1"/>
  <c r="CY319" i="3"/>
  <c r="CZ319" i="3"/>
  <c r="DA319" i="3"/>
  <c r="DB319" i="3"/>
  <c r="DC319" i="3"/>
  <c r="DH319" i="3"/>
  <c r="A320" i="3"/>
  <c r="Y320" i="3"/>
  <c r="CW320" i="3" s="1"/>
  <c r="CY320" i="3"/>
  <c r="CZ320" i="3"/>
  <c r="DB320" i="3" s="1"/>
  <c r="DA320" i="3"/>
  <c r="DC320" i="3"/>
  <c r="A321" i="3"/>
  <c r="Y321" i="3"/>
  <c r="CW321" i="3" s="1"/>
  <c r="CX321" i="3"/>
  <c r="DI321" i="3" s="1"/>
  <c r="CY321" i="3"/>
  <c r="CZ321" i="3"/>
  <c r="DA321" i="3"/>
  <c r="DB321" i="3"/>
  <c r="DC321" i="3"/>
  <c r="DH321" i="3"/>
  <c r="A322" i="3"/>
  <c r="Y322" i="3"/>
  <c r="CX322" i="3" s="1"/>
  <c r="CY322" i="3"/>
  <c r="CZ322" i="3"/>
  <c r="DA322" i="3"/>
  <c r="DB322" i="3"/>
  <c r="DC322" i="3"/>
  <c r="A323" i="3"/>
  <c r="Y323" i="3"/>
  <c r="CX323" i="3"/>
  <c r="DG323" i="3" s="1"/>
  <c r="CY323" i="3"/>
  <c r="CZ323" i="3"/>
  <c r="DB323" i="3" s="1"/>
  <c r="DA323" i="3"/>
  <c r="DC323" i="3"/>
  <c r="DF323" i="3"/>
  <c r="DH323" i="3"/>
  <c r="DJ323" i="3"/>
  <c r="A324" i="3"/>
  <c r="Y324" i="3"/>
  <c r="CX324" i="3" s="1"/>
  <c r="CU324" i="3"/>
  <c r="CV324" i="3"/>
  <c r="CY324" i="3"/>
  <c r="CZ324" i="3"/>
  <c r="DA324" i="3"/>
  <c r="DB324" i="3"/>
  <c r="DC324" i="3"/>
  <c r="A325" i="3"/>
  <c r="Y325" i="3"/>
  <c r="CX325" i="3" s="1"/>
  <c r="CW325" i="3"/>
  <c r="CY325" i="3"/>
  <c r="CZ325" i="3"/>
  <c r="DB325" i="3" s="1"/>
  <c r="DA325" i="3"/>
  <c r="DC325" i="3"/>
  <c r="A326" i="3"/>
  <c r="Y326" i="3"/>
  <c r="CW326" i="3"/>
  <c r="CX326" i="3"/>
  <c r="DF326" i="3" s="1"/>
  <c r="CY326" i="3"/>
  <c r="CZ326" i="3"/>
  <c r="DA326" i="3"/>
  <c r="DB326" i="3"/>
  <c r="DC326" i="3"/>
  <c r="DG326" i="3"/>
  <c r="DJ326" i="3" s="1"/>
  <c r="DH326" i="3"/>
  <c r="DI326" i="3"/>
  <c r="A327" i="3"/>
  <c r="Y327" i="3"/>
  <c r="CX327" i="3"/>
  <c r="DG327" i="3" s="1"/>
  <c r="CY327" i="3"/>
  <c r="CZ327" i="3"/>
  <c r="DB327" i="3" s="1"/>
  <c r="DA327" i="3"/>
  <c r="DC327" i="3"/>
  <c r="DF327" i="3"/>
  <c r="DH327" i="3"/>
  <c r="DJ327" i="3"/>
  <c r="A328" i="3"/>
  <c r="Y328" i="3"/>
  <c r="CX328" i="3" s="1"/>
  <c r="CY328" i="3"/>
  <c r="CZ328" i="3"/>
  <c r="DB328" i="3" s="1"/>
  <c r="DA328" i="3"/>
  <c r="DC328" i="3"/>
  <c r="A329" i="3"/>
  <c r="Y329" i="3"/>
  <c r="CU329" i="3"/>
  <c r="CV329" i="3"/>
  <c r="CX329" i="3"/>
  <c r="DG329" i="3" s="1"/>
  <c r="CY329" i="3"/>
  <c r="CZ329" i="3"/>
  <c r="DB329" i="3" s="1"/>
  <c r="DA329" i="3"/>
  <c r="DC329" i="3"/>
  <c r="DF329" i="3"/>
  <c r="DH329" i="3"/>
  <c r="A330" i="3"/>
  <c r="Y330" i="3"/>
  <c r="CW330" i="3" s="1"/>
  <c r="CX330" i="3"/>
  <c r="DI330" i="3" s="1"/>
  <c r="CY330" i="3"/>
  <c r="CZ330" i="3"/>
  <c r="DA330" i="3"/>
  <c r="DB330" i="3"/>
  <c r="DC330" i="3"/>
  <c r="DH330" i="3"/>
  <c r="A331" i="3"/>
  <c r="Y331" i="3"/>
  <c r="CW331" i="3" s="1"/>
  <c r="CY331" i="3"/>
  <c r="CZ331" i="3"/>
  <c r="DB331" i="3" s="1"/>
  <c r="DA331" i="3"/>
  <c r="DC331" i="3"/>
  <c r="A332" i="3"/>
  <c r="Y332" i="3"/>
  <c r="CW332" i="3" s="1"/>
  <c r="CX332" i="3"/>
  <c r="DI332" i="3" s="1"/>
  <c r="CY332" i="3"/>
  <c r="CZ332" i="3"/>
  <c r="DA332" i="3"/>
  <c r="DB332" i="3"/>
  <c r="DC332" i="3"/>
  <c r="DH332" i="3"/>
  <c r="A333" i="3"/>
  <c r="Y333" i="3"/>
  <c r="CX333" i="3" s="1"/>
  <c r="CY333" i="3"/>
  <c r="CZ333" i="3"/>
  <c r="DA333" i="3"/>
  <c r="DB333" i="3"/>
  <c r="DC333" i="3"/>
  <c r="A334" i="3"/>
  <c r="Y334" i="3"/>
  <c r="CX334" i="3" s="1"/>
  <c r="CY334" i="3"/>
  <c r="CZ334" i="3"/>
  <c r="DB334" i="3" s="1"/>
  <c r="DA334" i="3"/>
  <c r="DC334" i="3"/>
  <c r="A335" i="3"/>
  <c r="Y335" i="3"/>
  <c r="CU335" i="3"/>
  <c r="CV335" i="3"/>
  <c r="CX335" i="3"/>
  <c r="DF335" i="3" s="1"/>
  <c r="CY335" i="3"/>
  <c r="CZ335" i="3"/>
  <c r="DA335" i="3"/>
  <c r="DB335" i="3"/>
  <c r="DC335" i="3"/>
  <c r="DG335" i="3"/>
  <c r="DH335" i="3"/>
  <c r="DI335" i="3"/>
  <c r="DJ335" i="3" s="1"/>
  <c r="A336" i="3"/>
  <c r="Y336" i="3"/>
  <c r="CW336" i="3" s="1"/>
  <c r="CY336" i="3"/>
  <c r="CZ336" i="3"/>
  <c r="DB336" i="3" s="1"/>
  <c r="DA336" i="3"/>
  <c r="DC336" i="3"/>
  <c r="A337" i="3"/>
  <c r="Y337" i="3"/>
  <c r="CW337" i="3"/>
  <c r="CX337" i="3"/>
  <c r="DF337" i="3" s="1"/>
  <c r="CY337" i="3"/>
  <c r="CZ337" i="3"/>
  <c r="DA337" i="3"/>
  <c r="DB337" i="3"/>
  <c r="DC337" i="3"/>
  <c r="DG337" i="3"/>
  <c r="DJ337" i="3" s="1"/>
  <c r="DH337" i="3"/>
  <c r="DI337" i="3"/>
  <c r="A338" i="3"/>
  <c r="Y338" i="3"/>
  <c r="CW338" i="3" s="1"/>
  <c r="CY338" i="3"/>
  <c r="CZ338" i="3"/>
  <c r="DB338" i="3" s="1"/>
  <c r="DA338" i="3"/>
  <c r="DC338" i="3"/>
  <c r="A339" i="3"/>
  <c r="Y339" i="3"/>
  <c r="CX339" i="3"/>
  <c r="DI339" i="3" s="1"/>
  <c r="CY339" i="3"/>
  <c r="CZ339" i="3"/>
  <c r="DA339" i="3"/>
  <c r="DB339" i="3"/>
  <c r="DC339" i="3"/>
  <c r="DH339" i="3"/>
  <c r="A340" i="3"/>
  <c r="Y340" i="3"/>
  <c r="CX340" i="3" s="1"/>
  <c r="CY340" i="3"/>
  <c r="CZ340" i="3"/>
  <c r="DA340" i="3"/>
  <c r="DB340" i="3"/>
  <c r="DC340" i="3"/>
  <c r="A341" i="3"/>
  <c r="Y341" i="3"/>
  <c r="CV341" i="3" s="1"/>
  <c r="CU341" i="3"/>
  <c r="CX341" i="3"/>
  <c r="DI341" i="3" s="1"/>
  <c r="DJ341" i="3" s="1"/>
  <c r="CY341" i="3"/>
  <c r="CZ341" i="3"/>
  <c r="DA341" i="3"/>
  <c r="DB341" i="3"/>
  <c r="DC341" i="3"/>
  <c r="DH341" i="3"/>
  <c r="A342" i="3"/>
  <c r="Y342" i="3"/>
  <c r="CW342" i="3" s="1"/>
  <c r="CY342" i="3"/>
  <c r="CZ342" i="3"/>
  <c r="DB342" i="3" s="1"/>
  <c r="DA342" i="3"/>
  <c r="DC342" i="3"/>
  <c r="A343" i="3"/>
  <c r="Y343" i="3"/>
  <c r="CW343" i="3" s="1"/>
  <c r="CX343" i="3"/>
  <c r="DI343" i="3" s="1"/>
  <c r="CY343" i="3"/>
  <c r="CZ343" i="3"/>
  <c r="DA343" i="3"/>
  <c r="DB343" i="3"/>
  <c r="DC343" i="3"/>
  <c r="DH343" i="3"/>
  <c r="A344" i="3"/>
  <c r="Y344" i="3"/>
  <c r="CW344" i="3" s="1"/>
  <c r="CY344" i="3"/>
  <c r="CZ344" i="3"/>
  <c r="DB344" i="3" s="1"/>
  <c r="DA344" i="3"/>
  <c r="DC344" i="3"/>
  <c r="A345" i="3"/>
  <c r="Y345" i="3"/>
  <c r="CX345" i="3" s="1"/>
  <c r="CY345" i="3"/>
  <c r="CZ345" i="3"/>
  <c r="DB345" i="3" s="1"/>
  <c r="DA345" i="3"/>
  <c r="DC345" i="3"/>
  <c r="A346" i="3"/>
  <c r="Y346" i="3"/>
  <c r="CX346" i="3"/>
  <c r="DI346" i="3" s="1"/>
  <c r="CY346" i="3"/>
  <c r="CZ346" i="3"/>
  <c r="DA346" i="3"/>
  <c r="DB346" i="3"/>
  <c r="DC346" i="3"/>
  <c r="DH346" i="3"/>
  <c r="A347" i="3"/>
  <c r="Y347" i="3"/>
  <c r="CV347" i="3" s="1"/>
  <c r="CU347" i="3"/>
  <c r="CY347" i="3"/>
  <c r="CZ347" i="3"/>
  <c r="DB347" i="3" s="1"/>
  <c r="DA347" i="3"/>
  <c r="DC347" i="3"/>
  <c r="A348" i="3"/>
  <c r="Y348" i="3"/>
  <c r="CW348" i="3"/>
  <c r="CX348" i="3"/>
  <c r="DI348" i="3" s="1"/>
  <c r="CY348" i="3"/>
  <c r="CZ348" i="3"/>
  <c r="DA348" i="3"/>
  <c r="DB348" i="3"/>
  <c r="DC348" i="3"/>
  <c r="DG348" i="3"/>
  <c r="DJ348" i="3" s="1"/>
  <c r="DH348" i="3"/>
  <c r="A349" i="3"/>
  <c r="Y349" i="3"/>
  <c r="CW349" i="3" s="1"/>
  <c r="CY349" i="3"/>
  <c r="CZ349" i="3"/>
  <c r="DB349" i="3" s="1"/>
  <c r="DA349" i="3"/>
  <c r="DC349" i="3"/>
  <c r="A350" i="3"/>
  <c r="Y350" i="3"/>
  <c r="CW350" i="3"/>
  <c r="CX350" i="3"/>
  <c r="DI350" i="3" s="1"/>
  <c r="CY350" i="3"/>
  <c r="CZ350" i="3"/>
  <c r="DA350" i="3"/>
  <c r="DB350" i="3"/>
  <c r="DC350" i="3"/>
  <c r="DG350" i="3"/>
  <c r="DJ350" i="3" s="1"/>
  <c r="DH350" i="3"/>
  <c r="A351" i="3"/>
  <c r="Y351" i="3"/>
  <c r="CX351" i="3" s="1"/>
  <c r="CY351" i="3"/>
  <c r="CZ351" i="3"/>
  <c r="DB351" i="3" s="1"/>
  <c r="DA351" i="3"/>
  <c r="DC351" i="3"/>
  <c r="A352" i="3"/>
  <c r="Y352" i="3"/>
  <c r="CX352" i="3" s="1"/>
  <c r="CY352" i="3"/>
  <c r="CZ352" i="3"/>
  <c r="DB352" i="3" s="1"/>
  <c r="DA352" i="3"/>
  <c r="DC352" i="3"/>
  <c r="A353" i="3"/>
  <c r="Y353" i="3"/>
  <c r="CU353" i="3"/>
  <c r="CV353" i="3"/>
  <c r="CX353" i="3"/>
  <c r="DI353" i="3" s="1"/>
  <c r="DJ353" i="3" s="1"/>
  <c r="CY353" i="3"/>
  <c r="CZ353" i="3"/>
  <c r="DB353" i="3" s="1"/>
  <c r="DA353" i="3"/>
  <c r="DC353" i="3"/>
  <c r="DF353" i="3"/>
  <c r="DG353" i="3"/>
  <c r="DH353" i="3"/>
  <c r="A354" i="3"/>
  <c r="Y354" i="3"/>
  <c r="CW354" i="3" s="1"/>
  <c r="CX354" i="3"/>
  <c r="DI354" i="3" s="1"/>
  <c r="CY354" i="3"/>
  <c r="CZ354" i="3"/>
  <c r="DA354" i="3"/>
  <c r="DB354" i="3"/>
  <c r="DC354" i="3"/>
  <c r="DH354" i="3"/>
  <c r="A355" i="3"/>
  <c r="Y355" i="3"/>
  <c r="CW355" i="3" s="1"/>
  <c r="CY355" i="3"/>
  <c r="CZ355" i="3"/>
  <c r="DB355" i="3" s="1"/>
  <c r="DA355" i="3"/>
  <c r="DC355" i="3"/>
  <c r="A356" i="3"/>
  <c r="Y356" i="3"/>
  <c r="CW356" i="3" s="1"/>
  <c r="CX356" i="3"/>
  <c r="DI356" i="3" s="1"/>
  <c r="CY356" i="3"/>
  <c r="CZ356" i="3"/>
  <c r="DA356" i="3"/>
  <c r="DB356" i="3"/>
  <c r="DC356" i="3"/>
  <c r="DH356" i="3"/>
  <c r="A357" i="3"/>
  <c r="Y357" i="3"/>
  <c r="CX357" i="3" s="1"/>
  <c r="CY357" i="3"/>
  <c r="CZ357" i="3"/>
  <c r="DA357" i="3"/>
  <c r="DB357" i="3"/>
  <c r="DC357" i="3"/>
  <c r="A358" i="3"/>
  <c r="Y358" i="3"/>
  <c r="CX358" i="3" s="1"/>
  <c r="CY358" i="3"/>
  <c r="CZ358" i="3"/>
  <c r="DB358" i="3" s="1"/>
  <c r="DA358" i="3"/>
  <c r="DC358" i="3"/>
  <c r="A359" i="3"/>
  <c r="Y359" i="3"/>
  <c r="CU359" i="3"/>
  <c r="CV359" i="3"/>
  <c r="CX359" i="3"/>
  <c r="DI359" i="3" s="1"/>
  <c r="DJ359" i="3" s="1"/>
  <c r="CY359" i="3"/>
  <c r="CZ359" i="3"/>
  <c r="DA359" i="3"/>
  <c r="DB359" i="3"/>
  <c r="DC359" i="3"/>
  <c r="DG359" i="3"/>
  <c r="DH359" i="3"/>
  <c r="A360" i="3"/>
  <c r="Y360" i="3"/>
  <c r="CW360" i="3" s="1"/>
  <c r="CY360" i="3"/>
  <c r="CZ360" i="3"/>
  <c r="DB360" i="3" s="1"/>
  <c r="DA360" i="3"/>
  <c r="DC360" i="3"/>
  <c r="A361" i="3"/>
  <c r="Y361" i="3"/>
  <c r="CW361" i="3"/>
  <c r="CX361" i="3"/>
  <c r="DI361" i="3" s="1"/>
  <c r="CY361" i="3"/>
  <c r="CZ361" i="3"/>
  <c r="DA361" i="3"/>
  <c r="DB361" i="3"/>
  <c r="DC361" i="3"/>
  <c r="DG361" i="3"/>
  <c r="DJ361" i="3" s="1"/>
  <c r="DH361" i="3"/>
  <c r="A362" i="3"/>
  <c r="Y362" i="3"/>
  <c r="CW362" i="3" s="1"/>
  <c r="CY362" i="3"/>
  <c r="CZ362" i="3"/>
  <c r="DB362" i="3" s="1"/>
  <c r="DA362" i="3"/>
  <c r="DC362" i="3"/>
  <c r="A363" i="3"/>
  <c r="Y363" i="3"/>
  <c r="CX363" i="3"/>
  <c r="DI363" i="3" s="1"/>
  <c r="CY363" i="3"/>
  <c r="CZ363" i="3"/>
  <c r="DA363" i="3"/>
  <c r="DB363" i="3"/>
  <c r="DC363" i="3"/>
  <c r="DH363" i="3"/>
  <c r="A364" i="3"/>
  <c r="Y364" i="3"/>
  <c r="CX364" i="3" s="1"/>
  <c r="CY364" i="3"/>
  <c r="CZ364" i="3"/>
  <c r="DA364" i="3"/>
  <c r="DB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A368" i="3"/>
  <c r="DB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B370" i="3" s="1"/>
  <c r="DA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B374" i="3" s="1"/>
  <c r="DA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B377" i="3" s="1"/>
  <c r="DA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U389" i="3"/>
  <c r="CV389" i="3"/>
  <c r="CX389" i="3"/>
  <c r="DI389" i="3" s="1"/>
  <c r="DJ389" i="3" s="1"/>
  <c r="CY389" i="3"/>
  <c r="CZ389" i="3"/>
  <c r="DB389" i="3" s="1"/>
  <c r="DA389" i="3"/>
  <c r="DC389" i="3"/>
  <c r="DF389" i="3"/>
  <c r="DG389" i="3"/>
  <c r="DH389" i="3"/>
  <c r="A390" i="3"/>
  <c r="Y390" i="3"/>
  <c r="CW390" i="3" s="1"/>
  <c r="CX390" i="3"/>
  <c r="DI390" i="3" s="1"/>
  <c r="CY390" i="3"/>
  <c r="CZ390" i="3"/>
  <c r="DA390" i="3"/>
  <c r="DB390" i="3"/>
  <c r="DC390" i="3"/>
  <c r="DH390" i="3"/>
  <c r="A391" i="3"/>
  <c r="Y391" i="3"/>
  <c r="CX391" i="3" s="1"/>
  <c r="CY391" i="3"/>
  <c r="CZ391" i="3"/>
  <c r="DA391" i="3"/>
  <c r="DB391" i="3"/>
  <c r="DC391" i="3"/>
  <c r="A392" i="3"/>
  <c r="Y392" i="3"/>
  <c r="CX392" i="3" s="1"/>
  <c r="CY392" i="3"/>
  <c r="CZ392" i="3"/>
  <c r="DB392" i="3" s="1"/>
  <c r="DA392" i="3"/>
  <c r="DC392" i="3"/>
  <c r="A393" i="3"/>
  <c r="Y393" i="3"/>
  <c r="CU393" i="3"/>
  <c r="CV393" i="3"/>
  <c r="CX393" i="3"/>
  <c r="DI393" i="3" s="1"/>
  <c r="DJ393" i="3" s="1"/>
  <c r="CY393" i="3"/>
  <c r="CZ393" i="3"/>
  <c r="DA393" i="3"/>
  <c r="DB393" i="3"/>
  <c r="DC393" i="3"/>
  <c r="DG393" i="3"/>
  <c r="DH393" i="3"/>
  <c r="A394" i="3"/>
  <c r="Y394" i="3"/>
  <c r="CW394" i="3" s="1"/>
  <c r="CY394" i="3"/>
  <c r="CZ394" i="3"/>
  <c r="DB394" i="3" s="1"/>
  <c r="DA394" i="3"/>
  <c r="DC394" i="3"/>
  <c r="A395" i="3"/>
  <c r="Y395" i="3"/>
  <c r="CX395" i="3"/>
  <c r="DI395" i="3" s="1"/>
  <c r="CY395" i="3"/>
  <c r="CZ395" i="3"/>
  <c r="DA395" i="3"/>
  <c r="DB395" i="3"/>
  <c r="DC395" i="3"/>
  <c r="DH395" i="3"/>
  <c r="A396" i="3"/>
  <c r="Y396" i="3"/>
  <c r="CX396" i="3" s="1"/>
  <c r="CY396" i="3"/>
  <c r="CZ396" i="3"/>
  <c r="DA396" i="3"/>
  <c r="DB396" i="3"/>
  <c r="DC396" i="3"/>
  <c r="A397" i="3"/>
  <c r="Y397" i="3"/>
  <c r="CV397" i="3" s="1"/>
  <c r="CU397" i="3"/>
  <c r="CX397" i="3"/>
  <c r="DI397" i="3" s="1"/>
  <c r="DJ397" i="3" s="1"/>
  <c r="CY397" i="3"/>
  <c r="CZ397" i="3"/>
  <c r="DA397" i="3"/>
  <c r="DB397" i="3"/>
  <c r="DC397" i="3"/>
  <c r="DH397" i="3"/>
  <c r="A398" i="3"/>
  <c r="Y398" i="3"/>
  <c r="CW398" i="3" s="1"/>
  <c r="CY398" i="3"/>
  <c r="CZ398" i="3"/>
  <c r="DB398" i="3" s="1"/>
  <c r="DA398" i="3"/>
  <c r="DC398" i="3"/>
  <c r="A399" i="3"/>
  <c r="Y399" i="3"/>
  <c r="CX399" i="3" s="1"/>
  <c r="DI399" i="3" s="1"/>
  <c r="CY399" i="3"/>
  <c r="CZ399" i="3"/>
  <c r="DB399" i="3" s="1"/>
  <c r="DA399" i="3"/>
  <c r="DC399" i="3"/>
  <c r="A400" i="3"/>
  <c r="Y400" i="3"/>
  <c r="CX400" i="3"/>
  <c r="CY400" i="3"/>
  <c r="CZ400" i="3"/>
  <c r="DA400" i="3"/>
  <c r="DB400" i="3"/>
  <c r="DC400" i="3"/>
  <c r="A401" i="3"/>
  <c r="Y401" i="3"/>
  <c r="CX401" i="3" s="1"/>
  <c r="CY401" i="3"/>
  <c r="CZ401" i="3"/>
  <c r="DA401" i="3"/>
  <c r="DB401" i="3"/>
  <c r="DC401" i="3"/>
  <c r="A402" i="3"/>
  <c r="Y402" i="3"/>
  <c r="CX402" i="3" s="1"/>
  <c r="DF402" i="3" s="1"/>
  <c r="DJ402" i="3" s="1"/>
  <c r="CY402" i="3"/>
  <c r="CZ402" i="3"/>
  <c r="DB402" i="3" s="1"/>
  <c r="DA402" i="3"/>
  <c r="DC402" i="3"/>
  <c r="A403" i="3"/>
  <c r="Y403" i="3"/>
  <c r="CU403" i="3"/>
  <c r="CV403" i="3"/>
  <c r="CX403" i="3"/>
  <c r="DI403" i="3" s="1"/>
  <c r="DJ403" i="3" s="1"/>
  <c r="CY403" i="3"/>
  <c r="CZ403" i="3"/>
  <c r="DA403" i="3"/>
  <c r="DB403" i="3"/>
  <c r="DC403" i="3"/>
  <c r="DG403" i="3"/>
  <c r="DH403" i="3"/>
  <c r="A404" i="3"/>
  <c r="Y404" i="3"/>
  <c r="CW404" i="3" s="1"/>
  <c r="CY404" i="3"/>
  <c r="CZ404" i="3"/>
  <c r="DB404" i="3" s="1"/>
  <c r="DA404" i="3"/>
  <c r="DC404" i="3"/>
  <c r="A405" i="3"/>
  <c r="Y405" i="3"/>
  <c r="CX405" i="3"/>
  <c r="CY405" i="3"/>
  <c r="CZ405" i="3"/>
  <c r="DA405" i="3"/>
  <c r="DB405" i="3"/>
  <c r="DC405" i="3"/>
  <c r="A406" i="3"/>
  <c r="Y406" i="3"/>
  <c r="CX406" i="3" s="1"/>
  <c r="CY406" i="3"/>
  <c r="CZ406" i="3"/>
  <c r="DA406" i="3"/>
  <c r="DB406" i="3"/>
  <c r="DC406" i="3"/>
  <c r="A407" i="3"/>
  <c r="Y407" i="3"/>
  <c r="CX407" i="3" s="1"/>
  <c r="DF407" i="3" s="1"/>
  <c r="DJ407" i="3" s="1"/>
  <c r="CY407" i="3"/>
  <c r="CZ407" i="3"/>
  <c r="DB407" i="3" s="1"/>
  <c r="DA407" i="3"/>
  <c r="DC407" i="3"/>
  <c r="A408" i="3"/>
  <c r="Y408" i="3"/>
  <c r="CX408" i="3" s="1"/>
  <c r="DI408" i="3" s="1"/>
  <c r="CY408" i="3"/>
  <c r="CZ408" i="3"/>
  <c r="DB408" i="3" s="1"/>
  <c r="DA408" i="3"/>
  <c r="DC408" i="3"/>
  <c r="A409" i="3"/>
  <c r="Y409" i="3"/>
  <c r="CY409" i="3"/>
  <c r="CZ409" i="3"/>
  <c r="DB409" i="3" s="1"/>
  <c r="DA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B412" i="3" s="1"/>
  <c r="DA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A415" i="3"/>
  <c r="DB415" i="3"/>
  <c r="DC415" i="3"/>
  <c r="A416" i="3"/>
  <c r="Y416" i="3"/>
  <c r="CY416" i="3"/>
  <c r="CZ416" i="3"/>
  <c r="DA416" i="3"/>
  <c r="DB416" i="3"/>
  <c r="DC416" i="3"/>
  <c r="A417" i="3"/>
  <c r="Y417" i="3"/>
  <c r="CV417" i="3" s="1"/>
  <c r="CU417" i="3"/>
  <c r="CX417" i="3"/>
  <c r="CY417" i="3"/>
  <c r="CZ417" i="3"/>
  <c r="DA417" i="3"/>
  <c r="DB417" i="3"/>
  <c r="DC417" i="3"/>
  <c r="A418" i="3"/>
  <c r="Y418" i="3"/>
  <c r="CX418" i="3" s="1"/>
  <c r="CW418" i="3"/>
  <c r="CY418" i="3"/>
  <c r="CZ418" i="3"/>
  <c r="DB418" i="3" s="1"/>
  <c r="DA418" i="3"/>
  <c r="DC418" i="3"/>
  <c r="DF418" i="3"/>
  <c r="DG418" i="3"/>
  <c r="DJ418" i="3" s="1"/>
  <c r="A419" i="3"/>
  <c r="Y419" i="3"/>
  <c r="CW419" i="3"/>
  <c r="CX419" i="3"/>
  <c r="CY419" i="3"/>
  <c r="CZ419" i="3"/>
  <c r="DA419" i="3"/>
  <c r="DB419" i="3"/>
  <c r="DC419" i="3"/>
  <c r="DH419" i="3"/>
  <c r="DI419" i="3"/>
  <c r="A420" i="3"/>
  <c r="Y420" i="3"/>
  <c r="CX420" i="3"/>
  <c r="DG420" i="3" s="1"/>
  <c r="CY420" i="3"/>
  <c r="CZ420" i="3"/>
  <c r="DA420" i="3"/>
  <c r="DB420" i="3"/>
  <c r="DC420" i="3"/>
  <c r="A421" i="3"/>
  <c r="Y421" i="3"/>
  <c r="CX421" i="3" s="1"/>
  <c r="DF421" i="3" s="1"/>
  <c r="DJ421" i="3" s="1"/>
  <c r="CY421" i="3"/>
  <c r="CZ421" i="3"/>
  <c r="DB421" i="3" s="1"/>
  <c r="DA421" i="3"/>
  <c r="DC421" i="3"/>
  <c r="A422" i="3"/>
  <c r="Y422" i="3"/>
  <c r="CX422" i="3"/>
  <c r="DG422" i="3" s="1"/>
  <c r="CY422" i="3"/>
  <c r="CZ422" i="3"/>
  <c r="DB422" i="3" s="1"/>
  <c r="DA422" i="3"/>
  <c r="DC422" i="3"/>
  <c r="DF422" i="3"/>
  <c r="DJ422" i="3" s="1"/>
  <c r="DH422" i="3"/>
  <c r="DI422" i="3"/>
  <c r="A423" i="3"/>
  <c r="Y423" i="3"/>
  <c r="CX423" i="3" s="1"/>
  <c r="DH423" i="3" s="1"/>
  <c r="CU423" i="3"/>
  <c r="CY423" i="3"/>
  <c r="CZ423" i="3"/>
  <c r="DB423" i="3" s="1"/>
  <c r="DA423" i="3"/>
  <c r="DC423" i="3"/>
  <c r="DG423" i="3"/>
  <c r="A424" i="3"/>
  <c r="Y424" i="3"/>
  <c r="CX424" i="3" s="1"/>
  <c r="CY424" i="3"/>
  <c r="CZ424" i="3"/>
  <c r="DB424" i="3" s="1"/>
  <c r="DA424" i="3"/>
  <c r="DC424" i="3"/>
  <c r="A425" i="3"/>
  <c r="Y425" i="3"/>
  <c r="CW425" i="3"/>
  <c r="CX425" i="3"/>
  <c r="DF425" i="3" s="1"/>
  <c r="CY425" i="3"/>
  <c r="CZ425" i="3"/>
  <c r="DA425" i="3"/>
  <c r="DB425" i="3"/>
  <c r="DC425" i="3"/>
  <c r="DH425" i="3"/>
  <c r="A426" i="3"/>
  <c r="Y426" i="3"/>
  <c r="CX426" i="3" s="1"/>
  <c r="CY426" i="3"/>
  <c r="CZ426" i="3"/>
  <c r="DB426" i="3" s="1"/>
  <c r="DA426" i="3"/>
  <c r="DC426" i="3"/>
  <c r="A427" i="3"/>
  <c r="Y427" i="3"/>
  <c r="CX427" i="3"/>
  <c r="DG427" i="3" s="1"/>
  <c r="CY427" i="3"/>
  <c r="CZ427" i="3"/>
  <c r="DB427" i="3" s="1"/>
  <c r="DA427" i="3"/>
  <c r="DC427" i="3"/>
  <c r="DF427" i="3"/>
  <c r="DH427" i="3"/>
  <c r="DI427" i="3"/>
  <c r="DJ427" i="3"/>
  <c r="A428" i="3"/>
  <c r="Y428" i="3"/>
  <c r="CX428" i="3"/>
  <c r="DG428" i="3" s="1"/>
  <c r="CY428" i="3"/>
  <c r="CZ428" i="3"/>
  <c r="DA428" i="3"/>
  <c r="DB428" i="3"/>
  <c r="DC428" i="3"/>
  <c r="DH428" i="3"/>
  <c r="DI428" i="3"/>
  <c r="A429" i="3"/>
  <c r="Y429" i="3"/>
  <c r="CX429" i="3" s="1"/>
  <c r="CU429" i="3"/>
  <c r="CY429" i="3"/>
  <c r="CZ429" i="3"/>
  <c r="DB429" i="3" s="1"/>
  <c r="DA429" i="3"/>
  <c r="DC429" i="3"/>
  <c r="A430" i="3"/>
  <c r="Y430" i="3"/>
  <c r="CW430" i="3"/>
  <c r="CX430" i="3"/>
  <c r="DF430" i="3" s="1"/>
  <c r="CY430" i="3"/>
  <c r="CZ430" i="3"/>
  <c r="DA430" i="3"/>
  <c r="DB430" i="3"/>
  <c r="DC430" i="3"/>
  <c r="DH430" i="3"/>
  <c r="A431" i="3"/>
  <c r="Y431" i="3"/>
  <c r="CX431" i="3" s="1"/>
  <c r="CY431" i="3"/>
  <c r="CZ431" i="3"/>
  <c r="DB431" i="3" s="1"/>
  <c r="DA431" i="3"/>
  <c r="DC431" i="3"/>
  <c r="A432" i="3"/>
  <c r="Y432" i="3"/>
  <c r="CX432" i="3"/>
  <c r="DG432" i="3" s="1"/>
  <c r="CY432" i="3"/>
  <c r="CZ432" i="3"/>
  <c r="DA432" i="3"/>
  <c r="DB432" i="3"/>
  <c r="DC432" i="3"/>
  <c r="DH432" i="3"/>
  <c r="DI432" i="3"/>
  <c r="A433" i="3"/>
  <c r="Y433" i="3"/>
  <c r="CX433" i="3"/>
  <c r="DF433" i="3" s="1"/>
  <c r="DJ433" i="3" s="1"/>
  <c r="CY433" i="3"/>
  <c r="CZ433" i="3"/>
  <c r="DA433" i="3"/>
  <c r="DB433" i="3"/>
  <c r="DC433" i="3"/>
  <c r="DH433" i="3"/>
  <c r="A434" i="3"/>
  <c r="Y434" i="3"/>
  <c r="CX434" i="3" s="1"/>
  <c r="CY434" i="3"/>
  <c r="CZ434" i="3"/>
  <c r="DB434" i="3" s="1"/>
  <c r="DA434" i="3"/>
  <c r="DC434" i="3"/>
  <c r="A435" i="3"/>
  <c r="Y435" i="3"/>
  <c r="CU435" i="3"/>
  <c r="CV435" i="3"/>
  <c r="CX435" i="3"/>
  <c r="DF435" i="3" s="1"/>
  <c r="CY435" i="3"/>
  <c r="CZ435" i="3"/>
  <c r="DA435" i="3"/>
  <c r="DB435" i="3"/>
  <c r="DC435" i="3"/>
  <c r="DH435" i="3"/>
  <c r="A436" i="3"/>
  <c r="Y436" i="3"/>
  <c r="CX436" i="3" s="1"/>
  <c r="CY436" i="3"/>
  <c r="CZ436" i="3"/>
  <c r="DB436" i="3" s="1"/>
  <c r="DA436" i="3"/>
  <c r="DC436" i="3"/>
  <c r="A437" i="3"/>
  <c r="Y437" i="3"/>
  <c r="CW437" i="3"/>
  <c r="CX437" i="3"/>
  <c r="DF437" i="3" s="1"/>
  <c r="CY437" i="3"/>
  <c r="CZ437" i="3"/>
  <c r="DA437" i="3"/>
  <c r="DB437" i="3"/>
  <c r="DC437" i="3"/>
  <c r="DH437" i="3"/>
  <c r="A438" i="3"/>
  <c r="Y438" i="3"/>
  <c r="CX438" i="3" s="1"/>
  <c r="CY438" i="3"/>
  <c r="CZ438" i="3"/>
  <c r="DB438" i="3" s="1"/>
  <c r="DA438" i="3"/>
  <c r="DC438" i="3"/>
  <c r="A439" i="3"/>
  <c r="Y439" i="3"/>
  <c r="CX439" i="3"/>
  <c r="DG439" i="3" s="1"/>
  <c r="CY439" i="3"/>
  <c r="CZ439" i="3"/>
  <c r="DB439" i="3" s="1"/>
  <c r="DA439" i="3"/>
  <c r="DC439" i="3"/>
  <c r="DF439" i="3"/>
  <c r="DH439" i="3"/>
  <c r="DI439" i="3"/>
  <c r="DJ439" i="3"/>
  <c r="A440" i="3"/>
  <c r="Y440" i="3"/>
  <c r="CX440" i="3"/>
  <c r="DG440" i="3" s="1"/>
  <c r="CY440" i="3"/>
  <c r="CZ440" i="3"/>
  <c r="DA440" i="3"/>
  <c r="DB440" i="3"/>
  <c r="DC440" i="3"/>
  <c r="DH440" i="3"/>
  <c r="DI440" i="3"/>
  <c r="A441" i="3"/>
  <c r="Y441" i="3"/>
  <c r="CX441" i="3" s="1"/>
  <c r="CU441" i="3"/>
  <c r="CY441" i="3"/>
  <c r="CZ441" i="3"/>
  <c r="DB441" i="3" s="1"/>
  <c r="DA441" i="3"/>
  <c r="DC441" i="3"/>
  <c r="A442" i="3"/>
  <c r="Y442" i="3"/>
  <c r="CW442" i="3"/>
  <c r="CX442" i="3"/>
  <c r="DF442" i="3" s="1"/>
  <c r="CY442" i="3"/>
  <c r="CZ442" i="3"/>
  <c r="DA442" i="3"/>
  <c r="DB442" i="3"/>
  <c r="DC442" i="3"/>
  <c r="DH442" i="3"/>
  <c r="A443" i="3"/>
  <c r="Y443" i="3"/>
  <c r="CX443" i="3" s="1"/>
  <c r="CY443" i="3"/>
  <c r="CZ443" i="3"/>
  <c r="DB443" i="3" s="1"/>
  <c r="DA443" i="3"/>
  <c r="DC443" i="3"/>
  <c r="A444" i="3"/>
  <c r="Y444" i="3"/>
  <c r="CX444" i="3"/>
  <c r="DG444" i="3" s="1"/>
  <c r="CY444" i="3"/>
  <c r="CZ444" i="3"/>
  <c r="DA444" i="3"/>
  <c r="DB444" i="3"/>
  <c r="DC444" i="3"/>
  <c r="DH444" i="3"/>
  <c r="DI444" i="3"/>
  <c r="A445" i="3"/>
  <c r="Y445" i="3"/>
  <c r="CX445" i="3"/>
  <c r="DF445" i="3" s="1"/>
  <c r="DJ445" i="3" s="1"/>
  <c r="CY445" i="3"/>
  <c r="CZ445" i="3"/>
  <c r="DA445" i="3"/>
  <c r="DB445" i="3"/>
  <c r="DC445" i="3"/>
  <c r="DH445" i="3"/>
  <c r="A446" i="3"/>
  <c r="Y446" i="3"/>
  <c r="CV446" i="3" s="1"/>
  <c r="CU446" i="3"/>
  <c r="CY446" i="3"/>
  <c r="CZ446" i="3"/>
  <c r="DA446" i="3"/>
  <c r="DB446" i="3"/>
  <c r="DC446" i="3"/>
  <c r="A447" i="3"/>
  <c r="Y447" i="3"/>
  <c r="CX447" i="3" s="1"/>
  <c r="CW447" i="3"/>
  <c r="CY447" i="3"/>
  <c r="CZ447" i="3"/>
  <c r="DB447" i="3" s="1"/>
  <c r="DA447" i="3"/>
  <c r="DC447" i="3"/>
  <c r="A448" i="3"/>
  <c r="Y448" i="3"/>
  <c r="CW448" i="3"/>
  <c r="CX448" i="3"/>
  <c r="DG448" i="3" s="1"/>
  <c r="DJ448" i="3" s="1"/>
  <c r="CY448" i="3"/>
  <c r="CZ448" i="3"/>
  <c r="DA448" i="3"/>
  <c r="DB448" i="3"/>
  <c r="DC448" i="3"/>
  <c r="DH448" i="3"/>
  <c r="DI448" i="3"/>
  <c r="A449" i="3"/>
  <c r="Y449" i="3"/>
  <c r="CX449" i="3"/>
  <c r="DF449" i="3" s="1"/>
  <c r="DJ449" i="3" s="1"/>
  <c r="CY449" i="3"/>
  <c r="CZ449" i="3"/>
  <c r="DA449" i="3"/>
  <c r="DB449" i="3"/>
  <c r="DC449" i="3"/>
  <c r="DH449" i="3"/>
  <c r="A450" i="3"/>
  <c r="Y450" i="3"/>
  <c r="CX450" i="3" s="1"/>
  <c r="CY450" i="3"/>
  <c r="CZ450" i="3"/>
  <c r="DB450" i="3" s="1"/>
  <c r="DA450" i="3"/>
  <c r="DC450" i="3"/>
  <c r="A451" i="3"/>
  <c r="Y451" i="3"/>
  <c r="CU451" i="3"/>
  <c r="CV451" i="3"/>
  <c r="CX451" i="3"/>
  <c r="DF451" i="3" s="1"/>
  <c r="CY451" i="3"/>
  <c r="CZ451" i="3"/>
  <c r="DA451" i="3"/>
  <c r="DB451" i="3"/>
  <c r="DC451" i="3"/>
  <c r="DH451" i="3"/>
  <c r="A452" i="3"/>
  <c r="Y452" i="3"/>
  <c r="CX452" i="3" s="1"/>
  <c r="CY452" i="3"/>
  <c r="CZ452" i="3"/>
  <c r="DB452" i="3" s="1"/>
  <c r="DA452" i="3"/>
  <c r="DC452" i="3"/>
  <c r="A453" i="3"/>
  <c r="Y453" i="3"/>
  <c r="CW453" i="3"/>
  <c r="CX453" i="3"/>
  <c r="DF453" i="3" s="1"/>
  <c r="CY453" i="3"/>
  <c r="CZ453" i="3"/>
  <c r="DA453" i="3"/>
  <c r="DB453" i="3"/>
  <c r="DC453" i="3"/>
  <c r="DH453" i="3"/>
  <c r="A454" i="3"/>
  <c r="Y454" i="3"/>
  <c r="CX454" i="3" s="1"/>
  <c r="DG454" i="3" s="1"/>
  <c r="CY454" i="3"/>
  <c r="CZ454" i="3"/>
  <c r="DB454" i="3" s="1"/>
  <c r="DA454" i="3"/>
  <c r="DC454" i="3"/>
  <c r="A455" i="3"/>
  <c r="Y455" i="3"/>
  <c r="CX455" i="3"/>
  <c r="DG455" i="3" s="1"/>
  <c r="CY455" i="3"/>
  <c r="CZ455" i="3"/>
  <c r="DB455" i="3" s="1"/>
  <c r="DA455" i="3"/>
  <c r="DC455" i="3"/>
  <c r="DF455" i="3"/>
  <c r="DH455" i="3"/>
  <c r="DI455" i="3"/>
  <c r="DJ455" i="3"/>
  <c r="A456" i="3"/>
  <c r="Y456" i="3"/>
  <c r="CX456" i="3" s="1"/>
  <c r="CU456" i="3"/>
  <c r="CV456" i="3"/>
  <c r="CY456" i="3"/>
  <c r="CZ456" i="3"/>
  <c r="DB456" i="3" s="1"/>
  <c r="DA456" i="3"/>
  <c r="DC456" i="3"/>
  <c r="DG456" i="3"/>
  <c r="A457" i="3"/>
  <c r="Y457" i="3"/>
  <c r="CW457" i="3"/>
  <c r="CX457" i="3"/>
  <c r="DG457" i="3" s="1"/>
  <c r="DJ457" i="3" s="1"/>
  <c r="CY457" i="3"/>
  <c r="CZ457" i="3"/>
  <c r="DA457" i="3"/>
  <c r="DB457" i="3"/>
  <c r="DC457" i="3"/>
  <c r="DH457" i="3"/>
  <c r="DI457" i="3"/>
  <c r="A458" i="3"/>
  <c r="Y458" i="3"/>
  <c r="CX458" i="3" s="1"/>
  <c r="CW458" i="3"/>
  <c r="CY458" i="3"/>
  <c r="CZ458" i="3"/>
  <c r="DB458" i="3" s="1"/>
  <c r="DA458" i="3"/>
  <c r="DC458" i="3"/>
  <c r="DG458" i="3"/>
  <c r="DJ458" i="3" s="1"/>
  <c r="A459" i="3"/>
  <c r="Y459" i="3"/>
  <c r="CX459" i="3"/>
  <c r="DG459" i="3" s="1"/>
  <c r="CY459" i="3"/>
  <c r="CZ459" i="3"/>
  <c r="DB459" i="3" s="1"/>
  <c r="DA459" i="3"/>
  <c r="DC459" i="3"/>
  <c r="DF459" i="3"/>
  <c r="DJ459" i="3" s="1"/>
  <c r="DH459" i="3"/>
  <c r="DI459" i="3"/>
  <c r="A460" i="3"/>
  <c r="Y460" i="3"/>
  <c r="CX460" i="3"/>
  <c r="DG460" i="3" s="1"/>
  <c r="CY460" i="3"/>
  <c r="CZ460" i="3"/>
  <c r="DA460" i="3"/>
  <c r="DB460" i="3"/>
  <c r="DC460" i="3"/>
  <c r="DH460" i="3"/>
  <c r="DI460" i="3"/>
  <c r="A461" i="3"/>
  <c r="Y461" i="3"/>
  <c r="CX461" i="3" s="1"/>
  <c r="DF461" i="3" s="1"/>
  <c r="CU461" i="3"/>
  <c r="CY461" i="3"/>
  <c r="CZ461" i="3"/>
  <c r="DB461" i="3" s="1"/>
  <c r="DA461" i="3"/>
  <c r="DC461" i="3"/>
  <c r="A462" i="3"/>
  <c r="Y462" i="3"/>
  <c r="CW462" i="3"/>
  <c r="CX462" i="3"/>
  <c r="CY462" i="3"/>
  <c r="CZ462" i="3"/>
  <c r="DA462" i="3"/>
  <c r="DB462" i="3"/>
  <c r="DC462" i="3"/>
  <c r="DH462" i="3"/>
  <c r="A463" i="3"/>
  <c r="Y463" i="3"/>
  <c r="CY463" i="3"/>
  <c r="CZ463" i="3"/>
  <c r="DB463" i="3" s="1"/>
  <c r="DA463" i="3"/>
  <c r="DC463" i="3"/>
  <c r="A464" i="3"/>
  <c r="Y464" i="3"/>
  <c r="CX464" i="3"/>
  <c r="DH464" i="3" s="1"/>
  <c r="CY464" i="3"/>
  <c r="CZ464" i="3"/>
  <c r="DA464" i="3"/>
  <c r="DB464" i="3"/>
  <c r="DC464" i="3"/>
  <c r="A465" i="3"/>
  <c r="Y465" i="3"/>
  <c r="CX465" i="3" s="1"/>
  <c r="CY465" i="3"/>
  <c r="CZ465" i="3"/>
  <c r="DA465" i="3"/>
  <c r="DB465" i="3"/>
  <c r="DC465" i="3"/>
  <c r="A466" i="3"/>
  <c r="Y466" i="3"/>
  <c r="CX466" i="3" s="1"/>
  <c r="DG466" i="3" s="1"/>
  <c r="CY466" i="3"/>
  <c r="CZ466" i="3"/>
  <c r="DB466" i="3" s="1"/>
  <c r="DA466" i="3"/>
  <c r="DC466" i="3"/>
  <c r="DF466" i="3"/>
  <c r="DJ466" i="3" s="1"/>
  <c r="A467" i="3"/>
  <c r="Y467" i="3"/>
  <c r="CU467" i="3"/>
  <c r="CV467" i="3"/>
  <c r="CX467" i="3"/>
  <c r="DG467" i="3" s="1"/>
  <c r="CY467" i="3"/>
  <c r="CZ467" i="3"/>
  <c r="DA467" i="3"/>
  <c r="DB467" i="3"/>
  <c r="DC467" i="3"/>
  <c r="A468" i="3"/>
  <c r="Y468" i="3"/>
  <c r="CY468" i="3"/>
  <c r="CZ468" i="3"/>
  <c r="DB468" i="3" s="1"/>
  <c r="DA468" i="3"/>
  <c r="DC468" i="3"/>
  <c r="A469" i="3"/>
  <c r="Y469" i="3"/>
  <c r="CW469" i="3"/>
  <c r="CX469" i="3"/>
  <c r="DG469" i="3" s="1"/>
  <c r="DJ469" i="3" s="1"/>
  <c r="CY469" i="3"/>
  <c r="CZ469" i="3"/>
  <c r="DA469" i="3"/>
  <c r="DB469" i="3"/>
  <c r="DC469" i="3"/>
  <c r="A470" i="3"/>
  <c r="Y470" i="3"/>
  <c r="CX470" i="3" s="1"/>
  <c r="DF470" i="3" s="1"/>
  <c r="DJ470" i="3" s="1"/>
  <c r="CY470" i="3"/>
  <c r="CZ470" i="3"/>
  <c r="DB470" i="3" s="1"/>
  <c r="DA470" i="3"/>
  <c r="DC470" i="3"/>
  <c r="A471" i="3"/>
  <c r="Y471" i="3"/>
  <c r="CX471" i="3"/>
  <c r="DG471" i="3" s="1"/>
  <c r="CY471" i="3"/>
  <c r="CZ471" i="3"/>
  <c r="DB471" i="3" s="1"/>
  <c r="DA471" i="3"/>
  <c r="DC471" i="3"/>
  <c r="DF471" i="3"/>
  <c r="DJ471" i="3" s="1"/>
  <c r="DH471" i="3"/>
  <c r="DI471" i="3"/>
  <c r="A472" i="3"/>
  <c r="Y472" i="3"/>
  <c r="CX472" i="3"/>
  <c r="CY472" i="3"/>
  <c r="CZ472" i="3"/>
  <c r="DA472" i="3"/>
  <c r="DB472" i="3"/>
  <c r="DC472" i="3"/>
  <c r="DH472" i="3"/>
  <c r="DI472" i="3"/>
  <c r="A473" i="3"/>
  <c r="Y473" i="3"/>
  <c r="CY473" i="3"/>
  <c r="CZ473" i="3"/>
  <c r="DB473" i="3" s="1"/>
  <c r="DA473" i="3"/>
  <c r="DC473" i="3"/>
  <c r="A474" i="3"/>
  <c r="Y474" i="3"/>
  <c r="CY474" i="3"/>
  <c r="CZ474" i="3"/>
  <c r="DA474" i="3"/>
  <c r="DB474" i="3"/>
  <c r="DC474" i="3"/>
  <c r="A475" i="3"/>
  <c r="Y475" i="3"/>
  <c r="CY475" i="3"/>
  <c r="CZ475" i="3"/>
  <c r="DB475" i="3" s="1"/>
  <c r="DA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B477" i="3" s="1"/>
  <c r="DA477" i="3"/>
  <c r="DC477" i="3"/>
  <c r="A478" i="3"/>
  <c r="Y478" i="3"/>
  <c r="CY478" i="3"/>
  <c r="CZ478" i="3"/>
  <c r="DA478" i="3"/>
  <c r="DB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B480" i="3" s="1"/>
  <c r="DA480" i="3"/>
  <c r="DC480" i="3"/>
  <c r="A481" i="3"/>
  <c r="Y481" i="3"/>
  <c r="CY481" i="3"/>
  <c r="CZ481" i="3"/>
  <c r="DA481" i="3"/>
  <c r="DB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B484" i="3" s="1"/>
  <c r="DA484" i="3"/>
  <c r="DC484" i="3"/>
  <c r="A485" i="3"/>
  <c r="Y485" i="3"/>
  <c r="CY485" i="3"/>
  <c r="CZ485" i="3"/>
  <c r="DA485" i="3"/>
  <c r="DB485" i="3"/>
  <c r="DC485" i="3"/>
  <c r="A486" i="3"/>
  <c r="Y486" i="3"/>
  <c r="CY486" i="3"/>
  <c r="CZ486" i="3"/>
  <c r="DB486" i="3" s="1"/>
  <c r="DA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B488" i="3" s="1"/>
  <c r="DA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A492" i="3"/>
  <c r="DB492" i="3"/>
  <c r="DC492" i="3"/>
  <c r="A493" i="3"/>
  <c r="Y493" i="3"/>
  <c r="CY493" i="3"/>
  <c r="CZ493" i="3"/>
  <c r="DB493" i="3" s="1"/>
  <c r="DA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B501" i="3" s="1"/>
  <c r="DA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B506" i="3" s="1"/>
  <c r="DA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A508" i="3"/>
  <c r="DB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A512" i="3"/>
  <c r="DB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B521" i="3" s="1"/>
  <c r="DA521" i="3"/>
  <c r="DC521" i="3"/>
  <c r="A522" i="3"/>
  <c r="Y522" i="3"/>
  <c r="CY522" i="3"/>
  <c r="CZ522" i="3"/>
  <c r="DA522" i="3"/>
  <c r="DB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A525" i="3"/>
  <c r="DB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A527" i="3"/>
  <c r="DB527" i="3"/>
  <c r="DC527" i="3"/>
  <c r="A528" i="3"/>
  <c r="Y528" i="3"/>
  <c r="CY528" i="3"/>
  <c r="CZ528" i="3"/>
  <c r="DB528" i="3" s="1"/>
  <c r="DA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A531" i="3"/>
  <c r="DB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B533" i="3" s="1"/>
  <c r="DA533" i="3"/>
  <c r="DC533" i="3"/>
  <c r="A534" i="3"/>
  <c r="Y534" i="3"/>
  <c r="CY534" i="3"/>
  <c r="CZ534" i="3"/>
  <c r="DA534" i="3"/>
  <c r="DB534" i="3"/>
  <c r="DC534" i="3"/>
  <c r="A535" i="3"/>
  <c r="Y535" i="3"/>
  <c r="CY535" i="3"/>
  <c r="CZ535" i="3"/>
  <c r="DA535" i="3"/>
  <c r="DB535" i="3"/>
  <c r="DC535" i="3"/>
  <c r="A536" i="3"/>
  <c r="Y536" i="3"/>
  <c r="CY536" i="3"/>
  <c r="CZ536" i="3"/>
  <c r="DA536" i="3"/>
  <c r="DB536" i="3"/>
  <c r="DC536" i="3"/>
  <c r="A537" i="3"/>
  <c r="Y537" i="3"/>
  <c r="CY537" i="3"/>
  <c r="CZ537" i="3"/>
  <c r="DB537" i="3" s="1"/>
  <c r="DA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B546" i="3" s="1"/>
  <c r="DA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B550" i="3" s="1"/>
  <c r="DA550" i="3"/>
  <c r="DC550" i="3"/>
  <c r="A551" i="3"/>
  <c r="Y551" i="3"/>
  <c r="CY551" i="3"/>
  <c r="CZ551" i="3"/>
  <c r="DB551" i="3" s="1"/>
  <c r="DA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B559" i="3" s="1"/>
  <c r="DA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A563" i="3"/>
  <c r="DB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B566" i="3" s="1"/>
  <c r="DA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B568" i="3" s="1"/>
  <c r="DA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B576" i="3" s="1"/>
  <c r="DA576" i="3"/>
  <c r="DC576" i="3"/>
  <c r="A577" i="3"/>
  <c r="Y577" i="3"/>
  <c r="CY577" i="3"/>
  <c r="CZ577" i="3"/>
  <c r="DA577" i="3"/>
  <c r="DB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B585" i="3" s="1"/>
  <c r="DA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A588" i="3"/>
  <c r="DB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B590" i="3" s="1"/>
  <c r="DA590" i="3"/>
  <c r="DC590" i="3"/>
  <c r="A591" i="3"/>
  <c r="Y591" i="3"/>
  <c r="CY591" i="3"/>
  <c r="CZ591" i="3"/>
  <c r="DB591" i="3" s="1"/>
  <c r="DA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A594" i="3"/>
  <c r="DB594" i="3"/>
  <c r="DC594" i="3"/>
  <c r="A595" i="3"/>
  <c r="Y595" i="3"/>
  <c r="CY595" i="3"/>
  <c r="CZ595" i="3"/>
  <c r="DB595" i="3" s="1"/>
  <c r="DA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A598" i="3"/>
  <c r="DB598" i="3"/>
  <c r="DC598" i="3"/>
  <c r="A599" i="3"/>
  <c r="Y599" i="3"/>
  <c r="CY599" i="3"/>
  <c r="CZ599" i="3"/>
  <c r="DB599" i="3" s="1"/>
  <c r="DA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A603" i="3"/>
  <c r="DB603" i="3"/>
  <c r="DC603" i="3"/>
  <c r="A604" i="3"/>
  <c r="Y604" i="3"/>
  <c r="CY604" i="3"/>
  <c r="CZ604" i="3"/>
  <c r="DB604" i="3" s="1"/>
  <c r="DA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A607" i="3"/>
  <c r="DB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B609" i="3" s="1"/>
  <c r="DA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A611" i="3"/>
  <c r="DB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B616" i="3" s="1"/>
  <c r="DA616" i="3"/>
  <c r="DC616" i="3"/>
  <c r="A617" i="3"/>
  <c r="Y617" i="3"/>
  <c r="CY617" i="3"/>
  <c r="CZ617" i="3"/>
  <c r="DA617" i="3"/>
  <c r="DB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B622" i="3" s="1"/>
  <c r="DA622" i="3"/>
  <c r="DC622" i="3"/>
  <c r="A623" i="3"/>
  <c r="Y623" i="3"/>
  <c r="CY623" i="3"/>
  <c r="CZ623" i="3"/>
  <c r="DB623" i="3" s="1"/>
  <c r="DA623" i="3"/>
  <c r="DC623" i="3"/>
  <c r="A624" i="3"/>
  <c r="Y624" i="3"/>
  <c r="CY624" i="3"/>
  <c r="CZ624" i="3"/>
  <c r="DA624" i="3"/>
  <c r="DB624" i="3"/>
  <c r="DC624" i="3"/>
  <c r="A625" i="3"/>
  <c r="Y625" i="3"/>
  <c r="CY625" i="3"/>
  <c r="CZ625" i="3"/>
  <c r="DB625" i="3" s="1"/>
  <c r="DA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B630" i="3" s="1"/>
  <c r="DA630" i="3"/>
  <c r="DC630" i="3"/>
  <c r="A631" i="3"/>
  <c r="Y631" i="3"/>
  <c r="CY631" i="3"/>
  <c r="CZ631" i="3"/>
  <c r="DB631" i="3" s="1"/>
  <c r="DA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A636" i="3"/>
  <c r="DB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B639" i="3" s="1"/>
  <c r="DA639" i="3"/>
  <c r="DC639" i="3"/>
  <c r="A640" i="3"/>
  <c r="Y640" i="3"/>
  <c r="CY640" i="3"/>
  <c r="CZ640" i="3"/>
  <c r="DB640" i="3" s="1"/>
  <c r="DA640" i="3"/>
  <c r="DC640" i="3"/>
  <c r="A641" i="3"/>
  <c r="Y641" i="3"/>
  <c r="CY641" i="3"/>
  <c r="CZ641" i="3"/>
  <c r="DA641" i="3"/>
  <c r="DB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B646" i="3" s="1"/>
  <c r="DA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A648" i="3"/>
  <c r="DB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B651" i="3" s="1"/>
  <c r="DA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A654" i="3"/>
  <c r="DB654" i="3"/>
  <c r="DC654" i="3"/>
  <c r="A655" i="3"/>
  <c r="Y655" i="3"/>
  <c r="CY655" i="3"/>
  <c r="CZ655" i="3"/>
  <c r="DB655" i="3" s="1"/>
  <c r="DA655" i="3"/>
  <c r="DC655" i="3"/>
  <c r="A656" i="3"/>
  <c r="Y656" i="3"/>
  <c r="CY656" i="3"/>
  <c r="CZ656" i="3"/>
  <c r="DB656" i="3" s="1"/>
  <c r="DA656" i="3"/>
  <c r="DC656" i="3"/>
  <c r="A657" i="3"/>
  <c r="Y657" i="3"/>
  <c r="CY657" i="3"/>
  <c r="CZ657" i="3"/>
  <c r="DA657" i="3"/>
  <c r="DB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B659" i="3" s="1"/>
  <c r="DA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A662" i="3"/>
  <c r="DB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A665" i="3"/>
  <c r="DB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B667" i="3" s="1"/>
  <c r="DA667" i="3"/>
  <c r="DC667" i="3"/>
  <c r="A668" i="3"/>
  <c r="Y668" i="3"/>
  <c r="CY668" i="3"/>
  <c r="CZ668" i="3"/>
  <c r="DB668" i="3" s="1"/>
  <c r="DA668" i="3"/>
  <c r="DC668" i="3"/>
  <c r="A669" i="3"/>
  <c r="Y669" i="3"/>
  <c r="CY669" i="3"/>
  <c r="CZ669" i="3"/>
  <c r="DA669" i="3"/>
  <c r="DB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B673" i="3" s="1"/>
  <c r="DA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B675" i="3" s="1"/>
  <c r="DA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B678" i="3" s="1"/>
  <c r="DA678" i="3"/>
  <c r="DC678" i="3"/>
  <c r="A679" i="3"/>
  <c r="Y679" i="3"/>
  <c r="CY679" i="3"/>
  <c r="CZ679" i="3"/>
  <c r="DA679" i="3"/>
  <c r="DB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A681" i="3"/>
  <c r="DB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A683" i="3"/>
  <c r="DB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B695" i="3" s="1"/>
  <c r="DA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B698" i="3" s="1"/>
  <c r="DA698" i="3"/>
  <c r="DC698" i="3"/>
  <c r="A699" i="3"/>
  <c r="Y699" i="3"/>
  <c r="CY699" i="3"/>
  <c r="CZ699" i="3"/>
  <c r="DA699" i="3"/>
  <c r="DB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A711" i="3"/>
  <c r="DB711" i="3"/>
  <c r="DC711" i="3"/>
  <c r="A712" i="3"/>
  <c r="Y712" i="3"/>
  <c r="CY712" i="3"/>
  <c r="CZ712" i="3"/>
  <c r="DB712" i="3" s="1"/>
  <c r="DA712" i="3"/>
  <c r="DC712" i="3"/>
  <c r="A713" i="3"/>
  <c r="Y713" i="3"/>
  <c r="CY713" i="3"/>
  <c r="CZ713" i="3"/>
  <c r="DB713" i="3" s="1"/>
  <c r="DA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B716" i="3" s="1"/>
  <c r="DA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B727" i="3" s="1"/>
  <c r="DA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B731" i="3" s="1"/>
  <c r="DA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A735" i="3"/>
  <c r="DB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B738" i="3" s="1"/>
  <c r="DA738" i="3"/>
  <c r="DC738" i="3"/>
  <c r="A739" i="3"/>
  <c r="Y739" i="3"/>
  <c r="CY739" i="3"/>
  <c r="CZ739" i="3"/>
  <c r="DB739" i="3" s="1"/>
  <c r="DA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B742" i="3" s="1"/>
  <c r="DA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A745" i="3"/>
  <c r="DB745" i="3"/>
  <c r="DC745" i="3"/>
  <c r="A746" i="3"/>
  <c r="Y746" i="3"/>
  <c r="CY746" i="3"/>
  <c r="CZ746" i="3"/>
  <c r="DB746" i="3" s="1"/>
  <c r="DA746" i="3"/>
  <c r="DC746" i="3"/>
  <c r="A747" i="3"/>
  <c r="Y747" i="3"/>
  <c r="CY747" i="3"/>
  <c r="CZ747" i="3"/>
  <c r="DB747" i="3" s="1"/>
  <c r="DA747" i="3"/>
  <c r="DC747" i="3"/>
  <c r="A748" i="3"/>
  <c r="Y748" i="3"/>
  <c r="CY748" i="3"/>
  <c r="CZ748" i="3"/>
  <c r="DB748" i="3" s="1"/>
  <c r="DA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A751" i="3"/>
  <c r="DB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B753" i="3" s="1"/>
  <c r="DA753" i="3"/>
  <c r="DC753" i="3"/>
  <c r="A754" i="3"/>
  <c r="Y754" i="3"/>
  <c r="CY754" i="3"/>
  <c r="CZ754" i="3"/>
  <c r="DB754" i="3" s="1"/>
  <c r="DA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B756" i="3" s="1"/>
  <c r="DA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B762" i="3" s="1"/>
  <c r="DA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B764" i="3" s="1"/>
  <c r="DA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A767" i="3"/>
  <c r="DB767" i="3"/>
  <c r="DC767" i="3"/>
  <c r="A768" i="3"/>
  <c r="Y768" i="3"/>
  <c r="CY768" i="3"/>
  <c r="CZ768" i="3"/>
  <c r="DB768" i="3" s="1"/>
  <c r="DA768" i="3"/>
  <c r="DC768" i="3"/>
  <c r="A769" i="3"/>
  <c r="Y769" i="3"/>
  <c r="CY769" i="3"/>
  <c r="CZ769" i="3"/>
  <c r="DB769" i="3" s="1"/>
  <c r="DA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B772" i="3" s="1"/>
  <c r="DA772" i="3"/>
  <c r="DC772" i="3"/>
  <c r="A773" i="3"/>
  <c r="Y773" i="3"/>
  <c r="CY773" i="3"/>
  <c r="CZ773" i="3"/>
  <c r="DB773" i="3" s="1"/>
  <c r="DA773" i="3"/>
  <c r="DC773" i="3"/>
  <c r="A774" i="3"/>
  <c r="Y774" i="3"/>
  <c r="CY774" i="3"/>
  <c r="CZ774" i="3"/>
  <c r="DB774" i="3" s="1"/>
  <c r="DA774" i="3"/>
  <c r="DC774" i="3"/>
  <c r="A775" i="3"/>
  <c r="Y775" i="3"/>
  <c r="CY775" i="3"/>
  <c r="CZ775" i="3"/>
  <c r="DA775" i="3"/>
  <c r="DB775" i="3"/>
  <c r="DC775" i="3"/>
  <c r="A776" i="3"/>
  <c r="Y776" i="3"/>
  <c r="CY776" i="3"/>
  <c r="CZ776" i="3"/>
  <c r="DB776" i="3" s="1"/>
  <c r="DA776" i="3"/>
  <c r="DC776" i="3"/>
  <c r="A777" i="3"/>
  <c r="Y777" i="3"/>
  <c r="CY777" i="3"/>
  <c r="CZ777" i="3"/>
  <c r="DA777" i="3"/>
  <c r="DB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A781" i="3"/>
  <c r="DB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B783" i="3" s="1"/>
  <c r="DA783" i="3"/>
  <c r="DC783" i="3"/>
  <c r="A784" i="3"/>
  <c r="Y784" i="3"/>
  <c r="CY784" i="3"/>
  <c r="CZ784" i="3"/>
  <c r="DA784" i="3"/>
  <c r="DB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A787" i="3"/>
  <c r="DB787" i="3"/>
  <c r="DC787" i="3"/>
  <c r="A788" i="3"/>
  <c r="Y788" i="3"/>
  <c r="CY788" i="3"/>
  <c r="CZ788" i="3"/>
  <c r="DB788" i="3" s="1"/>
  <c r="DA788" i="3"/>
  <c r="DC788" i="3"/>
  <c r="A789" i="3"/>
  <c r="Y789" i="3"/>
  <c r="CY789" i="3"/>
  <c r="CZ789" i="3"/>
  <c r="DA789" i="3"/>
  <c r="DB789" i="3"/>
  <c r="DC789" i="3"/>
  <c r="A790" i="3"/>
  <c r="Y790" i="3"/>
  <c r="CY790" i="3"/>
  <c r="CZ790" i="3"/>
  <c r="DB790" i="3" s="1"/>
  <c r="DA790" i="3"/>
  <c r="DC790" i="3"/>
  <c r="A791" i="3"/>
  <c r="Y791" i="3"/>
  <c r="CY791" i="3"/>
  <c r="CZ791" i="3"/>
  <c r="DB791" i="3" s="1"/>
  <c r="DA791" i="3"/>
  <c r="DC791" i="3"/>
  <c r="A792" i="3"/>
  <c r="Y792" i="3"/>
  <c r="CY792" i="3"/>
  <c r="CZ792" i="3"/>
  <c r="DA792" i="3"/>
  <c r="DB792" i="3"/>
  <c r="DC792" i="3"/>
  <c r="A793" i="3"/>
  <c r="Y793" i="3"/>
  <c r="CY793" i="3"/>
  <c r="CZ793" i="3"/>
  <c r="DA793" i="3"/>
  <c r="DB793" i="3"/>
  <c r="DC793" i="3"/>
  <c r="A794" i="3"/>
  <c r="Y794" i="3"/>
  <c r="CY794" i="3"/>
  <c r="CZ794" i="3"/>
  <c r="DB794" i="3" s="1"/>
  <c r="DA794" i="3"/>
  <c r="DC794" i="3"/>
  <c r="A795" i="3"/>
  <c r="Y795" i="3"/>
  <c r="CY795" i="3"/>
  <c r="CZ795" i="3"/>
  <c r="DB795" i="3" s="1"/>
  <c r="DA795" i="3"/>
  <c r="DC795" i="3"/>
  <c r="A796" i="3"/>
  <c r="Y796" i="3"/>
  <c r="CY796" i="3"/>
  <c r="CZ796" i="3"/>
  <c r="DA796" i="3"/>
  <c r="DB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B799" i="3" s="1"/>
  <c r="DA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A801" i="3"/>
  <c r="DB801" i="3"/>
  <c r="DC801" i="3"/>
  <c r="A802" i="3"/>
  <c r="Y802" i="3"/>
  <c r="CY802" i="3"/>
  <c r="CZ802" i="3"/>
  <c r="DB802" i="3" s="1"/>
  <c r="DA802" i="3"/>
  <c r="DC802" i="3"/>
  <c r="A803" i="3"/>
  <c r="Y803" i="3"/>
  <c r="CY803" i="3"/>
  <c r="CZ803" i="3"/>
  <c r="DA803" i="3"/>
  <c r="DB803" i="3"/>
  <c r="DC803" i="3"/>
  <c r="A804" i="3"/>
  <c r="Y804" i="3"/>
  <c r="CY804" i="3"/>
  <c r="CZ804" i="3"/>
  <c r="DA804" i="3"/>
  <c r="DB804" i="3"/>
  <c r="DC804" i="3"/>
  <c r="A805" i="3"/>
  <c r="Y805" i="3"/>
  <c r="CY805" i="3"/>
  <c r="CZ805" i="3"/>
  <c r="DB805" i="3" s="1"/>
  <c r="DA805" i="3"/>
  <c r="DC805" i="3"/>
  <c r="A806" i="3"/>
  <c r="Y806" i="3"/>
  <c r="CY806" i="3"/>
  <c r="CZ806" i="3"/>
  <c r="DB806" i="3" s="1"/>
  <c r="DA806" i="3"/>
  <c r="DC806" i="3"/>
  <c r="A807" i="3"/>
  <c r="Y807" i="3"/>
  <c r="CY807" i="3"/>
  <c r="CZ807" i="3"/>
  <c r="DA807" i="3"/>
  <c r="DB807" i="3"/>
  <c r="DC807" i="3"/>
  <c r="A808" i="3"/>
  <c r="Y808" i="3"/>
  <c r="CY808" i="3"/>
  <c r="CZ808" i="3"/>
  <c r="DA808" i="3"/>
  <c r="DB808" i="3"/>
  <c r="DC808" i="3"/>
  <c r="A809" i="3"/>
  <c r="Y809" i="3"/>
  <c r="CY809" i="3"/>
  <c r="CZ809" i="3"/>
  <c r="DB809" i="3" s="1"/>
  <c r="DA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A811" i="3"/>
  <c r="DB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A815" i="3"/>
  <c r="DB815" i="3"/>
  <c r="DC815" i="3"/>
  <c r="A816" i="3"/>
  <c r="Y816" i="3"/>
  <c r="CY816" i="3"/>
  <c r="CZ816" i="3"/>
  <c r="DB816" i="3" s="1"/>
  <c r="DA816" i="3"/>
  <c r="DC816" i="3"/>
  <c r="A817" i="3"/>
  <c r="Y817" i="3"/>
  <c r="CY817" i="3"/>
  <c r="CZ817" i="3"/>
  <c r="DB817" i="3" s="1"/>
  <c r="DA817" i="3"/>
  <c r="DC817" i="3"/>
  <c r="A818" i="3"/>
  <c r="Y818" i="3"/>
  <c r="CY818" i="3"/>
  <c r="CZ818" i="3"/>
  <c r="DA818" i="3"/>
  <c r="DB818" i="3"/>
  <c r="DC818" i="3"/>
  <c r="A819" i="3"/>
  <c r="Y819" i="3"/>
  <c r="CY819" i="3"/>
  <c r="CZ819" i="3"/>
  <c r="DA819" i="3"/>
  <c r="DB819" i="3"/>
  <c r="DC819" i="3"/>
  <c r="A820" i="3"/>
  <c r="Y820" i="3"/>
  <c r="CY820" i="3"/>
  <c r="CZ820" i="3"/>
  <c r="DB820" i="3" s="1"/>
  <c r="DA820" i="3"/>
  <c r="DC820" i="3"/>
  <c r="A821" i="3"/>
  <c r="Y821" i="3"/>
  <c r="CY821" i="3"/>
  <c r="CZ821" i="3"/>
  <c r="DB821" i="3" s="1"/>
  <c r="DA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A823" i="3"/>
  <c r="DB823" i="3"/>
  <c r="DC823" i="3"/>
  <c r="A824" i="3"/>
  <c r="Y824" i="3"/>
  <c r="CY824" i="3"/>
  <c r="CZ824" i="3"/>
  <c r="DA824" i="3"/>
  <c r="DB824" i="3"/>
  <c r="DC824" i="3"/>
  <c r="A825" i="3"/>
  <c r="Y825" i="3"/>
  <c r="CY825" i="3"/>
  <c r="CZ825" i="3"/>
  <c r="DB825" i="3" s="1"/>
  <c r="DA825" i="3"/>
  <c r="DC825" i="3"/>
  <c r="A826" i="3"/>
  <c r="Y826" i="3"/>
  <c r="CY826" i="3"/>
  <c r="CZ826" i="3"/>
  <c r="DA826" i="3"/>
  <c r="DB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B828" i="3" s="1"/>
  <c r="DA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A830" i="3"/>
  <c r="DB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B832" i="3" s="1"/>
  <c r="DA832" i="3"/>
  <c r="DC832" i="3"/>
  <c r="A833" i="3"/>
  <c r="Y833" i="3"/>
  <c r="CY833" i="3"/>
  <c r="CZ833" i="3"/>
  <c r="DA833" i="3"/>
  <c r="DB833" i="3"/>
  <c r="DC833" i="3"/>
  <c r="A834" i="3"/>
  <c r="Y834" i="3"/>
  <c r="CY834" i="3"/>
  <c r="CZ834" i="3"/>
  <c r="DA834" i="3"/>
  <c r="DB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B836" i="3" s="1"/>
  <c r="DA836" i="3"/>
  <c r="DC836" i="3"/>
  <c r="A837" i="3"/>
  <c r="Y837" i="3"/>
  <c r="CY837" i="3"/>
  <c r="CZ837" i="3"/>
  <c r="DA837" i="3"/>
  <c r="DB837" i="3"/>
  <c r="DC837" i="3"/>
  <c r="A838" i="3"/>
  <c r="Y838" i="3"/>
  <c r="CY838" i="3"/>
  <c r="CZ838" i="3"/>
  <c r="DB838" i="3" s="1"/>
  <c r="DA838" i="3"/>
  <c r="DC838" i="3"/>
  <c r="A839" i="3"/>
  <c r="Y839" i="3"/>
  <c r="CY839" i="3"/>
  <c r="CZ839" i="3"/>
  <c r="DB839" i="3" s="1"/>
  <c r="DA839" i="3"/>
  <c r="DC839" i="3"/>
  <c r="A840" i="3"/>
  <c r="Y840" i="3"/>
  <c r="CY840" i="3"/>
  <c r="CZ840" i="3"/>
  <c r="DA840" i="3"/>
  <c r="DB840" i="3"/>
  <c r="DC840" i="3"/>
  <c r="A841" i="3"/>
  <c r="Y841" i="3"/>
  <c r="CY841" i="3"/>
  <c r="CZ841" i="3"/>
  <c r="DA841" i="3"/>
  <c r="DB841" i="3"/>
  <c r="DC841" i="3"/>
  <c r="A842" i="3"/>
  <c r="Y842" i="3"/>
  <c r="CY842" i="3"/>
  <c r="CZ842" i="3"/>
  <c r="DB842" i="3" s="1"/>
  <c r="DA842" i="3"/>
  <c r="DC842" i="3"/>
  <c r="A843" i="3"/>
  <c r="Y843" i="3"/>
  <c r="CY843" i="3"/>
  <c r="CZ843" i="3"/>
  <c r="DB843" i="3" s="1"/>
  <c r="DA843" i="3"/>
  <c r="DC843" i="3"/>
  <c r="A844" i="3"/>
  <c r="Y844" i="3"/>
  <c r="CY844" i="3"/>
  <c r="CZ844" i="3"/>
  <c r="DA844" i="3"/>
  <c r="DB844" i="3"/>
  <c r="DC844" i="3"/>
  <c r="A845" i="3"/>
  <c r="Y845" i="3"/>
  <c r="CY845" i="3"/>
  <c r="CZ845" i="3"/>
  <c r="DA845" i="3"/>
  <c r="DB845" i="3"/>
  <c r="DC845" i="3"/>
  <c r="A846" i="3"/>
  <c r="Y846" i="3"/>
  <c r="CY846" i="3"/>
  <c r="CZ846" i="3"/>
  <c r="DA846" i="3"/>
  <c r="DB846" i="3"/>
  <c r="DC846" i="3"/>
  <c r="A847" i="3"/>
  <c r="Y847" i="3"/>
  <c r="CY847" i="3"/>
  <c r="CZ847" i="3"/>
  <c r="DB847" i="3" s="1"/>
  <c r="DA847" i="3"/>
  <c r="DC847" i="3"/>
  <c r="A848" i="3"/>
  <c r="Y848" i="3"/>
  <c r="CY848" i="3"/>
  <c r="CZ848" i="3"/>
  <c r="DA848" i="3"/>
  <c r="DB848" i="3"/>
  <c r="DC848" i="3"/>
  <c r="A849" i="3"/>
  <c r="Y849" i="3"/>
  <c r="CY849" i="3"/>
  <c r="CZ849" i="3"/>
  <c r="DB849" i="3" s="1"/>
  <c r="DA849" i="3"/>
  <c r="DC849" i="3"/>
  <c r="A850" i="3"/>
  <c r="Y850" i="3"/>
  <c r="CY850" i="3"/>
  <c r="CZ850" i="3"/>
  <c r="DB850" i="3" s="1"/>
  <c r="DA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A852" i="3"/>
  <c r="DB852" i="3"/>
  <c r="DC852" i="3"/>
  <c r="A853" i="3"/>
  <c r="Y853" i="3"/>
  <c r="CY853" i="3"/>
  <c r="CZ853" i="3"/>
  <c r="DB853" i="3" s="1"/>
  <c r="DA853" i="3"/>
  <c r="DC853" i="3"/>
  <c r="A854" i="3"/>
  <c r="Y854" i="3"/>
  <c r="CY854" i="3"/>
  <c r="CZ854" i="3"/>
  <c r="DB854" i="3" s="1"/>
  <c r="DA854" i="3"/>
  <c r="DC854" i="3"/>
  <c r="A855" i="3"/>
  <c r="Y855" i="3"/>
  <c r="CY855" i="3"/>
  <c r="CZ855" i="3"/>
  <c r="DA855" i="3"/>
  <c r="DB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A857" i="3"/>
  <c r="DB857" i="3"/>
  <c r="DC857" i="3"/>
  <c r="A858" i="3"/>
  <c r="Y858" i="3"/>
  <c r="CY858" i="3"/>
  <c r="CZ858" i="3"/>
  <c r="DB858" i="3" s="1"/>
  <c r="DA858" i="3"/>
  <c r="DC858" i="3"/>
  <c r="A859" i="3"/>
  <c r="Y859" i="3"/>
  <c r="CY859" i="3"/>
  <c r="CZ859" i="3"/>
  <c r="DA859" i="3"/>
  <c r="DB859" i="3"/>
  <c r="DC859" i="3"/>
  <c r="A860" i="3"/>
  <c r="Y860" i="3"/>
  <c r="CY860" i="3"/>
  <c r="CZ860" i="3"/>
  <c r="DB860" i="3" s="1"/>
  <c r="DA860" i="3"/>
  <c r="DC860" i="3"/>
  <c r="A861" i="3"/>
  <c r="Y861" i="3"/>
  <c r="CY861" i="3"/>
  <c r="CZ861" i="3"/>
  <c r="DB861" i="3" s="1"/>
  <c r="DA861" i="3"/>
  <c r="DC861" i="3"/>
  <c r="A862" i="3"/>
  <c r="Y862" i="3"/>
  <c r="CY862" i="3"/>
  <c r="CZ862" i="3"/>
  <c r="DA862" i="3"/>
  <c r="DB862" i="3"/>
  <c r="DC862" i="3"/>
  <c r="A863" i="3"/>
  <c r="Y863" i="3"/>
  <c r="CY863" i="3"/>
  <c r="CZ863" i="3"/>
  <c r="DA863" i="3"/>
  <c r="DB863" i="3"/>
  <c r="DC863" i="3"/>
  <c r="A864" i="3"/>
  <c r="Y864" i="3"/>
  <c r="CY864" i="3"/>
  <c r="CZ864" i="3"/>
  <c r="DB864" i="3" s="1"/>
  <c r="DA864" i="3"/>
  <c r="DC864" i="3"/>
  <c r="A865" i="3"/>
  <c r="Y865" i="3"/>
  <c r="CY865" i="3"/>
  <c r="CZ865" i="3"/>
  <c r="DB865" i="3" s="1"/>
  <c r="DA865" i="3"/>
  <c r="DC865" i="3"/>
  <c r="A866" i="3"/>
  <c r="Y866" i="3"/>
  <c r="CY866" i="3"/>
  <c r="CZ866" i="3"/>
  <c r="DA866" i="3"/>
  <c r="DB866" i="3"/>
  <c r="DC866" i="3"/>
  <c r="A867" i="3"/>
  <c r="Y867" i="3"/>
  <c r="CY867" i="3"/>
  <c r="CZ867" i="3"/>
  <c r="DA867" i="3"/>
  <c r="DB867" i="3"/>
  <c r="DC867" i="3"/>
  <c r="A868" i="3"/>
  <c r="Y868" i="3"/>
  <c r="CY868" i="3"/>
  <c r="CZ868" i="3"/>
  <c r="DA868" i="3"/>
  <c r="DB868" i="3"/>
  <c r="DC868" i="3"/>
  <c r="A869" i="3"/>
  <c r="Y869" i="3"/>
  <c r="CY869" i="3"/>
  <c r="CZ869" i="3"/>
  <c r="DB869" i="3" s="1"/>
  <c r="DA869" i="3"/>
  <c r="DC869" i="3"/>
  <c r="A870" i="3"/>
  <c r="Y870" i="3"/>
  <c r="CY870" i="3"/>
  <c r="CZ870" i="3"/>
  <c r="DA870" i="3"/>
  <c r="DB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B872" i="3" s="1"/>
  <c r="DA872" i="3"/>
  <c r="DC872" i="3"/>
  <c r="A873" i="3"/>
  <c r="Y873" i="3"/>
  <c r="CY873" i="3"/>
  <c r="CZ873" i="3"/>
  <c r="DA873" i="3"/>
  <c r="DB873" i="3"/>
  <c r="DC873" i="3"/>
  <c r="A874" i="3"/>
  <c r="Y874" i="3"/>
  <c r="CY874" i="3"/>
  <c r="CZ874" i="3"/>
  <c r="DA874" i="3"/>
  <c r="DB874" i="3"/>
  <c r="DC874" i="3"/>
  <c r="A875" i="3"/>
  <c r="Y875" i="3"/>
  <c r="CY875" i="3"/>
  <c r="CZ875" i="3"/>
  <c r="DB875" i="3" s="1"/>
  <c r="DA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A877" i="3"/>
  <c r="DB877" i="3"/>
  <c r="DC877" i="3"/>
  <c r="A878" i="3"/>
  <c r="Y878" i="3"/>
  <c r="CY878" i="3"/>
  <c r="CZ878" i="3"/>
  <c r="DA878" i="3"/>
  <c r="DB878" i="3"/>
  <c r="DC878" i="3"/>
  <c r="A879" i="3"/>
  <c r="Y879" i="3"/>
  <c r="CY879" i="3"/>
  <c r="CZ879" i="3"/>
  <c r="DA879" i="3"/>
  <c r="DB879" i="3"/>
  <c r="DC879" i="3"/>
  <c r="A880" i="3"/>
  <c r="Y880" i="3"/>
  <c r="CY880" i="3"/>
  <c r="CZ880" i="3"/>
  <c r="DB880" i="3" s="1"/>
  <c r="DA880" i="3"/>
  <c r="DC880" i="3"/>
  <c r="A881" i="3"/>
  <c r="Y881" i="3"/>
  <c r="CY881" i="3"/>
  <c r="CZ881" i="3"/>
  <c r="DA881" i="3"/>
  <c r="DB881" i="3"/>
  <c r="DC881" i="3"/>
  <c r="A882" i="3"/>
  <c r="Y882" i="3"/>
  <c r="CY882" i="3"/>
  <c r="CZ882" i="3"/>
  <c r="DA882" i="3"/>
  <c r="DB882" i="3"/>
  <c r="DC882" i="3"/>
  <c r="A883" i="3"/>
  <c r="Y883" i="3"/>
  <c r="CY883" i="3"/>
  <c r="CZ883" i="3"/>
  <c r="DB883" i="3" s="1"/>
  <c r="DA883" i="3"/>
  <c r="DC883" i="3"/>
  <c r="A884" i="3"/>
  <c r="Y884" i="3"/>
  <c r="CY884" i="3"/>
  <c r="CZ884" i="3"/>
  <c r="DB884" i="3" s="1"/>
  <c r="DA884" i="3"/>
  <c r="DC884" i="3"/>
  <c r="A885" i="3"/>
  <c r="Y885" i="3"/>
  <c r="CY885" i="3"/>
  <c r="CZ885" i="3"/>
  <c r="DA885" i="3"/>
  <c r="DB885" i="3"/>
  <c r="DC885" i="3"/>
  <c r="A886" i="3"/>
  <c r="Y886" i="3"/>
  <c r="CY886" i="3"/>
  <c r="CZ886" i="3"/>
  <c r="DA886" i="3"/>
  <c r="DB886" i="3"/>
  <c r="DC886" i="3"/>
  <c r="A887" i="3"/>
  <c r="Y887" i="3"/>
  <c r="CY887" i="3"/>
  <c r="CZ887" i="3"/>
  <c r="DB887" i="3" s="1"/>
  <c r="DA887" i="3"/>
  <c r="DC887" i="3"/>
  <c r="A888" i="3"/>
  <c r="Y888" i="3"/>
  <c r="CY888" i="3"/>
  <c r="CZ888" i="3"/>
  <c r="DA888" i="3"/>
  <c r="DB888" i="3"/>
  <c r="DC888" i="3"/>
  <c r="A889" i="3"/>
  <c r="Y889" i="3"/>
  <c r="CY889" i="3"/>
  <c r="CZ889" i="3"/>
  <c r="DB889" i="3" s="1"/>
  <c r="DA889" i="3"/>
  <c r="DC889" i="3"/>
  <c r="A890" i="3"/>
  <c r="Y890" i="3"/>
  <c r="CY890" i="3"/>
  <c r="CZ890" i="3"/>
  <c r="DA890" i="3"/>
  <c r="DB890" i="3"/>
  <c r="DC890" i="3"/>
  <c r="A891" i="3"/>
  <c r="Y891" i="3"/>
  <c r="CY891" i="3"/>
  <c r="CZ891" i="3"/>
  <c r="DB891" i="3" s="1"/>
  <c r="DA891" i="3"/>
  <c r="DC891" i="3"/>
  <c r="A892" i="3"/>
  <c r="Y892" i="3"/>
  <c r="CY892" i="3"/>
  <c r="CZ892" i="3"/>
  <c r="DB892" i="3" s="1"/>
  <c r="DA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A894" i="3"/>
  <c r="DB894" i="3"/>
  <c r="DC894" i="3"/>
  <c r="A895" i="3"/>
  <c r="Y895" i="3"/>
  <c r="CY895" i="3"/>
  <c r="CZ895" i="3"/>
  <c r="DB895" i="3" s="1"/>
  <c r="DA895" i="3"/>
  <c r="DC895" i="3"/>
  <c r="A896" i="3"/>
  <c r="Y896" i="3"/>
  <c r="CY896" i="3"/>
  <c r="CZ896" i="3"/>
  <c r="DB896" i="3" s="1"/>
  <c r="DA896" i="3"/>
  <c r="DC896" i="3"/>
  <c r="A897" i="3"/>
  <c r="Y897" i="3"/>
  <c r="CX897" i="3" s="1"/>
  <c r="CU897" i="3"/>
  <c r="CV897" i="3"/>
  <c r="CY897" i="3"/>
  <c r="CZ897" i="3"/>
  <c r="DB897" i="3" s="1"/>
  <c r="DA897" i="3"/>
  <c r="DC897" i="3"/>
  <c r="A898" i="3"/>
  <c r="Y898" i="3"/>
  <c r="CW898" i="3"/>
  <c r="CX898" i="3"/>
  <c r="DG898" i="3" s="1"/>
  <c r="DJ898" i="3" s="1"/>
  <c r="CY898" i="3"/>
  <c r="CZ898" i="3"/>
  <c r="DA898" i="3"/>
  <c r="DB898" i="3"/>
  <c r="DC898" i="3"/>
  <c r="DH898" i="3"/>
  <c r="A899" i="3"/>
  <c r="Y899" i="3"/>
  <c r="CW899" i="3" s="1"/>
  <c r="CY899" i="3"/>
  <c r="CZ899" i="3"/>
  <c r="DB899" i="3" s="1"/>
  <c r="DA899" i="3"/>
  <c r="DC899" i="3"/>
  <c r="A900" i="3"/>
  <c r="Y900" i="3"/>
  <c r="CX900" i="3"/>
  <c r="DG900" i="3" s="1"/>
  <c r="CY900" i="3"/>
  <c r="CZ900" i="3"/>
  <c r="DB900" i="3" s="1"/>
  <c r="DA900" i="3"/>
  <c r="DC900" i="3"/>
  <c r="DF900" i="3"/>
  <c r="DH900" i="3"/>
  <c r="DI900" i="3"/>
  <c r="DJ900" i="3"/>
  <c r="A901" i="3"/>
  <c r="Y901" i="3"/>
  <c r="CX901" i="3"/>
  <c r="DG901" i="3" s="1"/>
  <c r="CY901" i="3"/>
  <c r="CZ901" i="3"/>
  <c r="DA901" i="3"/>
  <c r="DB901" i="3"/>
  <c r="DC901" i="3"/>
  <c r="DH901" i="3"/>
  <c r="A902" i="3"/>
  <c r="Y902" i="3"/>
  <c r="CX902" i="3" s="1"/>
  <c r="CY902" i="3"/>
  <c r="CZ902" i="3"/>
  <c r="DA902" i="3"/>
  <c r="DB902" i="3"/>
  <c r="DC902" i="3"/>
  <c r="A903" i="3"/>
  <c r="Y903" i="3"/>
  <c r="CX903" i="3" s="1"/>
  <c r="CY903" i="3"/>
  <c r="CZ903" i="3"/>
  <c r="DB903" i="3" s="1"/>
  <c r="DA903" i="3"/>
  <c r="DC903" i="3"/>
  <c r="A904" i="3"/>
  <c r="Y904" i="3"/>
  <c r="CU904" i="3"/>
  <c r="CV904" i="3"/>
  <c r="CX904" i="3"/>
  <c r="DF904" i="3" s="1"/>
  <c r="CY904" i="3"/>
  <c r="CZ904" i="3"/>
  <c r="DA904" i="3"/>
  <c r="DB904" i="3"/>
  <c r="DC904" i="3"/>
  <c r="DG904" i="3"/>
  <c r="DH904" i="3"/>
  <c r="A905" i="3"/>
  <c r="Y905" i="3"/>
  <c r="CX905" i="3" s="1"/>
  <c r="CY905" i="3"/>
  <c r="CZ905" i="3"/>
  <c r="DB905" i="3" s="1"/>
  <c r="DA905" i="3"/>
  <c r="DC905" i="3"/>
  <c r="A906" i="3"/>
  <c r="Y906" i="3"/>
  <c r="CW906" i="3"/>
  <c r="CX906" i="3"/>
  <c r="DF906" i="3" s="1"/>
  <c r="CY906" i="3"/>
  <c r="CZ906" i="3"/>
  <c r="DA906" i="3"/>
  <c r="DB906" i="3"/>
  <c r="DC906" i="3"/>
  <c r="DG906" i="3"/>
  <c r="DJ906" i="3" s="1"/>
  <c r="DH906" i="3"/>
  <c r="A907" i="3"/>
  <c r="Y907" i="3"/>
  <c r="CX907" i="3" s="1"/>
  <c r="CY907" i="3"/>
  <c r="CZ907" i="3"/>
  <c r="DB907" i="3" s="1"/>
  <c r="DA907" i="3"/>
  <c r="DC907" i="3"/>
  <c r="A908" i="3"/>
  <c r="Y908" i="3"/>
  <c r="CX908" i="3"/>
  <c r="DG908" i="3" s="1"/>
  <c r="CY908" i="3"/>
  <c r="CZ908" i="3"/>
  <c r="DB908" i="3" s="1"/>
  <c r="DA908" i="3"/>
  <c r="DC908" i="3"/>
  <c r="DF908" i="3"/>
  <c r="DH908" i="3"/>
  <c r="DI908" i="3"/>
  <c r="DJ908" i="3"/>
  <c r="A909" i="3"/>
  <c r="Y909" i="3"/>
  <c r="CX909" i="3"/>
  <c r="DG909" i="3" s="1"/>
  <c r="CY909" i="3"/>
  <c r="CZ909" i="3"/>
  <c r="DA909" i="3"/>
  <c r="DB909" i="3"/>
  <c r="DC909" i="3"/>
  <c r="DH909" i="3"/>
  <c r="A910" i="3"/>
  <c r="Y910" i="3"/>
  <c r="CX910" i="3" s="1"/>
  <c r="CY910" i="3"/>
  <c r="CZ910" i="3"/>
  <c r="DA910" i="3"/>
  <c r="DB910" i="3"/>
  <c r="DC910" i="3"/>
  <c r="A911" i="3"/>
  <c r="Y911" i="3"/>
  <c r="CV911" i="3" s="1"/>
  <c r="CU911" i="3"/>
  <c r="CX911" i="3"/>
  <c r="DG911" i="3" s="1"/>
  <c r="CY911" i="3"/>
  <c r="CZ911" i="3"/>
  <c r="DA911" i="3"/>
  <c r="DB911" i="3"/>
  <c r="DC911" i="3"/>
  <c r="DH911" i="3"/>
  <c r="A912" i="3"/>
  <c r="Y912" i="3"/>
  <c r="CW912" i="3" s="1"/>
  <c r="CY912" i="3"/>
  <c r="CZ912" i="3"/>
  <c r="DB912" i="3" s="1"/>
  <c r="DA912" i="3"/>
  <c r="DC912" i="3"/>
  <c r="A913" i="3"/>
  <c r="Y913" i="3"/>
  <c r="CW913" i="3"/>
  <c r="CX913" i="3"/>
  <c r="DH913" i="3" s="1"/>
  <c r="CY913" i="3"/>
  <c r="CZ913" i="3"/>
  <c r="DA913" i="3"/>
  <c r="DB913" i="3"/>
  <c r="DC913" i="3"/>
  <c r="A914" i="3"/>
  <c r="Y914" i="3"/>
  <c r="CX914" i="3" s="1"/>
  <c r="DG914" i="3" s="1"/>
  <c r="CY914" i="3"/>
  <c r="CZ914" i="3"/>
  <c r="DA914" i="3"/>
  <c r="DB914" i="3"/>
  <c r="DC914" i="3"/>
  <c r="A915" i="3"/>
  <c r="Y915" i="3"/>
  <c r="CX915" i="3" s="1"/>
  <c r="CY915" i="3"/>
  <c r="CZ915" i="3"/>
  <c r="DB915" i="3" s="1"/>
  <c r="DA915" i="3"/>
  <c r="DC915" i="3"/>
  <c r="DF915" i="3"/>
  <c r="DJ915" i="3" s="1"/>
  <c r="A916" i="3"/>
  <c r="Y916" i="3"/>
  <c r="CX916" i="3"/>
  <c r="DG916" i="3" s="1"/>
  <c r="CY916" i="3"/>
  <c r="CZ916" i="3"/>
  <c r="DB916" i="3" s="1"/>
  <c r="DA916" i="3"/>
  <c r="DC916" i="3"/>
  <c r="DF916" i="3"/>
  <c r="DH916" i="3"/>
  <c r="DI916" i="3"/>
  <c r="DJ916" i="3"/>
  <c r="A917" i="3"/>
  <c r="Y917" i="3"/>
  <c r="CX917" i="3"/>
  <c r="DH917" i="3" s="1"/>
  <c r="CY917" i="3"/>
  <c r="CZ917" i="3"/>
  <c r="DA917" i="3"/>
  <c r="DB917" i="3"/>
  <c r="DC917" i="3"/>
  <c r="A918" i="3"/>
  <c r="Y918" i="3"/>
  <c r="CU918" i="3"/>
  <c r="CY918" i="3"/>
  <c r="CZ918" i="3"/>
  <c r="DB918" i="3" s="1"/>
  <c r="DA918" i="3"/>
  <c r="DC918" i="3"/>
  <c r="A919" i="3"/>
  <c r="Y919" i="3"/>
  <c r="CW919" i="3"/>
  <c r="CX919" i="3"/>
  <c r="DG919" i="3" s="1"/>
  <c r="DJ919" i="3" s="1"/>
  <c r="CY919" i="3"/>
  <c r="CZ919" i="3"/>
  <c r="DA919" i="3"/>
  <c r="DB919" i="3"/>
  <c r="DC919" i="3"/>
  <c r="DH919" i="3"/>
  <c r="A920" i="3"/>
  <c r="Y920" i="3"/>
  <c r="CY920" i="3"/>
  <c r="CZ920" i="3"/>
  <c r="DB920" i="3" s="1"/>
  <c r="DA920" i="3"/>
  <c r="DC920" i="3"/>
  <c r="A921" i="3"/>
  <c r="Y921" i="3"/>
  <c r="CX921" i="3"/>
  <c r="DI921" i="3" s="1"/>
  <c r="CY921" i="3"/>
  <c r="CZ921" i="3"/>
  <c r="DA921" i="3"/>
  <c r="DB921" i="3"/>
  <c r="DC921" i="3"/>
  <c r="DH921" i="3"/>
  <c r="A922" i="3"/>
  <c r="Y922" i="3"/>
  <c r="CX922" i="3"/>
  <c r="CY922" i="3"/>
  <c r="CZ922" i="3"/>
  <c r="DA922" i="3"/>
  <c r="DB922" i="3"/>
  <c r="DC922" i="3"/>
  <c r="A923" i="3"/>
  <c r="Y923" i="3"/>
  <c r="CX923" i="3" s="1"/>
  <c r="CY923" i="3"/>
  <c r="CZ923" i="3"/>
  <c r="DB923" i="3" s="1"/>
  <c r="DA923" i="3"/>
  <c r="DC923" i="3"/>
  <c r="DF923" i="3"/>
  <c r="DG923" i="3"/>
  <c r="DJ923" i="3"/>
  <c r="A924" i="3"/>
  <c r="Y924" i="3"/>
  <c r="CX924" i="3"/>
  <c r="DG924" i="3" s="1"/>
  <c r="CY924" i="3"/>
  <c r="CZ924" i="3"/>
  <c r="DB924" i="3" s="1"/>
  <c r="DA924" i="3"/>
  <c r="DC924" i="3"/>
  <c r="DF924" i="3"/>
  <c r="DJ924" i="3" s="1"/>
  <c r="DH924" i="3"/>
  <c r="DI924" i="3"/>
  <c r="A925" i="3"/>
  <c r="Y925" i="3"/>
  <c r="CX925" i="3" s="1"/>
  <c r="CU925" i="3"/>
  <c r="CV925" i="3"/>
  <c r="CY925" i="3"/>
  <c r="CZ925" i="3"/>
  <c r="DB925" i="3" s="1"/>
  <c r="DA925" i="3"/>
  <c r="DC925" i="3"/>
  <c r="DF925" i="3"/>
  <c r="DG925" i="3"/>
  <c r="A926" i="3"/>
  <c r="Y926" i="3"/>
  <c r="CX926" i="3"/>
  <c r="DG926" i="3" s="1"/>
  <c r="CY926" i="3"/>
  <c r="CZ926" i="3"/>
  <c r="DB926" i="3" s="1"/>
  <c r="DA926" i="3"/>
  <c r="DC926" i="3"/>
  <c r="DF926" i="3"/>
  <c r="DJ926" i="3" s="1"/>
  <c r="DH926" i="3"/>
  <c r="DI926" i="3"/>
  <c r="A927" i="3"/>
  <c r="Y927" i="3"/>
  <c r="CX927" i="3"/>
  <c r="CY927" i="3"/>
  <c r="CZ927" i="3"/>
  <c r="DA927" i="3"/>
  <c r="DB927" i="3"/>
  <c r="DC927" i="3"/>
  <c r="A928" i="3"/>
  <c r="Y928" i="3"/>
  <c r="CX928" i="3"/>
  <c r="DH928" i="3" s="1"/>
  <c r="CY928" i="3"/>
  <c r="CZ928" i="3"/>
  <c r="DA928" i="3"/>
  <c r="DB928" i="3"/>
  <c r="DC928" i="3"/>
  <c r="DG928" i="3"/>
  <c r="A929" i="3"/>
  <c r="Y929" i="3"/>
  <c r="CX929" i="3" s="1"/>
  <c r="DG929" i="3" s="1"/>
  <c r="CY929" i="3"/>
  <c r="CZ929" i="3"/>
  <c r="DB929" i="3" s="1"/>
  <c r="DA929" i="3"/>
  <c r="DC929" i="3"/>
  <c r="DF929" i="3"/>
  <c r="DJ929" i="3" s="1"/>
  <c r="A930" i="3"/>
  <c r="Y930" i="3"/>
  <c r="CU930" i="3"/>
  <c r="CV930" i="3"/>
  <c r="CX930" i="3"/>
  <c r="DG930" i="3" s="1"/>
  <c r="CY930" i="3"/>
  <c r="CZ930" i="3"/>
  <c r="DA930" i="3"/>
  <c r="DB930" i="3"/>
  <c r="DC930" i="3"/>
  <c r="DH930" i="3"/>
  <c r="A931" i="3"/>
  <c r="Y931" i="3"/>
  <c r="CX931" i="3" s="1"/>
  <c r="DF931" i="3" s="1"/>
  <c r="DJ931" i="3" s="1"/>
  <c r="CY931" i="3"/>
  <c r="CZ931" i="3"/>
  <c r="DB931" i="3" s="1"/>
  <c r="DA931" i="3"/>
  <c r="DC931" i="3"/>
  <c r="A932" i="3"/>
  <c r="Y932" i="3"/>
  <c r="CX932" i="3"/>
  <c r="DG932" i="3" s="1"/>
  <c r="CY932" i="3"/>
  <c r="CZ932" i="3"/>
  <c r="DB932" i="3" s="1"/>
  <c r="DA932" i="3"/>
  <c r="DC932" i="3"/>
  <c r="DF932" i="3"/>
  <c r="DH932" i="3"/>
  <c r="DI932" i="3"/>
  <c r="DJ932" i="3"/>
  <c r="A933" i="3"/>
  <c r="Y933" i="3"/>
  <c r="CX933" i="3"/>
  <c r="CY933" i="3"/>
  <c r="CZ933" i="3"/>
  <c r="DA933" i="3"/>
  <c r="DB933" i="3"/>
  <c r="DC933" i="3"/>
  <c r="DH933" i="3"/>
  <c r="DI933" i="3"/>
  <c r="A934" i="3"/>
  <c r="Y934" i="3"/>
  <c r="CX934" i="3" s="1"/>
  <c r="CY934" i="3"/>
  <c r="CZ934" i="3"/>
  <c r="DA934" i="3"/>
  <c r="DB934" i="3"/>
  <c r="DC934" i="3"/>
  <c r="A935" i="3"/>
  <c r="Y935" i="3"/>
  <c r="CV935" i="3" s="1"/>
  <c r="CU935" i="3"/>
  <c r="CY935" i="3"/>
  <c r="CZ935" i="3"/>
  <c r="DA935" i="3"/>
  <c r="DB935" i="3"/>
  <c r="DC935" i="3"/>
  <c r="A936" i="3"/>
  <c r="Y936" i="3"/>
  <c r="CX936" i="3" s="1"/>
  <c r="DF936" i="3" s="1"/>
  <c r="CW936" i="3"/>
  <c r="CY936" i="3"/>
  <c r="CZ936" i="3"/>
  <c r="DB936" i="3" s="1"/>
  <c r="DA936" i="3"/>
  <c r="DC936" i="3"/>
  <c r="DG936" i="3"/>
  <c r="DJ936" i="3" s="1"/>
  <c r="A937" i="3"/>
  <c r="Y937" i="3"/>
  <c r="CW937" i="3"/>
  <c r="CX937" i="3"/>
  <c r="DH937" i="3" s="1"/>
  <c r="CY937" i="3"/>
  <c r="CZ937" i="3"/>
  <c r="DA937" i="3"/>
  <c r="DB937" i="3"/>
  <c r="DC937" i="3"/>
  <c r="DI937" i="3"/>
  <c r="A938" i="3"/>
  <c r="Y938" i="3"/>
  <c r="CX938" i="3" s="1"/>
  <c r="CY938" i="3"/>
  <c r="CZ938" i="3"/>
  <c r="DB938" i="3" s="1"/>
  <c r="DA938" i="3"/>
  <c r="DC938" i="3"/>
  <c r="A939" i="3"/>
  <c r="Y939" i="3"/>
  <c r="CW939" i="3"/>
  <c r="CX939" i="3"/>
  <c r="CY939" i="3"/>
  <c r="CZ939" i="3"/>
  <c r="DA939" i="3"/>
  <c r="DB939" i="3"/>
  <c r="DC939" i="3"/>
  <c r="A940" i="3"/>
  <c r="Y940" i="3"/>
  <c r="CX940" i="3" s="1"/>
  <c r="CW940" i="3"/>
  <c r="CY940" i="3"/>
  <c r="CZ940" i="3"/>
  <c r="DB940" i="3" s="1"/>
  <c r="DA940" i="3"/>
  <c r="DC940" i="3"/>
  <c r="DF940" i="3"/>
  <c r="DG940" i="3"/>
  <c r="DJ940" i="3" s="1"/>
  <c r="A941" i="3"/>
  <c r="Y941" i="3"/>
  <c r="CW941" i="3"/>
  <c r="CX941" i="3"/>
  <c r="CY941" i="3"/>
  <c r="CZ941" i="3"/>
  <c r="DA941" i="3"/>
  <c r="DB941" i="3"/>
  <c r="DC941" i="3"/>
  <c r="DH941" i="3"/>
  <c r="DI941" i="3"/>
  <c r="A942" i="3"/>
  <c r="Y942" i="3"/>
  <c r="CX942" i="3" s="1"/>
  <c r="CY942" i="3"/>
  <c r="CZ942" i="3"/>
  <c r="DA942" i="3"/>
  <c r="DB942" i="3"/>
  <c r="DC942" i="3"/>
  <c r="A943" i="3"/>
  <c r="Y943" i="3"/>
  <c r="CX943" i="3" s="1"/>
  <c r="DH943" i="3" s="1"/>
  <c r="CY943" i="3"/>
  <c r="CZ943" i="3"/>
  <c r="DB943" i="3" s="1"/>
  <c r="DA943" i="3"/>
  <c r="DC943" i="3"/>
  <c r="DF943" i="3"/>
  <c r="DJ943" i="3" s="1"/>
  <c r="DG943" i="3"/>
  <c r="DI943" i="3"/>
  <c r="A944" i="3"/>
  <c r="Y944" i="3"/>
  <c r="CX944" i="3"/>
  <c r="DG944" i="3" s="1"/>
  <c r="CY944" i="3"/>
  <c r="CZ944" i="3"/>
  <c r="DA944" i="3"/>
  <c r="DB944" i="3"/>
  <c r="DC944" i="3"/>
  <c r="DI944" i="3"/>
  <c r="A945" i="3"/>
  <c r="Y945" i="3"/>
  <c r="CX945" i="3"/>
  <c r="DF945" i="3" s="1"/>
  <c r="DJ945" i="3" s="1"/>
  <c r="CY945" i="3"/>
  <c r="CZ945" i="3"/>
  <c r="DA945" i="3"/>
  <c r="DB945" i="3"/>
  <c r="DC945" i="3"/>
  <c r="DI945" i="3"/>
  <c r="A946" i="3"/>
  <c r="Y946" i="3"/>
  <c r="CX946" i="3" s="1"/>
  <c r="CY946" i="3"/>
  <c r="CZ946" i="3"/>
  <c r="DA946" i="3"/>
  <c r="DB946" i="3"/>
  <c r="DC946" i="3"/>
  <c r="A947" i="3"/>
  <c r="Y947" i="3"/>
  <c r="CX947" i="3" s="1"/>
  <c r="DH947" i="3" s="1"/>
  <c r="CY947" i="3"/>
  <c r="CZ947" i="3"/>
  <c r="DB947" i="3" s="1"/>
  <c r="DA947" i="3"/>
  <c r="DC947" i="3"/>
  <c r="DG947" i="3"/>
  <c r="A948" i="3"/>
  <c r="Y948" i="3"/>
  <c r="CX948" i="3"/>
  <c r="DG948" i="3" s="1"/>
  <c r="CY948" i="3"/>
  <c r="CZ948" i="3"/>
  <c r="DB948" i="3" s="1"/>
  <c r="DA948" i="3"/>
  <c r="DC948" i="3"/>
  <c r="DF948" i="3"/>
  <c r="DH948" i="3"/>
  <c r="DI948" i="3"/>
  <c r="DJ948" i="3"/>
  <c r="A949" i="3"/>
  <c r="Y949" i="3"/>
  <c r="CX949" i="3" s="1"/>
  <c r="CY949" i="3"/>
  <c r="CZ949" i="3"/>
  <c r="DA949" i="3"/>
  <c r="DB949" i="3"/>
  <c r="DC949" i="3"/>
  <c r="A950" i="3"/>
  <c r="Y950" i="3"/>
  <c r="CV950" i="3" s="1"/>
  <c r="CU950" i="3"/>
  <c r="CY950" i="3"/>
  <c r="CZ950" i="3"/>
  <c r="DB950" i="3" s="1"/>
  <c r="DA950" i="3"/>
  <c r="DC950" i="3"/>
  <c r="A951" i="3"/>
  <c r="Y951" i="3"/>
  <c r="CX951" i="3" s="1"/>
  <c r="CY951" i="3"/>
  <c r="CZ951" i="3"/>
  <c r="DB951" i="3" s="1"/>
  <c r="DA951" i="3"/>
  <c r="DC951" i="3"/>
  <c r="A952" i="3"/>
  <c r="Y952" i="3"/>
  <c r="CW952" i="3" s="1"/>
  <c r="CX952" i="3"/>
  <c r="DG952" i="3" s="1"/>
  <c r="DJ952" i="3" s="1"/>
  <c r="CY952" i="3"/>
  <c r="CZ952" i="3"/>
  <c r="DB952" i="3" s="1"/>
  <c r="DA952" i="3"/>
  <c r="DC952" i="3"/>
  <c r="DF952" i="3"/>
  <c r="DI952" i="3"/>
  <c r="A953" i="3"/>
  <c r="Y953" i="3"/>
  <c r="CW953" i="3"/>
  <c r="CX953" i="3"/>
  <c r="DI953" i="3" s="1"/>
  <c r="CY953" i="3"/>
  <c r="CZ953" i="3"/>
  <c r="DA953" i="3"/>
  <c r="DB953" i="3"/>
  <c r="DC953" i="3"/>
  <c r="DG953" i="3"/>
  <c r="DH953" i="3"/>
  <c r="DJ953" i="3"/>
  <c r="A954" i="3"/>
  <c r="Y954" i="3"/>
  <c r="CW954" i="3" s="1"/>
  <c r="CX954" i="3"/>
  <c r="DF954" i="3" s="1"/>
  <c r="CY954" i="3"/>
  <c r="CZ954" i="3"/>
  <c r="DA954" i="3"/>
  <c r="DB954" i="3"/>
  <c r="DC954" i="3"/>
  <c r="DH954" i="3"/>
  <c r="A955" i="3"/>
  <c r="Y955" i="3"/>
  <c r="CX955" i="3" s="1"/>
  <c r="CY955" i="3"/>
  <c r="CZ955" i="3"/>
  <c r="DB955" i="3" s="1"/>
  <c r="DA955" i="3"/>
  <c r="DC955" i="3"/>
  <c r="A956" i="3"/>
  <c r="Y956" i="3"/>
  <c r="CW956" i="3" s="1"/>
  <c r="CX956" i="3"/>
  <c r="DF956" i="3" s="1"/>
  <c r="CY956" i="3"/>
  <c r="CZ956" i="3"/>
  <c r="DA956" i="3"/>
  <c r="DB956" i="3"/>
  <c r="DC956" i="3"/>
  <c r="DH956" i="3"/>
  <c r="A957" i="3"/>
  <c r="Y957" i="3"/>
  <c r="CX957" i="3" s="1"/>
  <c r="CY957" i="3"/>
  <c r="CZ957" i="3"/>
  <c r="DB957" i="3" s="1"/>
  <c r="DA957" i="3"/>
  <c r="DC957" i="3"/>
  <c r="A958" i="3"/>
  <c r="Y958" i="3"/>
  <c r="CX958" i="3"/>
  <c r="DI958" i="3" s="1"/>
  <c r="CY958" i="3"/>
  <c r="CZ958" i="3"/>
  <c r="DB958" i="3" s="1"/>
  <c r="DA958" i="3"/>
  <c r="DC958" i="3"/>
  <c r="DF958" i="3"/>
  <c r="DH958" i="3"/>
  <c r="DJ958" i="3"/>
  <c r="A959" i="3"/>
  <c r="Y959" i="3"/>
  <c r="CX959" i="3" s="1"/>
  <c r="CY959" i="3"/>
  <c r="CZ959" i="3"/>
  <c r="DA959" i="3"/>
  <c r="DB959" i="3"/>
  <c r="DC959" i="3"/>
  <c r="A960" i="3"/>
  <c r="Y960" i="3"/>
  <c r="CX960" i="3"/>
  <c r="DF960" i="3" s="1"/>
  <c r="DJ960" i="3" s="1"/>
  <c r="CY960" i="3"/>
  <c r="CZ960" i="3"/>
  <c r="DA960" i="3"/>
  <c r="DB960" i="3"/>
  <c r="DC960" i="3"/>
  <c r="DH960" i="3"/>
  <c r="A961" i="3"/>
  <c r="Y961" i="3"/>
  <c r="CX961" i="3" s="1"/>
  <c r="CY961" i="3"/>
  <c r="CZ961" i="3"/>
  <c r="DB961" i="3" s="1"/>
  <c r="DA961" i="3"/>
  <c r="DC961" i="3"/>
  <c r="A962" i="3"/>
  <c r="Y962" i="3"/>
  <c r="CX962" i="3"/>
  <c r="DI962" i="3" s="1"/>
  <c r="CY962" i="3"/>
  <c r="CZ962" i="3"/>
  <c r="DB962" i="3" s="1"/>
  <c r="DA962" i="3"/>
  <c r="DC962" i="3"/>
  <c r="DF962" i="3"/>
  <c r="DH962" i="3"/>
  <c r="DJ962" i="3"/>
  <c r="A963" i="3"/>
  <c r="Y963" i="3"/>
  <c r="CX963" i="3" s="1"/>
  <c r="CY963" i="3"/>
  <c r="CZ963" i="3"/>
  <c r="DA963" i="3"/>
  <c r="DB963" i="3"/>
  <c r="DC963" i="3"/>
  <c r="A964" i="3"/>
  <c r="Y964" i="3"/>
  <c r="CX964" i="3"/>
  <c r="DF964" i="3" s="1"/>
  <c r="DJ964" i="3" s="1"/>
  <c r="CY964" i="3"/>
  <c r="CZ964" i="3"/>
  <c r="DA964" i="3"/>
  <c r="DB964" i="3"/>
  <c r="DC964" i="3"/>
  <c r="DH964" i="3"/>
  <c r="A965" i="3"/>
  <c r="Y965" i="3"/>
  <c r="CV965" i="3" s="1"/>
  <c r="CU965" i="3"/>
  <c r="CY965" i="3"/>
  <c r="CZ965" i="3"/>
  <c r="DA965" i="3"/>
  <c r="DB965" i="3"/>
  <c r="DC965" i="3"/>
  <c r="A966" i="3"/>
  <c r="Y966" i="3"/>
  <c r="CX966" i="3" s="1"/>
  <c r="CW966" i="3"/>
  <c r="CY966" i="3"/>
  <c r="CZ966" i="3"/>
  <c r="DB966" i="3" s="1"/>
  <c r="DA966" i="3"/>
  <c r="DC966" i="3"/>
  <c r="A967" i="3"/>
  <c r="Y967" i="3"/>
  <c r="CW967" i="3"/>
  <c r="CX967" i="3"/>
  <c r="DF967" i="3" s="1"/>
  <c r="CY967" i="3"/>
  <c r="CZ967" i="3"/>
  <c r="DA967" i="3"/>
  <c r="DB967" i="3"/>
  <c r="DC967" i="3"/>
  <c r="DG967" i="3"/>
  <c r="DJ967" i="3" s="1"/>
  <c r="DH967" i="3"/>
  <c r="DI967" i="3"/>
  <c r="A968" i="3"/>
  <c r="Y968" i="3"/>
  <c r="CX968" i="3" s="1"/>
  <c r="CW968" i="3"/>
  <c r="CY968" i="3"/>
  <c r="CZ968" i="3"/>
  <c r="DB968" i="3" s="1"/>
  <c r="DA968" i="3"/>
  <c r="DC968" i="3"/>
  <c r="A969" i="3"/>
  <c r="Y969" i="3"/>
  <c r="CW969" i="3"/>
  <c r="CX969" i="3"/>
  <c r="DF969" i="3" s="1"/>
  <c r="CY969" i="3"/>
  <c r="CZ969" i="3"/>
  <c r="DA969" i="3"/>
  <c r="DB969" i="3"/>
  <c r="DC969" i="3"/>
  <c r="DG969" i="3"/>
  <c r="DJ969" i="3" s="1"/>
  <c r="DH969" i="3"/>
  <c r="DI969" i="3"/>
  <c r="A970" i="3"/>
  <c r="Y970" i="3"/>
  <c r="CX970" i="3"/>
  <c r="DF970" i="3" s="1"/>
  <c r="DJ970" i="3" s="1"/>
  <c r="CY970" i="3"/>
  <c r="CZ970" i="3"/>
  <c r="DA970" i="3"/>
  <c r="DB970" i="3"/>
  <c r="DC970" i="3"/>
  <c r="DH970" i="3"/>
  <c r="A971" i="3"/>
  <c r="Y971" i="3"/>
  <c r="CX971" i="3" s="1"/>
  <c r="CY971" i="3"/>
  <c r="CZ971" i="3"/>
  <c r="DB971" i="3" s="1"/>
  <c r="DA971" i="3"/>
  <c r="DC971" i="3"/>
  <c r="A972" i="3"/>
  <c r="Y972" i="3"/>
  <c r="CX972" i="3"/>
  <c r="DI972" i="3" s="1"/>
  <c r="CY972" i="3"/>
  <c r="CZ972" i="3"/>
  <c r="DB972" i="3" s="1"/>
  <c r="DA972" i="3"/>
  <c r="DC972" i="3"/>
  <c r="DF972" i="3"/>
  <c r="DH972" i="3"/>
  <c r="DJ972" i="3"/>
  <c r="A973" i="3"/>
  <c r="Y973" i="3"/>
  <c r="CX973" i="3" s="1"/>
  <c r="CY973" i="3"/>
  <c r="CZ973" i="3"/>
  <c r="DA973" i="3"/>
  <c r="DB973" i="3"/>
  <c r="DC973" i="3"/>
  <c r="A974" i="3"/>
  <c r="Y974" i="3"/>
  <c r="CV974" i="3" s="1"/>
  <c r="CU974" i="3"/>
  <c r="CX974" i="3"/>
  <c r="DI974" i="3" s="1"/>
  <c r="DJ974" i="3" s="1"/>
  <c r="CY974" i="3"/>
  <c r="CZ974" i="3"/>
  <c r="DB974" i="3" s="1"/>
  <c r="DA974" i="3"/>
  <c r="DC974" i="3"/>
  <c r="DF974" i="3"/>
  <c r="DH974" i="3"/>
  <c r="A975" i="3"/>
  <c r="Y975" i="3"/>
  <c r="CW975" i="3" s="1"/>
  <c r="CX975" i="3"/>
  <c r="DF975" i="3" s="1"/>
  <c r="CY975" i="3"/>
  <c r="CZ975" i="3"/>
  <c r="DA975" i="3"/>
  <c r="DB975" i="3"/>
  <c r="DC975" i="3"/>
  <c r="DH975" i="3"/>
  <c r="A976" i="3"/>
  <c r="Y976" i="3"/>
  <c r="CX976" i="3" s="1"/>
  <c r="CY976" i="3"/>
  <c r="CZ976" i="3"/>
  <c r="DB976" i="3" s="1"/>
  <c r="DA976" i="3"/>
  <c r="DC976" i="3"/>
  <c r="A977" i="3"/>
  <c r="Y977" i="3"/>
  <c r="CW977" i="3" s="1"/>
  <c r="CX977" i="3"/>
  <c r="DF977" i="3" s="1"/>
  <c r="CY977" i="3"/>
  <c r="CZ977" i="3"/>
  <c r="DA977" i="3"/>
  <c r="DB977" i="3"/>
  <c r="DC977" i="3"/>
  <c r="DH977" i="3"/>
  <c r="A978" i="3"/>
  <c r="Y978" i="3"/>
  <c r="CX978" i="3" s="1"/>
  <c r="CY978" i="3"/>
  <c r="CZ978" i="3"/>
  <c r="DB978" i="3" s="1"/>
  <c r="DA978" i="3"/>
  <c r="DC978" i="3"/>
  <c r="A979" i="3"/>
  <c r="Y979" i="3"/>
  <c r="CX979" i="3" s="1"/>
  <c r="CY979" i="3"/>
  <c r="CZ979" i="3"/>
  <c r="DA979" i="3"/>
  <c r="DB979" i="3"/>
  <c r="DC979" i="3"/>
  <c r="A980" i="3"/>
  <c r="Y980" i="3"/>
  <c r="CX980" i="3"/>
  <c r="DF980" i="3" s="1"/>
  <c r="DJ980" i="3" s="1"/>
  <c r="CY980" i="3"/>
  <c r="CZ980" i="3"/>
  <c r="DA980" i="3"/>
  <c r="DB980" i="3"/>
  <c r="DC980" i="3"/>
  <c r="DH980" i="3"/>
  <c r="A981" i="3"/>
  <c r="Y981" i="3"/>
  <c r="CX981" i="3" s="1"/>
  <c r="CY981" i="3"/>
  <c r="CZ981" i="3"/>
  <c r="DB981" i="3" s="1"/>
  <c r="DA981" i="3"/>
  <c r="DC981" i="3"/>
  <c r="A982" i="3"/>
  <c r="Y982" i="3"/>
  <c r="CX982" i="3"/>
  <c r="DI982" i="3" s="1"/>
  <c r="CY982" i="3"/>
  <c r="CZ982" i="3"/>
  <c r="DB982" i="3" s="1"/>
  <c r="DA982" i="3"/>
  <c r="DC982" i="3"/>
  <c r="DF982" i="3"/>
  <c r="DH982" i="3"/>
  <c r="DJ982" i="3"/>
  <c r="A983" i="3"/>
  <c r="Y983" i="3"/>
  <c r="CY983" i="3"/>
  <c r="CZ983" i="3"/>
  <c r="DB983" i="3" s="1"/>
  <c r="DA983" i="3"/>
  <c r="DC983" i="3"/>
  <c r="A984" i="3"/>
  <c r="Y984" i="3"/>
  <c r="CY984" i="3"/>
  <c r="CZ984" i="3"/>
  <c r="DA984" i="3"/>
  <c r="DB984" i="3"/>
  <c r="DC984" i="3"/>
  <c r="A985" i="3"/>
  <c r="Y985" i="3"/>
  <c r="CY985" i="3"/>
  <c r="CZ985" i="3"/>
  <c r="DB985" i="3" s="1"/>
  <c r="DA985" i="3"/>
  <c r="DC985" i="3"/>
  <c r="A986" i="3"/>
  <c r="Y986" i="3"/>
  <c r="CY986" i="3"/>
  <c r="CZ986" i="3"/>
  <c r="DA986" i="3"/>
  <c r="DB986" i="3"/>
  <c r="DC986" i="3"/>
  <c r="A987" i="3"/>
  <c r="Y987" i="3"/>
  <c r="CY987" i="3"/>
  <c r="CZ987" i="3"/>
  <c r="DB987" i="3" s="1"/>
  <c r="DA987" i="3"/>
  <c r="DC987" i="3"/>
  <c r="A988" i="3"/>
  <c r="Y988" i="3"/>
  <c r="CY988" i="3"/>
  <c r="CZ988" i="3"/>
  <c r="DA988" i="3"/>
  <c r="DB988" i="3"/>
  <c r="DC988" i="3"/>
  <c r="A989" i="3"/>
  <c r="Y989" i="3"/>
  <c r="CY989" i="3"/>
  <c r="CZ989" i="3"/>
  <c r="DA989" i="3"/>
  <c r="DB989" i="3"/>
  <c r="DC989" i="3"/>
  <c r="A990" i="3"/>
  <c r="Y990" i="3"/>
  <c r="CY990" i="3"/>
  <c r="CZ990" i="3"/>
  <c r="DB990" i="3" s="1"/>
  <c r="DA990" i="3"/>
  <c r="DC990" i="3"/>
  <c r="A991" i="3"/>
  <c r="Y991" i="3"/>
  <c r="CY991" i="3"/>
  <c r="CZ991" i="3"/>
  <c r="DB991" i="3" s="1"/>
  <c r="DA991" i="3"/>
  <c r="DC991" i="3"/>
  <c r="A992" i="3"/>
  <c r="Y992" i="3"/>
  <c r="CY992" i="3"/>
  <c r="CZ992" i="3"/>
  <c r="DA992" i="3"/>
  <c r="DB992" i="3"/>
  <c r="DC992" i="3"/>
  <c r="A993" i="3"/>
  <c r="Y993" i="3"/>
  <c r="CY993" i="3"/>
  <c r="CZ993" i="3"/>
  <c r="DA993" i="3"/>
  <c r="DB993" i="3"/>
  <c r="DC993" i="3"/>
  <c r="A994" i="3"/>
  <c r="Y994" i="3"/>
  <c r="CY994" i="3"/>
  <c r="CZ994" i="3"/>
  <c r="DB994" i="3" s="1"/>
  <c r="DA994" i="3"/>
  <c r="DC994" i="3"/>
  <c r="A995" i="3"/>
  <c r="Y995" i="3"/>
  <c r="CY995" i="3"/>
  <c r="CZ995" i="3"/>
  <c r="DB995" i="3" s="1"/>
  <c r="DA995" i="3"/>
  <c r="DC995" i="3"/>
  <c r="A996" i="3"/>
  <c r="Y996" i="3"/>
  <c r="CY996" i="3"/>
  <c r="CZ996" i="3"/>
  <c r="DA996" i="3"/>
  <c r="DB996" i="3"/>
  <c r="DC996" i="3"/>
  <c r="A997" i="3"/>
  <c r="Y997" i="3"/>
  <c r="CY997" i="3"/>
  <c r="CZ997" i="3"/>
  <c r="DA997" i="3"/>
  <c r="DB997" i="3"/>
  <c r="DC997" i="3"/>
  <c r="A998" i="3"/>
  <c r="Y998" i="3"/>
  <c r="CY998" i="3"/>
  <c r="CZ998" i="3"/>
  <c r="DB998" i="3" s="1"/>
  <c r="DA998" i="3"/>
  <c r="DC998" i="3"/>
  <c r="A999" i="3"/>
  <c r="Y999" i="3"/>
  <c r="CY999" i="3"/>
  <c r="CZ999" i="3"/>
  <c r="DB999" i="3" s="1"/>
  <c r="DA999" i="3"/>
  <c r="DC999" i="3"/>
  <c r="A1000" i="3"/>
  <c r="Y1000" i="3"/>
  <c r="CY1000" i="3"/>
  <c r="CZ1000" i="3"/>
  <c r="DA1000" i="3"/>
  <c r="DB1000" i="3"/>
  <c r="DC1000" i="3"/>
  <c r="A1001" i="3"/>
  <c r="Y1001" i="3"/>
  <c r="CY1001" i="3"/>
  <c r="CZ1001" i="3"/>
  <c r="DA1001" i="3"/>
  <c r="DB1001" i="3"/>
  <c r="DC1001" i="3"/>
  <c r="A1002" i="3"/>
  <c r="Y1002" i="3"/>
  <c r="CY1002" i="3"/>
  <c r="CZ1002" i="3"/>
  <c r="DB1002" i="3" s="1"/>
  <c r="DA1002" i="3"/>
  <c r="DC1002" i="3"/>
  <c r="A1003" i="3"/>
  <c r="Y1003" i="3"/>
  <c r="CY1003" i="3"/>
  <c r="CZ1003" i="3"/>
  <c r="DA1003" i="3"/>
  <c r="DB1003" i="3"/>
  <c r="DC1003" i="3"/>
  <c r="A1004" i="3"/>
  <c r="Y1004" i="3"/>
  <c r="CY1004" i="3"/>
  <c r="CZ1004" i="3"/>
  <c r="DB1004" i="3" s="1"/>
  <c r="DA1004" i="3"/>
  <c r="DC1004" i="3"/>
  <c r="A1005" i="3"/>
  <c r="Y1005" i="3"/>
  <c r="CY1005" i="3"/>
  <c r="CZ1005" i="3"/>
  <c r="DA1005" i="3"/>
  <c r="DB1005" i="3"/>
  <c r="DC1005" i="3"/>
  <c r="A1006" i="3"/>
  <c r="Y1006" i="3"/>
  <c r="CY1006" i="3"/>
  <c r="CZ1006" i="3"/>
  <c r="DB1006" i="3" s="1"/>
  <c r="DA1006" i="3"/>
  <c r="DC1006" i="3"/>
  <c r="A1007" i="3"/>
  <c r="Y1007" i="3"/>
  <c r="CY1007" i="3"/>
  <c r="CZ1007" i="3"/>
  <c r="DA1007" i="3"/>
  <c r="DB1007" i="3"/>
  <c r="DC1007" i="3"/>
  <c r="A1008" i="3"/>
  <c r="Y1008" i="3"/>
  <c r="CY1008" i="3"/>
  <c r="CZ1008" i="3"/>
  <c r="DB1008" i="3" s="1"/>
  <c r="DA1008" i="3"/>
  <c r="DC1008" i="3"/>
  <c r="A1009" i="3"/>
  <c r="Y1009" i="3"/>
  <c r="CY1009" i="3"/>
  <c r="CZ1009" i="3"/>
  <c r="DA1009" i="3"/>
  <c r="DB1009" i="3"/>
  <c r="DC1009" i="3"/>
  <c r="A1010" i="3"/>
  <c r="Y1010" i="3"/>
  <c r="CY1010" i="3"/>
  <c r="CZ1010" i="3"/>
  <c r="DA1010" i="3"/>
  <c r="DB1010" i="3"/>
  <c r="DC1010" i="3"/>
  <c r="A1011" i="3"/>
  <c r="Y1011" i="3"/>
  <c r="CY1011" i="3"/>
  <c r="CZ1011" i="3"/>
  <c r="DB1011" i="3" s="1"/>
  <c r="DA1011" i="3"/>
  <c r="DC1011" i="3"/>
  <c r="A1012" i="3"/>
  <c r="Y1012" i="3"/>
  <c r="CY1012" i="3"/>
  <c r="CZ1012" i="3"/>
  <c r="DB1012" i="3" s="1"/>
  <c r="DA1012" i="3"/>
  <c r="DC1012" i="3"/>
  <c r="A1013" i="3"/>
  <c r="Y1013" i="3"/>
  <c r="CY1013" i="3"/>
  <c r="CZ1013" i="3"/>
  <c r="DA1013" i="3"/>
  <c r="DB1013" i="3"/>
  <c r="DC1013" i="3"/>
  <c r="A1014" i="3"/>
  <c r="Y1014" i="3"/>
  <c r="CY1014" i="3"/>
  <c r="CZ1014" i="3"/>
  <c r="DA1014" i="3"/>
  <c r="DB1014" i="3"/>
  <c r="DC1014" i="3"/>
  <c r="A1015" i="3"/>
  <c r="Y1015" i="3"/>
  <c r="CY1015" i="3"/>
  <c r="CZ1015" i="3"/>
  <c r="DB1015" i="3" s="1"/>
  <c r="DA1015" i="3"/>
  <c r="DC1015" i="3"/>
  <c r="A1016" i="3"/>
  <c r="Y1016" i="3"/>
  <c r="CY1016" i="3"/>
  <c r="CZ1016" i="3"/>
  <c r="DB1016" i="3" s="1"/>
  <c r="DA1016" i="3"/>
  <c r="DC1016" i="3"/>
  <c r="A1017" i="3"/>
  <c r="Y1017" i="3"/>
  <c r="CY1017" i="3"/>
  <c r="CZ1017" i="3"/>
  <c r="DA1017" i="3"/>
  <c r="DB1017" i="3"/>
  <c r="DC1017" i="3"/>
  <c r="A1018" i="3"/>
  <c r="Y1018" i="3"/>
  <c r="CY1018" i="3"/>
  <c r="CZ1018" i="3"/>
  <c r="DA1018" i="3"/>
  <c r="DB1018" i="3"/>
  <c r="DC1018" i="3"/>
  <c r="A1019" i="3"/>
  <c r="Y1019" i="3"/>
  <c r="CY1019" i="3"/>
  <c r="CZ1019" i="3"/>
  <c r="DB1019" i="3" s="1"/>
  <c r="DA1019" i="3"/>
  <c r="DC1019" i="3"/>
  <c r="A1020" i="3"/>
  <c r="Y1020" i="3"/>
  <c r="CY1020" i="3"/>
  <c r="CZ1020" i="3"/>
  <c r="DB1020" i="3" s="1"/>
  <c r="DA1020" i="3"/>
  <c r="DC1020" i="3"/>
  <c r="A1021" i="3"/>
  <c r="Y1021" i="3"/>
  <c r="CY1021" i="3"/>
  <c r="CZ1021" i="3"/>
  <c r="DA1021" i="3"/>
  <c r="DB1021" i="3"/>
  <c r="DC1021" i="3"/>
  <c r="A1022" i="3"/>
  <c r="Y1022" i="3"/>
  <c r="CY1022" i="3"/>
  <c r="CZ1022" i="3"/>
  <c r="DA1022" i="3"/>
  <c r="DB1022" i="3"/>
  <c r="DC1022" i="3"/>
  <c r="A1023" i="3"/>
  <c r="Y1023" i="3"/>
  <c r="CV1023" i="3" s="1"/>
  <c r="CU1023" i="3"/>
  <c r="CY1023" i="3"/>
  <c r="CZ1023" i="3"/>
  <c r="DA1023" i="3"/>
  <c r="DB1023" i="3"/>
  <c r="DC1023" i="3"/>
  <c r="A1024" i="3"/>
  <c r="Y1024" i="3"/>
  <c r="CX1024" i="3" s="1"/>
  <c r="CW1024" i="3"/>
  <c r="CY1024" i="3"/>
  <c r="CZ1024" i="3"/>
  <c r="DB1024" i="3" s="1"/>
  <c r="DA1024" i="3"/>
  <c r="DC1024" i="3"/>
  <c r="A1025" i="3"/>
  <c r="Y1025" i="3"/>
  <c r="CW1025" i="3"/>
  <c r="CX1025" i="3"/>
  <c r="DF1025" i="3" s="1"/>
  <c r="CY1025" i="3"/>
  <c r="CZ1025" i="3"/>
  <c r="DA1025" i="3"/>
  <c r="DB1025" i="3"/>
  <c r="DC1025" i="3"/>
  <c r="DG1025" i="3"/>
  <c r="DJ1025" i="3" s="1"/>
  <c r="DH1025" i="3"/>
  <c r="DI1025" i="3"/>
  <c r="A1026" i="3"/>
  <c r="Y1026" i="3"/>
  <c r="CX1026" i="3" s="1"/>
  <c r="CW1026" i="3"/>
  <c r="CY1026" i="3"/>
  <c r="CZ1026" i="3"/>
  <c r="DB1026" i="3" s="1"/>
  <c r="DA1026" i="3"/>
  <c r="DC1026" i="3"/>
  <c r="A1027" i="3"/>
  <c r="Y1027" i="3"/>
  <c r="CW1027" i="3"/>
  <c r="CX1027" i="3"/>
  <c r="DF1027" i="3" s="1"/>
  <c r="CY1027" i="3"/>
  <c r="CZ1027" i="3"/>
  <c r="DA1027" i="3"/>
  <c r="DB1027" i="3"/>
  <c r="DC1027" i="3"/>
  <c r="DG1027" i="3"/>
  <c r="DJ1027" i="3" s="1"/>
  <c r="DH1027" i="3"/>
  <c r="DI1027" i="3"/>
  <c r="A1028" i="3"/>
  <c r="Y1028" i="3"/>
  <c r="CX1028" i="3"/>
  <c r="DF1028" i="3" s="1"/>
  <c r="DJ1028" i="3" s="1"/>
  <c r="CY1028" i="3"/>
  <c r="CZ1028" i="3"/>
  <c r="DA1028" i="3"/>
  <c r="DB1028" i="3"/>
  <c r="DC1028" i="3"/>
  <c r="DH1028" i="3"/>
  <c r="A1029" i="3"/>
  <c r="Y1029" i="3"/>
  <c r="CX1029" i="3" s="1"/>
  <c r="CY1029" i="3"/>
  <c r="CZ1029" i="3"/>
  <c r="DB1029" i="3" s="1"/>
  <c r="DA1029" i="3"/>
  <c r="DC1029" i="3"/>
  <c r="A1030" i="3"/>
  <c r="Y1030" i="3"/>
  <c r="CX1030" i="3"/>
  <c r="DI1030" i="3" s="1"/>
  <c r="CY1030" i="3"/>
  <c r="CZ1030" i="3"/>
  <c r="DB1030" i="3" s="1"/>
  <c r="DA1030" i="3"/>
  <c r="DC1030" i="3"/>
  <c r="DF1030" i="3"/>
  <c r="DH1030" i="3"/>
  <c r="DJ1030" i="3"/>
  <c r="A1031" i="3"/>
  <c r="Y1031" i="3"/>
  <c r="CX1031" i="3" s="1"/>
  <c r="CY1031" i="3"/>
  <c r="CZ1031" i="3"/>
  <c r="DA1031" i="3"/>
  <c r="DB1031" i="3"/>
  <c r="DC1031" i="3"/>
  <c r="A1032" i="3"/>
  <c r="Y1032" i="3"/>
  <c r="CX1032" i="3" s="1"/>
  <c r="CU1032" i="3"/>
  <c r="CY1032" i="3"/>
  <c r="CZ1032" i="3"/>
  <c r="DB1032" i="3" s="1"/>
  <c r="DA1032" i="3"/>
  <c r="DC1032" i="3"/>
  <c r="A1033" i="3"/>
  <c r="Y1033" i="3"/>
  <c r="CW1033" i="3"/>
  <c r="CX1033" i="3"/>
  <c r="DF1033" i="3" s="1"/>
  <c r="CY1033" i="3"/>
  <c r="CZ1033" i="3"/>
  <c r="DA1033" i="3"/>
  <c r="DB1033" i="3"/>
  <c r="DC1033" i="3"/>
  <c r="DH1033" i="3"/>
  <c r="A1034" i="3"/>
  <c r="Y1034" i="3"/>
  <c r="CX1034" i="3" s="1"/>
  <c r="CY1034" i="3"/>
  <c r="CZ1034" i="3"/>
  <c r="DB1034" i="3" s="1"/>
  <c r="DA1034" i="3"/>
  <c r="DC1034" i="3"/>
  <c r="A1035" i="3"/>
  <c r="Y1035" i="3"/>
  <c r="CW1035" i="3"/>
  <c r="CX1035" i="3"/>
  <c r="DF1035" i="3" s="1"/>
  <c r="CY1035" i="3"/>
  <c r="CZ1035" i="3"/>
  <c r="DA1035" i="3"/>
  <c r="DB1035" i="3"/>
  <c r="DC1035" i="3"/>
  <c r="DH1035" i="3"/>
  <c r="A1036" i="3"/>
  <c r="Y1036" i="3"/>
  <c r="CX1036" i="3" s="1"/>
  <c r="CY1036" i="3"/>
  <c r="CZ1036" i="3"/>
  <c r="DB1036" i="3" s="1"/>
  <c r="DA1036" i="3"/>
  <c r="DC1036" i="3"/>
  <c r="A1037" i="3"/>
  <c r="Y1037" i="3"/>
  <c r="CX1037" i="3"/>
  <c r="DG1037" i="3" s="1"/>
  <c r="CY1037" i="3"/>
  <c r="CZ1037" i="3"/>
  <c r="DA1037" i="3"/>
  <c r="DB1037" i="3"/>
  <c r="DC1037" i="3"/>
  <c r="DH1037" i="3"/>
  <c r="DI1037" i="3"/>
  <c r="A1038" i="3"/>
  <c r="Y1038" i="3"/>
  <c r="CX1038" i="3"/>
  <c r="DF1038" i="3" s="1"/>
  <c r="DJ1038" i="3" s="1"/>
  <c r="CY1038" i="3"/>
  <c r="CZ1038" i="3"/>
  <c r="DA1038" i="3"/>
  <c r="DB1038" i="3"/>
  <c r="DC1038" i="3"/>
  <c r="DH1038" i="3"/>
  <c r="A1039" i="3"/>
  <c r="Y1039" i="3"/>
  <c r="CX1039" i="3" s="1"/>
  <c r="CY1039" i="3"/>
  <c r="CZ1039" i="3"/>
  <c r="DB1039" i="3" s="1"/>
  <c r="DA1039" i="3"/>
  <c r="DC1039" i="3"/>
  <c r="A1040" i="3"/>
  <c r="Y1040" i="3"/>
  <c r="CX1040" i="3"/>
  <c r="DG1040" i="3" s="1"/>
  <c r="CY1040" i="3"/>
  <c r="CZ1040" i="3"/>
  <c r="DB1040" i="3" s="1"/>
  <c r="DA1040" i="3"/>
  <c r="DC1040" i="3"/>
  <c r="DF1040" i="3"/>
  <c r="DH1040" i="3"/>
  <c r="DI1040" i="3"/>
  <c r="DJ1040" i="3"/>
  <c r="A1041" i="3"/>
  <c r="Y1041" i="3"/>
  <c r="CX1041" i="3" s="1"/>
  <c r="CU1041" i="3"/>
  <c r="CV1041" i="3"/>
  <c r="CY1041" i="3"/>
  <c r="CZ1041" i="3"/>
  <c r="DB1041" i="3" s="1"/>
  <c r="DA1041" i="3"/>
  <c r="DC1041" i="3"/>
  <c r="A1042" i="3"/>
  <c r="Y1042" i="3"/>
  <c r="CW1042" i="3"/>
  <c r="CX1042" i="3"/>
  <c r="DG1042" i="3" s="1"/>
  <c r="DJ1042" i="3" s="1"/>
  <c r="CY1042" i="3"/>
  <c r="CZ1042" i="3"/>
  <c r="DA1042" i="3"/>
  <c r="DB1042" i="3"/>
  <c r="DC1042" i="3"/>
  <c r="DH1042" i="3"/>
  <c r="DI1042" i="3"/>
  <c r="A1043" i="3"/>
  <c r="Y1043" i="3"/>
  <c r="CX1043" i="3" s="1"/>
  <c r="CW1043" i="3"/>
  <c r="CY1043" i="3"/>
  <c r="CZ1043" i="3"/>
  <c r="DB1043" i="3" s="1"/>
  <c r="DA1043" i="3"/>
  <c r="DC1043" i="3"/>
  <c r="A1044" i="3"/>
  <c r="Y1044" i="3"/>
  <c r="CW1044" i="3"/>
  <c r="CX1044" i="3"/>
  <c r="DG1044" i="3" s="1"/>
  <c r="DJ1044" i="3" s="1"/>
  <c r="CY1044" i="3"/>
  <c r="CZ1044" i="3"/>
  <c r="DA1044" i="3"/>
  <c r="DB1044" i="3"/>
  <c r="DC1044" i="3"/>
  <c r="DH1044" i="3"/>
  <c r="DI1044" i="3"/>
  <c r="A1045" i="3"/>
  <c r="Y1045" i="3"/>
  <c r="CX1045" i="3" s="1"/>
  <c r="CW1045" i="3"/>
  <c r="CY1045" i="3"/>
  <c r="CZ1045" i="3"/>
  <c r="DB1045" i="3" s="1"/>
  <c r="DA1045" i="3"/>
  <c r="DC1045" i="3"/>
  <c r="A1046" i="3"/>
  <c r="Y1046" i="3"/>
  <c r="CW1046" i="3"/>
  <c r="CX1046" i="3"/>
  <c r="DG1046" i="3" s="1"/>
  <c r="DJ1046" i="3" s="1"/>
  <c r="CY1046" i="3"/>
  <c r="CZ1046" i="3"/>
  <c r="DA1046" i="3"/>
  <c r="DB1046" i="3"/>
  <c r="DC1046" i="3"/>
  <c r="DH1046" i="3"/>
  <c r="DI1046" i="3"/>
  <c r="A1047" i="3"/>
  <c r="Y1047" i="3"/>
  <c r="CX1047" i="3"/>
  <c r="DF1047" i="3" s="1"/>
  <c r="DJ1047" i="3" s="1"/>
  <c r="CY1047" i="3"/>
  <c r="CZ1047" i="3"/>
  <c r="DA1047" i="3"/>
  <c r="DB1047" i="3"/>
  <c r="DC1047" i="3"/>
  <c r="DH1047" i="3"/>
  <c r="A1048" i="3"/>
  <c r="Y1048" i="3"/>
  <c r="CX1048" i="3" s="1"/>
  <c r="CY1048" i="3"/>
  <c r="CZ1048" i="3"/>
  <c r="DB1048" i="3" s="1"/>
  <c r="DA1048" i="3"/>
  <c r="DC1048" i="3"/>
  <c r="A1049" i="3"/>
  <c r="Y1049" i="3"/>
  <c r="CX1049" i="3"/>
  <c r="DG1049" i="3" s="1"/>
  <c r="CY1049" i="3"/>
  <c r="CZ1049" i="3"/>
  <c r="DB1049" i="3" s="1"/>
  <c r="DA1049" i="3"/>
  <c r="DC1049" i="3"/>
  <c r="DF1049" i="3"/>
  <c r="DH1049" i="3"/>
  <c r="DI1049" i="3"/>
  <c r="DJ1049" i="3"/>
  <c r="A1050" i="3"/>
  <c r="Y1050" i="3"/>
  <c r="CX1050" i="3"/>
  <c r="DG1050" i="3" s="1"/>
  <c r="CY1050" i="3"/>
  <c r="CZ1050" i="3"/>
  <c r="DA1050" i="3"/>
  <c r="DB1050" i="3"/>
  <c r="DC1050" i="3"/>
  <c r="DH1050" i="3"/>
  <c r="DI1050" i="3"/>
  <c r="A1051" i="3"/>
  <c r="Y1051" i="3"/>
  <c r="CX1051" i="3"/>
  <c r="DF1051" i="3" s="1"/>
  <c r="DJ1051" i="3" s="1"/>
  <c r="CY1051" i="3"/>
  <c r="CZ1051" i="3"/>
  <c r="DA1051" i="3"/>
  <c r="DB1051" i="3"/>
  <c r="DC1051" i="3"/>
  <c r="DH1051" i="3"/>
  <c r="A1052" i="3"/>
  <c r="Y1052" i="3"/>
  <c r="CX1052" i="3" s="1"/>
  <c r="CY1052" i="3"/>
  <c r="CZ1052" i="3"/>
  <c r="DB1052" i="3" s="1"/>
  <c r="DA1052" i="3"/>
  <c r="DC1052" i="3"/>
  <c r="A1053" i="3"/>
  <c r="Y1053" i="3"/>
  <c r="CX1053" i="3"/>
  <c r="DG1053" i="3" s="1"/>
  <c r="CY1053" i="3"/>
  <c r="CZ1053" i="3"/>
  <c r="DB1053" i="3" s="1"/>
  <c r="DA1053" i="3"/>
  <c r="DC1053" i="3"/>
  <c r="DF1053" i="3"/>
  <c r="DH1053" i="3"/>
  <c r="DI1053" i="3"/>
  <c r="DJ1053" i="3"/>
  <c r="A1054" i="3"/>
  <c r="Y1054" i="3"/>
  <c r="CX1054" i="3"/>
  <c r="DG1054" i="3" s="1"/>
  <c r="CY1054" i="3"/>
  <c r="CZ1054" i="3"/>
  <c r="DA1054" i="3"/>
  <c r="DB1054" i="3"/>
  <c r="DC1054" i="3"/>
  <c r="DH1054" i="3"/>
  <c r="DI1054" i="3"/>
  <c r="A1055" i="3"/>
  <c r="Y1055" i="3"/>
  <c r="CX1055" i="3"/>
  <c r="DF1055" i="3" s="1"/>
  <c r="DJ1055" i="3" s="1"/>
  <c r="CY1055" i="3"/>
  <c r="CZ1055" i="3"/>
  <c r="DA1055" i="3"/>
  <c r="DB1055" i="3"/>
  <c r="DC1055" i="3"/>
  <c r="DH1055" i="3"/>
  <c r="A1056" i="3"/>
  <c r="Y1056" i="3"/>
  <c r="CX1056" i="3" s="1"/>
  <c r="CY1056" i="3"/>
  <c r="CZ1056" i="3"/>
  <c r="DB1056" i="3" s="1"/>
  <c r="DA1056" i="3"/>
  <c r="DC1056" i="3"/>
  <c r="A1057" i="3"/>
  <c r="Y1057" i="3"/>
  <c r="CX1057" i="3"/>
  <c r="DG1057" i="3" s="1"/>
  <c r="CY1057" i="3"/>
  <c r="CZ1057" i="3"/>
  <c r="DB1057" i="3" s="1"/>
  <c r="DA1057" i="3"/>
  <c r="DC1057" i="3"/>
  <c r="DF1057" i="3"/>
  <c r="DH1057" i="3"/>
  <c r="DI1057" i="3"/>
  <c r="DJ1057" i="3"/>
  <c r="A1058" i="3"/>
  <c r="Y1058" i="3"/>
  <c r="CX1058" i="3"/>
  <c r="DG1058" i="3" s="1"/>
  <c r="CY1058" i="3"/>
  <c r="CZ1058" i="3"/>
  <c r="DA1058" i="3"/>
  <c r="DB1058" i="3"/>
  <c r="DC1058" i="3"/>
  <c r="DH1058" i="3"/>
  <c r="DI1058" i="3"/>
  <c r="A1059" i="3"/>
  <c r="Y1059" i="3"/>
  <c r="CX1059" i="3"/>
  <c r="DF1059" i="3" s="1"/>
  <c r="DJ1059" i="3" s="1"/>
  <c r="CY1059" i="3"/>
  <c r="CZ1059" i="3"/>
  <c r="DA1059" i="3"/>
  <c r="DB1059" i="3"/>
  <c r="DC1059" i="3"/>
  <c r="DH1059" i="3"/>
  <c r="A1060" i="3"/>
  <c r="Y1060" i="3"/>
  <c r="CX1060" i="3" s="1"/>
  <c r="CY1060" i="3"/>
  <c r="CZ1060" i="3"/>
  <c r="DB1060" i="3" s="1"/>
  <c r="DA1060" i="3"/>
  <c r="DC1060" i="3"/>
  <c r="A1061" i="3"/>
  <c r="Y1061" i="3"/>
  <c r="CU1061" i="3"/>
  <c r="CV1061" i="3"/>
  <c r="CX1061" i="3"/>
  <c r="DF1061" i="3" s="1"/>
  <c r="CY1061" i="3"/>
  <c r="CZ1061" i="3"/>
  <c r="DA1061" i="3"/>
  <c r="DB1061" i="3"/>
  <c r="DC1061" i="3"/>
  <c r="DH1061" i="3"/>
  <c r="A1062" i="3"/>
  <c r="Y1062" i="3"/>
  <c r="CX1062" i="3" s="1"/>
  <c r="CY1062" i="3"/>
  <c r="CZ1062" i="3"/>
  <c r="DB1062" i="3" s="1"/>
  <c r="DA1062" i="3"/>
  <c r="DC1062" i="3"/>
  <c r="A1063" i="3"/>
  <c r="Y1063" i="3"/>
  <c r="CW1063" i="3"/>
  <c r="CX1063" i="3"/>
  <c r="DF1063" i="3" s="1"/>
  <c r="CY1063" i="3"/>
  <c r="CZ1063" i="3"/>
  <c r="DA1063" i="3"/>
  <c r="DB1063" i="3"/>
  <c r="DC1063" i="3"/>
  <c r="DH1063" i="3"/>
  <c r="A1064" i="3"/>
  <c r="Y1064" i="3"/>
  <c r="CX1064" i="3" s="1"/>
  <c r="CY1064" i="3"/>
  <c r="CZ1064" i="3"/>
  <c r="DB1064" i="3" s="1"/>
  <c r="DA1064" i="3"/>
  <c r="DC1064" i="3"/>
  <c r="A1065" i="3"/>
  <c r="Y1065" i="3"/>
  <c r="CW1065" i="3"/>
  <c r="CX1065" i="3"/>
  <c r="DF1065" i="3" s="1"/>
  <c r="CY1065" i="3"/>
  <c r="CZ1065" i="3"/>
  <c r="DA1065" i="3"/>
  <c r="DB1065" i="3"/>
  <c r="DC1065" i="3"/>
  <c r="DH1065" i="3"/>
  <c r="A1066" i="3"/>
  <c r="Y1066" i="3"/>
  <c r="CX1066" i="3" s="1"/>
  <c r="CY1066" i="3"/>
  <c r="CZ1066" i="3"/>
  <c r="DB1066" i="3" s="1"/>
  <c r="DA1066" i="3"/>
  <c r="DC1066" i="3"/>
  <c r="A1067" i="3"/>
  <c r="Y1067" i="3"/>
  <c r="CX1067" i="3"/>
  <c r="DG1067" i="3" s="1"/>
  <c r="CY1067" i="3"/>
  <c r="CZ1067" i="3"/>
  <c r="DA1067" i="3"/>
  <c r="DB1067" i="3"/>
  <c r="DC1067" i="3"/>
  <c r="DH1067" i="3"/>
  <c r="DI1067" i="3"/>
  <c r="A1068" i="3"/>
  <c r="Y1068" i="3"/>
  <c r="CX1068" i="3"/>
  <c r="DF1068" i="3" s="1"/>
  <c r="DJ1068" i="3" s="1"/>
  <c r="CY1068" i="3"/>
  <c r="CZ1068" i="3"/>
  <c r="DA1068" i="3"/>
  <c r="DB1068" i="3"/>
  <c r="DC1068" i="3"/>
  <c r="DH1068" i="3"/>
  <c r="A1069" i="3"/>
  <c r="Y1069" i="3"/>
  <c r="CX1069" i="3" s="1"/>
  <c r="CY1069" i="3"/>
  <c r="CZ1069" i="3"/>
  <c r="DB1069" i="3" s="1"/>
  <c r="DA1069" i="3"/>
  <c r="DC1069" i="3"/>
  <c r="A1070" i="3"/>
  <c r="Y1070" i="3"/>
  <c r="CX1070" i="3"/>
  <c r="DG1070" i="3" s="1"/>
  <c r="CY1070" i="3"/>
  <c r="CZ1070" i="3"/>
  <c r="DB1070" i="3" s="1"/>
  <c r="DA1070" i="3"/>
  <c r="DC1070" i="3"/>
  <c r="DF1070" i="3"/>
  <c r="DH1070" i="3"/>
  <c r="DI1070" i="3"/>
  <c r="DJ1070" i="3"/>
  <c r="A1071" i="3"/>
  <c r="Y1071" i="3"/>
  <c r="CX1071" i="3"/>
  <c r="DG1071" i="3" s="1"/>
  <c r="CY1071" i="3"/>
  <c r="CZ1071" i="3"/>
  <c r="DA1071" i="3"/>
  <c r="DB1071" i="3"/>
  <c r="DC1071" i="3"/>
  <c r="DH1071" i="3"/>
  <c r="DI1071" i="3"/>
  <c r="A1072" i="3"/>
  <c r="Y1072" i="3"/>
  <c r="CX1072" i="3"/>
  <c r="DF1072" i="3" s="1"/>
  <c r="DJ1072" i="3" s="1"/>
  <c r="CY1072" i="3"/>
  <c r="CZ1072" i="3"/>
  <c r="DA1072" i="3"/>
  <c r="DB1072" i="3"/>
  <c r="DC1072" i="3"/>
  <c r="DH1072" i="3"/>
  <c r="A1073" i="3"/>
  <c r="Y1073" i="3"/>
  <c r="CX1073" i="3" s="1"/>
  <c r="CY1073" i="3"/>
  <c r="CZ1073" i="3"/>
  <c r="DB1073" i="3" s="1"/>
  <c r="DA1073" i="3"/>
  <c r="DC1073" i="3"/>
  <c r="A1074" i="3"/>
  <c r="Y1074" i="3"/>
  <c r="CX1074" i="3"/>
  <c r="DG1074" i="3" s="1"/>
  <c r="CY1074" i="3"/>
  <c r="CZ1074" i="3"/>
  <c r="DB1074" i="3" s="1"/>
  <c r="DA1074" i="3"/>
  <c r="DC1074" i="3"/>
  <c r="DF1074" i="3"/>
  <c r="DH1074" i="3"/>
  <c r="DI1074" i="3"/>
  <c r="DJ1074" i="3"/>
  <c r="A1075" i="3"/>
  <c r="Y1075" i="3"/>
  <c r="CX1075" i="3"/>
  <c r="DG1075" i="3" s="1"/>
  <c r="CY1075" i="3"/>
  <c r="CZ1075" i="3"/>
  <c r="DA1075" i="3"/>
  <c r="DB1075" i="3"/>
  <c r="DC1075" i="3"/>
  <c r="DH1075" i="3"/>
  <c r="DI1075" i="3"/>
  <c r="A1076" i="3"/>
  <c r="Y1076" i="3"/>
  <c r="CX1076" i="3"/>
  <c r="DF1076" i="3" s="1"/>
  <c r="DJ1076" i="3" s="1"/>
  <c r="CY1076" i="3"/>
  <c r="CZ1076" i="3"/>
  <c r="DA1076" i="3"/>
  <c r="DB1076" i="3"/>
  <c r="DC1076" i="3"/>
  <c r="DH1076" i="3"/>
  <c r="A1077" i="3"/>
  <c r="Y1077" i="3"/>
  <c r="CX1077" i="3" s="1"/>
  <c r="CY1077" i="3"/>
  <c r="CZ1077" i="3"/>
  <c r="DB1077" i="3" s="1"/>
  <c r="DA1077" i="3"/>
  <c r="DC1077" i="3"/>
  <c r="A1078" i="3"/>
  <c r="Y1078" i="3"/>
  <c r="CX1078" i="3"/>
  <c r="DG1078" i="3" s="1"/>
  <c r="CY1078" i="3"/>
  <c r="CZ1078" i="3"/>
  <c r="DB1078" i="3" s="1"/>
  <c r="DA1078" i="3"/>
  <c r="DC1078" i="3"/>
  <c r="DF1078" i="3"/>
  <c r="DH1078" i="3"/>
  <c r="DI1078" i="3"/>
  <c r="DJ1078" i="3"/>
  <c r="A1079" i="3"/>
  <c r="Y1079" i="3"/>
  <c r="CX1079" i="3"/>
  <c r="DG1079" i="3" s="1"/>
  <c r="CY1079" i="3"/>
  <c r="CZ1079" i="3"/>
  <c r="DA1079" i="3"/>
  <c r="DB1079" i="3"/>
  <c r="DC1079" i="3"/>
  <c r="DH1079" i="3"/>
  <c r="DI1079" i="3"/>
  <c r="A1080" i="3"/>
  <c r="Y1080" i="3"/>
  <c r="CX1080" i="3"/>
  <c r="DF1080" i="3" s="1"/>
  <c r="DJ1080" i="3" s="1"/>
  <c r="CY1080" i="3"/>
  <c r="CZ1080" i="3"/>
  <c r="DA1080" i="3"/>
  <c r="DB1080" i="3"/>
  <c r="DC1080" i="3"/>
  <c r="DH1080" i="3"/>
  <c r="A1081" i="3"/>
  <c r="Y1081" i="3"/>
  <c r="CV1081" i="3" s="1"/>
  <c r="CU1081" i="3"/>
  <c r="CY1081" i="3"/>
  <c r="CZ1081" i="3"/>
  <c r="DA1081" i="3"/>
  <c r="DB1081" i="3"/>
  <c r="DC1081" i="3"/>
  <c r="A1082" i="3"/>
  <c r="Y1082" i="3"/>
  <c r="CX1082" i="3" s="1"/>
  <c r="CW1082" i="3"/>
  <c r="CY1082" i="3"/>
  <c r="CZ1082" i="3"/>
  <c r="DB1082" i="3" s="1"/>
  <c r="DA1082" i="3"/>
  <c r="DC1082" i="3"/>
  <c r="A1083" i="3"/>
  <c r="Y1083" i="3"/>
  <c r="CW1083" i="3"/>
  <c r="CX1083" i="3"/>
  <c r="DG1083" i="3" s="1"/>
  <c r="DJ1083" i="3" s="1"/>
  <c r="CY1083" i="3"/>
  <c r="CZ1083" i="3"/>
  <c r="DA1083" i="3"/>
  <c r="DB1083" i="3"/>
  <c r="DC1083" i="3"/>
  <c r="DH1083" i="3"/>
  <c r="DI1083" i="3"/>
  <c r="A1084" i="3"/>
  <c r="Y1084" i="3"/>
  <c r="CX1084" i="3" s="1"/>
  <c r="CW1084" i="3"/>
  <c r="CY1084" i="3"/>
  <c r="CZ1084" i="3"/>
  <c r="DB1084" i="3" s="1"/>
  <c r="DA1084" i="3"/>
  <c r="DC1084" i="3"/>
  <c r="A1085" i="3"/>
  <c r="Y1085" i="3"/>
  <c r="CW1085" i="3"/>
  <c r="CX1085" i="3"/>
  <c r="DG1085" i="3" s="1"/>
  <c r="DJ1085" i="3" s="1"/>
  <c r="CY1085" i="3"/>
  <c r="CZ1085" i="3"/>
  <c r="DA1085" i="3"/>
  <c r="DB1085" i="3"/>
  <c r="DC1085" i="3"/>
  <c r="DH1085" i="3"/>
  <c r="DI1085" i="3"/>
  <c r="A1086" i="3"/>
  <c r="Y1086" i="3"/>
  <c r="CX1086" i="3"/>
  <c r="DF1086" i="3" s="1"/>
  <c r="DJ1086" i="3" s="1"/>
  <c r="CY1086" i="3"/>
  <c r="CZ1086" i="3"/>
  <c r="DA1086" i="3"/>
  <c r="DB1086" i="3"/>
  <c r="DC1086" i="3"/>
  <c r="DH1086" i="3"/>
  <c r="A1087" i="3"/>
  <c r="Y1087" i="3"/>
  <c r="CX1087" i="3" s="1"/>
  <c r="CY1087" i="3"/>
  <c r="CZ1087" i="3"/>
  <c r="DB1087" i="3" s="1"/>
  <c r="DA1087" i="3"/>
  <c r="DC1087" i="3"/>
  <c r="A1088" i="3"/>
  <c r="Y1088" i="3"/>
  <c r="CX1088" i="3"/>
  <c r="CY1088" i="3"/>
  <c r="CZ1088" i="3"/>
  <c r="DB1088" i="3" s="1"/>
  <c r="DA1088" i="3"/>
  <c r="DC1088" i="3"/>
  <c r="DF1088" i="3"/>
  <c r="DG1088" i="3"/>
  <c r="DH1088" i="3"/>
  <c r="DI1088" i="3"/>
  <c r="DJ1088" i="3"/>
  <c r="A1089" i="3"/>
  <c r="Y1089" i="3"/>
  <c r="CX1089" i="3"/>
  <c r="DG1089" i="3" s="1"/>
  <c r="CY1089" i="3"/>
  <c r="CZ1089" i="3"/>
  <c r="DA1089" i="3"/>
  <c r="DB1089" i="3"/>
  <c r="DC1089" i="3"/>
  <c r="DH1089" i="3"/>
  <c r="DI1089" i="3"/>
  <c r="A1090" i="3"/>
  <c r="Y1090" i="3"/>
  <c r="CX1090" i="3" s="1"/>
  <c r="CU1090" i="3"/>
  <c r="CY1090" i="3"/>
  <c r="CZ1090" i="3"/>
  <c r="DB1090" i="3" s="1"/>
  <c r="DA1090" i="3"/>
  <c r="DC1090" i="3"/>
  <c r="A1091" i="3"/>
  <c r="Y1091" i="3"/>
  <c r="CW1091" i="3"/>
  <c r="CX1091" i="3"/>
  <c r="DF1091" i="3" s="1"/>
  <c r="CY1091" i="3"/>
  <c r="CZ1091" i="3"/>
  <c r="DA1091" i="3"/>
  <c r="DB1091" i="3"/>
  <c r="DC1091" i="3"/>
  <c r="DH1091" i="3"/>
  <c r="A1092" i="3"/>
  <c r="Y1092" i="3"/>
  <c r="CX1092" i="3" s="1"/>
  <c r="CY1092" i="3"/>
  <c r="CZ1092" i="3"/>
  <c r="DB1092" i="3" s="1"/>
  <c r="DA1092" i="3"/>
  <c r="DC1092" i="3"/>
  <c r="A1093" i="3"/>
  <c r="Y1093" i="3"/>
  <c r="CW1093" i="3"/>
  <c r="CX1093" i="3"/>
  <c r="DF1093" i="3" s="1"/>
  <c r="CY1093" i="3"/>
  <c r="CZ1093" i="3"/>
  <c r="DA1093" i="3"/>
  <c r="DB1093" i="3"/>
  <c r="DC1093" i="3"/>
  <c r="DH1093" i="3"/>
  <c r="A1094" i="3"/>
  <c r="Y1094" i="3"/>
  <c r="CX1094" i="3" s="1"/>
  <c r="CY1094" i="3"/>
  <c r="CZ1094" i="3"/>
  <c r="DB1094" i="3" s="1"/>
  <c r="DA1094" i="3"/>
  <c r="DC1094" i="3"/>
  <c r="A1095" i="3"/>
  <c r="Y1095" i="3"/>
  <c r="CX1095" i="3"/>
  <c r="DG1095" i="3" s="1"/>
  <c r="CY1095" i="3"/>
  <c r="CZ1095" i="3"/>
  <c r="DA1095" i="3"/>
  <c r="DB1095" i="3"/>
  <c r="DC1095" i="3"/>
  <c r="DH1095" i="3"/>
  <c r="DI1095" i="3"/>
  <c r="A1096" i="3"/>
  <c r="Y1096" i="3"/>
  <c r="CX1096" i="3"/>
  <c r="DF1096" i="3" s="1"/>
  <c r="DJ1096" i="3" s="1"/>
  <c r="CY1096" i="3"/>
  <c r="CZ1096" i="3"/>
  <c r="DA1096" i="3"/>
  <c r="DB1096" i="3"/>
  <c r="DC1096" i="3"/>
  <c r="DH1096" i="3"/>
  <c r="A1097" i="3"/>
  <c r="Y1097" i="3"/>
  <c r="CX1097" i="3" s="1"/>
  <c r="CY1097" i="3"/>
  <c r="CZ1097" i="3"/>
  <c r="DB1097" i="3" s="1"/>
  <c r="DA1097" i="3"/>
  <c r="DC1097" i="3"/>
  <c r="A1098" i="3"/>
  <c r="Y1098" i="3"/>
  <c r="CX1098" i="3" s="1"/>
  <c r="CY1098" i="3"/>
  <c r="CZ1098" i="3"/>
  <c r="DB1098" i="3" s="1"/>
  <c r="DA1098" i="3"/>
  <c r="DC1098" i="3"/>
  <c r="A1099" i="3"/>
  <c r="Y1099" i="3"/>
  <c r="CX1099" i="3" s="1"/>
  <c r="CU1099" i="3"/>
  <c r="CV1099" i="3"/>
  <c r="CY1099" i="3"/>
  <c r="CZ1099" i="3"/>
  <c r="DB1099" i="3" s="1"/>
  <c r="DA1099" i="3"/>
  <c r="DC1099" i="3"/>
  <c r="A1100" i="3"/>
  <c r="Y1100" i="3"/>
  <c r="CW1100" i="3"/>
  <c r="CX1100" i="3"/>
  <c r="DG1100" i="3" s="1"/>
  <c r="DJ1100" i="3" s="1"/>
  <c r="CY1100" i="3"/>
  <c r="CZ1100" i="3"/>
  <c r="DA1100" i="3"/>
  <c r="DB1100" i="3"/>
  <c r="DC1100" i="3"/>
  <c r="DH1100" i="3"/>
  <c r="DI1100" i="3"/>
  <c r="A1101" i="3"/>
  <c r="Y1101" i="3"/>
  <c r="CX1101" i="3" s="1"/>
  <c r="CW1101" i="3"/>
  <c r="CY1101" i="3"/>
  <c r="CZ1101" i="3"/>
  <c r="DB1101" i="3" s="1"/>
  <c r="DA1101" i="3"/>
  <c r="DC1101" i="3"/>
  <c r="A1102" i="3"/>
  <c r="Y1102" i="3"/>
  <c r="CW1102" i="3"/>
  <c r="CX1102" i="3"/>
  <c r="DG1102" i="3" s="1"/>
  <c r="DJ1102" i="3" s="1"/>
  <c r="CY1102" i="3"/>
  <c r="CZ1102" i="3"/>
  <c r="DA1102" i="3"/>
  <c r="DB1102" i="3"/>
  <c r="DC1102" i="3"/>
  <c r="DH1102" i="3"/>
  <c r="DI1102" i="3"/>
  <c r="A1103" i="3"/>
  <c r="Y1103" i="3"/>
  <c r="CX1103" i="3" s="1"/>
  <c r="CW1103" i="3"/>
  <c r="CY1103" i="3"/>
  <c r="CZ1103" i="3"/>
  <c r="DB1103" i="3" s="1"/>
  <c r="DA1103" i="3"/>
  <c r="DC1103" i="3"/>
  <c r="A1104" i="3"/>
  <c r="Y1104" i="3"/>
  <c r="CW1104" i="3"/>
  <c r="CX1104" i="3"/>
  <c r="DG1104" i="3" s="1"/>
  <c r="DJ1104" i="3" s="1"/>
  <c r="CY1104" i="3"/>
  <c r="CZ1104" i="3"/>
  <c r="DA1104" i="3"/>
  <c r="DB1104" i="3"/>
  <c r="DC1104" i="3"/>
  <c r="DH1104" i="3"/>
  <c r="DI1104" i="3"/>
  <c r="A1105" i="3"/>
  <c r="Y1105" i="3"/>
  <c r="CX1105" i="3"/>
  <c r="DF1105" i="3" s="1"/>
  <c r="DJ1105" i="3" s="1"/>
  <c r="CY1105" i="3"/>
  <c r="CZ1105" i="3"/>
  <c r="DA1105" i="3"/>
  <c r="DB1105" i="3"/>
  <c r="DC1105" i="3"/>
  <c r="DH1105" i="3"/>
  <c r="A1106" i="3"/>
  <c r="Y1106" i="3"/>
  <c r="CX1106" i="3" s="1"/>
  <c r="CY1106" i="3"/>
  <c r="CZ1106" i="3"/>
  <c r="DB1106" i="3" s="1"/>
  <c r="DA1106" i="3"/>
  <c r="DC1106" i="3"/>
  <c r="A1107" i="3"/>
  <c r="Y1107" i="3"/>
  <c r="CX1107" i="3"/>
  <c r="DG1107" i="3" s="1"/>
  <c r="CY1107" i="3"/>
  <c r="CZ1107" i="3"/>
  <c r="DB1107" i="3" s="1"/>
  <c r="DA1107" i="3"/>
  <c r="DC1107" i="3"/>
  <c r="DF1107" i="3"/>
  <c r="DH1107" i="3"/>
  <c r="DI1107" i="3"/>
  <c r="DJ1107" i="3"/>
  <c r="A1108" i="3"/>
  <c r="Y1108" i="3"/>
  <c r="CX1108" i="3"/>
  <c r="DG1108" i="3" s="1"/>
  <c r="CY1108" i="3"/>
  <c r="CZ1108" i="3"/>
  <c r="DA1108" i="3"/>
  <c r="DB1108" i="3"/>
  <c r="DC1108" i="3"/>
  <c r="DH1108" i="3"/>
  <c r="DI1108" i="3"/>
  <c r="A1109" i="3"/>
  <c r="Y1109" i="3"/>
  <c r="CX1109" i="3"/>
  <c r="DF1109" i="3" s="1"/>
  <c r="DJ1109" i="3" s="1"/>
  <c r="CY1109" i="3"/>
  <c r="CZ1109" i="3"/>
  <c r="DA1109" i="3"/>
  <c r="DB1109" i="3"/>
  <c r="DC1109" i="3"/>
  <c r="DH1109" i="3"/>
  <c r="A1110" i="3"/>
  <c r="Y1110" i="3"/>
  <c r="CX1110" i="3" s="1"/>
  <c r="CY1110" i="3"/>
  <c r="CZ1110" i="3"/>
  <c r="DB1110" i="3" s="1"/>
  <c r="DA1110" i="3"/>
  <c r="DC1110" i="3"/>
  <c r="A1111" i="3"/>
  <c r="Y1111" i="3"/>
  <c r="CX1111" i="3"/>
  <c r="DG1111" i="3" s="1"/>
  <c r="CY1111" i="3"/>
  <c r="CZ1111" i="3"/>
  <c r="DB1111" i="3" s="1"/>
  <c r="DA1111" i="3"/>
  <c r="DC1111" i="3"/>
  <c r="DF1111" i="3"/>
  <c r="DH1111" i="3"/>
  <c r="DI1111" i="3"/>
  <c r="DJ1111" i="3"/>
  <c r="A1112" i="3"/>
  <c r="Y1112" i="3"/>
  <c r="CX1112" i="3"/>
  <c r="DG1112" i="3" s="1"/>
  <c r="CY1112" i="3"/>
  <c r="CZ1112" i="3"/>
  <c r="DA1112" i="3"/>
  <c r="DB1112" i="3"/>
  <c r="DC1112" i="3"/>
  <c r="DH1112" i="3"/>
  <c r="DI1112" i="3"/>
  <c r="A1113" i="3"/>
  <c r="Y1113" i="3"/>
  <c r="CX1113" i="3"/>
  <c r="DF1113" i="3" s="1"/>
  <c r="DJ1113" i="3" s="1"/>
  <c r="CY1113" i="3"/>
  <c r="CZ1113" i="3"/>
  <c r="DA1113" i="3"/>
  <c r="DB1113" i="3"/>
  <c r="DC1113" i="3"/>
  <c r="DH1113" i="3"/>
  <c r="A1114" i="3"/>
  <c r="Y1114" i="3"/>
  <c r="CX1114" i="3" s="1"/>
  <c r="CY1114" i="3"/>
  <c r="CZ1114" i="3"/>
  <c r="DB1114" i="3" s="1"/>
  <c r="DA1114" i="3"/>
  <c r="DC1114" i="3"/>
  <c r="A1115" i="3"/>
  <c r="Y1115" i="3"/>
  <c r="CX1115" i="3" s="1"/>
  <c r="CY1115" i="3"/>
  <c r="CZ1115" i="3"/>
  <c r="DB1115" i="3" s="1"/>
  <c r="DA1115" i="3"/>
  <c r="DC1115" i="3"/>
  <c r="A1116" i="3"/>
  <c r="Y1116" i="3"/>
  <c r="CX1116" i="3"/>
  <c r="DG1116" i="3" s="1"/>
  <c r="CY1116" i="3"/>
  <c r="CZ1116" i="3"/>
  <c r="DA1116" i="3"/>
  <c r="DB1116" i="3"/>
  <c r="DC1116" i="3"/>
  <c r="DH1116" i="3"/>
  <c r="DI1116" i="3"/>
  <c r="A1117" i="3"/>
  <c r="Y1117" i="3"/>
  <c r="CX1117" i="3"/>
  <c r="DF1117" i="3" s="1"/>
  <c r="DJ1117" i="3" s="1"/>
  <c r="CY1117" i="3"/>
  <c r="CZ1117" i="3"/>
  <c r="DA1117" i="3"/>
  <c r="DB1117" i="3"/>
  <c r="DC1117" i="3"/>
  <c r="DH1117" i="3"/>
  <c r="A1118" i="3"/>
  <c r="Y1118" i="3"/>
  <c r="CX1118" i="3" s="1"/>
  <c r="CY1118" i="3"/>
  <c r="CZ1118" i="3"/>
  <c r="DB1118" i="3" s="1"/>
  <c r="DA1118" i="3"/>
  <c r="DC1118" i="3"/>
  <c r="A1119" i="3"/>
  <c r="Y1119" i="3"/>
  <c r="CU1119" i="3"/>
  <c r="CV1119" i="3"/>
  <c r="CX1119" i="3"/>
  <c r="DF1119" i="3" s="1"/>
  <c r="CY1119" i="3"/>
  <c r="CZ1119" i="3"/>
  <c r="DA1119" i="3"/>
  <c r="DB1119" i="3"/>
  <c r="DC1119" i="3"/>
  <c r="DH1119" i="3"/>
  <c r="A1120" i="3"/>
  <c r="Y1120" i="3"/>
  <c r="CX1120" i="3" s="1"/>
  <c r="CY1120" i="3"/>
  <c r="CZ1120" i="3"/>
  <c r="DB1120" i="3" s="1"/>
  <c r="DA1120" i="3"/>
  <c r="DC1120" i="3"/>
  <c r="A1121" i="3"/>
  <c r="Y1121" i="3"/>
  <c r="CW1121" i="3"/>
  <c r="CX1121" i="3"/>
  <c r="DF1121" i="3" s="1"/>
  <c r="CY1121" i="3"/>
  <c r="CZ1121" i="3"/>
  <c r="DA1121" i="3"/>
  <c r="DB1121" i="3"/>
  <c r="DC1121" i="3"/>
  <c r="DH1121" i="3"/>
  <c r="A1122" i="3"/>
  <c r="Y1122" i="3"/>
  <c r="CX1122" i="3" s="1"/>
  <c r="CY1122" i="3"/>
  <c r="CZ1122" i="3"/>
  <c r="DB1122" i="3" s="1"/>
  <c r="DA1122" i="3"/>
  <c r="DC1122" i="3"/>
  <c r="A1123" i="3"/>
  <c r="Y1123" i="3"/>
  <c r="CW1123" i="3"/>
  <c r="CX1123" i="3"/>
  <c r="DF1123" i="3" s="1"/>
  <c r="CY1123" i="3"/>
  <c r="CZ1123" i="3"/>
  <c r="DA1123" i="3"/>
  <c r="DB1123" i="3"/>
  <c r="DC1123" i="3"/>
  <c r="DH1123" i="3"/>
  <c r="A1124" i="3"/>
  <c r="Y1124" i="3"/>
  <c r="CX1124" i="3" s="1"/>
  <c r="CY1124" i="3"/>
  <c r="CZ1124" i="3"/>
  <c r="DB1124" i="3" s="1"/>
  <c r="DA1124" i="3"/>
  <c r="DC1124" i="3"/>
  <c r="A1125" i="3"/>
  <c r="Y1125" i="3"/>
  <c r="CX1125" i="3"/>
  <c r="DG1125" i="3" s="1"/>
  <c r="CY1125" i="3"/>
  <c r="CZ1125" i="3"/>
  <c r="DA1125" i="3"/>
  <c r="DB1125" i="3"/>
  <c r="DC1125" i="3"/>
  <c r="DH1125" i="3"/>
  <c r="DI1125" i="3"/>
  <c r="A1126" i="3"/>
  <c r="Y1126" i="3"/>
  <c r="CX1126" i="3"/>
  <c r="DF1126" i="3" s="1"/>
  <c r="DJ1126" i="3" s="1"/>
  <c r="CY1126" i="3"/>
  <c r="CZ1126" i="3"/>
  <c r="DA1126" i="3"/>
  <c r="DB1126" i="3"/>
  <c r="DC1126" i="3"/>
  <c r="DH1126" i="3"/>
  <c r="A1127" i="3"/>
  <c r="Y1127" i="3"/>
  <c r="CX1127" i="3" s="1"/>
  <c r="CY1127" i="3"/>
  <c r="CZ1127" i="3"/>
  <c r="DB1127" i="3" s="1"/>
  <c r="DA1127" i="3"/>
  <c r="DC1127" i="3"/>
  <c r="A1128" i="3"/>
  <c r="Y1128" i="3"/>
  <c r="CX1128" i="3" s="1"/>
  <c r="CY1128" i="3"/>
  <c r="CZ1128" i="3"/>
  <c r="DB1128" i="3" s="1"/>
  <c r="DA1128" i="3"/>
  <c r="DC1128" i="3"/>
  <c r="A1129" i="3"/>
  <c r="Y1129" i="3"/>
  <c r="CX1129" i="3"/>
  <c r="DG1129" i="3" s="1"/>
  <c r="CY1129" i="3"/>
  <c r="CZ1129" i="3"/>
  <c r="DA1129" i="3"/>
  <c r="DB1129" i="3"/>
  <c r="DC1129" i="3"/>
  <c r="DH1129" i="3"/>
  <c r="DI1129" i="3"/>
  <c r="A1130" i="3"/>
  <c r="Y1130" i="3"/>
  <c r="CX1130" i="3"/>
  <c r="DF1130" i="3" s="1"/>
  <c r="DJ1130" i="3" s="1"/>
  <c r="CY1130" i="3"/>
  <c r="CZ1130" i="3"/>
  <c r="DA1130" i="3"/>
  <c r="DB1130" i="3"/>
  <c r="DC1130" i="3"/>
  <c r="DH1130" i="3"/>
  <c r="A1131" i="3"/>
  <c r="Y1131" i="3"/>
  <c r="CX1131" i="3" s="1"/>
  <c r="CY1131" i="3"/>
  <c r="CZ1131" i="3"/>
  <c r="DB1131" i="3" s="1"/>
  <c r="DA1131" i="3"/>
  <c r="DC1131" i="3"/>
  <c r="A1132" i="3"/>
  <c r="Y1132" i="3"/>
  <c r="CX1132" i="3" s="1"/>
  <c r="CY1132" i="3"/>
  <c r="CZ1132" i="3"/>
  <c r="DB1132" i="3" s="1"/>
  <c r="DA1132" i="3"/>
  <c r="DC1132" i="3"/>
  <c r="A1133" i="3"/>
  <c r="Y1133" i="3"/>
  <c r="CX1133" i="3"/>
  <c r="DG1133" i="3" s="1"/>
  <c r="CY1133" i="3"/>
  <c r="CZ1133" i="3"/>
  <c r="DA1133" i="3"/>
  <c r="DB1133" i="3"/>
  <c r="DC1133" i="3"/>
  <c r="DH1133" i="3"/>
  <c r="DI1133" i="3"/>
  <c r="A1134" i="3"/>
  <c r="Y1134" i="3"/>
  <c r="CX1134" i="3"/>
  <c r="DF1134" i="3" s="1"/>
  <c r="DJ1134" i="3" s="1"/>
  <c r="CY1134" i="3"/>
  <c r="CZ1134" i="3"/>
  <c r="DA1134" i="3"/>
  <c r="DB1134" i="3"/>
  <c r="DC1134" i="3"/>
  <c r="DH1134" i="3"/>
  <c r="A1135" i="3"/>
  <c r="Y1135" i="3"/>
  <c r="CX1135" i="3" s="1"/>
  <c r="CY1135" i="3"/>
  <c r="CZ1135" i="3"/>
  <c r="DB1135" i="3" s="1"/>
  <c r="DA1135" i="3"/>
  <c r="DC1135" i="3"/>
  <c r="A1136" i="3"/>
  <c r="Y1136" i="3"/>
  <c r="CX1136" i="3"/>
  <c r="DG1136" i="3" s="1"/>
  <c r="CY1136" i="3"/>
  <c r="CZ1136" i="3"/>
  <c r="DB1136" i="3" s="1"/>
  <c r="DA1136" i="3"/>
  <c r="DC1136" i="3"/>
  <c r="DF1136" i="3"/>
  <c r="DH1136" i="3"/>
  <c r="DI1136" i="3"/>
  <c r="DJ1136" i="3"/>
  <c r="A1137" i="3"/>
  <c r="Y1137" i="3"/>
  <c r="CX1137" i="3"/>
  <c r="DG1137" i="3" s="1"/>
  <c r="CY1137" i="3"/>
  <c r="CZ1137" i="3"/>
  <c r="DA1137" i="3"/>
  <c r="DB1137" i="3"/>
  <c r="DC1137" i="3"/>
  <c r="DH1137" i="3"/>
  <c r="DI1137" i="3"/>
  <c r="A1138" i="3"/>
  <c r="Y1138" i="3"/>
  <c r="CX1138" i="3"/>
  <c r="DF1138" i="3" s="1"/>
  <c r="DJ1138" i="3" s="1"/>
  <c r="CY1138" i="3"/>
  <c r="CZ1138" i="3"/>
  <c r="DA1138" i="3"/>
  <c r="DB1138" i="3"/>
  <c r="DC1138" i="3"/>
  <c r="DH1138" i="3"/>
  <c r="A1139" i="3"/>
  <c r="Y1139" i="3"/>
  <c r="CU1139" i="3"/>
  <c r="CY1139" i="3"/>
  <c r="CZ1139" i="3"/>
  <c r="DA1139" i="3"/>
  <c r="DB1139" i="3"/>
  <c r="DC1139" i="3"/>
  <c r="A1140" i="3"/>
  <c r="Y1140" i="3"/>
  <c r="CX1140" i="3"/>
  <c r="CY1140" i="3"/>
  <c r="CZ1140" i="3"/>
  <c r="DA1140" i="3"/>
  <c r="DB1140" i="3"/>
  <c r="DC1140" i="3"/>
  <c r="A1141" i="3"/>
  <c r="Y1141" i="3"/>
  <c r="CX1141" i="3" s="1"/>
  <c r="DG1141" i="3" s="1"/>
  <c r="CY1141" i="3"/>
  <c r="CZ1141" i="3"/>
  <c r="DB1141" i="3" s="1"/>
  <c r="DA1141" i="3"/>
  <c r="DC1141" i="3"/>
  <c r="A1142" i="3"/>
  <c r="Y1142" i="3"/>
  <c r="CX1142" i="3"/>
  <c r="DG1142" i="3" s="1"/>
  <c r="CY1142" i="3"/>
  <c r="CZ1142" i="3"/>
  <c r="DB1142" i="3" s="1"/>
  <c r="DA1142" i="3"/>
  <c r="DC1142" i="3"/>
  <c r="DF1142" i="3"/>
  <c r="DH1142" i="3"/>
  <c r="DI1142" i="3"/>
  <c r="DJ1142" i="3"/>
  <c r="A1143" i="3"/>
  <c r="Y1143" i="3"/>
  <c r="CX1143" i="3" s="1"/>
  <c r="DG1143" i="3" s="1"/>
  <c r="CU1143" i="3"/>
  <c r="CV1143" i="3"/>
  <c r="CY1143" i="3"/>
  <c r="CZ1143" i="3"/>
  <c r="DB1143" i="3" s="1"/>
  <c r="DA1143" i="3"/>
  <c r="DC1143" i="3"/>
  <c r="A1144" i="3"/>
  <c r="Y1144" i="3"/>
  <c r="CX1144" i="3"/>
  <c r="DG1144" i="3" s="1"/>
  <c r="CY1144" i="3"/>
  <c r="CZ1144" i="3"/>
  <c r="DB1144" i="3" s="1"/>
  <c r="DA1144" i="3"/>
  <c r="DC1144" i="3"/>
  <c r="DF1144" i="3"/>
  <c r="DH1144" i="3"/>
  <c r="DI1144" i="3"/>
  <c r="DJ1144" i="3"/>
  <c r="A1145" i="3"/>
  <c r="Y1145" i="3"/>
  <c r="CX1145" i="3"/>
  <c r="DG1145" i="3" s="1"/>
  <c r="CY1145" i="3"/>
  <c r="CZ1145" i="3"/>
  <c r="DA1145" i="3"/>
  <c r="DB1145" i="3"/>
  <c r="DC1145" i="3"/>
  <c r="DH1145" i="3"/>
  <c r="DI1145" i="3"/>
  <c r="A1146" i="3"/>
  <c r="Y1146" i="3"/>
  <c r="CX1146" i="3"/>
  <c r="CY1146" i="3"/>
  <c r="CZ1146" i="3"/>
  <c r="DA1146" i="3"/>
  <c r="DB1146" i="3"/>
  <c r="DC1146" i="3"/>
  <c r="DH1146" i="3"/>
  <c r="A1147" i="3"/>
  <c r="Y1147" i="3"/>
  <c r="CY1147" i="3"/>
  <c r="CZ1147" i="3"/>
  <c r="DA1147" i="3"/>
  <c r="DB1147" i="3"/>
  <c r="DC1147" i="3"/>
  <c r="A1148" i="3"/>
  <c r="Y1148" i="3"/>
  <c r="CY1148" i="3"/>
  <c r="CZ1148" i="3"/>
  <c r="DB1148" i="3" s="1"/>
  <c r="DA1148" i="3"/>
  <c r="DC1148" i="3"/>
  <c r="A1149" i="3"/>
  <c r="Y1149" i="3"/>
  <c r="CY1149" i="3"/>
  <c r="CZ1149" i="3"/>
  <c r="DB1149" i="3" s="1"/>
  <c r="DA1149" i="3"/>
  <c r="DC1149" i="3"/>
  <c r="A1150" i="3"/>
  <c r="Y1150" i="3"/>
  <c r="CY1150" i="3"/>
  <c r="CZ1150" i="3"/>
  <c r="DA1150" i="3"/>
  <c r="DB1150" i="3"/>
  <c r="DC1150" i="3"/>
  <c r="A1151" i="3"/>
  <c r="Y1151" i="3"/>
  <c r="CY1151" i="3"/>
  <c r="CZ1151" i="3"/>
  <c r="DA1151" i="3"/>
  <c r="DB1151" i="3"/>
  <c r="DC1151" i="3"/>
  <c r="A1152" i="3"/>
  <c r="Y1152" i="3"/>
  <c r="CY1152" i="3"/>
  <c r="CZ1152" i="3"/>
  <c r="DB1152" i="3" s="1"/>
  <c r="DA1152" i="3"/>
  <c r="DC1152" i="3"/>
  <c r="A1153" i="3"/>
  <c r="Y1153" i="3"/>
  <c r="CY1153" i="3"/>
  <c r="CZ1153" i="3"/>
  <c r="DB1153" i="3" s="1"/>
  <c r="DA1153" i="3"/>
  <c r="DC1153" i="3"/>
  <c r="A1154" i="3"/>
  <c r="Y1154" i="3"/>
  <c r="CY1154" i="3"/>
  <c r="CZ1154" i="3"/>
  <c r="DA1154" i="3"/>
  <c r="DB1154" i="3"/>
  <c r="DC1154" i="3"/>
  <c r="A1155" i="3"/>
  <c r="Y1155" i="3"/>
  <c r="CY1155" i="3"/>
  <c r="CZ1155" i="3"/>
  <c r="DB1155" i="3" s="1"/>
  <c r="DA1155" i="3"/>
  <c r="DC1155" i="3"/>
  <c r="A1156" i="3"/>
  <c r="Y1156" i="3"/>
  <c r="CY1156" i="3"/>
  <c r="CZ1156" i="3"/>
  <c r="DA1156" i="3"/>
  <c r="DB1156" i="3"/>
  <c r="DC1156" i="3"/>
  <c r="A1157" i="3"/>
  <c r="Y1157" i="3"/>
  <c r="CY1157" i="3"/>
  <c r="CZ1157" i="3"/>
  <c r="DB1157" i="3" s="1"/>
  <c r="DA1157" i="3"/>
  <c r="DC1157" i="3"/>
  <c r="A1158" i="3"/>
  <c r="Y1158" i="3"/>
  <c r="CY1158" i="3"/>
  <c r="CZ1158" i="3"/>
  <c r="DB1158" i="3" s="1"/>
  <c r="DA1158" i="3"/>
  <c r="DC1158" i="3"/>
  <c r="A1159" i="3"/>
  <c r="Y1159" i="3"/>
  <c r="CY1159" i="3"/>
  <c r="CZ1159" i="3"/>
  <c r="DA1159" i="3"/>
  <c r="DB1159" i="3"/>
  <c r="DC1159" i="3"/>
  <c r="A1160" i="3"/>
  <c r="Y1160" i="3"/>
  <c r="CY1160" i="3"/>
  <c r="CZ1160" i="3"/>
  <c r="DA1160" i="3"/>
  <c r="DB1160" i="3"/>
  <c r="DC1160" i="3"/>
  <c r="A1161" i="3"/>
  <c r="Y1161" i="3"/>
  <c r="CY1161" i="3"/>
  <c r="CZ1161" i="3"/>
  <c r="DB1161" i="3" s="1"/>
  <c r="DA1161" i="3"/>
  <c r="DC1161" i="3"/>
  <c r="A1162" i="3"/>
  <c r="Y1162" i="3"/>
  <c r="CY1162" i="3"/>
  <c r="CZ1162" i="3"/>
  <c r="DB1162" i="3" s="1"/>
  <c r="DA1162" i="3"/>
  <c r="DC1162" i="3"/>
  <c r="A1163" i="3"/>
  <c r="Y1163" i="3"/>
  <c r="CY1163" i="3"/>
  <c r="CZ1163" i="3"/>
  <c r="DB1163" i="3" s="1"/>
  <c r="DA1163" i="3"/>
  <c r="DC1163" i="3"/>
  <c r="A1164" i="3"/>
  <c r="Y1164" i="3"/>
  <c r="CY1164" i="3"/>
  <c r="CZ1164" i="3"/>
  <c r="DA1164" i="3"/>
  <c r="DB1164" i="3"/>
  <c r="DC1164" i="3"/>
  <c r="A1165" i="3"/>
  <c r="Y1165" i="3"/>
  <c r="CY1165" i="3"/>
  <c r="CZ1165" i="3"/>
  <c r="DA1165" i="3"/>
  <c r="DB1165" i="3"/>
  <c r="DC1165" i="3"/>
  <c r="A1166" i="3"/>
  <c r="Y1166" i="3"/>
  <c r="CY1166" i="3"/>
  <c r="CZ1166" i="3"/>
  <c r="DB1166" i="3" s="1"/>
  <c r="DA1166" i="3"/>
  <c r="DC1166" i="3"/>
  <c r="A1167" i="3"/>
  <c r="Y1167" i="3"/>
  <c r="CY1167" i="3"/>
  <c r="CZ1167" i="3"/>
  <c r="DB1167" i="3" s="1"/>
  <c r="DA1167" i="3"/>
  <c r="DC1167" i="3"/>
  <c r="A1168" i="3"/>
  <c r="Y1168" i="3"/>
  <c r="CY1168" i="3"/>
  <c r="CZ1168" i="3"/>
  <c r="DA1168" i="3"/>
  <c r="DB1168" i="3"/>
  <c r="DC1168" i="3"/>
  <c r="A1169" i="3"/>
  <c r="Y1169" i="3"/>
  <c r="CY1169" i="3"/>
  <c r="CZ1169" i="3"/>
  <c r="DA1169" i="3"/>
  <c r="DB1169" i="3"/>
  <c r="DC1169" i="3"/>
  <c r="A1170" i="3"/>
  <c r="Y1170" i="3"/>
  <c r="CY1170" i="3"/>
  <c r="CZ1170" i="3"/>
  <c r="DA1170" i="3"/>
  <c r="DB1170" i="3"/>
  <c r="DC1170" i="3"/>
  <c r="A1171" i="3"/>
  <c r="Y1171" i="3"/>
  <c r="CY1171" i="3"/>
  <c r="CZ1171" i="3"/>
  <c r="DB1171" i="3" s="1"/>
  <c r="DA1171" i="3"/>
  <c r="DC1171" i="3"/>
  <c r="A1172" i="3"/>
  <c r="Y1172" i="3"/>
  <c r="CY1172" i="3"/>
  <c r="CZ1172" i="3"/>
  <c r="DB1172" i="3" s="1"/>
  <c r="DA1172" i="3"/>
  <c r="DC1172" i="3"/>
  <c r="A1173" i="3"/>
  <c r="Y1173" i="3"/>
  <c r="CY1173" i="3"/>
  <c r="CZ1173" i="3"/>
  <c r="DA1173" i="3"/>
  <c r="DB1173" i="3"/>
  <c r="DC1173" i="3"/>
  <c r="A1174" i="3"/>
  <c r="Y1174" i="3"/>
  <c r="CY1174" i="3"/>
  <c r="CZ1174" i="3"/>
  <c r="DA1174" i="3"/>
  <c r="DB1174" i="3"/>
  <c r="DC1174" i="3"/>
  <c r="A1175" i="3"/>
  <c r="Y1175" i="3"/>
  <c r="CY1175" i="3"/>
  <c r="CZ1175" i="3"/>
  <c r="DB1175" i="3" s="1"/>
  <c r="DA1175" i="3"/>
  <c r="DC1175" i="3"/>
  <c r="A1176" i="3"/>
  <c r="Y1176" i="3"/>
  <c r="CY1176" i="3"/>
  <c r="CZ1176" i="3"/>
  <c r="DB1176" i="3" s="1"/>
  <c r="DA1176" i="3"/>
  <c r="DC1176" i="3"/>
  <c r="A1177" i="3"/>
  <c r="Y1177" i="3"/>
  <c r="CY1177" i="3"/>
  <c r="CZ1177" i="3"/>
  <c r="DB1177" i="3" s="1"/>
  <c r="DA1177" i="3"/>
  <c r="DC1177" i="3"/>
  <c r="A1178" i="3"/>
  <c r="Y1178" i="3"/>
  <c r="CY1178" i="3"/>
  <c r="CZ1178" i="3"/>
  <c r="DA1178" i="3"/>
  <c r="DB1178" i="3"/>
  <c r="DC1178" i="3"/>
  <c r="A1179" i="3"/>
  <c r="Y1179" i="3"/>
  <c r="CY1179" i="3"/>
  <c r="CZ1179" i="3"/>
  <c r="DB1179" i="3" s="1"/>
  <c r="DA1179" i="3"/>
  <c r="DC1179" i="3"/>
  <c r="A1180" i="3"/>
  <c r="Y1180" i="3"/>
  <c r="CY1180" i="3"/>
  <c r="CZ1180" i="3"/>
  <c r="DA1180" i="3"/>
  <c r="DB1180" i="3"/>
  <c r="DC1180" i="3"/>
  <c r="A1181" i="3"/>
  <c r="Y1181" i="3"/>
  <c r="CY1181" i="3"/>
  <c r="CZ1181" i="3"/>
  <c r="DB1181" i="3" s="1"/>
  <c r="DA1181" i="3"/>
  <c r="DC1181" i="3"/>
  <c r="A1182" i="3"/>
  <c r="Y1182" i="3"/>
  <c r="CY1182" i="3"/>
  <c r="CZ1182" i="3"/>
  <c r="DB1182" i="3" s="1"/>
  <c r="DA1182" i="3"/>
  <c r="DC1182" i="3"/>
  <c r="A1183" i="3"/>
  <c r="Y1183" i="3"/>
  <c r="CY1183" i="3"/>
  <c r="CZ1183" i="3"/>
  <c r="DA1183" i="3"/>
  <c r="DB1183" i="3"/>
  <c r="DC1183" i="3"/>
  <c r="A1184" i="3"/>
  <c r="Y1184" i="3"/>
  <c r="CY1184" i="3"/>
  <c r="CZ1184" i="3"/>
  <c r="DA1184" i="3"/>
  <c r="DB1184" i="3"/>
  <c r="DC1184" i="3"/>
  <c r="A1185" i="3"/>
  <c r="Y1185" i="3"/>
  <c r="CY1185" i="3"/>
  <c r="CZ1185" i="3"/>
  <c r="DB1185" i="3" s="1"/>
  <c r="DA1185" i="3"/>
  <c r="DC1185" i="3"/>
  <c r="A1186" i="3"/>
  <c r="Y1186" i="3"/>
  <c r="CY1186" i="3"/>
  <c r="CZ1186" i="3"/>
  <c r="DB1186" i="3" s="1"/>
  <c r="DA1186" i="3"/>
  <c r="DC1186" i="3"/>
  <c r="A1187" i="3"/>
  <c r="Y1187" i="3"/>
  <c r="CY1187" i="3"/>
  <c r="CZ1187" i="3"/>
  <c r="DA1187" i="3"/>
  <c r="DB1187" i="3"/>
  <c r="DC1187" i="3"/>
  <c r="A1188" i="3"/>
  <c r="Y1188" i="3"/>
  <c r="CY1188" i="3"/>
  <c r="CZ1188" i="3"/>
  <c r="DB1188" i="3" s="1"/>
  <c r="DA1188" i="3"/>
  <c r="DC1188" i="3"/>
  <c r="A1189" i="3"/>
  <c r="Y1189" i="3"/>
  <c r="CY1189" i="3"/>
  <c r="CZ1189" i="3"/>
  <c r="DA1189" i="3"/>
  <c r="DB1189" i="3"/>
  <c r="DC1189" i="3"/>
  <c r="A1190" i="3"/>
  <c r="Y1190" i="3"/>
  <c r="CY1190" i="3"/>
  <c r="CZ1190" i="3"/>
  <c r="DB1190" i="3" s="1"/>
  <c r="DA1190" i="3"/>
  <c r="DC1190" i="3"/>
  <c r="A1191" i="3"/>
  <c r="Y1191" i="3"/>
  <c r="CY1191" i="3"/>
  <c r="CZ1191" i="3"/>
  <c r="DA1191" i="3"/>
  <c r="DB1191" i="3"/>
  <c r="DC1191" i="3"/>
  <c r="A1192" i="3"/>
  <c r="Y1192" i="3"/>
  <c r="CY1192" i="3"/>
  <c r="CZ1192" i="3"/>
  <c r="DB1192" i="3" s="1"/>
  <c r="DA1192" i="3"/>
  <c r="DC1192" i="3"/>
  <c r="A1193" i="3"/>
  <c r="Y1193" i="3"/>
  <c r="CY1193" i="3"/>
  <c r="CZ1193" i="3"/>
  <c r="DA1193" i="3"/>
  <c r="DB1193" i="3"/>
  <c r="DC1193" i="3"/>
  <c r="A1194" i="3"/>
  <c r="Y1194" i="3"/>
  <c r="CY1194" i="3"/>
  <c r="CZ1194" i="3"/>
  <c r="DA1194" i="3"/>
  <c r="DB1194" i="3"/>
  <c r="DC1194" i="3"/>
  <c r="A1195" i="3"/>
  <c r="Y1195" i="3"/>
  <c r="CY1195" i="3"/>
  <c r="CZ1195" i="3"/>
  <c r="DB1195" i="3" s="1"/>
  <c r="DA1195" i="3"/>
  <c r="DC1195" i="3"/>
  <c r="A1196" i="3"/>
  <c r="Y1196" i="3"/>
  <c r="CY1196" i="3"/>
  <c r="CZ1196" i="3"/>
  <c r="DA1196" i="3"/>
  <c r="DB1196" i="3"/>
  <c r="DC1196" i="3"/>
  <c r="A1197" i="3"/>
  <c r="Y1197" i="3"/>
  <c r="CY1197" i="3"/>
  <c r="CZ1197" i="3"/>
  <c r="DA1197" i="3"/>
  <c r="DB1197" i="3"/>
  <c r="DC1197" i="3"/>
  <c r="A1198" i="3"/>
  <c r="Y1198" i="3"/>
  <c r="CY1198" i="3"/>
  <c r="CZ1198" i="3"/>
  <c r="DB1198" i="3" s="1"/>
  <c r="DA1198" i="3"/>
  <c r="DC1198" i="3"/>
  <c r="A1199" i="3"/>
  <c r="Y1199" i="3"/>
  <c r="CY1199" i="3"/>
  <c r="CZ1199" i="3"/>
  <c r="DA1199" i="3"/>
  <c r="DB1199" i="3"/>
  <c r="DC1199" i="3"/>
  <c r="A1200" i="3"/>
  <c r="Y1200" i="3"/>
  <c r="CY1200" i="3"/>
  <c r="CZ1200" i="3"/>
  <c r="DB1200" i="3" s="1"/>
  <c r="DA1200" i="3"/>
  <c r="DC1200" i="3"/>
  <c r="A1201" i="3"/>
  <c r="Y1201" i="3"/>
  <c r="CY1201" i="3"/>
  <c r="CZ1201" i="3"/>
  <c r="DA1201" i="3"/>
  <c r="DB1201" i="3"/>
  <c r="DC1201" i="3"/>
  <c r="A1202" i="3"/>
  <c r="Y1202" i="3"/>
  <c r="CY1202" i="3"/>
  <c r="CZ1202" i="3"/>
  <c r="DB1202" i="3" s="1"/>
  <c r="DA1202" i="3"/>
  <c r="DC1202" i="3"/>
  <c r="A1203" i="3"/>
  <c r="Y1203" i="3"/>
  <c r="CY1203" i="3"/>
  <c r="CZ1203" i="3"/>
  <c r="DA1203" i="3"/>
  <c r="DB1203" i="3"/>
  <c r="DC1203" i="3"/>
  <c r="A1204" i="3"/>
  <c r="Y1204" i="3"/>
  <c r="CY1204" i="3"/>
  <c r="CZ1204" i="3"/>
  <c r="DB1204" i="3" s="1"/>
  <c r="DA1204" i="3"/>
  <c r="DC1204" i="3"/>
  <c r="A1205" i="3"/>
  <c r="Y1205" i="3"/>
  <c r="CY1205" i="3"/>
  <c r="CZ1205" i="3"/>
  <c r="DB1205" i="3" s="1"/>
  <c r="DA1205" i="3"/>
  <c r="DC1205" i="3"/>
  <c r="A1206" i="3"/>
  <c r="Y1206" i="3"/>
  <c r="CY1206" i="3"/>
  <c r="CZ1206" i="3"/>
  <c r="DA1206" i="3"/>
  <c r="DB1206" i="3"/>
  <c r="DC1206" i="3"/>
  <c r="A1207" i="3"/>
  <c r="Y1207" i="3"/>
  <c r="CY1207" i="3"/>
  <c r="CZ1207" i="3"/>
  <c r="DA1207" i="3"/>
  <c r="DB1207" i="3"/>
  <c r="DC1207" i="3"/>
  <c r="A1208" i="3"/>
  <c r="Y1208" i="3"/>
  <c r="CY1208" i="3"/>
  <c r="CZ1208" i="3"/>
  <c r="DB1208" i="3" s="1"/>
  <c r="DA1208" i="3"/>
  <c r="DC1208" i="3"/>
  <c r="A1209" i="3"/>
  <c r="Y1209" i="3"/>
  <c r="CY1209" i="3"/>
  <c r="CZ1209" i="3"/>
  <c r="DB1209" i="3" s="1"/>
  <c r="DA1209" i="3"/>
  <c r="DC1209" i="3"/>
  <c r="A1210" i="3"/>
  <c r="Y1210" i="3"/>
  <c r="CY1210" i="3"/>
  <c r="CZ1210" i="3"/>
  <c r="DB1210" i="3" s="1"/>
  <c r="DA1210" i="3"/>
  <c r="DC1210" i="3"/>
  <c r="A1211" i="3"/>
  <c r="Y1211" i="3"/>
  <c r="CY1211" i="3"/>
  <c r="CZ1211" i="3"/>
  <c r="DA1211" i="3"/>
  <c r="DB1211" i="3"/>
  <c r="DC1211" i="3"/>
  <c r="A1212" i="3"/>
  <c r="Y1212" i="3"/>
  <c r="CY1212" i="3"/>
  <c r="CZ1212" i="3"/>
  <c r="DB1212" i="3" s="1"/>
  <c r="DA1212" i="3"/>
  <c r="DC1212" i="3"/>
  <c r="A1213" i="3"/>
  <c r="Y1213" i="3"/>
  <c r="CY1213" i="3"/>
  <c r="CZ1213" i="3"/>
  <c r="DA1213" i="3"/>
  <c r="DB1213" i="3"/>
  <c r="DC1213" i="3"/>
  <c r="A1214" i="3"/>
  <c r="Y1214" i="3"/>
  <c r="CY1214" i="3"/>
  <c r="CZ1214" i="3"/>
  <c r="DB1214" i="3" s="1"/>
  <c r="DA1214" i="3"/>
  <c r="DC1214" i="3"/>
  <c r="A1215" i="3"/>
  <c r="Y1215" i="3"/>
  <c r="CY1215" i="3"/>
  <c r="CZ1215" i="3"/>
  <c r="DB1215" i="3" s="1"/>
  <c r="DA1215" i="3"/>
  <c r="DC1215" i="3"/>
  <c r="A1216" i="3"/>
  <c r="Y1216" i="3"/>
  <c r="CY1216" i="3"/>
  <c r="CZ1216" i="3"/>
  <c r="DA1216" i="3"/>
  <c r="DB1216" i="3"/>
  <c r="DC1216" i="3"/>
  <c r="A1217" i="3"/>
  <c r="Y1217" i="3"/>
  <c r="CY1217" i="3"/>
  <c r="CZ1217" i="3"/>
  <c r="DA1217" i="3"/>
  <c r="DB1217" i="3"/>
  <c r="DC1217" i="3"/>
  <c r="A1218" i="3"/>
  <c r="Y1218" i="3"/>
  <c r="CY1218" i="3"/>
  <c r="CZ1218" i="3"/>
  <c r="DB1218" i="3" s="1"/>
  <c r="DA1218" i="3"/>
  <c r="DC1218" i="3"/>
  <c r="A1219" i="3"/>
  <c r="Y1219" i="3"/>
  <c r="CY1219" i="3"/>
  <c r="CZ1219" i="3"/>
  <c r="DB1219" i="3" s="1"/>
  <c r="DA1219" i="3"/>
  <c r="DC1219" i="3"/>
  <c r="A1220" i="3"/>
  <c r="Y1220" i="3"/>
  <c r="CY1220" i="3"/>
  <c r="CZ1220" i="3"/>
  <c r="DA1220" i="3"/>
  <c r="DB1220" i="3"/>
  <c r="DC1220" i="3"/>
  <c r="A1221" i="3"/>
  <c r="Y1221" i="3"/>
  <c r="CY1221" i="3"/>
  <c r="CZ1221" i="3"/>
  <c r="DB1221" i="3" s="1"/>
  <c r="DA1221" i="3"/>
  <c r="DC1221" i="3"/>
  <c r="A1222" i="3"/>
  <c r="Y1222" i="3"/>
  <c r="CY1222" i="3"/>
  <c r="CZ1222" i="3"/>
  <c r="DA1222" i="3"/>
  <c r="DB1222" i="3"/>
  <c r="DC1222" i="3"/>
  <c r="A1223" i="3"/>
  <c r="Y1223" i="3"/>
  <c r="CY1223" i="3"/>
  <c r="CZ1223" i="3"/>
  <c r="DB1223" i="3" s="1"/>
  <c r="DA1223" i="3"/>
  <c r="DC1223" i="3"/>
  <c r="A1224" i="3"/>
  <c r="Y1224" i="3"/>
  <c r="CY1224" i="3"/>
  <c r="CZ1224" i="3"/>
  <c r="DA1224" i="3"/>
  <c r="DB1224" i="3"/>
  <c r="DC1224" i="3"/>
  <c r="A1225" i="3"/>
  <c r="Y1225" i="3"/>
  <c r="CY1225" i="3"/>
  <c r="CZ1225" i="3"/>
  <c r="DB1225" i="3" s="1"/>
  <c r="DA1225" i="3"/>
  <c r="DC1225" i="3"/>
  <c r="A1226" i="3"/>
  <c r="Y1226" i="3"/>
  <c r="CY1226" i="3"/>
  <c r="CZ1226" i="3"/>
  <c r="DA1226" i="3"/>
  <c r="DB1226" i="3"/>
  <c r="DC1226" i="3"/>
  <c r="A1227" i="3"/>
  <c r="Y1227" i="3"/>
  <c r="CY1227" i="3"/>
  <c r="CZ1227" i="3"/>
  <c r="DA1227" i="3"/>
  <c r="DB1227" i="3"/>
  <c r="DC1227" i="3"/>
  <c r="A1228" i="3"/>
  <c r="Y1228" i="3"/>
  <c r="CY1228" i="3"/>
  <c r="CZ1228" i="3"/>
  <c r="DB1228" i="3" s="1"/>
  <c r="DA1228" i="3"/>
  <c r="DC1228" i="3"/>
  <c r="A1229" i="3"/>
  <c r="Y1229" i="3"/>
  <c r="CY1229" i="3"/>
  <c r="CZ1229" i="3"/>
  <c r="DB1229" i="3" s="1"/>
  <c r="DA1229" i="3"/>
  <c r="DC1229" i="3"/>
  <c r="A1230" i="3"/>
  <c r="Y1230" i="3"/>
  <c r="CY1230" i="3"/>
  <c r="CZ1230" i="3"/>
  <c r="DA1230" i="3"/>
  <c r="DB1230" i="3"/>
  <c r="DC1230" i="3"/>
  <c r="A1231" i="3"/>
  <c r="Y1231" i="3"/>
  <c r="CY1231" i="3"/>
  <c r="CZ1231" i="3"/>
  <c r="DA1231" i="3"/>
  <c r="DB1231" i="3"/>
  <c r="DC1231" i="3"/>
  <c r="A1232" i="3"/>
  <c r="Y1232" i="3"/>
  <c r="CY1232" i="3"/>
  <c r="CZ1232" i="3"/>
  <c r="DA1232" i="3"/>
  <c r="DB1232" i="3"/>
  <c r="DC1232" i="3"/>
  <c r="A1233" i="3"/>
  <c r="Y1233" i="3"/>
  <c r="CY1233" i="3"/>
  <c r="CZ1233" i="3"/>
  <c r="DB1233" i="3" s="1"/>
  <c r="DA1233" i="3"/>
  <c r="DC1233" i="3"/>
  <c r="A1234" i="3"/>
  <c r="Y1234" i="3"/>
  <c r="CY1234" i="3"/>
  <c r="CZ1234" i="3"/>
  <c r="DA1234" i="3"/>
  <c r="DB1234" i="3"/>
  <c r="DC1234" i="3"/>
  <c r="A1235" i="3"/>
  <c r="Y1235" i="3"/>
  <c r="CY1235" i="3"/>
  <c r="CZ1235" i="3"/>
  <c r="DB1235" i="3" s="1"/>
  <c r="DA1235" i="3"/>
  <c r="DC1235" i="3"/>
  <c r="A1236" i="3"/>
  <c r="Y1236" i="3"/>
  <c r="CY1236" i="3"/>
  <c r="CZ1236" i="3"/>
  <c r="DA1236" i="3"/>
  <c r="DB1236" i="3"/>
  <c r="DC1236" i="3"/>
  <c r="A1237" i="3"/>
  <c r="Y1237" i="3"/>
  <c r="CY1237" i="3"/>
  <c r="CZ1237" i="3"/>
  <c r="DA1237" i="3"/>
  <c r="DB1237" i="3"/>
  <c r="DC1237" i="3"/>
  <c r="A1238" i="3"/>
  <c r="Y1238" i="3"/>
  <c r="CY1238" i="3"/>
  <c r="CZ1238" i="3"/>
  <c r="DB1238" i="3" s="1"/>
  <c r="DA1238" i="3"/>
  <c r="DC1238" i="3"/>
  <c r="A1239" i="3"/>
  <c r="Y1239" i="3"/>
  <c r="CY1239" i="3"/>
  <c r="CZ1239" i="3"/>
  <c r="DB1239" i="3" s="1"/>
  <c r="DA1239" i="3"/>
  <c r="DC1239" i="3"/>
  <c r="A1240" i="3"/>
  <c r="Y1240" i="3"/>
  <c r="CY1240" i="3"/>
  <c r="CZ1240" i="3"/>
  <c r="DA1240" i="3"/>
  <c r="DB1240" i="3"/>
  <c r="DC1240" i="3"/>
  <c r="A1241" i="3"/>
  <c r="Y1241" i="3"/>
  <c r="CY1241" i="3"/>
  <c r="CZ1241" i="3"/>
  <c r="DA1241" i="3"/>
  <c r="DB1241" i="3"/>
  <c r="DC1241" i="3"/>
  <c r="A1242" i="3"/>
  <c r="Y1242" i="3"/>
  <c r="CY1242" i="3"/>
  <c r="CZ1242" i="3"/>
  <c r="DB1242" i="3" s="1"/>
  <c r="DA1242" i="3"/>
  <c r="DC1242" i="3"/>
  <c r="A1243" i="3"/>
  <c r="Y1243" i="3"/>
  <c r="CY1243" i="3"/>
  <c r="CZ1243" i="3"/>
  <c r="DA1243" i="3"/>
  <c r="DB1243" i="3"/>
  <c r="DC1243" i="3"/>
  <c r="A1244" i="3"/>
  <c r="Y1244" i="3"/>
  <c r="CY1244" i="3"/>
  <c r="CZ1244" i="3"/>
  <c r="DB1244" i="3" s="1"/>
  <c r="DA1244" i="3"/>
  <c r="DC1244" i="3"/>
  <c r="A1245" i="3"/>
  <c r="Y1245" i="3"/>
  <c r="CY1245" i="3"/>
  <c r="CZ1245" i="3"/>
  <c r="DA1245" i="3"/>
  <c r="DB1245" i="3"/>
  <c r="DC1245" i="3"/>
  <c r="A1246" i="3"/>
  <c r="Y1246" i="3"/>
  <c r="CY1246" i="3"/>
  <c r="CZ1246" i="3"/>
  <c r="DA1246" i="3"/>
  <c r="DB1246" i="3"/>
  <c r="DC1246" i="3"/>
  <c r="A1247" i="3"/>
  <c r="Y1247" i="3"/>
  <c r="CY1247" i="3"/>
  <c r="CZ1247" i="3"/>
  <c r="DB1247" i="3" s="1"/>
  <c r="DA1247" i="3"/>
  <c r="DC1247" i="3"/>
  <c r="A1248" i="3"/>
  <c r="Y1248" i="3"/>
  <c r="CY1248" i="3"/>
  <c r="CZ1248" i="3"/>
  <c r="DB1248" i="3" s="1"/>
  <c r="DA1248" i="3"/>
  <c r="DC1248" i="3"/>
  <c r="A1249" i="3"/>
  <c r="Y1249" i="3"/>
  <c r="CY1249" i="3"/>
  <c r="CZ1249" i="3"/>
  <c r="DA1249" i="3"/>
  <c r="DB1249" i="3"/>
  <c r="DC1249" i="3"/>
  <c r="A1250" i="3"/>
  <c r="Y1250" i="3"/>
  <c r="CY1250" i="3"/>
  <c r="CZ1250" i="3"/>
  <c r="DA1250" i="3"/>
  <c r="DB1250" i="3"/>
  <c r="DC1250" i="3"/>
  <c r="A1251" i="3"/>
  <c r="Y1251" i="3"/>
  <c r="CY1251" i="3"/>
  <c r="CZ1251" i="3"/>
  <c r="DA1251" i="3"/>
  <c r="DB1251" i="3"/>
  <c r="DC1251" i="3"/>
  <c r="A1252" i="3"/>
  <c r="Y1252" i="3"/>
  <c r="CY1252" i="3"/>
  <c r="CZ1252" i="3"/>
  <c r="DB1252" i="3" s="1"/>
  <c r="DA1252" i="3"/>
  <c r="DC1252" i="3"/>
  <c r="A1253" i="3"/>
  <c r="Y1253" i="3"/>
  <c r="CY1253" i="3"/>
  <c r="CZ1253" i="3"/>
  <c r="DB1253" i="3" s="1"/>
  <c r="DA1253" i="3"/>
  <c r="DC1253" i="3"/>
  <c r="A1254" i="3"/>
  <c r="Y1254" i="3"/>
  <c r="CY1254" i="3"/>
  <c r="CZ1254" i="3"/>
  <c r="DA1254" i="3"/>
  <c r="DB1254" i="3"/>
  <c r="DC1254" i="3"/>
  <c r="A1255" i="3"/>
  <c r="Y1255" i="3"/>
  <c r="CY1255" i="3"/>
  <c r="CZ1255" i="3"/>
  <c r="DA1255" i="3"/>
  <c r="DB1255" i="3"/>
  <c r="DC1255" i="3"/>
  <c r="A1256" i="3"/>
  <c r="Y1256" i="3"/>
  <c r="CY1256" i="3"/>
  <c r="CZ1256" i="3"/>
  <c r="DB1256" i="3" s="1"/>
  <c r="DA1256" i="3"/>
  <c r="DC1256" i="3"/>
  <c r="A1257" i="3"/>
  <c r="Y1257" i="3"/>
  <c r="CY1257" i="3"/>
  <c r="CZ1257" i="3"/>
  <c r="DB1257" i="3" s="1"/>
  <c r="DA1257" i="3"/>
  <c r="DC1257" i="3"/>
  <c r="A1258" i="3"/>
  <c r="Y1258" i="3"/>
  <c r="CY1258" i="3"/>
  <c r="CZ1258" i="3"/>
  <c r="DA1258" i="3"/>
  <c r="DB1258" i="3"/>
  <c r="DC1258" i="3"/>
  <c r="A1259" i="3"/>
  <c r="Y1259" i="3"/>
  <c r="CX1259" i="3" s="1"/>
  <c r="CU1259" i="3"/>
  <c r="CY1259" i="3"/>
  <c r="CZ1259" i="3"/>
  <c r="DB1259" i="3" s="1"/>
  <c r="DA1259" i="3"/>
  <c r="DC1259" i="3"/>
  <c r="A1260" i="3"/>
  <c r="Y1260" i="3"/>
  <c r="CW1260" i="3"/>
  <c r="CX1260" i="3"/>
  <c r="DF1260" i="3" s="1"/>
  <c r="CY1260" i="3"/>
  <c r="CZ1260" i="3"/>
  <c r="DA1260" i="3"/>
  <c r="DB1260" i="3"/>
  <c r="DC1260" i="3"/>
  <c r="DH1260" i="3"/>
  <c r="A1261" i="3"/>
  <c r="Y1261" i="3"/>
  <c r="CX1261" i="3" s="1"/>
  <c r="CY1261" i="3"/>
  <c r="CZ1261" i="3"/>
  <c r="DB1261" i="3" s="1"/>
  <c r="DA1261" i="3"/>
  <c r="DC1261" i="3"/>
  <c r="A1262" i="3"/>
  <c r="Y1262" i="3"/>
  <c r="CX1262" i="3"/>
  <c r="DG1262" i="3" s="1"/>
  <c r="CY1262" i="3"/>
  <c r="CZ1262" i="3"/>
  <c r="DA1262" i="3"/>
  <c r="DB1262" i="3"/>
  <c r="DC1262" i="3"/>
  <c r="DH1262" i="3"/>
  <c r="DI1262" i="3"/>
  <c r="A1263" i="3"/>
  <c r="Y1263" i="3"/>
  <c r="CX1263" i="3" s="1"/>
  <c r="CU1263" i="3"/>
  <c r="CY1263" i="3"/>
  <c r="CZ1263" i="3"/>
  <c r="DB1263" i="3" s="1"/>
  <c r="DA1263" i="3"/>
  <c r="DC1263" i="3"/>
  <c r="A1264" i="3"/>
  <c r="Y1264" i="3"/>
  <c r="CW1264" i="3"/>
  <c r="CX1264" i="3"/>
  <c r="DF1264" i="3" s="1"/>
  <c r="CY1264" i="3"/>
  <c r="CZ1264" i="3"/>
  <c r="DA1264" i="3"/>
  <c r="DB1264" i="3"/>
  <c r="DC1264" i="3"/>
  <c r="DH1264" i="3"/>
  <c r="A1265" i="3"/>
  <c r="Y1265" i="3"/>
  <c r="CX1265" i="3" s="1"/>
  <c r="CY1265" i="3"/>
  <c r="CZ1265" i="3"/>
  <c r="DB1265" i="3" s="1"/>
  <c r="DA1265" i="3"/>
  <c r="DC1265" i="3"/>
  <c r="A1266" i="3"/>
  <c r="Y1266" i="3"/>
  <c r="CX1266" i="3"/>
  <c r="DG1266" i="3" s="1"/>
  <c r="CY1266" i="3"/>
  <c r="CZ1266" i="3"/>
  <c r="DA1266" i="3"/>
  <c r="DB1266" i="3"/>
  <c r="DC1266" i="3"/>
  <c r="DH1266" i="3"/>
  <c r="DI1266" i="3"/>
  <c r="A1267" i="3"/>
  <c r="Y1267" i="3"/>
  <c r="CX1267" i="3" s="1"/>
  <c r="CU1267" i="3"/>
  <c r="CY1267" i="3"/>
  <c r="CZ1267" i="3"/>
  <c r="DB1267" i="3" s="1"/>
  <c r="DA1267" i="3"/>
  <c r="DC1267" i="3"/>
  <c r="A1268" i="3"/>
  <c r="Y1268" i="3"/>
  <c r="CW1268" i="3"/>
  <c r="CX1268" i="3"/>
  <c r="DF1268" i="3" s="1"/>
  <c r="CY1268" i="3"/>
  <c r="CZ1268" i="3"/>
  <c r="DA1268" i="3"/>
  <c r="DB1268" i="3"/>
  <c r="DC1268" i="3"/>
  <c r="DH1268" i="3"/>
  <c r="A1269" i="3"/>
  <c r="Y1269" i="3"/>
  <c r="CX1269" i="3" s="1"/>
  <c r="CY1269" i="3"/>
  <c r="CZ1269" i="3"/>
  <c r="DB1269" i="3" s="1"/>
  <c r="DA1269" i="3"/>
  <c r="DC1269" i="3"/>
  <c r="A1270" i="3"/>
  <c r="Y1270" i="3"/>
  <c r="CX1270" i="3"/>
  <c r="DG1270" i="3" s="1"/>
  <c r="CY1270" i="3"/>
  <c r="CZ1270" i="3"/>
  <c r="DA1270" i="3"/>
  <c r="DB1270" i="3"/>
  <c r="DC1270" i="3"/>
  <c r="DH1270" i="3"/>
  <c r="DI1270" i="3"/>
  <c r="A1271" i="3"/>
  <c r="Y1271" i="3"/>
  <c r="CX1271" i="3"/>
  <c r="DF1271" i="3" s="1"/>
  <c r="DJ1271" i="3" s="1"/>
  <c r="CY1271" i="3"/>
  <c r="CZ1271" i="3"/>
  <c r="DA1271" i="3"/>
  <c r="DB1271" i="3"/>
  <c r="DC1271" i="3"/>
  <c r="DH1271" i="3"/>
  <c r="A1272" i="3"/>
  <c r="Y1272" i="3"/>
  <c r="CX1272" i="3" s="1"/>
  <c r="CY1272" i="3"/>
  <c r="CZ1272" i="3"/>
  <c r="DB1272" i="3" s="1"/>
  <c r="DA1272" i="3"/>
  <c r="DC1272" i="3"/>
  <c r="A1273" i="3"/>
  <c r="Y1273" i="3"/>
  <c r="CX1273" i="3"/>
  <c r="DG1273" i="3" s="1"/>
  <c r="CY1273" i="3"/>
  <c r="CZ1273" i="3"/>
  <c r="DB1273" i="3" s="1"/>
  <c r="DA1273" i="3"/>
  <c r="DC1273" i="3"/>
  <c r="DF1273" i="3"/>
  <c r="DH1273" i="3"/>
  <c r="DI1273" i="3"/>
  <c r="DJ1273" i="3"/>
  <c r="A1274" i="3"/>
  <c r="Y1274" i="3"/>
  <c r="CX1274" i="3"/>
  <c r="DG1274" i="3" s="1"/>
  <c r="CY1274" i="3"/>
  <c r="CZ1274" i="3"/>
  <c r="DA1274" i="3"/>
  <c r="DB1274" i="3"/>
  <c r="DC1274" i="3"/>
  <c r="DH1274" i="3"/>
  <c r="DI1274" i="3"/>
  <c r="A1275" i="3"/>
  <c r="Y1275" i="3"/>
  <c r="CX1275" i="3"/>
  <c r="DF1275" i="3" s="1"/>
  <c r="DJ1275" i="3" s="1"/>
  <c r="CY1275" i="3"/>
  <c r="CZ1275" i="3"/>
  <c r="DA1275" i="3"/>
  <c r="DB1275" i="3"/>
  <c r="DC1275" i="3"/>
  <c r="DH1275" i="3"/>
  <c r="A1276" i="3"/>
  <c r="Y1276" i="3"/>
  <c r="CX1276" i="3" s="1"/>
  <c r="CY1276" i="3"/>
  <c r="CZ1276" i="3"/>
  <c r="DB1276" i="3" s="1"/>
  <c r="DA1276" i="3"/>
  <c r="DC1276" i="3"/>
  <c r="A1277" i="3"/>
  <c r="Y1277" i="3"/>
  <c r="CU1277" i="3"/>
  <c r="CV1277" i="3"/>
  <c r="CX1277" i="3"/>
  <c r="DF1277" i="3" s="1"/>
  <c r="CY1277" i="3"/>
  <c r="CZ1277" i="3"/>
  <c r="DA1277" i="3"/>
  <c r="DB1277" i="3"/>
  <c r="DC1277" i="3"/>
  <c r="DH1277" i="3"/>
  <c r="A1278" i="3"/>
  <c r="Y1278" i="3"/>
  <c r="CX1278" i="3" s="1"/>
  <c r="CY1278" i="3"/>
  <c r="CZ1278" i="3"/>
  <c r="DB1278" i="3" s="1"/>
  <c r="DA1278" i="3"/>
  <c r="DC1278" i="3"/>
  <c r="A1279" i="3"/>
  <c r="Y1279" i="3"/>
  <c r="CW1279" i="3"/>
  <c r="CX1279" i="3"/>
  <c r="DF1279" i="3" s="1"/>
  <c r="CY1279" i="3"/>
  <c r="CZ1279" i="3"/>
  <c r="DA1279" i="3"/>
  <c r="DB1279" i="3"/>
  <c r="DC1279" i="3"/>
  <c r="DH1279" i="3"/>
  <c r="A1280" i="3"/>
  <c r="Y1280" i="3"/>
  <c r="CX1280" i="3" s="1"/>
  <c r="CY1280" i="3"/>
  <c r="CZ1280" i="3"/>
  <c r="DB1280" i="3" s="1"/>
  <c r="DA1280" i="3"/>
  <c r="DC1280" i="3"/>
  <c r="A1281" i="3"/>
  <c r="Y1281" i="3"/>
  <c r="CX1281" i="3"/>
  <c r="DG1281" i="3" s="1"/>
  <c r="CY1281" i="3"/>
  <c r="CZ1281" i="3"/>
  <c r="DB1281" i="3" s="1"/>
  <c r="DA1281" i="3"/>
  <c r="DC1281" i="3"/>
  <c r="DF1281" i="3"/>
  <c r="DH1281" i="3"/>
  <c r="DI1281" i="3"/>
  <c r="DJ1281" i="3"/>
  <c r="A1282" i="3"/>
  <c r="Y1282" i="3"/>
  <c r="CX1282" i="3"/>
  <c r="DG1282" i="3" s="1"/>
  <c r="CY1282" i="3"/>
  <c r="CZ1282" i="3"/>
  <c r="DA1282" i="3"/>
  <c r="DB1282" i="3"/>
  <c r="DC1282" i="3"/>
  <c r="DH1282" i="3"/>
  <c r="DI1282" i="3"/>
  <c r="A1283" i="3"/>
  <c r="Y1283" i="3"/>
  <c r="CX1283" i="3"/>
  <c r="DF1283" i="3" s="1"/>
  <c r="DJ1283" i="3" s="1"/>
  <c r="CY1283" i="3"/>
  <c r="CZ1283" i="3"/>
  <c r="DA1283" i="3"/>
  <c r="DB1283" i="3"/>
  <c r="DC1283" i="3"/>
  <c r="DH1283" i="3"/>
  <c r="A1284" i="3"/>
  <c r="Y1284" i="3"/>
  <c r="CX1284" i="3" s="1"/>
  <c r="CY1284" i="3"/>
  <c r="CZ1284" i="3"/>
  <c r="DB1284" i="3" s="1"/>
  <c r="DA1284" i="3"/>
  <c r="DC1284" i="3"/>
  <c r="A1285" i="3"/>
  <c r="Y1285" i="3"/>
  <c r="CX1285" i="3"/>
  <c r="DG1285" i="3" s="1"/>
  <c r="CY1285" i="3"/>
  <c r="CZ1285" i="3"/>
  <c r="DB1285" i="3" s="1"/>
  <c r="DA1285" i="3"/>
  <c r="DC1285" i="3"/>
  <c r="DF1285" i="3"/>
  <c r="DH1285" i="3"/>
  <c r="DI1285" i="3"/>
  <c r="DJ1285" i="3"/>
  <c r="A1286" i="3"/>
  <c r="Y1286" i="3"/>
  <c r="CX1286" i="3"/>
  <c r="DG1286" i="3" s="1"/>
  <c r="CY1286" i="3"/>
  <c r="CZ1286" i="3"/>
  <c r="DA1286" i="3"/>
  <c r="DB1286" i="3"/>
  <c r="DC1286" i="3"/>
  <c r="DH1286" i="3"/>
  <c r="DI1286" i="3"/>
  <c r="A1287" i="3"/>
  <c r="Y1287" i="3"/>
  <c r="CX1287" i="3" s="1"/>
  <c r="CU1287" i="3"/>
  <c r="CY1287" i="3"/>
  <c r="CZ1287" i="3"/>
  <c r="DB1287" i="3" s="1"/>
  <c r="DA1287" i="3"/>
  <c r="DC1287" i="3"/>
  <c r="A1288" i="3"/>
  <c r="Y1288" i="3"/>
  <c r="CX1288" i="3"/>
  <c r="DG1288" i="3" s="1"/>
  <c r="CY1288" i="3"/>
  <c r="CZ1288" i="3"/>
  <c r="DA1288" i="3"/>
  <c r="DB1288" i="3"/>
  <c r="DC1288" i="3"/>
  <c r="DH1288" i="3"/>
  <c r="DI1288" i="3"/>
  <c r="A1289" i="3"/>
  <c r="Y1289" i="3"/>
  <c r="CX1289" i="3" s="1"/>
  <c r="CU1289" i="3"/>
  <c r="CY1289" i="3"/>
  <c r="CZ1289" i="3"/>
  <c r="DB1289" i="3" s="1"/>
  <c r="DA1289" i="3"/>
  <c r="DC1289" i="3"/>
  <c r="A1290" i="3"/>
  <c r="Y1290" i="3"/>
  <c r="CX1290" i="3"/>
  <c r="DG1290" i="3" s="1"/>
  <c r="CY1290" i="3"/>
  <c r="CZ1290" i="3"/>
  <c r="DA1290" i="3"/>
  <c r="DB1290" i="3"/>
  <c r="DC1290" i="3"/>
  <c r="DH1290" i="3"/>
  <c r="A1291" i="3"/>
  <c r="Y1291" i="3"/>
  <c r="CY1291" i="3"/>
  <c r="CZ1291" i="3"/>
  <c r="DB1291" i="3" s="1"/>
  <c r="DA1291" i="3"/>
  <c r="DC1291" i="3"/>
  <c r="A1292" i="3"/>
  <c r="Y1292" i="3"/>
  <c r="CY1292" i="3"/>
  <c r="CZ1292" i="3"/>
  <c r="DA1292" i="3"/>
  <c r="DB1292" i="3"/>
  <c r="DC1292" i="3"/>
  <c r="A1293" i="3"/>
  <c r="Y1293" i="3"/>
  <c r="CY1293" i="3"/>
  <c r="CZ1293" i="3"/>
  <c r="DB1293" i="3" s="1"/>
  <c r="DA1293" i="3"/>
  <c r="DC1293" i="3"/>
  <c r="A1294" i="3"/>
  <c r="Y1294" i="3"/>
  <c r="CY1294" i="3"/>
  <c r="CZ1294" i="3"/>
  <c r="DA1294" i="3"/>
  <c r="DB1294" i="3"/>
  <c r="DC1294" i="3"/>
  <c r="A1295" i="3"/>
  <c r="Y1295" i="3"/>
  <c r="CY1295" i="3"/>
  <c r="CZ1295" i="3"/>
  <c r="DB1295" i="3" s="1"/>
  <c r="DA1295" i="3"/>
  <c r="DC1295" i="3"/>
  <c r="A1296" i="3"/>
  <c r="Y1296" i="3"/>
  <c r="CY1296" i="3"/>
  <c r="CZ1296" i="3"/>
  <c r="DA1296" i="3"/>
  <c r="DB1296" i="3"/>
  <c r="DC1296" i="3"/>
  <c r="A1297" i="3"/>
  <c r="Y1297" i="3"/>
  <c r="CY1297" i="3"/>
  <c r="CZ1297" i="3"/>
  <c r="DB1297" i="3" s="1"/>
  <c r="DA1297" i="3"/>
  <c r="DC1297" i="3"/>
  <c r="A1298" i="3"/>
  <c r="Y1298" i="3"/>
  <c r="CY1298" i="3"/>
  <c r="CZ1298" i="3"/>
  <c r="DA1298" i="3"/>
  <c r="DB1298" i="3"/>
  <c r="DC129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E30" i="1"/>
  <c r="Z30" i="1"/>
  <c r="AA30" i="1"/>
  <c r="AM30" i="1"/>
  <c r="AN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R30" i="1"/>
  <c r="DS30" i="1"/>
  <c r="EE30" i="1"/>
  <c r="EF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C32" i="1"/>
  <c r="D32" i="1"/>
  <c r="R32" i="1"/>
  <c r="AC32" i="1"/>
  <c r="P32" i="1" s="1"/>
  <c r="AE32" i="1"/>
  <c r="Q32" i="1" s="1"/>
  <c r="AF32" i="1"/>
  <c r="S32" i="1" s="1"/>
  <c r="AG32" i="1"/>
  <c r="CU32" i="1" s="1"/>
  <c r="T32" i="1" s="1"/>
  <c r="AH32" i="1"/>
  <c r="AI32" i="1"/>
  <c r="AJ32" i="1"/>
  <c r="CX32" i="1" s="1"/>
  <c r="W32" i="1" s="1"/>
  <c r="CR32" i="1"/>
  <c r="CS32" i="1"/>
  <c r="CV32" i="1"/>
  <c r="U32" i="1" s="1"/>
  <c r="CW32" i="1"/>
  <c r="V32" i="1" s="1"/>
  <c r="GL32" i="1"/>
  <c r="GO32" i="1"/>
  <c r="GP32" i="1"/>
  <c r="GV32" i="1"/>
  <c r="HC32" i="1" s="1"/>
  <c r="GX32" i="1" s="1"/>
  <c r="C33" i="1"/>
  <c r="D33" i="1"/>
  <c r="S33" i="1"/>
  <c r="X33" i="1" s="1"/>
  <c r="AC33" i="1"/>
  <c r="P33" i="1" s="1"/>
  <c r="AE33" i="1"/>
  <c r="AD33" i="1" s="1"/>
  <c r="AF33" i="1"/>
  <c r="AG33" i="1"/>
  <c r="CU33" i="1" s="1"/>
  <c r="T33" i="1" s="1"/>
  <c r="AH33" i="1"/>
  <c r="AI33" i="1"/>
  <c r="CW33" i="1" s="1"/>
  <c r="V33" i="1" s="1"/>
  <c r="AJ33" i="1"/>
  <c r="CR33" i="1"/>
  <c r="CT33" i="1"/>
  <c r="CV33" i="1"/>
  <c r="U33" i="1" s="1"/>
  <c r="CX33" i="1"/>
  <c r="W33" i="1" s="1"/>
  <c r="CZ33" i="1"/>
  <c r="GL33" i="1"/>
  <c r="GO33" i="1"/>
  <c r="GP33" i="1"/>
  <c r="GV33" i="1"/>
  <c r="HC33" i="1"/>
  <c r="GX33" i="1" s="1"/>
  <c r="R34" i="1"/>
  <c r="AC34" i="1"/>
  <c r="P34" i="1" s="1"/>
  <c r="AE34" i="1"/>
  <c r="Q34" i="1" s="1"/>
  <c r="AF34" i="1"/>
  <c r="S34" i="1" s="1"/>
  <c r="AG34" i="1"/>
  <c r="CU34" i="1" s="1"/>
  <c r="T34" i="1" s="1"/>
  <c r="AH34" i="1"/>
  <c r="AI34" i="1"/>
  <c r="AJ34" i="1"/>
  <c r="CX34" i="1" s="1"/>
  <c r="W34" i="1" s="1"/>
  <c r="CR34" i="1"/>
  <c r="CS34" i="1"/>
  <c r="CV34" i="1"/>
  <c r="U34" i="1" s="1"/>
  <c r="CW34" i="1"/>
  <c r="V34" i="1" s="1"/>
  <c r="GL34" i="1"/>
  <c r="GN34" i="1"/>
  <c r="GO34" i="1"/>
  <c r="GP34" i="1"/>
  <c r="GV34" i="1"/>
  <c r="HC34" i="1"/>
  <c r="GX34" i="1" s="1"/>
  <c r="R35" i="1"/>
  <c r="AC35" i="1"/>
  <c r="P35" i="1" s="1"/>
  <c r="AE35" i="1"/>
  <c r="Q35" i="1" s="1"/>
  <c r="AF35" i="1"/>
  <c r="S35" i="1" s="1"/>
  <c r="AG35" i="1"/>
  <c r="CU35" i="1" s="1"/>
  <c r="T35" i="1" s="1"/>
  <c r="AH35" i="1"/>
  <c r="AI35" i="1"/>
  <c r="AJ35" i="1"/>
  <c r="CX35" i="1" s="1"/>
  <c r="W35" i="1" s="1"/>
  <c r="CR35" i="1"/>
  <c r="CS35" i="1"/>
  <c r="CV35" i="1"/>
  <c r="U35" i="1" s="1"/>
  <c r="CW35" i="1"/>
  <c r="V35" i="1" s="1"/>
  <c r="GL35" i="1"/>
  <c r="GN35" i="1"/>
  <c r="GO35" i="1"/>
  <c r="GP35" i="1"/>
  <c r="GV35" i="1"/>
  <c r="HC35" i="1"/>
  <c r="GX35" i="1" s="1"/>
  <c r="R36" i="1"/>
  <c r="AC36" i="1"/>
  <c r="P36" i="1" s="1"/>
  <c r="AE36" i="1"/>
  <c r="Q36" i="1" s="1"/>
  <c r="AF36" i="1"/>
  <c r="S36" i="1" s="1"/>
  <c r="AG36" i="1"/>
  <c r="CU36" i="1" s="1"/>
  <c r="T36" i="1" s="1"/>
  <c r="AH36" i="1"/>
  <c r="AI36" i="1"/>
  <c r="AJ36" i="1"/>
  <c r="CX36" i="1" s="1"/>
  <c r="W36" i="1" s="1"/>
  <c r="CR36" i="1"/>
  <c r="CS36" i="1"/>
  <c r="CV36" i="1"/>
  <c r="U36" i="1" s="1"/>
  <c r="CW36" i="1"/>
  <c r="V36" i="1" s="1"/>
  <c r="GL36" i="1"/>
  <c r="GN36" i="1"/>
  <c r="GO36" i="1"/>
  <c r="GP36" i="1"/>
  <c r="GV36" i="1"/>
  <c r="HC36" i="1"/>
  <c r="GX36" i="1" s="1"/>
  <c r="R37" i="1"/>
  <c r="AC37" i="1"/>
  <c r="P37" i="1" s="1"/>
  <c r="AE37" i="1"/>
  <c r="Q37" i="1" s="1"/>
  <c r="AF37" i="1"/>
  <c r="S37" i="1" s="1"/>
  <c r="AG37" i="1"/>
  <c r="CU37" i="1" s="1"/>
  <c r="T37" i="1" s="1"/>
  <c r="AH37" i="1"/>
  <c r="AI37" i="1"/>
  <c r="AJ37" i="1"/>
  <c r="CX37" i="1" s="1"/>
  <c r="W37" i="1" s="1"/>
  <c r="CR37" i="1"/>
  <c r="CS37" i="1"/>
  <c r="CV37" i="1"/>
  <c r="U37" i="1" s="1"/>
  <c r="CW37" i="1"/>
  <c r="V37" i="1" s="1"/>
  <c r="GL37" i="1"/>
  <c r="GN37" i="1"/>
  <c r="GO37" i="1"/>
  <c r="GP37" i="1"/>
  <c r="GV37" i="1"/>
  <c r="HC37" i="1"/>
  <c r="GX37" i="1" s="1"/>
  <c r="R38" i="1"/>
  <c r="AC38" i="1"/>
  <c r="P38" i="1" s="1"/>
  <c r="AE38" i="1"/>
  <c r="Q38" i="1" s="1"/>
  <c r="AF38" i="1"/>
  <c r="S38" i="1" s="1"/>
  <c r="AG38" i="1"/>
  <c r="CU38" i="1" s="1"/>
  <c r="T38" i="1" s="1"/>
  <c r="AH38" i="1"/>
  <c r="AI38" i="1"/>
  <c r="AJ38" i="1"/>
  <c r="CX38" i="1" s="1"/>
  <c r="W38" i="1" s="1"/>
  <c r="CR38" i="1"/>
  <c r="CS38" i="1"/>
  <c r="CV38" i="1"/>
  <c r="U38" i="1" s="1"/>
  <c r="CW38" i="1"/>
  <c r="V38" i="1" s="1"/>
  <c r="GL38" i="1"/>
  <c r="GN38" i="1"/>
  <c r="GO38" i="1"/>
  <c r="GP38" i="1"/>
  <c r="GV38" i="1"/>
  <c r="HC38" i="1"/>
  <c r="GX38" i="1" s="1"/>
  <c r="R39" i="1"/>
  <c r="AC39" i="1"/>
  <c r="P39" i="1" s="1"/>
  <c r="AE39" i="1"/>
  <c r="Q39" i="1" s="1"/>
  <c r="AF39" i="1"/>
  <c r="S39" i="1" s="1"/>
  <c r="AG39" i="1"/>
  <c r="CU39" i="1" s="1"/>
  <c r="T39" i="1" s="1"/>
  <c r="AH39" i="1"/>
  <c r="AI39" i="1"/>
  <c r="AJ39" i="1"/>
  <c r="CX39" i="1" s="1"/>
  <c r="W39" i="1" s="1"/>
  <c r="CR39" i="1"/>
  <c r="CS39" i="1"/>
  <c r="CV39" i="1"/>
  <c r="U39" i="1" s="1"/>
  <c r="CW39" i="1"/>
  <c r="V39" i="1" s="1"/>
  <c r="GL39" i="1"/>
  <c r="GN39" i="1"/>
  <c r="GO39" i="1"/>
  <c r="GP39" i="1"/>
  <c r="GV39" i="1"/>
  <c r="HC39" i="1"/>
  <c r="GX39" i="1" s="1"/>
  <c r="R40" i="1"/>
  <c r="AC40" i="1"/>
  <c r="P40" i="1" s="1"/>
  <c r="AE40" i="1"/>
  <c r="Q40" i="1" s="1"/>
  <c r="AF40" i="1"/>
  <c r="S40" i="1" s="1"/>
  <c r="AG40" i="1"/>
  <c r="CU40" i="1" s="1"/>
  <c r="T40" i="1" s="1"/>
  <c r="AH40" i="1"/>
  <c r="AI40" i="1"/>
  <c r="AJ40" i="1"/>
  <c r="CX40" i="1" s="1"/>
  <c r="W40" i="1" s="1"/>
  <c r="CR40" i="1"/>
  <c r="CS40" i="1"/>
  <c r="CV40" i="1"/>
  <c r="U40" i="1" s="1"/>
  <c r="CW40" i="1"/>
  <c r="V40" i="1" s="1"/>
  <c r="GL40" i="1"/>
  <c r="GN40" i="1"/>
  <c r="GO40" i="1"/>
  <c r="GP40" i="1"/>
  <c r="GV40" i="1"/>
  <c r="HC40" i="1"/>
  <c r="GX40" i="1" s="1"/>
  <c r="R41" i="1"/>
  <c r="AC41" i="1"/>
  <c r="P41" i="1" s="1"/>
  <c r="AE41" i="1"/>
  <c r="Q41" i="1" s="1"/>
  <c r="AF41" i="1"/>
  <c r="S41" i="1" s="1"/>
  <c r="AG41" i="1"/>
  <c r="CU41" i="1" s="1"/>
  <c r="T41" i="1" s="1"/>
  <c r="AH41" i="1"/>
  <c r="AI41" i="1"/>
  <c r="AJ41" i="1"/>
  <c r="CX41" i="1" s="1"/>
  <c r="W41" i="1" s="1"/>
  <c r="CR41" i="1"/>
  <c r="CS41" i="1"/>
  <c r="CV41" i="1"/>
  <c r="U41" i="1" s="1"/>
  <c r="CW41" i="1"/>
  <c r="V41" i="1" s="1"/>
  <c r="GL41" i="1"/>
  <c r="GN41" i="1"/>
  <c r="GO41" i="1"/>
  <c r="GP41" i="1"/>
  <c r="GV41" i="1"/>
  <c r="HC41" i="1"/>
  <c r="GX41" i="1" s="1"/>
  <c r="R42" i="1"/>
  <c r="AC42" i="1"/>
  <c r="P42" i="1" s="1"/>
  <c r="AE42" i="1"/>
  <c r="Q42" i="1" s="1"/>
  <c r="AF42" i="1"/>
  <c r="S42" i="1" s="1"/>
  <c r="AG42" i="1"/>
  <c r="CU42" i="1" s="1"/>
  <c r="T42" i="1" s="1"/>
  <c r="AH42" i="1"/>
  <c r="AI42" i="1"/>
  <c r="AJ42" i="1"/>
  <c r="CX42" i="1" s="1"/>
  <c r="W42" i="1" s="1"/>
  <c r="CR42" i="1"/>
  <c r="CS42" i="1"/>
  <c r="CV42" i="1"/>
  <c r="U42" i="1" s="1"/>
  <c r="CW42" i="1"/>
  <c r="V42" i="1" s="1"/>
  <c r="GL42" i="1"/>
  <c r="GN42" i="1"/>
  <c r="GO42" i="1"/>
  <c r="GP42" i="1"/>
  <c r="GV42" i="1"/>
  <c r="HC42" i="1"/>
  <c r="GX42" i="1" s="1"/>
  <c r="R43" i="1"/>
  <c r="AC43" i="1"/>
  <c r="P43" i="1" s="1"/>
  <c r="AE43" i="1"/>
  <c r="Q43" i="1" s="1"/>
  <c r="AF43" i="1"/>
  <c r="S43" i="1" s="1"/>
  <c r="AG43" i="1"/>
  <c r="CU43" i="1" s="1"/>
  <c r="T43" i="1" s="1"/>
  <c r="AH43" i="1"/>
  <c r="AI43" i="1"/>
  <c r="AJ43" i="1"/>
  <c r="CX43" i="1" s="1"/>
  <c r="W43" i="1" s="1"/>
  <c r="CR43" i="1"/>
  <c r="CS43" i="1"/>
  <c r="CV43" i="1"/>
  <c r="U43" i="1" s="1"/>
  <c r="CW43" i="1"/>
  <c r="V43" i="1" s="1"/>
  <c r="GL43" i="1"/>
  <c r="GN43" i="1"/>
  <c r="GO43" i="1"/>
  <c r="GP43" i="1"/>
  <c r="GV43" i="1"/>
  <c r="HC43" i="1"/>
  <c r="GX43" i="1" s="1"/>
  <c r="R44" i="1"/>
  <c r="AC44" i="1"/>
  <c r="P44" i="1" s="1"/>
  <c r="AE44" i="1"/>
  <c r="Q44" i="1" s="1"/>
  <c r="AF44" i="1"/>
  <c r="S44" i="1" s="1"/>
  <c r="AG44" i="1"/>
  <c r="CU44" i="1" s="1"/>
  <c r="T44" i="1" s="1"/>
  <c r="AH44" i="1"/>
  <c r="AI44" i="1"/>
  <c r="AJ44" i="1"/>
  <c r="CX44" i="1" s="1"/>
  <c r="W44" i="1" s="1"/>
  <c r="CR44" i="1"/>
  <c r="CS44" i="1"/>
  <c r="CV44" i="1"/>
  <c r="U44" i="1" s="1"/>
  <c r="CW44" i="1"/>
  <c r="V44" i="1" s="1"/>
  <c r="GL44" i="1"/>
  <c r="GN44" i="1"/>
  <c r="GO44" i="1"/>
  <c r="GP44" i="1"/>
  <c r="GV44" i="1"/>
  <c r="HC44" i="1"/>
  <c r="GX44" i="1" s="1"/>
  <c r="R45" i="1"/>
  <c r="AC45" i="1"/>
  <c r="P45" i="1" s="1"/>
  <c r="AE45" i="1"/>
  <c r="Q45" i="1" s="1"/>
  <c r="AF45" i="1"/>
  <c r="S45" i="1" s="1"/>
  <c r="AG45" i="1"/>
  <c r="CU45" i="1" s="1"/>
  <c r="T45" i="1" s="1"/>
  <c r="AH45" i="1"/>
  <c r="AI45" i="1"/>
  <c r="AJ45" i="1"/>
  <c r="CX45" i="1" s="1"/>
  <c r="W45" i="1" s="1"/>
  <c r="CR45" i="1"/>
  <c r="CS45" i="1"/>
  <c r="CV45" i="1"/>
  <c r="U45" i="1" s="1"/>
  <c r="CW45" i="1"/>
  <c r="V45" i="1" s="1"/>
  <c r="GL45" i="1"/>
  <c r="GN45" i="1"/>
  <c r="GO45" i="1"/>
  <c r="GP45" i="1"/>
  <c r="GV45" i="1"/>
  <c r="HC45" i="1"/>
  <c r="GX45" i="1" s="1"/>
  <c r="R46" i="1"/>
  <c r="AC46" i="1"/>
  <c r="P46" i="1" s="1"/>
  <c r="AE46" i="1"/>
  <c r="Q46" i="1" s="1"/>
  <c r="AF46" i="1"/>
  <c r="S46" i="1" s="1"/>
  <c r="AG46" i="1"/>
  <c r="CU46" i="1" s="1"/>
  <c r="T46" i="1" s="1"/>
  <c r="AH46" i="1"/>
  <c r="AI46" i="1"/>
  <c r="AJ46" i="1"/>
  <c r="CX46" i="1" s="1"/>
  <c r="W46" i="1" s="1"/>
  <c r="CR46" i="1"/>
  <c r="CS46" i="1"/>
  <c r="CV46" i="1"/>
  <c r="U46" i="1" s="1"/>
  <c r="CW46" i="1"/>
  <c r="V46" i="1" s="1"/>
  <c r="GL46" i="1"/>
  <c r="GN46" i="1"/>
  <c r="GO46" i="1"/>
  <c r="GP46" i="1"/>
  <c r="GV46" i="1"/>
  <c r="HC46" i="1"/>
  <c r="GX46" i="1" s="1"/>
  <c r="R47" i="1"/>
  <c r="AC47" i="1"/>
  <c r="P47" i="1" s="1"/>
  <c r="AE47" i="1"/>
  <c r="Q47" i="1" s="1"/>
  <c r="AF47" i="1"/>
  <c r="S47" i="1" s="1"/>
  <c r="AG47" i="1"/>
  <c r="CU47" i="1" s="1"/>
  <c r="T47" i="1" s="1"/>
  <c r="AH47" i="1"/>
  <c r="AI47" i="1"/>
  <c r="AJ47" i="1"/>
  <c r="CX47" i="1" s="1"/>
  <c r="W47" i="1" s="1"/>
  <c r="CR47" i="1"/>
  <c r="CS47" i="1"/>
  <c r="CV47" i="1"/>
  <c r="U47" i="1" s="1"/>
  <c r="CW47" i="1"/>
  <c r="V47" i="1" s="1"/>
  <c r="GL47" i="1"/>
  <c r="GN47" i="1"/>
  <c r="GO47" i="1"/>
  <c r="GP47" i="1"/>
  <c r="GV47" i="1"/>
  <c r="HC47" i="1"/>
  <c r="GX47" i="1" s="1"/>
  <c r="R48" i="1"/>
  <c r="AC48" i="1"/>
  <c r="P48" i="1" s="1"/>
  <c r="AE48" i="1"/>
  <c r="Q48" i="1" s="1"/>
  <c r="AF48" i="1"/>
  <c r="S48" i="1" s="1"/>
  <c r="AG48" i="1"/>
  <c r="CU48" i="1" s="1"/>
  <c r="T48" i="1" s="1"/>
  <c r="AH48" i="1"/>
  <c r="AI48" i="1"/>
  <c r="AJ48" i="1"/>
  <c r="CX48" i="1" s="1"/>
  <c r="W48" i="1" s="1"/>
  <c r="CR48" i="1"/>
  <c r="CS48" i="1"/>
  <c r="CV48" i="1"/>
  <c r="U48" i="1" s="1"/>
  <c r="CW48" i="1"/>
  <c r="V48" i="1" s="1"/>
  <c r="GL48" i="1"/>
  <c r="GN48" i="1"/>
  <c r="GO48" i="1"/>
  <c r="GP48" i="1"/>
  <c r="GV48" i="1"/>
  <c r="HC48" i="1"/>
  <c r="GX48" i="1" s="1"/>
  <c r="R49" i="1"/>
  <c r="AC49" i="1"/>
  <c r="P49" i="1" s="1"/>
  <c r="AE49" i="1"/>
  <c r="Q49" i="1" s="1"/>
  <c r="AF49" i="1"/>
  <c r="S49" i="1" s="1"/>
  <c r="AG49" i="1"/>
  <c r="CU49" i="1" s="1"/>
  <c r="T49" i="1" s="1"/>
  <c r="AH49" i="1"/>
  <c r="AI49" i="1"/>
  <c r="AJ49" i="1"/>
  <c r="CX49" i="1" s="1"/>
  <c r="W49" i="1" s="1"/>
  <c r="CR49" i="1"/>
  <c r="CS49" i="1"/>
  <c r="CV49" i="1"/>
  <c r="U49" i="1" s="1"/>
  <c r="CW49" i="1"/>
  <c r="V49" i="1" s="1"/>
  <c r="GL49" i="1"/>
  <c r="GN49" i="1"/>
  <c r="GO49" i="1"/>
  <c r="GP49" i="1"/>
  <c r="GV49" i="1"/>
  <c r="HC49" i="1"/>
  <c r="GX49" i="1" s="1"/>
  <c r="R50" i="1"/>
  <c r="AC50" i="1"/>
  <c r="P50" i="1" s="1"/>
  <c r="AE50" i="1"/>
  <c r="Q50" i="1" s="1"/>
  <c r="AF50" i="1"/>
  <c r="S50" i="1" s="1"/>
  <c r="AG50" i="1"/>
  <c r="CU50" i="1" s="1"/>
  <c r="T50" i="1" s="1"/>
  <c r="AH50" i="1"/>
  <c r="AI50" i="1"/>
  <c r="AJ50" i="1"/>
  <c r="CX50" i="1" s="1"/>
  <c r="W50" i="1" s="1"/>
  <c r="CR50" i="1"/>
  <c r="CS50" i="1"/>
  <c r="CV50" i="1"/>
  <c r="U50" i="1" s="1"/>
  <c r="CW50" i="1"/>
  <c r="V50" i="1" s="1"/>
  <c r="GL50" i="1"/>
  <c r="GN50" i="1"/>
  <c r="GO50" i="1"/>
  <c r="GP50" i="1"/>
  <c r="GV50" i="1"/>
  <c r="HC50" i="1"/>
  <c r="GX50" i="1" s="1"/>
  <c r="R51" i="1"/>
  <c r="AC51" i="1"/>
  <c r="P51" i="1" s="1"/>
  <c r="AE51" i="1"/>
  <c r="Q51" i="1" s="1"/>
  <c r="AF51" i="1"/>
  <c r="S51" i="1" s="1"/>
  <c r="AG51" i="1"/>
  <c r="CU51" i="1" s="1"/>
  <c r="T51" i="1" s="1"/>
  <c r="AH51" i="1"/>
  <c r="AI51" i="1"/>
  <c r="AJ51" i="1"/>
  <c r="CX51" i="1" s="1"/>
  <c r="W51" i="1" s="1"/>
  <c r="CR51" i="1"/>
  <c r="CS51" i="1"/>
  <c r="CV51" i="1"/>
  <c r="U51" i="1" s="1"/>
  <c r="CW51" i="1"/>
  <c r="V51" i="1" s="1"/>
  <c r="GL51" i="1"/>
  <c r="GN51" i="1"/>
  <c r="GO51" i="1"/>
  <c r="GP51" i="1"/>
  <c r="GV51" i="1"/>
  <c r="HC51" i="1"/>
  <c r="GX51" i="1" s="1"/>
  <c r="R52" i="1"/>
  <c r="AC52" i="1"/>
  <c r="P52" i="1" s="1"/>
  <c r="AE52" i="1"/>
  <c r="Q52" i="1" s="1"/>
  <c r="AF52" i="1"/>
  <c r="S52" i="1" s="1"/>
  <c r="AG52" i="1"/>
  <c r="CU52" i="1" s="1"/>
  <c r="T52" i="1" s="1"/>
  <c r="AH52" i="1"/>
  <c r="AI52" i="1"/>
  <c r="AJ52" i="1"/>
  <c r="CX52" i="1" s="1"/>
  <c r="W52" i="1" s="1"/>
  <c r="CR52" i="1"/>
  <c r="CS52" i="1"/>
  <c r="CV52" i="1"/>
  <c r="U52" i="1" s="1"/>
  <c r="CW52" i="1"/>
  <c r="V52" i="1" s="1"/>
  <c r="GL52" i="1"/>
  <c r="GN52" i="1"/>
  <c r="GO52" i="1"/>
  <c r="GP52" i="1"/>
  <c r="GV52" i="1"/>
  <c r="HC52" i="1"/>
  <c r="GX52" i="1" s="1"/>
  <c r="R53" i="1"/>
  <c r="AC53" i="1"/>
  <c r="P53" i="1" s="1"/>
  <c r="AE53" i="1"/>
  <c r="Q53" i="1" s="1"/>
  <c r="AF53" i="1"/>
  <c r="S53" i="1" s="1"/>
  <c r="AG53" i="1"/>
  <c r="CU53" i="1" s="1"/>
  <c r="T53" i="1" s="1"/>
  <c r="AH53" i="1"/>
  <c r="AI53" i="1"/>
  <c r="AJ53" i="1"/>
  <c r="CX53" i="1" s="1"/>
  <c r="W53" i="1" s="1"/>
  <c r="CR53" i="1"/>
  <c r="CS53" i="1"/>
  <c r="CV53" i="1"/>
  <c r="U53" i="1" s="1"/>
  <c r="CW53" i="1"/>
  <c r="V53" i="1" s="1"/>
  <c r="GL53" i="1"/>
  <c r="GN53" i="1"/>
  <c r="GO53" i="1"/>
  <c r="GP53" i="1"/>
  <c r="GV53" i="1"/>
  <c r="HC53" i="1"/>
  <c r="GX53" i="1" s="1"/>
  <c r="R54" i="1"/>
  <c r="AC54" i="1"/>
  <c r="P54" i="1" s="1"/>
  <c r="AE54" i="1"/>
  <c r="Q54" i="1" s="1"/>
  <c r="AF54" i="1"/>
  <c r="S54" i="1" s="1"/>
  <c r="AG54" i="1"/>
  <c r="CU54" i="1" s="1"/>
  <c r="T54" i="1" s="1"/>
  <c r="AH54" i="1"/>
  <c r="AI54" i="1"/>
  <c r="AJ54" i="1"/>
  <c r="CX54" i="1" s="1"/>
  <c r="W54" i="1" s="1"/>
  <c r="CR54" i="1"/>
  <c r="CS54" i="1"/>
  <c r="CV54" i="1"/>
  <c r="U54" i="1" s="1"/>
  <c r="CW54" i="1"/>
  <c r="V54" i="1" s="1"/>
  <c r="GL54" i="1"/>
  <c r="GN54" i="1"/>
  <c r="GO54" i="1"/>
  <c r="GP54" i="1"/>
  <c r="GV54" i="1"/>
  <c r="HC54" i="1"/>
  <c r="GX54" i="1" s="1"/>
  <c r="R55" i="1"/>
  <c r="AC55" i="1"/>
  <c r="P55" i="1" s="1"/>
  <c r="AE55" i="1"/>
  <c r="Q55" i="1" s="1"/>
  <c r="AF55" i="1"/>
  <c r="S55" i="1" s="1"/>
  <c r="AG55" i="1"/>
  <c r="CU55" i="1" s="1"/>
  <c r="T55" i="1" s="1"/>
  <c r="AH55" i="1"/>
  <c r="AI55" i="1"/>
  <c r="AJ55" i="1"/>
  <c r="CX55" i="1" s="1"/>
  <c r="W55" i="1" s="1"/>
  <c r="CR55" i="1"/>
  <c r="CS55" i="1"/>
  <c r="CV55" i="1"/>
  <c r="U55" i="1" s="1"/>
  <c r="CW55" i="1"/>
  <c r="V55" i="1" s="1"/>
  <c r="GL55" i="1"/>
  <c r="GN55" i="1"/>
  <c r="GO55" i="1"/>
  <c r="GP55" i="1"/>
  <c r="GV55" i="1"/>
  <c r="HC55" i="1"/>
  <c r="GX55" i="1" s="1"/>
  <c r="R56" i="1"/>
  <c r="AC56" i="1"/>
  <c r="P56" i="1" s="1"/>
  <c r="AE56" i="1"/>
  <c r="Q56" i="1" s="1"/>
  <c r="AF56" i="1"/>
  <c r="S56" i="1" s="1"/>
  <c r="AG56" i="1"/>
  <c r="CU56" i="1" s="1"/>
  <c r="T56" i="1" s="1"/>
  <c r="AH56" i="1"/>
  <c r="AI56" i="1"/>
  <c r="AJ56" i="1"/>
  <c r="CX56" i="1" s="1"/>
  <c r="W56" i="1" s="1"/>
  <c r="CR56" i="1"/>
  <c r="CS56" i="1"/>
  <c r="CV56" i="1"/>
  <c r="U56" i="1" s="1"/>
  <c r="CW56" i="1"/>
  <c r="V56" i="1" s="1"/>
  <c r="GL56" i="1"/>
  <c r="GN56" i="1"/>
  <c r="GO56" i="1"/>
  <c r="GP56" i="1"/>
  <c r="GV56" i="1"/>
  <c r="HC56" i="1"/>
  <c r="GX56" i="1" s="1"/>
  <c r="R57" i="1"/>
  <c r="AC57" i="1"/>
  <c r="P57" i="1" s="1"/>
  <c r="AE57" i="1"/>
  <c r="Q57" i="1" s="1"/>
  <c r="AF57" i="1"/>
  <c r="S57" i="1" s="1"/>
  <c r="AG57" i="1"/>
  <c r="CU57" i="1" s="1"/>
  <c r="T57" i="1" s="1"/>
  <c r="AH57" i="1"/>
  <c r="AI57" i="1"/>
  <c r="AJ57" i="1"/>
  <c r="CX57" i="1" s="1"/>
  <c r="W57" i="1" s="1"/>
  <c r="CR57" i="1"/>
  <c r="CS57" i="1"/>
  <c r="CV57" i="1"/>
  <c r="U57" i="1" s="1"/>
  <c r="CW57" i="1"/>
  <c r="V57" i="1" s="1"/>
  <c r="GL57" i="1"/>
  <c r="GN57" i="1"/>
  <c r="GO57" i="1"/>
  <c r="GP57" i="1"/>
  <c r="GV57" i="1"/>
  <c r="HC57" i="1"/>
  <c r="GX57" i="1" s="1"/>
  <c r="R58" i="1"/>
  <c r="AC58" i="1"/>
  <c r="P58" i="1" s="1"/>
  <c r="AE58" i="1"/>
  <c r="Q58" i="1" s="1"/>
  <c r="AF58" i="1"/>
  <c r="S58" i="1" s="1"/>
  <c r="AG58" i="1"/>
  <c r="CU58" i="1" s="1"/>
  <c r="T58" i="1" s="1"/>
  <c r="AH58" i="1"/>
  <c r="AI58" i="1"/>
  <c r="AJ58" i="1"/>
  <c r="CX58" i="1" s="1"/>
  <c r="W58" i="1" s="1"/>
  <c r="CR58" i="1"/>
  <c r="CS58" i="1"/>
  <c r="CV58" i="1"/>
  <c r="U58" i="1" s="1"/>
  <c r="CW58" i="1"/>
  <c r="V58" i="1" s="1"/>
  <c r="GL58" i="1"/>
  <c r="GN58" i="1"/>
  <c r="GO58" i="1"/>
  <c r="GP58" i="1"/>
  <c r="GV58" i="1"/>
  <c r="HC58" i="1"/>
  <c r="GX58" i="1" s="1"/>
  <c r="R59" i="1"/>
  <c r="AC59" i="1"/>
  <c r="P59" i="1" s="1"/>
  <c r="AE59" i="1"/>
  <c r="Q59" i="1" s="1"/>
  <c r="AF59" i="1"/>
  <c r="S59" i="1" s="1"/>
  <c r="AG59" i="1"/>
  <c r="CU59" i="1" s="1"/>
  <c r="T59" i="1" s="1"/>
  <c r="AH59" i="1"/>
  <c r="AI59" i="1"/>
  <c r="AJ59" i="1"/>
  <c r="CX59" i="1" s="1"/>
  <c r="W59" i="1" s="1"/>
  <c r="CR59" i="1"/>
  <c r="CS59" i="1"/>
  <c r="CV59" i="1"/>
  <c r="U59" i="1" s="1"/>
  <c r="CW59" i="1"/>
  <c r="V59" i="1" s="1"/>
  <c r="GL59" i="1"/>
  <c r="GN59" i="1"/>
  <c r="GO59" i="1"/>
  <c r="GP59" i="1"/>
  <c r="GV59" i="1"/>
  <c r="HC59" i="1"/>
  <c r="GX59" i="1" s="1"/>
  <c r="R60" i="1"/>
  <c r="AC60" i="1"/>
  <c r="P60" i="1" s="1"/>
  <c r="AE60" i="1"/>
  <c r="Q60" i="1" s="1"/>
  <c r="AF60" i="1"/>
  <c r="S60" i="1" s="1"/>
  <c r="AG60" i="1"/>
  <c r="CU60" i="1" s="1"/>
  <c r="T60" i="1" s="1"/>
  <c r="AH60" i="1"/>
  <c r="AI60" i="1"/>
  <c r="AJ60" i="1"/>
  <c r="CX60" i="1" s="1"/>
  <c r="W60" i="1" s="1"/>
  <c r="CR60" i="1"/>
  <c r="CS60" i="1"/>
  <c r="CV60" i="1"/>
  <c r="U60" i="1" s="1"/>
  <c r="CW60" i="1"/>
  <c r="V60" i="1" s="1"/>
  <c r="GL60" i="1"/>
  <c r="GN60" i="1"/>
  <c r="GO60" i="1"/>
  <c r="GP60" i="1"/>
  <c r="GV60" i="1"/>
  <c r="HC60" i="1"/>
  <c r="GX60" i="1" s="1"/>
  <c r="R61" i="1"/>
  <c r="AC61" i="1"/>
  <c r="P61" i="1" s="1"/>
  <c r="AE61" i="1"/>
  <c r="Q61" i="1" s="1"/>
  <c r="AF61" i="1"/>
  <c r="S61" i="1" s="1"/>
  <c r="AG61" i="1"/>
  <c r="CU61" i="1" s="1"/>
  <c r="T61" i="1" s="1"/>
  <c r="AH61" i="1"/>
  <c r="AI61" i="1"/>
  <c r="AJ61" i="1"/>
  <c r="CX61" i="1" s="1"/>
  <c r="W61" i="1" s="1"/>
  <c r="CR61" i="1"/>
  <c r="CS61" i="1"/>
  <c r="CV61" i="1"/>
  <c r="U61" i="1" s="1"/>
  <c r="CW61" i="1"/>
  <c r="V61" i="1" s="1"/>
  <c r="GL61" i="1"/>
  <c r="GN61" i="1"/>
  <c r="GO61" i="1"/>
  <c r="GP61" i="1"/>
  <c r="GV61" i="1"/>
  <c r="HC61" i="1"/>
  <c r="GX61" i="1" s="1"/>
  <c r="R62" i="1"/>
  <c r="AC62" i="1"/>
  <c r="P62" i="1" s="1"/>
  <c r="AE62" i="1"/>
  <c r="Q62" i="1" s="1"/>
  <c r="AF62" i="1"/>
  <c r="S62" i="1" s="1"/>
  <c r="AG62" i="1"/>
  <c r="CU62" i="1" s="1"/>
  <c r="T62" i="1" s="1"/>
  <c r="AH62" i="1"/>
  <c r="AI62" i="1"/>
  <c r="AJ62" i="1"/>
  <c r="CX62" i="1" s="1"/>
  <c r="W62" i="1" s="1"/>
  <c r="CR62" i="1"/>
  <c r="CS62" i="1"/>
  <c r="CV62" i="1"/>
  <c r="U62" i="1" s="1"/>
  <c r="CW62" i="1"/>
  <c r="V62" i="1" s="1"/>
  <c r="GL62" i="1"/>
  <c r="GN62" i="1"/>
  <c r="GO62" i="1"/>
  <c r="GP62" i="1"/>
  <c r="GV62" i="1"/>
  <c r="HC62" i="1"/>
  <c r="GX62" i="1" s="1"/>
  <c r="R63" i="1"/>
  <c r="AC63" i="1"/>
  <c r="P63" i="1" s="1"/>
  <c r="AE63" i="1"/>
  <c r="Q63" i="1" s="1"/>
  <c r="AF63" i="1"/>
  <c r="S63" i="1" s="1"/>
  <c r="AG63" i="1"/>
  <c r="CU63" i="1" s="1"/>
  <c r="T63" i="1" s="1"/>
  <c r="AH63" i="1"/>
  <c r="AI63" i="1"/>
  <c r="AJ63" i="1"/>
  <c r="CX63" i="1" s="1"/>
  <c r="W63" i="1" s="1"/>
  <c r="CR63" i="1"/>
  <c r="CS63" i="1"/>
  <c r="CV63" i="1"/>
  <c r="U63" i="1" s="1"/>
  <c r="CW63" i="1"/>
  <c r="V63" i="1" s="1"/>
  <c r="GL63" i="1"/>
  <c r="GN63" i="1"/>
  <c r="GO63" i="1"/>
  <c r="GP63" i="1"/>
  <c r="GV63" i="1"/>
  <c r="HC63" i="1"/>
  <c r="GX63" i="1" s="1"/>
  <c r="R64" i="1"/>
  <c r="AC64" i="1"/>
  <c r="P64" i="1" s="1"/>
  <c r="AE64" i="1"/>
  <c r="Q64" i="1" s="1"/>
  <c r="AF64" i="1"/>
  <c r="S64" i="1" s="1"/>
  <c r="AG64" i="1"/>
  <c r="CU64" i="1" s="1"/>
  <c r="T64" i="1" s="1"/>
  <c r="AH64" i="1"/>
  <c r="AI64" i="1"/>
  <c r="AJ64" i="1"/>
  <c r="CX64" i="1" s="1"/>
  <c r="W64" i="1" s="1"/>
  <c r="CR64" i="1"/>
  <c r="CS64" i="1"/>
  <c r="CV64" i="1"/>
  <c r="U64" i="1" s="1"/>
  <c r="CW64" i="1"/>
  <c r="V64" i="1" s="1"/>
  <c r="GL64" i="1"/>
  <c r="GN64" i="1"/>
  <c r="GO64" i="1"/>
  <c r="GP64" i="1"/>
  <c r="GV64" i="1"/>
  <c r="HC64" i="1"/>
  <c r="GX64" i="1" s="1"/>
  <c r="R65" i="1"/>
  <c r="AC65" i="1"/>
  <c r="P65" i="1" s="1"/>
  <c r="AE65" i="1"/>
  <c r="Q65" i="1" s="1"/>
  <c r="AF65" i="1"/>
  <c r="S65" i="1" s="1"/>
  <c r="AG65" i="1"/>
  <c r="CU65" i="1" s="1"/>
  <c r="T65" i="1" s="1"/>
  <c r="AH65" i="1"/>
  <c r="AI65" i="1"/>
  <c r="AJ65" i="1"/>
  <c r="CX65" i="1" s="1"/>
  <c r="W65" i="1" s="1"/>
  <c r="CR65" i="1"/>
  <c r="CS65" i="1"/>
  <c r="CV65" i="1"/>
  <c r="U65" i="1" s="1"/>
  <c r="CW65" i="1"/>
  <c r="V65" i="1" s="1"/>
  <c r="GL65" i="1"/>
  <c r="GN65" i="1"/>
  <c r="GO65" i="1"/>
  <c r="GP65" i="1"/>
  <c r="GV65" i="1"/>
  <c r="HC65" i="1"/>
  <c r="GX65" i="1" s="1"/>
  <c r="C66" i="1"/>
  <c r="D66" i="1"/>
  <c r="P66" i="1"/>
  <c r="S66" i="1"/>
  <c r="Y66" i="1" s="1"/>
  <c r="X66" i="1"/>
  <c r="AC66" i="1"/>
  <c r="AB66" i="1" s="1"/>
  <c r="AD66" i="1"/>
  <c r="AE66" i="1"/>
  <c r="Q66" i="1" s="1"/>
  <c r="AF66" i="1"/>
  <c r="AG66" i="1"/>
  <c r="AH66" i="1"/>
  <c r="CV66" i="1" s="1"/>
  <c r="U66" i="1" s="1"/>
  <c r="AI66" i="1"/>
  <c r="CW66" i="1" s="1"/>
  <c r="V66" i="1" s="1"/>
  <c r="AJ66" i="1"/>
  <c r="CQ66" i="1"/>
  <c r="CR66" i="1"/>
  <c r="CT66" i="1"/>
  <c r="CU66" i="1"/>
  <c r="T66" i="1" s="1"/>
  <c r="CX66" i="1"/>
  <c r="W66" i="1" s="1"/>
  <c r="CY66" i="1"/>
  <c r="CZ66" i="1"/>
  <c r="GL66" i="1"/>
  <c r="GO66" i="1"/>
  <c r="GP66" i="1"/>
  <c r="GV66" i="1"/>
  <c r="GX66" i="1"/>
  <c r="HC66" i="1"/>
  <c r="C67" i="1"/>
  <c r="D67" i="1"/>
  <c r="R67" i="1"/>
  <c r="S67" i="1"/>
  <c r="X67" i="1" s="1"/>
  <c r="AC67" i="1"/>
  <c r="AB67" i="1" s="1"/>
  <c r="AD67" i="1"/>
  <c r="AE67" i="1"/>
  <c r="Q67" i="1" s="1"/>
  <c r="AF67" i="1"/>
  <c r="AG67" i="1"/>
  <c r="CU67" i="1" s="1"/>
  <c r="T67" i="1" s="1"/>
  <c r="AH67" i="1"/>
  <c r="CV67" i="1" s="1"/>
  <c r="U67" i="1" s="1"/>
  <c r="AI67" i="1"/>
  <c r="AJ67" i="1"/>
  <c r="CR67" i="1"/>
  <c r="CS67" i="1"/>
  <c r="CT67" i="1"/>
  <c r="CW67" i="1"/>
  <c r="V67" i="1" s="1"/>
  <c r="CX67" i="1"/>
  <c r="W67" i="1" s="1"/>
  <c r="GL67" i="1"/>
  <c r="GO67" i="1"/>
  <c r="GP67" i="1"/>
  <c r="GV67" i="1"/>
  <c r="HC67" i="1" s="1"/>
  <c r="GX67" i="1" s="1"/>
  <c r="P68" i="1"/>
  <c r="CP68" i="1" s="1"/>
  <c r="O68" i="1" s="1"/>
  <c r="GM68" i="1" s="1"/>
  <c r="S68" i="1"/>
  <c r="Y68" i="1" s="1"/>
  <c r="X68" i="1"/>
  <c r="AC68" i="1"/>
  <c r="AB68" i="1" s="1"/>
  <c r="AD68" i="1"/>
  <c r="AE68" i="1"/>
  <c r="Q68" i="1" s="1"/>
  <c r="AF68" i="1"/>
  <c r="AG68" i="1"/>
  <c r="AH68" i="1"/>
  <c r="CV68" i="1" s="1"/>
  <c r="U68" i="1" s="1"/>
  <c r="AI68" i="1"/>
  <c r="CW68" i="1" s="1"/>
  <c r="V68" i="1" s="1"/>
  <c r="AJ68" i="1"/>
  <c r="CQ68" i="1"/>
  <c r="CR68" i="1"/>
  <c r="CT68" i="1"/>
  <c r="CU68" i="1"/>
  <c r="T68" i="1" s="1"/>
  <c r="CX68" i="1"/>
  <c r="W68" i="1" s="1"/>
  <c r="CY68" i="1"/>
  <c r="CZ68" i="1"/>
  <c r="GL68" i="1"/>
  <c r="GN68" i="1"/>
  <c r="GO68" i="1"/>
  <c r="GP68" i="1"/>
  <c r="GV68" i="1"/>
  <c r="HC68" i="1" s="1"/>
  <c r="GX68" i="1" s="1"/>
  <c r="P69" i="1"/>
  <c r="S69" i="1"/>
  <c r="X69" i="1"/>
  <c r="AC69" i="1"/>
  <c r="AB69" i="1" s="1"/>
  <c r="AD69" i="1"/>
  <c r="AE69" i="1"/>
  <c r="Q69" i="1" s="1"/>
  <c r="AF69" i="1"/>
  <c r="AG69" i="1"/>
  <c r="AH69" i="1"/>
  <c r="CV69" i="1" s="1"/>
  <c r="U69" i="1" s="1"/>
  <c r="AI69" i="1"/>
  <c r="CW69" i="1" s="1"/>
  <c r="V69" i="1" s="1"/>
  <c r="AJ69" i="1"/>
  <c r="CQ69" i="1"/>
  <c r="CR69" i="1"/>
  <c r="CT69" i="1"/>
  <c r="CU69" i="1"/>
  <c r="T69" i="1" s="1"/>
  <c r="CX69" i="1"/>
  <c r="W69" i="1" s="1"/>
  <c r="CY69" i="1"/>
  <c r="CZ69" i="1"/>
  <c r="GL69" i="1"/>
  <c r="GN69" i="1"/>
  <c r="GO69" i="1"/>
  <c r="GP69" i="1"/>
  <c r="GV69" i="1"/>
  <c r="HC69" i="1" s="1"/>
  <c r="GX69" i="1" s="1"/>
  <c r="B71" i="1"/>
  <c r="B30" i="1" s="1"/>
  <c r="C71" i="1"/>
  <c r="C30" i="1" s="1"/>
  <c r="D71" i="1"/>
  <c r="D30" i="1" s="1"/>
  <c r="F71" i="1"/>
  <c r="F30" i="1" s="1"/>
  <c r="G71" i="1"/>
  <c r="G30" i="1" s="1"/>
  <c r="BX71" i="1"/>
  <c r="CG71" i="1" s="1"/>
  <c r="BZ71" i="1"/>
  <c r="AQ71" i="1" s="1"/>
  <c r="CC71" i="1"/>
  <c r="AT71" i="1" s="1"/>
  <c r="CD71" i="1"/>
  <c r="AU71" i="1" s="1"/>
  <c r="CK71" i="1"/>
  <c r="BB71" i="1" s="1"/>
  <c r="CL71" i="1"/>
  <c r="BC71" i="1" s="1"/>
  <c r="CM71" i="1"/>
  <c r="CM30" i="1" s="1"/>
  <c r="FP71" i="1"/>
  <c r="FP30" i="1" s="1"/>
  <c r="FR71" i="1"/>
  <c r="FR30" i="1" s="1"/>
  <c r="FU71" i="1"/>
  <c r="FU30" i="1" s="1"/>
  <c r="FV71" i="1"/>
  <c r="FV30" i="1" s="1"/>
  <c r="GC71" i="1"/>
  <c r="GC30" i="1" s="1"/>
  <c r="GD71" i="1"/>
  <c r="GD30" i="1" s="1"/>
  <c r="GE71" i="1"/>
  <c r="GE30" i="1" s="1"/>
  <c r="D101" i="1"/>
  <c r="E103" i="1"/>
  <c r="G103" i="1"/>
  <c r="Z103" i="1"/>
  <c r="AA103" i="1"/>
  <c r="AM103" i="1"/>
  <c r="AN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R103" i="1"/>
  <c r="DS103" i="1"/>
  <c r="EE103" i="1"/>
  <c r="EF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X103" i="1"/>
  <c r="C105" i="1"/>
  <c r="D105" i="1"/>
  <c r="I105" i="1"/>
  <c r="K105" i="1"/>
  <c r="R105" i="1"/>
  <c r="AC105" i="1"/>
  <c r="P105" i="1" s="1"/>
  <c r="AD105" i="1"/>
  <c r="AE105" i="1"/>
  <c r="Q105" i="1" s="1"/>
  <c r="AF105" i="1"/>
  <c r="AB105" i="1" s="1"/>
  <c r="AG105" i="1"/>
  <c r="CU105" i="1" s="1"/>
  <c r="T105" i="1" s="1"/>
  <c r="AH105" i="1"/>
  <c r="CV105" i="1" s="1"/>
  <c r="U105" i="1" s="1"/>
  <c r="AI105" i="1"/>
  <c r="AJ105" i="1"/>
  <c r="CX105" i="1" s="1"/>
  <c r="W105" i="1" s="1"/>
  <c r="CR105" i="1"/>
  <c r="CS105" i="1"/>
  <c r="CW105" i="1"/>
  <c r="V105" i="1" s="1"/>
  <c r="GL105" i="1"/>
  <c r="GO105" i="1"/>
  <c r="GP105" i="1"/>
  <c r="GV105" i="1"/>
  <c r="HC105" i="1" s="1"/>
  <c r="GX105" i="1" s="1"/>
  <c r="C106" i="1"/>
  <c r="D106" i="1"/>
  <c r="I106" i="1"/>
  <c r="K106" i="1"/>
  <c r="S106" i="1"/>
  <c r="W106" i="1"/>
  <c r="X106" i="1"/>
  <c r="AC106" i="1"/>
  <c r="CQ106" i="1" s="1"/>
  <c r="AD106" i="1"/>
  <c r="AE106" i="1"/>
  <c r="CS106" i="1" s="1"/>
  <c r="AF106" i="1"/>
  <c r="AG106" i="1"/>
  <c r="AH106" i="1"/>
  <c r="CV106" i="1" s="1"/>
  <c r="U106" i="1" s="1"/>
  <c r="AI106" i="1"/>
  <c r="CW106" i="1" s="1"/>
  <c r="V106" i="1" s="1"/>
  <c r="AJ106" i="1"/>
  <c r="CR106" i="1"/>
  <c r="CT106" i="1"/>
  <c r="CU106" i="1"/>
  <c r="T106" i="1" s="1"/>
  <c r="CX106" i="1"/>
  <c r="CY106" i="1"/>
  <c r="GL106" i="1"/>
  <c r="GO106" i="1"/>
  <c r="GP106" i="1"/>
  <c r="GV106" i="1"/>
  <c r="HC106" i="1" s="1"/>
  <c r="GX106" i="1" s="1"/>
  <c r="GB118" i="1" s="1"/>
  <c r="P107" i="1"/>
  <c r="T107" i="1"/>
  <c r="AC107" i="1"/>
  <c r="AE107" i="1"/>
  <c r="Q107" i="1" s="1"/>
  <c r="AF107" i="1"/>
  <c r="S107" i="1" s="1"/>
  <c r="Y107" i="1" s="1"/>
  <c r="AG107" i="1"/>
  <c r="AH107" i="1"/>
  <c r="AI107" i="1"/>
  <c r="CW107" i="1" s="1"/>
  <c r="V107" i="1" s="1"/>
  <c r="AJ107" i="1"/>
  <c r="CX107" i="1" s="1"/>
  <c r="W107" i="1" s="1"/>
  <c r="CQ107" i="1"/>
  <c r="CU107" i="1"/>
  <c r="CV107" i="1"/>
  <c r="U107" i="1" s="1"/>
  <c r="CY107" i="1"/>
  <c r="GL107" i="1"/>
  <c r="GN107" i="1"/>
  <c r="GO107" i="1"/>
  <c r="GP107" i="1"/>
  <c r="GV107" i="1"/>
  <c r="HC107" i="1" s="1"/>
  <c r="GX107" i="1"/>
  <c r="P108" i="1"/>
  <c r="Q108" i="1"/>
  <c r="AC108" i="1"/>
  <c r="AD108" i="1"/>
  <c r="AB108" i="1" s="1"/>
  <c r="AE108" i="1"/>
  <c r="R108" i="1" s="1"/>
  <c r="AF108" i="1"/>
  <c r="AG108" i="1"/>
  <c r="AH108" i="1"/>
  <c r="CV108" i="1" s="1"/>
  <c r="U108" i="1" s="1"/>
  <c r="AI108" i="1"/>
  <c r="AJ108" i="1"/>
  <c r="CX108" i="1" s="1"/>
  <c r="W108" i="1" s="1"/>
  <c r="CQ108" i="1"/>
  <c r="CR108" i="1"/>
  <c r="CS108" i="1"/>
  <c r="CU108" i="1"/>
  <c r="T108" i="1" s="1"/>
  <c r="CW108" i="1"/>
  <c r="V108" i="1" s="1"/>
  <c r="FR108" i="1"/>
  <c r="GL108" i="1"/>
  <c r="GN108" i="1"/>
  <c r="GO108" i="1"/>
  <c r="GP108" i="1"/>
  <c r="GV108" i="1"/>
  <c r="GX108" i="1"/>
  <c r="HC108" i="1"/>
  <c r="P109" i="1"/>
  <c r="FR109" i="1" s="1"/>
  <c r="R109" i="1"/>
  <c r="AC109" i="1"/>
  <c r="AD109" i="1"/>
  <c r="AE109" i="1"/>
  <c r="Q109" i="1" s="1"/>
  <c r="AF109" i="1"/>
  <c r="AG109" i="1"/>
  <c r="AH109" i="1"/>
  <c r="CV109" i="1" s="1"/>
  <c r="U109" i="1" s="1"/>
  <c r="AI109" i="1"/>
  <c r="AJ109" i="1"/>
  <c r="CX109" i="1" s="1"/>
  <c r="W109" i="1" s="1"/>
  <c r="CQ109" i="1"/>
  <c r="CR109" i="1"/>
  <c r="CS109" i="1"/>
  <c r="CU109" i="1"/>
  <c r="T109" i="1" s="1"/>
  <c r="AG118" i="1" s="1"/>
  <c r="CW109" i="1"/>
  <c r="V109" i="1" s="1"/>
  <c r="GL109" i="1"/>
  <c r="GN109" i="1"/>
  <c r="GO109" i="1"/>
  <c r="GP109" i="1"/>
  <c r="GV109" i="1"/>
  <c r="HC109" i="1" s="1"/>
  <c r="GX109" i="1" s="1"/>
  <c r="P110" i="1"/>
  <c r="FR110" i="1" s="1"/>
  <c r="Q110" i="1"/>
  <c r="R110" i="1"/>
  <c r="AC110" i="1"/>
  <c r="AD110" i="1"/>
  <c r="AB110" i="1" s="1"/>
  <c r="AE110" i="1"/>
  <c r="AF110" i="1"/>
  <c r="AG110" i="1"/>
  <c r="AH110" i="1"/>
  <c r="CV110" i="1" s="1"/>
  <c r="U110" i="1" s="1"/>
  <c r="AI110" i="1"/>
  <c r="AJ110" i="1"/>
  <c r="CX110" i="1" s="1"/>
  <c r="W110" i="1" s="1"/>
  <c r="CQ110" i="1"/>
  <c r="CR110" i="1"/>
  <c r="CS110" i="1"/>
  <c r="CU110" i="1"/>
  <c r="T110" i="1" s="1"/>
  <c r="CW110" i="1"/>
  <c r="V110" i="1" s="1"/>
  <c r="GL110" i="1"/>
  <c r="GN110" i="1"/>
  <c r="GO110" i="1"/>
  <c r="GP110" i="1"/>
  <c r="GV110" i="1"/>
  <c r="GX110" i="1"/>
  <c r="HC110" i="1"/>
  <c r="P111" i="1"/>
  <c r="FR111" i="1" s="1"/>
  <c r="R111" i="1"/>
  <c r="AC111" i="1"/>
  <c r="AD111" i="1"/>
  <c r="AE111" i="1"/>
  <c r="Q111" i="1" s="1"/>
  <c r="AF111" i="1"/>
  <c r="AG111" i="1"/>
  <c r="AH111" i="1"/>
  <c r="CV111" i="1" s="1"/>
  <c r="U111" i="1" s="1"/>
  <c r="AI111" i="1"/>
  <c r="AJ111" i="1"/>
  <c r="CX111" i="1" s="1"/>
  <c r="W111" i="1" s="1"/>
  <c r="CQ111" i="1"/>
  <c r="CR111" i="1"/>
  <c r="CS111" i="1"/>
  <c r="CU111" i="1"/>
  <c r="T111" i="1" s="1"/>
  <c r="CW111" i="1"/>
  <c r="V111" i="1" s="1"/>
  <c r="GL111" i="1"/>
  <c r="GN111" i="1"/>
  <c r="GO111" i="1"/>
  <c r="GP111" i="1"/>
  <c r="GV111" i="1"/>
  <c r="HC111" i="1" s="1"/>
  <c r="GX111" i="1" s="1"/>
  <c r="P112" i="1"/>
  <c r="FR112" i="1" s="1"/>
  <c r="Q112" i="1"/>
  <c r="R112" i="1"/>
  <c r="AC112" i="1"/>
  <c r="AD112" i="1"/>
  <c r="AB112" i="1" s="1"/>
  <c r="AE112" i="1"/>
  <c r="AF112" i="1"/>
  <c r="AG112" i="1"/>
  <c r="AH112" i="1"/>
  <c r="CV112" i="1" s="1"/>
  <c r="U112" i="1" s="1"/>
  <c r="AI112" i="1"/>
  <c r="AJ112" i="1"/>
  <c r="CX112" i="1" s="1"/>
  <c r="W112" i="1" s="1"/>
  <c r="CQ112" i="1"/>
  <c r="CR112" i="1"/>
  <c r="CS112" i="1"/>
  <c r="CU112" i="1"/>
  <c r="T112" i="1" s="1"/>
  <c r="CW112" i="1"/>
  <c r="V112" i="1" s="1"/>
  <c r="GL112" i="1"/>
  <c r="GN112" i="1"/>
  <c r="GO112" i="1"/>
  <c r="GP112" i="1"/>
  <c r="GV112" i="1"/>
  <c r="GX112" i="1"/>
  <c r="HC112" i="1"/>
  <c r="P113" i="1"/>
  <c r="FR113" i="1" s="1"/>
  <c r="R113" i="1"/>
  <c r="AC113" i="1"/>
  <c r="AD113" i="1"/>
  <c r="AE113" i="1"/>
  <c r="Q113" i="1" s="1"/>
  <c r="AF113" i="1"/>
  <c r="AG113" i="1"/>
  <c r="AH113" i="1"/>
  <c r="CV113" i="1" s="1"/>
  <c r="U113" i="1" s="1"/>
  <c r="AI113" i="1"/>
  <c r="AJ113" i="1"/>
  <c r="CX113" i="1" s="1"/>
  <c r="W113" i="1" s="1"/>
  <c r="CQ113" i="1"/>
  <c r="CR113" i="1"/>
  <c r="CS113" i="1"/>
  <c r="CU113" i="1"/>
  <c r="T113" i="1" s="1"/>
  <c r="CW113" i="1"/>
  <c r="V113" i="1" s="1"/>
  <c r="GL113" i="1"/>
  <c r="GN113" i="1"/>
  <c r="GO113" i="1"/>
  <c r="GP113" i="1"/>
  <c r="GV113" i="1"/>
  <c r="HC113" i="1" s="1"/>
  <c r="GX113" i="1" s="1"/>
  <c r="P114" i="1"/>
  <c r="FR114" i="1" s="1"/>
  <c r="Q114" i="1"/>
  <c r="R114" i="1"/>
  <c r="AC114" i="1"/>
  <c r="AD114" i="1"/>
  <c r="AB114" i="1" s="1"/>
  <c r="AE114" i="1"/>
  <c r="AF114" i="1"/>
  <c r="AG114" i="1"/>
  <c r="AH114" i="1"/>
  <c r="CV114" i="1" s="1"/>
  <c r="U114" i="1" s="1"/>
  <c r="AI114" i="1"/>
  <c r="AJ114" i="1"/>
  <c r="CX114" i="1" s="1"/>
  <c r="W114" i="1" s="1"/>
  <c r="CQ114" i="1"/>
  <c r="CR114" i="1"/>
  <c r="CS114" i="1"/>
  <c r="CU114" i="1"/>
  <c r="T114" i="1" s="1"/>
  <c r="CW114" i="1"/>
  <c r="V114" i="1" s="1"/>
  <c r="GL114" i="1"/>
  <c r="GN114" i="1"/>
  <c r="GO114" i="1"/>
  <c r="GP114" i="1"/>
  <c r="GV114" i="1"/>
  <c r="GX114" i="1"/>
  <c r="HC114" i="1"/>
  <c r="P115" i="1"/>
  <c r="FR115" i="1" s="1"/>
  <c r="R115" i="1"/>
  <c r="AC115" i="1"/>
  <c r="AD115" i="1"/>
  <c r="AE115" i="1"/>
  <c r="Q115" i="1" s="1"/>
  <c r="AF115" i="1"/>
  <c r="AG115" i="1"/>
  <c r="AH115" i="1"/>
  <c r="CV115" i="1" s="1"/>
  <c r="U115" i="1" s="1"/>
  <c r="AI115" i="1"/>
  <c r="AJ115" i="1"/>
  <c r="CX115" i="1" s="1"/>
  <c r="W115" i="1" s="1"/>
  <c r="CQ115" i="1"/>
  <c r="CR115" i="1"/>
  <c r="CS115" i="1"/>
  <c r="CU115" i="1"/>
  <c r="T115" i="1" s="1"/>
  <c r="CW115" i="1"/>
  <c r="V115" i="1" s="1"/>
  <c r="GL115" i="1"/>
  <c r="GN115" i="1"/>
  <c r="GO115" i="1"/>
  <c r="GP115" i="1"/>
  <c r="GV115" i="1"/>
  <c r="HC115" i="1" s="1"/>
  <c r="GX115" i="1" s="1"/>
  <c r="P116" i="1"/>
  <c r="FR116" i="1" s="1"/>
  <c r="Q116" i="1"/>
  <c r="R116" i="1"/>
  <c r="AC116" i="1"/>
  <c r="AD116" i="1"/>
  <c r="AB116" i="1" s="1"/>
  <c r="AE116" i="1"/>
  <c r="AF116" i="1"/>
  <c r="AG116" i="1"/>
  <c r="AH116" i="1"/>
  <c r="CV116" i="1" s="1"/>
  <c r="U116" i="1" s="1"/>
  <c r="AI116" i="1"/>
  <c r="AJ116" i="1"/>
  <c r="CX116" i="1" s="1"/>
  <c r="W116" i="1" s="1"/>
  <c r="EB118" i="1" s="1"/>
  <c r="CQ116" i="1"/>
  <c r="CR116" i="1"/>
  <c r="CS116" i="1"/>
  <c r="CU116" i="1"/>
  <c r="T116" i="1" s="1"/>
  <c r="CW116" i="1"/>
  <c r="V116" i="1" s="1"/>
  <c r="GL116" i="1"/>
  <c r="GN116" i="1"/>
  <c r="GO116" i="1"/>
  <c r="GP116" i="1"/>
  <c r="GV116" i="1"/>
  <c r="GX116" i="1"/>
  <c r="HC116" i="1"/>
  <c r="B118" i="1"/>
  <c r="B103" i="1" s="1"/>
  <c r="C118" i="1"/>
  <c r="C103" i="1" s="1"/>
  <c r="D118" i="1"/>
  <c r="D103" i="1" s="1"/>
  <c r="F118" i="1"/>
  <c r="F103" i="1" s="1"/>
  <c r="G118" i="1"/>
  <c r="BC118" i="1"/>
  <c r="BC103" i="1" s="1"/>
  <c r="BX118" i="1"/>
  <c r="BZ118" i="1"/>
  <c r="BZ103" i="1" s="1"/>
  <c r="CD118" i="1"/>
  <c r="CD103" i="1" s="1"/>
  <c r="CK118" i="1"/>
  <c r="CK103" i="1" s="1"/>
  <c r="CL118" i="1"/>
  <c r="CL103" i="1" s="1"/>
  <c r="CM118" i="1"/>
  <c r="CM103" i="1" s="1"/>
  <c r="FP118" i="1"/>
  <c r="FP103" i="1" s="1"/>
  <c r="FR118" i="1"/>
  <c r="FR103" i="1" s="1"/>
  <c r="FU118" i="1"/>
  <c r="FU103" i="1" s="1"/>
  <c r="FV118" i="1"/>
  <c r="FV103" i="1" s="1"/>
  <c r="FY118" i="1"/>
  <c r="FY103" i="1" s="1"/>
  <c r="GC118" i="1"/>
  <c r="GC103" i="1" s="1"/>
  <c r="GD118" i="1"/>
  <c r="GD103" i="1" s="1"/>
  <c r="GE118" i="1"/>
  <c r="EV118" i="1" s="1"/>
  <c r="EV103" i="1" s="1"/>
  <c r="D148" i="1"/>
  <c r="E150" i="1"/>
  <c r="Z150" i="1"/>
  <c r="AA150" i="1"/>
  <c r="AM150" i="1"/>
  <c r="AN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R150" i="1"/>
  <c r="DS150" i="1"/>
  <c r="EE150" i="1"/>
  <c r="EF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C152" i="1"/>
  <c r="D152" i="1"/>
  <c r="P152" i="1"/>
  <c r="R152" i="1"/>
  <c r="AC152" i="1"/>
  <c r="AD152" i="1"/>
  <c r="AE152" i="1"/>
  <c r="Q152" i="1" s="1"/>
  <c r="AF152" i="1"/>
  <c r="AB152" i="1" s="1"/>
  <c r="AG152" i="1"/>
  <c r="AH152" i="1"/>
  <c r="CV152" i="1" s="1"/>
  <c r="U152" i="1" s="1"/>
  <c r="AI152" i="1"/>
  <c r="AJ152" i="1"/>
  <c r="CX152" i="1" s="1"/>
  <c r="W152" i="1" s="1"/>
  <c r="CQ152" i="1"/>
  <c r="CR152" i="1"/>
  <c r="CS152" i="1"/>
  <c r="CU152" i="1"/>
  <c r="T152" i="1" s="1"/>
  <c r="CW152" i="1"/>
  <c r="V152" i="1" s="1"/>
  <c r="GL152" i="1"/>
  <c r="GO152" i="1"/>
  <c r="GP152" i="1"/>
  <c r="GV152" i="1"/>
  <c r="GX152" i="1"/>
  <c r="HC152" i="1"/>
  <c r="C153" i="1"/>
  <c r="D153" i="1"/>
  <c r="S153" i="1"/>
  <c r="X153" i="1" s="1"/>
  <c r="AC153" i="1"/>
  <c r="P153" i="1" s="1"/>
  <c r="AE153" i="1"/>
  <c r="AD153" i="1" s="1"/>
  <c r="AF153" i="1"/>
  <c r="AG153" i="1"/>
  <c r="CU153" i="1" s="1"/>
  <c r="T153" i="1" s="1"/>
  <c r="AH153" i="1"/>
  <c r="AI153" i="1"/>
  <c r="CW153" i="1" s="1"/>
  <c r="V153" i="1" s="1"/>
  <c r="AJ153" i="1"/>
  <c r="CR153" i="1"/>
  <c r="CT153" i="1"/>
  <c r="CV153" i="1"/>
  <c r="U153" i="1" s="1"/>
  <c r="CX153" i="1"/>
  <c r="W153" i="1" s="1"/>
  <c r="CZ153" i="1"/>
  <c r="GL153" i="1"/>
  <c r="GO153" i="1"/>
  <c r="GP153" i="1"/>
  <c r="GV153" i="1"/>
  <c r="HC153" i="1"/>
  <c r="GX153" i="1" s="1"/>
  <c r="P154" i="1"/>
  <c r="R154" i="1"/>
  <c r="AC154" i="1"/>
  <c r="AD154" i="1"/>
  <c r="AE154" i="1"/>
  <c r="Q154" i="1" s="1"/>
  <c r="AF154" i="1"/>
  <c r="AB154" i="1" s="1"/>
  <c r="AG154" i="1"/>
  <c r="AH154" i="1"/>
  <c r="CV154" i="1" s="1"/>
  <c r="U154" i="1" s="1"/>
  <c r="AI154" i="1"/>
  <c r="AJ154" i="1"/>
  <c r="CX154" i="1" s="1"/>
  <c r="W154" i="1" s="1"/>
  <c r="CQ154" i="1"/>
  <c r="CR154" i="1"/>
  <c r="CS154" i="1"/>
  <c r="CU154" i="1"/>
  <c r="T154" i="1" s="1"/>
  <c r="CW154" i="1"/>
  <c r="V154" i="1" s="1"/>
  <c r="FR154" i="1"/>
  <c r="GL154" i="1"/>
  <c r="GN154" i="1"/>
  <c r="GO154" i="1"/>
  <c r="GP154" i="1"/>
  <c r="GV154" i="1"/>
  <c r="HC154" i="1"/>
  <c r="GX154" i="1" s="1"/>
  <c r="P155" i="1"/>
  <c r="R155" i="1"/>
  <c r="AC155" i="1"/>
  <c r="AD155" i="1"/>
  <c r="AE155" i="1"/>
  <c r="Q155" i="1" s="1"/>
  <c r="AF155" i="1"/>
  <c r="AB155" i="1" s="1"/>
  <c r="AG155" i="1"/>
  <c r="AH155" i="1"/>
  <c r="CV155" i="1" s="1"/>
  <c r="U155" i="1" s="1"/>
  <c r="AI155" i="1"/>
  <c r="AJ155" i="1"/>
  <c r="CX155" i="1" s="1"/>
  <c r="W155" i="1" s="1"/>
  <c r="CQ155" i="1"/>
  <c r="CR155" i="1"/>
  <c r="CS155" i="1"/>
  <c r="CU155" i="1"/>
  <c r="T155" i="1" s="1"/>
  <c r="CW155" i="1"/>
  <c r="V155" i="1" s="1"/>
  <c r="FR155" i="1"/>
  <c r="GL155" i="1"/>
  <c r="GN155" i="1"/>
  <c r="GO155" i="1"/>
  <c r="GP155" i="1"/>
  <c r="GV155" i="1"/>
  <c r="HC155" i="1"/>
  <c r="GX155" i="1" s="1"/>
  <c r="P156" i="1"/>
  <c r="R156" i="1"/>
  <c r="AC156" i="1"/>
  <c r="AD156" i="1"/>
  <c r="AE156" i="1"/>
  <c r="Q156" i="1" s="1"/>
  <c r="AF156" i="1"/>
  <c r="AB156" i="1" s="1"/>
  <c r="AG156" i="1"/>
  <c r="AH156" i="1"/>
  <c r="CV156" i="1" s="1"/>
  <c r="U156" i="1" s="1"/>
  <c r="AI156" i="1"/>
  <c r="AJ156" i="1"/>
  <c r="CX156" i="1" s="1"/>
  <c r="W156" i="1" s="1"/>
  <c r="CQ156" i="1"/>
  <c r="CR156" i="1"/>
  <c r="CS156" i="1"/>
  <c r="CU156" i="1"/>
  <c r="T156" i="1" s="1"/>
  <c r="CW156" i="1"/>
  <c r="V156" i="1" s="1"/>
  <c r="FR156" i="1"/>
  <c r="GL156" i="1"/>
  <c r="GN156" i="1"/>
  <c r="GO156" i="1"/>
  <c r="GP156" i="1"/>
  <c r="GV156" i="1"/>
  <c r="HC156" i="1"/>
  <c r="GX156" i="1" s="1"/>
  <c r="P157" i="1"/>
  <c r="R157" i="1"/>
  <c r="AC157" i="1"/>
  <c r="AD157" i="1"/>
  <c r="AE157" i="1"/>
  <c r="Q157" i="1" s="1"/>
  <c r="AF157" i="1"/>
  <c r="AB157" i="1" s="1"/>
  <c r="AG157" i="1"/>
  <c r="AH157" i="1"/>
  <c r="CV157" i="1" s="1"/>
  <c r="U157" i="1" s="1"/>
  <c r="AI157" i="1"/>
  <c r="AJ157" i="1"/>
  <c r="CX157" i="1" s="1"/>
  <c r="W157" i="1" s="1"/>
  <c r="CQ157" i="1"/>
  <c r="CR157" i="1"/>
  <c r="CS157" i="1"/>
  <c r="CU157" i="1"/>
  <c r="T157" i="1" s="1"/>
  <c r="CW157" i="1"/>
  <c r="V157" i="1" s="1"/>
  <c r="FR157" i="1"/>
  <c r="GL157" i="1"/>
  <c r="GN157" i="1"/>
  <c r="GO157" i="1"/>
  <c r="GP157" i="1"/>
  <c r="GV157" i="1"/>
  <c r="HC157" i="1"/>
  <c r="GX157" i="1" s="1"/>
  <c r="P158" i="1"/>
  <c r="R158" i="1"/>
  <c r="AC158" i="1"/>
  <c r="AD158" i="1"/>
  <c r="AE158" i="1"/>
  <c r="Q158" i="1" s="1"/>
  <c r="AF158" i="1"/>
  <c r="AB158" i="1" s="1"/>
  <c r="AG158" i="1"/>
  <c r="AH158" i="1"/>
  <c r="CV158" i="1" s="1"/>
  <c r="U158" i="1" s="1"/>
  <c r="AI158" i="1"/>
  <c r="AJ158" i="1"/>
  <c r="CX158" i="1" s="1"/>
  <c r="W158" i="1" s="1"/>
  <c r="CQ158" i="1"/>
  <c r="CR158" i="1"/>
  <c r="CS158" i="1"/>
  <c r="CU158" i="1"/>
  <c r="T158" i="1" s="1"/>
  <c r="CW158" i="1"/>
  <c r="V158" i="1" s="1"/>
  <c r="FR158" i="1"/>
  <c r="GL158" i="1"/>
  <c r="GN158" i="1"/>
  <c r="GO158" i="1"/>
  <c r="GP158" i="1"/>
  <c r="GV158" i="1"/>
  <c r="HC158" i="1"/>
  <c r="GX158" i="1" s="1"/>
  <c r="P159" i="1"/>
  <c r="R159" i="1"/>
  <c r="AC159" i="1"/>
  <c r="AD159" i="1"/>
  <c r="AE159" i="1"/>
  <c r="Q159" i="1" s="1"/>
  <c r="AF159" i="1"/>
  <c r="AB159" i="1" s="1"/>
  <c r="AG159" i="1"/>
  <c r="AH159" i="1"/>
  <c r="CV159" i="1" s="1"/>
  <c r="U159" i="1" s="1"/>
  <c r="AI159" i="1"/>
  <c r="AJ159" i="1"/>
  <c r="CX159" i="1" s="1"/>
  <c r="W159" i="1" s="1"/>
  <c r="CQ159" i="1"/>
  <c r="CR159" i="1"/>
  <c r="CS159" i="1"/>
  <c r="CU159" i="1"/>
  <c r="T159" i="1" s="1"/>
  <c r="CW159" i="1"/>
  <c r="V159" i="1" s="1"/>
  <c r="FR159" i="1"/>
  <c r="GL159" i="1"/>
  <c r="GN159" i="1"/>
  <c r="GO159" i="1"/>
  <c r="GP159" i="1"/>
  <c r="GV159" i="1"/>
  <c r="HC159" i="1"/>
  <c r="GX159" i="1" s="1"/>
  <c r="P160" i="1"/>
  <c r="R160" i="1"/>
  <c r="AC160" i="1"/>
  <c r="AD160" i="1"/>
  <c r="AE160" i="1"/>
  <c r="Q160" i="1" s="1"/>
  <c r="AF160" i="1"/>
  <c r="AB160" i="1" s="1"/>
  <c r="AG160" i="1"/>
  <c r="AH160" i="1"/>
  <c r="CV160" i="1" s="1"/>
  <c r="U160" i="1" s="1"/>
  <c r="AI160" i="1"/>
  <c r="AJ160" i="1"/>
  <c r="CX160" i="1" s="1"/>
  <c r="W160" i="1" s="1"/>
  <c r="CQ160" i="1"/>
  <c r="CR160" i="1"/>
  <c r="CS160" i="1"/>
  <c r="CU160" i="1"/>
  <c r="T160" i="1" s="1"/>
  <c r="CW160" i="1"/>
  <c r="V160" i="1" s="1"/>
  <c r="FR160" i="1"/>
  <c r="GL160" i="1"/>
  <c r="GN160" i="1"/>
  <c r="GO160" i="1"/>
  <c r="GP160" i="1"/>
  <c r="GV160" i="1"/>
  <c r="HC160" i="1"/>
  <c r="GX160" i="1" s="1"/>
  <c r="P161" i="1"/>
  <c r="R161" i="1"/>
  <c r="AC161" i="1"/>
  <c r="AD161" i="1"/>
  <c r="AE161" i="1"/>
  <c r="Q161" i="1" s="1"/>
  <c r="AF161" i="1"/>
  <c r="AB161" i="1" s="1"/>
  <c r="AG161" i="1"/>
  <c r="AH161" i="1"/>
  <c r="CV161" i="1" s="1"/>
  <c r="U161" i="1" s="1"/>
  <c r="AI161" i="1"/>
  <c r="AJ161" i="1"/>
  <c r="CX161" i="1" s="1"/>
  <c r="W161" i="1" s="1"/>
  <c r="CQ161" i="1"/>
  <c r="CR161" i="1"/>
  <c r="CS161" i="1"/>
  <c r="CU161" i="1"/>
  <c r="T161" i="1" s="1"/>
  <c r="CW161" i="1"/>
  <c r="V161" i="1" s="1"/>
  <c r="FR161" i="1"/>
  <c r="GL161" i="1"/>
  <c r="GN161" i="1"/>
  <c r="GO161" i="1"/>
  <c r="GP161" i="1"/>
  <c r="GV161" i="1"/>
  <c r="HC161" i="1"/>
  <c r="GX161" i="1" s="1"/>
  <c r="P162" i="1"/>
  <c r="R162" i="1"/>
  <c r="AC162" i="1"/>
  <c r="AD162" i="1"/>
  <c r="AE162" i="1"/>
  <c r="Q162" i="1" s="1"/>
  <c r="AF162" i="1"/>
  <c r="AB162" i="1" s="1"/>
  <c r="AG162" i="1"/>
  <c r="AH162" i="1"/>
  <c r="CV162" i="1" s="1"/>
  <c r="U162" i="1" s="1"/>
  <c r="AI162" i="1"/>
  <c r="AJ162" i="1"/>
  <c r="CX162" i="1" s="1"/>
  <c r="W162" i="1" s="1"/>
  <c r="CQ162" i="1"/>
  <c r="CR162" i="1"/>
  <c r="CS162" i="1"/>
  <c r="CU162" i="1"/>
  <c r="T162" i="1" s="1"/>
  <c r="CW162" i="1"/>
  <c r="V162" i="1" s="1"/>
  <c r="FR162" i="1"/>
  <c r="GL162" i="1"/>
  <c r="GN162" i="1"/>
  <c r="GO162" i="1"/>
  <c r="GP162" i="1"/>
  <c r="GV162" i="1"/>
  <c r="HC162" i="1"/>
  <c r="GX162" i="1" s="1"/>
  <c r="P163" i="1"/>
  <c r="R163" i="1"/>
  <c r="AC163" i="1"/>
  <c r="AD163" i="1"/>
  <c r="AE163" i="1"/>
  <c r="Q163" i="1" s="1"/>
  <c r="AF163" i="1"/>
  <c r="AB163" i="1" s="1"/>
  <c r="AG163" i="1"/>
  <c r="AH163" i="1"/>
  <c r="CV163" i="1" s="1"/>
  <c r="U163" i="1" s="1"/>
  <c r="AI163" i="1"/>
  <c r="AJ163" i="1"/>
  <c r="CX163" i="1" s="1"/>
  <c r="W163" i="1" s="1"/>
  <c r="CQ163" i="1"/>
  <c r="CR163" i="1"/>
  <c r="CS163" i="1"/>
  <c r="CU163" i="1"/>
  <c r="T163" i="1" s="1"/>
  <c r="CW163" i="1"/>
  <c r="V163" i="1" s="1"/>
  <c r="FR163" i="1"/>
  <c r="GL163" i="1"/>
  <c r="GN163" i="1"/>
  <c r="GO163" i="1"/>
  <c r="GP163" i="1"/>
  <c r="GV163" i="1"/>
  <c r="HC163" i="1"/>
  <c r="GX163" i="1" s="1"/>
  <c r="P164" i="1"/>
  <c r="R164" i="1"/>
  <c r="AC164" i="1"/>
  <c r="AD164" i="1"/>
  <c r="AE164" i="1"/>
  <c r="Q164" i="1" s="1"/>
  <c r="AF164" i="1"/>
  <c r="AB164" i="1" s="1"/>
  <c r="AG164" i="1"/>
  <c r="AH164" i="1"/>
  <c r="CV164" i="1" s="1"/>
  <c r="U164" i="1" s="1"/>
  <c r="AI164" i="1"/>
  <c r="AJ164" i="1"/>
  <c r="CX164" i="1" s="1"/>
  <c r="W164" i="1" s="1"/>
  <c r="CQ164" i="1"/>
  <c r="CR164" i="1"/>
  <c r="CS164" i="1"/>
  <c r="CU164" i="1"/>
  <c r="T164" i="1" s="1"/>
  <c r="CW164" i="1"/>
  <c r="V164" i="1" s="1"/>
  <c r="FR164" i="1"/>
  <c r="GL164" i="1"/>
  <c r="GN164" i="1"/>
  <c r="GO164" i="1"/>
  <c r="GP164" i="1"/>
  <c r="GV164" i="1"/>
  <c r="HC164" i="1"/>
  <c r="GX164" i="1" s="1"/>
  <c r="P165" i="1"/>
  <c r="R165" i="1"/>
  <c r="AC165" i="1"/>
  <c r="AD165" i="1"/>
  <c r="AE165" i="1"/>
  <c r="Q165" i="1" s="1"/>
  <c r="AF165" i="1"/>
  <c r="AB165" i="1" s="1"/>
  <c r="AG165" i="1"/>
  <c r="AH165" i="1"/>
  <c r="CV165" i="1" s="1"/>
  <c r="U165" i="1" s="1"/>
  <c r="AI165" i="1"/>
  <c r="AJ165" i="1"/>
  <c r="CX165" i="1" s="1"/>
  <c r="W165" i="1" s="1"/>
  <c r="CQ165" i="1"/>
  <c r="CR165" i="1"/>
  <c r="CS165" i="1"/>
  <c r="CU165" i="1"/>
  <c r="T165" i="1" s="1"/>
  <c r="CW165" i="1"/>
  <c r="V165" i="1" s="1"/>
  <c r="FR165" i="1"/>
  <c r="GL165" i="1"/>
  <c r="GN165" i="1"/>
  <c r="GO165" i="1"/>
  <c r="GP165" i="1"/>
  <c r="GV165" i="1"/>
  <c r="HC165" i="1"/>
  <c r="GX165" i="1" s="1"/>
  <c r="P166" i="1"/>
  <c r="R166" i="1"/>
  <c r="AC166" i="1"/>
  <c r="AD166" i="1"/>
  <c r="AE166" i="1"/>
  <c r="Q166" i="1" s="1"/>
  <c r="AF166" i="1"/>
  <c r="AB166" i="1" s="1"/>
  <c r="AG166" i="1"/>
  <c r="AH166" i="1"/>
  <c r="CV166" i="1" s="1"/>
  <c r="U166" i="1" s="1"/>
  <c r="AI166" i="1"/>
  <c r="AJ166" i="1"/>
  <c r="CX166" i="1" s="1"/>
  <c r="W166" i="1" s="1"/>
  <c r="CQ166" i="1"/>
  <c r="CR166" i="1"/>
  <c r="CS166" i="1"/>
  <c r="CU166" i="1"/>
  <c r="T166" i="1" s="1"/>
  <c r="CW166" i="1"/>
  <c r="V166" i="1" s="1"/>
  <c r="FR166" i="1"/>
  <c r="GL166" i="1"/>
  <c r="GN166" i="1"/>
  <c r="GO166" i="1"/>
  <c r="GP166" i="1"/>
  <c r="GV166" i="1"/>
  <c r="HC166" i="1"/>
  <c r="GX166" i="1" s="1"/>
  <c r="P167" i="1"/>
  <c r="R167" i="1"/>
  <c r="AC167" i="1"/>
  <c r="AD167" i="1"/>
  <c r="AE167" i="1"/>
  <c r="Q167" i="1" s="1"/>
  <c r="AF167" i="1"/>
  <c r="AB167" i="1" s="1"/>
  <c r="AG167" i="1"/>
  <c r="AH167" i="1"/>
  <c r="CV167" i="1" s="1"/>
  <c r="U167" i="1" s="1"/>
  <c r="AI167" i="1"/>
  <c r="AJ167" i="1"/>
  <c r="CX167" i="1" s="1"/>
  <c r="W167" i="1" s="1"/>
  <c r="CQ167" i="1"/>
  <c r="CR167" i="1"/>
  <c r="CS167" i="1"/>
  <c r="CU167" i="1"/>
  <c r="T167" i="1" s="1"/>
  <c r="CW167" i="1"/>
  <c r="V167" i="1" s="1"/>
  <c r="FR167" i="1"/>
  <c r="GL167" i="1"/>
  <c r="GN167" i="1"/>
  <c r="GO167" i="1"/>
  <c r="GP167" i="1"/>
  <c r="GV167" i="1"/>
  <c r="HC167" i="1"/>
  <c r="GX167" i="1" s="1"/>
  <c r="P168" i="1"/>
  <c r="R168" i="1"/>
  <c r="AC168" i="1"/>
  <c r="AD168" i="1"/>
  <c r="AE168" i="1"/>
  <c r="Q168" i="1" s="1"/>
  <c r="AF168" i="1"/>
  <c r="AB168" i="1" s="1"/>
  <c r="AG168" i="1"/>
  <c r="AH168" i="1"/>
  <c r="CV168" i="1" s="1"/>
  <c r="U168" i="1" s="1"/>
  <c r="AI168" i="1"/>
  <c r="AJ168" i="1"/>
  <c r="CX168" i="1" s="1"/>
  <c r="W168" i="1" s="1"/>
  <c r="CQ168" i="1"/>
  <c r="CR168" i="1"/>
  <c r="CS168" i="1"/>
  <c r="CU168" i="1"/>
  <c r="T168" i="1" s="1"/>
  <c r="CW168" i="1"/>
  <c r="V168" i="1" s="1"/>
  <c r="FR168" i="1"/>
  <c r="GL168" i="1"/>
  <c r="GN168" i="1"/>
  <c r="GO168" i="1"/>
  <c r="GP168" i="1"/>
  <c r="GV168" i="1"/>
  <c r="HC168" i="1"/>
  <c r="GX168" i="1" s="1"/>
  <c r="P169" i="1"/>
  <c r="R169" i="1"/>
  <c r="AC169" i="1"/>
  <c r="AD169" i="1"/>
  <c r="AE169" i="1"/>
  <c r="Q169" i="1" s="1"/>
  <c r="AF169" i="1"/>
  <c r="AB169" i="1" s="1"/>
  <c r="AG169" i="1"/>
  <c r="AH169" i="1"/>
  <c r="CV169" i="1" s="1"/>
  <c r="U169" i="1" s="1"/>
  <c r="AI169" i="1"/>
  <c r="AJ169" i="1"/>
  <c r="CX169" i="1" s="1"/>
  <c r="W169" i="1" s="1"/>
  <c r="CQ169" i="1"/>
  <c r="CR169" i="1"/>
  <c r="CS169" i="1"/>
  <c r="CU169" i="1"/>
  <c r="T169" i="1" s="1"/>
  <c r="CW169" i="1"/>
  <c r="V169" i="1" s="1"/>
  <c r="FR169" i="1"/>
  <c r="GL169" i="1"/>
  <c r="GN169" i="1"/>
  <c r="GO169" i="1"/>
  <c r="GP169" i="1"/>
  <c r="GV169" i="1"/>
  <c r="HC169" i="1"/>
  <c r="GX169" i="1" s="1"/>
  <c r="P170" i="1"/>
  <c r="R170" i="1"/>
  <c r="AC170" i="1"/>
  <c r="AD170" i="1"/>
  <c r="AE170" i="1"/>
  <c r="Q170" i="1" s="1"/>
  <c r="AF170" i="1"/>
  <c r="AB170" i="1" s="1"/>
  <c r="AG170" i="1"/>
  <c r="AH170" i="1"/>
  <c r="CV170" i="1" s="1"/>
  <c r="U170" i="1" s="1"/>
  <c r="AI170" i="1"/>
  <c r="AJ170" i="1"/>
  <c r="CX170" i="1" s="1"/>
  <c r="W170" i="1" s="1"/>
  <c r="CQ170" i="1"/>
  <c r="CR170" i="1"/>
  <c r="CS170" i="1"/>
  <c r="CU170" i="1"/>
  <c r="T170" i="1" s="1"/>
  <c r="CW170" i="1"/>
  <c r="V170" i="1" s="1"/>
  <c r="FR170" i="1"/>
  <c r="GL170" i="1"/>
  <c r="GN170" i="1"/>
  <c r="GO170" i="1"/>
  <c r="GP170" i="1"/>
  <c r="GV170" i="1"/>
  <c r="HC170" i="1"/>
  <c r="GX170" i="1" s="1"/>
  <c r="P171" i="1"/>
  <c r="R171" i="1"/>
  <c r="AC171" i="1"/>
  <c r="AD171" i="1"/>
  <c r="AE171" i="1"/>
  <c r="Q171" i="1" s="1"/>
  <c r="AF171" i="1"/>
  <c r="AB171" i="1" s="1"/>
  <c r="AG171" i="1"/>
  <c r="AH171" i="1"/>
  <c r="CV171" i="1" s="1"/>
  <c r="U171" i="1" s="1"/>
  <c r="AI171" i="1"/>
  <c r="AJ171" i="1"/>
  <c r="CX171" i="1" s="1"/>
  <c r="W171" i="1" s="1"/>
  <c r="CQ171" i="1"/>
  <c r="CR171" i="1"/>
  <c r="CS171" i="1"/>
  <c r="CU171" i="1"/>
  <c r="T171" i="1" s="1"/>
  <c r="CW171" i="1"/>
  <c r="V171" i="1" s="1"/>
  <c r="FR171" i="1"/>
  <c r="GL171" i="1"/>
  <c r="GN171" i="1"/>
  <c r="GO171" i="1"/>
  <c r="GP171" i="1"/>
  <c r="GV171" i="1"/>
  <c r="HC171" i="1"/>
  <c r="GX171" i="1" s="1"/>
  <c r="P172" i="1"/>
  <c r="R172" i="1"/>
  <c r="AC172" i="1"/>
  <c r="AD172" i="1"/>
  <c r="AE172" i="1"/>
  <c r="Q172" i="1" s="1"/>
  <c r="AF172" i="1"/>
  <c r="AB172" i="1" s="1"/>
  <c r="AG172" i="1"/>
  <c r="AH172" i="1"/>
  <c r="CV172" i="1" s="1"/>
  <c r="U172" i="1" s="1"/>
  <c r="AI172" i="1"/>
  <c r="AJ172" i="1"/>
  <c r="CX172" i="1" s="1"/>
  <c r="W172" i="1" s="1"/>
  <c r="CQ172" i="1"/>
  <c r="CR172" i="1"/>
  <c r="CS172" i="1"/>
  <c r="CU172" i="1"/>
  <c r="T172" i="1" s="1"/>
  <c r="CW172" i="1"/>
  <c r="V172" i="1" s="1"/>
  <c r="FR172" i="1"/>
  <c r="GL172" i="1"/>
  <c r="GN172" i="1"/>
  <c r="GO172" i="1"/>
  <c r="GP172" i="1"/>
  <c r="GV172" i="1"/>
  <c r="HC172" i="1"/>
  <c r="GX172" i="1" s="1"/>
  <c r="P173" i="1"/>
  <c r="R173" i="1"/>
  <c r="AC173" i="1"/>
  <c r="AD173" i="1"/>
  <c r="AE173" i="1"/>
  <c r="Q173" i="1" s="1"/>
  <c r="AF173" i="1"/>
  <c r="AB173" i="1" s="1"/>
  <c r="AG173" i="1"/>
  <c r="AH173" i="1"/>
  <c r="CV173" i="1" s="1"/>
  <c r="U173" i="1" s="1"/>
  <c r="AI173" i="1"/>
  <c r="AJ173" i="1"/>
  <c r="CX173" i="1" s="1"/>
  <c r="W173" i="1" s="1"/>
  <c r="CQ173" i="1"/>
  <c r="CR173" i="1"/>
  <c r="CS173" i="1"/>
  <c r="CU173" i="1"/>
  <c r="T173" i="1" s="1"/>
  <c r="CW173" i="1"/>
  <c r="V173" i="1" s="1"/>
  <c r="FR173" i="1"/>
  <c r="GL173" i="1"/>
  <c r="GN173" i="1"/>
  <c r="GO173" i="1"/>
  <c r="GP173" i="1"/>
  <c r="GV173" i="1"/>
  <c r="HC173" i="1"/>
  <c r="GX173" i="1" s="1"/>
  <c r="P174" i="1"/>
  <c r="R174" i="1"/>
  <c r="AC174" i="1"/>
  <c r="AD174" i="1"/>
  <c r="AE174" i="1"/>
  <c r="Q174" i="1" s="1"/>
  <c r="AF174" i="1"/>
  <c r="AB174" i="1" s="1"/>
  <c r="AG174" i="1"/>
  <c r="AH174" i="1"/>
  <c r="CV174" i="1" s="1"/>
  <c r="U174" i="1" s="1"/>
  <c r="AI174" i="1"/>
  <c r="AJ174" i="1"/>
  <c r="CX174" i="1" s="1"/>
  <c r="W174" i="1" s="1"/>
  <c r="CQ174" i="1"/>
  <c r="CR174" i="1"/>
  <c r="CS174" i="1"/>
  <c r="CU174" i="1"/>
  <c r="T174" i="1" s="1"/>
  <c r="CW174" i="1"/>
  <c r="V174" i="1" s="1"/>
  <c r="FR174" i="1"/>
  <c r="GL174" i="1"/>
  <c r="GN174" i="1"/>
  <c r="GO174" i="1"/>
  <c r="GP174" i="1"/>
  <c r="GV174" i="1"/>
  <c r="HC174" i="1"/>
  <c r="GX174" i="1" s="1"/>
  <c r="P175" i="1"/>
  <c r="R175" i="1"/>
  <c r="AC175" i="1"/>
  <c r="AD175" i="1"/>
  <c r="AE175" i="1"/>
  <c r="Q175" i="1" s="1"/>
  <c r="AF175" i="1"/>
  <c r="AB175" i="1" s="1"/>
  <c r="AG175" i="1"/>
  <c r="AH175" i="1"/>
  <c r="CV175" i="1" s="1"/>
  <c r="U175" i="1" s="1"/>
  <c r="AI175" i="1"/>
  <c r="AJ175" i="1"/>
  <c r="CX175" i="1" s="1"/>
  <c r="W175" i="1" s="1"/>
  <c r="CQ175" i="1"/>
  <c r="CR175" i="1"/>
  <c r="CS175" i="1"/>
  <c r="CU175" i="1"/>
  <c r="T175" i="1" s="1"/>
  <c r="CW175" i="1"/>
  <c r="V175" i="1" s="1"/>
  <c r="FR175" i="1"/>
  <c r="GL175" i="1"/>
  <c r="GN175" i="1"/>
  <c r="GO175" i="1"/>
  <c r="GP175" i="1"/>
  <c r="GV175" i="1"/>
  <c r="HC175" i="1"/>
  <c r="GX175" i="1" s="1"/>
  <c r="P176" i="1"/>
  <c r="R176" i="1"/>
  <c r="AC176" i="1"/>
  <c r="AD176" i="1"/>
  <c r="AE176" i="1"/>
  <c r="Q176" i="1" s="1"/>
  <c r="AF176" i="1"/>
  <c r="AB176" i="1" s="1"/>
  <c r="AG176" i="1"/>
  <c r="AH176" i="1"/>
  <c r="CV176" i="1" s="1"/>
  <c r="U176" i="1" s="1"/>
  <c r="AI176" i="1"/>
  <c r="AJ176" i="1"/>
  <c r="CX176" i="1" s="1"/>
  <c r="W176" i="1" s="1"/>
  <c r="CQ176" i="1"/>
  <c r="CR176" i="1"/>
  <c r="CS176" i="1"/>
  <c r="CU176" i="1"/>
  <c r="T176" i="1" s="1"/>
  <c r="CW176" i="1"/>
  <c r="V176" i="1" s="1"/>
  <c r="FR176" i="1"/>
  <c r="GL176" i="1"/>
  <c r="GN176" i="1"/>
  <c r="GO176" i="1"/>
  <c r="GP176" i="1"/>
  <c r="GV176" i="1"/>
  <c r="HC176" i="1"/>
  <c r="GX176" i="1" s="1"/>
  <c r="P177" i="1"/>
  <c r="R177" i="1"/>
  <c r="AC177" i="1"/>
  <c r="AD177" i="1"/>
  <c r="AE177" i="1"/>
  <c r="Q177" i="1" s="1"/>
  <c r="AF177" i="1"/>
  <c r="AB177" i="1" s="1"/>
  <c r="AG177" i="1"/>
  <c r="AH177" i="1"/>
  <c r="CV177" i="1" s="1"/>
  <c r="U177" i="1" s="1"/>
  <c r="AI177" i="1"/>
  <c r="AJ177" i="1"/>
  <c r="CX177" i="1" s="1"/>
  <c r="W177" i="1" s="1"/>
  <c r="CQ177" i="1"/>
  <c r="CR177" i="1"/>
  <c r="CS177" i="1"/>
  <c r="CU177" i="1"/>
  <c r="T177" i="1" s="1"/>
  <c r="CW177" i="1"/>
  <c r="V177" i="1" s="1"/>
  <c r="FR177" i="1"/>
  <c r="GL177" i="1"/>
  <c r="GN177" i="1"/>
  <c r="GO177" i="1"/>
  <c r="GP177" i="1"/>
  <c r="GV177" i="1"/>
  <c r="HC177" i="1"/>
  <c r="GX177" i="1" s="1"/>
  <c r="P178" i="1"/>
  <c r="R178" i="1"/>
  <c r="AC178" i="1"/>
  <c r="AD178" i="1"/>
  <c r="AE178" i="1"/>
  <c r="Q178" i="1" s="1"/>
  <c r="AF178" i="1"/>
  <c r="AB178" i="1" s="1"/>
  <c r="AG178" i="1"/>
  <c r="AH178" i="1"/>
  <c r="CV178" i="1" s="1"/>
  <c r="U178" i="1" s="1"/>
  <c r="AI178" i="1"/>
  <c r="AJ178" i="1"/>
  <c r="CX178" i="1" s="1"/>
  <c r="W178" i="1" s="1"/>
  <c r="CQ178" i="1"/>
  <c r="CR178" i="1"/>
  <c r="CS178" i="1"/>
  <c r="CU178" i="1"/>
  <c r="T178" i="1" s="1"/>
  <c r="CW178" i="1"/>
  <c r="V178" i="1" s="1"/>
  <c r="FR178" i="1"/>
  <c r="GL178" i="1"/>
  <c r="GN178" i="1"/>
  <c r="GO178" i="1"/>
  <c r="GP178" i="1"/>
  <c r="GV178" i="1"/>
  <c r="HC178" i="1"/>
  <c r="GX178" i="1" s="1"/>
  <c r="P179" i="1"/>
  <c r="R179" i="1"/>
  <c r="AC179" i="1"/>
  <c r="AD179" i="1"/>
  <c r="AE179" i="1"/>
  <c r="Q179" i="1" s="1"/>
  <c r="AF179" i="1"/>
  <c r="AB179" i="1" s="1"/>
  <c r="AG179" i="1"/>
  <c r="AH179" i="1"/>
  <c r="CV179" i="1" s="1"/>
  <c r="U179" i="1" s="1"/>
  <c r="AI179" i="1"/>
  <c r="AJ179" i="1"/>
  <c r="CX179" i="1" s="1"/>
  <c r="W179" i="1" s="1"/>
  <c r="CQ179" i="1"/>
  <c r="CR179" i="1"/>
  <c r="CS179" i="1"/>
  <c r="CU179" i="1"/>
  <c r="T179" i="1" s="1"/>
  <c r="CW179" i="1"/>
  <c r="V179" i="1" s="1"/>
  <c r="FR179" i="1"/>
  <c r="GL179" i="1"/>
  <c r="GN179" i="1"/>
  <c r="GO179" i="1"/>
  <c r="GP179" i="1"/>
  <c r="GV179" i="1"/>
  <c r="HC179" i="1"/>
  <c r="GX179" i="1" s="1"/>
  <c r="P180" i="1"/>
  <c r="R180" i="1"/>
  <c r="AC180" i="1"/>
  <c r="AD180" i="1"/>
  <c r="AE180" i="1"/>
  <c r="Q180" i="1" s="1"/>
  <c r="AF180" i="1"/>
  <c r="AB180" i="1" s="1"/>
  <c r="AG180" i="1"/>
  <c r="AH180" i="1"/>
  <c r="CV180" i="1" s="1"/>
  <c r="U180" i="1" s="1"/>
  <c r="AI180" i="1"/>
  <c r="AJ180" i="1"/>
  <c r="CX180" i="1" s="1"/>
  <c r="W180" i="1" s="1"/>
  <c r="CQ180" i="1"/>
  <c r="CR180" i="1"/>
  <c r="CS180" i="1"/>
  <c r="CU180" i="1"/>
  <c r="T180" i="1" s="1"/>
  <c r="CW180" i="1"/>
  <c r="V180" i="1" s="1"/>
  <c r="FR180" i="1"/>
  <c r="GL180" i="1"/>
  <c r="GN180" i="1"/>
  <c r="GO180" i="1"/>
  <c r="GP180" i="1"/>
  <c r="GV180" i="1"/>
  <c r="HC180" i="1"/>
  <c r="GX180" i="1" s="1"/>
  <c r="P181" i="1"/>
  <c r="R181" i="1"/>
  <c r="AC181" i="1"/>
  <c r="AD181" i="1"/>
  <c r="AE181" i="1"/>
  <c r="Q181" i="1" s="1"/>
  <c r="AF181" i="1"/>
  <c r="AB181" i="1" s="1"/>
  <c r="AG181" i="1"/>
  <c r="AH181" i="1"/>
  <c r="CV181" i="1" s="1"/>
  <c r="U181" i="1" s="1"/>
  <c r="AI181" i="1"/>
  <c r="AJ181" i="1"/>
  <c r="CX181" i="1" s="1"/>
  <c r="W181" i="1" s="1"/>
  <c r="CQ181" i="1"/>
  <c r="CR181" i="1"/>
  <c r="CS181" i="1"/>
  <c r="CU181" i="1"/>
  <c r="T181" i="1" s="1"/>
  <c r="CW181" i="1"/>
  <c r="V181" i="1" s="1"/>
  <c r="FR181" i="1"/>
  <c r="GL181" i="1"/>
  <c r="GN181" i="1"/>
  <c r="GO181" i="1"/>
  <c r="GP181" i="1"/>
  <c r="GV181" i="1"/>
  <c r="HC181" i="1"/>
  <c r="GX181" i="1" s="1"/>
  <c r="P182" i="1"/>
  <c r="R182" i="1"/>
  <c r="AC182" i="1"/>
  <c r="AD182" i="1"/>
  <c r="AE182" i="1"/>
  <c r="Q182" i="1" s="1"/>
  <c r="AF182" i="1"/>
  <c r="AB182" i="1" s="1"/>
  <c r="AG182" i="1"/>
  <c r="AH182" i="1"/>
  <c r="CV182" i="1" s="1"/>
  <c r="U182" i="1" s="1"/>
  <c r="AI182" i="1"/>
  <c r="AJ182" i="1"/>
  <c r="CX182" i="1" s="1"/>
  <c r="W182" i="1" s="1"/>
  <c r="CQ182" i="1"/>
  <c r="CR182" i="1"/>
  <c r="CS182" i="1"/>
  <c r="CU182" i="1"/>
  <c r="T182" i="1" s="1"/>
  <c r="CW182" i="1"/>
  <c r="V182" i="1" s="1"/>
  <c r="FR182" i="1"/>
  <c r="GL182" i="1"/>
  <c r="GN182" i="1"/>
  <c r="GO182" i="1"/>
  <c r="GP182" i="1"/>
  <c r="GV182" i="1"/>
  <c r="HC182" i="1"/>
  <c r="GX182" i="1" s="1"/>
  <c r="P183" i="1"/>
  <c r="R183" i="1"/>
  <c r="AC183" i="1"/>
  <c r="AD183" i="1"/>
  <c r="AE183" i="1"/>
  <c r="Q183" i="1" s="1"/>
  <c r="AF183" i="1"/>
  <c r="AB183" i="1" s="1"/>
  <c r="AG183" i="1"/>
  <c r="AH183" i="1"/>
  <c r="CV183" i="1" s="1"/>
  <c r="U183" i="1" s="1"/>
  <c r="AI183" i="1"/>
  <c r="AJ183" i="1"/>
  <c r="CX183" i="1" s="1"/>
  <c r="W183" i="1" s="1"/>
  <c r="CQ183" i="1"/>
  <c r="CR183" i="1"/>
  <c r="CS183" i="1"/>
  <c r="CU183" i="1"/>
  <c r="T183" i="1" s="1"/>
  <c r="CW183" i="1"/>
  <c r="V183" i="1" s="1"/>
  <c r="FR183" i="1"/>
  <c r="GL183" i="1"/>
  <c r="GN183" i="1"/>
  <c r="GO183" i="1"/>
  <c r="GP183" i="1"/>
  <c r="GV183" i="1"/>
  <c r="HC183" i="1"/>
  <c r="GX183" i="1" s="1"/>
  <c r="P184" i="1"/>
  <c r="R184" i="1"/>
  <c r="AC184" i="1"/>
  <c r="AD184" i="1"/>
  <c r="AE184" i="1"/>
  <c r="Q184" i="1" s="1"/>
  <c r="AF184" i="1"/>
  <c r="AB184" i="1" s="1"/>
  <c r="AG184" i="1"/>
  <c r="AH184" i="1"/>
  <c r="CV184" i="1" s="1"/>
  <c r="U184" i="1" s="1"/>
  <c r="AI184" i="1"/>
  <c r="AJ184" i="1"/>
  <c r="CX184" i="1" s="1"/>
  <c r="W184" i="1" s="1"/>
  <c r="CQ184" i="1"/>
  <c r="CR184" i="1"/>
  <c r="CS184" i="1"/>
  <c r="CU184" i="1"/>
  <c r="T184" i="1" s="1"/>
  <c r="CW184" i="1"/>
  <c r="V184" i="1" s="1"/>
  <c r="FR184" i="1"/>
  <c r="GL184" i="1"/>
  <c r="GN184" i="1"/>
  <c r="GO184" i="1"/>
  <c r="GP184" i="1"/>
  <c r="GV184" i="1"/>
  <c r="HC184" i="1"/>
  <c r="GX184" i="1" s="1"/>
  <c r="P185" i="1"/>
  <c r="R185" i="1"/>
  <c r="AC185" i="1"/>
  <c r="AD185" i="1"/>
  <c r="AE185" i="1"/>
  <c r="Q185" i="1" s="1"/>
  <c r="AF185" i="1"/>
  <c r="AB185" i="1" s="1"/>
  <c r="AG185" i="1"/>
  <c r="AH185" i="1"/>
  <c r="CV185" i="1" s="1"/>
  <c r="U185" i="1" s="1"/>
  <c r="AI185" i="1"/>
  <c r="AJ185" i="1"/>
  <c r="CX185" i="1" s="1"/>
  <c r="W185" i="1" s="1"/>
  <c r="CQ185" i="1"/>
  <c r="CR185" i="1"/>
  <c r="CS185" i="1"/>
  <c r="CU185" i="1"/>
  <c r="T185" i="1" s="1"/>
  <c r="CW185" i="1"/>
  <c r="V185" i="1" s="1"/>
  <c r="FR185" i="1"/>
  <c r="GL185" i="1"/>
  <c r="GN185" i="1"/>
  <c r="GO185" i="1"/>
  <c r="GP185" i="1"/>
  <c r="GV185" i="1"/>
  <c r="HC185" i="1"/>
  <c r="GX185" i="1" s="1"/>
  <c r="P186" i="1"/>
  <c r="R186" i="1"/>
  <c r="AC186" i="1"/>
  <c r="AD186" i="1"/>
  <c r="AE186" i="1"/>
  <c r="Q186" i="1" s="1"/>
  <c r="AF186" i="1"/>
  <c r="AB186" i="1" s="1"/>
  <c r="AG186" i="1"/>
  <c r="AH186" i="1"/>
  <c r="CV186" i="1" s="1"/>
  <c r="U186" i="1" s="1"/>
  <c r="AI186" i="1"/>
  <c r="AJ186" i="1"/>
  <c r="CX186" i="1" s="1"/>
  <c r="W186" i="1" s="1"/>
  <c r="CQ186" i="1"/>
  <c r="CR186" i="1"/>
  <c r="CS186" i="1"/>
  <c r="CU186" i="1"/>
  <c r="T186" i="1" s="1"/>
  <c r="CW186" i="1"/>
  <c r="V186" i="1" s="1"/>
  <c r="FR186" i="1"/>
  <c r="GL186" i="1"/>
  <c r="GN186" i="1"/>
  <c r="GO186" i="1"/>
  <c r="GP186" i="1"/>
  <c r="GV186" i="1"/>
  <c r="HC186" i="1"/>
  <c r="GX186" i="1" s="1"/>
  <c r="P187" i="1"/>
  <c r="R187" i="1"/>
  <c r="AC187" i="1"/>
  <c r="AD187" i="1"/>
  <c r="AE187" i="1"/>
  <c r="Q187" i="1" s="1"/>
  <c r="AF187" i="1"/>
  <c r="AB187" i="1" s="1"/>
  <c r="AG187" i="1"/>
  <c r="AH187" i="1"/>
  <c r="CV187" i="1" s="1"/>
  <c r="U187" i="1" s="1"/>
  <c r="AI187" i="1"/>
  <c r="AJ187" i="1"/>
  <c r="CX187" i="1" s="1"/>
  <c r="W187" i="1" s="1"/>
  <c r="CQ187" i="1"/>
  <c r="CR187" i="1"/>
  <c r="CS187" i="1"/>
  <c r="CU187" i="1"/>
  <c r="T187" i="1" s="1"/>
  <c r="CW187" i="1"/>
  <c r="V187" i="1" s="1"/>
  <c r="FR187" i="1"/>
  <c r="GL187" i="1"/>
  <c r="GN187" i="1"/>
  <c r="GO187" i="1"/>
  <c r="GP187" i="1"/>
  <c r="GV187" i="1"/>
  <c r="HC187" i="1"/>
  <c r="GX187" i="1" s="1"/>
  <c r="P188" i="1"/>
  <c r="R188" i="1"/>
  <c r="AC188" i="1"/>
  <c r="AD188" i="1"/>
  <c r="AE188" i="1"/>
  <c r="Q188" i="1" s="1"/>
  <c r="AF188" i="1"/>
  <c r="AB188" i="1" s="1"/>
  <c r="AG188" i="1"/>
  <c r="AH188" i="1"/>
  <c r="CV188" i="1" s="1"/>
  <c r="U188" i="1" s="1"/>
  <c r="AI188" i="1"/>
  <c r="AJ188" i="1"/>
  <c r="CX188" i="1" s="1"/>
  <c r="W188" i="1" s="1"/>
  <c r="CQ188" i="1"/>
  <c r="CR188" i="1"/>
  <c r="CS188" i="1"/>
  <c r="CU188" i="1"/>
  <c r="T188" i="1" s="1"/>
  <c r="CW188" i="1"/>
  <c r="V188" i="1" s="1"/>
  <c r="FR188" i="1"/>
  <c r="GL188" i="1"/>
  <c r="GN188" i="1"/>
  <c r="GO188" i="1"/>
  <c r="GP188" i="1"/>
  <c r="GV188" i="1"/>
  <c r="HC188" i="1"/>
  <c r="GX188" i="1" s="1"/>
  <c r="P189" i="1"/>
  <c r="R189" i="1"/>
  <c r="AC189" i="1"/>
  <c r="AD189" i="1"/>
  <c r="AE189" i="1"/>
  <c r="Q189" i="1" s="1"/>
  <c r="AF189" i="1"/>
  <c r="AB189" i="1" s="1"/>
  <c r="AG189" i="1"/>
  <c r="AH189" i="1"/>
  <c r="CV189" i="1" s="1"/>
  <c r="U189" i="1" s="1"/>
  <c r="AI189" i="1"/>
  <c r="AJ189" i="1"/>
  <c r="CX189" i="1" s="1"/>
  <c r="W189" i="1" s="1"/>
  <c r="CQ189" i="1"/>
  <c r="CR189" i="1"/>
  <c r="CS189" i="1"/>
  <c r="CU189" i="1"/>
  <c r="T189" i="1" s="1"/>
  <c r="CW189" i="1"/>
  <c r="V189" i="1" s="1"/>
  <c r="FR189" i="1"/>
  <c r="GL189" i="1"/>
  <c r="GN189" i="1"/>
  <c r="GO189" i="1"/>
  <c r="GP189" i="1"/>
  <c r="GV189" i="1"/>
  <c r="HC189" i="1"/>
  <c r="GX189" i="1" s="1"/>
  <c r="P190" i="1"/>
  <c r="R190" i="1"/>
  <c r="AC190" i="1"/>
  <c r="AD190" i="1"/>
  <c r="AE190" i="1"/>
  <c r="Q190" i="1" s="1"/>
  <c r="AF190" i="1"/>
  <c r="AB190" i="1" s="1"/>
  <c r="AG190" i="1"/>
  <c r="AH190" i="1"/>
  <c r="CV190" i="1" s="1"/>
  <c r="U190" i="1" s="1"/>
  <c r="AI190" i="1"/>
  <c r="AJ190" i="1"/>
  <c r="CX190" i="1" s="1"/>
  <c r="W190" i="1" s="1"/>
  <c r="CQ190" i="1"/>
  <c r="CR190" i="1"/>
  <c r="CS190" i="1"/>
  <c r="CU190" i="1"/>
  <c r="T190" i="1" s="1"/>
  <c r="CW190" i="1"/>
  <c r="V190" i="1" s="1"/>
  <c r="FR190" i="1"/>
  <c r="GL190" i="1"/>
  <c r="GN190" i="1"/>
  <c r="GO190" i="1"/>
  <c r="GP190" i="1"/>
  <c r="GV190" i="1"/>
  <c r="HC190" i="1"/>
  <c r="GX190" i="1" s="1"/>
  <c r="P191" i="1"/>
  <c r="R191" i="1"/>
  <c r="AC191" i="1"/>
  <c r="AD191" i="1"/>
  <c r="AE191" i="1"/>
  <c r="Q191" i="1" s="1"/>
  <c r="AF191" i="1"/>
  <c r="AB191" i="1" s="1"/>
  <c r="AG191" i="1"/>
  <c r="AH191" i="1"/>
  <c r="CV191" i="1" s="1"/>
  <c r="U191" i="1" s="1"/>
  <c r="AI191" i="1"/>
  <c r="AJ191" i="1"/>
  <c r="CX191" i="1" s="1"/>
  <c r="W191" i="1" s="1"/>
  <c r="CQ191" i="1"/>
  <c r="CR191" i="1"/>
  <c r="CS191" i="1"/>
  <c r="CU191" i="1"/>
  <c r="T191" i="1" s="1"/>
  <c r="CW191" i="1"/>
  <c r="V191" i="1" s="1"/>
  <c r="FR191" i="1"/>
  <c r="GL191" i="1"/>
  <c r="GN191" i="1"/>
  <c r="GO191" i="1"/>
  <c r="GP191" i="1"/>
  <c r="GV191" i="1"/>
  <c r="HC191" i="1"/>
  <c r="GX191" i="1" s="1"/>
  <c r="P192" i="1"/>
  <c r="R192" i="1"/>
  <c r="AC192" i="1"/>
  <c r="AD192" i="1"/>
  <c r="AE192" i="1"/>
  <c r="Q192" i="1" s="1"/>
  <c r="AF192" i="1"/>
  <c r="AB192" i="1" s="1"/>
  <c r="AG192" i="1"/>
  <c r="AH192" i="1"/>
  <c r="CV192" i="1" s="1"/>
  <c r="U192" i="1" s="1"/>
  <c r="AI192" i="1"/>
  <c r="AJ192" i="1"/>
  <c r="CX192" i="1" s="1"/>
  <c r="W192" i="1" s="1"/>
  <c r="CQ192" i="1"/>
  <c r="CR192" i="1"/>
  <c r="CS192" i="1"/>
  <c r="CU192" i="1"/>
  <c r="T192" i="1" s="1"/>
  <c r="CW192" i="1"/>
  <c r="V192" i="1" s="1"/>
  <c r="FR192" i="1"/>
  <c r="GL192" i="1"/>
  <c r="GN192" i="1"/>
  <c r="GO192" i="1"/>
  <c r="GP192" i="1"/>
  <c r="GV192" i="1"/>
  <c r="HC192" i="1"/>
  <c r="GX192" i="1" s="1"/>
  <c r="P193" i="1"/>
  <c r="R193" i="1"/>
  <c r="AC193" i="1"/>
  <c r="AD193" i="1"/>
  <c r="AE193" i="1"/>
  <c r="Q193" i="1" s="1"/>
  <c r="AF193" i="1"/>
  <c r="AB193" i="1" s="1"/>
  <c r="AG193" i="1"/>
  <c r="AH193" i="1"/>
  <c r="CV193" i="1" s="1"/>
  <c r="U193" i="1" s="1"/>
  <c r="AI193" i="1"/>
  <c r="AJ193" i="1"/>
  <c r="CX193" i="1" s="1"/>
  <c r="W193" i="1" s="1"/>
  <c r="CQ193" i="1"/>
  <c r="CR193" i="1"/>
  <c r="CS193" i="1"/>
  <c r="CU193" i="1"/>
  <c r="T193" i="1" s="1"/>
  <c r="CW193" i="1"/>
  <c r="V193" i="1" s="1"/>
  <c r="FR193" i="1"/>
  <c r="GL193" i="1"/>
  <c r="GN193" i="1"/>
  <c r="GO193" i="1"/>
  <c r="GP193" i="1"/>
  <c r="GV193" i="1"/>
  <c r="HC193" i="1"/>
  <c r="GX193" i="1" s="1"/>
  <c r="P194" i="1"/>
  <c r="R194" i="1"/>
  <c r="AC194" i="1"/>
  <c r="AD194" i="1"/>
  <c r="AE194" i="1"/>
  <c r="Q194" i="1" s="1"/>
  <c r="AF194" i="1"/>
  <c r="AB194" i="1" s="1"/>
  <c r="AG194" i="1"/>
  <c r="AH194" i="1"/>
  <c r="CV194" i="1" s="1"/>
  <c r="U194" i="1" s="1"/>
  <c r="AI194" i="1"/>
  <c r="AJ194" i="1"/>
  <c r="CX194" i="1" s="1"/>
  <c r="W194" i="1" s="1"/>
  <c r="CQ194" i="1"/>
  <c r="CR194" i="1"/>
  <c r="CS194" i="1"/>
  <c r="CU194" i="1"/>
  <c r="T194" i="1" s="1"/>
  <c r="CW194" i="1"/>
  <c r="V194" i="1" s="1"/>
  <c r="FR194" i="1"/>
  <c r="GL194" i="1"/>
  <c r="GN194" i="1"/>
  <c r="GO194" i="1"/>
  <c r="GP194" i="1"/>
  <c r="GV194" i="1"/>
  <c r="HC194" i="1"/>
  <c r="GX194" i="1" s="1"/>
  <c r="P195" i="1"/>
  <c r="R195" i="1"/>
  <c r="AC195" i="1"/>
  <c r="AD195" i="1"/>
  <c r="AE195" i="1"/>
  <c r="Q195" i="1" s="1"/>
  <c r="AF195" i="1"/>
  <c r="AB195" i="1" s="1"/>
  <c r="AG195" i="1"/>
  <c r="AH195" i="1"/>
  <c r="CV195" i="1" s="1"/>
  <c r="U195" i="1" s="1"/>
  <c r="AI195" i="1"/>
  <c r="AJ195" i="1"/>
  <c r="CX195" i="1" s="1"/>
  <c r="W195" i="1" s="1"/>
  <c r="CQ195" i="1"/>
  <c r="CR195" i="1"/>
  <c r="CS195" i="1"/>
  <c r="CU195" i="1"/>
  <c r="T195" i="1" s="1"/>
  <c r="CW195" i="1"/>
  <c r="V195" i="1" s="1"/>
  <c r="FR195" i="1"/>
  <c r="GL195" i="1"/>
  <c r="GN195" i="1"/>
  <c r="GO195" i="1"/>
  <c r="GP195" i="1"/>
  <c r="GV195" i="1"/>
  <c r="HC195" i="1"/>
  <c r="GX195" i="1" s="1"/>
  <c r="P196" i="1"/>
  <c r="R196" i="1"/>
  <c r="AC196" i="1"/>
  <c r="AD196" i="1"/>
  <c r="AE196" i="1"/>
  <c r="Q196" i="1" s="1"/>
  <c r="AF196" i="1"/>
  <c r="AB196" i="1" s="1"/>
  <c r="AG196" i="1"/>
  <c r="AH196" i="1"/>
  <c r="CV196" i="1" s="1"/>
  <c r="U196" i="1" s="1"/>
  <c r="AI196" i="1"/>
  <c r="AJ196" i="1"/>
  <c r="CX196" i="1" s="1"/>
  <c r="W196" i="1" s="1"/>
  <c r="CQ196" i="1"/>
  <c r="CR196" i="1"/>
  <c r="CS196" i="1"/>
  <c r="CU196" i="1"/>
  <c r="T196" i="1" s="1"/>
  <c r="CW196" i="1"/>
  <c r="V196" i="1" s="1"/>
  <c r="FR196" i="1"/>
  <c r="GL196" i="1"/>
  <c r="GN196" i="1"/>
  <c r="GO196" i="1"/>
  <c r="GP196" i="1"/>
  <c r="GV196" i="1"/>
  <c r="HC196" i="1"/>
  <c r="GX196" i="1" s="1"/>
  <c r="P197" i="1"/>
  <c r="R197" i="1"/>
  <c r="AC197" i="1"/>
  <c r="AD197" i="1"/>
  <c r="AE197" i="1"/>
  <c r="Q197" i="1" s="1"/>
  <c r="AF197" i="1"/>
  <c r="AB197" i="1" s="1"/>
  <c r="AG197" i="1"/>
  <c r="AH197" i="1"/>
  <c r="CV197" i="1" s="1"/>
  <c r="U197" i="1" s="1"/>
  <c r="AI197" i="1"/>
  <c r="AJ197" i="1"/>
  <c r="CX197" i="1" s="1"/>
  <c r="W197" i="1" s="1"/>
  <c r="CQ197" i="1"/>
  <c r="CR197" i="1"/>
  <c r="CS197" i="1"/>
  <c r="CU197" i="1"/>
  <c r="T197" i="1" s="1"/>
  <c r="CW197" i="1"/>
  <c r="V197" i="1" s="1"/>
  <c r="FR197" i="1"/>
  <c r="GL197" i="1"/>
  <c r="GN197" i="1"/>
  <c r="GO197" i="1"/>
  <c r="GP197" i="1"/>
  <c r="GV197" i="1"/>
  <c r="HC197" i="1"/>
  <c r="GX197" i="1" s="1"/>
  <c r="P198" i="1"/>
  <c r="R198" i="1"/>
  <c r="AC198" i="1"/>
  <c r="AD198" i="1"/>
  <c r="AE198" i="1"/>
  <c r="Q198" i="1" s="1"/>
  <c r="AF198" i="1"/>
  <c r="AB198" i="1" s="1"/>
  <c r="AG198" i="1"/>
  <c r="AH198" i="1"/>
  <c r="CV198" i="1" s="1"/>
  <c r="U198" i="1" s="1"/>
  <c r="AI198" i="1"/>
  <c r="AJ198" i="1"/>
  <c r="CX198" i="1" s="1"/>
  <c r="W198" i="1" s="1"/>
  <c r="CQ198" i="1"/>
  <c r="CR198" i="1"/>
  <c r="CS198" i="1"/>
  <c r="CU198" i="1"/>
  <c r="T198" i="1" s="1"/>
  <c r="CW198" i="1"/>
  <c r="V198" i="1" s="1"/>
  <c r="FR198" i="1"/>
  <c r="GL198" i="1"/>
  <c r="GN198" i="1"/>
  <c r="GO198" i="1"/>
  <c r="GP198" i="1"/>
  <c r="GV198" i="1"/>
  <c r="HC198" i="1"/>
  <c r="GX198" i="1" s="1"/>
  <c r="P199" i="1"/>
  <c r="R199" i="1"/>
  <c r="AC199" i="1"/>
  <c r="AD199" i="1"/>
  <c r="AE199" i="1"/>
  <c r="Q199" i="1" s="1"/>
  <c r="AF199" i="1"/>
  <c r="AB199" i="1" s="1"/>
  <c r="AG199" i="1"/>
  <c r="AH199" i="1"/>
  <c r="CV199" i="1" s="1"/>
  <c r="U199" i="1" s="1"/>
  <c r="AI199" i="1"/>
  <c r="AJ199" i="1"/>
  <c r="CX199" i="1" s="1"/>
  <c r="W199" i="1" s="1"/>
  <c r="CQ199" i="1"/>
  <c r="CR199" i="1"/>
  <c r="CS199" i="1"/>
  <c r="CU199" i="1"/>
  <c r="T199" i="1" s="1"/>
  <c r="CW199" i="1"/>
  <c r="V199" i="1" s="1"/>
  <c r="FR199" i="1"/>
  <c r="GL199" i="1"/>
  <c r="GN199" i="1"/>
  <c r="GO199" i="1"/>
  <c r="GP199" i="1"/>
  <c r="GV199" i="1"/>
  <c r="HC199" i="1"/>
  <c r="GX199" i="1" s="1"/>
  <c r="P200" i="1"/>
  <c r="R200" i="1"/>
  <c r="AC200" i="1"/>
  <c r="AD200" i="1"/>
  <c r="AE200" i="1"/>
  <c r="Q200" i="1" s="1"/>
  <c r="AF200" i="1"/>
  <c r="AB200" i="1" s="1"/>
  <c r="AG200" i="1"/>
  <c r="AH200" i="1"/>
  <c r="CV200" i="1" s="1"/>
  <c r="U200" i="1" s="1"/>
  <c r="AI200" i="1"/>
  <c r="AJ200" i="1"/>
  <c r="CX200" i="1" s="1"/>
  <c r="W200" i="1" s="1"/>
  <c r="CQ200" i="1"/>
  <c r="CR200" i="1"/>
  <c r="CS200" i="1"/>
  <c r="CU200" i="1"/>
  <c r="T200" i="1" s="1"/>
  <c r="CW200" i="1"/>
  <c r="V200" i="1" s="1"/>
  <c r="FR200" i="1"/>
  <c r="GL200" i="1"/>
  <c r="GN200" i="1"/>
  <c r="GO200" i="1"/>
  <c r="GP200" i="1"/>
  <c r="GV200" i="1"/>
  <c r="HC200" i="1"/>
  <c r="GX200" i="1" s="1"/>
  <c r="P201" i="1"/>
  <c r="R201" i="1"/>
  <c r="AC201" i="1"/>
  <c r="AD201" i="1"/>
  <c r="AE201" i="1"/>
  <c r="Q201" i="1" s="1"/>
  <c r="AF201" i="1"/>
  <c r="AB201" i="1" s="1"/>
  <c r="AG201" i="1"/>
  <c r="AH201" i="1"/>
  <c r="CV201" i="1" s="1"/>
  <c r="U201" i="1" s="1"/>
  <c r="AI201" i="1"/>
  <c r="AJ201" i="1"/>
  <c r="CX201" i="1" s="1"/>
  <c r="W201" i="1" s="1"/>
  <c r="CQ201" i="1"/>
  <c r="CR201" i="1"/>
  <c r="CS201" i="1"/>
  <c r="CU201" i="1"/>
  <c r="T201" i="1" s="1"/>
  <c r="CW201" i="1"/>
  <c r="V201" i="1" s="1"/>
  <c r="FR201" i="1"/>
  <c r="GL201" i="1"/>
  <c r="GN201" i="1"/>
  <c r="GO201" i="1"/>
  <c r="GP201" i="1"/>
  <c r="GV201" i="1"/>
  <c r="HC201" i="1"/>
  <c r="GX201" i="1" s="1"/>
  <c r="P202" i="1"/>
  <c r="R202" i="1"/>
  <c r="AC202" i="1"/>
  <c r="AD202" i="1"/>
  <c r="AE202" i="1"/>
  <c r="Q202" i="1" s="1"/>
  <c r="AF202" i="1"/>
  <c r="AB202" i="1" s="1"/>
  <c r="AG202" i="1"/>
  <c r="AH202" i="1"/>
  <c r="CV202" i="1" s="1"/>
  <c r="U202" i="1" s="1"/>
  <c r="AI202" i="1"/>
  <c r="AJ202" i="1"/>
  <c r="CX202" i="1" s="1"/>
  <c r="W202" i="1" s="1"/>
  <c r="CQ202" i="1"/>
  <c r="CR202" i="1"/>
  <c r="CS202" i="1"/>
  <c r="CU202" i="1"/>
  <c r="T202" i="1" s="1"/>
  <c r="CW202" i="1"/>
  <c r="V202" i="1" s="1"/>
  <c r="FR202" i="1"/>
  <c r="GL202" i="1"/>
  <c r="GN202" i="1"/>
  <c r="GO202" i="1"/>
  <c r="GP202" i="1"/>
  <c r="GV202" i="1"/>
  <c r="HC202" i="1"/>
  <c r="GX202" i="1" s="1"/>
  <c r="P203" i="1"/>
  <c r="R203" i="1"/>
  <c r="AC203" i="1"/>
  <c r="AD203" i="1"/>
  <c r="AE203" i="1"/>
  <c r="Q203" i="1" s="1"/>
  <c r="AF203" i="1"/>
  <c r="AB203" i="1" s="1"/>
  <c r="AG203" i="1"/>
  <c r="AH203" i="1"/>
  <c r="CV203" i="1" s="1"/>
  <c r="U203" i="1" s="1"/>
  <c r="AI203" i="1"/>
  <c r="AJ203" i="1"/>
  <c r="CX203" i="1" s="1"/>
  <c r="W203" i="1" s="1"/>
  <c r="CQ203" i="1"/>
  <c r="CR203" i="1"/>
  <c r="CS203" i="1"/>
  <c r="CU203" i="1"/>
  <c r="T203" i="1" s="1"/>
  <c r="CW203" i="1"/>
  <c r="V203" i="1" s="1"/>
  <c r="FR203" i="1"/>
  <c r="GL203" i="1"/>
  <c r="GN203" i="1"/>
  <c r="GO203" i="1"/>
  <c r="GP203" i="1"/>
  <c r="GV203" i="1"/>
  <c r="HC203" i="1"/>
  <c r="GX203" i="1" s="1"/>
  <c r="P204" i="1"/>
  <c r="R204" i="1"/>
  <c r="AC204" i="1"/>
  <c r="AD204" i="1"/>
  <c r="AE204" i="1"/>
  <c r="Q204" i="1" s="1"/>
  <c r="AF204" i="1"/>
  <c r="AB204" i="1" s="1"/>
  <c r="AG204" i="1"/>
  <c r="AH204" i="1"/>
  <c r="CV204" i="1" s="1"/>
  <c r="U204" i="1" s="1"/>
  <c r="AI204" i="1"/>
  <c r="AJ204" i="1"/>
  <c r="CX204" i="1" s="1"/>
  <c r="W204" i="1" s="1"/>
  <c r="CQ204" i="1"/>
  <c r="CR204" i="1"/>
  <c r="CS204" i="1"/>
  <c r="CU204" i="1"/>
  <c r="T204" i="1" s="1"/>
  <c r="CW204" i="1"/>
  <c r="V204" i="1" s="1"/>
  <c r="FR204" i="1"/>
  <c r="GL204" i="1"/>
  <c r="GN204" i="1"/>
  <c r="GO204" i="1"/>
  <c r="GP204" i="1"/>
  <c r="GV204" i="1"/>
  <c r="HC204" i="1"/>
  <c r="GX204" i="1" s="1"/>
  <c r="P205" i="1"/>
  <c r="R205" i="1"/>
  <c r="AC205" i="1"/>
  <c r="AD205" i="1"/>
  <c r="AE205" i="1"/>
  <c r="Q205" i="1" s="1"/>
  <c r="AF205" i="1"/>
  <c r="AB205" i="1" s="1"/>
  <c r="AG205" i="1"/>
  <c r="AH205" i="1"/>
  <c r="CV205" i="1" s="1"/>
  <c r="U205" i="1" s="1"/>
  <c r="AI205" i="1"/>
  <c r="AJ205" i="1"/>
  <c r="CX205" i="1" s="1"/>
  <c r="W205" i="1" s="1"/>
  <c r="CQ205" i="1"/>
  <c r="CR205" i="1"/>
  <c r="CS205" i="1"/>
  <c r="CU205" i="1"/>
  <c r="T205" i="1" s="1"/>
  <c r="CW205" i="1"/>
  <c r="V205" i="1" s="1"/>
  <c r="FR205" i="1"/>
  <c r="GL205" i="1"/>
  <c r="GN205" i="1"/>
  <c r="GO205" i="1"/>
  <c r="GP205" i="1"/>
  <c r="GV205" i="1"/>
  <c r="HC205" i="1"/>
  <c r="GX205" i="1" s="1"/>
  <c r="P206" i="1"/>
  <c r="R206" i="1"/>
  <c r="AC206" i="1"/>
  <c r="AD206" i="1"/>
  <c r="AE206" i="1"/>
  <c r="Q206" i="1" s="1"/>
  <c r="AF206" i="1"/>
  <c r="AB206" i="1" s="1"/>
  <c r="AG206" i="1"/>
  <c r="AH206" i="1"/>
  <c r="CV206" i="1" s="1"/>
  <c r="U206" i="1" s="1"/>
  <c r="AI206" i="1"/>
  <c r="AJ206" i="1"/>
  <c r="CX206" i="1" s="1"/>
  <c r="W206" i="1" s="1"/>
  <c r="CQ206" i="1"/>
  <c r="CR206" i="1"/>
  <c r="CS206" i="1"/>
  <c r="CU206" i="1"/>
  <c r="T206" i="1" s="1"/>
  <c r="CW206" i="1"/>
  <c r="V206" i="1" s="1"/>
  <c r="FR206" i="1"/>
  <c r="GL206" i="1"/>
  <c r="GN206" i="1"/>
  <c r="GO206" i="1"/>
  <c r="GP206" i="1"/>
  <c r="GV206" i="1"/>
  <c r="HC206" i="1"/>
  <c r="GX206" i="1" s="1"/>
  <c r="P207" i="1"/>
  <c r="R207" i="1"/>
  <c r="AC207" i="1"/>
  <c r="AD207" i="1"/>
  <c r="AE207" i="1"/>
  <c r="Q207" i="1" s="1"/>
  <c r="AF207" i="1"/>
  <c r="AB207" i="1" s="1"/>
  <c r="AG207" i="1"/>
  <c r="AH207" i="1"/>
  <c r="CV207" i="1" s="1"/>
  <c r="U207" i="1" s="1"/>
  <c r="AI207" i="1"/>
  <c r="AJ207" i="1"/>
  <c r="CX207" i="1" s="1"/>
  <c r="W207" i="1" s="1"/>
  <c r="CQ207" i="1"/>
  <c r="CR207" i="1"/>
  <c r="CS207" i="1"/>
  <c r="CU207" i="1"/>
  <c r="T207" i="1" s="1"/>
  <c r="CW207" i="1"/>
  <c r="V207" i="1" s="1"/>
  <c r="FR207" i="1"/>
  <c r="GL207" i="1"/>
  <c r="GN207" i="1"/>
  <c r="GO207" i="1"/>
  <c r="GP207" i="1"/>
  <c r="GV207" i="1"/>
  <c r="HC207" i="1"/>
  <c r="GX207" i="1" s="1"/>
  <c r="P208" i="1"/>
  <c r="R208" i="1"/>
  <c r="AC208" i="1"/>
  <c r="AD208" i="1"/>
  <c r="AE208" i="1"/>
  <c r="Q208" i="1" s="1"/>
  <c r="AF208" i="1"/>
  <c r="AB208" i="1" s="1"/>
  <c r="AG208" i="1"/>
  <c r="AH208" i="1"/>
  <c r="CV208" i="1" s="1"/>
  <c r="U208" i="1" s="1"/>
  <c r="AI208" i="1"/>
  <c r="AJ208" i="1"/>
  <c r="CX208" i="1" s="1"/>
  <c r="W208" i="1" s="1"/>
  <c r="CQ208" i="1"/>
  <c r="CR208" i="1"/>
  <c r="CS208" i="1"/>
  <c r="CU208" i="1"/>
  <c r="T208" i="1" s="1"/>
  <c r="CW208" i="1"/>
  <c r="V208" i="1" s="1"/>
  <c r="FR208" i="1"/>
  <c r="GL208" i="1"/>
  <c r="GN208" i="1"/>
  <c r="GO208" i="1"/>
  <c r="GP208" i="1"/>
  <c r="GV208" i="1"/>
  <c r="HC208" i="1"/>
  <c r="GX208" i="1" s="1"/>
  <c r="P209" i="1"/>
  <c r="R209" i="1"/>
  <c r="AC209" i="1"/>
  <c r="AD209" i="1"/>
  <c r="AE209" i="1"/>
  <c r="Q209" i="1" s="1"/>
  <c r="AF209" i="1"/>
  <c r="AB209" i="1" s="1"/>
  <c r="AG209" i="1"/>
  <c r="AH209" i="1"/>
  <c r="CV209" i="1" s="1"/>
  <c r="U209" i="1" s="1"/>
  <c r="AI209" i="1"/>
  <c r="AJ209" i="1"/>
  <c r="CX209" i="1" s="1"/>
  <c r="W209" i="1" s="1"/>
  <c r="CQ209" i="1"/>
  <c r="CR209" i="1"/>
  <c r="CS209" i="1"/>
  <c r="CU209" i="1"/>
  <c r="T209" i="1" s="1"/>
  <c r="CW209" i="1"/>
  <c r="V209" i="1" s="1"/>
  <c r="FR209" i="1"/>
  <c r="GL209" i="1"/>
  <c r="GN209" i="1"/>
  <c r="GO209" i="1"/>
  <c r="GP209" i="1"/>
  <c r="GV209" i="1"/>
  <c r="HC209" i="1"/>
  <c r="GX209" i="1" s="1"/>
  <c r="P210" i="1"/>
  <c r="R210" i="1"/>
  <c r="AC210" i="1"/>
  <c r="AD210" i="1"/>
  <c r="AE210" i="1"/>
  <c r="Q210" i="1" s="1"/>
  <c r="AF210" i="1"/>
  <c r="AB210" i="1" s="1"/>
  <c r="AG210" i="1"/>
  <c r="AH210" i="1"/>
  <c r="CV210" i="1" s="1"/>
  <c r="U210" i="1" s="1"/>
  <c r="AI210" i="1"/>
  <c r="AJ210" i="1"/>
  <c r="CX210" i="1" s="1"/>
  <c r="W210" i="1" s="1"/>
  <c r="CQ210" i="1"/>
  <c r="CR210" i="1"/>
  <c r="CS210" i="1"/>
  <c r="CU210" i="1"/>
  <c r="T210" i="1" s="1"/>
  <c r="CW210" i="1"/>
  <c r="V210" i="1" s="1"/>
  <c r="FR210" i="1"/>
  <c r="GL210" i="1"/>
  <c r="GN210" i="1"/>
  <c r="GO210" i="1"/>
  <c r="GP210" i="1"/>
  <c r="GV210" i="1"/>
  <c r="HC210" i="1"/>
  <c r="GX210" i="1" s="1"/>
  <c r="P211" i="1"/>
  <c r="R211" i="1"/>
  <c r="AC211" i="1"/>
  <c r="AD211" i="1"/>
  <c r="AE211" i="1"/>
  <c r="Q211" i="1" s="1"/>
  <c r="AF211" i="1"/>
  <c r="AB211" i="1" s="1"/>
  <c r="AG211" i="1"/>
  <c r="AH211" i="1"/>
  <c r="CV211" i="1" s="1"/>
  <c r="U211" i="1" s="1"/>
  <c r="AI211" i="1"/>
  <c r="AJ211" i="1"/>
  <c r="CX211" i="1" s="1"/>
  <c r="W211" i="1" s="1"/>
  <c r="CQ211" i="1"/>
  <c r="CR211" i="1"/>
  <c r="CS211" i="1"/>
  <c r="CU211" i="1"/>
  <c r="T211" i="1" s="1"/>
  <c r="CW211" i="1"/>
  <c r="V211" i="1" s="1"/>
  <c r="FR211" i="1"/>
  <c r="GL211" i="1"/>
  <c r="GN211" i="1"/>
  <c r="GO211" i="1"/>
  <c r="GP211" i="1"/>
  <c r="GV211" i="1"/>
  <c r="HC211" i="1"/>
  <c r="GX211" i="1" s="1"/>
  <c r="P212" i="1"/>
  <c r="R212" i="1"/>
  <c r="AC212" i="1"/>
  <c r="AD212" i="1"/>
  <c r="AE212" i="1"/>
  <c r="Q212" i="1" s="1"/>
  <c r="AF212" i="1"/>
  <c r="AB212" i="1" s="1"/>
  <c r="AG212" i="1"/>
  <c r="AH212" i="1"/>
  <c r="CV212" i="1" s="1"/>
  <c r="U212" i="1" s="1"/>
  <c r="AI212" i="1"/>
  <c r="AJ212" i="1"/>
  <c r="CX212" i="1" s="1"/>
  <c r="W212" i="1" s="1"/>
  <c r="CQ212" i="1"/>
  <c r="CR212" i="1"/>
  <c r="CS212" i="1"/>
  <c r="CU212" i="1"/>
  <c r="T212" i="1" s="1"/>
  <c r="CW212" i="1"/>
  <c r="V212" i="1" s="1"/>
  <c r="FR212" i="1"/>
  <c r="GL212" i="1"/>
  <c r="GN212" i="1"/>
  <c r="GO212" i="1"/>
  <c r="GP212" i="1"/>
  <c r="GV212" i="1"/>
  <c r="HC212" i="1"/>
  <c r="GX212" i="1" s="1"/>
  <c r="P213" i="1"/>
  <c r="R213" i="1"/>
  <c r="AC213" i="1"/>
  <c r="AD213" i="1"/>
  <c r="AE213" i="1"/>
  <c r="Q213" i="1" s="1"/>
  <c r="AF213" i="1"/>
  <c r="AB213" i="1" s="1"/>
  <c r="AG213" i="1"/>
  <c r="AH213" i="1"/>
  <c r="CV213" i="1" s="1"/>
  <c r="U213" i="1" s="1"/>
  <c r="AI213" i="1"/>
  <c r="AJ213" i="1"/>
  <c r="CX213" i="1" s="1"/>
  <c r="W213" i="1" s="1"/>
  <c r="CQ213" i="1"/>
  <c r="CR213" i="1"/>
  <c r="CS213" i="1"/>
  <c r="CU213" i="1"/>
  <c r="T213" i="1" s="1"/>
  <c r="CW213" i="1"/>
  <c r="V213" i="1" s="1"/>
  <c r="FR213" i="1"/>
  <c r="GL213" i="1"/>
  <c r="GN213" i="1"/>
  <c r="GO213" i="1"/>
  <c r="GP213" i="1"/>
  <c r="GV213" i="1"/>
  <c r="HC213" i="1"/>
  <c r="GX213" i="1" s="1"/>
  <c r="C214" i="1"/>
  <c r="D214" i="1"/>
  <c r="P214" i="1"/>
  <c r="R214" i="1"/>
  <c r="AC214" i="1"/>
  <c r="AD214" i="1"/>
  <c r="AB214" i="1" s="1"/>
  <c r="AE214" i="1"/>
  <c r="Q214" i="1" s="1"/>
  <c r="AF214" i="1"/>
  <c r="S214" i="1" s="1"/>
  <c r="AG214" i="1"/>
  <c r="AH214" i="1"/>
  <c r="CV214" i="1" s="1"/>
  <c r="U214" i="1" s="1"/>
  <c r="AI214" i="1"/>
  <c r="AJ214" i="1"/>
  <c r="CX214" i="1" s="1"/>
  <c r="W214" i="1" s="1"/>
  <c r="CQ214" i="1"/>
  <c r="CR214" i="1"/>
  <c r="CS214" i="1"/>
  <c r="CU214" i="1"/>
  <c r="T214" i="1" s="1"/>
  <c r="CW214" i="1"/>
  <c r="V214" i="1" s="1"/>
  <c r="GL214" i="1"/>
  <c r="GO214" i="1"/>
  <c r="GP214" i="1"/>
  <c r="GV214" i="1"/>
  <c r="GX214" i="1"/>
  <c r="HC214" i="1"/>
  <c r="C215" i="1"/>
  <c r="D215" i="1"/>
  <c r="S215" i="1"/>
  <c r="Y215" i="1" s="1"/>
  <c r="AC215" i="1"/>
  <c r="AE215" i="1"/>
  <c r="Q215" i="1" s="1"/>
  <c r="AF215" i="1"/>
  <c r="AG215" i="1"/>
  <c r="CU215" i="1" s="1"/>
  <c r="T215" i="1" s="1"/>
  <c r="AH215" i="1"/>
  <c r="AI215" i="1"/>
  <c r="CW215" i="1" s="1"/>
  <c r="V215" i="1" s="1"/>
  <c r="AJ215" i="1"/>
  <c r="CR215" i="1"/>
  <c r="CT215" i="1"/>
  <c r="CV215" i="1"/>
  <c r="U215" i="1" s="1"/>
  <c r="CX215" i="1"/>
  <c r="W215" i="1" s="1"/>
  <c r="GL215" i="1"/>
  <c r="GO215" i="1"/>
  <c r="GP215" i="1"/>
  <c r="GV215" i="1"/>
  <c r="HC215" i="1" s="1"/>
  <c r="GX215" i="1" s="1"/>
  <c r="P216" i="1"/>
  <c r="FR216" i="1" s="1"/>
  <c r="BY219" i="1" s="1"/>
  <c r="R216" i="1"/>
  <c r="AC216" i="1"/>
  <c r="AD216" i="1"/>
  <c r="AB216" i="1" s="1"/>
  <c r="AE216" i="1"/>
  <c r="Q216" i="1" s="1"/>
  <c r="AF216" i="1"/>
  <c r="S216" i="1" s="1"/>
  <c r="AG216" i="1"/>
  <c r="AH216" i="1"/>
  <c r="CV216" i="1" s="1"/>
  <c r="U216" i="1" s="1"/>
  <c r="AI216" i="1"/>
  <c r="AJ216" i="1"/>
  <c r="CX216" i="1" s="1"/>
  <c r="W216" i="1" s="1"/>
  <c r="CQ216" i="1"/>
  <c r="CR216" i="1"/>
  <c r="CS216" i="1"/>
  <c r="CU216" i="1"/>
  <c r="T216" i="1" s="1"/>
  <c r="CW216" i="1"/>
  <c r="V216" i="1" s="1"/>
  <c r="GL216" i="1"/>
  <c r="GN216" i="1"/>
  <c r="GO216" i="1"/>
  <c r="GP216" i="1"/>
  <c r="GV216" i="1"/>
  <c r="HC216" i="1" s="1"/>
  <c r="GX216" i="1" s="1"/>
  <c r="P217" i="1"/>
  <c r="FR217" i="1" s="1"/>
  <c r="FQ219" i="1" s="1"/>
  <c r="R217" i="1"/>
  <c r="AC217" i="1"/>
  <c r="AD217" i="1"/>
  <c r="AB217" i="1" s="1"/>
  <c r="AE217" i="1"/>
  <c r="Q217" i="1" s="1"/>
  <c r="AF217" i="1"/>
  <c r="S217" i="1" s="1"/>
  <c r="AG217" i="1"/>
  <c r="AH217" i="1"/>
  <c r="CV217" i="1" s="1"/>
  <c r="U217" i="1" s="1"/>
  <c r="AI217" i="1"/>
  <c r="AJ217" i="1"/>
  <c r="CX217" i="1" s="1"/>
  <c r="W217" i="1" s="1"/>
  <c r="CQ217" i="1"/>
  <c r="CR217" i="1"/>
  <c r="CS217" i="1"/>
  <c r="CU217" i="1"/>
  <c r="T217" i="1" s="1"/>
  <c r="CW217" i="1"/>
  <c r="V217" i="1" s="1"/>
  <c r="GL217" i="1"/>
  <c r="GN217" i="1"/>
  <c r="GO217" i="1"/>
  <c r="GP217" i="1"/>
  <c r="GV217" i="1"/>
  <c r="HC217" i="1" s="1"/>
  <c r="GX217" i="1" s="1"/>
  <c r="B219" i="1"/>
  <c r="B150" i="1" s="1"/>
  <c r="C219" i="1"/>
  <c r="C150" i="1" s="1"/>
  <c r="D219" i="1"/>
  <c r="D150" i="1" s="1"/>
  <c r="F219" i="1"/>
  <c r="F150" i="1" s="1"/>
  <c r="G219" i="1"/>
  <c r="G150" i="1" s="1"/>
  <c r="AC219" i="1"/>
  <c r="AC150" i="1" s="1"/>
  <c r="AE219" i="1"/>
  <c r="AE150" i="1" s="1"/>
  <c r="BX219" i="1"/>
  <c r="AO219" i="1" s="1"/>
  <c r="BZ219" i="1"/>
  <c r="BZ150" i="1" s="1"/>
  <c r="CC219" i="1"/>
  <c r="AT219" i="1" s="1"/>
  <c r="CD219" i="1"/>
  <c r="CD150" i="1" s="1"/>
  <c r="CK219" i="1"/>
  <c r="BB219" i="1" s="1"/>
  <c r="CL219" i="1"/>
  <c r="CL150" i="1" s="1"/>
  <c r="CM219" i="1"/>
  <c r="CM150" i="1" s="1"/>
  <c r="FP219" i="1"/>
  <c r="FP150" i="1" s="1"/>
  <c r="FR219" i="1"/>
  <c r="FR150" i="1" s="1"/>
  <c r="FU219" i="1"/>
  <c r="FU150" i="1" s="1"/>
  <c r="FV219" i="1"/>
  <c r="FV150" i="1" s="1"/>
  <c r="GC219" i="1"/>
  <c r="GC150" i="1" s="1"/>
  <c r="GD219" i="1"/>
  <c r="GD150" i="1" s="1"/>
  <c r="GE219" i="1"/>
  <c r="GE150" i="1" s="1"/>
  <c r="D249" i="1"/>
  <c r="E251" i="1"/>
  <c r="Z251" i="1"/>
  <c r="AA251" i="1"/>
  <c r="AM251" i="1"/>
  <c r="AN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R251" i="1"/>
  <c r="DS251" i="1"/>
  <c r="EE251" i="1"/>
  <c r="EF251" i="1"/>
  <c r="EW251" i="1"/>
  <c r="EX251" i="1"/>
  <c r="EY251" i="1"/>
  <c r="EZ251" i="1"/>
  <c r="FA251" i="1"/>
  <c r="FB251" i="1"/>
  <c r="FC251" i="1"/>
  <c r="FD251" i="1"/>
  <c r="FE251" i="1"/>
  <c r="FF251" i="1"/>
  <c r="FG251" i="1"/>
  <c r="FH251" i="1"/>
  <c r="FI251" i="1"/>
  <c r="FJ251" i="1"/>
  <c r="FK251" i="1"/>
  <c r="FL251" i="1"/>
  <c r="FM251" i="1"/>
  <c r="FN251" i="1"/>
  <c r="FO251" i="1"/>
  <c r="GF251" i="1"/>
  <c r="GG251" i="1"/>
  <c r="GH251" i="1"/>
  <c r="GI251" i="1"/>
  <c r="GJ251" i="1"/>
  <c r="GK251" i="1"/>
  <c r="GL251" i="1"/>
  <c r="GM251" i="1"/>
  <c r="GN251" i="1"/>
  <c r="GO251" i="1"/>
  <c r="GP251" i="1"/>
  <c r="GQ251" i="1"/>
  <c r="GR251" i="1"/>
  <c r="GS251" i="1"/>
  <c r="GT251" i="1"/>
  <c r="GU251" i="1"/>
  <c r="GV251" i="1"/>
  <c r="GW251" i="1"/>
  <c r="GX251" i="1"/>
  <c r="C253" i="1"/>
  <c r="D253" i="1"/>
  <c r="I253" i="1"/>
  <c r="K253" i="1"/>
  <c r="P253" i="1"/>
  <c r="R253" i="1"/>
  <c r="AC253" i="1"/>
  <c r="AD253" i="1"/>
  <c r="AE253" i="1"/>
  <c r="Q253" i="1" s="1"/>
  <c r="AD258" i="1" s="1"/>
  <c r="AF253" i="1"/>
  <c r="AB253" i="1" s="1"/>
  <c r="AG253" i="1"/>
  <c r="AH253" i="1"/>
  <c r="CV253" i="1" s="1"/>
  <c r="U253" i="1" s="1"/>
  <c r="AH258" i="1" s="1"/>
  <c r="AI253" i="1"/>
  <c r="AJ253" i="1"/>
  <c r="CX253" i="1" s="1"/>
  <c r="W253" i="1" s="1"/>
  <c r="AJ258" i="1" s="1"/>
  <c r="CQ253" i="1"/>
  <c r="CR253" i="1"/>
  <c r="CS253" i="1"/>
  <c r="CU253" i="1"/>
  <c r="T253" i="1" s="1"/>
  <c r="AG258" i="1" s="1"/>
  <c r="CW253" i="1"/>
  <c r="V253" i="1" s="1"/>
  <c r="GL253" i="1"/>
  <c r="GO253" i="1"/>
  <c r="GP253" i="1"/>
  <c r="GV253" i="1"/>
  <c r="GX253" i="1"/>
  <c r="HC253" i="1"/>
  <c r="C254" i="1"/>
  <c r="D254" i="1"/>
  <c r="I254" i="1"/>
  <c r="R254" i="1" s="1"/>
  <c r="DW258" i="1" s="1"/>
  <c r="K254" i="1"/>
  <c r="S254" i="1"/>
  <c r="Y254" i="1" s="1"/>
  <c r="AC254" i="1"/>
  <c r="AE254" i="1"/>
  <c r="Q254" i="1" s="1"/>
  <c r="AF254" i="1"/>
  <c r="AG254" i="1"/>
  <c r="CU254" i="1" s="1"/>
  <c r="T254" i="1" s="1"/>
  <c r="DY258" i="1" s="1"/>
  <c r="AH254" i="1"/>
  <c r="AI254" i="1"/>
  <c r="CW254" i="1" s="1"/>
  <c r="V254" i="1" s="1"/>
  <c r="AJ254" i="1"/>
  <c r="CR254" i="1"/>
  <c r="CT254" i="1"/>
  <c r="CV254" i="1"/>
  <c r="U254" i="1" s="1"/>
  <c r="CX254" i="1"/>
  <c r="W254" i="1" s="1"/>
  <c r="EB258" i="1" s="1"/>
  <c r="CZ254" i="1"/>
  <c r="GL254" i="1"/>
  <c r="GO254" i="1"/>
  <c r="FU258" i="1" s="1"/>
  <c r="GP254" i="1"/>
  <c r="GV254" i="1"/>
  <c r="HC254" i="1"/>
  <c r="GX254" i="1" s="1"/>
  <c r="P255" i="1"/>
  <c r="R255" i="1"/>
  <c r="AC255" i="1"/>
  <c r="AD255" i="1"/>
  <c r="AE255" i="1"/>
  <c r="Q255" i="1" s="1"/>
  <c r="AF255" i="1"/>
  <c r="AB255" i="1" s="1"/>
  <c r="AG255" i="1"/>
  <c r="AH255" i="1"/>
  <c r="CV255" i="1" s="1"/>
  <c r="U255" i="1" s="1"/>
  <c r="AI255" i="1"/>
  <c r="AJ255" i="1"/>
  <c r="CX255" i="1" s="1"/>
  <c r="W255" i="1" s="1"/>
  <c r="CQ255" i="1"/>
  <c r="CR255" i="1"/>
  <c r="CS255" i="1"/>
  <c r="CU255" i="1"/>
  <c r="T255" i="1" s="1"/>
  <c r="CW255" i="1"/>
  <c r="V255" i="1" s="1"/>
  <c r="FR255" i="1"/>
  <c r="BY258" i="1" s="1"/>
  <c r="GL255" i="1"/>
  <c r="GN255" i="1"/>
  <c r="GO255" i="1"/>
  <c r="CC258" i="1" s="1"/>
  <c r="GP255" i="1"/>
  <c r="GV255" i="1"/>
  <c r="HC255" i="1"/>
  <c r="GX255" i="1" s="1"/>
  <c r="CJ258" i="1" s="1"/>
  <c r="P256" i="1"/>
  <c r="R256" i="1"/>
  <c r="AC256" i="1"/>
  <c r="AD256" i="1"/>
  <c r="AB256" i="1" s="1"/>
  <c r="AE256" i="1"/>
  <c r="Q256" i="1" s="1"/>
  <c r="AF256" i="1"/>
  <c r="S256" i="1" s="1"/>
  <c r="AG256" i="1"/>
  <c r="AH256" i="1"/>
  <c r="CV256" i="1" s="1"/>
  <c r="U256" i="1" s="1"/>
  <c r="AI256" i="1"/>
  <c r="AJ256" i="1"/>
  <c r="CX256" i="1" s="1"/>
  <c r="W256" i="1" s="1"/>
  <c r="CQ256" i="1"/>
  <c r="CR256" i="1"/>
  <c r="CS256" i="1"/>
  <c r="CU256" i="1"/>
  <c r="T256" i="1" s="1"/>
  <c r="CW256" i="1"/>
  <c r="V256" i="1" s="1"/>
  <c r="FR256" i="1"/>
  <c r="FQ258" i="1" s="1"/>
  <c r="GL256" i="1"/>
  <c r="GN256" i="1"/>
  <c r="GO256" i="1"/>
  <c r="GP256" i="1"/>
  <c r="GV256" i="1"/>
  <c r="HC256" i="1"/>
  <c r="GX256" i="1" s="1"/>
  <c r="B258" i="1"/>
  <c r="B251" i="1" s="1"/>
  <c r="C258" i="1"/>
  <c r="C251" i="1" s="1"/>
  <c r="D258" i="1"/>
  <c r="D251" i="1" s="1"/>
  <c r="F258" i="1"/>
  <c r="F251" i="1" s="1"/>
  <c r="G258" i="1"/>
  <c r="G251" i="1" s="1"/>
  <c r="AC258" i="1"/>
  <c r="AC251" i="1" s="1"/>
  <c r="AE258" i="1"/>
  <c r="R258" i="1" s="1"/>
  <c r="BX258" i="1"/>
  <c r="BX251" i="1" s="1"/>
  <c r="BZ258" i="1"/>
  <c r="BZ251" i="1" s="1"/>
  <c r="CD258" i="1"/>
  <c r="CD251" i="1" s="1"/>
  <c r="CK258" i="1"/>
  <c r="CK251" i="1" s="1"/>
  <c r="CL258" i="1"/>
  <c r="CL251" i="1" s="1"/>
  <c r="CM258" i="1"/>
  <c r="CM251" i="1" s="1"/>
  <c r="FP258" i="1"/>
  <c r="FP251" i="1" s="1"/>
  <c r="FR258" i="1"/>
  <c r="EI258" i="1" s="1"/>
  <c r="FV258" i="1"/>
  <c r="EM258" i="1" s="1"/>
  <c r="GC258" i="1"/>
  <c r="GC251" i="1" s="1"/>
  <c r="GD258" i="1"/>
  <c r="EU258" i="1" s="1"/>
  <c r="GE258" i="1"/>
  <c r="EV258" i="1" s="1"/>
  <c r="D288" i="1"/>
  <c r="E290" i="1"/>
  <c r="Z290" i="1"/>
  <c r="AA290" i="1"/>
  <c r="AM290" i="1"/>
  <c r="AN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CN290" i="1"/>
  <c r="CO290" i="1"/>
  <c r="CP290" i="1"/>
  <c r="CQ290" i="1"/>
  <c r="CR290" i="1"/>
  <c r="CS290" i="1"/>
  <c r="CT290" i="1"/>
  <c r="CU290" i="1"/>
  <c r="CV290" i="1"/>
  <c r="CW290" i="1"/>
  <c r="CX290" i="1"/>
  <c r="CY290" i="1"/>
  <c r="CZ290" i="1"/>
  <c r="DA290" i="1"/>
  <c r="DB290" i="1"/>
  <c r="DC290" i="1"/>
  <c r="DD290" i="1"/>
  <c r="DE290" i="1"/>
  <c r="DF290" i="1"/>
  <c r="DR290" i="1"/>
  <c r="DS290" i="1"/>
  <c r="EE290" i="1"/>
  <c r="EF290" i="1"/>
  <c r="EW290" i="1"/>
  <c r="EX290" i="1"/>
  <c r="EY290" i="1"/>
  <c r="EZ290" i="1"/>
  <c r="FA290" i="1"/>
  <c r="FB290" i="1"/>
  <c r="FC290" i="1"/>
  <c r="FD290" i="1"/>
  <c r="FE290" i="1"/>
  <c r="FF290" i="1"/>
  <c r="FG290" i="1"/>
  <c r="FH290" i="1"/>
  <c r="FI290" i="1"/>
  <c r="FJ290" i="1"/>
  <c r="FK290" i="1"/>
  <c r="FL290" i="1"/>
  <c r="FM290" i="1"/>
  <c r="FN290" i="1"/>
  <c r="FO290" i="1"/>
  <c r="GF290" i="1"/>
  <c r="GG290" i="1"/>
  <c r="GH290" i="1"/>
  <c r="GI290" i="1"/>
  <c r="GJ290" i="1"/>
  <c r="GK290" i="1"/>
  <c r="GL290" i="1"/>
  <c r="GM290" i="1"/>
  <c r="GN290" i="1"/>
  <c r="GO290" i="1"/>
  <c r="GP290" i="1"/>
  <c r="GQ290" i="1"/>
  <c r="GR290" i="1"/>
  <c r="GS290" i="1"/>
  <c r="GT290" i="1"/>
  <c r="GU290" i="1"/>
  <c r="GV290" i="1"/>
  <c r="GW290" i="1"/>
  <c r="GX290" i="1"/>
  <c r="C292" i="1"/>
  <c r="D292" i="1"/>
  <c r="I292" i="1"/>
  <c r="K292" i="1"/>
  <c r="P292" i="1"/>
  <c r="R292" i="1"/>
  <c r="T292" i="1"/>
  <c r="V292" i="1"/>
  <c r="AC292" i="1"/>
  <c r="AD292" i="1"/>
  <c r="AB292" i="1" s="1"/>
  <c r="AE292" i="1"/>
  <c r="Q292" i="1" s="1"/>
  <c r="AF292" i="1"/>
  <c r="AG292" i="1"/>
  <c r="AH292" i="1"/>
  <c r="CV292" i="1" s="1"/>
  <c r="U292" i="1" s="1"/>
  <c r="AI292" i="1"/>
  <c r="AJ292" i="1"/>
  <c r="CX292" i="1" s="1"/>
  <c r="W292" i="1" s="1"/>
  <c r="CQ292" i="1"/>
  <c r="CR292" i="1"/>
  <c r="CS292" i="1"/>
  <c r="CU292" i="1"/>
  <c r="CW292" i="1"/>
  <c r="GL292" i="1"/>
  <c r="GO292" i="1"/>
  <c r="GP292" i="1"/>
  <c r="GV292" i="1"/>
  <c r="GX292" i="1"/>
  <c r="HC292" i="1"/>
  <c r="C293" i="1"/>
  <c r="D293" i="1"/>
  <c r="I293" i="1"/>
  <c r="K293" i="1"/>
  <c r="Q293" i="1"/>
  <c r="S293" i="1"/>
  <c r="Y293" i="1"/>
  <c r="AC293" i="1"/>
  <c r="AE293" i="1"/>
  <c r="CR293" i="1" s="1"/>
  <c r="AF293" i="1"/>
  <c r="AG293" i="1"/>
  <c r="CU293" i="1" s="1"/>
  <c r="T293" i="1" s="1"/>
  <c r="AH293" i="1"/>
  <c r="AI293" i="1"/>
  <c r="CW293" i="1" s="1"/>
  <c r="V293" i="1" s="1"/>
  <c r="AJ293" i="1"/>
  <c r="CT293" i="1"/>
  <c r="CV293" i="1"/>
  <c r="U293" i="1" s="1"/>
  <c r="CX293" i="1"/>
  <c r="W293" i="1" s="1"/>
  <c r="GL293" i="1"/>
  <c r="GO293" i="1"/>
  <c r="GP293" i="1"/>
  <c r="GV293" i="1"/>
  <c r="HC293" i="1"/>
  <c r="GX293" i="1" s="1"/>
  <c r="I294" i="1"/>
  <c r="S294" i="1"/>
  <c r="U294" i="1"/>
  <c r="AC294" i="1"/>
  <c r="AE294" i="1"/>
  <c r="AF294" i="1"/>
  <c r="AG294" i="1"/>
  <c r="CU294" i="1" s="1"/>
  <c r="T294" i="1" s="1"/>
  <c r="AH294" i="1"/>
  <c r="AI294" i="1"/>
  <c r="CW294" i="1" s="1"/>
  <c r="V294" i="1" s="1"/>
  <c r="AJ294" i="1"/>
  <c r="CT294" i="1"/>
  <c r="CV294" i="1"/>
  <c r="CX294" i="1"/>
  <c r="W294" i="1" s="1"/>
  <c r="GL294" i="1"/>
  <c r="GO294" i="1"/>
  <c r="GP294" i="1"/>
  <c r="GV294" i="1"/>
  <c r="HC294" i="1" s="1"/>
  <c r="GX294" i="1" s="1"/>
  <c r="AC295" i="1"/>
  <c r="AE295" i="1"/>
  <c r="AF295" i="1"/>
  <c r="AG295" i="1"/>
  <c r="CU295" i="1" s="1"/>
  <c r="AH295" i="1"/>
  <c r="AI295" i="1"/>
  <c r="CW295" i="1" s="1"/>
  <c r="AJ295" i="1"/>
  <c r="CR295" i="1"/>
  <c r="CT295" i="1"/>
  <c r="CV295" i="1"/>
  <c r="CX295" i="1"/>
  <c r="GL295" i="1"/>
  <c r="GO295" i="1"/>
  <c r="GP295" i="1"/>
  <c r="GV295" i="1"/>
  <c r="HC295" i="1"/>
  <c r="C296" i="1"/>
  <c r="D296" i="1"/>
  <c r="I296" i="1"/>
  <c r="K296" i="1"/>
  <c r="R296" i="1"/>
  <c r="AC296" i="1"/>
  <c r="P296" i="1" s="1"/>
  <c r="CP296" i="1" s="1"/>
  <c r="O296" i="1" s="1"/>
  <c r="AE296" i="1"/>
  <c r="Q296" i="1" s="1"/>
  <c r="AF296" i="1"/>
  <c r="S296" i="1" s="1"/>
  <c r="Y296" i="1" s="1"/>
  <c r="AG296" i="1"/>
  <c r="CU296" i="1" s="1"/>
  <c r="T296" i="1" s="1"/>
  <c r="AH296" i="1"/>
  <c r="AI296" i="1"/>
  <c r="AJ296" i="1"/>
  <c r="CR296" i="1"/>
  <c r="CS296" i="1"/>
  <c r="CT296" i="1"/>
  <c r="CV296" i="1"/>
  <c r="U296" i="1" s="1"/>
  <c r="CW296" i="1"/>
  <c r="V296" i="1" s="1"/>
  <c r="CX296" i="1"/>
  <c r="W296" i="1" s="1"/>
  <c r="GL296" i="1"/>
  <c r="GO296" i="1"/>
  <c r="GP296" i="1"/>
  <c r="GV296" i="1"/>
  <c r="HC296" i="1" s="1"/>
  <c r="GX296" i="1" s="1"/>
  <c r="C297" i="1"/>
  <c r="D297" i="1"/>
  <c r="I297" i="1"/>
  <c r="K297" i="1"/>
  <c r="P297" i="1"/>
  <c r="CP297" i="1" s="1"/>
  <c r="O297" i="1" s="1"/>
  <c r="GM297" i="1" s="1"/>
  <c r="GN297" i="1" s="1"/>
  <c r="R297" i="1"/>
  <c r="S297" i="1"/>
  <c r="Y297" i="1" s="1"/>
  <c r="X297" i="1"/>
  <c r="AC297" i="1"/>
  <c r="AB297" i="1" s="1"/>
  <c r="AD297" i="1"/>
  <c r="AE297" i="1"/>
  <c r="Q297" i="1" s="1"/>
  <c r="AF297" i="1"/>
  <c r="AG297" i="1"/>
  <c r="AH297" i="1"/>
  <c r="CV297" i="1" s="1"/>
  <c r="U297" i="1" s="1"/>
  <c r="AI297" i="1"/>
  <c r="AJ297" i="1"/>
  <c r="CQ297" i="1"/>
  <c r="CR297" i="1"/>
  <c r="CS297" i="1"/>
  <c r="CT297" i="1"/>
  <c r="CU297" i="1"/>
  <c r="T297" i="1" s="1"/>
  <c r="CW297" i="1"/>
  <c r="V297" i="1" s="1"/>
  <c r="CX297" i="1"/>
  <c r="W297" i="1" s="1"/>
  <c r="CY297" i="1"/>
  <c r="GL297" i="1"/>
  <c r="GO297" i="1"/>
  <c r="GP297" i="1"/>
  <c r="GV297" i="1"/>
  <c r="HC297" i="1" s="1"/>
  <c r="GX297" i="1" s="1"/>
  <c r="I298" i="1"/>
  <c r="Q298" i="1" s="1"/>
  <c r="P298" i="1"/>
  <c r="CP298" i="1" s="1"/>
  <c r="O298" i="1" s="1"/>
  <c r="GM298" i="1" s="1"/>
  <c r="GN298" i="1" s="1"/>
  <c r="R298" i="1"/>
  <c r="S298" i="1"/>
  <c r="Y298" i="1" s="1"/>
  <c r="X298" i="1"/>
  <c r="AC298" i="1"/>
  <c r="AB298" i="1" s="1"/>
  <c r="AD298" i="1"/>
  <c r="AE298" i="1"/>
  <c r="AF298" i="1"/>
  <c r="AG298" i="1"/>
  <c r="AH298" i="1"/>
  <c r="CV298" i="1" s="1"/>
  <c r="U298" i="1" s="1"/>
  <c r="AI298" i="1"/>
  <c r="AJ298" i="1"/>
  <c r="CQ298" i="1"/>
  <c r="CR298" i="1"/>
  <c r="CS298" i="1"/>
  <c r="CT298" i="1"/>
  <c r="CU298" i="1"/>
  <c r="T298" i="1" s="1"/>
  <c r="CW298" i="1"/>
  <c r="V298" i="1" s="1"/>
  <c r="CX298" i="1"/>
  <c r="W298" i="1" s="1"/>
  <c r="CY298" i="1"/>
  <c r="GL298" i="1"/>
  <c r="GO298" i="1"/>
  <c r="GP298" i="1"/>
  <c r="GV298" i="1"/>
  <c r="HC298" i="1" s="1"/>
  <c r="GX298" i="1" s="1"/>
  <c r="I299" i="1"/>
  <c r="Q299" i="1" s="1"/>
  <c r="P299" i="1"/>
  <c r="R299" i="1"/>
  <c r="S299" i="1"/>
  <c r="Y299" i="1" s="1"/>
  <c r="X299" i="1"/>
  <c r="AC299" i="1"/>
  <c r="AB299" i="1" s="1"/>
  <c r="AD299" i="1"/>
  <c r="AE299" i="1"/>
  <c r="AF299" i="1"/>
  <c r="AG299" i="1"/>
  <c r="AH299" i="1"/>
  <c r="CV299" i="1" s="1"/>
  <c r="U299" i="1" s="1"/>
  <c r="AI299" i="1"/>
  <c r="AJ299" i="1"/>
  <c r="CQ299" i="1"/>
  <c r="CR299" i="1"/>
  <c r="CS299" i="1"/>
  <c r="CT299" i="1"/>
  <c r="CU299" i="1"/>
  <c r="T299" i="1" s="1"/>
  <c r="CW299" i="1"/>
  <c r="V299" i="1" s="1"/>
  <c r="CX299" i="1"/>
  <c r="W299" i="1" s="1"/>
  <c r="CY299" i="1"/>
  <c r="GL299" i="1"/>
  <c r="GO299" i="1"/>
  <c r="GP299" i="1"/>
  <c r="GV299" i="1"/>
  <c r="HC299" i="1" s="1"/>
  <c r="GX299" i="1" s="1"/>
  <c r="C300" i="1"/>
  <c r="D300" i="1"/>
  <c r="I300" i="1"/>
  <c r="R300" i="1" s="1"/>
  <c r="K300" i="1"/>
  <c r="AC300" i="1"/>
  <c r="AE300" i="1"/>
  <c r="AD300" i="1" s="1"/>
  <c r="AF300" i="1"/>
  <c r="AG300" i="1"/>
  <c r="AH300" i="1"/>
  <c r="AI300" i="1"/>
  <c r="CW300" i="1" s="1"/>
  <c r="V300" i="1" s="1"/>
  <c r="AJ300" i="1"/>
  <c r="CQ300" i="1"/>
  <c r="CR300" i="1"/>
  <c r="CT300" i="1"/>
  <c r="CU300" i="1"/>
  <c r="T300" i="1" s="1"/>
  <c r="CV300" i="1"/>
  <c r="U300" i="1" s="1"/>
  <c r="CX300" i="1"/>
  <c r="W300" i="1" s="1"/>
  <c r="GL300" i="1"/>
  <c r="GO300" i="1"/>
  <c r="GP300" i="1"/>
  <c r="GV300" i="1"/>
  <c r="HC300" i="1"/>
  <c r="GX300" i="1" s="1"/>
  <c r="C301" i="1"/>
  <c r="D301" i="1"/>
  <c r="I301" i="1"/>
  <c r="K301" i="1"/>
  <c r="R301" i="1"/>
  <c r="AC301" i="1"/>
  <c r="AE301" i="1"/>
  <c r="AD301" i="1" s="1"/>
  <c r="AB301" i="1" s="1"/>
  <c r="AF301" i="1"/>
  <c r="S301" i="1" s="1"/>
  <c r="AG301" i="1"/>
  <c r="AH301" i="1"/>
  <c r="AI301" i="1"/>
  <c r="AJ301" i="1"/>
  <c r="CX301" i="1" s="1"/>
  <c r="W301" i="1" s="1"/>
  <c r="CQ301" i="1"/>
  <c r="CR301" i="1"/>
  <c r="CS301" i="1"/>
  <c r="CU301" i="1"/>
  <c r="T301" i="1" s="1"/>
  <c r="CV301" i="1"/>
  <c r="U301" i="1" s="1"/>
  <c r="CW301" i="1"/>
  <c r="V301" i="1" s="1"/>
  <c r="GL301" i="1"/>
  <c r="GO301" i="1"/>
  <c r="GP301" i="1"/>
  <c r="GV301" i="1"/>
  <c r="HC301" i="1"/>
  <c r="GX301" i="1" s="1"/>
  <c r="I302" i="1"/>
  <c r="P302" i="1" s="1"/>
  <c r="R302" i="1"/>
  <c r="AC302" i="1"/>
  <c r="AE302" i="1"/>
  <c r="AD302" i="1" s="1"/>
  <c r="AB302" i="1" s="1"/>
  <c r="AF302" i="1"/>
  <c r="S302" i="1" s="1"/>
  <c r="AG302" i="1"/>
  <c r="AH302" i="1"/>
  <c r="AI302" i="1"/>
  <c r="AJ302" i="1"/>
  <c r="CX302" i="1" s="1"/>
  <c r="W302" i="1" s="1"/>
  <c r="CQ302" i="1"/>
  <c r="CR302" i="1"/>
  <c r="CS302" i="1"/>
  <c r="CU302" i="1"/>
  <c r="T302" i="1" s="1"/>
  <c r="CV302" i="1"/>
  <c r="U302" i="1" s="1"/>
  <c r="CW302" i="1"/>
  <c r="V302" i="1" s="1"/>
  <c r="GL302" i="1"/>
  <c r="BZ327" i="1" s="1"/>
  <c r="GO302" i="1"/>
  <c r="GP302" i="1"/>
  <c r="CD327" i="1" s="1"/>
  <c r="GV302" i="1"/>
  <c r="HC302" i="1"/>
  <c r="GX302" i="1" s="1"/>
  <c r="I303" i="1"/>
  <c r="P303" i="1" s="1"/>
  <c r="R303" i="1"/>
  <c r="AC303" i="1"/>
  <c r="AE303" i="1"/>
  <c r="AD303" i="1" s="1"/>
  <c r="AB303" i="1" s="1"/>
  <c r="AF303" i="1"/>
  <c r="S303" i="1" s="1"/>
  <c r="AG303" i="1"/>
  <c r="AH303" i="1"/>
  <c r="AI303" i="1"/>
  <c r="AJ303" i="1"/>
  <c r="CX303" i="1" s="1"/>
  <c r="W303" i="1" s="1"/>
  <c r="CQ303" i="1"/>
  <c r="CR303" i="1"/>
  <c r="CS303" i="1"/>
  <c r="CU303" i="1"/>
  <c r="T303" i="1" s="1"/>
  <c r="CV303" i="1"/>
  <c r="U303" i="1" s="1"/>
  <c r="CW303" i="1"/>
  <c r="V303" i="1" s="1"/>
  <c r="GL303" i="1"/>
  <c r="GO303" i="1"/>
  <c r="GP303" i="1"/>
  <c r="GV303" i="1"/>
  <c r="HC303" i="1"/>
  <c r="GX303" i="1" s="1"/>
  <c r="C304" i="1"/>
  <c r="D304" i="1"/>
  <c r="I304" i="1"/>
  <c r="K304" i="1"/>
  <c r="R304" i="1"/>
  <c r="S304" i="1"/>
  <c r="Y304" i="1" s="1"/>
  <c r="AC304" i="1"/>
  <c r="AE304" i="1"/>
  <c r="Q304" i="1" s="1"/>
  <c r="AF304" i="1"/>
  <c r="AG304" i="1"/>
  <c r="CU304" i="1" s="1"/>
  <c r="T304" i="1" s="1"/>
  <c r="AH304" i="1"/>
  <c r="AI304" i="1"/>
  <c r="AJ304" i="1"/>
  <c r="CR304" i="1"/>
  <c r="CS304" i="1"/>
  <c r="CT304" i="1"/>
  <c r="CV304" i="1"/>
  <c r="U304" i="1" s="1"/>
  <c r="CW304" i="1"/>
  <c r="V304" i="1" s="1"/>
  <c r="CX304" i="1"/>
  <c r="W304" i="1" s="1"/>
  <c r="GL304" i="1"/>
  <c r="GO304" i="1"/>
  <c r="GP304" i="1"/>
  <c r="GV304" i="1"/>
  <c r="HC304" i="1" s="1"/>
  <c r="GX304" i="1" s="1"/>
  <c r="C305" i="1"/>
  <c r="D305" i="1"/>
  <c r="I305" i="1"/>
  <c r="K305" i="1"/>
  <c r="P305" i="1"/>
  <c r="R305" i="1"/>
  <c r="S305" i="1"/>
  <c r="Y305" i="1" s="1"/>
  <c r="X305" i="1"/>
  <c r="AC305" i="1"/>
  <c r="AB305" i="1" s="1"/>
  <c r="AD305" i="1"/>
  <c r="AE305" i="1"/>
  <c r="Q305" i="1" s="1"/>
  <c r="AF305" i="1"/>
  <c r="AG305" i="1"/>
  <c r="AH305" i="1"/>
  <c r="CV305" i="1" s="1"/>
  <c r="U305" i="1" s="1"/>
  <c r="AI305" i="1"/>
  <c r="AJ305" i="1"/>
  <c r="CQ305" i="1"/>
  <c r="CR305" i="1"/>
  <c r="CS305" i="1"/>
  <c r="CT305" i="1"/>
  <c r="CU305" i="1"/>
  <c r="T305" i="1" s="1"/>
  <c r="CW305" i="1"/>
  <c r="V305" i="1" s="1"/>
  <c r="CX305" i="1"/>
  <c r="W305" i="1" s="1"/>
  <c r="CY305" i="1"/>
  <c r="GL305" i="1"/>
  <c r="GO305" i="1"/>
  <c r="GP305" i="1"/>
  <c r="GV305" i="1"/>
  <c r="HC305" i="1" s="1"/>
  <c r="GX305" i="1" s="1"/>
  <c r="I306" i="1"/>
  <c r="Q306" i="1" s="1"/>
  <c r="P306" i="1"/>
  <c r="CP306" i="1" s="1"/>
  <c r="O306" i="1" s="1"/>
  <c r="R306" i="1"/>
  <c r="S306" i="1"/>
  <c r="Y306" i="1" s="1"/>
  <c r="X306" i="1"/>
  <c r="AC306" i="1"/>
  <c r="AB306" i="1" s="1"/>
  <c r="AD306" i="1"/>
  <c r="AE306" i="1"/>
  <c r="AF306" i="1"/>
  <c r="AG306" i="1"/>
  <c r="AH306" i="1"/>
  <c r="CV306" i="1" s="1"/>
  <c r="U306" i="1" s="1"/>
  <c r="AI306" i="1"/>
  <c r="AJ306" i="1"/>
  <c r="CQ306" i="1"/>
  <c r="CR306" i="1"/>
  <c r="CS306" i="1"/>
  <c r="CT306" i="1"/>
  <c r="CU306" i="1"/>
  <c r="T306" i="1" s="1"/>
  <c r="CW306" i="1"/>
  <c r="V306" i="1" s="1"/>
  <c r="CX306" i="1"/>
  <c r="W306" i="1" s="1"/>
  <c r="CY306" i="1"/>
  <c r="GL306" i="1"/>
  <c r="GO306" i="1"/>
  <c r="GP306" i="1"/>
  <c r="GV306" i="1"/>
  <c r="HC306" i="1" s="1"/>
  <c r="GX306" i="1" s="1"/>
  <c r="I307" i="1"/>
  <c r="Q307" i="1" s="1"/>
  <c r="P307" i="1"/>
  <c r="CP307" i="1" s="1"/>
  <c r="O307" i="1" s="1"/>
  <c r="GM307" i="1" s="1"/>
  <c r="GN307" i="1" s="1"/>
  <c r="R307" i="1"/>
  <c r="S307" i="1"/>
  <c r="Y307" i="1" s="1"/>
  <c r="X307" i="1"/>
  <c r="AC307" i="1"/>
  <c r="AB307" i="1" s="1"/>
  <c r="AD307" i="1"/>
  <c r="AE307" i="1"/>
  <c r="AF307" i="1"/>
  <c r="AG307" i="1"/>
  <c r="AH307" i="1"/>
  <c r="CV307" i="1" s="1"/>
  <c r="U307" i="1" s="1"/>
  <c r="AI307" i="1"/>
  <c r="AJ307" i="1"/>
  <c r="CQ307" i="1"/>
  <c r="CR307" i="1"/>
  <c r="CS307" i="1"/>
  <c r="CT307" i="1"/>
  <c r="CU307" i="1"/>
  <c r="T307" i="1" s="1"/>
  <c r="CW307" i="1"/>
  <c r="V307" i="1" s="1"/>
  <c r="CX307" i="1"/>
  <c r="W307" i="1" s="1"/>
  <c r="CY307" i="1"/>
  <c r="GL307" i="1"/>
  <c r="GO307" i="1"/>
  <c r="GP307" i="1"/>
  <c r="GV307" i="1"/>
  <c r="HC307" i="1" s="1"/>
  <c r="GX307" i="1" s="1"/>
  <c r="C308" i="1"/>
  <c r="D308" i="1"/>
  <c r="I308" i="1"/>
  <c r="R308" i="1" s="1"/>
  <c r="K308" i="1"/>
  <c r="AC308" i="1"/>
  <c r="AB308" i="1" s="1"/>
  <c r="AE308" i="1"/>
  <c r="AD308" i="1" s="1"/>
  <c r="AF308" i="1"/>
  <c r="AG308" i="1"/>
  <c r="AH308" i="1"/>
  <c r="AI308" i="1"/>
  <c r="CW308" i="1" s="1"/>
  <c r="V308" i="1" s="1"/>
  <c r="AJ308" i="1"/>
  <c r="CQ308" i="1"/>
  <c r="CR308" i="1"/>
  <c r="CT308" i="1"/>
  <c r="CU308" i="1"/>
  <c r="T308" i="1" s="1"/>
  <c r="CV308" i="1"/>
  <c r="U308" i="1" s="1"/>
  <c r="CX308" i="1"/>
  <c r="W308" i="1" s="1"/>
  <c r="GL308" i="1"/>
  <c r="GO308" i="1"/>
  <c r="GP308" i="1"/>
  <c r="GV308" i="1"/>
  <c r="HC308" i="1"/>
  <c r="GX308" i="1" s="1"/>
  <c r="C309" i="1"/>
  <c r="D309" i="1"/>
  <c r="I309" i="1"/>
  <c r="K309" i="1"/>
  <c r="R309" i="1"/>
  <c r="AC309" i="1"/>
  <c r="AE309" i="1"/>
  <c r="AD309" i="1" s="1"/>
  <c r="AB309" i="1" s="1"/>
  <c r="AF309" i="1"/>
  <c r="S309" i="1" s="1"/>
  <c r="AG309" i="1"/>
  <c r="AH309" i="1"/>
  <c r="AI309" i="1"/>
  <c r="AJ309" i="1"/>
  <c r="CX309" i="1" s="1"/>
  <c r="W309" i="1" s="1"/>
  <c r="CQ309" i="1"/>
  <c r="CR309" i="1"/>
  <c r="CS309" i="1"/>
  <c r="CU309" i="1"/>
  <c r="T309" i="1" s="1"/>
  <c r="CV309" i="1"/>
  <c r="U309" i="1" s="1"/>
  <c r="CW309" i="1"/>
  <c r="V309" i="1" s="1"/>
  <c r="GL309" i="1"/>
  <c r="GO309" i="1"/>
  <c r="GP309" i="1"/>
  <c r="GV309" i="1"/>
  <c r="HC309" i="1"/>
  <c r="GX309" i="1" s="1"/>
  <c r="I310" i="1"/>
  <c r="P310" i="1" s="1"/>
  <c r="R310" i="1"/>
  <c r="AC310" i="1"/>
  <c r="AE310" i="1"/>
  <c r="AD310" i="1" s="1"/>
  <c r="AB310" i="1" s="1"/>
  <c r="AF310" i="1"/>
  <c r="S310" i="1" s="1"/>
  <c r="AG310" i="1"/>
  <c r="AH310" i="1"/>
  <c r="AI310" i="1"/>
  <c r="AJ310" i="1"/>
  <c r="CX310" i="1" s="1"/>
  <c r="W310" i="1" s="1"/>
  <c r="CQ310" i="1"/>
  <c r="CR310" i="1"/>
  <c r="CS310" i="1"/>
  <c r="CU310" i="1"/>
  <c r="T310" i="1" s="1"/>
  <c r="CV310" i="1"/>
  <c r="U310" i="1" s="1"/>
  <c r="CW310" i="1"/>
  <c r="V310" i="1" s="1"/>
  <c r="GL310" i="1"/>
  <c r="GO310" i="1"/>
  <c r="GP310" i="1"/>
  <c r="GV310" i="1"/>
  <c r="HC310" i="1"/>
  <c r="GX310" i="1" s="1"/>
  <c r="I311" i="1"/>
  <c r="P311" i="1" s="1"/>
  <c r="R311" i="1"/>
  <c r="AC311" i="1"/>
  <c r="AE311" i="1"/>
  <c r="AD311" i="1" s="1"/>
  <c r="AB311" i="1" s="1"/>
  <c r="AF311" i="1"/>
  <c r="S311" i="1" s="1"/>
  <c r="AG311" i="1"/>
  <c r="AH311" i="1"/>
  <c r="AI311" i="1"/>
  <c r="AJ311" i="1"/>
  <c r="CX311" i="1" s="1"/>
  <c r="W311" i="1" s="1"/>
  <c r="CQ311" i="1"/>
  <c r="CR311" i="1"/>
  <c r="CS311" i="1"/>
  <c r="CU311" i="1"/>
  <c r="T311" i="1" s="1"/>
  <c r="CV311" i="1"/>
  <c r="U311" i="1" s="1"/>
  <c r="CW311" i="1"/>
  <c r="V311" i="1" s="1"/>
  <c r="GL311" i="1"/>
  <c r="GO311" i="1"/>
  <c r="GP311" i="1"/>
  <c r="GV311" i="1"/>
  <c r="HC311" i="1"/>
  <c r="GX311" i="1" s="1"/>
  <c r="C312" i="1"/>
  <c r="D312" i="1"/>
  <c r="I312" i="1"/>
  <c r="K312" i="1"/>
  <c r="R312" i="1"/>
  <c r="S312" i="1"/>
  <c r="Y312" i="1" s="1"/>
  <c r="AC312" i="1"/>
  <c r="AE312" i="1"/>
  <c r="Q312" i="1" s="1"/>
  <c r="AF312" i="1"/>
  <c r="AG312" i="1"/>
  <c r="CU312" i="1" s="1"/>
  <c r="T312" i="1" s="1"/>
  <c r="AH312" i="1"/>
  <c r="AI312" i="1"/>
  <c r="AJ312" i="1"/>
  <c r="CR312" i="1"/>
  <c r="CS312" i="1"/>
  <c r="CT312" i="1"/>
  <c r="CV312" i="1"/>
  <c r="U312" i="1" s="1"/>
  <c r="CW312" i="1"/>
  <c r="V312" i="1" s="1"/>
  <c r="CX312" i="1"/>
  <c r="W312" i="1" s="1"/>
  <c r="GL312" i="1"/>
  <c r="GO312" i="1"/>
  <c r="GP312" i="1"/>
  <c r="GV312" i="1"/>
  <c r="HC312" i="1" s="1"/>
  <c r="GX312" i="1" s="1"/>
  <c r="C313" i="1"/>
  <c r="D313" i="1"/>
  <c r="I313" i="1"/>
  <c r="K313" i="1"/>
  <c r="P313" i="1"/>
  <c r="CP313" i="1" s="1"/>
  <c r="O313" i="1" s="1"/>
  <c r="GM313" i="1" s="1"/>
  <c r="GN313" i="1" s="1"/>
  <c r="R313" i="1"/>
  <c r="S313" i="1"/>
  <c r="Y313" i="1" s="1"/>
  <c r="X313" i="1"/>
  <c r="AC313" i="1"/>
  <c r="AB313" i="1" s="1"/>
  <c r="AD313" i="1"/>
  <c r="AE313" i="1"/>
  <c r="Q313" i="1" s="1"/>
  <c r="AF313" i="1"/>
  <c r="AG313" i="1"/>
  <c r="AH313" i="1"/>
  <c r="CV313" i="1" s="1"/>
  <c r="U313" i="1" s="1"/>
  <c r="AI313" i="1"/>
  <c r="AJ313" i="1"/>
  <c r="CQ313" i="1"/>
  <c r="CR313" i="1"/>
  <c r="CS313" i="1"/>
  <c r="CT313" i="1"/>
  <c r="CU313" i="1"/>
  <c r="T313" i="1" s="1"/>
  <c r="CW313" i="1"/>
  <c r="V313" i="1" s="1"/>
  <c r="CX313" i="1"/>
  <c r="W313" i="1" s="1"/>
  <c r="CY313" i="1"/>
  <c r="GL313" i="1"/>
  <c r="GO313" i="1"/>
  <c r="GP313" i="1"/>
  <c r="GV313" i="1"/>
  <c r="HC313" i="1" s="1"/>
  <c r="GX313" i="1" s="1"/>
  <c r="I314" i="1"/>
  <c r="Q314" i="1" s="1"/>
  <c r="P314" i="1"/>
  <c r="R314" i="1"/>
  <c r="S314" i="1"/>
  <c r="Y314" i="1" s="1"/>
  <c r="X314" i="1"/>
  <c r="AC314" i="1"/>
  <c r="AB314" i="1" s="1"/>
  <c r="AD314" i="1"/>
  <c r="AE314" i="1"/>
  <c r="AF314" i="1"/>
  <c r="AG314" i="1"/>
  <c r="AH314" i="1"/>
  <c r="CV314" i="1" s="1"/>
  <c r="U314" i="1" s="1"/>
  <c r="AI314" i="1"/>
  <c r="AJ314" i="1"/>
  <c r="CQ314" i="1"/>
  <c r="CR314" i="1"/>
  <c r="CS314" i="1"/>
  <c r="CT314" i="1"/>
  <c r="CU314" i="1"/>
  <c r="T314" i="1" s="1"/>
  <c r="CW314" i="1"/>
  <c r="V314" i="1" s="1"/>
  <c r="CX314" i="1"/>
  <c r="W314" i="1" s="1"/>
  <c r="CY314" i="1"/>
  <c r="GL314" i="1"/>
  <c r="GO314" i="1"/>
  <c r="GP314" i="1"/>
  <c r="GV314" i="1"/>
  <c r="HC314" i="1" s="1"/>
  <c r="GX314" i="1" s="1"/>
  <c r="I315" i="1"/>
  <c r="Q315" i="1" s="1"/>
  <c r="P315" i="1"/>
  <c r="R315" i="1"/>
  <c r="S315" i="1"/>
  <c r="Y315" i="1" s="1"/>
  <c r="X315" i="1"/>
  <c r="AC315" i="1"/>
  <c r="AB315" i="1" s="1"/>
  <c r="AD315" i="1"/>
  <c r="AE315" i="1"/>
  <c r="AF315" i="1"/>
  <c r="AG315" i="1"/>
  <c r="AH315" i="1"/>
  <c r="CV315" i="1" s="1"/>
  <c r="U315" i="1" s="1"/>
  <c r="AI315" i="1"/>
  <c r="AJ315" i="1"/>
  <c r="CQ315" i="1"/>
  <c r="CR315" i="1"/>
  <c r="CS315" i="1"/>
  <c r="CT315" i="1"/>
  <c r="CU315" i="1"/>
  <c r="T315" i="1" s="1"/>
  <c r="CW315" i="1"/>
  <c r="V315" i="1" s="1"/>
  <c r="CX315" i="1"/>
  <c r="W315" i="1" s="1"/>
  <c r="CY315" i="1"/>
  <c r="GL315" i="1"/>
  <c r="GO315" i="1"/>
  <c r="GP315" i="1"/>
  <c r="GV315" i="1"/>
  <c r="HC315" i="1" s="1"/>
  <c r="GX315" i="1" s="1"/>
  <c r="C316" i="1"/>
  <c r="D316" i="1"/>
  <c r="I316" i="1"/>
  <c r="R316" i="1" s="1"/>
  <c r="K316" i="1"/>
  <c r="AC316" i="1"/>
  <c r="AE316" i="1"/>
  <c r="AD316" i="1" s="1"/>
  <c r="AF316" i="1"/>
  <c r="AG316" i="1"/>
  <c r="AH316" i="1"/>
  <c r="AI316" i="1"/>
  <c r="CW316" i="1" s="1"/>
  <c r="V316" i="1" s="1"/>
  <c r="AJ316" i="1"/>
  <c r="CQ316" i="1"/>
  <c r="CR316" i="1"/>
  <c r="CT316" i="1"/>
  <c r="CU316" i="1"/>
  <c r="T316" i="1" s="1"/>
  <c r="CV316" i="1"/>
  <c r="U316" i="1" s="1"/>
  <c r="CX316" i="1"/>
  <c r="W316" i="1" s="1"/>
  <c r="GL316" i="1"/>
  <c r="GO316" i="1"/>
  <c r="GP316" i="1"/>
  <c r="GV316" i="1"/>
  <c r="HC316" i="1"/>
  <c r="GX316" i="1" s="1"/>
  <c r="C317" i="1"/>
  <c r="D317" i="1"/>
  <c r="I317" i="1"/>
  <c r="K317" i="1"/>
  <c r="R317" i="1"/>
  <c r="AC317" i="1"/>
  <c r="AE317" i="1"/>
  <c r="AD317" i="1" s="1"/>
  <c r="AB317" i="1" s="1"/>
  <c r="AF317" i="1"/>
  <c r="S317" i="1" s="1"/>
  <c r="AG317" i="1"/>
  <c r="AH317" i="1"/>
  <c r="AI317" i="1"/>
  <c r="AJ317" i="1"/>
  <c r="CX317" i="1" s="1"/>
  <c r="W317" i="1" s="1"/>
  <c r="CQ317" i="1"/>
  <c r="CR317" i="1"/>
  <c r="CS317" i="1"/>
  <c r="CU317" i="1"/>
  <c r="T317" i="1" s="1"/>
  <c r="CV317" i="1"/>
  <c r="U317" i="1" s="1"/>
  <c r="CW317" i="1"/>
  <c r="V317" i="1" s="1"/>
  <c r="GL317" i="1"/>
  <c r="FR327" i="1" s="1"/>
  <c r="GO317" i="1"/>
  <c r="GP317" i="1"/>
  <c r="FV327" i="1" s="1"/>
  <c r="GV317" i="1"/>
  <c r="HC317" i="1"/>
  <c r="GX317" i="1" s="1"/>
  <c r="I318" i="1"/>
  <c r="P318" i="1" s="1"/>
  <c r="R318" i="1"/>
  <c r="AC318" i="1"/>
  <c r="AE318" i="1"/>
  <c r="AD318" i="1" s="1"/>
  <c r="AB318" i="1" s="1"/>
  <c r="AF318" i="1"/>
  <c r="S318" i="1" s="1"/>
  <c r="AG318" i="1"/>
  <c r="AH318" i="1"/>
  <c r="AI318" i="1"/>
  <c r="AJ318" i="1"/>
  <c r="CX318" i="1" s="1"/>
  <c r="W318" i="1" s="1"/>
  <c r="CQ318" i="1"/>
  <c r="CR318" i="1"/>
  <c r="CS318" i="1"/>
  <c r="CU318" i="1"/>
  <c r="T318" i="1" s="1"/>
  <c r="CV318" i="1"/>
  <c r="U318" i="1" s="1"/>
  <c r="CW318" i="1"/>
  <c r="V318" i="1" s="1"/>
  <c r="GL318" i="1"/>
  <c r="GO318" i="1"/>
  <c r="GP318" i="1"/>
  <c r="GV318" i="1"/>
  <c r="HC318" i="1"/>
  <c r="GX318" i="1" s="1"/>
  <c r="I319" i="1"/>
  <c r="P319" i="1" s="1"/>
  <c r="R319" i="1"/>
  <c r="AC319" i="1"/>
  <c r="AE319" i="1"/>
  <c r="AD319" i="1" s="1"/>
  <c r="AB319" i="1" s="1"/>
  <c r="AF319" i="1"/>
  <c r="S319" i="1" s="1"/>
  <c r="AG319" i="1"/>
  <c r="AH319" i="1"/>
  <c r="AI319" i="1"/>
  <c r="AJ319" i="1"/>
  <c r="CX319" i="1" s="1"/>
  <c r="W319" i="1" s="1"/>
  <c r="CQ319" i="1"/>
  <c r="CR319" i="1"/>
  <c r="CS319" i="1"/>
  <c r="CU319" i="1"/>
  <c r="T319" i="1" s="1"/>
  <c r="CV319" i="1"/>
  <c r="U319" i="1" s="1"/>
  <c r="CW319" i="1"/>
  <c r="V319" i="1" s="1"/>
  <c r="GL319" i="1"/>
  <c r="GO319" i="1"/>
  <c r="GP319" i="1"/>
  <c r="GV319" i="1"/>
  <c r="HC319" i="1"/>
  <c r="GX319" i="1" s="1"/>
  <c r="C320" i="1"/>
  <c r="D320" i="1"/>
  <c r="I320" i="1"/>
  <c r="K320" i="1"/>
  <c r="R320" i="1"/>
  <c r="S320" i="1"/>
  <c r="Y320" i="1" s="1"/>
  <c r="AC320" i="1"/>
  <c r="AE320" i="1"/>
  <c r="Q320" i="1" s="1"/>
  <c r="AF320" i="1"/>
  <c r="AG320" i="1"/>
  <c r="CU320" i="1" s="1"/>
  <c r="T320" i="1" s="1"/>
  <c r="AH320" i="1"/>
  <c r="AI320" i="1"/>
  <c r="AJ320" i="1"/>
  <c r="CR320" i="1"/>
  <c r="CS320" i="1"/>
  <c r="CT320" i="1"/>
  <c r="CV320" i="1"/>
  <c r="U320" i="1" s="1"/>
  <c r="CW320" i="1"/>
  <c r="V320" i="1" s="1"/>
  <c r="CX320" i="1"/>
  <c r="W320" i="1" s="1"/>
  <c r="GL320" i="1"/>
  <c r="GO320" i="1"/>
  <c r="GP320" i="1"/>
  <c r="GV320" i="1"/>
  <c r="HC320" i="1" s="1"/>
  <c r="GX320" i="1" s="1"/>
  <c r="C321" i="1"/>
  <c r="D321" i="1"/>
  <c r="I321" i="1"/>
  <c r="K321" i="1"/>
  <c r="P321" i="1"/>
  <c r="R321" i="1"/>
  <c r="S321" i="1"/>
  <c r="Y321" i="1" s="1"/>
  <c r="X321" i="1"/>
  <c r="AC321" i="1"/>
  <c r="AB321" i="1" s="1"/>
  <c r="AD321" i="1"/>
  <c r="AE321" i="1"/>
  <c r="Q321" i="1" s="1"/>
  <c r="AF321" i="1"/>
  <c r="AG321" i="1"/>
  <c r="AH321" i="1"/>
  <c r="CV321" i="1" s="1"/>
  <c r="U321" i="1" s="1"/>
  <c r="AI321" i="1"/>
  <c r="AJ321" i="1"/>
  <c r="CQ321" i="1"/>
  <c r="CR321" i="1"/>
  <c r="CS321" i="1"/>
  <c r="CT321" i="1"/>
  <c r="CU321" i="1"/>
  <c r="T321" i="1" s="1"/>
  <c r="CW321" i="1"/>
  <c r="V321" i="1" s="1"/>
  <c r="CX321" i="1"/>
  <c r="W321" i="1" s="1"/>
  <c r="CY321" i="1"/>
  <c r="GL321" i="1"/>
  <c r="GO321" i="1"/>
  <c r="GP321" i="1"/>
  <c r="GV321" i="1"/>
  <c r="HC321" i="1" s="1"/>
  <c r="GX321" i="1" s="1"/>
  <c r="I322" i="1"/>
  <c r="Q322" i="1" s="1"/>
  <c r="P322" i="1"/>
  <c r="R322" i="1"/>
  <c r="S322" i="1"/>
  <c r="Y322" i="1" s="1"/>
  <c r="X322" i="1"/>
  <c r="AC322" i="1"/>
  <c r="AB322" i="1" s="1"/>
  <c r="AD322" i="1"/>
  <c r="AE322" i="1"/>
  <c r="AF322" i="1"/>
  <c r="AG322" i="1"/>
  <c r="AH322" i="1"/>
  <c r="CV322" i="1" s="1"/>
  <c r="U322" i="1" s="1"/>
  <c r="AI322" i="1"/>
  <c r="AJ322" i="1"/>
  <c r="CQ322" i="1"/>
  <c r="CR322" i="1"/>
  <c r="CS322" i="1"/>
  <c r="CT322" i="1"/>
  <c r="CU322" i="1"/>
  <c r="T322" i="1" s="1"/>
  <c r="CW322" i="1"/>
  <c r="V322" i="1" s="1"/>
  <c r="CX322" i="1"/>
  <c r="W322" i="1" s="1"/>
  <c r="CY322" i="1"/>
  <c r="GL322" i="1"/>
  <c r="GO322" i="1"/>
  <c r="GP322" i="1"/>
  <c r="GV322" i="1"/>
  <c r="HC322" i="1" s="1"/>
  <c r="GX322" i="1" s="1"/>
  <c r="I323" i="1"/>
  <c r="Q323" i="1" s="1"/>
  <c r="P323" i="1"/>
  <c r="CP323" i="1" s="1"/>
  <c r="O323" i="1" s="1"/>
  <c r="GM323" i="1" s="1"/>
  <c r="GN323" i="1" s="1"/>
  <c r="R323" i="1"/>
  <c r="S323" i="1"/>
  <c r="Y323" i="1" s="1"/>
  <c r="X323" i="1"/>
  <c r="AC323" i="1"/>
  <c r="AB323" i="1" s="1"/>
  <c r="AD323" i="1"/>
  <c r="AE323" i="1"/>
  <c r="AF323" i="1"/>
  <c r="AG323" i="1"/>
  <c r="AH323" i="1"/>
  <c r="CV323" i="1" s="1"/>
  <c r="U323" i="1" s="1"/>
  <c r="AI323" i="1"/>
  <c r="AJ323" i="1"/>
  <c r="CQ323" i="1"/>
  <c r="CR323" i="1"/>
  <c r="CS323" i="1"/>
  <c r="CT323" i="1"/>
  <c r="CU323" i="1"/>
  <c r="T323" i="1" s="1"/>
  <c r="CW323" i="1"/>
  <c r="V323" i="1" s="1"/>
  <c r="CX323" i="1"/>
  <c r="W323" i="1" s="1"/>
  <c r="CY323" i="1"/>
  <c r="GL323" i="1"/>
  <c r="GO323" i="1"/>
  <c r="GP323" i="1"/>
  <c r="GV323" i="1"/>
  <c r="HC323" i="1" s="1"/>
  <c r="GX323" i="1" s="1"/>
  <c r="P324" i="1"/>
  <c r="S324" i="1"/>
  <c r="AC324" i="1"/>
  <c r="AE324" i="1"/>
  <c r="X324" i="1" s="1"/>
  <c r="AF324" i="1"/>
  <c r="AG324" i="1"/>
  <c r="AH324" i="1"/>
  <c r="AI324" i="1"/>
  <c r="CW324" i="1" s="1"/>
  <c r="V324" i="1" s="1"/>
  <c r="AJ324" i="1"/>
  <c r="CQ324" i="1"/>
  <c r="CR324" i="1"/>
  <c r="CT324" i="1"/>
  <c r="CU324" i="1"/>
  <c r="T324" i="1" s="1"/>
  <c r="CV324" i="1"/>
  <c r="U324" i="1" s="1"/>
  <c r="CX324" i="1"/>
  <c r="W324" i="1" s="1"/>
  <c r="CZ324" i="1"/>
  <c r="GL324" i="1"/>
  <c r="GO324" i="1"/>
  <c r="GP324" i="1"/>
  <c r="GV324" i="1"/>
  <c r="HC324" i="1"/>
  <c r="GX324" i="1" s="1"/>
  <c r="P325" i="1"/>
  <c r="R325" i="1"/>
  <c r="AC325" i="1"/>
  <c r="AE325" i="1"/>
  <c r="AD325" i="1" s="1"/>
  <c r="AB325" i="1" s="1"/>
  <c r="AF325" i="1"/>
  <c r="S325" i="1" s="1"/>
  <c r="AG325" i="1"/>
  <c r="AH325" i="1"/>
  <c r="AI325" i="1"/>
  <c r="AJ325" i="1"/>
  <c r="CX325" i="1" s="1"/>
  <c r="W325" i="1" s="1"/>
  <c r="CQ325" i="1"/>
  <c r="CR325" i="1"/>
  <c r="CS325" i="1"/>
  <c r="CU325" i="1"/>
  <c r="T325" i="1" s="1"/>
  <c r="CV325" i="1"/>
  <c r="U325" i="1" s="1"/>
  <c r="CW325" i="1"/>
  <c r="V325" i="1" s="1"/>
  <c r="GL325" i="1"/>
  <c r="GO325" i="1"/>
  <c r="FU327" i="1" s="1"/>
  <c r="GP325" i="1"/>
  <c r="GV325" i="1"/>
  <c r="HC325" i="1"/>
  <c r="GX325" i="1" s="1"/>
  <c r="B327" i="1"/>
  <c r="B290" i="1" s="1"/>
  <c r="C327" i="1"/>
  <c r="C290" i="1" s="1"/>
  <c r="D327" i="1"/>
  <c r="D290" i="1" s="1"/>
  <c r="F327" i="1"/>
  <c r="F290" i="1" s="1"/>
  <c r="G327" i="1"/>
  <c r="G290" i="1" s="1"/>
  <c r="BX327" i="1"/>
  <c r="BX290" i="1" s="1"/>
  <c r="BY327" i="1"/>
  <c r="BY290" i="1" s="1"/>
  <c r="CC327" i="1"/>
  <c r="CC290" i="1" s="1"/>
  <c r="CK327" i="1"/>
  <c r="CK290" i="1" s="1"/>
  <c r="CL327" i="1"/>
  <c r="CL290" i="1" s="1"/>
  <c r="CM327" i="1"/>
  <c r="CM290" i="1" s="1"/>
  <c r="FP327" i="1"/>
  <c r="FP290" i="1" s="1"/>
  <c r="FQ327" i="1"/>
  <c r="FQ290" i="1" s="1"/>
  <c r="GC327" i="1"/>
  <c r="GC290" i="1" s="1"/>
  <c r="GD327" i="1"/>
  <c r="EU327" i="1" s="1"/>
  <c r="GE327" i="1"/>
  <c r="GE290" i="1" s="1"/>
  <c r="B357" i="1"/>
  <c r="B26" i="1" s="1"/>
  <c r="C357" i="1"/>
  <c r="C26" i="1" s="1"/>
  <c r="D357" i="1"/>
  <c r="D26" i="1" s="1"/>
  <c r="F357" i="1"/>
  <c r="F26" i="1" s="1"/>
  <c r="G357" i="1"/>
  <c r="G26" i="1" s="1"/>
  <c r="D387" i="1"/>
  <c r="E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CW389" i="1"/>
  <c r="CX389" i="1"/>
  <c r="CY389" i="1"/>
  <c r="CZ389" i="1"/>
  <c r="DA389" i="1"/>
  <c r="DB389" i="1"/>
  <c r="DC389" i="1"/>
  <c r="DD389" i="1"/>
  <c r="DE389" i="1"/>
  <c r="DF389" i="1"/>
  <c r="DR389" i="1"/>
  <c r="DS389" i="1"/>
  <c r="DT389" i="1"/>
  <c r="DU389" i="1"/>
  <c r="DV389" i="1"/>
  <c r="DW389" i="1"/>
  <c r="DX389" i="1"/>
  <c r="DY389" i="1"/>
  <c r="DZ389" i="1"/>
  <c r="EA389" i="1"/>
  <c r="EB389" i="1"/>
  <c r="EC389" i="1"/>
  <c r="ED389" i="1"/>
  <c r="EE389" i="1"/>
  <c r="EF389" i="1"/>
  <c r="EW389" i="1"/>
  <c r="EX389" i="1"/>
  <c r="EY389" i="1"/>
  <c r="EZ389" i="1"/>
  <c r="FA389" i="1"/>
  <c r="FB389" i="1"/>
  <c r="FC389" i="1"/>
  <c r="FD389" i="1"/>
  <c r="FE389" i="1"/>
  <c r="FF389" i="1"/>
  <c r="FG389" i="1"/>
  <c r="FH389" i="1"/>
  <c r="FI389" i="1"/>
  <c r="FJ389" i="1"/>
  <c r="FK389" i="1"/>
  <c r="FL389" i="1"/>
  <c r="FM389" i="1"/>
  <c r="FN389" i="1"/>
  <c r="FO389" i="1"/>
  <c r="FP389" i="1"/>
  <c r="FQ389" i="1"/>
  <c r="FR389" i="1"/>
  <c r="FS389" i="1"/>
  <c r="FT389" i="1"/>
  <c r="FU389" i="1"/>
  <c r="FV389" i="1"/>
  <c r="FW389" i="1"/>
  <c r="FX389" i="1"/>
  <c r="FY389" i="1"/>
  <c r="FZ389" i="1"/>
  <c r="GA389" i="1"/>
  <c r="GB389" i="1"/>
  <c r="GC389" i="1"/>
  <c r="GD389" i="1"/>
  <c r="GE389" i="1"/>
  <c r="GF389" i="1"/>
  <c r="GG389" i="1"/>
  <c r="GH389" i="1"/>
  <c r="GI389" i="1"/>
  <c r="GJ389" i="1"/>
  <c r="GK389" i="1"/>
  <c r="GL389" i="1"/>
  <c r="GM389" i="1"/>
  <c r="GN389" i="1"/>
  <c r="GO389" i="1"/>
  <c r="GP389" i="1"/>
  <c r="GQ389" i="1"/>
  <c r="GR389" i="1"/>
  <c r="GS389" i="1"/>
  <c r="GT389" i="1"/>
  <c r="GU389" i="1"/>
  <c r="GV389" i="1"/>
  <c r="GW389" i="1"/>
  <c r="GX389" i="1"/>
  <c r="D391" i="1"/>
  <c r="E393" i="1"/>
  <c r="Z393" i="1"/>
  <c r="AA393" i="1"/>
  <c r="AM393" i="1"/>
  <c r="AN393" i="1"/>
  <c r="BE393" i="1"/>
  <c r="BF393" i="1"/>
  <c r="BG393" i="1"/>
  <c r="BH393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CN393" i="1"/>
  <c r="CO393" i="1"/>
  <c r="CP393" i="1"/>
  <c r="CQ393" i="1"/>
  <c r="CR393" i="1"/>
  <c r="CS393" i="1"/>
  <c r="CT393" i="1"/>
  <c r="CU393" i="1"/>
  <c r="CV393" i="1"/>
  <c r="CW393" i="1"/>
  <c r="CX393" i="1"/>
  <c r="CY393" i="1"/>
  <c r="CZ393" i="1"/>
  <c r="DA393" i="1"/>
  <c r="DB393" i="1"/>
  <c r="DC393" i="1"/>
  <c r="DD393" i="1"/>
  <c r="DE393" i="1"/>
  <c r="DF393" i="1"/>
  <c r="DR393" i="1"/>
  <c r="DS393" i="1"/>
  <c r="EE393" i="1"/>
  <c r="EF393" i="1"/>
  <c r="EW393" i="1"/>
  <c r="EX393" i="1"/>
  <c r="EY393" i="1"/>
  <c r="EZ393" i="1"/>
  <c r="FA393" i="1"/>
  <c r="FB393" i="1"/>
  <c r="FC393" i="1"/>
  <c r="FD393" i="1"/>
  <c r="FE393" i="1"/>
  <c r="FF393" i="1"/>
  <c r="FG393" i="1"/>
  <c r="FH393" i="1"/>
  <c r="FI393" i="1"/>
  <c r="FJ393" i="1"/>
  <c r="FK393" i="1"/>
  <c r="FL393" i="1"/>
  <c r="FM393" i="1"/>
  <c r="FN393" i="1"/>
  <c r="FO393" i="1"/>
  <c r="GF393" i="1"/>
  <c r="GG393" i="1"/>
  <c r="GH393" i="1"/>
  <c r="GI393" i="1"/>
  <c r="GJ393" i="1"/>
  <c r="GK393" i="1"/>
  <c r="GL393" i="1"/>
  <c r="GM393" i="1"/>
  <c r="GN393" i="1"/>
  <c r="GO393" i="1"/>
  <c r="GP393" i="1"/>
  <c r="GQ393" i="1"/>
  <c r="GR393" i="1"/>
  <c r="GS393" i="1"/>
  <c r="GT393" i="1"/>
  <c r="GU393" i="1"/>
  <c r="GV393" i="1"/>
  <c r="GW393" i="1"/>
  <c r="GX393" i="1"/>
  <c r="C395" i="1"/>
  <c r="D395" i="1"/>
  <c r="I395" i="1"/>
  <c r="R395" i="1" s="1"/>
  <c r="K395" i="1"/>
  <c r="AC395" i="1"/>
  <c r="AB395" i="1" s="1"/>
  <c r="AE395" i="1"/>
  <c r="AD395" i="1" s="1"/>
  <c r="AF395" i="1"/>
  <c r="AG395" i="1"/>
  <c r="AH395" i="1"/>
  <c r="AI395" i="1"/>
  <c r="CW395" i="1" s="1"/>
  <c r="V395" i="1" s="1"/>
  <c r="AJ395" i="1"/>
  <c r="CQ395" i="1"/>
  <c r="CR395" i="1"/>
  <c r="CT395" i="1"/>
  <c r="CU395" i="1"/>
  <c r="T395" i="1" s="1"/>
  <c r="CV395" i="1"/>
  <c r="U395" i="1" s="1"/>
  <c r="CX395" i="1"/>
  <c r="W395" i="1" s="1"/>
  <c r="GL395" i="1"/>
  <c r="GO395" i="1"/>
  <c r="GP395" i="1"/>
  <c r="GV395" i="1"/>
  <c r="HC395" i="1"/>
  <c r="GX395" i="1" s="1"/>
  <c r="C396" i="1"/>
  <c r="D396" i="1"/>
  <c r="I396" i="1"/>
  <c r="K396" i="1"/>
  <c r="R396" i="1"/>
  <c r="AC396" i="1"/>
  <c r="AE396" i="1"/>
  <c r="AD396" i="1" s="1"/>
  <c r="AB396" i="1" s="1"/>
  <c r="AF396" i="1"/>
  <c r="S396" i="1" s="1"/>
  <c r="AG396" i="1"/>
  <c r="AH396" i="1"/>
  <c r="AI396" i="1"/>
  <c r="AJ396" i="1"/>
  <c r="CX396" i="1" s="1"/>
  <c r="W396" i="1" s="1"/>
  <c r="CQ396" i="1"/>
  <c r="CR396" i="1"/>
  <c r="CS396" i="1"/>
  <c r="CU396" i="1"/>
  <c r="T396" i="1" s="1"/>
  <c r="CV396" i="1"/>
  <c r="U396" i="1" s="1"/>
  <c r="CW396" i="1"/>
  <c r="V396" i="1" s="1"/>
  <c r="GL396" i="1"/>
  <c r="GO396" i="1"/>
  <c r="GP396" i="1"/>
  <c r="GV396" i="1"/>
  <c r="HC396" i="1"/>
  <c r="GX396" i="1" s="1"/>
  <c r="R397" i="1"/>
  <c r="S397" i="1"/>
  <c r="Y397" i="1" s="1"/>
  <c r="AC397" i="1"/>
  <c r="AE397" i="1"/>
  <c r="Q397" i="1" s="1"/>
  <c r="AF397" i="1"/>
  <c r="AG397" i="1"/>
  <c r="CU397" i="1" s="1"/>
  <c r="T397" i="1" s="1"/>
  <c r="AH397" i="1"/>
  <c r="AI397" i="1"/>
  <c r="AJ397" i="1"/>
  <c r="CR397" i="1"/>
  <c r="CS397" i="1"/>
  <c r="CT397" i="1"/>
  <c r="CV397" i="1"/>
  <c r="U397" i="1" s="1"/>
  <c r="CW397" i="1"/>
  <c r="V397" i="1" s="1"/>
  <c r="CX397" i="1"/>
  <c r="W397" i="1" s="1"/>
  <c r="GL397" i="1"/>
  <c r="GO397" i="1"/>
  <c r="GP397" i="1"/>
  <c r="GV397" i="1"/>
  <c r="HC397" i="1" s="1"/>
  <c r="GX397" i="1" s="1"/>
  <c r="P398" i="1"/>
  <c r="CP398" i="1" s="1"/>
  <c r="O398" i="1" s="1"/>
  <c r="GM398" i="1" s="1"/>
  <c r="GN398" i="1" s="1"/>
  <c r="R398" i="1"/>
  <c r="S398" i="1"/>
  <c r="Y398" i="1" s="1"/>
  <c r="X398" i="1"/>
  <c r="AC398" i="1"/>
  <c r="AB398" i="1" s="1"/>
  <c r="AD398" i="1"/>
  <c r="AE398" i="1"/>
  <c r="Q398" i="1" s="1"/>
  <c r="AF398" i="1"/>
  <c r="AG398" i="1"/>
  <c r="AH398" i="1"/>
  <c r="CV398" i="1" s="1"/>
  <c r="U398" i="1" s="1"/>
  <c r="AI398" i="1"/>
  <c r="AJ398" i="1"/>
  <c r="CQ398" i="1"/>
  <c r="CR398" i="1"/>
  <c r="CS398" i="1"/>
  <c r="CT398" i="1"/>
  <c r="CU398" i="1"/>
  <c r="T398" i="1" s="1"/>
  <c r="CW398" i="1"/>
  <c r="V398" i="1" s="1"/>
  <c r="CX398" i="1"/>
  <c r="W398" i="1" s="1"/>
  <c r="CY398" i="1"/>
  <c r="GL398" i="1"/>
  <c r="GO398" i="1"/>
  <c r="GP398" i="1"/>
  <c r="GV398" i="1"/>
  <c r="HC398" i="1" s="1"/>
  <c r="GX398" i="1" s="1"/>
  <c r="P399" i="1"/>
  <c r="S399" i="1"/>
  <c r="AC399" i="1"/>
  <c r="AE399" i="1"/>
  <c r="X399" i="1" s="1"/>
  <c r="AF399" i="1"/>
  <c r="AG399" i="1"/>
  <c r="AH399" i="1"/>
  <c r="AI399" i="1"/>
  <c r="CW399" i="1" s="1"/>
  <c r="V399" i="1" s="1"/>
  <c r="AJ399" i="1"/>
  <c r="CQ399" i="1"/>
  <c r="CR399" i="1"/>
  <c r="CT399" i="1"/>
  <c r="CU399" i="1"/>
  <c r="T399" i="1" s="1"/>
  <c r="CV399" i="1"/>
  <c r="U399" i="1" s="1"/>
  <c r="CX399" i="1"/>
  <c r="W399" i="1" s="1"/>
  <c r="CZ399" i="1"/>
  <c r="GL399" i="1"/>
  <c r="GO399" i="1"/>
  <c r="GP399" i="1"/>
  <c r="GV399" i="1"/>
  <c r="HC399" i="1"/>
  <c r="GX399" i="1" s="1"/>
  <c r="P400" i="1"/>
  <c r="R400" i="1"/>
  <c r="AC400" i="1"/>
  <c r="AE400" i="1"/>
  <c r="AD400" i="1" s="1"/>
  <c r="AB400" i="1" s="1"/>
  <c r="AF400" i="1"/>
  <c r="S400" i="1" s="1"/>
  <c r="AG400" i="1"/>
  <c r="AH400" i="1"/>
  <c r="AI400" i="1"/>
  <c r="AJ400" i="1"/>
  <c r="CX400" i="1" s="1"/>
  <c r="W400" i="1" s="1"/>
  <c r="CQ400" i="1"/>
  <c r="CR400" i="1"/>
  <c r="CS400" i="1"/>
  <c r="CU400" i="1"/>
  <c r="T400" i="1" s="1"/>
  <c r="CV400" i="1"/>
  <c r="U400" i="1" s="1"/>
  <c r="CW400" i="1"/>
  <c r="V400" i="1" s="1"/>
  <c r="GL400" i="1"/>
  <c r="FR444" i="1" s="1"/>
  <c r="GO400" i="1"/>
  <c r="GP400" i="1"/>
  <c r="FV444" i="1" s="1"/>
  <c r="GV400" i="1"/>
  <c r="HC400" i="1"/>
  <c r="GX400" i="1" s="1"/>
  <c r="R401" i="1"/>
  <c r="S401" i="1"/>
  <c r="Y401" i="1" s="1"/>
  <c r="AC401" i="1"/>
  <c r="AE401" i="1"/>
  <c r="Q401" i="1" s="1"/>
  <c r="AF401" i="1"/>
  <c r="AG401" i="1"/>
  <c r="CU401" i="1" s="1"/>
  <c r="T401" i="1" s="1"/>
  <c r="AH401" i="1"/>
  <c r="AI401" i="1"/>
  <c r="AJ401" i="1"/>
  <c r="CR401" i="1"/>
  <c r="CS401" i="1"/>
  <c r="CT401" i="1"/>
  <c r="CV401" i="1"/>
  <c r="U401" i="1" s="1"/>
  <c r="CW401" i="1"/>
  <c r="V401" i="1" s="1"/>
  <c r="CX401" i="1"/>
  <c r="W401" i="1" s="1"/>
  <c r="GL401" i="1"/>
  <c r="GO401" i="1"/>
  <c r="GP401" i="1"/>
  <c r="GV401" i="1"/>
  <c r="HC401" i="1" s="1"/>
  <c r="GX401" i="1" s="1"/>
  <c r="P402" i="1"/>
  <c r="CP402" i="1" s="1"/>
  <c r="O402" i="1" s="1"/>
  <c r="GM402" i="1" s="1"/>
  <c r="GN402" i="1" s="1"/>
  <c r="R402" i="1"/>
  <c r="S402" i="1"/>
  <c r="Y402" i="1" s="1"/>
  <c r="X402" i="1"/>
  <c r="AC402" i="1"/>
  <c r="AB402" i="1" s="1"/>
  <c r="AD402" i="1"/>
  <c r="AE402" i="1"/>
  <c r="Q402" i="1" s="1"/>
  <c r="AF402" i="1"/>
  <c r="AG402" i="1"/>
  <c r="AH402" i="1"/>
  <c r="CV402" i="1" s="1"/>
  <c r="U402" i="1" s="1"/>
  <c r="AI402" i="1"/>
  <c r="AJ402" i="1"/>
  <c r="CQ402" i="1"/>
  <c r="CR402" i="1"/>
  <c r="CS402" i="1"/>
  <c r="CT402" i="1"/>
  <c r="CU402" i="1"/>
  <c r="T402" i="1" s="1"/>
  <c r="CW402" i="1"/>
  <c r="V402" i="1" s="1"/>
  <c r="CX402" i="1"/>
  <c r="W402" i="1" s="1"/>
  <c r="CY402" i="1"/>
  <c r="GL402" i="1"/>
  <c r="GO402" i="1"/>
  <c r="GP402" i="1"/>
  <c r="GV402" i="1"/>
  <c r="HC402" i="1" s="1"/>
  <c r="GX402" i="1" s="1"/>
  <c r="P403" i="1"/>
  <c r="S403" i="1"/>
  <c r="AC403" i="1"/>
  <c r="AE403" i="1"/>
  <c r="X403" i="1" s="1"/>
  <c r="AF403" i="1"/>
  <c r="AG403" i="1"/>
  <c r="AH403" i="1"/>
  <c r="AI403" i="1"/>
  <c r="CW403" i="1" s="1"/>
  <c r="V403" i="1" s="1"/>
  <c r="AJ403" i="1"/>
  <c r="CQ403" i="1"/>
  <c r="CR403" i="1"/>
  <c r="CT403" i="1"/>
  <c r="CU403" i="1"/>
  <c r="T403" i="1" s="1"/>
  <c r="CV403" i="1"/>
  <c r="U403" i="1" s="1"/>
  <c r="CX403" i="1"/>
  <c r="W403" i="1" s="1"/>
  <c r="CZ403" i="1"/>
  <c r="GL403" i="1"/>
  <c r="GO403" i="1"/>
  <c r="GP403" i="1"/>
  <c r="GV403" i="1"/>
  <c r="HC403" i="1"/>
  <c r="GX403" i="1" s="1"/>
  <c r="P404" i="1"/>
  <c r="R404" i="1"/>
  <c r="AC404" i="1"/>
  <c r="AE404" i="1"/>
  <c r="AD404" i="1" s="1"/>
  <c r="AB404" i="1" s="1"/>
  <c r="AF404" i="1"/>
  <c r="S404" i="1" s="1"/>
  <c r="AG404" i="1"/>
  <c r="AH404" i="1"/>
  <c r="AI404" i="1"/>
  <c r="AJ404" i="1"/>
  <c r="CX404" i="1" s="1"/>
  <c r="W404" i="1" s="1"/>
  <c r="CQ404" i="1"/>
  <c r="CR404" i="1"/>
  <c r="CS404" i="1"/>
  <c r="CU404" i="1"/>
  <c r="T404" i="1" s="1"/>
  <c r="CV404" i="1"/>
  <c r="U404" i="1" s="1"/>
  <c r="CW404" i="1"/>
  <c r="V404" i="1" s="1"/>
  <c r="GL404" i="1"/>
  <c r="GO404" i="1"/>
  <c r="GP404" i="1"/>
  <c r="GV404" i="1"/>
  <c r="HC404" i="1"/>
  <c r="GX404" i="1" s="1"/>
  <c r="R405" i="1"/>
  <c r="S405" i="1"/>
  <c r="Y405" i="1" s="1"/>
  <c r="AC405" i="1"/>
  <c r="AE405" i="1"/>
  <c r="Q405" i="1" s="1"/>
  <c r="AF405" i="1"/>
  <c r="AG405" i="1"/>
  <c r="CU405" i="1" s="1"/>
  <c r="T405" i="1" s="1"/>
  <c r="AH405" i="1"/>
  <c r="AI405" i="1"/>
  <c r="AJ405" i="1"/>
  <c r="CR405" i="1"/>
  <c r="CS405" i="1"/>
  <c r="CT405" i="1"/>
  <c r="CV405" i="1"/>
  <c r="U405" i="1" s="1"/>
  <c r="CW405" i="1"/>
  <c r="V405" i="1" s="1"/>
  <c r="CX405" i="1"/>
  <c r="W405" i="1" s="1"/>
  <c r="GL405" i="1"/>
  <c r="GO405" i="1"/>
  <c r="GP405" i="1"/>
  <c r="GV405" i="1"/>
  <c r="HC405" i="1" s="1"/>
  <c r="GX405" i="1" s="1"/>
  <c r="P406" i="1"/>
  <c r="CP406" i="1" s="1"/>
  <c r="O406" i="1" s="1"/>
  <c r="GM406" i="1" s="1"/>
  <c r="GN406" i="1" s="1"/>
  <c r="R406" i="1"/>
  <c r="S406" i="1"/>
  <c r="Y406" i="1" s="1"/>
  <c r="X406" i="1"/>
  <c r="AC406" i="1"/>
  <c r="AB406" i="1" s="1"/>
  <c r="AD406" i="1"/>
  <c r="AE406" i="1"/>
  <c r="Q406" i="1" s="1"/>
  <c r="AF406" i="1"/>
  <c r="AG406" i="1"/>
  <c r="AH406" i="1"/>
  <c r="CV406" i="1" s="1"/>
  <c r="U406" i="1" s="1"/>
  <c r="AI406" i="1"/>
  <c r="AJ406" i="1"/>
  <c r="CQ406" i="1"/>
  <c r="CR406" i="1"/>
  <c r="CS406" i="1"/>
  <c r="CT406" i="1"/>
  <c r="CU406" i="1"/>
  <c r="T406" i="1" s="1"/>
  <c r="CW406" i="1"/>
  <c r="V406" i="1" s="1"/>
  <c r="CX406" i="1"/>
  <c r="W406" i="1" s="1"/>
  <c r="CY406" i="1"/>
  <c r="GL406" i="1"/>
  <c r="GO406" i="1"/>
  <c r="GP406" i="1"/>
  <c r="GV406" i="1"/>
  <c r="HC406" i="1" s="1"/>
  <c r="GX406" i="1" s="1"/>
  <c r="P407" i="1"/>
  <c r="S407" i="1"/>
  <c r="AC407" i="1"/>
  <c r="AE407" i="1"/>
  <c r="X407" i="1" s="1"/>
  <c r="AF407" i="1"/>
  <c r="AG407" i="1"/>
  <c r="AH407" i="1"/>
  <c r="AI407" i="1"/>
  <c r="CW407" i="1" s="1"/>
  <c r="V407" i="1" s="1"/>
  <c r="AJ407" i="1"/>
  <c r="CQ407" i="1"/>
  <c r="CR407" i="1"/>
  <c r="CT407" i="1"/>
  <c r="CU407" i="1"/>
  <c r="T407" i="1" s="1"/>
  <c r="CV407" i="1"/>
  <c r="U407" i="1" s="1"/>
  <c r="CX407" i="1"/>
  <c r="W407" i="1" s="1"/>
  <c r="CZ407" i="1"/>
  <c r="GL407" i="1"/>
  <c r="GO407" i="1"/>
  <c r="GP407" i="1"/>
  <c r="GV407" i="1"/>
  <c r="HC407" i="1"/>
  <c r="GX407" i="1" s="1"/>
  <c r="P408" i="1"/>
  <c r="R408" i="1"/>
  <c r="AC408" i="1"/>
  <c r="AE408" i="1"/>
  <c r="AD408" i="1" s="1"/>
  <c r="AB408" i="1" s="1"/>
  <c r="AF408" i="1"/>
  <c r="S408" i="1" s="1"/>
  <c r="AG408" i="1"/>
  <c r="AH408" i="1"/>
  <c r="AI408" i="1"/>
  <c r="AJ408" i="1"/>
  <c r="CX408" i="1" s="1"/>
  <c r="W408" i="1" s="1"/>
  <c r="CQ408" i="1"/>
  <c r="CR408" i="1"/>
  <c r="CS408" i="1"/>
  <c r="CU408" i="1"/>
  <c r="T408" i="1" s="1"/>
  <c r="CV408" i="1"/>
  <c r="U408" i="1" s="1"/>
  <c r="CW408" i="1"/>
  <c r="V408" i="1" s="1"/>
  <c r="GL408" i="1"/>
  <c r="GO408" i="1"/>
  <c r="GP408" i="1"/>
  <c r="GV408" i="1"/>
  <c r="HC408" i="1"/>
  <c r="GX408" i="1" s="1"/>
  <c r="R409" i="1"/>
  <c r="S409" i="1"/>
  <c r="Y409" i="1" s="1"/>
  <c r="AC409" i="1"/>
  <c r="AE409" i="1"/>
  <c r="Q409" i="1" s="1"/>
  <c r="AF409" i="1"/>
  <c r="AG409" i="1"/>
  <c r="CU409" i="1" s="1"/>
  <c r="T409" i="1" s="1"/>
  <c r="AH409" i="1"/>
  <c r="AI409" i="1"/>
  <c r="AJ409" i="1"/>
  <c r="CR409" i="1"/>
  <c r="CS409" i="1"/>
  <c r="CT409" i="1"/>
  <c r="CV409" i="1"/>
  <c r="U409" i="1" s="1"/>
  <c r="CW409" i="1"/>
  <c r="V409" i="1" s="1"/>
  <c r="CX409" i="1"/>
  <c r="W409" i="1" s="1"/>
  <c r="GL409" i="1"/>
  <c r="GO409" i="1"/>
  <c r="GP409" i="1"/>
  <c r="GV409" i="1"/>
  <c r="HC409" i="1" s="1"/>
  <c r="GX409" i="1" s="1"/>
  <c r="P410" i="1"/>
  <c r="CP410" i="1" s="1"/>
  <c r="O410" i="1" s="1"/>
  <c r="GM410" i="1" s="1"/>
  <c r="GN410" i="1" s="1"/>
  <c r="R410" i="1"/>
  <c r="S410" i="1"/>
  <c r="Y410" i="1" s="1"/>
  <c r="X410" i="1"/>
  <c r="AC410" i="1"/>
  <c r="AB410" i="1" s="1"/>
  <c r="AD410" i="1"/>
  <c r="AE410" i="1"/>
  <c r="Q410" i="1" s="1"/>
  <c r="AF410" i="1"/>
  <c r="AG410" i="1"/>
  <c r="AH410" i="1"/>
  <c r="CV410" i="1" s="1"/>
  <c r="U410" i="1" s="1"/>
  <c r="AI410" i="1"/>
  <c r="AJ410" i="1"/>
  <c r="CQ410" i="1"/>
  <c r="CR410" i="1"/>
  <c r="CS410" i="1"/>
  <c r="CT410" i="1"/>
  <c r="CU410" i="1"/>
  <c r="T410" i="1" s="1"/>
  <c r="CW410" i="1"/>
  <c r="V410" i="1" s="1"/>
  <c r="CX410" i="1"/>
  <c r="W410" i="1" s="1"/>
  <c r="CY410" i="1"/>
  <c r="GL410" i="1"/>
  <c r="GO410" i="1"/>
  <c r="GP410" i="1"/>
  <c r="GV410" i="1"/>
  <c r="HC410" i="1" s="1"/>
  <c r="GX410" i="1" s="1"/>
  <c r="C411" i="1"/>
  <c r="D411" i="1"/>
  <c r="R411" i="1"/>
  <c r="S411" i="1"/>
  <c r="Y411" i="1" s="1"/>
  <c r="AC411" i="1"/>
  <c r="AE411" i="1"/>
  <c r="Q411" i="1" s="1"/>
  <c r="AF411" i="1"/>
  <c r="AG411" i="1"/>
  <c r="CU411" i="1" s="1"/>
  <c r="T411" i="1" s="1"/>
  <c r="AH411" i="1"/>
  <c r="AI411" i="1"/>
  <c r="AJ411" i="1"/>
  <c r="CR411" i="1"/>
  <c r="CS411" i="1"/>
  <c r="CT411" i="1"/>
  <c r="CV411" i="1"/>
  <c r="U411" i="1" s="1"/>
  <c r="CW411" i="1"/>
  <c r="V411" i="1" s="1"/>
  <c r="CX411" i="1"/>
  <c r="W411" i="1" s="1"/>
  <c r="GL411" i="1"/>
  <c r="GO411" i="1"/>
  <c r="GP411" i="1"/>
  <c r="GV411" i="1"/>
  <c r="HC411" i="1" s="1"/>
  <c r="GX411" i="1" s="1"/>
  <c r="C412" i="1"/>
  <c r="D412" i="1"/>
  <c r="P412" i="1"/>
  <c r="R412" i="1"/>
  <c r="AC412" i="1"/>
  <c r="AE412" i="1"/>
  <c r="AD412" i="1" s="1"/>
  <c r="AB412" i="1" s="1"/>
  <c r="AF412" i="1"/>
  <c r="S412" i="1" s="1"/>
  <c r="AG412" i="1"/>
  <c r="AH412" i="1"/>
  <c r="AI412" i="1"/>
  <c r="AJ412" i="1"/>
  <c r="CX412" i="1" s="1"/>
  <c r="W412" i="1" s="1"/>
  <c r="CQ412" i="1"/>
  <c r="CR412" i="1"/>
  <c r="CS412" i="1"/>
  <c r="CU412" i="1"/>
  <c r="T412" i="1" s="1"/>
  <c r="CV412" i="1"/>
  <c r="U412" i="1" s="1"/>
  <c r="CW412" i="1"/>
  <c r="V412" i="1" s="1"/>
  <c r="GL412" i="1"/>
  <c r="GO412" i="1"/>
  <c r="GP412" i="1"/>
  <c r="GV412" i="1"/>
  <c r="HC412" i="1"/>
  <c r="GX412" i="1" s="1"/>
  <c r="R413" i="1"/>
  <c r="S413" i="1"/>
  <c r="Y413" i="1" s="1"/>
  <c r="AC413" i="1"/>
  <c r="AE413" i="1"/>
  <c r="Q413" i="1" s="1"/>
  <c r="AF413" i="1"/>
  <c r="AG413" i="1"/>
  <c r="CU413" i="1" s="1"/>
  <c r="T413" i="1" s="1"/>
  <c r="AH413" i="1"/>
  <c r="AI413" i="1"/>
  <c r="AJ413" i="1"/>
  <c r="CR413" i="1"/>
  <c r="CS413" i="1"/>
  <c r="CT413" i="1"/>
  <c r="CV413" i="1"/>
  <c r="U413" i="1" s="1"/>
  <c r="CW413" i="1"/>
  <c r="V413" i="1" s="1"/>
  <c r="CX413" i="1"/>
  <c r="W413" i="1" s="1"/>
  <c r="GL413" i="1"/>
  <c r="GO413" i="1"/>
  <c r="GP413" i="1"/>
  <c r="GV413" i="1"/>
  <c r="HC413" i="1" s="1"/>
  <c r="GX413" i="1" s="1"/>
  <c r="P414" i="1"/>
  <c r="R414" i="1"/>
  <c r="S414" i="1"/>
  <c r="Y414" i="1" s="1"/>
  <c r="X414" i="1"/>
  <c r="AC414" i="1"/>
  <c r="AB414" i="1" s="1"/>
  <c r="AD414" i="1"/>
  <c r="AE414" i="1"/>
  <c r="Q414" i="1" s="1"/>
  <c r="AF414" i="1"/>
  <c r="AG414" i="1"/>
  <c r="AH414" i="1"/>
  <c r="CV414" i="1" s="1"/>
  <c r="U414" i="1" s="1"/>
  <c r="AI414" i="1"/>
  <c r="AJ414" i="1"/>
  <c r="CQ414" i="1"/>
  <c r="CR414" i="1"/>
  <c r="CS414" i="1"/>
  <c r="CT414" i="1"/>
  <c r="CU414" i="1"/>
  <c r="T414" i="1" s="1"/>
  <c r="CW414" i="1"/>
  <c r="V414" i="1" s="1"/>
  <c r="CX414" i="1"/>
  <c r="W414" i="1" s="1"/>
  <c r="EB444" i="1" s="1"/>
  <c r="CY414" i="1"/>
  <c r="GL414" i="1"/>
  <c r="GO414" i="1"/>
  <c r="GP414" i="1"/>
  <c r="GV414" i="1"/>
  <c r="HC414" i="1" s="1"/>
  <c r="GX414" i="1" s="1"/>
  <c r="C415" i="1"/>
  <c r="D415" i="1"/>
  <c r="I415" i="1"/>
  <c r="R415" i="1" s="1"/>
  <c r="K415" i="1"/>
  <c r="AC415" i="1"/>
  <c r="AB415" i="1" s="1"/>
  <c r="AE415" i="1"/>
  <c r="AD415" i="1" s="1"/>
  <c r="AF415" i="1"/>
  <c r="AG415" i="1"/>
  <c r="AH415" i="1"/>
  <c r="AI415" i="1"/>
  <c r="CW415" i="1" s="1"/>
  <c r="V415" i="1" s="1"/>
  <c r="AJ415" i="1"/>
  <c r="CQ415" i="1"/>
  <c r="CR415" i="1"/>
  <c r="CT415" i="1"/>
  <c r="CU415" i="1"/>
  <c r="T415" i="1" s="1"/>
  <c r="CV415" i="1"/>
  <c r="U415" i="1" s="1"/>
  <c r="CX415" i="1"/>
  <c r="W415" i="1" s="1"/>
  <c r="GL415" i="1"/>
  <c r="GO415" i="1"/>
  <c r="CC444" i="1" s="1"/>
  <c r="GP415" i="1"/>
  <c r="GV415" i="1"/>
  <c r="HC415" i="1"/>
  <c r="GX415" i="1" s="1"/>
  <c r="C416" i="1"/>
  <c r="D416" i="1"/>
  <c r="I416" i="1"/>
  <c r="K416" i="1"/>
  <c r="R416" i="1"/>
  <c r="AC416" i="1"/>
  <c r="AE416" i="1"/>
  <c r="AD416" i="1" s="1"/>
  <c r="AB416" i="1" s="1"/>
  <c r="AF416" i="1"/>
  <c r="S416" i="1" s="1"/>
  <c r="AG416" i="1"/>
  <c r="AH416" i="1"/>
  <c r="AI416" i="1"/>
  <c r="AJ416" i="1"/>
  <c r="CX416" i="1" s="1"/>
  <c r="W416" i="1" s="1"/>
  <c r="CQ416" i="1"/>
  <c r="CR416" i="1"/>
  <c r="CS416" i="1"/>
  <c r="CU416" i="1"/>
  <c r="T416" i="1" s="1"/>
  <c r="CV416" i="1"/>
  <c r="U416" i="1" s="1"/>
  <c r="CW416" i="1"/>
  <c r="V416" i="1" s="1"/>
  <c r="GL416" i="1"/>
  <c r="GO416" i="1"/>
  <c r="GP416" i="1"/>
  <c r="GV416" i="1"/>
  <c r="HC416" i="1"/>
  <c r="GX416" i="1" s="1"/>
  <c r="R417" i="1"/>
  <c r="S417" i="1"/>
  <c r="Y417" i="1" s="1"/>
  <c r="AC417" i="1"/>
  <c r="AE417" i="1"/>
  <c r="Q417" i="1" s="1"/>
  <c r="AF417" i="1"/>
  <c r="AG417" i="1"/>
  <c r="CU417" i="1" s="1"/>
  <c r="T417" i="1" s="1"/>
  <c r="AH417" i="1"/>
  <c r="AI417" i="1"/>
  <c r="AJ417" i="1"/>
  <c r="CR417" i="1"/>
  <c r="CS417" i="1"/>
  <c r="CT417" i="1"/>
  <c r="CV417" i="1"/>
  <c r="U417" i="1" s="1"/>
  <c r="CW417" i="1"/>
  <c r="V417" i="1" s="1"/>
  <c r="CX417" i="1"/>
  <c r="W417" i="1" s="1"/>
  <c r="GL417" i="1"/>
  <c r="GO417" i="1"/>
  <c r="GP417" i="1"/>
  <c r="GV417" i="1"/>
  <c r="HC417" i="1" s="1"/>
  <c r="GX417" i="1" s="1"/>
  <c r="P418" i="1"/>
  <c r="R418" i="1"/>
  <c r="S418" i="1"/>
  <c r="Y418" i="1" s="1"/>
  <c r="X418" i="1"/>
  <c r="AC418" i="1"/>
  <c r="AB418" i="1" s="1"/>
  <c r="AD418" i="1"/>
  <c r="AE418" i="1"/>
  <c r="Q418" i="1" s="1"/>
  <c r="AF418" i="1"/>
  <c r="AG418" i="1"/>
  <c r="AH418" i="1"/>
  <c r="CV418" i="1" s="1"/>
  <c r="U418" i="1" s="1"/>
  <c r="AI418" i="1"/>
  <c r="AJ418" i="1"/>
  <c r="CQ418" i="1"/>
  <c r="CR418" i="1"/>
  <c r="CS418" i="1"/>
  <c r="CT418" i="1"/>
  <c r="CU418" i="1"/>
  <c r="T418" i="1" s="1"/>
  <c r="CW418" i="1"/>
  <c r="V418" i="1" s="1"/>
  <c r="CX418" i="1"/>
  <c r="W418" i="1" s="1"/>
  <c r="CY418" i="1"/>
  <c r="GL418" i="1"/>
  <c r="GO418" i="1"/>
  <c r="GP418" i="1"/>
  <c r="GV418" i="1"/>
  <c r="HC418" i="1" s="1"/>
  <c r="GX418" i="1" s="1"/>
  <c r="I419" i="1"/>
  <c r="K419" i="1"/>
  <c r="R419" i="1"/>
  <c r="S419" i="1"/>
  <c r="Y419" i="1" s="1"/>
  <c r="AC419" i="1"/>
  <c r="AE419" i="1"/>
  <c r="Q419" i="1" s="1"/>
  <c r="AF419" i="1"/>
  <c r="AG419" i="1"/>
  <c r="CU419" i="1" s="1"/>
  <c r="T419" i="1" s="1"/>
  <c r="AH419" i="1"/>
  <c r="AI419" i="1"/>
  <c r="AJ419" i="1"/>
  <c r="CR419" i="1"/>
  <c r="CS419" i="1"/>
  <c r="CT419" i="1"/>
  <c r="CV419" i="1"/>
  <c r="U419" i="1" s="1"/>
  <c r="AH444" i="1" s="1"/>
  <c r="CW419" i="1"/>
  <c r="V419" i="1" s="1"/>
  <c r="CX419" i="1"/>
  <c r="W419" i="1" s="1"/>
  <c r="GL419" i="1"/>
  <c r="GO419" i="1"/>
  <c r="GP419" i="1"/>
  <c r="GV419" i="1"/>
  <c r="HC419" i="1" s="1"/>
  <c r="GX419" i="1" s="1"/>
  <c r="I420" i="1"/>
  <c r="P420" i="1" s="1"/>
  <c r="K420" i="1"/>
  <c r="R420" i="1"/>
  <c r="AC420" i="1"/>
  <c r="AE420" i="1"/>
  <c r="AD420" i="1" s="1"/>
  <c r="AB420" i="1" s="1"/>
  <c r="AF420" i="1"/>
  <c r="S420" i="1" s="1"/>
  <c r="AG420" i="1"/>
  <c r="AH420" i="1"/>
  <c r="AI420" i="1"/>
  <c r="AJ420" i="1"/>
  <c r="CX420" i="1" s="1"/>
  <c r="W420" i="1" s="1"/>
  <c r="CQ420" i="1"/>
  <c r="CR420" i="1"/>
  <c r="CS420" i="1"/>
  <c r="CU420" i="1"/>
  <c r="T420" i="1" s="1"/>
  <c r="CV420" i="1"/>
  <c r="U420" i="1" s="1"/>
  <c r="CW420" i="1"/>
  <c r="V420" i="1" s="1"/>
  <c r="GL420" i="1"/>
  <c r="GO420" i="1"/>
  <c r="GP420" i="1"/>
  <c r="GV420" i="1"/>
  <c r="HC420" i="1"/>
  <c r="GX420" i="1" s="1"/>
  <c r="I421" i="1"/>
  <c r="S421" i="1" s="1"/>
  <c r="K421" i="1"/>
  <c r="AC421" i="1"/>
  <c r="AB421" i="1" s="1"/>
  <c r="AE421" i="1"/>
  <c r="AD421" i="1" s="1"/>
  <c r="AF421" i="1"/>
  <c r="AG421" i="1"/>
  <c r="AH421" i="1"/>
  <c r="AI421" i="1"/>
  <c r="CW421" i="1" s="1"/>
  <c r="V421" i="1" s="1"/>
  <c r="AJ421" i="1"/>
  <c r="CQ421" i="1"/>
  <c r="CR421" i="1"/>
  <c r="CT421" i="1"/>
  <c r="CU421" i="1"/>
  <c r="T421" i="1" s="1"/>
  <c r="CV421" i="1"/>
  <c r="U421" i="1" s="1"/>
  <c r="CX421" i="1"/>
  <c r="W421" i="1" s="1"/>
  <c r="GL421" i="1"/>
  <c r="GO421" i="1"/>
  <c r="GP421" i="1"/>
  <c r="GV421" i="1"/>
  <c r="HC421" i="1"/>
  <c r="GX421" i="1" s="1"/>
  <c r="I422" i="1"/>
  <c r="K422" i="1"/>
  <c r="P422" i="1"/>
  <c r="R422" i="1"/>
  <c r="S422" i="1"/>
  <c r="Y422" i="1" s="1"/>
  <c r="X422" i="1"/>
  <c r="AC422" i="1"/>
  <c r="AB422" i="1" s="1"/>
  <c r="AD422" i="1"/>
  <c r="AE422" i="1"/>
  <c r="Q422" i="1" s="1"/>
  <c r="AF422" i="1"/>
  <c r="AG422" i="1"/>
  <c r="AH422" i="1"/>
  <c r="CV422" i="1" s="1"/>
  <c r="U422" i="1" s="1"/>
  <c r="AI422" i="1"/>
  <c r="AJ422" i="1"/>
  <c r="CQ422" i="1"/>
  <c r="CR422" i="1"/>
  <c r="CS422" i="1"/>
  <c r="CT422" i="1"/>
  <c r="CU422" i="1"/>
  <c r="T422" i="1" s="1"/>
  <c r="CW422" i="1"/>
  <c r="V422" i="1" s="1"/>
  <c r="CX422" i="1"/>
  <c r="W422" i="1" s="1"/>
  <c r="CY422" i="1"/>
  <c r="GL422" i="1"/>
  <c r="GO422" i="1"/>
  <c r="GP422" i="1"/>
  <c r="GV422" i="1"/>
  <c r="HC422" i="1" s="1"/>
  <c r="GX422" i="1" s="1"/>
  <c r="I423" i="1"/>
  <c r="K423" i="1"/>
  <c r="R423" i="1"/>
  <c r="S423" i="1"/>
  <c r="Y423" i="1" s="1"/>
  <c r="AC423" i="1"/>
  <c r="AE423" i="1"/>
  <c r="Q423" i="1" s="1"/>
  <c r="AF423" i="1"/>
  <c r="AG423" i="1"/>
  <c r="CU423" i="1" s="1"/>
  <c r="T423" i="1" s="1"/>
  <c r="AH423" i="1"/>
  <c r="AI423" i="1"/>
  <c r="AJ423" i="1"/>
  <c r="CR423" i="1"/>
  <c r="CS423" i="1"/>
  <c r="CT423" i="1"/>
  <c r="CV423" i="1"/>
  <c r="U423" i="1" s="1"/>
  <c r="CW423" i="1"/>
  <c r="V423" i="1" s="1"/>
  <c r="CX423" i="1"/>
  <c r="W423" i="1" s="1"/>
  <c r="GL423" i="1"/>
  <c r="GO423" i="1"/>
  <c r="GP423" i="1"/>
  <c r="GV423" i="1"/>
  <c r="HC423" i="1" s="1"/>
  <c r="GX423" i="1" s="1"/>
  <c r="I424" i="1"/>
  <c r="P424" i="1" s="1"/>
  <c r="K424" i="1"/>
  <c r="R424" i="1"/>
  <c r="DW444" i="1" s="1"/>
  <c r="DW393" i="1" s="1"/>
  <c r="AC424" i="1"/>
  <c r="AE424" i="1"/>
  <c r="AD424" i="1" s="1"/>
  <c r="AB424" i="1" s="1"/>
  <c r="AF424" i="1"/>
  <c r="S424" i="1" s="1"/>
  <c r="DX444" i="1" s="1"/>
  <c r="AG424" i="1"/>
  <c r="AH424" i="1"/>
  <c r="AI424" i="1"/>
  <c r="AJ424" i="1"/>
  <c r="CX424" i="1" s="1"/>
  <c r="W424" i="1" s="1"/>
  <c r="CQ424" i="1"/>
  <c r="CR424" i="1"/>
  <c r="CS424" i="1"/>
  <c r="CU424" i="1"/>
  <c r="T424" i="1" s="1"/>
  <c r="CV424" i="1"/>
  <c r="U424" i="1" s="1"/>
  <c r="CW424" i="1"/>
  <c r="V424" i="1" s="1"/>
  <c r="GL424" i="1"/>
  <c r="GO424" i="1"/>
  <c r="GP424" i="1"/>
  <c r="GV424" i="1"/>
  <c r="HC424" i="1"/>
  <c r="GX424" i="1" s="1"/>
  <c r="C425" i="1"/>
  <c r="D425" i="1"/>
  <c r="P425" i="1"/>
  <c r="S425" i="1"/>
  <c r="AC425" i="1"/>
  <c r="AE425" i="1"/>
  <c r="X425" i="1" s="1"/>
  <c r="AF425" i="1"/>
  <c r="AG425" i="1"/>
  <c r="AH425" i="1"/>
  <c r="AI425" i="1"/>
  <c r="CW425" i="1" s="1"/>
  <c r="V425" i="1" s="1"/>
  <c r="AJ425" i="1"/>
  <c r="CQ425" i="1"/>
  <c r="CR425" i="1"/>
  <c r="CT425" i="1"/>
  <c r="CU425" i="1"/>
  <c r="T425" i="1" s="1"/>
  <c r="CV425" i="1"/>
  <c r="U425" i="1" s="1"/>
  <c r="CX425" i="1"/>
  <c r="W425" i="1" s="1"/>
  <c r="CZ425" i="1"/>
  <c r="GL425" i="1"/>
  <c r="GO425" i="1"/>
  <c r="GP425" i="1"/>
  <c r="GV425" i="1"/>
  <c r="HC425" i="1"/>
  <c r="GX425" i="1" s="1"/>
  <c r="C426" i="1"/>
  <c r="D426" i="1"/>
  <c r="P426" i="1"/>
  <c r="CP426" i="1" s="1"/>
  <c r="O426" i="1" s="1"/>
  <c r="R426" i="1"/>
  <c r="S426" i="1"/>
  <c r="Y426" i="1" s="1"/>
  <c r="X426" i="1"/>
  <c r="AC426" i="1"/>
  <c r="AB426" i="1" s="1"/>
  <c r="AD426" i="1"/>
  <c r="AE426" i="1"/>
  <c r="Q426" i="1" s="1"/>
  <c r="AF426" i="1"/>
  <c r="AG426" i="1"/>
  <c r="AH426" i="1"/>
  <c r="CV426" i="1" s="1"/>
  <c r="U426" i="1" s="1"/>
  <c r="AI426" i="1"/>
  <c r="AJ426" i="1"/>
  <c r="CQ426" i="1"/>
  <c r="CR426" i="1"/>
  <c r="CS426" i="1"/>
  <c r="CT426" i="1"/>
  <c r="CU426" i="1"/>
  <c r="T426" i="1" s="1"/>
  <c r="CW426" i="1"/>
  <c r="V426" i="1" s="1"/>
  <c r="CX426" i="1"/>
  <c r="W426" i="1" s="1"/>
  <c r="CY426" i="1"/>
  <c r="GL426" i="1"/>
  <c r="GO426" i="1"/>
  <c r="GP426" i="1"/>
  <c r="GV426" i="1"/>
  <c r="HC426" i="1" s="1"/>
  <c r="GX426" i="1" s="1"/>
  <c r="P427" i="1"/>
  <c r="S427" i="1"/>
  <c r="AC427" i="1"/>
  <c r="AE427" i="1"/>
  <c r="X427" i="1" s="1"/>
  <c r="AF427" i="1"/>
  <c r="AG427" i="1"/>
  <c r="AH427" i="1"/>
  <c r="AI427" i="1"/>
  <c r="CW427" i="1" s="1"/>
  <c r="V427" i="1" s="1"/>
  <c r="AJ427" i="1"/>
  <c r="CQ427" i="1"/>
  <c r="CR427" i="1"/>
  <c r="CT427" i="1"/>
  <c r="CU427" i="1"/>
  <c r="T427" i="1" s="1"/>
  <c r="CV427" i="1"/>
  <c r="U427" i="1" s="1"/>
  <c r="CX427" i="1"/>
  <c r="W427" i="1" s="1"/>
  <c r="CZ427" i="1"/>
  <c r="GL427" i="1"/>
  <c r="GO427" i="1"/>
  <c r="GP427" i="1"/>
  <c r="GV427" i="1"/>
  <c r="HC427" i="1"/>
  <c r="GX427" i="1" s="1"/>
  <c r="P428" i="1"/>
  <c r="R428" i="1"/>
  <c r="AC428" i="1"/>
  <c r="AE428" i="1"/>
  <c r="AD428" i="1" s="1"/>
  <c r="AB428" i="1" s="1"/>
  <c r="AF428" i="1"/>
  <c r="S428" i="1" s="1"/>
  <c r="AG428" i="1"/>
  <c r="AH428" i="1"/>
  <c r="AI428" i="1"/>
  <c r="AJ428" i="1"/>
  <c r="CX428" i="1" s="1"/>
  <c r="W428" i="1" s="1"/>
  <c r="CQ428" i="1"/>
  <c r="CR428" i="1"/>
  <c r="CS428" i="1"/>
  <c r="CU428" i="1"/>
  <c r="T428" i="1" s="1"/>
  <c r="CV428" i="1"/>
  <c r="U428" i="1" s="1"/>
  <c r="CW428" i="1"/>
  <c r="V428" i="1" s="1"/>
  <c r="GL428" i="1"/>
  <c r="GO428" i="1"/>
  <c r="GP428" i="1"/>
  <c r="GV428" i="1"/>
  <c r="HC428" i="1"/>
  <c r="GX428" i="1" s="1"/>
  <c r="R429" i="1"/>
  <c r="S429" i="1"/>
  <c r="Y429" i="1" s="1"/>
  <c r="AC429" i="1"/>
  <c r="AE429" i="1"/>
  <c r="Q429" i="1" s="1"/>
  <c r="AF429" i="1"/>
  <c r="AG429" i="1"/>
  <c r="CU429" i="1" s="1"/>
  <c r="T429" i="1" s="1"/>
  <c r="AH429" i="1"/>
  <c r="AI429" i="1"/>
  <c r="AJ429" i="1"/>
  <c r="CR429" i="1"/>
  <c r="CS429" i="1"/>
  <c r="CT429" i="1"/>
  <c r="CV429" i="1"/>
  <c r="U429" i="1" s="1"/>
  <c r="CW429" i="1"/>
  <c r="V429" i="1" s="1"/>
  <c r="CX429" i="1"/>
  <c r="W429" i="1" s="1"/>
  <c r="GL429" i="1"/>
  <c r="GO429" i="1"/>
  <c r="GP429" i="1"/>
  <c r="GV429" i="1"/>
  <c r="HC429" i="1" s="1"/>
  <c r="GX429" i="1" s="1"/>
  <c r="P430" i="1"/>
  <c r="CP430" i="1" s="1"/>
  <c r="O430" i="1" s="1"/>
  <c r="R430" i="1"/>
  <c r="S430" i="1"/>
  <c r="Y430" i="1" s="1"/>
  <c r="X430" i="1"/>
  <c r="AC430" i="1"/>
  <c r="AB430" i="1" s="1"/>
  <c r="AD430" i="1"/>
  <c r="AE430" i="1"/>
  <c r="Q430" i="1" s="1"/>
  <c r="AF430" i="1"/>
  <c r="AG430" i="1"/>
  <c r="AH430" i="1"/>
  <c r="CV430" i="1" s="1"/>
  <c r="U430" i="1" s="1"/>
  <c r="AI430" i="1"/>
  <c r="AJ430" i="1"/>
  <c r="CQ430" i="1"/>
  <c r="CR430" i="1"/>
  <c r="CS430" i="1"/>
  <c r="CT430" i="1"/>
  <c r="CU430" i="1"/>
  <c r="T430" i="1" s="1"/>
  <c r="CW430" i="1"/>
  <c r="V430" i="1" s="1"/>
  <c r="CX430" i="1"/>
  <c r="W430" i="1" s="1"/>
  <c r="CY430" i="1"/>
  <c r="GL430" i="1"/>
  <c r="GO430" i="1"/>
  <c r="GP430" i="1"/>
  <c r="GV430" i="1"/>
  <c r="HC430" i="1" s="1"/>
  <c r="GX430" i="1" s="1"/>
  <c r="C431" i="1"/>
  <c r="D431" i="1"/>
  <c r="R431" i="1"/>
  <c r="S431" i="1"/>
  <c r="Y431" i="1" s="1"/>
  <c r="AC431" i="1"/>
  <c r="AE431" i="1"/>
  <c r="Q431" i="1" s="1"/>
  <c r="AF431" i="1"/>
  <c r="AG431" i="1"/>
  <c r="CU431" i="1" s="1"/>
  <c r="T431" i="1" s="1"/>
  <c r="AH431" i="1"/>
  <c r="AI431" i="1"/>
  <c r="AJ431" i="1"/>
  <c r="CR431" i="1"/>
  <c r="CS431" i="1"/>
  <c r="CT431" i="1"/>
  <c r="CV431" i="1"/>
  <c r="U431" i="1" s="1"/>
  <c r="CW431" i="1"/>
  <c r="V431" i="1" s="1"/>
  <c r="CX431" i="1"/>
  <c r="W431" i="1" s="1"/>
  <c r="GL431" i="1"/>
  <c r="GO431" i="1"/>
  <c r="GP431" i="1"/>
  <c r="GV431" i="1"/>
  <c r="HC431" i="1" s="1"/>
  <c r="GX431" i="1" s="1"/>
  <c r="C432" i="1"/>
  <c r="D432" i="1"/>
  <c r="P432" i="1"/>
  <c r="R432" i="1"/>
  <c r="AC432" i="1"/>
  <c r="AE432" i="1"/>
  <c r="AD432" i="1" s="1"/>
  <c r="AB432" i="1" s="1"/>
  <c r="AF432" i="1"/>
  <c r="S432" i="1" s="1"/>
  <c r="AG432" i="1"/>
  <c r="AH432" i="1"/>
  <c r="AI432" i="1"/>
  <c r="AJ432" i="1"/>
  <c r="CX432" i="1" s="1"/>
  <c r="W432" i="1" s="1"/>
  <c r="CQ432" i="1"/>
  <c r="CR432" i="1"/>
  <c r="CS432" i="1"/>
  <c r="CU432" i="1"/>
  <c r="T432" i="1" s="1"/>
  <c r="CV432" i="1"/>
  <c r="U432" i="1" s="1"/>
  <c r="CW432" i="1"/>
  <c r="V432" i="1" s="1"/>
  <c r="GL432" i="1"/>
  <c r="GO432" i="1"/>
  <c r="GP432" i="1"/>
  <c r="GV432" i="1"/>
  <c r="HC432" i="1"/>
  <c r="GX432" i="1" s="1"/>
  <c r="R433" i="1"/>
  <c r="S433" i="1"/>
  <c r="Y433" i="1" s="1"/>
  <c r="AC433" i="1"/>
  <c r="AE433" i="1"/>
  <c r="Q433" i="1" s="1"/>
  <c r="AF433" i="1"/>
  <c r="AG433" i="1"/>
  <c r="CU433" i="1" s="1"/>
  <c r="T433" i="1" s="1"/>
  <c r="AH433" i="1"/>
  <c r="AI433" i="1"/>
  <c r="AJ433" i="1"/>
  <c r="CR433" i="1"/>
  <c r="CS433" i="1"/>
  <c r="CT433" i="1"/>
  <c r="CV433" i="1"/>
  <c r="U433" i="1" s="1"/>
  <c r="CW433" i="1"/>
  <c r="V433" i="1" s="1"/>
  <c r="CX433" i="1"/>
  <c r="W433" i="1" s="1"/>
  <c r="GL433" i="1"/>
  <c r="GO433" i="1"/>
  <c r="GP433" i="1"/>
  <c r="GV433" i="1"/>
  <c r="HC433" i="1" s="1"/>
  <c r="GX433" i="1" s="1"/>
  <c r="P434" i="1"/>
  <c r="R434" i="1"/>
  <c r="S434" i="1"/>
  <c r="Y434" i="1" s="1"/>
  <c r="X434" i="1"/>
  <c r="AC434" i="1"/>
  <c r="AB434" i="1" s="1"/>
  <c r="AD434" i="1"/>
  <c r="AE434" i="1"/>
  <c r="Q434" i="1" s="1"/>
  <c r="AF434" i="1"/>
  <c r="AG434" i="1"/>
  <c r="AH434" i="1"/>
  <c r="CV434" i="1" s="1"/>
  <c r="U434" i="1" s="1"/>
  <c r="AI434" i="1"/>
  <c r="AJ434" i="1"/>
  <c r="CQ434" i="1"/>
  <c r="CR434" i="1"/>
  <c r="CS434" i="1"/>
  <c r="CT434" i="1"/>
  <c r="CU434" i="1"/>
  <c r="T434" i="1" s="1"/>
  <c r="CW434" i="1"/>
  <c r="V434" i="1" s="1"/>
  <c r="CX434" i="1"/>
  <c r="W434" i="1" s="1"/>
  <c r="CY434" i="1"/>
  <c r="GL434" i="1"/>
  <c r="GO434" i="1"/>
  <c r="GP434" i="1"/>
  <c r="GV434" i="1"/>
  <c r="HC434" i="1" s="1"/>
  <c r="GX434" i="1" s="1"/>
  <c r="C435" i="1"/>
  <c r="D435" i="1"/>
  <c r="R435" i="1"/>
  <c r="S435" i="1"/>
  <c r="Y435" i="1" s="1"/>
  <c r="AC435" i="1"/>
  <c r="AE435" i="1"/>
  <c r="Q435" i="1" s="1"/>
  <c r="AF435" i="1"/>
  <c r="AG435" i="1"/>
  <c r="CU435" i="1" s="1"/>
  <c r="T435" i="1" s="1"/>
  <c r="AH435" i="1"/>
  <c r="AI435" i="1"/>
  <c r="AJ435" i="1"/>
  <c r="CR435" i="1"/>
  <c r="CS435" i="1"/>
  <c r="CT435" i="1"/>
  <c r="CV435" i="1"/>
  <c r="U435" i="1" s="1"/>
  <c r="CW435" i="1"/>
  <c r="V435" i="1" s="1"/>
  <c r="CX435" i="1"/>
  <c r="W435" i="1" s="1"/>
  <c r="GL435" i="1"/>
  <c r="GO435" i="1"/>
  <c r="GP435" i="1"/>
  <c r="GV435" i="1"/>
  <c r="HC435" i="1" s="1"/>
  <c r="GX435" i="1" s="1"/>
  <c r="C436" i="1"/>
  <c r="D436" i="1"/>
  <c r="P436" i="1"/>
  <c r="R436" i="1"/>
  <c r="AC436" i="1"/>
  <c r="AE436" i="1"/>
  <c r="AD436" i="1" s="1"/>
  <c r="AB436" i="1" s="1"/>
  <c r="AF436" i="1"/>
  <c r="S436" i="1" s="1"/>
  <c r="AG436" i="1"/>
  <c r="AH436" i="1"/>
  <c r="AI436" i="1"/>
  <c r="AJ436" i="1"/>
  <c r="CX436" i="1" s="1"/>
  <c r="W436" i="1" s="1"/>
  <c r="CQ436" i="1"/>
  <c r="CR436" i="1"/>
  <c r="CS436" i="1"/>
  <c r="CU436" i="1"/>
  <c r="T436" i="1" s="1"/>
  <c r="CV436" i="1"/>
  <c r="U436" i="1" s="1"/>
  <c r="CW436" i="1"/>
  <c r="V436" i="1" s="1"/>
  <c r="GL436" i="1"/>
  <c r="GO436" i="1"/>
  <c r="GP436" i="1"/>
  <c r="GV436" i="1"/>
  <c r="HC436" i="1"/>
  <c r="GX436" i="1" s="1"/>
  <c r="R437" i="1"/>
  <c r="S437" i="1"/>
  <c r="Y437" i="1" s="1"/>
  <c r="AC437" i="1"/>
  <c r="AE437" i="1"/>
  <c r="Q437" i="1" s="1"/>
  <c r="AF437" i="1"/>
  <c r="AG437" i="1"/>
  <c r="CU437" i="1" s="1"/>
  <c r="T437" i="1" s="1"/>
  <c r="AH437" i="1"/>
  <c r="AI437" i="1"/>
  <c r="AJ437" i="1"/>
  <c r="CR437" i="1"/>
  <c r="CS437" i="1"/>
  <c r="CT437" i="1"/>
  <c r="CV437" i="1"/>
  <c r="U437" i="1" s="1"/>
  <c r="CW437" i="1"/>
  <c r="V437" i="1" s="1"/>
  <c r="CX437" i="1"/>
  <c r="W437" i="1" s="1"/>
  <c r="GL437" i="1"/>
  <c r="GO437" i="1"/>
  <c r="GP437" i="1"/>
  <c r="GV437" i="1"/>
  <c r="HC437" i="1" s="1"/>
  <c r="GX437" i="1" s="1"/>
  <c r="P438" i="1"/>
  <c r="CP438" i="1" s="1"/>
  <c r="O438" i="1" s="1"/>
  <c r="R438" i="1"/>
  <c r="S438" i="1"/>
  <c r="Y438" i="1" s="1"/>
  <c r="X438" i="1"/>
  <c r="AC438" i="1"/>
  <c r="AB438" i="1" s="1"/>
  <c r="AD438" i="1"/>
  <c r="AE438" i="1"/>
  <c r="Q438" i="1" s="1"/>
  <c r="AF438" i="1"/>
  <c r="AG438" i="1"/>
  <c r="AH438" i="1"/>
  <c r="CV438" i="1" s="1"/>
  <c r="U438" i="1" s="1"/>
  <c r="AI438" i="1"/>
  <c r="AJ438" i="1"/>
  <c r="CQ438" i="1"/>
  <c r="CR438" i="1"/>
  <c r="CS438" i="1"/>
  <c r="CT438" i="1"/>
  <c r="CU438" i="1"/>
  <c r="T438" i="1" s="1"/>
  <c r="CW438" i="1"/>
  <c r="V438" i="1" s="1"/>
  <c r="CX438" i="1"/>
  <c r="W438" i="1" s="1"/>
  <c r="CY438" i="1"/>
  <c r="GL438" i="1"/>
  <c r="GO438" i="1"/>
  <c r="GP438" i="1"/>
  <c r="GV438" i="1"/>
  <c r="HC438" i="1" s="1"/>
  <c r="GX438" i="1" s="1"/>
  <c r="C439" i="1"/>
  <c r="D439" i="1"/>
  <c r="R439" i="1"/>
  <c r="S439" i="1"/>
  <c r="Y439" i="1" s="1"/>
  <c r="AC439" i="1"/>
  <c r="AE439" i="1"/>
  <c r="Q439" i="1" s="1"/>
  <c r="AF439" i="1"/>
  <c r="AG439" i="1"/>
  <c r="CU439" i="1" s="1"/>
  <c r="T439" i="1" s="1"/>
  <c r="AH439" i="1"/>
  <c r="AI439" i="1"/>
  <c r="AJ439" i="1"/>
  <c r="CR439" i="1"/>
  <c r="CS439" i="1"/>
  <c r="CT439" i="1"/>
  <c r="CV439" i="1"/>
  <c r="U439" i="1" s="1"/>
  <c r="CW439" i="1"/>
  <c r="V439" i="1" s="1"/>
  <c r="CX439" i="1"/>
  <c r="W439" i="1" s="1"/>
  <c r="GL439" i="1"/>
  <c r="GO439" i="1"/>
  <c r="GP439" i="1"/>
  <c r="GV439" i="1"/>
  <c r="HC439" i="1" s="1"/>
  <c r="GX439" i="1" s="1"/>
  <c r="C440" i="1"/>
  <c r="D440" i="1"/>
  <c r="P440" i="1"/>
  <c r="R440" i="1"/>
  <c r="AC440" i="1"/>
  <c r="AE440" i="1"/>
  <c r="AD440" i="1" s="1"/>
  <c r="AB440" i="1" s="1"/>
  <c r="AF440" i="1"/>
  <c r="S440" i="1" s="1"/>
  <c r="AG440" i="1"/>
  <c r="AH440" i="1"/>
  <c r="AI440" i="1"/>
  <c r="AJ440" i="1"/>
  <c r="CX440" i="1" s="1"/>
  <c r="W440" i="1" s="1"/>
  <c r="CQ440" i="1"/>
  <c r="CR440" i="1"/>
  <c r="CS440" i="1"/>
  <c r="CU440" i="1"/>
  <c r="T440" i="1" s="1"/>
  <c r="CV440" i="1"/>
  <c r="U440" i="1" s="1"/>
  <c r="CW440" i="1"/>
  <c r="V440" i="1" s="1"/>
  <c r="GL440" i="1"/>
  <c r="GO440" i="1"/>
  <c r="GP440" i="1"/>
  <c r="GV440" i="1"/>
  <c r="HC440" i="1"/>
  <c r="GX440" i="1" s="1"/>
  <c r="R441" i="1"/>
  <c r="S441" i="1"/>
  <c r="Y441" i="1" s="1"/>
  <c r="AC441" i="1"/>
  <c r="AE441" i="1"/>
  <c r="Q441" i="1" s="1"/>
  <c r="AF441" i="1"/>
  <c r="AG441" i="1"/>
  <c r="CU441" i="1" s="1"/>
  <c r="T441" i="1" s="1"/>
  <c r="AH441" i="1"/>
  <c r="AI441" i="1"/>
  <c r="AJ441" i="1"/>
  <c r="CR441" i="1"/>
  <c r="CS441" i="1"/>
  <c r="CT441" i="1"/>
  <c r="CV441" i="1"/>
  <c r="U441" i="1" s="1"/>
  <c r="CW441" i="1"/>
  <c r="V441" i="1" s="1"/>
  <c r="CX441" i="1"/>
  <c r="W441" i="1" s="1"/>
  <c r="GL441" i="1"/>
  <c r="GO441" i="1"/>
  <c r="GP441" i="1"/>
  <c r="GV441" i="1"/>
  <c r="HC441" i="1" s="1"/>
  <c r="GX441" i="1" s="1"/>
  <c r="P442" i="1"/>
  <c r="R442" i="1"/>
  <c r="S442" i="1"/>
  <c r="Y442" i="1" s="1"/>
  <c r="X442" i="1"/>
  <c r="AC442" i="1"/>
  <c r="AD442" i="1"/>
  <c r="AE442" i="1"/>
  <c r="Q442" i="1" s="1"/>
  <c r="AF442" i="1"/>
  <c r="AG442" i="1"/>
  <c r="AH442" i="1"/>
  <c r="CV442" i="1" s="1"/>
  <c r="U442" i="1" s="1"/>
  <c r="AI442" i="1"/>
  <c r="AJ442" i="1"/>
  <c r="CQ442" i="1"/>
  <c r="CR442" i="1"/>
  <c r="CS442" i="1"/>
  <c r="CT442" i="1"/>
  <c r="CU442" i="1"/>
  <c r="T442" i="1" s="1"/>
  <c r="CW442" i="1"/>
  <c r="V442" i="1" s="1"/>
  <c r="CX442" i="1"/>
  <c r="W442" i="1" s="1"/>
  <c r="CY442" i="1"/>
  <c r="GL442" i="1"/>
  <c r="GO442" i="1"/>
  <c r="GP442" i="1"/>
  <c r="GV442" i="1"/>
  <c r="HC442" i="1" s="1"/>
  <c r="GX442" i="1"/>
  <c r="B444" i="1"/>
  <c r="B393" i="1" s="1"/>
  <c r="C444" i="1"/>
  <c r="C393" i="1" s="1"/>
  <c r="D444" i="1"/>
  <c r="D393" i="1" s="1"/>
  <c r="F444" i="1"/>
  <c r="F393" i="1" s="1"/>
  <c r="G444" i="1"/>
  <c r="G393" i="1" s="1"/>
  <c r="BX444" i="1"/>
  <c r="BX393" i="1" s="1"/>
  <c r="BY444" i="1"/>
  <c r="AP444" i="1" s="1"/>
  <c r="BZ444" i="1"/>
  <c r="CG444" i="1" s="1"/>
  <c r="CD444" i="1"/>
  <c r="AU444" i="1" s="1"/>
  <c r="CI444" i="1"/>
  <c r="CI393" i="1" s="1"/>
  <c r="CK444" i="1"/>
  <c r="BB444" i="1" s="1"/>
  <c r="CL444" i="1"/>
  <c r="BC444" i="1" s="1"/>
  <c r="CM444" i="1"/>
  <c r="CM393" i="1" s="1"/>
  <c r="DJ444" i="1"/>
  <c r="DJ393" i="1" s="1"/>
  <c r="EL444" i="1"/>
  <c r="EL393" i="1" s="1"/>
  <c r="EP444" i="1"/>
  <c r="FP444" i="1"/>
  <c r="FP393" i="1" s="1"/>
  <c r="FQ444" i="1"/>
  <c r="FU444" i="1"/>
  <c r="FU393" i="1" s="1"/>
  <c r="FY444" i="1"/>
  <c r="FY393" i="1" s="1"/>
  <c r="GC444" i="1"/>
  <c r="GC393" i="1" s="1"/>
  <c r="GD444" i="1"/>
  <c r="GD393" i="1" s="1"/>
  <c r="GE444" i="1"/>
  <c r="GE393" i="1" s="1"/>
  <c r="P458" i="1"/>
  <c r="D474" i="1"/>
  <c r="D476" i="1"/>
  <c r="E476" i="1"/>
  <c r="Z476" i="1"/>
  <c r="AA476" i="1"/>
  <c r="AM476" i="1"/>
  <c r="AN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BT476" i="1"/>
  <c r="BU476" i="1"/>
  <c r="BV476" i="1"/>
  <c r="BW476" i="1"/>
  <c r="CN476" i="1"/>
  <c r="CO476" i="1"/>
  <c r="CP476" i="1"/>
  <c r="CQ476" i="1"/>
  <c r="CR476" i="1"/>
  <c r="CS476" i="1"/>
  <c r="CT476" i="1"/>
  <c r="CU476" i="1"/>
  <c r="CV476" i="1"/>
  <c r="CW476" i="1"/>
  <c r="CX476" i="1"/>
  <c r="CY476" i="1"/>
  <c r="CZ476" i="1"/>
  <c r="DA476" i="1"/>
  <c r="DB476" i="1"/>
  <c r="DC476" i="1"/>
  <c r="DD476" i="1"/>
  <c r="DE476" i="1"/>
  <c r="DF476" i="1"/>
  <c r="DR476" i="1"/>
  <c r="DS476" i="1"/>
  <c r="EE476" i="1"/>
  <c r="EF476" i="1"/>
  <c r="EW476" i="1"/>
  <c r="EX476" i="1"/>
  <c r="EY476" i="1"/>
  <c r="EZ476" i="1"/>
  <c r="FA476" i="1"/>
  <c r="FB476" i="1"/>
  <c r="FC476" i="1"/>
  <c r="FD476" i="1"/>
  <c r="FE476" i="1"/>
  <c r="FF476" i="1"/>
  <c r="FG476" i="1"/>
  <c r="FH476" i="1"/>
  <c r="FI476" i="1"/>
  <c r="FJ476" i="1"/>
  <c r="FK476" i="1"/>
  <c r="FL476" i="1"/>
  <c r="FM476" i="1"/>
  <c r="FN476" i="1"/>
  <c r="FO476" i="1"/>
  <c r="GD476" i="1"/>
  <c r="GE476" i="1"/>
  <c r="GF476" i="1"/>
  <c r="GG476" i="1"/>
  <c r="GH476" i="1"/>
  <c r="GI476" i="1"/>
  <c r="GJ476" i="1"/>
  <c r="GK476" i="1"/>
  <c r="GL476" i="1"/>
  <c r="GM476" i="1"/>
  <c r="GN476" i="1"/>
  <c r="GO476" i="1"/>
  <c r="GP476" i="1"/>
  <c r="GQ476" i="1"/>
  <c r="GR476" i="1"/>
  <c r="GS476" i="1"/>
  <c r="GT476" i="1"/>
  <c r="GU476" i="1"/>
  <c r="GV476" i="1"/>
  <c r="GW476" i="1"/>
  <c r="GX476" i="1"/>
  <c r="R478" i="1"/>
  <c r="S478" i="1"/>
  <c r="W478" i="1"/>
  <c r="AC478" i="1"/>
  <c r="AE478" i="1"/>
  <c r="Q478" i="1" s="1"/>
  <c r="AF478" i="1"/>
  <c r="AG478" i="1"/>
  <c r="CU478" i="1" s="1"/>
  <c r="T478" i="1" s="1"/>
  <c r="AH478" i="1"/>
  <c r="AI478" i="1"/>
  <c r="AJ478" i="1"/>
  <c r="CR478" i="1"/>
  <c r="CS478" i="1"/>
  <c r="CT478" i="1"/>
  <c r="CV478" i="1"/>
  <c r="U478" i="1" s="1"/>
  <c r="CW478" i="1"/>
  <c r="V478" i="1" s="1"/>
  <c r="CX478" i="1"/>
  <c r="GL478" i="1"/>
  <c r="GO478" i="1"/>
  <c r="GP478" i="1"/>
  <c r="GV478" i="1"/>
  <c r="HC478" i="1" s="1"/>
  <c r="GX478" i="1" s="1"/>
  <c r="P479" i="1"/>
  <c r="R479" i="1"/>
  <c r="S479" i="1"/>
  <c r="Y479" i="1" s="1"/>
  <c r="T479" i="1"/>
  <c r="X479" i="1"/>
  <c r="AC479" i="1"/>
  <c r="AD479" i="1"/>
  <c r="AE479" i="1"/>
  <c r="Q479" i="1" s="1"/>
  <c r="AF479" i="1"/>
  <c r="AG479" i="1"/>
  <c r="AH479" i="1"/>
  <c r="CV479" i="1" s="1"/>
  <c r="U479" i="1" s="1"/>
  <c r="AI479" i="1"/>
  <c r="AJ479" i="1"/>
  <c r="CQ479" i="1"/>
  <c r="CR479" i="1"/>
  <c r="CS479" i="1"/>
  <c r="CT479" i="1"/>
  <c r="CU479" i="1"/>
  <c r="CW479" i="1"/>
  <c r="V479" i="1" s="1"/>
  <c r="CX479" i="1"/>
  <c r="W479" i="1" s="1"/>
  <c r="CY479" i="1"/>
  <c r="GL479" i="1"/>
  <c r="GO479" i="1"/>
  <c r="GP479" i="1"/>
  <c r="FV497" i="1" s="1"/>
  <c r="GV479" i="1"/>
  <c r="HC479" i="1" s="1"/>
  <c r="GX479" i="1"/>
  <c r="P480" i="1"/>
  <c r="CP480" i="1" s="1"/>
  <c r="O480" i="1" s="1"/>
  <c r="Q480" i="1"/>
  <c r="S480" i="1"/>
  <c r="Y480" i="1"/>
  <c r="AC480" i="1"/>
  <c r="AE480" i="1"/>
  <c r="AF480" i="1"/>
  <c r="AG480" i="1"/>
  <c r="AH480" i="1"/>
  <c r="AI480" i="1"/>
  <c r="CW480" i="1" s="1"/>
  <c r="V480" i="1" s="1"/>
  <c r="AJ480" i="1"/>
  <c r="CQ480" i="1"/>
  <c r="CR480" i="1"/>
  <c r="CT480" i="1"/>
  <c r="CU480" i="1"/>
  <c r="T480" i="1" s="1"/>
  <c r="CV480" i="1"/>
  <c r="U480" i="1" s="1"/>
  <c r="CX480" i="1"/>
  <c r="W480" i="1" s="1"/>
  <c r="CZ480" i="1"/>
  <c r="GL480" i="1"/>
  <c r="GO480" i="1"/>
  <c r="GP480" i="1"/>
  <c r="GV480" i="1"/>
  <c r="HC480" i="1"/>
  <c r="GX480" i="1" s="1"/>
  <c r="P481" i="1"/>
  <c r="R481" i="1"/>
  <c r="AC481" i="1"/>
  <c r="AE481" i="1"/>
  <c r="AD481" i="1" s="1"/>
  <c r="AB481" i="1" s="1"/>
  <c r="AF481" i="1"/>
  <c r="AG481" i="1"/>
  <c r="AH481" i="1"/>
  <c r="AI481" i="1"/>
  <c r="AJ481" i="1"/>
  <c r="CX481" i="1" s="1"/>
  <c r="W481" i="1" s="1"/>
  <c r="CQ481" i="1"/>
  <c r="CR481" i="1"/>
  <c r="CS481" i="1"/>
  <c r="CU481" i="1"/>
  <c r="T481" i="1" s="1"/>
  <c r="CV481" i="1"/>
  <c r="U481" i="1" s="1"/>
  <c r="CW481" i="1"/>
  <c r="V481" i="1" s="1"/>
  <c r="GL481" i="1"/>
  <c r="GO481" i="1"/>
  <c r="GP481" i="1"/>
  <c r="GV481" i="1"/>
  <c r="HC481" i="1"/>
  <c r="GX481" i="1" s="1"/>
  <c r="R482" i="1"/>
  <c r="S482" i="1"/>
  <c r="W482" i="1"/>
  <c r="AC482" i="1"/>
  <c r="AE482" i="1"/>
  <c r="Q482" i="1" s="1"/>
  <c r="AF482" i="1"/>
  <c r="AG482" i="1"/>
  <c r="CU482" i="1" s="1"/>
  <c r="T482" i="1" s="1"/>
  <c r="AH482" i="1"/>
  <c r="AI482" i="1"/>
  <c r="AJ482" i="1"/>
  <c r="CR482" i="1"/>
  <c r="CS482" i="1"/>
  <c r="CT482" i="1"/>
  <c r="CV482" i="1"/>
  <c r="U482" i="1" s="1"/>
  <c r="CW482" i="1"/>
  <c r="V482" i="1" s="1"/>
  <c r="CX482" i="1"/>
  <c r="GL482" i="1"/>
  <c r="GO482" i="1"/>
  <c r="GP482" i="1"/>
  <c r="GV482" i="1"/>
  <c r="HC482" i="1" s="1"/>
  <c r="GX482" i="1" s="1"/>
  <c r="P483" i="1"/>
  <c r="R483" i="1"/>
  <c r="S483" i="1"/>
  <c r="Y483" i="1" s="1"/>
  <c r="T483" i="1"/>
  <c r="X483" i="1"/>
  <c r="AC483" i="1"/>
  <c r="AD483" i="1"/>
  <c r="AE483" i="1"/>
  <c r="Q483" i="1" s="1"/>
  <c r="AF483" i="1"/>
  <c r="AG483" i="1"/>
  <c r="AH483" i="1"/>
  <c r="CV483" i="1" s="1"/>
  <c r="U483" i="1" s="1"/>
  <c r="AI483" i="1"/>
  <c r="AJ483" i="1"/>
  <c r="CQ483" i="1"/>
  <c r="CR483" i="1"/>
  <c r="CS483" i="1"/>
  <c r="CT483" i="1"/>
  <c r="CU483" i="1"/>
  <c r="CW483" i="1"/>
  <c r="V483" i="1" s="1"/>
  <c r="CX483" i="1"/>
  <c r="W483" i="1" s="1"/>
  <c r="CY483" i="1"/>
  <c r="GL483" i="1"/>
  <c r="GO483" i="1"/>
  <c r="GP483" i="1"/>
  <c r="GV483" i="1"/>
  <c r="HC483" i="1" s="1"/>
  <c r="GX483" i="1"/>
  <c r="P484" i="1"/>
  <c r="CP484" i="1" s="1"/>
  <c r="O484" i="1" s="1"/>
  <c r="Q484" i="1"/>
  <c r="S484" i="1"/>
  <c r="Y484" i="1"/>
  <c r="AC484" i="1"/>
  <c r="AE484" i="1"/>
  <c r="AF484" i="1"/>
  <c r="AG484" i="1"/>
  <c r="AH484" i="1"/>
  <c r="AI484" i="1"/>
  <c r="CW484" i="1" s="1"/>
  <c r="V484" i="1" s="1"/>
  <c r="AJ484" i="1"/>
  <c r="CQ484" i="1"/>
  <c r="CR484" i="1"/>
  <c r="CT484" i="1"/>
  <c r="CU484" i="1"/>
  <c r="T484" i="1" s="1"/>
  <c r="CV484" i="1"/>
  <c r="U484" i="1" s="1"/>
  <c r="CX484" i="1"/>
  <c r="W484" i="1" s="1"/>
  <c r="CZ484" i="1"/>
  <c r="GL484" i="1"/>
  <c r="GO484" i="1"/>
  <c r="GP484" i="1"/>
  <c r="GV484" i="1"/>
  <c r="HC484" i="1"/>
  <c r="GX484" i="1" s="1"/>
  <c r="P485" i="1"/>
  <c r="R485" i="1"/>
  <c r="AC485" i="1"/>
  <c r="AE485" i="1"/>
  <c r="AD485" i="1" s="1"/>
  <c r="AB485" i="1" s="1"/>
  <c r="AF485" i="1"/>
  <c r="AG485" i="1"/>
  <c r="AH485" i="1"/>
  <c r="AI485" i="1"/>
  <c r="AJ485" i="1"/>
  <c r="CX485" i="1" s="1"/>
  <c r="W485" i="1" s="1"/>
  <c r="CQ485" i="1"/>
  <c r="CR485" i="1"/>
  <c r="CS485" i="1"/>
  <c r="CU485" i="1"/>
  <c r="T485" i="1" s="1"/>
  <c r="CV485" i="1"/>
  <c r="U485" i="1" s="1"/>
  <c r="CW485" i="1"/>
  <c r="V485" i="1" s="1"/>
  <c r="GL485" i="1"/>
  <c r="GO485" i="1"/>
  <c r="GP485" i="1"/>
  <c r="GV485" i="1"/>
  <c r="HC485" i="1"/>
  <c r="GX485" i="1" s="1"/>
  <c r="R486" i="1"/>
  <c r="S486" i="1"/>
  <c r="W486" i="1"/>
  <c r="AC486" i="1"/>
  <c r="AE486" i="1"/>
  <c r="Q486" i="1" s="1"/>
  <c r="AF486" i="1"/>
  <c r="AG486" i="1"/>
  <c r="CU486" i="1" s="1"/>
  <c r="T486" i="1" s="1"/>
  <c r="AH486" i="1"/>
  <c r="AI486" i="1"/>
  <c r="AJ486" i="1"/>
  <c r="CR486" i="1"/>
  <c r="CS486" i="1"/>
  <c r="CT486" i="1"/>
  <c r="CV486" i="1"/>
  <c r="U486" i="1" s="1"/>
  <c r="CW486" i="1"/>
  <c r="V486" i="1" s="1"/>
  <c r="CX486" i="1"/>
  <c r="GL486" i="1"/>
  <c r="GO486" i="1"/>
  <c r="GP486" i="1"/>
  <c r="GV486" i="1"/>
  <c r="HC486" i="1" s="1"/>
  <c r="GX486" i="1" s="1"/>
  <c r="P487" i="1"/>
  <c r="R487" i="1"/>
  <c r="S487" i="1"/>
  <c r="Y487" i="1" s="1"/>
  <c r="T487" i="1"/>
  <c r="X487" i="1"/>
  <c r="AC487" i="1"/>
  <c r="AD487" i="1"/>
  <c r="AE487" i="1"/>
  <c r="Q487" i="1" s="1"/>
  <c r="AF487" i="1"/>
  <c r="AG487" i="1"/>
  <c r="AH487" i="1"/>
  <c r="CV487" i="1" s="1"/>
  <c r="U487" i="1" s="1"/>
  <c r="AI487" i="1"/>
  <c r="AJ487" i="1"/>
  <c r="CQ487" i="1"/>
  <c r="CR487" i="1"/>
  <c r="CS487" i="1"/>
  <c r="CT487" i="1"/>
  <c r="CU487" i="1"/>
  <c r="CW487" i="1"/>
  <c r="V487" i="1" s="1"/>
  <c r="CX487" i="1"/>
  <c r="W487" i="1" s="1"/>
  <c r="CY487" i="1"/>
  <c r="GL487" i="1"/>
  <c r="GO487" i="1"/>
  <c r="GP487" i="1"/>
  <c r="GV487" i="1"/>
  <c r="HC487" i="1" s="1"/>
  <c r="GX487" i="1"/>
  <c r="P488" i="1"/>
  <c r="CP488" i="1" s="1"/>
  <c r="O488" i="1" s="1"/>
  <c r="Q488" i="1"/>
  <c r="S488" i="1"/>
  <c r="Y488" i="1"/>
  <c r="AC488" i="1"/>
  <c r="AE488" i="1"/>
  <c r="AF488" i="1"/>
  <c r="AG488" i="1"/>
  <c r="AH488" i="1"/>
  <c r="AI488" i="1"/>
  <c r="CW488" i="1" s="1"/>
  <c r="V488" i="1" s="1"/>
  <c r="AJ488" i="1"/>
  <c r="CQ488" i="1"/>
  <c r="CR488" i="1"/>
  <c r="CT488" i="1"/>
  <c r="CU488" i="1"/>
  <c r="T488" i="1" s="1"/>
  <c r="CV488" i="1"/>
  <c r="U488" i="1" s="1"/>
  <c r="CX488" i="1"/>
  <c r="W488" i="1" s="1"/>
  <c r="CZ488" i="1"/>
  <c r="GL488" i="1"/>
  <c r="GN488" i="1"/>
  <c r="GO488" i="1"/>
  <c r="GP488" i="1"/>
  <c r="GV488" i="1"/>
  <c r="HC488" i="1" s="1"/>
  <c r="GX488" i="1"/>
  <c r="P489" i="1"/>
  <c r="S489" i="1"/>
  <c r="U489" i="1"/>
  <c r="Y489" i="1"/>
  <c r="AC489" i="1"/>
  <c r="AE489" i="1"/>
  <c r="Q489" i="1" s="1"/>
  <c r="AF489" i="1"/>
  <c r="AG489" i="1"/>
  <c r="AH489" i="1"/>
  <c r="AI489" i="1"/>
  <c r="CW489" i="1" s="1"/>
  <c r="V489" i="1" s="1"/>
  <c r="AJ489" i="1"/>
  <c r="CQ489" i="1"/>
  <c r="CT489" i="1"/>
  <c r="CU489" i="1"/>
  <c r="T489" i="1" s="1"/>
  <c r="CV489" i="1"/>
  <c r="CX489" i="1"/>
  <c r="W489" i="1" s="1"/>
  <c r="CZ489" i="1"/>
  <c r="GL489" i="1"/>
  <c r="GN489" i="1"/>
  <c r="GO489" i="1"/>
  <c r="GP489" i="1"/>
  <c r="GV489" i="1"/>
  <c r="HC489" i="1" s="1"/>
  <c r="GX489" i="1" s="1"/>
  <c r="P490" i="1"/>
  <c r="S490" i="1"/>
  <c r="U490" i="1"/>
  <c r="AC490" i="1"/>
  <c r="AE490" i="1"/>
  <c r="Y490" i="1" s="1"/>
  <c r="AF490" i="1"/>
  <c r="AG490" i="1"/>
  <c r="AH490" i="1"/>
  <c r="AI490" i="1"/>
  <c r="CW490" i="1" s="1"/>
  <c r="V490" i="1" s="1"/>
  <c r="AJ490" i="1"/>
  <c r="CQ490" i="1"/>
  <c r="CT490" i="1"/>
  <c r="CU490" i="1"/>
  <c r="T490" i="1" s="1"/>
  <c r="CV490" i="1"/>
  <c r="CX490" i="1"/>
  <c r="W490" i="1" s="1"/>
  <c r="CZ490" i="1"/>
  <c r="GL490" i="1"/>
  <c r="GN490" i="1"/>
  <c r="GO490" i="1"/>
  <c r="GP490" i="1"/>
  <c r="GV490" i="1"/>
  <c r="HC490" i="1" s="1"/>
  <c r="GX490" i="1" s="1"/>
  <c r="P491" i="1"/>
  <c r="Q491" i="1"/>
  <c r="S491" i="1"/>
  <c r="AC491" i="1"/>
  <c r="AE491" i="1"/>
  <c r="AF491" i="1"/>
  <c r="AG491" i="1"/>
  <c r="AH491" i="1"/>
  <c r="AI491" i="1"/>
  <c r="CW491" i="1" s="1"/>
  <c r="V491" i="1" s="1"/>
  <c r="AJ491" i="1"/>
  <c r="CQ491" i="1"/>
  <c r="CR491" i="1"/>
  <c r="CT491" i="1"/>
  <c r="CU491" i="1"/>
  <c r="T491" i="1" s="1"/>
  <c r="CV491" i="1"/>
  <c r="U491" i="1" s="1"/>
  <c r="CX491" i="1"/>
  <c r="W491" i="1" s="1"/>
  <c r="CZ491" i="1"/>
  <c r="GL491" i="1"/>
  <c r="GN491" i="1"/>
  <c r="GO491" i="1"/>
  <c r="GP491" i="1"/>
  <c r="GV491" i="1"/>
  <c r="HC491" i="1" s="1"/>
  <c r="GX491" i="1"/>
  <c r="P492" i="1"/>
  <c r="CP492" i="1" s="1"/>
  <c r="O492" i="1" s="1"/>
  <c r="Q492" i="1"/>
  <c r="S492" i="1"/>
  <c r="Y492" i="1"/>
  <c r="AC492" i="1"/>
  <c r="AE492" i="1"/>
  <c r="AF492" i="1"/>
  <c r="AG492" i="1"/>
  <c r="AH492" i="1"/>
  <c r="AI492" i="1"/>
  <c r="CW492" i="1" s="1"/>
  <c r="V492" i="1" s="1"/>
  <c r="AJ492" i="1"/>
  <c r="CQ492" i="1"/>
  <c r="CR492" i="1"/>
  <c r="CT492" i="1"/>
  <c r="CU492" i="1"/>
  <c r="T492" i="1" s="1"/>
  <c r="CV492" i="1"/>
  <c r="U492" i="1" s="1"/>
  <c r="CX492" i="1"/>
  <c r="W492" i="1" s="1"/>
  <c r="CZ492" i="1"/>
  <c r="GL492" i="1"/>
  <c r="GN492" i="1"/>
  <c r="GO492" i="1"/>
  <c r="GP492" i="1"/>
  <c r="GV492" i="1"/>
  <c r="HC492" i="1" s="1"/>
  <c r="GX492" i="1"/>
  <c r="P493" i="1"/>
  <c r="S493" i="1"/>
  <c r="U493" i="1"/>
  <c r="Y493" i="1"/>
  <c r="AC493" i="1"/>
  <c r="AE493" i="1"/>
  <c r="Q493" i="1" s="1"/>
  <c r="AF493" i="1"/>
  <c r="AG493" i="1"/>
  <c r="AH493" i="1"/>
  <c r="AI493" i="1"/>
  <c r="CW493" i="1" s="1"/>
  <c r="V493" i="1" s="1"/>
  <c r="AJ493" i="1"/>
  <c r="CQ493" i="1"/>
  <c r="CT493" i="1"/>
  <c r="CU493" i="1"/>
  <c r="T493" i="1" s="1"/>
  <c r="CV493" i="1"/>
  <c r="CX493" i="1"/>
  <c r="W493" i="1" s="1"/>
  <c r="CZ493" i="1"/>
  <c r="GL493" i="1"/>
  <c r="GN493" i="1"/>
  <c r="GO493" i="1"/>
  <c r="GP493" i="1"/>
  <c r="GV493" i="1"/>
  <c r="HC493" i="1" s="1"/>
  <c r="GX493" i="1" s="1"/>
  <c r="P494" i="1"/>
  <c r="S494" i="1"/>
  <c r="U494" i="1"/>
  <c r="AC494" i="1"/>
  <c r="AE494" i="1"/>
  <c r="Y494" i="1" s="1"/>
  <c r="AF494" i="1"/>
  <c r="AG494" i="1"/>
  <c r="AH494" i="1"/>
  <c r="AI494" i="1"/>
  <c r="CW494" i="1" s="1"/>
  <c r="V494" i="1" s="1"/>
  <c r="AJ494" i="1"/>
  <c r="CQ494" i="1"/>
  <c r="CT494" i="1"/>
  <c r="CU494" i="1"/>
  <c r="T494" i="1" s="1"/>
  <c r="CV494" i="1"/>
  <c r="CX494" i="1"/>
  <c r="W494" i="1" s="1"/>
  <c r="CZ494" i="1"/>
  <c r="GL494" i="1"/>
  <c r="GN494" i="1"/>
  <c r="GO494" i="1"/>
  <c r="GP494" i="1"/>
  <c r="GV494" i="1"/>
  <c r="HC494" i="1" s="1"/>
  <c r="GX494" i="1" s="1"/>
  <c r="P495" i="1"/>
  <c r="Q495" i="1"/>
  <c r="S495" i="1"/>
  <c r="AC495" i="1"/>
  <c r="AE495" i="1"/>
  <c r="AF495" i="1"/>
  <c r="AG495" i="1"/>
  <c r="AH495" i="1"/>
  <c r="AI495" i="1"/>
  <c r="CW495" i="1" s="1"/>
  <c r="V495" i="1" s="1"/>
  <c r="AJ495" i="1"/>
  <c r="CQ495" i="1"/>
  <c r="CR495" i="1"/>
  <c r="CT495" i="1"/>
  <c r="CU495" i="1"/>
  <c r="T495" i="1" s="1"/>
  <c r="CV495" i="1"/>
  <c r="U495" i="1" s="1"/>
  <c r="CX495" i="1"/>
  <c r="W495" i="1" s="1"/>
  <c r="CZ495" i="1"/>
  <c r="GL495" i="1"/>
  <c r="GN495" i="1"/>
  <c r="GO495" i="1"/>
  <c r="GP495" i="1"/>
  <c r="GV495" i="1"/>
  <c r="HC495" i="1" s="1"/>
  <c r="GX495" i="1"/>
  <c r="B497" i="1"/>
  <c r="B476" i="1" s="1"/>
  <c r="C497" i="1"/>
  <c r="C476" i="1" s="1"/>
  <c r="D497" i="1"/>
  <c r="F497" i="1"/>
  <c r="F476" i="1" s="1"/>
  <c r="G497" i="1"/>
  <c r="G476" i="1" s="1"/>
  <c r="BX497" i="1"/>
  <c r="BX476" i="1" s="1"/>
  <c r="BZ497" i="1"/>
  <c r="CG497" i="1" s="1"/>
  <c r="CD497" i="1"/>
  <c r="CD476" i="1" s="1"/>
  <c r="CK497" i="1"/>
  <c r="CK476" i="1" s="1"/>
  <c r="CL497" i="1"/>
  <c r="CL476" i="1" s="1"/>
  <c r="CM497" i="1"/>
  <c r="CM476" i="1" s="1"/>
  <c r="EB497" i="1"/>
  <c r="ET497" i="1"/>
  <c r="FP497" i="1"/>
  <c r="EG497" i="1" s="1"/>
  <c r="EG476" i="1" s="1"/>
  <c r="FU497" i="1"/>
  <c r="FU476" i="1" s="1"/>
  <c r="GC497" i="1"/>
  <c r="GC476" i="1" s="1"/>
  <c r="GD497" i="1"/>
  <c r="EU497" i="1" s="1"/>
  <c r="EU476" i="1" s="1"/>
  <c r="GE497" i="1"/>
  <c r="EV497" i="1" s="1"/>
  <c r="P501" i="1"/>
  <c r="P513" i="1"/>
  <c r="D527" i="1"/>
  <c r="E529" i="1"/>
  <c r="Z529" i="1"/>
  <c r="AA529" i="1"/>
  <c r="AM529" i="1"/>
  <c r="AN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BT529" i="1"/>
  <c r="BU529" i="1"/>
  <c r="BV529" i="1"/>
  <c r="BW529" i="1"/>
  <c r="CN529" i="1"/>
  <c r="CO529" i="1"/>
  <c r="CP529" i="1"/>
  <c r="CQ529" i="1"/>
  <c r="CR529" i="1"/>
  <c r="CS529" i="1"/>
  <c r="CT529" i="1"/>
  <c r="CU529" i="1"/>
  <c r="CV529" i="1"/>
  <c r="CW529" i="1"/>
  <c r="CX529" i="1"/>
  <c r="CY529" i="1"/>
  <c r="CZ529" i="1"/>
  <c r="DA529" i="1"/>
  <c r="DB529" i="1"/>
  <c r="DC529" i="1"/>
  <c r="DD529" i="1"/>
  <c r="DE529" i="1"/>
  <c r="DF529" i="1"/>
  <c r="DR529" i="1"/>
  <c r="DS529" i="1"/>
  <c r="EE529" i="1"/>
  <c r="EF529" i="1"/>
  <c r="EW529" i="1"/>
  <c r="EX529" i="1"/>
  <c r="EY529" i="1"/>
  <c r="EZ529" i="1"/>
  <c r="FA529" i="1"/>
  <c r="FB529" i="1"/>
  <c r="FC529" i="1"/>
  <c r="FD529" i="1"/>
  <c r="FE529" i="1"/>
  <c r="FF529" i="1"/>
  <c r="FG529" i="1"/>
  <c r="FH529" i="1"/>
  <c r="FI529" i="1"/>
  <c r="FJ529" i="1"/>
  <c r="FK529" i="1"/>
  <c r="FL529" i="1"/>
  <c r="FM529" i="1"/>
  <c r="FN529" i="1"/>
  <c r="FO529" i="1"/>
  <c r="GF529" i="1"/>
  <c r="GG529" i="1"/>
  <c r="GH529" i="1"/>
  <c r="GI529" i="1"/>
  <c r="GJ529" i="1"/>
  <c r="GK529" i="1"/>
  <c r="GL529" i="1"/>
  <c r="GM529" i="1"/>
  <c r="GN529" i="1"/>
  <c r="GO529" i="1"/>
  <c r="GP529" i="1"/>
  <c r="GQ529" i="1"/>
  <c r="GR529" i="1"/>
  <c r="GS529" i="1"/>
  <c r="GT529" i="1"/>
  <c r="GU529" i="1"/>
  <c r="GV529" i="1"/>
  <c r="GW529" i="1"/>
  <c r="GX529" i="1"/>
  <c r="C531" i="1"/>
  <c r="D531" i="1"/>
  <c r="I531" i="1"/>
  <c r="K531" i="1"/>
  <c r="R531" i="1"/>
  <c r="S531" i="1"/>
  <c r="AC531" i="1"/>
  <c r="AE531" i="1"/>
  <c r="Q531" i="1" s="1"/>
  <c r="AF531" i="1"/>
  <c r="AG531" i="1"/>
  <c r="CU531" i="1" s="1"/>
  <c r="T531" i="1" s="1"/>
  <c r="AH531" i="1"/>
  <c r="AI531" i="1"/>
  <c r="AJ531" i="1"/>
  <c r="CR531" i="1"/>
  <c r="CS531" i="1"/>
  <c r="CT531" i="1"/>
  <c r="CV531" i="1"/>
  <c r="U531" i="1" s="1"/>
  <c r="CW531" i="1"/>
  <c r="V531" i="1" s="1"/>
  <c r="CX531" i="1"/>
  <c r="W531" i="1" s="1"/>
  <c r="GL531" i="1"/>
  <c r="GO531" i="1"/>
  <c r="GP531" i="1"/>
  <c r="GV531" i="1"/>
  <c r="HC531" i="1" s="1"/>
  <c r="GX531" i="1" s="1"/>
  <c r="C532" i="1"/>
  <c r="D532" i="1"/>
  <c r="I532" i="1"/>
  <c r="K532" i="1"/>
  <c r="P532" i="1"/>
  <c r="CP532" i="1" s="1"/>
  <c r="O532" i="1" s="1"/>
  <c r="R532" i="1"/>
  <c r="S532" i="1"/>
  <c r="W532" i="1"/>
  <c r="X532" i="1"/>
  <c r="AC532" i="1"/>
  <c r="AD532" i="1"/>
  <c r="AE532" i="1"/>
  <c r="Q532" i="1" s="1"/>
  <c r="AF532" i="1"/>
  <c r="AG532" i="1"/>
  <c r="AH532" i="1"/>
  <c r="CV532" i="1" s="1"/>
  <c r="U532" i="1" s="1"/>
  <c r="AI532" i="1"/>
  <c r="AJ532" i="1"/>
  <c r="CQ532" i="1"/>
  <c r="CR532" i="1"/>
  <c r="CS532" i="1"/>
  <c r="CT532" i="1"/>
  <c r="CU532" i="1"/>
  <c r="T532" i="1" s="1"/>
  <c r="CW532" i="1"/>
  <c r="V532" i="1" s="1"/>
  <c r="CX532" i="1"/>
  <c r="CY532" i="1"/>
  <c r="GL532" i="1"/>
  <c r="GO532" i="1"/>
  <c r="GP532" i="1"/>
  <c r="GV532" i="1"/>
  <c r="HC532" i="1" s="1"/>
  <c r="GX532" i="1" s="1"/>
  <c r="I533" i="1"/>
  <c r="Q533" i="1" s="1"/>
  <c r="P533" i="1"/>
  <c r="CP533" i="1" s="1"/>
  <c r="O533" i="1" s="1"/>
  <c r="R533" i="1"/>
  <c r="S533" i="1"/>
  <c r="W533" i="1"/>
  <c r="X533" i="1"/>
  <c r="AC533" i="1"/>
  <c r="AD533" i="1"/>
  <c r="AE533" i="1"/>
  <c r="AF533" i="1"/>
  <c r="AG533" i="1"/>
  <c r="AH533" i="1"/>
  <c r="CV533" i="1" s="1"/>
  <c r="U533" i="1" s="1"/>
  <c r="AI533" i="1"/>
  <c r="AJ533" i="1"/>
  <c r="CQ533" i="1"/>
  <c r="CR533" i="1"/>
  <c r="CS533" i="1"/>
  <c r="CT533" i="1"/>
  <c r="CU533" i="1"/>
  <c r="T533" i="1" s="1"/>
  <c r="CW533" i="1"/>
  <c r="V533" i="1" s="1"/>
  <c r="CX533" i="1"/>
  <c r="CY533" i="1"/>
  <c r="GL533" i="1"/>
  <c r="GO533" i="1"/>
  <c r="GP533" i="1"/>
  <c r="GV533" i="1"/>
  <c r="HC533" i="1" s="1"/>
  <c r="GX533" i="1" s="1"/>
  <c r="I534" i="1"/>
  <c r="Q534" i="1" s="1"/>
  <c r="P534" i="1"/>
  <c r="R534" i="1"/>
  <c r="W534" i="1"/>
  <c r="AC534" i="1"/>
  <c r="AD534" i="1"/>
  <c r="AE534" i="1"/>
  <c r="AF534" i="1"/>
  <c r="S534" i="1" s="1"/>
  <c r="AG534" i="1"/>
  <c r="AH534" i="1"/>
  <c r="CV534" i="1" s="1"/>
  <c r="U534" i="1" s="1"/>
  <c r="AI534" i="1"/>
  <c r="AJ534" i="1"/>
  <c r="CQ534" i="1"/>
  <c r="CR534" i="1"/>
  <c r="CS534" i="1"/>
  <c r="CU534" i="1"/>
  <c r="T534" i="1" s="1"/>
  <c r="CW534" i="1"/>
  <c r="V534" i="1" s="1"/>
  <c r="CX534" i="1"/>
  <c r="GL534" i="1"/>
  <c r="GO534" i="1"/>
  <c r="GP534" i="1"/>
  <c r="GV534" i="1"/>
  <c r="HC534" i="1" s="1"/>
  <c r="GX534" i="1" s="1"/>
  <c r="Q535" i="1"/>
  <c r="S535" i="1"/>
  <c r="CZ535" i="1" s="1"/>
  <c r="W535" i="1"/>
  <c r="AC535" i="1"/>
  <c r="AD535" i="1"/>
  <c r="AE535" i="1"/>
  <c r="AF535" i="1"/>
  <c r="AG535" i="1"/>
  <c r="AH535" i="1"/>
  <c r="AI535" i="1"/>
  <c r="CW535" i="1" s="1"/>
  <c r="V535" i="1" s="1"/>
  <c r="AJ535" i="1"/>
  <c r="CQ535" i="1"/>
  <c r="CR535" i="1"/>
  <c r="CT535" i="1"/>
  <c r="CU535" i="1"/>
  <c r="T535" i="1" s="1"/>
  <c r="CV535" i="1"/>
  <c r="U535" i="1" s="1"/>
  <c r="CX535" i="1"/>
  <c r="GL535" i="1"/>
  <c r="GN535" i="1"/>
  <c r="GO535" i="1"/>
  <c r="GP535" i="1"/>
  <c r="GV535" i="1"/>
  <c r="HC535" i="1" s="1"/>
  <c r="GX535" i="1" s="1"/>
  <c r="Q536" i="1"/>
  <c r="S536" i="1"/>
  <c r="U536" i="1"/>
  <c r="W536" i="1"/>
  <c r="Y536" i="1"/>
  <c r="AC536" i="1"/>
  <c r="AB536" i="1" s="1"/>
  <c r="AD536" i="1"/>
  <c r="AE536" i="1"/>
  <c r="AF536" i="1"/>
  <c r="AG536" i="1"/>
  <c r="AH536" i="1"/>
  <c r="AI536" i="1"/>
  <c r="CW536" i="1" s="1"/>
  <c r="V536" i="1" s="1"/>
  <c r="AJ536" i="1"/>
  <c r="CR536" i="1"/>
  <c r="CT536" i="1"/>
  <c r="CU536" i="1"/>
  <c r="T536" i="1" s="1"/>
  <c r="CV536" i="1"/>
  <c r="CX536" i="1"/>
  <c r="CY536" i="1"/>
  <c r="CZ536" i="1"/>
  <c r="GL536" i="1"/>
  <c r="GN536" i="1"/>
  <c r="GO536" i="1"/>
  <c r="GP536" i="1"/>
  <c r="GV536" i="1"/>
  <c r="HC536" i="1" s="1"/>
  <c r="GX536" i="1"/>
  <c r="S537" i="1"/>
  <c r="T537" i="1"/>
  <c r="U537" i="1"/>
  <c r="Y537" i="1"/>
  <c r="AC537" i="1"/>
  <c r="CQ537" i="1" s="1"/>
  <c r="AE537" i="1"/>
  <c r="Q537" i="1" s="1"/>
  <c r="AF537" i="1"/>
  <c r="AG537" i="1"/>
  <c r="AH537" i="1"/>
  <c r="AI537" i="1"/>
  <c r="CW537" i="1" s="1"/>
  <c r="V537" i="1" s="1"/>
  <c r="AJ537" i="1"/>
  <c r="CR537" i="1"/>
  <c r="CT537" i="1"/>
  <c r="CU537" i="1"/>
  <c r="CV537" i="1"/>
  <c r="CX537" i="1"/>
  <c r="W537" i="1" s="1"/>
  <c r="CY537" i="1"/>
  <c r="CZ537" i="1"/>
  <c r="GL537" i="1"/>
  <c r="GN537" i="1"/>
  <c r="GO537" i="1"/>
  <c r="GP537" i="1"/>
  <c r="GV537" i="1"/>
  <c r="HC537" i="1" s="1"/>
  <c r="GX537" i="1"/>
  <c r="S538" i="1"/>
  <c r="Y538" i="1" s="1"/>
  <c r="T538" i="1"/>
  <c r="AC538" i="1"/>
  <c r="AE538" i="1"/>
  <c r="AF538" i="1"/>
  <c r="AG538" i="1"/>
  <c r="AH538" i="1"/>
  <c r="AI538" i="1"/>
  <c r="CW538" i="1" s="1"/>
  <c r="V538" i="1" s="1"/>
  <c r="AJ538" i="1"/>
  <c r="CQ538" i="1"/>
  <c r="CR538" i="1"/>
  <c r="CT538" i="1"/>
  <c r="CU538" i="1"/>
  <c r="CV538" i="1"/>
  <c r="U538" i="1" s="1"/>
  <c r="CX538" i="1"/>
  <c r="W538" i="1" s="1"/>
  <c r="GL538" i="1"/>
  <c r="GN538" i="1"/>
  <c r="GO538" i="1"/>
  <c r="GP538" i="1"/>
  <c r="GV538" i="1"/>
  <c r="HC538" i="1" s="1"/>
  <c r="GX538" i="1" s="1"/>
  <c r="Q539" i="1"/>
  <c r="S539" i="1"/>
  <c r="CZ539" i="1" s="1"/>
  <c r="W539" i="1"/>
  <c r="AC539" i="1"/>
  <c r="AD539" i="1"/>
  <c r="AE539" i="1"/>
  <c r="AF539" i="1"/>
  <c r="AG539" i="1"/>
  <c r="AH539" i="1"/>
  <c r="AI539" i="1"/>
  <c r="CW539" i="1" s="1"/>
  <c r="V539" i="1" s="1"/>
  <c r="AJ539" i="1"/>
  <c r="CQ539" i="1"/>
  <c r="CR539" i="1"/>
  <c r="CT539" i="1"/>
  <c r="CU539" i="1"/>
  <c r="T539" i="1" s="1"/>
  <c r="CV539" i="1"/>
  <c r="U539" i="1" s="1"/>
  <c r="CX539" i="1"/>
  <c r="GL539" i="1"/>
  <c r="GN539" i="1"/>
  <c r="GO539" i="1"/>
  <c r="GP539" i="1"/>
  <c r="GV539" i="1"/>
  <c r="HC539" i="1" s="1"/>
  <c r="GX539" i="1" s="1"/>
  <c r="Q540" i="1"/>
  <c r="S540" i="1"/>
  <c r="U540" i="1"/>
  <c r="W540" i="1"/>
  <c r="Y540" i="1"/>
  <c r="AC540" i="1"/>
  <c r="AB540" i="1" s="1"/>
  <c r="AD540" i="1"/>
  <c r="AE540" i="1"/>
  <c r="AF540" i="1"/>
  <c r="AG540" i="1"/>
  <c r="AH540" i="1"/>
  <c r="AI540" i="1"/>
  <c r="CW540" i="1" s="1"/>
  <c r="V540" i="1" s="1"/>
  <c r="AJ540" i="1"/>
  <c r="CR540" i="1"/>
  <c r="CT540" i="1"/>
  <c r="CU540" i="1"/>
  <c r="T540" i="1" s="1"/>
  <c r="CV540" i="1"/>
  <c r="CX540" i="1"/>
  <c r="CY540" i="1"/>
  <c r="CZ540" i="1"/>
  <c r="GL540" i="1"/>
  <c r="GN540" i="1"/>
  <c r="GO540" i="1"/>
  <c r="GP540" i="1"/>
  <c r="GV540" i="1"/>
  <c r="HC540" i="1" s="1"/>
  <c r="GX540" i="1"/>
  <c r="S541" i="1"/>
  <c r="T541" i="1"/>
  <c r="U541" i="1"/>
  <c r="Y541" i="1"/>
  <c r="AC541" i="1"/>
  <c r="CQ541" i="1" s="1"/>
  <c r="AE541" i="1"/>
  <c r="Q541" i="1" s="1"/>
  <c r="AF541" i="1"/>
  <c r="AG541" i="1"/>
  <c r="AH541" i="1"/>
  <c r="AI541" i="1"/>
  <c r="CW541" i="1" s="1"/>
  <c r="V541" i="1" s="1"/>
  <c r="AJ541" i="1"/>
  <c r="CR541" i="1"/>
  <c r="CT541" i="1"/>
  <c r="CU541" i="1"/>
  <c r="CV541" i="1"/>
  <c r="CX541" i="1"/>
  <c r="W541" i="1" s="1"/>
  <c r="CY541" i="1"/>
  <c r="CZ541" i="1"/>
  <c r="GL541" i="1"/>
  <c r="GN541" i="1"/>
  <c r="GO541" i="1"/>
  <c r="GP541" i="1"/>
  <c r="GV541" i="1"/>
  <c r="HC541" i="1" s="1"/>
  <c r="GX541" i="1"/>
  <c r="S542" i="1"/>
  <c r="Y542" i="1" s="1"/>
  <c r="T542" i="1"/>
  <c r="AC542" i="1"/>
  <c r="AE542" i="1"/>
  <c r="AF542" i="1"/>
  <c r="AG542" i="1"/>
  <c r="AH542" i="1"/>
  <c r="AI542" i="1"/>
  <c r="CW542" i="1" s="1"/>
  <c r="V542" i="1" s="1"/>
  <c r="AJ542" i="1"/>
  <c r="CQ542" i="1"/>
  <c r="CR542" i="1"/>
  <c r="CT542" i="1"/>
  <c r="CU542" i="1"/>
  <c r="CV542" i="1"/>
  <c r="U542" i="1" s="1"/>
  <c r="CX542" i="1"/>
  <c r="W542" i="1" s="1"/>
  <c r="GL542" i="1"/>
  <c r="GN542" i="1"/>
  <c r="GO542" i="1"/>
  <c r="GP542" i="1"/>
  <c r="GV542" i="1"/>
  <c r="HC542" i="1" s="1"/>
  <c r="GX542" i="1" s="1"/>
  <c r="Q543" i="1"/>
  <c r="S543" i="1"/>
  <c r="CZ543" i="1" s="1"/>
  <c r="W543" i="1"/>
  <c r="AC543" i="1"/>
  <c r="AD543" i="1"/>
  <c r="AE543" i="1"/>
  <c r="AF543" i="1"/>
  <c r="AG543" i="1"/>
  <c r="AH543" i="1"/>
  <c r="AI543" i="1"/>
  <c r="CW543" i="1" s="1"/>
  <c r="V543" i="1" s="1"/>
  <c r="AJ543" i="1"/>
  <c r="CQ543" i="1"/>
  <c r="CR543" i="1"/>
  <c r="CT543" i="1"/>
  <c r="CU543" i="1"/>
  <c r="T543" i="1" s="1"/>
  <c r="CV543" i="1"/>
  <c r="U543" i="1" s="1"/>
  <c r="CX543" i="1"/>
  <c r="GL543" i="1"/>
  <c r="GN543" i="1"/>
  <c r="GO543" i="1"/>
  <c r="GP543" i="1"/>
  <c r="GV543" i="1"/>
  <c r="HC543" i="1" s="1"/>
  <c r="GX543" i="1" s="1"/>
  <c r="Q544" i="1"/>
  <c r="S544" i="1"/>
  <c r="U544" i="1"/>
  <c r="W544" i="1"/>
  <c r="Y544" i="1"/>
  <c r="AC544" i="1"/>
  <c r="AB544" i="1" s="1"/>
  <c r="AD544" i="1"/>
  <c r="AE544" i="1"/>
  <c r="AF544" i="1"/>
  <c r="AG544" i="1"/>
  <c r="AH544" i="1"/>
  <c r="AI544" i="1"/>
  <c r="CW544" i="1" s="1"/>
  <c r="V544" i="1" s="1"/>
  <c r="AJ544" i="1"/>
  <c r="CR544" i="1"/>
  <c r="CT544" i="1"/>
  <c r="CU544" i="1"/>
  <c r="T544" i="1" s="1"/>
  <c r="CV544" i="1"/>
  <c r="CX544" i="1"/>
  <c r="CY544" i="1"/>
  <c r="CZ544" i="1"/>
  <c r="GL544" i="1"/>
  <c r="GN544" i="1"/>
  <c r="GO544" i="1"/>
  <c r="GP544" i="1"/>
  <c r="GV544" i="1"/>
  <c r="HC544" i="1" s="1"/>
  <c r="GX544" i="1"/>
  <c r="S545" i="1"/>
  <c r="T545" i="1"/>
  <c r="U545" i="1"/>
  <c r="Y545" i="1"/>
  <c r="AC545" i="1"/>
  <c r="CQ545" i="1" s="1"/>
  <c r="AE545" i="1"/>
  <c r="Q545" i="1" s="1"/>
  <c r="AF545" i="1"/>
  <c r="AG545" i="1"/>
  <c r="AH545" i="1"/>
  <c r="AI545" i="1"/>
  <c r="CW545" i="1" s="1"/>
  <c r="V545" i="1" s="1"/>
  <c r="AJ545" i="1"/>
  <c r="CR545" i="1"/>
  <c r="CT545" i="1"/>
  <c r="CU545" i="1"/>
  <c r="CV545" i="1"/>
  <c r="CX545" i="1"/>
  <c r="W545" i="1" s="1"/>
  <c r="CY545" i="1"/>
  <c r="CZ545" i="1"/>
  <c r="GL545" i="1"/>
  <c r="GN545" i="1"/>
  <c r="GO545" i="1"/>
  <c r="GP545" i="1"/>
  <c r="GV545" i="1"/>
  <c r="HC545" i="1" s="1"/>
  <c r="GX545" i="1"/>
  <c r="S546" i="1"/>
  <c r="Y546" i="1" s="1"/>
  <c r="T546" i="1"/>
  <c r="AC546" i="1"/>
  <c r="AE546" i="1"/>
  <c r="AF546" i="1"/>
  <c r="AG546" i="1"/>
  <c r="AH546" i="1"/>
  <c r="AI546" i="1"/>
  <c r="CW546" i="1" s="1"/>
  <c r="V546" i="1" s="1"/>
  <c r="AJ546" i="1"/>
  <c r="CQ546" i="1"/>
  <c r="CR546" i="1"/>
  <c r="CT546" i="1"/>
  <c r="CU546" i="1"/>
  <c r="CV546" i="1"/>
  <c r="U546" i="1" s="1"/>
  <c r="CX546" i="1"/>
  <c r="W546" i="1" s="1"/>
  <c r="GL546" i="1"/>
  <c r="GN546" i="1"/>
  <c r="GO546" i="1"/>
  <c r="GP546" i="1"/>
  <c r="GV546" i="1"/>
  <c r="HC546" i="1" s="1"/>
  <c r="GX546" i="1" s="1"/>
  <c r="Q547" i="1"/>
  <c r="S547" i="1"/>
  <c r="CZ547" i="1" s="1"/>
  <c r="W547" i="1"/>
  <c r="AC547" i="1"/>
  <c r="AD547" i="1"/>
  <c r="AE547" i="1"/>
  <c r="AF547" i="1"/>
  <c r="AG547" i="1"/>
  <c r="AH547" i="1"/>
  <c r="AI547" i="1"/>
  <c r="CW547" i="1" s="1"/>
  <c r="V547" i="1" s="1"/>
  <c r="AJ547" i="1"/>
  <c r="CQ547" i="1"/>
  <c r="CR547" i="1"/>
  <c r="CT547" i="1"/>
  <c r="CU547" i="1"/>
  <c r="T547" i="1" s="1"/>
  <c r="CV547" i="1"/>
  <c r="U547" i="1" s="1"/>
  <c r="CX547" i="1"/>
  <c r="GL547" i="1"/>
  <c r="GN547" i="1"/>
  <c r="GO547" i="1"/>
  <c r="GP547" i="1"/>
  <c r="GV547" i="1"/>
  <c r="HC547" i="1" s="1"/>
  <c r="GX547" i="1" s="1"/>
  <c r="Q548" i="1"/>
  <c r="S548" i="1"/>
  <c r="U548" i="1"/>
  <c r="W548" i="1"/>
  <c r="Y548" i="1"/>
  <c r="AC548" i="1"/>
  <c r="AB548" i="1" s="1"/>
  <c r="AD548" i="1"/>
  <c r="AE548" i="1"/>
  <c r="AF548" i="1"/>
  <c r="AG548" i="1"/>
  <c r="AH548" i="1"/>
  <c r="AI548" i="1"/>
  <c r="CW548" i="1" s="1"/>
  <c r="V548" i="1" s="1"/>
  <c r="AJ548" i="1"/>
  <c r="CR548" i="1"/>
  <c r="CT548" i="1"/>
  <c r="CU548" i="1"/>
  <c r="T548" i="1" s="1"/>
  <c r="CV548" i="1"/>
  <c r="CX548" i="1"/>
  <c r="CY548" i="1"/>
  <c r="CZ548" i="1"/>
  <c r="GL548" i="1"/>
  <c r="GN548" i="1"/>
  <c r="GO548" i="1"/>
  <c r="GP548" i="1"/>
  <c r="GV548" i="1"/>
  <c r="HC548" i="1" s="1"/>
  <c r="GX548" i="1"/>
  <c r="S549" i="1"/>
  <c r="T549" i="1"/>
  <c r="U549" i="1"/>
  <c r="Y549" i="1"/>
  <c r="AC549" i="1"/>
  <c r="CQ549" i="1" s="1"/>
  <c r="AE549" i="1"/>
  <c r="Q549" i="1" s="1"/>
  <c r="AF549" i="1"/>
  <c r="AG549" i="1"/>
  <c r="AH549" i="1"/>
  <c r="AI549" i="1"/>
  <c r="CW549" i="1" s="1"/>
  <c r="V549" i="1" s="1"/>
  <c r="AJ549" i="1"/>
  <c r="CR549" i="1"/>
  <c r="CT549" i="1"/>
  <c r="CU549" i="1"/>
  <c r="CV549" i="1"/>
  <c r="CX549" i="1"/>
  <c r="W549" i="1" s="1"/>
  <c r="CY549" i="1"/>
  <c r="CZ549" i="1"/>
  <c r="GL549" i="1"/>
  <c r="GN549" i="1"/>
  <c r="GO549" i="1"/>
  <c r="GP549" i="1"/>
  <c r="GV549" i="1"/>
  <c r="HC549" i="1" s="1"/>
  <c r="GX549" i="1"/>
  <c r="S550" i="1"/>
  <c r="Y550" i="1" s="1"/>
  <c r="T550" i="1"/>
  <c r="AC550" i="1"/>
  <c r="AE550" i="1"/>
  <c r="AF550" i="1"/>
  <c r="AG550" i="1"/>
  <c r="AH550" i="1"/>
  <c r="AI550" i="1"/>
  <c r="CW550" i="1" s="1"/>
  <c r="V550" i="1" s="1"/>
  <c r="AJ550" i="1"/>
  <c r="CQ550" i="1"/>
  <c r="CR550" i="1"/>
  <c r="CT550" i="1"/>
  <c r="CU550" i="1"/>
  <c r="CV550" i="1"/>
  <c r="U550" i="1" s="1"/>
  <c r="CX550" i="1"/>
  <c r="W550" i="1" s="1"/>
  <c r="GL550" i="1"/>
  <c r="GN550" i="1"/>
  <c r="GO550" i="1"/>
  <c r="GP550" i="1"/>
  <c r="GV550" i="1"/>
  <c r="HC550" i="1" s="1"/>
  <c r="GX550" i="1" s="1"/>
  <c r="Q551" i="1"/>
  <c r="S551" i="1"/>
  <c r="CZ551" i="1" s="1"/>
  <c r="W551" i="1"/>
  <c r="AC551" i="1"/>
  <c r="AD551" i="1"/>
  <c r="AE551" i="1"/>
  <c r="AF551" i="1"/>
  <c r="AG551" i="1"/>
  <c r="AH551" i="1"/>
  <c r="AI551" i="1"/>
  <c r="CW551" i="1" s="1"/>
  <c r="V551" i="1" s="1"/>
  <c r="AJ551" i="1"/>
  <c r="CQ551" i="1"/>
  <c r="CR551" i="1"/>
  <c r="CT551" i="1"/>
  <c r="CU551" i="1"/>
  <c r="T551" i="1" s="1"/>
  <c r="CV551" i="1"/>
  <c r="U551" i="1" s="1"/>
  <c r="CX551" i="1"/>
  <c r="GL551" i="1"/>
  <c r="GN551" i="1"/>
  <c r="GO551" i="1"/>
  <c r="GP551" i="1"/>
  <c r="GV551" i="1"/>
  <c r="HC551" i="1" s="1"/>
  <c r="GX551" i="1" s="1"/>
  <c r="Q552" i="1"/>
  <c r="S552" i="1"/>
  <c r="U552" i="1"/>
  <c r="W552" i="1"/>
  <c r="Y552" i="1"/>
  <c r="AC552" i="1"/>
  <c r="AB552" i="1" s="1"/>
  <c r="AD552" i="1"/>
  <c r="AE552" i="1"/>
  <c r="AF552" i="1"/>
  <c r="AG552" i="1"/>
  <c r="AH552" i="1"/>
  <c r="AI552" i="1"/>
  <c r="CW552" i="1" s="1"/>
  <c r="V552" i="1" s="1"/>
  <c r="AJ552" i="1"/>
  <c r="CR552" i="1"/>
  <c r="CT552" i="1"/>
  <c r="CU552" i="1"/>
  <c r="T552" i="1" s="1"/>
  <c r="CV552" i="1"/>
  <c r="CX552" i="1"/>
  <c r="CY552" i="1"/>
  <c r="CZ552" i="1"/>
  <c r="GL552" i="1"/>
  <c r="GN552" i="1"/>
  <c r="GO552" i="1"/>
  <c r="GP552" i="1"/>
  <c r="GV552" i="1"/>
  <c r="HC552" i="1" s="1"/>
  <c r="GX552" i="1"/>
  <c r="S553" i="1"/>
  <c r="T553" i="1"/>
  <c r="U553" i="1"/>
  <c r="Y553" i="1"/>
  <c r="AC553" i="1"/>
  <c r="CQ553" i="1" s="1"/>
  <c r="AE553" i="1"/>
  <c r="Q553" i="1" s="1"/>
  <c r="AF553" i="1"/>
  <c r="AG553" i="1"/>
  <c r="AH553" i="1"/>
  <c r="AI553" i="1"/>
  <c r="CW553" i="1" s="1"/>
  <c r="V553" i="1" s="1"/>
  <c r="AJ553" i="1"/>
  <c r="CR553" i="1"/>
  <c r="CT553" i="1"/>
  <c r="CU553" i="1"/>
  <c r="CV553" i="1"/>
  <c r="CX553" i="1"/>
  <c r="W553" i="1" s="1"/>
  <c r="CY553" i="1"/>
  <c r="CZ553" i="1"/>
  <c r="GL553" i="1"/>
  <c r="GN553" i="1"/>
  <c r="GO553" i="1"/>
  <c r="GP553" i="1"/>
  <c r="GV553" i="1"/>
  <c r="HC553" i="1" s="1"/>
  <c r="GX553" i="1"/>
  <c r="S554" i="1"/>
  <c r="Y554" i="1" s="1"/>
  <c r="T554" i="1"/>
  <c r="AC554" i="1"/>
  <c r="AE554" i="1"/>
  <c r="AF554" i="1"/>
  <c r="AG554" i="1"/>
  <c r="AH554" i="1"/>
  <c r="AI554" i="1"/>
  <c r="CW554" i="1" s="1"/>
  <c r="V554" i="1" s="1"/>
  <c r="AJ554" i="1"/>
  <c r="CQ554" i="1"/>
  <c r="CR554" i="1"/>
  <c r="CT554" i="1"/>
  <c r="CU554" i="1"/>
  <c r="CV554" i="1"/>
  <c r="U554" i="1" s="1"/>
  <c r="CX554" i="1"/>
  <c r="W554" i="1" s="1"/>
  <c r="GL554" i="1"/>
  <c r="GN554" i="1"/>
  <c r="GO554" i="1"/>
  <c r="GP554" i="1"/>
  <c r="GV554" i="1"/>
  <c r="HC554" i="1" s="1"/>
  <c r="GX554" i="1" s="1"/>
  <c r="Q555" i="1"/>
  <c r="S555" i="1"/>
  <c r="CZ555" i="1" s="1"/>
  <c r="W555" i="1"/>
  <c r="AC555" i="1"/>
  <c r="AD555" i="1"/>
  <c r="AE555" i="1"/>
  <c r="AF555" i="1"/>
  <c r="AG555" i="1"/>
  <c r="AH555" i="1"/>
  <c r="AI555" i="1"/>
  <c r="CW555" i="1" s="1"/>
  <c r="V555" i="1" s="1"/>
  <c r="AJ555" i="1"/>
  <c r="CQ555" i="1"/>
  <c r="CR555" i="1"/>
  <c r="CT555" i="1"/>
  <c r="CU555" i="1"/>
  <c r="T555" i="1" s="1"/>
  <c r="CV555" i="1"/>
  <c r="U555" i="1" s="1"/>
  <c r="CX555" i="1"/>
  <c r="GL555" i="1"/>
  <c r="GN555" i="1"/>
  <c r="GO555" i="1"/>
  <c r="GP555" i="1"/>
  <c r="GV555" i="1"/>
  <c r="HC555" i="1" s="1"/>
  <c r="GX555" i="1" s="1"/>
  <c r="Q556" i="1"/>
  <c r="S556" i="1"/>
  <c r="U556" i="1"/>
  <c r="W556" i="1"/>
  <c r="Y556" i="1"/>
  <c r="AC556" i="1"/>
  <c r="AB556" i="1" s="1"/>
  <c r="AD556" i="1"/>
  <c r="AE556" i="1"/>
  <c r="AF556" i="1"/>
  <c r="AG556" i="1"/>
  <c r="AH556" i="1"/>
  <c r="AI556" i="1"/>
  <c r="CW556" i="1" s="1"/>
  <c r="V556" i="1" s="1"/>
  <c r="AJ556" i="1"/>
  <c r="CR556" i="1"/>
  <c r="CT556" i="1"/>
  <c r="CU556" i="1"/>
  <c r="T556" i="1" s="1"/>
  <c r="CV556" i="1"/>
  <c r="CX556" i="1"/>
  <c r="CY556" i="1"/>
  <c r="CZ556" i="1"/>
  <c r="GL556" i="1"/>
  <c r="GN556" i="1"/>
  <c r="GO556" i="1"/>
  <c r="GP556" i="1"/>
  <c r="GV556" i="1"/>
  <c r="HC556" i="1" s="1"/>
  <c r="GX556" i="1"/>
  <c r="S557" i="1"/>
  <c r="T557" i="1"/>
  <c r="U557" i="1"/>
  <c r="Y557" i="1"/>
  <c r="AC557" i="1"/>
  <c r="CQ557" i="1" s="1"/>
  <c r="AE557" i="1"/>
  <c r="Q557" i="1" s="1"/>
  <c r="AF557" i="1"/>
  <c r="AG557" i="1"/>
  <c r="AH557" i="1"/>
  <c r="AI557" i="1"/>
  <c r="CW557" i="1" s="1"/>
  <c r="V557" i="1" s="1"/>
  <c r="AJ557" i="1"/>
  <c r="CR557" i="1"/>
  <c r="CT557" i="1"/>
  <c r="CU557" i="1"/>
  <c r="CV557" i="1"/>
  <c r="CX557" i="1"/>
  <c r="W557" i="1" s="1"/>
  <c r="CY557" i="1"/>
  <c r="CZ557" i="1"/>
  <c r="GL557" i="1"/>
  <c r="GN557" i="1"/>
  <c r="GO557" i="1"/>
  <c r="GP557" i="1"/>
  <c r="GV557" i="1"/>
  <c r="HC557" i="1" s="1"/>
  <c r="GX557" i="1"/>
  <c r="S558" i="1"/>
  <c r="Y558" i="1" s="1"/>
  <c r="T558" i="1"/>
  <c r="AC558" i="1"/>
  <c r="AE558" i="1"/>
  <c r="AF558" i="1"/>
  <c r="AG558" i="1"/>
  <c r="AH558" i="1"/>
  <c r="AI558" i="1"/>
  <c r="CW558" i="1" s="1"/>
  <c r="V558" i="1" s="1"/>
  <c r="AJ558" i="1"/>
  <c r="CQ558" i="1"/>
  <c r="CR558" i="1"/>
  <c r="CT558" i="1"/>
  <c r="CU558" i="1"/>
  <c r="CV558" i="1"/>
  <c r="U558" i="1" s="1"/>
  <c r="CX558" i="1"/>
  <c r="W558" i="1" s="1"/>
  <c r="GL558" i="1"/>
  <c r="GN558" i="1"/>
  <c r="GO558" i="1"/>
  <c r="GP558" i="1"/>
  <c r="GV558" i="1"/>
  <c r="HC558" i="1" s="1"/>
  <c r="GX558" i="1" s="1"/>
  <c r="Q559" i="1"/>
  <c r="S559" i="1"/>
  <c r="Y559" i="1" s="1"/>
  <c r="X559" i="1"/>
  <c r="AC559" i="1"/>
  <c r="P559" i="1" s="1"/>
  <c r="AD559" i="1"/>
  <c r="AE559" i="1"/>
  <c r="R559" i="1" s="1"/>
  <c r="AF559" i="1"/>
  <c r="AG559" i="1"/>
  <c r="CU559" i="1" s="1"/>
  <c r="T559" i="1" s="1"/>
  <c r="AH559" i="1"/>
  <c r="CV559" i="1" s="1"/>
  <c r="U559" i="1" s="1"/>
  <c r="AI559" i="1"/>
  <c r="AJ559" i="1"/>
  <c r="CR559" i="1"/>
  <c r="CS559" i="1"/>
  <c r="CT559" i="1"/>
  <c r="CW559" i="1"/>
  <c r="V559" i="1" s="1"/>
  <c r="CX559" i="1"/>
  <c r="W559" i="1" s="1"/>
  <c r="CY559" i="1"/>
  <c r="GL559" i="1"/>
  <c r="GN559" i="1"/>
  <c r="GO559" i="1"/>
  <c r="GP559" i="1"/>
  <c r="GV559" i="1"/>
  <c r="HC559" i="1" s="1"/>
  <c r="GX559" i="1" s="1"/>
  <c r="R560" i="1"/>
  <c r="S560" i="1"/>
  <c r="X560" i="1" s="1"/>
  <c r="AC560" i="1"/>
  <c r="AB560" i="1" s="1"/>
  <c r="AD560" i="1"/>
  <c r="AE560" i="1"/>
  <c r="Q560" i="1" s="1"/>
  <c r="AF560" i="1"/>
  <c r="AG560" i="1"/>
  <c r="CU560" i="1" s="1"/>
  <c r="T560" i="1" s="1"/>
  <c r="AH560" i="1"/>
  <c r="CV560" i="1" s="1"/>
  <c r="U560" i="1" s="1"/>
  <c r="AI560" i="1"/>
  <c r="AJ560" i="1"/>
  <c r="CR560" i="1"/>
  <c r="CS560" i="1"/>
  <c r="CT560" i="1"/>
  <c r="CW560" i="1"/>
  <c r="V560" i="1" s="1"/>
  <c r="CX560" i="1"/>
  <c r="W560" i="1" s="1"/>
  <c r="GL560" i="1"/>
  <c r="GN560" i="1"/>
  <c r="GO560" i="1"/>
  <c r="GP560" i="1"/>
  <c r="GV560" i="1"/>
  <c r="HC560" i="1" s="1"/>
  <c r="GX560" i="1" s="1"/>
  <c r="R561" i="1"/>
  <c r="S561" i="1"/>
  <c r="X561" i="1" s="1"/>
  <c r="AC561" i="1"/>
  <c r="AB561" i="1" s="1"/>
  <c r="AD561" i="1"/>
  <c r="AE561" i="1"/>
  <c r="Q561" i="1" s="1"/>
  <c r="AF561" i="1"/>
  <c r="AG561" i="1"/>
  <c r="CU561" i="1" s="1"/>
  <c r="T561" i="1" s="1"/>
  <c r="AH561" i="1"/>
  <c r="CV561" i="1" s="1"/>
  <c r="U561" i="1" s="1"/>
  <c r="AI561" i="1"/>
  <c r="AJ561" i="1"/>
  <c r="CR561" i="1"/>
  <c r="CS561" i="1"/>
  <c r="CT561" i="1"/>
  <c r="CW561" i="1"/>
  <c r="V561" i="1" s="1"/>
  <c r="CX561" i="1"/>
  <c r="W561" i="1" s="1"/>
  <c r="GL561" i="1"/>
  <c r="GN561" i="1"/>
  <c r="GO561" i="1"/>
  <c r="GP561" i="1"/>
  <c r="GV561" i="1"/>
  <c r="HC561" i="1" s="1"/>
  <c r="GX561" i="1" s="1"/>
  <c r="R562" i="1"/>
  <c r="S562" i="1"/>
  <c r="X562" i="1" s="1"/>
  <c r="AC562" i="1"/>
  <c r="AB562" i="1" s="1"/>
  <c r="AD562" i="1"/>
  <c r="AE562" i="1"/>
  <c r="Q562" i="1" s="1"/>
  <c r="AF562" i="1"/>
  <c r="AG562" i="1"/>
  <c r="CU562" i="1" s="1"/>
  <c r="T562" i="1" s="1"/>
  <c r="AH562" i="1"/>
  <c r="CV562" i="1" s="1"/>
  <c r="U562" i="1" s="1"/>
  <c r="AI562" i="1"/>
  <c r="AJ562" i="1"/>
  <c r="CR562" i="1"/>
  <c r="CS562" i="1"/>
  <c r="CT562" i="1"/>
  <c r="CW562" i="1"/>
  <c r="V562" i="1" s="1"/>
  <c r="CX562" i="1"/>
  <c r="W562" i="1" s="1"/>
  <c r="GL562" i="1"/>
  <c r="GN562" i="1"/>
  <c r="GO562" i="1"/>
  <c r="GP562" i="1"/>
  <c r="GV562" i="1"/>
  <c r="HC562" i="1" s="1"/>
  <c r="GX562" i="1" s="1"/>
  <c r="R563" i="1"/>
  <c r="S563" i="1"/>
  <c r="X563" i="1" s="1"/>
  <c r="AC563" i="1"/>
  <c r="AB563" i="1" s="1"/>
  <c r="AD563" i="1"/>
  <c r="AE563" i="1"/>
  <c r="Q563" i="1" s="1"/>
  <c r="AF563" i="1"/>
  <c r="AG563" i="1"/>
  <c r="CU563" i="1" s="1"/>
  <c r="T563" i="1" s="1"/>
  <c r="AH563" i="1"/>
  <c r="CV563" i="1" s="1"/>
  <c r="U563" i="1" s="1"/>
  <c r="AI563" i="1"/>
  <c r="AJ563" i="1"/>
  <c r="CR563" i="1"/>
  <c r="CS563" i="1"/>
  <c r="CT563" i="1"/>
  <c r="CW563" i="1"/>
  <c r="V563" i="1" s="1"/>
  <c r="CX563" i="1"/>
  <c r="W563" i="1" s="1"/>
  <c r="GL563" i="1"/>
  <c r="GN563" i="1"/>
  <c r="GO563" i="1"/>
  <c r="GP563" i="1"/>
  <c r="GV563" i="1"/>
  <c r="HC563" i="1" s="1"/>
  <c r="GX563" i="1" s="1"/>
  <c r="R564" i="1"/>
  <c r="S564" i="1"/>
  <c r="X564" i="1" s="1"/>
  <c r="AC564" i="1"/>
  <c r="AB564" i="1" s="1"/>
  <c r="AD564" i="1"/>
  <c r="AE564" i="1"/>
  <c r="Q564" i="1" s="1"/>
  <c r="AF564" i="1"/>
  <c r="AG564" i="1"/>
  <c r="CU564" i="1" s="1"/>
  <c r="T564" i="1" s="1"/>
  <c r="AH564" i="1"/>
  <c r="CV564" i="1" s="1"/>
  <c r="U564" i="1" s="1"/>
  <c r="AI564" i="1"/>
  <c r="AJ564" i="1"/>
  <c r="CR564" i="1"/>
  <c r="CS564" i="1"/>
  <c r="CT564" i="1"/>
  <c r="CW564" i="1"/>
  <c r="V564" i="1" s="1"/>
  <c r="CX564" i="1"/>
  <c r="W564" i="1" s="1"/>
  <c r="GL564" i="1"/>
  <c r="GN564" i="1"/>
  <c r="GO564" i="1"/>
  <c r="GP564" i="1"/>
  <c r="GV564" i="1"/>
  <c r="HC564" i="1" s="1"/>
  <c r="GX564" i="1" s="1"/>
  <c r="R565" i="1"/>
  <c r="S565" i="1"/>
  <c r="X565" i="1" s="1"/>
  <c r="AC565" i="1"/>
  <c r="AB565" i="1" s="1"/>
  <c r="AD565" i="1"/>
  <c r="AE565" i="1"/>
  <c r="Q565" i="1" s="1"/>
  <c r="AF565" i="1"/>
  <c r="AG565" i="1"/>
  <c r="CU565" i="1" s="1"/>
  <c r="T565" i="1" s="1"/>
  <c r="AH565" i="1"/>
  <c r="CV565" i="1" s="1"/>
  <c r="U565" i="1" s="1"/>
  <c r="AI565" i="1"/>
  <c r="AJ565" i="1"/>
  <c r="CR565" i="1"/>
  <c r="CS565" i="1"/>
  <c r="CT565" i="1"/>
  <c r="CW565" i="1"/>
  <c r="V565" i="1" s="1"/>
  <c r="CX565" i="1"/>
  <c r="W565" i="1" s="1"/>
  <c r="GL565" i="1"/>
  <c r="GN565" i="1"/>
  <c r="GO565" i="1"/>
  <c r="GP565" i="1"/>
  <c r="GV565" i="1"/>
  <c r="HC565" i="1" s="1"/>
  <c r="GX565" i="1" s="1"/>
  <c r="R566" i="1"/>
  <c r="S566" i="1"/>
  <c r="X566" i="1" s="1"/>
  <c r="AC566" i="1"/>
  <c r="AB566" i="1" s="1"/>
  <c r="AD566" i="1"/>
  <c r="AE566" i="1"/>
  <c r="Q566" i="1" s="1"/>
  <c r="AF566" i="1"/>
  <c r="AG566" i="1"/>
  <c r="CU566" i="1" s="1"/>
  <c r="T566" i="1" s="1"/>
  <c r="AH566" i="1"/>
  <c r="CV566" i="1" s="1"/>
  <c r="U566" i="1" s="1"/>
  <c r="AI566" i="1"/>
  <c r="AJ566" i="1"/>
  <c r="CR566" i="1"/>
  <c r="CS566" i="1"/>
  <c r="CT566" i="1"/>
  <c r="CW566" i="1"/>
  <c r="V566" i="1" s="1"/>
  <c r="CX566" i="1"/>
  <c r="W566" i="1" s="1"/>
  <c r="GL566" i="1"/>
  <c r="GN566" i="1"/>
  <c r="GO566" i="1"/>
  <c r="GP566" i="1"/>
  <c r="GV566" i="1"/>
  <c r="HC566" i="1" s="1"/>
  <c r="GX566" i="1" s="1"/>
  <c r="R567" i="1"/>
  <c r="S567" i="1"/>
  <c r="X567" i="1" s="1"/>
  <c r="AC567" i="1"/>
  <c r="AB567" i="1" s="1"/>
  <c r="AD567" i="1"/>
  <c r="AE567" i="1"/>
  <c r="Q567" i="1" s="1"/>
  <c r="AF567" i="1"/>
  <c r="AG567" i="1"/>
  <c r="CU567" i="1" s="1"/>
  <c r="T567" i="1" s="1"/>
  <c r="AH567" i="1"/>
  <c r="CV567" i="1" s="1"/>
  <c r="U567" i="1" s="1"/>
  <c r="AI567" i="1"/>
  <c r="AJ567" i="1"/>
  <c r="CR567" i="1"/>
  <c r="CS567" i="1"/>
  <c r="CT567" i="1"/>
  <c r="CW567" i="1"/>
  <c r="V567" i="1" s="1"/>
  <c r="CX567" i="1"/>
  <c r="W567" i="1" s="1"/>
  <c r="GL567" i="1"/>
  <c r="GN567" i="1"/>
  <c r="GO567" i="1"/>
  <c r="GP567" i="1"/>
  <c r="GV567" i="1"/>
  <c r="HC567" i="1" s="1"/>
  <c r="GX567" i="1" s="1"/>
  <c r="R568" i="1"/>
  <c r="S568" i="1"/>
  <c r="X568" i="1" s="1"/>
  <c r="AC568" i="1"/>
  <c r="AB568" i="1" s="1"/>
  <c r="AD568" i="1"/>
  <c r="AE568" i="1"/>
  <c r="Q568" i="1" s="1"/>
  <c r="AF568" i="1"/>
  <c r="AG568" i="1"/>
  <c r="CU568" i="1" s="1"/>
  <c r="T568" i="1" s="1"/>
  <c r="AH568" i="1"/>
  <c r="CV568" i="1" s="1"/>
  <c r="U568" i="1" s="1"/>
  <c r="AI568" i="1"/>
  <c r="AJ568" i="1"/>
  <c r="CR568" i="1"/>
  <c r="CS568" i="1"/>
  <c r="CT568" i="1"/>
  <c r="CW568" i="1"/>
  <c r="V568" i="1" s="1"/>
  <c r="CX568" i="1"/>
  <c r="W568" i="1" s="1"/>
  <c r="GL568" i="1"/>
  <c r="GN568" i="1"/>
  <c r="GO568" i="1"/>
  <c r="GP568" i="1"/>
  <c r="GV568" i="1"/>
  <c r="HC568" i="1" s="1"/>
  <c r="GX568" i="1" s="1"/>
  <c r="R569" i="1"/>
  <c r="S569" i="1"/>
  <c r="X569" i="1" s="1"/>
  <c r="AC569" i="1"/>
  <c r="AB569" i="1" s="1"/>
  <c r="AD569" i="1"/>
  <c r="AE569" i="1"/>
  <c r="Q569" i="1" s="1"/>
  <c r="AF569" i="1"/>
  <c r="AG569" i="1"/>
  <c r="CU569" i="1" s="1"/>
  <c r="T569" i="1" s="1"/>
  <c r="AH569" i="1"/>
  <c r="CV569" i="1" s="1"/>
  <c r="U569" i="1" s="1"/>
  <c r="AI569" i="1"/>
  <c r="AJ569" i="1"/>
  <c r="CR569" i="1"/>
  <c r="CS569" i="1"/>
  <c r="CT569" i="1"/>
  <c r="CW569" i="1"/>
  <c r="V569" i="1" s="1"/>
  <c r="CX569" i="1"/>
  <c r="W569" i="1" s="1"/>
  <c r="GL569" i="1"/>
  <c r="GN569" i="1"/>
  <c r="GO569" i="1"/>
  <c r="GP569" i="1"/>
  <c r="GV569" i="1"/>
  <c r="HC569" i="1" s="1"/>
  <c r="GX569" i="1" s="1"/>
  <c r="R570" i="1"/>
  <c r="S570" i="1"/>
  <c r="X570" i="1" s="1"/>
  <c r="AC570" i="1"/>
  <c r="AB570" i="1" s="1"/>
  <c r="AD570" i="1"/>
  <c r="AE570" i="1"/>
  <c r="Q570" i="1" s="1"/>
  <c r="AF570" i="1"/>
  <c r="AG570" i="1"/>
  <c r="CU570" i="1" s="1"/>
  <c r="T570" i="1" s="1"/>
  <c r="AH570" i="1"/>
  <c r="CV570" i="1" s="1"/>
  <c r="U570" i="1" s="1"/>
  <c r="AI570" i="1"/>
  <c r="AJ570" i="1"/>
  <c r="CR570" i="1"/>
  <c r="CS570" i="1"/>
  <c r="CT570" i="1"/>
  <c r="CW570" i="1"/>
  <c r="V570" i="1" s="1"/>
  <c r="CX570" i="1"/>
  <c r="W570" i="1" s="1"/>
  <c r="GL570" i="1"/>
  <c r="GN570" i="1"/>
  <c r="GO570" i="1"/>
  <c r="GP570" i="1"/>
  <c r="GV570" i="1"/>
  <c r="HC570" i="1" s="1"/>
  <c r="GX570" i="1" s="1"/>
  <c r="R571" i="1"/>
  <c r="S571" i="1"/>
  <c r="X571" i="1" s="1"/>
  <c r="AC571" i="1"/>
  <c r="AB571" i="1" s="1"/>
  <c r="AD571" i="1"/>
  <c r="AE571" i="1"/>
  <c r="Q571" i="1" s="1"/>
  <c r="AF571" i="1"/>
  <c r="AG571" i="1"/>
  <c r="CU571" i="1" s="1"/>
  <c r="T571" i="1" s="1"/>
  <c r="AH571" i="1"/>
  <c r="CV571" i="1" s="1"/>
  <c r="U571" i="1" s="1"/>
  <c r="AI571" i="1"/>
  <c r="AJ571" i="1"/>
  <c r="CR571" i="1"/>
  <c r="CS571" i="1"/>
  <c r="CT571" i="1"/>
  <c r="CW571" i="1"/>
  <c r="V571" i="1" s="1"/>
  <c r="CX571" i="1"/>
  <c r="W571" i="1" s="1"/>
  <c r="GL571" i="1"/>
  <c r="GN571" i="1"/>
  <c r="GO571" i="1"/>
  <c r="GP571" i="1"/>
  <c r="GV571" i="1"/>
  <c r="HC571" i="1" s="1"/>
  <c r="GX571" i="1" s="1"/>
  <c r="R572" i="1"/>
  <c r="S572" i="1"/>
  <c r="X572" i="1" s="1"/>
  <c r="AC572" i="1"/>
  <c r="AB572" i="1" s="1"/>
  <c r="AD572" i="1"/>
  <c r="AE572" i="1"/>
  <c r="Q572" i="1" s="1"/>
  <c r="AF572" i="1"/>
  <c r="AG572" i="1"/>
  <c r="CU572" i="1" s="1"/>
  <c r="T572" i="1" s="1"/>
  <c r="AH572" i="1"/>
  <c r="CV572" i="1" s="1"/>
  <c r="U572" i="1" s="1"/>
  <c r="AI572" i="1"/>
  <c r="AJ572" i="1"/>
  <c r="CR572" i="1"/>
  <c r="CS572" i="1"/>
  <c r="CT572" i="1"/>
  <c r="CW572" i="1"/>
  <c r="V572" i="1" s="1"/>
  <c r="CX572" i="1"/>
  <c r="W572" i="1" s="1"/>
  <c r="GL572" i="1"/>
  <c r="GN572" i="1"/>
  <c r="GO572" i="1"/>
  <c r="GP572" i="1"/>
  <c r="GV572" i="1"/>
  <c r="HC572" i="1" s="1"/>
  <c r="GX572" i="1" s="1"/>
  <c r="R573" i="1"/>
  <c r="S573" i="1"/>
  <c r="X573" i="1" s="1"/>
  <c r="AC573" i="1"/>
  <c r="AB573" i="1" s="1"/>
  <c r="AD573" i="1"/>
  <c r="AE573" i="1"/>
  <c r="Q573" i="1" s="1"/>
  <c r="AF573" i="1"/>
  <c r="AG573" i="1"/>
  <c r="CU573" i="1" s="1"/>
  <c r="T573" i="1" s="1"/>
  <c r="AH573" i="1"/>
  <c r="CV573" i="1" s="1"/>
  <c r="U573" i="1" s="1"/>
  <c r="AI573" i="1"/>
  <c r="AJ573" i="1"/>
  <c r="CR573" i="1"/>
  <c r="CS573" i="1"/>
  <c r="CT573" i="1"/>
  <c r="CW573" i="1"/>
  <c r="V573" i="1" s="1"/>
  <c r="CX573" i="1"/>
  <c r="W573" i="1" s="1"/>
  <c r="GL573" i="1"/>
  <c r="GN573" i="1"/>
  <c r="GO573" i="1"/>
  <c r="GP573" i="1"/>
  <c r="GV573" i="1"/>
  <c r="HC573" i="1" s="1"/>
  <c r="GX573" i="1" s="1"/>
  <c r="R574" i="1"/>
  <c r="S574" i="1"/>
  <c r="X574" i="1" s="1"/>
  <c r="AC574" i="1"/>
  <c r="AB574" i="1" s="1"/>
  <c r="AD574" i="1"/>
  <c r="AE574" i="1"/>
  <c r="Q574" i="1" s="1"/>
  <c r="AF574" i="1"/>
  <c r="AG574" i="1"/>
  <c r="CU574" i="1" s="1"/>
  <c r="T574" i="1" s="1"/>
  <c r="AH574" i="1"/>
  <c r="CV574" i="1" s="1"/>
  <c r="U574" i="1" s="1"/>
  <c r="AI574" i="1"/>
  <c r="AJ574" i="1"/>
  <c r="CR574" i="1"/>
  <c r="CS574" i="1"/>
  <c r="CT574" i="1"/>
  <c r="CW574" i="1"/>
  <c r="V574" i="1" s="1"/>
  <c r="CX574" i="1"/>
  <c r="W574" i="1" s="1"/>
  <c r="GL574" i="1"/>
  <c r="GN574" i="1"/>
  <c r="GO574" i="1"/>
  <c r="GP574" i="1"/>
  <c r="GV574" i="1"/>
  <c r="HC574" i="1" s="1"/>
  <c r="GX574" i="1" s="1"/>
  <c r="R575" i="1"/>
  <c r="S575" i="1"/>
  <c r="X575" i="1" s="1"/>
  <c r="AC575" i="1"/>
  <c r="AB575" i="1" s="1"/>
  <c r="AD575" i="1"/>
  <c r="AE575" i="1"/>
  <c r="Q575" i="1" s="1"/>
  <c r="AF575" i="1"/>
  <c r="AG575" i="1"/>
  <c r="CU575" i="1" s="1"/>
  <c r="T575" i="1" s="1"/>
  <c r="AH575" i="1"/>
  <c r="CV575" i="1" s="1"/>
  <c r="U575" i="1" s="1"/>
  <c r="AI575" i="1"/>
  <c r="AJ575" i="1"/>
  <c r="CR575" i="1"/>
  <c r="CS575" i="1"/>
  <c r="CT575" i="1"/>
  <c r="CW575" i="1"/>
  <c r="V575" i="1" s="1"/>
  <c r="CX575" i="1"/>
  <c r="W575" i="1" s="1"/>
  <c r="GL575" i="1"/>
  <c r="BZ594" i="1" s="1"/>
  <c r="GN575" i="1"/>
  <c r="GO575" i="1"/>
  <c r="GP575" i="1"/>
  <c r="GV575" i="1"/>
  <c r="HC575" i="1" s="1"/>
  <c r="GX575" i="1" s="1"/>
  <c r="R576" i="1"/>
  <c r="S576" i="1"/>
  <c r="X576" i="1" s="1"/>
  <c r="AC576" i="1"/>
  <c r="AB576" i="1" s="1"/>
  <c r="AD576" i="1"/>
  <c r="AE576" i="1"/>
  <c r="Q576" i="1" s="1"/>
  <c r="AF576" i="1"/>
  <c r="AG576" i="1"/>
  <c r="CU576" i="1" s="1"/>
  <c r="T576" i="1" s="1"/>
  <c r="AH576" i="1"/>
  <c r="CV576" i="1" s="1"/>
  <c r="U576" i="1" s="1"/>
  <c r="AI576" i="1"/>
  <c r="AJ576" i="1"/>
  <c r="CR576" i="1"/>
  <c r="CS576" i="1"/>
  <c r="CT576" i="1"/>
  <c r="CW576" i="1"/>
  <c r="V576" i="1" s="1"/>
  <c r="CX576" i="1"/>
  <c r="W576" i="1" s="1"/>
  <c r="GL576" i="1"/>
  <c r="GN576" i="1"/>
  <c r="GO576" i="1"/>
  <c r="GP576" i="1"/>
  <c r="GV576" i="1"/>
  <c r="HC576" i="1" s="1"/>
  <c r="GX576" i="1" s="1"/>
  <c r="C577" i="1"/>
  <c r="D577" i="1"/>
  <c r="I577" i="1"/>
  <c r="K577" i="1"/>
  <c r="R577" i="1"/>
  <c r="S577" i="1"/>
  <c r="X577" i="1" s="1"/>
  <c r="AC577" i="1"/>
  <c r="AB577" i="1" s="1"/>
  <c r="AD577" i="1"/>
  <c r="AE577" i="1"/>
  <c r="Q577" i="1" s="1"/>
  <c r="AF577" i="1"/>
  <c r="AG577" i="1"/>
  <c r="CU577" i="1" s="1"/>
  <c r="T577" i="1" s="1"/>
  <c r="AH577" i="1"/>
  <c r="CV577" i="1" s="1"/>
  <c r="U577" i="1" s="1"/>
  <c r="AI577" i="1"/>
  <c r="AJ577" i="1"/>
  <c r="CR577" i="1"/>
  <c r="CS577" i="1"/>
  <c r="CT577" i="1"/>
  <c r="CW577" i="1"/>
  <c r="V577" i="1" s="1"/>
  <c r="CX577" i="1"/>
  <c r="W577" i="1" s="1"/>
  <c r="GL577" i="1"/>
  <c r="GO577" i="1"/>
  <c r="GP577" i="1"/>
  <c r="GV577" i="1"/>
  <c r="HC577" i="1" s="1"/>
  <c r="GX577" i="1" s="1"/>
  <c r="C578" i="1"/>
  <c r="D578" i="1"/>
  <c r="I578" i="1"/>
  <c r="R578" i="1" s="1"/>
  <c r="K578" i="1"/>
  <c r="P578" i="1"/>
  <c r="AC578" i="1"/>
  <c r="AB578" i="1" s="1"/>
  <c r="AD578" i="1"/>
  <c r="AE578" i="1"/>
  <c r="Q578" i="1" s="1"/>
  <c r="AF578" i="1"/>
  <c r="AG578" i="1"/>
  <c r="AH578" i="1"/>
  <c r="CV578" i="1" s="1"/>
  <c r="U578" i="1" s="1"/>
  <c r="AI578" i="1"/>
  <c r="CW578" i="1" s="1"/>
  <c r="V578" i="1" s="1"/>
  <c r="AJ578" i="1"/>
  <c r="CQ578" i="1"/>
  <c r="CR578" i="1"/>
  <c r="CT578" i="1"/>
  <c r="CU578" i="1"/>
  <c r="T578" i="1" s="1"/>
  <c r="CX578" i="1"/>
  <c r="W578" i="1" s="1"/>
  <c r="GL578" i="1"/>
  <c r="GO578" i="1"/>
  <c r="GP578" i="1"/>
  <c r="GV578" i="1"/>
  <c r="GX578" i="1"/>
  <c r="HC578" i="1"/>
  <c r="P579" i="1"/>
  <c r="AC579" i="1"/>
  <c r="AE579" i="1"/>
  <c r="AD579" i="1" s="1"/>
  <c r="AB579" i="1" s="1"/>
  <c r="AF579" i="1"/>
  <c r="S579" i="1" s="1"/>
  <c r="AG579" i="1"/>
  <c r="AH579" i="1"/>
  <c r="AI579" i="1"/>
  <c r="CW579" i="1" s="1"/>
  <c r="V579" i="1" s="1"/>
  <c r="AJ579" i="1"/>
  <c r="CX579" i="1" s="1"/>
  <c r="W579" i="1" s="1"/>
  <c r="CQ579" i="1"/>
  <c r="CR579" i="1"/>
  <c r="CU579" i="1"/>
  <c r="T579" i="1" s="1"/>
  <c r="CV579" i="1"/>
  <c r="U579" i="1" s="1"/>
  <c r="FR579" i="1"/>
  <c r="GL579" i="1"/>
  <c r="GN579" i="1"/>
  <c r="GO579" i="1"/>
  <c r="GP579" i="1"/>
  <c r="GV579" i="1"/>
  <c r="GX579" i="1"/>
  <c r="HC579" i="1"/>
  <c r="P580" i="1"/>
  <c r="AC580" i="1"/>
  <c r="AE580" i="1"/>
  <c r="AD580" i="1" s="1"/>
  <c r="AB580" i="1" s="1"/>
  <c r="AF580" i="1"/>
  <c r="S580" i="1" s="1"/>
  <c r="AG580" i="1"/>
  <c r="AH580" i="1"/>
  <c r="AI580" i="1"/>
  <c r="CW580" i="1" s="1"/>
  <c r="V580" i="1" s="1"/>
  <c r="AJ580" i="1"/>
  <c r="CX580" i="1" s="1"/>
  <c r="W580" i="1" s="1"/>
  <c r="CQ580" i="1"/>
  <c r="CR580" i="1"/>
  <c r="CU580" i="1"/>
  <c r="T580" i="1" s="1"/>
  <c r="CV580" i="1"/>
  <c r="U580" i="1" s="1"/>
  <c r="FR580" i="1"/>
  <c r="GL580" i="1"/>
  <c r="GN580" i="1"/>
  <c r="GO580" i="1"/>
  <c r="GP580" i="1"/>
  <c r="GV580" i="1"/>
  <c r="GX580" i="1"/>
  <c r="HC580" i="1"/>
  <c r="P581" i="1"/>
  <c r="AC581" i="1"/>
  <c r="AE581" i="1"/>
  <c r="AD581" i="1" s="1"/>
  <c r="AB581" i="1" s="1"/>
  <c r="AF581" i="1"/>
  <c r="S581" i="1" s="1"/>
  <c r="AG581" i="1"/>
  <c r="AH581" i="1"/>
  <c r="AI581" i="1"/>
  <c r="CW581" i="1" s="1"/>
  <c r="V581" i="1" s="1"/>
  <c r="AJ581" i="1"/>
  <c r="CX581" i="1" s="1"/>
  <c r="W581" i="1" s="1"/>
  <c r="CQ581" i="1"/>
  <c r="CR581" i="1"/>
  <c r="CU581" i="1"/>
  <c r="T581" i="1" s="1"/>
  <c r="CV581" i="1"/>
  <c r="U581" i="1" s="1"/>
  <c r="FR581" i="1"/>
  <c r="GL581" i="1"/>
  <c r="GN581" i="1"/>
  <c r="GO581" i="1"/>
  <c r="GP581" i="1"/>
  <c r="GV581" i="1"/>
  <c r="GX581" i="1"/>
  <c r="HC581" i="1"/>
  <c r="P582" i="1"/>
  <c r="AC582" i="1"/>
  <c r="AE582" i="1"/>
  <c r="AD582" i="1" s="1"/>
  <c r="AB582" i="1" s="1"/>
  <c r="AF582" i="1"/>
  <c r="S582" i="1" s="1"/>
  <c r="AG582" i="1"/>
  <c r="AH582" i="1"/>
  <c r="AI582" i="1"/>
  <c r="CW582" i="1" s="1"/>
  <c r="V582" i="1" s="1"/>
  <c r="AJ582" i="1"/>
  <c r="CX582" i="1" s="1"/>
  <c r="W582" i="1" s="1"/>
  <c r="CQ582" i="1"/>
  <c r="CR582" i="1"/>
  <c r="CU582" i="1"/>
  <c r="T582" i="1" s="1"/>
  <c r="CV582" i="1"/>
  <c r="U582" i="1" s="1"/>
  <c r="FR582" i="1"/>
  <c r="GL582" i="1"/>
  <c r="GN582" i="1"/>
  <c r="GO582" i="1"/>
  <c r="GP582" i="1"/>
  <c r="GV582" i="1"/>
  <c r="GX582" i="1"/>
  <c r="HC582" i="1"/>
  <c r="P583" i="1"/>
  <c r="AC583" i="1"/>
  <c r="AE583" i="1"/>
  <c r="AD583" i="1" s="1"/>
  <c r="AB583" i="1" s="1"/>
  <c r="AF583" i="1"/>
  <c r="S583" i="1" s="1"/>
  <c r="AG583" i="1"/>
  <c r="AH583" i="1"/>
  <c r="AI583" i="1"/>
  <c r="CW583" i="1" s="1"/>
  <c r="V583" i="1" s="1"/>
  <c r="AJ583" i="1"/>
  <c r="CX583" i="1" s="1"/>
  <c r="W583" i="1" s="1"/>
  <c r="CQ583" i="1"/>
  <c r="CR583" i="1"/>
  <c r="CU583" i="1"/>
  <c r="T583" i="1" s="1"/>
  <c r="CV583" i="1"/>
  <c r="U583" i="1" s="1"/>
  <c r="FR583" i="1"/>
  <c r="GL583" i="1"/>
  <c r="GN583" i="1"/>
  <c r="GO583" i="1"/>
  <c r="GP583" i="1"/>
  <c r="GV583" i="1"/>
  <c r="GX583" i="1"/>
  <c r="HC583" i="1"/>
  <c r="P584" i="1"/>
  <c r="AC584" i="1"/>
  <c r="AE584" i="1"/>
  <c r="AD584" i="1" s="1"/>
  <c r="AB584" i="1" s="1"/>
  <c r="AF584" i="1"/>
  <c r="S584" i="1" s="1"/>
  <c r="AG584" i="1"/>
  <c r="AH584" i="1"/>
  <c r="AI584" i="1"/>
  <c r="CW584" i="1" s="1"/>
  <c r="V584" i="1" s="1"/>
  <c r="AJ584" i="1"/>
  <c r="CX584" i="1" s="1"/>
  <c r="W584" i="1" s="1"/>
  <c r="CQ584" i="1"/>
  <c r="CR584" i="1"/>
  <c r="CU584" i="1"/>
  <c r="T584" i="1" s="1"/>
  <c r="CV584" i="1"/>
  <c r="U584" i="1" s="1"/>
  <c r="FR584" i="1"/>
  <c r="GL584" i="1"/>
  <c r="GN584" i="1"/>
  <c r="GO584" i="1"/>
  <c r="GP584" i="1"/>
  <c r="GV584" i="1"/>
  <c r="GX584" i="1"/>
  <c r="HC584" i="1"/>
  <c r="P585" i="1"/>
  <c r="AC585" i="1"/>
  <c r="AE585" i="1"/>
  <c r="AD585" i="1" s="1"/>
  <c r="AB585" i="1" s="1"/>
  <c r="AF585" i="1"/>
  <c r="S585" i="1" s="1"/>
  <c r="AG585" i="1"/>
  <c r="AH585" i="1"/>
  <c r="AI585" i="1"/>
  <c r="CW585" i="1" s="1"/>
  <c r="V585" i="1" s="1"/>
  <c r="AJ585" i="1"/>
  <c r="CX585" i="1" s="1"/>
  <c r="W585" i="1" s="1"/>
  <c r="CQ585" i="1"/>
  <c r="CR585" i="1"/>
  <c r="CU585" i="1"/>
  <c r="T585" i="1" s="1"/>
  <c r="CV585" i="1"/>
  <c r="U585" i="1" s="1"/>
  <c r="FR585" i="1"/>
  <c r="GL585" i="1"/>
  <c r="GN585" i="1"/>
  <c r="GO585" i="1"/>
  <c r="GP585" i="1"/>
  <c r="GV585" i="1"/>
  <c r="GX585" i="1"/>
  <c r="HC585" i="1"/>
  <c r="P586" i="1"/>
  <c r="AC586" i="1"/>
  <c r="AE586" i="1"/>
  <c r="AD586" i="1" s="1"/>
  <c r="AB586" i="1" s="1"/>
  <c r="AF586" i="1"/>
  <c r="S586" i="1" s="1"/>
  <c r="AG586" i="1"/>
  <c r="AH586" i="1"/>
  <c r="AI586" i="1"/>
  <c r="CW586" i="1" s="1"/>
  <c r="V586" i="1" s="1"/>
  <c r="AJ586" i="1"/>
  <c r="CX586" i="1" s="1"/>
  <c r="W586" i="1" s="1"/>
  <c r="CQ586" i="1"/>
  <c r="CR586" i="1"/>
  <c r="CU586" i="1"/>
  <c r="T586" i="1" s="1"/>
  <c r="CV586" i="1"/>
  <c r="U586" i="1" s="1"/>
  <c r="FR586" i="1"/>
  <c r="GL586" i="1"/>
  <c r="GN586" i="1"/>
  <c r="GO586" i="1"/>
  <c r="GP586" i="1"/>
  <c r="GV586" i="1"/>
  <c r="GX586" i="1"/>
  <c r="HC586" i="1"/>
  <c r="P587" i="1"/>
  <c r="AC587" i="1"/>
  <c r="AE587" i="1"/>
  <c r="AD587" i="1" s="1"/>
  <c r="AB587" i="1" s="1"/>
  <c r="AF587" i="1"/>
  <c r="S587" i="1" s="1"/>
  <c r="AG587" i="1"/>
  <c r="AH587" i="1"/>
  <c r="AI587" i="1"/>
  <c r="CW587" i="1" s="1"/>
  <c r="V587" i="1" s="1"/>
  <c r="AJ587" i="1"/>
  <c r="CX587" i="1" s="1"/>
  <c r="W587" i="1" s="1"/>
  <c r="CQ587" i="1"/>
  <c r="CR587" i="1"/>
  <c r="CU587" i="1"/>
  <c r="T587" i="1" s="1"/>
  <c r="CV587" i="1"/>
  <c r="U587" i="1" s="1"/>
  <c r="FR587" i="1"/>
  <c r="GL587" i="1"/>
  <c r="GN587" i="1"/>
  <c r="GO587" i="1"/>
  <c r="GP587" i="1"/>
  <c r="GV587" i="1"/>
  <c r="GX587" i="1"/>
  <c r="HC587" i="1"/>
  <c r="P588" i="1"/>
  <c r="AC588" i="1"/>
  <c r="AE588" i="1"/>
  <c r="AD588" i="1" s="1"/>
  <c r="AB588" i="1" s="1"/>
  <c r="AF588" i="1"/>
  <c r="S588" i="1" s="1"/>
  <c r="AG588" i="1"/>
  <c r="AH588" i="1"/>
  <c r="AI588" i="1"/>
  <c r="CW588" i="1" s="1"/>
  <c r="V588" i="1" s="1"/>
  <c r="AJ588" i="1"/>
  <c r="CX588" i="1" s="1"/>
  <c r="W588" i="1" s="1"/>
  <c r="CQ588" i="1"/>
  <c r="CR588" i="1"/>
  <c r="CU588" i="1"/>
  <c r="T588" i="1" s="1"/>
  <c r="CV588" i="1"/>
  <c r="U588" i="1" s="1"/>
  <c r="FR588" i="1"/>
  <c r="GL588" i="1"/>
  <c r="GN588" i="1"/>
  <c r="GO588" i="1"/>
  <c r="GP588" i="1"/>
  <c r="GV588" i="1"/>
  <c r="GX588" i="1"/>
  <c r="HC588" i="1"/>
  <c r="C589" i="1"/>
  <c r="D589" i="1"/>
  <c r="R589" i="1"/>
  <c r="S589" i="1"/>
  <c r="X589" i="1" s="1"/>
  <c r="AC589" i="1"/>
  <c r="AB589" i="1" s="1"/>
  <c r="AD589" i="1"/>
  <c r="AE589" i="1"/>
  <c r="Q589" i="1" s="1"/>
  <c r="AF589" i="1"/>
  <c r="AG589" i="1"/>
  <c r="CU589" i="1" s="1"/>
  <c r="T589" i="1" s="1"/>
  <c r="AH589" i="1"/>
  <c r="CV589" i="1" s="1"/>
  <c r="U589" i="1" s="1"/>
  <c r="AI589" i="1"/>
  <c r="AJ589" i="1"/>
  <c r="CR589" i="1"/>
  <c r="CS589" i="1"/>
  <c r="CT589" i="1"/>
  <c r="CW589" i="1"/>
  <c r="V589" i="1" s="1"/>
  <c r="CX589" i="1"/>
  <c r="W589" i="1" s="1"/>
  <c r="GL589" i="1"/>
  <c r="GO589" i="1"/>
  <c r="GP589" i="1"/>
  <c r="GV589" i="1"/>
  <c r="HC589" i="1" s="1"/>
  <c r="GX589" i="1" s="1"/>
  <c r="C590" i="1"/>
  <c r="D590" i="1"/>
  <c r="R590" i="1"/>
  <c r="AC590" i="1"/>
  <c r="P590" i="1" s="1"/>
  <c r="CP590" i="1" s="1"/>
  <c r="O590" i="1" s="1"/>
  <c r="AE590" i="1"/>
  <c r="Q590" i="1" s="1"/>
  <c r="AF590" i="1"/>
  <c r="S590" i="1" s="1"/>
  <c r="AG590" i="1"/>
  <c r="CU590" i="1" s="1"/>
  <c r="T590" i="1" s="1"/>
  <c r="AH590" i="1"/>
  <c r="AI590" i="1"/>
  <c r="AJ590" i="1"/>
  <c r="CX590" i="1" s="1"/>
  <c r="W590" i="1" s="1"/>
  <c r="CR590" i="1"/>
  <c r="CS590" i="1"/>
  <c r="CV590" i="1"/>
  <c r="U590" i="1" s="1"/>
  <c r="CW590" i="1"/>
  <c r="V590" i="1" s="1"/>
  <c r="GL590" i="1"/>
  <c r="FR594" i="1" s="1"/>
  <c r="GO590" i="1"/>
  <c r="GP590" i="1"/>
  <c r="FV594" i="1" s="1"/>
  <c r="GV590" i="1"/>
  <c r="HC590" i="1" s="1"/>
  <c r="GX590" i="1" s="1"/>
  <c r="R591" i="1"/>
  <c r="S591" i="1"/>
  <c r="X591" i="1" s="1"/>
  <c r="AC591" i="1"/>
  <c r="AB591" i="1" s="1"/>
  <c r="AD591" i="1"/>
  <c r="AE591" i="1"/>
  <c r="Q591" i="1" s="1"/>
  <c r="AF591" i="1"/>
  <c r="AG591" i="1"/>
  <c r="CU591" i="1" s="1"/>
  <c r="T591" i="1" s="1"/>
  <c r="AH591" i="1"/>
  <c r="CV591" i="1" s="1"/>
  <c r="U591" i="1" s="1"/>
  <c r="AI591" i="1"/>
  <c r="AJ591" i="1"/>
  <c r="CR591" i="1"/>
  <c r="CS591" i="1"/>
  <c r="CT591" i="1"/>
  <c r="CW591" i="1"/>
  <c r="V591" i="1" s="1"/>
  <c r="CX591" i="1"/>
  <c r="W591" i="1" s="1"/>
  <c r="GL591" i="1"/>
  <c r="GN591" i="1"/>
  <c r="GO591" i="1"/>
  <c r="GP591" i="1"/>
  <c r="CD594" i="1" s="1"/>
  <c r="GV591" i="1"/>
  <c r="HC591" i="1"/>
  <c r="GX591" i="1" s="1"/>
  <c r="R592" i="1"/>
  <c r="S592" i="1"/>
  <c r="X592" i="1" s="1"/>
  <c r="AC592" i="1"/>
  <c r="AB592" i="1" s="1"/>
  <c r="AD592" i="1"/>
  <c r="AE592" i="1"/>
  <c r="Q592" i="1" s="1"/>
  <c r="AF592" i="1"/>
  <c r="AG592" i="1"/>
  <c r="CU592" i="1" s="1"/>
  <c r="T592" i="1" s="1"/>
  <c r="AH592" i="1"/>
  <c r="CV592" i="1" s="1"/>
  <c r="U592" i="1" s="1"/>
  <c r="AI592" i="1"/>
  <c r="AJ592" i="1"/>
  <c r="CR592" i="1"/>
  <c r="CS592" i="1"/>
  <c r="CT592" i="1"/>
  <c r="CW592" i="1"/>
  <c r="V592" i="1" s="1"/>
  <c r="CX592" i="1"/>
  <c r="W592" i="1" s="1"/>
  <c r="GL592" i="1"/>
  <c r="GN592" i="1"/>
  <c r="GO592" i="1"/>
  <c r="FU594" i="1" s="1"/>
  <c r="GP592" i="1"/>
  <c r="GV592" i="1"/>
  <c r="HC592" i="1"/>
  <c r="GX592" i="1" s="1"/>
  <c r="B594" i="1"/>
  <c r="B529" i="1" s="1"/>
  <c r="C594" i="1"/>
  <c r="C529" i="1" s="1"/>
  <c r="D594" i="1"/>
  <c r="D529" i="1" s="1"/>
  <c r="F594" i="1"/>
  <c r="F529" i="1" s="1"/>
  <c r="G594" i="1"/>
  <c r="G529" i="1" s="1"/>
  <c r="BX594" i="1"/>
  <c r="BX529" i="1" s="1"/>
  <c r="CC594" i="1"/>
  <c r="CC529" i="1" s="1"/>
  <c r="CK594" i="1"/>
  <c r="CK529" i="1" s="1"/>
  <c r="CL594" i="1"/>
  <c r="CL529" i="1" s="1"/>
  <c r="CM594" i="1"/>
  <c r="CM529" i="1" s="1"/>
  <c r="FP594" i="1"/>
  <c r="FP529" i="1" s="1"/>
  <c r="GC594" i="1"/>
  <c r="GC529" i="1" s="1"/>
  <c r="GD594" i="1"/>
  <c r="EU594" i="1" s="1"/>
  <c r="GE594" i="1"/>
  <c r="EV594" i="1" s="1"/>
  <c r="D624" i="1"/>
  <c r="B626" i="1"/>
  <c r="E626" i="1"/>
  <c r="F626" i="1"/>
  <c r="Z626" i="1"/>
  <c r="AA626" i="1"/>
  <c r="AM626" i="1"/>
  <c r="AN626" i="1"/>
  <c r="BE626" i="1"/>
  <c r="BF626" i="1"/>
  <c r="BG626" i="1"/>
  <c r="BH626" i="1"/>
  <c r="BI626" i="1"/>
  <c r="BJ626" i="1"/>
  <c r="BK626" i="1"/>
  <c r="BL626" i="1"/>
  <c r="BM626" i="1"/>
  <c r="BN626" i="1"/>
  <c r="BO626" i="1"/>
  <c r="BP626" i="1"/>
  <c r="BQ626" i="1"/>
  <c r="BR626" i="1"/>
  <c r="BS626" i="1"/>
  <c r="BT626" i="1"/>
  <c r="BU626" i="1"/>
  <c r="BV626" i="1"/>
  <c r="BW626" i="1"/>
  <c r="BY626" i="1"/>
  <c r="CK626" i="1"/>
  <c r="CN626" i="1"/>
  <c r="CO626" i="1"/>
  <c r="CP626" i="1"/>
  <c r="CQ626" i="1"/>
  <c r="CR626" i="1"/>
  <c r="CS626" i="1"/>
  <c r="CT626" i="1"/>
  <c r="CU626" i="1"/>
  <c r="CV626" i="1"/>
  <c r="CW626" i="1"/>
  <c r="CX626" i="1"/>
  <c r="CY626" i="1"/>
  <c r="CZ626" i="1"/>
  <c r="DA626" i="1"/>
  <c r="DB626" i="1"/>
  <c r="DC626" i="1"/>
  <c r="DD626" i="1"/>
  <c r="DE626" i="1"/>
  <c r="DF626" i="1"/>
  <c r="DR626" i="1"/>
  <c r="DS626" i="1"/>
  <c r="EE626" i="1"/>
  <c r="EF626" i="1"/>
  <c r="EW626" i="1"/>
  <c r="EX626" i="1"/>
  <c r="EY626" i="1"/>
  <c r="EZ626" i="1"/>
  <c r="FA626" i="1"/>
  <c r="FB626" i="1"/>
  <c r="FC626" i="1"/>
  <c r="FD626" i="1"/>
  <c r="FE626" i="1"/>
  <c r="FF626" i="1"/>
  <c r="FG626" i="1"/>
  <c r="FH626" i="1"/>
  <c r="FI626" i="1"/>
  <c r="FJ626" i="1"/>
  <c r="FK626" i="1"/>
  <c r="FL626" i="1"/>
  <c r="FM626" i="1"/>
  <c r="FN626" i="1"/>
  <c r="FO626" i="1"/>
  <c r="GF626" i="1"/>
  <c r="GG626" i="1"/>
  <c r="GH626" i="1"/>
  <c r="GI626" i="1"/>
  <c r="GJ626" i="1"/>
  <c r="GK626" i="1"/>
  <c r="GL626" i="1"/>
  <c r="GM626" i="1"/>
  <c r="GN626" i="1"/>
  <c r="GO626" i="1"/>
  <c r="GP626" i="1"/>
  <c r="GQ626" i="1"/>
  <c r="GR626" i="1"/>
  <c r="GS626" i="1"/>
  <c r="GT626" i="1"/>
  <c r="GU626" i="1"/>
  <c r="GV626" i="1"/>
  <c r="GW626" i="1"/>
  <c r="GX626" i="1"/>
  <c r="C628" i="1"/>
  <c r="D628" i="1"/>
  <c r="R628" i="1"/>
  <c r="S628" i="1"/>
  <c r="X628" i="1" s="1"/>
  <c r="AC628" i="1"/>
  <c r="AB628" i="1" s="1"/>
  <c r="AD628" i="1"/>
  <c r="AE628" i="1"/>
  <c r="Q628" i="1" s="1"/>
  <c r="AF628" i="1"/>
  <c r="AG628" i="1"/>
  <c r="CU628" i="1" s="1"/>
  <c r="T628" i="1" s="1"/>
  <c r="AH628" i="1"/>
  <c r="CV628" i="1" s="1"/>
  <c r="U628" i="1" s="1"/>
  <c r="AI628" i="1"/>
  <c r="AJ628" i="1"/>
  <c r="CR628" i="1"/>
  <c r="CS628" i="1"/>
  <c r="CT628" i="1"/>
  <c r="CW628" i="1"/>
  <c r="V628" i="1" s="1"/>
  <c r="CX628" i="1"/>
  <c r="W628" i="1" s="1"/>
  <c r="GL628" i="1"/>
  <c r="GO628" i="1"/>
  <c r="GP628" i="1"/>
  <c r="GV628" i="1"/>
  <c r="HC628" i="1" s="1"/>
  <c r="GX628" i="1" s="1"/>
  <c r="C629" i="1"/>
  <c r="D629" i="1"/>
  <c r="R629" i="1"/>
  <c r="AC629" i="1"/>
  <c r="P629" i="1" s="1"/>
  <c r="AE629" i="1"/>
  <c r="Q629" i="1" s="1"/>
  <c r="AF629" i="1"/>
  <c r="S629" i="1" s="1"/>
  <c r="AG629" i="1"/>
  <c r="CU629" i="1" s="1"/>
  <c r="T629" i="1" s="1"/>
  <c r="AH629" i="1"/>
  <c r="AI629" i="1"/>
  <c r="AJ629" i="1"/>
  <c r="CX629" i="1" s="1"/>
  <c r="W629" i="1" s="1"/>
  <c r="CR629" i="1"/>
  <c r="CS629" i="1"/>
  <c r="CV629" i="1"/>
  <c r="U629" i="1" s="1"/>
  <c r="CW629" i="1"/>
  <c r="V629" i="1" s="1"/>
  <c r="GL629" i="1"/>
  <c r="GO629" i="1"/>
  <c r="GP629" i="1"/>
  <c r="GV629" i="1"/>
  <c r="HC629" i="1"/>
  <c r="GX629" i="1" s="1"/>
  <c r="I630" i="1"/>
  <c r="Q630" i="1" s="1"/>
  <c r="R630" i="1"/>
  <c r="AC630" i="1"/>
  <c r="P630" i="1" s="1"/>
  <c r="AE630" i="1"/>
  <c r="AD630" i="1" s="1"/>
  <c r="AB630" i="1" s="1"/>
  <c r="AF630" i="1"/>
  <c r="S630" i="1" s="1"/>
  <c r="AG630" i="1"/>
  <c r="CU630" i="1" s="1"/>
  <c r="T630" i="1" s="1"/>
  <c r="AH630" i="1"/>
  <c r="AI630" i="1"/>
  <c r="AJ630" i="1"/>
  <c r="CX630" i="1" s="1"/>
  <c r="W630" i="1" s="1"/>
  <c r="CR630" i="1"/>
  <c r="CS630" i="1"/>
  <c r="CV630" i="1"/>
  <c r="U630" i="1" s="1"/>
  <c r="CW630" i="1"/>
  <c r="V630" i="1" s="1"/>
  <c r="GL630" i="1"/>
  <c r="BZ645" i="1" s="1"/>
  <c r="GO630" i="1"/>
  <c r="GP630" i="1"/>
  <c r="CD645" i="1" s="1"/>
  <c r="GV630" i="1"/>
  <c r="HC630" i="1"/>
  <c r="GX630" i="1" s="1"/>
  <c r="I631" i="1"/>
  <c r="Q631" i="1" s="1"/>
  <c r="R631" i="1"/>
  <c r="AC631" i="1"/>
  <c r="P631" i="1" s="1"/>
  <c r="CP631" i="1" s="1"/>
  <c r="O631" i="1" s="1"/>
  <c r="AE631" i="1"/>
  <c r="AD631" i="1" s="1"/>
  <c r="AB631" i="1" s="1"/>
  <c r="AF631" i="1"/>
  <c r="S631" i="1" s="1"/>
  <c r="AG631" i="1"/>
  <c r="CU631" i="1" s="1"/>
  <c r="T631" i="1" s="1"/>
  <c r="AH631" i="1"/>
  <c r="AI631" i="1"/>
  <c r="AJ631" i="1"/>
  <c r="CX631" i="1" s="1"/>
  <c r="W631" i="1" s="1"/>
  <c r="CR631" i="1"/>
  <c r="CS631" i="1"/>
  <c r="CV631" i="1"/>
  <c r="U631" i="1" s="1"/>
  <c r="CW631" i="1"/>
  <c r="V631" i="1" s="1"/>
  <c r="GL631" i="1"/>
  <c r="GO631" i="1"/>
  <c r="GP631" i="1"/>
  <c r="GV631" i="1"/>
  <c r="HC631" i="1"/>
  <c r="GX631" i="1" s="1"/>
  <c r="I632" i="1"/>
  <c r="Q632" i="1" s="1"/>
  <c r="R632" i="1"/>
  <c r="AC632" i="1"/>
  <c r="P632" i="1" s="1"/>
  <c r="AE632" i="1"/>
  <c r="AD632" i="1" s="1"/>
  <c r="AB632" i="1" s="1"/>
  <c r="AF632" i="1"/>
  <c r="S632" i="1" s="1"/>
  <c r="AG632" i="1"/>
  <c r="CU632" i="1" s="1"/>
  <c r="T632" i="1" s="1"/>
  <c r="AH632" i="1"/>
  <c r="AI632" i="1"/>
  <c r="AJ632" i="1"/>
  <c r="CX632" i="1" s="1"/>
  <c r="W632" i="1" s="1"/>
  <c r="CR632" i="1"/>
  <c r="CS632" i="1"/>
  <c r="CV632" i="1"/>
  <c r="U632" i="1" s="1"/>
  <c r="CW632" i="1"/>
  <c r="V632" i="1" s="1"/>
  <c r="GL632" i="1"/>
  <c r="GO632" i="1"/>
  <c r="GP632" i="1"/>
  <c r="GV632" i="1"/>
  <c r="HC632" i="1"/>
  <c r="GX632" i="1" s="1"/>
  <c r="I633" i="1"/>
  <c r="Q633" i="1" s="1"/>
  <c r="R633" i="1"/>
  <c r="AC633" i="1"/>
  <c r="P633" i="1" s="1"/>
  <c r="CP633" i="1" s="1"/>
  <c r="O633" i="1" s="1"/>
  <c r="AE633" i="1"/>
  <c r="AD633" i="1" s="1"/>
  <c r="AB633" i="1" s="1"/>
  <c r="AF633" i="1"/>
  <c r="S633" i="1" s="1"/>
  <c r="AG633" i="1"/>
  <c r="CU633" i="1" s="1"/>
  <c r="T633" i="1" s="1"/>
  <c r="AH633" i="1"/>
  <c r="AI633" i="1"/>
  <c r="AJ633" i="1"/>
  <c r="CX633" i="1" s="1"/>
  <c r="W633" i="1" s="1"/>
  <c r="CR633" i="1"/>
  <c r="CS633" i="1"/>
  <c r="CV633" i="1"/>
  <c r="U633" i="1" s="1"/>
  <c r="CW633" i="1"/>
  <c r="V633" i="1" s="1"/>
  <c r="GL633" i="1"/>
  <c r="GO633" i="1"/>
  <c r="GP633" i="1"/>
  <c r="GV633" i="1"/>
  <c r="HC633" i="1"/>
  <c r="GX633" i="1" s="1"/>
  <c r="R634" i="1"/>
  <c r="S634" i="1"/>
  <c r="X634" i="1" s="1"/>
  <c r="AC634" i="1"/>
  <c r="AB634" i="1" s="1"/>
  <c r="AD634" i="1"/>
  <c r="AE634" i="1"/>
  <c r="Q634" i="1" s="1"/>
  <c r="AF634" i="1"/>
  <c r="AG634" i="1"/>
  <c r="CU634" i="1" s="1"/>
  <c r="T634" i="1" s="1"/>
  <c r="AH634" i="1"/>
  <c r="CV634" i="1" s="1"/>
  <c r="U634" i="1" s="1"/>
  <c r="AI634" i="1"/>
  <c r="AJ634" i="1"/>
  <c r="CR634" i="1"/>
  <c r="CS634" i="1"/>
  <c r="CT634" i="1"/>
  <c r="CW634" i="1"/>
  <c r="V634" i="1" s="1"/>
  <c r="CX634" i="1"/>
  <c r="W634" i="1" s="1"/>
  <c r="GL634" i="1"/>
  <c r="GO634" i="1"/>
  <c r="GP634" i="1"/>
  <c r="GV634" i="1"/>
  <c r="HC634" i="1" s="1"/>
  <c r="GX634" i="1" s="1"/>
  <c r="P635" i="1"/>
  <c r="CP635" i="1" s="1"/>
  <c r="O635" i="1" s="1"/>
  <c r="GM635" i="1" s="1"/>
  <c r="GN635" i="1" s="1"/>
  <c r="S635" i="1"/>
  <c r="Y635" i="1" s="1"/>
  <c r="X635" i="1"/>
  <c r="AC635" i="1"/>
  <c r="AB635" i="1" s="1"/>
  <c r="AD635" i="1"/>
  <c r="AE635" i="1"/>
  <c r="Q635" i="1" s="1"/>
  <c r="AF635" i="1"/>
  <c r="AG635" i="1"/>
  <c r="AH635" i="1"/>
  <c r="CV635" i="1" s="1"/>
  <c r="U635" i="1" s="1"/>
  <c r="AI635" i="1"/>
  <c r="CW635" i="1" s="1"/>
  <c r="V635" i="1" s="1"/>
  <c r="AJ635" i="1"/>
  <c r="CQ635" i="1"/>
  <c r="CR635" i="1"/>
  <c r="CT635" i="1"/>
  <c r="CU635" i="1"/>
  <c r="T635" i="1" s="1"/>
  <c r="CX635" i="1"/>
  <c r="W635" i="1" s="1"/>
  <c r="CY635" i="1"/>
  <c r="GL635" i="1"/>
  <c r="GO635" i="1"/>
  <c r="GP635" i="1"/>
  <c r="GV635" i="1"/>
  <c r="HC635" i="1" s="1"/>
  <c r="GX635" i="1"/>
  <c r="C636" i="1"/>
  <c r="D636" i="1"/>
  <c r="I636" i="1"/>
  <c r="K636" i="1"/>
  <c r="AC636" i="1"/>
  <c r="AE636" i="1"/>
  <c r="AF636" i="1"/>
  <c r="S636" i="1" s="1"/>
  <c r="Y636" i="1" s="1"/>
  <c r="AG636" i="1"/>
  <c r="AH636" i="1"/>
  <c r="AI636" i="1"/>
  <c r="CW636" i="1" s="1"/>
  <c r="V636" i="1" s="1"/>
  <c r="AJ636" i="1"/>
  <c r="CX636" i="1" s="1"/>
  <c r="W636" i="1" s="1"/>
  <c r="CQ636" i="1"/>
  <c r="CU636" i="1"/>
  <c r="T636" i="1" s="1"/>
  <c r="CV636" i="1"/>
  <c r="U636" i="1" s="1"/>
  <c r="GL636" i="1"/>
  <c r="GO636" i="1"/>
  <c r="CC645" i="1" s="1"/>
  <c r="GP636" i="1"/>
  <c r="GV636" i="1"/>
  <c r="HC636" i="1"/>
  <c r="GX636" i="1" s="1"/>
  <c r="C637" i="1"/>
  <c r="D637" i="1"/>
  <c r="I637" i="1"/>
  <c r="K637" i="1"/>
  <c r="R637" i="1"/>
  <c r="AC637" i="1"/>
  <c r="P637" i="1" s="1"/>
  <c r="AE637" i="1"/>
  <c r="Q637" i="1" s="1"/>
  <c r="AF637" i="1"/>
  <c r="AG637" i="1"/>
  <c r="CU637" i="1" s="1"/>
  <c r="T637" i="1" s="1"/>
  <c r="AH637" i="1"/>
  <c r="AI637" i="1"/>
  <c r="AJ637" i="1"/>
  <c r="CX637" i="1" s="1"/>
  <c r="W637" i="1" s="1"/>
  <c r="CR637" i="1"/>
  <c r="CS637" i="1"/>
  <c r="CV637" i="1"/>
  <c r="U637" i="1" s="1"/>
  <c r="CW637" i="1"/>
  <c r="V637" i="1" s="1"/>
  <c r="GL637" i="1"/>
  <c r="GO637" i="1"/>
  <c r="GP637" i="1"/>
  <c r="GV637" i="1"/>
  <c r="HC637" i="1"/>
  <c r="GX637" i="1" s="1"/>
  <c r="R638" i="1"/>
  <c r="S638" i="1"/>
  <c r="AC638" i="1"/>
  <c r="AD638" i="1"/>
  <c r="AE638" i="1"/>
  <c r="Q638" i="1" s="1"/>
  <c r="AF638" i="1"/>
  <c r="AG638" i="1"/>
  <c r="CU638" i="1" s="1"/>
  <c r="T638" i="1" s="1"/>
  <c r="AH638" i="1"/>
  <c r="CV638" i="1" s="1"/>
  <c r="U638" i="1" s="1"/>
  <c r="AI638" i="1"/>
  <c r="AJ638" i="1"/>
  <c r="CR638" i="1"/>
  <c r="CS638" i="1"/>
  <c r="CT638" i="1"/>
  <c r="CW638" i="1"/>
  <c r="V638" i="1" s="1"/>
  <c r="CX638" i="1"/>
  <c r="W638" i="1" s="1"/>
  <c r="GL638" i="1"/>
  <c r="GO638" i="1"/>
  <c r="GP638" i="1"/>
  <c r="GV638" i="1"/>
  <c r="HC638" i="1" s="1"/>
  <c r="GX638" i="1" s="1"/>
  <c r="P639" i="1"/>
  <c r="S639" i="1"/>
  <c r="Y639" i="1" s="1"/>
  <c r="T639" i="1"/>
  <c r="X639" i="1"/>
  <c r="AC639" i="1"/>
  <c r="AD639" i="1"/>
  <c r="AE639" i="1"/>
  <c r="Q639" i="1" s="1"/>
  <c r="AF639" i="1"/>
  <c r="AG639" i="1"/>
  <c r="AH639" i="1"/>
  <c r="CV639" i="1" s="1"/>
  <c r="U639" i="1" s="1"/>
  <c r="AI639" i="1"/>
  <c r="CW639" i="1" s="1"/>
  <c r="V639" i="1" s="1"/>
  <c r="AJ639" i="1"/>
  <c r="CQ639" i="1"/>
  <c r="CR639" i="1"/>
  <c r="CT639" i="1"/>
  <c r="CU639" i="1"/>
  <c r="CX639" i="1"/>
  <c r="W639" i="1" s="1"/>
  <c r="CY639" i="1"/>
  <c r="GL639" i="1"/>
  <c r="GO639" i="1"/>
  <c r="GP639" i="1"/>
  <c r="GV639" i="1"/>
  <c r="HC639" i="1" s="1"/>
  <c r="GX639" i="1" s="1"/>
  <c r="P640" i="1"/>
  <c r="AC640" i="1"/>
  <c r="AE640" i="1"/>
  <c r="CR640" i="1" s="1"/>
  <c r="AF640" i="1"/>
  <c r="S640" i="1" s="1"/>
  <c r="Y640" i="1" s="1"/>
  <c r="AG640" i="1"/>
  <c r="AH640" i="1"/>
  <c r="AI640" i="1"/>
  <c r="CW640" i="1" s="1"/>
  <c r="V640" i="1" s="1"/>
  <c r="AJ640" i="1"/>
  <c r="CX640" i="1" s="1"/>
  <c r="W640" i="1" s="1"/>
  <c r="CQ640" i="1"/>
  <c r="CU640" i="1"/>
  <c r="T640" i="1" s="1"/>
  <c r="CV640" i="1"/>
  <c r="U640" i="1" s="1"/>
  <c r="GL640" i="1"/>
  <c r="GO640" i="1"/>
  <c r="GP640" i="1"/>
  <c r="GV640" i="1"/>
  <c r="HC640" i="1"/>
  <c r="GX640" i="1" s="1"/>
  <c r="R641" i="1"/>
  <c r="AC641" i="1"/>
  <c r="P641" i="1" s="1"/>
  <c r="AE641" i="1"/>
  <c r="Q641" i="1" s="1"/>
  <c r="AF641" i="1"/>
  <c r="AG641" i="1"/>
  <c r="CU641" i="1" s="1"/>
  <c r="T641" i="1" s="1"/>
  <c r="AH641" i="1"/>
  <c r="AI641" i="1"/>
  <c r="AJ641" i="1"/>
  <c r="CX641" i="1" s="1"/>
  <c r="W641" i="1" s="1"/>
  <c r="CR641" i="1"/>
  <c r="CS641" i="1"/>
  <c r="CV641" i="1"/>
  <c r="U641" i="1" s="1"/>
  <c r="CW641" i="1"/>
  <c r="V641" i="1" s="1"/>
  <c r="GL641" i="1"/>
  <c r="GO641" i="1"/>
  <c r="GP641" i="1"/>
  <c r="GV641" i="1"/>
  <c r="HC641" i="1"/>
  <c r="GX641" i="1" s="1"/>
  <c r="R642" i="1"/>
  <c r="S642" i="1"/>
  <c r="W642" i="1"/>
  <c r="AC642" i="1"/>
  <c r="AD642" i="1"/>
  <c r="AE642" i="1"/>
  <c r="Q642" i="1" s="1"/>
  <c r="AF642" i="1"/>
  <c r="AG642" i="1"/>
  <c r="CU642" i="1" s="1"/>
  <c r="T642" i="1" s="1"/>
  <c r="AH642" i="1"/>
  <c r="CV642" i="1" s="1"/>
  <c r="U642" i="1" s="1"/>
  <c r="AI642" i="1"/>
  <c r="AJ642" i="1"/>
  <c r="CR642" i="1"/>
  <c r="CS642" i="1"/>
  <c r="CT642" i="1"/>
  <c r="CW642" i="1"/>
  <c r="V642" i="1" s="1"/>
  <c r="CX642" i="1"/>
  <c r="GL642" i="1"/>
  <c r="GO642" i="1"/>
  <c r="GP642" i="1"/>
  <c r="GV642" i="1"/>
  <c r="HC642" i="1" s="1"/>
  <c r="GX642" i="1" s="1"/>
  <c r="P643" i="1"/>
  <c r="CP643" i="1" s="1"/>
  <c r="O643" i="1" s="1"/>
  <c r="S643" i="1"/>
  <c r="Y643" i="1" s="1"/>
  <c r="X643" i="1"/>
  <c r="AC643" i="1"/>
  <c r="AB643" i="1" s="1"/>
  <c r="AD643" i="1"/>
  <c r="AE643" i="1"/>
  <c r="Q643" i="1" s="1"/>
  <c r="AF643" i="1"/>
  <c r="AG643" i="1"/>
  <c r="AH643" i="1"/>
  <c r="CV643" i="1" s="1"/>
  <c r="U643" i="1" s="1"/>
  <c r="AI643" i="1"/>
  <c r="CW643" i="1" s="1"/>
  <c r="V643" i="1" s="1"/>
  <c r="AJ643" i="1"/>
  <c r="CQ643" i="1"/>
  <c r="CR643" i="1"/>
  <c r="CT643" i="1"/>
  <c r="CU643" i="1"/>
  <c r="T643" i="1" s="1"/>
  <c r="CX643" i="1"/>
  <c r="W643" i="1" s="1"/>
  <c r="CY643" i="1"/>
  <c r="GL643" i="1"/>
  <c r="GO643" i="1"/>
  <c r="GP643" i="1"/>
  <c r="GV643" i="1"/>
  <c r="HC643" i="1" s="1"/>
  <c r="GX643" i="1"/>
  <c r="B645" i="1"/>
  <c r="C645" i="1"/>
  <c r="C626" i="1" s="1"/>
  <c r="D645" i="1"/>
  <c r="D626" i="1" s="1"/>
  <c r="F645" i="1"/>
  <c r="G645" i="1"/>
  <c r="G626" i="1" s="1"/>
  <c r="BX645" i="1"/>
  <c r="BX626" i="1" s="1"/>
  <c r="BY645" i="1"/>
  <c r="AP645" i="1" s="1"/>
  <c r="CI645" i="1"/>
  <c r="CI626" i="1" s="1"/>
  <c r="CK645" i="1"/>
  <c r="BB645" i="1" s="1"/>
  <c r="CL645" i="1"/>
  <c r="BC645" i="1" s="1"/>
  <c r="CM645" i="1"/>
  <c r="CM626" i="1" s="1"/>
  <c r="EB645" i="1"/>
  <c r="EH645" i="1"/>
  <c r="ET645" i="1"/>
  <c r="FP645" i="1"/>
  <c r="FP626" i="1" s="1"/>
  <c r="FQ645" i="1"/>
  <c r="FU645" i="1"/>
  <c r="FU626" i="1" s="1"/>
  <c r="GC645" i="1"/>
  <c r="GC626" i="1" s="1"/>
  <c r="GD645" i="1"/>
  <c r="GD626" i="1" s="1"/>
  <c r="GE645" i="1"/>
  <c r="GE626" i="1" s="1"/>
  <c r="B675" i="1"/>
  <c r="B389" i="1" s="1"/>
  <c r="C675" i="1"/>
  <c r="C389" i="1" s="1"/>
  <c r="D675" i="1"/>
  <c r="D389" i="1" s="1"/>
  <c r="F675" i="1"/>
  <c r="F389" i="1" s="1"/>
  <c r="G675" i="1"/>
  <c r="G389" i="1" s="1"/>
  <c r="D705" i="1"/>
  <c r="E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BE707" i="1"/>
  <c r="BF707" i="1"/>
  <c r="BG707" i="1"/>
  <c r="BH707" i="1"/>
  <c r="BI707" i="1"/>
  <c r="BJ707" i="1"/>
  <c r="BK707" i="1"/>
  <c r="BL707" i="1"/>
  <c r="BM707" i="1"/>
  <c r="BN707" i="1"/>
  <c r="BO707" i="1"/>
  <c r="BP707" i="1"/>
  <c r="BQ707" i="1"/>
  <c r="BR707" i="1"/>
  <c r="BS707" i="1"/>
  <c r="BT707" i="1"/>
  <c r="BU707" i="1"/>
  <c r="BV707" i="1"/>
  <c r="BW707" i="1"/>
  <c r="BX707" i="1"/>
  <c r="BY707" i="1"/>
  <c r="BZ707" i="1"/>
  <c r="CA707" i="1"/>
  <c r="CB707" i="1"/>
  <c r="CC707" i="1"/>
  <c r="CD707" i="1"/>
  <c r="CE707" i="1"/>
  <c r="CF707" i="1"/>
  <c r="CG707" i="1"/>
  <c r="CH707" i="1"/>
  <c r="CI707" i="1"/>
  <c r="CJ707" i="1"/>
  <c r="CK707" i="1"/>
  <c r="CL707" i="1"/>
  <c r="CM707" i="1"/>
  <c r="CN707" i="1"/>
  <c r="CO707" i="1"/>
  <c r="CP707" i="1"/>
  <c r="CQ707" i="1"/>
  <c r="CR707" i="1"/>
  <c r="CS707" i="1"/>
  <c r="CT707" i="1"/>
  <c r="CU707" i="1"/>
  <c r="CV707" i="1"/>
  <c r="CW707" i="1"/>
  <c r="CX707" i="1"/>
  <c r="CY707" i="1"/>
  <c r="CZ707" i="1"/>
  <c r="DA707" i="1"/>
  <c r="DB707" i="1"/>
  <c r="DC707" i="1"/>
  <c r="DD707" i="1"/>
  <c r="DE707" i="1"/>
  <c r="DF707" i="1"/>
  <c r="DR707" i="1"/>
  <c r="DS707" i="1"/>
  <c r="DT707" i="1"/>
  <c r="DU707" i="1"/>
  <c r="DV707" i="1"/>
  <c r="DW707" i="1"/>
  <c r="DX707" i="1"/>
  <c r="DY707" i="1"/>
  <c r="DZ707" i="1"/>
  <c r="EA707" i="1"/>
  <c r="EB707" i="1"/>
  <c r="EC707" i="1"/>
  <c r="ED707" i="1"/>
  <c r="EE707" i="1"/>
  <c r="EF707" i="1"/>
  <c r="EW707" i="1"/>
  <c r="EX707" i="1"/>
  <c r="EY707" i="1"/>
  <c r="EZ707" i="1"/>
  <c r="FA707" i="1"/>
  <c r="FB707" i="1"/>
  <c r="FC707" i="1"/>
  <c r="FD707" i="1"/>
  <c r="FE707" i="1"/>
  <c r="FF707" i="1"/>
  <c r="FG707" i="1"/>
  <c r="FH707" i="1"/>
  <c r="FI707" i="1"/>
  <c r="FJ707" i="1"/>
  <c r="FK707" i="1"/>
  <c r="FL707" i="1"/>
  <c r="FM707" i="1"/>
  <c r="FN707" i="1"/>
  <c r="FO707" i="1"/>
  <c r="FP707" i="1"/>
  <c r="FQ707" i="1"/>
  <c r="FR707" i="1"/>
  <c r="FS707" i="1"/>
  <c r="FT707" i="1"/>
  <c r="FU707" i="1"/>
  <c r="FV707" i="1"/>
  <c r="FW707" i="1"/>
  <c r="FX707" i="1"/>
  <c r="FY707" i="1"/>
  <c r="FZ707" i="1"/>
  <c r="GA707" i="1"/>
  <c r="GB707" i="1"/>
  <c r="GC707" i="1"/>
  <c r="GD707" i="1"/>
  <c r="GE707" i="1"/>
  <c r="GF707" i="1"/>
  <c r="GG707" i="1"/>
  <c r="GH707" i="1"/>
  <c r="GI707" i="1"/>
  <c r="GJ707" i="1"/>
  <c r="GK707" i="1"/>
  <c r="GL707" i="1"/>
  <c r="GM707" i="1"/>
  <c r="GN707" i="1"/>
  <c r="GO707" i="1"/>
  <c r="GP707" i="1"/>
  <c r="GQ707" i="1"/>
  <c r="GR707" i="1"/>
  <c r="GS707" i="1"/>
  <c r="GT707" i="1"/>
  <c r="GU707" i="1"/>
  <c r="GV707" i="1"/>
  <c r="GW707" i="1"/>
  <c r="GX707" i="1"/>
  <c r="D709" i="1"/>
  <c r="E711" i="1"/>
  <c r="Z711" i="1"/>
  <c r="AA711" i="1"/>
  <c r="AM711" i="1"/>
  <c r="AN711" i="1"/>
  <c r="BE711" i="1"/>
  <c r="BF711" i="1"/>
  <c r="BG711" i="1"/>
  <c r="BH711" i="1"/>
  <c r="BI711" i="1"/>
  <c r="BJ711" i="1"/>
  <c r="BK711" i="1"/>
  <c r="BL711" i="1"/>
  <c r="BM711" i="1"/>
  <c r="BN711" i="1"/>
  <c r="BO711" i="1"/>
  <c r="BP711" i="1"/>
  <c r="BQ711" i="1"/>
  <c r="BR711" i="1"/>
  <c r="BS711" i="1"/>
  <c r="BT711" i="1"/>
  <c r="BU711" i="1"/>
  <c r="BV711" i="1"/>
  <c r="BW711" i="1"/>
  <c r="CN711" i="1"/>
  <c r="CO711" i="1"/>
  <c r="CP711" i="1"/>
  <c r="CQ711" i="1"/>
  <c r="CR711" i="1"/>
  <c r="CS711" i="1"/>
  <c r="CT711" i="1"/>
  <c r="CU711" i="1"/>
  <c r="CV711" i="1"/>
  <c r="CW711" i="1"/>
  <c r="CX711" i="1"/>
  <c r="CY711" i="1"/>
  <c r="CZ711" i="1"/>
  <c r="DA711" i="1"/>
  <c r="DB711" i="1"/>
  <c r="DC711" i="1"/>
  <c r="DD711" i="1"/>
  <c r="DE711" i="1"/>
  <c r="DF711" i="1"/>
  <c r="DR711" i="1"/>
  <c r="DS711" i="1"/>
  <c r="EE711" i="1"/>
  <c r="EF711" i="1"/>
  <c r="EW711" i="1"/>
  <c r="EX711" i="1"/>
  <c r="EY711" i="1"/>
  <c r="EZ711" i="1"/>
  <c r="FA711" i="1"/>
  <c r="FB711" i="1"/>
  <c r="FC711" i="1"/>
  <c r="FD711" i="1"/>
  <c r="FE711" i="1"/>
  <c r="FF711" i="1"/>
  <c r="FG711" i="1"/>
  <c r="FH711" i="1"/>
  <c r="FI711" i="1"/>
  <c r="FJ711" i="1"/>
  <c r="FK711" i="1"/>
  <c r="FL711" i="1"/>
  <c r="FM711" i="1"/>
  <c r="FN711" i="1"/>
  <c r="FO711" i="1"/>
  <c r="GF711" i="1"/>
  <c r="GG711" i="1"/>
  <c r="GH711" i="1"/>
  <c r="GI711" i="1"/>
  <c r="GJ711" i="1"/>
  <c r="GK711" i="1"/>
  <c r="GL711" i="1"/>
  <c r="GM711" i="1"/>
  <c r="GN711" i="1"/>
  <c r="GO711" i="1"/>
  <c r="GP711" i="1"/>
  <c r="GQ711" i="1"/>
  <c r="GR711" i="1"/>
  <c r="GS711" i="1"/>
  <c r="GT711" i="1"/>
  <c r="GU711" i="1"/>
  <c r="GV711" i="1"/>
  <c r="GW711" i="1"/>
  <c r="GX711" i="1"/>
  <c r="C713" i="1"/>
  <c r="D713" i="1"/>
  <c r="P713" i="1"/>
  <c r="AC713" i="1"/>
  <c r="AE713" i="1"/>
  <c r="AF713" i="1"/>
  <c r="S713" i="1" s="1"/>
  <c r="Y713" i="1" s="1"/>
  <c r="AG713" i="1"/>
  <c r="AH713" i="1"/>
  <c r="AI713" i="1"/>
  <c r="CW713" i="1" s="1"/>
  <c r="V713" i="1" s="1"/>
  <c r="AJ713" i="1"/>
  <c r="CX713" i="1" s="1"/>
  <c r="W713" i="1" s="1"/>
  <c r="CQ713" i="1"/>
  <c r="CU713" i="1"/>
  <c r="T713" i="1" s="1"/>
  <c r="CV713" i="1"/>
  <c r="U713" i="1" s="1"/>
  <c r="GL713" i="1"/>
  <c r="GO713" i="1"/>
  <c r="GP713" i="1"/>
  <c r="GV713" i="1"/>
  <c r="HC713" i="1"/>
  <c r="GX713" i="1" s="1"/>
  <c r="C714" i="1"/>
  <c r="D714" i="1"/>
  <c r="P714" i="1"/>
  <c r="CP714" i="1" s="1"/>
  <c r="O714" i="1" s="1"/>
  <c r="S714" i="1"/>
  <c r="T714" i="1"/>
  <c r="W714" i="1"/>
  <c r="X714" i="1"/>
  <c r="AC714" i="1"/>
  <c r="AD714" i="1"/>
  <c r="AE714" i="1"/>
  <c r="Q714" i="1" s="1"/>
  <c r="AF714" i="1"/>
  <c r="AG714" i="1"/>
  <c r="AH714" i="1"/>
  <c r="CV714" i="1" s="1"/>
  <c r="U714" i="1" s="1"/>
  <c r="AI714" i="1"/>
  <c r="CW714" i="1" s="1"/>
  <c r="V714" i="1" s="1"/>
  <c r="AJ714" i="1"/>
  <c r="CQ714" i="1"/>
  <c r="CR714" i="1"/>
  <c r="CT714" i="1"/>
  <c r="CU714" i="1"/>
  <c r="CX714" i="1"/>
  <c r="CY714" i="1"/>
  <c r="GL714" i="1"/>
  <c r="GO714" i="1"/>
  <c r="GP714" i="1"/>
  <c r="GV714" i="1"/>
  <c r="HC714" i="1" s="1"/>
  <c r="GX714" i="1"/>
  <c r="P715" i="1"/>
  <c r="AC715" i="1"/>
  <c r="AE715" i="1"/>
  <c r="Q715" i="1" s="1"/>
  <c r="AF715" i="1"/>
  <c r="S715" i="1" s="1"/>
  <c r="CZ715" i="1" s="1"/>
  <c r="AG715" i="1"/>
  <c r="AH715" i="1"/>
  <c r="AI715" i="1"/>
  <c r="CW715" i="1" s="1"/>
  <c r="V715" i="1" s="1"/>
  <c r="AJ715" i="1"/>
  <c r="CX715" i="1" s="1"/>
  <c r="W715" i="1" s="1"/>
  <c r="CQ715" i="1"/>
  <c r="CU715" i="1"/>
  <c r="T715" i="1" s="1"/>
  <c r="CV715" i="1"/>
  <c r="U715" i="1" s="1"/>
  <c r="GL715" i="1"/>
  <c r="GN715" i="1"/>
  <c r="GO715" i="1"/>
  <c r="GP715" i="1"/>
  <c r="GV715" i="1"/>
  <c r="HC715" i="1" s="1"/>
  <c r="GX715" i="1" s="1"/>
  <c r="P716" i="1"/>
  <c r="Q716" i="1"/>
  <c r="T716" i="1"/>
  <c r="AC716" i="1"/>
  <c r="AE716" i="1"/>
  <c r="AD716" i="1" s="1"/>
  <c r="AB716" i="1" s="1"/>
  <c r="AF716" i="1"/>
  <c r="S716" i="1" s="1"/>
  <c r="X716" i="1" s="1"/>
  <c r="AG716" i="1"/>
  <c r="AH716" i="1"/>
  <c r="AI716" i="1"/>
  <c r="CW716" i="1" s="1"/>
  <c r="V716" i="1" s="1"/>
  <c r="AJ716" i="1"/>
  <c r="CX716" i="1" s="1"/>
  <c r="W716" i="1" s="1"/>
  <c r="CQ716" i="1"/>
  <c r="CU716" i="1"/>
  <c r="CV716" i="1"/>
  <c r="U716" i="1" s="1"/>
  <c r="CY716" i="1"/>
  <c r="GL716" i="1"/>
  <c r="GN716" i="1"/>
  <c r="GO716" i="1"/>
  <c r="GP716" i="1"/>
  <c r="GV716" i="1"/>
  <c r="HC716" i="1" s="1"/>
  <c r="GX716" i="1"/>
  <c r="P717" i="1"/>
  <c r="Q717" i="1"/>
  <c r="T717" i="1"/>
  <c r="AC717" i="1"/>
  <c r="AD717" i="1"/>
  <c r="AB717" i="1" s="1"/>
  <c r="AE717" i="1"/>
  <c r="AF717" i="1"/>
  <c r="S717" i="1" s="1"/>
  <c r="Y717" i="1" s="1"/>
  <c r="AG717" i="1"/>
  <c r="AH717" i="1"/>
  <c r="CV717" i="1" s="1"/>
  <c r="U717" i="1" s="1"/>
  <c r="AI717" i="1"/>
  <c r="CW717" i="1" s="1"/>
  <c r="V717" i="1" s="1"/>
  <c r="AJ717" i="1"/>
  <c r="CX717" i="1" s="1"/>
  <c r="W717" i="1" s="1"/>
  <c r="CQ717" i="1"/>
  <c r="CR717" i="1"/>
  <c r="CU717" i="1"/>
  <c r="CY717" i="1"/>
  <c r="CZ717" i="1"/>
  <c r="GL717" i="1"/>
  <c r="GN717" i="1"/>
  <c r="GO717" i="1"/>
  <c r="GP717" i="1"/>
  <c r="GV717" i="1"/>
  <c r="HC717" i="1" s="1"/>
  <c r="GX717" i="1"/>
  <c r="P718" i="1"/>
  <c r="FR718" i="1" s="1"/>
  <c r="AC718" i="1"/>
  <c r="AE718" i="1"/>
  <c r="R718" i="1" s="1"/>
  <c r="AF718" i="1"/>
  <c r="AG718" i="1"/>
  <c r="AH718" i="1"/>
  <c r="CV718" i="1" s="1"/>
  <c r="U718" i="1" s="1"/>
  <c r="AI718" i="1"/>
  <c r="CW718" i="1" s="1"/>
  <c r="V718" i="1" s="1"/>
  <c r="AJ718" i="1"/>
  <c r="CX718" i="1" s="1"/>
  <c r="W718" i="1" s="1"/>
  <c r="CQ718" i="1"/>
  <c r="CS718" i="1"/>
  <c r="CU718" i="1"/>
  <c r="T718" i="1" s="1"/>
  <c r="GL718" i="1"/>
  <c r="GN718" i="1"/>
  <c r="GO718" i="1"/>
  <c r="GP718" i="1"/>
  <c r="GV718" i="1"/>
  <c r="HC718" i="1" s="1"/>
  <c r="GX718" i="1" s="1"/>
  <c r="Q719" i="1"/>
  <c r="R719" i="1"/>
  <c r="AC719" i="1"/>
  <c r="P719" i="1" s="1"/>
  <c r="AE719" i="1"/>
  <c r="AD719" i="1" s="1"/>
  <c r="AF719" i="1"/>
  <c r="S719" i="1" s="1"/>
  <c r="Y719" i="1" s="1"/>
  <c r="AG719" i="1"/>
  <c r="CU719" i="1" s="1"/>
  <c r="T719" i="1" s="1"/>
  <c r="AH719" i="1"/>
  <c r="AI719" i="1"/>
  <c r="AJ719" i="1"/>
  <c r="CR719" i="1"/>
  <c r="CS719" i="1"/>
  <c r="CT719" i="1"/>
  <c r="CV719" i="1"/>
  <c r="U719" i="1" s="1"/>
  <c r="CW719" i="1"/>
  <c r="V719" i="1" s="1"/>
  <c r="CX719" i="1"/>
  <c r="W719" i="1" s="1"/>
  <c r="GL719" i="1"/>
  <c r="BZ732" i="1" s="1"/>
  <c r="GN719" i="1"/>
  <c r="GO719" i="1"/>
  <c r="GP719" i="1"/>
  <c r="CD732" i="1" s="1"/>
  <c r="GV719" i="1"/>
  <c r="HC719" i="1"/>
  <c r="GX719" i="1" s="1"/>
  <c r="R720" i="1"/>
  <c r="S720" i="1"/>
  <c r="Y720" i="1" s="1"/>
  <c r="AC720" i="1"/>
  <c r="AE720" i="1"/>
  <c r="Q720" i="1" s="1"/>
  <c r="AF720" i="1"/>
  <c r="AG720" i="1"/>
  <c r="CU720" i="1" s="1"/>
  <c r="T720" i="1" s="1"/>
  <c r="AH720" i="1"/>
  <c r="AI720" i="1"/>
  <c r="AJ720" i="1"/>
  <c r="CR720" i="1"/>
  <c r="CS720" i="1"/>
  <c r="CT720" i="1"/>
  <c r="CV720" i="1"/>
  <c r="U720" i="1" s="1"/>
  <c r="CW720" i="1"/>
  <c r="V720" i="1" s="1"/>
  <c r="CX720" i="1"/>
  <c r="W720" i="1" s="1"/>
  <c r="GL720" i="1"/>
  <c r="GN720" i="1"/>
  <c r="GO720" i="1"/>
  <c r="GP720" i="1"/>
  <c r="GV720" i="1"/>
  <c r="HC720" i="1"/>
  <c r="GX720" i="1" s="1"/>
  <c r="R721" i="1"/>
  <c r="S721" i="1"/>
  <c r="Y721" i="1" s="1"/>
  <c r="AC721" i="1"/>
  <c r="AE721" i="1"/>
  <c r="Q721" i="1" s="1"/>
  <c r="AF721" i="1"/>
  <c r="AG721" i="1"/>
  <c r="CU721" i="1" s="1"/>
  <c r="T721" i="1" s="1"/>
  <c r="AH721" i="1"/>
  <c r="AI721" i="1"/>
  <c r="AJ721" i="1"/>
  <c r="CR721" i="1"/>
  <c r="CS721" i="1"/>
  <c r="CT721" i="1"/>
  <c r="CV721" i="1"/>
  <c r="U721" i="1" s="1"/>
  <c r="CW721" i="1"/>
  <c r="V721" i="1" s="1"/>
  <c r="CX721" i="1"/>
  <c r="W721" i="1" s="1"/>
  <c r="GL721" i="1"/>
  <c r="GN721" i="1"/>
  <c r="GO721" i="1"/>
  <c r="GP721" i="1"/>
  <c r="GV721" i="1"/>
  <c r="HC721" i="1"/>
  <c r="GX721" i="1" s="1"/>
  <c r="R722" i="1"/>
  <c r="S722" i="1"/>
  <c r="Y722" i="1" s="1"/>
  <c r="AC722" i="1"/>
  <c r="AE722" i="1"/>
  <c r="Q722" i="1" s="1"/>
  <c r="AF722" i="1"/>
  <c r="AG722" i="1"/>
  <c r="CU722" i="1" s="1"/>
  <c r="T722" i="1" s="1"/>
  <c r="AH722" i="1"/>
  <c r="AI722" i="1"/>
  <c r="AJ722" i="1"/>
  <c r="CR722" i="1"/>
  <c r="CS722" i="1"/>
  <c r="CT722" i="1"/>
  <c r="CV722" i="1"/>
  <c r="U722" i="1" s="1"/>
  <c r="CW722" i="1"/>
  <c r="V722" i="1" s="1"/>
  <c r="CX722" i="1"/>
  <c r="W722" i="1" s="1"/>
  <c r="GL722" i="1"/>
  <c r="GN722" i="1"/>
  <c r="GO722" i="1"/>
  <c r="GP722" i="1"/>
  <c r="GV722" i="1"/>
  <c r="HC722" i="1"/>
  <c r="GX722" i="1" s="1"/>
  <c r="R723" i="1"/>
  <c r="S723" i="1"/>
  <c r="Y723" i="1" s="1"/>
  <c r="AC723" i="1"/>
  <c r="AE723" i="1"/>
  <c r="Q723" i="1" s="1"/>
  <c r="AF723" i="1"/>
  <c r="AG723" i="1"/>
  <c r="CU723" i="1" s="1"/>
  <c r="T723" i="1" s="1"/>
  <c r="AH723" i="1"/>
  <c r="AI723" i="1"/>
  <c r="AJ723" i="1"/>
  <c r="CR723" i="1"/>
  <c r="CS723" i="1"/>
  <c r="CT723" i="1"/>
  <c r="CV723" i="1"/>
  <c r="U723" i="1" s="1"/>
  <c r="CW723" i="1"/>
  <c r="V723" i="1" s="1"/>
  <c r="CX723" i="1"/>
  <c r="W723" i="1" s="1"/>
  <c r="GL723" i="1"/>
  <c r="GN723" i="1"/>
  <c r="GO723" i="1"/>
  <c r="GP723" i="1"/>
  <c r="GV723" i="1"/>
  <c r="HC723" i="1"/>
  <c r="GX723" i="1" s="1"/>
  <c r="R724" i="1"/>
  <c r="S724" i="1"/>
  <c r="Y724" i="1" s="1"/>
  <c r="AC724" i="1"/>
  <c r="AE724" i="1"/>
  <c r="Q724" i="1" s="1"/>
  <c r="AF724" i="1"/>
  <c r="AG724" i="1"/>
  <c r="CU724" i="1" s="1"/>
  <c r="T724" i="1" s="1"/>
  <c r="AH724" i="1"/>
  <c r="AI724" i="1"/>
  <c r="AJ724" i="1"/>
  <c r="CR724" i="1"/>
  <c r="CS724" i="1"/>
  <c r="CT724" i="1"/>
  <c r="CV724" i="1"/>
  <c r="U724" i="1" s="1"/>
  <c r="CW724" i="1"/>
  <c r="V724" i="1" s="1"/>
  <c r="CX724" i="1"/>
  <c r="W724" i="1" s="1"/>
  <c r="GL724" i="1"/>
  <c r="GN724" i="1"/>
  <c r="GO724" i="1"/>
  <c r="GP724" i="1"/>
  <c r="GV724" i="1"/>
  <c r="HC724" i="1"/>
  <c r="GX724" i="1" s="1"/>
  <c r="C725" i="1"/>
  <c r="D725" i="1"/>
  <c r="P725" i="1"/>
  <c r="S725" i="1"/>
  <c r="AC725" i="1"/>
  <c r="AE725" i="1"/>
  <c r="X725" i="1" s="1"/>
  <c r="AF725" i="1"/>
  <c r="AG725" i="1"/>
  <c r="AH725" i="1"/>
  <c r="AI725" i="1"/>
  <c r="CW725" i="1" s="1"/>
  <c r="V725" i="1" s="1"/>
  <c r="AJ725" i="1"/>
  <c r="CQ725" i="1"/>
  <c r="CR725" i="1"/>
  <c r="CT725" i="1"/>
  <c r="CU725" i="1"/>
  <c r="T725" i="1" s="1"/>
  <c r="CV725" i="1"/>
  <c r="U725" i="1" s="1"/>
  <c r="CX725" i="1"/>
  <c r="W725" i="1" s="1"/>
  <c r="CZ725" i="1"/>
  <c r="GL725" i="1"/>
  <c r="GO725" i="1"/>
  <c r="GP725" i="1"/>
  <c r="GV725" i="1"/>
  <c r="HC725" i="1"/>
  <c r="GX725" i="1" s="1"/>
  <c r="C726" i="1"/>
  <c r="D726" i="1"/>
  <c r="P726" i="1"/>
  <c r="R726" i="1"/>
  <c r="S726" i="1"/>
  <c r="Y726" i="1" s="1"/>
  <c r="X726" i="1"/>
  <c r="AC726" i="1"/>
  <c r="AB726" i="1" s="1"/>
  <c r="AD726" i="1"/>
  <c r="AE726" i="1"/>
  <c r="Q726" i="1" s="1"/>
  <c r="AF726" i="1"/>
  <c r="AG726" i="1"/>
  <c r="AH726" i="1"/>
  <c r="CV726" i="1" s="1"/>
  <c r="U726" i="1" s="1"/>
  <c r="AI726" i="1"/>
  <c r="AJ726" i="1"/>
  <c r="CQ726" i="1"/>
  <c r="CR726" i="1"/>
  <c r="CS726" i="1"/>
  <c r="CT726" i="1"/>
  <c r="CU726" i="1"/>
  <c r="T726" i="1" s="1"/>
  <c r="CW726" i="1"/>
  <c r="V726" i="1" s="1"/>
  <c r="CX726" i="1"/>
  <c r="W726" i="1" s="1"/>
  <c r="CY726" i="1"/>
  <c r="GL726" i="1"/>
  <c r="GO726" i="1"/>
  <c r="GP726" i="1"/>
  <c r="GV726" i="1"/>
  <c r="HC726" i="1" s="1"/>
  <c r="GX726" i="1" s="1"/>
  <c r="P727" i="1"/>
  <c r="S727" i="1"/>
  <c r="AC727" i="1"/>
  <c r="AE727" i="1"/>
  <c r="X727" i="1" s="1"/>
  <c r="AF727" i="1"/>
  <c r="AG727" i="1"/>
  <c r="AH727" i="1"/>
  <c r="AI727" i="1"/>
  <c r="CW727" i="1" s="1"/>
  <c r="V727" i="1" s="1"/>
  <c r="AJ727" i="1"/>
  <c r="CQ727" i="1"/>
  <c r="CR727" i="1"/>
  <c r="CT727" i="1"/>
  <c r="CU727" i="1"/>
  <c r="T727" i="1" s="1"/>
  <c r="CV727" i="1"/>
  <c r="U727" i="1" s="1"/>
  <c r="CX727" i="1"/>
  <c r="W727" i="1" s="1"/>
  <c r="CZ727" i="1"/>
  <c r="GL727" i="1"/>
  <c r="GN727" i="1"/>
  <c r="GO727" i="1"/>
  <c r="GP727" i="1"/>
  <c r="GV727" i="1"/>
  <c r="HC727" i="1" s="1"/>
  <c r="GX727" i="1" s="1"/>
  <c r="P728" i="1"/>
  <c r="S728" i="1"/>
  <c r="AC728" i="1"/>
  <c r="AE728" i="1"/>
  <c r="X728" i="1" s="1"/>
  <c r="AF728" i="1"/>
  <c r="AG728" i="1"/>
  <c r="AH728" i="1"/>
  <c r="AI728" i="1"/>
  <c r="CW728" i="1" s="1"/>
  <c r="V728" i="1" s="1"/>
  <c r="AJ728" i="1"/>
  <c r="CQ728" i="1"/>
  <c r="CR728" i="1"/>
  <c r="CT728" i="1"/>
  <c r="CU728" i="1"/>
  <c r="T728" i="1" s="1"/>
  <c r="CV728" i="1"/>
  <c r="U728" i="1" s="1"/>
  <c r="CX728" i="1"/>
  <c r="W728" i="1" s="1"/>
  <c r="CZ728" i="1"/>
  <c r="GL728" i="1"/>
  <c r="GN728" i="1"/>
  <c r="GO728" i="1"/>
  <c r="GP728" i="1"/>
  <c r="GV728" i="1"/>
  <c r="HC728" i="1" s="1"/>
  <c r="GX728" i="1" s="1"/>
  <c r="C729" i="1"/>
  <c r="D729" i="1"/>
  <c r="R729" i="1"/>
  <c r="S729" i="1"/>
  <c r="Y729" i="1" s="1"/>
  <c r="AC729" i="1"/>
  <c r="AE729" i="1"/>
  <c r="Q729" i="1" s="1"/>
  <c r="AF729" i="1"/>
  <c r="AG729" i="1"/>
  <c r="CU729" i="1" s="1"/>
  <c r="T729" i="1" s="1"/>
  <c r="AH729" i="1"/>
  <c r="AI729" i="1"/>
  <c r="AJ729" i="1"/>
  <c r="CR729" i="1"/>
  <c r="CS729" i="1"/>
  <c r="CT729" i="1"/>
  <c r="CV729" i="1"/>
  <c r="U729" i="1" s="1"/>
  <c r="CW729" i="1"/>
  <c r="V729" i="1" s="1"/>
  <c r="CX729" i="1"/>
  <c r="W729" i="1" s="1"/>
  <c r="GL729" i="1"/>
  <c r="GO729" i="1"/>
  <c r="GP729" i="1"/>
  <c r="GV729" i="1"/>
  <c r="HC729" i="1" s="1"/>
  <c r="GX729" i="1" s="1"/>
  <c r="C730" i="1"/>
  <c r="D730" i="1"/>
  <c r="P730" i="1"/>
  <c r="R730" i="1"/>
  <c r="AC730" i="1"/>
  <c r="AE730" i="1"/>
  <c r="AD730" i="1" s="1"/>
  <c r="AB730" i="1" s="1"/>
  <c r="AF730" i="1"/>
  <c r="S730" i="1" s="1"/>
  <c r="AG730" i="1"/>
  <c r="AH730" i="1"/>
  <c r="AI730" i="1"/>
  <c r="AJ730" i="1"/>
  <c r="CX730" i="1" s="1"/>
  <c r="W730" i="1" s="1"/>
  <c r="CQ730" i="1"/>
  <c r="CR730" i="1"/>
  <c r="CS730" i="1"/>
  <c r="CU730" i="1"/>
  <c r="T730" i="1" s="1"/>
  <c r="CV730" i="1"/>
  <c r="U730" i="1" s="1"/>
  <c r="CW730" i="1"/>
  <c r="V730" i="1" s="1"/>
  <c r="GL730" i="1"/>
  <c r="GO730" i="1"/>
  <c r="FU732" i="1" s="1"/>
  <c r="GP730" i="1"/>
  <c r="GV730" i="1"/>
  <c r="HC730" i="1"/>
  <c r="GX730" i="1" s="1"/>
  <c r="B732" i="1"/>
  <c r="B711" i="1" s="1"/>
  <c r="C732" i="1"/>
  <c r="C711" i="1" s="1"/>
  <c r="D732" i="1"/>
  <c r="D711" i="1" s="1"/>
  <c r="F732" i="1"/>
  <c r="F711" i="1" s="1"/>
  <c r="G732" i="1"/>
  <c r="G711" i="1" s="1"/>
  <c r="AF732" i="1"/>
  <c r="AF711" i="1" s="1"/>
  <c r="BX732" i="1"/>
  <c r="BX711" i="1" s="1"/>
  <c r="CC732" i="1"/>
  <c r="CC711" i="1" s="1"/>
  <c r="CK732" i="1"/>
  <c r="CK711" i="1" s="1"/>
  <c r="CL732" i="1"/>
  <c r="CL711" i="1" s="1"/>
  <c r="CM732" i="1"/>
  <c r="BD732" i="1" s="1"/>
  <c r="FP732" i="1"/>
  <c r="FP711" i="1" s="1"/>
  <c r="FR732" i="1"/>
  <c r="FR711" i="1" s="1"/>
  <c r="FV732" i="1"/>
  <c r="FV711" i="1" s="1"/>
  <c r="GC732" i="1"/>
  <c r="GC711" i="1" s="1"/>
  <c r="GD732" i="1"/>
  <c r="GD711" i="1" s="1"/>
  <c r="GE732" i="1"/>
  <c r="GE711" i="1" s="1"/>
  <c r="D762" i="1"/>
  <c r="E764" i="1"/>
  <c r="F764" i="1"/>
  <c r="Z764" i="1"/>
  <c r="AA764" i="1"/>
  <c r="AM764" i="1"/>
  <c r="AN764" i="1"/>
  <c r="BE764" i="1"/>
  <c r="BF764" i="1"/>
  <c r="BG764" i="1"/>
  <c r="BH764" i="1"/>
  <c r="BI764" i="1"/>
  <c r="BJ764" i="1"/>
  <c r="BK764" i="1"/>
  <c r="BL764" i="1"/>
  <c r="BM764" i="1"/>
  <c r="BN764" i="1"/>
  <c r="BO764" i="1"/>
  <c r="BP764" i="1"/>
  <c r="BQ764" i="1"/>
  <c r="BR764" i="1"/>
  <c r="BS764" i="1"/>
  <c r="BT764" i="1"/>
  <c r="BU764" i="1"/>
  <c r="BV764" i="1"/>
  <c r="BW764" i="1"/>
  <c r="BX764" i="1"/>
  <c r="CN764" i="1"/>
  <c r="CO764" i="1"/>
  <c r="CP764" i="1"/>
  <c r="CQ764" i="1"/>
  <c r="CR764" i="1"/>
  <c r="CS764" i="1"/>
  <c r="CT764" i="1"/>
  <c r="CU764" i="1"/>
  <c r="CV764" i="1"/>
  <c r="CW764" i="1"/>
  <c r="CX764" i="1"/>
  <c r="CY764" i="1"/>
  <c r="CZ764" i="1"/>
  <c r="DA764" i="1"/>
  <c r="DB764" i="1"/>
  <c r="DC764" i="1"/>
  <c r="DD764" i="1"/>
  <c r="DE764" i="1"/>
  <c r="DF764" i="1"/>
  <c r="DR764" i="1"/>
  <c r="DS764" i="1"/>
  <c r="EE764" i="1"/>
  <c r="EF764" i="1"/>
  <c r="EW764" i="1"/>
  <c r="EX764" i="1"/>
  <c r="EY764" i="1"/>
  <c r="EZ764" i="1"/>
  <c r="FA764" i="1"/>
  <c r="FB764" i="1"/>
  <c r="FC764" i="1"/>
  <c r="FD764" i="1"/>
  <c r="FE764" i="1"/>
  <c r="FF764" i="1"/>
  <c r="FG764" i="1"/>
  <c r="FH764" i="1"/>
  <c r="FI764" i="1"/>
  <c r="FJ764" i="1"/>
  <c r="FK764" i="1"/>
  <c r="FL764" i="1"/>
  <c r="FM764" i="1"/>
  <c r="FN764" i="1"/>
  <c r="FO764" i="1"/>
  <c r="GF764" i="1"/>
  <c r="GG764" i="1"/>
  <c r="GH764" i="1"/>
  <c r="GI764" i="1"/>
  <c r="GJ764" i="1"/>
  <c r="GK764" i="1"/>
  <c r="GL764" i="1"/>
  <c r="GM764" i="1"/>
  <c r="GN764" i="1"/>
  <c r="GO764" i="1"/>
  <c r="GP764" i="1"/>
  <c r="GQ764" i="1"/>
  <c r="GR764" i="1"/>
  <c r="GS764" i="1"/>
  <c r="GT764" i="1"/>
  <c r="GU764" i="1"/>
  <c r="GV764" i="1"/>
  <c r="GW764" i="1"/>
  <c r="GX764" i="1"/>
  <c r="C766" i="1"/>
  <c r="D766" i="1"/>
  <c r="R766" i="1"/>
  <c r="S766" i="1"/>
  <c r="Y766" i="1" s="1"/>
  <c r="AC766" i="1"/>
  <c r="AE766" i="1"/>
  <c r="Q766" i="1" s="1"/>
  <c r="AF766" i="1"/>
  <c r="AG766" i="1"/>
  <c r="CU766" i="1" s="1"/>
  <c r="T766" i="1" s="1"/>
  <c r="AH766" i="1"/>
  <c r="AI766" i="1"/>
  <c r="AJ766" i="1"/>
  <c r="CR766" i="1"/>
  <c r="CS766" i="1"/>
  <c r="CT766" i="1"/>
  <c r="CV766" i="1"/>
  <c r="U766" i="1" s="1"/>
  <c r="CW766" i="1"/>
  <c r="V766" i="1" s="1"/>
  <c r="CX766" i="1"/>
  <c r="W766" i="1" s="1"/>
  <c r="GL766" i="1"/>
  <c r="GO766" i="1"/>
  <c r="GP766" i="1"/>
  <c r="GV766" i="1"/>
  <c r="HC766" i="1" s="1"/>
  <c r="GX766" i="1" s="1"/>
  <c r="C767" i="1"/>
  <c r="D767" i="1"/>
  <c r="P767" i="1"/>
  <c r="R767" i="1"/>
  <c r="AC767" i="1"/>
  <c r="AE767" i="1"/>
  <c r="AD767" i="1" s="1"/>
  <c r="AB767" i="1" s="1"/>
  <c r="AF767" i="1"/>
  <c r="S767" i="1" s="1"/>
  <c r="AG767" i="1"/>
  <c r="AH767" i="1"/>
  <c r="AI767" i="1"/>
  <c r="AJ767" i="1"/>
  <c r="CX767" i="1" s="1"/>
  <c r="W767" i="1" s="1"/>
  <c r="CQ767" i="1"/>
  <c r="CR767" i="1"/>
  <c r="CS767" i="1"/>
  <c r="CU767" i="1"/>
  <c r="T767" i="1" s="1"/>
  <c r="CV767" i="1"/>
  <c r="U767" i="1" s="1"/>
  <c r="CW767" i="1"/>
  <c r="V767" i="1" s="1"/>
  <c r="GL767" i="1"/>
  <c r="FR787" i="1" s="1"/>
  <c r="GO767" i="1"/>
  <c r="GP767" i="1"/>
  <c r="FV787" i="1" s="1"/>
  <c r="GV767" i="1"/>
  <c r="HC767" i="1"/>
  <c r="GX767" i="1" s="1"/>
  <c r="R768" i="1"/>
  <c r="S768" i="1"/>
  <c r="Y768" i="1" s="1"/>
  <c r="AC768" i="1"/>
  <c r="AE768" i="1"/>
  <c r="Q768" i="1" s="1"/>
  <c r="AF768" i="1"/>
  <c r="AG768" i="1"/>
  <c r="CU768" i="1" s="1"/>
  <c r="T768" i="1" s="1"/>
  <c r="AH768" i="1"/>
  <c r="AI768" i="1"/>
  <c r="AJ768" i="1"/>
  <c r="CR768" i="1"/>
  <c r="CS768" i="1"/>
  <c r="CT768" i="1"/>
  <c r="CV768" i="1"/>
  <c r="U768" i="1" s="1"/>
  <c r="CW768" i="1"/>
  <c r="V768" i="1" s="1"/>
  <c r="CX768" i="1"/>
  <c r="W768" i="1" s="1"/>
  <c r="GL768" i="1"/>
  <c r="GN768" i="1"/>
  <c r="GO768" i="1"/>
  <c r="GP768" i="1"/>
  <c r="GV768" i="1"/>
  <c r="HC768" i="1"/>
  <c r="GX768" i="1" s="1"/>
  <c r="R769" i="1"/>
  <c r="S769" i="1"/>
  <c r="Y769" i="1" s="1"/>
  <c r="AC769" i="1"/>
  <c r="AE769" i="1"/>
  <c r="Q769" i="1" s="1"/>
  <c r="AF769" i="1"/>
  <c r="AG769" i="1"/>
  <c r="CU769" i="1" s="1"/>
  <c r="T769" i="1" s="1"/>
  <c r="AH769" i="1"/>
  <c r="AI769" i="1"/>
  <c r="AJ769" i="1"/>
  <c r="CR769" i="1"/>
  <c r="CS769" i="1"/>
  <c r="CT769" i="1"/>
  <c r="CV769" i="1"/>
  <c r="U769" i="1" s="1"/>
  <c r="CW769" i="1"/>
  <c r="V769" i="1" s="1"/>
  <c r="CX769" i="1"/>
  <c r="W769" i="1" s="1"/>
  <c r="GL769" i="1"/>
  <c r="GN769" i="1"/>
  <c r="GO769" i="1"/>
  <c r="GP769" i="1"/>
  <c r="GV769" i="1"/>
  <c r="HC769" i="1"/>
  <c r="GX769" i="1" s="1"/>
  <c r="R770" i="1"/>
  <c r="S770" i="1"/>
  <c r="Y770" i="1" s="1"/>
  <c r="AC770" i="1"/>
  <c r="AE770" i="1"/>
  <c r="Q770" i="1" s="1"/>
  <c r="AF770" i="1"/>
  <c r="AG770" i="1"/>
  <c r="CU770" i="1" s="1"/>
  <c r="T770" i="1" s="1"/>
  <c r="AH770" i="1"/>
  <c r="AI770" i="1"/>
  <c r="AJ770" i="1"/>
  <c r="CR770" i="1"/>
  <c r="CS770" i="1"/>
  <c r="CT770" i="1"/>
  <c r="CV770" i="1"/>
  <c r="U770" i="1" s="1"/>
  <c r="CW770" i="1"/>
  <c r="V770" i="1" s="1"/>
  <c r="CX770" i="1"/>
  <c r="W770" i="1" s="1"/>
  <c r="GL770" i="1"/>
  <c r="GN770" i="1"/>
  <c r="GO770" i="1"/>
  <c r="GP770" i="1"/>
  <c r="GV770" i="1"/>
  <c r="HC770" i="1"/>
  <c r="GX770" i="1" s="1"/>
  <c r="R771" i="1"/>
  <c r="S771" i="1"/>
  <c r="Y771" i="1" s="1"/>
  <c r="AC771" i="1"/>
  <c r="AE771" i="1"/>
  <c r="Q771" i="1" s="1"/>
  <c r="AF771" i="1"/>
  <c r="AG771" i="1"/>
  <c r="CU771" i="1" s="1"/>
  <c r="T771" i="1" s="1"/>
  <c r="AH771" i="1"/>
  <c r="AI771" i="1"/>
  <c r="AJ771" i="1"/>
  <c r="CR771" i="1"/>
  <c r="CS771" i="1"/>
  <c r="CT771" i="1"/>
  <c r="CV771" i="1"/>
  <c r="U771" i="1" s="1"/>
  <c r="CW771" i="1"/>
  <c r="V771" i="1" s="1"/>
  <c r="CX771" i="1"/>
  <c r="W771" i="1" s="1"/>
  <c r="GL771" i="1"/>
  <c r="GN771" i="1"/>
  <c r="GO771" i="1"/>
  <c r="GP771" i="1"/>
  <c r="GV771" i="1"/>
  <c r="HC771" i="1"/>
  <c r="GX771" i="1" s="1"/>
  <c r="R772" i="1"/>
  <c r="S772" i="1"/>
  <c r="Y772" i="1" s="1"/>
  <c r="AC772" i="1"/>
  <c r="AE772" i="1"/>
  <c r="Q772" i="1" s="1"/>
  <c r="AF772" i="1"/>
  <c r="AG772" i="1"/>
  <c r="CU772" i="1" s="1"/>
  <c r="T772" i="1" s="1"/>
  <c r="AH772" i="1"/>
  <c r="AI772" i="1"/>
  <c r="AJ772" i="1"/>
  <c r="CR772" i="1"/>
  <c r="CS772" i="1"/>
  <c r="CT772" i="1"/>
  <c r="CV772" i="1"/>
  <c r="U772" i="1" s="1"/>
  <c r="CW772" i="1"/>
  <c r="V772" i="1" s="1"/>
  <c r="CX772" i="1"/>
  <c r="W772" i="1" s="1"/>
  <c r="GL772" i="1"/>
  <c r="GN772" i="1"/>
  <c r="GO772" i="1"/>
  <c r="GP772" i="1"/>
  <c r="GV772" i="1"/>
  <c r="HC772" i="1"/>
  <c r="GX772" i="1" s="1"/>
  <c r="R773" i="1"/>
  <c r="S773" i="1"/>
  <c r="Y773" i="1" s="1"/>
  <c r="AC773" i="1"/>
  <c r="AE773" i="1"/>
  <c r="Q773" i="1" s="1"/>
  <c r="AF773" i="1"/>
  <c r="AG773" i="1"/>
  <c r="CU773" i="1" s="1"/>
  <c r="T773" i="1" s="1"/>
  <c r="AH773" i="1"/>
  <c r="AI773" i="1"/>
  <c r="AJ773" i="1"/>
  <c r="CR773" i="1"/>
  <c r="CS773" i="1"/>
  <c r="CT773" i="1"/>
  <c r="CV773" i="1"/>
  <c r="U773" i="1" s="1"/>
  <c r="CW773" i="1"/>
  <c r="V773" i="1" s="1"/>
  <c r="CX773" i="1"/>
  <c r="W773" i="1" s="1"/>
  <c r="GL773" i="1"/>
  <c r="GN773" i="1"/>
  <c r="GO773" i="1"/>
  <c r="GP773" i="1"/>
  <c r="GV773" i="1"/>
  <c r="HC773" i="1"/>
  <c r="GX773" i="1" s="1"/>
  <c r="R774" i="1"/>
  <c r="S774" i="1"/>
  <c r="Y774" i="1" s="1"/>
  <c r="AC774" i="1"/>
  <c r="AE774" i="1"/>
  <c r="Q774" i="1" s="1"/>
  <c r="AF774" i="1"/>
  <c r="AG774" i="1"/>
  <c r="CU774" i="1" s="1"/>
  <c r="T774" i="1" s="1"/>
  <c r="AH774" i="1"/>
  <c r="AI774" i="1"/>
  <c r="AJ774" i="1"/>
  <c r="CR774" i="1"/>
  <c r="CS774" i="1"/>
  <c r="CT774" i="1"/>
  <c r="CV774" i="1"/>
  <c r="U774" i="1" s="1"/>
  <c r="CW774" i="1"/>
  <c r="V774" i="1" s="1"/>
  <c r="CX774" i="1"/>
  <c r="W774" i="1" s="1"/>
  <c r="GL774" i="1"/>
  <c r="GN774" i="1"/>
  <c r="GO774" i="1"/>
  <c r="GP774" i="1"/>
  <c r="GV774" i="1"/>
  <c r="HC774" i="1"/>
  <c r="GX774" i="1" s="1"/>
  <c r="R775" i="1"/>
  <c r="S775" i="1"/>
  <c r="Y775" i="1" s="1"/>
  <c r="AC775" i="1"/>
  <c r="AE775" i="1"/>
  <c r="Q775" i="1" s="1"/>
  <c r="AF775" i="1"/>
  <c r="AG775" i="1"/>
  <c r="CU775" i="1" s="1"/>
  <c r="T775" i="1" s="1"/>
  <c r="AH775" i="1"/>
  <c r="AI775" i="1"/>
  <c r="AJ775" i="1"/>
  <c r="CR775" i="1"/>
  <c r="CS775" i="1"/>
  <c r="CT775" i="1"/>
  <c r="CV775" i="1"/>
  <c r="U775" i="1" s="1"/>
  <c r="CW775" i="1"/>
  <c r="V775" i="1" s="1"/>
  <c r="CX775" i="1"/>
  <c r="W775" i="1" s="1"/>
  <c r="GL775" i="1"/>
  <c r="GN775" i="1"/>
  <c r="GO775" i="1"/>
  <c r="GP775" i="1"/>
  <c r="GV775" i="1"/>
  <c r="HC775" i="1"/>
  <c r="GX775" i="1" s="1"/>
  <c r="R776" i="1"/>
  <c r="S776" i="1"/>
  <c r="Y776" i="1" s="1"/>
  <c r="AC776" i="1"/>
  <c r="AE776" i="1"/>
  <c r="Q776" i="1" s="1"/>
  <c r="AF776" i="1"/>
  <c r="AG776" i="1"/>
  <c r="CU776" i="1" s="1"/>
  <c r="T776" i="1" s="1"/>
  <c r="AH776" i="1"/>
  <c r="AI776" i="1"/>
  <c r="AJ776" i="1"/>
  <c r="CR776" i="1"/>
  <c r="CS776" i="1"/>
  <c r="CT776" i="1"/>
  <c r="CV776" i="1"/>
  <c r="U776" i="1" s="1"/>
  <c r="CW776" i="1"/>
  <c r="V776" i="1" s="1"/>
  <c r="CX776" i="1"/>
  <c r="W776" i="1" s="1"/>
  <c r="GL776" i="1"/>
  <c r="GN776" i="1"/>
  <c r="GO776" i="1"/>
  <c r="CC787" i="1" s="1"/>
  <c r="GP776" i="1"/>
  <c r="GV776" i="1"/>
  <c r="HC776" i="1"/>
  <c r="GX776" i="1" s="1"/>
  <c r="R777" i="1"/>
  <c r="S777" i="1"/>
  <c r="Y777" i="1" s="1"/>
  <c r="AC777" i="1"/>
  <c r="AE777" i="1"/>
  <c r="Q777" i="1" s="1"/>
  <c r="AF777" i="1"/>
  <c r="AG777" i="1"/>
  <c r="CU777" i="1" s="1"/>
  <c r="T777" i="1" s="1"/>
  <c r="AH777" i="1"/>
  <c r="AI777" i="1"/>
  <c r="AJ777" i="1"/>
  <c r="CR777" i="1"/>
  <c r="CS777" i="1"/>
  <c r="CT777" i="1"/>
  <c r="CV777" i="1"/>
  <c r="U777" i="1" s="1"/>
  <c r="CW777" i="1"/>
  <c r="V777" i="1" s="1"/>
  <c r="CX777" i="1"/>
  <c r="W777" i="1" s="1"/>
  <c r="GL777" i="1"/>
  <c r="GN777" i="1"/>
  <c r="GO777" i="1"/>
  <c r="GP777" i="1"/>
  <c r="GV777" i="1"/>
  <c r="HC777" i="1"/>
  <c r="GX777" i="1" s="1"/>
  <c r="C778" i="1"/>
  <c r="D778" i="1"/>
  <c r="P778" i="1"/>
  <c r="S778" i="1"/>
  <c r="AC778" i="1"/>
  <c r="AE778" i="1"/>
  <c r="X778" i="1" s="1"/>
  <c r="AF778" i="1"/>
  <c r="AG778" i="1"/>
  <c r="AH778" i="1"/>
  <c r="AI778" i="1"/>
  <c r="CW778" i="1" s="1"/>
  <c r="V778" i="1" s="1"/>
  <c r="AJ778" i="1"/>
  <c r="CQ778" i="1"/>
  <c r="CR778" i="1"/>
  <c r="CT778" i="1"/>
  <c r="CU778" i="1"/>
  <c r="T778" i="1" s="1"/>
  <c r="CV778" i="1"/>
  <c r="U778" i="1" s="1"/>
  <c r="CX778" i="1"/>
  <c r="W778" i="1" s="1"/>
  <c r="CZ778" i="1"/>
  <c r="GL778" i="1"/>
  <c r="GO778" i="1"/>
  <c r="GP778" i="1"/>
  <c r="GV778" i="1"/>
  <c r="HC778" i="1"/>
  <c r="GX778" i="1" s="1"/>
  <c r="C779" i="1"/>
  <c r="D779" i="1"/>
  <c r="P779" i="1"/>
  <c r="R779" i="1"/>
  <c r="S779" i="1"/>
  <c r="Y779" i="1" s="1"/>
  <c r="X779" i="1"/>
  <c r="AC779" i="1"/>
  <c r="AB779" i="1" s="1"/>
  <c r="AD779" i="1"/>
  <c r="AE779" i="1"/>
  <c r="Q779" i="1" s="1"/>
  <c r="AF779" i="1"/>
  <c r="AG779" i="1"/>
  <c r="AH779" i="1"/>
  <c r="CV779" i="1" s="1"/>
  <c r="U779" i="1" s="1"/>
  <c r="AI779" i="1"/>
  <c r="AJ779" i="1"/>
  <c r="CQ779" i="1"/>
  <c r="CR779" i="1"/>
  <c r="CS779" i="1"/>
  <c r="CT779" i="1"/>
  <c r="CU779" i="1"/>
  <c r="T779" i="1" s="1"/>
  <c r="CW779" i="1"/>
  <c r="V779" i="1" s="1"/>
  <c r="CX779" i="1"/>
  <c r="W779" i="1" s="1"/>
  <c r="CY779" i="1"/>
  <c r="GL779" i="1"/>
  <c r="GO779" i="1"/>
  <c r="GP779" i="1"/>
  <c r="GV779" i="1"/>
  <c r="HC779" i="1" s="1"/>
  <c r="GX779" i="1" s="1"/>
  <c r="P780" i="1"/>
  <c r="S780" i="1"/>
  <c r="AC780" i="1"/>
  <c r="AE780" i="1"/>
  <c r="X780" i="1" s="1"/>
  <c r="AF780" i="1"/>
  <c r="AG780" i="1"/>
  <c r="AH780" i="1"/>
  <c r="AI780" i="1"/>
  <c r="CW780" i="1" s="1"/>
  <c r="V780" i="1" s="1"/>
  <c r="AJ780" i="1"/>
  <c r="CQ780" i="1"/>
  <c r="CR780" i="1"/>
  <c r="CT780" i="1"/>
  <c r="CU780" i="1"/>
  <c r="T780" i="1" s="1"/>
  <c r="CV780" i="1"/>
  <c r="U780" i="1" s="1"/>
  <c r="CX780" i="1"/>
  <c r="W780" i="1" s="1"/>
  <c r="CZ780" i="1"/>
  <c r="GL780" i="1"/>
  <c r="GN780" i="1"/>
  <c r="GO780" i="1"/>
  <c r="GP780" i="1"/>
  <c r="GV780" i="1"/>
  <c r="HC780" i="1" s="1"/>
  <c r="GX780" i="1" s="1"/>
  <c r="P781" i="1"/>
  <c r="S781" i="1"/>
  <c r="AC781" i="1"/>
  <c r="AE781" i="1"/>
  <c r="X781" i="1" s="1"/>
  <c r="AF781" i="1"/>
  <c r="AG781" i="1"/>
  <c r="AH781" i="1"/>
  <c r="AI781" i="1"/>
  <c r="CW781" i="1" s="1"/>
  <c r="V781" i="1" s="1"/>
  <c r="AJ781" i="1"/>
  <c r="CQ781" i="1"/>
  <c r="CR781" i="1"/>
  <c r="CT781" i="1"/>
  <c r="CU781" i="1"/>
  <c r="T781" i="1" s="1"/>
  <c r="CV781" i="1"/>
  <c r="U781" i="1" s="1"/>
  <c r="CX781" i="1"/>
  <c r="W781" i="1" s="1"/>
  <c r="CZ781" i="1"/>
  <c r="GL781" i="1"/>
  <c r="GN781" i="1"/>
  <c r="GO781" i="1"/>
  <c r="GP781" i="1"/>
  <c r="GV781" i="1"/>
  <c r="HC781" i="1" s="1"/>
  <c r="GX781" i="1" s="1"/>
  <c r="P782" i="1"/>
  <c r="S782" i="1"/>
  <c r="AC782" i="1"/>
  <c r="AE782" i="1"/>
  <c r="X782" i="1" s="1"/>
  <c r="AF782" i="1"/>
  <c r="AG782" i="1"/>
  <c r="AH782" i="1"/>
  <c r="AI782" i="1"/>
  <c r="CW782" i="1" s="1"/>
  <c r="V782" i="1" s="1"/>
  <c r="AJ782" i="1"/>
  <c r="CQ782" i="1"/>
  <c r="CR782" i="1"/>
  <c r="CT782" i="1"/>
  <c r="CU782" i="1"/>
  <c r="T782" i="1" s="1"/>
  <c r="CV782" i="1"/>
  <c r="U782" i="1" s="1"/>
  <c r="CX782" i="1"/>
  <c r="W782" i="1" s="1"/>
  <c r="CZ782" i="1"/>
  <c r="GL782" i="1"/>
  <c r="GN782" i="1"/>
  <c r="GO782" i="1"/>
  <c r="GP782" i="1"/>
  <c r="GV782" i="1"/>
  <c r="HC782" i="1" s="1"/>
  <c r="GX782" i="1" s="1"/>
  <c r="P783" i="1"/>
  <c r="S783" i="1"/>
  <c r="AC783" i="1"/>
  <c r="AE783" i="1"/>
  <c r="X783" i="1" s="1"/>
  <c r="AF783" i="1"/>
  <c r="AG783" i="1"/>
  <c r="AH783" i="1"/>
  <c r="AI783" i="1"/>
  <c r="CW783" i="1" s="1"/>
  <c r="V783" i="1" s="1"/>
  <c r="AJ783" i="1"/>
  <c r="CQ783" i="1"/>
  <c r="CR783" i="1"/>
  <c r="CT783" i="1"/>
  <c r="CU783" i="1"/>
  <c r="T783" i="1" s="1"/>
  <c r="CV783" i="1"/>
  <c r="U783" i="1" s="1"/>
  <c r="CX783" i="1"/>
  <c r="W783" i="1" s="1"/>
  <c r="CZ783" i="1"/>
  <c r="GL783" i="1"/>
  <c r="GN783" i="1"/>
  <c r="GO783" i="1"/>
  <c r="GP783" i="1"/>
  <c r="GV783" i="1"/>
  <c r="HC783" i="1" s="1"/>
  <c r="GX783" i="1" s="1"/>
  <c r="P784" i="1"/>
  <c r="S784" i="1"/>
  <c r="AC784" i="1"/>
  <c r="AE784" i="1"/>
  <c r="X784" i="1" s="1"/>
  <c r="AF784" i="1"/>
  <c r="AG784" i="1"/>
  <c r="AH784" i="1"/>
  <c r="AI784" i="1"/>
  <c r="CW784" i="1" s="1"/>
  <c r="V784" i="1" s="1"/>
  <c r="AJ784" i="1"/>
  <c r="CQ784" i="1"/>
  <c r="CR784" i="1"/>
  <c r="CT784" i="1"/>
  <c r="CU784" i="1"/>
  <c r="T784" i="1" s="1"/>
  <c r="CV784" i="1"/>
  <c r="U784" i="1" s="1"/>
  <c r="CX784" i="1"/>
  <c r="W784" i="1" s="1"/>
  <c r="CZ784" i="1"/>
  <c r="GL784" i="1"/>
  <c r="GN784" i="1"/>
  <c r="GO784" i="1"/>
  <c r="GP784" i="1"/>
  <c r="GV784" i="1"/>
  <c r="HC784" i="1" s="1"/>
  <c r="GX784" i="1" s="1"/>
  <c r="P785" i="1"/>
  <c r="S785" i="1"/>
  <c r="AC785" i="1"/>
  <c r="AE785" i="1"/>
  <c r="X785" i="1" s="1"/>
  <c r="AF785" i="1"/>
  <c r="AG785" i="1"/>
  <c r="AH785" i="1"/>
  <c r="AI785" i="1"/>
  <c r="CW785" i="1" s="1"/>
  <c r="V785" i="1" s="1"/>
  <c r="AJ785" i="1"/>
  <c r="CQ785" i="1"/>
  <c r="CR785" i="1"/>
  <c r="CT785" i="1"/>
  <c r="CU785" i="1"/>
  <c r="T785" i="1" s="1"/>
  <c r="CV785" i="1"/>
  <c r="U785" i="1" s="1"/>
  <c r="CX785" i="1"/>
  <c r="W785" i="1" s="1"/>
  <c r="CZ785" i="1"/>
  <c r="GL785" i="1"/>
  <c r="GN785" i="1"/>
  <c r="GO785" i="1"/>
  <c r="GP785" i="1"/>
  <c r="GV785" i="1"/>
  <c r="HC785" i="1" s="1"/>
  <c r="GX785" i="1" s="1"/>
  <c r="B787" i="1"/>
  <c r="B764" i="1" s="1"/>
  <c r="C787" i="1"/>
  <c r="C764" i="1" s="1"/>
  <c r="D787" i="1"/>
  <c r="D764" i="1" s="1"/>
  <c r="F787" i="1"/>
  <c r="G787" i="1"/>
  <c r="G764" i="1" s="1"/>
  <c r="BX787" i="1"/>
  <c r="AO787" i="1" s="1"/>
  <c r="BZ787" i="1"/>
  <c r="CG787" i="1" s="1"/>
  <c r="CD787" i="1"/>
  <c r="AU787" i="1" s="1"/>
  <c r="CK787" i="1"/>
  <c r="BB787" i="1" s="1"/>
  <c r="CL787" i="1"/>
  <c r="BC787" i="1" s="1"/>
  <c r="CM787" i="1"/>
  <c r="CM764" i="1" s="1"/>
  <c r="FP787" i="1"/>
  <c r="FP764" i="1" s="1"/>
  <c r="FU787" i="1"/>
  <c r="FU764" i="1" s="1"/>
  <c r="GC787" i="1"/>
  <c r="GC764" i="1" s="1"/>
  <c r="GD787" i="1"/>
  <c r="GD764" i="1" s="1"/>
  <c r="GE787" i="1"/>
  <c r="GE764" i="1" s="1"/>
  <c r="D817" i="1"/>
  <c r="E819" i="1"/>
  <c r="Z819" i="1"/>
  <c r="AA819" i="1"/>
  <c r="AM819" i="1"/>
  <c r="AN819" i="1"/>
  <c r="BE819" i="1"/>
  <c r="BF819" i="1"/>
  <c r="BG819" i="1"/>
  <c r="BH819" i="1"/>
  <c r="BI819" i="1"/>
  <c r="BJ819" i="1"/>
  <c r="BK819" i="1"/>
  <c r="BL819" i="1"/>
  <c r="BM819" i="1"/>
  <c r="BN819" i="1"/>
  <c r="BO819" i="1"/>
  <c r="BP819" i="1"/>
  <c r="BQ819" i="1"/>
  <c r="BR819" i="1"/>
  <c r="BS819" i="1"/>
  <c r="BT819" i="1"/>
  <c r="BU819" i="1"/>
  <c r="BV819" i="1"/>
  <c r="BW819" i="1"/>
  <c r="CN819" i="1"/>
  <c r="CO819" i="1"/>
  <c r="CP819" i="1"/>
  <c r="CQ819" i="1"/>
  <c r="CR819" i="1"/>
  <c r="CS819" i="1"/>
  <c r="CT819" i="1"/>
  <c r="CU819" i="1"/>
  <c r="CV819" i="1"/>
  <c r="CW819" i="1"/>
  <c r="CX819" i="1"/>
  <c r="CY819" i="1"/>
  <c r="CZ819" i="1"/>
  <c r="DA819" i="1"/>
  <c r="DB819" i="1"/>
  <c r="DC819" i="1"/>
  <c r="DD819" i="1"/>
  <c r="DE819" i="1"/>
  <c r="DF819" i="1"/>
  <c r="DR819" i="1"/>
  <c r="DS819" i="1"/>
  <c r="EE819" i="1"/>
  <c r="EF819" i="1"/>
  <c r="EW819" i="1"/>
  <c r="EX819" i="1"/>
  <c r="EY819" i="1"/>
  <c r="EZ819" i="1"/>
  <c r="FA819" i="1"/>
  <c r="FB819" i="1"/>
  <c r="FC819" i="1"/>
  <c r="FD819" i="1"/>
  <c r="FE819" i="1"/>
  <c r="FF819" i="1"/>
  <c r="FG819" i="1"/>
  <c r="FH819" i="1"/>
  <c r="FI819" i="1"/>
  <c r="FJ819" i="1"/>
  <c r="FK819" i="1"/>
  <c r="FL819" i="1"/>
  <c r="FM819" i="1"/>
  <c r="FN819" i="1"/>
  <c r="FO819" i="1"/>
  <c r="GF819" i="1"/>
  <c r="GG819" i="1"/>
  <c r="GH819" i="1"/>
  <c r="GI819" i="1"/>
  <c r="GJ819" i="1"/>
  <c r="GK819" i="1"/>
  <c r="GL819" i="1"/>
  <c r="GM819" i="1"/>
  <c r="GN819" i="1"/>
  <c r="GO819" i="1"/>
  <c r="GP819" i="1"/>
  <c r="GQ819" i="1"/>
  <c r="GR819" i="1"/>
  <c r="GS819" i="1"/>
  <c r="GT819" i="1"/>
  <c r="GU819" i="1"/>
  <c r="GV819" i="1"/>
  <c r="GW819" i="1"/>
  <c r="GX819" i="1"/>
  <c r="C821" i="1"/>
  <c r="D821" i="1"/>
  <c r="I821" i="1"/>
  <c r="K821" i="1"/>
  <c r="R821" i="1"/>
  <c r="S821" i="1"/>
  <c r="Y821" i="1" s="1"/>
  <c r="AC821" i="1"/>
  <c r="AE821" i="1"/>
  <c r="Q821" i="1" s="1"/>
  <c r="AF821" i="1"/>
  <c r="AG821" i="1"/>
  <c r="CU821" i="1" s="1"/>
  <c r="T821" i="1" s="1"/>
  <c r="AH821" i="1"/>
  <c r="AI821" i="1"/>
  <c r="AJ821" i="1"/>
  <c r="CR821" i="1"/>
  <c r="CS821" i="1"/>
  <c r="CT821" i="1"/>
  <c r="CV821" i="1"/>
  <c r="U821" i="1" s="1"/>
  <c r="CW821" i="1"/>
  <c r="V821" i="1" s="1"/>
  <c r="CX821" i="1"/>
  <c r="W821" i="1" s="1"/>
  <c r="GL821" i="1"/>
  <c r="GO821" i="1"/>
  <c r="GP821" i="1"/>
  <c r="GV821" i="1"/>
  <c r="HC821" i="1" s="1"/>
  <c r="GX821" i="1" s="1"/>
  <c r="C822" i="1"/>
  <c r="D822" i="1"/>
  <c r="I822" i="1"/>
  <c r="K822" i="1"/>
  <c r="P822" i="1"/>
  <c r="CP822" i="1" s="1"/>
  <c r="O822" i="1" s="1"/>
  <c r="R822" i="1"/>
  <c r="S822" i="1"/>
  <c r="Y822" i="1" s="1"/>
  <c r="X822" i="1"/>
  <c r="AC822" i="1"/>
  <c r="AB822" i="1" s="1"/>
  <c r="AD822" i="1"/>
  <c r="AE822" i="1"/>
  <c r="Q822" i="1" s="1"/>
  <c r="AF822" i="1"/>
  <c r="AG822" i="1"/>
  <c r="AH822" i="1"/>
  <c r="CV822" i="1" s="1"/>
  <c r="U822" i="1" s="1"/>
  <c r="AI822" i="1"/>
  <c r="AJ822" i="1"/>
  <c r="CQ822" i="1"/>
  <c r="CR822" i="1"/>
  <c r="CS822" i="1"/>
  <c r="CT822" i="1"/>
  <c r="CU822" i="1"/>
  <c r="T822" i="1" s="1"/>
  <c r="CW822" i="1"/>
  <c r="V822" i="1" s="1"/>
  <c r="CX822" i="1"/>
  <c r="W822" i="1" s="1"/>
  <c r="CY822" i="1"/>
  <c r="GL822" i="1"/>
  <c r="GO822" i="1"/>
  <c r="GP822" i="1"/>
  <c r="GV822" i="1"/>
  <c r="HC822" i="1" s="1"/>
  <c r="GX822" i="1" s="1"/>
  <c r="P823" i="1"/>
  <c r="S823" i="1"/>
  <c r="AC823" i="1"/>
  <c r="AE823" i="1"/>
  <c r="X823" i="1" s="1"/>
  <c r="AF823" i="1"/>
  <c r="AG823" i="1"/>
  <c r="AH823" i="1"/>
  <c r="AI823" i="1"/>
  <c r="CW823" i="1" s="1"/>
  <c r="V823" i="1" s="1"/>
  <c r="AJ823" i="1"/>
  <c r="CQ823" i="1"/>
  <c r="CR823" i="1"/>
  <c r="CT823" i="1"/>
  <c r="CU823" i="1"/>
  <c r="T823" i="1" s="1"/>
  <c r="CV823" i="1"/>
  <c r="U823" i="1" s="1"/>
  <c r="CX823" i="1"/>
  <c r="W823" i="1" s="1"/>
  <c r="CZ823" i="1"/>
  <c r="GL823" i="1"/>
  <c r="GO823" i="1"/>
  <c r="GP823" i="1"/>
  <c r="GV823" i="1"/>
  <c r="HC823" i="1"/>
  <c r="GX823" i="1" s="1"/>
  <c r="P824" i="1"/>
  <c r="R824" i="1"/>
  <c r="AC824" i="1"/>
  <c r="AE824" i="1"/>
  <c r="AD824" i="1" s="1"/>
  <c r="AB824" i="1" s="1"/>
  <c r="AF824" i="1"/>
  <c r="S824" i="1" s="1"/>
  <c r="AG824" i="1"/>
  <c r="AH824" i="1"/>
  <c r="AI824" i="1"/>
  <c r="AJ824" i="1"/>
  <c r="CX824" i="1" s="1"/>
  <c r="W824" i="1" s="1"/>
  <c r="CQ824" i="1"/>
  <c r="CR824" i="1"/>
  <c r="CS824" i="1"/>
  <c r="CU824" i="1"/>
  <c r="T824" i="1" s="1"/>
  <c r="CV824" i="1"/>
  <c r="U824" i="1" s="1"/>
  <c r="CW824" i="1"/>
  <c r="V824" i="1" s="1"/>
  <c r="GL824" i="1"/>
  <c r="GO824" i="1"/>
  <c r="GP824" i="1"/>
  <c r="GV824" i="1"/>
  <c r="HC824" i="1"/>
  <c r="GX824" i="1" s="1"/>
  <c r="C825" i="1"/>
  <c r="D825" i="1"/>
  <c r="I825" i="1"/>
  <c r="K825" i="1"/>
  <c r="R825" i="1"/>
  <c r="S825" i="1"/>
  <c r="Y825" i="1" s="1"/>
  <c r="AC825" i="1"/>
  <c r="AE825" i="1"/>
  <c r="Q825" i="1" s="1"/>
  <c r="AF825" i="1"/>
  <c r="AG825" i="1"/>
  <c r="CU825" i="1" s="1"/>
  <c r="T825" i="1" s="1"/>
  <c r="AH825" i="1"/>
  <c r="AI825" i="1"/>
  <c r="AJ825" i="1"/>
  <c r="CR825" i="1"/>
  <c r="CS825" i="1"/>
  <c r="CT825" i="1"/>
  <c r="CV825" i="1"/>
  <c r="U825" i="1" s="1"/>
  <c r="CW825" i="1"/>
  <c r="V825" i="1" s="1"/>
  <c r="CX825" i="1"/>
  <c r="W825" i="1" s="1"/>
  <c r="GL825" i="1"/>
  <c r="GO825" i="1"/>
  <c r="GP825" i="1"/>
  <c r="GV825" i="1"/>
  <c r="HC825" i="1" s="1"/>
  <c r="GX825" i="1" s="1"/>
  <c r="C826" i="1"/>
  <c r="D826" i="1"/>
  <c r="I826" i="1"/>
  <c r="K826" i="1"/>
  <c r="P826" i="1"/>
  <c r="CP826" i="1" s="1"/>
  <c r="O826" i="1" s="1"/>
  <c r="GM826" i="1" s="1"/>
  <c r="GN826" i="1" s="1"/>
  <c r="R826" i="1"/>
  <c r="S826" i="1"/>
  <c r="Y826" i="1" s="1"/>
  <c r="X826" i="1"/>
  <c r="AC826" i="1"/>
  <c r="AB826" i="1" s="1"/>
  <c r="AD826" i="1"/>
  <c r="AE826" i="1"/>
  <c r="Q826" i="1" s="1"/>
  <c r="AF826" i="1"/>
  <c r="AG826" i="1"/>
  <c r="AH826" i="1"/>
  <c r="CV826" i="1" s="1"/>
  <c r="U826" i="1" s="1"/>
  <c r="AI826" i="1"/>
  <c r="AJ826" i="1"/>
  <c r="CQ826" i="1"/>
  <c r="CR826" i="1"/>
  <c r="CS826" i="1"/>
  <c r="CT826" i="1"/>
  <c r="CU826" i="1"/>
  <c r="T826" i="1" s="1"/>
  <c r="CW826" i="1"/>
  <c r="V826" i="1" s="1"/>
  <c r="CX826" i="1"/>
  <c r="W826" i="1" s="1"/>
  <c r="CY826" i="1"/>
  <c r="GL826" i="1"/>
  <c r="GO826" i="1"/>
  <c r="GP826" i="1"/>
  <c r="GV826" i="1"/>
  <c r="HC826" i="1" s="1"/>
  <c r="GX826" i="1" s="1"/>
  <c r="I827" i="1"/>
  <c r="K827" i="1"/>
  <c r="R827" i="1"/>
  <c r="S827" i="1"/>
  <c r="Y827" i="1" s="1"/>
  <c r="AC827" i="1"/>
  <c r="AE827" i="1"/>
  <c r="Q827" i="1" s="1"/>
  <c r="AF827" i="1"/>
  <c r="AG827" i="1"/>
  <c r="CU827" i="1" s="1"/>
  <c r="T827" i="1" s="1"/>
  <c r="AH827" i="1"/>
  <c r="AI827" i="1"/>
  <c r="AJ827" i="1"/>
  <c r="CR827" i="1"/>
  <c r="CS827" i="1"/>
  <c r="CT827" i="1"/>
  <c r="CV827" i="1"/>
  <c r="U827" i="1" s="1"/>
  <c r="CW827" i="1"/>
  <c r="V827" i="1" s="1"/>
  <c r="CX827" i="1"/>
  <c r="W827" i="1" s="1"/>
  <c r="GL827" i="1"/>
  <c r="GO827" i="1"/>
  <c r="GP827" i="1"/>
  <c r="GV827" i="1"/>
  <c r="HC827" i="1" s="1"/>
  <c r="GX827" i="1" s="1"/>
  <c r="I828" i="1"/>
  <c r="P828" i="1" s="1"/>
  <c r="K828" i="1"/>
  <c r="R828" i="1"/>
  <c r="AC828" i="1"/>
  <c r="AE828" i="1"/>
  <c r="AD828" i="1" s="1"/>
  <c r="AB828" i="1" s="1"/>
  <c r="AF828" i="1"/>
  <c r="S828" i="1" s="1"/>
  <c r="AG828" i="1"/>
  <c r="AH828" i="1"/>
  <c r="AI828" i="1"/>
  <c r="AJ828" i="1"/>
  <c r="CX828" i="1" s="1"/>
  <c r="W828" i="1" s="1"/>
  <c r="CQ828" i="1"/>
  <c r="CR828" i="1"/>
  <c r="CS828" i="1"/>
  <c r="CU828" i="1"/>
  <c r="T828" i="1" s="1"/>
  <c r="CV828" i="1"/>
  <c r="U828" i="1" s="1"/>
  <c r="CW828" i="1"/>
  <c r="V828" i="1" s="1"/>
  <c r="GL828" i="1"/>
  <c r="GO828" i="1"/>
  <c r="GP828" i="1"/>
  <c r="GV828" i="1"/>
  <c r="HC828" i="1"/>
  <c r="GX828" i="1" s="1"/>
  <c r="C829" i="1"/>
  <c r="D829" i="1"/>
  <c r="I829" i="1"/>
  <c r="K829" i="1"/>
  <c r="R829" i="1"/>
  <c r="S829" i="1"/>
  <c r="Y829" i="1" s="1"/>
  <c r="AC829" i="1"/>
  <c r="AE829" i="1"/>
  <c r="Q829" i="1" s="1"/>
  <c r="AF829" i="1"/>
  <c r="AG829" i="1"/>
  <c r="CU829" i="1" s="1"/>
  <c r="T829" i="1" s="1"/>
  <c r="AH829" i="1"/>
  <c r="AI829" i="1"/>
  <c r="AJ829" i="1"/>
  <c r="CR829" i="1"/>
  <c r="CS829" i="1"/>
  <c r="CT829" i="1"/>
  <c r="CV829" i="1"/>
  <c r="U829" i="1" s="1"/>
  <c r="CW829" i="1"/>
  <c r="V829" i="1" s="1"/>
  <c r="CX829" i="1"/>
  <c r="W829" i="1" s="1"/>
  <c r="GL829" i="1"/>
  <c r="GO829" i="1"/>
  <c r="GP829" i="1"/>
  <c r="GV829" i="1"/>
  <c r="HC829" i="1" s="1"/>
  <c r="GX829" i="1" s="1"/>
  <c r="C830" i="1"/>
  <c r="D830" i="1"/>
  <c r="I830" i="1"/>
  <c r="K830" i="1"/>
  <c r="P830" i="1"/>
  <c r="R830" i="1"/>
  <c r="S830" i="1"/>
  <c r="Y830" i="1" s="1"/>
  <c r="X830" i="1"/>
  <c r="AC830" i="1"/>
  <c r="AB830" i="1" s="1"/>
  <c r="AD830" i="1"/>
  <c r="AE830" i="1"/>
  <c r="Q830" i="1" s="1"/>
  <c r="AF830" i="1"/>
  <c r="AG830" i="1"/>
  <c r="AH830" i="1"/>
  <c r="CV830" i="1" s="1"/>
  <c r="U830" i="1" s="1"/>
  <c r="AI830" i="1"/>
  <c r="AJ830" i="1"/>
  <c r="CQ830" i="1"/>
  <c r="CR830" i="1"/>
  <c r="CS830" i="1"/>
  <c r="CT830" i="1"/>
  <c r="CU830" i="1"/>
  <c r="T830" i="1" s="1"/>
  <c r="CW830" i="1"/>
  <c r="V830" i="1" s="1"/>
  <c r="CX830" i="1"/>
  <c r="W830" i="1" s="1"/>
  <c r="CY830" i="1"/>
  <c r="GL830" i="1"/>
  <c r="GO830" i="1"/>
  <c r="GP830" i="1"/>
  <c r="GV830" i="1"/>
  <c r="HC830" i="1" s="1"/>
  <c r="GX830" i="1" s="1"/>
  <c r="P831" i="1"/>
  <c r="S831" i="1"/>
  <c r="AC831" i="1"/>
  <c r="AE831" i="1"/>
  <c r="X831" i="1" s="1"/>
  <c r="AF831" i="1"/>
  <c r="AG831" i="1"/>
  <c r="AH831" i="1"/>
  <c r="AI831" i="1"/>
  <c r="CW831" i="1" s="1"/>
  <c r="V831" i="1" s="1"/>
  <c r="AJ831" i="1"/>
  <c r="CQ831" i="1"/>
  <c r="CR831" i="1"/>
  <c r="CT831" i="1"/>
  <c r="CU831" i="1"/>
  <c r="T831" i="1" s="1"/>
  <c r="CV831" i="1"/>
  <c r="U831" i="1" s="1"/>
  <c r="CX831" i="1"/>
  <c r="W831" i="1" s="1"/>
  <c r="CZ831" i="1"/>
  <c r="GL831" i="1"/>
  <c r="GO831" i="1"/>
  <c r="GP831" i="1"/>
  <c r="GV831" i="1"/>
  <c r="HC831" i="1"/>
  <c r="GX831" i="1" s="1"/>
  <c r="P832" i="1"/>
  <c r="R832" i="1"/>
  <c r="AC832" i="1"/>
  <c r="AE832" i="1"/>
  <c r="AD832" i="1" s="1"/>
  <c r="AB832" i="1" s="1"/>
  <c r="AF832" i="1"/>
  <c r="S832" i="1" s="1"/>
  <c r="AG832" i="1"/>
  <c r="AH832" i="1"/>
  <c r="AI832" i="1"/>
  <c r="AJ832" i="1"/>
  <c r="CX832" i="1" s="1"/>
  <c r="W832" i="1" s="1"/>
  <c r="CQ832" i="1"/>
  <c r="CR832" i="1"/>
  <c r="CS832" i="1"/>
  <c r="CU832" i="1"/>
  <c r="T832" i="1" s="1"/>
  <c r="CV832" i="1"/>
  <c r="U832" i="1" s="1"/>
  <c r="CW832" i="1"/>
  <c r="V832" i="1" s="1"/>
  <c r="GL832" i="1"/>
  <c r="FR860" i="1" s="1"/>
  <c r="GO832" i="1"/>
  <c r="GP832" i="1"/>
  <c r="FV860" i="1" s="1"/>
  <c r="GV832" i="1"/>
  <c r="HC832" i="1"/>
  <c r="GX832" i="1" s="1"/>
  <c r="C833" i="1"/>
  <c r="D833" i="1"/>
  <c r="I833" i="1"/>
  <c r="K833" i="1"/>
  <c r="R833" i="1"/>
  <c r="S833" i="1"/>
  <c r="Y833" i="1" s="1"/>
  <c r="AC833" i="1"/>
  <c r="AE833" i="1"/>
  <c r="Q833" i="1" s="1"/>
  <c r="AF833" i="1"/>
  <c r="AG833" i="1"/>
  <c r="CU833" i="1" s="1"/>
  <c r="T833" i="1" s="1"/>
  <c r="AH833" i="1"/>
  <c r="AI833" i="1"/>
  <c r="AJ833" i="1"/>
  <c r="CR833" i="1"/>
  <c r="CS833" i="1"/>
  <c r="CT833" i="1"/>
  <c r="CV833" i="1"/>
  <c r="U833" i="1" s="1"/>
  <c r="CW833" i="1"/>
  <c r="V833" i="1" s="1"/>
  <c r="CX833" i="1"/>
  <c r="W833" i="1" s="1"/>
  <c r="GL833" i="1"/>
  <c r="GO833" i="1"/>
  <c r="GP833" i="1"/>
  <c r="GV833" i="1"/>
  <c r="HC833" i="1" s="1"/>
  <c r="GX833" i="1" s="1"/>
  <c r="C834" i="1"/>
  <c r="D834" i="1"/>
  <c r="I834" i="1"/>
  <c r="K834" i="1"/>
  <c r="P834" i="1"/>
  <c r="R834" i="1"/>
  <c r="S834" i="1"/>
  <c r="Y834" i="1" s="1"/>
  <c r="X834" i="1"/>
  <c r="AC834" i="1"/>
  <c r="AB834" i="1" s="1"/>
  <c r="AD834" i="1"/>
  <c r="AE834" i="1"/>
  <c r="Q834" i="1" s="1"/>
  <c r="AF834" i="1"/>
  <c r="AG834" i="1"/>
  <c r="AH834" i="1"/>
  <c r="CV834" i="1" s="1"/>
  <c r="U834" i="1" s="1"/>
  <c r="AI834" i="1"/>
  <c r="AJ834" i="1"/>
  <c r="CQ834" i="1"/>
  <c r="CR834" i="1"/>
  <c r="CS834" i="1"/>
  <c r="CT834" i="1"/>
  <c r="CU834" i="1"/>
  <c r="T834" i="1" s="1"/>
  <c r="CW834" i="1"/>
  <c r="V834" i="1" s="1"/>
  <c r="CX834" i="1"/>
  <c r="W834" i="1" s="1"/>
  <c r="CY834" i="1"/>
  <c r="GL834" i="1"/>
  <c r="GO834" i="1"/>
  <c r="GP834" i="1"/>
  <c r="GV834" i="1"/>
  <c r="HC834" i="1" s="1"/>
  <c r="GX834" i="1" s="1"/>
  <c r="P835" i="1"/>
  <c r="S835" i="1"/>
  <c r="AC835" i="1"/>
  <c r="AE835" i="1"/>
  <c r="X835" i="1" s="1"/>
  <c r="AF835" i="1"/>
  <c r="AG835" i="1"/>
  <c r="AH835" i="1"/>
  <c r="AI835" i="1"/>
  <c r="CW835" i="1" s="1"/>
  <c r="V835" i="1" s="1"/>
  <c r="AJ835" i="1"/>
  <c r="CQ835" i="1"/>
  <c r="CR835" i="1"/>
  <c r="CT835" i="1"/>
  <c r="CU835" i="1"/>
  <c r="T835" i="1" s="1"/>
  <c r="CV835" i="1"/>
  <c r="U835" i="1" s="1"/>
  <c r="CX835" i="1"/>
  <c r="W835" i="1" s="1"/>
  <c r="CZ835" i="1"/>
  <c r="GL835" i="1"/>
  <c r="GO835" i="1"/>
  <c r="GP835" i="1"/>
  <c r="GV835" i="1"/>
  <c r="HC835" i="1"/>
  <c r="GX835" i="1" s="1"/>
  <c r="P836" i="1"/>
  <c r="R836" i="1"/>
  <c r="AC836" i="1"/>
  <c r="AE836" i="1"/>
  <c r="AD836" i="1" s="1"/>
  <c r="AB836" i="1" s="1"/>
  <c r="AF836" i="1"/>
  <c r="S836" i="1" s="1"/>
  <c r="AG836" i="1"/>
  <c r="AH836" i="1"/>
  <c r="AI836" i="1"/>
  <c r="AJ836" i="1"/>
  <c r="CX836" i="1" s="1"/>
  <c r="W836" i="1" s="1"/>
  <c r="CQ836" i="1"/>
  <c r="CR836" i="1"/>
  <c r="CS836" i="1"/>
  <c r="CU836" i="1"/>
  <c r="T836" i="1" s="1"/>
  <c r="CV836" i="1"/>
  <c r="U836" i="1" s="1"/>
  <c r="CW836" i="1"/>
  <c r="V836" i="1" s="1"/>
  <c r="GL836" i="1"/>
  <c r="GO836" i="1"/>
  <c r="GP836" i="1"/>
  <c r="GV836" i="1"/>
  <c r="HC836" i="1"/>
  <c r="GX836" i="1" s="1"/>
  <c r="C837" i="1"/>
  <c r="D837" i="1"/>
  <c r="I837" i="1"/>
  <c r="K837" i="1"/>
  <c r="R837" i="1"/>
  <c r="S837" i="1"/>
  <c r="Y837" i="1" s="1"/>
  <c r="AC837" i="1"/>
  <c r="AE837" i="1"/>
  <c r="Q837" i="1" s="1"/>
  <c r="AF837" i="1"/>
  <c r="AG837" i="1"/>
  <c r="CU837" i="1" s="1"/>
  <c r="T837" i="1" s="1"/>
  <c r="AH837" i="1"/>
  <c r="AI837" i="1"/>
  <c r="AJ837" i="1"/>
  <c r="CR837" i="1"/>
  <c r="CS837" i="1"/>
  <c r="CT837" i="1"/>
  <c r="CV837" i="1"/>
  <c r="U837" i="1" s="1"/>
  <c r="CW837" i="1"/>
  <c r="V837" i="1" s="1"/>
  <c r="CX837" i="1"/>
  <c r="W837" i="1" s="1"/>
  <c r="GL837" i="1"/>
  <c r="GO837" i="1"/>
  <c r="GP837" i="1"/>
  <c r="GV837" i="1"/>
  <c r="HC837" i="1" s="1"/>
  <c r="GX837" i="1" s="1"/>
  <c r="C838" i="1"/>
  <c r="D838" i="1"/>
  <c r="I838" i="1"/>
  <c r="K838" i="1"/>
  <c r="P838" i="1"/>
  <c r="R838" i="1"/>
  <c r="S838" i="1"/>
  <c r="Y838" i="1" s="1"/>
  <c r="X838" i="1"/>
  <c r="AC838" i="1"/>
  <c r="AB838" i="1" s="1"/>
  <c r="AD838" i="1"/>
  <c r="AE838" i="1"/>
  <c r="Q838" i="1" s="1"/>
  <c r="AF838" i="1"/>
  <c r="AG838" i="1"/>
  <c r="AH838" i="1"/>
  <c r="CV838" i="1" s="1"/>
  <c r="U838" i="1" s="1"/>
  <c r="AI838" i="1"/>
  <c r="AJ838" i="1"/>
  <c r="CQ838" i="1"/>
  <c r="CR838" i="1"/>
  <c r="CS838" i="1"/>
  <c r="CT838" i="1"/>
  <c r="CU838" i="1"/>
  <c r="T838" i="1" s="1"/>
  <c r="CW838" i="1"/>
  <c r="V838" i="1" s="1"/>
  <c r="CX838" i="1"/>
  <c r="W838" i="1" s="1"/>
  <c r="CY838" i="1"/>
  <c r="GL838" i="1"/>
  <c r="GO838" i="1"/>
  <c r="GP838" i="1"/>
  <c r="GV838" i="1"/>
  <c r="HC838" i="1" s="1"/>
  <c r="GX838" i="1" s="1"/>
  <c r="P839" i="1"/>
  <c r="S839" i="1"/>
  <c r="AC839" i="1"/>
  <c r="AE839" i="1"/>
  <c r="X839" i="1" s="1"/>
  <c r="AF839" i="1"/>
  <c r="AG839" i="1"/>
  <c r="AH839" i="1"/>
  <c r="AI839" i="1"/>
  <c r="CW839" i="1" s="1"/>
  <c r="V839" i="1" s="1"/>
  <c r="AJ839" i="1"/>
  <c r="CQ839" i="1"/>
  <c r="CR839" i="1"/>
  <c r="CT839" i="1"/>
  <c r="CU839" i="1"/>
  <c r="T839" i="1" s="1"/>
  <c r="CV839" i="1"/>
  <c r="U839" i="1" s="1"/>
  <c r="CX839" i="1"/>
  <c r="W839" i="1" s="1"/>
  <c r="CZ839" i="1"/>
  <c r="GL839" i="1"/>
  <c r="GO839" i="1"/>
  <c r="GP839" i="1"/>
  <c r="GV839" i="1"/>
  <c r="HC839" i="1"/>
  <c r="GX839" i="1" s="1"/>
  <c r="P840" i="1"/>
  <c r="R840" i="1"/>
  <c r="AC840" i="1"/>
  <c r="AE840" i="1"/>
  <c r="AD840" i="1" s="1"/>
  <c r="AB840" i="1" s="1"/>
  <c r="AF840" i="1"/>
  <c r="S840" i="1" s="1"/>
  <c r="AG840" i="1"/>
  <c r="AH840" i="1"/>
  <c r="AI840" i="1"/>
  <c r="AJ840" i="1"/>
  <c r="CX840" i="1" s="1"/>
  <c r="W840" i="1" s="1"/>
  <c r="CQ840" i="1"/>
  <c r="CR840" i="1"/>
  <c r="CS840" i="1"/>
  <c r="CU840" i="1"/>
  <c r="T840" i="1" s="1"/>
  <c r="CV840" i="1"/>
  <c r="U840" i="1" s="1"/>
  <c r="CW840" i="1"/>
  <c r="V840" i="1" s="1"/>
  <c r="GL840" i="1"/>
  <c r="GO840" i="1"/>
  <c r="GP840" i="1"/>
  <c r="GV840" i="1"/>
  <c r="HC840" i="1"/>
  <c r="GX840" i="1" s="1"/>
  <c r="C841" i="1"/>
  <c r="D841" i="1"/>
  <c r="I841" i="1"/>
  <c r="K841" i="1"/>
  <c r="R841" i="1"/>
  <c r="S841" i="1"/>
  <c r="Y841" i="1" s="1"/>
  <c r="AC841" i="1"/>
  <c r="AE841" i="1"/>
  <c r="Q841" i="1" s="1"/>
  <c r="AF841" i="1"/>
  <c r="AG841" i="1"/>
  <c r="CU841" i="1" s="1"/>
  <c r="T841" i="1" s="1"/>
  <c r="AH841" i="1"/>
  <c r="AI841" i="1"/>
  <c r="AJ841" i="1"/>
  <c r="CR841" i="1"/>
  <c r="CS841" i="1"/>
  <c r="CT841" i="1"/>
  <c r="CV841" i="1"/>
  <c r="U841" i="1" s="1"/>
  <c r="CW841" i="1"/>
  <c r="V841" i="1" s="1"/>
  <c r="CX841" i="1"/>
  <c r="W841" i="1" s="1"/>
  <c r="GL841" i="1"/>
  <c r="GO841" i="1"/>
  <c r="GP841" i="1"/>
  <c r="GV841" i="1"/>
  <c r="HC841" i="1" s="1"/>
  <c r="GX841" i="1" s="1"/>
  <c r="C842" i="1"/>
  <c r="D842" i="1"/>
  <c r="I842" i="1"/>
  <c r="K842" i="1"/>
  <c r="P842" i="1"/>
  <c r="R842" i="1"/>
  <c r="S842" i="1"/>
  <c r="Y842" i="1" s="1"/>
  <c r="X842" i="1"/>
  <c r="AC842" i="1"/>
  <c r="AB842" i="1" s="1"/>
  <c r="AD842" i="1"/>
  <c r="AE842" i="1"/>
  <c r="Q842" i="1" s="1"/>
  <c r="AF842" i="1"/>
  <c r="AG842" i="1"/>
  <c r="AH842" i="1"/>
  <c r="CV842" i="1" s="1"/>
  <c r="U842" i="1" s="1"/>
  <c r="AI842" i="1"/>
  <c r="AJ842" i="1"/>
  <c r="CQ842" i="1"/>
  <c r="CR842" i="1"/>
  <c r="CS842" i="1"/>
  <c r="CT842" i="1"/>
  <c r="CU842" i="1"/>
  <c r="T842" i="1" s="1"/>
  <c r="CW842" i="1"/>
  <c r="V842" i="1" s="1"/>
  <c r="CX842" i="1"/>
  <c r="W842" i="1" s="1"/>
  <c r="CY842" i="1"/>
  <c r="GL842" i="1"/>
  <c r="GO842" i="1"/>
  <c r="GP842" i="1"/>
  <c r="GV842" i="1"/>
  <c r="HC842" i="1" s="1"/>
  <c r="GX842" i="1" s="1"/>
  <c r="P843" i="1"/>
  <c r="S843" i="1"/>
  <c r="AC843" i="1"/>
  <c r="AE843" i="1"/>
  <c r="X843" i="1" s="1"/>
  <c r="AF843" i="1"/>
  <c r="AG843" i="1"/>
  <c r="AH843" i="1"/>
  <c r="AI843" i="1"/>
  <c r="CW843" i="1" s="1"/>
  <c r="V843" i="1" s="1"/>
  <c r="AJ843" i="1"/>
  <c r="CQ843" i="1"/>
  <c r="CR843" i="1"/>
  <c r="CT843" i="1"/>
  <c r="CU843" i="1"/>
  <c r="T843" i="1" s="1"/>
  <c r="CV843" i="1"/>
  <c r="U843" i="1" s="1"/>
  <c r="CX843" i="1"/>
  <c r="W843" i="1" s="1"/>
  <c r="CZ843" i="1"/>
  <c r="GL843" i="1"/>
  <c r="GO843" i="1"/>
  <c r="CC860" i="1" s="1"/>
  <c r="GP843" i="1"/>
  <c r="GV843" i="1"/>
  <c r="HC843" i="1"/>
  <c r="GX843" i="1" s="1"/>
  <c r="P844" i="1"/>
  <c r="R844" i="1"/>
  <c r="AC844" i="1"/>
  <c r="AE844" i="1"/>
  <c r="AD844" i="1" s="1"/>
  <c r="AB844" i="1" s="1"/>
  <c r="AF844" i="1"/>
  <c r="S844" i="1" s="1"/>
  <c r="AG844" i="1"/>
  <c r="AH844" i="1"/>
  <c r="AI844" i="1"/>
  <c r="AJ844" i="1"/>
  <c r="CX844" i="1" s="1"/>
  <c r="W844" i="1" s="1"/>
  <c r="CQ844" i="1"/>
  <c r="CR844" i="1"/>
  <c r="CS844" i="1"/>
  <c r="CU844" i="1"/>
  <c r="T844" i="1" s="1"/>
  <c r="CV844" i="1"/>
  <c r="U844" i="1" s="1"/>
  <c r="CW844" i="1"/>
  <c r="V844" i="1" s="1"/>
  <c r="GL844" i="1"/>
  <c r="GO844" i="1"/>
  <c r="GP844" i="1"/>
  <c r="GV844" i="1"/>
  <c r="HC844" i="1"/>
  <c r="GX844" i="1" s="1"/>
  <c r="C845" i="1"/>
  <c r="D845" i="1"/>
  <c r="I845" i="1"/>
  <c r="K845" i="1"/>
  <c r="R845" i="1"/>
  <c r="S845" i="1"/>
  <c r="Y845" i="1" s="1"/>
  <c r="AC845" i="1"/>
  <c r="AE845" i="1"/>
  <c r="Q845" i="1" s="1"/>
  <c r="AF845" i="1"/>
  <c r="AG845" i="1"/>
  <c r="CU845" i="1" s="1"/>
  <c r="T845" i="1" s="1"/>
  <c r="AH845" i="1"/>
  <c r="AI845" i="1"/>
  <c r="AJ845" i="1"/>
  <c r="CR845" i="1"/>
  <c r="CS845" i="1"/>
  <c r="CT845" i="1"/>
  <c r="CV845" i="1"/>
  <c r="U845" i="1" s="1"/>
  <c r="CW845" i="1"/>
  <c r="V845" i="1" s="1"/>
  <c r="CX845" i="1"/>
  <c r="W845" i="1" s="1"/>
  <c r="GL845" i="1"/>
  <c r="GO845" i="1"/>
  <c r="GP845" i="1"/>
  <c r="GV845" i="1"/>
  <c r="HC845" i="1" s="1"/>
  <c r="GX845" i="1" s="1"/>
  <c r="C846" i="1"/>
  <c r="D846" i="1"/>
  <c r="I846" i="1"/>
  <c r="K846" i="1"/>
  <c r="P846" i="1"/>
  <c r="R846" i="1"/>
  <c r="S846" i="1"/>
  <c r="Y846" i="1" s="1"/>
  <c r="X846" i="1"/>
  <c r="AC846" i="1"/>
  <c r="AB846" i="1" s="1"/>
  <c r="AD846" i="1"/>
  <c r="AE846" i="1"/>
  <c r="Q846" i="1" s="1"/>
  <c r="AF846" i="1"/>
  <c r="AG846" i="1"/>
  <c r="AH846" i="1"/>
  <c r="CV846" i="1" s="1"/>
  <c r="U846" i="1" s="1"/>
  <c r="AI846" i="1"/>
  <c r="AJ846" i="1"/>
  <c r="CQ846" i="1"/>
  <c r="CR846" i="1"/>
  <c r="CS846" i="1"/>
  <c r="CT846" i="1"/>
  <c r="CU846" i="1"/>
  <c r="T846" i="1" s="1"/>
  <c r="CW846" i="1"/>
  <c r="V846" i="1" s="1"/>
  <c r="CX846" i="1"/>
  <c r="W846" i="1" s="1"/>
  <c r="CY846" i="1"/>
  <c r="GL846" i="1"/>
  <c r="GO846" i="1"/>
  <c r="GP846" i="1"/>
  <c r="GV846" i="1"/>
  <c r="HC846" i="1" s="1"/>
  <c r="GX846" i="1" s="1"/>
  <c r="P847" i="1"/>
  <c r="S847" i="1"/>
  <c r="AC847" i="1"/>
  <c r="AE847" i="1"/>
  <c r="X847" i="1" s="1"/>
  <c r="AF847" i="1"/>
  <c r="AG847" i="1"/>
  <c r="AH847" i="1"/>
  <c r="AI847" i="1"/>
  <c r="CW847" i="1" s="1"/>
  <c r="V847" i="1" s="1"/>
  <c r="AJ847" i="1"/>
  <c r="CQ847" i="1"/>
  <c r="CR847" i="1"/>
  <c r="CT847" i="1"/>
  <c r="CU847" i="1"/>
  <c r="T847" i="1" s="1"/>
  <c r="CV847" i="1"/>
  <c r="U847" i="1" s="1"/>
  <c r="CX847" i="1"/>
  <c r="W847" i="1" s="1"/>
  <c r="CZ847" i="1"/>
  <c r="GL847" i="1"/>
  <c r="GO847" i="1"/>
  <c r="GP847" i="1"/>
  <c r="GV847" i="1"/>
  <c r="HC847" i="1"/>
  <c r="GX847" i="1" s="1"/>
  <c r="P848" i="1"/>
  <c r="R848" i="1"/>
  <c r="AC848" i="1"/>
  <c r="AE848" i="1"/>
  <c r="AD848" i="1" s="1"/>
  <c r="AB848" i="1" s="1"/>
  <c r="AF848" i="1"/>
  <c r="S848" i="1" s="1"/>
  <c r="AG848" i="1"/>
  <c r="AH848" i="1"/>
  <c r="AI848" i="1"/>
  <c r="AJ848" i="1"/>
  <c r="CX848" i="1" s="1"/>
  <c r="W848" i="1" s="1"/>
  <c r="CQ848" i="1"/>
  <c r="CR848" i="1"/>
  <c r="CS848" i="1"/>
  <c r="CU848" i="1"/>
  <c r="T848" i="1" s="1"/>
  <c r="CV848" i="1"/>
  <c r="U848" i="1" s="1"/>
  <c r="CW848" i="1"/>
  <c r="V848" i="1" s="1"/>
  <c r="GL848" i="1"/>
  <c r="GO848" i="1"/>
  <c r="GP848" i="1"/>
  <c r="GV848" i="1"/>
  <c r="HC848" i="1"/>
  <c r="GX848" i="1" s="1"/>
  <c r="C849" i="1"/>
  <c r="D849" i="1"/>
  <c r="I849" i="1"/>
  <c r="K849" i="1"/>
  <c r="R849" i="1"/>
  <c r="S849" i="1"/>
  <c r="Y849" i="1" s="1"/>
  <c r="AC849" i="1"/>
  <c r="AE849" i="1"/>
  <c r="Q849" i="1" s="1"/>
  <c r="AF849" i="1"/>
  <c r="AG849" i="1"/>
  <c r="CU849" i="1" s="1"/>
  <c r="T849" i="1" s="1"/>
  <c r="AH849" i="1"/>
  <c r="AI849" i="1"/>
  <c r="AJ849" i="1"/>
  <c r="CR849" i="1"/>
  <c r="CS849" i="1"/>
  <c r="CT849" i="1"/>
  <c r="CV849" i="1"/>
  <c r="U849" i="1" s="1"/>
  <c r="CW849" i="1"/>
  <c r="V849" i="1" s="1"/>
  <c r="CX849" i="1"/>
  <c r="W849" i="1" s="1"/>
  <c r="GL849" i="1"/>
  <c r="GO849" i="1"/>
  <c r="GP849" i="1"/>
  <c r="GV849" i="1"/>
  <c r="HC849" i="1" s="1"/>
  <c r="GX849" i="1" s="1"/>
  <c r="C850" i="1"/>
  <c r="D850" i="1"/>
  <c r="I850" i="1"/>
  <c r="K850" i="1"/>
  <c r="P850" i="1"/>
  <c r="R850" i="1"/>
  <c r="S850" i="1"/>
  <c r="Y850" i="1" s="1"/>
  <c r="X850" i="1"/>
  <c r="AC850" i="1"/>
  <c r="AB850" i="1" s="1"/>
  <c r="AD850" i="1"/>
  <c r="AE850" i="1"/>
  <c r="Q850" i="1" s="1"/>
  <c r="AF850" i="1"/>
  <c r="AG850" i="1"/>
  <c r="AH850" i="1"/>
  <c r="CV850" i="1" s="1"/>
  <c r="U850" i="1" s="1"/>
  <c r="AI850" i="1"/>
  <c r="AJ850" i="1"/>
  <c r="CQ850" i="1"/>
  <c r="CR850" i="1"/>
  <c r="CS850" i="1"/>
  <c r="CT850" i="1"/>
  <c r="CU850" i="1"/>
  <c r="T850" i="1" s="1"/>
  <c r="CW850" i="1"/>
  <c r="V850" i="1" s="1"/>
  <c r="CX850" i="1"/>
  <c r="W850" i="1" s="1"/>
  <c r="CY850" i="1"/>
  <c r="GL850" i="1"/>
  <c r="GO850" i="1"/>
  <c r="GP850" i="1"/>
  <c r="GV850" i="1"/>
  <c r="HC850" i="1" s="1"/>
  <c r="GX850" i="1" s="1"/>
  <c r="P851" i="1"/>
  <c r="S851" i="1"/>
  <c r="AC851" i="1"/>
  <c r="AE851" i="1"/>
  <c r="X851" i="1" s="1"/>
  <c r="AF851" i="1"/>
  <c r="AG851" i="1"/>
  <c r="AH851" i="1"/>
  <c r="AI851" i="1"/>
  <c r="CW851" i="1" s="1"/>
  <c r="V851" i="1" s="1"/>
  <c r="AJ851" i="1"/>
  <c r="CQ851" i="1"/>
  <c r="CR851" i="1"/>
  <c r="CT851" i="1"/>
  <c r="CU851" i="1"/>
  <c r="T851" i="1" s="1"/>
  <c r="CV851" i="1"/>
  <c r="U851" i="1" s="1"/>
  <c r="CX851" i="1"/>
  <c r="W851" i="1" s="1"/>
  <c r="CZ851" i="1"/>
  <c r="GL851" i="1"/>
  <c r="GO851" i="1"/>
  <c r="GP851" i="1"/>
  <c r="GV851" i="1"/>
  <c r="HC851" i="1"/>
  <c r="GX851" i="1" s="1"/>
  <c r="P852" i="1"/>
  <c r="R852" i="1"/>
  <c r="DW860" i="1" s="1"/>
  <c r="AC852" i="1"/>
  <c r="AE852" i="1"/>
  <c r="AD852" i="1" s="1"/>
  <c r="AB852" i="1" s="1"/>
  <c r="AF852" i="1"/>
  <c r="S852" i="1" s="1"/>
  <c r="AG852" i="1"/>
  <c r="AH852" i="1"/>
  <c r="AI852" i="1"/>
  <c r="AJ852" i="1"/>
  <c r="CX852" i="1" s="1"/>
  <c r="W852" i="1" s="1"/>
  <c r="CQ852" i="1"/>
  <c r="CR852" i="1"/>
  <c r="CS852" i="1"/>
  <c r="CU852" i="1"/>
  <c r="T852" i="1" s="1"/>
  <c r="CV852" i="1"/>
  <c r="U852" i="1" s="1"/>
  <c r="CW852" i="1"/>
  <c r="V852" i="1" s="1"/>
  <c r="GL852" i="1"/>
  <c r="GO852" i="1"/>
  <c r="GP852" i="1"/>
  <c r="GV852" i="1"/>
  <c r="HC852" i="1"/>
  <c r="GX852" i="1" s="1"/>
  <c r="C853" i="1"/>
  <c r="D853" i="1"/>
  <c r="I853" i="1"/>
  <c r="K853" i="1"/>
  <c r="R853" i="1"/>
  <c r="S853" i="1"/>
  <c r="Y853" i="1" s="1"/>
  <c r="AC853" i="1"/>
  <c r="AE853" i="1"/>
  <c r="Q853" i="1" s="1"/>
  <c r="AF853" i="1"/>
  <c r="AG853" i="1"/>
  <c r="CU853" i="1" s="1"/>
  <c r="T853" i="1" s="1"/>
  <c r="AH853" i="1"/>
  <c r="AI853" i="1"/>
  <c r="AJ853" i="1"/>
  <c r="CR853" i="1"/>
  <c r="CS853" i="1"/>
  <c r="CT853" i="1"/>
  <c r="CV853" i="1"/>
  <c r="U853" i="1" s="1"/>
  <c r="CW853" i="1"/>
  <c r="V853" i="1" s="1"/>
  <c r="CX853" i="1"/>
  <c r="W853" i="1" s="1"/>
  <c r="GL853" i="1"/>
  <c r="GO853" i="1"/>
  <c r="GP853" i="1"/>
  <c r="GV853" i="1"/>
  <c r="HC853" i="1" s="1"/>
  <c r="GX853" i="1" s="1"/>
  <c r="C854" i="1"/>
  <c r="D854" i="1"/>
  <c r="I854" i="1"/>
  <c r="K854" i="1"/>
  <c r="P854" i="1"/>
  <c r="R854" i="1"/>
  <c r="S854" i="1"/>
  <c r="Y854" i="1" s="1"/>
  <c r="X854" i="1"/>
  <c r="AC854" i="1"/>
  <c r="AB854" i="1" s="1"/>
  <c r="AD854" i="1"/>
  <c r="AE854" i="1"/>
  <c r="Q854" i="1" s="1"/>
  <c r="AF854" i="1"/>
  <c r="AG854" i="1"/>
  <c r="AH854" i="1"/>
  <c r="CV854" i="1" s="1"/>
  <c r="U854" i="1" s="1"/>
  <c r="AI854" i="1"/>
  <c r="AJ854" i="1"/>
  <c r="CQ854" i="1"/>
  <c r="CR854" i="1"/>
  <c r="CS854" i="1"/>
  <c r="CT854" i="1"/>
  <c r="CU854" i="1"/>
  <c r="T854" i="1" s="1"/>
  <c r="CW854" i="1"/>
  <c r="V854" i="1" s="1"/>
  <c r="CX854" i="1"/>
  <c r="W854" i="1" s="1"/>
  <c r="CY854" i="1"/>
  <c r="GL854" i="1"/>
  <c r="GO854" i="1"/>
  <c r="GP854" i="1"/>
  <c r="GV854" i="1"/>
  <c r="HC854" i="1" s="1"/>
  <c r="GX854" i="1" s="1"/>
  <c r="P855" i="1"/>
  <c r="S855" i="1"/>
  <c r="AC855" i="1"/>
  <c r="AE855" i="1"/>
  <c r="X855" i="1" s="1"/>
  <c r="AF855" i="1"/>
  <c r="AG855" i="1"/>
  <c r="AH855" i="1"/>
  <c r="AI855" i="1"/>
  <c r="CW855" i="1" s="1"/>
  <c r="V855" i="1" s="1"/>
  <c r="AJ855" i="1"/>
  <c r="CQ855" i="1"/>
  <c r="CR855" i="1"/>
  <c r="CT855" i="1"/>
  <c r="CU855" i="1"/>
  <c r="T855" i="1" s="1"/>
  <c r="CV855" i="1"/>
  <c r="U855" i="1" s="1"/>
  <c r="CX855" i="1"/>
  <c r="W855" i="1" s="1"/>
  <c r="CZ855" i="1"/>
  <c r="GL855" i="1"/>
  <c r="GO855" i="1"/>
  <c r="GP855" i="1"/>
  <c r="GV855" i="1"/>
  <c r="HC855" i="1"/>
  <c r="GX855" i="1" s="1"/>
  <c r="P856" i="1"/>
  <c r="R856" i="1"/>
  <c r="AC856" i="1"/>
  <c r="AE856" i="1"/>
  <c r="AD856" i="1" s="1"/>
  <c r="AB856" i="1" s="1"/>
  <c r="AF856" i="1"/>
  <c r="S856" i="1" s="1"/>
  <c r="AG856" i="1"/>
  <c r="AH856" i="1"/>
  <c r="AI856" i="1"/>
  <c r="AJ856" i="1"/>
  <c r="CX856" i="1" s="1"/>
  <c r="W856" i="1" s="1"/>
  <c r="CQ856" i="1"/>
  <c r="CR856" i="1"/>
  <c r="CS856" i="1"/>
  <c r="CU856" i="1"/>
  <c r="T856" i="1" s="1"/>
  <c r="CV856" i="1"/>
  <c r="U856" i="1" s="1"/>
  <c r="CW856" i="1"/>
  <c r="V856" i="1" s="1"/>
  <c r="GL856" i="1"/>
  <c r="GO856" i="1"/>
  <c r="GP856" i="1"/>
  <c r="GV856" i="1"/>
  <c r="HC856" i="1"/>
  <c r="GX856" i="1" s="1"/>
  <c r="R857" i="1"/>
  <c r="S857" i="1"/>
  <c r="Y857" i="1" s="1"/>
  <c r="AC857" i="1"/>
  <c r="AE857" i="1"/>
  <c r="Q857" i="1" s="1"/>
  <c r="AF857" i="1"/>
  <c r="AG857" i="1"/>
  <c r="CU857" i="1" s="1"/>
  <c r="T857" i="1" s="1"/>
  <c r="AH857" i="1"/>
  <c r="AI857" i="1"/>
  <c r="AJ857" i="1"/>
  <c r="CR857" i="1"/>
  <c r="CS857" i="1"/>
  <c r="CT857" i="1"/>
  <c r="CV857" i="1"/>
  <c r="U857" i="1" s="1"/>
  <c r="CW857" i="1"/>
  <c r="V857" i="1" s="1"/>
  <c r="CX857" i="1"/>
  <c r="W857" i="1" s="1"/>
  <c r="GL857" i="1"/>
  <c r="GO857" i="1"/>
  <c r="GP857" i="1"/>
  <c r="GV857" i="1"/>
  <c r="HC857" i="1" s="1"/>
  <c r="GX857" i="1" s="1"/>
  <c r="P858" i="1"/>
  <c r="R858" i="1"/>
  <c r="S858" i="1"/>
  <c r="Y858" i="1" s="1"/>
  <c r="X858" i="1"/>
  <c r="AC858" i="1"/>
  <c r="AB858" i="1" s="1"/>
  <c r="AD858" i="1"/>
  <c r="AE858" i="1"/>
  <c r="Q858" i="1" s="1"/>
  <c r="AF858" i="1"/>
  <c r="AG858" i="1"/>
  <c r="AH858" i="1"/>
  <c r="CV858" i="1" s="1"/>
  <c r="U858" i="1" s="1"/>
  <c r="AI858" i="1"/>
  <c r="AJ858" i="1"/>
  <c r="CQ858" i="1"/>
  <c r="CR858" i="1"/>
  <c r="CS858" i="1"/>
  <c r="CT858" i="1"/>
  <c r="CU858" i="1"/>
  <c r="T858" i="1" s="1"/>
  <c r="CW858" i="1"/>
  <c r="V858" i="1" s="1"/>
  <c r="CX858" i="1"/>
  <c r="W858" i="1" s="1"/>
  <c r="CY858" i="1"/>
  <c r="GL858" i="1"/>
  <c r="GO858" i="1"/>
  <c r="GP858" i="1"/>
  <c r="GV858" i="1"/>
  <c r="HC858" i="1" s="1"/>
  <c r="GX858" i="1" s="1"/>
  <c r="B860" i="1"/>
  <c r="B819" i="1" s="1"/>
  <c r="C860" i="1"/>
  <c r="C819" i="1" s="1"/>
  <c r="D860" i="1"/>
  <c r="D819" i="1" s="1"/>
  <c r="F860" i="1"/>
  <c r="F819" i="1" s="1"/>
  <c r="G860" i="1"/>
  <c r="G819" i="1" s="1"/>
  <c r="BX860" i="1"/>
  <c r="BX819" i="1" s="1"/>
  <c r="BY860" i="1"/>
  <c r="BY819" i="1" s="1"/>
  <c r="BZ860" i="1"/>
  <c r="CG860" i="1" s="1"/>
  <c r="CD860" i="1"/>
  <c r="CD819" i="1" s="1"/>
  <c r="CI860" i="1"/>
  <c r="CI819" i="1" s="1"/>
  <c r="CK860" i="1"/>
  <c r="CK819" i="1" s="1"/>
  <c r="CL860" i="1"/>
  <c r="CL819" i="1" s="1"/>
  <c r="CM860" i="1"/>
  <c r="CM819" i="1" s="1"/>
  <c r="FP860" i="1"/>
  <c r="EG860" i="1" s="1"/>
  <c r="FQ860" i="1"/>
  <c r="FQ819" i="1" s="1"/>
  <c r="FU860" i="1"/>
  <c r="FU819" i="1" s="1"/>
  <c r="GC860" i="1"/>
  <c r="GC819" i="1" s="1"/>
  <c r="GD860" i="1"/>
  <c r="GD819" i="1" s="1"/>
  <c r="GE860" i="1"/>
  <c r="EV860" i="1" s="1"/>
  <c r="D890" i="1"/>
  <c r="E892" i="1"/>
  <c r="Z892" i="1"/>
  <c r="AA892" i="1"/>
  <c r="AM892" i="1"/>
  <c r="AN892" i="1"/>
  <c r="BE892" i="1"/>
  <c r="BF892" i="1"/>
  <c r="BG892" i="1"/>
  <c r="BH892" i="1"/>
  <c r="BI892" i="1"/>
  <c r="BJ892" i="1"/>
  <c r="BK892" i="1"/>
  <c r="BL892" i="1"/>
  <c r="BM892" i="1"/>
  <c r="BN892" i="1"/>
  <c r="BO892" i="1"/>
  <c r="BP892" i="1"/>
  <c r="BQ892" i="1"/>
  <c r="BR892" i="1"/>
  <c r="BS892" i="1"/>
  <c r="BT892" i="1"/>
  <c r="BU892" i="1"/>
  <c r="BV892" i="1"/>
  <c r="BW892" i="1"/>
  <c r="CN892" i="1"/>
  <c r="CO892" i="1"/>
  <c r="CP892" i="1"/>
  <c r="CQ892" i="1"/>
  <c r="CR892" i="1"/>
  <c r="CS892" i="1"/>
  <c r="CT892" i="1"/>
  <c r="CU892" i="1"/>
  <c r="CV892" i="1"/>
  <c r="CW892" i="1"/>
  <c r="CX892" i="1"/>
  <c r="CY892" i="1"/>
  <c r="CZ892" i="1"/>
  <c r="DA892" i="1"/>
  <c r="DB892" i="1"/>
  <c r="DC892" i="1"/>
  <c r="DD892" i="1"/>
  <c r="DE892" i="1"/>
  <c r="DF892" i="1"/>
  <c r="DR892" i="1"/>
  <c r="DS892" i="1"/>
  <c r="EE892" i="1"/>
  <c r="EF892" i="1"/>
  <c r="EW892" i="1"/>
  <c r="EX892" i="1"/>
  <c r="EY892" i="1"/>
  <c r="EZ892" i="1"/>
  <c r="FA892" i="1"/>
  <c r="FB892" i="1"/>
  <c r="FC892" i="1"/>
  <c r="FD892" i="1"/>
  <c r="FE892" i="1"/>
  <c r="FF892" i="1"/>
  <c r="FG892" i="1"/>
  <c r="FH892" i="1"/>
  <c r="FI892" i="1"/>
  <c r="FJ892" i="1"/>
  <c r="FK892" i="1"/>
  <c r="FL892" i="1"/>
  <c r="FM892" i="1"/>
  <c r="FN892" i="1"/>
  <c r="FO892" i="1"/>
  <c r="GF892" i="1"/>
  <c r="GG892" i="1"/>
  <c r="GH892" i="1"/>
  <c r="GI892" i="1"/>
  <c r="GJ892" i="1"/>
  <c r="GK892" i="1"/>
  <c r="GL892" i="1"/>
  <c r="GM892" i="1"/>
  <c r="GN892" i="1"/>
  <c r="GO892" i="1"/>
  <c r="GP892" i="1"/>
  <c r="GQ892" i="1"/>
  <c r="GR892" i="1"/>
  <c r="GS892" i="1"/>
  <c r="GT892" i="1"/>
  <c r="GU892" i="1"/>
  <c r="GV892" i="1"/>
  <c r="GW892" i="1"/>
  <c r="GX892" i="1"/>
  <c r="C894" i="1"/>
  <c r="D894" i="1"/>
  <c r="I894" i="1"/>
  <c r="K894" i="1"/>
  <c r="R894" i="1"/>
  <c r="S894" i="1"/>
  <c r="Y894" i="1" s="1"/>
  <c r="AC894" i="1"/>
  <c r="AE894" i="1"/>
  <c r="Q894" i="1" s="1"/>
  <c r="AF894" i="1"/>
  <c r="AG894" i="1"/>
  <c r="CU894" i="1" s="1"/>
  <c r="T894" i="1" s="1"/>
  <c r="AH894" i="1"/>
  <c r="AI894" i="1"/>
  <c r="AJ894" i="1"/>
  <c r="CR894" i="1"/>
  <c r="CS894" i="1"/>
  <c r="CT894" i="1"/>
  <c r="CV894" i="1"/>
  <c r="U894" i="1" s="1"/>
  <c r="CW894" i="1"/>
  <c r="V894" i="1" s="1"/>
  <c r="CX894" i="1"/>
  <c r="W894" i="1" s="1"/>
  <c r="GL894" i="1"/>
  <c r="GO894" i="1"/>
  <c r="GP894" i="1"/>
  <c r="GV894" i="1"/>
  <c r="HC894" i="1" s="1"/>
  <c r="GX894" i="1" s="1"/>
  <c r="C895" i="1"/>
  <c r="D895" i="1"/>
  <c r="I895" i="1"/>
  <c r="K895" i="1"/>
  <c r="P895" i="1"/>
  <c r="R895" i="1"/>
  <c r="S895" i="1"/>
  <c r="Y895" i="1" s="1"/>
  <c r="X895" i="1"/>
  <c r="AC895" i="1"/>
  <c r="AB895" i="1" s="1"/>
  <c r="AD895" i="1"/>
  <c r="AE895" i="1"/>
  <c r="Q895" i="1" s="1"/>
  <c r="AF895" i="1"/>
  <c r="AG895" i="1"/>
  <c r="AH895" i="1"/>
  <c r="CV895" i="1" s="1"/>
  <c r="U895" i="1" s="1"/>
  <c r="AI895" i="1"/>
  <c r="AJ895" i="1"/>
  <c r="CQ895" i="1"/>
  <c r="CR895" i="1"/>
  <c r="CS895" i="1"/>
  <c r="CT895" i="1"/>
  <c r="CU895" i="1"/>
  <c r="T895" i="1" s="1"/>
  <c r="CW895" i="1"/>
  <c r="V895" i="1" s="1"/>
  <c r="CX895" i="1"/>
  <c r="W895" i="1" s="1"/>
  <c r="CY895" i="1"/>
  <c r="GL895" i="1"/>
  <c r="GO895" i="1"/>
  <c r="GP895" i="1"/>
  <c r="GV895" i="1"/>
  <c r="HC895" i="1" s="1"/>
  <c r="GX895" i="1" s="1"/>
  <c r="I896" i="1"/>
  <c r="Q896" i="1" s="1"/>
  <c r="P896" i="1"/>
  <c r="R896" i="1"/>
  <c r="S896" i="1"/>
  <c r="Y896" i="1" s="1"/>
  <c r="X896" i="1"/>
  <c r="AC896" i="1"/>
  <c r="AB896" i="1" s="1"/>
  <c r="AD896" i="1"/>
  <c r="AE896" i="1"/>
  <c r="AF896" i="1"/>
  <c r="AG896" i="1"/>
  <c r="AH896" i="1"/>
  <c r="CV896" i="1" s="1"/>
  <c r="U896" i="1" s="1"/>
  <c r="AI896" i="1"/>
  <c r="AJ896" i="1"/>
  <c r="CQ896" i="1"/>
  <c r="CR896" i="1"/>
  <c r="CS896" i="1"/>
  <c r="CT896" i="1"/>
  <c r="CU896" i="1"/>
  <c r="T896" i="1" s="1"/>
  <c r="CW896" i="1"/>
  <c r="V896" i="1" s="1"/>
  <c r="CX896" i="1"/>
  <c r="W896" i="1" s="1"/>
  <c r="CY896" i="1"/>
  <c r="GL896" i="1"/>
  <c r="GO896" i="1"/>
  <c r="GP896" i="1"/>
  <c r="GV896" i="1"/>
  <c r="HC896" i="1" s="1"/>
  <c r="GX896" i="1" s="1"/>
  <c r="I897" i="1"/>
  <c r="Q897" i="1" s="1"/>
  <c r="P897" i="1"/>
  <c r="CP897" i="1" s="1"/>
  <c r="O897" i="1" s="1"/>
  <c r="GM897" i="1" s="1"/>
  <c r="GN897" i="1" s="1"/>
  <c r="R897" i="1"/>
  <c r="S897" i="1"/>
  <c r="Y897" i="1" s="1"/>
  <c r="X897" i="1"/>
  <c r="AC897" i="1"/>
  <c r="AB897" i="1" s="1"/>
  <c r="AD897" i="1"/>
  <c r="AE897" i="1"/>
  <c r="AF897" i="1"/>
  <c r="AG897" i="1"/>
  <c r="AH897" i="1"/>
  <c r="CV897" i="1" s="1"/>
  <c r="U897" i="1" s="1"/>
  <c r="AI897" i="1"/>
  <c r="AJ897" i="1"/>
  <c r="CQ897" i="1"/>
  <c r="CR897" i="1"/>
  <c r="CS897" i="1"/>
  <c r="CT897" i="1"/>
  <c r="CU897" i="1"/>
  <c r="T897" i="1" s="1"/>
  <c r="CW897" i="1"/>
  <c r="V897" i="1" s="1"/>
  <c r="CX897" i="1"/>
  <c r="W897" i="1" s="1"/>
  <c r="CY897" i="1"/>
  <c r="GL897" i="1"/>
  <c r="GO897" i="1"/>
  <c r="GP897" i="1"/>
  <c r="GV897" i="1"/>
  <c r="HC897" i="1" s="1"/>
  <c r="GX897" i="1" s="1"/>
  <c r="P898" i="1"/>
  <c r="S898" i="1"/>
  <c r="AC898" i="1"/>
  <c r="AE898" i="1"/>
  <c r="X898" i="1" s="1"/>
  <c r="AF898" i="1"/>
  <c r="AG898" i="1"/>
  <c r="AH898" i="1"/>
  <c r="AI898" i="1"/>
  <c r="CW898" i="1" s="1"/>
  <c r="V898" i="1" s="1"/>
  <c r="AJ898" i="1"/>
  <c r="CQ898" i="1"/>
  <c r="CR898" i="1"/>
  <c r="CT898" i="1"/>
  <c r="CU898" i="1"/>
  <c r="T898" i="1" s="1"/>
  <c r="CV898" i="1"/>
  <c r="U898" i="1" s="1"/>
  <c r="CX898" i="1"/>
  <c r="W898" i="1" s="1"/>
  <c r="CZ898" i="1"/>
  <c r="GL898" i="1"/>
  <c r="GN898" i="1"/>
  <c r="GO898" i="1"/>
  <c r="GP898" i="1"/>
  <c r="GV898" i="1"/>
  <c r="HC898" i="1" s="1"/>
  <c r="GX898" i="1" s="1"/>
  <c r="P899" i="1"/>
  <c r="S899" i="1"/>
  <c r="AC899" i="1"/>
  <c r="AE899" i="1"/>
  <c r="X899" i="1" s="1"/>
  <c r="AF899" i="1"/>
  <c r="AG899" i="1"/>
  <c r="AH899" i="1"/>
  <c r="AI899" i="1"/>
  <c r="CW899" i="1" s="1"/>
  <c r="V899" i="1" s="1"/>
  <c r="AJ899" i="1"/>
  <c r="CQ899" i="1"/>
  <c r="CR899" i="1"/>
  <c r="CT899" i="1"/>
  <c r="CU899" i="1"/>
  <c r="T899" i="1" s="1"/>
  <c r="CV899" i="1"/>
  <c r="U899" i="1" s="1"/>
  <c r="CX899" i="1"/>
  <c r="W899" i="1" s="1"/>
  <c r="CZ899" i="1"/>
  <c r="GL899" i="1"/>
  <c r="GN899" i="1"/>
  <c r="GO899" i="1"/>
  <c r="GP899" i="1"/>
  <c r="GV899" i="1"/>
  <c r="HC899" i="1" s="1"/>
  <c r="GX899" i="1" s="1"/>
  <c r="P900" i="1"/>
  <c r="S900" i="1"/>
  <c r="AC900" i="1"/>
  <c r="AE900" i="1"/>
  <c r="X900" i="1" s="1"/>
  <c r="AF900" i="1"/>
  <c r="AG900" i="1"/>
  <c r="AH900" i="1"/>
  <c r="AI900" i="1"/>
  <c r="CW900" i="1" s="1"/>
  <c r="V900" i="1" s="1"/>
  <c r="AJ900" i="1"/>
  <c r="CQ900" i="1"/>
  <c r="CR900" i="1"/>
  <c r="CT900" i="1"/>
  <c r="CU900" i="1"/>
  <c r="T900" i="1" s="1"/>
  <c r="CV900" i="1"/>
  <c r="U900" i="1" s="1"/>
  <c r="CX900" i="1"/>
  <c r="W900" i="1" s="1"/>
  <c r="CZ900" i="1"/>
  <c r="GL900" i="1"/>
  <c r="GN900" i="1"/>
  <c r="GO900" i="1"/>
  <c r="GP900" i="1"/>
  <c r="GV900" i="1"/>
  <c r="HC900" i="1" s="1"/>
  <c r="GX900" i="1" s="1"/>
  <c r="P901" i="1"/>
  <c r="S901" i="1"/>
  <c r="AC901" i="1"/>
  <c r="AE901" i="1"/>
  <c r="X901" i="1" s="1"/>
  <c r="AF901" i="1"/>
  <c r="AG901" i="1"/>
  <c r="AH901" i="1"/>
  <c r="AI901" i="1"/>
  <c r="CW901" i="1" s="1"/>
  <c r="V901" i="1" s="1"/>
  <c r="AJ901" i="1"/>
  <c r="CQ901" i="1"/>
  <c r="CR901" i="1"/>
  <c r="CT901" i="1"/>
  <c r="CU901" i="1"/>
  <c r="T901" i="1" s="1"/>
  <c r="CV901" i="1"/>
  <c r="U901" i="1" s="1"/>
  <c r="CX901" i="1"/>
  <c r="W901" i="1" s="1"/>
  <c r="CZ901" i="1"/>
  <c r="GL901" i="1"/>
  <c r="GN901" i="1"/>
  <c r="GO901" i="1"/>
  <c r="GP901" i="1"/>
  <c r="GV901" i="1"/>
  <c r="HC901" i="1" s="1"/>
  <c r="GX901" i="1" s="1"/>
  <c r="P902" i="1"/>
  <c r="S902" i="1"/>
  <c r="AC902" i="1"/>
  <c r="AE902" i="1"/>
  <c r="X902" i="1" s="1"/>
  <c r="AF902" i="1"/>
  <c r="AG902" i="1"/>
  <c r="AH902" i="1"/>
  <c r="AI902" i="1"/>
  <c r="CW902" i="1" s="1"/>
  <c r="V902" i="1" s="1"/>
  <c r="AJ902" i="1"/>
  <c r="CQ902" i="1"/>
  <c r="CR902" i="1"/>
  <c r="CT902" i="1"/>
  <c r="CU902" i="1"/>
  <c r="T902" i="1" s="1"/>
  <c r="CV902" i="1"/>
  <c r="U902" i="1" s="1"/>
  <c r="CX902" i="1"/>
  <c r="W902" i="1" s="1"/>
  <c r="CZ902" i="1"/>
  <c r="GL902" i="1"/>
  <c r="GN902" i="1"/>
  <c r="GO902" i="1"/>
  <c r="GP902" i="1"/>
  <c r="GV902" i="1"/>
  <c r="HC902" i="1" s="1"/>
  <c r="GX902" i="1" s="1"/>
  <c r="P903" i="1"/>
  <c r="S903" i="1"/>
  <c r="AC903" i="1"/>
  <c r="AE903" i="1"/>
  <c r="X903" i="1" s="1"/>
  <c r="AF903" i="1"/>
  <c r="AG903" i="1"/>
  <c r="AH903" i="1"/>
  <c r="AI903" i="1"/>
  <c r="CW903" i="1" s="1"/>
  <c r="V903" i="1" s="1"/>
  <c r="AJ903" i="1"/>
  <c r="CQ903" i="1"/>
  <c r="CR903" i="1"/>
  <c r="CT903" i="1"/>
  <c r="CU903" i="1"/>
  <c r="T903" i="1" s="1"/>
  <c r="CV903" i="1"/>
  <c r="U903" i="1" s="1"/>
  <c r="CX903" i="1"/>
  <c r="W903" i="1" s="1"/>
  <c r="CZ903" i="1"/>
  <c r="GL903" i="1"/>
  <c r="GN903" i="1"/>
  <c r="GO903" i="1"/>
  <c r="GP903" i="1"/>
  <c r="GV903" i="1"/>
  <c r="HC903" i="1" s="1"/>
  <c r="GX903" i="1" s="1"/>
  <c r="P904" i="1"/>
  <c r="S904" i="1"/>
  <c r="AC904" i="1"/>
  <c r="AE904" i="1"/>
  <c r="X904" i="1" s="1"/>
  <c r="AF904" i="1"/>
  <c r="AG904" i="1"/>
  <c r="AH904" i="1"/>
  <c r="AI904" i="1"/>
  <c r="CW904" i="1" s="1"/>
  <c r="V904" i="1" s="1"/>
  <c r="AJ904" i="1"/>
  <c r="CQ904" i="1"/>
  <c r="CR904" i="1"/>
  <c r="CT904" i="1"/>
  <c r="CU904" i="1"/>
  <c r="T904" i="1" s="1"/>
  <c r="CV904" i="1"/>
  <c r="U904" i="1" s="1"/>
  <c r="CX904" i="1"/>
  <c r="W904" i="1" s="1"/>
  <c r="CZ904" i="1"/>
  <c r="GL904" i="1"/>
  <c r="GN904" i="1"/>
  <c r="GO904" i="1"/>
  <c r="GP904" i="1"/>
  <c r="GV904" i="1"/>
  <c r="HC904" i="1" s="1"/>
  <c r="GX904" i="1" s="1"/>
  <c r="P905" i="1"/>
  <c r="S905" i="1"/>
  <c r="AC905" i="1"/>
  <c r="AE905" i="1"/>
  <c r="X905" i="1" s="1"/>
  <c r="AF905" i="1"/>
  <c r="AG905" i="1"/>
  <c r="AH905" i="1"/>
  <c r="AI905" i="1"/>
  <c r="CW905" i="1" s="1"/>
  <c r="V905" i="1" s="1"/>
  <c r="AJ905" i="1"/>
  <c r="CQ905" i="1"/>
  <c r="CR905" i="1"/>
  <c r="CT905" i="1"/>
  <c r="CU905" i="1"/>
  <c r="T905" i="1" s="1"/>
  <c r="CV905" i="1"/>
  <c r="U905" i="1" s="1"/>
  <c r="CX905" i="1"/>
  <c r="W905" i="1" s="1"/>
  <c r="CZ905" i="1"/>
  <c r="GL905" i="1"/>
  <c r="GN905" i="1"/>
  <c r="GO905" i="1"/>
  <c r="GP905" i="1"/>
  <c r="GV905" i="1"/>
  <c r="HC905" i="1" s="1"/>
  <c r="GX905" i="1" s="1"/>
  <c r="P906" i="1"/>
  <c r="S906" i="1"/>
  <c r="AC906" i="1"/>
  <c r="AE906" i="1"/>
  <c r="X906" i="1" s="1"/>
  <c r="AF906" i="1"/>
  <c r="AG906" i="1"/>
  <c r="AH906" i="1"/>
  <c r="AI906" i="1"/>
  <c r="CW906" i="1" s="1"/>
  <c r="V906" i="1" s="1"/>
  <c r="AJ906" i="1"/>
  <c r="CQ906" i="1"/>
  <c r="CR906" i="1"/>
  <c r="CT906" i="1"/>
  <c r="CU906" i="1"/>
  <c r="T906" i="1" s="1"/>
  <c r="CV906" i="1"/>
  <c r="U906" i="1" s="1"/>
  <c r="CX906" i="1"/>
  <c r="W906" i="1" s="1"/>
  <c r="CZ906" i="1"/>
  <c r="GL906" i="1"/>
  <c r="GN906" i="1"/>
  <c r="GO906" i="1"/>
  <c r="GP906" i="1"/>
  <c r="GV906" i="1"/>
  <c r="HC906" i="1" s="1"/>
  <c r="GX906" i="1" s="1"/>
  <c r="P907" i="1"/>
  <c r="S907" i="1"/>
  <c r="AC907" i="1"/>
  <c r="AE907" i="1"/>
  <c r="X907" i="1" s="1"/>
  <c r="AF907" i="1"/>
  <c r="AG907" i="1"/>
  <c r="AH907" i="1"/>
  <c r="AI907" i="1"/>
  <c r="CW907" i="1" s="1"/>
  <c r="V907" i="1" s="1"/>
  <c r="AJ907" i="1"/>
  <c r="CQ907" i="1"/>
  <c r="CR907" i="1"/>
  <c r="CT907" i="1"/>
  <c r="CU907" i="1"/>
  <c r="T907" i="1" s="1"/>
  <c r="CV907" i="1"/>
  <c r="U907" i="1" s="1"/>
  <c r="CX907" i="1"/>
  <c r="W907" i="1" s="1"/>
  <c r="CZ907" i="1"/>
  <c r="GL907" i="1"/>
  <c r="GN907" i="1"/>
  <c r="GO907" i="1"/>
  <c r="GP907" i="1"/>
  <c r="GV907" i="1"/>
  <c r="HC907" i="1" s="1"/>
  <c r="GX907" i="1" s="1"/>
  <c r="P908" i="1"/>
  <c r="S908" i="1"/>
  <c r="AC908" i="1"/>
  <c r="AE908" i="1"/>
  <c r="X908" i="1" s="1"/>
  <c r="AF908" i="1"/>
  <c r="AG908" i="1"/>
  <c r="AH908" i="1"/>
  <c r="AI908" i="1"/>
  <c r="CW908" i="1" s="1"/>
  <c r="V908" i="1" s="1"/>
  <c r="AJ908" i="1"/>
  <c r="CQ908" i="1"/>
  <c r="CR908" i="1"/>
  <c r="CT908" i="1"/>
  <c r="CU908" i="1"/>
  <c r="T908" i="1" s="1"/>
  <c r="CV908" i="1"/>
  <c r="U908" i="1" s="1"/>
  <c r="CX908" i="1"/>
  <c r="W908" i="1" s="1"/>
  <c r="CZ908" i="1"/>
  <c r="GL908" i="1"/>
  <c r="GN908" i="1"/>
  <c r="GO908" i="1"/>
  <c r="GP908" i="1"/>
  <c r="GV908" i="1"/>
  <c r="HC908" i="1" s="1"/>
  <c r="GX908" i="1" s="1"/>
  <c r="P909" i="1"/>
  <c r="S909" i="1"/>
  <c r="AC909" i="1"/>
  <c r="AE909" i="1"/>
  <c r="X909" i="1" s="1"/>
  <c r="AF909" i="1"/>
  <c r="AG909" i="1"/>
  <c r="AH909" i="1"/>
  <c r="AI909" i="1"/>
  <c r="CW909" i="1" s="1"/>
  <c r="V909" i="1" s="1"/>
  <c r="AJ909" i="1"/>
  <c r="CQ909" i="1"/>
  <c r="CR909" i="1"/>
  <c r="CT909" i="1"/>
  <c r="CU909" i="1"/>
  <c r="T909" i="1" s="1"/>
  <c r="CV909" i="1"/>
  <c r="U909" i="1" s="1"/>
  <c r="CX909" i="1"/>
  <c r="W909" i="1" s="1"/>
  <c r="CZ909" i="1"/>
  <c r="GL909" i="1"/>
  <c r="GN909" i="1"/>
  <c r="GO909" i="1"/>
  <c r="GP909" i="1"/>
  <c r="GV909" i="1"/>
  <c r="HC909" i="1" s="1"/>
  <c r="GX909" i="1" s="1"/>
  <c r="P910" i="1"/>
  <c r="S910" i="1"/>
  <c r="AC910" i="1"/>
  <c r="AE910" i="1"/>
  <c r="X910" i="1" s="1"/>
  <c r="AF910" i="1"/>
  <c r="AG910" i="1"/>
  <c r="AH910" i="1"/>
  <c r="AI910" i="1"/>
  <c r="CW910" i="1" s="1"/>
  <c r="V910" i="1" s="1"/>
  <c r="AJ910" i="1"/>
  <c r="CQ910" i="1"/>
  <c r="CR910" i="1"/>
  <c r="CT910" i="1"/>
  <c r="CU910" i="1"/>
  <c r="T910" i="1" s="1"/>
  <c r="CV910" i="1"/>
  <c r="U910" i="1" s="1"/>
  <c r="CX910" i="1"/>
  <c r="W910" i="1" s="1"/>
  <c r="CZ910" i="1"/>
  <c r="GL910" i="1"/>
  <c r="GN910" i="1"/>
  <c r="GO910" i="1"/>
  <c r="GP910" i="1"/>
  <c r="GV910" i="1"/>
  <c r="HC910" i="1" s="1"/>
  <c r="GX910" i="1" s="1"/>
  <c r="P911" i="1"/>
  <c r="S911" i="1"/>
  <c r="AC911" i="1"/>
  <c r="AE911" i="1"/>
  <c r="X911" i="1" s="1"/>
  <c r="AF911" i="1"/>
  <c r="AG911" i="1"/>
  <c r="AH911" i="1"/>
  <c r="AI911" i="1"/>
  <c r="CW911" i="1" s="1"/>
  <c r="V911" i="1" s="1"/>
  <c r="AJ911" i="1"/>
  <c r="CQ911" i="1"/>
  <c r="CR911" i="1"/>
  <c r="CT911" i="1"/>
  <c r="CU911" i="1"/>
  <c r="T911" i="1" s="1"/>
  <c r="CV911" i="1"/>
  <c r="U911" i="1" s="1"/>
  <c r="CX911" i="1"/>
  <c r="W911" i="1" s="1"/>
  <c r="CZ911" i="1"/>
  <c r="GL911" i="1"/>
  <c r="FR931" i="1" s="1"/>
  <c r="GN911" i="1"/>
  <c r="GO911" i="1"/>
  <c r="GP911" i="1"/>
  <c r="GV911" i="1"/>
  <c r="HC911" i="1" s="1"/>
  <c r="GX911" i="1" s="1"/>
  <c r="P912" i="1"/>
  <c r="S912" i="1"/>
  <c r="AC912" i="1"/>
  <c r="AE912" i="1"/>
  <c r="X912" i="1" s="1"/>
  <c r="AF912" i="1"/>
  <c r="AG912" i="1"/>
  <c r="AH912" i="1"/>
  <c r="AI912" i="1"/>
  <c r="CW912" i="1" s="1"/>
  <c r="V912" i="1" s="1"/>
  <c r="AJ912" i="1"/>
  <c r="CQ912" i="1"/>
  <c r="CR912" i="1"/>
  <c r="CT912" i="1"/>
  <c r="CU912" i="1"/>
  <c r="T912" i="1" s="1"/>
  <c r="CV912" i="1"/>
  <c r="U912" i="1" s="1"/>
  <c r="CX912" i="1"/>
  <c r="W912" i="1" s="1"/>
  <c r="CZ912" i="1"/>
  <c r="GL912" i="1"/>
  <c r="GN912" i="1"/>
  <c r="GO912" i="1"/>
  <c r="GP912" i="1"/>
  <c r="GV912" i="1"/>
  <c r="HC912" i="1" s="1"/>
  <c r="GX912" i="1" s="1"/>
  <c r="P913" i="1"/>
  <c r="S913" i="1"/>
  <c r="AC913" i="1"/>
  <c r="AE913" i="1"/>
  <c r="X913" i="1" s="1"/>
  <c r="AF913" i="1"/>
  <c r="AG913" i="1"/>
  <c r="AH913" i="1"/>
  <c r="AI913" i="1"/>
  <c r="CW913" i="1" s="1"/>
  <c r="V913" i="1" s="1"/>
  <c r="AJ913" i="1"/>
  <c r="CQ913" i="1"/>
  <c r="CR913" i="1"/>
  <c r="CT913" i="1"/>
  <c r="CU913" i="1"/>
  <c r="T913" i="1" s="1"/>
  <c r="CV913" i="1"/>
  <c r="U913" i="1" s="1"/>
  <c r="CX913" i="1"/>
  <c r="W913" i="1" s="1"/>
  <c r="CZ913" i="1"/>
  <c r="GL913" i="1"/>
  <c r="GN913" i="1"/>
  <c r="GO913" i="1"/>
  <c r="GP913" i="1"/>
  <c r="FV931" i="1" s="1"/>
  <c r="GV913" i="1"/>
  <c r="HC913" i="1" s="1"/>
  <c r="GX913" i="1" s="1"/>
  <c r="P914" i="1"/>
  <c r="S914" i="1"/>
  <c r="AC914" i="1"/>
  <c r="AE914" i="1"/>
  <c r="X914" i="1" s="1"/>
  <c r="AF914" i="1"/>
  <c r="AG914" i="1"/>
  <c r="AH914" i="1"/>
  <c r="AI914" i="1"/>
  <c r="CW914" i="1" s="1"/>
  <c r="V914" i="1" s="1"/>
  <c r="AJ914" i="1"/>
  <c r="CQ914" i="1"/>
  <c r="CR914" i="1"/>
  <c r="CT914" i="1"/>
  <c r="CU914" i="1"/>
  <c r="T914" i="1" s="1"/>
  <c r="CV914" i="1"/>
  <c r="U914" i="1" s="1"/>
  <c r="CX914" i="1"/>
  <c r="W914" i="1" s="1"/>
  <c r="CZ914" i="1"/>
  <c r="GL914" i="1"/>
  <c r="GN914" i="1"/>
  <c r="GO914" i="1"/>
  <c r="GP914" i="1"/>
  <c r="GV914" i="1"/>
  <c r="HC914" i="1" s="1"/>
  <c r="GX914" i="1" s="1"/>
  <c r="P915" i="1"/>
  <c r="S915" i="1"/>
  <c r="AC915" i="1"/>
  <c r="AE915" i="1"/>
  <c r="X915" i="1" s="1"/>
  <c r="AF915" i="1"/>
  <c r="AG915" i="1"/>
  <c r="AH915" i="1"/>
  <c r="AI915" i="1"/>
  <c r="CW915" i="1" s="1"/>
  <c r="V915" i="1" s="1"/>
  <c r="AJ915" i="1"/>
  <c r="CQ915" i="1"/>
  <c r="CR915" i="1"/>
  <c r="CT915" i="1"/>
  <c r="CU915" i="1"/>
  <c r="T915" i="1" s="1"/>
  <c r="CV915" i="1"/>
  <c r="U915" i="1" s="1"/>
  <c r="CX915" i="1"/>
  <c r="W915" i="1" s="1"/>
  <c r="CZ915" i="1"/>
  <c r="GL915" i="1"/>
  <c r="GN915" i="1"/>
  <c r="GO915" i="1"/>
  <c r="GP915" i="1"/>
  <c r="GV915" i="1"/>
  <c r="HC915" i="1" s="1"/>
  <c r="GX915" i="1" s="1"/>
  <c r="P916" i="1"/>
  <c r="S916" i="1"/>
  <c r="AC916" i="1"/>
  <c r="AE916" i="1"/>
  <c r="X916" i="1" s="1"/>
  <c r="AF916" i="1"/>
  <c r="AG916" i="1"/>
  <c r="AH916" i="1"/>
  <c r="AI916" i="1"/>
  <c r="CW916" i="1" s="1"/>
  <c r="V916" i="1" s="1"/>
  <c r="AJ916" i="1"/>
  <c r="CQ916" i="1"/>
  <c r="CR916" i="1"/>
  <c r="CT916" i="1"/>
  <c r="CU916" i="1"/>
  <c r="T916" i="1" s="1"/>
  <c r="CV916" i="1"/>
  <c r="U916" i="1" s="1"/>
  <c r="CX916" i="1"/>
  <c r="W916" i="1" s="1"/>
  <c r="CZ916" i="1"/>
  <c r="GL916" i="1"/>
  <c r="GN916" i="1"/>
  <c r="GO916" i="1"/>
  <c r="GP916" i="1"/>
  <c r="GV916" i="1"/>
  <c r="HC916" i="1" s="1"/>
  <c r="GX916" i="1" s="1"/>
  <c r="P917" i="1"/>
  <c r="S917" i="1"/>
  <c r="AC917" i="1"/>
  <c r="AE917" i="1"/>
  <c r="AF917" i="1"/>
  <c r="AG917" i="1"/>
  <c r="AH917" i="1"/>
  <c r="AI917" i="1"/>
  <c r="CW917" i="1" s="1"/>
  <c r="V917" i="1" s="1"/>
  <c r="AJ917" i="1"/>
  <c r="CQ917" i="1"/>
  <c r="CR917" i="1"/>
  <c r="CT917" i="1"/>
  <c r="CU917" i="1"/>
  <c r="T917" i="1" s="1"/>
  <c r="CV917" i="1"/>
  <c r="U917" i="1" s="1"/>
  <c r="CX917" i="1"/>
  <c r="W917" i="1" s="1"/>
  <c r="CZ917" i="1"/>
  <c r="GL917" i="1"/>
  <c r="GN917" i="1"/>
  <c r="GO917" i="1"/>
  <c r="GP917" i="1"/>
  <c r="GV917" i="1"/>
  <c r="HC917" i="1" s="1"/>
  <c r="GX917" i="1"/>
  <c r="P918" i="1"/>
  <c r="CP918" i="1" s="1"/>
  <c r="O918" i="1" s="1"/>
  <c r="Q918" i="1"/>
  <c r="S918" i="1"/>
  <c r="U918" i="1"/>
  <c r="Y918" i="1"/>
  <c r="AC918" i="1"/>
  <c r="AE918" i="1"/>
  <c r="AF918" i="1"/>
  <c r="AG918" i="1"/>
  <c r="AH918" i="1"/>
  <c r="AI918" i="1"/>
  <c r="CW918" i="1" s="1"/>
  <c r="V918" i="1" s="1"/>
  <c r="AJ918" i="1"/>
  <c r="CQ918" i="1"/>
  <c r="CR918" i="1"/>
  <c r="CT918" i="1"/>
  <c r="CU918" i="1"/>
  <c r="T918" i="1" s="1"/>
  <c r="CV918" i="1"/>
  <c r="CX918" i="1"/>
  <c r="W918" i="1" s="1"/>
  <c r="CZ918" i="1"/>
  <c r="GL918" i="1"/>
  <c r="GN918" i="1"/>
  <c r="GO918" i="1"/>
  <c r="GP918" i="1"/>
  <c r="GV918" i="1"/>
  <c r="HC918" i="1" s="1"/>
  <c r="GX918" i="1" s="1"/>
  <c r="P919" i="1"/>
  <c r="S919" i="1"/>
  <c r="U919" i="1"/>
  <c r="AC919" i="1"/>
  <c r="AE919" i="1"/>
  <c r="Y919" i="1" s="1"/>
  <c r="AF919" i="1"/>
  <c r="AG919" i="1"/>
  <c r="AH919" i="1"/>
  <c r="AI919" i="1"/>
  <c r="CW919" i="1" s="1"/>
  <c r="V919" i="1" s="1"/>
  <c r="AJ919" i="1"/>
  <c r="CQ919" i="1"/>
  <c r="CT919" i="1"/>
  <c r="CU919" i="1"/>
  <c r="T919" i="1" s="1"/>
  <c r="CV919" i="1"/>
  <c r="CX919" i="1"/>
  <c r="W919" i="1" s="1"/>
  <c r="CZ919" i="1"/>
  <c r="GL919" i="1"/>
  <c r="GN919" i="1"/>
  <c r="GO919" i="1"/>
  <c r="GP919" i="1"/>
  <c r="GV919" i="1"/>
  <c r="HC919" i="1" s="1"/>
  <c r="GX919" i="1" s="1"/>
  <c r="P920" i="1"/>
  <c r="Q920" i="1"/>
  <c r="S920" i="1"/>
  <c r="U920" i="1"/>
  <c r="AC920" i="1"/>
  <c r="AE920" i="1"/>
  <c r="AF920" i="1"/>
  <c r="AG920" i="1"/>
  <c r="AH920" i="1"/>
  <c r="AI920" i="1"/>
  <c r="CW920" i="1" s="1"/>
  <c r="V920" i="1" s="1"/>
  <c r="AJ920" i="1"/>
  <c r="CQ920" i="1"/>
  <c r="CR920" i="1"/>
  <c r="CT920" i="1"/>
  <c r="CU920" i="1"/>
  <c r="T920" i="1" s="1"/>
  <c r="CV920" i="1"/>
  <c r="CX920" i="1"/>
  <c r="W920" i="1" s="1"/>
  <c r="CZ920" i="1"/>
  <c r="GL920" i="1"/>
  <c r="GN920" i="1"/>
  <c r="GO920" i="1"/>
  <c r="GP920" i="1"/>
  <c r="GV920" i="1"/>
  <c r="HC920" i="1" s="1"/>
  <c r="GX920" i="1" s="1"/>
  <c r="P921" i="1"/>
  <c r="CP921" i="1" s="1"/>
  <c r="O921" i="1" s="1"/>
  <c r="Q921" i="1"/>
  <c r="S921" i="1"/>
  <c r="Y921" i="1"/>
  <c r="AC921" i="1"/>
  <c r="AE921" i="1"/>
  <c r="AF921" i="1"/>
  <c r="AG921" i="1"/>
  <c r="AH921" i="1"/>
  <c r="AI921" i="1"/>
  <c r="CW921" i="1" s="1"/>
  <c r="V921" i="1" s="1"/>
  <c r="AJ921" i="1"/>
  <c r="CQ921" i="1"/>
  <c r="CR921" i="1"/>
  <c r="CT921" i="1"/>
  <c r="CU921" i="1"/>
  <c r="T921" i="1" s="1"/>
  <c r="CV921" i="1"/>
  <c r="U921" i="1" s="1"/>
  <c r="CX921" i="1"/>
  <c r="W921" i="1" s="1"/>
  <c r="CZ921" i="1"/>
  <c r="GL921" i="1"/>
  <c r="GN921" i="1"/>
  <c r="GO921" i="1"/>
  <c r="GP921" i="1"/>
  <c r="GV921" i="1"/>
  <c r="HC921" i="1" s="1"/>
  <c r="GX921" i="1"/>
  <c r="P922" i="1"/>
  <c r="CP922" i="1" s="1"/>
  <c r="O922" i="1" s="1"/>
  <c r="Q922" i="1"/>
  <c r="S922" i="1"/>
  <c r="U922" i="1"/>
  <c r="Y922" i="1"/>
  <c r="AC922" i="1"/>
  <c r="AE922" i="1"/>
  <c r="AF922" i="1"/>
  <c r="AG922" i="1"/>
  <c r="AH922" i="1"/>
  <c r="AI922" i="1"/>
  <c r="CW922" i="1" s="1"/>
  <c r="V922" i="1" s="1"/>
  <c r="AJ922" i="1"/>
  <c r="CQ922" i="1"/>
  <c r="CR922" i="1"/>
  <c r="CT922" i="1"/>
  <c r="CU922" i="1"/>
  <c r="T922" i="1" s="1"/>
  <c r="CV922" i="1"/>
  <c r="CX922" i="1"/>
  <c r="W922" i="1" s="1"/>
  <c r="CZ922" i="1"/>
  <c r="GL922" i="1"/>
  <c r="GN922" i="1"/>
  <c r="GO922" i="1"/>
  <c r="GP922" i="1"/>
  <c r="GV922" i="1"/>
  <c r="HC922" i="1" s="1"/>
  <c r="GX922" i="1" s="1"/>
  <c r="P923" i="1"/>
  <c r="S923" i="1"/>
  <c r="U923" i="1"/>
  <c r="AC923" i="1"/>
  <c r="AE923" i="1"/>
  <c r="Y923" i="1" s="1"/>
  <c r="AF923" i="1"/>
  <c r="AG923" i="1"/>
  <c r="AH923" i="1"/>
  <c r="AI923" i="1"/>
  <c r="CW923" i="1" s="1"/>
  <c r="V923" i="1" s="1"/>
  <c r="AJ923" i="1"/>
  <c r="CQ923" i="1"/>
  <c r="CT923" i="1"/>
  <c r="CU923" i="1"/>
  <c r="T923" i="1" s="1"/>
  <c r="CV923" i="1"/>
  <c r="CX923" i="1"/>
  <c r="W923" i="1" s="1"/>
  <c r="CZ923" i="1"/>
  <c r="GL923" i="1"/>
  <c r="GN923" i="1"/>
  <c r="GO923" i="1"/>
  <c r="GP923" i="1"/>
  <c r="GV923" i="1"/>
  <c r="HC923" i="1" s="1"/>
  <c r="GX923" i="1" s="1"/>
  <c r="P924" i="1"/>
  <c r="Q924" i="1"/>
  <c r="S924" i="1"/>
  <c r="U924" i="1"/>
  <c r="AC924" i="1"/>
  <c r="AE924" i="1"/>
  <c r="AF924" i="1"/>
  <c r="AG924" i="1"/>
  <c r="AH924" i="1"/>
  <c r="AI924" i="1"/>
  <c r="CW924" i="1" s="1"/>
  <c r="V924" i="1" s="1"/>
  <c r="AJ924" i="1"/>
  <c r="CQ924" i="1"/>
  <c r="CR924" i="1"/>
  <c r="CT924" i="1"/>
  <c r="CU924" i="1"/>
  <c r="T924" i="1" s="1"/>
  <c r="CV924" i="1"/>
  <c r="CX924" i="1"/>
  <c r="W924" i="1" s="1"/>
  <c r="CZ924" i="1"/>
  <c r="GL924" i="1"/>
  <c r="GN924" i="1"/>
  <c r="GO924" i="1"/>
  <c r="GP924" i="1"/>
  <c r="GV924" i="1"/>
  <c r="HC924" i="1" s="1"/>
  <c r="GX924" i="1" s="1"/>
  <c r="P925" i="1"/>
  <c r="CP925" i="1" s="1"/>
  <c r="O925" i="1" s="1"/>
  <c r="Q925" i="1"/>
  <c r="S925" i="1"/>
  <c r="Y925" i="1"/>
  <c r="AC925" i="1"/>
  <c r="AE925" i="1"/>
  <c r="AF925" i="1"/>
  <c r="AG925" i="1"/>
  <c r="AH925" i="1"/>
  <c r="AI925" i="1"/>
  <c r="CW925" i="1" s="1"/>
  <c r="V925" i="1" s="1"/>
  <c r="AJ925" i="1"/>
  <c r="CQ925" i="1"/>
  <c r="CR925" i="1"/>
  <c r="CT925" i="1"/>
  <c r="CU925" i="1"/>
  <c r="T925" i="1" s="1"/>
  <c r="CV925" i="1"/>
  <c r="U925" i="1" s="1"/>
  <c r="CX925" i="1"/>
  <c r="W925" i="1" s="1"/>
  <c r="CZ925" i="1"/>
  <c r="GL925" i="1"/>
  <c r="GN925" i="1"/>
  <c r="GO925" i="1"/>
  <c r="GP925" i="1"/>
  <c r="GV925" i="1"/>
  <c r="HC925" i="1" s="1"/>
  <c r="GX925" i="1"/>
  <c r="P926" i="1"/>
  <c r="CP926" i="1" s="1"/>
  <c r="O926" i="1" s="1"/>
  <c r="Q926" i="1"/>
  <c r="S926" i="1"/>
  <c r="U926" i="1"/>
  <c r="Y926" i="1"/>
  <c r="AC926" i="1"/>
  <c r="AE926" i="1"/>
  <c r="AF926" i="1"/>
  <c r="AG926" i="1"/>
  <c r="AH926" i="1"/>
  <c r="AI926" i="1"/>
  <c r="CW926" i="1" s="1"/>
  <c r="V926" i="1" s="1"/>
  <c r="AJ926" i="1"/>
  <c r="CQ926" i="1"/>
  <c r="CR926" i="1"/>
  <c r="CT926" i="1"/>
  <c r="CU926" i="1"/>
  <c r="T926" i="1" s="1"/>
  <c r="CV926" i="1"/>
  <c r="CX926" i="1"/>
  <c r="W926" i="1" s="1"/>
  <c r="CZ926" i="1"/>
  <c r="GL926" i="1"/>
  <c r="GN926" i="1"/>
  <c r="GO926" i="1"/>
  <c r="GP926" i="1"/>
  <c r="GV926" i="1"/>
  <c r="HC926" i="1" s="1"/>
  <c r="GX926" i="1" s="1"/>
  <c r="P927" i="1"/>
  <c r="S927" i="1"/>
  <c r="U927" i="1"/>
  <c r="AC927" i="1"/>
  <c r="AE927" i="1"/>
  <c r="Y927" i="1" s="1"/>
  <c r="AF927" i="1"/>
  <c r="AG927" i="1"/>
  <c r="AH927" i="1"/>
  <c r="AI927" i="1"/>
  <c r="CW927" i="1" s="1"/>
  <c r="V927" i="1" s="1"/>
  <c r="AJ927" i="1"/>
  <c r="CQ927" i="1"/>
  <c r="CT927" i="1"/>
  <c r="CU927" i="1"/>
  <c r="T927" i="1" s="1"/>
  <c r="CV927" i="1"/>
  <c r="CX927" i="1"/>
  <c r="W927" i="1" s="1"/>
  <c r="CZ927" i="1"/>
  <c r="GL927" i="1"/>
  <c r="GN927" i="1"/>
  <c r="GO927" i="1"/>
  <c r="GP927" i="1"/>
  <c r="GV927" i="1"/>
  <c r="HC927" i="1" s="1"/>
  <c r="GX927" i="1" s="1"/>
  <c r="P928" i="1"/>
  <c r="Q928" i="1"/>
  <c r="S928" i="1"/>
  <c r="U928" i="1"/>
  <c r="AC928" i="1"/>
  <c r="AE928" i="1"/>
  <c r="AF928" i="1"/>
  <c r="AG928" i="1"/>
  <c r="AH928" i="1"/>
  <c r="AI928" i="1"/>
  <c r="CW928" i="1" s="1"/>
  <c r="V928" i="1" s="1"/>
  <c r="AJ928" i="1"/>
  <c r="CQ928" i="1"/>
  <c r="CR928" i="1"/>
  <c r="CT928" i="1"/>
  <c r="CU928" i="1"/>
  <c r="T928" i="1" s="1"/>
  <c r="CV928" i="1"/>
  <c r="CX928" i="1"/>
  <c r="W928" i="1" s="1"/>
  <c r="CZ928" i="1"/>
  <c r="GL928" i="1"/>
  <c r="GN928" i="1"/>
  <c r="GO928" i="1"/>
  <c r="GP928" i="1"/>
  <c r="GV928" i="1"/>
  <c r="HC928" i="1" s="1"/>
  <c r="GX928" i="1" s="1"/>
  <c r="P929" i="1"/>
  <c r="CP929" i="1" s="1"/>
  <c r="O929" i="1" s="1"/>
  <c r="Q929" i="1"/>
  <c r="S929" i="1"/>
  <c r="Y929" i="1"/>
  <c r="AC929" i="1"/>
  <c r="AE929" i="1"/>
  <c r="AF929" i="1"/>
  <c r="AG929" i="1"/>
  <c r="AH929" i="1"/>
  <c r="AI929" i="1"/>
  <c r="CW929" i="1" s="1"/>
  <c r="V929" i="1" s="1"/>
  <c r="AJ929" i="1"/>
  <c r="CQ929" i="1"/>
  <c r="CR929" i="1"/>
  <c r="CT929" i="1"/>
  <c r="CU929" i="1"/>
  <c r="T929" i="1" s="1"/>
  <c r="CV929" i="1"/>
  <c r="U929" i="1" s="1"/>
  <c r="CX929" i="1"/>
  <c r="W929" i="1" s="1"/>
  <c r="CZ929" i="1"/>
  <c r="GL929" i="1"/>
  <c r="GN929" i="1"/>
  <c r="GO929" i="1"/>
  <c r="GP929" i="1"/>
  <c r="GV929" i="1"/>
  <c r="HC929" i="1" s="1"/>
  <c r="GX929" i="1"/>
  <c r="B931" i="1"/>
  <c r="B892" i="1" s="1"/>
  <c r="C931" i="1"/>
  <c r="C892" i="1" s="1"/>
  <c r="D931" i="1"/>
  <c r="D892" i="1" s="1"/>
  <c r="F931" i="1"/>
  <c r="F892" i="1" s="1"/>
  <c r="G931" i="1"/>
  <c r="G892" i="1" s="1"/>
  <c r="S931" i="1"/>
  <c r="S892" i="1" s="1"/>
  <c r="AF931" i="1"/>
  <c r="AF892" i="1" s="1"/>
  <c r="AH931" i="1"/>
  <c r="BD931" i="1"/>
  <c r="BX931" i="1"/>
  <c r="BX892" i="1" s="1"/>
  <c r="BZ931" i="1"/>
  <c r="CG931" i="1" s="1"/>
  <c r="CC931" i="1"/>
  <c r="CC892" i="1" s="1"/>
  <c r="CD931" i="1"/>
  <c r="CD892" i="1" s="1"/>
  <c r="CK931" i="1"/>
  <c r="CK892" i="1" s="1"/>
  <c r="CL931" i="1"/>
  <c r="CL892" i="1" s="1"/>
  <c r="CM931" i="1"/>
  <c r="CM892" i="1" s="1"/>
  <c r="DX931" i="1"/>
  <c r="EB931" i="1"/>
  <c r="EL931" i="1"/>
  <c r="EL892" i="1" s="1"/>
  <c r="ET931" i="1"/>
  <c r="FP931" i="1"/>
  <c r="EG931" i="1" s="1"/>
  <c r="EG892" i="1" s="1"/>
  <c r="FU931" i="1"/>
  <c r="FU892" i="1" s="1"/>
  <c r="FY931" i="1"/>
  <c r="FY892" i="1" s="1"/>
  <c r="GC931" i="1"/>
  <c r="GC892" i="1" s="1"/>
  <c r="GD931" i="1"/>
  <c r="GD892" i="1" s="1"/>
  <c r="GE931" i="1"/>
  <c r="EV931" i="1" s="1"/>
  <c r="P935" i="1"/>
  <c r="P949" i="1"/>
  <c r="D961" i="1"/>
  <c r="E963" i="1"/>
  <c r="Z963" i="1"/>
  <c r="AA963" i="1"/>
  <c r="AM963" i="1"/>
  <c r="AN963" i="1"/>
  <c r="BE963" i="1"/>
  <c r="BF963" i="1"/>
  <c r="BG963" i="1"/>
  <c r="BH963" i="1"/>
  <c r="BI963" i="1"/>
  <c r="BJ963" i="1"/>
  <c r="BK963" i="1"/>
  <c r="BL963" i="1"/>
  <c r="BM963" i="1"/>
  <c r="BN963" i="1"/>
  <c r="BO963" i="1"/>
  <c r="BP963" i="1"/>
  <c r="BQ963" i="1"/>
  <c r="BR963" i="1"/>
  <c r="BS963" i="1"/>
  <c r="BT963" i="1"/>
  <c r="BU963" i="1"/>
  <c r="BV963" i="1"/>
  <c r="BW963" i="1"/>
  <c r="CN963" i="1"/>
  <c r="CO963" i="1"/>
  <c r="CP963" i="1"/>
  <c r="CQ963" i="1"/>
  <c r="CR963" i="1"/>
  <c r="CS963" i="1"/>
  <c r="CT963" i="1"/>
  <c r="CU963" i="1"/>
  <c r="CV963" i="1"/>
  <c r="CW963" i="1"/>
  <c r="CX963" i="1"/>
  <c r="CY963" i="1"/>
  <c r="CZ963" i="1"/>
  <c r="DA963" i="1"/>
  <c r="DB963" i="1"/>
  <c r="DC963" i="1"/>
  <c r="DD963" i="1"/>
  <c r="DE963" i="1"/>
  <c r="DF963" i="1"/>
  <c r="DR963" i="1"/>
  <c r="DS963" i="1"/>
  <c r="EE963" i="1"/>
  <c r="EF963" i="1"/>
  <c r="EW963" i="1"/>
  <c r="EX963" i="1"/>
  <c r="EY963" i="1"/>
  <c r="EZ963" i="1"/>
  <c r="FA963" i="1"/>
  <c r="FB963" i="1"/>
  <c r="FC963" i="1"/>
  <c r="FD963" i="1"/>
  <c r="FE963" i="1"/>
  <c r="FF963" i="1"/>
  <c r="FG963" i="1"/>
  <c r="FH963" i="1"/>
  <c r="FI963" i="1"/>
  <c r="FJ963" i="1"/>
  <c r="FK963" i="1"/>
  <c r="FL963" i="1"/>
  <c r="FM963" i="1"/>
  <c r="FN963" i="1"/>
  <c r="FO963" i="1"/>
  <c r="GD963" i="1"/>
  <c r="GF963" i="1"/>
  <c r="GG963" i="1"/>
  <c r="GH963" i="1"/>
  <c r="GI963" i="1"/>
  <c r="GJ963" i="1"/>
  <c r="GK963" i="1"/>
  <c r="GL963" i="1"/>
  <c r="GM963" i="1"/>
  <c r="GN963" i="1"/>
  <c r="GO963" i="1"/>
  <c r="GP963" i="1"/>
  <c r="GQ963" i="1"/>
  <c r="GR963" i="1"/>
  <c r="GS963" i="1"/>
  <c r="GT963" i="1"/>
  <c r="GU963" i="1"/>
  <c r="GV963" i="1"/>
  <c r="GW963" i="1"/>
  <c r="GX963" i="1"/>
  <c r="C965" i="1"/>
  <c r="D965" i="1"/>
  <c r="I965" i="1"/>
  <c r="K965" i="1"/>
  <c r="R965" i="1"/>
  <c r="AC965" i="1"/>
  <c r="AE965" i="1"/>
  <c r="Q965" i="1" s="1"/>
  <c r="AF965" i="1"/>
  <c r="S965" i="1" s="1"/>
  <c r="AG965" i="1"/>
  <c r="CU965" i="1" s="1"/>
  <c r="T965" i="1" s="1"/>
  <c r="AH965" i="1"/>
  <c r="AI965" i="1"/>
  <c r="AJ965" i="1"/>
  <c r="CX965" i="1" s="1"/>
  <c r="W965" i="1" s="1"/>
  <c r="CR965" i="1"/>
  <c r="CS965" i="1"/>
  <c r="CT965" i="1"/>
  <c r="CV965" i="1"/>
  <c r="U965" i="1" s="1"/>
  <c r="CW965" i="1"/>
  <c r="V965" i="1" s="1"/>
  <c r="GL965" i="1"/>
  <c r="BZ988" i="1" s="1"/>
  <c r="GO965" i="1"/>
  <c r="GP965" i="1"/>
  <c r="GV965" i="1"/>
  <c r="HC965" i="1" s="1"/>
  <c r="GX965" i="1" s="1"/>
  <c r="C966" i="1"/>
  <c r="D966" i="1"/>
  <c r="I966" i="1"/>
  <c r="K966" i="1"/>
  <c r="R966" i="1"/>
  <c r="S966" i="1"/>
  <c r="W966" i="1"/>
  <c r="AC966" i="1"/>
  <c r="AB966" i="1" s="1"/>
  <c r="AD966" i="1"/>
  <c r="AE966" i="1"/>
  <c r="Q966" i="1" s="1"/>
  <c r="AF966" i="1"/>
  <c r="AG966" i="1"/>
  <c r="CU966" i="1" s="1"/>
  <c r="T966" i="1" s="1"/>
  <c r="AH966" i="1"/>
  <c r="CV966" i="1" s="1"/>
  <c r="U966" i="1" s="1"/>
  <c r="AI966" i="1"/>
  <c r="AJ966" i="1"/>
  <c r="CR966" i="1"/>
  <c r="CS966" i="1"/>
  <c r="CT966" i="1"/>
  <c r="CW966" i="1"/>
  <c r="V966" i="1" s="1"/>
  <c r="CX966" i="1"/>
  <c r="CY966" i="1"/>
  <c r="GL966" i="1"/>
  <c r="GO966" i="1"/>
  <c r="GP966" i="1"/>
  <c r="GV966" i="1"/>
  <c r="HC966" i="1" s="1"/>
  <c r="GX966" i="1" s="1"/>
  <c r="P967" i="1"/>
  <c r="S967" i="1"/>
  <c r="AC967" i="1"/>
  <c r="AD967" i="1"/>
  <c r="AE967" i="1"/>
  <c r="Y967" i="1" s="1"/>
  <c r="AF967" i="1"/>
  <c r="AG967" i="1"/>
  <c r="AH967" i="1"/>
  <c r="CV967" i="1" s="1"/>
  <c r="U967" i="1" s="1"/>
  <c r="AI967" i="1"/>
  <c r="CW967" i="1" s="1"/>
  <c r="V967" i="1" s="1"/>
  <c r="AJ967" i="1"/>
  <c r="CQ967" i="1"/>
  <c r="CR967" i="1"/>
  <c r="CT967" i="1"/>
  <c r="CU967" i="1"/>
  <c r="T967" i="1" s="1"/>
  <c r="CX967" i="1"/>
  <c r="W967" i="1" s="1"/>
  <c r="CY967" i="1"/>
  <c r="GL967" i="1"/>
  <c r="GO967" i="1"/>
  <c r="GP967" i="1"/>
  <c r="GV967" i="1"/>
  <c r="GX967" i="1"/>
  <c r="HC967" i="1"/>
  <c r="P968" i="1"/>
  <c r="R968" i="1"/>
  <c r="AB968" i="1"/>
  <c r="AC968" i="1"/>
  <c r="AE968" i="1"/>
  <c r="AD968" i="1" s="1"/>
  <c r="AF968" i="1"/>
  <c r="AG968" i="1"/>
  <c r="AH968" i="1"/>
  <c r="AI968" i="1"/>
  <c r="AJ968" i="1"/>
  <c r="CX968" i="1" s="1"/>
  <c r="W968" i="1" s="1"/>
  <c r="CQ968" i="1"/>
  <c r="CR968" i="1"/>
  <c r="CS968" i="1"/>
  <c r="CU968" i="1"/>
  <c r="T968" i="1" s="1"/>
  <c r="CV968" i="1"/>
  <c r="U968" i="1" s="1"/>
  <c r="CW968" i="1"/>
  <c r="V968" i="1" s="1"/>
  <c r="GL968" i="1"/>
  <c r="GO968" i="1"/>
  <c r="FU988" i="1" s="1"/>
  <c r="GP968" i="1"/>
  <c r="GV968" i="1"/>
  <c r="HC968" i="1"/>
  <c r="GX968" i="1" s="1"/>
  <c r="R969" i="1"/>
  <c r="AC969" i="1"/>
  <c r="AE969" i="1"/>
  <c r="Q969" i="1" s="1"/>
  <c r="AF969" i="1"/>
  <c r="S969" i="1" s="1"/>
  <c r="AG969" i="1"/>
  <c r="CU969" i="1" s="1"/>
  <c r="T969" i="1" s="1"/>
  <c r="AH969" i="1"/>
  <c r="AI969" i="1"/>
  <c r="AJ969" i="1"/>
  <c r="CX969" i="1" s="1"/>
  <c r="W969" i="1" s="1"/>
  <c r="CR969" i="1"/>
  <c r="CS969" i="1"/>
  <c r="CT969" i="1"/>
  <c r="CV969" i="1"/>
  <c r="U969" i="1" s="1"/>
  <c r="CW969" i="1"/>
  <c r="V969" i="1" s="1"/>
  <c r="GL969" i="1"/>
  <c r="GO969" i="1"/>
  <c r="GP969" i="1"/>
  <c r="GV969" i="1"/>
  <c r="HC969" i="1" s="1"/>
  <c r="GX969" i="1" s="1"/>
  <c r="R970" i="1"/>
  <c r="S970" i="1"/>
  <c r="W970" i="1"/>
  <c r="AC970" i="1"/>
  <c r="AB970" i="1" s="1"/>
  <c r="AD970" i="1"/>
  <c r="AE970" i="1"/>
  <c r="Q970" i="1" s="1"/>
  <c r="AF970" i="1"/>
  <c r="AG970" i="1"/>
  <c r="CU970" i="1" s="1"/>
  <c r="T970" i="1" s="1"/>
  <c r="AH970" i="1"/>
  <c r="CV970" i="1" s="1"/>
  <c r="U970" i="1" s="1"/>
  <c r="AI970" i="1"/>
  <c r="AJ970" i="1"/>
  <c r="CR970" i="1"/>
  <c r="CS970" i="1"/>
  <c r="CT970" i="1"/>
  <c r="CW970" i="1"/>
  <c r="V970" i="1" s="1"/>
  <c r="CX970" i="1"/>
  <c r="CY970" i="1"/>
  <c r="GL970" i="1"/>
  <c r="GO970" i="1"/>
  <c r="GP970" i="1"/>
  <c r="GV970" i="1"/>
  <c r="HC970" i="1" s="1"/>
  <c r="GX970" i="1" s="1"/>
  <c r="P971" i="1"/>
  <c r="S971" i="1"/>
  <c r="AC971" i="1"/>
  <c r="AD971" i="1"/>
  <c r="AE971" i="1"/>
  <c r="Y971" i="1" s="1"/>
  <c r="AF971" i="1"/>
  <c r="AG971" i="1"/>
  <c r="AH971" i="1"/>
  <c r="CV971" i="1" s="1"/>
  <c r="U971" i="1" s="1"/>
  <c r="AI971" i="1"/>
  <c r="CW971" i="1" s="1"/>
  <c r="V971" i="1" s="1"/>
  <c r="AJ971" i="1"/>
  <c r="CQ971" i="1"/>
  <c r="CR971" i="1"/>
  <c r="CT971" i="1"/>
  <c r="CU971" i="1"/>
  <c r="T971" i="1" s="1"/>
  <c r="CX971" i="1"/>
  <c r="W971" i="1" s="1"/>
  <c r="CY971" i="1"/>
  <c r="GL971" i="1"/>
  <c r="GO971" i="1"/>
  <c r="GP971" i="1"/>
  <c r="GV971" i="1"/>
  <c r="GX971" i="1"/>
  <c r="HC971" i="1"/>
  <c r="P972" i="1"/>
  <c r="R972" i="1"/>
  <c r="AB972" i="1"/>
  <c r="AC972" i="1"/>
  <c r="AE972" i="1"/>
  <c r="AD972" i="1" s="1"/>
  <c r="AF972" i="1"/>
  <c r="AG972" i="1"/>
  <c r="AH972" i="1"/>
  <c r="AI972" i="1"/>
  <c r="AJ972" i="1"/>
  <c r="CX972" i="1" s="1"/>
  <c r="W972" i="1" s="1"/>
  <c r="CQ972" i="1"/>
  <c r="CR972" i="1"/>
  <c r="CS972" i="1"/>
  <c r="CU972" i="1"/>
  <c r="T972" i="1" s="1"/>
  <c r="CV972" i="1"/>
  <c r="U972" i="1" s="1"/>
  <c r="CW972" i="1"/>
  <c r="V972" i="1" s="1"/>
  <c r="GL972" i="1"/>
  <c r="GO972" i="1"/>
  <c r="GP972" i="1"/>
  <c r="GV972" i="1"/>
  <c r="HC972" i="1"/>
  <c r="GX972" i="1" s="1"/>
  <c r="R973" i="1"/>
  <c r="AC973" i="1"/>
  <c r="AE973" i="1"/>
  <c r="Q973" i="1" s="1"/>
  <c r="AF973" i="1"/>
  <c r="S973" i="1" s="1"/>
  <c r="AG973" i="1"/>
  <c r="CU973" i="1" s="1"/>
  <c r="T973" i="1" s="1"/>
  <c r="AH973" i="1"/>
  <c r="AI973" i="1"/>
  <c r="AJ973" i="1"/>
  <c r="CX973" i="1" s="1"/>
  <c r="W973" i="1" s="1"/>
  <c r="CR973" i="1"/>
  <c r="CS973" i="1"/>
  <c r="CT973" i="1"/>
  <c r="CV973" i="1"/>
  <c r="U973" i="1" s="1"/>
  <c r="CW973" i="1"/>
  <c r="V973" i="1" s="1"/>
  <c r="GL973" i="1"/>
  <c r="GO973" i="1"/>
  <c r="GP973" i="1"/>
  <c r="GV973" i="1"/>
  <c r="HC973" i="1" s="1"/>
  <c r="GX973" i="1" s="1"/>
  <c r="R974" i="1"/>
  <c r="S974" i="1"/>
  <c r="W974" i="1"/>
  <c r="AC974" i="1"/>
  <c r="AB974" i="1" s="1"/>
  <c r="AD974" i="1"/>
  <c r="AE974" i="1"/>
  <c r="Q974" i="1" s="1"/>
  <c r="AF974" i="1"/>
  <c r="AG974" i="1"/>
  <c r="CU974" i="1" s="1"/>
  <c r="T974" i="1" s="1"/>
  <c r="AH974" i="1"/>
  <c r="CV974" i="1" s="1"/>
  <c r="U974" i="1" s="1"/>
  <c r="AI974" i="1"/>
  <c r="AJ974" i="1"/>
  <c r="CR974" i="1"/>
  <c r="CS974" i="1"/>
  <c r="CT974" i="1"/>
  <c r="CW974" i="1"/>
  <c r="V974" i="1" s="1"/>
  <c r="CX974" i="1"/>
  <c r="CY974" i="1"/>
  <c r="GL974" i="1"/>
  <c r="GO974" i="1"/>
  <c r="GP974" i="1"/>
  <c r="GV974" i="1"/>
  <c r="HC974" i="1" s="1"/>
  <c r="GX974" i="1" s="1"/>
  <c r="P975" i="1"/>
  <c r="S975" i="1"/>
  <c r="AC975" i="1"/>
  <c r="AD975" i="1"/>
  <c r="AE975" i="1"/>
  <c r="Y975" i="1" s="1"/>
  <c r="AF975" i="1"/>
  <c r="AG975" i="1"/>
  <c r="AH975" i="1"/>
  <c r="CV975" i="1" s="1"/>
  <c r="U975" i="1" s="1"/>
  <c r="AI975" i="1"/>
  <c r="CW975" i="1" s="1"/>
  <c r="V975" i="1" s="1"/>
  <c r="AJ975" i="1"/>
  <c r="CQ975" i="1"/>
  <c r="CR975" i="1"/>
  <c r="CT975" i="1"/>
  <c r="CU975" i="1"/>
  <c r="T975" i="1" s="1"/>
  <c r="CX975" i="1"/>
  <c r="W975" i="1" s="1"/>
  <c r="CY975" i="1"/>
  <c r="GL975" i="1"/>
  <c r="GO975" i="1"/>
  <c r="GP975" i="1"/>
  <c r="GV975" i="1"/>
  <c r="GX975" i="1"/>
  <c r="HC975" i="1"/>
  <c r="P976" i="1"/>
  <c r="R976" i="1"/>
  <c r="AB976" i="1"/>
  <c r="AC976" i="1"/>
  <c r="AE976" i="1"/>
  <c r="AD976" i="1" s="1"/>
  <c r="AF976" i="1"/>
  <c r="AG976" i="1"/>
  <c r="AH976" i="1"/>
  <c r="AI976" i="1"/>
  <c r="AJ976" i="1"/>
  <c r="CX976" i="1" s="1"/>
  <c r="W976" i="1" s="1"/>
  <c r="CQ976" i="1"/>
  <c r="CR976" i="1"/>
  <c r="CS976" i="1"/>
  <c r="CU976" i="1"/>
  <c r="T976" i="1" s="1"/>
  <c r="CV976" i="1"/>
  <c r="U976" i="1" s="1"/>
  <c r="CW976" i="1"/>
  <c r="V976" i="1" s="1"/>
  <c r="GL976" i="1"/>
  <c r="GO976" i="1"/>
  <c r="GP976" i="1"/>
  <c r="GV976" i="1"/>
  <c r="HC976" i="1"/>
  <c r="GX976" i="1" s="1"/>
  <c r="R977" i="1"/>
  <c r="AC977" i="1"/>
  <c r="AE977" i="1"/>
  <c r="Q977" i="1" s="1"/>
  <c r="AF977" i="1"/>
  <c r="S977" i="1" s="1"/>
  <c r="AG977" i="1"/>
  <c r="CU977" i="1" s="1"/>
  <c r="T977" i="1" s="1"/>
  <c r="AH977" i="1"/>
  <c r="AI977" i="1"/>
  <c r="AJ977" i="1"/>
  <c r="CX977" i="1" s="1"/>
  <c r="W977" i="1" s="1"/>
  <c r="CR977" i="1"/>
  <c r="CS977" i="1"/>
  <c r="CT977" i="1"/>
  <c r="CV977" i="1"/>
  <c r="U977" i="1" s="1"/>
  <c r="CW977" i="1"/>
  <c r="V977" i="1" s="1"/>
  <c r="GL977" i="1"/>
  <c r="GO977" i="1"/>
  <c r="GP977" i="1"/>
  <c r="GV977" i="1"/>
  <c r="HC977" i="1" s="1"/>
  <c r="GX977" i="1" s="1"/>
  <c r="R978" i="1"/>
  <c r="S978" i="1"/>
  <c r="W978" i="1"/>
  <c r="AC978" i="1"/>
  <c r="AB978" i="1" s="1"/>
  <c r="AD978" i="1"/>
  <c r="AE978" i="1"/>
  <c r="Q978" i="1" s="1"/>
  <c r="AF978" i="1"/>
  <c r="AG978" i="1"/>
  <c r="CU978" i="1" s="1"/>
  <c r="T978" i="1" s="1"/>
  <c r="AH978" i="1"/>
  <c r="CV978" i="1" s="1"/>
  <c r="U978" i="1" s="1"/>
  <c r="AI978" i="1"/>
  <c r="AJ978" i="1"/>
  <c r="CR978" i="1"/>
  <c r="CS978" i="1"/>
  <c r="CT978" i="1"/>
  <c r="CW978" i="1"/>
  <c r="V978" i="1" s="1"/>
  <c r="CX978" i="1"/>
  <c r="CY978" i="1"/>
  <c r="GL978" i="1"/>
  <c r="GO978" i="1"/>
  <c r="GP978" i="1"/>
  <c r="GV978" i="1"/>
  <c r="HC978" i="1" s="1"/>
  <c r="GX978" i="1" s="1"/>
  <c r="P979" i="1"/>
  <c r="S979" i="1"/>
  <c r="AC979" i="1"/>
  <c r="AD979" i="1"/>
  <c r="AE979" i="1"/>
  <c r="Y979" i="1" s="1"/>
  <c r="AF979" i="1"/>
  <c r="AG979" i="1"/>
  <c r="AH979" i="1"/>
  <c r="CV979" i="1" s="1"/>
  <c r="U979" i="1" s="1"/>
  <c r="AI979" i="1"/>
  <c r="CW979" i="1" s="1"/>
  <c r="V979" i="1" s="1"/>
  <c r="AJ979" i="1"/>
  <c r="CQ979" i="1"/>
  <c r="CR979" i="1"/>
  <c r="CT979" i="1"/>
  <c r="CU979" i="1"/>
  <c r="T979" i="1" s="1"/>
  <c r="CX979" i="1"/>
  <c r="W979" i="1" s="1"/>
  <c r="CY979" i="1"/>
  <c r="GL979" i="1"/>
  <c r="GO979" i="1"/>
  <c r="GP979" i="1"/>
  <c r="GV979" i="1"/>
  <c r="GX979" i="1"/>
  <c r="HC979" i="1"/>
  <c r="P980" i="1"/>
  <c r="R980" i="1"/>
  <c r="AB980" i="1"/>
  <c r="AC980" i="1"/>
  <c r="AE980" i="1"/>
  <c r="AD980" i="1" s="1"/>
  <c r="AF980" i="1"/>
  <c r="AG980" i="1"/>
  <c r="AH980" i="1"/>
  <c r="AI980" i="1"/>
  <c r="AJ980" i="1"/>
  <c r="CX980" i="1" s="1"/>
  <c r="W980" i="1" s="1"/>
  <c r="CQ980" i="1"/>
  <c r="CR980" i="1"/>
  <c r="CS980" i="1"/>
  <c r="CU980" i="1"/>
  <c r="T980" i="1" s="1"/>
  <c r="CV980" i="1"/>
  <c r="U980" i="1" s="1"/>
  <c r="CW980" i="1"/>
  <c r="V980" i="1" s="1"/>
  <c r="GL980" i="1"/>
  <c r="GO980" i="1"/>
  <c r="GP980" i="1"/>
  <c r="GV980" i="1"/>
  <c r="HC980" i="1"/>
  <c r="GX980" i="1" s="1"/>
  <c r="AC981" i="1"/>
  <c r="AE981" i="1"/>
  <c r="AF981" i="1"/>
  <c r="S981" i="1" s="1"/>
  <c r="AG981" i="1"/>
  <c r="CU981" i="1" s="1"/>
  <c r="T981" i="1" s="1"/>
  <c r="AH981" i="1"/>
  <c r="AI981" i="1"/>
  <c r="AJ981" i="1"/>
  <c r="CR981" i="1"/>
  <c r="CS981" i="1"/>
  <c r="CT981" i="1"/>
  <c r="CV981" i="1"/>
  <c r="U981" i="1" s="1"/>
  <c r="CW981" i="1"/>
  <c r="V981" i="1" s="1"/>
  <c r="CX981" i="1"/>
  <c r="W981" i="1" s="1"/>
  <c r="GL981" i="1"/>
  <c r="GO981" i="1"/>
  <c r="GP981" i="1"/>
  <c r="GV981" i="1"/>
  <c r="HC981" i="1"/>
  <c r="GX981" i="1" s="1"/>
  <c r="R982" i="1"/>
  <c r="S982" i="1"/>
  <c r="CY982" i="1" s="1"/>
  <c r="X982" i="1"/>
  <c r="AC982" i="1"/>
  <c r="CQ982" i="1" s="1"/>
  <c r="AD982" i="1"/>
  <c r="AE982" i="1"/>
  <c r="Q982" i="1" s="1"/>
  <c r="AF982" i="1"/>
  <c r="AB982" i="1" s="1"/>
  <c r="AG982" i="1"/>
  <c r="CU982" i="1" s="1"/>
  <c r="T982" i="1" s="1"/>
  <c r="AH982" i="1"/>
  <c r="CV982" i="1" s="1"/>
  <c r="U982" i="1" s="1"/>
  <c r="AI982" i="1"/>
  <c r="AJ982" i="1"/>
  <c r="CR982" i="1"/>
  <c r="CS982" i="1"/>
  <c r="CW982" i="1"/>
  <c r="V982" i="1" s="1"/>
  <c r="CX982" i="1"/>
  <c r="W982" i="1" s="1"/>
  <c r="EB988" i="1" s="1"/>
  <c r="GL982" i="1"/>
  <c r="GO982" i="1"/>
  <c r="GP982" i="1"/>
  <c r="GV982" i="1"/>
  <c r="HC982" i="1" s="1"/>
  <c r="GX982" i="1" s="1"/>
  <c r="Q983" i="1"/>
  <c r="S983" i="1"/>
  <c r="CZ983" i="1" s="1"/>
  <c r="T983" i="1"/>
  <c r="W983" i="1"/>
  <c r="AC983" i="1"/>
  <c r="AD983" i="1"/>
  <c r="AE983" i="1"/>
  <c r="AF983" i="1"/>
  <c r="AG983" i="1"/>
  <c r="AH983" i="1"/>
  <c r="AI983" i="1"/>
  <c r="CW983" i="1" s="1"/>
  <c r="V983" i="1" s="1"/>
  <c r="AJ983" i="1"/>
  <c r="CQ983" i="1"/>
  <c r="CR983" i="1"/>
  <c r="CT983" i="1"/>
  <c r="CU983" i="1"/>
  <c r="CV983" i="1"/>
  <c r="U983" i="1" s="1"/>
  <c r="CX983" i="1"/>
  <c r="GL983" i="1"/>
  <c r="GO983" i="1"/>
  <c r="GP983" i="1"/>
  <c r="GV983" i="1"/>
  <c r="HC983" i="1" s="1"/>
  <c r="GX983" i="1" s="1"/>
  <c r="P984" i="1"/>
  <c r="Q984" i="1"/>
  <c r="R984" i="1"/>
  <c r="U984" i="1"/>
  <c r="V984" i="1"/>
  <c r="AC984" i="1"/>
  <c r="AD984" i="1"/>
  <c r="AE984" i="1"/>
  <c r="AF984" i="1"/>
  <c r="AG984" i="1"/>
  <c r="AH984" i="1"/>
  <c r="AI984" i="1"/>
  <c r="AJ984" i="1"/>
  <c r="CX984" i="1" s="1"/>
  <c r="W984" i="1" s="1"/>
  <c r="CQ984" i="1"/>
  <c r="CR984" i="1"/>
  <c r="CS984" i="1"/>
  <c r="CU984" i="1"/>
  <c r="T984" i="1" s="1"/>
  <c r="CV984" i="1"/>
  <c r="CW984" i="1"/>
  <c r="GL984" i="1"/>
  <c r="GO984" i="1"/>
  <c r="GP984" i="1"/>
  <c r="GV984" i="1"/>
  <c r="GX984" i="1"/>
  <c r="HC984" i="1"/>
  <c r="Q985" i="1"/>
  <c r="AB985" i="1"/>
  <c r="AC985" i="1"/>
  <c r="AE985" i="1"/>
  <c r="AD985" i="1" s="1"/>
  <c r="AF985" i="1"/>
  <c r="S985" i="1" s="1"/>
  <c r="AG985" i="1"/>
  <c r="CU985" i="1" s="1"/>
  <c r="T985" i="1" s="1"/>
  <c r="AH985" i="1"/>
  <c r="AI985" i="1"/>
  <c r="AJ985" i="1"/>
  <c r="CR985" i="1"/>
  <c r="CS985" i="1"/>
  <c r="CT985" i="1"/>
  <c r="CV985" i="1"/>
  <c r="U985" i="1" s="1"/>
  <c r="CW985" i="1"/>
  <c r="V985" i="1" s="1"/>
  <c r="CX985" i="1"/>
  <c r="W985" i="1" s="1"/>
  <c r="GL985" i="1"/>
  <c r="GO985" i="1"/>
  <c r="GP985" i="1"/>
  <c r="GV985" i="1"/>
  <c r="HC985" i="1" s="1"/>
  <c r="GX985" i="1" s="1"/>
  <c r="R986" i="1"/>
  <c r="S986" i="1"/>
  <c r="W986" i="1"/>
  <c r="X986" i="1"/>
  <c r="AC986" i="1"/>
  <c r="P986" i="1" s="1"/>
  <c r="CP986" i="1" s="1"/>
  <c r="O986" i="1" s="1"/>
  <c r="AD986" i="1"/>
  <c r="AB986" i="1" s="1"/>
  <c r="AE986" i="1"/>
  <c r="Q986" i="1" s="1"/>
  <c r="AF986" i="1"/>
  <c r="CT986" i="1" s="1"/>
  <c r="AG986" i="1"/>
  <c r="AH986" i="1"/>
  <c r="CV986" i="1" s="1"/>
  <c r="U986" i="1" s="1"/>
  <c r="AI986" i="1"/>
  <c r="AJ986" i="1"/>
  <c r="CQ986" i="1"/>
  <c r="CR986" i="1"/>
  <c r="CS986" i="1"/>
  <c r="CU986" i="1"/>
  <c r="T986" i="1" s="1"/>
  <c r="CW986" i="1"/>
  <c r="V986" i="1" s="1"/>
  <c r="CX986" i="1"/>
  <c r="GL986" i="1"/>
  <c r="GO986" i="1"/>
  <c r="GP986" i="1"/>
  <c r="GV986" i="1"/>
  <c r="HC986" i="1" s="1"/>
  <c r="GX986" i="1" s="1"/>
  <c r="B988" i="1"/>
  <c r="B963" i="1" s="1"/>
  <c r="C988" i="1"/>
  <c r="C963" i="1" s="1"/>
  <c r="D988" i="1"/>
  <c r="D963" i="1" s="1"/>
  <c r="F988" i="1"/>
  <c r="F963" i="1" s="1"/>
  <c r="G988" i="1"/>
  <c r="G963" i="1" s="1"/>
  <c r="AP988" i="1"/>
  <c r="AT988" i="1"/>
  <c r="AT963" i="1" s="1"/>
  <c r="AU988" i="1"/>
  <c r="F1007" i="1" s="1"/>
  <c r="BB988" i="1"/>
  <c r="BD988" i="1"/>
  <c r="BX988" i="1"/>
  <c r="BX963" i="1" s="1"/>
  <c r="BY988" i="1"/>
  <c r="BY963" i="1" s="1"/>
  <c r="CC988" i="1"/>
  <c r="CC963" i="1" s="1"/>
  <c r="CD988" i="1"/>
  <c r="CD963" i="1" s="1"/>
  <c r="CK988" i="1"/>
  <c r="CK963" i="1" s="1"/>
  <c r="CL988" i="1"/>
  <c r="CL963" i="1" s="1"/>
  <c r="CM988" i="1"/>
  <c r="CM963" i="1" s="1"/>
  <c r="DW988" i="1"/>
  <c r="DJ988" i="1" s="1"/>
  <c r="EV988" i="1"/>
  <c r="EV963" i="1" s="1"/>
  <c r="FP988" i="1"/>
  <c r="FP963" i="1" s="1"/>
  <c r="FQ988" i="1"/>
  <c r="FQ963" i="1" s="1"/>
  <c r="GC988" i="1"/>
  <c r="GC963" i="1" s="1"/>
  <c r="GD988" i="1"/>
  <c r="EU988" i="1" s="1"/>
  <c r="EU963" i="1" s="1"/>
  <c r="GE988" i="1"/>
  <c r="GE963" i="1" s="1"/>
  <c r="P1004" i="1"/>
  <c r="D1018" i="1"/>
  <c r="C1020" i="1"/>
  <c r="E1020" i="1"/>
  <c r="F1020" i="1"/>
  <c r="Z1020" i="1"/>
  <c r="AA1020" i="1"/>
  <c r="AM1020" i="1"/>
  <c r="AN1020" i="1"/>
  <c r="AQ1020" i="1"/>
  <c r="AU1020" i="1"/>
  <c r="BE1020" i="1"/>
  <c r="BF1020" i="1"/>
  <c r="BG1020" i="1"/>
  <c r="BH1020" i="1"/>
  <c r="BI1020" i="1"/>
  <c r="BJ1020" i="1"/>
  <c r="BK1020" i="1"/>
  <c r="BL1020" i="1"/>
  <c r="BM1020" i="1"/>
  <c r="BN1020" i="1"/>
  <c r="BO1020" i="1"/>
  <c r="BP1020" i="1"/>
  <c r="BQ1020" i="1"/>
  <c r="BR1020" i="1"/>
  <c r="BS1020" i="1"/>
  <c r="BT1020" i="1"/>
  <c r="BU1020" i="1"/>
  <c r="BV1020" i="1"/>
  <c r="BW1020" i="1"/>
  <c r="CL1020" i="1"/>
  <c r="CN1020" i="1"/>
  <c r="CO1020" i="1"/>
  <c r="CP1020" i="1"/>
  <c r="CQ1020" i="1"/>
  <c r="CR1020" i="1"/>
  <c r="CS1020" i="1"/>
  <c r="CT1020" i="1"/>
  <c r="CU1020" i="1"/>
  <c r="CV1020" i="1"/>
  <c r="CW1020" i="1"/>
  <c r="CX1020" i="1"/>
  <c r="CY1020" i="1"/>
  <c r="CZ1020" i="1"/>
  <c r="DA1020" i="1"/>
  <c r="DB1020" i="1"/>
  <c r="DC1020" i="1"/>
  <c r="DD1020" i="1"/>
  <c r="DE1020" i="1"/>
  <c r="DF1020" i="1"/>
  <c r="DR1020" i="1"/>
  <c r="DS1020" i="1"/>
  <c r="EE1020" i="1"/>
  <c r="EF1020" i="1"/>
  <c r="EU1020" i="1"/>
  <c r="EW1020" i="1"/>
  <c r="EX1020" i="1"/>
  <c r="EY1020" i="1"/>
  <c r="EZ1020" i="1"/>
  <c r="FA1020" i="1"/>
  <c r="FB1020" i="1"/>
  <c r="FC1020" i="1"/>
  <c r="FD1020" i="1"/>
  <c r="FE1020" i="1"/>
  <c r="FF1020" i="1"/>
  <c r="FG1020" i="1"/>
  <c r="FH1020" i="1"/>
  <c r="FI1020" i="1"/>
  <c r="FJ1020" i="1"/>
  <c r="FK1020" i="1"/>
  <c r="FL1020" i="1"/>
  <c r="FM1020" i="1"/>
  <c r="FN1020" i="1"/>
  <c r="FO1020" i="1"/>
  <c r="GF1020" i="1"/>
  <c r="GG1020" i="1"/>
  <c r="GH1020" i="1"/>
  <c r="GI1020" i="1"/>
  <c r="GJ1020" i="1"/>
  <c r="GK1020" i="1"/>
  <c r="GL1020" i="1"/>
  <c r="GM1020" i="1"/>
  <c r="GN1020" i="1"/>
  <c r="GO1020" i="1"/>
  <c r="GP1020" i="1"/>
  <c r="GQ1020" i="1"/>
  <c r="GR1020" i="1"/>
  <c r="GS1020" i="1"/>
  <c r="GT1020" i="1"/>
  <c r="GU1020" i="1"/>
  <c r="GV1020" i="1"/>
  <c r="GW1020" i="1"/>
  <c r="GX1020" i="1"/>
  <c r="C1022" i="1"/>
  <c r="D1022" i="1"/>
  <c r="I1022" i="1"/>
  <c r="K1022" i="1"/>
  <c r="Q1022" i="1"/>
  <c r="AD1027" i="1" s="1"/>
  <c r="AC1022" i="1"/>
  <c r="AE1022" i="1"/>
  <c r="AD1022" i="1" s="1"/>
  <c r="AF1022" i="1"/>
  <c r="S1022" i="1" s="1"/>
  <c r="AG1022" i="1"/>
  <c r="CU1022" i="1" s="1"/>
  <c r="AH1022" i="1"/>
  <c r="AI1022" i="1"/>
  <c r="AJ1022" i="1"/>
  <c r="CR1022" i="1"/>
  <c r="CS1022" i="1"/>
  <c r="CT1022" i="1"/>
  <c r="CV1022" i="1"/>
  <c r="U1022" i="1" s="1"/>
  <c r="AH1027" i="1" s="1"/>
  <c r="CW1022" i="1"/>
  <c r="V1022" i="1" s="1"/>
  <c r="AI1027" i="1" s="1"/>
  <c r="CX1022" i="1"/>
  <c r="W1022" i="1" s="1"/>
  <c r="AJ1027" i="1" s="1"/>
  <c r="GL1022" i="1"/>
  <c r="BZ1027" i="1" s="1"/>
  <c r="AQ1027" i="1" s="1"/>
  <c r="F1037" i="1" s="1"/>
  <c r="GO1022" i="1"/>
  <c r="GP1022" i="1"/>
  <c r="CD1027" i="1" s="1"/>
  <c r="AU1027" i="1" s="1"/>
  <c r="GV1022" i="1"/>
  <c r="HC1022" i="1"/>
  <c r="GX1022" i="1" s="1"/>
  <c r="C1023" i="1"/>
  <c r="D1023" i="1"/>
  <c r="I1023" i="1"/>
  <c r="K1023" i="1"/>
  <c r="R1023" i="1"/>
  <c r="S1023" i="1"/>
  <c r="X1023" i="1"/>
  <c r="AC1023" i="1"/>
  <c r="CQ1023" i="1" s="1"/>
  <c r="AD1023" i="1"/>
  <c r="AE1023" i="1"/>
  <c r="Q1023" i="1" s="1"/>
  <c r="AF1023" i="1"/>
  <c r="AB1023" i="1" s="1"/>
  <c r="AG1023" i="1"/>
  <c r="CU1023" i="1" s="1"/>
  <c r="T1023" i="1" s="1"/>
  <c r="DY1027" i="1" s="1"/>
  <c r="AH1023" i="1"/>
  <c r="CV1023" i="1" s="1"/>
  <c r="U1023" i="1" s="1"/>
  <c r="AI1023" i="1"/>
  <c r="AJ1023" i="1"/>
  <c r="CR1023" i="1"/>
  <c r="CS1023" i="1"/>
  <c r="CW1023" i="1"/>
  <c r="V1023" i="1" s="1"/>
  <c r="EA1027" i="1" s="1"/>
  <c r="CX1023" i="1"/>
  <c r="W1023" i="1" s="1"/>
  <c r="EB1027" i="1" s="1"/>
  <c r="GL1023" i="1"/>
  <c r="GO1023" i="1"/>
  <c r="GP1023" i="1"/>
  <c r="GV1023" i="1"/>
  <c r="HC1023" i="1" s="1"/>
  <c r="GX1023" i="1" s="1"/>
  <c r="GB1027" i="1" s="1"/>
  <c r="Q1024" i="1"/>
  <c r="S1024" i="1"/>
  <c r="CZ1024" i="1" s="1"/>
  <c r="T1024" i="1"/>
  <c r="W1024" i="1"/>
  <c r="AC1024" i="1"/>
  <c r="AD1024" i="1"/>
  <c r="AE1024" i="1"/>
  <c r="AF1024" i="1"/>
  <c r="AG1024" i="1"/>
  <c r="AH1024" i="1"/>
  <c r="AI1024" i="1"/>
  <c r="CW1024" i="1" s="1"/>
  <c r="V1024" i="1" s="1"/>
  <c r="AJ1024" i="1"/>
  <c r="CQ1024" i="1"/>
  <c r="CR1024" i="1"/>
  <c r="CT1024" i="1"/>
  <c r="CU1024" i="1"/>
  <c r="CV1024" i="1"/>
  <c r="U1024" i="1" s="1"/>
  <c r="CX1024" i="1"/>
  <c r="GL1024" i="1"/>
  <c r="GO1024" i="1"/>
  <c r="GP1024" i="1"/>
  <c r="GV1024" i="1"/>
  <c r="HC1024" i="1" s="1"/>
  <c r="GX1024" i="1" s="1"/>
  <c r="P1025" i="1"/>
  <c r="Q1025" i="1"/>
  <c r="R1025" i="1"/>
  <c r="U1025" i="1"/>
  <c r="DZ1027" i="1" s="1"/>
  <c r="V1025" i="1"/>
  <c r="AC1025" i="1"/>
  <c r="AD1025" i="1"/>
  <c r="AE1025" i="1"/>
  <c r="AF1025" i="1"/>
  <c r="AG1025" i="1"/>
  <c r="AH1025" i="1"/>
  <c r="AI1025" i="1"/>
  <c r="AJ1025" i="1"/>
  <c r="CX1025" i="1" s="1"/>
  <c r="W1025" i="1" s="1"/>
  <c r="CQ1025" i="1"/>
  <c r="CR1025" i="1"/>
  <c r="CS1025" i="1"/>
  <c r="CU1025" i="1"/>
  <c r="T1025" i="1" s="1"/>
  <c r="CV1025" i="1"/>
  <c r="CW1025" i="1"/>
  <c r="GL1025" i="1"/>
  <c r="GO1025" i="1"/>
  <c r="GP1025" i="1"/>
  <c r="GV1025" i="1"/>
  <c r="GX1025" i="1"/>
  <c r="HC1025" i="1"/>
  <c r="B1027" i="1"/>
  <c r="B1020" i="1" s="1"/>
  <c r="C1027" i="1"/>
  <c r="D1027" i="1"/>
  <c r="D1020" i="1" s="1"/>
  <c r="F1027" i="1"/>
  <c r="G1027" i="1"/>
  <c r="G1020" i="1" s="1"/>
  <c r="BD1027" i="1"/>
  <c r="BD1020" i="1" s="1"/>
  <c r="BX1027" i="1"/>
  <c r="BX1020" i="1" s="1"/>
  <c r="BY1027" i="1"/>
  <c r="BY1020" i="1" s="1"/>
  <c r="CC1027" i="1"/>
  <c r="CC1020" i="1" s="1"/>
  <c r="CG1027" i="1"/>
  <c r="CG1020" i="1" s="1"/>
  <c r="CI1027" i="1"/>
  <c r="AZ1027" i="1" s="1"/>
  <c r="CK1027" i="1"/>
  <c r="CK1020" i="1" s="1"/>
  <c r="CL1027" i="1"/>
  <c r="BC1027" i="1" s="1"/>
  <c r="F1043" i="1" s="1"/>
  <c r="CM1027" i="1"/>
  <c r="CM1020" i="1" s="1"/>
  <c r="DV1027" i="1"/>
  <c r="DI1027" i="1" s="1"/>
  <c r="P1039" i="1" s="1"/>
  <c r="EI1027" i="1"/>
  <c r="EI1020" i="1" s="1"/>
  <c r="EL1027" i="1"/>
  <c r="EL1020" i="1" s="1"/>
  <c r="ET1027" i="1"/>
  <c r="ET1020" i="1" s="1"/>
  <c r="EU1027" i="1"/>
  <c r="EV1027" i="1"/>
  <c r="EV1020" i="1" s="1"/>
  <c r="FP1027" i="1"/>
  <c r="FP1020" i="1" s="1"/>
  <c r="FQ1027" i="1"/>
  <c r="EH1027" i="1" s="1"/>
  <c r="FR1027" i="1"/>
  <c r="FR1020" i="1" s="1"/>
  <c r="FU1027" i="1"/>
  <c r="FU1020" i="1" s="1"/>
  <c r="FV1027" i="1"/>
  <c r="EM1027" i="1" s="1"/>
  <c r="GA1027" i="1"/>
  <c r="ER1027" i="1" s="1"/>
  <c r="GC1027" i="1"/>
  <c r="GC1020" i="1" s="1"/>
  <c r="GD1027" i="1"/>
  <c r="GD1020" i="1" s="1"/>
  <c r="GE1027" i="1"/>
  <c r="GE1020" i="1" s="1"/>
  <c r="P1037" i="1"/>
  <c r="P1043" i="1"/>
  <c r="P1045" i="1"/>
  <c r="F1046" i="1"/>
  <c r="F1052" i="1"/>
  <c r="P1052" i="1"/>
  <c r="B1057" i="1"/>
  <c r="B707" i="1" s="1"/>
  <c r="C1057" i="1"/>
  <c r="C707" i="1" s="1"/>
  <c r="D1057" i="1"/>
  <c r="D707" i="1" s="1"/>
  <c r="F1057" i="1"/>
  <c r="F707" i="1" s="1"/>
  <c r="G1057" i="1"/>
  <c r="G707" i="1" s="1"/>
  <c r="D1087" i="1"/>
  <c r="E1089" i="1"/>
  <c r="Z1089" i="1"/>
  <c r="AA1089" i="1"/>
  <c r="AM1089" i="1"/>
  <c r="AN1089" i="1"/>
  <c r="BE1089" i="1"/>
  <c r="BF1089" i="1"/>
  <c r="BG1089" i="1"/>
  <c r="BH1089" i="1"/>
  <c r="BI1089" i="1"/>
  <c r="BJ1089" i="1"/>
  <c r="BK1089" i="1"/>
  <c r="BL1089" i="1"/>
  <c r="BM1089" i="1"/>
  <c r="BN1089" i="1"/>
  <c r="BO1089" i="1"/>
  <c r="BP1089" i="1"/>
  <c r="BQ1089" i="1"/>
  <c r="BR1089" i="1"/>
  <c r="BS1089" i="1"/>
  <c r="BT1089" i="1"/>
  <c r="BU1089" i="1"/>
  <c r="BV1089" i="1"/>
  <c r="BW1089" i="1"/>
  <c r="CN1089" i="1"/>
  <c r="CO1089" i="1"/>
  <c r="CP1089" i="1"/>
  <c r="CQ1089" i="1"/>
  <c r="CR1089" i="1"/>
  <c r="CS1089" i="1"/>
  <c r="CT1089" i="1"/>
  <c r="CU1089" i="1"/>
  <c r="CV1089" i="1"/>
  <c r="CW1089" i="1"/>
  <c r="CX1089" i="1"/>
  <c r="CY1089" i="1"/>
  <c r="CZ1089" i="1"/>
  <c r="DA1089" i="1"/>
  <c r="DB1089" i="1"/>
  <c r="DC1089" i="1"/>
  <c r="DD1089" i="1"/>
  <c r="DE1089" i="1"/>
  <c r="DF1089" i="1"/>
  <c r="DR1089" i="1"/>
  <c r="DS1089" i="1"/>
  <c r="EE1089" i="1"/>
  <c r="EF1089" i="1"/>
  <c r="EW1089" i="1"/>
  <c r="EX1089" i="1"/>
  <c r="EY1089" i="1"/>
  <c r="EZ1089" i="1"/>
  <c r="FA1089" i="1"/>
  <c r="FB1089" i="1"/>
  <c r="FC1089" i="1"/>
  <c r="FD1089" i="1"/>
  <c r="FE1089" i="1"/>
  <c r="FF1089" i="1"/>
  <c r="FG1089" i="1"/>
  <c r="FH1089" i="1"/>
  <c r="FI1089" i="1"/>
  <c r="FJ1089" i="1"/>
  <c r="FK1089" i="1"/>
  <c r="FL1089" i="1"/>
  <c r="FM1089" i="1"/>
  <c r="FN1089" i="1"/>
  <c r="FO1089" i="1"/>
  <c r="GF1089" i="1"/>
  <c r="GG1089" i="1"/>
  <c r="GH1089" i="1"/>
  <c r="GI1089" i="1"/>
  <c r="GJ1089" i="1"/>
  <c r="GK1089" i="1"/>
  <c r="GL1089" i="1"/>
  <c r="GM1089" i="1"/>
  <c r="GN1089" i="1"/>
  <c r="GO1089" i="1"/>
  <c r="GP1089" i="1"/>
  <c r="GQ1089" i="1"/>
  <c r="GR1089" i="1"/>
  <c r="GS1089" i="1"/>
  <c r="GT1089" i="1"/>
  <c r="GU1089" i="1"/>
  <c r="GV1089" i="1"/>
  <c r="GW1089" i="1"/>
  <c r="GX1089" i="1"/>
  <c r="C1091" i="1"/>
  <c r="D1091" i="1"/>
  <c r="I1091" i="1"/>
  <c r="K1091" i="1"/>
  <c r="S1091" i="1"/>
  <c r="X1091" i="1" s="1"/>
  <c r="AC1091" i="1"/>
  <c r="AB1091" i="1" s="1"/>
  <c r="AD1091" i="1"/>
  <c r="AE1091" i="1"/>
  <c r="CS1091" i="1" s="1"/>
  <c r="AF1091" i="1"/>
  <c r="AG1091" i="1"/>
  <c r="CU1091" i="1" s="1"/>
  <c r="T1091" i="1" s="1"/>
  <c r="AH1091" i="1"/>
  <c r="CV1091" i="1" s="1"/>
  <c r="U1091" i="1" s="1"/>
  <c r="AI1091" i="1"/>
  <c r="CW1091" i="1" s="1"/>
  <c r="V1091" i="1" s="1"/>
  <c r="AJ1091" i="1"/>
  <c r="CR1091" i="1"/>
  <c r="CT1091" i="1"/>
  <c r="CX1091" i="1"/>
  <c r="W1091" i="1" s="1"/>
  <c r="GL1091" i="1"/>
  <c r="GO1091" i="1"/>
  <c r="GP1091" i="1"/>
  <c r="GV1091" i="1"/>
  <c r="HC1091" i="1" s="1"/>
  <c r="GX1091" i="1" s="1"/>
  <c r="C1092" i="1"/>
  <c r="D1092" i="1"/>
  <c r="I1092" i="1"/>
  <c r="R1092" i="1" s="1"/>
  <c r="K1092" i="1"/>
  <c r="P1092" i="1"/>
  <c r="AC1092" i="1"/>
  <c r="AD1092" i="1"/>
  <c r="AB1092" i="1" s="1"/>
  <c r="AE1092" i="1"/>
  <c r="Q1092" i="1" s="1"/>
  <c r="AF1092" i="1"/>
  <c r="S1092" i="1" s="1"/>
  <c r="AG1092" i="1"/>
  <c r="AH1092" i="1"/>
  <c r="CV1092" i="1" s="1"/>
  <c r="U1092" i="1" s="1"/>
  <c r="AI1092" i="1"/>
  <c r="CW1092" i="1" s="1"/>
  <c r="V1092" i="1" s="1"/>
  <c r="AJ1092" i="1"/>
  <c r="CX1092" i="1" s="1"/>
  <c r="W1092" i="1" s="1"/>
  <c r="CQ1092" i="1"/>
  <c r="CR1092" i="1"/>
  <c r="CU1092" i="1"/>
  <c r="T1092" i="1" s="1"/>
  <c r="GL1092" i="1"/>
  <c r="GO1092" i="1"/>
  <c r="GP1092" i="1"/>
  <c r="GV1092" i="1"/>
  <c r="GX1092" i="1"/>
  <c r="HC1092" i="1"/>
  <c r="I1093" i="1"/>
  <c r="P1093" i="1"/>
  <c r="AC1093" i="1"/>
  <c r="AD1093" i="1"/>
  <c r="AB1093" i="1" s="1"/>
  <c r="AE1093" i="1"/>
  <c r="Q1093" i="1" s="1"/>
  <c r="AF1093" i="1"/>
  <c r="S1093" i="1" s="1"/>
  <c r="AG1093" i="1"/>
  <c r="AH1093" i="1"/>
  <c r="CV1093" i="1" s="1"/>
  <c r="U1093" i="1" s="1"/>
  <c r="AI1093" i="1"/>
  <c r="CW1093" i="1" s="1"/>
  <c r="V1093" i="1" s="1"/>
  <c r="AJ1093" i="1"/>
  <c r="CX1093" i="1" s="1"/>
  <c r="W1093" i="1" s="1"/>
  <c r="CQ1093" i="1"/>
  <c r="CR1093" i="1"/>
  <c r="CU1093" i="1"/>
  <c r="T1093" i="1" s="1"/>
  <c r="GL1093" i="1"/>
  <c r="GO1093" i="1"/>
  <c r="GP1093" i="1"/>
  <c r="GV1093" i="1"/>
  <c r="GX1093" i="1"/>
  <c r="HC1093" i="1"/>
  <c r="AC1094" i="1"/>
  <c r="AD1094" i="1"/>
  <c r="AB1094" i="1" s="1"/>
  <c r="AE1094" i="1"/>
  <c r="CS1094" i="1" s="1"/>
  <c r="AF1094" i="1"/>
  <c r="AG1094" i="1"/>
  <c r="AH1094" i="1"/>
  <c r="CV1094" i="1" s="1"/>
  <c r="AI1094" i="1"/>
  <c r="CW1094" i="1" s="1"/>
  <c r="AJ1094" i="1"/>
  <c r="CX1094" i="1" s="1"/>
  <c r="CQ1094" i="1"/>
  <c r="CR1094" i="1"/>
  <c r="CU1094" i="1"/>
  <c r="GL1094" i="1"/>
  <c r="GO1094" i="1"/>
  <c r="GP1094" i="1"/>
  <c r="GV1094" i="1"/>
  <c r="HC1094" i="1"/>
  <c r="C1095" i="1"/>
  <c r="D1095" i="1"/>
  <c r="I1095" i="1"/>
  <c r="R1095" i="1" s="1"/>
  <c r="K1095" i="1"/>
  <c r="AC1095" i="1"/>
  <c r="P1095" i="1" s="1"/>
  <c r="AE1095" i="1"/>
  <c r="AD1095" i="1" s="1"/>
  <c r="AB1095" i="1" s="1"/>
  <c r="AF1095" i="1"/>
  <c r="S1095" i="1" s="1"/>
  <c r="AG1095" i="1"/>
  <c r="CU1095" i="1" s="1"/>
  <c r="T1095" i="1" s="1"/>
  <c r="AH1095" i="1"/>
  <c r="AI1095" i="1"/>
  <c r="CW1095" i="1" s="1"/>
  <c r="V1095" i="1" s="1"/>
  <c r="AJ1095" i="1"/>
  <c r="CX1095" i="1" s="1"/>
  <c r="W1095" i="1" s="1"/>
  <c r="CR1095" i="1"/>
  <c r="CV1095" i="1"/>
  <c r="U1095" i="1" s="1"/>
  <c r="GL1095" i="1"/>
  <c r="GO1095" i="1"/>
  <c r="GP1095" i="1"/>
  <c r="GV1095" i="1"/>
  <c r="HC1095" i="1"/>
  <c r="GX1095" i="1" s="1"/>
  <c r="C1096" i="1"/>
  <c r="D1096" i="1"/>
  <c r="I1096" i="1"/>
  <c r="K1096" i="1"/>
  <c r="R1096" i="1"/>
  <c r="AC1096" i="1"/>
  <c r="P1096" i="1" s="1"/>
  <c r="AD1096" i="1"/>
  <c r="AE1096" i="1"/>
  <c r="Q1096" i="1" s="1"/>
  <c r="AF1096" i="1"/>
  <c r="AB1096" i="1" s="1"/>
  <c r="AG1096" i="1"/>
  <c r="CU1096" i="1" s="1"/>
  <c r="T1096" i="1" s="1"/>
  <c r="AH1096" i="1"/>
  <c r="CV1096" i="1" s="1"/>
  <c r="U1096" i="1" s="1"/>
  <c r="AI1096" i="1"/>
  <c r="AJ1096" i="1"/>
  <c r="CX1096" i="1" s="1"/>
  <c r="W1096" i="1" s="1"/>
  <c r="CR1096" i="1"/>
  <c r="CS1096" i="1"/>
  <c r="CW1096" i="1"/>
  <c r="V1096" i="1" s="1"/>
  <c r="GL1096" i="1"/>
  <c r="GO1096" i="1"/>
  <c r="GP1096" i="1"/>
  <c r="GV1096" i="1"/>
  <c r="HC1096" i="1" s="1"/>
  <c r="GX1096" i="1" s="1"/>
  <c r="I1097" i="1"/>
  <c r="Q1097" i="1" s="1"/>
  <c r="R1097" i="1"/>
  <c r="AC1097" i="1"/>
  <c r="P1097" i="1" s="1"/>
  <c r="AD1097" i="1"/>
  <c r="AE1097" i="1"/>
  <c r="AF1097" i="1"/>
  <c r="AB1097" i="1" s="1"/>
  <c r="AG1097" i="1"/>
  <c r="CU1097" i="1" s="1"/>
  <c r="T1097" i="1" s="1"/>
  <c r="AH1097" i="1"/>
  <c r="CV1097" i="1" s="1"/>
  <c r="U1097" i="1" s="1"/>
  <c r="AI1097" i="1"/>
  <c r="AJ1097" i="1"/>
  <c r="CX1097" i="1" s="1"/>
  <c r="W1097" i="1" s="1"/>
  <c r="CR1097" i="1"/>
  <c r="CS1097" i="1"/>
  <c r="CW1097" i="1"/>
  <c r="V1097" i="1" s="1"/>
  <c r="GL1097" i="1"/>
  <c r="GO1097" i="1"/>
  <c r="GP1097" i="1"/>
  <c r="GV1097" i="1"/>
  <c r="HC1097" i="1" s="1"/>
  <c r="GX1097" i="1" s="1"/>
  <c r="I1098" i="1"/>
  <c r="Q1098" i="1" s="1"/>
  <c r="R1098" i="1"/>
  <c r="AC1098" i="1"/>
  <c r="P1098" i="1" s="1"/>
  <c r="AD1098" i="1"/>
  <c r="AE1098" i="1"/>
  <c r="AF1098" i="1"/>
  <c r="AB1098" i="1" s="1"/>
  <c r="AG1098" i="1"/>
  <c r="CU1098" i="1" s="1"/>
  <c r="T1098" i="1" s="1"/>
  <c r="AH1098" i="1"/>
  <c r="CV1098" i="1" s="1"/>
  <c r="U1098" i="1" s="1"/>
  <c r="AI1098" i="1"/>
  <c r="AJ1098" i="1"/>
  <c r="CX1098" i="1" s="1"/>
  <c r="W1098" i="1" s="1"/>
  <c r="CR1098" i="1"/>
  <c r="CS1098" i="1"/>
  <c r="CW1098" i="1"/>
  <c r="V1098" i="1" s="1"/>
  <c r="GL1098" i="1"/>
  <c r="GO1098" i="1"/>
  <c r="GP1098" i="1"/>
  <c r="GV1098" i="1"/>
  <c r="HC1098" i="1" s="1"/>
  <c r="GX1098" i="1" s="1"/>
  <c r="C1099" i="1"/>
  <c r="D1099" i="1"/>
  <c r="I1099" i="1"/>
  <c r="K1099" i="1"/>
  <c r="S1099" i="1"/>
  <c r="X1099" i="1" s="1"/>
  <c r="AC1099" i="1"/>
  <c r="AB1099" i="1" s="1"/>
  <c r="AD1099" i="1"/>
  <c r="AE1099" i="1"/>
  <c r="CS1099" i="1" s="1"/>
  <c r="AF1099" i="1"/>
  <c r="AG1099" i="1"/>
  <c r="CU1099" i="1" s="1"/>
  <c r="T1099" i="1" s="1"/>
  <c r="AH1099" i="1"/>
  <c r="CV1099" i="1" s="1"/>
  <c r="U1099" i="1" s="1"/>
  <c r="AI1099" i="1"/>
  <c r="CW1099" i="1" s="1"/>
  <c r="V1099" i="1" s="1"/>
  <c r="AJ1099" i="1"/>
  <c r="CR1099" i="1"/>
  <c r="CT1099" i="1"/>
  <c r="CX1099" i="1"/>
  <c r="W1099" i="1" s="1"/>
  <c r="GL1099" i="1"/>
  <c r="GO1099" i="1"/>
  <c r="GP1099" i="1"/>
  <c r="GV1099" i="1"/>
  <c r="HC1099" i="1" s="1"/>
  <c r="GX1099" i="1" s="1"/>
  <c r="C1100" i="1"/>
  <c r="D1100" i="1"/>
  <c r="I1100" i="1"/>
  <c r="R1100" i="1" s="1"/>
  <c r="K1100" i="1"/>
  <c r="P1100" i="1"/>
  <c r="AC1100" i="1"/>
  <c r="AD1100" i="1"/>
  <c r="AB1100" i="1" s="1"/>
  <c r="AE1100" i="1"/>
  <c r="Q1100" i="1" s="1"/>
  <c r="AF1100" i="1"/>
  <c r="S1100" i="1" s="1"/>
  <c r="AG1100" i="1"/>
  <c r="AH1100" i="1"/>
  <c r="CV1100" i="1" s="1"/>
  <c r="U1100" i="1" s="1"/>
  <c r="AI1100" i="1"/>
  <c r="CW1100" i="1" s="1"/>
  <c r="V1100" i="1" s="1"/>
  <c r="AJ1100" i="1"/>
  <c r="CX1100" i="1" s="1"/>
  <c r="W1100" i="1" s="1"/>
  <c r="CQ1100" i="1"/>
  <c r="CR1100" i="1"/>
  <c r="CU1100" i="1"/>
  <c r="T1100" i="1" s="1"/>
  <c r="GL1100" i="1"/>
  <c r="GO1100" i="1"/>
  <c r="GP1100" i="1"/>
  <c r="GV1100" i="1"/>
  <c r="GX1100" i="1"/>
  <c r="HC1100" i="1"/>
  <c r="I1101" i="1"/>
  <c r="P1101" i="1"/>
  <c r="AC1101" i="1"/>
  <c r="AD1101" i="1"/>
  <c r="AB1101" i="1" s="1"/>
  <c r="AE1101" i="1"/>
  <c r="Q1101" i="1" s="1"/>
  <c r="AF1101" i="1"/>
  <c r="S1101" i="1" s="1"/>
  <c r="AG1101" i="1"/>
  <c r="AH1101" i="1"/>
  <c r="CV1101" i="1" s="1"/>
  <c r="U1101" i="1" s="1"/>
  <c r="AI1101" i="1"/>
  <c r="CW1101" i="1" s="1"/>
  <c r="V1101" i="1" s="1"/>
  <c r="AJ1101" i="1"/>
  <c r="CX1101" i="1" s="1"/>
  <c r="W1101" i="1" s="1"/>
  <c r="CQ1101" i="1"/>
  <c r="CR1101" i="1"/>
  <c r="CU1101" i="1"/>
  <c r="T1101" i="1" s="1"/>
  <c r="GL1101" i="1"/>
  <c r="GO1101" i="1"/>
  <c r="GP1101" i="1"/>
  <c r="GV1101" i="1"/>
  <c r="GX1101" i="1"/>
  <c r="HC1101" i="1"/>
  <c r="AC1102" i="1"/>
  <c r="AD1102" i="1"/>
  <c r="AB1102" i="1" s="1"/>
  <c r="AE1102" i="1"/>
  <c r="CS1102" i="1" s="1"/>
  <c r="AF1102" i="1"/>
  <c r="AG1102" i="1"/>
  <c r="AH1102" i="1"/>
  <c r="CV1102" i="1" s="1"/>
  <c r="AI1102" i="1"/>
  <c r="CW1102" i="1" s="1"/>
  <c r="AJ1102" i="1"/>
  <c r="CX1102" i="1" s="1"/>
  <c r="CQ1102" i="1"/>
  <c r="CR1102" i="1"/>
  <c r="CU1102" i="1"/>
  <c r="GL1102" i="1"/>
  <c r="GO1102" i="1"/>
  <c r="GP1102" i="1"/>
  <c r="GV1102" i="1"/>
  <c r="HC1102" i="1"/>
  <c r="C1103" i="1"/>
  <c r="D1103" i="1"/>
  <c r="I1103" i="1"/>
  <c r="R1103" i="1" s="1"/>
  <c r="K1103" i="1"/>
  <c r="AC1103" i="1"/>
  <c r="P1103" i="1" s="1"/>
  <c r="AE1103" i="1"/>
  <c r="AD1103" i="1" s="1"/>
  <c r="AB1103" i="1" s="1"/>
  <c r="AF1103" i="1"/>
  <c r="S1103" i="1" s="1"/>
  <c r="AG1103" i="1"/>
  <c r="CU1103" i="1" s="1"/>
  <c r="T1103" i="1" s="1"/>
  <c r="AH1103" i="1"/>
  <c r="AI1103" i="1"/>
  <c r="CW1103" i="1" s="1"/>
  <c r="V1103" i="1" s="1"/>
  <c r="AJ1103" i="1"/>
  <c r="CX1103" i="1" s="1"/>
  <c r="W1103" i="1" s="1"/>
  <c r="CR1103" i="1"/>
  <c r="CV1103" i="1"/>
  <c r="U1103" i="1" s="1"/>
  <c r="GL1103" i="1"/>
  <c r="GO1103" i="1"/>
  <c r="GP1103" i="1"/>
  <c r="GV1103" i="1"/>
  <c r="HC1103" i="1"/>
  <c r="GX1103" i="1" s="1"/>
  <c r="C1104" i="1"/>
  <c r="D1104" i="1"/>
  <c r="I1104" i="1"/>
  <c r="K1104" i="1"/>
  <c r="R1104" i="1"/>
  <c r="AC1104" i="1"/>
  <c r="P1104" i="1" s="1"/>
  <c r="AD1104" i="1"/>
  <c r="AE1104" i="1"/>
  <c r="Q1104" i="1" s="1"/>
  <c r="AF1104" i="1"/>
  <c r="AB1104" i="1" s="1"/>
  <c r="AG1104" i="1"/>
  <c r="CU1104" i="1" s="1"/>
  <c r="T1104" i="1" s="1"/>
  <c r="AH1104" i="1"/>
  <c r="CV1104" i="1" s="1"/>
  <c r="U1104" i="1" s="1"/>
  <c r="AI1104" i="1"/>
  <c r="AJ1104" i="1"/>
  <c r="CX1104" i="1" s="1"/>
  <c r="W1104" i="1" s="1"/>
  <c r="CR1104" i="1"/>
  <c r="CS1104" i="1"/>
  <c r="CW1104" i="1"/>
  <c r="V1104" i="1" s="1"/>
  <c r="GL1104" i="1"/>
  <c r="GO1104" i="1"/>
  <c r="GP1104" i="1"/>
  <c r="GV1104" i="1"/>
  <c r="HC1104" i="1" s="1"/>
  <c r="GX1104" i="1" s="1"/>
  <c r="I1105" i="1"/>
  <c r="Q1105" i="1" s="1"/>
  <c r="R1105" i="1"/>
  <c r="AC1105" i="1"/>
  <c r="P1105" i="1" s="1"/>
  <c r="AD1105" i="1"/>
  <c r="AE1105" i="1"/>
  <c r="AF1105" i="1"/>
  <c r="AB1105" i="1" s="1"/>
  <c r="AG1105" i="1"/>
  <c r="CU1105" i="1" s="1"/>
  <c r="T1105" i="1" s="1"/>
  <c r="AH1105" i="1"/>
  <c r="CV1105" i="1" s="1"/>
  <c r="U1105" i="1" s="1"/>
  <c r="AI1105" i="1"/>
  <c r="AJ1105" i="1"/>
  <c r="CX1105" i="1" s="1"/>
  <c r="W1105" i="1" s="1"/>
  <c r="CR1105" i="1"/>
  <c r="CS1105" i="1"/>
  <c r="CW1105" i="1"/>
  <c r="V1105" i="1" s="1"/>
  <c r="GL1105" i="1"/>
  <c r="GO1105" i="1"/>
  <c r="GP1105" i="1"/>
  <c r="GV1105" i="1"/>
  <c r="HC1105" i="1" s="1"/>
  <c r="GX1105" i="1" s="1"/>
  <c r="I1106" i="1"/>
  <c r="Q1106" i="1" s="1"/>
  <c r="R1106" i="1"/>
  <c r="AC1106" i="1"/>
  <c r="P1106" i="1" s="1"/>
  <c r="AD1106" i="1"/>
  <c r="AE1106" i="1"/>
  <c r="AF1106" i="1"/>
  <c r="AB1106" i="1" s="1"/>
  <c r="AG1106" i="1"/>
  <c r="CU1106" i="1" s="1"/>
  <c r="T1106" i="1" s="1"/>
  <c r="AH1106" i="1"/>
  <c r="CV1106" i="1" s="1"/>
  <c r="U1106" i="1" s="1"/>
  <c r="AI1106" i="1"/>
  <c r="AJ1106" i="1"/>
  <c r="CX1106" i="1" s="1"/>
  <c r="W1106" i="1" s="1"/>
  <c r="CR1106" i="1"/>
  <c r="CS1106" i="1"/>
  <c r="CW1106" i="1"/>
  <c r="V1106" i="1" s="1"/>
  <c r="GL1106" i="1"/>
  <c r="GO1106" i="1"/>
  <c r="GP1106" i="1"/>
  <c r="GV1106" i="1"/>
  <c r="HC1106" i="1" s="1"/>
  <c r="GX1106" i="1" s="1"/>
  <c r="C1107" i="1"/>
  <c r="D1107" i="1"/>
  <c r="I1107" i="1"/>
  <c r="K1107" i="1"/>
  <c r="S1107" i="1"/>
  <c r="X1107" i="1" s="1"/>
  <c r="AC1107" i="1"/>
  <c r="AB1107" i="1" s="1"/>
  <c r="AD1107" i="1"/>
  <c r="AE1107" i="1"/>
  <c r="CS1107" i="1" s="1"/>
  <c r="AF1107" i="1"/>
  <c r="AG1107" i="1"/>
  <c r="CU1107" i="1" s="1"/>
  <c r="T1107" i="1" s="1"/>
  <c r="AH1107" i="1"/>
  <c r="CV1107" i="1" s="1"/>
  <c r="U1107" i="1" s="1"/>
  <c r="AI1107" i="1"/>
  <c r="CW1107" i="1" s="1"/>
  <c r="V1107" i="1" s="1"/>
  <c r="AJ1107" i="1"/>
  <c r="CR1107" i="1"/>
  <c r="CT1107" i="1"/>
  <c r="CX1107" i="1"/>
  <c r="W1107" i="1" s="1"/>
  <c r="GL1107" i="1"/>
  <c r="GO1107" i="1"/>
  <c r="GP1107" i="1"/>
  <c r="GV1107" i="1"/>
  <c r="HC1107" i="1" s="1"/>
  <c r="GX1107" i="1" s="1"/>
  <c r="C1108" i="1"/>
  <c r="D1108" i="1"/>
  <c r="I1108" i="1"/>
  <c r="R1108" i="1" s="1"/>
  <c r="K1108" i="1"/>
  <c r="P1108" i="1"/>
  <c r="AC1108" i="1"/>
  <c r="AD1108" i="1"/>
  <c r="AB1108" i="1" s="1"/>
  <c r="AE1108" i="1"/>
  <c r="Q1108" i="1" s="1"/>
  <c r="AF1108" i="1"/>
  <c r="S1108" i="1" s="1"/>
  <c r="AG1108" i="1"/>
  <c r="AH1108" i="1"/>
  <c r="CV1108" i="1" s="1"/>
  <c r="U1108" i="1" s="1"/>
  <c r="AI1108" i="1"/>
  <c r="CW1108" i="1" s="1"/>
  <c r="V1108" i="1" s="1"/>
  <c r="AJ1108" i="1"/>
  <c r="CX1108" i="1" s="1"/>
  <c r="W1108" i="1" s="1"/>
  <c r="CQ1108" i="1"/>
  <c r="CR1108" i="1"/>
  <c r="CU1108" i="1"/>
  <c r="T1108" i="1" s="1"/>
  <c r="GL1108" i="1"/>
  <c r="GO1108" i="1"/>
  <c r="GP1108" i="1"/>
  <c r="GV1108" i="1"/>
  <c r="GX1108" i="1"/>
  <c r="HC1108" i="1"/>
  <c r="I1109" i="1"/>
  <c r="P1109" i="1"/>
  <c r="AC1109" i="1"/>
  <c r="AD1109" i="1"/>
  <c r="AB1109" i="1" s="1"/>
  <c r="AE1109" i="1"/>
  <c r="Q1109" i="1" s="1"/>
  <c r="AF1109" i="1"/>
  <c r="S1109" i="1" s="1"/>
  <c r="AG1109" i="1"/>
  <c r="AH1109" i="1"/>
  <c r="CV1109" i="1" s="1"/>
  <c r="U1109" i="1" s="1"/>
  <c r="AI1109" i="1"/>
  <c r="CW1109" i="1" s="1"/>
  <c r="V1109" i="1" s="1"/>
  <c r="AJ1109" i="1"/>
  <c r="CX1109" i="1" s="1"/>
  <c r="W1109" i="1" s="1"/>
  <c r="CQ1109" i="1"/>
  <c r="CR1109" i="1"/>
  <c r="CU1109" i="1"/>
  <c r="T1109" i="1" s="1"/>
  <c r="GL1109" i="1"/>
  <c r="GO1109" i="1"/>
  <c r="GP1109" i="1"/>
  <c r="GV1109" i="1"/>
  <c r="GX1109" i="1"/>
  <c r="HC1109" i="1"/>
  <c r="AC1110" i="1"/>
  <c r="AD1110" i="1"/>
  <c r="AB1110" i="1" s="1"/>
  <c r="AE1110" i="1"/>
  <c r="CS1110" i="1" s="1"/>
  <c r="AF1110" i="1"/>
  <c r="AG1110" i="1"/>
  <c r="AH1110" i="1"/>
  <c r="CV1110" i="1" s="1"/>
  <c r="AI1110" i="1"/>
  <c r="CW1110" i="1" s="1"/>
  <c r="AJ1110" i="1"/>
  <c r="CX1110" i="1" s="1"/>
  <c r="CQ1110" i="1"/>
  <c r="CR1110" i="1"/>
  <c r="CU1110" i="1"/>
  <c r="GL1110" i="1"/>
  <c r="GO1110" i="1"/>
  <c r="GP1110" i="1"/>
  <c r="GV1110" i="1"/>
  <c r="HC1110" i="1"/>
  <c r="C1111" i="1"/>
  <c r="D1111" i="1"/>
  <c r="I1111" i="1"/>
  <c r="R1111" i="1" s="1"/>
  <c r="K1111" i="1"/>
  <c r="AC1111" i="1"/>
  <c r="P1111" i="1" s="1"/>
  <c r="AE1111" i="1"/>
  <c r="AD1111" i="1" s="1"/>
  <c r="AB1111" i="1" s="1"/>
  <c r="AF1111" i="1"/>
  <c r="S1111" i="1" s="1"/>
  <c r="AG1111" i="1"/>
  <c r="CU1111" i="1" s="1"/>
  <c r="T1111" i="1" s="1"/>
  <c r="AH1111" i="1"/>
  <c r="AI1111" i="1"/>
  <c r="CW1111" i="1" s="1"/>
  <c r="V1111" i="1" s="1"/>
  <c r="AJ1111" i="1"/>
  <c r="CX1111" i="1" s="1"/>
  <c r="W1111" i="1" s="1"/>
  <c r="CR1111" i="1"/>
  <c r="CV1111" i="1"/>
  <c r="U1111" i="1" s="1"/>
  <c r="GL1111" i="1"/>
  <c r="GO1111" i="1"/>
  <c r="GP1111" i="1"/>
  <c r="GV1111" i="1"/>
  <c r="HC1111" i="1"/>
  <c r="GX1111" i="1" s="1"/>
  <c r="C1112" i="1"/>
  <c r="D1112" i="1"/>
  <c r="I1112" i="1"/>
  <c r="K1112" i="1"/>
  <c r="R1112" i="1"/>
  <c r="AC1112" i="1"/>
  <c r="P1112" i="1" s="1"/>
  <c r="AD1112" i="1"/>
  <c r="AE1112" i="1"/>
  <c r="Q1112" i="1" s="1"/>
  <c r="AF1112" i="1"/>
  <c r="AB1112" i="1" s="1"/>
  <c r="AG1112" i="1"/>
  <c r="CU1112" i="1" s="1"/>
  <c r="T1112" i="1" s="1"/>
  <c r="AH1112" i="1"/>
  <c r="CV1112" i="1" s="1"/>
  <c r="U1112" i="1" s="1"/>
  <c r="AI1112" i="1"/>
  <c r="AJ1112" i="1"/>
  <c r="CX1112" i="1" s="1"/>
  <c r="W1112" i="1" s="1"/>
  <c r="CR1112" i="1"/>
  <c r="CS1112" i="1"/>
  <c r="CW1112" i="1"/>
  <c r="V1112" i="1" s="1"/>
  <c r="GL1112" i="1"/>
  <c r="GO1112" i="1"/>
  <c r="GP1112" i="1"/>
  <c r="GV1112" i="1"/>
  <c r="HC1112" i="1" s="1"/>
  <c r="GX1112" i="1" s="1"/>
  <c r="I1113" i="1"/>
  <c r="Q1113" i="1" s="1"/>
  <c r="R1113" i="1"/>
  <c r="AC1113" i="1"/>
  <c r="P1113" i="1" s="1"/>
  <c r="AD1113" i="1"/>
  <c r="AE1113" i="1"/>
  <c r="AF1113" i="1"/>
  <c r="AB1113" i="1" s="1"/>
  <c r="AG1113" i="1"/>
  <c r="CU1113" i="1" s="1"/>
  <c r="T1113" i="1" s="1"/>
  <c r="AH1113" i="1"/>
  <c r="CV1113" i="1" s="1"/>
  <c r="U1113" i="1" s="1"/>
  <c r="AI1113" i="1"/>
  <c r="AJ1113" i="1"/>
  <c r="CX1113" i="1" s="1"/>
  <c r="W1113" i="1" s="1"/>
  <c r="CR1113" i="1"/>
  <c r="CS1113" i="1"/>
  <c r="CW1113" i="1"/>
  <c r="V1113" i="1" s="1"/>
  <c r="GL1113" i="1"/>
  <c r="GO1113" i="1"/>
  <c r="GP1113" i="1"/>
  <c r="GV1113" i="1"/>
  <c r="HC1113" i="1" s="1"/>
  <c r="GX1113" i="1" s="1"/>
  <c r="I1114" i="1"/>
  <c r="Q1114" i="1" s="1"/>
  <c r="R1114" i="1"/>
  <c r="AC1114" i="1"/>
  <c r="P1114" i="1" s="1"/>
  <c r="AD1114" i="1"/>
  <c r="AE1114" i="1"/>
  <c r="AF1114" i="1"/>
  <c r="AB1114" i="1" s="1"/>
  <c r="AG1114" i="1"/>
  <c r="CU1114" i="1" s="1"/>
  <c r="T1114" i="1" s="1"/>
  <c r="AH1114" i="1"/>
  <c r="CV1114" i="1" s="1"/>
  <c r="U1114" i="1" s="1"/>
  <c r="AI1114" i="1"/>
  <c r="AJ1114" i="1"/>
  <c r="CX1114" i="1" s="1"/>
  <c r="W1114" i="1" s="1"/>
  <c r="CR1114" i="1"/>
  <c r="CS1114" i="1"/>
  <c r="CW1114" i="1"/>
  <c r="V1114" i="1" s="1"/>
  <c r="GL1114" i="1"/>
  <c r="GO1114" i="1"/>
  <c r="GP1114" i="1"/>
  <c r="GV1114" i="1"/>
  <c r="HC1114" i="1" s="1"/>
  <c r="GX1114" i="1" s="1"/>
  <c r="C1115" i="1"/>
  <c r="D1115" i="1"/>
  <c r="I1115" i="1"/>
  <c r="K1115" i="1"/>
  <c r="S1115" i="1"/>
  <c r="X1115" i="1" s="1"/>
  <c r="AC1115" i="1"/>
  <c r="AB1115" i="1" s="1"/>
  <c r="AD1115" i="1"/>
  <c r="AE1115" i="1"/>
  <c r="CS1115" i="1" s="1"/>
  <c r="AF1115" i="1"/>
  <c r="AG1115" i="1"/>
  <c r="CU1115" i="1" s="1"/>
  <c r="T1115" i="1" s="1"/>
  <c r="AH1115" i="1"/>
  <c r="CV1115" i="1" s="1"/>
  <c r="U1115" i="1" s="1"/>
  <c r="AI1115" i="1"/>
  <c r="CW1115" i="1" s="1"/>
  <c r="V1115" i="1" s="1"/>
  <c r="AJ1115" i="1"/>
  <c r="CR1115" i="1"/>
  <c r="CT1115" i="1"/>
  <c r="CX1115" i="1"/>
  <c r="W1115" i="1" s="1"/>
  <c r="GL1115" i="1"/>
  <c r="GO1115" i="1"/>
  <c r="GP1115" i="1"/>
  <c r="GV1115" i="1"/>
  <c r="HC1115" i="1" s="1"/>
  <c r="GX1115" i="1" s="1"/>
  <c r="C1116" i="1"/>
  <c r="D1116" i="1"/>
  <c r="I1116" i="1"/>
  <c r="R1116" i="1" s="1"/>
  <c r="K1116" i="1"/>
  <c r="P1116" i="1"/>
  <c r="AC1116" i="1"/>
  <c r="AD1116" i="1"/>
  <c r="AB1116" i="1" s="1"/>
  <c r="AE1116" i="1"/>
  <c r="Q1116" i="1" s="1"/>
  <c r="AF1116" i="1"/>
  <c r="S1116" i="1" s="1"/>
  <c r="AG1116" i="1"/>
  <c r="AH1116" i="1"/>
  <c r="CV1116" i="1" s="1"/>
  <c r="U1116" i="1" s="1"/>
  <c r="AI1116" i="1"/>
  <c r="CW1116" i="1" s="1"/>
  <c r="V1116" i="1" s="1"/>
  <c r="AJ1116" i="1"/>
  <c r="CX1116" i="1" s="1"/>
  <c r="W1116" i="1" s="1"/>
  <c r="CQ1116" i="1"/>
  <c r="CR1116" i="1"/>
  <c r="CU1116" i="1"/>
  <c r="T1116" i="1" s="1"/>
  <c r="GL1116" i="1"/>
  <c r="GO1116" i="1"/>
  <c r="GP1116" i="1"/>
  <c r="GV1116" i="1"/>
  <c r="GX1116" i="1"/>
  <c r="HC1116" i="1"/>
  <c r="I1117" i="1"/>
  <c r="P1117" i="1"/>
  <c r="AC1117" i="1"/>
  <c r="AD1117" i="1"/>
  <c r="AB1117" i="1" s="1"/>
  <c r="AE1117" i="1"/>
  <c r="Q1117" i="1" s="1"/>
  <c r="AF1117" i="1"/>
  <c r="S1117" i="1" s="1"/>
  <c r="AG1117" i="1"/>
  <c r="AH1117" i="1"/>
  <c r="CV1117" i="1" s="1"/>
  <c r="U1117" i="1" s="1"/>
  <c r="AI1117" i="1"/>
  <c r="CW1117" i="1" s="1"/>
  <c r="V1117" i="1" s="1"/>
  <c r="AJ1117" i="1"/>
  <c r="CX1117" i="1" s="1"/>
  <c r="W1117" i="1" s="1"/>
  <c r="CQ1117" i="1"/>
  <c r="CR1117" i="1"/>
  <c r="CU1117" i="1"/>
  <c r="T1117" i="1" s="1"/>
  <c r="GL1117" i="1"/>
  <c r="GO1117" i="1"/>
  <c r="GP1117" i="1"/>
  <c r="GV1117" i="1"/>
  <c r="GX1117" i="1"/>
  <c r="HC1117" i="1"/>
  <c r="AC1118" i="1"/>
  <c r="AD1118" i="1"/>
  <c r="AB1118" i="1" s="1"/>
  <c r="AE1118" i="1"/>
  <c r="CS1118" i="1" s="1"/>
  <c r="AF1118" i="1"/>
  <c r="AG1118" i="1"/>
  <c r="AH1118" i="1"/>
  <c r="CV1118" i="1" s="1"/>
  <c r="AI1118" i="1"/>
  <c r="CW1118" i="1" s="1"/>
  <c r="AJ1118" i="1"/>
  <c r="CX1118" i="1" s="1"/>
  <c r="CQ1118" i="1"/>
  <c r="CR1118" i="1"/>
  <c r="CU1118" i="1"/>
  <c r="GL1118" i="1"/>
  <c r="GO1118" i="1"/>
  <c r="GP1118" i="1"/>
  <c r="GV1118" i="1"/>
  <c r="HC1118" i="1"/>
  <c r="C1119" i="1"/>
  <c r="D1119" i="1"/>
  <c r="I1119" i="1"/>
  <c r="R1119" i="1" s="1"/>
  <c r="K1119" i="1"/>
  <c r="AC1119" i="1"/>
  <c r="P1119" i="1" s="1"/>
  <c r="AE1119" i="1"/>
  <c r="AD1119" i="1" s="1"/>
  <c r="AB1119" i="1" s="1"/>
  <c r="AF1119" i="1"/>
  <c r="S1119" i="1" s="1"/>
  <c r="AG1119" i="1"/>
  <c r="CU1119" i="1" s="1"/>
  <c r="T1119" i="1" s="1"/>
  <c r="AH1119" i="1"/>
  <c r="AI1119" i="1"/>
  <c r="CW1119" i="1" s="1"/>
  <c r="V1119" i="1" s="1"/>
  <c r="AJ1119" i="1"/>
  <c r="CX1119" i="1" s="1"/>
  <c r="W1119" i="1" s="1"/>
  <c r="CR1119" i="1"/>
  <c r="CV1119" i="1"/>
  <c r="U1119" i="1" s="1"/>
  <c r="GL1119" i="1"/>
  <c r="GO1119" i="1"/>
  <c r="GP1119" i="1"/>
  <c r="GV1119" i="1"/>
  <c r="HC1119" i="1"/>
  <c r="GX1119" i="1" s="1"/>
  <c r="C1120" i="1"/>
  <c r="D1120" i="1"/>
  <c r="I1120" i="1"/>
  <c r="K1120" i="1"/>
  <c r="R1120" i="1"/>
  <c r="AC1120" i="1"/>
  <c r="P1120" i="1" s="1"/>
  <c r="AD1120" i="1"/>
  <c r="AE1120" i="1"/>
  <c r="Q1120" i="1" s="1"/>
  <c r="AF1120" i="1"/>
  <c r="AB1120" i="1" s="1"/>
  <c r="AG1120" i="1"/>
  <c r="CU1120" i="1" s="1"/>
  <c r="T1120" i="1" s="1"/>
  <c r="AH1120" i="1"/>
  <c r="CV1120" i="1" s="1"/>
  <c r="U1120" i="1" s="1"/>
  <c r="AI1120" i="1"/>
  <c r="AJ1120" i="1"/>
  <c r="CX1120" i="1" s="1"/>
  <c r="W1120" i="1" s="1"/>
  <c r="CR1120" i="1"/>
  <c r="CS1120" i="1"/>
  <c r="CW1120" i="1"/>
  <c r="V1120" i="1" s="1"/>
  <c r="GL1120" i="1"/>
  <c r="GO1120" i="1"/>
  <c r="GP1120" i="1"/>
  <c r="GV1120" i="1"/>
  <c r="HC1120" i="1" s="1"/>
  <c r="GX1120" i="1" s="1"/>
  <c r="I1121" i="1"/>
  <c r="Q1121" i="1" s="1"/>
  <c r="R1121" i="1"/>
  <c r="AC1121" i="1"/>
  <c r="P1121" i="1" s="1"/>
  <c r="AD1121" i="1"/>
  <c r="AE1121" i="1"/>
  <c r="AF1121" i="1"/>
  <c r="AB1121" i="1" s="1"/>
  <c r="AG1121" i="1"/>
  <c r="CU1121" i="1" s="1"/>
  <c r="T1121" i="1" s="1"/>
  <c r="AH1121" i="1"/>
  <c r="AI1121" i="1"/>
  <c r="AJ1121" i="1"/>
  <c r="CX1121" i="1" s="1"/>
  <c r="W1121" i="1" s="1"/>
  <c r="CR1121" i="1"/>
  <c r="CS1121" i="1"/>
  <c r="CV1121" i="1"/>
  <c r="U1121" i="1" s="1"/>
  <c r="CW1121" i="1"/>
  <c r="V1121" i="1" s="1"/>
  <c r="GL1121" i="1"/>
  <c r="GO1121" i="1"/>
  <c r="GP1121" i="1"/>
  <c r="GV1121" i="1"/>
  <c r="HC1121" i="1" s="1"/>
  <c r="GX1121" i="1" s="1"/>
  <c r="I1122" i="1"/>
  <c r="Q1122" i="1" s="1"/>
  <c r="R1122" i="1"/>
  <c r="AC1122" i="1"/>
  <c r="P1122" i="1" s="1"/>
  <c r="AD1122" i="1"/>
  <c r="AE1122" i="1"/>
  <c r="AF1122" i="1"/>
  <c r="AB1122" i="1" s="1"/>
  <c r="AG1122" i="1"/>
  <c r="CU1122" i="1" s="1"/>
  <c r="T1122" i="1" s="1"/>
  <c r="AH1122" i="1"/>
  <c r="AI1122" i="1"/>
  <c r="AJ1122" i="1"/>
  <c r="CX1122" i="1" s="1"/>
  <c r="W1122" i="1" s="1"/>
  <c r="CR1122" i="1"/>
  <c r="CS1122" i="1"/>
  <c r="CV1122" i="1"/>
  <c r="U1122" i="1" s="1"/>
  <c r="CW1122" i="1"/>
  <c r="V1122" i="1" s="1"/>
  <c r="GL1122" i="1"/>
  <c r="GO1122" i="1"/>
  <c r="GP1122" i="1"/>
  <c r="GV1122" i="1"/>
  <c r="HC1122" i="1" s="1"/>
  <c r="GX1122" i="1" s="1"/>
  <c r="C1123" i="1"/>
  <c r="D1123" i="1"/>
  <c r="I1123" i="1"/>
  <c r="K1123" i="1"/>
  <c r="S1123" i="1"/>
  <c r="X1123" i="1" s="1"/>
  <c r="AC1123" i="1"/>
  <c r="AB1123" i="1" s="1"/>
  <c r="AD1123" i="1"/>
  <c r="AE1123" i="1"/>
  <c r="R1123" i="1" s="1"/>
  <c r="AF1123" i="1"/>
  <c r="AG1123" i="1"/>
  <c r="CU1123" i="1" s="1"/>
  <c r="T1123" i="1" s="1"/>
  <c r="AH1123" i="1"/>
  <c r="CV1123" i="1" s="1"/>
  <c r="U1123" i="1" s="1"/>
  <c r="AI1123" i="1"/>
  <c r="AJ1123" i="1"/>
  <c r="CR1123" i="1"/>
  <c r="CS1123" i="1"/>
  <c r="CT1123" i="1"/>
  <c r="CW1123" i="1"/>
  <c r="V1123" i="1" s="1"/>
  <c r="CX1123" i="1"/>
  <c r="W1123" i="1" s="1"/>
  <c r="GL1123" i="1"/>
  <c r="GO1123" i="1"/>
  <c r="GP1123" i="1"/>
  <c r="GV1123" i="1"/>
  <c r="HC1123" i="1" s="1"/>
  <c r="GX1123" i="1" s="1"/>
  <c r="C1124" i="1"/>
  <c r="D1124" i="1"/>
  <c r="I1124" i="1"/>
  <c r="R1124" i="1" s="1"/>
  <c r="K1124" i="1"/>
  <c r="P1124" i="1"/>
  <c r="AC1124" i="1"/>
  <c r="AB1124" i="1" s="1"/>
  <c r="AD1124" i="1"/>
  <c r="AE1124" i="1"/>
  <c r="Q1124" i="1" s="1"/>
  <c r="AF1124" i="1"/>
  <c r="S1124" i="1" s="1"/>
  <c r="AG1124" i="1"/>
  <c r="AH1124" i="1"/>
  <c r="CV1124" i="1" s="1"/>
  <c r="U1124" i="1" s="1"/>
  <c r="AI1124" i="1"/>
  <c r="CW1124" i="1" s="1"/>
  <c r="V1124" i="1" s="1"/>
  <c r="AJ1124" i="1"/>
  <c r="CX1124" i="1" s="1"/>
  <c r="W1124" i="1" s="1"/>
  <c r="CQ1124" i="1"/>
  <c r="CR1124" i="1"/>
  <c r="CU1124" i="1"/>
  <c r="T1124" i="1" s="1"/>
  <c r="GL1124" i="1"/>
  <c r="GO1124" i="1"/>
  <c r="GP1124" i="1"/>
  <c r="GV1124" i="1"/>
  <c r="GX1124" i="1"/>
  <c r="HC1124" i="1"/>
  <c r="I1125" i="1"/>
  <c r="P1125" i="1"/>
  <c r="AC1125" i="1"/>
  <c r="AD1125" i="1"/>
  <c r="AB1125" i="1" s="1"/>
  <c r="AE1125" i="1"/>
  <c r="Q1125" i="1" s="1"/>
  <c r="AF1125" i="1"/>
  <c r="S1125" i="1" s="1"/>
  <c r="AG1125" i="1"/>
  <c r="AH1125" i="1"/>
  <c r="CV1125" i="1" s="1"/>
  <c r="U1125" i="1" s="1"/>
  <c r="AI1125" i="1"/>
  <c r="CW1125" i="1" s="1"/>
  <c r="V1125" i="1" s="1"/>
  <c r="AJ1125" i="1"/>
  <c r="CX1125" i="1" s="1"/>
  <c r="W1125" i="1" s="1"/>
  <c r="CQ1125" i="1"/>
  <c r="CR1125" i="1"/>
  <c r="CU1125" i="1"/>
  <c r="T1125" i="1" s="1"/>
  <c r="GL1125" i="1"/>
  <c r="GO1125" i="1"/>
  <c r="GP1125" i="1"/>
  <c r="GV1125" i="1"/>
  <c r="GX1125" i="1"/>
  <c r="HC1125" i="1"/>
  <c r="AC1126" i="1"/>
  <c r="AD1126" i="1"/>
  <c r="AB1126" i="1" s="1"/>
  <c r="AE1126" i="1"/>
  <c r="CS1126" i="1" s="1"/>
  <c r="AF1126" i="1"/>
  <c r="AG1126" i="1"/>
  <c r="AH1126" i="1"/>
  <c r="CV1126" i="1" s="1"/>
  <c r="AI1126" i="1"/>
  <c r="CW1126" i="1" s="1"/>
  <c r="AJ1126" i="1"/>
  <c r="CX1126" i="1" s="1"/>
  <c r="CQ1126" i="1"/>
  <c r="CR1126" i="1"/>
  <c r="CU1126" i="1"/>
  <c r="GL1126" i="1"/>
  <c r="GO1126" i="1"/>
  <c r="GP1126" i="1"/>
  <c r="GV1126" i="1"/>
  <c r="HC1126" i="1"/>
  <c r="AC1127" i="1"/>
  <c r="P1127" i="1" s="1"/>
  <c r="AE1127" i="1"/>
  <c r="AD1127" i="1" s="1"/>
  <c r="AB1127" i="1" s="1"/>
  <c r="AF1127" i="1"/>
  <c r="S1127" i="1" s="1"/>
  <c r="AG1127" i="1"/>
  <c r="CU1127" i="1" s="1"/>
  <c r="T1127" i="1" s="1"/>
  <c r="AH1127" i="1"/>
  <c r="AI1127" i="1"/>
  <c r="CW1127" i="1" s="1"/>
  <c r="V1127" i="1" s="1"/>
  <c r="AJ1127" i="1"/>
  <c r="CX1127" i="1" s="1"/>
  <c r="W1127" i="1" s="1"/>
  <c r="CR1127" i="1"/>
  <c r="CV1127" i="1"/>
  <c r="U1127" i="1" s="1"/>
  <c r="GL1127" i="1"/>
  <c r="GO1127" i="1"/>
  <c r="GP1127" i="1"/>
  <c r="GV1127" i="1"/>
  <c r="HC1127" i="1"/>
  <c r="GX1127" i="1" s="1"/>
  <c r="R1128" i="1"/>
  <c r="AC1128" i="1"/>
  <c r="P1128" i="1" s="1"/>
  <c r="AD1128" i="1"/>
  <c r="AE1128" i="1"/>
  <c r="Q1128" i="1" s="1"/>
  <c r="AF1128" i="1"/>
  <c r="AB1128" i="1" s="1"/>
  <c r="AG1128" i="1"/>
  <c r="CU1128" i="1" s="1"/>
  <c r="T1128" i="1" s="1"/>
  <c r="AH1128" i="1"/>
  <c r="CV1128" i="1" s="1"/>
  <c r="U1128" i="1" s="1"/>
  <c r="AI1128" i="1"/>
  <c r="AJ1128" i="1"/>
  <c r="CX1128" i="1" s="1"/>
  <c r="W1128" i="1" s="1"/>
  <c r="CR1128" i="1"/>
  <c r="CS1128" i="1"/>
  <c r="CW1128" i="1"/>
  <c r="V1128" i="1" s="1"/>
  <c r="GL1128" i="1"/>
  <c r="GO1128" i="1"/>
  <c r="GP1128" i="1"/>
  <c r="GV1128" i="1"/>
  <c r="HC1128" i="1" s="1"/>
  <c r="GX1128" i="1" s="1"/>
  <c r="S1129" i="1"/>
  <c r="X1129" i="1" s="1"/>
  <c r="AC1129" i="1"/>
  <c r="AB1129" i="1" s="1"/>
  <c r="AD1129" i="1"/>
  <c r="AE1129" i="1"/>
  <c r="R1129" i="1" s="1"/>
  <c r="AF1129" i="1"/>
  <c r="AG1129" i="1"/>
  <c r="CU1129" i="1" s="1"/>
  <c r="T1129" i="1" s="1"/>
  <c r="AH1129" i="1"/>
  <c r="CV1129" i="1" s="1"/>
  <c r="U1129" i="1" s="1"/>
  <c r="AI1129" i="1"/>
  <c r="CW1129" i="1" s="1"/>
  <c r="V1129" i="1" s="1"/>
  <c r="AJ1129" i="1"/>
  <c r="CR1129" i="1"/>
  <c r="CT1129" i="1"/>
  <c r="CX1129" i="1"/>
  <c r="W1129" i="1" s="1"/>
  <c r="GL1129" i="1"/>
  <c r="GO1129" i="1"/>
  <c r="GP1129" i="1"/>
  <c r="GV1129" i="1"/>
  <c r="HC1129" i="1" s="1"/>
  <c r="GX1129" i="1" s="1"/>
  <c r="P1130" i="1"/>
  <c r="AC1130" i="1"/>
  <c r="AD1130" i="1"/>
  <c r="AB1130" i="1" s="1"/>
  <c r="AE1130" i="1"/>
  <c r="Q1130" i="1" s="1"/>
  <c r="AF1130" i="1"/>
  <c r="S1130" i="1" s="1"/>
  <c r="AG1130" i="1"/>
  <c r="AH1130" i="1"/>
  <c r="CV1130" i="1" s="1"/>
  <c r="U1130" i="1" s="1"/>
  <c r="AI1130" i="1"/>
  <c r="CW1130" i="1" s="1"/>
  <c r="V1130" i="1" s="1"/>
  <c r="AJ1130" i="1"/>
  <c r="CX1130" i="1" s="1"/>
  <c r="W1130" i="1" s="1"/>
  <c r="CQ1130" i="1"/>
  <c r="CR1130" i="1"/>
  <c r="CU1130" i="1"/>
  <c r="T1130" i="1" s="1"/>
  <c r="GL1130" i="1"/>
  <c r="GO1130" i="1"/>
  <c r="GP1130" i="1"/>
  <c r="GV1130" i="1"/>
  <c r="GX1130" i="1"/>
  <c r="HC1130" i="1"/>
  <c r="AC1131" i="1"/>
  <c r="P1131" i="1" s="1"/>
  <c r="AE1131" i="1"/>
  <c r="AD1131" i="1" s="1"/>
  <c r="AB1131" i="1" s="1"/>
  <c r="AF1131" i="1"/>
  <c r="S1131" i="1" s="1"/>
  <c r="AG1131" i="1"/>
  <c r="CU1131" i="1" s="1"/>
  <c r="T1131" i="1" s="1"/>
  <c r="AH1131" i="1"/>
  <c r="AI1131" i="1"/>
  <c r="CW1131" i="1" s="1"/>
  <c r="V1131" i="1" s="1"/>
  <c r="AJ1131" i="1"/>
  <c r="CX1131" i="1" s="1"/>
  <c r="W1131" i="1" s="1"/>
  <c r="CR1131" i="1"/>
  <c r="CV1131" i="1"/>
  <c r="U1131" i="1" s="1"/>
  <c r="GL1131" i="1"/>
  <c r="GO1131" i="1"/>
  <c r="GP1131" i="1"/>
  <c r="GV1131" i="1"/>
  <c r="HC1131" i="1"/>
  <c r="GX1131" i="1" s="1"/>
  <c r="R1132" i="1"/>
  <c r="AC1132" i="1"/>
  <c r="P1132" i="1" s="1"/>
  <c r="AD1132" i="1"/>
  <c r="AE1132" i="1"/>
  <c r="Q1132" i="1" s="1"/>
  <c r="AF1132" i="1"/>
  <c r="AB1132" i="1" s="1"/>
  <c r="AG1132" i="1"/>
  <c r="CU1132" i="1" s="1"/>
  <c r="T1132" i="1" s="1"/>
  <c r="AH1132" i="1"/>
  <c r="AI1132" i="1"/>
  <c r="AJ1132" i="1"/>
  <c r="CX1132" i="1" s="1"/>
  <c r="W1132" i="1" s="1"/>
  <c r="CR1132" i="1"/>
  <c r="CS1132" i="1"/>
  <c r="CV1132" i="1"/>
  <c r="U1132" i="1" s="1"/>
  <c r="CW1132" i="1"/>
  <c r="V1132" i="1" s="1"/>
  <c r="GL1132" i="1"/>
  <c r="GO1132" i="1"/>
  <c r="GP1132" i="1"/>
  <c r="GV1132" i="1"/>
  <c r="HC1132" i="1" s="1"/>
  <c r="GX1132" i="1" s="1"/>
  <c r="S1133" i="1"/>
  <c r="X1133" i="1" s="1"/>
  <c r="AC1133" i="1"/>
  <c r="AB1133" i="1" s="1"/>
  <c r="AD1133" i="1"/>
  <c r="AE1133" i="1"/>
  <c r="R1133" i="1" s="1"/>
  <c r="AF1133" i="1"/>
  <c r="AG1133" i="1"/>
  <c r="CU1133" i="1" s="1"/>
  <c r="T1133" i="1" s="1"/>
  <c r="AH1133" i="1"/>
  <c r="CV1133" i="1" s="1"/>
  <c r="U1133" i="1" s="1"/>
  <c r="AI1133" i="1"/>
  <c r="AJ1133" i="1"/>
  <c r="CR1133" i="1"/>
  <c r="CS1133" i="1"/>
  <c r="CT1133" i="1"/>
  <c r="CW1133" i="1"/>
  <c r="V1133" i="1" s="1"/>
  <c r="CX1133" i="1"/>
  <c r="W1133" i="1" s="1"/>
  <c r="GL1133" i="1"/>
  <c r="GO1133" i="1"/>
  <c r="GP1133" i="1"/>
  <c r="GV1133" i="1"/>
  <c r="HC1133" i="1" s="1"/>
  <c r="GX1133" i="1" s="1"/>
  <c r="P1134" i="1"/>
  <c r="AC1134" i="1"/>
  <c r="AB1134" i="1" s="1"/>
  <c r="AD1134" i="1"/>
  <c r="AE1134" i="1"/>
  <c r="Q1134" i="1" s="1"/>
  <c r="AF1134" i="1"/>
  <c r="S1134" i="1" s="1"/>
  <c r="AG1134" i="1"/>
  <c r="AH1134" i="1"/>
  <c r="CV1134" i="1" s="1"/>
  <c r="U1134" i="1" s="1"/>
  <c r="AI1134" i="1"/>
  <c r="CW1134" i="1" s="1"/>
  <c r="V1134" i="1" s="1"/>
  <c r="AJ1134" i="1"/>
  <c r="CQ1134" i="1"/>
  <c r="CR1134" i="1"/>
  <c r="CT1134" i="1"/>
  <c r="CU1134" i="1"/>
  <c r="T1134" i="1" s="1"/>
  <c r="CX1134" i="1"/>
  <c r="W1134" i="1" s="1"/>
  <c r="GL1134" i="1"/>
  <c r="GO1134" i="1"/>
  <c r="GP1134" i="1"/>
  <c r="GV1134" i="1"/>
  <c r="GX1134" i="1"/>
  <c r="HC1134" i="1"/>
  <c r="AC1135" i="1"/>
  <c r="P1135" i="1" s="1"/>
  <c r="AE1135" i="1"/>
  <c r="AD1135" i="1" s="1"/>
  <c r="AB1135" i="1" s="1"/>
  <c r="AF1135" i="1"/>
  <c r="S1135" i="1" s="1"/>
  <c r="AG1135" i="1"/>
  <c r="AH1135" i="1"/>
  <c r="AI1135" i="1"/>
  <c r="CW1135" i="1" s="1"/>
  <c r="V1135" i="1" s="1"/>
  <c r="AJ1135" i="1"/>
  <c r="CX1135" i="1" s="1"/>
  <c r="W1135" i="1" s="1"/>
  <c r="CQ1135" i="1"/>
  <c r="CR1135" i="1"/>
  <c r="CU1135" i="1"/>
  <c r="T1135" i="1" s="1"/>
  <c r="CV1135" i="1"/>
  <c r="U1135" i="1" s="1"/>
  <c r="GL1135" i="1"/>
  <c r="GO1135" i="1"/>
  <c r="GP1135" i="1"/>
  <c r="GV1135" i="1"/>
  <c r="HC1135" i="1"/>
  <c r="GX1135" i="1" s="1"/>
  <c r="R1136" i="1"/>
  <c r="AC1136" i="1"/>
  <c r="P1136" i="1" s="1"/>
  <c r="CP1136" i="1" s="1"/>
  <c r="O1136" i="1" s="1"/>
  <c r="AE1136" i="1"/>
  <c r="Q1136" i="1" s="1"/>
  <c r="AF1136" i="1"/>
  <c r="S1136" i="1" s="1"/>
  <c r="AG1136" i="1"/>
  <c r="CU1136" i="1" s="1"/>
  <c r="T1136" i="1" s="1"/>
  <c r="AH1136" i="1"/>
  <c r="AI1136" i="1"/>
  <c r="AJ1136" i="1"/>
  <c r="CX1136" i="1" s="1"/>
  <c r="W1136" i="1" s="1"/>
  <c r="CR1136" i="1"/>
  <c r="CS1136" i="1"/>
  <c r="CV1136" i="1"/>
  <c r="U1136" i="1" s="1"/>
  <c r="CW1136" i="1"/>
  <c r="V1136" i="1" s="1"/>
  <c r="GL1136" i="1"/>
  <c r="GO1136" i="1"/>
  <c r="GP1136" i="1"/>
  <c r="GV1136" i="1"/>
  <c r="HC1136" i="1" s="1"/>
  <c r="GX1136" i="1" s="1"/>
  <c r="S1137" i="1"/>
  <c r="X1137" i="1" s="1"/>
  <c r="AC1137" i="1"/>
  <c r="AB1137" i="1" s="1"/>
  <c r="AD1137" i="1"/>
  <c r="AE1137" i="1"/>
  <c r="R1137" i="1" s="1"/>
  <c r="AF1137" i="1"/>
  <c r="AG1137" i="1"/>
  <c r="CU1137" i="1" s="1"/>
  <c r="T1137" i="1" s="1"/>
  <c r="AH1137" i="1"/>
  <c r="CV1137" i="1" s="1"/>
  <c r="U1137" i="1" s="1"/>
  <c r="AI1137" i="1"/>
  <c r="AJ1137" i="1"/>
  <c r="CR1137" i="1"/>
  <c r="CS1137" i="1"/>
  <c r="CT1137" i="1"/>
  <c r="CW1137" i="1"/>
  <c r="V1137" i="1" s="1"/>
  <c r="CX1137" i="1"/>
  <c r="W1137" i="1" s="1"/>
  <c r="GL1137" i="1"/>
  <c r="GO1137" i="1"/>
  <c r="GP1137" i="1"/>
  <c r="GV1137" i="1"/>
  <c r="HC1137" i="1" s="1"/>
  <c r="GX1137" i="1" s="1"/>
  <c r="P1138" i="1"/>
  <c r="AC1138" i="1"/>
  <c r="AB1138" i="1" s="1"/>
  <c r="AD1138" i="1"/>
  <c r="AE1138" i="1"/>
  <c r="Q1138" i="1" s="1"/>
  <c r="AF1138" i="1"/>
  <c r="S1138" i="1" s="1"/>
  <c r="AG1138" i="1"/>
  <c r="AH1138" i="1"/>
  <c r="CV1138" i="1" s="1"/>
  <c r="U1138" i="1" s="1"/>
  <c r="AI1138" i="1"/>
  <c r="CW1138" i="1" s="1"/>
  <c r="V1138" i="1" s="1"/>
  <c r="AJ1138" i="1"/>
  <c r="CQ1138" i="1"/>
  <c r="CR1138" i="1"/>
  <c r="CT1138" i="1"/>
  <c r="CU1138" i="1"/>
  <c r="T1138" i="1" s="1"/>
  <c r="CX1138" i="1"/>
  <c r="W1138" i="1" s="1"/>
  <c r="GL1138" i="1"/>
  <c r="GO1138" i="1"/>
  <c r="GP1138" i="1"/>
  <c r="GV1138" i="1"/>
  <c r="GX1138" i="1"/>
  <c r="HC1138" i="1"/>
  <c r="AC1139" i="1"/>
  <c r="P1139" i="1" s="1"/>
  <c r="AE1139" i="1"/>
  <c r="AD1139" i="1" s="1"/>
  <c r="AB1139" i="1" s="1"/>
  <c r="AF1139" i="1"/>
  <c r="S1139" i="1" s="1"/>
  <c r="AG1139" i="1"/>
  <c r="CU1139" i="1" s="1"/>
  <c r="T1139" i="1" s="1"/>
  <c r="AH1139" i="1"/>
  <c r="AI1139" i="1"/>
  <c r="CW1139" i="1" s="1"/>
  <c r="V1139" i="1" s="1"/>
  <c r="AJ1139" i="1"/>
  <c r="CX1139" i="1" s="1"/>
  <c r="W1139" i="1" s="1"/>
  <c r="CR1139" i="1"/>
  <c r="CV1139" i="1"/>
  <c r="U1139" i="1" s="1"/>
  <c r="GL1139" i="1"/>
  <c r="GO1139" i="1"/>
  <c r="GP1139" i="1"/>
  <c r="GV1139" i="1"/>
  <c r="HC1139" i="1"/>
  <c r="GX1139" i="1" s="1"/>
  <c r="R1140" i="1"/>
  <c r="AC1140" i="1"/>
  <c r="P1140" i="1" s="1"/>
  <c r="CP1140" i="1" s="1"/>
  <c r="O1140" i="1" s="1"/>
  <c r="AE1140" i="1"/>
  <c r="Q1140" i="1" s="1"/>
  <c r="AF1140" i="1"/>
  <c r="S1140" i="1" s="1"/>
  <c r="AG1140" i="1"/>
  <c r="CU1140" i="1" s="1"/>
  <c r="T1140" i="1" s="1"/>
  <c r="AH1140" i="1"/>
  <c r="AI1140" i="1"/>
  <c r="AJ1140" i="1"/>
  <c r="CX1140" i="1" s="1"/>
  <c r="W1140" i="1" s="1"/>
  <c r="CR1140" i="1"/>
  <c r="CS1140" i="1"/>
  <c r="CV1140" i="1"/>
  <c r="U1140" i="1" s="1"/>
  <c r="CW1140" i="1"/>
  <c r="V1140" i="1" s="1"/>
  <c r="GL1140" i="1"/>
  <c r="GO1140" i="1"/>
  <c r="GP1140" i="1"/>
  <c r="GV1140" i="1"/>
  <c r="HC1140" i="1" s="1"/>
  <c r="GX1140" i="1" s="1"/>
  <c r="S1141" i="1"/>
  <c r="X1141" i="1" s="1"/>
  <c r="AC1141" i="1"/>
  <c r="AB1141" i="1" s="1"/>
  <c r="AD1141" i="1"/>
  <c r="AE1141" i="1"/>
  <c r="R1141" i="1" s="1"/>
  <c r="AF1141" i="1"/>
  <c r="AG1141" i="1"/>
  <c r="CU1141" i="1" s="1"/>
  <c r="T1141" i="1" s="1"/>
  <c r="AH1141" i="1"/>
  <c r="CV1141" i="1" s="1"/>
  <c r="U1141" i="1" s="1"/>
  <c r="AI1141" i="1"/>
  <c r="AJ1141" i="1"/>
  <c r="CR1141" i="1"/>
  <c r="CS1141" i="1"/>
  <c r="CT1141" i="1"/>
  <c r="CW1141" i="1"/>
  <c r="V1141" i="1" s="1"/>
  <c r="CX1141" i="1"/>
  <c r="W1141" i="1" s="1"/>
  <c r="GL1141" i="1"/>
  <c r="GO1141" i="1"/>
  <c r="GP1141" i="1"/>
  <c r="GV1141" i="1"/>
  <c r="HC1141" i="1" s="1"/>
  <c r="GX1141" i="1" s="1"/>
  <c r="P1142" i="1"/>
  <c r="AC1142" i="1"/>
  <c r="AB1142" i="1" s="1"/>
  <c r="AD1142" i="1"/>
  <c r="AE1142" i="1"/>
  <c r="Q1142" i="1" s="1"/>
  <c r="AF1142" i="1"/>
  <c r="S1142" i="1" s="1"/>
  <c r="AG1142" i="1"/>
  <c r="AH1142" i="1"/>
  <c r="CV1142" i="1" s="1"/>
  <c r="U1142" i="1" s="1"/>
  <c r="AI1142" i="1"/>
  <c r="CW1142" i="1" s="1"/>
  <c r="V1142" i="1" s="1"/>
  <c r="AJ1142" i="1"/>
  <c r="CQ1142" i="1"/>
  <c r="CR1142" i="1"/>
  <c r="CT1142" i="1"/>
  <c r="CU1142" i="1"/>
  <c r="T1142" i="1" s="1"/>
  <c r="CX1142" i="1"/>
  <c r="W1142" i="1" s="1"/>
  <c r="GL1142" i="1"/>
  <c r="GO1142" i="1"/>
  <c r="GP1142" i="1"/>
  <c r="GV1142" i="1"/>
  <c r="GX1142" i="1"/>
  <c r="HC1142" i="1"/>
  <c r="AC1143" i="1"/>
  <c r="P1143" i="1" s="1"/>
  <c r="AE1143" i="1"/>
  <c r="AD1143" i="1" s="1"/>
  <c r="AB1143" i="1" s="1"/>
  <c r="AF1143" i="1"/>
  <c r="S1143" i="1" s="1"/>
  <c r="AG1143" i="1"/>
  <c r="AH1143" i="1"/>
  <c r="AI1143" i="1"/>
  <c r="CW1143" i="1" s="1"/>
  <c r="V1143" i="1" s="1"/>
  <c r="AJ1143" i="1"/>
  <c r="CX1143" i="1" s="1"/>
  <c r="W1143" i="1" s="1"/>
  <c r="CQ1143" i="1"/>
  <c r="CR1143" i="1"/>
  <c r="CU1143" i="1"/>
  <c r="T1143" i="1" s="1"/>
  <c r="CV1143" i="1"/>
  <c r="U1143" i="1" s="1"/>
  <c r="GL1143" i="1"/>
  <c r="GO1143" i="1"/>
  <c r="GP1143" i="1"/>
  <c r="GV1143" i="1"/>
  <c r="HC1143" i="1"/>
  <c r="GX1143" i="1" s="1"/>
  <c r="R1144" i="1"/>
  <c r="AC1144" i="1"/>
  <c r="P1144" i="1" s="1"/>
  <c r="AE1144" i="1"/>
  <c r="Q1144" i="1" s="1"/>
  <c r="AF1144" i="1"/>
  <c r="S1144" i="1" s="1"/>
  <c r="AG1144" i="1"/>
  <c r="CU1144" i="1" s="1"/>
  <c r="T1144" i="1" s="1"/>
  <c r="AH1144" i="1"/>
  <c r="AI1144" i="1"/>
  <c r="AJ1144" i="1"/>
  <c r="CX1144" i="1" s="1"/>
  <c r="W1144" i="1" s="1"/>
  <c r="CR1144" i="1"/>
  <c r="CS1144" i="1"/>
  <c r="CV1144" i="1"/>
  <c r="U1144" i="1" s="1"/>
  <c r="CW1144" i="1"/>
  <c r="V1144" i="1" s="1"/>
  <c r="GL1144" i="1"/>
  <c r="GO1144" i="1"/>
  <c r="GP1144" i="1"/>
  <c r="GV1144" i="1"/>
  <c r="HC1144" i="1" s="1"/>
  <c r="GX1144" i="1" s="1"/>
  <c r="R1145" i="1"/>
  <c r="S1145" i="1"/>
  <c r="X1145" i="1" s="1"/>
  <c r="AC1145" i="1"/>
  <c r="AB1145" i="1" s="1"/>
  <c r="AD1145" i="1"/>
  <c r="AE1145" i="1"/>
  <c r="Q1145" i="1" s="1"/>
  <c r="AF1145" i="1"/>
  <c r="AG1145" i="1"/>
  <c r="CU1145" i="1" s="1"/>
  <c r="T1145" i="1" s="1"/>
  <c r="AH1145" i="1"/>
  <c r="CV1145" i="1" s="1"/>
  <c r="U1145" i="1" s="1"/>
  <c r="AI1145" i="1"/>
  <c r="AJ1145" i="1"/>
  <c r="CR1145" i="1"/>
  <c r="CS1145" i="1"/>
  <c r="CT1145" i="1"/>
  <c r="CW1145" i="1"/>
  <c r="V1145" i="1" s="1"/>
  <c r="CX1145" i="1"/>
  <c r="W1145" i="1" s="1"/>
  <c r="GL1145" i="1"/>
  <c r="GO1145" i="1"/>
  <c r="GP1145" i="1"/>
  <c r="GV1145" i="1"/>
  <c r="HC1145" i="1" s="1"/>
  <c r="GX1145" i="1" s="1"/>
  <c r="P1146" i="1"/>
  <c r="CP1146" i="1" s="1"/>
  <c r="O1146" i="1" s="1"/>
  <c r="GM1146" i="1" s="1"/>
  <c r="GN1146" i="1" s="1"/>
  <c r="S1146" i="1"/>
  <c r="Y1146" i="1" s="1"/>
  <c r="X1146" i="1"/>
  <c r="AC1146" i="1"/>
  <c r="AB1146" i="1" s="1"/>
  <c r="AD1146" i="1"/>
  <c r="AE1146" i="1"/>
  <c r="Q1146" i="1" s="1"/>
  <c r="AF1146" i="1"/>
  <c r="AG1146" i="1"/>
  <c r="AH1146" i="1"/>
  <c r="CV1146" i="1" s="1"/>
  <c r="U1146" i="1" s="1"/>
  <c r="AI1146" i="1"/>
  <c r="CW1146" i="1" s="1"/>
  <c r="V1146" i="1" s="1"/>
  <c r="AJ1146" i="1"/>
  <c r="CQ1146" i="1"/>
  <c r="CR1146" i="1"/>
  <c r="CT1146" i="1"/>
  <c r="CU1146" i="1"/>
  <c r="T1146" i="1" s="1"/>
  <c r="CX1146" i="1"/>
  <c r="W1146" i="1" s="1"/>
  <c r="CY1146" i="1"/>
  <c r="CZ1146" i="1"/>
  <c r="GL1146" i="1"/>
  <c r="GO1146" i="1"/>
  <c r="GP1146" i="1"/>
  <c r="GV1146" i="1"/>
  <c r="GX1146" i="1"/>
  <c r="HC1146" i="1"/>
  <c r="P1147" i="1"/>
  <c r="AC1147" i="1"/>
  <c r="AE1147" i="1"/>
  <c r="AD1147" i="1" s="1"/>
  <c r="AB1147" i="1" s="1"/>
  <c r="AF1147" i="1"/>
  <c r="S1147" i="1" s="1"/>
  <c r="AG1147" i="1"/>
  <c r="AH1147" i="1"/>
  <c r="AI1147" i="1"/>
  <c r="CW1147" i="1" s="1"/>
  <c r="V1147" i="1" s="1"/>
  <c r="AJ1147" i="1"/>
  <c r="CX1147" i="1" s="1"/>
  <c r="W1147" i="1" s="1"/>
  <c r="CQ1147" i="1"/>
  <c r="CR1147" i="1"/>
  <c r="CU1147" i="1"/>
  <c r="T1147" i="1" s="1"/>
  <c r="CV1147" i="1"/>
  <c r="U1147" i="1" s="1"/>
  <c r="GL1147" i="1"/>
  <c r="GO1147" i="1"/>
  <c r="GP1147" i="1"/>
  <c r="GV1147" i="1"/>
  <c r="HC1147" i="1"/>
  <c r="GX1147" i="1" s="1"/>
  <c r="R1148" i="1"/>
  <c r="AC1148" i="1"/>
  <c r="P1148" i="1" s="1"/>
  <c r="AE1148" i="1"/>
  <c r="Q1148" i="1" s="1"/>
  <c r="AF1148" i="1"/>
  <c r="S1148" i="1" s="1"/>
  <c r="AG1148" i="1"/>
  <c r="CU1148" i="1" s="1"/>
  <c r="T1148" i="1" s="1"/>
  <c r="AH1148" i="1"/>
  <c r="AI1148" i="1"/>
  <c r="AJ1148" i="1"/>
  <c r="CX1148" i="1" s="1"/>
  <c r="W1148" i="1" s="1"/>
  <c r="CR1148" i="1"/>
  <c r="CS1148" i="1"/>
  <c r="CV1148" i="1"/>
  <c r="U1148" i="1" s="1"/>
  <c r="CW1148" i="1"/>
  <c r="V1148" i="1" s="1"/>
  <c r="GL1148" i="1"/>
  <c r="FR1174" i="1" s="1"/>
  <c r="GO1148" i="1"/>
  <c r="GP1148" i="1"/>
  <c r="FV1174" i="1" s="1"/>
  <c r="GV1148" i="1"/>
  <c r="HC1148" i="1"/>
  <c r="GX1148" i="1" s="1"/>
  <c r="C1149" i="1"/>
  <c r="D1149" i="1"/>
  <c r="P1149" i="1"/>
  <c r="AC1149" i="1"/>
  <c r="AE1149" i="1"/>
  <c r="AD1149" i="1" s="1"/>
  <c r="AB1149" i="1" s="1"/>
  <c r="AF1149" i="1"/>
  <c r="S1149" i="1" s="1"/>
  <c r="AG1149" i="1"/>
  <c r="AH1149" i="1"/>
  <c r="AI1149" i="1"/>
  <c r="CW1149" i="1" s="1"/>
  <c r="V1149" i="1" s="1"/>
  <c r="AJ1149" i="1"/>
  <c r="CX1149" i="1" s="1"/>
  <c r="W1149" i="1" s="1"/>
  <c r="CQ1149" i="1"/>
  <c r="CR1149" i="1"/>
  <c r="CU1149" i="1"/>
  <c r="T1149" i="1" s="1"/>
  <c r="CV1149" i="1"/>
  <c r="U1149" i="1" s="1"/>
  <c r="GL1149" i="1"/>
  <c r="GO1149" i="1"/>
  <c r="GP1149" i="1"/>
  <c r="GV1149" i="1"/>
  <c r="HC1149" i="1"/>
  <c r="GX1149" i="1" s="1"/>
  <c r="C1150" i="1"/>
  <c r="D1150" i="1"/>
  <c r="P1150" i="1"/>
  <c r="CP1150" i="1" s="1"/>
  <c r="O1150" i="1" s="1"/>
  <c r="GM1150" i="1" s="1"/>
  <c r="GN1150" i="1" s="1"/>
  <c r="S1150" i="1"/>
  <c r="Y1150" i="1" s="1"/>
  <c r="X1150" i="1"/>
  <c r="AC1150" i="1"/>
  <c r="AB1150" i="1" s="1"/>
  <c r="AD1150" i="1"/>
  <c r="AE1150" i="1"/>
  <c r="Q1150" i="1" s="1"/>
  <c r="AF1150" i="1"/>
  <c r="AG1150" i="1"/>
  <c r="AH1150" i="1"/>
  <c r="CV1150" i="1" s="1"/>
  <c r="U1150" i="1" s="1"/>
  <c r="AI1150" i="1"/>
  <c r="CW1150" i="1" s="1"/>
  <c r="V1150" i="1" s="1"/>
  <c r="AJ1150" i="1"/>
  <c r="CQ1150" i="1"/>
  <c r="CR1150" i="1"/>
  <c r="CT1150" i="1"/>
  <c r="CU1150" i="1"/>
  <c r="T1150" i="1" s="1"/>
  <c r="CX1150" i="1"/>
  <c r="W1150" i="1" s="1"/>
  <c r="CY1150" i="1"/>
  <c r="CZ1150" i="1"/>
  <c r="GL1150" i="1"/>
  <c r="GO1150" i="1"/>
  <c r="GP1150" i="1"/>
  <c r="GV1150" i="1"/>
  <c r="GX1150" i="1"/>
  <c r="HC1150" i="1"/>
  <c r="I1151" i="1"/>
  <c r="P1151" i="1"/>
  <c r="CP1151" i="1" s="1"/>
  <c r="O1151" i="1" s="1"/>
  <c r="S1151" i="1"/>
  <c r="X1151" i="1"/>
  <c r="AC1151" i="1"/>
  <c r="AB1151" i="1" s="1"/>
  <c r="AD1151" i="1"/>
  <c r="AE1151" i="1"/>
  <c r="Q1151" i="1" s="1"/>
  <c r="AF1151" i="1"/>
  <c r="AG1151" i="1"/>
  <c r="AH1151" i="1"/>
  <c r="CV1151" i="1" s="1"/>
  <c r="U1151" i="1" s="1"/>
  <c r="AI1151" i="1"/>
  <c r="CW1151" i="1" s="1"/>
  <c r="V1151" i="1" s="1"/>
  <c r="AJ1151" i="1"/>
  <c r="CQ1151" i="1"/>
  <c r="CR1151" i="1"/>
  <c r="CT1151" i="1"/>
  <c r="CU1151" i="1"/>
  <c r="T1151" i="1" s="1"/>
  <c r="CX1151" i="1"/>
  <c r="W1151" i="1" s="1"/>
  <c r="CY1151" i="1"/>
  <c r="CZ1151" i="1"/>
  <c r="GL1151" i="1"/>
  <c r="GO1151" i="1"/>
  <c r="GP1151" i="1"/>
  <c r="GV1151" i="1"/>
  <c r="GX1151" i="1"/>
  <c r="HC1151" i="1"/>
  <c r="I1152" i="1"/>
  <c r="P1152" i="1"/>
  <c r="CP1152" i="1" s="1"/>
  <c r="O1152" i="1" s="1"/>
  <c r="S1152" i="1"/>
  <c r="X1152" i="1"/>
  <c r="AC1152" i="1"/>
  <c r="AB1152" i="1" s="1"/>
  <c r="AD1152" i="1"/>
  <c r="AE1152" i="1"/>
  <c r="Q1152" i="1" s="1"/>
  <c r="AF1152" i="1"/>
  <c r="AG1152" i="1"/>
  <c r="AH1152" i="1"/>
  <c r="CV1152" i="1" s="1"/>
  <c r="U1152" i="1" s="1"/>
  <c r="AI1152" i="1"/>
  <c r="CW1152" i="1" s="1"/>
  <c r="V1152" i="1" s="1"/>
  <c r="AJ1152" i="1"/>
  <c r="CQ1152" i="1"/>
  <c r="CR1152" i="1"/>
  <c r="CT1152" i="1"/>
  <c r="CU1152" i="1"/>
  <c r="T1152" i="1" s="1"/>
  <c r="CX1152" i="1"/>
  <c r="W1152" i="1" s="1"/>
  <c r="CY1152" i="1"/>
  <c r="CZ1152" i="1"/>
  <c r="GL1152" i="1"/>
  <c r="GO1152" i="1"/>
  <c r="GP1152" i="1"/>
  <c r="GV1152" i="1"/>
  <c r="GX1152" i="1"/>
  <c r="HC1152" i="1"/>
  <c r="P1153" i="1"/>
  <c r="AC1153" i="1"/>
  <c r="AE1153" i="1"/>
  <c r="AD1153" i="1" s="1"/>
  <c r="AB1153" i="1" s="1"/>
  <c r="AF1153" i="1"/>
  <c r="S1153" i="1" s="1"/>
  <c r="AG1153" i="1"/>
  <c r="AH1153" i="1"/>
  <c r="AI1153" i="1"/>
  <c r="CW1153" i="1" s="1"/>
  <c r="V1153" i="1" s="1"/>
  <c r="AJ1153" i="1"/>
  <c r="CX1153" i="1" s="1"/>
  <c r="W1153" i="1" s="1"/>
  <c r="CQ1153" i="1"/>
  <c r="CR1153" i="1"/>
  <c r="CU1153" i="1"/>
  <c r="T1153" i="1" s="1"/>
  <c r="CV1153" i="1"/>
  <c r="U1153" i="1" s="1"/>
  <c r="GL1153" i="1"/>
  <c r="GO1153" i="1"/>
  <c r="GP1153" i="1"/>
  <c r="GV1153" i="1"/>
  <c r="HC1153" i="1"/>
  <c r="GX1153" i="1" s="1"/>
  <c r="R1154" i="1"/>
  <c r="AC1154" i="1"/>
  <c r="P1154" i="1" s="1"/>
  <c r="CP1154" i="1" s="1"/>
  <c r="O1154" i="1" s="1"/>
  <c r="AE1154" i="1"/>
  <c r="Q1154" i="1" s="1"/>
  <c r="AF1154" i="1"/>
  <c r="S1154" i="1" s="1"/>
  <c r="AG1154" i="1"/>
  <c r="CU1154" i="1" s="1"/>
  <c r="T1154" i="1" s="1"/>
  <c r="AH1154" i="1"/>
  <c r="AI1154" i="1"/>
  <c r="AJ1154" i="1"/>
  <c r="CX1154" i="1" s="1"/>
  <c r="W1154" i="1" s="1"/>
  <c r="CR1154" i="1"/>
  <c r="CS1154" i="1"/>
  <c r="CV1154" i="1"/>
  <c r="U1154" i="1" s="1"/>
  <c r="CW1154" i="1"/>
  <c r="V1154" i="1" s="1"/>
  <c r="GL1154" i="1"/>
  <c r="GO1154" i="1"/>
  <c r="GP1154" i="1"/>
  <c r="GV1154" i="1"/>
  <c r="HC1154" i="1" s="1"/>
  <c r="GX1154" i="1" s="1"/>
  <c r="C1155" i="1"/>
  <c r="D1155" i="1"/>
  <c r="P1155" i="1"/>
  <c r="AC1155" i="1"/>
  <c r="AE1155" i="1"/>
  <c r="AD1155" i="1" s="1"/>
  <c r="AB1155" i="1" s="1"/>
  <c r="AF1155" i="1"/>
  <c r="S1155" i="1" s="1"/>
  <c r="AG1155" i="1"/>
  <c r="AH1155" i="1"/>
  <c r="AI1155" i="1"/>
  <c r="CW1155" i="1" s="1"/>
  <c r="V1155" i="1" s="1"/>
  <c r="AJ1155" i="1"/>
  <c r="CX1155" i="1" s="1"/>
  <c r="W1155" i="1" s="1"/>
  <c r="CQ1155" i="1"/>
  <c r="CR1155" i="1"/>
  <c r="CU1155" i="1"/>
  <c r="T1155" i="1" s="1"/>
  <c r="CV1155" i="1"/>
  <c r="U1155" i="1" s="1"/>
  <c r="GL1155" i="1"/>
  <c r="GO1155" i="1"/>
  <c r="GP1155" i="1"/>
  <c r="GV1155" i="1"/>
  <c r="HC1155" i="1"/>
  <c r="GX1155" i="1" s="1"/>
  <c r="C1156" i="1"/>
  <c r="D1156" i="1"/>
  <c r="P1156" i="1"/>
  <c r="CP1156" i="1" s="1"/>
  <c r="O1156" i="1" s="1"/>
  <c r="S1156" i="1"/>
  <c r="X1156" i="1"/>
  <c r="AC1156" i="1"/>
  <c r="AB1156" i="1" s="1"/>
  <c r="AD1156" i="1"/>
  <c r="AE1156" i="1"/>
  <c r="Q1156" i="1" s="1"/>
  <c r="AF1156" i="1"/>
  <c r="AG1156" i="1"/>
  <c r="AH1156" i="1"/>
  <c r="CV1156" i="1" s="1"/>
  <c r="U1156" i="1" s="1"/>
  <c r="AI1156" i="1"/>
  <c r="CW1156" i="1" s="1"/>
  <c r="V1156" i="1" s="1"/>
  <c r="AJ1156" i="1"/>
  <c r="CQ1156" i="1"/>
  <c r="CR1156" i="1"/>
  <c r="CT1156" i="1"/>
  <c r="CU1156" i="1"/>
  <c r="T1156" i="1" s="1"/>
  <c r="CX1156" i="1"/>
  <c r="W1156" i="1" s="1"/>
  <c r="CY1156" i="1"/>
  <c r="CZ1156" i="1"/>
  <c r="GL1156" i="1"/>
  <c r="GO1156" i="1"/>
  <c r="GP1156" i="1"/>
  <c r="GV1156" i="1"/>
  <c r="GX1156" i="1"/>
  <c r="HC1156" i="1"/>
  <c r="I1157" i="1"/>
  <c r="P1157" i="1"/>
  <c r="CP1157" i="1" s="1"/>
  <c r="O1157" i="1" s="1"/>
  <c r="S1157" i="1"/>
  <c r="X1157" i="1"/>
  <c r="AC1157" i="1"/>
  <c r="AB1157" i="1" s="1"/>
  <c r="AD1157" i="1"/>
  <c r="AE1157" i="1"/>
  <c r="Q1157" i="1" s="1"/>
  <c r="AF1157" i="1"/>
  <c r="AG1157" i="1"/>
  <c r="AH1157" i="1"/>
  <c r="CV1157" i="1" s="1"/>
  <c r="U1157" i="1" s="1"/>
  <c r="AI1157" i="1"/>
  <c r="CW1157" i="1" s="1"/>
  <c r="V1157" i="1" s="1"/>
  <c r="AJ1157" i="1"/>
  <c r="CQ1157" i="1"/>
  <c r="CR1157" i="1"/>
  <c r="CT1157" i="1"/>
  <c r="CU1157" i="1"/>
  <c r="T1157" i="1" s="1"/>
  <c r="CX1157" i="1"/>
  <c r="W1157" i="1" s="1"/>
  <c r="CY1157" i="1"/>
  <c r="CZ1157" i="1"/>
  <c r="GL1157" i="1"/>
  <c r="GO1157" i="1"/>
  <c r="GP1157" i="1"/>
  <c r="GV1157" i="1"/>
  <c r="GX1157" i="1"/>
  <c r="HC1157" i="1"/>
  <c r="I1158" i="1"/>
  <c r="P1158" i="1"/>
  <c r="CP1158" i="1" s="1"/>
  <c r="O1158" i="1" s="1"/>
  <c r="S1158" i="1"/>
  <c r="X1158" i="1"/>
  <c r="AC1158" i="1"/>
  <c r="AB1158" i="1" s="1"/>
  <c r="AD1158" i="1"/>
  <c r="AE1158" i="1"/>
  <c r="Q1158" i="1" s="1"/>
  <c r="AF1158" i="1"/>
  <c r="AG1158" i="1"/>
  <c r="AH1158" i="1"/>
  <c r="CV1158" i="1" s="1"/>
  <c r="U1158" i="1" s="1"/>
  <c r="AI1158" i="1"/>
  <c r="CW1158" i="1" s="1"/>
  <c r="V1158" i="1" s="1"/>
  <c r="AJ1158" i="1"/>
  <c r="CQ1158" i="1"/>
  <c r="CR1158" i="1"/>
  <c r="CT1158" i="1"/>
  <c r="CU1158" i="1"/>
  <c r="T1158" i="1" s="1"/>
  <c r="CX1158" i="1"/>
  <c r="W1158" i="1" s="1"/>
  <c r="CY1158" i="1"/>
  <c r="CZ1158" i="1"/>
  <c r="GL1158" i="1"/>
  <c r="GO1158" i="1"/>
  <c r="GP1158" i="1"/>
  <c r="GV1158" i="1"/>
  <c r="GX1158" i="1"/>
  <c r="HC1158" i="1"/>
  <c r="P1159" i="1"/>
  <c r="AC1159" i="1"/>
  <c r="AE1159" i="1"/>
  <c r="AD1159" i="1" s="1"/>
  <c r="AB1159" i="1" s="1"/>
  <c r="AF1159" i="1"/>
  <c r="S1159" i="1" s="1"/>
  <c r="AG1159" i="1"/>
  <c r="AH1159" i="1"/>
  <c r="AI1159" i="1"/>
  <c r="CW1159" i="1" s="1"/>
  <c r="V1159" i="1" s="1"/>
  <c r="AJ1159" i="1"/>
  <c r="CX1159" i="1" s="1"/>
  <c r="W1159" i="1" s="1"/>
  <c r="CQ1159" i="1"/>
  <c r="CR1159" i="1"/>
  <c r="CU1159" i="1"/>
  <c r="T1159" i="1" s="1"/>
  <c r="CV1159" i="1"/>
  <c r="U1159" i="1" s="1"/>
  <c r="GL1159" i="1"/>
  <c r="GO1159" i="1"/>
  <c r="GP1159" i="1"/>
  <c r="GV1159" i="1"/>
  <c r="HC1159" i="1"/>
  <c r="GX1159" i="1" s="1"/>
  <c r="R1160" i="1"/>
  <c r="AC1160" i="1"/>
  <c r="P1160" i="1" s="1"/>
  <c r="CP1160" i="1" s="1"/>
  <c r="O1160" i="1" s="1"/>
  <c r="AE1160" i="1"/>
  <c r="Q1160" i="1" s="1"/>
  <c r="AF1160" i="1"/>
  <c r="S1160" i="1" s="1"/>
  <c r="AG1160" i="1"/>
  <c r="CU1160" i="1" s="1"/>
  <c r="T1160" i="1" s="1"/>
  <c r="AH1160" i="1"/>
  <c r="AI1160" i="1"/>
  <c r="AJ1160" i="1"/>
  <c r="CX1160" i="1" s="1"/>
  <c r="W1160" i="1" s="1"/>
  <c r="CR1160" i="1"/>
  <c r="CS1160" i="1"/>
  <c r="CV1160" i="1"/>
  <c r="U1160" i="1" s="1"/>
  <c r="CW1160" i="1"/>
  <c r="V1160" i="1" s="1"/>
  <c r="GL1160" i="1"/>
  <c r="GO1160" i="1"/>
  <c r="GP1160" i="1"/>
  <c r="GV1160" i="1"/>
  <c r="HC1160" i="1" s="1"/>
  <c r="GX1160" i="1" s="1"/>
  <c r="R1161" i="1"/>
  <c r="S1161" i="1"/>
  <c r="Y1161" i="1" s="1"/>
  <c r="X1161" i="1"/>
  <c r="AC1161" i="1"/>
  <c r="AB1161" i="1" s="1"/>
  <c r="AD1161" i="1"/>
  <c r="AE1161" i="1"/>
  <c r="Q1161" i="1" s="1"/>
  <c r="AF1161" i="1"/>
  <c r="AG1161" i="1"/>
  <c r="AH1161" i="1"/>
  <c r="CV1161" i="1" s="1"/>
  <c r="U1161" i="1" s="1"/>
  <c r="AI1161" i="1"/>
  <c r="AJ1161" i="1"/>
  <c r="CQ1161" i="1"/>
  <c r="CR1161" i="1"/>
  <c r="CS1161" i="1"/>
  <c r="CT1161" i="1"/>
  <c r="CU1161" i="1"/>
  <c r="T1161" i="1" s="1"/>
  <c r="CW1161" i="1"/>
  <c r="V1161" i="1" s="1"/>
  <c r="CX1161" i="1"/>
  <c r="W1161" i="1" s="1"/>
  <c r="CY1161" i="1"/>
  <c r="GL1161" i="1"/>
  <c r="GO1161" i="1"/>
  <c r="GP1161" i="1"/>
  <c r="GV1161" i="1"/>
  <c r="HC1161" i="1" s="1"/>
  <c r="GX1161" i="1" s="1"/>
  <c r="P1162" i="1"/>
  <c r="S1162" i="1"/>
  <c r="AC1162" i="1"/>
  <c r="AE1162" i="1"/>
  <c r="X1162" i="1" s="1"/>
  <c r="AF1162" i="1"/>
  <c r="AG1162" i="1"/>
  <c r="AH1162" i="1"/>
  <c r="AI1162" i="1"/>
  <c r="CW1162" i="1" s="1"/>
  <c r="V1162" i="1" s="1"/>
  <c r="AJ1162" i="1"/>
  <c r="CQ1162" i="1"/>
  <c r="CR1162" i="1"/>
  <c r="CT1162" i="1"/>
  <c r="CU1162" i="1"/>
  <c r="T1162" i="1" s="1"/>
  <c r="CV1162" i="1"/>
  <c r="U1162" i="1" s="1"/>
  <c r="CX1162" i="1"/>
  <c r="W1162" i="1" s="1"/>
  <c r="CZ1162" i="1"/>
  <c r="GL1162" i="1"/>
  <c r="GO1162" i="1"/>
  <c r="FU1174" i="1" s="1"/>
  <c r="GP1162" i="1"/>
  <c r="GV1162" i="1"/>
  <c r="HC1162" i="1"/>
  <c r="GX1162" i="1" s="1"/>
  <c r="C1163" i="1"/>
  <c r="D1163" i="1"/>
  <c r="P1163" i="1"/>
  <c r="CP1163" i="1" s="1"/>
  <c r="O1163" i="1" s="1"/>
  <c r="R1163" i="1"/>
  <c r="S1163" i="1"/>
  <c r="Y1163" i="1" s="1"/>
  <c r="X1163" i="1"/>
  <c r="AC1163" i="1"/>
  <c r="AB1163" i="1" s="1"/>
  <c r="AD1163" i="1"/>
  <c r="AE1163" i="1"/>
  <c r="Q1163" i="1" s="1"/>
  <c r="AF1163" i="1"/>
  <c r="AG1163" i="1"/>
  <c r="AH1163" i="1"/>
  <c r="CV1163" i="1" s="1"/>
  <c r="U1163" i="1" s="1"/>
  <c r="AI1163" i="1"/>
  <c r="AJ1163" i="1"/>
  <c r="CQ1163" i="1"/>
  <c r="CR1163" i="1"/>
  <c r="CS1163" i="1"/>
  <c r="CT1163" i="1"/>
  <c r="CU1163" i="1"/>
  <c r="T1163" i="1" s="1"/>
  <c r="CW1163" i="1"/>
  <c r="V1163" i="1" s="1"/>
  <c r="CX1163" i="1"/>
  <c r="W1163" i="1" s="1"/>
  <c r="CY1163" i="1"/>
  <c r="GL1163" i="1"/>
  <c r="GO1163" i="1"/>
  <c r="GP1163" i="1"/>
  <c r="GV1163" i="1"/>
  <c r="HC1163" i="1" s="1"/>
  <c r="GX1163" i="1" s="1"/>
  <c r="C1164" i="1"/>
  <c r="D1164" i="1"/>
  <c r="R1164" i="1"/>
  <c r="S1164" i="1"/>
  <c r="Y1164" i="1" s="1"/>
  <c r="AC1164" i="1"/>
  <c r="AE1164" i="1"/>
  <c r="Q1164" i="1" s="1"/>
  <c r="AF1164" i="1"/>
  <c r="AG1164" i="1"/>
  <c r="CU1164" i="1" s="1"/>
  <c r="T1164" i="1" s="1"/>
  <c r="AH1164" i="1"/>
  <c r="AI1164" i="1"/>
  <c r="AJ1164" i="1"/>
  <c r="CR1164" i="1"/>
  <c r="CS1164" i="1"/>
  <c r="CT1164" i="1"/>
  <c r="CV1164" i="1"/>
  <c r="U1164" i="1" s="1"/>
  <c r="CW1164" i="1"/>
  <c r="V1164" i="1" s="1"/>
  <c r="CX1164" i="1"/>
  <c r="W1164" i="1" s="1"/>
  <c r="GL1164" i="1"/>
  <c r="GO1164" i="1"/>
  <c r="GP1164" i="1"/>
  <c r="GV1164" i="1"/>
  <c r="HC1164" i="1" s="1"/>
  <c r="GX1164" i="1" s="1"/>
  <c r="P1165" i="1"/>
  <c r="R1165" i="1"/>
  <c r="S1165" i="1"/>
  <c r="Y1165" i="1" s="1"/>
  <c r="X1165" i="1"/>
  <c r="AC1165" i="1"/>
  <c r="AB1165" i="1" s="1"/>
  <c r="AD1165" i="1"/>
  <c r="AE1165" i="1"/>
  <c r="Q1165" i="1" s="1"/>
  <c r="AF1165" i="1"/>
  <c r="AG1165" i="1"/>
  <c r="AH1165" i="1"/>
  <c r="CV1165" i="1" s="1"/>
  <c r="U1165" i="1" s="1"/>
  <c r="AI1165" i="1"/>
  <c r="AJ1165" i="1"/>
  <c r="CQ1165" i="1"/>
  <c r="CR1165" i="1"/>
  <c r="CS1165" i="1"/>
  <c r="CT1165" i="1"/>
  <c r="CU1165" i="1"/>
  <c r="T1165" i="1" s="1"/>
  <c r="CW1165" i="1"/>
  <c r="V1165" i="1" s="1"/>
  <c r="CX1165" i="1"/>
  <c r="W1165" i="1" s="1"/>
  <c r="CY1165" i="1"/>
  <c r="GL1165" i="1"/>
  <c r="GO1165" i="1"/>
  <c r="GP1165" i="1"/>
  <c r="GV1165" i="1"/>
  <c r="HC1165" i="1" s="1"/>
  <c r="GX1165" i="1" s="1"/>
  <c r="P1166" i="1"/>
  <c r="S1166" i="1"/>
  <c r="AC1166" i="1"/>
  <c r="AE1166" i="1"/>
  <c r="X1166" i="1" s="1"/>
  <c r="AF1166" i="1"/>
  <c r="AG1166" i="1"/>
  <c r="AH1166" i="1"/>
  <c r="AI1166" i="1"/>
  <c r="CW1166" i="1" s="1"/>
  <c r="V1166" i="1" s="1"/>
  <c r="AJ1166" i="1"/>
  <c r="CQ1166" i="1"/>
  <c r="CR1166" i="1"/>
  <c r="CT1166" i="1"/>
  <c r="CU1166" i="1"/>
  <c r="T1166" i="1" s="1"/>
  <c r="CV1166" i="1"/>
  <c r="U1166" i="1" s="1"/>
  <c r="CX1166" i="1"/>
  <c r="W1166" i="1" s="1"/>
  <c r="CZ1166" i="1"/>
  <c r="GL1166" i="1"/>
  <c r="GO1166" i="1"/>
  <c r="GP1166" i="1"/>
  <c r="GV1166" i="1"/>
  <c r="HC1166" i="1"/>
  <c r="GX1166" i="1" s="1"/>
  <c r="C1167" i="1"/>
  <c r="D1167" i="1"/>
  <c r="P1167" i="1"/>
  <c r="S1167" i="1"/>
  <c r="Y1167" i="1" s="1"/>
  <c r="X1167" i="1"/>
  <c r="AC1167" i="1"/>
  <c r="AB1167" i="1" s="1"/>
  <c r="AD1167" i="1"/>
  <c r="AE1167" i="1"/>
  <c r="R1167" i="1" s="1"/>
  <c r="AF1167" i="1"/>
  <c r="AG1167" i="1"/>
  <c r="AH1167" i="1"/>
  <c r="CV1167" i="1" s="1"/>
  <c r="U1167" i="1" s="1"/>
  <c r="AI1167" i="1"/>
  <c r="CW1167" i="1" s="1"/>
  <c r="V1167" i="1" s="1"/>
  <c r="AJ1167" i="1"/>
  <c r="CQ1167" i="1"/>
  <c r="CR1167" i="1"/>
  <c r="CT1167" i="1"/>
  <c r="CU1167" i="1"/>
  <c r="T1167" i="1" s="1"/>
  <c r="CX1167" i="1"/>
  <c r="W1167" i="1" s="1"/>
  <c r="CY1167" i="1"/>
  <c r="GL1167" i="1"/>
  <c r="GO1167" i="1"/>
  <c r="GP1167" i="1"/>
  <c r="GV1167" i="1"/>
  <c r="HC1167" i="1" s="1"/>
  <c r="GX1167" i="1" s="1"/>
  <c r="C1168" i="1"/>
  <c r="D1168" i="1"/>
  <c r="R1168" i="1"/>
  <c r="S1168" i="1"/>
  <c r="Y1168" i="1" s="1"/>
  <c r="AC1168" i="1"/>
  <c r="AB1168" i="1" s="1"/>
  <c r="AD1168" i="1"/>
  <c r="AE1168" i="1"/>
  <c r="Q1168" i="1" s="1"/>
  <c r="AF1168" i="1"/>
  <c r="AG1168" i="1"/>
  <c r="CU1168" i="1" s="1"/>
  <c r="T1168" i="1" s="1"/>
  <c r="AH1168" i="1"/>
  <c r="AI1168" i="1"/>
  <c r="AJ1168" i="1"/>
  <c r="CR1168" i="1"/>
  <c r="CS1168" i="1"/>
  <c r="CT1168" i="1"/>
  <c r="CV1168" i="1"/>
  <c r="U1168" i="1" s="1"/>
  <c r="CW1168" i="1"/>
  <c r="V1168" i="1" s="1"/>
  <c r="CX1168" i="1"/>
  <c r="W1168" i="1" s="1"/>
  <c r="GL1168" i="1"/>
  <c r="GO1168" i="1"/>
  <c r="GP1168" i="1"/>
  <c r="GV1168" i="1"/>
  <c r="HC1168" i="1" s="1"/>
  <c r="GX1168" i="1" s="1"/>
  <c r="I1169" i="1"/>
  <c r="Q1169" i="1" s="1"/>
  <c r="R1169" i="1"/>
  <c r="S1169" i="1"/>
  <c r="Y1169" i="1" s="1"/>
  <c r="AC1169" i="1"/>
  <c r="AE1169" i="1"/>
  <c r="AD1169" i="1" s="1"/>
  <c r="AF1169" i="1"/>
  <c r="AG1169" i="1"/>
  <c r="CU1169" i="1" s="1"/>
  <c r="T1169" i="1" s="1"/>
  <c r="AH1169" i="1"/>
  <c r="AI1169" i="1"/>
  <c r="AJ1169" i="1"/>
  <c r="CR1169" i="1"/>
  <c r="CS1169" i="1"/>
  <c r="CT1169" i="1"/>
  <c r="CV1169" i="1"/>
  <c r="U1169" i="1" s="1"/>
  <c r="CW1169" i="1"/>
  <c r="V1169" i="1" s="1"/>
  <c r="CX1169" i="1"/>
  <c r="W1169" i="1" s="1"/>
  <c r="GL1169" i="1"/>
  <c r="GO1169" i="1"/>
  <c r="GP1169" i="1"/>
  <c r="GV1169" i="1"/>
  <c r="HC1169" i="1" s="1"/>
  <c r="GX1169" i="1" s="1"/>
  <c r="I1170" i="1"/>
  <c r="Q1170" i="1" s="1"/>
  <c r="R1170" i="1"/>
  <c r="S1170" i="1"/>
  <c r="Y1170" i="1" s="1"/>
  <c r="AC1170" i="1"/>
  <c r="AE1170" i="1"/>
  <c r="AD1170" i="1" s="1"/>
  <c r="AF1170" i="1"/>
  <c r="AG1170" i="1"/>
  <c r="CU1170" i="1" s="1"/>
  <c r="T1170" i="1" s="1"/>
  <c r="AH1170" i="1"/>
  <c r="AI1170" i="1"/>
  <c r="AJ1170" i="1"/>
  <c r="CR1170" i="1"/>
  <c r="CS1170" i="1"/>
  <c r="CT1170" i="1"/>
  <c r="CV1170" i="1"/>
  <c r="U1170" i="1" s="1"/>
  <c r="CW1170" i="1"/>
  <c r="V1170" i="1" s="1"/>
  <c r="CX1170" i="1"/>
  <c r="W1170" i="1" s="1"/>
  <c r="GL1170" i="1"/>
  <c r="GO1170" i="1"/>
  <c r="GP1170" i="1"/>
  <c r="GV1170" i="1"/>
  <c r="HC1170" i="1" s="1"/>
  <c r="GX1170" i="1" s="1"/>
  <c r="I1171" i="1"/>
  <c r="Q1171" i="1" s="1"/>
  <c r="R1171" i="1"/>
  <c r="S1171" i="1"/>
  <c r="Y1171" i="1" s="1"/>
  <c r="AC1171" i="1"/>
  <c r="AE1171" i="1"/>
  <c r="AD1171" i="1" s="1"/>
  <c r="AF1171" i="1"/>
  <c r="AG1171" i="1"/>
  <c r="CU1171" i="1" s="1"/>
  <c r="T1171" i="1" s="1"/>
  <c r="AH1171" i="1"/>
  <c r="AI1171" i="1"/>
  <c r="AJ1171" i="1"/>
  <c r="CR1171" i="1"/>
  <c r="CS1171" i="1"/>
  <c r="CT1171" i="1"/>
  <c r="CV1171" i="1"/>
  <c r="U1171" i="1" s="1"/>
  <c r="CW1171" i="1"/>
  <c r="V1171" i="1" s="1"/>
  <c r="CX1171" i="1"/>
  <c r="W1171" i="1" s="1"/>
  <c r="GL1171" i="1"/>
  <c r="GO1171" i="1"/>
  <c r="GP1171" i="1"/>
  <c r="GV1171" i="1"/>
  <c r="HC1171" i="1" s="1"/>
  <c r="GX1171" i="1" s="1"/>
  <c r="I1172" i="1"/>
  <c r="Q1172" i="1" s="1"/>
  <c r="R1172" i="1"/>
  <c r="S1172" i="1"/>
  <c r="Y1172" i="1" s="1"/>
  <c r="AC1172" i="1"/>
  <c r="AE1172" i="1"/>
  <c r="AD1172" i="1" s="1"/>
  <c r="AF1172" i="1"/>
  <c r="AG1172" i="1"/>
  <c r="CU1172" i="1" s="1"/>
  <c r="T1172" i="1" s="1"/>
  <c r="AH1172" i="1"/>
  <c r="AI1172" i="1"/>
  <c r="AJ1172" i="1"/>
  <c r="CR1172" i="1"/>
  <c r="CS1172" i="1"/>
  <c r="CT1172" i="1"/>
  <c r="CV1172" i="1"/>
  <c r="U1172" i="1" s="1"/>
  <c r="CW1172" i="1"/>
  <c r="V1172" i="1" s="1"/>
  <c r="CX1172" i="1"/>
  <c r="W1172" i="1" s="1"/>
  <c r="GL1172" i="1"/>
  <c r="GO1172" i="1"/>
  <c r="GP1172" i="1"/>
  <c r="GV1172" i="1"/>
  <c r="HC1172" i="1" s="1"/>
  <c r="GX1172" i="1" s="1"/>
  <c r="B1174" i="1"/>
  <c r="B1089" i="1" s="1"/>
  <c r="C1174" i="1"/>
  <c r="C1089" i="1" s="1"/>
  <c r="D1174" i="1"/>
  <c r="D1089" i="1" s="1"/>
  <c r="F1174" i="1"/>
  <c r="F1089" i="1" s="1"/>
  <c r="G1174" i="1"/>
  <c r="G1089" i="1" s="1"/>
  <c r="BX1174" i="1"/>
  <c r="AO1174" i="1" s="1"/>
  <c r="BY1174" i="1"/>
  <c r="AP1174" i="1" s="1"/>
  <c r="BZ1174" i="1"/>
  <c r="BZ1089" i="1" s="1"/>
  <c r="CC1174" i="1"/>
  <c r="AT1174" i="1" s="1"/>
  <c r="CD1174" i="1"/>
  <c r="CD1089" i="1" s="1"/>
  <c r="CK1174" i="1"/>
  <c r="BB1174" i="1" s="1"/>
  <c r="CL1174" i="1"/>
  <c r="CL1089" i="1" s="1"/>
  <c r="CM1174" i="1"/>
  <c r="CM1089" i="1" s="1"/>
  <c r="FP1174" i="1"/>
  <c r="FP1089" i="1" s="1"/>
  <c r="FQ1174" i="1"/>
  <c r="FQ1089" i="1" s="1"/>
  <c r="GC1174" i="1"/>
  <c r="GC1089" i="1" s="1"/>
  <c r="GD1174" i="1"/>
  <c r="GD1089" i="1" s="1"/>
  <c r="GE1174" i="1"/>
  <c r="GE1089" i="1" s="1"/>
  <c r="D1204" i="1"/>
  <c r="E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K1206" i="1"/>
  <c r="AL1206" i="1"/>
  <c r="AM1206" i="1"/>
  <c r="AN1206" i="1"/>
  <c r="BE1206" i="1"/>
  <c r="BF1206" i="1"/>
  <c r="BG1206" i="1"/>
  <c r="BH1206" i="1"/>
  <c r="BI1206" i="1"/>
  <c r="BJ1206" i="1"/>
  <c r="BK1206" i="1"/>
  <c r="BL1206" i="1"/>
  <c r="BM1206" i="1"/>
  <c r="BN1206" i="1"/>
  <c r="BO1206" i="1"/>
  <c r="BP1206" i="1"/>
  <c r="BQ1206" i="1"/>
  <c r="BR1206" i="1"/>
  <c r="BS1206" i="1"/>
  <c r="BT1206" i="1"/>
  <c r="BU1206" i="1"/>
  <c r="BV1206" i="1"/>
  <c r="BW1206" i="1"/>
  <c r="BX1206" i="1"/>
  <c r="BY1206" i="1"/>
  <c r="BZ1206" i="1"/>
  <c r="CA1206" i="1"/>
  <c r="CB1206" i="1"/>
  <c r="CC1206" i="1"/>
  <c r="CD1206" i="1"/>
  <c r="CE1206" i="1"/>
  <c r="CF1206" i="1"/>
  <c r="CG1206" i="1"/>
  <c r="CH1206" i="1"/>
  <c r="CI1206" i="1"/>
  <c r="CJ1206" i="1"/>
  <c r="CK1206" i="1"/>
  <c r="CL1206" i="1"/>
  <c r="CM1206" i="1"/>
  <c r="CN1206" i="1"/>
  <c r="CO1206" i="1"/>
  <c r="CP1206" i="1"/>
  <c r="CQ1206" i="1"/>
  <c r="CR1206" i="1"/>
  <c r="CS1206" i="1"/>
  <c r="CT1206" i="1"/>
  <c r="CU1206" i="1"/>
  <c r="CV1206" i="1"/>
  <c r="CW1206" i="1"/>
  <c r="CX1206" i="1"/>
  <c r="CY1206" i="1"/>
  <c r="CZ1206" i="1"/>
  <c r="DA1206" i="1"/>
  <c r="DB1206" i="1"/>
  <c r="DC1206" i="1"/>
  <c r="DD1206" i="1"/>
  <c r="DE1206" i="1"/>
  <c r="DF1206" i="1"/>
  <c r="DR1206" i="1"/>
  <c r="DS1206" i="1"/>
  <c r="DT1206" i="1"/>
  <c r="DU1206" i="1"/>
  <c r="DV1206" i="1"/>
  <c r="DW1206" i="1"/>
  <c r="DX1206" i="1"/>
  <c r="DY1206" i="1"/>
  <c r="DZ1206" i="1"/>
  <c r="EA1206" i="1"/>
  <c r="EB1206" i="1"/>
  <c r="EC1206" i="1"/>
  <c r="ED1206" i="1"/>
  <c r="EE1206" i="1"/>
  <c r="EF1206" i="1"/>
  <c r="EW1206" i="1"/>
  <c r="EX1206" i="1"/>
  <c r="EY1206" i="1"/>
  <c r="EZ1206" i="1"/>
  <c r="FA1206" i="1"/>
  <c r="FB1206" i="1"/>
  <c r="FC1206" i="1"/>
  <c r="FD1206" i="1"/>
  <c r="FE1206" i="1"/>
  <c r="FF1206" i="1"/>
  <c r="FG1206" i="1"/>
  <c r="FH1206" i="1"/>
  <c r="FI1206" i="1"/>
  <c r="FJ1206" i="1"/>
  <c r="FK1206" i="1"/>
  <c r="FL1206" i="1"/>
  <c r="FM1206" i="1"/>
  <c r="FN1206" i="1"/>
  <c r="FO1206" i="1"/>
  <c r="FP1206" i="1"/>
  <c r="FQ1206" i="1"/>
  <c r="FR1206" i="1"/>
  <c r="FS1206" i="1"/>
  <c r="FT1206" i="1"/>
  <c r="FU1206" i="1"/>
  <c r="FV1206" i="1"/>
  <c r="FW1206" i="1"/>
  <c r="FX1206" i="1"/>
  <c r="FY1206" i="1"/>
  <c r="FZ1206" i="1"/>
  <c r="GA1206" i="1"/>
  <c r="GB1206" i="1"/>
  <c r="GC1206" i="1"/>
  <c r="GD1206" i="1"/>
  <c r="GE1206" i="1"/>
  <c r="GF1206" i="1"/>
  <c r="GG1206" i="1"/>
  <c r="GH1206" i="1"/>
  <c r="GI1206" i="1"/>
  <c r="GJ1206" i="1"/>
  <c r="GK1206" i="1"/>
  <c r="GL1206" i="1"/>
  <c r="GM1206" i="1"/>
  <c r="GN1206" i="1"/>
  <c r="GO1206" i="1"/>
  <c r="GP1206" i="1"/>
  <c r="GQ1206" i="1"/>
  <c r="GR1206" i="1"/>
  <c r="GS1206" i="1"/>
  <c r="GT1206" i="1"/>
  <c r="GU1206" i="1"/>
  <c r="GV1206" i="1"/>
  <c r="GW1206" i="1"/>
  <c r="GX1206" i="1"/>
  <c r="D1208" i="1"/>
  <c r="C1210" i="1"/>
  <c r="D1210" i="1"/>
  <c r="E1210" i="1"/>
  <c r="Z1210" i="1"/>
  <c r="AA1210" i="1"/>
  <c r="AM1210" i="1"/>
  <c r="AN1210" i="1"/>
  <c r="BE1210" i="1"/>
  <c r="BF1210" i="1"/>
  <c r="BG1210" i="1"/>
  <c r="BH1210" i="1"/>
  <c r="BI1210" i="1"/>
  <c r="BJ1210" i="1"/>
  <c r="BK1210" i="1"/>
  <c r="BL1210" i="1"/>
  <c r="BM1210" i="1"/>
  <c r="BN1210" i="1"/>
  <c r="BO1210" i="1"/>
  <c r="BP1210" i="1"/>
  <c r="BQ1210" i="1"/>
  <c r="BR1210" i="1"/>
  <c r="BS1210" i="1"/>
  <c r="BT1210" i="1"/>
  <c r="BU1210" i="1"/>
  <c r="BV1210" i="1"/>
  <c r="BW1210" i="1"/>
  <c r="CL1210" i="1"/>
  <c r="CM1210" i="1"/>
  <c r="CN1210" i="1"/>
  <c r="CO1210" i="1"/>
  <c r="CP1210" i="1"/>
  <c r="CQ1210" i="1"/>
  <c r="CR1210" i="1"/>
  <c r="CS1210" i="1"/>
  <c r="CT1210" i="1"/>
  <c r="CU1210" i="1"/>
  <c r="CV1210" i="1"/>
  <c r="CW1210" i="1"/>
  <c r="CX1210" i="1"/>
  <c r="CY1210" i="1"/>
  <c r="CZ1210" i="1"/>
  <c r="DA1210" i="1"/>
  <c r="DB1210" i="1"/>
  <c r="DC1210" i="1"/>
  <c r="DD1210" i="1"/>
  <c r="DE1210" i="1"/>
  <c r="DF1210" i="1"/>
  <c r="DR1210" i="1"/>
  <c r="DS1210" i="1"/>
  <c r="EE1210" i="1"/>
  <c r="EF1210" i="1"/>
  <c r="EW1210" i="1"/>
  <c r="EX1210" i="1"/>
  <c r="EY1210" i="1"/>
  <c r="EZ1210" i="1"/>
  <c r="FA1210" i="1"/>
  <c r="FB1210" i="1"/>
  <c r="FC1210" i="1"/>
  <c r="FD1210" i="1"/>
  <c r="FE1210" i="1"/>
  <c r="FF1210" i="1"/>
  <c r="FG1210" i="1"/>
  <c r="FH1210" i="1"/>
  <c r="FI1210" i="1"/>
  <c r="FJ1210" i="1"/>
  <c r="FK1210" i="1"/>
  <c r="FL1210" i="1"/>
  <c r="FM1210" i="1"/>
  <c r="FN1210" i="1"/>
  <c r="FO1210" i="1"/>
  <c r="GF1210" i="1"/>
  <c r="GG1210" i="1"/>
  <c r="GH1210" i="1"/>
  <c r="GI1210" i="1"/>
  <c r="GJ1210" i="1"/>
  <c r="GK1210" i="1"/>
  <c r="GL1210" i="1"/>
  <c r="GM1210" i="1"/>
  <c r="GN1210" i="1"/>
  <c r="GO1210" i="1"/>
  <c r="GP1210" i="1"/>
  <c r="GQ1210" i="1"/>
  <c r="GR1210" i="1"/>
  <c r="GS1210" i="1"/>
  <c r="GT1210" i="1"/>
  <c r="GU1210" i="1"/>
  <c r="GV1210" i="1"/>
  <c r="GW1210" i="1"/>
  <c r="GX1210" i="1"/>
  <c r="C1212" i="1"/>
  <c r="D1212" i="1"/>
  <c r="P1212" i="1"/>
  <c r="AC1212" i="1"/>
  <c r="AE1212" i="1"/>
  <c r="AD1212" i="1" s="1"/>
  <c r="AB1212" i="1" s="1"/>
  <c r="AF1212" i="1"/>
  <c r="S1212" i="1" s="1"/>
  <c r="AG1212" i="1"/>
  <c r="AH1212" i="1"/>
  <c r="AI1212" i="1"/>
  <c r="CW1212" i="1" s="1"/>
  <c r="V1212" i="1" s="1"/>
  <c r="AJ1212" i="1"/>
  <c r="CX1212" i="1" s="1"/>
  <c r="W1212" i="1" s="1"/>
  <c r="AJ1229" i="1" s="1"/>
  <c r="CQ1212" i="1"/>
  <c r="CR1212" i="1"/>
  <c r="CU1212" i="1"/>
  <c r="T1212" i="1" s="1"/>
  <c r="CV1212" i="1"/>
  <c r="U1212" i="1" s="1"/>
  <c r="GL1212" i="1"/>
  <c r="GO1212" i="1"/>
  <c r="GP1212" i="1"/>
  <c r="GV1212" i="1"/>
  <c r="HC1212" i="1"/>
  <c r="GX1212" i="1" s="1"/>
  <c r="C1213" i="1"/>
  <c r="D1213" i="1"/>
  <c r="P1213" i="1"/>
  <c r="S1213" i="1"/>
  <c r="X1213" i="1"/>
  <c r="AC1213" i="1"/>
  <c r="AB1213" i="1" s="1"/>
  <c r="AD1213" i="1"/>
  <c r="AE1213" i="1"/>
  <c r="R1213" i="1" s="1"/>
  <c r="AF1213" i="1"/>
  <c r="AG1213" i="1"/>
  <c r="AH1213" i="1"/>
  <c r="CV1213" i="1" s="1"/>
  <c r="U1213" i="1" s="1"/>
  <c r="DZ1229" i="1" s="1"/>
  <c r="AI1213" i="1"/>
  <c r="CW1213" i="1" s="1"/>
  <c r="V1213" i="1" s="1"/>
  <c r="AJ1213" i="1"/>
  <c r="CQ1213" i="1"/>
  <c r="CR1213" i="1"/>
  <c r="CT1213" i="1"/>
  <c r="CU1213" i="1"/>
  <c r="T1213" i="1" s="1"/>
  <c r="CX1213" i="1"/>
  <c r="W1213" i="1" s="1"/>
  <c r="CY1213" i="1"/>
  <c r="GL1213" i="1"/>
  <c r="GO1213" i="1"/>
  <c r="GP1213" i="1"/>
  <c r="GV1213" i="1"/>
  <c r="HC1213" i="1" s="1"/>
  <c r="GX1213" i="1" s="1"/>
  <c r="P1214" i="1"/>
  <c r="AC1214" i="1"/>
  <c r="AE1214" i="1"/>
  <c r="AD1214" i="1" s="1"/>
  <c r="AB1214" i="1" s="1"/>
  <c r="AF1214" i="1"/>
  <c r="S1214" i="1" s="1"/>
  <c r="AG1214" i="1"/>
  <c r="AH1214" i="1"/>
  <c r="AI1214" i="1"/>
  <c r="CW1214" i="1" s="1"/>
  <c r="V1214" i="1" s="1"/>
  <c r="AJ1214" i="1"/>
  <c r="CX1214" i="1" s="1"/>
  <c r="W1214" i="1" s="1"/>
  <c r="CQ1214" i="1"/>
  <c r="CR1214" i="1"/>
  <c r="CU1214" i="1"/>
  <c r="T1214" i="1" s="1"/>
  <c r="CV1214" i="1"/>
  <c r="U1214" i="1" s="1"/>
  <c r="GL1214" i="1"/>
  <c r="GN1214" i="1"/>
  <c r="GO1214" i="1"/>
  <c r="GP1214" i="1"/>
  <c r="GV1214" i="1"/>
  <c r="HC1214" i="1" s="1"/>
  <c r="GX1214" i="1" s="1"/>
  <c r="P1215" i="1"/>
  <c r="AC1215" i="1"/>
  <c r="AE1215" i="1"/>
  <c r="AD1215" i="1" s="1"/>
  <c r="AB1215" i="1" s="1"/>
  <c r="AF1215" i="1"/>
  <c r="S1215" i="1" s="1"/>
  <c r="AG1215" i="1"/>
  <c r="AH1215" i="1"/>
  <c r="AI1215" i="1"/>
  <c r="CW1215" i="1" s="1"/>
  <c r="V1215" i="1" s="1"/>
  <c r="AJ1215" i="1"/>
  <c r="CX1215" i="1" s="1"/>
  <c r="W1215" i="1" s="1"/>
  <c r="CQ1215" i="1"/>
  <c r="CR1215" i="1"/>
  <c r="CU1215" i="1"/>
  <c r="T1215" i="1" s="1"/>
  <c r="CV1215" i="1"/>
  <c r="U1215" i="1" s="1"/>
  <c r="GL1215" i="1"/>
  <c r="GN1215" i="1"/>
  <c r="GO1215" i="1"/>
  <c r="GP1215" i="1"/>
  <c r="GV1215" i="1"/>
  <c r="HC1215" i="1" s="1"/>
  <c r="GX1215" i="1" s="1"/>
  <c r="P1216" i="1"/>
  <c r="AC1216" i="1"/>
  <c r="AE1216" i="1"/>
  <c r="AD1216" i="1" s="1"/>
  <c r="AB1216" i="1" s="1"/>
  <c r="AF1216" i="1"/>
  <c r="S1216" i="1" s="1"/>
  <c r="AG1216" i="1"/>
  <c r="AH1216" i="1"/>
  <c r="AI1216" i="1"/>
  <c r="CW1216" i="1" s="1"/>
  <c r="V1216" i="1" s="1"/>
  <c r="AJ1216" i="1"/>
  <c r="CX1216" i="1" s="1"/>
  <c r="W1216" i="1" s="1"/>
  <c r="CQ1216" i="1"/>
  <c r="CR1216" i="1"/>
  <c r="CU1216" i="1"/>
  <c r="T1216" i="1" s="1"/>
  <c r="CV1216" i="1"/>
  <c r="U1216" i="1" s="1"/>
  <c r="GL1216" i="1"/>
  <c r="GN1216" i="1"/>
  <c r="GO1216" i="1"/>
  <c r="GP1216" i="1"/>
  <c r="GV1216" i="1"/>
  <c r="HC1216" i="1" s="1"/>
  <c r="GX1216" i="1" s="1"/>
  <c r="P1217" i="1"/>
  <c r="AC1217" i="1"/>
  <c r="AB1217" i="1" s="1"/>
  <c r="AE1217" i="1"/>
  <c r="AD1217" i="1" s="1"/>
  <c r="AF1217" i="1"/>
  <c r="S1217" i="1" s="1"/>
  <c r="AG1217" i="1"/>
  <c r="AH1217" i="1"/>
  <c r="AI1217" i="1"/>
  <c r="CW1217" i="1" s="1"/>
  <c r="V1217" i="1" s="1"/>
  <c r="AJ1217" i="1"/>
  <c r="CQ1217" i="1"/>
  <c r="CR1217" i="1"/>
  <c r="CT1217" i="1"/>
  <c r="CU1217" i="1"/>
  <c r="T1217" i="1" s="1"/>
  <c r="CV1217" i="1"/>
  <c r="U1217" i="1" s="1"/>
  <c r="CX1217" i="1"/>
  <c r="W1217" i="1" s="1"/>
  <c r="GL1217" i="1"/>
  <c r="GN1217" i="1"/>
  <c r="GO1217" i="1"/>
  <c r="GP1217" i="1"/>
  <c r="GV1217" i="1"/>
  <c r="HC1217" i="1" s="1"/>
  <c r="GX1217" i="1" s="1"/>
  <c r="C1218" i="1"/>
  <c r="D1218" i="1"/>
  <c r="I1218" i="1"/>
  <c r="R1218" i="1" s="1"/>
  <c r="K1218" i="1"/>
  <c r="AC1218" i="1"/>
  <c r="AB1218" i="1" s="1"/>
  <c r="AE1218" i="1"/>
  <c r="AD1218" i="1" s="1"/>
  <c r="AF1218" i="1"/>
  <c r="S1218" i="1" s="1"/>
  <c r="AG1218" i="1"/>
  <c r="AH1218" i="1"/>
  <c r="AI1218" i="1"/>
  <c r="CW1218" i="1" s="1"/>
  <c r="V1218" i="1" s="1"/>
  <c r="AJ1218" i="1"/>
  <c r="CQ1218" i="1"/>
  <c r="CR1218" i="1"/>
  <c r="CT1218" i="1"/>
  <c r="CU1218" i="1"/>
  <c r="T1218" i="1" s="1"/>
  <c r="CV1218" i="1"/>
  <c r="U1218" i="1" s="1"/>
  <c r="CX1218" i="1"/>
  <c r="W1218" i="1" s="1"/>
  <c r="GL1218" i="1"/>
  <c r="GO1218" i="1"/>
  <c r="GP1218" i="1"/>
  <c r="GV1218" i="1"/>
  <c r="HC1218" i="1"/>
  <c r="GX1218" i="1" s="1"/>
  <c r="C1219" i="1"/>
  <c r="D1219" i="1"/>
  <c r="I1219" i="1"/>
  <c r="K1219" i="1"/>
  <c r="R1219" i="1"/>
  <c r="AC1219" i="1"/>
  <c r="P1219" i="1" s="1"/>
  <c r="AE1219" i="1"/>
  <c r="AD1219" i="1" s="1"/>
  <c r="AB1219" i="1" s="1"/>
  <c r="AF1219" i="1"/>
  <c r="S1219" i="1" s="1"/>
  <c r="AG1219" i="1"/>
  <c r="AH1219" i="1"/>
  <c r="AI1219" i="1"/>
  <c r="AJ1219" i="1"/>
  <c r="CX1219" i="1" s="1"/>
  <c r="W1219" i="1" s="1"/>
  <c r="CQ1219" i="1"/>
  <c r="CR1219" i="1"/>
  <c r="CS1219" i="1"/>
  <c r="CU1219" i="1"/>
  <c r="T1219" i="1" s="1"/>
  <c r="CV1219" i="1"/>
  <c r="U1219" i="1" s="1"/>
  <c r="CW1219" i="1"/>
  <c r="V1219" i="1" s="1"/>
  <c r="GL1219" i="1"/>
  <c r="FR1229" i="1" s="1"/>
  <c r="GO1219" i="1"/>
  <c r="FU1229" i="1" s="1"/>
  <c r="GP1219" i="1"/>
  <c r="FV1229" i="1" s="1"/>
  <c r="GV1219" i="1"/>
  <c r="HC1219" i="1"/>
  <c r="GX1219" i="1" s="1"/>
  <c r="R1220" i="1"/>
  <c r="S1220" i="1"/>
  <c r="Y1220" i="1" s="1"/>
  <c r="AC1220" i="1"/>
  <c r="AE1220" i="1"/>
  <c r="Q1220" i="1" s="1"/>
  <c r="AF1220" i="1"/>
  <c r="AG1220" i="1"/>
  <c r="CU1220" i="1" s="1"/>
  <c r="T1220" i="1" s="1"/>
  <c r="AH1220" i="1"/>
  <c r="AI1220" i="1"/>
  <c r="AJ1220" i="1"/>
  <c r="CR1220" i="1"/>
  <c r="CS1220" i="1"/>
  <c r="CT1220" i="1"/>
  <c r="CV1220" i="1"/>
  <c r="U1220" i="1" s="1"/>
  <c r="CW1220" i="1"/>
  <c r="V1220" i="1" s="1"/>
  <c r="CX1220" i="1"/>
  <c r="W1220" i="1" s="1"/>
  <c r="GL1220" i="1"/>
  <c r="BZ1229" i="1" s="1"/>
  <c r="CG1229" i="1" s="1"/>
  <c r="GN1220" i="1"/>
  <c r="GO1220" i="1"/>
  <c r="GP1220" i="1"/>
  <c r="CD1229" i="1" s="1"/>
  <c r="GV1220" i="1"/>
  <c r="HC1220" i="1"/>
  <c r="GX1220" i="1" s="1"/>
  <c r="R1221" i="1"/>
  <c r="S1221" i="1"/>
  <c r="Y1221" i="1" s="1"/>
  <c r="AC1221" i="1"/>
  <c r="AE1221" i="1"/>
  <c r="Q1221" i="1" s="1"/>
  <c r="AF1221" i="1"/>
  <c r="AG1221" i="1"/>
  <c r="CU1221" i="1" s="1"/>
  <c r="T1221" i="1" s="1"/>
  <c r="AH1221" i="1"/>
  <c r="AI1221" i="1"/>
  <c r="AJ1221" i="1"/>
  <c r="CR1221" i="1"/>
  <c r="CS1221" i="1"/>
  <c r="CT1221" i="1"/>
  <c r="CV1221" i="1"/>
  <c r="U1221" i="1" s="1"/>
  <c r="CW1221" i="1"/>
  <c r="V1221" i="1" s="1"/>
  <c r="CX1221" i="1"/>
  <c r="W1221" i="1" s="1"/>
  <c r="GL1221" i="1"/>
  <c r="GN1221" i="1"/>
  <c r="GO1221" i="1"/>
  <c r="GP1221" i="1"/>
  <c r="GV1221" i="1"/>
  <c r="HC1221" i="1"/>
  <c r="GX1221" i="1" s="1"/>
  <c r="R1222" i="1"/>
  <c r="S1222" i="1"/>
  <c r="Y1222" i="1" s="1"/>
  <c r="AC1222" i="1"/>
  <c r="AE1222" i="1"/>
  <c r="Q1222" i="1" s="1"/>
  <c r="AF1222" i="1"/>
  <c r="AG1222" i="1"/>
  <c r="CU1222" i="1" s="1"/>
  <c r="T1222" i="1" s="1"/>
  <c r="AH1222" i="1"/>
  <c r="AI1222" i="1"/>
  <c r="AJ1222" i="1"/>
  <c r="CR1222" i="1"/>
  <c r="CS1222" i="1"/>
  <c r="CT1222" i="1"/>
  <c r="CV1222" i="1"/>
  <c r="U1222" i="1" s="1"/>
  <c r="CW1222" i="1"/>
  <c r="V1222" i="1" s="1"/>
  <c r="CX1222" i="1"/>
  <c r="W1222" i="1" s="1"/>
  <c r="GL1222" i="1"/>
  <c r="GN1222" i="1"/>
  <c r="GO1222" i="1"/>
  <c r="GP1222" i="1"/>
  <c r="GV1222" i="1"/>
  <c r="HC1222" i="1"/>
  <c r="GX1222" i="1" s="1"/>
  <c r="R1223" i="1"/>
  <c r="S1223" i="1"/>
  <c r="Y1223" i="1" s="1"/>
  <c r="AC1223" i="1"/>
  <c r="AE1223" i="1"/>
  <c r="Q1223" i="1" s="1"/>
  <c r="AF1223" i="1"/>
  <c r="AG1223" i="1"/>
  <c r="CU1223" i="1" s="1"/>
  <c r="T1223" i="1" s="1"/>
  <c r="AH1223" i="1"/>
  <c r="AI1223" i="1"/>
  <c r="AJ1223" i="1"/>
  <c r="CR1223" i="1"/>
  <c r="CS1223" i="1"/>
  <c r="CT1223" i="1"/>
  <c r="CV1223" i="1"/>
  <c r="U1223" i="1" s="1"/>
  <c r="CW1223" i="1"/>
  <c r="V1223" i="1" s="1"/>
  <c r="CX1223" i="1"/>
  <c r="W1223" i="1" s="1"/>
  <c r="GL1223" i="1"/>
  <c r="GN1223" i="1"/>
  <c r="GO1223" i="1"/>
  <c r="GP1223" i="1"/>
  <c r="GV1223" i="1"/>
  <c r="HC1223" i="1"/>
  <c r="GX1223" i="1" s="1"/>
  <c r="R1224" i="1"/>
  <c r="S1224" i="1"/>
  <c r="Y1224" i="1" s="1"/>
  <c r="AC1224" i="1"/>
  <c r="AE1224" i="1"/>
  <c r="Q1224" i="1" s="1"/>
  <c r="AF1224" i="1"/>
  <c r="AG1224" i="1"/>
  <c r="CU1224" i="1" s="1"/>
  <c r="T1224" i="1" s="1"/>
  <c r="AH1224" i="1"/>
  <c r="AI1224" i="1"/>
  <c r="AJ1224" i="1"/>
  <c r="CR1224" i="1"/>
  <c r="CS1224" i="1"/>
  <c r="CT1224" i="1"/>
  <c r="CV1224" i="1"/>
  <c r="U1224" i="1" s="1"/>
  <c r="CW1224" i="1"/>
  <c r="V1224" i="1" s="1"/>
  <c r="CX1224" i="1"/>
  <c r="W1224" i="1" s="1"/>
  <c r="GL1224" i="1"/>
  <c r="GN1224" i="1"/>
  <c r="GO1224" i="1"/>
  <c r="GP1224" i="1"/>
  <c r="GV1224" i="1"/>
  <c r="HC1224" i="1"/>
  <c r="GX1224" i="1" s="1"/>
  <c r="R1225" i="1"/>
  <c r="S1225" i="1"/>
  <c r="Y1225" i="1" s="1"/>
  <c r="AC1225" i="1"/>
  <c r="AE1225" i="1"/>
  <c r="Q1225" i="1" s="1"/>
  <c r="AF1225" i="1"/>
  <c r="AG1225" i="1"/>
  <c r="CU1225" i="1" s="1"/>
  <c r="T1225" i="1" s="1"/>
  <c r="AH1225" i="1"/>
  <c r="AI1225" i="1"/>
  <c r="AJ1225" i="1"/>
  <c r="CR1225" i="1"/>
  <c r="CS1225" i="1"/>
  <c r="CT1225" i="1"/>
  <c r="CV1225" i="1"/>
  <c r="U1225" i="1" s="1"/>
  <c r="CW1225" i="1"/>
  <c r="V1225" i="1" s="1"/>
  <c r="CX1225" i="1"/>
  <c r="W1225" i="1" s="1"/>
  <c r="GL1225" i="1"/>
  <c r="GN1225" i="1"/>
  <c r="GO1225" i="1"/>
  <c r="GP1225" i="1"/>
  <c r="GV1225" i="1"/>
  <c r="HC1225" i="1"/>
  <c r="GX1225" i="1" s="1"/>
  <c r="R1226" i="1"/>
  <c r="S1226" i="1"/>
  <c r="Y1226" i="1" s="1"/>
  <c r="AC1226" i="1"/>
  <c r="AE1226" i="1"/>
  <c r="Q1226" i="1" s="1"/>
  <c r="AF1226" i="1"/>
  <c r="AG1226" i="1"/>
  <c r="CU1226" i="1" s="1"/>
  <c r="T1226" i="1" s="1"/>
  <c r="AH1226" i="1"/>
  <c r="AI1226" i="1"/>
  <c r="AJ1226" i="1"/>
  <c r="CR1226" i="1"/>
  <c r="CS1226" i="1"/>
  <c r="CT1226" i="1"/>
  <c r="CV1226" i="1"/>
  <c r="U1226" i="1" s="1"/>
  <c r="CW1226" i="1"/>
  <c r="V1226" i="1" s="1"/>
  <c r="CX1226" i="1"/>
  <c r="W1226" i="1" s="1"/>
  <c r="GL1226" i="1"/>
  <c r="GN1226" i="1"/>
  <c r="GO1226" i="1"/>
  <c r="GP1226" i="1"/>
  <c r="GV1226" i="1"/>
  <c r="HC1226" i="1"/>
  <c r="GX1226" i="1" s="1"/>
  <c r="R1227" i="1"/>
  <c r="S1227" i="1"/>
  <c r="Y1227" i="1" s="1"/>
  <c r="AC1227" i="1"/>
  <c r="AE1227" i="1"/>
  <c r="Q1227" i="1" s="1"/>
  <c r="AF1227" i="1"/>
  <c r="AG1227" i="1"/>
  <c r="CU1227" i="1" s="1"/>
  <c r="T1227" i="1" s="1"/>
  <c r="AH1227" i="1"/>
  <c r="AI1227" i="1"/>
  <c r="AJ1227" i="1"/>
  <c r="CR1227" i="1"/>
  <c r="CS1227" i="1"/>
  <c r="CT1227" i="1"/>
  <c r="CV1227" i="1"/>
  <c r="U1227" i="1" s="1"/>
  <c r="CW1227" i="1"/>
  <c r="V1227" i="1" s="1"/>
  <c r="CX1227" i="1"/>
  <c r="W1227" i="1" s="1"/>
  <c r="GL1227" i="1"/>
  <c r="GN1227" i="1"/>
  <c r="GO1227" i="1"/>
  <c r="GP1227" i="1"/>
  <c r="GV1227" i="1"/>
  <c r="HC1227" i="1"/>
  <c r="GX1227" i="1" s="1"/>
  <c r="B1229" i="1"/>
  <c r="B1210" i="1" s="1"/>
  <c r="C1229" i="1"/>
  <c r="D1229" i="1"/>
  <c r="F1229" i="1"/>
  <c r="F1210" i="1" s="1"/>
  <c r="G1229" i="1"/>
  <c r="G1210" i="1" s="1"/>
  <c r="AF1229" i="1"/>
  <c r="BX1229" i="1"/>
  <c r="AO1229" i="1" s="1"/>
  <c r="CC1229" i="1"/>
  <c r="CC1210" i="1" s="1"/>
  <c r="CK1229" i="1"/>
  <c r="CK1210" i="1" s="1"/>
  <c r="CL1229" i="1"/>
  <c r="BC1229" i="1" s="1"/>
  <c r="CM1229" i="1"/>
  <c r="BD1229" i="1" s="1"/>
  <c r="EV1229" i="1"/>
  <c r="EV1210" i="1" s="1"/>
  <c r="FP1229" i="1"/>
  <c r="FP1210" i="1" s="1"/>
  <c r="GC1229" i="1"/>
  <c r="GC1210" i="1" s="1"/>
  <c r="GD1229" i="1"/>
  <c r="GD1210" i="1" s="1"/>
  <c r="GE1229" i="1"/>
  <c r="GE1210" i="1" s="1"/>
  <c r="D1259" i="1"/>
  <c r="B1261" i="1"/>
  <c r="E1261" i="1"/>
  <c r="F1261" i="1"/>
  <c r="Z1261" i="1"/>
  <c r="AA1261" i="1"/>
  <c r="AM1261" i="1"/>
  <c r="AN1261" i="1"/>
  <c r="BE1261" i="1"/>
  <c r="BF1261" i="1"/>
  <c r="BG1261" i="1"/>
  <c r="BH1261" i="1"/>
  <c r="BI1261" i="1"/>
  <c r="BJ1261" i="1"/>
  <c r="BK1261" i="1"/>
  <c r="BL1261" i="1"/>
  <c r="BM1261" i="1"/>
  <c r="BN1261" i="1"/>
  <c r="BO1261" i="1"/>
  <c r="BP1261" i="1"/>
  <c r="BQ1261" i="1"/>
  <c r="BR1261" i="1"/>
  <c r="BS1261" i="1"/>
  <c r="BT1261" i="1"/>
  <c r="BU1261" i="1"/>
  <c r="BV1261" i="1"/>
  <c r="BW1261" i="1"/>
  <c r="BX1261" i="1"/>
  <c r="CK1261" i="1"/>
  <c r="CN1261" i="1"/>
  <c r="CO1261" i="1"/>
  <c r="CP1261" i="1"/>
  <c r="CQ1261" i="1"/>
  <c r="CR1261" i="1"/>
  <c r="CS1261" i="1"/>
  <c r="CT1261" i="1"/>
  <c r="CU1261" i="1"/>
  <c r="CV1261" i="1"/>
  <c r="CW1261" i="1"/>
  <c r="CX1261" i="1"/>
  <c r="CY1261" i="1"/>
  <c r="CZ1261" i="1"/>
  <c r="DA1261" i="1"/>
  <c r="DB1261" i="1"/>
  <c r="DC1261" i="1"/>
  <c r="DD1261" i="1"/>
  <c r="DE1261" i="1"/>
  <c r="DF1261" i="1"/>
  <c r="DR1261" i="1"/>
  <c r="DS1261" i="1"/>
  <c r="EE1261" i="1"/>
  <c r="EF1261" i="1"/>
  <c r="EW1261" i="1"/>
  <c r="EX1261" i="1"/>
  <c r="EY1261" i="1"/>
  <c r="EZ1261" i="1"/>
  <c r="FA1261" i="1"/>
  <c r="FB1261" i="1"/>
  <c r="FC1261" i="1"/>
  <c r="FD1261" i="1"/>
  <c r="FE1261" i="1"/>
  <c r="FF1261" i="1"/>
  <c r="FG1261" i="1"/>
  <c r="FH1261" i="1"/>
  <c r="FI1261" i="1"/>
  <c r="FJ1261" i="1"/>
  <c r="FK1261" i="1"/>
  <c r="FL1261" i="1"/>
  <c r="FM1261" i="1"/>
  <c r="FN1261" i="1"/>
  <c r="FO1261" i="1"/>
  <c r="FU1261" i="1"/>
  <c r="GF1261" i="1"/>
  <c r="GG1261" i="1"/>
  <c r="GH1261" i="1"/>
  <c r="GI1261" i="1"/>
  <c r="GJ1261" i="1"/>
  <c r="GK1261" i="1"/>
  <c r="GL1261" i="1"/>
  <c r="GM1261" i="1"/>
  <c r="GN1261" i="1"/>
  <c r="GO1261" i="1"/>
  <c r="GP1261" i="1"/>
  <c r="GQ1261" i="1"/>
  <c r="GR1261" i="1"/>
  <c r="GS1261" i="1"/>
  <c r="GT1261" i="1"/>
  <c r="GU1261" i="1"/>
  <c r="GV1261" i="1"/>
  <c r="GW1261" i="1"/>
  <c r="GX1261" i="1"/>
  <c r="C1263" i="1"/>
  <c r="D1263" i="1"/>
  <c r="R1263" i="1"/>
  <c r="S1263" i="1"/>
  <c r="AC1263" i="1"/>
  <c r="AE1263" i="1"/>
  <c r="Q1263" i="1" s="1"/>
  <c r="AF1263" i="1"/>
  <c r="AG1263" i="1"/>
  <c r="CU1263" i="1" s="1"/>
  <c r="T1263" i="1" s="1"/>
  <c r="AH1263" i="1"/>
  <c r="AI1263" i="1"/>
  <c r="AJ1263" i="1"/>
  <c r="CR1263" i="1"/>
  <c r="CS1263" i="1"/>
  <c r="CT1263" i="1"/>
  <c r="CV1263" i="1"/>
  <c r="U1263" i="1" s="1"/>
  <c r="CW1263" i="1"/>
  <c r="V1263" i="1" s="1"/>
  <c r="AI1270" i="1" s="1"/>
  <c r="CX1263" i="1"/>
  <c r="W1263" i="1" s="1"/>
  <c r="AJ1270" i="1" s="1"/>
  <c r="GL1263" i="1"/>
  <c r="GO1263" i="1"/>
  <c r="GP1263" i="1"/>
  <c r="GV1263" i="1"/>
  <c r="HC1263" i="1" s="1"/>
  <c r="GX1263" i="1" s="1"/>
  <c r="C1264" i="1"/>
  <c r="D1264" i="1"/>
  <c r="P1264" i="1"/>
  <c r="R1264" i="1"/>
  <c r="AB1264" i="1"/>
  <c r="AC1264" i="1"/>
  <c r="AE1264" i="1"/>
  <c r="AD1264" i="1" s="1"/>
  <c r="AF1264" i="1"/>
  <c r="AG1264" i="1"/>
  <c r="AH1264" i="1"/>
  <c r="AI1264" i="1"/>
  <c r="AJ1264" i="1"/>
  <c r="CX1264" i="1" s="1"/>
  <c r="W1264" i="1" s="1"/>
  <c r="CQ1264" i="1"/>
  <c r="CR1264" i="1"/>
  <c r="CS1264" i="1"/>
  <c r="CU1264" i="1"/>
  <c r="T1264" i="1" s="1"/>
  <c r="CV1264" i="1"/>
  <c r="U1264" i="1" s="1"/>
  <c r="CW1264" i="1"/>
  <c r="V1264" i="1" s="1"/>
  <c r="EA1270" i="1" s="1"/>
  <c r="GL1264" i="1"/>
  <c r="FR1270" i="1" s="1"/>
  <c r="GO1264" i="1"/>
  <c r="GP1264" i="1"/>
  <c r="FV1270" i="1" s="1"/>
  <c r="GV1264" i="1"/>
  <c r="HC1264" i="1"/>
  <c r="GX1264" i="1" s="1"/>
  <c r="C1265" i="1"/>
  <c r="D1265" i="1"/>
  <c r="P1265" i="1"/>
  <c r="Y1265" i="1"/>
  <c r="AC1265" i="1"/>
  <c r="AE1265" i="1"/>
  <c r="AF1265" i="1"/>
  <c r="S1265" i="1" s="1"/>
  <c r="AG1265" i="1"/>
  <c r="AH1265" i="1"/>
  <c r="AI1265" i="1"/>
  <c r="CW1265" i="1" s="1"/>
  <c r="V1265" i="1" s="1"/>
  <c r="AJ1265" i="1"/>
  <c r="CQ1265" i="1"/>
  <c r="CT1265" i="1"/>
  <c r="CU1265" i="1"/>
  <c r="T1265" i="1" s="1"/>
  <c r="CV1265" i="1"/>
  <c r="U1265" i="1" s="1"/>
  <c r="AH1270" i="1" s="1"/>
  <c r="CX1265" i="1"/>
  <c r="W1265" i="1" s="1"/>
  <c r="CZ1265" i="1"/>
  <c r="GL1265" i="1"/>
  <c r="GO1265" i="1"/>
  <c r="CC1270" i="1" s="1"/>
  <c r="AT1270" i="1" s="1"/>
  <c r="GP1265" i="1"/>
  <c r="GV1265" i="1"/>
  <c r="HC1265" i="1"/>
  <c r="GX1265" i="1" s="1"/>
  <c r="C1266" i="1"/>
  <c r="D1266" i="1"/>
  <c r="P1266" i="1"/>
  <c r="S1266" i="1"/>
  <c r="Y1266" i="1" s="1"/>
  <c r="T1266" i="1"/>
  <c r="X1266" i="1"/>
  <c r="AC1266" i="1"/>
  <c r="AB1266" i="1" s="1"/>
  <c r="AD1266" i="1"/>
  <c r="AE1266" i="1"/>
  <c r="R1266" i="1" s="1"/>
  <c r="AF1266" i="1"/>
  <c r="AG1266" i="1"/>
  <c r="AH1266" i="1"/>
  <c r="CV1266" i="1" s="1"/>
  <c r="U1266" i="1" s="1"/>
  <c r="AI1266" i="1"/>
  <c r="AJ1266" i="1"/>
  <c r="CQ1266" i="1"/>
  <c r="CR1266" i="1"/>
  <c r="CS1266" i="1"/>
  <c r="CT1266" i="1"/>
  <c r="CU1266" i="1"/>
  <c r="CW1266" i="1"/>
  <c r="V1266" i="1" s="1"/>
  <c r="CX1266" i="1"/>
  <c r="W1266" i="1" s="1"/>
  <c r="CY1266" i="1"/>
  <c r="GL1266" i="1"/>
  <c r="GO1266" i="1"/>
  <c r="GP1266" i="1"/>
  <c r="GV1266" i="1"/>
  <c r="HC1266" i="1" s="1"/>
  <c r="GX1266" i="1" s="1"/>
  <c r="P1267" i="1"/>
  <c r="U1267" i="1"/>
  <c r="AC1267" i="1"/>
  <c r="AE1267" i="1"/>
  <c r="AF1267" i="1"/>
  <c r="S1267" i="1" s="1"/>
  <c r="Y1267" i="1" s="1"/>
  <c r="AG1267" i="1"/>
  <c r="AH1267" i="1"/>
  <c r="AI1267" i="1"/>
  <c r="CW1267" i="1" s="1"/>
  <c r="V1267" i="1" s="1"/>
  <c r="AJ1267" i="1"/>
  <c r="CQ1267" i="1"/>
  <c r="CR1267" i="1"/>
  <c r="CT1267" i="1"/>
  <c r="CU1267" i="1"/>
  <c r="T1267" i="1" s="1"/>
  <c r="CV1267" i="1"/>
  <c r="CX1267" i="1"/>
  <c r="W1267" i="1" s="1"/>
  <c r="GL1267" i="1"/>
  <c r="GN1267" i="1"/>
  <c r="GO1267" i="1"/>
  <c r="GP1267" i="1"/>
  <c r="GV1267" i="1"/>
  <c r="HC1267" i="1" s="1"/>
  <c r="GX1267" i="1" s="1"/>
  <c r="P1268" i="1"/>
  <c r="U1268" i="1"/>
  <c r="AC1268" i="1"/>
  <c r="AE1268" i="1"/>
  <c r="AF1268" i="1"/>
  <c r="S1268" i="1" s="1"/>
  <c r="Y1268" i="1" s="1"/>
  <c r="AG1268" i="1"/>
  <c r="AH1268" i="1"/>
  <c r="AI1268" i="1"/>
  <c r="CW1268" i="1" s="1"/>
  <c r="V1268" i="1" s="1"/>
  <c r="AJ1268" i="1"/>
  <c r="CQ1268" i="1"/>
  <c r="CR1268" i="1"/>
  <c r="CT1268" i="1"/>
  <c r="CU1268" i="1"/>
  <c r="T1268" i="1" s="1"/>
  <c r="CV1268" i="1"/>
  <c r="CX1268" i="1"/>
  <c r="W1268" i="1" s="1"/>
  <c r="GL1268" i="1"/>
  <c r="GN1268" i="1"/>
  <c r="GO1268" i="1"/>
  <c r="GP1268" i="1"/>
  <c r="GV1268" i="1"/>
  <c r="HC1268" i="1" s="1"/>
  <c r="GX1268" i="1" s="1"/>
  <c r="B1270" i="1"/>
  <c r="C1270" i="1"/>
  <c r="C1261" i="1" s="1"/>
  <c r="D1270" i="1"/>
  <c r="D1261" i="1" s="1"/>
  <c r="F1270" i="1"/>
  <c r="G1270" i="1"/>
  <c r="G1261" i="1" s="1"/>
  <c r="BD1270" i="1"/>
  <c r="BX1270" i="1"/>
  <c r="AO1270" i="1" s="1"/>
  <c r="F1274" i="1" s="1"/>
  <c r="BZ1270" i="1"/>
  <c r="CG1270" i="1" s="1"/>
  <c r="AX1270" i="1" s="1"/>
  <c r="CD1270" i="1"/>
  <c r="AU1270" i="1" s="1"/>
  <c r="CK1270" i="1"/>
  <c r="BB1270" i="1" s="1"/>
  <c r="CL1270" i="1"/>
  <c r="BC1270" i="1" s="1"/>
  <c r="CM1270" i="1"/>
  <c r="CM1261" i="1" s="1"/>
  <c r="EB1270" i="1"/>
  <c r="EL1270" i="1"/>
  <c r="EL1261" i="1" s="1"/>
  <c r="ET1270" i="1"/>
  <c r="FP1270" i="1"/>
  <c r="FP1261" i="1" s="1"/>
  <c r="FU1270" i="1"/>
  <c r="FY1270" i="1"/>
  <c r="FY1261" i="1" s="1"/>
  <c r="GC1270" i="1"/>
  <c r="GC1261" i="1" s="1"/>
  <c r="GD1270" i="1"/>
  <c r="GD1261" i="1" s="1"/>
  <c r="GE1270" i="1"/>
  <c r="GE1261" i="1" s="1"/>
  <c r="P1288" i="1"/>
  <c r="D1300" i="1"/>
  <c r="E1302" i="1"/>
  <c r="G1302" i="1"/>
  <c r="Z1302" i="1"/>
  <c r="AA1302" i="1"/>
  <c r="AM1302" i="1"/>
  <c r="AN1302" i="1"/>
  <c r="BE1302" i="1"/>
  <c r="BF1302" i="1"/>
  <c r="BG1302" i="1"/>
  <c r="BH1302" i="1"/>
  <c r="BI1302" i="1"/>
  <c r="BJ1302" i="1"/>
  <c r="BK1302" i="1"/>
  <c r="BL1302" i="1"/>
  <c r="BM1302" i="1"/>
  <c r="BN1302" i="1"/>
  <c r="BO1302" i="1"/>
  <c r="BP1302" i="1"/>
  <c r="BQ1302" i="1"/>
  <c r="BR1302" i="1"/>
  <c r="BS1302" i="1"/>
  <c r="BT1302" i="1"/>
  <c r="BU1302" i="1"/>
  <c r="BV1302" i="1"/>
  <c r="BW1302" i="1"/>
  <c r="CN1302" i="1"/>
  <c r="CO1302" i="1"/>
  <c r="CP1302" i="1"/>
  <c r="CQ1302" i="1"/>
  <c r="CR1302" i="1"/>
  <c r="CS1302" i="1"/>
  <c r="CT1302" i="1"/>
  <c r="CU1302" i="1"/>
  <c r="CV1302" i="1"/>
  <c r="CW1302" i="1"/>
  <c r="CX1302" i="1"/>
  <c r="CY1302" i="1"/>
  <c r="CZ1302" i="1"/>
  <c r="DA1302" i="1"/>
  <c r="DB1302" i="1"/>
  <c r="DC1302" i="1"/>
  <c r="DD1302" i="1"/>
  <c r="DE1302" i="1"/>
  <c r="DF1302" i="1"/>
  <c r="DR1302" i="1"/>
  <c r="DS1302" i="1"/>
  <c r="EE1302" i="1"/>
  <c r="EF1302" i="1"/>
  <c r="EW1302" i="1"/>
  <c r="EX1302" i="1"/>
  <c r="EY1302" i="1"/>
  <c r="EZ1302" i="1"/>
  <c r="FA1302" i="1"/>
  <c r="FB1302" i="1"/>
  <c r="FC1302" i="1"/>
  <c r="FD1302" i="1"/>
  <c r="FE1302" i="1"/>
  <c r="FF1302" i="1"/>
  <c r="FG1302" i="1"/>
  <c r="FH1302" i="1"/>
  <c r="FI1302" i="1"/>
  <c r="FJ1302" i="1"/>
  <c r="FK1302" i="1"/>
  <c r="FL1302" i="1"/>
  <c r="FM1302" i="1"/>
  <c r="FN1302" i="1"/>
  <c r="FO1302" i="1"/>
  <c r="GD1302" i="1"/>
  <c r="GE1302" i="1"/>
  <c r="GF1302" i="1"/>
  <c r="GG1302" i="1"/>
  <c r="GH1302" i="1"/>
  <c r="GI1302" i="1"/>
  <c r="GJ1302" i="1"/>
  <c r="GK1302" i="1"/>
  <c r="GL1302" i="1"/>
  <c r="GM1302" i="1"/>
  <c r="GN1302" i="1"/>
  <c r="GO1302" i="1"/>
  <c r="GP1302" i="1"/>
  <c r="GQ1302" i="1"/>
  <c r="GR1302" i="1"/>
  <c r="GS1302" i="1"/>
  <c r="GT1302" i="1"/>
  <c r="GU1302" i="1"/>
  <c r="GV1302" i="1"/>
  <c r="GW1302" i="1"/>
  <c r="GX1302" i="1"/>
  <c r="C1304" i="1"/>
  <c r="D1304" i="1"/>
  <c r="P1304" i="1"/>
  <c r="AC1304" i="1"/>
  <c r="AE1304" i="1"/>
  <c r="Y1304" i="1" s="1"/>
  <c r="AF1304" i="1"/>
  <c r="S1304" i="1" s="1"/>
  <c r="AG1304" i="1"/>
  <c r="AH1304" i="1"/>
  <c r="AI1304" i="1"/>
  <c r="CW1304" i="1" s="1"/>
  <c r="V1304" i="1" s="1"/>
  <c r="AJ1304" i="1"/>
  <c r="CQ1304" i="1"/>
  <c r="CT1304" i="1"/>
  <c r="CU1304" i="1"/>
  <c r="T1304" i="1" s="1"/>
  <c r="CV1304" i="1"/>
  <c r="U1304" i="1" s="1"/>
  <c r="CX1304" i="1"/>
  <c r="W1304" i="1" s="1"/>
  <c r="CZ1304" i="1"/>
  <c r="GL1304" i="1"/>
  <c r="GO1304" i="1"/>
  <c r="GP1304" i="1"/>
  <c r="GV1304" i="1"/>
  <c r="HC1304" i="1"/>
  <c r="GX1304" i="1" s="1"/>
  <c r="C1305" i="1"/>
  <c r="D1305" i="1"/>
  <c r="P1305" i="1"/>
  <c r="S1305" i="1"/>
  <c r="Y1305" i="1" s="1"/>
  <c r="X1305" i="1"/>
  <c r="AC1305" i="1"/>
  <c r="AB1305" i="1" s="1"/>
  <c r="AD1305" i="1"/>
  <c r="AE1305" i="1"/>
  <c r="R1305" i="1" s="1"/>
  <c r="AF1305" i="1"/>
  <c r="AG1305" i="1"/>
  <c r="AH1305" i="1"/>
  <c r="CV1305" i="1" s="1"/>
  <c r="U1305" i="1" s="1"/>
  <c r="AI1305" i="1"/>
  <c r="AJ1305" i="1"/>
  <c r="CQ1305" i="1"/>
  <c r="CR1305" i="1"/>
  <c r="CS1305" i="1"/>
  <c r="CT1305" i="1"/>
  <c r="CU1305" i="1"/>
  <c r="T1305" i="1" s="1"/>
  <c r="DY1313" i="1" s="1"/>
  <c r="CW1305" i="1"/>
  <c r="V1305" i="1" s="1"/>
  <c r="CX1305" i="1"/>
  <c r="W1305" i="1" s="1"/>
  <c r="EB1313" i="1" s="1"/>
  <c r="CY1305" i="1"/>
  <c r="GL1305" i="1"/>
  <c r="GO1305" i="1"/>
  <c r="GP1305" i="1"/>
  <c r="GV1305" i="1"/>
  <c r="HC1305" i="1" s="1"/>
  <c r="GX1305" i="1" s="1"/>
  <c r="GB1313" i="1" s="1"/>
  <c r="C1306" i="1"/>
  <c r="D1306" i="1"/>
  <c r="R1306" i="1"/>
  <c r="S1306" i="1"/>
  <c r="AC1306" i="1"/>
  <c r="AD1306" i="1"/>
  <c r="AE1306" i="1"/>
  <c r="Q1306" i="1" s="1"/>
  <c r="AF1306" i="1"/>
  <c r="AG1306" i="1"/>
  <c r="CU1306" i="1" s="1"/>
  <c r="T1306" i="1" s="1"/>
  <c r="AH1306" i="1"/>
  <c r="CV1306" i="1" s="1"/>
  <c r="U1306" i="1" s="1"/>
  <c r="AI1306" i="1"/>
  <c r="AJ1306" i="1"/>
  <c r="CR1306" i="1"/>
  <c r="CS1306" i="1"/>
  <c r="CT1306" i="1"/>
  <c r="CW1306" i="1"/>
  <c r="V1306" i="1" s="1"/>
  <c r="CX1306" i="1"/>
  <c r="W1306" i="1" s="1"/>
  <c r="GL1306" i="1"/>
  <c r="GO1306" i="1"/>
  <c r="GP1306" i="1"/>
  <c r="GV1306" i="1"/>
  <c r="HC1306" i="1" s="1"/>
  <c r="GX1306" i="1" s="1"/>
  <c r="C1307" i="1"/>
  <c r="D1307" i="1"/>
  <c r="R1307" i="1"/>
  <c r="AC1307" i="1"/>
  <c r="P1307" i="1" s="1"/>
  <c r="AE1307" i="1"/>
  <c r="AD1307" i="1" s="1"/>
  <c r="AB1307" i="1" s="1"/>
  <c r="AF1307" i="1"/>
  <c r="AG1307" i="1"/>
  <c r="CU1307" i="1" s="1"/>
  <c r="T1307" i="1" s="1"/>
  <c r="AH1307" i="1"/>
  <c r="AI1307" i="1"/>
  <c r="AJ1307" i="1"/>
  <c r="CX1307" i="1" s="1"/>
  <c r="W1307" i="1" s="1"/>
  <c r="CR1307" i="1"/>
  <c r="CS1307" i="1"/>
  <c r="CV1307" i="1"/>
  <c r="U1307" i="1" s="1"/>
  <c r="CW1307" i="1"/>
  <c r="V1307" i="1" s="1"/>
  <c r="GL1307" i="1"/>
  <c r="FR1313" i="1" s="1"/>
  <c r="GO1307" i="1"/>
  <c r="GP1307" i="1"/>
  <c r="FV1313" i="1" s="1"/>
  <c r="GV1307" i="1"/>
  <c r="HC1307" i="1"/>
  <c r="GX1307" i="1" s="1"/>
  <c r="C1308" i="1"/>
  <c r="D1308" i="1"/>
  <c r="P1308" i="1"/>
  <c r="AC1308" i="1"/>
  <c r="AE1308" i="1"/>
  <c r="AF1308" i="1"/>
  <c r="S1308" i="1" s="1"/>
  <c r="Y1308" i="1" s="1"/>
  <c r="AG1308" i="1"/>
  <c r="AH1308" i="1"/>
  <c r="AI1308" i="1"/>
  <c r="CW1308" i="1" s="1"/>
  <c r="V1308" i="1" s="1"/>
  <c r="AJ1308" i="1"/>
  <c r="CX1308" i="1" s="1"/>
  <c r="W1308" i="1" s="1"/>
  <c r="CQ1308" i="1"/>
  <c r="CR1308" i="1"/>
  <c r="CU1308" i="1"/>
  <c r="T1308" i="1" s="1"/>
  <c r="CV1308" i="1"/>
  <c r="U1308" i="1" s="1"/>
  <c r="GL1308" i="1"/>
  <c r="GN1308" i="1"/>
  <c r="GP1308" i="1"/>
  <c r="GV1308" i="1"/>
  <c r="HC1308" i="1"/>
  <c r="GX1308" i="1" s="1"/>
  <c r="C1309" i="1"/>
  <c r="D1309" i="1"/>
  <c r="P1309" i="1"/>
  <c r="S1309" i="1"/>
  <c r="Y1309" i="1" s="1"/>
  <c r="T1309" i="1"/>
  <c r="X1309" i="1"/>
  <c r="AC1309" i="1"/>
  <c r="AB1309" i="1" s="1"/>
  <c r="AD1309" i="1"/>
  <c r="AE1309" i="1"/>
  <c r="R1309" i="1" s="1"/>
  <c r="AF1309" i="1"/>
  <c r="AG1309" i="1"/>
  <c r="AH1309" i="1"/>
  <c r="CV1309" i="1" s="1"/>
  <c r="U1309" i="1" s="1"/>
  <c r="AI1309" i="1"/>
  <c r="AJ1309" i="1"/>
  <c r="CQ1309" i="1"/>
  <c r="CR1309" i="1"/>
  <c r="CS1309" i="1"/>
  <c r="CT1309" i="1"/>
  <c r="CU1309" i="1"/>
  <c r="CW1309" i="1"/>
  <c r="V1309" i="1" s="1"/>
  <c r="CX1309" i="1"/>
  <c r="W1309" i="1" s="1"/>
  <c r="CY1309" i="1"/>
  <c r="GL1309" i="1"/>
  <c r="GN1309" i="1"/>
  <c r="GP1309" i="1"/>
  <c r="GV1309" i="1"/>
  <c r="HC1309" i="1" s="1"/>
  <c r="GX1309" i="1"/>
  <c r="P1310" i="1"/>
  <c r="AC1310" i="1"/>
  <c r="AE1310" i="1"/>
  <c r="Y1310" i="1" s="1"/>
  <c r="AF1310" i="1"/>
  <c r="S1310" i="1" s="1"/>
  <c r="AG1310" i="1"/>
  <c r="AH1310" i="1"/>
  <c r="AI1310" i="1"/>
  <c r="CW1310" i="1" s="1"/>
  <c r="V1310" i="1" s="1"/>
  <c r="AJ1310" i="1"/>
  <c r="CQ1310" i="1"/>
  <c r="CT1310" i="1"/>
  <c r="CU1310" i="1"/>
  <c r="T1310" i="1" s="1"/>
  <c r="CV1310" i="1"/>
  <c r="U1310" i="1" s="1"/>
  <c r="CX1310" i="1"/>
  <c r="W1310" i="1" s="1"/>
  <c r="CZ1310" i="1"/>
  <c r="GL1310" i="1"/>
  <c r="GN1310" i="1"/>
  <c r="GO1310" i="1"/>
  <c r="GP1310" i="1"/>
  <c r="GV1310" i="1"/>
  <c r="HC1310" i="1" s="1"/>
  <c r="GX1310" i="1"/>
  <c r="P1311" i="1"/>
  <c r="AC1311" i="1"/>
  <c r="AE1311" i="1"/>
  <c r="Y1311" i="1" s="1"/>
  <c r="AF1311" i="1"/>
  <c r="S1311" i="1" s="1"/>
  <c r="AG1311" i="1"/>
  <c r="AH1311" i="1"/>
  <c r="AI1311" i="1"/>
  <c r="CW1311" i="1" s="1"/>
  <c r="V1311" i="1" s="1"/>
  <c r="AJ1311" i="1"/>
  <c r="CQ1311" i="1"/>
  <c r="CT1311" i="1"/>
  <c r="CU1311" i="1"/>
  <c r="T1311" i="1" s="1"/>
  <c r="CV1311" i="1"/>
  <c r="U1311" i="1" s="1"/>
  <c r="CX1311" i="1"/>
  <c r="W1311" i="1" s="1"/>
  <c r="CZ1311" i="1"/>
  <c r="GL1311" i="1"/>
  <c r="GN1311" i="1"/>
  <c r="GO1311" i="1"/>
  <c r="GP1311" i="1"/>
  <c r="GV1311" i="1"/>
  <c r="HC1311" i="1" s="1"/>
  <c r="GX1311" i="1"/>
  <c r="B1313" i="1"/>
  <c r="B1302" i="1" s="1"/>
  <c r="C1313" i="1"/>
  <c r="C1302" i="1" s="1"/>
  <c r="D1313" i="1"/>
  <c r="D1302" i="1" s="1"/>
  <c r="F1313" i="1"/>
  <c r="F1302" i="1" s="1"/>
  <c r="G1313" i="1"/>
  <c r="BX1313" i="1"/>
  <c r="BX1302" i="1" s="1"/>
  <c r="BZ1313" i="1"/>
  <c r="CG1313" i="1" s="1"/>
  <c r="CD1313" i="1"/>
  <c r="CD1302" i="1" s="1"/>
  <c r="CK1313" i="1"/>
  <c r="CK1302" i="1" s="1"/>
  <c r="CL1313" i="1"/>
  <c r="CL1302" i="1" s="1"/>
  <c r="CM1313" i="1"/>
  <c r="CM1302" i="1" s="1"/>
  <c r="EP1313" i="1"/>
  <c r="FP1313" i="1"/>
  <c r="EG1313" i="1" s="1"/>
  <c r="EG1302" i="1" s="1"/>
  <c r="FY1313" i="1"/>
  <c r="FY1302" i="1" s="1"/>
  <c r="GC1313" i="1"/>
  <c r="GC1302" i="1" s="1"/>
  <c r="GD1313" i="1"/>
  <c r="EU1313" i="1" s="1"/>
  <c r="EU1302" i="1" s="1"/>
  <c r="GE1313" i="1"/>
  <c r="EV1313" i="1" s="1"/>
  <c r="P1317" i="1"/>
  <c r="P1329" i="1"/>
  <c r="D1343" i="1"/>
  <c r="E1345" i="1"/>
  <c r="Z1345" i="1"/>
  <c r="AA1345" i="1"/>
  <c r="AM1345" i="1"/>
  <c r="AN1345" i="1"/>
  <c r="BE1345" i="1"/>
  <c r="BF1345" i="1"/>
  <c r="BG1345" i="1"/>
  <c r="BH1345" i="1"/>
  <c r="BI1345" i="1"/>
  <c r="BJ1345" i="1"/>
  <c r="BK1345" i="1"/>
  <c r="BL1345" i="1"/>
  <c r="BM1345" i="1"/>
  <c r="BN1345" i="1"/>
  <c r="BO1345" i="1"/>
  <c r="BP1345" i="1"/>
  <c r="BQ1345" i="1"/>
  <c r="BR1345" i="1"/>
  <c r="BS1345" i="1"/>
  <c r="BT1345" i="1"/>
  <c r="BU1345" i="1"/>
  <c r="BV1345" i="1"/>
  <c r="BW1345" i="1"/>
  <c r="CN1345" i="1"/>
  <c r="CO1345" i="1"/>
  <c r="CP1345" i="1"/>
  <c r="CQ1345" i="1"/>
  <c r="CR1345" i="1"/>
  <c r="CS1345" i="1"/>
  <c r="CT1345" i="1"/>
  <c r="CU1345" i="1"/>
  <c r="CV1345" i="1"/>
  <c r="CW1345" i="1"/>
  <c r="CX1345" i="1"/>
  <c r="CY1345" i="1"/>
  <c r="CZ1345" i="1"/>
  <c r="DA1345" i="1"/>
  <c r="DB1345" i="1"/>
  <c r="DC1345" i="1"/>
  <c r="DD1345" i="1"/>
  <c r="DE1345" i="1"/>
  <c r="DF1345" i="1"/>
  <c r="DR1345" i="1"/>
  <c r="DS1345" i="1"/>
  <c r="EE1345" i="1"/>
  <c r="EF1345" i="1"/>
  <c r="EW1345" i="1"/>
  <c r="EX1345" i="1"/>
  <c r="EY1345" i="1"/>
  <c r="EZ1345" i="1"/>
  <c r="FA1345" i="1"/>
  <c r="FB1345" i="1"/>
  <c r="FC1345" i="1"/>
  <c r="FD1345" i="1"/>
  <c r="FE1345" i="1"/>
  <c r="FF1345" i="1"/>
  <c r="FG1345" i="1"/>
  <c r="FH1345" i="1"/>
  <c r="FI1345" i="1"/>
  <c r="FJ1345" i="1"/>
  <c r="FK1345" i="1"/>
  <c r="FL1345" i="1"/>
  <c r="FM1345" i="1"/>
  <c r="FN1345" i="1"/>
  <c r="FO1345" i="1"/>
  <c r="GF1345" i="1"/>
  <c r="GG1345" i="1"/>
  <c r="GH1345" i="1"/>
  <c r="GI1345" i="1"/>
  <c r="GJ1345" i="1"/>
  <c r="GK1345" i="1"/>
  <c r="GL1345" i="1"/>
  <c r="GM1345" i="1"/>
  <c r="GN1345" i="1"/>
  <c r="GO1345" i="1"/>
  <c r="GP1345" i="1"/>
  <c r="GQ1345" i="1"/>
  <c r="GR1345" i="1"/>
  <c r="GS1345" i="1"/>
  <c r="GT1345" i="1"/>
  <c r="GU1345" i="1"/>
  <c r="GV1345" i="1"/>
  <c r="GW1345" i="1"/>
  <c r="GX1345" i="1"/>
  <c r="C1347" i="1"/>
  <c r="D1347" i="1"/>
  <c r="I1347" i="1"/>
  <c r="K1347" i="1"/>
  <c r="R1347" i="1"/>
  <c r="AC1347" i="1"/>
  <c r="AE1347" i="1"/>
  <c r="Q1347" i="1" s="1"/>
  <c r="AF1347" i="1"/>
  <c r="S1347" i="1" s="1"/>
  <c r="AG1347" i="1"/>
  <c r="CU1347" i="1" s="1"/>
  <c r="T1347" i="1" s="1"/>
  <c r="AH1347" i="1"/>
  <c r="AI1347" i="1"/>
  <c r="AJ1347" i="1"/>
  <c r="CX1347" i="1" s="1"/>
  <c r="W1347" i="1" s="1"/>
  <c r="CR1347" i="1"/>
  <c r="CS1347" i="1"/>
  <c r="CT1347" i="1"/>
  <c r="CV1347" i="1"/>
  <c r="U1347" i="1" s="1"/>
  <c r="CW1347" i="1"/>
  <c r="V1347" i="1" s="1"/>
  <c r="GL1347" i="1"/>
  <c r="GO1347" i="1"/>
  <c r="GP1347" i="1"/>
  <c r="GV1347" i="1"/>
  <c r="HC1347" i="1" s="1"/>
  <c r="GX1347" i="1" s="1"/>
  <c r="C1348" i="1"/>
  <c r="D1348" i="1"/>
  <c r="I1348" i="1"/>
  <c r="K1348" i="1"/>
  <c r="R1348" i="1"/>
  <c r="S1348" i="1"/>
  <c r="X1348" i="1" s="1"/>
  <c r="W1348" i="1"/>
  <c r="AC1348" i="1"/>
  <c r="AB1348" i="1" s="1"/>
  <c r="AD1348" i="1"/>
  <c r="AE1348" i="1"/>
  <c r="Q1348" i="1" s="1"/>
  <c r="AF1348" i="1"/>
  <c r="AG1348" i="1"/>
  <c r="CU1348" i="1" s="1"/>
  <c r="T1348" i="1" s="1"/>
  <c r="AH1348" i="1"/>
  <c r="CV1348" i="1" s="1"/>
  <c r="U1348" i="1" s="1"/>
  <c r="AI1348" i="1"/>
  <c r="AJ1348" i="1"/>
  <c r="CR1348" i="1"/>
  <c r="CS1348" i="1"/>
  <c r="CT1348" i="1"/>
  <c r="CW1348" i="1"/>
  <c r="V1348" i="1" s="1"/>
  <c r="CX1348" i="1"/>
  <c r="CY1348" i="1"/>
  <c r="GL1348" i="1"/>
  <c r="GO1348" i="1"/>
  <c r="GP1348" i="1"/>
  <c r="GV1348" i="1"/>
  <c r="HC1348" i="1" s="1"/>
  <c r="GX1348" i="1" s="1"/>
  <c r="I1349" i="1"/>
  <c r="Q1349" i="1" s="1"/>
  <c r="R1349" i="1"/>
  <c r="S1349" i="1"/>
  <c r="X1349" i="1" s="1"/>
  <c r="W1349" i="1"/>
  <c r="AC1349" i="1"/>
  <c r="AB1349" i="1" s="1"/>
  <c r="AD1349" i="1"/>
  <c r="AE1349" i="1"/>
  <c r="AF1349" i="1"/>
  <c r="AG1349" i="1"/>
  <c r="CU1349" i="1" s="1"/>
  <c r="T1349" i="1" s="1"/>
  <c r="AH1349" i="1"/>
  <c r="CV1349" i="1" s="1"/>
  <c r="U1349" i="1" s="1"/>
  <c r="AI1349" i="1"/>
  <c r="AJ1349" i="1"/>
  <c r="CR1349" i="1"/>
  <c r="CS1349" i="1"/>
  <c r="CT1349" i="1"/>
  <c r="CW1349" i="1"/>
  <c r="V1349" i="1" s="1"/>
  <c r="CX1349" i="1"/>
  <c r="CY1349" i="1"/>
  <c r="GL1349" i="1"/>
  <c r="GO1349" i="1"/>
  <c r="GP1349" i="1"/>
  <c r="GV1349" i="1"/>
  <c r="HC1349" i="1" s="1"/>
  <c r="GX1349" i="1" s="1"/>
  <c r="I1350" i="1"/>
  <c r="Q1350" i="1" s="1"/>
  <c r="R1350" i="1"/>
  <c r="S1350" i="1"/>
  <c r="X1350" i="1" s="1"/>
  <c r="W1350" i="1"/>
  <c r="AC1350" i="1"/>
  <c r="AB1350" i="1" s="1"/>
  <c r="AD1350" i="1"/>
  <c r="AE1350" i="1"/>
  <c r="AF1350" i="1"/>
  <c r="AG1350" i="1"/>
  <c r="CU1350" i="1" s="1"/>
  <c r="T1350" i="1" s="1"/>
  <c r="AH1350" i="1"/>
  <c r="CV1350" i="1" s="1"/>
  <c r="U1350" i="1" s="1"/>
  <c r="AI1350" i="1"/>
  <c r="AJ1350" i="1"/>
  <c r="CR1350" i="1"/>
  <c r="CS1350" i="1"/>
  <c r="CT1350" i="1"/>
  <c r="CW1350" i="1"/>
  <c r="V1350" i="1" s="1"/>
  <c r="CX1350" i="1"/>
  <c r="CY1350" i="1"/>
  <c r="GL1350" i="1"/>
  <c r="GO1350" i="1"/>
  <c r="GP1350" i="1"/>
  <c r="GV1350" i="1"/>
  <c r="HC1350" i="1" s="1"/>
  <c r="GX1350" i="1" s="1"/>
  <c r="I1351" i="1"/>
  <c r="Q1351" i="1" s="1"/>
  <c r="R1351" i="1"/>
  <c r="S1351" i="1"/>
  <c r="X1351" i="1" s="1"/>
  <c r="W1351" i="1"/>
  <c r="AC1351" i="1"/>
  <c r="AB1351" i="1" s="1"/>
  <c r="AD1351" i="1"/>
  <c r="AE1351" i="1"/>
  <c r="AF1351" i="1"/>
  <c r="AG1351" i="1"/>
  <c r="CU1351" i="1" s="1"/>
  <c r="T1351" i="1" s="1"/>
  <c r="AH1351" i="1"/>
  <c r="CV1351" i="1" s="1"/>
  <c r="U1351" i="1" s="1"/>
  <c r="AI1351" i="1"/>
  <c r="AJ1351" i="1"/>
  <c r="CR1351" i="1"/>
  <c r="CS1351" i="1"/>
  <c r="CT1351" i="1"/>
  <c r="CW1351" i="1"/>
  <c r="V1351" i="1" s="1"/>
  <c r="CX1351" i="1"/>
  <c r="CY1351" i="1"/>
  <c r="GL1351" i="1"/>
  <c r="GO1351" i="1"/>
  <c r="GP1351" i="1"/>
  <c r="GV1351" i="1"/>
  <c r="HC1351" i="1" s="1"/>
  <c r="GX1351" i="1" s="1"/>
  <c r="I1352" i="1"/>
  <c r="Q1352" i="1" s="1"/>
  <c r="R1352" i="1"/>
  <c r="S1352" i="1"/>
  <c r="X1352" i="1" s="1"/>
  <c r="W1352" i="1"/>
  <c r="AC1352" i="1"/>
  <c r="AB1352" i="1" s="1"/>
  <c r="AD1352" i="1"/>
  <c r="AE1352" i="1"/>
  <c r="AF1352" i="1"/>
  <c r="AG1352" i="1"/>
  <c r="CU1352" i="1" s="1"/>
  <c r="T1352" i="1" s="1"/>
  <c r="AH1352" i="1"/>
  <c r="CV1352" i="1" s="1"/>
  <c r="U1352" i="1" s="1"/>
  <c r="AI1352" i="1"/>
  <c r="AJ1352" i="1"/>
  <c r="CR1352" i="1"/>
  <c r="CS1352" i="1"/>
  <c r="CT1352" i="1"/>
  <c r="CW1352" i="1"/>
  <c r="V1352" i="1" s="1"/>
  <c r="CX1352" i="1"/>
  <c r="CY1352" i="1"/>
  <c r="GL1352" i="1"/>
  <c r="GO1352" i="1"/>
  <c r="GP1352" i="1"/>
  <c r="GV1352" i="1"/>
  <c r="HC1352" i="1" s="1"/>
  <c r="GX1352" i="1" s="1"/>
  <c r="I1353" i="1"/>
  <c r="K1353" i="1"/>
  <c r="R1353" i="1"/>
  <c r="S1353" i="1"/>
  <c r="AC1353" i="1"/>
  <c r="AE1353" i="1"/>
  <c r="Q1353" i="1" s="1"/>
  <c r="AF1353" i="1"/>
  <c r="AG1353" i="1"/>
  <c r="CU1353" i="1" s="1"/>
  <c r="T1353" i="1" s="1"/>
  <c r="AH1353" i="1"/>
  <c r="AI1353" i="1"/>
  <c r="AJ1353" i="1"/>
  <c r="CR1353" i="1"/>
  <c r="CS1353" i="1"/>
  <c r="CT1353" i="1"/>
  <c r="CV1353" i="1"/>
  <c r="U1353" i="1" s="1"/>
  <c r="CW1353" i="1"/>
  <c r="V1353" i="1" s="1"/>
  <c r="CX1353" i="1"/>
  <c r="W1353" i="1" s="1"/>
  <c r="GL1353" i="1"/>
  <c r="GO1353" i="1"/>
  <c r="GP1353" i="1"/>
  <c r="GV1353" i="1"/>
  <c r="HC1353" i="1" s="1"/>
  <c r="GX1353" i="1" s="1"/>
  <c r="I1354" i="1"/>
  <c r="P1354" i="1" s="1"/>
  <c r="K1354" i="1"/>
  <c r="Q1354" i="1"/>
  <c r="AC1354" i="1"/>
  <c r="AE1354" i="1"/>
  <c r="AD1354" i="1" s="1"/>
  <c r="AB1354" i="1" s="1"/>
  <c r="AF1354" i="1"/>
  <c r="AG1354" i="1"/>
  <c r="AH1354" i="1"/>
  <c r="AI1354" i="1"/>
  <c r="CW1354" i="1" s="1"/>
  <c r="V1354" i="1" s="1"/>
  <c r="AJ1354" i="1"/>
  <c r="CX1354" i="1" s="1"/>
  <c r="W1354" i="1" s="1"/>
  <c r="CQ1354" i="1"/>
  <c r="CS1354" i="1"/>
  <c r="CU1354" i="1"/>
  <c r="T1354" i="1" s="1"/>
  <c r="CV1354" i="1"/>
  <c r="U1354" i="1" s="1"/>
  <c r="GL1354" i="1"/>
  <c r="GO1354" i="1"/>
  <c r="GP1354" i="1"/>
  <c r="GV1354" i="1"/>
  <c r="HC1354" i="1"/>
  <c r="GX1354" i="1" s="1"/>
  <c r="I1355" i="1"/>
  <c r="K1355" i="1"/>
  <c r="P1355" i="1"/>
  <c r="Q1355" i="1"/>
  <c r="AC1355" i="1"/>
  <c r="AE1355" i="1"/>
  <c r="CS1355" i="1" s="1"/>
  <c r="AF1355" i="1"/>
  <c r="AG1355" i="1"/>
  <c r="AH1355" i="1"/>
  <c r="AI1355" i="1"/>
  <c r="CW1355" i="1" s="1"/>
  <c r="V1355" i="1" s="1"/>
  <c r="AJ1355" i="1"/>
  <c r="CQ1355" i="1"/>
  <c r="CT1355" i="1"/>
  <c r="CU1355" i="1"/>
  <c r="T1355" i="1" s="1"/>
  <c r="CV1355" i="1"/>
  <c r="U1355" i="1" s="1"/>
  <c r="CX1355" i="1"/>
  <c r="GL1355" i="1"/>
  <c r="GO1355" i="1"/>
  <c r="GP1355" i="1"/>
  <c r="GV1355" i="1"/>
  <c r="HC1355" i="1"/>
  <c r="GX1355" i="1" s="1"/>
  <c r="I1356" i="1"/>
  <c r="K1356" i="1"/>
  <c r="S1356" i="1"/>
  <c r="AC1356" i="1"/>
  <c r="AB1356" i="1" s="1"/>
  <c r="AD1356" i="1"/>
  <c r="AE1356" i="1"/>
  <c r="R1356" i="1" s="1"/>
  <c r="AF1356" i="1"/>
  <c r="AG1356" i="1"/>
  <c r="CU1356" i="1" s="1"/>
  <c r="T1356" i="1" s="1"/>
  <c r="AH1356" i="1"/>
  <c r="CV1356" i="1" s="1"/>
  <c r="U1356" i="1" s="1"/>
  <c r="AI1356" i="1"/>
  <c r="AJ1356" i="1"/>
  <c r="CR1356" i="1"/>
  <c r="CS1356" i="1"/>
  <c r="CT1356" i="1"/>
  <c r="CW1356" i="1"/>
  <c r="V1356" i="1" s="1"/>
  <c r="CX1356" i="1"/>
  <c r="W1356" i="1" s="1"/>
  <c r="CY1356" i="1"/>
  <c r="GL1356" i="1"/>
  <c r="GO1356" i="1"/>
  <c r="GP1356" i="1"/>
  <c r="GV1356" i="1"/>
  <c r="HC1356" i="1" s="1"/>
  <c r="GX1356" i="1"/>
  <c r="I1357" i="1"/>
  <c r="K1357" i="1"/>
  <c r="R1357" i="1"/>
  <c r="S1357" i="1"/>
  <c r="AC1357" i="1"/>
  <c r="AE1357" i="1"/>
  <c r="Q1357" i="1" s="1"/>
  <c r="AF1357" i="1"/>
  <c r="AG1357" i="1"/>
  <c r="CU1357" i="1" s="1"/>
  <c r="T1357" i="1" s="1"/>
  <c r="AH1357" i="1"/>
  <c r="AI1357" i="1"/>
  <c r="AJ1357" i="1"/>
  <c r="CR1357" i="1"/>
  <c r="CS1357" i="1"/>
  <c r="CT1357" i="1"/>
  <c r="CV1357" i="1"/>
  <c r="U1357" i="1" s="1"/>
  <c r="CW1357" i="1"/>
  <c r="V1357" i="1" s="1"/>
  <c r="CX1357" i="1"/>
  <c r="W1357" i="1" s="1"/>
  <c r="GL1357" i="1"/>
  <c r="GO1357" i="1"/>
  <c r="GP1357" i="1"/>
  <c r="GV1357" i="1"/>
  <c r="HC1357" i="1" s="1"/>
  <c r="GX1357" i="1" s="1"/>
  <c r="I1358" i="1"/>
  <c r="Q1358" i="1" s="1"/>
  <c r="K1358" i="1"/>
  <c r="AC1358" i="1"/>
  <c r="P1358" i="1" s="1"/>
  <c r="AE1358" i="1"/>
  <c r="AD1358" i="1" s="1"/>
  <c r="AB1358" i="1" s="1"/>
  <c r="AF1358" i="1"/>
  <c r="AG1358" i="1"/>
  <c r="CU1358" i="1" s="1"/>
  <c r="AH1358" i="1"/>
  <c r="AI1358" i="1"/>
  <c r="CW1358" i="1" s="1"/>
  <c r="V1358" i="1" s="1"/>
  <c r="AJ1358" i="1"/>
  <c r="CX1358" i="1" s="1"/>
  <c r="CV1358" i="1"/>
  <c r="U1358" i="1" s="1"/>
  <c r="GL1358" i="1"/>
  <c r="GO1358" i="1"/>
  <c r="GP1358" i="1"/>
  <c r="GV1358" i="1"/>
  <c r="HC1358" i="1"/>
  <c r="GX1358" i="1" s="1"/>
  <c r="I1359" i="1"/>
  <c r="R1359" i="1" s="1"/>
  <c r="K1359" i="1"/>
  <c r="T1359" i="1"/>
  <c r="AC1359" i="1"/>
  <c r="AD1359" i="1"/>
  <c r="AB1359" i="1" s="1"/>
  <c r="AE1359" i="1"/>
  <c r="CS1359" i="1" s="1"/>
  <c r="AF1359" i="1"/>
  <c r="AG1359" i="1"/>
  <c r="AH1359" i="1"/>
  <c r="AI1359" i="1"/>
  <c r="CW1359" i="1" s="1"/>
  <c r="AJ1359" i="1"/>
  <c r="CQ1359" i="1"/>
  <c r="CR1359" i="1"/>
  <c r="CT1359" i="1"/>
  <c r="CU1359" i="1"/>
  <c r="CV1359" i="1"/>
  <c r="U1359" i="1" s="1"/>
  <c r="CX1359" i="1"/>
  <c r="GL1359" i="1"/>
  <c r="GO1359" i="1"/>
  <c r="GP1359" i="1"/>
  <c r="GV1359" i="1"/>
  <c r="HC1359" i="1"/>
  <c r="I1360" i="1"/>
  <c r="K1360" i="1"/>
  <c r="S1360" i="1"/>
  <c r="X1360" i="1" s="1"/>
  <c r="W1360" i="1"/>
  <c r="AC1360" i="1"/>
  <c r="P1360" i="1" s="1"/>
  <c r="AD1360" i="1"/>
  <c r="AE1360" i="1"/>
  <c r="R1360" i="1" s="1"/>
  <c r="AF1360" i="1"/>
  <c r="AG1360" i="1"/>
  <c r="AH1360" i="1"/>
  <c r="CV1360" i="1" s="1"/>
  <c r="U1360" i="1" s="1"/>
  <c r="AI1360" i="1"/>
  <c r="AJ1360" i="1"/>
  <c r="CQ1360" i="1"/>
  <c r="CR1360" i="1"/>
  <c r="CS1360" i="1"/>
  <c r="CT1360" i="1"/>
  <c r="CU1360" i="1"/>
  <c r="T1360" i="1" s="1"/>
  <c r="CW1360" i="1"/>
  <c r="V1360" i="1" s="1"/>
  <c r="CX1360" i="1"/>
  <c r="CY1360" i="1"/>
  <c r="GL1360" i="1"/>
  <c r="GO1360" i="1"/>
  <c r="GP1360" i="1"/>
  <c r="GV1360" i="1"/>
  <c r="HC1360" i="1" s="1"/>
  <c r="GX1360" i="1" s="1"/>
  <c r="I1361" i="1"/>
  <c r="K1361" i="1"/>
  <c r="R1361" i="1"/>
  <c r="S1361" i="1"/>
  <c r="V1361" i="1"/>
  <c r="AC1361" i="1"/>
  <c r="AE1361" i="1"/>
  <c r="Q1361" i="1" s="1"/>
  <c r="AF1361" i="1"/>
  <c r="AG1361" i="1"/>
  <c r="CU1361" i="1" s="1"/>
  <c r="T1361" i="1" s="1"/>
  <c r="AH1361" i="1"/>
  <c r="AI1361" i="1"/>
  <c r="AJ1361" i="1"/>
  <c r="CR1361" i="1"/>
  <c r="CS1361" i="1"/>
  <c r="CT1361" i="1"/>
  <c r="CV1361" i="1"/>
  <c r="U1361" i="1" s="1"/>
  <c r="CW1361" i="1"/>
  <c r="CX1361" i="1"/>
  <c r="W1361" i="1" s="1"/>
  <c r="GL1361" i="1"/>
  <c r="GO1361" i="1"/>
  <c r="GP1361" i="1"/>
  <c r="GV1361" i="1"/>
  <c r="HC1361" i="1" s="1"/>
  <c r="GX1361" i="1" s="1"/>
  <c r="I1362" i="1"/>
  <c r="K1362" i="1"/>
  <c r="Q1362" i="1"/>
  <c r="AC1362" i="1"/>
  <c r="P1362" i="1" s="1"/>
  <c r="AE1362" i="1"/>
  <c r="AD1362" i="1" s="1"/>
  <c r="AB1362" i="1" s="1"/>
  <c r="AF1362" i="1"/>
  <c r="AG1362" i="1"/>
  <c r="AH1362" i="1"/>
  <c r="AI1362" i="1"/>
  <c r="CW1362" i="1" s="1"/>
  <c r="V1362" i="1" s="1"/>
  <c r="AJ1362" i="1"/>
  <c r="CX1362" i="1" s="1"/>
  <c r="W1362" i="1" s="1"/>
  <c r="CQ1362" i="1"/>
  <c r="CS1362" i="1"/>
  <c r="CU1362" i="1"/>
  <c r="T1362" i="1" s="1"/>
  <c r="CV1362" i="1"/>
  <c r="U1362" i="1" s="1"/>
  <c r="GL1362" i="1"/>
  <c r="GO1362" i="1"/>
  <c r="GP1362" i="1"/>
  <c r="GV1362" i="1"/>
  <c r="HC1362" i="1"/>
  <c r="GX1362" i="1" s="1"/>
  <c r="I1363" i="1"/>
  <c r="K1363" i="1"/>
  <c r="P1363" i="1"/>
  <c r="Q1363" i="1"/>
  <c r="AC1363" i="1"/>
  <c r="AE1363" i="1"/>
  <c r="CS1363" i="1" s="1"/>
  <c r="AF1363" i="1"/>
  <c r="S1363" i="1" s="1"/>
  <c r="X1363" i="1" s="1"/>
  <c r="AG1363" i="1"/>
  <c r="AH1363" i="1"/>
  <c r="AI1363" i="1"/>
  <c r="CW1363" i="1" s="1"/>
  <c r="V1363" i="1" s="1"/>
  <c r="AJ1363" i="1"/>
  <c r="CQ1363" i="1"/>
  <c r="CT1363" i="1"/>
  <c r="CU1363" i="1"/>
  <c r="T1363" i="1" s="1"/>
  <c r="CV1363" i="1"/>
  <c r="U1363" i="1" s="1"/>
  <c r="CX1363" i="1"/>
  <c r="CZ1363" i="1"/>
  <c r="GL1363" i="1"/>
  <c r="GO1363" i="1"/>
  <c r="GP1363" i="1"/>
  <c r="GV1363" i="1"/>
  <c r="HC1363" i="1"/>
  <c r="GX1363" i="1" s="1"/>
  <c r="I1364" i="1"/>
  <c r="K1364" i="1"/>
  <c r="S1364" i="1"/>
  <c r="AC1364" i="1"/>
  <c r="AB1364" i="1" s="1"/>
  <c r="AD1364" i="1"/>
  <c r="AE1364" i="1"/>
  <c r="R1364" i="1" s="1"/>
  <c r="AF1364" i="1"/>
  <c r="AG1364" i="1"/>
  <c r="CU1364" i="1" s="1"/>
  <c r="T1364" i="1" s="1"/>
  <c r="AH1364" i="1"/>
  <c r="CV1364" i="1" s="1"/>
  <c r="U1364" i="1" s="1"/>
  <c r="AI1364" i="1"/>
  <c r="AJ1364" i="1"/>
  <c r="CR1364" i="1"/>
  <c r="CS1364" i="1"/>
  <c r="CT1364" i="1"/>
  <c r="CW1364" i="1"/>
  <c r="V1364" i="1" s="1"/>
  <c r="CX1364" i="1"/>
  <c r="W1364" i="1" s="1"/>
  <c r="CY1364" i="1"/>
  <c r="GL1364" i="1"/>
  <c r="GO1364" i="1"/>
  <c r="GP1364" i="1"/>
  <c r="GV1364" i="1"/>
  <c r="HC1364" i="1" s="1"/>
  <c r="GX1364" i="1"/>
  <c r="P1365" i="1"/>
  <c r="AC1365" i="1"/>
  <c r="AE1365" i="1"/>
  <c r="Q1365" i="1" s="1"/>
  <c r="AF1365" i="1"/>
  <c r="S1365" i="1" s="1"/>
  <c r="Y1365" i="1" s="1"/>
  <c r="AG1365" i="1"/>
  <c r="AH1365" i="1"/>
  <c r="CV1365" i="1" s="1"/>
  <c r="U1365" i="1" s="1"/>
  <c r="AI1365" i="1"/>
  <c r="CW1365" i="1" s="1"/>
  <c r="V1365" i="1" s="1"/>
  <c r="AJ1365" i="1"/>
  <c r="CQ1365" i="1"/>
  <c r="CT1365" i="1"/>
  <c r="CU1365" i="1"/>
  <c r="T1365" i="1" s="1"/>
  <c r="CX1365" i="1"/>
  <c r="W1365" i="1" s="1"/>
  <c r="CY1365" i="1"/>
  <c r="GL1365" i="1"/>
  <c r="GN1365" i="1"/>
  <c r="GO1365" i="1"/>
  <c r="GP1365" i="1"/>
  <c r="GV1365" i="1"/>
  <c r="HC1365" i="1" s="1"/>
  <c r="GX1365" i="1"/>
  <c r="P1366" i="1"/>
  <c r="T1366" i="1"/>
  <c r="AC1366" i="1"/>
  <c r="AD1366" i="1"/>
  <c r="AE1366" i="1"/>
  <c r="Q1366" i="1" s="1"/>
  <c r="AF1366" i="1"/>
  <c r="S1366" i="1" s="1"/>
  <c r="Y1366" i="1" s="1"/>
  <c r="AG1366" i="1"/>
  <c r="AH1366" i="1"/>
  <c r="CV1366" i="1" s="1"/>
  <c r="U1366" i="1" s="1"/>
  <c r="AI1366" i="1"/>
  <c r="CW1366" i="1" s="1"/>
  <c r="V1366" i="1" s="1"/>
  <c r="AJ1366" i="1"/>
  <c r="CQ1366" i="1"/>
  <c r="CR1366" i="1"/>
  <c r="CT1366" i="1"/>
  <c r="CU1366" i="1"/>
  <c r="CX1366" i="1"/>
  <c r="W1366" i="1" s="1"/>
  <c r="CY1366" i="1"/>
  <c r="GL1366" i="1"/>
  <c r="GN1366" i="1"/>
  <c r="GO1366" i="1"/>
  <c r="GP1366" i="1"/>
  <c r="GV1366" i="1"/>
  <c r="HC1366" i="1" s="1"/>
  <c r="GX1366" i="1" s="1"/>
  <c r="C1367" i="1"/>
  <c r="D1367" i="1"/>
  <c r="I1367" i="1"/>
  <c r="GX1367" i="1" s="1"/>
  <c r="K1367" i="1"/>
  <c r="T1367" i="1"/>
  <c r="AC1367" i="1"/>
  <c r="AB1367" i="1" s="1"/>
  <c r="AD1367" i="1"/>
  <c r="AE1367" i="1"/>
  <c r="CS1367" i="1" s="1"/>
  <c r="AF1367" i="1"/>
  <c r="AG1367" i="1"/>
  <c r="AH1367" i="1"/>
  <c r="AI1367" i="1"/>
  <c r="CW1367" i="1" s="1"/>
  <c r="AJ1367" i="1"/>
  <c r="CQ1367" i="1"/>
  <c r="CR1367" i="1"/>
  <c r="CT1367" i="1"/>
  <c r="CU1367" i="1"/>
  <c r="CV1367" i="1"/>
  <c r="U1367" i="1" s="1"/>
  <c r="CX1367" i="1"/>
  <c r="GL1367" i="1"/>
  <c r="GO1367" i="1"/>
  <c r="GP1367" i="1"/>
  <c r="GV1367" i="1"/>
  <c r="HC1367" i="1"/>
  <c r="C1368" i="1"/>
  <c r="D1368" i="1"/>
  <c r="I1368" i="1"/>
  <c r="I1370" i="1" s="1"/>
  <c r="K1368" i="1"/>
  <c r="Q1368" i="1"/>
  <c r="R1368" i="1"/>
  <c r="AB1368" i="1"/>
  <c r="AC1368" i="1"/>
  <c r="P1368" i="1" s="1"/>
  <c r="AE1368" i="1"/>
  <c r="AD1368" i="1" s="1"/>
  <c r="AF1368" i="1"/>
  <c r="AG1368" i="1"/>
  <c r="AH1368" i="1"/>
  <c r="AI1368" i="1"/>
  <c r="AJ1368" i="1"/>
  <c r="CX1368" i="1" s="1"/>
  <c r="W1368" i="1" s="1"/>
  <c r="CQ1368" i="1"/>
  <c r="CR1368" i="1"/>
  <c r="CS1368" i="1"/>
  <c r="CU1368" i="1"/>
  <c r="T1368" i="1" s="1"/>
  <c r="CV1368" i="1"/>
  <c r="U1368" i="1" s="1"/>
  <c r="CW1368" i="1"/>
  <c r="V1368" i="1" s="1"/>
  <c r="GL1368" i="1"/>
  <c r="GO1368" i="1"/>
  <c r="GP1368" i="1"/>
  <c r="GV1368" i="1"/>
  <c r="HC1368" i="1"/>
  <c r="GX1368" i="1" s="1"/>
  <c r="I1369" i="1"/>
  <c r="U1369" i="1" s="1"/>
  <c r="AC1369" i="1"/>
  <c r="AE1369" i="1"/>
  <c r="AD1369" i="1" s="1"/>
  <c r="AB1369" i="1" s="1"/>
  <c r="AF1369" i="1"/>
  <c r="AG1369" i="1"/>
  <c r="AH1369" i="1"/>
  <c r="AI1369" i="1"/>
  <c r="CW1369" i="1" s="1"/>
  <c r="V1369" i="1" s="1"/>
  <c r="AJ1369" i="1"/>
  <c r="CX1369" i="1" s="1"/>
  <c r="CQ1369" i="1"/>
  <c r="CS1369" i="1"/>
  <c r="CU1369" i="1"/>
  <c r="CV1369" i="1"/>
  <c r="GL1369" i="1"/>
  <c r="GO1369" i="1"/>
  <c r="GP1369" i="1"/>
  <c r="GV1369" i="1"/>
  <c r="HC1369" i="1"/>
  <c r="AB1370" i="1"/>
  <c r="AC1370" i="1"/>
  <c r="AE1370" i="1"/>
  <c r="AD1370" i="1" s="1"/>
  <c r="AF1370" i="1"/>
  <c r="AG1370" i="1"/>
  <c r="AH1370" i="1"/>
  <c r="AI1370" i="1"/>
  <c r="AJ1370" i="1"/>
  <c r="CX1370" i="1" s="1"/>
  <c r="CQ1370" i="1"/>
  <c r="CR1370" i="1"/>
  <c r="CS1370" i="1"/>
  <c r="CU1370" i="1"/>
  <c r="CV1370" i="1"/>
  <c r="U1370" i="1" s="1"/>
  <c r="CW1370" i="1"/>
  <c r="GL1370" i="1"/>
  <c r="GO1370" i="1"/>
  <c r="GP1370" i="1"/>
  <c r="GV1370" i="1"/>
  <c r="HC1370" i="1"/>
  <c r="I1371" i="1"/>
  <c r="U1371" i="1" s="1"/>
  <c r="AC1371" i="1"/>
  <c r="AE1371" i="1"/>
  <c r="AD1371" i="1" s="1"/>
  <c r="AB1371" i="1" s="1"/>
  <c r="AF1371" i="1"/>
  <c r="AG1371" i="1"/>
  <c r="AH1371" i="1"/>
  <c r="AI1371" i="1"/>
  <c r="CW1371" i="1" s="1"/>
  <c r="V1371" i="1" s="1"/>
  <c r="AJ1371" i="1"/>
  <c r="CX1371" i="1" s="1"/>
  <c r="CQ1371" i="1"/>
  <c r="CS1371" i="1"/>
  <c r="CU1371" i="1"/>
  <c r="CV1371" i="1"/>
  <c r="GL1371" i="1"/>
  <c r="GO1371" i="1"/>
  <c r="GP1371" i="1"/>
  <c r="GV1371" i="1"/>
  <c r="HC1371" i="1"/>
  <c r="AB1372" i="1"/>
  <c r="AC1372" i="1"/>
  <c r="AE1372" i="1"/>
  <c r="AD1372" i="1" s="1"/>
  <c r="AF1372" i="1"/>
  <c r="AG1372" i="1"/>
  <c r="AH1372" i="1"/>
  <c r="AI1372" i="1"/>
  <c r="AJ1372" i="1"/>
  <c r="CX1372" i="1" s="1"/>
  <c r="CQ1372" i="1"/>
  <c r="CR1372" i="1"/>
  <c r="CS1372" i="1"/>
  <c r="CU1372" i="1"/>
  <c r="CV1372" i="1"/>
  <c r="CW1372" i="1"/>
  <c r="GL1372" i="1"/>
  <c r="GO1372" i="1"/>
  <c r="GP1372" i="1"/>
  <c r="GV1372" i="1"/>
  <c r="HC1372" i="1"/>
  <c r="I1373" i="1"/>
  <c r="R1373" i="1" s="1"/>
  <c r="K1373" i="1"/>
  <c r="T1373" i="1"/>
  <c r="AC1373" i="1"/>
  <c r="AB1373" i="1" s="1"/>
  <c r="AD1373" i="1"/>
  <c r="AE1373" i="1"/>
  <c r="CS1373" i="1" s="1"/>
  <c r="AF1373" i="1"/>
  <c r="AG1373" i="1"/>
  <c r="AH1373" i="1"/>
  <c r="AI1373" i="1"/>
  <c r="CW1373" i="1" s="1"/>
  <c r="AJ1373" i="1"/>
  <c r="CQ1373" i="1"/>
  <c r="CR1373" i="1"/>
  <c r="CT1373" i="1"/>
  <c r="CU1373" i="1"/>
  <c r="CV1373" i="1"/>
  <c r="U1373" i="1" s="1"/>
  <c r="CX1373" i="1"/>
  <c r="GL1373" i="1"/>
  <c r="GO1373" i="1"/>
  <c r="GP1373" i="1"/>
  <c r="GV1373" i="1"/>
  <c r="HC1373" i="1"/>
  <c r="I1374" i="1"/>
  <c r="K1374" i="1"/>
  <c r="S1374" i="1"/>
  <c r="X1374" i="1" s="1"/>
  <c r="W1374" i="1"/>
  <c r="AC1374" i="1"/>
  <c r="P1374" i="1" s="1"/>
  <c r="AD1374" i="1"/>
  <c r="AE1374" i="1"/>
  <c r="R1374" i="1" s="1"/>
  <c r="AF1374" i="1"/>
  <c r="AG1374" i="1"/>
  <c r="AH1374" i="1"/>
  <c r="CV1374" i="1" s="1"/>
  <c r="U1374" i="1" s="1"/>
  <c r="AI1374" i="1"/>
  <c r="AJ1374" i="1"/>
  <c r="CQ1374" i="1"/>
  <c r="CR1374" i="1"/>
  <c r="CS1374" i="1"/>
  <c r="CT1374" i="1"/>
  <c r="CU1374" i="1"/>
  <c r="T1374" i="1" s="1"/>
  <c r="CW1374" i="1"/>
  <c r="V1374" i="1" s="1"/>
  <c r="CX1374" i="1"/>
  <c r="CY1374" i="1"/>
  <c r="GL1374" i="1"/>
  <c r="GO1374" i="1"/>
  <c r="GP1374" i="1"/>
  <c r="GV1374" i="1"/>
  <c r="HC1374" i="1" s="1"/>
  <c r="GX1374" i="1" s="1"/>
  <c r="I1375" i="1"/>
  <c r="K1375" i="1"/>
  <c r="R1375" i="1"/>
  <c r="S1375" i="1"/>
  <c r="V1375" i="1"/>
  <c r="AC1375" i="1"/>
  <c r="AE1375" i="1"/>
  <c r="Q1375" i="1" s="1"/>
  <c r="AF1375" i="1"/>
  <c r="AG1375" i="1"/>
  <c r="CU1375" i="1" s="1"/>
  <c r="T1375" i="1" s="1"/>
  <c r="AH1375" i="1"/>
  <c r="AI1375" i="1"/>
  <c r="AJ1375" i="1"/>
  <c r="CR1375" i="1"/>
  <c r="CS1375" i="1"/>
  <c r="CT1375" i="1"/>
  <c r="CV1375" i="1"/>
  <c r="U1375" i="1" s="1"/>
  <c r="CW1375" i="1"/>
  <c r="CX1375" i="1"/>
  <c r="W1375" i="1" s="1"/>
  <c r="GL1375" i="1"/>
  <c r="GO1375" i="1"/>
  <c r="GP1375" i="1"/>
  <c r="GV1375" i="1"/>
  <c r="HC1375" i="1" s="1"/>
  <c r="GX1375" i="1" s="1"/>
  <c r="I1376" i="1"/>
  <c r="K1376" i="1"/>
  <c r="Q1376" i="1"/>
  <c r="AC1376" i="1"/>
  <c r="P1376" i="1" s="1"/>
  <c r="AE1376" i="1"/>
  <c r="AD1376" i="1" s="1"/>
  <c r="AB1376" i="1" s="1"/>
  <c r="AF1376" i="1"/>
  <c r="AG1376" i="1"/>
  <c r="AH1376" i="1"/>
  <c r="AI1376" i="1"/>
  <c r="CW1376" i="1" s="1"/>
  <c r="V1376" i="1" s="1"/>
  <c r="AJ1376" i="1"/>
  <c r="CX1376" i="1" s="1"/>
  <c r="W1376" i="1" s="1"/>
  <c r="CQ1376" i="1"/>
  <c r="CS1376" i="1"/>
  <c r="CU1376" i="1"/>
  <c r="T1376" i="1" s="1"/>
  <c r="CV1376" i="1"/>
  <c r="U1376" i="1" s="1"/>
  <c r="GL1376" i="1"/>
  <c r="GO1376" i="1"/>
  <c r="GP1376" i="1"/>
  <c r="GV1376" i="1"/>
  <c r="HC1376" i="1"/>
  <c r="GX1376" i="1" s="1"/>
  <c r="I1377" i="1"/>
  <c r="K1377" i="1"/>
  <c r="P1377" i="1"/>
  <c r="Q1377" i="1"/>
  <c r="AC1377" i="1"/>
  <c r="AE1377" i="1"/>
  <c r="CS1377" i="1" s="1"/>
  <c r="AF1377" i="1"/>
  <c r="S1377" i="1" s="1"/>
  <c r="X1377" i="1" s="1"/>
  <c r="AG1377" i="1"/>
  <c r="AH1377" i="1"/>
  <c r="AI1377" i="1"/>
  <c r="CW1377" i="1" s="1"/>
  <c r="V1377" i="1" s="1"/>
  <c r="AJ1377" i="1"/>
  <c r="CQ1377" i="1"/>
  <c r="CT1377" i="1"/>
  <c r="CU1377" i="1"/>
  <c r="T1377" i="1" s="1"/>
  <c r="CV1377" i="1"/>
  <c r="U1377" i="1" s="1"/>
  <c r="CX1377" i="1"/>
  <c r="CZ1377" i="1"/>
  <c r="GL1377" i="1"/>
  <c r="GO1377" i="1"/>
  <c r="GP1377" i="1"/>
  <c r="GV1377" i="1"/>
  <c r="HC1377" i="1"/>
  <c r="GX1377" i="1" s="1"/>
  <c r="I1378" i="1"/>
  <c r="K1378" i="1"/>
  <c r="S1378" i="1"/>
  <c r="AC1378" i="1"/>
  <c r="AB1378" i="1" s="1"/>
  <c r="AD1378" i="1"/>
  <c r="AE1378" i="1"/>
  <c r="R1378" i="1" s="1"/>
  <c r="AF1378" i="1"/>
  <c r="AG1378" i="1"/>
  <c r="CU1378" i="1" s="1"/>
  <c r="T1378" i="1" s="1"/>
  <c r="AH1378" i="1"/>
  <c r="CV1378" i="1" s="1"/>
  <c r="U1378" i="1" s="1"/>
  <c r="AI1378" i="1"/>
  <c r="AJ1378" i="1"/>
  <c r="CR1378" i="1"/>
  <c r="CS1378" i="1"/>
  <c r="CT1378" i="1"/>
  <c r="CW1378" i="1"/>
  <c r="V1378" i="1" s="1"/>
  <c r="CX1378" i="1"/>
  <c r="W1378" i="1" s="1"/>
  <c r="CY1378" i="1"/>
  <c r="GL1378" i="1"/>
  <c r="GO1378" i="1"/>
  <c r="GP1378" i="1"/>
  <c r="GV1378" i="1"/>
  <c r="HC1378" i="1" s="1"/>
  <c r="GX1378" i="1"/>
  <c r="I1379" i="1"/>
  <c r="K1379" i="1"/>
  <c r="R1379" i="1"/>
  <c r="S1379" i="1"/>
  <c r="AC1379" i="1"/>
  <c r="AE1379" i="1"/>
  <c r="Q1379" i="1" s="1"/>
  <c r="AF1379" i="1"/>
  <c r="AG1379" i="1"/>
  <c r="CU1379" i="1" s="1"/>
  <c r="T1379" i="1" s="1"/>
  <c r="AH1379" i="1"/>
  <c r="AI1379" i="1"/>
  <c r="AJ1379" i="1"/>
  <c r="CR1379" i="1"/>
  <c r="CS1379" i="1"/>
  <c r="CT1379" i="1"/>
  <c r="CV1379" i="1"/>
  <c r="U1379" i="1" s="1"/>
  <c r="CW1379" i="1"/>
  <c r="V1379" i="1" s="1"/>
  <c r="CX1379" i="1"/>
  <c r="W1379" i="1" s="1"/>
  <c r="GL1379" i="1"/>
  <c r="GO1379" i="1"/>
  <c r="GP1379" i="1"/>
  <c r="GV1379" i="1"/>
  <c r="HC1379" i="1" s="1"/>
  <c r="GX1379" i="1" s="1"/>
  <c r="I1380" i="1"/>
  <c r="Q1380" i="1" s="1"/>
  <c r="K1380" i="1"/>
  <c r="U1380" i="1"/>
  <c r="AC1380" i="1"/>
  <c r="P1380" i="1" s="1"/>
  <c r="AE1380" i="1"/>
  <c r="AD1380" i="1" s="1"/>
  <c r="AB1380" i="1" s="1"/>
  <c r="AF1380" i="1"/>
  <c r="AG1380" i="1"/>
  <c r="AH1380" i="1"/>
  <c r="AI1380" i="1"/>
  <c r="CW1380" i="1" s="1"/>
  <c r="V1380" i="1" s="1"/>
  <c r="AJ1380" i="1"/>
  <c r="CX1380" i="1" s="1"/>
  <c r="CQ1380" i="1"/>
  <c r="CS1380" i="1"/>
  <c r="CU1380" i="1"/>
  <c r="CV1380" i="1"/>
  <c r="GL1380" i="1"/>
  <c r="GO1380" i="1"/>
  <c r="GP1380" i="1"/>
  <c r="GV1380" i="1"/>
  <c r="HC1380" i="1"/>
  <c r="I1381" i="1"/>
  <c r="K1381" i="1"/>
  <c r="Q1381" i="1"/>
  <c r="AC1381" i="1"/>
  <c r="AB1381" i="1" s="1"/>
  <c r="AD1381" i="1"/>
  <c r="AE1381" i="1"/>
  <c r="AF1381" i="1"/>
  <c r="S1381" i="1" s="1"/>
  <c r="X1381" i="1" s="1"/>
  <c r="AG1381" i="1"/>
  <c r="CU1381" i="1" s="1"/>
  <c r="T1381" i="1" s="1"/>
  <c r="AH1381" i="1"/>
  <c r="CV1381" i="1" s="1"/>
  <c r="U1381" i="1" s="1"/>
  <c r="AI1381" i="1"/>
  <c r="AJ1381" i="1"/>
  <c r="CR1381" i="1"/>
  <c r="CS1381" i="1"/>
  <c r="CT1381" i="1"/>
  <c r="CW1381" i="1"/>
  <c r="V1381" i="1" s="1"/>
  <c r="CX1381" i="1"/>
  <c r="W1381" i="1" s="1"/>
  <c r="GL1381" i="1"/>
  <c r="GO1381" i="1"/>
  <c r="GP1381" i="1"/>
  <c r="GV1381" i="1"/>
  <c r="HC1381" i="1" s="1"/>
  <c r="GX1381" i="1" s="1"/>
  <c r="I1382" i="1"/>
  <c r="K1382" i="1"/>
  <c r="R1382" i="1"/>
  <c r="AC1382" i="1"/>
  <c r="P1382" i="1" s="1"/>
  <c r="CP1382" i="1" s="1"/>
  <c r="O1382" i="1" s="1"/>
  <c r="AE1382" i="1"/>
  <c r="Q1382" i="1" s="1"/>
  <c r="AF1382" i="1"/>
  <c r="S1382" i="1" s="1"/>
  <c r="AG1382" i="1"/>
  <c r="CU1382" i="1" s="1"/>
  <c r="T1382" i="1" s="1"/>
  <c r="AH1382" i="1"/>
  <c r="AI1382" i="1"/>
  <c r="AJ1382" i="1"/>
  <c r="CX1382" i="1" s="1"/>
  <c r="W1382" i="1" s="1"/>
  <c r="CR1382" i="1"/>
  <c r="CS1382" i="1"/>
  <c r="CV1382" i="1"/>
  <c r="U1382" i="1" s="1"/>
  <c r="CW1382" i="1"/>
  <c r="V1382" i="1" s="1"/>
  <c r="GL1382" i="1"/>
  <c r="GO1382" i="1"/>
  <c r="GP1382" i="1"/>
  <c r="GV1382" i="1"/>
  <c r="HC1382" i="1"/>
  <c r="GX1382" i="1" s="1"/>
  <c r="I1383" i="1"/>
  <c r="P1383" i="1" s="1"/>
  <c r="K1383" i="1"/>
  <c r="AC1383" i="1"/>
  <c r="AE1383" i="1"/>
  <c r="AD1383" i="1" s="1"/>
  <c r="AB1383" i="1" s="1"/>
  <c r="AF1383" i="1"/>
  <c r="S1383" i="1" s="1"/>
  <c r="AG1383" i="1"/>
  <c r="AH1383" i="1"/>
  <c r="AI1383" i="1"/>
  <c r="CW1383" i="1" s="1"/>
  <c r="V1383" i="1" s="1"/>
  <c r="AJ1383" i="1"/>
  <c r="CX1383" i="1" s="1"/>
  <c r="W1383" i="1" s="1"/>
  <c r="CQ1383" i="1"/>
  <c r="CR1383" i="1"/>
  <c r="CU1383" i="1"/>
  <c r="T1383" i="1" s="1"/>
  <c r="CV1383" i="1"/>
  <c r="U1383" i="1" s="1"/>
  <c r="GL1383" i="1"/>
  <c r="GO1383" i="1"/>
  <c r="GP1383" i="1"/>
  <c r="GV1383" i="1"/>
  <c r="HC1383" i="1"/>
  <c r="GX1383" i="1" s="1"/>
  <c r="I1384" i="1"/>
  <c r="R1384" i="1" s="1"/>
  <c r="K1384" i="1"/>
  <c r="P1384" i="1"/>
  <c r="CP1384" i="1" s="1"/>
  <c r="O1384" i="1" s="1"/>
  <c r="S1384" i="1"/>
  <c r="Y1384" i="1" s="1"/>
  <c r="X1384" i="1"/>
  <c r="AC1384" i="1"/>
  <c r="AB1384" i="1" s="1"/>
  <c r="AD1384" i="1"/>
  <c r="AE1384" i="1"/>
  <c r="Q1384" i="1" s="1"/>
  <c r="AF1384" i="1"/>
  <c r="AG1384" i="1"/>
  <c r="AH1384" i="1"/>
  <c r="CV1384" i="1" s="1"/>
  <c r="U1384" i="1" s="1"/>
  <c r="AI1384" i="1"/>
  <c r="CW1384" i="1" s="1"/>
  <c r="V1384" i="1" s="1"/>
  <c r="AJ1384" i="1"/>
  <c r="CQ1384" i="1"/>
  <c r="CR1384" i="1"/>
  <c r="CT1384" i="1"/>
  <c r="CU1384" i="1"/>
  <c r="T1384" i="1" s="1"/>
  <c r="CX1384" i="1"/>
  <c r="W1384" i="1" s="1"/>
  <c r="CY1384" i="1"/>
  <c r="GL1384" i="1"/>
  <c r="GO1384" i="1"/>
  <c r="GP1384" i="1"/>
  <c r="GV1384" i="1"/>
  <c r="HC1384" i="1" s="1"/>
  <c r="GX1384" i="1" s="1"/>
  <c r="C1385" i="1"/>
  <c r="D1385" i="1"/>
  <c r="I1385" i="1"/>
  <c r="R1385" i="1" s="1"/>
  <c r="K1385" i="1"/>
  <c r="AC1385" i="1"/>
  <c r="AE1385" i="1"/>
  <c r="AD1385" i="1" s="1"/>
  <c r="AB1385" i="1" s="1"/>
  <c r="AF1385" i="1"/>
  <c r="S1385" i="1" s="1"/>
  <c r="AG1385" i="1"/>
  <c r="AH1385" i="1"/>
  <c r="AI1385" i="1"/>
  <c r="CW1385" i="1" s="1"/>
  <c r="V1385" i="1" s="1"/>
  <c r="AJ1385" i="1"/>
  <c r="CX1385" i="1" s="1"/>
  <c r="W1385" i="1" s="1"/>
  <c r="CQ1385" i="1"/>
  <c r="CR1385" i="1"/>
  <c r="CU1385" i="1"/>
  <c r="T1385" i="1" s="1"/>
  <c r="CV1385" i="1"/>
  <c r="U1385" i="1" s="1"/>
  <c r="GL1385" i="1"/>
  <c r="GO1385" i="1"/>
  <c r="GP1385" i="1"/>
  <c r="GV1385" i="1"/>
  <c r="HC1385" i="1"/>
  <c r="GX1385" i="1" s="1"/>
  <c r="C1386" i="1"/>
  <c r="D1386" i="1"/>
  <c r="I1386" i="1"/>
  <c r="K1386" i="1"/>
  <c r="R1386" i="1"/>
  <c r="AC1386" i="1"/>
  <c r="P1386" i="1" s="1"/>
  <c r="AE1386" i="1"/>
  <c r="Q1386" i="1" s="1"/>
  <c r="AF1386" i="1"/>
  <c r="S1386" i="1" s="1"/>
  <c r="AG1386" i="1"/>
  <c r="CU1386" i="1" s="1"/>
  <c r="T1386" i="1" s="1"/>
  <c r="AH1386" i="1"/>
  <c r="AI1386" i="1"/>
  <c r="AJ1386" i="1"/>
  <c r="CX1386" i="1" s="1"/>
  <c r="W1386" i="1" s="1"/>
  <c r="CR1386" i="1"/>
  <c r="CS1386" i="1"/>
  <c r="CV1386" i="1"/>
  <c r="U1386" i="1" s="1"/>
  <c r="CW1386" i="1"/>
  <c r="V1386" i="1" s="1"/>
  <c r="GL1386" i="1"/>
  <c r="GO1386" i="1"/>
  <c r="GP1386" i="1"/>
  <c r="GV1386" i="1"/>
  <c r="HC1386" i="1"/>
  <c r="GX1386" i="1" s="1"/>
  <c r="I1387" i="1"/>
  <c r="Q1387" i="1" s="1"/>
  <c r="R1387" i="1"/>
  <c r="AC1387" i="1"/>
  <c r="P1387" i="1" s="1"/>
  <c r="CP1387" i="1" s="1"/>
  <c r="O1387" i="1" s="1"/>
  <c r="AE1387" i="1"/>
  <c r="AD1387" i="1" s="1"/>
  <c r="AB1387" i="1" s="1"/>
  <c r="AF1387" i="1"/>
  <c r="S1387" i="1" s="1"/>
  <c r="AG1387" i="1"/>
  <c r="CU1387" i="1" s="1"/>
  <c r="T1387" i="1" s="1"/>
  <c r="AH1387" i="1"/>
  <c r="AI1387" i="1"/>
  <c r="AJ1387" i="1"/>
  <c r="CX1387" i="1" s="1"/>
  <c r="W1387" i="1" s="1"/>
  <c r="CR1387" i="1"/>
  <c r="CS1387" i="1"/>
  <c r="CV1387" i="1"/>
  <c r="U1387" i="1" s="1"/>
  <c r="CW1387" i="1"/>
  <c r="V1387" i="1" s="1"/>
  <c r="GL1387" i="1"/>
  <c r="GO1387" i="1"/>
  <c r="GP1387" i="1"/>
  <c r="GV1387" i="1"/>
  <c r="HC1387" i="1"/>
  <c r="GX1387" i="1" s="1"/>
  <c r="I1388" i="1"/>
  <c r="Q1388" i="1" s="1"/>
  <c r="R1388" i="1"/>
  <c r="AC1388" i="1"/>
  <c r="P1388" i="1" s="1"/>
  <c r="AE1388" i="1"/>
  <c r="AD1388" i="1" s="1"/>
  <c r="AB1388" i="1" s="1"/>
  <c r="AF1388" i="1"/>
  <c r="S1388" i="1" s="1"/>
  <c r="AG1388" i="1"/>
  <c r="CU1388" i="1" s="1"/>
  <c r="T1388" i="1" s="1"/>
  <c r="AH1388" i="1"/>
  <c r="AI1388" i="1"/>
  <c r="AJ1388" i="1"/>
  <c r="CX1388" i="1" s="1"/>
  <c r="W1388" i="1" s="1"/>
  <c r="CR1388" i="1"/>
  <c r="CS1388" i="1"/>
  <c r="CV1388" i="1"/>
  <c r="U1388" i="1" s="1"/>
  <c r="CW1388" i="1"/>
  <c r="V1388" i="1" s="1"/>
  <c r="GL1388" i="1"/>
  <c r="GO1388" i="1"/>
  <c r="GP1388" i="1"/>
  <c r="GV1388" i="1"/>
  <c r="HC1388" i="1"/>
  <c r="GX1388" i="1" s="1"/>
  <c r="I1389" i="1"/>
  <c r="Q1389" i="1" s="1"/>
  <c r="R1389" i="1"/>
  <c r="AC1389" i="1"/>
  <c r="P1389" i="1" s="1"/>
  <c r="CP1389" i="1" s="1"/>
  <c r="O1389" i="1" s="1"/>
  <c r="AE1389" i="1"/>
  <c r="AD1389" i="1" s="1"/>
  <c r="AB1389" i="1" s="1"/>
  <c r="AF1389" i="1"/>
  <c r="S1389" i="1" s="1"/>
  <c r="AG1389" i="1"/>
  <c r="CU1389" i="1" s="1"/>
  <c r="T1389" i="1" s="1"/>
  <c r="AH1389" i="1"/>
  <c r="AI1389" i="1"/>
  <c r="AJ1389" i="1"/>
  <c r="CX1389" i="1" s="1"/>
  <c r="W1389" i="1" s="1"/>
  <c r="CR1389" i="1"/>
  <c r="CS1389" i="1"/>
  <c r="CV1389" i="1"/>
  <c r="U1389" i="1" s="1"/>
  <c r="CW1389" i="1"/>
  <c r="V1389" i="1" s="1"/>
  <c r="GL1389" i="1"/>
  <c r="GO1389" i="1"/>
  <c r="GP1389" i="1"/>
  <c r="GV1389" i="1"/>
  <c r="HC1389" i="1"/>
  <c r="GX1389" i="1" s="1"/>
  <c r="I1390" i="1"/>
  <c r="Q1390" i="1" s="1"/>
  <c r="R1390" i="1"/>
  <c r="AC1390" i="1"/>
  <c r="P1390" i="1" s="1"/>
  <c r="AE1390" i="1"/>
  <c r="AD1390" i="1" s="1"/>
  <c r="AB1390" i="1" s="1"/>
  <c r="AF1390" i="1"/>
  <c r="S1390" i="1" s="1"/>
  <c r="AG1390" i="1"/>
  <c r="CU1390" i="1" s="1"/>
  <c r="T1390" i="1" s="1"/>
  <c r="AH1390" i="1"/>
  <c r="AI1390" i="1"/>
  <c r="AJ1390" i="1"/>
  <c r="CX1390" i="1" s="1"/>
  <c r="W1390" i="1" s="1"/>
  <c r="CR1390" i="1"/>
  <c r="CS1390" i="1"/>
  <c r="CV1390" i="1"/>
  <c r="U1390" i="1" s="1"/>
  <c r="CW1390" i="1"/>
  <c r="V1390" i="1" s="1"/>
  <c r="GL1390" i="1"/>
  <c r="GO1390" i="1"/>
  <c r="GP1390" i="1"/>
  <c r="GV1390" i="1"/>
  <c r="HC1390" i="1"/>
  <c r="GX1390" i="1" s="1"/>
  <c r="I1391" i="1"/>
  <c r="Q1391" i="1" s="1"/>
  <c r="R1391" i="1"/>
  <c r="AC1391" i="1"/>
  <c r="P1391" i="1" s="1"/>
  <c r="CP1391" i="1" s="1"/>
  <c r="O1391" i="1" s="1"/>
  <c r="AE1391" i="1"/>
  <c r="AD1391" i="1" s="1"/>
  <c r="AB1391" i="1" s="1"/>
  <c r="AF1391" i="1"/>
  <c r="S1391" i="1" s="1"/>
  <c r="AG1391" i="1"/>
  <c r="CU1391" i="1" s="1"/>
  <c r="T1391" i="1" s="1"/>
  <c r="AH1391" i="1"/>
  <c r="AI1391" i="1"/>
  <c r="AJ1391" i="1"/>
  <c r="CX1391" i="1" s="1"/>
  <c r="W1391" i="1" s="1"/>
  <c r="CR1391" i="1"/>
  <c r="CS1391" i="1"/>
  <c r="CV1391" i="1"/>
  <c r="U1391" i="1" s="1"/>
  <c r="CW1391" i="1"/>
  <c r="V1391" i="1" s="1"/>
  <c r="GL1391" i="1"/>
  <c r="GO1391" i="1"/>
  <c r="GP1391" i="1"/>
  <c r="GV1391" i="1"/>
  <c r="HC1391" i="1"/>
  <c r="GX1391" i="1" s="1"/>
  <c r="I1392" i="1"/>
  <c r="Q1392" i="1" s="1"/>
  <c r="R1392" i="1"/>
  <c r="AC1392" i="1"/>
  <c r="P1392" i="1" s="1"/>
  <c r="AE1392" i="1"/>
  <c r="AD1392" i="1" s="1"/>
  <c r="AB1392" i="1" s="1"/>
  <c r="AF1392" i="1"/>
  <c r="S1392" i="1" s="1"/>
  <c r="AG1392" i="1"/>
  <c r="CU1392" i="1" s="1"/>
  <c r="T1392" i="1" s="1"/>
  <c r="AH1392" i="1"/>
  <c r="AI1392" i="1"/>
  <c r="AJ1392" i="1"/>
  <c r="CX1392" i="1" s="1"/>
  <c r="W1392" i="1" s="1"/>
  <c r="CR1392" i="1"/>
  <c r="CS1392" i="1"/>
  <c r="CV1392" i="1"/>
  <c r="U1392" i="1" s="1"/>
  <c r="CW1392" i="1"/>
  <c r="V1392" i="1" s="1"/>
  <c r="GL1392" i="1"/>
  <c r="GO1392" i="1"/>
  <c r="GP1392" i="1"/>
  <c r="GV1392" i="1"/>
  <c r="HC1392" i="1"/>
  <c r="GX1392" i="1" s="1"/>
  <c r="R1393" i="1"/>
  <c r="S1393" i="1"/>
  <c r="X1393" i="1" s="1"/>
  <c r="AC1393" i="1"/>
  <c r="AB1393" i="1" s="1"/>
  <c r="AD1393" i="1"/>
  <c r="AE1393" i="1"/>
  <c r="Q1393" i="1" s="1"/>
  <c r="AF1393" i="1"/>
  <c r="AG1393" i="1"/>
  <c r="CU1393" i="1" s="1"/>
  <c r="T1393" i="1" s="1"/>
  <c r="AH1393" i="1"/>
  <c r="CV1393" i="1" s="1"/>
  <c r="U1393" i="1" s="1"/>
  <c r="AI1393" i="1"/>
  <c r="AJ1393" i="1"/>
  <c r="CR1393" i="1"/>
  <c r="CS1393" i="1"/>
  <c r="CT1393" i="1"/>
  <c r="CW1393" i="1"/>
  <c r="V1393" i="1" s="1"/>
  <c r="CX1393" i="1"/>
  <c r="W1393" i="1" s="1"/>
  <c r="GL1393" i="1"/>
  <c r="GO1393" i="1"/>
  <c r="GP1393" i="1"/>
  <c r="GV1393" i="1"/>
  <c r="HC1393" i="1" s="1"/>
  <c r="GX1393" i="1" s="1"/>
  <c r="P1394" i="1"/>
  <c r="S1394" i="1"/>
  <c r="Y1394" i="1" s="1"/>
  <c r="X1394" i="1"/>
  <c r="AC1394" i="1"/>
  <c r="AB1394" i="1" s="1"/>
  <c r="AD1394" i="1"/>
  <c r="AE1394" i="1"/>
  <c r="Q1394" i="1" s="1"/>
  <c r="AF1394" i="1"/>
  <c r="AG1394" i="1"/>
  <c r="AH1394" i="1"/>
  <c r="CV1394" i="1" s="1"/>
  <c r="U1394" i="1" s="1"/>
  <c r="AI1394" i="1"/>
  <c r="CW1394" i="1" s="1"/>
  <c r="V1394" i="1" s="1"/>
  <c r="AJ1394" i="1"/>
  <c r="CQ1394" i="1"/>
  <c r="CR1394" i="1"/>
  <c r="CT1394" i="1"/>
  <c r="CU1394" i="1"/>
  <c r="T1394" i="1" s="1"/>
  <c r="CX1394" i="1"/>
  <c r="W1394" i="1" s="1"/>
  <c r="CY1394" i="1"/>
  <c r="GL1394" i="1"/>
  <c r="GO1394" i="1"/>
  <c r="GP1394" i="1"/>
  <c r="GV1394" i="1"/>
  <c r="HC1394" i="1" s="1"/>
  <c r="GX1394" i="1" s="1"/>
  <c r="C1395" i="1"/>
  <c r="D1395" i="1"/>
  <c r="I1395" i="1"/>
  <c r="R1395" i="1" s="1"/>
  <c r="K1395" i="1"/>
  <c r="AC1395" i="1"/>
  <c r="AE1395" i="1"/>
  <c r="AD1395" i="1" s="1"/>
  <c r="AB1395" i="1" s="1"/>
  <c r="AF1395" i="1"/>
  <c r="S1395" i="1" s="1"/>
  <c r="AG1395" i="1"/>
  <c r="AH1395" i="1"/>
  <c r="AI1395" i="1"/>
  <c r="CW1395" i="1" s="1"/>
  <c r="V1395" i="1" s="1"/>
  <c r="AJ1395" i="1"/>
  <c r="CX1395" i="1" s="1"/>
  <c r="W1395" i="1" s="1"/>
  <c r="CQ1395" i="1"/>
  <c r="CR1395" i="1"/>
  <c r="CU1395" i="1"/>
  <c r="T1395" i="1" s="1"/>
  <c r="CV1395" i="1"/>
  <c r="U1395" i="1" s="1"/>
  <c r="GL1395" i="1"/>
  <c r="GO1395" i="1"/>
  <c r="GP1395" i="1"/>
  <c r="GV1395" i="1"/>
  <c r="HC1395" i="1"/>
  <c r="GX1395" i="1" s="1"/>
  <c r="C1396" i="1"/>
  <c r="D1396" i="1"/>
  <c r="I1396" i="1"/>
  <c r="K1396" i="1"/>
  <c r="R1396" i="1"/>
  <c r="AC1396" i="1"/>
  <c r="P1396" i="1" s="1"/>
  <c r="AE1396" i="1"/>
  <c r="Q1396" i="1" s="1"/>
  <c r="AF1396" i="1"/>
  <c r="S1396" i="1" s="1"/>
  <c r="AG1396" i="1"/>
  <c r="CU1396" i="1" s="1"/>
  <c r="T1396" i="1" s="1"/>
  <c r="AH1396" i="1"/>
  <c r="AI1396" i="1"/>
  <c r="AJ1396" i="1"/>
  <c r="CX1396" i="1" s="1"/>
  <c r="W1396" i="1" s="1"/>
  <c r="CR1396" i="1"/>
  <c r="CS1396" i="1"/>
  <c r="CV1396" i="1"/>
  <c r="U1396" i="1" s="1"/>
  <c r="CW1396" i="1"/>
  <c r="V1396" i="1" s="1"/>
  <c r="GL1396" i="1"/>
  <c r="GO1396" i="1"/>
  <c r="GP1396" i="1"/>
  <c r="GV1396" i="1"/>
  <c r="HC1396" i="1"/>
  <c r="GX1396" i="1" s="1"/>
  <c r="I1397" i="1"/>
  <c r="Q1397" i="1" s="1"/>
  <c r="R1397" i="1"/>
  <c r="AC1397" i="1"/>
  <c r="P1397" i="1" s="1"/>
  <c r="AE1397" i="1"/>
  <c r="AD1397" i="1" s="1"/>
  <c r="AB1397" i="1" s="1"/>
  <c r="AF1397" i="1"/>
  <c r="S1397" i="1" s="1"/>
  <c r="AG1397" i="1"/>
  <c r="CU1397" i="1" s="1"/>
  <c r="T1397" i="1" s="1"/>
  <c r="AH1397" i="1"/>
  <c r="AI1397" i="1"/>
  <c r="AJ1397" i="1"/>
  <c r="CX1397" i="1" s="1"/>
  <c r="W1397" i="1" s="1"/>
  <c r="CR1397" i="1"/>
  <c r="CS1397" i="1"/>
  <c r="CV1397" i="1"/>
  <c r="U1397" i="1" s="1"/>
  <c r="CW1397" i="1"/>
  <c r="V1397" i="1" s="1"/>
  <c r="GL1397" i="1"/>
  <c r="GO1397" i="1"/>
  <c r="GP1397" i="1"/>
  <c r="GV1397" i="1"/>
  <c r="HC1397" i="1"/>
  <c r="GX1397" i="1" s="1"/>
  <c r="I1398" i="1"/>
  <c r="Q1398" i="1" s="1"/>
  <c r="R1398" i="1"/>
  <c r="AC1398" i="1"/>
  <c r="P1398" i="1" s="1"/>
  <c r="CP1398" i="1" s="1"/>
  <c r="O1398" i="1" s="1"/>
  <c r="AE1398" i="1"/>
  <c r="AD1398" i="1" s="1"/>
  <c r="AB1398" i="1" s="1"/>
  <c r="AF1398" i="1"/>
  <c r="S1398" i="1" s="1"/>
  <c r="AG1398" i="1"/>
  <c r="CU1398" i="1" s="1"/>
  <c r="T1398" i="1" s="1"/>
  <c r="AH1398" i="1"/>
  <c r="AI1398" i="1"/>
  <c r="AJ1398" i="1"/>
  <c r="CX1398" i="1" s="1"/>
  <c r="W1398" i="1" s="1"/>
  <c r="CR1398" i="1"/>
  <c r="CS1398" i="1"/>
  <c r="CV1398" i="1"/>
  <c r="U1398" i="1" s="1"/>
  <c r="CW1398" i="1"/>
  <c r="V1398" i="1" s="1"/>
  <c r="GL1398" i="1"/>
  <c r="GO1398" i="1"/>
  <c r="GP1398" i="1"/>
  <c r="GV1398" i="1"/>
  <c r="HC1398" i="1"/>
  <c r="GX1398" i="1" s="1"/>
  <c r="I1399" i="1"/>
  <c r="Q1399" i="1" s="1"/>
  <c r="R1399" i="1"/>
  <c r="AC1399" i="1"/>
  <c r="P1399" i="1" s="1"/>
  <c r="AE1399" i="1"/>
  <c r="AD1399" i="1" s="1"/>
  <c r="AB1399" i="1" s="1"/>
  <c r="AF1399" i="1"/>
  <c r="S1399" i="1" s="1"/>
  <c r="AG1399" i="1"/>
  <c r="CU1399" i="1" s="1"/>
  <c r="T1399" i="1" s="1"/>
  <c r="AH1399" i="1"/>
  <c r="AI1399" i="1"/>
  <c r="AJ1399" i="1"/>
  <c r="CX1399" i="1" s="1"/>
  <c r="W1399" i="1" s="1"/>
  <c r="CR1399" i="1"/>
  <c r="CS1399" i="1"/>
  <c r="CV1399" i="1"/>
  <c r="U1399" i="1" s="1"/>
  <c r="CW1399" i="1"/>
  <c r="V1399" i="1" s="1"/>
  <c r="GL1399" i="1"/>
  <c r="GO1399" i="1"/>
  <c r="GP1399" i="1"/>
  <c r="GV1399" i="1"/>
  <c r="HC1399" i="1"/>
  <c r="GX1399" i="1" s="1"/>
  <c r="I1400" i="1"/>
  <c r="Q1400" i="1" s="1"/>
  <c r="R1400" i="1"/>
  <c r="AC1400" i="1"/>
  <c r="P1400" i="1" s="1"/>
  <c r="CP1400" i="1" s="1"/>
  <c r="O1400" i="1" s="1"/>
  <c r="AE1400" i="1"/>
  <c r="AD1400" i="1" s="1"/>
  <c r="AB1400" i="1" s="1"/>
  <c r="AF1400" i="1"/>
  <c r="S1400" i="1" s="1"/>
  <c r="AG1400" i="1"/>
  <c r="CU1400" i="1" s="1"/>
  <c r="T1400" i="1" s="1"/>
  <c r="AH1400" i="1"/>
  <c r="AI1400" i="1"/>
  <c r="AJ1400" i="1"/>
  <c r="CX1400" i="1" s="1"/>
  <c r="W1400" i="1" s="1"/>
  <c r="CR1400" i="1"/>
  <c r="CS1400" i="1"/>
  <c r="CV1400" i="1"/>
  <c r="U1400" i="1" s="1"/>
  <c r="CW1400" i="1"/>
  <c r="V1400" i="1" s="1"/>
  <c r="GL1400" i="1"/>
  <c r="GO1400" i="1"/>
  <c r="GP1400" i="1"/>
  <c r="GV1400" i="1"/>
  <c r="HC1400" i="1"/>
  <c r="GX1400" i="1" s="1"/>
  <c r="I1401" i="1"/>
  <c r="Q1401" i="1" s="1"/>
  <c r="R1401" i="1"/>
  <c r="AC1401" i="1"/>
  <c r="P1401" i="1" s="1"/>
  <c r="AE1401" i="1"/>
  <c r="AD1401" i="1" s="1"/>
  <c r="AB1401" i="1" s="1"/>
  <c r="AF1401" i="1"/>
  <c r="S1401" i="1" s="1"/>
  <c r="AG1401" i="1"/>
  <c r="CU1401" i="1" s="1"/>
  <c r="T1401" i="1" s="1"/>
  <c r="AH1401" i="1"/>
  <c r="AI1401" i="1"/>
  <c r="AJ1401" i="1"/>
  <c r="CX1401" i="1" s="1"/>
  <c r="W1401" i="1" s="1"/>
  <c r="CR1401" i="1"/>
  <c r="CS1401" i="1"/>
  <c r="CV1401" i="1"/>
  <c r="U1401" i="1" s="1"/>
  <c r="CW1401" i="1"/>
  <c r="V1401" i="1" s="1"/>
  <c r="GL1401" i="1"/>
  <c r="GO1401" i="1"/>
  <c r="GP1401" i="1"/>
  <c r="GV1401" i="1"/>
  <c r="HC1401" i="1"/>
  <c r="GX1401" i="1" s="1"/>
  <c r="I1402" i="1"/>
  <c r="Q1402" i="1" s="1"/>
  <c r="R1402" i="1"/>
  <c r="AC1402" i="1"/>
  <c r="P1402" i="1" s="1"/>
  <c r="CP1402" i="1" s="1"/>
  <c r="O1402" i="1" s="1"/>
  <c r="AE1402" i="1"/>
  <c r="AD1402" i="1" s="1"/>
  <c r="AB1402" i="1" s="1"/>
  <c r="AF1402" i="1"/>
  <c r="S1402" i="1" s="1"/>
  <c r="AG1402" i="1"/>
  <c r="CU1402" i="1" s="1"/>
  <c r="T1402" i="1" s="1"/>
  <c r="AH1402" i="1"/>
  <c r="AI1402" i="1"/>
  <c r="AJ1402" i="1"/>
  <c r="CX1402" i="1" s="1"/>
  <c r="W1402" i="1" s="1"/>
  <c r="CR1402" i="1"/>
  <c r="CS1402" i="1"/>
  <c r="CV1402" i="1"/>
  <c r="U1402" i="1" s="1"/>
  <c r="CW1402" i="1"/>
  <c r="V1402" i="1" s="1"/>
  <c r="GL1402" i="1"/>
  <c r="GO1402" i="1"/>
  <c r="GP1402" i="1"/>
  <c r="GV1402" i="1"/>
  <c r="HC1402" i="1"/>
  <c r="GX1402" i="1" s="1"/>
  <c r="R1403" i="1"/>
  <c r="S1403" i="1"/>
  <c r="X1403" i="1" s="1"/>
  <c r="AC1403" i="1"/>
  <c r="AB1403" i="1" s="1"/>
  <c r="AD1403" i="1"/>
  <c r="AE1403" i="1"/>
  <c r="Q1403" i="1" s="1"/>
  <c r="AF1403" i="1"/>
  <c r="AG1403" i="1"/>
  <c r="CU1403" i="1" s="1"/>
  <c r="T1403" i="1" s="1"/>
  <c r="AH1403" i="1"/>
  <c r="CV1403" i="1" s="1"/>
  <c r="U1403" i="1" s="1"/>
  <c r="AI1403" i="1"/>
  <c r="AJ1403" i="1"/>
  <c r="CR1403" i="1"/>
  <c r="CS1403" i="1"/>
  <c r="CT1403" i="1"/>
  <c r="CW1403" i="1"/>
  <c r="V1403" i="1" s="1"/>
  <c r="CX1403" i="1"/>
  <c r="W1403" i="1" s="1"/>
  <c r="GL1403" i="1"/>
  <c r="GO1403" i="1"/>
  <c r="GP1403" i="1"/>
  <c r="GV1403" i="1"/>
  <c r="HC1403" i="1" s="1"/>
  <c r="GX1403" i="1" s="1"/>
  <c r="P1404" i="1"/>
  <c r="S1404" i="1"/>
  <c r="Y1404" i="1" s="1"/>
  <c r="X1404" i="1"/>
  <c r="AC1404" i="1"/>
  <c r="AB1404" i="1" s="1"/>
  <c r="AD1404" i="1"/>
  <c r="AE1404" i="1"/>
  <c r="Q1404" i="1" s="1"/>
  <c r="AF1404" i="1"/>
  <c r="AG1404" i="1"/>
  <c r="AH1404" i="1"/>
  <c r="CV1404" i="1" s="1"/>
  <c r="U1404" i="1" s="1"/>
  <c r="AI1404" i="1"/>
  <c r="CW1404" i="1" s="1"/>
  <c r="V1404" i="1" s="1"/>
  <c r="AJ1404" i="1"/>
  <c r="CQ1404" i="1"/>
  <c r="CR1404" i="1"/>
  <c r="CT1404" i="1"/>
  <c r="CU1404" i="1"/>
  <c r="T1404" i="1" s="1"/>
  <c r="CX1404" i="1"/>
  <c r="W1404" i="1" s="1"/>
  <c r="CY1404" i="1"/>
  <c r="GL1404" i="1"/>
  <c r="GO1404" i="1"/>
  <c r="GP1404" i="1"/>
  <c r="GV1404" i="1"/>
  <c r="HC1404" i="1" s="1"/>
  <c r="GX1404" i="1" s="1"/>
  <c r="C1405" i="1"/>
  <c r="D1405" i="1"/>
  <c r="I1405" i="1"/>
  <c r="R1405" i="1" s="1"/>
  <c r="K1405" i="1"/>
  <c r="AC1405" i="1"/>
  <c r="AE1405" i="1"/>
  <c r="AD1405" i="1" s="1"/>
  <c r="AB1405" i="1" s="1"/>
  <c r="AF1405" i="1"/>
  <c r="S1405" i="1" s="1"/>
  <c r="AG1405" i="1"/>
  <c r="AH1405" i="1"/>
  <c r="AI1405" i="1"/>
  <c r="CW1405" i="1" s="1"/>
  <c r="V1405" i="1" s="1"/>
  <c r="AJ1405" i="1"/>
  <c r="CX1405" i="1" s="1"/>
  <c r="W1405" i="1" s="1"/>
  <c r="CQ1405" i="1"/>
  <c r="CR1405" i="1"/>
  <c r="CU1405" i="1"/>
  <c r="T1405" i="1" s="1"/>
  <c r="CV1405" i="1"/>
  <c r="U1405" i="1" s="1"/>
  <c r="GL1405" i="1"/>
  <c r="GO1405" i="1"/>
  <c r="GP1405" i="1"/>
  <c r="GV1405" i="1"/>
  <c r="HC1405" i="1"/>
  <c r="GX1405" i="1" s="1"/>
  <c r="C1406" i="1"/>
  <c r="D1406" i="1"/>
  <c r="I1406" i="1"/>
  <c r="K1406" i="1"/>
  <c r="R1406" i="1"/>
  <c r="AC1406" i="1"/>
  <c r="P1406" i="1" s="1"/>
  <c r="CP1406" i="1" s="1"/>
  <c r="O1406" i="1" s="1"/>
  <c r="AE1406" i="1"/>
  <c r="Q1406" i="1" s="1"/>
  <c r="AF1406" i="1"/>
  <c r="S1406" i="1" s="1"/>
  <c r="AG1406" i="1"/>
  <c r="CU1406" i="1" s="1"/>
  <c r="T1406" i="1" s="1"/>
  <c r="AH1406" i="1"/>
  <c r="AI1406" i="1"/>
  <c r="AJ1406" i="1"/>
  <c r="CX1406" i="1" s="1"/>
  <c r="W1406" i="1" s="1"/>
  <c r="CR1406" i="1"/>
  <c r="CS1406" i="1"/>
  <c r="CV1406" i="1"/>
  <c r="U1406" i="1" s="1"/>
  <c r="CW1406" i="1"/>
  <c r="V1406" i="1" s="1"/>
  <c r="GL1406" i="1"/>
  <c r="GO1406" i="1"/>
  <c r="GP1406" i="1"/>
  <c r="GV1406" i="1"/>
  <c r="HC1406" i="1"/>
  <c r="GX1406" i="1" s="1"/>
  <c r="I1407" i="1"/>
  <c r="Q1407" i="1" s="1"/>
  <c r="R1407" i="1"/>
  <c r="AC1407" i="1"/>
  <c r="P1407" i="1" s="1"/>
  <c r="AE1407" i="1"/>
  <c r="AD1407" i="1" s="1"/>
  <c r="AB1407" i="1" s="1"/>
  <c r="AF1407" i="1"/>
  <c r="S1407" i="1" s="1"/>
  <c r="AG1407" i="1"/>
  <c r="CU1407" i="1" s="1"/>
  <c r="T1407" i="1" s="1"/>
  <c r="AH1407" i="1"/>
  <c r="AI1407" i="1"/>
  <c r="AJ1407" i="1"/>
  <c r="CX1407" i="1" s="1"/>
  <c r="W1407" i="1" s="1"/>
  <c r="CR1407" i="1"/>
  <c r="CS1407" i="1"/>
  <c r="CV1407" i="1"/>
  <c r="U1407" i="1" s="1"/>
  <c r="CW1407" i="1"/>
  <c r="V1407" i="1" s="1"/>
  <c r="GL1407" i="1"/>
  <c r="GO1407" i="1"/>
  <c r="GP1407" i="1"/>
  <c r="GV1407" i="1"/>
  <c r="HC1407" i="1"/>
  <c r="GX1407" i="1" s="1"/>
  <c r="I1408" i="1"/>
  <c r="Q1408" i="1" s="1"/>
  <c r="R1408" i="1"/>
  <c r="AC1408" i="1"/>
  <c r="P1408" i="1" s="1"/>
  <c r="CP1408" i="1" s="1"/>
  <c r="O1408" i="1" s="1"/>
  <c r="AE1408" i="1"/>
  <c r="AD1408" i="1" s="1"/>
  <c r="AB1408" i="1" s="1"/>
  <c r="AF1408" i="1"/>
  <c r="S1408" i="1" s="1"/>
  <c r="AG1408" i="1"/>
  <c r="CU1408" i="1" s="1"/>
  <c r="T1408" i="1" s="1"/>
  <c r="AH1408" i="1"/>
  <c r="AI1408" i="1"/>
  <c r="AJ1408" i="1"/>
  <c r="CX1408" i="1" s="1"/>
  <c r="W1408" i="1" s="1"/>
  <c r="CR1408" i="1"/>
  <c r="CS1408" i="1"/>
  <c r="CV1408" i="1"/>
  <c r="U1408" i="1" s="1"/>
  <c r="CW1408" i="1"/>
  <c r="V1408" i="1" s="1"/>
  <c r="GL1408" i="1"/>
  <c r="GO1408" i="1"/>
  <c r="GP1408" i="1"/>
  <c r="GV1408" i="1"/>
  <c r="HC1408" i="1"/>
  <c r="GX1408" i="1" s="1"/>
  <c r="I1409" i="1"/>
  <c r="Q1409" i="1" s="1"/>
  <c r="R1409" i="1"/>
  <c r="AC1409" i="1"/>
  <c r="P1409" i="1" s="1"/>
  <c r="AE1409" i="1"/>
  <c r="AD1409" i="1" s="1"/>
  <c r="AB1409" i="1" s="1"/>
  <c r="AF1409" i="1"/>
  <c r="S1409" i="1" s="1"/>
  <c r="AG1409" i="1"/>
  <c r="CU1409" i="1" s="1"/>
  <c r="T1409" i="1" s="1"/>
  <c r="AH1409" i="1"/>
  <c r="AI1409" i="1"/>
  <c r="AJ1409" i="1"/>
  <c r="CX1409" i="1" s="1"/>
  <c r="W1409" i="1" s="1"/>
  <c r="CR1409" i="1"/>
  <c r="CS1409" i="1"/>
  <c r="CV1409" i="1"/>
  <c r="U1409" i="1" s="1"/>
  <c r="CW1409" i="1"/>
  <c r="V1409" i="1" s="1"/>
  <c r="GL1409" i="1"/>
  <c r="GO1409" i="1"/>
  <c r="GP1409" i="1"/>
  <c r="GV1409" i="1"/>
  <c r="HC1409" i="1"/>
  <c r="GX1409" i="1" s="1"/>
  <c r="I1410" i="1"/>
  <c r="Q1410" i="1" s="1"/>
  <c r="R1410" i="1"/>
  <c r="AC1410" i="1"/>
  <c r="P1410" i="1" s="1"/>
  <c r="CP1410" i="1" s="1"/>
  <c r="O1410" i="1" s="1"/>
  <c r="AE1410" i="1"/>
  <c r="AD1410" i="1" s="1"/>
  <c r="AB1410" i="1" s="1"/>
  <c r="AF1410" i="1"/>
  <c r="S1410" i="1" s="1"/>
  <c r="AG1410" i="1"/>
  <c r="CU1410" i="1" s="1"/>
  <c r="T1410" i="1" s="1"/>
  <c r="AH1410" i="1"/>
  <c r="AI1410" i="1"/>
  <c r="AJ1410" i="1"/>
  <c r="CX1410" i="1" s="1"/>
  <c r="W1410" i="1" s="1"/>
  <c r="CR1410" i="1"/>
  <c r="CS1410" i="1"/>
  <c r="CV1410" i="1"/>
  <c r="U1410" i="1" s="1"/>
  <c r="CW1410" i="1"/>
  <c r="V1410" i="1" s="1"/>
  <c r="GL1410" i="1"/>
  <c r="GO1410" i="1"/>
  <c r="GP1410" i="1"/>
  <c r="GV1410" i="1"/>
  <c r="HC1410" i="1"/>
  <c r="GX1410" i="1" s="1"/>
  <c r="I1411" i="1"/>
  <c r="Q1411" i="1" s="1"/>
  <c r="R1411" i="1"/>
  <c r="AC1411" i="1"/>
  <c r="P1411" i="1" s="1"/>
  <c r="AE1411" i="1"/>
  <c r="AD1411" i="1" s="1"/>
  <c r="AB1411" i="1" s="1"/>
  <c r="AF1411" i="1"/>
  <c r="S1411" i="1" s="1"/>
  <c r="AG1411" i="1"/>
  <c r="CU1411" i="1" s="1"/>
  <c r="T1411" i="1" s="1"/>
  <c r="AH1411" i="1"/>
  <c r="AI1411" i="1"/>
  <c r="AJ1411" i="1"/>
  <c r="CX1411" i="1" s="1"/>
  <c r="W1411" i="1" s="1"/>
  <c r="CR1411" i="1"/>
  <c r="CS1411" i="1"/>
  <c r="CV1411" i="1"/>
  <c r="U1411" i="1" s="1"/>
  <c r="CW1411" i="1"/>
  <c r="V1411" i="1" s="1"/>
  <c r="GL1411" i="1"/>
  <c r="GO1411" i="1"/>
  <c r="GP1411" i="1"/>
  <c r="GV1411" i="1"/>
  <c r="HC1411" i="1"/>
  <c r="GX1411" i="1" s="1"/>
  <c r="I1412" i="1"/>
  <c r="Q1412" i="1" s="1"/>
  <c r="R1412" i="1"/>
  <c r="AC1412" i="1"/>
  <c r="P1412" i="1" s="1"/>
  <c r="CP1412" i="1" s="1"/>
  <c r="O1412" i="1" s="1"/>
  <c r="AE1412" i="1"/>
  <c r="AD1412" i="1" s="1"/>
  <c r="AB1412" i="1" s="1"/>
  <c r="AF1412" i="1"/>
  <c r="S1412" i="1" s="1"/>
  <c r="AG1412" i="1"/>
  <c r="CU1412" i="1" s="1"/>
  <c r="T1412" i="1" s="1"/>
  <c r="AH1412" i="1"/>
  <c r="AI1412" i="1"/>
  <c r="AJ1412" i="1"/>
  <c r="CX1412" i="1" s="1"/>
  <c r="W1412" i="1" s="1"/>
  <c r="CR1412" i="1"/>
  <c r="CS1412" i="1"/>
  <c r="CV1412" i="1"/>
  <c r="U1412" i="1" s="1"/>
  <c r="CW1412" i="1"/>
  <c r="V1412" i="1" s="1"/>
  <c r="GL1412" i="1"/>
  <c r="GO1412" i="1"/>
  <c r="GP1412" i="1"/>
  <c r="GV1412" i="1"/>
  <c r="HC1412" i="1"/>
  <c r="GX1412" i="1" s="1"/>
  <c r="R1413" i="1"/>
  <c r="S1413" i="1"/>
  <c r="X1413" i="1" s="1"/>
  <c r="AC1413" i="1"/>
  <c r="AB1413" i="1" s="1"/>
  <c r="AD1413" i="1"/>
  <c r="AE1413" i="1"/>
  <c r="Q1413" i="1" s="1"/>
  <c r="AF1413" i="1"/>
  <c r="AG1413" i="1"/>
  <c r="CU1413" i="1" s="1"/>
  <c r="T1413" i="1" s="1"/>
  <c r="AH1413" i="1"/>
  <c r="CV1413" i="1" s="1"/>
  <c r="U1413" i="1" s="1"/>
  <c r="AI1413" i="1"/>
  <c r="AJ1413" i="1"/>
  <c r="CR1413" i="1"/>
  <c r="CS1413" i="1"/>
  <c r="CT1413" i="1"/>
  <c r="CW1413" i="1"/>
  <c r="V1413" i="1" s="1"/>
  <c r="CX1413" i="1"/>
  <c r="W1413" i="1" s="1"/>
  <c r="GL1413" i="1"/>
  <c r="GO1413" i="1"/>
  <c r="GP1413" i="1"/>
  <c r="GV1413" i="1"/>
  <c r="HC1413" i="1" s="1"/>
  <c r="GX1413" i="1" s="1"/>
  <c r="P1414" i="1"/>
  <c r="S1414" i="1"/>
  <c r="Y1414" i="1" s="1"/>
  <c r="X1414" i="1"/>
  <c r="AC1414" i="1"/>
  <c r="AB1414" i="1" s="1"/>
  <c r="AD1414" i="1"/>
  <c r="AE1414" i="1"/>
  <c r="Q1414" i="1" s="1"/>
  <c r="AF1414" i="1"/>
  <c r="AG1414" i="1"/>
  <c r="AH1414" i="1"/>
  <c r="CV1414" i="1" s="1"/>
  <c r="U1414" i="1" s="1"/>
  <c r="AI1414" i="1"/>
  <c r="CW1414" i="1" s="1"/>
  <c r="V1414" i="1" s="1"/>
  <c r="AJ1414" i="1"/>
  <c r="CQ1414" i="1"/>
  <c r="CR1414" i="1"/>
  <c r="CT1414" i="1"/>
  <c r="CU1414" i="1"/>
  <c r="T1414" i="1" s="1"/>
  <c r="CX1414" i="1"/>
  <c r="W1414" i="1" s="1"/>
  <c r="CY1414" i="1"/>
  <c r="GL1414" i="1"/>
  <c r="GO1414" i="1"/>
  <c r="GP1414" i="1"/>
  <c r="GV1414" i="1"/>
  <c r="HC1414" i="1" s="1"/>
  <c r="GX1414" i="1" s="1"/>
  <c r="C1415" i="1"/>
  <c r="D1415" i="1"/>
  <c r="I1415" i="1"/>
  <c r="R1415" i="1" s="1"/>
  <c r="K1415" i="1"/>
  <c r="AC1415" i="1"/>
  <c r="AE1415" i="1"/>
  <c r="AD1415" i="1" s="1"/>
  <c r="AB1415" i="1" s="1"/>
  <c r="AF1415" i="1"/>
  <c r="S1415" i="1" s="1"/>
  <c r="AG1415" i="1"/>
  <c r="AH1415" i="1"/>
  <c r="AI1415" i="1"/>
  <c r="CW1415" i="1" s="1"/>
  <c r="V1415" i="1" s="1"/>
  <c r="AJ1415" i="1"/>
  <c r="CX1415" i="1" s="1"/>
  <c r="W1415" i="1" s="1"/>
  <c r="CQ1415" i="1"/>
  <c r="CR1415" i="1"/>
  <c r="CU1415" i="1"/>
  <c r="T1415" i="1" s="1"/>
  <c r="CV1415" i="1"/>
  <c r="U1415" i="1" s="1"/>
  <c r="GL1415" i="1"/>
  <c r="GO1415" i="1"/>
  <c r="GP1415" i="1"/>
  <c r="GV1415" i="1"/>
  <c r="HC1415" i="1"/>
  <c r="GX1415" i="1" s="1"/>
  <c r="C1416" i="1"/>
  <c r="D1416" i="1"/>
  <c r="I1416" i="1"/>
  <c r="K1416" i="1"/>
  <c r="R1416" i="1"/>
  <c r="AC1416" i="1"/>
  <c r="P1416" i="1" s="1"/>
  <c r="AE1416" i="1"/>
  <c r="Q1416" i="1" s="1"/>
  <c r="AF1416" i="1"/>
  <c r="S1416" i="1" s="1"/>
  <c r="AG1416" i="1"/>
  <c r="CU1416" i="1" s="1"/>
  <c r="T1416" i="1" s="1"/>
  <c r="AH1416" i="1"/>
  <c r="AI1416" i="1"/>
  <c r="AJ1416" i="1"/>
  <c r="CX1416" i="1" s="1"/>
  <c r="W1416" i="1" s="1"/>
  <c r="CR1416" i="1"/>
  <c r="CS1416" i="1"/>
  <c r="CV1416" i="1"/>
  <c r="U1416" i="1" s="1"/>
  <c r="CW1416" i="1"/>
  <c r="V1416" i="1" s="1"/>
  <c r="GL1416" i="1"/>
  <c r="GO1416" i="1"/>
  <c r="GP1416" i="1"/>
  <c r="GV1416" i="1"/>
  <c r="HC1416" i="1"/>
  <c r="GX1416" i="1" s="1"/>
  <c r="I1417" i="1"/>
  <c r="Q1417" i="1" s="1"/>
  <c r="R1417" i="1"/>
  <c r="AC1417" i="1"/>
  <c r="P1417" i="1" s="1"/>
  <c r="CP1417" i="1" s="1"/>
  <c r="O1417" i="1" s="1"/>
  <c r="AE1417" i="1"/>
  <c r="AD1417" i="1" s="1"/>
  <c r="AB1417" i="1" s="1"/>
  <c r="AF1417" i="1"/>
  <c r="S1417" i="1" s="1"/>
  <c r="AG1417" i="1"/>
  <c r="CU1417" i="1" s="1"/>
  <c r="T1417" i="1" s="1"/>
  <c r="AH1417" i="1"/>
  <c r="AI1417" i="1"/>
  <c r="AJ1417" i="1"/>
  <c r="CX1417" i="1" s="1"/>
  <c r="W1417" i="1" s="1"/>
  <c r="CR1417" i="1"/>
  <c r="CS1417" i="1"/>
  <c r="CV1417" i="1"/>
  <c r="U1417" i="1" s="1"/>
  <c r="CW1417" i="1"/>
  <c r="V1417" i="1" s="1"/>
  <c r="GL1417" i="1"/>
  <c r="BZ1446" i="1" s="1"/>
  <c r="GO1417" i="1"/>
  <c r="GP1417" i="1"/>
  <c r="CD1446" i="1" s="1"/>
  <c r="GV1417" i="1"/>
  <c r="HC1417" i="1"/>
  <c r="GX1417" i="1" s="1"/>
  <c r="I1418" i="1"/>
  <c r="Q1418" i="1" s="1"/>
  <c r="R1418" i="1"/>
  <c r="AC1418" i="1"/>
  <c r="P1418" i="1" s="1"/>
  <c r="AE1418" i="1"/>
  <c r="AD1418" i="1" s="1"/>
  <c r="AB1418" i="1" s="1"/>
  <c r="AF1418" i="1"/>
  <c r="S1418" i="1" s="1"/>
  <c r="AG1418" i="1"/>
  <c r="CU1418" i="1" s="1"/>
  <c r="T1418" i="1" s="1"/>
  <c r="AH1418" i="1"/>
  <c r="AI1418" i="1"/>
  <c r="AJ1418" i="1"/>
  <c r="CX1418" i="1" s="1"/>
  <c r="W1418" i="1" s="1"/>
  <c r="CR1418" i="1"/>
  <c r="CS1418" i="1"/>
  <c r="CV1418" i="1"/>
  <c r="U1418" i="1" s="1"/>
  <c r="CW1418" i="1"/>
  <c r="V1418" i="1" s="1"/>
  <c r="GL1418" i="1"/>
  <c r="GO1418" i="1"/>
  <c r="GP1418" i="1"/>
  <c r="GV1418" i="1"/>
  <c r="HC1418" i="1"/>
  <c r="GX1418" i="1" s="1"/>
  <c r="I1419" i="1"/>
  <c r="Q1419" i="1" s="1"/>
  <c r="R1419" i="1"/>
  <c r="AC1419" i="1"/>
  <c r="P1419" i="1" s="1"/>
  <c r="CP1419" i="1" s="1"/>
  <c r="O1419" i="1" s="1"/>
  <c r="AE1419" i="1"/>
  <c r="AD1419" i="1" s="1"/>
  <c r="AB1419" i="1" s="1"/>
  <c r="AF1419" i="1"/>
  <c r="S1419" i="1" s="1"/>
  <c r="AG1419" i="1"/>
  <c r="CU1419" i="1" s="1"/>
  <c r="T1419" i="1" s="1"/>
  <c r="AH1419" i="1"/>
  <c r="AI1419" i="1"/>
  <c r="AJ1419" i="1"/>
  <c r="CX1419" i="1" s="1"/>
  <c r="W1419" i="1" s="1"/>
  <c r="CR1419" i="1"/>
  <c r="CS1419" i="1"/>
  <c r="CV1419" i="1"/>
  <c r="U1419" i="1" s="1"/>
  <c r="CW1419" i="1"/>
  <c r="V1419" i="1" s="1"/>
  <c r="GL1419" i="1"/>
  <c r="GO1419" i="1"/>
  <c r="GP1419" i="1"/>
  <c r="GV1419" i="1"/>
  <c r="HC1419" i="1"/>
  <c r="GX1419" i="1" s="1"/>
  <c r="I1420" i="1"/>
  <c r="Q1420" i="1" s="1"/>
  <c r="R1420" i="1"/>
  <c r="AC1420" i="1"/>
  <c r="P1420" i="1" s="1"/>
  <c r="AE1420" i="1"/>
  <c r="AD1420" i="1" s="1"/>
  <c r="AB1420" i="1" s="1"/>
  <c r="AF1420" i="1"/>
  <c r="S1420" i="1" s="1"/>
  <c r="AG1420" i="1"/>
  <c r="CU1420" i="1" s="1"/>
  <c r="T1420" i="1" s="1"/>
  <c r="AH1420" i="1"/>
  <c r="AI1420" i="1"/>
  <c r="AJ1420" i="1"/>
  <c r="CX1420" i="1" s="1"/>
  <c r="W1420" i="1" s="1"/>
  <c r="CR1420" i="1"/>
  <c r="CS1420" i="1"/>
  <c r="CV1420" i="1"/>
  <c r="U1420" i="1" s="1"/>
  <c r="CW1420" i="1"/>
  <c r="V1420" i="1" s="1"/>
  <c r="GL1420" i="1"/>
  <c r="GO1420" i="1"/>
  <c r="GP1420" i="1"/>
  <c r="GV1420" i="1"/>
  <c r="HC1420" i="1"/>
  <c r="GX1420" i="1" s="1"/>
  <c r="I1421" i="1"/>
  <c r="Q1421" i="1" s="1"/>
  <c r="R1421" i="1"/>
  <c r="AC1421" i="1"/>
  <c r="P1421" i="1" s="1"/>
  <c r="CP1421" i="1" s="1"/>
  <c r="O1421" i="1" s="1"/>
  <c r="AE1421" i="1"/>
  <c r="AD1421" i="1" s="1"/>
  <c r="AB1421" i="1" s="1"/>
  <c r="AF1421" i="1"/>
  <c r="S1421" i="1" s="1"/>
  <c r="AG1421" i="1"/>
  <c r="CU1421" i="1" s="1"/>
  <c r="T1421" i="1" s="1"/>
  <c r="AH1421" i="1"/>
  <c r="AI1421" i="1"/>
  <c r="AJ1421" i="1"/>
  <c r="CX1421" i="1" s="1"/>
  <c r="W1421" i="1" s="1"/>
  <c r="CR1421" i="1"/>
  <c r="CS1421" i="1"/>
  <c r="CV1421" i="1"/>
  <c r="U1421" i="1" s="1"/>
  <c r="CW1421" i="1"/>
  <c r="V1421" i="1" s="1"/>
  <c r="GL1421" i="1"/>
  <c r="GO1421" i="1"/>
  <c r="GP1421" i="1"/>
  <c r="GV1421" i="1"/>
  <c r="HC1421" i="1"/>
  <c r="GX1421" i="1" s="1"/>
  <c r="I1422" i="1"/>
  <c r="Q1422" i="1" s="1"/>
  <c r="R1422" i="1"/>
  <c r="AC1422" i="1"/>
  <c r="P1422" i="1" s="1"/>
  <c r="AE1422" i="1"/>
  <c r="AD1422" i="1" s="1"/>
  <c r="AB1422" i="1" s="1"/>
  <c r="AF1422" i="1"/>
  <c r="S1422" i="1" s="1"/>
  <c r="AG1422" i="1"/>
  <c r="CU1422" i="1" s="1"/>
  <c r="T1422" i="1" s="1"/>
  <c r="AH1422" i="1"/>
  <c r="AI1422" i="1"/>
  <c r="AJ1422" i="1"/>
  <c r="CX1422" i="1" s="1"/>
  <c r="W1422" i="1" s="1"/>
  <c r="CR1422" i="1"/>
  <c r="CS1422" i="1"/>
  <c r="CV1422" i="1"/>
  <c r="U1422" i="1" s="1"/>
  <c r="CW1422" i="1"/>
  <c r="V1422" i="1" s="1"/>
  <c r="GL1422" i="1"/>
  <c r="GO1422" i="1"/>
  <c r="GP1422" i="1"/>
  <c r="GV1422" i="1"/>
  <c r="HC1422" i="1"/>
  <c r="GX1422" i="1" s="1"/>
  <c r="C1423" i="1"/>
  <c r="D1423" i="1"/>
  <c r="P1423" i="1"/>
  <c r="AC1423" i="1"/>
  <c r="AE1423" i="1"/>
  <c r="AD1423" i="1" s="1"/>
  <c r="AB1423" i="1" s="1"/>
  <c r="AF1423" i="1"/>
  <c r="S1423" i="1" s="1"/>
  <c r="AG1423" i="1"/>
  <c r="AH1423" i="1"/>
  <c r="AI1423" i="1"/>
  <c r="CW1423" i="1" s="1"/>
  <c r="V1423" i="1" s="1"/>
  <c r="AJ1423" i="1"/>
  <c r="CX1423" i="1" s="1"/>
  <c r="W1423" i="1" s="1"/>
  <c r="CQ1423" i="1"/>
  <c r="CR1423" i="1"/>
  <c r="CU1423" i="1"/>
  <c r="T1423" i="1" s="1"/>
  <c r="CV1423" i="1"/>
  <c r="U1423" i="1" s="1"/>
  <c r="GL1423" i="1"/>
  <c r="GN1423" i="1"/>
  <c r="GP1423" i="1"/>
  <c r="GV1423" i="1"/>
  <c r="HC1423" i="1"/>
  <c r="GX1423" i="1" s="1"/>
  <c r="C1424" i="1"/>
  <c r="D1424" i="1"/>
  <c r="P1424" i="1"/>
  <c r="S1424" i="1"/>
  <c r="Y1424" i="1" s="1"/>
  <c r="X1424" i="1"/>
  <c r="AC1424" i="1"/>
  <c r="AB1424" i="1" s="1"/>
  <c r="AD1424" i="1"/>
  <c r="AE1424" i="1"/>
  <c r="Q1424" i="1" s="1"/>
  <c r="AF1424" i="1"/>
  <c r="AG1424" i="1"/>
  <c r="AH1424" i="1"/>
  <c r="CV1424" i="1" s="1"/>
  <c r="U1424" i="1" s="1"/>
  <c r="AI1424" i="1"/>
  <c r="CW1424" i="1" s="1"/>
  <c r="V1424" i="1" s="1"/>
  <c r="AJ1424" i="1"/>
  <c r="CQ1424" i="1"/>
  <c r="CR1424" i="1"/>
  <c r="CT1424" i="1"/>
  <c r="CU1424" i="1"/>
  <c r="T1424" i="1" s="1"/>
  <c r="CX1424" i="1"/>
  <c r="W1424" i="1" s="1"/>
  <c r="CY1424" i="1"/>
  <c r="GL1424" i="1"/>
  <c r="GN1424" i="1"/>
  <c r="GP1424" i="1"/>
  <c r="GV1424" i="1"/>
  <c r="HC1424" i="1" s="1"/>
  <c r="GX1424" i="1" s="1"/>
  <c r="I1425" i="1"/>
  <c r="P1425" i="1"/>
  <c r="CP1425" i="1" s="1"/>
  <c r="O1425" i="1" s="1"/>
  <c r="S1425" i="1"/>
  <c r="Y1425" i="1" s="1"/>
  <c r="X1425" i="1"/>
  <c r="AC1425" i="1"/>
  <c r="AB1425" i="1" s="1"/>
  <c r="AD1425" i="1"/>
  <c r="AE1425" i="1"/>
  <c r="Q1425" i="1" s="1"/>
  <c r="AF1425" i="1"/>
  <c r="AG1425" i="1"/>
  <c r="AH1425" i="1"/>
  <c r="CV1425" i="1" s="1"/>
  <c r="U1425" i="1" s="1"/>
  <c r="AI1425" i="1"/>
  <c r="CW1425" i="1" s="1"/>
  <c r="V1425" i="1" s="1"/>
  <c r="AJ1425" i="1"/>
  <c r="CQ1425" i="1"/>
  <c r="CR1425" i="1"/>
  <c r="CT1425" i="1"/>
  <c r="CU1425" i="1"/>
  <c r="T1425" i="1" s="1"/>
  <c r="CX1425" i="1"/>
  <c r="W1425" i="1" s="1"/>
  <c r="CY1425" i="1"/>
  <c r="GL1425" i="1"/>
  <c r="GN1425" i="1"/>
  <c r="GP1425" i="1"/>
  <c r="GV1425" i="1"/>
  <c r="HC1425" i="1" s="1"/>
  <c r="GX1425" i="1" s="1"/>
  <c r="I1426" i="1"/>
  <c r="P1426" i="1"/>
  <c r="S1426" i="1"/>
  <c r="Y1426" i="1" s="1"/>
  <c r="X1426" i="1"/>
  <c r="AC1426" i="1"/>
  <c r="AB1426" i="1" s="1"/>
  <c r="AD1426" i="1"/>
  <c r="AE1426" i="1"/>
  <c r="Q1426" i="1" s="1"/>
  <c r="AF1426" i="1"/>
  <c r="AG1426" i="1"/>
  <c r="AH1426" i="1"/>
  <c r="CV1426" i="1" s="1"/>
  <c r="U1426" i="1" s="1"/>
  <c r="AI1426" i="1"/>
  <c r="CW1426" i="1" s="1"/>
  <c r="V1426" i="1" s="1"/>
  <c r="AJ1426" i="1"/>
  <c r="CQ1426" i="1"/>
  <c r="CR1426" i="1"/>
  <c r="CT1426" i="1"/>
  <c r="CU1426" i="1"/>
  <c r="T1426" i="1" s="1"/>
  <c r="CX1426" i="1"/>
  <c r="W1426" i="1" s="1"/>
  <c r="CY1426" i="1"/>
  <c r="GL1426" i="1"/>
  <c r="GN1426" i="1"/>
  <c r="GP1426" i="1"/>
  <c r="GV1426" i="1"/>
  <c r="HC1426" i="1" s="1"/>
  <c r="GX1426" i="1" s="1"/>
  <c r="P1427" i="1"/>
  <c r="FR1427" i="1" s="1"/>
  <c r="AC1427" i="1"/>
  <c r="AE1427" i="1"/>
  <c r="AD1427" i="1" s="1"/>
  <c r="AB1427" i="1" s="1"/>
  <c r="AF1427" i="1"/>
  <c r="S1427" i="1" s="1"/>
  <c r="AG1427" i="1"/>
  <c r="AH1427" i="1"/>
  <c r="AI1427" i="1"/>
  <c r="CW1427" i="1" s="1"/>
  <c r="V1427" i="1" s="1"/>
  <c r="AJ1427" i="1"/>
  <c r="CX1427" i="1" s="1"/>
  <c r="W1427" i="1" s="1"/>
  <c r="CQ1427" i="1"/>
  <c r="CR1427" i="1"/>
  <c r="CU1427" i="1"/>
  <c r="T1427" i="1" s="1"/>
  <c r="CV1427" i="1"/>
  <c r="U1427" i="1" s="1"/>
  <c r="GL1427" i="1"/>
  <c r="GN1427" i="1"/>
  <c r="GO1427" i="1"/>
  <c r="GP1427" i="1"/>
  <c r="GV1427" i="1"/>
  <c r="HC1427" i="1" s="1"/>
  <c r="GX1427" i="1" s="1"/>
  <c r="P1428" i="1"/>
  <c r="FR1428" i="1" s="1"/>
  <c r="AC1428" i="1"/>
  <c r="AE1428" i="1"/>
  <c r="AD1428" i="1" s="1"/>
  <c r="AB1428" i="1" s="1"/>
  <c r="AF1428" i="1"/>
  <c r="S1428" i="1" s="1"/>
  <c r="AG1428" i="1"/>
  <c r="AH1428" i="1"/>
  <c r="AI1428" i="1"/>
  <c r="CW1428" i="1" s="1"/>
  <c r="V1428" i="1" s="1"/>
  <c r="AJ1428" i="1"/>
  <c r="CX1428" i="1" s="1"/>
  <c r="W1428" i="1" s="1"/>
  <c r="CQ1428" i="1"/>
  <c r="CR1428" i="1"/>
  <c r="CU1428" i="1"/>
  <c r="T1428" i="1" s="1"/>
  <c r="CV1428" i="1"/>
  <c r="U1428" i="1" s="1"/>
  <c r="GL1428" i="1"/>
  <c r="GN1428" i="1"/>
  <c r="GO1428" i="1"/>
  <c r="GP1428" i="1"/>
  <c r="GV1428" i="1"/>
  <c r="HC1428" i="1" s="1"/>
  <c r="GX1428" i="1" s="1"/>
  <c r="C1429" i="1"/>
  <c r="D1429" i="1"/>
  <c r="R1429" i="1"/>
  <c r="S1429" i="1"/>
  <c r="X1429" i="1" s="1"/>
  <c r="AC1429" i="1"/>
  <c r="AE1429" i="1"/>
  <c r="AD1429" i="1" s="1"/>
  <c r="AF1429" i="1"/>
  <c r="AG1429" i="1"/>
  <c r="CU1429" i="1" s="1"/>
  <c r="T1429" i="1" s="1"/>
  <c r="AH1429" i="1"/>
  <c r="AI1429" i="1"/>
  <c r="AJ1429" i="1"/>
  <c r="CR1429" i="1"/>
  <c r="CS1429" i="1"/>
  <c r="CT1429" i="1"/>
  <c r="CV1429" i="1"/>
  <c r="U1429" i="1" s="1"/>
  <c r="CW1429" i="1"/>
  <c r="V1429" i="1" s="1"/>
  <c r="CX1429" i="1"/>
  <c r="W1429" i="1" s="1"/>
  <c r="GL1429" i="1"/>
  <c r="GO1429" i="1"/>
  <c r="GP1429" i="1"/>
  <c r="GV1429" i="1"/>
  <c r="HC1429" i="1" s="1"/>
  <c r="GX1429" i="1" s="1"/>
  <c r="C1430" i="1"/>
  <c r="D1430" i="1"/>
  <c r="P1430" i="1"/>
  <c r="R1430" i="1"/>
  <c r="AC1430" i="1"/>
  <c r="AE1430" i="1"/>
  <c r="Q1430" i="1" s="1"/>
  <c r="AF1430" i="1"/>
  <c r="S1430" i="1" s="1"/>
  <c r="AG1430" i="1"/>
  <c r="AH1430" i="1"/>
  <c r="AI1430" i="1"/>
  <c r="AJ1430" i="1"/>
  <c r="CX1430" i="1" s="1"/>
  <c r="W1430" i="1" s="1"/>
  <c r="CQ1430" i="1"/>
  <c r="CR1430" i="1"/>
  <c r="CS1430" i="1"/>
  <c r="CU1430" i="1"/>
  <c r="T1430" i="1" s="1"/>
  <c r="CV1430" i="1"/>
  <c r="U1430" i="1" s="1"/>
  <c r="CW1430" i="1"/>
  <c r="V1430" i="1" s="1"/>
  <c r="GL1430" i="1"/>
  <c r="FR1446" i="1" s="1"/>
  <c r="GO1430" i="1"/>
  <c r="GP1430" i="1"/>
  <c r="FV1446" i="1" s="1"/>
  <c r="GV1430" i="1"/>
  <c r="HC1430" i="1"/>
  <c r="GX1430" i="1" s="1"/>
  <c r="I1431" i="1"/>
  <c r="Q1431" i="1" s="1"/>
  <c r="AC1431" i="1"/>
  <c r="AE1431" i="1"/>
  <c r="AD1431" i="1" s="1"/>
  <c r="AB1431" i="1" s="1"/>
  <c r="AF1431" i="1"/>
  <c r="S1431" i="1" s="1"/>
  <c r="AG1431" i="1"/>
  <c r="AH1431" i="1"/>
  <c r="AI1431" i="1"/>
  <c r="AJ1431" i="1"/>
  <c r="CX1431" i="1" s="1"/>
  <c r="W1431" i="1" s="1"/>
  <c r="CQ1431" i="1"/>
  <c r="CR1431" i="1"/>
  <c r="CS1431" i="1"/>
  <c r="CU1431" i="1"/>
  <c r="T1431" i="1" s="1"/>
  <c r="CV1431" i="1"/>
  <c r="U1431" i="1" s="1"/>
  <c r="CW1431" i="1"/>
  <c r="V1431" i="1" s="1"/>
  <c r="GL1431" i="1"/>
  <c r="GO1431" i="1"/>
  <c r="GP1431" i="1"/>
  <c r="GV1431" i="1"/>
  <c r="HC1431" i="1"/>
  <c r="GX1431" i="1" s="1"/>
  <c r="I1432" i="1"/>
  <c r="Q1432" i="1" s="1"/>
  <c r="AC1432" i="1"/>
  <c r="AE1432" i="1"/>
  <c r="AD1432" i="1" s="1"/>
  <c r="AB1432" i="1" s="1"/>
  <c r="AF1432" i="1"/>
  <c r="S1432" i="1" s="1"/>
  <c r="AG1432" i="1"/>
  <c r="AH1432" i="1"/>
  <c r="AI1432" i="1"/>
  <c r="AJ1432" i="1"/>
  <c r="CX1432" i="1" s="1"/>
  <c r="W1432" i="1" s="1"/>
  <c r="CQ1432" i="1"/>
  <c r="CR1432" i="1"/>
  <c r="CS1432" i="1"/>
  <c r="CU1432" i="1"/>
  <c r="T1432" i="1" s="1"/>
  <c r="CV1432" i="1"/>
  <c r="U1432" i="1" s="1"/>
  <c r="CW1432" i="1"/>
  <c r="V1432" i="1" s="1"/>
  <c r="GL1432" i="1"/>
  <c r="GO1432" i="1"/>
  <c r="GP1432" i="1"/>
  <c r="GV1432" i="1"/>
  <c r="HC1432" i="1"/>
  <c r="GX1432" i="1" s="1"/>
  <c r="R1433" i="1"/>
  <c r="S1433" i="1"/>
  <c r="X1433" i="1" s="1"/>
  <c r="AC1433" i="1"/>
  <c r="AB1433" i="1" s="1"/>
  <c r="AE1433" i="1"/>
  <c r="AD1433" i="1" s="1"/>
  <c r="AF1433" i="1"/>
  <c r="AG1433" i="1"/>
  <c r="CU1433" i="1" s="1"/>
  <c r="T1433" i="1" s="1"/>
  <c r="AH1433" i="1"/>
  <c r="AI1433" i="1"/>
  <c r="AJ1433" i="1"/>
  <c r="CR1433" i="1"/>
  <c r="CS1433" i="1"/>
  <c r="CT1433" i="1"/>
  <c r="CV1433" i="1"/>
  <c r="U1433" i="1" s="1"/>
  <c r="CW1433" i="1"/>
  <c r="V1433" i="1" s="1"/>
  <c r="CX1433" i="1"/>
  <c r="W1433" i="1" s="1"/>
  <c r="GL1433" i="1"/>
  <c r="GN1433" i="1"/>
  <c r="GO1433" i="1"/>
  <c r="GP1433" i="1"/>
  <c r="GV1433" i="1"/>
  <c r="HC1433" i="1"/>
  <c r="GX1433" i="1" s="1"/>
  <c r="R1434" i="1"/>
  <c r="S1434" i="1"/>
  <c r="X1434" i="1" s="1"/>
  <c r="AC1434" i="1"/>
  <c r="AB1434" i="1" s="1"/>
  <c r="AE1434" i="1"/>
  <c r="AD1434" i="1" s="1"/>
  <c r="AF1434" i="1"/>
  <c r="AG1434" i="1"/>
  <c r="CU1434" i="1" s="1"/>
  <c r="T1434" i="1" s="1"/>
  <c r="AH1434" i="1"/>
  <c r="AI1434" i="1"/>
  <c r="AJ1434" i="1"/>
  <c r="CR1434" i="1"/>
  <c r="CS1434" i="1"/>
  <c r="CT1434" i="1"/>
  <c r="CV1434" i="1"/>
  <c r="U1434" i="1" s="1"/>
  <c r="CW1434" i="1"/>
  <c r="V1434" i="1" s="1"/>
  <c r="CX1434" i="1"/>
  <c r="W1434" i="1" s="1"/>
  <c r="GL1434" i="1"/>
  <c r="GN1434" i="1"/>
  <c r="GO1434" i="1"/>
  <c r="GP1434" i="1"/>
  <c r="GV1434" i="1"/>
  <c r="HC1434" i="1"/>
  <c r="GX1434" i="1" s="1"/>
  <c r="C1435" i="1"/>
  <c r="D1435" i="1"/>
  <c r="P1435" i="1"/>
  <c r="S1435" i="1"/>
  <c r="AC1435" i="1"/>
  <c r="AE1435" i="1"/>
  <c r="X1435" i="1" s="1"/>
  <c r="AF1435" i="1"/>
  <c r="AG1435" i="1"/>
  <c r="AH1435" i="1"/>
  <c r="AI1435" i="1"/>
  <c r="CW1435" i="1" s="1"/>
  <c r="V1435" i="1" s="1"/>
  <c r="AJ1435" i="1"/>
  <c r="CQ1435" i="1"/>
  <c r="CR1435" i="1"/>
  <c r="CT1435" i="1"/>
  <c r="CU1435" i="1"/>
  <c r="T1435" i="1" s="1"/>
  <c r="CV1435" i="1"/>
  <c r="U1435" i="1" s="1"/>
  <c r="CX1435" i="1"/>
  <c r="W1435" i="1" s="1"/>
  <c r="CZ1435" i="1"/>
  <c r="GL1435" i="1"/>
  <c r="GN1435" i="1"/>
  <c r="GP1435" i="1"/>
  <c r="GV1435" i="1"/>
  <c r="HC1435" i="1"/>
  <c r="GX1435" i="1" s="1"/>
  <c r="C1436" i="1"/>
  <c r="D1436" i="1"/>
  <c r="P1436" i="1"/>
  <c r="R1436" i="1"/>
  <c r="S1436" i="1"/>
  <c r="Y1436" i="1" s="1"/>
  <c r="X1436" i="1"/>
  <c r="AC1436" i="1"/>
  <c r="AB1436" i="1" s="1"/>
  <c r="AD1436" i="1"/>
  <c r="AE1436" i="1"/>
  <c r="Q1436" i="1" s="1"/>
  <c r="AF1436" i="1"/>
  <c r="AG1436" i="1"/>
  <c r="AH1436" i="1"/>
  <c r="CV1436" i="1" s="1"/>
  <c r="U1436" i="1" s="1"/>
  <c r="AI1436" i="1"/>
  <c r="AJ1436" i="1"/>
  <c r="CQ1436" i="1"/>
  <c r="CR1436" i="1"/>
  <c r="CS1436" i="1"/>
  <c r="CT1436" i="1"/>
  <c r="CU1436" i="1"/>
  <c r="T1436" i="1" s="1"/>
  <c r="CW1436" i="1"/>
  <c r="V1436" i="1" s="1"/>
  <c r="CX1436" i="1"/>
  <c r="W1436" i="1" s="1"/>
  <c r="CY1436" i="1"/>
  <c r="GL1436" i="1"/>
  <c r="GN1436" i="1"/>
  <c r="GP1436" i="1"/>
  <c r="GV1436" i="1"/>
  <c r="HC1436" i="1" s="1"/>
  <c r="GX1436" i="1" s="1"/>
  <c r="I1437" i="1"/>
  <c r="Q1437" i="1" s="1"/>
  <c r="P1437" i="1"/>
  <c r="R1437" i="1"/>
  <c r="S1437" i="1"/>
  <c r="Y1437" i="1" s="1"/>
  <c r="X1437" i="1"/>
  <c r="AC1437" i="1"/>
  <c r="AB1437" i="1" s="1"/>
  <c r="AD1437" i="1"/>
  <c r="AE1437" i="1"/>
  <c r="AF1437" i="1"/>
  <c r="AG1437" i="1"/>
  <c r="AH1437" i="1"/>
  <c r="CV1437" i="1" s="1"/>
  <c r="U1437" i="1" s="1"/>
  <c r="AI1437" i="1"/>
  <c r="AJ1437" i="1"/>
  <c r="CQ1437" i="1"/>
  <c r="CR1437" i="1"/>
  <c r="CS1437" i="1"/>
  <c r="CT1437" i="1"/>
  <c r="CU1437" i="1"/>
  <c r="T1437" i="1" s="1"/>
  <c r="CW1437" i="1"/>
  <c r="V1437" i="1" s="1"/>
  <c r="CX1437" i="1"/>
  <c r="W1437" i="1" s="1"/>
  <c r="CY1437" i="1"/>
  <c r="GL1437" i="1"/>
  <c r="GN1437" i="1"/>
  <c r="GP1437" i="1"/>
  <c r="GV1437" i="1"/>
  <c r="HC1437" i="1" s="1"/>
  <c r="GX1437" i="1" s="1"/>
  <c r="I1438" i="1"/>
  <c r="Q1438" i="1" s="1"/>
  <c r="P1438" i="1"/>
  <c r="CP1438" i="1" s="1"/>
  <c r="O1438" i="1" s="1"/>
  <c r="GM1438" i="1" s="1"/>
  <c r="GO1438" i="1" s="1"/>
  <c r="R1438" i="1"/>
  <c r="S1438" i="1"/>
  <c r="Y1438" i="1" s="1"/>
  <c r="X1438" i="1"/>
  <c r="AC1438" i="1"/>
  <c r="AB1438" i="1" s="1"/>
  <c r="AD1438" i="1"/>
  <c r="AE1438" i="1"/>
  <c r="AF1438" i="1"/>
  <c r="AG1438" i="1"/>
  <c r="AH1438" i="1"/>
  <c r="CV1438" i="1" s="1"/>
  <c r="U1438" i="1" s="1"/>
  <c r="AI1438" i="1"/>
  <c r="AJ1438" i="1"/>
  <c r="CQ1438" i="1"/>
  <c r="CR1438" i="1"/>
  <c r="CS1438" i="1"/>
  <c r="CT1438" i="1"/>
  <c r="CU1438" i="1"/>
  <c r="T1438" i="1" s="1"/>
  <c r="CW1438" i="1"/>
  <c r="V1438" i="1" s="1"/>
  <c r="CX1438" i="1"/>
  <c r="W1438" i="1" s="1"/>
  <c r="CY1438" i="1"/>
  <c r="GL1438" i="1"/>
  <c r="GN1438" i="1"/>
  <c r="GP1438" i="1"/>
  <c r="GV1438" i="1"/>
  <c r="HC1438" i="1" s="1"/>
  <c r="GX1438" i="1" s="1"/>
  <c r="P1439" i="1"/>
  <c r="FR1439" i="1" s="1"/>
  <c r="S1439" i="1"/>
  <c r="AC1439" i="1"/>
  <c r="AE1439" i="1"/>
  <c r="X1439" i="1" s="1"/>
  <c r="AF1439" i="1"/>
  <c r="AG1439" i="1"/>
  <c r="AH1439" i="1"/>
  <c r="AI1439" i="1"/>
  <c r="CW1439" i="1" s="1"/>
  <c r="V1439" i="1" s="1"/>
  <c r="AJ1439" i="1"/>
  <c r="CQ1439" i="1"/>
  <c r="CR1439" i="1"/>
  <c r="CT1439" i="1"/>
  <c r="CU1439" i="1"/>
  <c r="T1439" i="1" s="1"/>
  <c r="CV1439" i="1"/>
  <c r="U1439" i="1" s="1"/>
  <c r="CX1439" i="1"/>
  <c r="W1439" i="1" s="1"/>
  <c r="CZ1439" i="1"/>
  <c r="GL1439" i="1"/>
  <c r="GN1439" i="1"/>
  <c r="GO1439" i="1"/>
  <c r="GP1439" i="1"/>
  <c r="GV1439" i="1"/>
  <c r="HC1439" i="1" s="1"/>
  <c r="GX1439" i="1" s="1"/>
  <c r="P1440" i="1"/>
  <c r="FR1440" i="1" s="1"/>
  <c r="S1440" i="1"/>
  <c r="Y1440" i="1"/>
  <c r="AC1440" i="1"/>
  <c r="AE1440" i="1"/>
  <c r="X1440" i="1" s="1"/>
  <c r="AF1440" i="1"/>
  <c r="AG1440" i="1"/>
  <c r="AH1440" i="1"/>
  <c r="AI1440" i="1"/>
  <c r="CW1440" i="1" s="1"/>
  <c r="V1440" i="1" s="1"/>
  <c r="AJ1440" i="1"/>
  <c r="CQ1440" i="1"/>
  <c r="CR1440" i="1"/>
  <c r="CT1440" i="1"/>
  <c r="CU1440" i="1"/>
  <c r="T1440" i="1" s="1"/>
  <c r="CV1440" i="1"/>
  <c r="U1440" i="1" s="1"/>
  <c r="CX1440" i="1"/>
  <c r="W1440" i="1" s="1"/>
  <c r="CZ1440" i="1"/>
  <c r="GL1440" i="1"/>
  <c r="GN1440" i="1"/>
  <c r="GO1440" i="1"/>
  <c r="GP1440" i="1"/>
  <c r="GV1440" i="1"/>
  <c r="HC1440" i="1" s="1"/>
  <c r="GX1440" i="1" s="1"/>
  <c r="C1441" i="1"/>
  <c r="D1441" i="1"/>
  <c r="I1441" i="1"/>
  <c r="K1441" i="1"/>
  <c r="AC1441" i="1"/>
  <c r="AE1441" i="1"/>
  <c r="AD1441" i="1" s="1"/>
  <c r="AF1441" i="1"/>
  <c r="AG1441" i="1"/>
  <c r="AH1441" i="1"/>
  <c r="AI1441" i="1"/>
  <c r="CW1441" i="1" s="1"/>
  <c r="V1441" i="1" s="1"/>
  <c r="AJ1441" i="1"/>
  <c r="CQ1441" i="1"/>
  <c r="CT1441" i="1"/>
  <c r="CU1441" i="1"/>
  <c r="T1441" i="1" s="1"/>
  <c r="CV1441" i="1"/>
  <c r="U1441" i="1" s="1"/>
  <c r="CX1441" i="1"/>
  <c r="W1441" i="1" s="1"/>
  <c r="GL1441" i="1"/>
  <c r="GN1441" i="1"/>
  <c r="GP1441" i="1"/>
  <c r="GV1441" i="1"/>
  <c r="HC1441" i="1"/>
  <c r="GX1441" i="1" s="1"/>
  <c r="C1442" i="1"/>
  <c r="D1442" i="1"/>
  <c r="I1442" i="1"/>
  <c r="P1442" i="1" s="1"/>
  <c r="K1442" i="1"/>
  <c r="R1442" i="1"/>
  <c r="AC1442" i="1"/>
  <c r="AE1442" i="1"/>
  <c r="Q1442" i="1" s="1"/>
  <c r="AF1442" i="1"/>
  <c r="S1442" i="1" s="1"/>
  <c r="AG1442" i="1"/>
  <c r="AH1442" i="1"/>
  <c r="AI1442" i="1"/>
  <c r="AJ1442" i="1"/>
  <c r="CX1442" i="1" s="1"/>
  <c r="W1442" i="1" s="1"/>
  <c r="CQ1442" i="1"/>
  <c r="CR1442" i="1"/>
  <c r="CS1442" i="1"/>
  <c r="CU1442" i="1"/>
  <c r="T1442" i="1" s="1"/>
  <c r="CV1442" i="1"/>
  <c r="U1442" i="1" s="1"/>
  <c r="CW1442" i="1"/>
  <c r="V1442" i="1" s="1"/>
  <c r="GL1442" i="1"/>
  <c r="GN1442" i="1"/>
  <c r="GP1442" i="1"/>
  <c r="GV1442" i="1"/>
  <c r="HC1442" i="1"/>
  <c r="GX1442" i="1" s="1"/>
  <c r="R1443" i="1"/>
  <c r="S1443" i="1"/>
  <c r="X1443" i="1" s="1"/>
  <c r="AC1443" i="1"/>
  <c r="AB1443" i="1" s="1"/>
  <c r="AE1443" i="1"/>
  <c r="AD1443" i="1" s="1"/>
  <c r="AF1443" i="1"/>
  <c r="AG1443" i="1"/>
  <c r="CU1443" i="1" s="1"/>
  <c r="T1443" i="1" s="1"/>
  <c r="AH1443" i="1"/>
  <c r="AI1443" i="1"/>
  <c r="AJ1443" i="1"/>
  <c r="CR1443" i="1"/>
  <c r="CS1443" i="1"/>
  <c r="CT1443" i="1"/>
  <c r="CV1443" i="1"/>
  <c r="U1443" i="1" s="1"/>
  <c r="CW1443" i="1"/>
  <c r="V1443" i="1" s="1"/>
  <c r="CX1443" i="1"/>
  <c r="W1443" i="1" s="1"/>
  <c r="GL1443" i="1"/>
  <c r="GN1443" i="1"/>
  <c r="GO1443" i="1"/>
  <c r="GP1443" i="1"/>
  <c r="GV1443" i="1"/>
  <c r="HC1443" i="1"/>
  <c r="GX1443" i="1" s="1"/>
  <c r="R1444" i="1"/>
  <c r="S1444" i="1"/>
  <c r="X1444" i="1" s="1"/>
  <c r="AC1444" i="1"/>
  <c r="AB1444" i="1" s="1"/>
  <c r="AE1444" i="1"/>
  <c r="AD1444" i="1" s="1"/>
  <c r="AF1444" i="1"/>
  <c r="AG1444" i="1"/>
  <c r="CU1444" i="1" s="1"/>
  <c r="T1444" i="1" s="1"/>
  <c r="AH1444" i="1"/>
  <c r="AI1444" i="1"/>
  <c r="AJ1444" i="1"/>
  <c r="CR1444" i="1"/>
  <c r="CS1444" i="1"/>
  <c r="CT1444" i="1"/>
  <c r="CV1444" i="1"/>
  <c r="U1444" i="1" s="1"/>
  <c r="CW1444" i="1"/>
  <c r="V1444" i="1" s="1"/>
  <c r="CX1444" i="1"/>
  <c r="W1444" i="1" s="1"/>
  <c r="GL1444" i="1"/>
  <c r="GN1444" i="1"/>
  <c r="GO1444" i="1"/>
  <c r="GP1444" i="1"/>
  <c r="GV1444" i="1"/>
  <c r="HC1444" i="1"/>
  <c r="GX1444" i="1" s="1"/>
  <c r="B1446" i="1"/>
  <c r="B1345" i="1" s="1"/>
  <c r="C1446" i="1"/>
  <c r="C1345" i="1" s="1"/>
  <c r="D1446" i="1"/>
  <c r="D1345" i="1" s="1"/>
  <c r="F1446" i="1"/>
  <c r="F1345" i="1" s="1"/>
  <c r="G1446" i="1"/>
  <c r="G1345" i="1" s="1"/>
  <c r="BX1446" i="1"/>
  <c r="BX1345" i="1" s="1"/>
  <c r="CK1446" i="1"/>
  <c r="CK1345" i="1" s="1"/>
  <c r="CL1446" i="1"/>
  <c r="BC1446" i="1" s="1"/>
  <c r="CM1446" i="1"/>
  <c r="CM1345" i="1" s="1"/>
  <c r="FP1446" i="1"/>
  <c r="FP1345" i="1" s="1"/>
  <c r="GC1446" i="1"/>
  <c r="GC1345" i="1" s="1"/>
  <c r="GD1446" i="1"/>
  <c r="EU1446" i="1" s="1"/>
  <c r="GE1446" i="1"/>
  <c r="GE1345" i="1" s="1"/>
  <c r="B1476" i="1"/>
  <c r="B1206" i="1" s="1"/>
  <c r="C1476" i="1"/>
  <c r="C1206" i="1" s="1"/>
  <c r="D1476" i="1"/>
  <c r="D1206" i="1" s="1"/>
  <c r="F1476" i="1"/>
  <c r="F1206" i="1" s="1"/>
  <c r="G1476" i="1"/>
  <c r="G1206" i="1" s="1"/>
  <c r="B1506" i="1"/>
  <c r="B22" i="1" s="1"/>
  <c r="C1506" i="1"/>
  <c r="C22" i="1" s="1"/>
  <c r="D1506" i="1"/>
  <c r="D22" i="1" s="1"/>
  <c r="F1506" i="1"/>
  <c r="F22" i="1" s="1"/>
  <c r="G1506" i="1"/>
  <c r="G22" i="1" s="1"/>
  <c r="B1536" i="1"/>
  <c r="B18" i="1" s="1"/>
  <c r="C1536" i="1"/>
  <c r="C18" i="1" s="1"/>
  <c r="D1536" i="1"/>
  <c r="D18" i="1" s="1"/>
  <c r="F1536" i="1"/>
  <c r="F18" i="1" s="1"/>
  <c r="G1536" i="1"/>
  <c r="G18" i="1" s="1"/>
  <c r="F12" i="6"/>
  <c r="G12" i="6"/>
  <c r="H1654" i="7" l="1"/>
  <c r="H1554" i="7"/>
  <c r="J1460" i="7"/>
  <c r="J1682" i="7"/>
  <c r="J1373" i="7"/>
  <c r="H1460" i="7"/>
  <c r="J1309" i="7"/>
  <c r="J1269" i="7"/>
  <c r="P1283" i="7"/>
  <c r="J1253" i="7"/>
  <c r="P1311" i="7"/>
  <c r="J1039" i="7"/>
  <c r="H402" i="7"/>
  <c r="J376" i="7"/>
  <c r="J1054" i="7"/>
  <c r="P320" i="7"/>
  <c r="H414" i="7"/>
  <c r="H110" i="7"/>
  <c r="O1406" i="7"/>
  <c r="H1686" i="7" s="1"/>
  <c r="J318" i="7"/>
  <c r="H1039" i="7"/>
  <c r="J410" i="7"/>
  <c r="J1493" i="7"/>
  <c r="J1371" i="7"/>
  <c r="O1656" i="7"/>
  <c r="H1682" i="7" s="1"/>
  <c r="H721" i="7"/>
  <c r="H404" i="7"/>
  <c r="J374" i="7"/>
  <c r="H1406" i="7"/>
  <c r="H289" i="7"/>
  <c r="J832" i="7"/>
  <c r="J562" i="7"/>
  <c r="J770" i="7"/>
  <c r="J1690" i="7"/>
  <c r="J1686" i="7"/>
  <c r="J414" i="7"/>
  <c r="J110" i="7"/>
  <c r="H267" i="7"/>
  <c r="H1678" i="7"/>
  <c r="J1678" i="7"/>
  <c r="J1283" i="7"/>
  <c r="H1182" i="7"/>
  <c r="H832" i="7"/>
  <c r="J766" i="7"/>
  <c r="P1255" i="7"/>
  <c r="J1409" i="7" s="1"/>
  <c r="H736" i="7"/>
  <c r="J1156" i="7"/>
  <c r="H770" i="7"/>
  <c r="H562" i="7"/>
  <c r="H410" i="7"/>
  <c r="H1409" i="7"/>
  <c r="Y1430" i="1"/>
  <c r="CZ1430" i="1"/>
  <c r="X1430" i="1"/>
  <c r="CY1430" i="1"/>
  <c r="CP1430" i="1"/>
  <c r="O1430" i="1" s="1"/>
  <c r="GM1430" i="1" s="1"/>
  <c r="GN1430" i="1" s="1"/>
  <c r="GM1425" i="1"/>
  <c r="GO1425" i="1" s="1"/>
  <c r="AU1446" i="1"/>
  <c r="CD1345" i="1"/>
  <c r="Y1411" i="1"/>
  <c r="CZ1411" i="1"/>
  <c r="X1411" i="1"/>
  <c r="CY1411" i="1"/>
  <c r="Y1409" i="1"/>
  <c r="CZ1409" i="1"/>
  <c r="X1409" i="1"/>
  <c r="CY1409" i="1"/>
  <c r="Y1407" i="1"/>
  <c r="CZ1407" i="1"/>
  <c r="X1407" i="1"/>
  <c r="CY1407" i="1"/>
  <c r="X1395" i="1"/>
  <c r="CY1395" i="1"/>
  <c r="Y1395" i="1"/>
  <c r="CZ1395" i="1"/>
  <c r="Y1392" i="1"/>
  <c r="CZ1392" i="1"/>
  <c r="X1392" i="1"/>
  <c r="CY1392" i="1"/>
  <c r="Y1390" i="1"/>
  <c r="CZ1390" i="1"/>
  <c r="X1390" i="1"/>
  <c r="CY1390" i="1"/>
  <c r="Y1388" i="1"/>
  <c r="CZ1388" i="1"/>
  <c r="X1388" i="1"/>
  <c r="CY1388" i="1"/>
  <c r="Y1386" i="1"/>
  <c r="CZ1386" i="1"/>
  <c r="X1386" i="1"/>
  <c r="CY1386" i="1"/>
  <c r="GM1384" i="1"/>
  <c r="GN1384" i="1" s="1"/>
  <c r="X1383" i="1"/>
  <c r="CY1383" i="1"/>
  <c r="Y1383" i="1"/>
  <c r="CZ1383" i="1"/>
  <c r="V1370" i="1"/>
  <c r="EA1446" i="1"/>
  <c r="Y1347" i="1"/>
  <c r="CZ1347" i="1"/>
  <c r="X1347" i="1"/>
  <c r="CY1347" i="1"/>
  <c r="EB1302" i="1"/>
  <c r="DO1313" i="1"/>
  <c r="BC1345" i="1"/>
  <c r="F1462" i="1"/>
  <c r="Y1431" i="1"/>
  <c r="CZ1431" i="1"/>
  <c r="X1431" i="1"/>
  <c r="CY1431" i="1"/>
  <c r="FR1345" i="1"/>
  <c r="FY1446" i="1"/>
  <c r="EI1446" i="1"/>
  <c r="X1428" i="1"/>
  <c r="CY1428" i="1"/>
  <c r="Y1428" i="1"/>
  <c r="CZ1428" i="1"/>
  <c r="Y1422" i="1"/>
  <c r="CZ1422" i="1"/>
  <c r="X1422" i="1"/>
  <c r="CY1422" i="1"/>
  <c r="Y1420" i="1"/>
  <c r="CZ1420" i="1"/>
  <c r="X1420" i="1"/>
  <c r="CY1420" i="1"/>
  <c r="Y1418" i="1"/>
  <c r="CZ1418" i="1"/>
  <c r="X1418" i="1"/>
  <c r="CY1418" i="1"/>
  <c r="Y1416" i="1"/>
  <c r="CZ1416" i="1"/>
  <c r="X1416" i="1"/>
  <c r="CY1416" i="1"/>
  <c r="CP1414" i="1"/>
  <c r="O1414" i="1" s="1"/>
  <c r="GM1414" i="1" s="1"/>
  <c r="GN1414" i="1" s="1"/>
  <c r="Y1401" i="1"/>
  <c r="CZ1401" i="1"/>
  <c r="X1401" i="1"/>
  <c r="CY1401" i="1"/>
  <c r="Y1399" i="1"/>
  <c r="CZ1399" i="1"/>
  <c r="X1399" i="1"/>
  <c r="CY1399" i="1"/>
  <c r="Y1397" i="1"/>
  <c r="CZ1397" i="1"/>
  <c r="X1397" i="1"/>
  <c r="CY1397" i="1"/>
  <c r="CP1396" i="1"/>
  <c r="O1396" i="1" s="1"/>
  <c r="X1385" i="1"/>
  <c r="CY1385" i="1"/>
  <c r="Y1385" i="1"/>
  <c r="CZ1385" i="1"/>
  <c r="Q1370" i="1"/>
  <c r="R1370" i="1"/>
  <c r="AG1446" i="1"/>
  <c r="AH1261" i="1"/>
  <c r="U1270" i="1"/>
  <c r="EA1261" i="1"/>
  <c r="DN1270" i="1"/>
  <c r="EU1345" i="1"/>
  <c r="P1462" i="1"/>
  <c r="Y1442" i="1"/>
  <c r="CZ1442" i="1"/>
  <c r="X1442" i="1"/>
  <c r="CY1442" i="1"/>
  <c r="AB1441" i="1"/>
  <c r="CP1437" i="1"/>
  <c r="O1437" i="1" s="1"/>
  <c r="GM1437" i="1" s="1"/>
  <c r="GO1437" i="1" s="1"/>
  <c r="Y1432" i="1"/>
  <c r="CZ1432" i="1"/>
  <c r="X1432" i="1"/>
  <c r="CY1432" i="1"/>
  <c r="X1427" i="1"/>
  <c r="CY1427" i="1"/>
  <c r="Y1427" i="1"/>
  <c r="CZ1427" i="1"/>
  <c r="CP1426" i="1"/>
  <c r="O1426" i="1" s="1"/>
  <c r="GM1426" i="1" s="1"/>
  <c r="GO1426" i="1" s="1"/>
  <c r="CP1424" i="1"/>
  <c r="O1424" i="1" s="1"/>
  <c r="GM1424" i="1" s="1"/>
  <c r="GO1424" i="1" s="1"/>
  <c r="X1423" i="1"/>
  <c r="CY1423" i="1"/>
  <c r="Y1423" i="1"/>
  <c r="CZ1423" i="1"/>
  <c r="BZ1345" i="1"/>
  <c r="AQ1446" i="1"/>
  <c r="CG1446" i="1"/>
  <c r="X1415" i="1"/>
  <c r="CY1415" i="1"/>
  <c r="Y1415" i="1"/>
  <c r="CZ1415" i="1"/>
  <c r="Y1412" i="1"/>
  <c r="CZ1412" i="1"/>
  <c r="X1412" i="1"/>
  <c r="GM1412" i="1" s="1"/>
  <c r="GN1412" i="1" s="1"/>
  <c r="CY1412" i="1"/>
  <c r="CP1411" i="1"/>
  <c r="O1411" i="1" s="1"/>
  <c r="GM1411" i="1" s="1"/>
  <c r="GN1411" i="1" s="1"/>
  <c r="Y1410" i="1"/>
  <c r="CZ1410" i="1"/>
  <c r="X1410" i="1"/>
  <c r="GM1410" i="1" s="1"/>
  <c r="GN1410" i="1" s="1"/>
  <c r="CY1410" i="1"/>
  <c r="CP1409" i="1"/>
  <c r="O1409" i="1" s="1"/>
  <c r="Y1408" i="1"/>
  <c r="CZ1408" i="1"/>
  <c r="X1408" i="1"/>
  <c r="GM1408" i="1" s="1"/>
  <c r="GN1408" i="1" s="1"/>
  <c r="CY1408" i="1"/>
  <c r="CP1407" i="1"/>
  <c r="O1407" i="1" s="1"/>
  <c r="GM1407" i="1" s="1"/>
  <c r="GN1407" i="1" s="1"/>
  <c r="Y1406" i="1"/>
  <c r="GM1406" i="1" s="1"/>
  <c r="GN1406" i="1" s="1"/>
  <c r="CZ1406" i="1"/>
  <c r="X1406" i="1"/>
  <c r="CY1406" i="1"/>
  <c r="CP1404" i="1"/>
  <c r="O1404" i="1" s="1"/>
  <c r="GM1404" i="1" s="1"/>
  <c r="GN1404" i="1" s="1"/>
  <c r="CP1392" i="1"/>
  <c r="O1392" i="1" s="1"/>
  <c r="GM1392" i="1" s="1"/>
  <c r="GN1392" i="1" s="1"/>
  <c r="Y1391" i="1"/>
  <c r="CZ1391" i="1"/>
  <c r="X1391" i="1"/>
  <c r="GM1391" i="1" s="1"/>
  <c r="GN1391" i="1" s="1"/>
  <c r="CY1391" i="1"/>
  <c r="CP1390" i="1"/>
  <c r="O1390" i="1" s="1"/>
  <c r="Y1389" i="1"/>
  <c r="CZ1389" i="1"/>
  <c r="X1389" i="1"/>
  <c r="GM1389" i="1" s="1"/>
  <c r="GN1389" i="1" s="1"/>
  <c r="CY1389" i="1"/>
  <c r="CP1388" i="1"/>
  <c r="O1388" i="1" s="1"/>
  <c r="GM1388" i="1" s="1"/>
  <c r="GN1388" i="1" s="1"/>
  <c r="Y1387" i="1"/>
  <c r="CZ1387" i="1"/>
  <c r="X1387" i="1"/>
  <c r="GM1387" i="1" s="1"/>
  <c r="GN1387" i="1" s="1"/>
  <c r="CY1387" i="1"/>
  <c r="CP1386" i="1"/>
  <c r="O1386" i="1" s="1"/>
  <c r="GM1386" i="1" s="1"/>
  <c r="GN1386" i="1" s="1"/>
  <c r="Y1382" i="1"/>
  <c r="CZ1382" i="1"/>
  <c r="X1382" i="1"/>
  <c r="GM1382" i="1" s="1"/>
  <c r="GN1382" i="1" s="1"/>
  <c r="CY1382" i="1"/>
  <c r="DY1302" i="1"/>
  <c r="DL1313" i="1"/>
  <c r="DZ1210" i="1"/>
  <c r="DM1229" i="1"/>
  <c r="AJ1210" i="1"/>
  <c r="W1229" i="1"/>
  <c r="CP1442" i="1"/>
  <c r="O1442" i="1" s="1"/>
  <c r="GM1442" i="1" s="1"/>
  <c r="GO1442" i="1" s="1"/>
  <c r="CP1436" i="1"/>
  <c r="O1436" i="1" s="1"/>
  <c r="GM1436" i="1" s="1"/>
  <c r="GO1436" i="1" s="1"/>
  <c r="FV1345" i="1"/>
  <c r="EM1446" i="1"/>
  <c r="AB1429" i="1"/>
  <c r="CP1422" i="1"/>
  <c r="O1422" i="1" s="1"/>
  <c r="Y1421" i="1"/>
  <c r="CZ1421" i="1"/>
  <c r="X1421" i="1"/>
  <c r="GM1421" i="1" s="1"/>
  <c r="GN1421" i="1" s="1"/>
  <c r="CY1421" i="1"/>
  <c r="CP1420" i="1"/>
  <c r="O1420" i="1" s="1"/>
  <c r="GM1420" i="1" s="1"/>
  <c r="GN1420" i="1" s="1"/>
  <c r="Y1419" i="1"/>
  <c r="GM1419" i="1" s="1"/>
  <c r="GN1419" i="1" s="1"/>
  <c r="CZ1419" i="1"/>
  <c r="X1419" i="1"/>
  <c r="CY1419" i="1"/>
  <c r="CP1418" i="1"/>
  <c r="O1418" i="1" s="1"/>
  <c r="GM1418" i="1" s="1"/>
  <c r="GN1418" i="1" s="1"/>
  <c r="Y1417" i="1"/>
  <c r="CZ1417" i="1"/>
  <c r="X1417" i="1"/>
  <c r="GM1417" i="1" s="1"/>
  <c r="GN1417" i="1" s="1"/>
  <c r="CY1417" i="1"/>
  <c r="CP1416" i="1"/>
  <c r="O1416" i="1" s="1"/>
  <c r="GM1416" i="1" s="1"/>
  <c r="GN1416" i="1" s="1"/>
  <c r="X1405" i="1"/>
  <c r="CY1405" i="1"/>
  <c r="Y1405" i="1"/>
  <c r="CZ1405" i="1"/>
  <c r="Y1402" i="1"/>
  <c r="CZ1402" i="1"/>
  <c r="X1402" i="1"/>
  <c r="GM1402" i="1" s="1"/>
  <c r="GN1402" i="1" s="1"/>
  <c r="CY1402" i="1"/>
  <c r="CP1401" i="1"/>
  <c r="O1401" i="1" s="1"/>
  <c r="Y1400" i="1"/>
  <c r="CZ1400" i="1"/>
  <c r="X1400" i="1"/>
  <c r="GM1400" i="1" s="1"/>
  <c r="GN1400" i="1" s="1"/>
  <c r="CY1400" i="1"/>
  <c r="CP1399" i="1"/>
  <c r="O1399" i="1" s="1"/>
  <c r="GM1399" i="1" s="1"/>
  <c r="GN1399" i="1" s="1"/>
  <c r="Y1398" i="1"/>
  <c r="GM1398" i="1" s="1"/>
  <c r="GN1398" i="1" s="1"/>
  <c r="CZ1398" i="1"/>
  <c r="X1398" i="1"/>
  <c r="CY1398" i="1"/>
  <c r="CP1397" i="1"/>
  <c r="O1397" i="1" s="1"/>
  <c r="GM1397" i="1" s="1"/>
  <c r="GN1397" i="1" s="1"/>
  <c r="Y1396" i="1"/>
  <c r="CZ1396" i="1"/>
  <c r="X1396" i="1"/>
  <c r="CY1396" i="1"/>
  <c r="CP1394" i="1"/>
  <c r="O1394" i="1" s="1"/>
  <c r="GM1394" i="1" s="1"/>
  <c r="GN1394" i="1" s="1"/>
  <c r="AH1446" i="1"/>
  <c r="DZ1446" i="1"/>
  <c r="ES1313" i="1"/>
  <c r="GB1302" i="1"/>
  <c r="AH1313" i="1"/>
  <c r="AJ1261" i="1"/>
  <c r="W1270" i="1"/>
  <c r="CG1210" i="1"/>
  <c r="AX1229" i="1"/>
  <c r="BB1446" i="1"/>
  <c r="CW1292" i="3"/>
  <c r="CX1294" i="3"/>
  <c r="CU1291" i="3"/>
  <c r="CX1292" i="3"/>
  <c r="Y1439" i="1"/>
  <c r="Q1435" i="1"/>
  <c r="CP1435" i="1" s="1"/>
  <c r="O1435" i="1" s="1"/>
  <c r="GM1435" i="1" s="1"/>
  <c r="GO1435" i="1" s="1"/>
  <c r="ET1446" i="1"/>
  <c r="BD1446" i="1"/>
  <c r="CZ1444" i="1"/>
  <c r="Y1444" i="1"/>
  <c r="Q1444" i="1"/>
  <c r="CZ1443" i="1"/>
  <c r="Y1443" i="1"/>
  <c r="Q1443" i="1"/>
  <c r="AD1442" i="1"/>
  <c r="AB1442" i="1" s="1"/>
  <c r="S1441" i="1"/>
  <c r="CP1439" i="1"/>
  <c r="O1439" i="1" s="1"/>
  <c r="GM1439" i="1" s="1"/>
  <c r="CZ1434" i="1"/>
  <c r="Y1434" i="1"/>
  <c r="Q1434" i="1"/>
  <c r="CZ1433" i="1"/>
  <c r="Y1433" i="1"/>
  <c r="Q1433" i="1"/>
  <c r="P1432" i="1"/>
  <c r="CP1432" i="1" s="1"/>
  <c r="O1432" i="1" s="1"/>
  <c r="GM1432" i="1" s="1"/>
  <c r="GN1432" i="1" s="1"/>
  <c r="P1431" i="1"/>
  <c r="CP1431" i="1" s="1"/>
  <c r="O1431" i="1" s="1"/>
  <c r="GM1431" i="1" s="1"/>
  <c r="GN1431" i="1" s="1"/>
  <c r="AD1430" i="1"/>
  <c r="AB1430" i="1" s="1"/>
  <c r="CZ1429" i="1"/>
  <c r="Y1429" i="1"/>
  <c r="Q1429" i="1"/>
  <c r="CT1428" i="1"/>
  <c r="CT1427" i="1"/>
  <c r="CS1426" i="1"/>
  <c r="R1426" i="1"/>
  <c r="CS1425" i="1"/>
  <c r="R1425" i="1"/>
  <c r="CS1424" i="1"/>
  <c r="R1424" i="1"/>
  <c r="CT1423" i="1"/>
  <c r="CQ1422" i="1"/>
  <c r="CQ1421" i="1"/>
  <c r="CQ1420" i="1"/>
  <c r="CQ1419" i="1"/>
  <c r="CQ1418" i="1"/>
  <c r="CQ1417" i="1"/>
  <c r="CQ1416" i="1"/>
  <c r="AD1416" i="1"/>
  <c r="AB1416" i="1" s="1"/>
  <c r="CT1415" i="1"/>
  <c r="CS1414" i="1"/>
  <c r="R1414" i="1"/>
  <c r="CZ1413" i="1"/>
  <c r="Y1413" i="1"/>
  <c r="CQ1412" i="1"/>
  <c r="CQ1411" i="1"/>
  <c r="CQ1410" i="1"/>
  <c r="CQ1409" i="1"/>
  <c r="CQ1408" i="1"/>
  <c r="CQ1407" i="1"/>
  <c r="CQ1406" i="1"/>
  <c r="AD1406" i="1"/>
  <c r="AB1406" i="1" s="1"/>
  <c r="CT1405" i="1"/>
  <c r="CS1404" i="1"/>
  <c r="R1404" i="1"/>
  <c r="CZ1403" i="1"/>
  <c r="Y1403" i="1"/>
  <c r="CQ1402" i="1"/>
  <c r="CQ1401" i="1"/>
  <c r="CQ1400" i="1"/>
  <c r="CQ1399" i="1"/>
  <c r="CQ1398" i="1"/>
  <c r="CQ1397" i="1"/>
  <c r="CQ1396" i="1"/>
  <c r="AD1396" i="1"/>
  <c r="AB1396" i="1" s="1"/>
  <c r="CT1395" i="1"/>
  <c r="CS1394" i="1"/>
  <c r="R1394" i="1"/>
  <c r="CZ1393" i="1"/>
  <c r="Y1393" i="1"/>
  <c r="CQ1392" i="1"/>
  <c r="CQ1391" i="1"/>
  <c r="CQ1390" i="1"/>
  <c r="CQ1389" i="1"/>
  <c r="CQ1388" i="1"/>
  <c r="CQ1387" i="1"/>
  <c r="CQ1386" i="1"/>
  <c r="AD1386" i="1"/>
  <c r="AB1386" i="1" s="1"/>
  <c r="CT1385" i="1"/>
  <c r="CS1384" i="1"/>
  <c r="CT1383" i="1"/>
  <c r="CQ1382" i="1"/>
  <c r="AD1382" i="1"/>
  <c r="AB1382" i="1" s="1"/>
  <c r="CZ1381" i="1"/>
  <c r="Y1381" i="1"/>
  <c r="R1381" i="1"/>
  <c r="R1380" i="1"/>
  <c r="W1377" i="1"/>
  <c r="CR1377" i="1"/>
  <c r="AD1377" i="1"/>
  <c r="CR1376" i="1"/>
  <c r="V1373" i="1"/>
  <c r="P1373" i="1"/>
  <c r="I1372" i="1"/>
  <c r="R1371" i="1"/>
  <c r="R1369" i="1"/>
  <c r="V1367" i="1"/>
  <c r="P1367" i="1"/>
  <c r="CZ1366" i="1"/>
  <c r="W1363" i="1"/>
  <c r="CR1363" i="1"/>
  <c r="AD1363" i="1"/>
  <c r="AB1363" i="1" s="1"/>
  <c r="CR1362" i="1"/>
  <c r="V1359" i="1"/>
  <c r="AI1446" i="1" s="1"/>
  <c r="P1359" i="1"/>
  <c r="CR1358" i="1"/>
  <c r="T1358" i="1"/>
  <c r="DY1446" i="1" s="1"/>
  <c r="R1358" i="1"/>
  <c r="W1355" i="1"/>
  <c r="AJ1446" i="1" s="1"/>
  <c r="CR1355" i="1"/>
  <c r="AD1355" i="1"/>
  <c r="CR1354" i="1"/>
  <c r="GD1345" i="1"/>
  <c r="CL1345" i="1"/>
  <c r="ET1313" i="1"/>
  <c r="CG1302" i="1"/>
  <c r="AX1313" i="1"/>
  <c r="CR1311" i="1"/>
  <c r="CR1310" i="1"/>
  <c r="AD1308" i="1"/>
  <c r="R1308" i="1"/>
  <c r="CS1308" i="1"/>
  <c r="Q1308" i="1"/>
  <c r="FR1302" i="1"/>
  <c r="EI1313" i="1"/>
  <c r="AJ1313" i="1"/>
  <c r="CR1304" i="1"/>
  <c r="EP1270" i="1"/>
  <c r="X1265" i="1"/>
  <c r="CY1265" i="1"/>
  <c r="DY1270" i="1"/>
  <c r="S1264" i="1"/>
  <c r="CT1264" i="1"/>
  <c r="AG1270" i="1"/>
  <c r="AO1261" i="1"/>
  <c r="P1254" i="1"/>
  <c r="BB1229" i="1"/>
  <c r="CD1210" i="1"/>
  <c r="AU1229" i="1"/>
  <c r="X1216" i="1"/>
  <c r="CY1216" i="1"/>
  <c r="Y1216" i="1"/>
  <c r="CZ1216" i="1"/>
  <c r="DY1229" i="1"/>
  <c r="AB1172" i="1"/>
  <c r="AB1171" i="1"/>
  <c r="AB1170" i="1"/>
  <c r="AB1169" i="1"/>
  <c r="FU1089" i="1"/>
  <c r="EL1174" i="1"/>
  <c r="CP1148" i="1"/>
  <c r="O1148" i="1" s="1"/>
  <c r="CP1144" i="1"/>
  <c r="O1144" i="1" s="1"/>
  <c r="Y1140" i="1"/>
  <c r="CZ1140" i="1"/>
  <c r="X1140" i="1"/>
  <c r="CY1140" i="1"/>
  <c r="Y1136" i="1"/>
  <c r="CZ1136" i="1"/>
  <c r="X1136" i="1"/>
  <c r="CY1136" i="1"/>
  <c r="X1111" i="1"/>
  <c r="CY1111" i="1"/>
  <c r="Y1111" i="1"/>
  <c r="CZ1111" i="1"/>
  <c r="X1109" i="1"/>
  <c r="CY1109" i="1"/>
  <c r="Y1109" i="1"/>
  <c r="CZ1109" i="1"/>
  <c r="CP1109" i="1"/>
  <c r="O1109" i="1" s="1"/>
  <c r="X1100" i="1"/>
  <c r="CY1100" i="1"/>
  <c r="Y1100" i="1"/>
  <c r="CZ1100" i="1"/>
  <c r="CP1100" i="1"/>
  <c r="O1100" i="1" s="1"/>
  <c r="AG1174" i="1"/>
  <c r="DN1027" i="1"/>
  <c r="EA1020" i="1"/>
  <c r="AI1020" i="1"/>
  <c r="V1027" i="1"/>
  <c r="AD1020" i="1"/>
  <c r="Q1027" i="1"/>
  <c r="DJ963" i="1"/>
  <c r="P1002" i="1"/>
  <c r="X981" i="1"/>
  <c r="CY981" i="1"/>
  <c r="Y981" i="1"/>
  <c r="CZ981" i="1"/>
  <c r="Y977" i="1"/>
  <c r="CZ977" i="1"/>
  <c r="X977" i="1"/>
  <c r="CY977" i="1"/>
  <c r="DZ988" i="1"/>
  <c r="EV1446" i="1"/>
  <c r="Q1439" i="1"/>
  <c r="Y1435" i="1"/>
  <c r="EG1446" i="1"/>
  <c r="CY1444" i="1"/>
  <c r="CQ1444" i="1"/>
  <c r="P1444" i="1"/>
  <c r="CY1443" i="1"/>
  <c r="CQ1443" i="1"/>
  <c r="P1443" i="1"/>
  <c r="CT1442" i="1"/>
  <c r="CS1441" i="1"/>
  <c r="R1441" i="1"/>
  <c r="CS1440" i="1"/>
  <c r="R1440" i="1"/>
  <c r="CS1439" i="1"/>
  <c r="R1439" i="1"/>
  <c r="CZ1438" i="1"/>
  <c r="CZ1437" i="1"/>
  <c r="CZ1436" i="1"/>
  <c r="CS1435" i="1"/>
  <c r="R1435" i="1"/>
  <c r="CY1434" i="1"/>
  <c r="CQ1434" i="1"/>
  <c r="P1434" i="1"/>
  <c r="CY1433" i="1"/>
  <c r="CQ1433" i="1"/>
  <c r="P1433" i="1"/>
  <c r="CT1432" i="1"/>
  <c r="CT1431" i="1"/>
  <c r="CT1430" i="1"/>
  <c r="CY1429" i="1"/>
  <c r="CQ1429" i="1"/>
  <c r="P1429" i="1"/>
  <c r="CS1428" i="1"/>
  <c r="R1428" i="1"/>
  <c r="CS1427" i="1"/>
  <c r="R1427" i="1"/>
  <c r="CZ1426" i="1"/>
  <c r="CZ1425" i="1"/>
  <c r="CZ1424" i="1"/>
  <c r="CS1423" i="1"/>
  <c r="R1423" i="1"/>
  <c r="CT1422" i="1"/>
  <c r="CT1421" i="1"/>
  <c r="CT1420" i="1"/>
  <c r="CT1419" i="1"/>
  <c r="CT1418" i="1"/>
  <c r="CT1417" i="1"/>
  <c r="CT1416" i="1"/>
  <c r="CS1415" i="1"/>
  <c r="CZ1414" i="1"/>
  <c r="CY1413" i="1"/>
  <c r="CQ1413" i="1"/>
  <c r="P1413" i="1"/>
  <c r="CP1413" i="1" s="1"/>
  <c r="O1413" i="1" s="1"/>
  <c r="GM1413" i="1" s="1"/>
  <c r="GN1413" i="1" s="1"/>
  <c r="CT1412" i="1"/>
  <c r="CT1411" i="1"/>
  <c r="CT1410" i="1"/>
  <c r="CT1409" i="1"/>
  <c r="CT1408" i="1"/>
  <c r="CT1407" i="1"/>
  <c r="CT1406" i="1"/>
  <c r="CS1405" i="1"/>
  <c r="CZ1404" i="1"/>
  <c r="CY1403" i="1"/>
  <c r="CQ1403" i="1"/>
  <c r="P1403" i="1"/>
  <c r="CP1403" i="1" s="1"/>
  <c r="O1403" i="1" s="1"/>
  <c r="GM1403" i="1" s="1"/>
  <c r="GN1403" i="1" s="1"/>
  <c r="CT1402" i="1"/>
  <c r="CT1401" i="1"/>
  <c r="CT1400" i="1"/>
  <c r="CT1399" i="1"/>
  <c r="CT1398" i="1"/>
  <c r="CT1397" i="1"/>
  <c r="CT1396" i="1"/>
  <c r="CS1395" i="1"/>
  <c r="CZ1394" i="1"/>
  <c r="CY1393" i="1"/>
  <c r="CQ1393" i="1"/>
  <c r="P1393" i="1"/>
  <c r="CP1393" i="1" s="1"/>
  <c r="O1393" i="1" s="1"/>
  <c r="GM1393" i="1" s="1"/>
  <c r="GN1393" i="1" s="1"/>
  <c r="CT1392" i="1"/>
  <c r="CT1391" i="1"/>
  <c r="CT1390" i="1"/>
  <c r="CT1389" i="1"/>
  <c r="CT1388" i="1"/>
  <c r="CT1387" i="1"/>
  <c r="CT1386" i="1"/>
  <c r="CS1385" i="1"/>
  <c r="CZ1384" i="1"/>
  <c r="CS1383" i="1"/>
  <c r="R1383" i="1"/>
  <c r="CT1382" i="1"/>
  <c r="CY1381" i="1"/>
  <c r="CQ1381" i="1"/>
  <c r="GX1380" i="1"/>
  <c r="GB1446" i="1" s="1"/>
  <c r="T1380" i="1"/>
  <c r="W1380" i="1"/>
  <c r="S1380" i="1"/>
  <c r="CT1380" i="1"/>
  <c r="CQ1378" i="1"/>
  <c r="AB1377" i="1"/>
  <c r="R1377" i="1"/>
  <c r="R1376" i="1"/>
  <c r="GX1373" i="1"/>
  <c r="W1373" i="1"/>
  <c r="P1372" i="1"/>
  <c r="GX1371" i="1"/>
  <c r="T1371" i="1"/>
  <c r="W1371" i="1"/>
  <c r="S1371" i="1"/>
  <c r="CT1371" i="1"/>
  <c r="Q1371" i="1"/>
  <c r="P1370" i="1"/>
  <c r="GX1369" i="1"/>
  <c r="T1369" i="1"/>
  <c r="W1369" i="1"/>
  <c r="S1369" i="1"/>
  <c r="CT1369" i="1"/>
  <c r="Q1369" i="1"/>
  <c r="CX1172" i="3"/>
  <c r="CX1176" i="3"/>
  <c r="CX1173" i="3"/>
  <c r="CU1170" i="3"/>
  <c r="CW1171" i="3"/>
  <c r="CX1174" i="3"/>
  <c r="W1367" i="1"/>
  <c r="R1366" i="1"/>
  <c r="CS1366" i="1"/>
  <c r="X1366" i="1"/>
  <c r="CP1366" i="1"/>
  <c r="O1366" i="1" s="1"/>
  <c r="FR1366" i="1"/>
  <c r="CZ1365" i="1"/>
  <c r="CQ1364" i="1"/>
  <c r="R1363" i="1"/>
  <c r="R1362" i="1"/>
  <c r="GX1359" i="1"/>
  <c r="CJ1446" i="1" s="1"/>
  <c r="W1359" i="1"/>
  <c r="W1358" i="1"/>
  <c r="EB1446" i="1" s="1"/>
  <c r="S1358" i="1"/>
  <c r="CT1358" i="1"/>
  <c r="CQ1356" i="1"/>
  <c r="AB1355" i="1"/>
  <c r="S1355" i="1"/>
  <c r="AF1446" i="1" s="1"/>
  <c r="R1355" i="1"/>
  <c r="R1354" i="1"/>
  <c r="P1352" i="1"/>
  <c r="CP1352" i="1" s="1"/>
  <c r="O1352" i="1" s="1"/>
  <c r="P1351" i="1"/>
  <c r="CP1351" i="1" s="1"/>
  <c r="O1351" i="1" s="1"/>
  <c r="P1350" i="1"/>
  <c r="CP1350" i="1" s="1"/>
  <c r="O1350" i="1" s="1"/>
  <c r="P1349" i="1"/>
  <c r="CP1349" i="1" s="1"/>
  <c r="O1349" i="1" s="1"/>
  <c r="P1348" i="1"/>
  <c r="P1347" i="1"/>
  <c r="CQ1347" i="1"/>
  <c r="P1338" i="1"/>
  <c r="EV1302" i="1"/>
  <c r="P1320" i="1"/>
  <c r="EP1302" i="1"/>
  <c r="AB1308" i="1"/>
  <c r="CP1308" i="1"/>
  <c r="O1308" i="1" s="1"/>
  <c r="S1307" i="1"/>
  <c r="CT1307" i="1"/>
  <c r="Y1306" i="1"/>
  <c r="AL1313" i="1" s="1"/>
  <c r="CZ1306" i="1"/>
  <c r="X1306" i="1"/>
  <c r="CY1306" i="1"/>
  <c r="BC1261" i="1"/>
  <c r="F1286" i="1"/>
  <c r="AU1261" i="1"/>
  <c r="F1289" i="1"/>
  <c r="BD1261" i="1"/>
  <c r="F1295" i="1"/>
  <c r="X1268" i="1"/>
  <c r="CY1268" i="1"/>
  <c r="X1267" i="1"/>
  <c r="CY1267" i="1"/>
  <c r="DU1270" i="1"/>
  <c r="AD1265" i="1"/>
  <c r="R1265" i="1"/>
  <c r="CS1265" i="1"/>
  <c r="Q1265" i="1"/>
  <c r="GB1270" i="1"/>
  <c r="FR1261" i="1"/>
  <c r="EI1270" i="1"/>
  <c r="CJ1270" i="1"/>
  <c r="Y1263" i="1"/>
  <c r="AL1270" i="1" s="1"/>
  <c r="CZ1263" i="1"/>
  <c r="AF1270" i="1"/>
  <c r="X1263" i="1"/>
  <c r="AK1270" i="1" s="1"/>
  <c r="CY1263" i="1"/>
  <c r="F1254" i="1"/>
  <c r="BD1210" i="1"/>
  <c r="AF1210" i="1"/>
  <c r="S1229" i="1"/>
  <c r="FV1210" i="1"/>
  <c r="EM1229" i="1"/>
  <c r="X1218" i="1"/>
  <c r="CY1218" i="1"/>
  <c r="Y1218" i="1"/>
  <c r="CZ1218" i="1"/>
  <c r="X1215" i="1"/>
  <c r="EC1229" i="1" s="1"/>
  <c r="CY1215" i="1"/>
  <c r="Y1215" i="1"/>
  <c r="CZ1215" i="1"/>
  <c r="EA1229" i="1"/>
  <c r="DX1229" i="1"/>
  <c r="CJ1229" i="1"/>
  <c r="BB1089" i="1"/>
  <c r="F1187" i="1"/>
  <c r="AP1089" i="1"/>
  <c r="F1183" i="1"/>
  <c r="CP1165" i="1"/>
  <c r="O1165" i="1" s="1"/>
  <c r="GM1165" i="1" s="1"/>
  <c r="GN1165" i="1" s="1"/>
  <c r="Y1160" i="1"/>
  <c r="CZ1160" i="1"/>
  <c r="X1160" i="1"/>
  <c r="CY1160" i="1"/>
  <c r="Y1154" i="1"/>
  <c r="CZ1154" i="1"/>
  <c r="X1154" i="1"/>
  <c r="CY1154" i="1"/>
  <c r="FR1089" i="1"/>
  <c r="EI1174" i="1"/>
  <c r="GA1174" i="1"/>
  <c r="X1142" i="1"/>
  <c r="CY1142" i="1"/>
  <c r="Y1142" i="1"/>
  <c r="CZ1142" i="1"/>
  <c r="CP1142" i="1"/>
  <c r="O1142" i="1" s="1"/>
  <c r="GM1142" i="1" s="1"/>
  <c r="GN1142" i="1" s="1"/>
  <c r="X1138" i="1"/>
  <c r="CY1138" i="1"/>
  <c r="Y1138" i="1"/>
  <c r="CZ1138" i="1"/>
  <c r="CP1138" i="1"/>
  <c r="O1138" i="1" s="1"/>
  <c r="X1135" i="1"/>
  <c r="CY1135" i="1"/>
  <c r="Y1135" i="1"/>
  <c r="CZ1135" i="1"/>
  <c r="X1124" i="1"/>
  <c r="CY1124" i="1"/>
  <c r="Y1124" i="1"/>
  <c r="CZ1124" i="1"/>
  <c r="CP1124" i="1"/>
  <c r="O1124" i="1" s="1"/>
  <c r="X1103" i="1"/>
  <c r="CY1103" i="1"/>
  <c r="Y1103" i="1"/>
  <c r="CZ1103" i="1"/>
  <c r="X1101" i="1"/>
  <c r="CY1101" i="1"/>
  <c r="Y1101" i="1"/>
  <c r="CZ1101" i="1"/>
  <c r="CP1101" i="1"/>
  <c r="O1101" i="1" s="1"/>
  <c r="X1092" i="1"/>
  <c r="CY1092" i="1"/>
  <c r="Y1092" i="1"/>
  <c r="CZ1092" i="1"/>
  <c r="CP1092" i="1"/>
  <c r="O1092" i="1" s="1"/>
  <c r="AZ1020" i="1"/>
  <c r="F1038" i="1"/>
  <c r="DM1027" i="1"/>
  <c r="DZ1020" i="1"/>
  <c r="AH1020" i="1"/>
  <c r="U1027" i="1"/>
  <c r="X1022" i="1"/>
  <c r="CY1022" i="1"/>
  <c r="AF1027" i="1"/>
  <c r="Y1022" i="1"/>
  <c r="CZ1022" i="1"/>
  <c r="Y973" i="1"/>
  <c r="CZ973" i="1"/>
  <c r="X973" i="1"/>
  <c r="CY973" i="1"/>
  <c r="FU963" i="1"/>
  <c r="EL988" i="1"/>
  <c r="AH988" i="1"/>
  <c r="GB988" i="1"/>
  <c r="BZ963" i="1"/>
  <c r="CG988" i="1"/>
  <c r="AQ988" i="1"/>
  <c r="CI988" i="1"/>
  <c r="Q1441" i="1"/>
  <c r="R1432" i="1"/>
  <c r="R1431" i="1"/>
  <c r="Q1428" i="1"/>
  <c r="CP1428" i="1" s="1"/>
  <c r="O1428" i="1" s="1"/>
  <c r="GM1428" i="1" s="1"/>
  <c r="Q1427" i="1"/>
  <c r="CP1427" i="1" s="1"/>
  <c r="O1427" i="1" s="1"/>
  <c r="GM1427" i="1" s="1"/>
  <c r="Q1423" i="1"/>
  <c r="CP1423" i="1" s="1"/>
  <c r="O1423" i="1" s="1"/>
  <c r="GM1423" i="1" s="1"/>
  <c r="GO1423" i="1" s="1"/>
  <c r="Q1415" i="1"/>
  <c r="CU1243" i="3"/>
  <c r="CX1248" i="3"/>
  <c r="CV1243" i="3"/>
  <c r="CX1245" i="3"/>
  <c r="CX1249" i="3"/>
  <c r="CX1243" i="3"/>
  <c r="CX1246" i="3"/>
  <c r="CX1250" i="3"/>
  <c r="Q1405" i="1"/>
  <c r="CX1229" i="3"/>
  <c r="CW1222" i="3"/>
  <c r="CW1224" i="3"/>
  <c r="CX1226" i="3"/>
  <c r="CX1230" i="3"/>
  <c r="CU1221" i="3"/>
  <c r="CX1222" i="3"/>
  <c r="CX1224" i="3"/>
  <c r="CX1227" i="3"/>
  <c r="CX1231" i="3"/>
  <c r="Q1395" i="1"/>
  <c r="CU1199" i="3"/>
  <c r="CX1205" i="3"/>
  <c r="CX1209" i="3"/>
  <c r="CV1199" i="3"/>
  <c r="CW1201" i="3"/>
  <c r="CW1203" i="3"/>
  <c r="CX1206" i="3"/>
  <c r="CX1199" i="3"/>
  <c r="CX1201" i="3"/>
  <c r="CX1203" i="3"/>
  <c r="CX1207" i="3"/>
  <c r="Q1385" i="1"/>
  <c r="CW1178" i="3"/>
  <c r="CW1180" i="3"/>
  <c r="CX1182" i="3"/>
  <c r="CX1186" i="3"/>
  <c r="CU1177" i="3"/>
  <c r="CX1178" i="3"/>
  <c r="CX1180" i="3"/>
  <c r="CX1183" i="3"/>
  <c r="CX1187" i="3"/>
  <c r="CV1177" i="3"/>
  <c r="CW1179" i="3"/>
  <c r="CW1181" i="3"/>
  <c r="CX1184" i="3"/>
  <c r="Q1383" i="1"/>
  <c r="CP1383" i="1" s="1"/>
  <c r="O1383" i="1" s="1"/>
  <c r="GM1383" i="1" s="1"/>
  <c r="GN1383" i="1" s="1"/>
  <c r="P1381" i="1"/>
  <c r="CP1381" i="1" s="1"/>
  <c r="O1381" i="1" s="1"/>
  <c r="GM1381" i="1" s="1"/>
  <c r="GN1381" i="1" s="1"/>
  <c r="P1379" i="1"/>
  <c r="CP1379" i="1" s="1"/>
  <c r="O1379" i="1" s="1"/>
  <c r="CQ1379" i="1"/>
  <c r="Y1379" i="1"/>
  <c r="CZ1379" i="1"/>
  <c r="X1379" i="1"/>
  <c r="CY1379" i="1"/>
  <c r="Y1378" i="1"/>
  <c r="CZ1378" i="1"/>
  <c r="Y1377" i="1"/>
  <c r="S1376" i="1"/>
  <c r="CP1376" i="1" s="1"/>
  <c r="O1376" i="1" s="1"/>
  <c r="CT1376" i="1"/>
  <c r="CU1163" i="3"/>
  <c r="CX1164" i="3"/>
  <c r="CX1168" i="3"/>
  <c r="CX1163" i="3"/>
  <c r="CV1163" i="3"/>
  <c r="CX1165" i="3"/>
  <c r="CX1169" i="3"/>
  <c r="R1367" i="1"/>
  <c r="R1365" i="1"/>
  <c r="CS1365" i="1"/>
  <c r="X1365" i="1"/>
  <c r="CP1365" i="1"/>
  <c r="O1365" i="1" s="1"/>
  <c r="FR1365" i="1"/>
  <c r="Y1364" i="1"/>
  <c r="CZ1364" i="1"/>
  <c r="Y1363" i="1"/>
  <c r="S1362" i="1"/>
  <c r="CT1362" i="1"/>
  <c r="P1357" i="1"/>
  <c r="CP1357" i="1" s="1"/>
  <c r="O1357" i="1" s="1"/>
  <c r="CQ1357" i="1"/>
  <c r="Y1357" i="1"/>
  <c r="CZ1357" i="1"/>
  <c r="X1357" i="1"/>
  <c r="CY1357" i="1"/>
  <c r="Y1356" i="1"/>
  <c r="CZ1356" i="1"/>
  <c r="S1354" i="1"/>
  <c r="CP1354" i="1" s="1"/>
  <c r="O1354" i="1" s="1"/>
  <c r="CT1354" i="1"/>
  <c r="CQ1352" i="1"/>
  <c r="CQ1351" i="1"/>
  <c r="CQ1350" i="1"/>
  <c r="CQ1349" i="1"/>
  <c r="CQ1348" i="1"/>
  <c r="BD1313" i="1"/>
  <c r="X1311" i="1"/>
  <c r="CY1311" i="1"/>
  <c r="X1310" i="1"/>
  <c r="CY1310" i="1"/>
  <c r="CZ1308" i="1"/>
  <c r="FV1302" i="1"/>
  <c r="EM1313" i="1"/>
  <c r="EA1313" i="1"/>
  <c r="DZ1313" i="1"/>
  <c r="CJ1313" i="1"/>
  <c r="AG1313" i="1"/>
  <c r="AF1313" i="1"/>
  <c r="X1304" i="1"/>
  <c r="CY1304" i="1"/>
  <c r="BB1261" i="1"/>
  <c r="F1283" i="1"/>
  <c r="CZ1268" i="1"/>
  <c r="AD1268" i="1"/>
  <c r="R1268" i="1"/>
  <c r="DW1270" i="1" s="1"/>
  <c r="CS1268" i="1"/>
  <c r="Q1268" i="1"/>
  <c r="CZ1267" i="1"/>
  <c r="AD1267" i="1"/>
  <c r="R1267" i="1"/>
  <c r="CS1267" i="1"/>
  <c r="Q1267" i="1"/>
  <c r="CR1265" i="1"/>
  <c r="AB1265" i="1"/>
  <c r="CP1265" i="1"/>
  <c r="O1265" i="1" s="1"/>
  <c r="GM1265" i="1" s="1"/>
  <c r="GN1265" i="1" s="1"/>
  <c r="AE1270" i="1"/>
  <c r="CG1261" i="1"/>
  <c r="BC1210" i="1"/>
  <c r="F1245" i="1"/>
  <c r="AT1229" i="1"/>
  <c r="FU1210" i="1"/>
  <c r="EL1229" i="1"/>
  <c r="X1219" i="1"/>
  <c r="CY1219" i="1"/>
  <c r="Y1219" i="1"/>
  <c r="CZ1219" i="1"/>
  <c r="X1214" i="1"/>
  <c r="CY1214" i="1"/>
  <c r="Y1214" i="1"/>
  <c r="CZ1214" i="1"/>
  <c r="GB1229" i="1"/>
  <c r="AH1229" i="1"/>
  <c r="X1212" i="1"/>
  <c r="CY1212" i="1"/>
  <c r="Y1212" i="1"/>
  <c r="CZ1212" i="1"/>
  <c r="F1178" i="1"/>
  <c r="AO1089" i="1"/>
  <c r="GM1163" i="1"/>
  <c r="GN1163" i="1" s="1"/>
  <c r="X1159" i="1"/>
  <c r="CY1159" i="1"/>
  <c r="Y1159" i="1"/>
  <c r="CZ1159" i="1"/>
  <c r="X1153" i="1"/>
  <c r="CY1153" i="1"/>
  <c r="Y1153" i="1"/>
  <c r="CZ1153" i="1"/>
  <c r="Y1148" i="1"/>
  <c r="CZ1148" i="1"/>
  <c r="X1148" i="1"/>
  <c r="CY1148" i="1"/>
  <c r="Y1144" i="1"/>
  <c r="CZ1144" i="1"/>
  <c r="X1144" i="1"/>
  <c r="CY1144" i="1"/>
  <c r="GM1140" i="1"/>
  <c r="GN1140" i="1" s="1"/>
  <c r="GM1136" i="1"/>
  <c r="GN1136" i="1" s="1"/>
  <c r="X1131" i="1"/>
  <c r="CY1131" i="1"/>
  <c r="Y1131" i="1"/>
  <c r="CZ1131" i="1"/>
  <c r="X1130" i="1"/>
  <c r="CY1130" i="1"/>
  <c r="Y1130" i="1"/>
  <c r="CZ1130" i="1"/>
  <c r="CP1130" i="1"/>
  <c r="O1130" i="1" s="1"/>
  <c r="GM1130" i="1" s="1"/>
  <c r="GN1130" i="1" s="1"/>
  <c r="X1127" i="1"/>
  <c r="CY1127" i="1"/>
  <c r="Y1127" i="1"/>
  <c r="CZ1127" i="1"/>
  <c r="X1125" i="1"/>
  <c r="CY1125" i="1"/>
  <c r="Y1125" i="1"/>
  <c r="CZ1125" i="1"/>
  <c r="CP1125" i="1"/>
  <c r="O1125" i="1" s="1"/>
  <c r="GM1125" i="1" s="1"/>
  <c r="GN1125" i="1" s="1"/>
  <c r="X1116" i="1"/>
  <c r="CY1116" i="1"/>
  <c r="Y1116" i="1"/>
  <c r="CZ1116" i="1"/>
  <c r="CP1116" i="1"/>
  <c r="O1116" i="1" s="1"/>
  <c r="GM1116" i="1" s="1"/>
  <c r="GN1116" i="1" s="1"/>
  <c r="X1095" i="1"/>
  <c r="CY1095" i="1"/>
  <c r="Y1095" i="1"/>
  <c r="CZ1095" i="1"/>
  <c r="X1093" i="1"/>
  <c r="CY1093" i="1"/>
  <c r="Y1093" i="1"/>
  <c r="CZ1093" i="1"/>
  <c r="CP1093" i="1"/>
  <c r="O1093" i="1" s="1"/>
  <c r="GM1093" i="1" s="1"/>
  <c r="GN1093" i="1" s="1"/>
  <c r="CJ1174" i="1"/>
  <c r="AJ1174" i="1"/>
  <c r="AI1174" i="1"/>
  <c r="ER1020" i="1"/>
  <c r="P1038" i="1"/>
  <c r="P1036" i="1"/>
  <c r="EH1020" i="1"/>
  <c r="DY1020" i="1"/>
  <c r="DL1027" i="1"/>
  <c r="CJ1027" i="1"/>
  <c r="X985" i="1"/>
  <c r="CY985" i="1"/>
  <c r="Y985" i="1"/>
  <c r="CZ985" i="1"/>
  <c r="EB963" i="1"/>
  <c r="DO988" i="1"/>
  <c r="Y969" i="1"/>
  <c r="CZ969" i="1"/>
  <c r="X969" i="1"/>
  <c r="CY969" i="1"/>
  <c r="DY988" i="1"/>
  <c r="AI988" i="1"/>
  <c r="CR1441" i="1"/>
  <c r="Q1440" i="1"/>
  <c r="CP1440" i="1" s="1"/>
  <c r="O1440" i="1" s="1"/>
  <c r="GM1440" i="1" s="1"/>
  <c r="AO1446" i="1"/>
  <c r="CW1296" i="3"/>
  <c r="CX1298" i="3"/>
  <c r="CU1295" i="3"/>
  <c r="CX1296" i="3"/>
  <c r="P1441" i="1"/>
  <c r="CP1441" i="1" s="1"/>
  <c r="O1441" i="1" s="1"/>
  <c r="CY1440" i="1"/>
  <c r="AD1440" i="1"/>
  <c r="AB1440" i="1" s="1"/>
  <c r="CY1439" i="1"/>
  <c r="AD1439" i="1"/>
  <c r="AB1439" i="1" s="1"/>
  <c r="CY1435" i="1"/>
  <c r="AD1435" i="1"/>
  <c r="AB1435" i="1" s="1"/>
  <c r="CX1253" i="3"/>
  <c r="CX1257" i="3"/>
  <c r="CX1254" i="3"/>
  <c r="CX1258" i="3"/>
  <c r="CW1252" i="3"/>
  <c r="CX1255" i="3"/>
  <c r="CU1251" i="3"/>
  <c r="P1415" i="1"/>
  <c r="CP1415" i="1" s="1"/>
  <c r="O1415" i="1" s="1"/>
  <c r="GM1415" i="1" s="1"/>
  <c r="GN1415" i="1" s="1"/>
  <c r="CW1234" i="3"/>
  <c r="CW1236" i="3"/>
  <c r="CX1239" i="3"/>
  <c r="CX1234" i="3"/>
  <c r="CX1236" i="3"/>
  <c r="CX1240" i="3"/>
  <c r="CW1233" i="3"/>
  <c r="CW1235" i="3"/>
  <c r="CX1237" i="3"/>
  <c r="CX1241" i="3"/>
  <c r="CU1232" i="3"/>
  <c r="P1405" i="1"/>
  <c r="CP1405" i="1" s="1"/>
  <c r="O1405" i="1" s="1"/>
  <c r="GM1405" i="1" s="1"/>
  <c r="GN1405" i="1" s="1"/>
  <c r="CW1211" i="3"/>
  <c r="CW1213" i="3"/>
  <c r="CX1215" i="3"/>
  <c r="CX1219" i="3"/>
  <c r="CU1210" i="3"/>
  <c r="CX1211" i="3"/>
  <c r="CX1213" i="3"/>
  <c r="CX1216" i="3"/>
  <c r="CX1220" i="3"/>
  <c r="CV1210" i="3"/>
  <c r="CW1212" i="3"/>
  <c r="CW1214" i="3"/>
  <c r="CX1217" i="3"/>
  <c r="P1395" i="1"/>
  <c r="CP1395" i="1" s="1"/>
  <c r="O1395" i="1" s="1"/>
  <c r="GM1395" i="1" s="1"/>
  <c r="GN1395" i="1" s="1"/>
  <c r="CW1189" i="3"/>
  <c r="CW1191" i="3"/>
  <c r="CX1193" i="3"/>
  <c r="CX1196" i="3"/>
  <c r="CU1188" i="3"/>
  <c r="CX1191" i="3"/>
  <c r="CX1197" i="3"/>
  <c r="CX1189" i="3"/>
  <c r="P1385" i="1"/>
  <c r="CP1385" i="1" s="1"/>
  <c r="O1385" i="1" s="1"/>
  <c r="GM1385" i="1" s="1"/>
  <c r="GN1385" i="1" s="1"/>
  <c r="CR1380" i="1"/>
  <c r="CP1380" i="1"/>
  <c r="O1380" i="1" s="1"/>
  <c r="X1378" i="1"/>
  <c r="P1378" i="1"/>
  <c r="CY1377" i="1"/>
  <c r="CP1377" i="1"/>
  <c r="O1377" i="1" s="1"/>
  <c r="GM1377" i="1" s="1"/>
  <c r="GN1377" i="1" s="1"/>
  <c r="P1375" i="1"/>
  <c r="CP1375" i="1" s="1"/>
  <c r="O1375" i="1" s="1"/>
  <c r="CQ1375" i="1"/>
  <c r="Y1375" i="1"/>
  <c r="CZ1375" i="1"/>
  <c r="X1375" i="1"/>
  <c r="CY1375" i="1"/>
  <c r="AB1374" i="1"/>
  <c r="Y1374" i="1"/>
  <c r="CZ1374" i="1"/>
  <c r="S1373" i="1"/>
  <c r="Q1373" i="1"/>
  <c r="GX1372" i="1"/>
  <c r="T1372" i="1"/>
  <c r="W1372" i="1"/>
  <c r="S1372" i="1"/>
  <c r="CT1372" i="1"/>
  <c r="CR1371" i="1"/>
  <c r="P1371" i="1"/>
  <c r="CP1371" i="1" s="1"/>
  <c r="O1371" i="1" s="1"/>
  <c r="GX1370" i="1"/>
  <c r="T1370" i="1"/>
  <c r="W1370" i="1"/>
  <c r="S1370" i="1"/>
  <c r="CT1370" i="1"/>
  <c r="CR1369" i="1"/>
  <c r="P1369" i="1"/>
  <c r="CP1369" i="1" s="1"/>
  <c r="O1369" i="1" s="1"/>
  <c r="S1368" i="1"/>
  <c r="CT1368" i="1"/>
  <c r="S1367" i="1"/>
  <c r="Q1367" i="1"/>
  <c r="AB1366" i="1"/>
  <c r="CR1365" i="1"/>
  <c r="AD1365" i="1"/>
  <c r="AB1365" i="1" s="1"/>
  <c r="X1364" i="1"/>
  <c r="P1364" i="1"/>
  <c r="CY1363" i="1"/>
  <c r="CP1363" i="1"/>
  <c r="O1363" i="1" s="1"/>
  <c r="GM1363" i="1" s="1"/>
  <c r="GN1363" i="1" s="1"/>
  <c r="P1361" i="1"/>
  <c r="CP1361" i="1" s="1"/>
  <c r="O1361" i="1" s="1"/>
  <c r="CQ1361" i="1"/>
  <c r="Y1361" i="1"/>
  <c r="CZ1361" i="1"/>
  <c r="X1361" i="1"/>
  <c r="CY1361" i="1"/>
  <c r="AB1360" i="1"/>
  <c r="Y1360" i="1"/>
  <c r="CZ1360" i="1"/>
  <c r="S1359" i="1"/>
  <c r="Q1359" i="1"/>
  <c r="AD1446" i="1" s="1"/>
  <c r="CS1358" i="1"/>
  <c r="CP1358" i="1"/>
  <c r="O1358" i="1" s="1"/>
  <c r="X1356" i="1"/>
  <c r="P1356" i="1"/>
  <c r="CP1355" i="1"/>
  <c r="O1355" i="1" s="1"/>
  <c r="P1353" i="1"/>
  <c r="CP1353" i="1" s="1"/>
  <c r="O1353" i="1" s="1"/>
  <c r="CQ1353" i="1"/>
  <c r="Y1353" i="1"/>
  <c r="CZ1353" i="1"/>
  <c r="X1353" i="1"/>
  <c r="CY1353" i="1"/>
  <c r="Y1352" i="1"/>
  <c r="CZ1352" i="1"/>
  <c r="Y1351" i="1"/>
  <c r="CZ1351" i="1"/>
  <c r="Y1350" i="1"/>
  <c r="CZ1350" i="1"/>
  <c r="Y1349" i="1"/>
  <c r="CZ1349" i="1"/>
  <c r="Y1348" i="1"/>
  <c r="CZ1348" i="1"/>
  <c r="AD1311" i="1"/>
  <c r="AB1311" i="1" s="1"/>
  <c r="R1311" i="1"/>
  <c r="DW1313" i="1" s="1"/>
  <c r="CS1311" i="1"/>
  <c r="Q1311" i="1"/>
  <c r="CP1311" i="1" s="1"/>
  <c r="O1311" i="1" s="1"/>
  <c r="GM1311" i="1" s="1"/>
  <c r="AD1310" i="1"/>
  <c r="AB1310" i="1" s="1"/>
  <c r="R1310" i="1"/>
  <c r="CS1310" i="1"/>
  <c r="Q1310" i="1"/>
  <c r="CP1310" i="1" s="1"/>
  <c r="O1310" i="1" s="1"/>
  <c r="GM1310" i="1" s="1"/>
  <c r="X1308" i="1"/>
  <c r="CY1308" i="1"/>
  <c r="AB1306" i="1"/>
  <c r="P1306" i="1"/>
  <c r="CQ1306" i="1"/>
  <c r="DU1313" i="1"/>
  <c r="AI1313" i="1"/>
  <c r="AD1304" i="1"/>
  <c r="AB1304" i="1" s="1"/>
  <c r="R1304" i="1"/>
  <c r="CS1304" i="1"/>
  <c r="Q1304" i="1"/>
  <c r="AD1313" i="1" s="1"/>
  <c r="P1283" i="1"/>
  <c r="ET1261" i="1"/>
  <c r="EB1261" i="1"/>
  <c r="DO1270" i="1"/>
  <c r="AX1261" i="1"/>
  <c r="F1277" i="1"/>
  <c r="AB1268" i="1"/>
  <c r="CP1268" i="1"/>
  <c r="O1268" i="1" s="1"/>
  <c r="GM1268" i="1" s="1"/>
  <c r="AB1267" i="1"/>
  <c r="CP1267" i="1"/>
  <c r="O1267" i="1" s="1"/>
  <c r="GM1267" i="1" s="1"/>
  <c r="F1288" i="1"/>
  <c r="AT1261" i="1"/>
  <c r="FV1261" i="1"/>
  <c r="EM1270" i="1"/>
  <c r="DZ1270" i="1"/>
  <c r="AI1261" i="1"/>
  <c r="V1270" i="1"/>
  <c r="P1263" i="1"/>
  <c r="CQ1263" i="1"/>
  <c r="CC1261" i="1"/>
  <c r="AO1210" i="1"/>
  <c r="F1233" i="1"/>
  <c r="BZ1210" i="1"/>
  <c r="AQ1229" i="1"/>
  <c r="FY1229" i="1"/>
  <c r="FR1210" i="1"/>
  <c r="EI1229" i="1"/>
  <c r="X1217" i="1"/>
  <c r="CY1217" i="1"/>
  <c r="Y1217" i="1"/>
  <c r="CZ1217" i="1"/>
  <c r="EB1229" i="1"/>
  <c r="AG1229" i="1"/>
  <c r="AI1229" i="1"/>
  <c r="AT1089" i="1"/>
  <c r="F1192" i="1"/>
  <c r="GM1160" i="1"/>
  <c r="GN1160" i="1" s="1"/>
  <c r="X1155" i="1"/>
  <c r="CY1155" i="1"/>
  <c r="Y1155" i="1"/>
  <c r="CZ1155" i="1"/>
  <c r="GM1154" i="1"/>
  <c r="GN1154" i="1" s="1"/>
  <c r="X1149" i="1"/>
  <c r="CY1149" i="1"/>
  <c r="Y1149" i="1"/>
  <c r="CZ1149" i="1"/>
  <c r="FV1089" i="1"/>
  <c r="EM1174" i="1"/>
  <c r="X1147" i="1"/>
  <c r="CY1147" i="1"/>
  <c r="Y1147" i="1"/>
  <c r="CZ1147" i="1"/>
  <c r="X1143" i="1"/>
  <c r="CY1143" i="1"/>
  <c r="Y1143" i="1"/>
  <c r="CZ1143" i="1"/>
  <c r="X1139" i="1"/>
  <c r="CY1139" i="1"/>
  <c r="Y1139" i="1"/>
  <c r="CZ1139" i="1"/>
  <c r="X1134" i="1"/>
  <c r="CY1134" i="1"/>
  <c r="Y1134" i="1"/>
  <c r="CZ1134" i="1"/>
  <c r="CP1134" i="1"/>
  <c r="O1134" i="1" s="1"/>
  <c r="GM1134" i="1" s="1"/>
  <c r="GN1134" i="1" s="1"/>
  <c r="X1119" i="1"/>
  <c r="CY1119" i="1"/>
  <c r="Y1119" i="1"/>
  <c r="CZ1119" i="1"/>
  <c r="X1117" i="1"/>
  <c r="CY1117" i="1"/>
  <c r="Y1117" i="1"/>
  <c r="CZ1117" i="1"/>
  <c r="CP1117" i="1"/>
  <c r="O1117" i="1" s="1"/>
  <c r="GM1117" i="1" s="1"/>
  <c r="GN1117" i="1" s="1"/>
  <c r="X1108" i="1"/>
  <c r="CY1108" i="1"/>
  <c r="Y1108" i="1"/>
  <c r="CZ1108" i="1"/>
  <c r="CP1108" i="1"/>
  <c r="O1108" i="1" s="1"/>
  <c r="GM1108" i="1" s="1"/>
  <c r="GN1108" i="1" s="1"/>
  <c r="AH1174" i="1"/>
  <c r="EM1020" i="1"/>
  <c r="P1046" i="1"/>
  <c r="GB1020" i="1"/>
  <c r="ES1027" i="1"/>
  <c r="EB1020" i="1"/>
  <c r="DO1027" i="1"/>
  <c r="AJ1020" i="1"/>
  <c r="W1027" i="1"/>
  <c r="EA988" i="1"/>
  <c r="AG988" i="1"/>
  <c r="AJ988" i="1"/>
  <c r="Y965" i="1"/>
  <c r="CZ965" i="1"/>
  <c r="X965" i="1"/>
  <c r="CY965" i="1"/>
  <c r="AF988" i="1"/>
  <c r="AD1379" i="1"/>
  <c r="AB1379" i="1" s="1"/>
  <c r="Q1378" i="1"/>
  <c r="AD1375" i="1"/>
  <c r="AB1375" i="1" s="1"/>
  <c r="Q1374" i="1"/>
  <c r="CP1374" i="1" s="1"/>
  <c r="O1374" i="1" s="1"/>
  <c r="GM1374" i="1" s="1"/>
  <c r="GN1374" i="1" s="1"/>
  <c r="Q1364" i="1"/>
  <c r="AD1361" i="1"/>
  <c r="AB1361" i="1" s="1"/>
  <c r="Q1360" i="1"/>
  <c r="CP1360" i="1" s="1"/>
  <c r="O1360" i="1" s="1"/>
  <c r="GM1360" i="1" s="1"/>
  <c r="GN1360" i="1" s="1"/>
  <c r="AD1357" i="1"/>
  <c r="AB1357" i="1" s="1"/>
  <c r="Q1356" i="1"/>
  <c r="AD1353" i="1"/>
  <c r="AB1353" i="1" s="1"/>
  <c r="CW1156" i="3"/>
  <c r="CX1159" i="3"/>
  <c r="CU1155" i="3"/>
  <c r="CX1156" i="3"/>
  <c r="CX1160" i="3"/>
  <c r="AD1347" i="1"/>
  <c r="AB1347" i="1" s="1"/>
  <c r="AO1313" i="1"/>
  <c r="FR1311" i="1"/>
  <c r="FQ1313" i="1" s="1"/>
  <c r="FR1310" i="1"/>
  <c r="BY1313" i="1" s="1"/>
  <c r="CZ1309" i="1"/>
  <c r="Q1309" i="1"/>
  <c r="CP1309" i="1" s="1"/>
  <c r="O1309" i="1" s="1"/>
  <c r="GM1309" i="1" s="1"/>
  <c r="GO1309" i="1" s="1"/>
  <c r="FU1313" i="1" s="1"/>
  <c r="CZ1305" i="1"/>
  <c r="Q1305" i="1"/>
  <c r="FP1302" i="1"/>
  <c r="EU1270" i="1"/>
  <c r="FR1268" i="1"/>
  <c r="FQ1270" i="1" s="1"/>
  <c r="FR1267" i="1"/>
  <c r="BY1270" i="1" s="1"/>
  <c r="CZ1266" i="1"/>
  <c r="Q1266" i="1"/>
  <c r="CP1266" i="1" s="1"/>
  <c r="O1266" i="1" s="1"/>
  <c r="GM1266" i="1" s="1"/>
  <c r="GN1266" i="1" s="1"/>
  <c r="AD1263" i="1"/>
  <c r="AB1263" i="1" s="1"/>
  <c r="CL1261" i="1"/>
  <c r="CD1261" i="1"/>
  <c r="BZ1261" i="1"/>
  <c r="EG1229" i="1"/>
  <c r="CY1227" i="1"/>
  <c r="CQ1227" i="1"/>
  <c r="AD1227" i="1"/>
  <c r="AB1227" i="1" s="1"/>
  <c r="X1227" i="1"/>
  <c r="P1227" i="1"/>
  <c r="CY1226" i="1"/>
  <c r="CQ1226" i="1"/>
  <c r="AD1226" i="1"/>
  <c r="AB1226" i="1" s="1"/>
  <c r="X1226" i="1"/>
  <c r="P1226" i="1"/>
  <c r="CY1225" i="1"/>
  <c r="CQ1225" i="1"/>
  <c r="AD1225" i="1"/>
  <c r="AB1225" i="1" s="1"/>
  <c r="X1225" i="1"/>
  <c r="P1225" i="1"/>
  <c r="CY1224" i="1"/>
  <c r="CQ1224" i="1"/>
  <c r="AD1224" i="1"/>
  <c r="AB1224" i="1" s="1"/>
  <c r="X1224" i="1"/>
  <c r="P1224" i="1"/>
  <c r="CY1223" i="1"/>
  <c r="CQ1223" i="1"/>
  <c r="AD1223" i="1"/>
  <c r="AB1223" i="1" s="1"/>
  <c r="X1223" i="1"/>
  <c r="P1223" i="1"/>
  <c r="CY1222" i="1"/>
  <c r="CQ1222" i="1"/>
  <c r="AD1222" i="1"/>
  <c r="AB1222" i="1" s="1"/>
  <c r="X1222" i="1"/>
  <c r="P1222" i="1"/>
  <c r="CY1221" i="1"/>
  <c r="CQ1221" i="1"/>
  <c r="AD1221" i="1"/>
  <c r="AB1221" i="1" s="1"/>
  <c r="X1221" i="1"/>
  <c r="P1221" i="1"/>
  <c r="CY1220" i="1"/>
  <c r="CQ1220" i="1"/>
  <c r="AD1220" i="1"/>
  <c r="AB1220" i="1" s="1"/>
  <c r="X1220" i="1"/>
  <c r="P1220" i="1"/>
  <c r="CT1219" i="1"/>
  <c r="CS1218" i="1"/>
  <c r="FR1217" i="1"/>
  <c r="CS1217" i="1"/>
  <c r="R1217" i="1"/>
  <c r="FR1216" i="1"/>
  <c r="CS1216" i="1"/>
  <c r="R1216" i="1"/>
  <c r="FR1215" i="1"/>
  <c r="CS1215" i="1"/>
  <c r="R1215" i="1"/>
  <c r="DW1229" i="1" s="1"/>
  <c r="FR1214" i="1"/>
  <c r="CS1214" i="1"/>
  <c r="R1214" i="1"/>
  <c r="CZ1213" i="1"/>
  <c r="Y1213" i="1"/>
  <c r="ED1229" i="1" s="1"/>
  <c r="Q1213" i="1"/>
  <c r="CS1212" i="1"/>
  <c r="R1212" i="1"/>
  <c r="AE1229" i="1" s="1"/>
  <c r="BX1210" i="1"/>
  <c r="FY1174" i="1"/>
  <c r="ET1174" i="1"/>
  <c r="EH1174" i="1"/>
  <c r="CI1174" i="1"/>
  <c r="BD1174" i="1"/>
  <c r="CY1172" i="1"/>
  <c r="CQ1172" i="1"/>
  <c r="X1172" i="1"/>
  <c r="P1172" i="1"/>
  <c r="CP1172" i="1" s="1"/>
  <c r="O1172" i="1" s="1"/>
  <c r="CY1171" i="1"/>
  <c r="CQ1171" i="1"/>
  <c r="X1171" i="1"/>
  <c r="P1171" i="1"/>
  <c r="CP1171" i="1" s="1"/>
  <c r="O1171" i="1" s="1"/>
  <c r="CY1170" i="1"/>
  <c r="CQ1170" i="1"/>
  <c r="X1170" i="1"/>
  <c r="P1170" i="1"/>
  <c r="CP1170" i="1" s="1"/>
  <c r="O1170" i="1" s="1"/>
  <c r="CY1169" i="1"/>
  <c r="CQ1169" i="1"/>
  <c r="X1169" i="1"/>
  <c r="P1169" i="1"/>
  <c r="CP1169" i="1" s="1"/>
  <c r="O1169" i="1" s="1"/>
  <c r="CY1168" i="1"/>
  <c r="CQ1168" i="1"/>
  <c r="X1168" i="1"/>
  <c r="P1168" i="1"/>
  <c r="CP1168" i="1" s="1"/>
  <c r="O1168" i="1" s="1"/>
  <c r="CZ1167" i="1"/>
  <c r="Q1167" i="1"/>
  <c r="CP1167" i="1" s="1"/>
  <c r="O1167" i="1" s="1"/>
  <c r="GM1167" i="1" s="1"/>
  <c r="GN1167" i="1" s="1"/>
  <c r="CS1166" i="1"/>
  <c r="R1166" i="1"/>
  <c r="CZ1165" i="1"/>
  <c r="CY1164" i="1"/>
  <c r="CQ1164" i="1"/>
  <c r="AD1164" i="1"/>
  <c r="AB1164" i="1" s="1"/>
  <c r="X1164" i="1"/>
  <c r="P1164" i="1"/>
  <c r="CP1164" i="1" s="1"/>
  <c r="O1164" i="1" s="1"/>
  <c r="GM1164" i="1" s="1"/>
  <c r="GN1164" i="1" s="1"/>
  <c r="CZ1163" i="1"/>
  <c r="CS1162" i="1"/>
  <c r="R1162" i="1"/>
  <c r="CZ1161" i="1"/>
  <c r="CQ1160" i="1"/>
  <c r="AD1160" i="1"/>
  <c r="AB1160" i="1" s="1"/>
  <c r="CT1159" i="1"/>
  <c r="CS1158" i="1"/>
  <c r="R1158" i="1"/>
  <c r="CS1157" i="1"/>
  <c r="R1157" i="1"/>
  <c r="CS1156" i="1"/>
  <c r="R1156" i="1"/>
  <c r="CT1155" i="1"/>
  <c r="CQ1154" i="1"/>
  <c r="AD1154" i="1"/>
  <c r="AB1154" i="1" s="1"/>
  <c r="CT1153" i="1"/>
  <c r="CS1152" i="1"/>
  <c r="R1152" i="1"/>
  <c r="CS1151" i="1"/>
  <c r="R1151" i="1"/>
  <c r="CS1150" i="1"/>
  <c r="R1150" i="1"/>
  <c r="CT1149" i="1"/>
  <c r="CQ1148" i="1"/>
  <c r="AD1148" i="1"/>
  <c r="AB1148" i="1" s="1"/>
  <c r="CT1147" i="1"/>
  <c r="CS1146" i="1"/>
  <c r="R1146" i="1"/>
  <c r="CZ1145" i="1"/>
  <c r="Y1145" i="1"/>
  <c r="CQ1144" i="1"/>
  <c r="AD1144" i="1"/>
  <c r="AB1144" i="1" s="1"/>
  <c r="CT1143" i="1"/>
  <c r="CS1142" i="1"/>
  <c r="R1142" i="1"/>
  <c r="CZ1141" i="1"/>
  <c r="Y1141" i="1"/>
  <c r="Q1141" i="1"/>
  <c r="CQ1140" i="1"/>
  <c r="AD1140" i="1"/>
  <c r="AB1140" i="1" s="1"/>
  <c r="CT1139" i="1"/>
  <c r="CS1138" i="1"/>
  <c r="R1138" i="1"/>
  <c r="CZ1137" i="1"/>
  <c r="Y1137" i="1"/>
  <c r="Q1137" i="1"/>
  <c r="CQ1136" i="1"/>
  <c r="AD1136" i="1"/>
  <c r="AB1136" i="1" s="1"/>
  <c r="CT1135" i="1"/>
  <c r="CS1134" i="1"/>
  <c r="R1134" i="1"/>
  <c r="CZ1133" i="1"/>
  <c r="Y1133" i="1"/>
  <c r="Q1133" i="1"/>
  <c r="CQ1132" i="1"/>
  <c r="CT1131" i="1"/>
  <c r="CS1130" i="1"/>
  <c r="R1130" i="1"/>
  <c r="CZ1129" i="1"/>
  <c r="Y1129" i="1"/>
  <c r="Q1129" i="1"/>
  <c r="CQ1128" i="1"/>
  <c r="CT1127" i="1"/>
  <c r="I1126" i="1"/>
  <c r="S1126" i="1" s="1"/>
  <c r="CS1125" i="1"/>
  <c r="R1125" i="1"/>
  <c r="CS1124" i="1"/>
  <c r="CZ1123" i="1"/>
  <c r="Y1123" i="1"/>
  <c r="Q1123" i="1"/>
  <c r="CW881" i="3"/>
  <c r="CX884" i="3"/>
  <c r="CX879" i="3"/>
  <c r="CX881" i="3"/>
  <c r="CX885" i="3"/>
  <c r="CU879" i="3"/>
  <c r="CQ1122" i="1"/>
  <c r="CQ1121" i="1"/>
  <c r="CQ1120" i="1"/>
  <c r="CT1119" i="1"/>
  <c r="I1118" i="1"/>
  <c r="CS1117" i="1"/>
  <c r="R1117" i="1"/>
  <c r="CS1116" i="1"/>
  <c r="CZ1115" i="1"/>
  <c r="Y1115" i="1"/>
  <c r="Q1115" i="1"/>
  <c r="CW837" i="3"/>
  <c r="CX839" i="3"/>
  <c r="CX843" i="3"/>
  <c r="CX835" i="3"/>
  <c r="CX837" i="3"/>
  <c r="CX840" i="3"/>
  <c r="CX844" i="3"/>
  <c r="CU835" i="3"/>
  <c r="CQ1114" i="1"/>
  <c r="CQ1113" i="1"/>
  <c r="CQ1112" i="1"/>
  <c r="CT1111" i="1"/>
  <c r="I1110" i="1"/>
  <c r="V1110" i="1" s="1"/>
  <c r="CS1109" i="1"/>
  <c r="R1109" i="1"/>
  <c r="CS1108" i="1"/>
  <c r="CZ1107" i="1"/>
  <c r="Y1107" i="1"/>
  <c r="Q1107" i="1"/>
  <c r="CU787" i="3"/>
  <c r="CW789" i="3"/>
  <c r="CW790" i="3"/>
  <c r="CX795" i="3"/>
  <c r="CX799" i="3"/>
  <c r="CV787" i="3"/>
  <c r="CW788" i="3"/>
  <c r="CX789" i="3"/>
  <c r="CX796" i="3"/>
  <c r="CX787" i="3"/>
  <c r="CX791" i="3"/>
  <c r="CQ1106" i="1"/>
  <c r="CQ1105" i="1"/>
  <c r="CQ1104" i="1"/>
  <c r="CT1103" i="1"/>
  <c r="I1102" i="1"/>
  <c r="T1102" i="1" s="1"/>
  <c r="CS1101" i="1"/>
  <c r="R1101" i="1"/>
  <c r="CS1100" i="1"/>
  <c r="CZ1099" i="1"/>
  <c r="Y1099" i="1"/>
  <c r="Q1099" i="1"/>
  <c r="CW737" i="3"/>
  <c r="CX739" i="3"/>
  <c r="CX743" i="3"/>
  <c r="CX747" i="3"/>
  <c r="CU735" i="3"/>
  <c r="CX735" i="3"/>
  <c r="CX737" i="3"/>
  <c r="CX740" i="3"/>
  <c r="CX745" i="3"/>
  <c r="CX744" i="3"/>
  <c r="CQ1098" i="1"/>
  <c r="CQ1097" i="1"/>
  <c r="CQ1096" i="1"/>
  <c r="CT1095" i="1"/>
  <c r="I1094" i="1"/>
  <c r="S1094" i="1" s="1"/>
  <c r="CS1093" i="1"/>
  <c r="R1093" i="1"/>
  <c r="CS1092" i="1"/>
  <c r="CZ1091" i="1"/>
  <c r="Y1091" i="1"/>
  <c r="Q1091" i="1"/>
  <c r="CW685" i="3"/>
  <c r="CX687" i="3"/>
  <c r="CX691" i="3"/>
  <c r="CX695" i="3"/>
  <c r="CX683" i="3"/>
  <c r="CX685" i="3"/>
  <c r="CX688" i="3"/>
  <c r="CX692" i="3"/>
  <c r="CU683" i="3"/>
  <c r="CK1089" i="1"/>
  <c r="CC1089" i="1"/>
  <c r="BY1089" i="1"/>
  <c r="FY1027" i="1"/>
  <c r="AP1027" i="1"/>
  <c r="CY1024" i="1"/>
  <c r="Y1024" i="1"/>
  <c r="CY1023" i="1"/>
  <c r="CT1023" i="1"/>
  <c r="P1023" i="1"/>
  <c r="DI1020" i="1"/>
  <c r="CI1020" i="1"/>
  <c r="CD1020" i="1"/>
  <c r="BC1020" i="1"/>
  <c r="P1013" i="1"/>
  <c r="EG988" i="1"/>
  <c r="BB963" i="1"/>
  <c r="F1001" i="1"/>
  <c r="R985" i="1"/>
  <c r="CY983" i="1"/>
  <c r="Y983" i="1"/>
  <c r="CT982" i="1"/>
  <c r="P982" i="1"/>
  <c r="CP982" i="1" s="1"/>
  <c r="O982" i="1" s="1"/>
  <c r="CZ979" i="1"/>
  <c r="P978" i="1"/>
  <c r="CP978" i="1" s="1"/>
  <c r="O978" i="1" s="1"/>
  <c r="P977" i="1"/>
  <c r="CP977" i="1" s="1"/>
  <c r="O977" i="1" s="1"/>
  <c r="GM977" i="1" s="1"/>
  <c r="GN977" i="1" s="1"/>
  <c r="CQ977" i="1"/>
  <c r="CZ975" i="1"/>
  <c r="P974" i="1"/>
  <c r="CP974" i="1" s="1"/>
  <c r="O974" i="1" s="1"/>
  <c r="P973" i="1"/>
  <c r="CP973" i="1" s="1"/>
  <c r="O973" i="1" s="1"/>
  <c r="GM973" i="1" s="1"/>
  <c r="GN973" i="1" s="1"/>
  <c r="CQ973" i="1"/>
  <c r="CZ971" i="1"/>
  <c r="P970" i="1"/>
  <c r="CP970" i="1" s="1"/>
  <c r="O970" i="1" s="1"/>
  <c r="P969" i="1"/>
  <c r="CP969" i="1" s="1"/>
  <c r="O969" i="1" s="1"/>
  <c r="GM969" i="1" s="1"/>
  <c r="GN969" i="1" s="1"/>
  <c r="CQ969" i="1"/>
  <c r="CZ967" i="1"/>
  <c r="P966" i="1"/>
  <c r="P965" i="1"/>
  <c r="CQ965" i="1"/>
  <c r="X929" i="1"/>
  <c r="AD929" i="1"/>
  <c r="CY929" i="1"/>
  <c r="R929" i="1"/>
  <c r="CS929" i="1"/>
  <c r="X925" i="1"/>
  <c r="AD925" i="1"/>
  <c r="CY925" i="1"/>
  <c r="R925" i="1"/>
  <c r="CS925" i="1"/>
  <c r="X921" i="1"/>
  <c r="AD921" i="1"/>
  <c r="CY921" i="1"/>
  <c r="R921" i="1"/>
  <c r="CS921" i="1"/>
  <c r="X917" i="1"/>
  <c r="AD917" i="1"/>
  <c r="CY917" i="1"/>
  <c r="Q917" i="1"/>
  <c r="Y917" i="1"/>
  <c r="R917" i="1"/>
  <c r="CS917" i="1"/>
  <c r="FV892" i="1"/>
  <c r="EM931" i="1"/>
  <c r="DY931" i="1"/>
  <c r="CP895" i="1"/>
  <c r="O895" i="1" s="1"/>
  <c r="CP858" i="1"/>
  <c r="O858" i="1" s="1"/>
  <c r="GM858" i="1" s="1"/>
  <c r="GN858" i="1" s="1"/>
  <c r="CP854" i="1"/>
  <c r="O854" i="1" s="1"/>
  <c r="GM854" i="1" s="1"/>
  <c r="GN854" i="1" s="1"/>
  <c r="CP850" i="1"/>
  <c r="O850" i="1" s="1"/>
  <c r="GM850" i="1" s="1"/>
  <c r="GN850" i="1" s="1"/>
  <c r="CP846" i="1"/>
  <c r="O846" i="1" s="1"/>
  <c r="GM846" i="1" s="1"/>
  <c r="GN846" i="1" s="1"/>
  <c r="CP842" i="1"/>
  <c r="O842" i="1" s="1"/>
  <c r="GM842" i="1" s="1"/>
  <c r="GN842" i="1" s="1"/>
  <c r="CP838" i="1"/>
  <c r="O838" i="1" s="1"/>
  <c r="GM838" i="1" s="1"/>
  <c r="GN838" i="1" s="1"/>
  <c r="CP834" i="1"/>
  <c r="O834" i="1" s="1"/>
  <c r="GM834" i="1" s="1"/>
  <c r="GN834" i="1" s="1"/>
  <c r="FR819" i="1"/>
  <c r="FY860" i="1"/>
  <c r="EI860" i="1"/>
  <c r="CP830" i="1"/>
  <c r="O830" i="1" s="1"/>
  <c r="GM830" i="1" s="1"/>
  <c r="GN830" i="1" s="1"/>
  <c r="DU860" i="1"/>
  <c r="X824" i="1"/>
  <c r="CY824" i="1"/>
  <c r="Y824" i="1"/>
  <c r="CZ824" i="1"/>
  <c r="DX860" i="1"/>
  <c r="EA860" i="1"/>
  <c r="DZ860" i="1"/>
  <c r="AH860" i="1"/>
  <c r="AX787" i="1"/>
  <c r="CG764" i="1"/>
  <c r="CP779" i="1"/>
  <c r="O779" i="1" s="1"/>
  <c r="GM779" i="1" s="1"/>
  <c r="GN779" i="1" s="1"/>
  <c r="GB787" i="1"/>
  <c r="FY787" i="1"/>
  <c r="FR764" i="1"/>
  <c r="EI787" i="1"/>
  <c r="AH787" i="1"/>
  <c r="CP726" i="1"/>
  <c r="O726" i="1" s="1"/>
  <c r="GM726" i="1" s="1"/>
  <c r="GN726" i="1" s="1"/>
  <c r="EB732" i="1"/>
  <c r="BZ711" i="1"/>
  <c r="CG732" i="1"/>
  <c r="AQ732" i="1"/>
  <c r="CJ732" i="1"/>
  <c r="Q1218" i="1"/>
  <c r="CW984" i="3"/>
  <c r="CW986" i="3"/>
  <c r="CW988" i="3"/>
  <c r="CX991" i="3"/>
  <c r="CX995" i="3"/>
  <c r="CX999" i="3"/>
  <c r="CU983" i="3"/>
  <c r="CX984" i="3"/>
  <c r="CX986" i="3"/>
  <c r="CX988" i="3"/>
  <c r="CV983" i="3"/>
  <c r="CW985" i="3"/>
  <c r="CW987" i="3"/>
  <c r="CX989" i="3"/>
  <c r="CX993" i="3"/>
  <c r="CX997" i="3"/>
  <c r="CX1001" i="3"/>
  <c r="Q1217" i="1"/>
  <c r="CP1217" i="1" s="1"/>
  <c r="O1217" i="1" s="1"/>
  <c r="GM1217" i="1" s="1"/>
  <c r="Q1216" i="1"/>
  <c r="CP1216" i="1" s="1"/>
  <c r="O1216" i="1" s="1"/>
  <c r="GM1216" i="1" s="1"/>
  <c r="Q1215" i="1"/>
  <c r="CP1215" i="1" s="1"/>
  <c r="O1215" i="1" s="1"/>
  <c r="GM1215" i="1" s="1"/>
  <c r="Q1214" i="1"/>
  <c r="CP1214" i="1" s="1"/>
  <c r="O1214" i="1" s="1"/>
  <c r="GM1214" i="1" s="1"/>
  <c r="Q1212" i="1"/>
  <c r="EG1174" i="1"/>
  <c r="BC1174" i="1"/>
  <c r="AU1174" i="1"/>
  <c r="AQ1174" i="1"/>
  <c r="Y1166" i="1"/>
  <c r="Q1166" i="1"/>
  <c r="CP1166" i="1" s="1"/>
  <c r="O1166" i="1" s="1"/>
  <c r="GM1166" i="1" s="1"/>
  <c r="GN1166" i="1" s="1"/>
  <c r="Y1162" i="1"/>
  <c r="Q1162" i="1"/>
  <c r="CP1162" i="1" s="1"/>
  <c r="O1162" i="1" s="1"/>
  <c r="GM1162" i="1" s="1"/>
  <c r="GN1162" i="1" s="1"/>
  <c r="P1161" i="1"/>
  <c r="CP1161" i="1" s="1"/>
  <c r="O1161" i="1" s="1"/>
  <c r="GM1161" i="1" s="1"/>
  <c r="GN1161" i="1" s="1"/>
  <c r="CT1160" i="1"/>
  <c r="CS1159" i="1"/>
  <c r="R1159" i="1"/>
  <c r="Y1158" i="1"/>
  <c r="GM1158" i="1" s="1"/>
  <c r="GN1158" i="1" s="1"/>
  <c r="Y1157" i="1"/>
  <c r="GM1157" i="1" s="1"/>
  <c r="GN1157" i="1" s="1"/>
  <c r="Y1156" i="1"/>
  <c r="GM1156" i="1" s="1"/>
  <c r="GN1156" i="1" s="1"/>
  <c r="CS1155" i="1"/>
  <c r="R1155" i="1"/>
  <c r="CT1154" i="1"/>
  <c r="CS1153" i="1"/>
  <c r="R1153" i="1"/>
  <c r="Y1152" i="1"/>
  <c r="GM1152" i="1" s="1"/>
  <c r="GN1152" i="1" s="1"/>
  <c r="Y1151" i="1"/>
  <c r="GM1151" i="1" s="1"/>
  <c r="GN1151" i="1" s="1"/>
  <c r="CS1149" i="1"/>
  <c r="R1149" i="1"/>
  <c r="CT1148" i="1"/>
  <c r="CS1147" i="1"/>
  <c r="R1147" i="1"/>
  <c r="CY1145" i="1"/>
  <c r="CQ1145" i="1"/>
  <c r="P1145" i="1"/>
  <c r="CP1145" i="1" s="1"/>
  <c r="O1145" i="1" s="1"/>
  <c r="GM1145" i="1" s="1"/>
  <c r="GN1145" i="1" s="1"/>
  <c r="CT1144" i="1"/>
  <c r="CS1143" i="1"/>
  <c r="R1143" i="1"/>
  <c r="CY1141" i="1"/>
  <c r="CQ1141" i="1"/>
  <c r="P1141" i="1"/>
  <c r="CP1141" i="1" s="1"/>
  <c r="O1141" i="1" s="1"/>
  <c r="GM1141" i="1" s="1"/>
  <c r="GN1141" i="1" s="1"/>
  <c r="CT1140" i="1"/>
  <c r="CS1139" i="1"/>
  <c r="R1139" i="1"/>
  <c r="CY1137" i="1"/>
  <c r="CQ1137" i="1"/>
  <c r="P1137" i="1"/>
  <c r="CP1137" i="1" s="1"/>
  <c r="O1137" i="1" s="1"/>
  <c r="GM1137" i="1" s="1"/>
  <c r="GN1137" i="1" s="1"/>
  <c r="CT1136" i="1"/>
  <c r="CS1135" i="1"/>
  <c r="R1135" i="1"/>
  <c r="CY1133" i="1"/>
  <c r="CQ1133" i="1"/>
  <c r="P1133" i="1"/>
  <c r="CP1133" i="1" s="1"/>
  <c r="O1133" i="1" s="1"/>
  <c r="GM1133" i="1" s="1"/>
  <c r="GN1133" i="1" s="1"/>
  <c r="CT1132" i="1"/>
  <c r="S1132" i="1"/>
  <c r="CS1131" i="1"/>
  <c r="R1131" i="1"/>
  <c r="CY1129" i="1"/>
  <c r="CQ1129" i="1"/>
  <c r="P1129" i="1"/>
  <c r="CP1129" i="1" s="1"/>
  <c r="O1129" i="1" s="1"/>
  <c r="GM1129" i="1" s="1"/>
  <c r="GN1129" i="1" s="1"/>
  <c r="CT1128" i="1"/>
  <c r="S1128" i="1"/>
  <c r="CP1128" i="1" s="1"/>
  <c r="O1128" i="1" s="1"/>
  <c r="CS1127" i="1"/>
  <c r="R1127" i="1"/>
  <c r="CU888" i="3"/>
  <c r="CX892" i="3"/>
  <c r="CX896" i="3"/>
  <c r="CV888" i="3"/>
  <c r="CW890" i="3"/>
  <c r="CX893" i="3"/>
  <c r="CX888" i="3"/>
  <c r="CX890" i="3"/>
  <c r="CY1123" i="1"/>
  <c r="CQ1123" i="1"/>
  <c r="P1123" i="1"/>
  <c r="CP1123" i="1" s="1"/>
  <c r="O1123" i="1" s="1"/>
  <c r="GM1123" i="1" s="1"/>
  <c r="GN1123" i="1" s="1"/>
  <c r="CT1122" i="1"/>
  <c r="S1122" i="1"/>
  <c r="CT1121" i="1"/>
  <c r="S1121" i="1"/>
  <c r="CT1120" i="1"/>
  <c r="S1120" i="1"/>
  <c r="CS1119" i="1"/>
  <c r="CW848" i="3"/>
  <c r="CX850" i="3"/>
  <c r="CX854" i="3"/>
  <c r="CX846" i="3"/>
  <c r="CX848" i="3"/>
  <c r="CX851" i="3"/>
  <c r="CX855" i="3"/>
  <c r="CU846" i="3"/>
  <c r="CY1115" i="1"/>
  <c r="CQ1115" i="1"/>
  <c r="P1115" i="1"/>
  <c r="CP1115" i="1" s="1"/>
  <c r="O1115" i="1" s="1"/>
  <c r="GM1115" i="1" s="1"/>
  <c r="GN1115" i="1" s="1"/>
  <c r="CT1114" i="1"/>
  <c r="S1114" i="1"/>
  <c r="CP1114" i="1" s="1"/>
  <c r="O1114" i="1" s="1"/>
  <c r="CT1113" i="1"/>
  <c r="S1113" i="1"/>
  <c r="CT1112" i="1"/>
  <c r="S1112" i="1"/>
  <c r="CP1112" i="1" s="1"/>
  <c r="O1112" i="1" s="1"/>
  <c r="CS1111" i="1"/>
  <c r="CW801" i="3"/>
  <c r="CW803" i="3"/>
  <c r="CX806" i="3"/>
  <c r="CX810" i="3"/>
  <c r="CU800" i="3"/>
  <c r="CX801" i="3"/>
  <c r="CX803" i="3"/>
  <c r="CX807" i="3"/>
  <c r="CX811" i="3"/>
  <c r="CV800" i="3"/>
  <c r="CY1107" i="1"/>
  <c r="CQ1107" i="1"/>
  <c r="P1107" i="1"/>
  <c r="CP1107" i="1" s="1"/>
  <c r="O1107" i="1" s="1"/>
  <c r="GM1107" i="1" s="1"/>
  <c r="GN1107" i="1" s="1"/>
  <c r="CT1106" i="1"/>
  <c r="S1106" i="1"/>
  <c r="CT1105" i="1"/>
  <c r="S1105" i="1"/>
  <c r="CT1104" i="1"/>
  <c r="S1104" i="1"/>
  <c r="CS1103" i="1"/>
  <c r="CW749" i="3"/>
  <c r="CW751" i="3"/>
  <c r="CX749" i="3"/>
  <c r="CX751" i="3"/>
  <c r="CX754" i="3"/>
  <c r="CX755" i="3"/>
  <c r="CX760" i="3"/>
  <c r="CU748" i="3"/>
  <c r="CX758" i="3"/>
  <c r="CX759" i="3"/>
  <c r="CV748" i="3"/>
  <c r="CY1099" i="1"/>
  <c r="CQ1099" i="1"/>
  <c r="P1099" i="1"/>
  <c r="CP1099" i="1" s="1"/>
  <c r="O1099" i="1" s="1"/>
  <c r="GM1099" i="1" s="1"/>
  <c r="GN1099" i="1" s="1"/>
  <c r="CT1098" i="1"/>
  <c r="S1098" i="1"/>
  <c r="CT1097" i="1"/>
  <c r="S1097" i="1"/>
  <c r="CP1097" i="1" s="1"/>
  <c r="O1097" i="1" s="1"/>
  <c r="CT1096" i="1"/>
  <c r="S1096" i="1"/>
  <c r="CS1095" i="1"/>
  <c r="CW697" i="3"/>
  <c r="CW699" i="3"/>
  <c r="CX702" i="3"/>
  <c r="CX706" i="3"/>
  <c r="CU696" i="3"/>
  <c r="CX697" i="3"/>
  <c r="CX699" i="3"/>
  <c r="CX703" i="3"/>
  <c r="CX707" i="3"/>
  <c r="CV696" i="3"/>
  <c r="CY1091" i="1"/>
  <c r="CQ1091" i="1"/>
  <c r="P1091" i="1"/>
  <c r="BX1089" i="1"/>
  <c r="P1040" i="1"/>
  <c r="AT1027" i="1"/>
  <c r="AO1027" i="1"/>
  <c r="R1024" i="1"/>
  <c r="CS1024" i="1"/>
  <c r="X1024" i="1"/>
  <c r="R1022" i="1"/>
  <c r="CW676" i="3"/>
  <c r="CU675" i="3"/>
  <c r="CX676" i="3"/>
  <c r="CV675" i="3"/>
  <c r="AP963" i="1"/>
  <c r="F997" i="1"/>
  <c r="Y986" i="1"/>
  <c r="GM986" i="1" s="1"/>
  <c r="GN986" i="1" s="1"/>
  <c r="CZ986" i="1"/>
  <c r="P985" i="1"/>
  <c r="CP985" i="1" s="1"/>
  <c r="O985" i="1" s="1"/>
  <c r="GM985" i="1" s="1"/>
  <c r="GN985" i="1" s="1"/>
  <c r="CQ985" i="1"/>
  <c r="R983" i="1"/>
  <c r="CS983" i="1"/>
  <c r="X983" i="1"/>
  <c r="Q981" i="1"/>
  <c r="AD981" i="1"/>
  <c r="R981" i="1"/>
  <c r="R979" i="1"/>
  <c r="CS979" i="1"/>
  <c r="X979" i="1"/>
  <c r="Q979" i="1"/>
  <c r="CQ978" i="1"/>
  <c r="R975" i="1"/>
  <c r="AE988" i="1" s="1"/>
  <c r="CS975" i="1"/>
  <c r="X975" i="1"/>
  <c r="Q975" i="1"/>
  <c r="CQ974" i="1"/>
  <c r="R971" i="1"/>
  <c r="CS971" i="1"/>
  <c r="X971" i="1"/>
  <c r="Q971" i="1"/>
  <c r="CQ970" i="1"/>
  <c r="R967" i="1"/>
  <c r="CS967" i="1"/>
  <c r="X967" i="1"/>
  <c r="Q967" i="1"/>
  <c r="FV988" i="1"/>
  <c r="FR988" i="1"/>
  <c r="CQ966" i="1"/>
  <c r="DW963" i="1"/>
  <c r="BD892" i="1"/>
  <c r="F956" i="1"/>
  <c r="AB929" i="1"/>
  <c r="X928" i="1"/>
  <c r="AD928" i="1"/>
  <c r="CY928" i="1"/>
  <c r="R928" i="1"/>
  <c r="CS928" i="1"/>
  <c r="AB925" i="1"/>
  <c r="X924" i="1"/>
  <c r="AD924" i="1"/>
  <c r="CY924" i="1"/>
  <c r="R924" i="1"/>
  <c r="CS924" i="1"/>
  <c r="AB921" i="1"/>
  <c r="X920" i="1"/>
  <c r="AD920" i="1"/>
  <c r="CY920" i="1"/>
  <c r="R920" i="1"/>
  <c r="CS920" i="1"/>
  <c r="AB917" i="1"/>
  <c r="FR892" i="1"/>
  <c r="EI931" i="1"/>
  <c r="GB931" i="1"/>
  <c r="CJ931" i="1"/>
  <c r="AJ931" i="1"/>
  <c r="CG819" i="1"/>
  <c r="AX860" i="1"/>
  <c r="DY860" i="1"/>
  <c r="GM822" i="1"/>
  <c r="BC764" i="1"/>
  <c r="F803" i="1"/>
  <c r="F791" i="1"/>
  <c r="AO764" i="1"/>
  <c r="EA787" i="1"/>
  <c r="BD711" i="1"/>
  <c r="F757" i="1"/>
  <c r="CD711" i="1"/>
  <c r="AU732" i="1"/>
  <c r="AJ732" i="1"/>
  <c r="FR719" i="1"/>
  <c r="CP719" i="1"/>
  <c r="O719" i="1" s="1"/>
  <c r="DY732" i="1"/>
  <c r="DZ732" i="1"/>
  <c r="AH732" i="1"/>
  <c r="BC1313" i="1"/>
  <c r="AU1313" i="1"/>
  <c r="AQ1313" i="1"/>
  <c r="Q1307" i="1"/>
  <c r="CP1307" i="1" s="1"/>
  <c r="O1307" i="1" s="1"/>
  <c r="BZ1302" i="1"/>
  <c r="EG1270" i="1"/>
  <c r="AQ1270" i="1"/>
  <c r="Q1264" i="1"/>
  <c r="DV1270" i="1" s="1"/>
  <c r="EU1229" i="1"/>
  <c r="DU1229" i="1"/>
  <c r="Q1219" i="1"/>
  <c r="CP1219" i="1" s="1"/>
  <c r="O1219" i="1" s="1"/>
  <c r="GM1219" i="1" s="1"/>
  <c r="GN1219" i="1" s="1"/>
  <c r="CU1003" i="3"/>
  <c r="CX1012" i="3"/>
  <c r="CX1016" i="3"/>
  <c r="CX1020" i="3"/>
  <c r="CV1003" i="3"/>
  <c r="CW1005" i="3"/>
  <c r="CW1007" i="3"/>
  <c r="CX1009" i="3"/>
  <c r="CX1013" i="3"/>
  <c r="CX1017" i="3"/>
  <c r="CX1021" i="3"/>
  <c r="CX1003" i="3"/>
  <c r="CX1005" i="3"/>
  <c r="CX1007" i="3"/>
  <c r="CX1010" i="3"/>
  <c r="CX1014" i="3"/>
  <c r="CX1018" i="3"/>
  <c r="CX1022" i="3"/>
  <c r="P1218" i="1"/>
  <c r="CP1218" i="1" s="1"/>
  <c r="O1218" i="1" s="1"/>
  <c r="GM1218" i="1" s="1"/>
  <c r="GN1218" i="1" s="1"/>
  <c r="EV1174" i="1"/>
  <c r="CG1174" i="1"/>
  <c r="CY1166" i="1"/>
  <c r="AD1166" i="1"/>
  <c r="AB1166" i="1" s="1"/>
  <c r="CY1162" i="1"/>
  <c r="AD1162" i="1"/>
  <c r="AB1162" i="1" s="1"/>
  <c r="Q1159" i="1"/>
  <c r="CP1159" i="1" s="1"/>
  <c r="O1159" i="1" s="1"/>
  <c r="GM1159" i="1" s="1"/>
  <c r="GN1159" i="1" s="1"/>
  <c r="Q1155" i="1"/>
  <c r="CP1155" i="1" s="1"/>
  <c r="O1155" i="1" s="1"/>
  <c r="GM1155" i="1" s="1"/>
  <c r="GN1155" i="1" s="1"/>
  <c r="Q1153" i="1"/>
  <c r="CP1153" i="1" s="1"/>
  <c r="O1153" i="1" s="1"/>
  <c r="GM1153" i="1" s="1"/>
  <c r="GN1153" i="1" s="1"/>
  <c r="Q1149" i="1"/>
  <c r="CP1149" i="1" s="1"/>
  <c r="O1149" i="1" s="1"/>
  <c r="GM1149" i="1" s="1"/>
  <c r="GN1149" i="1" s="1"/>
  <c r="Q1147" i="1"/>
  <c r="CP1147" i="1" s="1"/>
  <c r="O1147" i="1" s="1"/>
  <c r="GM1147" i="1" s="1"/>
  <c r="GN1147" i="1" s="1"/>
  <c r="Q1143" i="1"/>
  <c r="CP1143" i="1" s="1"/>
  <c r="O1143" i="1" s="1"/>
  <c r="GM1143" i="1" s="1"/>
  <c r="GN1143" i="1" s="1"/>
  <c r="Q1139" i="1"/>
  <c r="CP1139" i="1" s="1"/>
  <c r="O1139" i="1" s="1"/>
  <c r="GM1139" i="1" s="1"/>
  <c r="GN1139" i="1" s="1"/>
  <c r="Q1135" i="1"/>
  <c r="CP1135" i="1" s="1"/>
  <c r="O1135" i="1" s="1"/>
  <c r="GM1135" i="1" s="1"/>
  <c r="GN1135" i="1" s="1"/>
  <c r="Q1131" i="1"/>
  <c r="CP1131" i="1" s="1"/>
  <c r="O1131" i="1" s="1"/>
  <c r="GM1131" i="1" s="1"/>
  <c r="GN1131" i="1" s="1"/>
  <c r="Q1127" i="1"/>
  <c r="CP1127" i="1" s="1"/>
  <c r="O1127" i="1" s="1"/>
  <c r="GM1127" i="1" s="1"/>
  <c r="GN1127" i="1" s="1"/>
  <c r="Q1119" i="1"/>
  <c r="CP1119" i="1" s="1"/>
  <c r="O1119" i="1" s="1"/>
  <c r="GM1119" i="1" s="1"/>
  <c r="GN1119" i="1" s="1"/>
  <c r="CW859" i="3"/>
  <c r="CX861" i="3"/>
  <c r="CX865" i="3"/>
  <c r="CX857" i="3"/>
  <c r="CX859" i="3"/>
  <c r="CX862" i="3"/>
  <c r="CX866" i="3"/>
  <c r="CU857" i="3"/>
  <c r="Q1111" i="1"/>
  <c r="CP1111" i="1" s="1"/>
  <c r="O1111" i="1" s="1"/>
  <c r="GM1111" i="1" s="1"/>
  <c r="GN1111" i="1" s="1"/>
  <c r="CW815" i="3"/>
  <c r="CX817" i="3"/>
  <c r="CX821" i="3"/>
  <c r="CX813" i="3"/>
  <c r="CX815" i="3"/>
  <c r="CX818" i="3"/>
  <c r="CX822" i="3"/>
  <c r="CU813" i="3"/>
  <c r="Q1103" i="1"/>
  <c r="CP1103" i="1" s="1"/>
  <c r="O1103" i="1" s="1"/>
  <c r="GM1103" i="1" s="1"/>
  <c r="GN1103" i="1" s="1"/>
  <c r="CU761" i="3"/>
  <c r="CV761" i="3"/>
  <c r="CW762" i="3"/>
  <c r="CX763" i="3"/>
  <c r="CX773" i="3"/>
  <c r="CX761" i="3"/>
  <c r="CX767" i="3"/>
  <c r="CX765" i="3"/>
  <c r="CW763" i="3"/>
  <c r="CX769" i="3"/>
  <c r="Q1095" i="1"/>
  <c r="CP1095" i="1" s="1"/>
  <c r="O1095" i="1" s="1"/>
  <c r="GM1095" i="1" s="1"/>
  <c r="GN1095" i="1" s="1"/>
  <c r="CW711" i="3"/>
  <c r="CX713" i="3"/>
  <c r="CX717" i="3"/>
  <c r="CX721" i="3"/>
  <c r="CX709" i="3"/>
  <c r="CX711" i="3"/>
  <c r="CX714" i="3"/>
  <c r="CX718" i="3"/>
  <c r="CU709" i="3"/>
  <c r="AX1027" i="1"/>
  <c r="S1025" i="1"/>
  <c r="DX1027" i="1" s="1"/>
  <c r="CT1025" i="1"/>
  <c r="AB1025" i="1"/>
  <c r="CP1025" i="1"/>
  <c r="O1025" i="1" s="1"/>
  <c r="Y1023" i="1"/>
  <c r="CZ1023" i="1"/>
  <c r="P1022" i="1"/>
  <c r="CQ1022" i="1"/>
  <c r="GA1020" i="1"/>
  <c r="FV1020" i="1"/>
  <c r="FQ1020" i="1"/>
  <c r="DV1020" i="1"/>
  <c r="ET988" i="1"/>
  <c r="BD963" i="1"/>
  <c r="F1013" i="1"/>
  <c r="S984" i="1"/>
  <c r="CT984" i="1"/>
  <c r="AB984" i="1"/>
  <c r="CP984" i="1"/>
  <c r="O984" i="1" s="1"/>
  <c r="Y982" i="1"/>
  <c r="CZ982" i="1"/>
  <c r="P981" i="1"/>
  <c r="CP981" i="1" s="1"/>
  <c r="O981" i="1" s="1"/>
  <c r="GM981" i="1" s="1"/>
  <c r="GN981" i="1" s="1"/>
  <c r="CQ981" i="1"/>
  <c r="CP979" i="1"/>
  <c r="O979" i="1" s="1"/>
  <c r="GM979" i="1" s="1"/>
  <c r="GN979" i="1" s="1"/>
  <c r="Y978" i="1"/>
  <c r="CZ978" i="1"/>
  <c r="CP975" i="1"/>
  <c r="O975" i="1" s="1"/>
  <c r="GM975" i="1" s="1"/>
  <c r="GN975" i="1" s="1"/>
  <c r="Y974" i="1"/>
  <c r="CZ974" i="1"/>
  <c r="CP971" i="1"/>
  <c r="O971" i="1" s="1"/>
  <c r="GM971" i="1" s="1"/>
  <c r="GN971" i="1" s="1"/>
  <c r="Y970" i="1"/>
  <c r="CZ970" i="1"/>
  <c r="CP967" i="1"/>
  <c r="O967" i="1" s="1"/>
  <c r="GM967" i="1" s="1"/>
  <c r="GN967" i="1" s="1"/>
  <c r="Y966" i="1"/>
  <c r="CZ966" i="1"/>
  <c r="CJ988" i="1"/>
  <c r="P944" i="1"/>
  <c r="ET892" i="1"/>
  <c r="EB892" i="1"/>
  <c r="DO931" i="1"/>
  <c r="AH892" i="1"/>
  <c r="U931" i="1"/>
  <c r="GM929" i="1"/>
  <c r="AB928" i="1"/>
  <c r="X927" i="1"/>
  <c r="AD927" i="1"/>
  <c r="CY927" i="1"/>
  <c r="R927" i="1"/>
  <c r="CS927" i="1"/>
  <c r="GM925" i="1"/>
  <c r="AB924" i="1"/>
  <c r="X923" i="1"/>
  <c r="AD923" i="1"/>
  <c r="CY923" i="1"/>
  <c r="R923" i="1"/>
  <c r="CS923" i="1"/>
  <c r="GM921" i="1"/>
  <c r="AB920" i="1"/>
  <c r="X919" i="1"/>
  <c r="EC931" i="1" s="1"/>
  <c r="AD919" i="1"/>
  <c r="CY919" i="1"/>
  <c r="R919" i="1"/>
  <c r="CS919" i="1"/>
  <c r="AI931" i="1"/>
  <c r="AG931" i="1"/>
  <c r="P885" i="1"/>
  <c r="EV819" i="1"/>
  <c r="DW819" i="1"/>
  <c r="DJ860" i="1"/>
  <c r="FV819" i="1"/>
  <c r="EM860" i="1"/>
  <c r="GB860" i="1"/>
  <c r="CJ860" i="1"/>
  <c r="AJ860" i="1"/>
  <c r="BB764" i="1"/>
  <c r="F800" i="1"/>
  <c r="AT787" i="1"/>
  <c r="CC764" i="1"/>
  <c r="FV764" i="1"/>
  <c r="EM787" i="1"/>
  <c r="DZ787" i="1"/>
  <c r="CJ787" i="1"/>
  <c r="AJ787" i="1"/>
  <c r="AI732" i="1"/>
  <c r="GB732" i="1"/>
  <c r="EA732" i="1"/>
  <c r="AG732" i="1"/>
  <c r="AH645" i="1"/>
  <c r="CQ1358" i="1"/>
  <c r="CX1149" i="3"/>
  <c r="CX1153" i="3"/>
  <c r="CX1150" i="3"/>
  <c r="CX1154" i="3"/>
  <c r="CU1147" i="3"/>
  <c r="CW1148" i="3"/>
  <c r="CX1151" i="3"/>
  <c r="BB1313" i="1"/>
  <c r="CT1308" i="1"/>
  <c r="CQ1307" i="1"/>
  <c r="EV1270" i="1"/>
  <c r="ET1229" i="1"/>
  <c r="CZ1227" i="1"/>
  <c r="CZ1226" i="1"/>
  <c r="CZ1225" i="1"/>
  <c r="CZ1224" i="1"/>
  <c r="CZ1223" i="1"/>
  <c r="CZ1222" i="1"/>
  <c r="CZ1221" i="1"/>
  <c r="CZ1220" i="1"/>
  <c r="CT1216" i="1"/>
  <c r="CT1215" i="1"/>
  <c r="CT1214" i="1"/>
  <c r="CS1213" i="1"/>
  <c r="CT1212" i="1"/>
  <c r="EU1174" i="1"/>
  <c r="CZ1172" i="1"/>
  <c r="CZ1171" i="1"/>
  <c r="CZ1170" i="1"/>
  <c r="CZ1169" i="1"/>
  <c r="CZ1168" i="1"/>
  <c r="CS1167" i="1"/>
  <c r="CZ1164" i="1"/>
  <c r="CQ1139" i="1"/>
  <c r="CQ1131" i="1"/>
  <c r="CT1130" i="1"/>
  <c r="CS1129" i="1"/>
  <c r="CQ1127" i="1"/>
  <c r="CT1126" i="1"/>
  <c r="CT1125" i="1"/>
  <c r="CT1124" i="1"/>
  <c r="CW870" i="3"/>
  <c r="CX872" i="3"/>
  <c r="CX876" i="3"/>
  <c r="CX868" i="3"/>
  <c r="CX870" i="3"/>
  <c r="CX873" i="3"/>
  <c r="CX877" i="3"/>
  <c r="CU868" i="3"/>
  <c r="CQ1119" i="1"/>
  <c r="CT1118" i="1"/>
  <c r="CT1117" i="1"/>
  <c r="CT1116" i="1"/>
  <c r="R1115" i="1"/>
  <c r="CW826" i="3"/>
  <c r="CX828" i="3"/>
  <c r="CX832" i="3"/>
  <c r="CX824" i="3"/>
  <c r="CX826" i="3"/>
  <c r="CX829" i="3"/>
  <c r="CX833" i="3"/>
  <c r="CU824" i="3"/>
  <c r="CQ1111" i="1"/>
  <c r="CT1110" i="1"/>
  <c r="CT1109" i="1"/>
  <c r="CT1108" i="1"/>
  <c r="R1107" i="1"/>
  <c r="CU774" i="3"/>
  <c r="CW775" i="3"/>
  <c r="CW776" i="3"/>
  <c r="CX777" i="3"/>
  <c r="CX782" i="3"/>
  <c r="CV774" i="3"/>
  <c r="CX775" i="3"/>
  <c r="CX780" i="3"/>
  <c r="CX781" i="3"/>
  <c r="CX786" i="3"/>
  <c r="CX784" i="3"/>
  <c r="CW777" i="3"/>
  <c r="CQ1103" i="1"/>
  <c r="CT1102" i="1"/>
  <c r="CT1101" i="1"/>
  <c r="CT1100" i="1"/>
  <c r="R1099" i="1"/>
  <c r="CW723" i="3"/>
  <c r="CW725" i="3"/>
  <c r="CX728" i="3"/>
  <c r="CX732" i="3"/>
  <c r="CU722" i="3"/>
  <c r="CX723" i="3"/>
  <c r="CX725" i="3"/>
  <c r="CV722" i="3"/>
  <c r="CW724" i="3"/>
  <c r="CX726" i="3"/>
  <c r="CX730" i="3"/>
  <c r="CX733" i="3"/>
  <c r="CX729" i="3"/>
  <c r="CQ1095" i="1"/>
  <c r="CT1094" i="1"/>
  <c r="CT1093" i="1"/>
  <c r="CT1092" i="1"/>
  <c r="R1091" i="1"/>
  <c r="BB1027" i="1"/>
  <c r="AB1024" i="1"/>
  <c r="P1024" i="1"/>
  <c r="CP1024" i="1" s="1"/>
  <c r="O1024" i="1" s="1"/>
  <c r="GM1024" i="1" s="1"/>
  <c r="GN1024" i="1" s="1"/>
  <c r="DW1027" i="1"/>
  <c r="T1022" i="1"/>
  <c r="AG1027" i="1" s="1"/>
  <c r="AB1022" i="1"/>
  <c r="BZ1020" i="1"/>
  <c r="F1006" i="1"/>
  <c r="EH988" i="1"/>
  <c r="BC988" i="1"/>
  <c r="CY986" i="1"/>
  <c r="AB983" i="1"/>
  <c r="P983" i="1"/>
  <c r="CP983" i="1" s="1"/>
  <c r="O983" i="1" s="1"/>
  <c r="GM983" i="1" s="1"/>
  <c r="GN983" i="1" s="1"/>
  <c r="AB981" i="1"/>
  <c r="S980" i="1"/>
  <c r="CT980" i="1"/>
  <c r="Q980" i="1"/>
  <c r="CP980" i="1" s="1"/>
  <c r="O980" i="1" s="1"/>
  <c r="AB979" i="1"/>
  <c r="X978" i="1"/>
  <c r="S976" i="1"/>
  <c r="CT976" i="1"/>
  <c r="Q976" i="1"/>
  <c r="CP976" i="1" s="1"/>
  <c r="O976" i="1" s="1"/>
  <c r="AB975" i="1"/>
  <c r="X974" i="1"/>
  <c r="S972" i="1"/>
  <c r="CT972" i="1"/>
  <c r="Q972" i="1"/>
  <c r="CP972" i="1" s="1"/>
  <c r="O972" i="1" s="1"/>
  <c r="AB971" i="1"/>
  <c r="X970" i="1"/>
  <c r="S968" i="1"/>
  <c r="CT968" i="1"/>
  <c r="Q968" i="1"/>
  <c r="CP968" i="1" s="1"/>
  <c r="O968" i="1" s="1"/>
  <c r="AB967" i="1"/>
  <c r="X966" i="1"/>
  <c r="AU963" i="1"/>
  <c r="P956" i="1"/>
  <c r="EV892" i="1"/>
  <c r="EP931" i="1"/>
  <c r="DX892" i="1"/>
  <c r="DK931" i="1"/>
  <c r="CG892" i="1"/>
  <c r="AX931" i="1"/>
  <c r="Y928" i="1"/>
  <c r="CP928" i="1"/>
  <c r="O928" i="1" s="1"/>
  <c r="CR927" i="1"/>
  <c r="AB927" i="1"/>
  <c r="Q927" i="1"/>
  <c r="CP927" i="1" s="1"/>
  <c r="O927" i="1" s="1"/>
  <c r="GM927" i="1" s="1"/>
  <c r="X926" i="1"/>
  <c r="GM926" i="1" s="1"/>
  <c r="AD926" i="1"/>
  <c r="AB926" i="1" s="1"/>
  <c r="CY926" i="1"/>
  <c r="R926" i="1"/>
  <c r="CS926" i="1"/>
  <c r="Y924" i="1"/>
  <c r="CP924" i="1"/>
  <c r="O924" i="1" s="1"/>
  <c r="CR923" i="1"/>
  <c r="AB923" i="1"/>
  <c r="Q923" i="1"/>
  <c r="CP923" i="1" s="1"/>
  <c r="O923" i="1" s="1"/>
  <c r="GM923" i="1" s="1"/>
  <c r="X922" i="1"/>
  <c r="GM922" i="1" s="1"/>
  <c r="AD922" i="1"/>
  <c r="AB922" i="1" s="1"/>
  <c r="CY922" i="1"/>
  <c r="R922" i="1"/>
  <c r="CS922" i="1"/>
  <c r="Y920" i="1"/>
  <c r="CP920" i="1"/>
  <c r="O920" i="1" s="1"/>
  <c r="CR919" i="1"/>
  <c r="AB919" i="1"/>
  <c r="Q919" i="1"/>
  <c r="CP919" i="1" s="1"/>
  <c r="O919" i="1" s="1"/>
  <c r="GM919" i="1" s="1"/>
  <c r="X918" i="1"/>
  <c r="GM918" i="1" s="1"/>
  <c r="AD918" i="1"/>
  <c r="AB918" i="1" s="1"/>
  <c r="CY918" i="1"/>
  <c r="R918" i="1"/>
  <c r="CS918" i="1"/>
  <c r="CP917" i="1"/>
  <c r="O917" i="1" s="1"/>
  <c r="GM917" i="1" s="1"/>
  <c r="CP896" i="1"/>
  <c r="O896" i="1" s="1"/>
  <c r="GM896" i="1" s="1"/>
  <c r="GN896" i="1" s="1"/>
  <c r="EA931" i="1"/>
  <c r="DZ931" i="1"/>
  <c r="EG819" i="1"/>
  <c r="P864" i="1"/>
  <c r="X856" i="1"/>
  <c r="CY856" i="1"/>
  <c r="Y856" i="1"/>
  <c r="CZ856" i="1"/>
  <c r="X852" i="1"/>
  <c r="CY852" i="1"/>
  <c r="Y852" i="1"/>
  <c r="CZ852" i="1"/>
  <c r="X848" i="1"/>
  <c r="CY848" i="1"/>
  <c r="Y848" i="1"/>
  <c r="CZ848" i="1"/>
  <c r="X844" i="1"/>
  <c r="CY844" i="1"/>
  <c r="Y844" i="1"/>
  <c r="CZ844" i="1"/>
  <c r="CC819" i="1"/>
  <c r="AT860" i="1"/>
  <c r="X840" i="1"/>
  <c r="CY840" i="1"/>
  <c r="Y840" i="1"/>
  <c r="CZ840" i="1"/>
  <c r="X836" i="1"/>
  <c r="CY836" i="1"/>
  <c r="Y836" i="1"/>
  <c r="CZ836" i="1"/>
  <c r="X832" i="1"/>
  <c r="CY832" i="1"/>
  <c r="Y832" i="1"/>
  <c r="CZ832" i="1"/>
  <c r="X828" i="1"/>
  <c r="CY828" i="1"/>
  <c r="Y828" i="1"/>
  <c r="ED860" i="1" s="1"/>
  <c r="CZ828" i="1"/>
  <c r="EB860" i="1"/>
  <c r="AI860" i="1"/>
  <c r="AG860" i="1"/>
  <c r="AU764" i="1"/>
  <c r="F806" i="1"/>
  <c r="DY787" i="1"/>
  <c r="EB787" i="1"/>
  <c r="X767" i="1"/>
  <c r="CY767" i="1"/>
  <c r="Y767" i="1"/>
  <c r="CZ767" i="1"/>
  <c r="DX787" i="1"/>
  <c r="AI787" i="1"/>
  <c r="AG787" i="1"/>
  <c r="FU711" i="1"/>
  <c r="EL732" i="1"/>
  <c r="X730" i="1"/>
  <c r="CY730" i="1"/>
  <c r="Y730" i="1"/>
  <c r="CZ730" i="1"/>
  <c r="EG1027" i="1"/>
  <c r="CU679" i="3"/>
  <c r="CV679" i="3"/>
  <c r="CX681" i="3"/>
  <c r="CX679" i="3"/>
  <c r="AO988" i="1"/>
  <c r="AD977" i="1"/>
  <c r="AB977" i="1" s="1"/>
  <c r="AD973" i="1"/>
  <c r="AB973" i="1" s="1"/>
  <c r="AD969" i="1"/>
  <c r="AB969" i="1" s="1"/>
  <c r="CW669" i="3"/>
  <c r="CW671" i="3"/>
  <c r="CX674" i="3"/>
  <c r="CU668" i="3"/>
  <c r="CX669" i="3"/>
  <c r="CX671" i="3"/>
  <c r="CV668" i="3"/>
  <c r="AD965" i="1"/>
  <c r="AB965" i="1" s="1"/>
  <c r="F946" i="1"/>
  <c r="EU931" i="1"/>
  <c r="DU931" i="1"/>
  <c r="AO931" i="1"/>
  <c r="FR929" i="1"/>
  <c r="FR928" i="1"/>
  <c r="FR927" i="1"/>
  <c r="FR926" i="1"/>
  <c r="FR925" i="1"/>
  <c r="FR924" i="1"/>
  <c r="FR923" i="1"/>
  <c r="FR922" i="1"/>
  <c r="FR921" i="1"/>
  <c r="FR920" i="1"/>
  <c r="FR919" i="1"/>
  <c r="FR918" i="1"/>
  <c r="FR917" i="1"/>
  <c r="FR916" i="1"/>
  <c r="CS916" i="1"/>
  <c r="R916" i="1"/>
  <c r="FR915" i="1"/>
  <c r="CS915" i="1"/>
  <c r="R915" i="1"/>
  <c r="FR914" i="1"/>
  <c r="CS914" i="1"/>
  <c r="R914" i="1"/>
  <c r="FR913" i="1"/>
  <c r="CS913" i="1"/>
  <c r="R913" i="1"/>
  <c r="FR912" i="1"/>
  <c r="CS912" i="1"/>
  <c r="R912" i="1"/>
  <c r="FR911" i="1"/>
  <c r="CS911" i="1"/>
  <c r="R911" i="1"/>
  <c r="FR910" i="1"/>
  <c r="CS910" i="1"/>
  <c r="R910" i="1"/>
  <c r="FR909" i="1"/>
  <c r="CS909" i="1"/>
  <c r="R909" i="1"/>
  <c r="FR908" i="1"/>
  <c r="CS908" i="1"/>
  <c r="R908" i="1"/>
  <c r="FR907" i="1"/>
  <c r="CS907" i="1"/>
  <c r="R907" i="1"/>
  <c r="FR906" i="1"/>
  <c r="CS906" i="1"/>
  <c r="R906" i="1"/>
  <c r="FR905" i="1"/>
  <c r="CS905" i="1"/>
  <c r="R905" i="1"/>
  <c r="FR904" i="1"/>
  <c r="CS904" i="1"/>
  <c r="R904" i="1"/>
  <c r="FR903" i="1"/>
  <c r="CS903" i="1"/>
  <c r="R903" i="1"/>
  <c r="FR902" i="1"/>
  <c r="CS902" i="1"/>
  <c r="R902" i="1"/>
  <c r="FR901" i="1"/>
  <c r="CS901" i="1"/>
  <c r="R901" i="1"/>
  <c r="FR900" i="1"/>
  <c r="CS900" i="1"/>
  <c r="R900" i="1"/>
  <c r="FR899" i="1"/>
  <c r="CS899" i="1"/>
  <c r="R899" i="1"/>
  <c r="DW931" i="1" s="1"/>
  <c r="FR898" i="1"/>
  <c r="BY931" i="1" s="1"/>
  <c r="CS898" i="1"/>
  <c r="R898" i="1"/>
  <c r="CZ897" i="1"/>
  <c r="CZ896" i="1"/>
  <c r="CZ895" i="1"/>
  <c r="CX652" i="3"/>
  <c r="CU652" i="3"/>
  <c r="CX656" i="3"/>
  <c r="CX660" i="3"/>
  <c r="CV652" i="3"/>
  <c r="CW654" i="3"/>
  <c r="CX657" i="3"/>
  <c r="CX653" i="3"/>
  <c r="CY894" i="1"/>
  <c r="CQ894" i="1"/>
  <c r="AD894" i="1"/>
  <c r="AB894" i="1" s="1"/>
  <c r="X894" i="1"/>
  <c r="AK931" i="1" s="1"/>
  <c r="P894" i="1"/>
  <c r="FP892" i="1"/>
  <c r="EU860" i="1"/>
  <c r="AO860" i="1"/>
  <c r="CZ858" i="1"/>
  <c r="CY857" i="1"/>
  <c r="CQ857" i="1"/>
  <c r="AD857" i="1"/>
  <c r="AB857" i="1" s="1"/>
  <c r="X857" i="1"/>
  <c r="P857" i="1"/>
  <c r="CP857" i="1" s="1"/>
  <c r="O857" i="1" s="1"/>
  <c r="GM857" i="1" s="1"/>
  <c r="GN857" i="1" s="1"/>
  <c r="CT856" i="1"/>
  <c r="CS855" i="1"/>
  <c r="R855" i="1"/>
  <c r="CZ854" i="1"/>
  <c r="CW634" i="3"/>
  <c r="CW636" i="3"/>
  <c r="CW638" i="3"/>
  <c r="CX634" i="3"/>
  <c r="CX636" i="3"/>
  <c r="CX638" i="3"/>
  <c r="CX641" i="3"/>
  <c r="CU633" i="3"/>
  <c r="CY853" i="1"/>
  <c r="CQ853" i="1"/>
  <c r="AD853" i="1"/>
  <c r="AB853" i="1" s="1"/>
  <c r="X853" i="1"/>
  <c r="P853" i="1"/>
  <c r="CP853" i="1" s="1"/>
  <c r="O853" i="1" s="1"/>
  <c r="GM853" i="1" s="1"/>
  <c r="GN853" i="1" s="1"/>
  <c r="CT852" i="1"/>
  <c r="CS851" i="1"/>
  <c r="R851" i="1"/>
  <c r="CZ850" i="1"/>
  <c r="CX613" i="3"/>
  <c r="CX615" i="3"/>
  <c r="CX617" i="3"/>
  <c r="CU613" i="3"/>
  <c r="CV613" i="3"/>
  <c r="CW615" i="3"/>
  <c r="CW617" i="3"/>
  <c r="CX619" i="3"/>
  <c r="CY849" i="1"/>
  <c r="CQ849" i="1"/>
  <c r="AD849" i="1"/>
  <c r="AB849" i="1" s="1"/>
  <c r="X849" i="1"/>
  <c r="P849" i="1"/>
  <c r="CP849" i="1" s="1"/>
  <c r="O849" i="1" s="1"/>
  <c r="CT848" i="1"/>
  <c r="CS847" i="1"/>
  <c r="R847" i="1"/>
  <c r="CZ846" i="1"/>
  <c r="CW594" i="3"/>
  <c r="CW596" i="3"/>
  <c r="CW598" i="3"/>
  <c r="CX601" i="3"/>
  <c r="CU593" i="3"/>
  <c r="CX594" i="3"/>
  <c r="CX596" i="3"/>
  <c r="CX598" i="3"/>
  <c r="CY845" i="1"/>
  <c r="CQ845" i="1"/>
  <c r="AD845" i="1"/>
  <c r="AB845" i="1" s="1"/>
  <c r="X845" i="1"/>
  <c r="P845" i="1"/>
  <c r="CP845" i="1" s="1"/>
  <c r="O845" i="1" s="1"/>
  <c r="GM845" i="1" s="1"/>
  <c r="GN845" i="1" s="1"/>
  <c r="CT844" i="1"/>
  <c r="CS843" i="1"/>
  <c r="R843" i="1"/>
  <c r="CZ842" i="1"/>
  <c r="CV573" i="3"/>
  <c r="CW575" i="3"/>
  <c r="CW577" i="3"/>
  <c r="CX579" i="3"/>
  <c r="CX573" i="3"/>
  <c r="CX575" i="3"/>
  <c r="CX577" i="3"/>
  <c r="CU573" i="3"/>
  <c r="CY841" i="1"/>
  <c r="CQ841" i="1"/>
  <c r="AD841" i="1"/>
  <c r="AB841" i="1" s="1"/>
  <c r="X841" i="1"/>
  <c r="P841" i="1"/>
  <c r="CP841" i="1" s="1"/>
  <c r="O841" i="1" s="1"/>
  <c r="CT840" i="1"/>
  <c r="CS839" i="1"/>
  <c r="R839" i="1"/>
  <c r="CZ838" i="1"/>
  <c r="CX554" i="3"/>
  <c r="CX556" i="3"/>
  <c r="CX558" i="3"/>
  <c r="CX561" i="3"/>
  <c r="CU554" i="3"/>
  <c r="CY837" i="1"/>
  <c r="CQ837" i="1"/>
  <c r="AD837" i="1"/>
  <c r="AB837" i="1" s="1"/>
  <c r="X837" i="1"/>
  <c r="P837" i="1"/>
  <c r="CP837" i="1" s="1"/>
  <c r="O837" i="1" s="1"/>
  <c r="CT836" i="1"/>
  <c r="CS835" i="1"/>
  <c r="R835" i="1"/>
  <c r="CZ834" i="1"/>
  <c r="CX536" i="3"/>
  <c r="CX538" i="3"/>
  <c r="CX540" i="3"/>
  <c r="CX543" i="3"/>
  <c r="CU536" i="3"/>
  <c r="CY833" i="1"/>
  <c r="CQ833" i="1"/>
  <c r="AD833" i="1"/>
  <c r="AB833" i="1" s="1"/>
  <c r="X833" i="1"/>
  <c r="P833" i="1"/>
  <c r="CP833" i="1" s="1"/>
  <c r="O833" i="1" s="1"/>
  <c r="GM833" i="1" s="1"/>
  <c r="GN833" i="1" s="1"/>
  <c r="CT832" i="1"/>
  <c r="CS831" i="1"/>
  <c r="R831" i="1"/>
  <c r="CZ830" i="1"/>
  <c r="CX518" i="3"/>
  <c r="CX520" i="3"/>
  <c r="CX522" i="3"/>
  <c r="CX525" i="3"/>
  <c r="CU518" i="3"/>
  <c r="CY829" i="1"/>
  <c r="CQ829" i="1"/>
  <c r="AD829" i="1"/>
  <c r="AB829" i="1" s="1"/>
  <c r="X829" i="1"/>
  <c r="P829" i="1"/>
  <c r="CP829" i="1" s="1"/>
  <c r="O829" i="1" s="1"/>
  <c r="CT828" i="1"/>
  <c r="CY827" i="1"/>
  <c r="CQ827" i="1"/>
  <c r="AD827" i="1"/>
  <c r="AB827" i="1" s="1"/>
  <c r="X827" i="1"/>
  <c r="P827" i="1"/>
  <c r="CP827" i="1" s="1"/>
  <c r="O827" i="1" s="1"/>
  <c r="GM827" i="1" s="1"/>
  <c r="GN827" i="1" s="1"/>
  <c r="CZ826" i="1"/>
  <c r="CX503" i="3"/>
  <c r="CX504" i="3"/>
  <c r="CW505" i="3"/>
  <c r="CU500" i="3"/>
  <c r="CX505" i="3"/>
  <c r="CX507" i="3"/>
  <c r="CY825" i="1"/>
  <c r="CQ825" i="1"/>
  <c r="AD825" i="1"/>
  <c r="AB825" i="1" s="1"/>
  <c r="X825" i="1"/>
  <c r="P825" i="1"/>
  <c r="CP825" i="1" s="1"/>
  <c r="O825" i="1" s="1"/>
  <c r="GM825" i="1" s="1"/>
  <c r="GN825" i="1" s="1"/>
  <c r="CT824" i="1"/>
  <c r="CS823" i="1"/>
  <c r="R823" i="1"/>
  <c r="AE860" i="1" s="1"/>
  <c r="CZ822" i="1"/>
  <c r="CX489" i="3"/>
  <c r="CX483" i="3"/>
  <c r="CX485" i="3"/>
  <c r="CX487" i="3"/>
  <c r="CX490" i="3"/>
  <c r="CU482" i="3"/>
  <c r="CW483" i="3"/>
  <c r="CW485" i="3"/>
  <c r="CW487" i="3"/>
  <c r="CY821" i="1"/>
  <c r="CQ821" i="1"/>
  <c r="AD821" i="1"/>
  <c r="AB821" i="1" s="1"/>
  <c r="X821" i="1"/>
  <c r="AK860" i="1" s="1"/>
  <c r="P821" i="1"/>
  <c r="FP819" i="1"/>
  <c r="EU787" i="1"/>
  <c r="FR785" i="1"/>
  <c r="CS785" i="1"/>
  <c r="R785" i="1"/>
  <c r="FR784" i="1"/>
  <c r="CS784" i="1"/>
  <c r="R784" i="1"/>
  <c r="FR783" i="1"/>
  <c r="CS783" i="1"/>
  <c r="R783" i="1"/>
  <c r="FR782" i="1"/>
  <c r="CS782" i="1"/>
  <c r="R782" i="1"/>
  <c r="FR781" i="1"/>
  <c r="CS781" i="1"/>
  <c r="R781" i="1"/>
  <c r="FR780" i="1"/>
  <c r="CS780" i="1"/>
  <c r="R780" i="1"/>
  <c r="CZ779" i="1"/>
  <c r="CS778" i="1"/>
  <c r="R778" i="1"/>
  <c r="AE787" i="1" s="1"/>
  <c r="CY777" i="1"/>
  <c r="CQ777" i="1"/>
  <c r="AD777" i="1"/>
  <c r="AB777" i="1" s="1"/>
  <c r="X777" i="1"/>
  <c r="P777" i="1"/>
  <c r="CY776" i="1"/>
  <c r="CQ776" i="1"/>
  <c r="AD776" i="1"/>
  <c r="AB776" i="1" s="1"/>
  <c r="X776" i="1"/>
  <c r="P776" i="1"/>
  <c r="CY775" i="1"/>
  <c r="CQ775" i="1"/>
  <c r="AD775" i="1"/>
  <c r="AB775" i="1" s="1"/>
  <c r="X775" i="1"/>
  <c r="P775" i="1"/>
  <c r="CY774" i="1"/>
  <c r="CQ774" i="1"/>
  <c r="AD774" i="1"/>
  <c r="AB774" i="1" s="1"/>
  <c r="X774" i="1"/>
  <c r="P774" i="1"/>
  <c r="CY773" i="1"/>
  <c r="CQ773" i="1"/>
  <c r="AD773" i="1"/>
  <c r="AB773" i="1" s="1"/>
  <c r="X773" i="1"/>
  <c r="P773" i="1"/>
  <c r="CY772" i="1"/>
  <c r="CQ772" i="1"/>
  <c r="AD772" i="1"/>
  <c r="AB772" i="1" s="1"/>
  <c r="X772" i="1"/>
  <c r="P772" i="1"/>
  <c r="CY771" i="1"/>
  <c r="CQ771" i="1"/>
  <c r="AD771" i="1"/>
  <c r="AB771" i="1" s="1"/>
  <c r="X771" i="1"/>
  <c r="P771" i="1"/>
  <c r="CY770" i="1"/>
  <c r="CQ770" i="1"/>
  <c r="AD770" i="1"/>
  <c r="AB770" i="1" s="1"/>
  <c r="X770" i="1"/>
  <c r="P770" i="1"/>
  <c r="CY769" i="1"/>
  <c r="CQ769" i="1"/>
  <c r="AD769" i="1"/>
  <c r="AB769" i="1" s="1"/>
  <c r="X769" i="1"/>
  <c r="P769" i="1"/>
  <c r="CY768" i="1"/>
  <c r="CQ768" i="1"/>
  <c r="AD768" i="1"/>
  <c r="AB768" i="1" s="1"/>
  <c r="X768" i="1"/>
  <c r="P768" i="1"/>
  <c r="CT767" i="1"/>
  <c r="CY766" i="1"/>
  <c r="CQ766" i="1"/>
  <c r="AD766" i="1"/>
  <c r="AB766" i="1" s="1"/>
  <c r="X766" i="1"/>
  <c r="AK787" i="1" s="1"/>
  <c r="P766" i="1"/>
  <c r="CL764" i="1"/>
  <c r="CD764" i="1"/>
  <c r="BZ764" i="1"/>
  <c r="EG732" i="1"/>
  <c r="BC732" i="1"/>
  <c r="S732" i="1"/>
  <c r="CT730" i="1"/>
  <c r="CY729" i="1"/>
  <c r="CQ729" i="1"/>
  <c r="AD729" i="1"/>
  <c r="AB729" i="1" s="1"/>
  <c r="X729" i="1"/>
  <c r="P729" i="1"/>
  <c r="CP729" i="1" s="1"/>
  <c r="O729" i="1" s="1"/>
  <c r="GM729" i="1" s="1"/>
  <c r="GN729" i="1" s="1"/>
  <c r="FR728" i="1"/>
  <c r="CS728" i="1"/>
  <c r="R728" i="1"/>
  <c r="FR727" i="1"/>
  <c r="CS727" i="1"/>
  <c r="R727" i="1"/>
  <c r="CZ726" i="1"/>
  <c r="CS725" i="1"/>
  <c r="R725" i="1"/>
  <c r="CY724" i="1"/>
  <c r="CQ724" i="1"/>
  <c r="AD724" i="1"/>
  <c r="AB724" i="1" s="1"/>
  <c r="X724" i="1"/>
  <c r="P724" i="1"/>
  <c r="CY723" i="1"/>
  <c r="CQ723" i="1"/>
  <c r="AD723" i="1"/>
  <c r="AB723" i="1" s="1"/>
  <c r="X723" i="1"/>
  <c r="P723" i="1"/>
  <c r="CY722" i="1"/>
  <c r="CQ722" i="1"/>
  <c r="AD722" i="1"/>
  <c r="AB722" i="1" s="1"/>
  <c r="X722" i="1"/>
  <c r="P722" i="1"/>
  <c r="CY721" i="1"/>
  <c r="CQ721" i="1"/>
  <c r="AD721" i="1"/>
  <c r="AB721" i="1" s="1"/>
  <c r="X721" i="1"/>
  <c r="P721" i="1"/>
  <c r="CY720" i="1"/>
  <c r="CQ720" i="1"/>
  <c r="AD720" i="1"/>
  <c r="AB720" i="1" s="1"/>
  <c r="X720" i="1"/>
  <c r="P720" i="1"/>
  <c r="CY719" i="1"/>
  <c r="CQ719" i="1"/>
  <c r="X719" i="1"/>
  <c r="Q718" i="1"/>
  <c r="R717" i="1"/>
  <c r="CS717" i="1"/>
  <c r="X717" i="1"/>
  <c r="FR717" i="1"/>
  <c r="CP717" i="1"/>
  <c r="O717" i="1" s="1"/>
  <c r="GM717" i="1" s="1"/>
  <c r="CZ716" i="1"/>
  <c r="CR716" i="1"/>
  <c r="CY715" i="1"/>
  <c r="AB714" i="1"/>
  <c r="Y714" i="1"/>
  <c r="CZ714" i="1"/>
  <c r="CZ713" i="1"/>
  <c r="CM711" i="1"/>
  <c r="FQ626" i="1"/>
  <c r="EL645" i="1"/>
  <c r="F661" i="1"/>
  <c r="BC626" i="1"/>
  <c r="AZ645" i="1"/>
  <c r="AB642" i="1"/>
  <c r="P642" i="1"/>
  <c r="CP642" i="1" s="1"/>
  <c r="O642" i="1" s="1"/>
  <c r="CQ642" i="1"/>
  <c r="AB639" i="1"/>
  <c r="CP639" i="1"/>
  <c r="O639" i="1" s="1"/>
  <c r="GM639" i="1" s="1"/>
  <c r="GN639" i="1" s="1"/>
  <c r="CZ636" i="1"/>
  <c r="CV409" i="3"/>
  <c r="CX409" i="3"/>
  <c r="CU409" i="3"/>
  <c r="CX410" i="3"/>
  <c r="P636" i="1"/>
  <c r="R636" i="1"/>
  <c r="AQ645" i="1"/>
  <c r="BZ626" i="1"/>
  <c r="FV645" i="1"/>
  <c r="DZ645" i="1"/>
  <c r="DV645" i="1"/>
  <c r="EV529" i="1"/>
  <c r="P619" i="1"/>
  <c r="Y590" i="1"/>
  <c r="CZ590" i="1"/>
  <c r="X590" i="1"/>
  <c r="CY590" i="1"/>
  <c r="EA594" i="1"/>
  <c r="FR559" i="1"/>
  <c r="CP559" i="1"/>
  <c r="O559" i="1" s="1"/>
  <c r="GM559" i="1" s="1"/>
  <c r="AH594" i="1"/>
  <c r="CP534" i="1"/>
  <c r="O534" i="1" s="1"/>
  <c r="GB594" i="1"/>
  <c r="AH497" i="1"/>
  <c r="Y916" i="1"/>
  <c r="Q916" i="1"/>
  <c r="CP916" i="1" s="1"/>
  <c r="O916" i="1" s="1"/>
  <c r="GM916" i="1" s="1"/>
  <c r="Y915" i="1"/>
  <c r="Q915" i="1"/>
  <c r="CP915" i="1" s="1"/>
  <c r="O915" i="1" s="1"/>
  <c r="GM915" i="1" s="1"/>
  <c r="Y914" i="1"/>
  <c r="Q914" i="1"/>
  <c r="CP914" i="1" s="1"/>
  <c r="O914" i="1" s="1"/>
  <c r="GM914" i="1" s="1"/>
  <c r="Y913" i="1"/>
  <c r="Q913" i="1"/>
  <c r="CP913" i="1" s="1"/>
  <c r="O913" i="1" s="1"/>
  <c r="GM913" i="1" s="1"/>
  <c r="Y912" i="1"/>
  <c r="Q912" i="1"/>
  <c r="CP912" i="1" s="1"/>
  <c r="O912" i="1" s="1"/>
  <c r="GM912" i="1" s="1"/>
  <c r="Y911" i="1"/>
  <c r="Q911" i="1"/>
  <c r="CP911" i="1" s="1"/>
  <c r="O911" i="1" s="1"/>
  <c r="GM911" i="1" s="1"/>
  <c r="Y910" i="1"/>
  <c r="Q910" i="1"/>
  <c r="CP910" i="1" s="1"/>
  <c r="O910" i="1" s="1"/>
  <c r="GM910" i="1" s="1"/>
  <c r="Y909" i="1"/>
  <c r="Q909" i="1"/>
  <c r="CP909" i="1" s="1"/>
  <c r="O909" i="1" s="1"/>
  <c r="GM909" i="1" s="1"/>
  <c r="Y908" i="1"/>
  <c r="Q908" i="1"/>
  <c r="CP908" i="1" s="1"/>
  <c r="O908" i="1" s="1"/>
  <c r="GM908" i="1" s="1"/>
  <c r="Y907" i="1"/>
  <c r="Q907" i="1"/>
  <c r="CP907" i="1" s="1"/>
  <c r="O907" i="1" s="1"/>
  <c r="GM907" i="1" s="1"/>
  <c r="Y906" i="1"/>
  <c r="Q906" i="1"/>
  <c r="CP906" i="1" s="1"/>
  <c r="O906" i="1" s="1"/>
  <c r="GM906" i="1" s="1"/>
  <c r="Y905" i="1"/>
  <c r="Q905" i="1"/>
  <c r="CP905" i="1" s="1"/>
  <c r="O905" i="1" s="1"/>
  <c r="GM905" i="1" s="1"/>
  <c r="Y904" i="1"/>
  <c r="Q904" i="1"/>
  <c r="CP904" i="1" s="1"/>
  <c r="O904" i="1" s="1"/>
  <c r="GM904" i="1" s="1"/>
  <c r="Y903" i="1"/>
  <c r="Q903" i="1"/>
  <c r="CP903" i="1" s="1"/>
  <c r="O903" i="1" s="1"/>
  <c r="GM903" i="1" s="1"/>
  <c r="Y902" i="1"/>
  <c r="Q902" i="1"/>
  <c r="CP902" i="1" s="1"/>
  <c r="O902" i="1" s="1"/>
  <c r="GM902" i="1" s="1"/>
  <c r="Y901" i="1"/>
  <c r="Q901" i="1"/>
  <c r="CP901" i="1" s="1"/>
  <c r="O901" i="1" s="1"/>
  <c r="GM901" i="1" s="1"/>
  <c r="Y900" i="1"/>
  <c r="Q900" i="1"/>
  <c r="CP900" i="1" s="1"/>
  <c r="O900" i="1" s="1"/>
  <c r="GM900" i="1" s="1"/>
  <c r="Y899" i="1"/>
  <c r="ED931" i="1" s="1"/>
  <c r="Q899" i="1"/>
  <c r="DV931" i="1" s="1"/>
  <c r="Y898" i="1"/>
  <c r="AL931" i="1" s="1"/>
  <c r="Q898" i="1"/>
  <c r="AD931" i="1" s="1"/>
  <c r="GE892" i="1"/>
  <c r="ET860" i="1"/>
  <c r="EL860" i="1"/>
  <c r="EH860" i="1"/>
  <c r="BD860" i="1"/>
  <c r="AZ860" i="1"/>
  <c r="Y855" i="1"/>
  <c r="Q855" i="1"/>
  <c r="CP855" i="1" s="1"/>
  <c r="O855" i="1" s="1"/>
  <c r="GM855" i="1" s="1"/>
  <c r="GN855" i="1" s="1"/>
  <c r="Y851" i="1"/>
  <c r="Q851" i="1"/>
  <c r="CP851" i="1" s="1"/>
  <c r="O851" i="1" s="1"/>
  <c r="GM851" i="1" s="1"/>
  <c r="GN851" i="1" s="1"/>
  <c r="Y847" i="1"/>
  <c r="Q847" i="1"/>
  <c r="CP847" i="1" s="1"/>
  <c r="O847" i="1" s="1"/>
  <c r="GM847" i="1" s="1"/>
  <c r="GN847" i="1" s="1"/>
  <c r="Y843" i="1"/>
  <c r="Q843" i="1"/>
  <c r="CP843" i="1" s="1"/>
  <c r="O843" i="1" s="1"/>
  <c r="GM843" i="1" s="1"/>
  <c r="GN843" i="1" s="1"/>
  <c r="Y839" i="1"/>
  <c r="Q839" i="1"/>
  <c r="CP839" i="1" s="1"/>
  <c r="O839" i="1" s="1"/>
  <c r="GM839" i="1" s="1"/>
  <c r="GN839" i="1" s="1"/>
  <c r="Y835" i="1"/>
  <c r="Q835" i="1"/>
  <c r="CP835" i="1" s="1"/>
  <c r="O835" i="1" s="1"/>
  <c r="GM835" i="1" s="1"/>
  <c r="GN835" i="1" s="1"/>
  <c r="Y831" i="1"/>
  <c r="Q831" i="1"/>
  <c r="CP831" i="1" s="1"/>
  <c r="O831" i="1" s="1"/>
  <c r="GM831" i="1" s="1"/>
  <c r="GN831" i="1" s="1"/>
  <c r="Y823" i="1"/>
  <c r="AL860" i="1" s="1"/>
  <c r="Q823" i="1"/>
  <c r="CP823" i="1" s="1"/>
  <c r="O823" i="1" s="1"/>
  <c r="GM823" i="1" s="1"/>
  <c r="GN823" i="1" s="1"/>
  <c r="GE819" i="1"/>
  <c r="ET787" i="1"/>
  <c r="EL787" i="1"/>
  <c r="BD787" i="1"/>
  <c r="Y785" i="1"/>
  <c r="Q785" i="1"/>
  <c r="CP785" i="1" s="1"/>
  <c r="O785" i="1" s="1"/>
  <c r="GM785" i="1" s="1"/>
  <c r="Y784" i="1"/>
  <c r="Q784" i="1"/>
  <c r="CP784" i="1" s="1"/>
  <c r="O784" i="1" s="1"/>
  <c r="GM784" i="1" s="1"/>
  <c r="Y783" i="1"/>
  <c r="Q783" i="1"/>
  <c r="CP783" i="1" s="1"/>
  <c r="O783" i="1" s="1"/>
  <c r="GM783" i="1" s="1"/>
  <c r="Y782" i="1"/>
  <c r="Q782" i="1"/>
  <c r="CP782" i="1" s="1"/>
  <c r="O782" i="1" s="1"/>
  <c r="GM782" i="1" s="1"/>
  <c r="Y781" i="1"/>
  <c r="Q781" i="1"/>
  <c r="CP781" i="1" s="1"/>
  <c r="O781" i="1" s="1"/>
  <c r="GM781" i="1" s="1"/>
  <c r="Y780" i="1"/>
  <c r="Q780" i="1"/>
  <c r="CP780" i="1" s="1"/>
  <c r="O780" i="1" s="1"/>
  <c r="GM780" i="1" s="1"/>
  <c r="Y778" i="1"/>
  <c r="AL787" i="1" s="1"/>
  <c r="Q778" i="1"/>
  <c r="AD787" i="1" s="1"/>
  <c r="CK764" i="1"/>
  <c r="EV732" i="1"/>
  <c r="BB732" i="1"/>
  <c r="AT732" i="1"/>
  <c r="Y728" i="1"/>
  <c r="Q728" i="1"/>
  <c r="CP728" i="1" s="1"/>
  <c r="O728" i="1" s="1"/>
  <c r="GM728" i="1" s="1"/>
  <c r="Y727" i="1"/>
  <c r="Q727" i="1"/>
  <c r="CP727" i="1" s="1"/>
  <c r="O727" i="1" s="1"/>
  <c r="GM727" i="1" s="1"/>
  <c r="Y725" i="1"/>
  <c r="Q725" i="1"/>
  <c r="CP725" i="1" s="1"/>
  <c r="O725" i="1" s="1"/>
  <c r="GM725" i="1" s="1"/>
  <c r="GN725" i="1" s="1"/>
  <c r="S718" i="1"/>
  <c r="CT718" i="1"/>
  <c r="CP718" i="1"/>
  <c r="O718" i="1" s="1"/>
  <c r="Y715" i="1"/>
  <c r="AL732" i="1" s="1"/>
  <c r="X713" i="1"/>
  <c r="CY713" i="1"/>
  <c r="EH626" i="1"/>
  <c r="P654" i="1"/>
  <c r="BB626" i="1"/>
  <c r="F658" i="1"/>
  <c r="AP626" i="1"/>
  <c r="F654" i="1"/>
  <c r="GM643" i="1"/>
  <c r="GN643" i="1" s="1"/>
  <c r="CZ640" i="1"/>
  <c r="X638" i="1"/>
  <c r="CY638" i="1"/>
  <c r="Y638" i="1"/>
  <c r="CZ638" i="1"/>
  <c r="S637" i="1"/>
  <c r="CT637" i="1"/>
  <c r="X636" i="1"/>
  <c r="CY636" i="1"/>
  <c r="Y632" i="1"/>
  <c r="CZ632" i="1"/>
  <c r="X632" i="1"/>
  <c r="CY632" i="1"/>
  <c r="Y630" i="1"/>
  <c r="CZ630" i="1"/>
  <c r="X630" i="1"/>
  <c r="CY630" i="1"/>
  <c r="CP629" i="1"/>
  <c r="O629" i="1" s="1"/>
  <c r="DU645" i="1"/>
  <c r="CJ645" i="1"/>
  <c r="AJ645" i="1"/>
  <c r="AG645" i="1"/>
  <c r="EU529" i="1"/>
  <c r="P610" i="1"/>
  <c r="FU529" i="1"/>
  <c r="EL594" i="1"/>
  <c r="CD529" i="1"/>
  <c r="AU594" i="1"/>
  <c r="EM594" i="1"/>
  <c r="FV529" i="1"/>
  <c r="EB594" i="1"/>
  <c r="AG594" i="1"/>
  <c r="AJ594" i="1"/>
  <c r="BC931" i="1"/>
  <c r="AU931" i="1"/>
  <c r="AQ931" i="1"/>
  <c r="CY916" i="1"/>
  <c r="AD916" i="1"/>
  <c r="AB916" i="1" s="1"/>
  <c r="CY915" i="1"/>
  <c r="AD915" i="1"/>
  <c r="AB915" i="1" s="1"/>
  <c r="CY914" i="1"/>
  <c r="AD914" i="1"/>
  <c r="AB914" i="1" s="1"/>
  <c r="CY913" i="1"/>
  <c r="AD913" i="1"/>
  <c r="AB913" i="1" s="1"/>
  <c r="CY912" i="1"/>
  <c r="AD912" i="1"/>
  <c r="AB912" i="1" s="1"/>
  <c r="CY911" i="1"/>
  <c r="AD911" i="1"/>
  <c r="AB911" i="1" s="1"/>
  <c r="CY910" i="1"/>
  <c r="AD910" i="1"/>
  <c r="AB910" i="1" s="1"/>
  <c r="CY909" i="1"/>
  <c r="AD909" i="1"/>
  <c r="AB909" i="1" s="1"/>
  <c r="CY908" i="1"/>
  <c r="AD908" i="1"/>
  <c r="AB908" i="1" s="1"/>
  <c r="CY907" i="1"/>
  <c r="AD907" i="1"/>
  <c r="AB907" i="1" s="1"/>
  <c r="CY906" i="1"/>
  <c r="AD906" i="1"/>
  <c r="AB906" i="1" s="1"/>
  <c r="CY905" i="1"/>
  <c r="AD905" i="1"/>
  <c r="AB905" i="1" s="1"/>
  <c r="CY904" i="1"/>
  <c r="AD904" i="1"/>
  <c r="AB904" i="1" s="1"/>
  <c r="CY903" i="1"/>
  <c r="AD903" i="1"/>
  <c r="AB903" i="1" s="1"/>
  <c r="CY902" i="1"/>
  <c r="AD902" i="1"/>
  <c r="AB902" i="1" s="1"/>
  <c r="CY901" i="1"/>
  <c r="AD901" i="1"/>
  <c r="AB901" i="1" s="1"/>
  <c r="CY900" i="1"/>
  <c r="AD900" i="1"/>
  <c r="AB900" i="1" s="1"/>
  <c r="CY899" i="1"/>
  <c r="AD899" i="1"/>
  <c r="AB899" i="1" s="1"/>
  <c r="CY898" i="1"/>
  <c r="AD898" i="1"/>
  <c r="AB898" i="1" s="1"/>
  <c r="BZ892" i="1"/>
  <c r="BC860" i="1"/>
  <c r="AU860" i="1"/>
  <c r="AQ860" i="1"/>
  <c r="Q856" i="1"/>
  <c r="CP856" i="1" s="1"/>
  <c r="O856" i="1" s="1"/>
  <c r="GM856" i="1" s="1"/>
  <c r="GN856" i="1" s="1"/>
  <c r="CY855" i="1"/>
  <c r="AD855" i="1"/>
  <c r="AB855" i="1" s="1"/>
  <c r="Q852" i="1"/>
  <c r="CP852" i="1" s="1"/>
  <c r="O852" i="1" s="1"/>
  <c r="GM852" i="1" s="1"/>
  <c r="GN852" i="1" s="1"/>
  <c r="CY851" i="1"/>
  <c r="AD851" i="1"/>
  <c r="AB851" i="1" s="1"/>
  <c r="Q848" i="1"/>
  <c r="CP848" i="1" s="1"/>
  <c r="O848" i="1" s="1"/>
  <c r="GM848" i="1" s="1"/>
  <c r="GN848" i="1" s="1"/>
  <c r="CY847" i="1"/>
  <c r="AD847" i="1"/>
  <c r="AB847" i="1" s="1"/>
  <c r="Q844" i="1"/>
  <c r="CP844" i="1" s="1"/>
  <c r="O844" i="1" s="1"/>
  <c r="GM844" i="1" s="1"/>
  <c r="GN844" i="1" s="1"/>
  <c r="CY843" i="1"/>
  <c r="AD843" i="1"/>
  <c r="AB843" i="1" s="1"/>
  <c r="Q840" i="1"/>
  <c r="CP840" i="1" s="1"/>
  <c r="O840" i="1" s="1"/>
  <c r="GM840" i="1" s="1"/>
  <c r="GN840" i="1" s="1"/>
  <c r="CY839" i="1"/>
  <c r="AD839" i="1"/>
  <c r="AB839" i="1" s="1"/>
  <c r="Q836" i="1"/>
  <c r="CP836" i="1" s="1"/>
  <c r="O836" i="1" s="1"/>
  <c r="GM836" i="1" s="1"/>
  <c r="GN836" i="1" s="1"/>
  <c r="CY835" i="1"/>
  <c r="AD835" i="1"/>
  <c r="AB835" i="1" s="1"/>
  <c r="Q832" i="1"/>
  <c r="CP832" i="1" s="1"/>
  <c r="O832" i="1" s="1"/>
  <c r="GM832" i="1" s="1"/>
  <c r="GN832" i="1" s="1"/>
  <c r="CY831" i="1"/>
  <c r="AD831" i="1"/>
  <c r="AB831" i="1" s="1"/>
  <c r="Q828" i="1"/>
  <c r="CP828" i="1" s="1"/>
  <c r="O828" i="1" s="1"/>
  <c r="GM828" i="1" s="1"/>
  <c r="GN828" i="1" s="1"/>
  <c r="Q824" i="1"/>
  <c r="CP824" i="1" s="1"/>
  <c r="O824" i="1" s="1"/>
  <c r="CY823" i="1"/>
  <c r="AD823" i="1"/>
  <c r="AB823" i="1" s="1"/>
  <c r="BZ819" i="1"/>
  <c r="EG787" i="1"/>
  <c r="AQ787" i="1"/>
  <c r="CY785" i="1"/>
  <c r="AD785" i="1"/>
  <c r="AB785" i="1" s="1"/>
  <c r="CY784" i="1"/>
  <c r="AD784" i="1"/>
  <c r="AB784" i="1" s="1"/>
  <c r="CY783" i="1"/>
  <c r="AD783" i="1"/>
  <c r="AB783" i="1" s="1"/>
  <c r="CY782" i="1"/>
  <c r="AD782" i="1"/>
  <c r="AB782" i="1" s="1"/>
  <c r="CY781" i="1"/>
  <c r="AD781" i="1"/>
  <c r="AB781" i="1" s="1"/>
  <c r="CY780" i="1"/>
  <c r="AD780" i="1"/>
  <c r="AB780" i="1" s="1"/>
  <c r="CY778" i="1"/>
  <c r="AD778" i="1"/>
  <c r="AB778" i="1" s="1"/>
  <c r="Q767" i="1"/>
  <c r="DV787" i="1" s="1"/>
  <c r="EU732" i="1"/>
  <c r="EM732" i="1"/>
  <c r="EI732" i="1"/>
  <c r="AO732" i="1"/>
  <c r="Q730" i="1"/>
  <c r="CP730" i="1" s="1"/>
  <c r="O730" i="1" s="1"/>
  <c r="GM730" i="1" s="1"/>
  <c r="GN730" i="1" s="1"/>
  <c r="CY728" i="1"/>
  <c r="AD728" i="1"/>
  <c r="AB728" i="1" s="1"/>
  <c r="CY727" i="1"/>
  <c r="AD727" i="1"/>
  <c r="AB727" i="1" s="1"/>
  <c r="CY725" i="1"/>
  <c r="AD725" i="1"/>
  <c r="AB725" i="1" s="1"/>
  <c r="AB719" i="1"/>
  <c r="Y716" i="1"/>
  <c r="R715" i="1"/>
  <c r="CS715" i="1"/>
  <c r="X715" i="1"/>
  <c r="FR715" i="1"/>
  <c r="CP715" i="1"/>
  <c r="O715" i="1" s="1"/>
  <c r="GM715" i="1" s="1"/>
  <c r="AD713" i="1"/>
  <c r="AB713" i="1" s="1"/>
  <c r="R713" i="1"/>
  <c r="AE732" i="1" s="1"/>
  <c r="CS713" i="1"/>
  <c r="Q713" i="1"/>
  <c r="AD732" i="1" s="1"/>
  <c r="ET626" i="1"/>
  <c r="P658" i="1"/>
  <c r="EB626" i="1"/>
  <c r="DO645" i="1"/>
  <c r="X642" i="1"/>
  <c r="CY642" i="1"/>
  <c r="Y642" i="1"/>
  <c r="CZ642" i="1"/>
  <c r="S641" i="1"/>
  <c r="CP641" i="1" s="1"/>
  <c r="O641" i="1" s="1"/>
  <c r="CT641" i="1"/>
  <c r="X640" i="1"/>
  <c r="CY640" i="1"/>
  <c r="CC626" i="1"/>
  <c r="AT645" i="1"/>
  <c r="AD636" i="1"/>
  <c r="AB636" i="1" s="1"/>
  <c r="CS636" i="1"/>
  <c r="Q636" i="1"/>
  <c r="AU645" i="1"/>
  <c r="CD626" i="1"/>
  <c r="GB645" i="1"/>
  <c r="FR645" i="1"/>
  <c r="GA645" i="1" s="1"/>
  <c r="DY645" i="1"/>
  <c r="AI645" i="1"/>
  <c r="AK645" i="1"/>
  <c r="GM590" i="1"/>
  <c r="GN590" i="1" s="1"/>
  <c r="BZ529" i="1"/>
  <c r="CG594" i="1"/>
  <c r="AQ594" i="1"/>
  <c r="DZ594" i="1"/>
  <c r="Y534" i="1"/>
  <c r="CZ534" i="1"/>
  <c r="X534" i="1"/>
  <c r="CY534" i="1"/>
  <c r="CJ594" i="1"/>
  <c r="AI594" i="1"/>
  <c r="DX393" i="1"/>
  <c r="DK444" i="1"/>
  <c r="AH393" i="1"/>
  <c r="U444" i="1"/>
  <c r="EB393" i="1"/>
  <c r="DO444" i="1"/>
  <c r="CW662" i="3"/>
  <c r="CW664" i="3"/>
  <c r="CX667" i="3"/>
  <c r="CU661" i="3"/>
  <c r="CX662" i="3"/>
  <c r="CX664" i="3"/>
  <c r="CV661" i="3"/>
  <c r="BB931" i="1"/>
  <c r="AT931" i="1"/>
  <c r="CZ894" i="1"/>
  <c r="CU643" i="3"/>
  <c r="CX649" i="3"/>
  <c r="CX643" i="3"/>
  <c r="CX645" i="3"/>
  <c r="CX648" i="3"/>
  <c r="GA860" i="1"/>
  <c r="BB860" i="1"/>
  <c r="AP860" i="1"/>
  <c r="AF860" i="1"/>
  <c r="CZ857" i="1"/>
  <c r="CZ853" i="1"/>
  <c r="CV623" i="3"/>
  <c r="CX623" i="3"/>
  <c r="CX624" i="3"/>
  <c r="CW627" i="3"/>
  <c r="CX629" i="3"/>
  <c r="CX632" i="3"/>
  <c r="CX626" i="3"/>
  <c r="CX628" i="3"/>
  <c r="CU623" i="3"/>
  <c r="CZ849" i="1"/>
  <c r="CX603" i="3"/>
  <c r="CX605" i="3"/>
  <c r="CU603" i="3"/>
  <c r="CX607" i="3"/>
  <c r="CX610" i="3"/>
  <c r="CZ845" i="1"/>
  <c r="CU583" i="3"/>
  <c r="CX584" i="3"/>
  <c r="CX586" i="3"/>
  <c r="CX588" i="3"/>
  <c r="CX592" i="3"/>
  <c r="CV583" i="3"/>
  <c r="CX583" i="3"/>
  <c r="CZ841" i="1"/>
  <c r="CX563" i="3"/>
  <c r="CX565" i="3"/>
  <c r="CX567" i="3"/>
  <c r="CX570" i="3"/>
  <c r="CU563" i="3"/>
  <c r="CZ837" i="1"/>
  <c r="CX545" i="3"/>
  <c r="CX547" i="3"/>
  <c r="CX549" i="3"/>
  <c r="CX552" i="3"/>
  <c r="CU545" i="3"/>
  <c r="CZ833" i="1"/>
  <c r="CX527" i="3"/>
  <c r="CX529" i="3"/>
  <c r="CX531" i="3"/>
  <c r="CX534" i="3"/>
  <c r="CU527" i="3"/>
  <c r="CZ829" i="1"/>
  <c r="CX510" i="3"/>
  <c r="CX511" i="3"/>
  <c r="CW512" i="3"/>
  <c r="CX516" i="3"/>
  <c r="CX512" i="3"/>
  <c r="CU509" i="3"/>
  <c r="CZ827" i="1"/>
  <c r="CZ825" i="1"/>
  <c r="CX498" i="3"/>
  <c r="CW492" i="3"/>
  <c r="CW494" i="3"/>
  <c r="CW496" i="3"/>
  <c r="CX492" i="3"/>
  <c r="CX494" i="3"/>
  <c r="CX496" i="3"/>
  <c r="CU491" i="3"/>
  <c r="CZ821" i="1"/>
  <c r="CX480" i="3"/>
  <c r="CU473" i="3"/>
  <c r="CW474" i="3"/>
  <c r="CW476" i="3"/>
  <c r="CW478" i="3"/>
  <c r="CX474" i="3"/>
  <c r="CX476" i="3"/>
  <c r="CX478" i="3"/>
  <c r="CX481" i="3"/>
  <c r="EV787" i="1"/>
  <c r="AF787" i="1"/>
  <c r="CZ777" i="1"/>
  <c r="CZ776" i="1"/>
  <c r="CZ775" i="1"/>
  <c r="CZ774" i="1"/>
  <c r="CZ773" i="1"/>
  <c r="CZ772" i="1"/>
  <c r="CZ771" i="1"/>
  <c r="CZ770" i="1"/>
  <c r="CZ769" i="1"/>
  <c r="CZ768" i="1"/>
  <c r="CZ766" i="1"/>
  <c r="FY732" i="1"/>
  <c r="ET732" i="1"/>
  <c r="CZ729" i="1"/>
  <c r="CZ724" i="1"/>
  <c r="CZ723" i="1"/>
  <c r="CZ722" i="1"/>
  <c r="CZ721" i="1"/>
  <c r="CZ720" i="1"/>
  <c r="CZ719" i="1"/>
  <c r="CR718" i="1"/>
  <c r="AD718" i="1"/>
  <c r="AB718" i="1" s="1"/>
  <c r="R716" i="1"/>
  <c r="CS716" i="1"/>
  <c r="FR716" i="1"/>
  <c r="CP716" i="1"/>
  <c r="O716" i="1" s="1"/>
  <c r="GM716" i="1" s="1"/>
  <c r="CR715" i="1"/>
  <c r="AD715" i="1"/>
  <c r="AB715" i="1" s="1"/>
  <c r="CR713" i="1"/>
  <c r="CP713" i="1"/>
  <c r="O713" i="1" s="1"/>
  <c r="BD645" i="1"/>
  <c r="AD640" i="1"/>
  <c r="AB640" i="1" s="1"/>
  <c r="R640" i="1"/>
  <c r="AE645" i="1" s="1"/>
  <c r="CS640" i="1"/>
  <c r="Q640" i="1"/>
  <c r="CP640" i="1" s="1"/>
  <c r="O640" i="1" s="1"/>
  <c r="GM640" i="1" s="1"/>
  <c r="GN640" i="1" s="1"/>
  <c r="AB638" i="1"/>
  <c r="P638" i="1"/>
  <c r="CP638" i="1" s="1"/>
  <c r="O638" i="1" s="1"/>
  <c r="GM638" i="1" s="1"/>
  <c r="GN638" i="1" s="1"/>
  <c r="CQ638" i="1"/>
  <c r="CP637" i="1"/>
  <c r="O637" i="1" s="1"/>
  <c r="CR636" i="1"/>
  <c r="Y633" i="1"/>
  <c r="CZ633" i="1"/>
  <c r="X633" i="1"/>
  <c r="GM633" i="1" s="1"/>
  <c r="GN633" i="1" s="1"/>
  <c r="CY633" i="1"/>
  <c r="CP632" i="1"/>
  <c r="O632" i="1" s="1"/>
  <c r="GM632" i="1" s="1"/>
  <c r="GN632" i="1" s="1"/>
  <c r="Y631" i="1"/>
  <c r="CZ631" i="1"/>
  <c r="X631" i="1"/>
  <c r="GM631" i="1" s="1"/>
  <c r="GN631" i="1" s="1"/>
  <c r="CY631" i="1"/>
  <c r="CP630" i="1"/>
  <c r="O630" i="1" s="1"/>
  <c r="GM630" i="1" s="1"/>
  <c r="GN630" i="1" s="1"/>
  <c r="EA645" i="1"/>
  <c r="Y629" i="1"/>
  <c r="CZ629" i="1"/>
  <c r="X629" i="1"/>
  <c r="CY629" i="1"/>
  <c r="FR529" i="1"/>
  <c r="EI594" i="1"/>
  <c r="X588" i="1"/>
  <c r="CY588" i="1"/>
  <c r="Y588" i="1"/>
  <c r="CZ588" i="1"/>
  <c r="X587" i="1"/>
  <c r="CY587" i="1"/>
  <c r="Y587" i="1"/>
  <c r="CZ587" i="1"/>
  <c r="X586" i="1"/>
  <c r="CY586" i="1"/>
  <c r="Y586" i="1"/>
  <c r="CZ586" i="1"/>
  <c r="X585" i="1"/>
  <c r="CY585" i="1"/>
  <c r="Y585" i="1"/>
  <c r="CZ585" i="1"/>
  <c r="X584" i="1"/>
  <c r="CY584" i="1"/>
  <c r="Y584" i="1"/>
  <c r="CZ584" i="1"/>
  <c r="X583" i="1"/>
  <c r="CY583" i="1"/>
  <c r="Y583" i="1"/>
  <c r="CZ583" i="1"/>
  <c r="X582" i="1"/>
  <c r="CY582" i="1"/>
  <c r="Y582" i="1"/>
  <c r="CZ582" i="1"/>
  <c r="X581" i="1"/>
  <c r="CY581" i="1"/>
  <c r="Y581" i="1"/>
  <c r="CZ581" i="1"/>
  <c r="X580" i="1"/>
  <c r="CY580" i="1"/>
  <c r="Y580" i="1"/>
  <c r="CZ580" i="1"/>
  <c r="X579" i="1"/>
  <c r="CY579" i="1"/>
  <c r="Y579" i="1"/>
  <c r="CZ579" i="1"/>
  <c r="AF594" i="1"/>
  <c r="DY594" i="1"/>
  <c r="CT717" i="1"/>
  <c r="CT716" i="1"/>
  <c r="CT715" i="1"/>
  <c r="CS714" i="1"/>
  <c r="R714" i="1"/>
  <c r="DW732" i="1" s="1"/>
  <c r="CT713" i="1"/>
  <c r="EV645" i="1"/>
  <c r="CG645" i="1"/>
  <c r="AF645" i="1"/>
  <c r="CS643" i="1"/>
  <c r="R643" i="1"/>
  <c r="CQ641" i="1"/>
  <c r="AD641" i="1"/>
  <c r="AB641" i="1" s="1"/>
  <c r="CT640" i="1"/>
  <c r="CS639" i="1"/>
  <c r="R639" i="1"/>
  <c r="CQ637" i="1"/>
  <c r="AD637" i="1"/>
  <c r="AB637" i="1" s="1"/>
  <c r="CT636" i="1"/>
  <c r="CS635" i="1"/>
  <c r="R635" i="1"/>
  <c r="DW645" i="1" s="1"/>
  <c r="CZ634" i="1"/>
  <c r="Y634" i="1"/>
  <c r="CQ633" i="1"/>
  <c r="CQ632" i="1"/>
  <c r="CQ631" i="1"/>
  <c r="CQ630" i="1"/>
  <c r="CQ629" i="1"/>
  <c r="AD629" i="1"/>
  <c r="AB629" i="1" s="1"/>
  <c r="CZ628" i="1"/>
  <c r="Y628" i="1"/>
  <c r="AL645" i="1" s="1"/>
  <c r="FY594" i="1"/>
  <c r="ET594" i="1"/>
  <c r="BD594" i="1"/>
  <c r="CZ592" i="1"/>
  <c r="Y592" i="1"/>
  <c r="CZ591" i="1"/>
  <c r="Y591" i="1"/>
  <c r="CQ590" i="1"/>
  <c r="AD590" i="1"/>
  <c r="AB590" i="1" s="1"/>
  <c r="CZ589" i="1"/>
  <c r="Y589" i="1"/>
  <c r="CT588" i="1"/>
  <c r="CT587" i="1"/>
  <c r="CT586" i="1"/>
  <c r="CT585" i="1"/>
  <c r="CT584" i="1"/>
  <c r="CT583" i="1"/>
  <c r="CT582" i="1"/>
  <c r="CT581" i="1"/>
  <c r="CT580" i="1"/>
  <c r="CT579" i="1"/>
  <c r="CS578" i="1"/>
  <c r="CZ577" i="1"/>
  <c r="Y577" i="1"/>
  <c r="CX381" i="3"/>
  <c r="CX384" i="3"/>
  <c r="CU381" i="3"/>
  <c r="CZ576" i="1"/>
  <c r="Y576" i="1"/>
  <c r="CZ575" i="1"/>
  <c r="Y575" i="1"/>
  <c r="CZ574" i="1"/>
  <c r="Y574" i="1"/>
  <c r="CZ573" i="1"/>
  <c r="Y573" i="1"/>
  <c r="CZ572" i="1"/>
  <c r="Y572" i="1"/>
  <c r="CZ571" i="1"/>
  <c r="Y571" i="1"/>
  <c r="CZ570" i="1"/>
  <c r="Y570" i="1"/>
  <c r="CZ569" i="1"/>
  <c r="Y569" i="1"/>
  <c r="CZ568" i="1"/>
  <c r="Y568" i="1"/>
  <c r="CZ567" i="1"/>
  <c r="Y567" i="1"/>
  <c r="CZ566" i="1"/>
  <c r="Y566" i="1"/>
  <c r="CZ565" i="1"/>
  <c r="Y565" i="1"/>
  <c r="CZ564" i="1"/>
  <c r="Y564" i="1"/>
  <c r="CZ563" i="1"/>
  <c r="Y563" i="1"/>
  <c r="CZ562" i="1"/>
  <c r="Y562" i="1"/>
  <c r="CZ561" i="1"/>
  <c r="Y561" i="1"/>
  <c r="CZ560" i="1"/>
  <c r="Y560" i="1"/>
  <c r="CZ559" i="1"/>
  <c r="CZ558" i="1"/>
  <c r="P558" i="1"/>
  <c r="AD557" i="1"/>
  <c r="R556" i="1"/>
  <c r="CS556" i="1"/>
  <c r="X556" i="1"/>
  <c r="CY555" i="1"/>
  <c r="Y555" i="1"/>
  <c r="CZ554" i="1"/>
  <c r="P554" i="1"/>
  <c r="AD553" i="1"/>
  <c r="R552" i="1"/>
  <c r="CS552" i="1"/>
  <c r="X552" i="1"/>
  <c r="CY551" i="1"/>
  <c r="Y551" i="1"/>
  <c r="CZ550" i="1"/>
  <c r="P550" i="1"/>
  <c r="AD549" i="1"/>
  <c r="R548" i="1"/>
  <c r="CS548" i="1"/>
  <c r="X548" i="1"/>
  <c r="CY547" i="1"/>
  <c r="Y547" i="1"/>
  <c r="CZ546" i="1"/>
  <c r="P546" i="1"/>
  <c r="AD545" i="1"/>
  <c r="R544" i="1"/>
  <c r="CS544" i="1"/>
  <c r="X544" i="1"/>
  <c r="CY543" i="1"/>
  <c r="Y543" i="1"/>
  <c r="CZ542" i="1"/>
  <c r="P542" i="1"/>
  <c r="AD541" i="1"/>
  <c r="R540" i="1"/>
  <c r="CS540" i="1"/>
  <c r="X540" i="1"/>
  <c r="CY539" i="1"/>
  <c r="Y539" i="1"/>
  <c r="CZ538" i="1"/>
  <c r="P538" i="1"/>
  <c r="AD537" i="1"/>
  <c r="R536" i="1"/>
  <c r="CS536" i="1"/>
  <c r="X536" i="1"/>
  <c r="CY535" i="1"/>
  <c r="Y535" i="1"/>
  <c r="CT534" i="1"/>
  <c r="AB534" i="1"/>
  <c r="AB533" i="1"/>
  <c r="Y533" i="1"/>
  <c r="GM533" i="1" s="1"/>
  <c r="GN533" i="1" s="1"/>
  <c r="CZ533" i="1"/>
  <c r="AB532" i="1"/>
  <c r="Y532" i="1"/>
  <c r="CZ532" i="1"/>
  <c r="GE529" i="1"/>
  <c r="EL497" i="1"/>
  <c r="BD497" i="1"/>
  <c r="CR493" i="1"/>
  <c r="X492" i="1"/>
  <c r="AD492" i="1"/>
  <c r="CY492" i="1"/>
  <c r="R492" i="1"/>
  <c r="CS492" i="1"/>
  <c r="CR489" i="1"/>
  <c r="X488" i="1"/>
  <c r="AD488" i="1"/>
  <c r="CY488" i="1"/>
  <c r="R488" i="1"/>
  <c r="CS488" i="1"/>
  <c r="AB487" i="1"/>
  <c r="P486" i="1"/>
  <c r="CP486" i="1" s="1"/>
  <c r="O486" i="1" s="1"/>
  <c r="CQ486" i="1"/>
  <c r="S485" i="1"/>
  <c r="CT485" i="1"/>
  <c r="X484" i="1"/>
  <c r="AD484" i="1"/>
  <c r="CY484" i="1"/>
  <c r="R484" i="1"/>
  <c r="CS484" i="1"/>
  <c r="AB483" i="1"/>
  <c r="P482" i="1"/>
  <c r="CP482" i="1" s="1"/>
  <c r="O482" i="1" s="1"/>
  <c r="CQ482" i="1"/>
  <c r="S481" i="1"/>
  <c r="CT481" i="1"/>
  <c r="X480" i="1"/>
  <c r="AD480" i="1"/>
  <c r="CY480" i="1"/>
  <c r="R480" i="1"/>
  <c r="CS480" i="1"/>
  <c r="FR497" i="1"/>
  <c r="AB479" i="1"/>
  <c r="AI497" i="1"/>
  <c r="P478" i="1"/>
  <c r="CQ478" i="1"/>
  <c r="P462" i="1"/>
  <c r="ET444" i="1"/>
  <c r="AX444" i="1"/>
  <c r="CG393" i="1"/>
  <c r="AZ444" i="1"/>
  <c r="X436" i="1"/>
  <c r="CY436" i="1"/>
  <c r="Y436" i="1"/>
  <c r="CZ436" i="1"/>
  <c r="X428" i="1"/>
  <c r="CY428" i="1"/>
  <c r="Y428" i="1"/>
  <c r="CZ428" i="1"/>
  <c r="CP422" i="1"/>
  <c r="O422" i="1" s="1"/>
  <c r="GM422" i="1" s="1"/>
  <c r="GN422" i="1" s="1"/>
  <c r="CP418" i="1"/>
  <c r="O418" i="1" s="1"/>
  <c r="GM418" i="1" s="1"/>
  <c r="GN418" i="1" s="1"/>
  <c r="CP414" i="1"/>
  <c r="O414" i="1" s="1"/>
  <c r="GM414" i="1" s="1"/>
  <c r="GN414" i="1" s="1"/>
  <c r="FV393" i="1"/>
  <c r="EM444" i="1"/>
  <c r="DZ444" i="1"/>
  <c r="AG444" i="1"/>
  <c r="CP321" i="1"/>
  <c r="O321" i="1" s="1"/>
  <c r="GM321" i="1" s="1"/>
  <c r="GN321" i="1" s="1"/>
  <c r="FR290" i="1"/>
  <c r="FY327" i="1"/>
  <c r="EI327" i="1"/>
  <c r="GA327" i="1"/>
  <c r="AB316" i="1"/>
  <c r="CP315" i="1"/>
  <c r="O315" i="1" s="1"/>
  <c r="GM315" i="1" s="1"/>
  <c r="GN315" i="1" s="1"/>
  <c r="CP305" i="1"/>
  <c r="O305" i="1" s="1"/>
  <c r="GM305" i="1" s="1"/>
  <c r="GN305" i="1" s="1"/>
  <c r="BZ290" i="1"/>
  <c r="CG327" i="1"/>
  <c r="AQ327" i="1"/>
  <c r="AB300" i="1"/>
  <c r="CP299" i="1"/>
  <c r="O299" i="1" s="1"/>
  <c r="GM299" i="1" s="1"/>
  <c r="GN299" i="1" s="1"/>
  <c r="AI327" i="1"/>
  <c r="AG327" i="1"/>
  <c r="EU645" i="1"/>
  <c r="AO645" i="1"/>
  <c r="CZ643" i="1"/>
  <c r="CZ639" i="1"/>
  <c r="CZ635" i="1"/>
  <c r="CY634" i="1"/>
  <c r="CQ634" i="1"/>
  <c r="P634" i="1"/>
  <c r="CP634" i="1" s="1"/>
  <c r="O634" i="1" s="1"/>
  <c r="GM634" i="1" s="1"/>
  <c r="GN634" i="1" s="1"/>
  <c r="CT633" i="1"/>
  <c r="CT632" i="1"/>
  <c r="CT631" i="1"/>
  <c r="CT630" i="1"/>
  <c r="CT629" i="1"/>
  <c r="CY628" i="1"/>
  <c r="CQ628" i="1"/>
  <c r="P628" i="1"/>
  <c r="CL626" i="1"/>
  <c r="EG594" i="1"/>
  <c r="BC594" i="1"/>
  <c r="CY592" i="1"/>
  <c r="CQ592" i="1"/>
  <c r="P592" i="1"/>
  <c r="CY591" i="1"/>
  <c r="CQ591" i="1"/>
  <c r="P591" i="1"/>
  <c r="CT590" i="1"/>
  <c r="CY589" i="1"/>
  <c r="CQ589" i="1"/>
  <c r="P589" i="1"/>
  <c r="CP589" i="1" s="1"/>
  <c r="O589" i="1" s="1"/>
  <c r="GM589" i="1" s="1"/>
  <c r="GN589" i="1" s="1"/>
  <c r="CS588" i="1"/>
  <c r="R588" i="1"/>
  <c r="CS587" i="1"/>
  <c r="R587" i="1"/>
  <c r="CS586" i="1"/>
  <c r="R586" i="1"/>
  <c r="CS585" i="1"/>
  <c r="R585" i="1"/>
  <c r="CS584" i="1"/>
  <c r="R584" i="1"/>
  <c r="CS583" i="1"/>
  <c r="R583" i="1"/>
  <c r="CS582" i="1"/>
  <c r="R582" i="1"/>
  <c r="CS581" i="1"/>
  <c r="R581" i="1"/>
  <c r="CS580" i="1"/>
  <c r="R580" i="1"/>
  <c r="CS579" i="1"/>
  <c r="R579" i="1"/>
  <c r="CW386" i="3"/>
  <c r="CU385" i="3"/>
  <c r="CX386" i="3"/>
  <c r="CY577" i="1"/>
  <c r="CQ577" i="1"/>
  <c r="P577" i="1"/>
  <c r="CP577" i="1" s="1"/>
  <c r="O577" i="1" s="1"/>
  <c r="GM577" i="1" s="1"/>
  <c r="GN577" i="1" s="1"/>
  <c r="CY576" i="1"/>
  <c r="CQ576" i="1"/>
  <c r="P576" i="1"/>
  <c r="CY575" i="1"/>
  <c r="CQ575" i="1"/>
  <c r="P575" i="1"/>
  <c r="CY574" i="1"/>
  <c r="CQ574" i="1"/>
  <c r="P574" i="1"/>
  <c r="CY573" i="1"/>
  <c r="CQ573" i="1"/>
  <c r="P573" i="1"/>
  <c r="CY572" i="1"/>
  <c r="CQ572" i="1"/>
  <c r="P572" i="1"/>
  <c r="CY571" i="1"/>
  <c r="CQ571" i="1"/>
  <c r="P571" i="1"/>
  <c r="CY570" i="1"/>
  <c r="CQ570" i="1"/>
  <c r="P570" i="1"/>
  <c r="CY569" i="1"/>
  <c r="CQ569" i="1"/>
  <c r="P569" i="1"/>
  <c r="CY568" i="1"/>
  <c r="CQ568" i="1"/>
  <c r="P568" i="1"/>
  <c r="CY567" i="1"/>
  <c r="CQ567" i="1"/>
  <c r="P567" i="1"/>
  <c r="CY566" i="1"/>
  <c r="CQ566" i="1"/>
  <c r="P566" i="1"/>
  <c r="CY565" i="1"/>
  <c r="CQ565" i="1"/>
  <c r="P565" i="1"/>
  <c r="CY564" i="1"/>
  <c r="CQ564" i="1"/>
  <c r="P564" i="1"/>
  <c r="CY563" i="1"/>
  <c r="CQ563" i="1"/>
  <c r="P563" i="1"/>
  <c r="CY562" i="1"/>
  <c r="CQ562" i="1"/>
  <c r="P562" i="1"/>
  <c r="CY561" i="1"/>
  <c r="CQ561" i="1"/>
  <c r="P561" i="1"/>
  <c r="CY560" i="1"/>
  <c r="CQ560" i="1"/>
  <c r="P560" i="1"/>
  <c r="CQ559" i="1"/>
  <c r="CY558" i="1"/>
  <c r="AB557" i="1"/>
  <c r="P557" i="1"/>
  <c r="CQ556" i="1"/>
  <c r="R555" i="1"/>
  <c r="CS555" i="1"/>
  <c r="X555" i="1"/>
  <c r="CY554" i="1"/>
  <c r="AB553" i="1"/>
  <c r="P553" i="1"/>
  <c r="CQ552" i="1"/>
  <c r="R551" i="1"/>
  <c r="CS551" i="1"/>
  <c r="X551" i="1"/>
  <c r="CY550" i="1"/>
  <c r="AB549" i="1"/>
  <c r="P549" i="1"/>
  <c r="CQ548" i="1"/>
  <c r="R547" i="1"/>
  <c r="CS547" i="1"/>
  <c r="X547" i="1"/>
  <c r="CY546" i="1"/>
  <c r="AB545" i="1"/>
  <c r="P545" i="1"/>
  <c r="CQ544" i="1"/>
  <c r="R543" i="1"/>
  <c r="CS543" i="1"/>
  <c r="X543" i="1"/>
  <c r="CY542" i="1"/>
  <c r="AB541" i="1"/>
  <c r="P541" i="1"/>
  <c r="CQ540" i="1"/>
  <c r="R539" i="1"/>
  <c r="CS539" i="1"/>
  <c r="X539" i="1"/>
  <c r="CY538" i="1"/>
  <c r="AB537" i="1"/>
  <c r="P537" i="1"/>
  <c r="CQ536" i="1"/>
  <c r="R535" i="1"/>
  <c r="CS535" i="1"/>
  <c r="X535" i="1"/>
  <c r="GD529" i="1"/>
  <c r="X495" i="1"/>
  <c r="AD495" i="1"/>
  <c r="CY495" i="1"/>
  <c r="R495" i="1"/>
  <c r="CS495" i="1"/>
  <c r="CP493" i="1"/>
  <c r="O493" i="1" s="1"/>
  <c r="AB492" i="1"/>
  <c r="X491" i="1"/>
  <c r="AD491" i="1"/>
  <c r="CY491" i="1"/>
  <c r="R491" i="1"/>
  <c r="CS491" i="1"/>
  <c r="CP489" i="1"/>
  <c r="O489" i="1" s="1"/>
  <c r="AB488" i="1"/>
  <c r="CP487" i="1"/>
  <c r="O487" i="1" s="1"/>
  <c r="GM487" i="1" s="1"/>
  <c r="GN487" i="1" s="1"/>
  <c r="AB484" i="1"/>
  <c r="CP483" i="1"/>
  <c r="O483" i="1" s="1"/>
  <c r="GM483" i="1" s="1"/>
  <c r="GN483" i="1" s="1"/>
  <c r="AB480" i="1"/>
  <c r="FV476" i="1"/>
  <c r="EM497" i="1"/>
  <c r="CP479" i="1"/>
  <c r="O479" i="1" s="1"/>
  <c r="DU497" i="1"/>
  <c r="AG497" i="1"/>
  <c r="AJ497" i="1"/>
  <c r="P451" i="1"/>
  <c r="EP393" i="1"/>
  <c r="AP393" i="1"/>
  <c r="F453" i="1"/>
  <c r="GM438" i="1"/>
  <c r="GN438" i="1" s="1"/>
  <c r="GM430" i="1"/>
  <c r="GN430" i="1" s="1"/>
  <c r="GM426" i="1"/>
  <c r="GN426" i="1" s="1"/>
  <c r="X408" i="1"/>
  <c r="CY408" i="1"/>
  <c r="Y408" i="1"/>
  <c r="CZ408" i="1"/>
  <c r="X404" i="1"/>
  <c r="CY404" i="1"/>
  <c r="Y404" i="1"/>
  <c r="CZ404" i="1"/>
  <c r="X400" i="1"/>
  <c r="CY400" i="1"/>
  <c r="Y400" i="1"/>
  <c r="CZ400" i="1"/>
  <c r="DY444" i="1"/>
  <c r="X396" i="1"/>
  <c r="CY396" i="1"/>
  <c r="Y396" i="1"/>
  <c r="CZ396" i="1"/>
  <c r="CJ444" i="1"/>
  <c r="AI444" i="1"/>
  <c r="FU290" i="1"/>
  <c r="EL327" i="1"/>
  <c r="X325" i="1"/>
  <c r="CY325" i="1"/>
  <c r="Y325" i="1"/>
  <c r="CZ325" i="1"/>
  <c r="CP314" i="1"/>
  <c r="O314" i="1" s="1"/>
  <c r="GM314" i="1" s="1"/>
  <c r="GN314" i="1" s="1"/>
  <c r="X311" i="1"/>
  <c r="CY311" i="1"/>
  <c r="Y311" i="1"/>
  <c r="CZ311" i="1"/>
  <c r="X310" i="1"/>
  <c r="CY310" i="1"/>
  <c r="Y310" i="1"/>
  <c r="CZ310" i="1"/>
  <c r="X309" i="1"/>
  <c r="CY309" i="1"/>
  <c r="Y309" i="1"/>
  <c r="CZ309" i="1"/>
  <c r="AH327" i="1"/>
  <c r="CJ327" i="1"/>
  <c r="AJ327" i="1"/>
  <c r="BB594" i="1"/>
  <c r="AT594" i="1"/>
  <c r="Q588" i="1"/>
  <c r="CP588" i="1" s="1"/>
  <c r="O588" i="1" s="1"/>
  <c r="GM588" i="1" s="1"/>
  <c r="Q587" i="1"/>
  <c r="CP587" i="1" s="1"/>
  <c r="O587" i="1" s="1"/>
  <c r="GM587" i="1" s="1"/>
  <c r="Q586" i="1"/>
  <c r="CP586" i="1" s="1"/>
  <c r="O586" i="1" s="1"/>
  <c r="GM586" i="1" s="1"/>
  <c r="Q585" i="1"/>
  <c r="CP585" i="1" s="1"/>
  <c r="O585" i="1" s="1"/>
  <c r="GM585" i="1" s="1"/>
  <c r="Q584" i="1"/>
  <c r="CP584" i="1" s="1"/>
  <c r="O584" i="1" s="1"/>
  <c r="GM584" i="1" s="1"/>
  <c r="Q583" i="1"/>
  <c r="CP583" i="1" s="1"/>
  <c r="O583" i="1" s="1"/>
  <c r="GM583" i="1" s="1"/>
  <c r="Q582" i="1"/>
  <c r="CP582" i="1" s="1"/>
  <c r="O582" i="1" s="1"/>
  <c r="GM582" i="1" s="1"/>
  <c r="Q581" i="1"/>
  <c r="CP581" i="1" s="1"/>
  <c r="O581" i="1" s="1"/>
  <c r="GM581" i="1" s="1"/>
  <c r="Q580" i="1"/>
  <c r="CP580" i="1" s="1"/>
  <c r="O580" i="1" s="1"/>
  <c r="GM580" i="1" s="1"/>
  <c r="Q579" i="1"/>
  <c r="AD594" i="1" s="1"/>
  <c r="R558" i="1"/>
  <c r="CS558" i="1"/>
  <c r="X558" i="1"/>
  <c r="P556" i="1"/>
  <c r="R554" i="1"/>
  <c r="CS554" i="1"/>
  <c r="X554" i="1"/>
  <c r="P552" i="1"/>
  <c r="R550" i="1"/>
  <c r="CS550" i="1"/>
  <c r="X550" i="1"/>
  <c r="P548" i="1"/>
  <c r="R546" i="1"/>
  <c r="CS546" i="1"/>
  <c r="X546" i="1"/>
  <c r="P544" i="1"/>
  <c r="R542" i="1"/>
  <c r="CS542" i="1"/>
  <c r="X542" i="1"/>
  <c r="P540" i="1"/>
  <c r="R538" i="1"/>
  <c r="CS538" i="1"/>
  <c r="X538" i="1"/>
  <c r="P536" i="1"/>
  <c r="P531" i="1"/>
  <c r="CQ531" i="1"/>
  <c r="Y531" i="1"/>
  <c r="AL594" i="1" s="1"/>
  <c r="CZ531" i="1"/>
  <c r="X531" i="1"/>
  <c r="CY531" i="1"/>
  <c r="P510" i="1"/>
  <c r="ET476" i="1"/>
  <c r="EB476" i="1"/>
  <c r="DO497" i="1"/>
  <c r="CG476" i="1"/>
  <c r="AX497" i="1"/>
  <c r="AB495" i="1"/>
  <c r="X494" i="1"/>
  <c r="AD494" i="1"/>
  <c r="CY494" i="1"/>
  <c r="R494" i="1"/>
  <c r="CS494" i="1"/>
  <c r="GM492" i="1"/>
  <c r="AB491" i="1"/>
  <c r="X490" i="1"/>
  <c r="AD490" i="1"/>
  <c r="CY490" i="1"/>
  <c r="R490" i="1"/>
  <c r="CS490" i="1"/>
  <c r="GM488" i="1"/>
  <c r="Y486" i="1"/>
  <c r="CZ486" i="1"/>
  <c r="X486" i="1"/>
  <c r="CY486" i="1"/>
  <c r="GM484" i="1"/>
  <c r="GN484" i="1" s="1"/>
  <c r="Y482" i="1"/>
  <c r="CZ482" i="1"/>
  <c r="X482" i="1"/>
  <c r="CY482" i="1"/>
  <c r="CC497" i="1"/>
  <c r="GM480" i="1"/>
  <c r="GN480" i="1" s="1"/>
  <c r="DY497" i="1"/>
  <c r="CJ497" i="1"/>
  <c r="Y478" i="1"/>
  <c r="AL497" i="1" s="1"/>
  <c r="CZ478" i="1"/>
  <c r="AF497" i="1"/>
  <c r="X478" i="1"/>
  <c r="CY478" i="1"/>
  <c r="GA444" i="1"/>
  <c r="FQ393" i="1"/>
  <c r="BC393" i="1"/>
  <c r="F460" i="1"/>
  <c r="AU393" i="1"/>
  <c r="F463" i="1"/>
  <c r="X440" i="1"/>
  <c r="CY440" i="1"/>
  <c r="Y440" i="1"/>
  <c r="CZ440" i="1"/>
  <c r="X432" i="1"/>
  <c r="CY432" i="1"/>
  <c r="Y432" i="1"/>
  <c r="CZ432" i="1"/>
  <c r="X424" i="1"/>
  <c r="CY424" i="1"/>
  <c r="Y424" i="1"/>
  <c r="CZ424" i="1"/>
  <c r="X421" i="1"/>
  <c r="CY421" i="1"/>
  <c r="Y421" i="1"/>
  <c r="CZ421" i="1"/>
  <c r="X420" i="1"/>
  <c r="CY420" i="1"/>
  <c r="Y420" i="1"/>
  <c r="CZ420" i="1"/>
  <c r="AT444" i="1"/>
  <c r="CC393" i="1"/>
  <c r="FR393" i="1"/>
  <c r="EI444" i="1"/>
  <c r="GB444" i="1"/>
  <c r="AJ444" i="1"/>
  <c r="FV290" i="1"/>
  <c r="EM327" i="1"/>
  <c r="CD290" i="1"/>
  <c r="AU327" i="1"/>
  <c r="EG645" i="1"/>
  <c r="CX413" i="3"/>
  <c r="CU413" i="3"/>
  <c r="CV413" i="3"/>
  <c r="CX415" i="3"/>
  <c r="AO594" i="1"/>
  <c r="S578" i="1"/>
  <c r="DX594" i="1" s="1"/>
  <c r="AB559" i="1"/>
  <c r="AD558" i="1"/>
  <c r="AB558" i="1" s="1"/>
  <c r="Q558" i="1"/>
  <c r="R557" i="1"/>
  <c r="CS557" i="1"/>
  <c r="X557" i="1"/>
  <c r="AB555" i="1"/>
  <c r="P555" i="1"/>
  <c r="AD554" i="1"/>
  <c r="AB554" i="1" s="1"/>
  <c r="Q554" i="1"/>
  <c r="R553" i="1"/>
  <c r="CS553" i="1"/>
  <c r="X553" i="1"/>
  <c r="AB551" i="1"/>
  <c r="P551" i="1"/>
  <c r="AD550" i="1"/>
  <c r="AB550" i="1" s="1"/>
  <c r="Q550" i="1"/>
  <c r="R549" i="1"/>
  <c r="CS549" i="1"/>
  <c r="X549" i="1"/>
  <c r="AB547" i="1"/>
  <c r="P547" i="1"/>
  <c r="AD546" i="1"/>
  <c r="AB546" i="1" s="1"/>
  <c r="Q546" i="1"/>
  <c r="R545" i="1"/>
  <c r="CS545" i="1"/>
  <c r="X545" i="1"/>
  <c r="AB543" i="1"/>
  <c r="P543" i="1"/>
  <c r="AD542" i="1"/>
  <c r="AB542" i="1" s="1"/>
  <c r="Q542" i="1"/>
  <c r="R541" i="1"/>
  <c r="CS541" i="1"/>
  <c r="X541" i="1"/>
  <c r="AB539" i="1"/>
  <c r="P539" i="1"/>
  <c r="AD538" i="1"/>
  <c r="AB538" i="1" s="1"/>
  <c r="Q538" i="1"/>
  <c r="DV594" i="1" s="1"/>
  <c r="R537" i="1"/>
  <c r="CS537" i="1"/>
  <c r="X537" i="1"/>
  <c r="AB535" i="1"/>
  <c r="P535" i="1"/>
  <c r="P522" i="1"/>
  <c r="EV476" i="1"/>
  <c r="Y495" i="1"/>
  <c r="CP495" i="1"/>
  <c r="O495" i="1" s="1"/>
  <c r="CR494" i="1"/>
  <c r="AB494" i="1"/>
  <c r="Q494" i="1"/>
  <c r="CP494" i="1" s="1"/>
  <c r="O494" i="1" s="1"/>
  <c r="GM494" i="1" s="1"/>
  <c r="X493" i="1"/>
  <c r="AD493" i="1"/>
  <c r="AB493" i="1" s="1"/>
  <c r="CY493" i="1"/>
  <c r="R493" i="1"/>
  <c r="CS493" i="1"/>
  <c r="Y491" i="1"/>
  <c r="CP491" i="1"/>
  <c r="O491" i="1" s="1"/>
  <c r="GM491" i="1" s="1"/>
  <c r="CR490" i="1"/>
  <c r="AB490" i="1"/>
  <c r="Q490" i="1"/>
  <c r="AD497" i="1" s="1"/>
  <c r="X489" i="1"/>
  <c r="AD489" i="1"/>
  <c r="AB489" i="1" s="1"/>
  <c r="CY489" i="1"/>
  <c r="R489" i="1"/>
  <c r="DW497" i="1" s="1"/>
  <c r="CS489" i="1"/>
  <c r="GB497" i="1"/>
  <c r="EA497" i="1"/>
  <c r="DZ497" i="1"/>
  <c r="AE497" i="1"/>
  <c r="EH444" i="1"/>
  <c r="BB393" i="1"/>
  <c r="F457" i="1"/>
  <c r="BD444" i="1"/>
  <c r="AB442" i="1"/>
  <c r="CP442" i="1"/>
  <c r="O442" i="1" s="1"/>
  <c r="GM442" i="1" s="1"/>
  <c r="GN442" i="1" s="1"/>
  <c r="AB435" i="1"/>
  <c r="CP434" i="1"/>
  <c r="O434" i="1" s="1"/>
  <c r="GM434" i="1" s="1"/>
  <c r="GN434" i="1" s="1"/>
  <c r="X416" i="1"/>
  <c r="CY416" i="1"/>
  <c r="Y416" i="1"/>
  <c r="CZ416" i="1"/>
  <c r="X412" i="1"/>
  <c r="CY412" i="1"/>
  <c r="Y412" i="1"/>
  <c r="CZ412" i="1"/>
  <c r="EA444" i="1"/>
  <c r="EU290" i="1"/>
  <c r="P343" i="1"/>
  <c r="CP322" i="1"/>
  <c r="O322" i="1" s="1"/>
  <c r="GM322" i="1" s="1"/>
  <c r="GN322" i="1" s="1"/>
  <c r="X319" i="1"/>
  <c r="CY319" i="1"/>
  <c r="Y319" i="1"/>
  <c r="CZ319" i="1"/>
  <c r="X318" i="1"/>
  <c r="CY318" i="1"/>
  <c r="Y318" i="1"/>
  <c r="CZ318" i="1"/>
  <c r="X317" i="1"/>
  <c r="CY317" i="1"/>
  <c r="Y317" i="1"/>
  <c r="CZ317" i="1"/>
  <c r="GM306" i="1"/>
  <c r="GN306" i="1" s="1"/>
  <c r="X303" i="1"/>
  <c r="CY303" i="1"/>
  <c r="Y303" i="1"/>
  <c r="CZ303" i="1"/>
  <c r="X302" i="1"/>
  <c r="CY302" i="1"/>
  <c r="Y302" i="1"/>
  <c r="CZ302" i="1"/>
  <c r="X301" i="1"/>
  <c r="CY301" i="1"/>
  <c r="Y301" i="1"/>
  <c r="CZ301" i="1"/>
  <c r="CX373" i="3"/>
  <c r="CX375" i="3"/>
  <c r="CX379" i="3"/>
  <c r="CU373" i="3"/>
  <c r="AD531" i="1"/>
  <c r="AB531" i="1" s="1"/>
  <c r="AO497" i="1"/>
  <c r="FR495" i="1"/>
  <c r="FR494" i="1"/>
  <c r="FR493" i="1"/>
  <c r="FR492" i="1"/>
  <c r="FR491" i="1"/>
  <c r="FR490" i="1"/>
  <c r="FR489" i="1"/>
  <c r="FR488" i="1"/>
  <c r="BY497" i="1" s="1"/>
  <c r="CZ487" i="1"/>
  <c r="AD486" i="1"/>
  <c r="AB486" i="1" s="1"/>
  <c r="CZ483" i="1"/>
  <c r="AD482" i="1"/>
  <c r="AB482" i="1" s="1"/>
  <c r="CZ479" i="1"/>
  <c r="AD478" i="1"/>
  <c r="AB478" i="1" s="1"/>
  <c r="FP476" i="1"/>
  <c r="EU444" i="1"/>
  <c r="AO444" i="1"/>
  <c r="CZ442" i="1"/>
  <c r="CY441" i="1"/>
  <c r="CQ441" i="1"/>
  <c r="AD441" i="1"/>
  <c r="AB441" i="1" s="1"/>
  <c r="X441" i="1"/>
  <c r="P441" i="1"/>
  <c r="CP441" i="1" s="1"/>
  <c r="O441" i="1" s="1"/>
  <c r="GM441" i="1" s="1"/>
  <c r="GN441" i="1" s="1"/>
  <c r="CT440" i="1"/>
  <c r="CY439" i="1"/>
  <c r="CQ439" i="1"/>
  <c r="AD439" i="1"/>
  <c r="AB439" i="1" s="1"/>
  <c r="X439" i="1"/>
  <c r="P439" i="1"/>
  <c r="CP439" i="1" s="1"/>
  <c r="O439" i="1" s="1"/>
  <c r="CZ438" i="1"/>
  <c r="CY437" i="1"/>
  <c r="CQ437" i="1"/>
  <c r="AD437" i="1"/>
  <c r="AB437" i="1" s="1"/>
  <c r="X437" i="1"/>
  <c r="P437" i="1"/>
  <c r="CP437" i="1" s="1"/>
  <c r="O437" i="1" s="1"/>
  <c r="GM437" i="1" s="1"/>
  <c r="GN437" i="1" s="1"/>
  <c r="CT436" i="1"/>
  <c r="CY435" i="1"/>
  <c r="CQ435" i="1"/>
  <c r="AD435" i="1"/>
  <c r="X435" i="1"/>
  <c r="P435" i="1"/>
  <c r="CP435" i="1" s="1"/>
  <c r="O435" i="1" s="1"/>
  <c r="CZ434" i="1"/>
  <c r="CY433" i="1"/>
  <c r="CQ433" i="1"/>
  <c r="AD433" i="1"/>
  <c r="AB433" i="1" s="1"/>
  <c r="X433" i="1"/>
  <c r="P433" i="1"/>
  <c r="CP433" i="1" s="1"/>
  <c r="O433" i="1" s="1"/>
  <c r="GM433" i="1" s="1"/>
  <c r="GN433" i="1" s="1"/>
  <c r="CT432" i="1"/>
  <c r="CY431" i="1"/>
  <c r="CQ431" i="1"/>
  <c r="AD431" i="1"/>
  <c r="AB431" i="1" s="1"/>
  <c r="X431" i="1"/>
  <c r="P431" i="1"/>
  <c r="CP431" i="1" s="1"/>
  <c r="O431" i="1" s="1"/>
  <c r="CZ430" i="1"/>
  <c r="CY429" i="1"/>
  <c r="CQ429" i="1"/>
  <c r="AD429" i="1"/>
  <c r="AB429" i="1" s="1"/>
  <c r="X429" i="1"/>
  <c r="P429" i="1"/>
  <c r="CP429" i="1" s="1"/>
  <c r="O429" i="1" s="1"/>
  <c r="GM429" i="1" s="1"/>
  <c r="GN429" i="1" s="1"/>
  <c r="CT428" i="1"/>
  <c r="CS427" i="1"/>
  <c r="R427" i="1"/>
  <c r="CZ426" i="1"/>
  <c r="CS425" i="1"/>
  <c r="R425" i="1"/>
  <c r="CT424" i="1"/>
  <c r="CY423" i="1"/>
  <c r="CQ423" i="1"/>
  <c r="AD423" i="1"/>
  <c r="AB423" i="1" s="1"/>
  <c r="X423" i="1"/>
  <c r="P423" i="1"/>
  <c r="CP423" i="1" s="1"/>
  <c r="O423" i="1" s="1"/>
  <c r="GM423" i="1" s="1"/>
  <c r="GN423" i="1" s="1"/>
  <c r="CZ422" i="1"/>
  <c r="CS421" i="1"/>
  <c r="R421" i="1"/>
  <c r="CT420" i="1"/>
  <c r="CY419" i="1"/>
  <c r="CQ419" i="1"/>
  <c r="AD419" i="1"/>
  <c r="AB419" i="1" s="1"/>
  <c r="X419" i="1"/>
  <c r="P419" i="1"/>
  <c r="CP419" i="1" s="1"/>
  <c r="O419" i="1" s="1"/>
  <c r="GM419" i="1" s="1"/>
  <c r="GN419" i="1" s="1"/>
  <c r="CZ418" i="1"/>
  <c r="CY417" i="1"/>
  <c r="CQ417" i="1"/>
  <c r="AD417" i="1"/>
  <c r="AB417" i="1" s="1"/>
  <c r="X417" i="1"/>
  <c r="P417" i="1"/>
  <c r="CP417" i="1" s="1"/>
  <c r="O417" i="1" s="1"/>
  <c r="CT416" i="1"/>
  <c r="CS415" i="1"/>
  <c r="CZ414" i="1"/>
  <c r="CY413" i="1"/>
  <c r="CQ413" i="1"/>
  <c r="AD413" i="1"/>
  <c r="AB413" i="1" s="1"/>
  <c r="X413" i="1"/>
  <c r="P413" i="1"/>
  <c r="CP413" i="1" s="1"/>
  <c r="O413" i="1" s="1"/>
  <c r="CT412" i="1"/>
  <c r="CY411" i="1"/>
  <c r="CQ411" i="1"/>
  <c r="AD411" i="1"/>
  <c r="AB411" i="1" s="1"/>
  <c r="X411" i="1"/>
  <c r="P411" i="1"/>
  <c r="CP411" i="1" s="1"/>
  <c r="O411" i="1" s="1"/>
  <c r="GM411" i="1" s="1"/>
  <c r="GN411" i="1" s="1"/>
  <c r="CZ410" i="1"/>
  <c r="CY409" i="1"/>
  <c r="CQ409" i="1"/>
  <c r="AD409" i="1"/>
  <c r="AB409" i="1" s="1"/>
  <c r="X409" i="1"/>
  <c r="P409" i="1"/>
  <c r="CP409" i="1" s="1"/>
  <c r="O409" i="1" s="1"/>
  <c r="CT408" i="1"/>
  <c r="CS407" i="1"/>
  <c r="R407" i="1"/>
  <c r="CZ406" i="1"/>
  <c r="CY405" i="1"/>
  <c r="CQ405" i="1"/>
  <c r="AD405" i="1"/>
  <c r="AB405" i="1" s="1"/>
  <c r="X405" i="1"/>
  <c r="P405" i="1"/>
  <c r="CP405" i="1" s="1"/>
  <c r="O405" i="1" s="1"/>
  <c r="GM405" i="1" s="1"/>
  <c r="GN405" i="1" s="1"/>
  <c r="CT404" i="1"/>
  <c r="CS403" i="1"/>
  <c r="R403" i="1"/>
  <c r="CZ402" i="1"/>
  <c r="CY401" i="1"/>
  <c r="CQ401" i="1"/>
  <c r="AD401" i="1"/>
  <c r="AB401" i="1" s="1"/>
  <c r="X401" i="1"/>
  <c r="P401" i="1"/>
  <c r="CP401" i="1" s="1"/>
  <c r="O401" i="1" s="1"/>
  <c r="GM401" i="1" s="1"/>
  <c r="GN401" i="1" s="1"/>
  <c r="CT400" i="1"/>
  <c r="CS399" i="1"/>
  <c r="R399" i="1"/>
  <c r="AE444" i="1" s="1"/>
  <c r="CZ398" i="1"/>
  <c r="CY397" i="1"/>
  <c r="CQ397" i="1"/>
  <c r="AD397" i="1"/>
  <c r="AB397" i="1" s="1"/>
  <c r="X397" i="1"/>
  <c r="P397" i="1"/>
  <c r="CP397" i="1" s="1"/>
  <c r="O397" i="1" s="1"/>
  <c r="CT396" i="1"/>
  <c r="CS395" i="1"/>
  <c r="CL393" i="1"/>
  <c r="CD393" i="1"/>
  <c r="BZ393" i="1"/>
  <c r="EG327" i="1"/>
  <c r="BC327" i="1"/>
  <c r="CT325" i="1"/>
  <c r="CS324" i="1"/>
  <c r="R324" i="1"/>
  <c r="CZ323" i="1"/>
  <c r="CZ322" i="1"/>
  <c r="CZ321" i="1"/>
  <c r="CW264" i="3"/>
  <c r="CW266" i="3"/>
  <c r="CW268" i="3"/>
  <c r="CX271" i="3"/>
  <c r="CU263" i="3"/>
  <c r="CX264" i="3"/>
  <c r="CX266" i="3"/>
  <c r="CX268" i="3"/>
  <c r="CX270" i="3"/>
  <c r="CY320" i="1"/>
  <c r="CQ320" i="1"/>
  <c r="AD320" i="1"/>
  <c r="AB320" i="1" s="1"/>
  <c r="X320" i="1"/>
  <c r="P320" i="1"/>
  <c r="CP320" i="1" s="1"/>
  <c r="O320" i="1" s="1"/>
  <c r="GM320" i="1" s="1"/>
  <c r="GN320" i="1" s="1"/>
  <c r="CT319" i="1"/>
  <c r="CT318" i="1"/>
  <c r="CT317" i="1"/>
  <c r="CS316" i="1"/>
  <c r="CZ315" i="1"/>
  <c r="CZ314" i="1"/>
  <c r="CZ313" i="1"/>
  <c r="CX224" i="3"/>
  <c r="CX225" i="3"/>
  <c r="CW226" i="3"/>
  <c r="CX230" i="3"/>
  <c r="CX231" i="3"/>
  <c r="CX226" i="3"/>
  <c r="CU223" i="3"/>
  <c r="CW224" i="3"/>
  <c r="CX232" i="3"/>
  <c r="CY312" i="1"/>
  <c r="CQ312" i="1"/>
  <c r="AD312" i="1"/>
  <c r="AB312" i="1" s="1"/>
  <c r="X312" i="1"/>
  <c r="P312" i="1"/>
  <c r="CP312" i="1" s="1"/>
  <c r="O312" i="1" s="1"/>
  <c r="CT311" i="1"/>
  <c r="CT310" i="1"/>
  <c r="CT309" i="1"/>
  <c r="CS308" i="1"/>
  <c r="CZ307" i="1"/>
  <c r="CZ306" i="1"/>
  <c r="CZ305" i="1"/>
  <c r="CX183" i="3"/>
  <c r="CW184" i="3"/>
  <c r="CX192" i="3"/>
  <c r="CX184" i="3"/>
  <c r="CX185" i="3"/>
  <c r="CW186" i="3"/>
  <c r="CX190" i="3"/>
  <c r="CX191" i="3"/>
  <c r="CU183" i="3"/>
  <c r="CY304" i="1"/>
  <c r="CQ304" i="1"/>
  <c r="AD304" i="1"/>
  <c r="AB304" i="1" s="1"/>
  <c r="X304" i="1"/>
  <c r="P304" i="1"/>
  <c r="CP304" i="1" s="1"/>
  <c r="O304" i="1" s="1"/>
  <c r="CT303" i="1"/>
  <c r="CT302" i="1"/>
  <c r="CT301" i="1"/>
  <c r="CS300" i="1"/>
  <c r="CZ299" i="1"/>
  <c r="CZ298" i="1"/>
  <c r="CZ297" i="1"/>
  <c r="CX145" i="3"/>
  <c r="CU143" i="3"/>
  <c r="CW144" i="3"/>
  <c r="CX144" i="3"/>
  <c r="CX147" i="3"/>
  <c r="CX150" i="3"/>
  <c r="CY296" i="1"/>
  <c r="CQ296" i="1"/>
  <c r="AD296" i="1"/>
  <c r="X296" i="1"/>
  <c r="GM296" i="1" s="1"/>
  <c r="GN296" i="1" s="1"/>
  <c r="V295" i="1"/>
  <c r="EA327" i="1" s="1"/>
  <c r="CS295" i="1"/>
  <c r="AD295" i="1"/>
  <c r="CZ293" i="1"/>
  <c r="P293" i="1"/>
  <c r="CQ293" i="1"/>
  <c r="X293" i="1"/>
  <c r="CY293" i="1"/>
  <c r="CU123" i="3"/>
  <c r="CW127" i="3"/>
  <c r="CW128" i="3"/>
  <c r="CW125" i="3"/>
  <c r="CX127" i="3"/>
  <c r="CX125" i="3"/>
  <c r="CX129" i="3"/>
  <c r="R293" i="1"/>
  <c r="I295" i="1"/>
  <c r="W295" i="1" s="1"/>
  <c r="EB327" i="1" s="1"/>
  <c r="S292" i="1"/>
  <c r="CT292" i="1"/>
  <c r="P277" i="1"/>
  <c r="EM251" i="1"/>
  <c r="X256" i="1"/>
  <c r="CY256" i="1"/>
  <c r="Y256" i="1"/>
  <c r="CZ256" i="1"/>
  <c r="CF258" i="1"/>
  <c r="BY251" i="1"/>
  <c r="AP258" i="1"/>
  <c r="CH258" i="1"/>
  <c r="CI258" i="1"/>
  <c r="GB258" i="1"/>
  <c r="AI258" i="1"/>
  <c r="AT150" i="1"/>
  <c r="F237" i="1"/>
  <c r="X217" i="1"/>
  <c r="CY217" i="1"/>
  <c r="Y217" i="1"/>
  <c r="CZ217" i="1"/>
  <c r="X216" i="1"/>
  <c r="CY216" i="1"/>
  <c r="Y216" i="1"/>
  <c r="CZ216" i="1"/>
  <c r="CP214" i="1"/>
  <c r="O214" i="1" s="1"/>
  <c r="DY219" i="1"/>
  <c r="AH219" i="1"/>
  <c r="EB103" i="1"/>
  <c r="DO118" i="1"/>
  <c r="EA118" i="1"/>
  <c r="CJ118" i="1"/>
  <c r="Y427" i="1"/>
  <c r="Q427" i="1"/>
  <c r="CP427" i="1" s="1"/>
  <c r="O427" i="1" s="1"/>
  <c r="GM427" i="1" s="1"/>
  <c r="GN427" i="1" s="1"/>
  <c r="Y425" i="1"/>
  <c r="Q425" i="1"/>
  <c r="CP425" i="1" s="1"/>
  <c r="O425" i="1" s="1"/>
  <c r="GM425" i="1" s="1"/>
  <c r="GN425" i="1" s="1"/>
  <c r="Q421" i="1"/>
  <c r="Q415" i="1"/>
  <c r="CW308" i="3"/>
  <c r="CX311" i="3"/>
  <c r="CV305" i="3"/>
  <c r="CW307" i="3"/>
  <c r="CX309" i="3"/>
  <c r="CX306" i="3"/>
  <c r="CX308" i="3"/>
  <c r="CU305" i="3"/>
  <c r="Y407" i="1"/>
  <c r="Q407" i="1"/>
  <c r="CP407" i="1" s="1"/>
  <c r="O407" i="1" s="1"/>
  <c r="GM407" i="1" s="1"/>
  <c r="GN407" i="1" s="1"/>
  <c r="Y403" i="1"/>
  <c r="Q403" i="1"/>
  <c r="CP403" i="1" s="1"/>
  <c r="O403" i="1" s="1"/>
  <c r="GM403" i="1" s="1"/>
  <c r="GN403" i="1" s="1"/>
  <c r="Y399" i="1"/>
  <c r="Q399" i="1"/>
  <c r="CP399" i="1" s="1"/>
  <c r="O399" i="1" s="1"/>
  <c r="GM399" i="1" s="1"/>
  <c r="GN399" i="1" s="1"/>
  <c r="Q395" i="1"/>
  <c r="CX273" i="3"/>
  <c r="CX275" i="3"/>
  <c r="CX278" i="3"/>
  <c r="CU273" i="3"/>
  <c r="CW275" i="3"/>
  <c r="CK393" i="1"/>
  <c r="BY393" i="1"/>
  <c r="EV327" i="1"/>
  <c r="BB327" i="1"/>
  <c r="AT327" i="1"/>
  <c r="AP327" i="1"/>
  <c r="Y324" i="1"/>
  <c r="Q324" i="1"/>
  <c r="CP324" i="1" s="1"/>
  <c r="O324" i="1" s="1"/>
  <c r="GM324" i="1" s="1"/>
  <c r="GN324" i="1" s="1"/>
  <c r="Q316" i="1"/>
  <c r="CU233" i="3"/>
  <c r="CX233" i="3"/>
  <c r="CX239" i="3"/>
  <c r="CX240" i="3"/>
  <c r="CW237" i="3"/>
  <c r="CW235" i="3"/>
  <c r="CX237" i="3"/>
  <c r="CV233" i="3"/>
  <c r="CW234" i="3"/>
  <c r="CX235" i="3"/>
  <c r="CX241" i="3"/>
  <c r="Q308" i="1"/>
  <c r="CU193" i="3"/>
  <c r="CV193" i="3"/>
  <c r="CW195" i="3"/>
  <c r="CW197" i="3"/>
  <c r="CX199" i="3"/>
  <c r="CX193" i="3"/>
  <c r="CX195" i="3"/>
  <c r="CX197" i="3"/>
  <c r="CX200" i="3"/>
  <c r="Q300" i="1"/>
  <c r="CU153" i="3"/>
  <c r="CX157" i="3"/>
  <c r="CX161" i="3"/>
  <c r="CV153" i="3"/>
  <c r="CW155" i="3"/>
  <c r="CX159" i="3"/>
  <c r="CX153" i="3"/>
  <c r="CX155" i="3"/>
  <c r="CW157" i="3"/>
  <c r="AB295" i="1"/>
  <c r="P295" i="1"/>
  <c r="CQ295" i="1"/>
  <c r="R294" i="1"/>
  <c r="AE327" i="1" s="1"/>
  <c r="CS294" i="1"/>
  <c r="AD294" i="1"/>
  <c r="CP292" i="1"/>
  <c r="O292" i="1" s="1"/>
  <c r="GD290" i="1"/>
  <c r="EV251" i="1"/>
  <c r="P283" i="1"/>
  <c r="EI251" i="1"/>
  <c r="P268" i="1"/>
  <c r="R251" i="1"/>
  <c r="F272" i="1"/>
  <c r="CP256" i="1"/>
  <c r="O256" i="1" s="1"/>
  <c r="CC251" i="1"/>
  <c r="AT258" i="1"/>
  <c r="DY251" i="1"/>
  <c r="DL258" i="1"/>
  <c r="ED258" i="1"/>
  <c r="AG251" i="1"/>
  <c r="T258" i="1"/>
  <c r="AJ251" i="1"/>
  <c r="W258" i="1"/>
  <c r="GA219" i="1"/>
  <c r="FQ150" i="1"/>
  <c r="EH219" i="1"/>
  <c r="CF219" i="1"/>
  <c r="AP219" i="1"/>
  <c r="CH219" i="1"/>
  <c r="BY150" i="1"/>
  <c r="CI219" i="1"/>
  <c r="CJ219" i="1"/>
  <c r="EB219" i="1"/>
  <c r="AI219" i="1"/>
  <c r="AI118" i="1"/>
  <c r="DY118" i="1"/>
  <c r="BC497" i="1"/>
  <c r="AU497" i="1"/>
  <c r="AQ497" i="1"/>
  <c r="Q485" i="1"/>
  <c r="CP485" i="1" s="1"/>
  <c r="O485" i="1" s="1"/>
  <c r="Q481" i="1"/>
  <c r="DV497" i="1" s="1"/>
  <c r="BZ476" i="1"/>
  <c r="EG444" i="1"/>
  <c r="AQ444" i="1"/>
  <c r="Q440" i="1"/>
  <c r="CP440" i="1" s="1"/>
  <c r="O440" i="1" s="1"/>
  <c r="GM440" i="1" s="1"/>
  <c r="GN440" i="1" s="1"/>
  <c r="Q436" i="1"/>
  <c r="CP436" i="1" s="1"/>
  <c r="O436" i="1" s="1"/>
  <c r="GM436" i="1" s="1"/>
  <c r="GN436" i="1" s="1"/>
  <c r="Q432" i="1"/>
  <c r="CP432" i="1" s="1"/>
  <c r="O432" i="1" s="1"/>
  <c r="GM432" i="1" s="1"/>
  <c r="GN432" i="1" s="1"/>
  <c r="Q428" i="1"/>
  <c r="CP428" i="1" s="1"/>
  <c r="O428" i="1" s="1"/>
  <c r="GM428" i="1" s="1"/>
  <c r="GN428" i="1" s="1"/>
  <c r="CY427" i="1"/>
  <c r="AD427" i="1"/>
  <c r="AB427" i="1" s="1"/>
  <c r="CY425" i="1"/>
  <c r="AD425" i="1"/>
  <c r="AB425" i="1" s="1"/>
  <c r="Q424" i="1"/>
  <c r="CP424" i="1" s="1"/>
  <c r="O424" i="1" s="1"/>
  <c r="GM424" i="1" s="1"/>
  <c r="GN424" i="1" s="1"/>
  <c r="P421" i="1"/>
  <c r="CP421" i="1" s="1"/>
  <c r="O421" i="1" s="1"/>
  <c r="GM421" i="1" s="1"/>
  <c r="GN421" i="1" s="1"/>
  <c r="Q420" i="1"/>
  <c r="CP420" i="1" s="1"/>
  <c r="O420" i="1" s="1"/>
  <c r="GM420" i="1" s="1"/>
  <c r="GN420" i="1" s="1"/>
  <c r="Q416" i="1"/>
  <c r="CU312" i="3"/>
  <c r="CX314" i="3"/>
  <c r="CX317" i="3"/>
  <c r="CV312" i="3"/>
  <c r="P415" i="1"/>
  <c r="Q412" i="1"/>
  <c r="CP412" i="1" s="1"/>
  <c r="O412" i="1" s="1"/>
  <c r="GM412" i="1" s="1"/>
  <c r="GN412" i="1" s="1"/>
  <c r="Q408" i="1"/>
  <c r="CP408" i="1" s="1"/>
  <c r="O408" i="1" s="1"/>
  <c r="GM408" i="1" s="1"/>
  <c r="GN408" i="1" s="1"/>
  <c r="CY407" i="1"/>
  <c r="AD407" i="1"/>
  <c r="AB407" i="1" s="1"/>
  <c r="Q404" i="1"/>
  <c r="CP404" i="1" s="1"/>
  <c r="O404" i="1" s="1"/>
  <c r="GM404" i="1" s="1"/>
  <c r="GN404" i="1" s="1"/>
  <c r="CY403" i="1"/>
  <c r="AD403" i="1"/>
  <c r="AB403" i="1" s="1"/>
  <c r="Q400" i="1"/>
  <c r="CP400" i="1" s="1"/>
  <c r="O400" i="1" s="1"/>
  <c r="GM400" i="1" s="1"/>
  <c r="GN400" i="1" s="1"/>
  <c r="CY399" i="1"/>
  <c r="AD399" i="1"/>
  <c r="AB399" i="1" s="1"/>
  <c r="Q396" i="1"/>
  <c r="CX280" i="3"/>
  <c r="CX282" i="3"/>
  <c r="CX285" i="3"/>
  <c r="CU280" i="3"/>
  <c r="P395" i="1"/>
  <c r="AO327" i="1"/>
  <c r="Q325" i="1"/>
  <c r="CP325" i="1" s="1"/>
  <c r="O325" i="1" s="1"/>
  <c r="GM325" i="1" s="1"/>
  <c r="GN325" i="1" s="1"/>
  <c r="CY324" i="1"/>
  <c r="AD324" i="1"/>
  <c r="AB324" i="1" s="1"/>
  <c r="Q319" i="1"/>
  <c r="CP319" i="1" s="1"/>
  <c r="O319" i="1" s="1"/>
  <c r="GM319" i="1" s="1"/>
  <c r="GN319" i="1" s="1"/>
  <c r="Q318" i="1"/>
  <c r="CP318" i="1" s="1"/>
  <c r="O318" i="1" s="1"/>
  <c r="GM318" i="1" s="1"/>
  <c r="GN318" i="1" s="1"/>
  <c r="Q317" i="1"/>
  <c r="CX245" i="3"/>
  <c r="CX246" i="3"/>
  <c r="CW247" i="3"/>
  <c r="CX250" i="3"/>
  <c r="CU243" i="3"/>
  <c r="CX247" i="3"/>
  <c r="CV243" i="3"/>
  <c r="CX243" i="3"/>
  <c r="CX244" i="3"/>
  <c r="CW245" i="3"/>
  <c r="CX252" i="3"/>
  <c r="P316" i="1"/>
  <c r="Q311" i="1"/>
  <c r="CP311" i="1" s="1"/>
  <c r="O311" i="1" s="1"/>
  <c r="GM311" i="1" s="1"/>
  <c r="GN311" i="1" s="1"/>
  <c r="Q310" i="1"/>
  <c r="CP310" i="1" s="1"/>
  <c r="O310" i="1" s="1"/>
  <c r="GM310" i="1" s="1"/>
  <c r="GN310" i="1" s="1"/>
  <c r="Q309" i="1"/>
  <c r="CU203" i="3"/>
  <c r="CX204" i="3"/>
  <c r="CX206" i="3"/>
  <c r="CX203" i="3"/>
  <c r="CV203" i="3"/>
  <c r="CW205" i="3"/>
  <c r="CW207" i="3"/>
  <c r="CX209" i="3"/>
  <c r="CX212" i="3"/>
  <c r="CX208" i="3"/>
  <c r="P308" i="1"/>
  <c r="Q303" i="1"/>
  <c r="CP303" i="1" s="1"/>
  <c r="O303" i="1" s="1"/>
  <c r="GM303" i="1" s="1"/>
  <c r="GN303" i="1" s="1"/>
  <c r="Q302" i="1"/>
  <c r="CP302" i="1" s="1"/>
  <c r="O302" i="1" s="1"/>
  <c r="GM302" i="1" s="1"/>
  <c r="GN302" i="1" s="1"/>
  <c r="Q301" i="1"/>
  <c r="CV163" i="3"/>
  <c r="CX172" i="3"/>
  <c r="CX163" i="3"/>
  <c r="CX164" i="3"/>
  <c r="CW165" i="3"/>
  <c r="CU163" i="3"/>
  <c r="P300" i="1"/>
  <c r="AB296" i="1"/>
  <c r="T295" i="1"/>
  <c r="DY327" i="1" s="1"/>
  <c r="CZ294" i="1"/>
  <c r="CR294" i="1"/>
  <c r="AB294" i="1"/>
  <c r="P294" i="1"/>
  <c r="CQ294" i="1"/>
  <c r="X294" i="1"/>
  <c r="CY294" i="1"/>
  <c r="EU251" i="1"/>
  <c r="P274" i="1"/>
  <c r="FQ251" i="1"/>
  <c r="GA258" i="1"/>
  <c r="EH258" i="1"/>
  <c r="CJ251" i="1"/>
  <c r="BA258" i="1"/>
  <c r="EB251" i="1"/>
  <c r="DO258" i="1"/>
  <c r="Q258" i="1"/>
  <c r="AD251" i="1"/>
  <c r="BB150" i="1"/>
  <c r="F232" i="1"/>
  <c r="F223" i="1"/>
  <c r="AO150" i="1"/>
  <c r="DZ219" i="1"/>
  <c r="EA219" i="1"/>
  <c r="AG219" i="1"/>
  <c r="AJ219" i="1"/>
  <c r="AG103" i="1"/>
  <c r="T118" i="1"/>
  <c r="AH118" i="1"/>
  <c r="AD118" i="1"/>
  <c r="GB103" i="1"/>
  <c r="ES118" i="1"/>
  <c r="CX365" i="3"/>
  <c r="CX367" i="3"/>
  <c r="CX371" i="3"/>
  <c r="CU365" i="3"/>
  <c r="BB497" i="1"/>
  <c r="EV444" i="1"/>
  <c r="CZ441" i="1"/>
  <c r="CZ439" i="1"/>
  <c r="CZ437" i="1"/>
  <c r="CZ435" i="1"/>
  <c r="CZ433" i="1"/>
  <c r="CZ431" i="1"/>
  <c r="CZ429" i="1"/>
  <c r="CZ423" i="1"/>
  <c r="CZ419" i="1"/>
  <c r="CZ417" i="1"/>
  <c r="P416" i="1"/>
  <c r="CP416" i="1" s="1"/>
  <c r="O416" i="1" s="1"/>
  <c r="GM416" i="1" s="1"/>
  <c r="GN416" i="1" s="1"/>
  <c r="S415" i="1"/>
  <c r="CZ413" i="1"/>
  <c r="CZ411" i="1"/>
  <c r="CZ409" i="1"/>
  <c r="CZ405" i="1"/>
  <c r="CZ401" i="1"/>
  <c r="CZ397" i="1"/>
  <c r="P396" i="1"/>
  <c r="S395" i="1"/>
  <c r="ET327" i="1"/>
  <c r="EH327" i="1"/>
  <c r="CI327" i="1"/>
  <c r="BD327" i="1"/>
  <c r="CZ320" i="1"/>
  <c r="CU253" i="3"/>
  <c r="CX254" i="3"/>
  <c r="CX256" i="3"/>
  <c r="CX258" i="3"/>
  <c r="CX262" i="3"/>
  <c r="CV253" i="3"/>
  <c r="CW254" i="3"/>
  <c r="CW256" i="3"/>
  <c r="CW258" i="3"/>
  <c r="CX261" i="3"/>
  <c r="P317" i="1"/>
  <c r="CP317" i="1" s="1"/>
  <c r="O317" i="1" s="1"/>
  <c r="GM317" i="1" s="1"/>
  <c r="GN317" i="1" s="1"/>
  <c r="S316" i="1"/>
  <c r="CZ312" i="1"/>
  <c r="CW214" i="3"/>
  <c r="CW216" i="3"/>
  <c r="CW218" i="3"/>
  <c r="CX214" i="3"/>
  <c r="CX216" i="3"/>
  <c r="CX218" i="3"/>
  <c r="CX221" i="3"/>
  <c r="CU213" i="3"/>
  <c r="CX222" i="3"/>
  <c r="P309" i="1"/>
  <c r="CP309" i="1" s="1"/>
  <c r="O309" i="1" s="1"/>
  <c r="GM309" i="1" s="1"/>
  <c r="GN309" i="1" s="1"/>
  <c r="S308" i="1"/>
  <c r="CZ304" i="1"/>
  <c r="CU173" i="3"/>
  <c r="CW174" i="3"/>
  <c r="CW175" i="3"/>
  <c r="CX176" i="3"/>
  <c r="CX181" i="3"/>
  <c r="CX182" i="3"/>
  <c r="CV173" i="3"/>
  <c r="CX174" i="3"/>
  <c r="CW178" i="3"/>
  <c r="CW176" i="3"/>
  <c r="CX178" i="3"/>
  <c r="P301" i="1"/>
  <c r="CP301" i="1" s="1"/>
  <c r="O301" i="1" s="1"/>
  <c r="GM301" i="1" s="1"/>
  <c r="GN301" i="1" s="1"/>
  <c r="S300" i="1"/>
  <c r="CZ296" i="1"/>
  <c r="GX295" i="1"/>
  <c r="GB327" i="1" s="1"/>
  <c r="Y294" i="1"/>
  <c r="Q294" i="1"/>
  <c r="CS293" i="1"/>
  <c r="AD293" i="1"/>
  <c r="AB293" i="1" s="1"/>
  <c r="FU251" i="1"/>
  <c r="EL258" i="1"/>
  <c r="DZ258" i="1"/>
  <c r="EA258" i="1"/>
  <c r="DV258" i="1"/>
  <c r="DW251" i="1"/>
  <c r="DJ258" i="1"/>
  <c r="U258" i="1"/>
  <c r="AH251" i="1"/>
  <c r="X214" i="1"/>
  <c r="CY214" i="1"/>
  <c r="Y214" i="1"/>
  <c r="CZ214" i="1"/>
  <c r="GB219" i="1"/>
  <c r="AD219" i="1"/>
  <c r="CP152" i="1"/>
  <c r="O152" i="1" s="1"/>
  <c r="FQ118" i="1"/>
  <c r="CU133" i="3"/>
  <c r="CX137" i="3"/>
  <c r="CX138" i="3"/>
  <c r="CX139" i="3"/>
  <c r="CV133" i="3"/>
  <c r="CX142" i="3"/>
  <c r="CX133" i="3"/>
  <c r="FY258" i="1"/>
  <c r="ET258" i="1"/>
  <c r="DX258" i="1"/>
  <c r="CE258" i="1"/>
  <c r="BD258" i="1"/>
  <c r="P258" i="1"/>
  <c r="CY254" i="1"/>
  <c r="CQ254" i="1"/>
  <c r="AD254" i="1"/>
  <c r="AB254" i="1" s="1"/>
  <c r="X254" i="1"/>
  <c r="EC258" i="1" s="1"/>
  <c r="P254" i="1"/>
  <c r="CT253" i="1"/>
  <c r="S253" i="1"/>
  <c r="CP253" i="1" s="1"/>
  <c r="O253" i="1" s="1"/>
  <c r="GE251" i="1"/>
  <c r="AE251" i="1"/>
  <c r="FY219" i="1"/>
  <c r="ET219" i="1"/>
  <c r="EL219" i="1"/>
  <c r="CE219" i="1"/>
  <c r="BD219" i="1"/>
  <c r="P219" i="1"/>
  <c r="CY215" i="1"/>
  <c r="CQ215" i="1"/>
  <c r="AD215" i="1"/>
  <c r="AB215" i="1" s="1"/>
  <c r="X215" i="1"/>
  <c r="P215" i="1"/>
  <c r="CP215" i="1" s="1"/>
  <c r="O215" i="1" s="1"/>
  <c r="GM215" i="1" s="1"/>
  <c r="GN215" i="1" s="1"/>
  <c r="CT213" i="1"/>
  <c r="S213" i="1"/>
  <c r="CT212" i="1"/>
  <c r="S212" i="1"/>
  <c r="CP212" i="1" s="1"/>
  <c r="O212" i="1" s="1"/>
  <c r="CT211" i="1"/>
  <c r="S211" i="1"/>
  <c r="CT210" i="1"/>
  <c r="S210" i="1"/>
  <c r="CP210" i="1" s="1"/>
  <c r="O210" i="1" s="1"/>
  <c r="CT209" i="1"/>
  <c r="S209" i="1"/>
  <c r="CT208" i="1"/>
  <c r="S208" i="1"/>
  <c r="CT207" i="1"/>
  <c r="S207" i="1"/>
  <c r="CT206" i="1"/>
  <c r="S206" i="1"/>
  <c r="CT205" i="1"/>
  <c r="S205" i="1"/>
  <c r="CT204" i="1"/>
  <c r="S204" i="1"/>
  <c r="CP204" i="1" s="1"/>
  <c r="O204" i="1" s="1"/>
  <c r="CT203" i="1"/>
  <c r="S203" i="1"/>
  <c r="CT202" i="1"/>
  <c r="S202" i="1"/>
  <c r="CP202" i="1" s="1"/>
  <c r="O202" i="1" s="1"/>
  <c r="CT201" i="1"/>
  <c r="S201" i="1"/>
  <c r="CT200" i="1"/>
  <c r="S200" i="1"/>
  <c r="CT199" i="1"/>
  <c r="S199" i="1"/>
  <c r="CT198" i="1"/>
  <c r="S198" i="1"/>
  <c r="CT197" i="1"/>
  <c r="S197" i="1"/>
  <c r="CT196" i="1"/>
  <c r="S196" i="1"/>
  <c r="CP196" i="1" s="1"/>
  <c r="O196" i="1" s="1"/>
  <c r="CT195" i="1"/>
  <c r="S195" i="1"/>
  <c r="CT194" i="1"/>
  <c r="S194" i="1"/>
  <c r="CP194" i="1" s="1"/>
  <c r="O194" i="1" s="1"/>
  <c r="CT193" i="1"/>
  <c r="S193" i="1"/>
  <c r="CT192" i="1"/>
  <c r="S192" i="1"/>
  <c r="CT191" i="1"/>
  <c r="S191" i="1"/>
  <c r="CT190" i="1"/>
  <c r="S190" i="1"/>
  <c r="CT189" i="1"/>
  <c r="S189" i="1"/>
  <c r="CT188" i="1"/>
  <c r="S188" i="1"/>
  <c r="CP188" i="1" s="1"/>
  <c r="O188" i="1" s="1"/>
  <c r="CT187" i="1"/>
  <c r="S187" i="1"/>
  <c r="CT186" i="1"/>
  <c r="S186" i="1"/>
  <c r="CP186" i="1" s="1"/>
  <c r="O186" i="1" s="1"/>
  <c r="CT185" i="1"/>
  <c r="S185" i="1"/>
  <c r="CT184" i="1"/>
  <c r="S184" i="1"/>
  <c r="CT183" i="1"/>
  <c r="S183" i="1"/>
  <c r="CT182" i="1"/>
  <c r="S182" i="1"/>
  <c r="CT181" i="1"/>
  <c r="S181" i="1"/>
  <c r="CT180" i="1"/>
  <c r="S180" i="1"/>
  <c r="CP180" i="1" s="1"/>
  <c r="O180" i="1" s="1"/>
  <c r="CT179" i="1"/>
  <c r="S179" i="1"/>
  <c r="CT178" i="1"/>
  <c r="S178" i="1"/>
  <c r="CP178" i="1" s="1"/>
  <c r="O178" i="1" s="1"/>
  <c r="CT177" i="1"/>
  <c r="S177" i="1"/>
  <c r="CT176" i="1"/>
  <c r="S176" i="1"/>
  <c r="CT175" i="1"/>
  <c r="S175" i="1"/>
  <c r="CT174" i="1"/>
  <c r="S174" i="1"/>
  <c r="CT173" i="1"/>
  <c r="S173" i="1"/>
  <c r="CT172" i="1"/>
  <c r="S172" i="1"/>
  <c r="CP172" i="1" s="1"/>
  <c r="O172" i="1" s="1"/>
  <c r="CT171" i="1"/>
  <c r="S171" i="1"/>
  <c r="CT170" i="1"/>
  <c r="S170" i="1"/>
  <c r="CP170" i="1" s="1"/>
  <c r="O170" i="1" s="1"/>
  <c r="CT169" i="1"/>
  <c r="S169" i="1"/>
  <c r="CT168" i="1"/>
  <c r="S168" i="1"/>
  <c r="CT167" i="1"/>
  <c r="S167" i="1"/>
  <c r="CT166" i="1"/>
  <c r="S166" i="1"/>
  <c r="CT165" i="1"/>
  <c r="S165" i="1"/>
  <c r="CT164" i="1"/>
  <c r="S164" i="1"/>
  <c r="CP164" i="1" s="1"/>
  <c r="O164" i="1" s="1"/>
  <c r="CT163" i="1"/>
  <c r="S163" i="1"/>
  <c r="CT162" i="1"/>
  <c r="S162" i="1"/>
  <c r="CP162" i="1" s="1"/>
  <c r="O162" i="1" s="1"/>
  <c r="CT161" i="1"/>
  <c r="S161" i="1"/>
  <c r="CT160" i="1"/>
  <c r="S160" i="1"/>
  <c r="CT159" i="1"/>
  <c r="S159" i="1"/>
  <c r="CT158" i="1"/>
  <c r="S158" i="1"/>
  <c r="CT157" i="1"/>
  <c r="S157" i="1"/>
  <c r="CT156" i="1"/>
  <c r="S156" i="1"/>
  <c r="CP156" i="1" s="1"/>
  <c r="O156" i="1" s="1"/>
  <c r="CT155" i="1"/>
  <c r="S155" i="1"/>
  <c r="CT154" i="1"/>
  <c r="S154" i="1"/>
  <c r="CP154" i="1" s="1"/>
  <c r="O154" i="1" s="1"/>
  <c r="CS153" i="1"/>
  <c r="AB153" i="1"/>
  <c r="R153" i="1"/>
  <c r="CT152" i="1"/>
  <c r="S152" i="1"/>
  <c r="CK150" i="1"/>
  <c r="CC150" i="1"/>
  <c r="P143" i="1"/>
  <c r="ET118" i="1"/>
  <c r="EI118" i="1"/>
  <c r="BD118" i="1"/>
  <c r="CC118" i="1"/>
  <c r="CZ107" i="1"/>
  <c r="CR107" i="1"/>
  <c r="AD107" i="1"/>
  <c r="AB107" i="1" s="1"/>
  <c r="DZ118" i="1"/>
  <c r="Y106" i="1"/>
  <c r="CZ106" i="1"/>
  <c r="F89" i="1"/>
  <c r="AT30" i="1"/>
  <c r="DZ71" i="1"/>
  <c r="EA71" i="1"/>
  <c r="AG71" i="1"/>
  <c r="CX1297" i="3"/>
  <c r="DH1287" i="3"/>
  <c r="DI1287" i="3"/>
  <c r="DJ1287" i="3" s="1"/>
  <c r="DF1287" i="3"/>
  <c r="DG1287" i="3"/>
  <c r="DI1276" i="3"/>
  <c r="DF1276" i="3"/>
  <c r="DJ1276" i="3" s="1"/>
  <c r="DG1276" i="3"/>
  <c r="DH1276" i="3"/>
  <c r="DI1272" i="3"/>
  <c r="DF1272" i="3"/>
  <c r="DJ1272" i="3" s="1"/>
  <c r="DG1272" i="3"/>
  <c r="DH1272" i="3"/>
  <c r="DH1259" i="3"/>
  <c r="DI1259" i="3"/>
  <c r="DJ1259" i="3" s="1"/>
  <c r="DF1259" i="3"/>
  <c r="DG1259" i="3"/>
  <c r="CV1251" i="3"/>
  <c r="CX1223" i="3"/>
  <c r="CX1218" i="3"/>
  <c r="CX1210" i="3"/>
  <c r="CX1208" i="3"/>
  <c r="CX1200" i="3"/>
  <c r="CX1194" i="3"/>
  <c r="EG258" i="1"/>
  <c r="BC258" i="1"/>
  <c r="AU258" i="1"/>
  <c r="AQ258" i="1"/>
  <c r="GD251" i="1"/>
  <c r="FV251" i="1"/>
  <c r="FR251" i="1"/>
  <c r="EG219" i="1"/>
  <c r="BC219" i="1"/>
  <c r="AU219" i="1"/>
  <c r="AQ219" i="1"/>
  <c r="Y153" i="1"/>
  <c r="Q153" i="1"/>
  <c r="DV219" i="1" s="1"/>
  <c r="BX150" i="1"/>
  <c r="EM118" i="1"/>
  <c r="S115" i="1"/>
  <c r="CT115" i="1"/>
  <c r="AB115" i="1"/>
  <c r="S113" i="1"/>
  <c r="CT113" i="1"/>
  <c r="AB113" i="1"/>
  <c r="S111" i="1"/>
  <c r="CT111" i="1"/>
  <c r="AB111" i="1"/>
  <c r="S109" i="1"/>
  <c r="CT109" i="1"/>
  <c r="AB109" i="1"/>
  <c r="AB106" i="1"/>
  <c r="P106" i="1"/>
  <c r="AJ118" i="1"/>
  <c r="BC30" i="1"/>
  <c r="F87" i="1"/>
  <c r="AQ30" i="1"/>
  <c r="F81" i="1"/>
  <c r="FR65" i="1"/>
  <c r="CP65" i="1"/>
  <c r="O65" i="1" s="1"/>
  <c r="Y64" i="1"/>
  <c r="CZ64" i="1"/>
  <c r="X64" i="1"/>
  <c r="CY64" i="1"/>
  <c r="FR63" i="1"/>
  <c r="CP63" i="1"/>
  <c r="O63" i="1" s="1"/>
  <c r="Y62" i="1"/>
  <c r="CZ62" i="1"/>
  <c r="X62" i="1"/>
  <c r="CY62" i="1"/>
  <c r="FR61" i="1"/>
  <c r="CP61" i="1"/>
  <c r="O61" i="1" s="1"/>
  <c r="Y60" i="1"/>
  <c r="CZ60" i="1"/>
  <c r="X60" i="1"/>
  <c r="CY60" i="1"/>
  <c r="FR59" i="1"/>
  <c r="CP59" i="1"/>
  <c r="O59" i="1" s="1"/>
  <c r="Y58" i="1"/>
  <c r="CZ58" i="1"/>
  <c r="X58" i="1"/>
  <c r="CY58" i="1"/>
  <c r="FR57" i="1"/>
  <c r="CP57" i="1"/>
  <c r="O57" i="1" s="1"/>
  <c r="Y56" i="1"/>
  <c r="CZ56" i="1"/>
  <c r="X56" i="1"/>
  <c r="CY56" i="1"/>
  <c r="FR55" i="1"/>
  <c r="CP55" i="1"/>
  <c r="O55" i="1" s="1"/>
  <c r="Y54" i="1"/>
  <c r="CZ54" i="1"/>
  <c r="X54" i="1"/>
  <c r="CY54" i="1"/>
  <c r="FR53" i="1"/>
  <c r="CP53" i="1"/>
  <c r="O53" i="1" s="1"/>
  <c r="Y52" i="1"/>
  <c r="CZ52" i="1"/>
  <c r="X52" i="1"/>
  <c r="CY52" i="1"/>
  <c r="FR51" i="1"/>
  <c r="CP51" i="1"/>
  <c r="O51" i="1" s="1"/>
  <c r="Y50" i="1"/>
  <c r="CZ50" i="1"/>
  <c r="X50" i="1"/>
  <c r="CY50" i="1"/>
  <c r="FR49" i="1"/>
  <c r="CP49" i="1"/>
  <c r="O49" i="1" s="1"/>
  <c r="Y48" i="1"/>
  <c r="CZ48" i="1"/>
  <c r="X48" i="1"/>
  <c r="CY48" i="1"/>
  <c r="FR47" i="1"/>
  <c r="CP47" i="1"/>
  <c r="O47" i="1" s="1"/>
  <c r="Y46" i="1"/>
  <c r="CZ46" i="1"/>
  <c r="X46" i="1"/>
  <c r="CY46" i="1"/>
  <c r="FR45" i="1"/>
  <c r="CP45" i="1"/>
  <c r="O45" i="1" s="1"/>
  <c r="Y44" i="1"/>
  <c r="CZ44" i="1"/>
  <c r="X44" i="1"/>
  <c r="CY44" i="1"/>
  <c r="FR43" i="1"/>
  <c r="CP43" i="1"/>
  <c r="O43" i="1" s="1"/>
  <c r="Y42" i="1"/>
  <c r="CZ42" i="1"/>
  <c r="X42" i="1"/>
  <c r="CY42" i="1"/>
  <c r="FR41" i="1"/>
  <c r="CP41" i="1"/>
  <c r="O41" i="1" s="1"/>
  <c r="Y40" i="1"/>
  <c r="CZ40" i="1"/>
  <c r="X40" i="1"/>
  <c r="CY40" i="1"/>
  <c r="FR39" i="1"/>
  <c r="CP39" i="1"/>
  <c r="O39" i="1" s="1"/>
  <c r="Y38" i="1"/>
  <c r="CZ38" i="1"/>
  <c r="X38" i="1"/>
  <c r="CY38" i="1"/>
  <c r="FR37" i="1"/>
  <c r="CP37" i="1"/>
  <c r="O37" i="1" s="1"/>
  <c r="Y36" i="1"/>
  <c r="CZ36" i="1"/>
  <c r="X36" i="1"/>
  <c r="CY36" i="1"/>
  <c r="FR35" i="1"/>
  <c r="CP35" i="1"/>
  <c r="O35" i="1" s="1"/>
  <c r="Y34" i="1"/>
  <c r="CZ34" i="1"/>
  <c r="X34" i="1"/>
  <c r="CY34" i="1"/>
  <c r="GB71" i="1"/>
  <c r="CJ71" i="1"/>
  <c r="AI71" i="1"/>
  <c r="AJ71" i="1"/>
  <c r="Y32" i="1"/>
  <c r="AL71" i="1" s="1"/>
  <c r="CZ32" i="1"/>
  <c r="AF71" i="1"/>
  <c r="X32" i="1"/>
  <c r="CY32" i="1"/>
  <c r="CX1295" i="3"/>
  <c r="DH1269" i="3"/>
  <c r="DI1269" i="3"/>
  <c r="DF1269" i="3"/>
  <c r="DG1269" i="3"/>
  <c r="DJ1269" i="3" s="1"/>
  <c r="CX1252" i="3"/>
  <c r="CX1238" i="3"/>
  <c r="CX1235" i="3"/>
  <c r="CV1232" i="3"/>
  <c r="CX1221" i="3"/>
  <c r="CX1198" i="3"/>
  <c r="CX116" i="3"/>
  <c r="CX117" i="3"/>
  <c r="CW118" i="3"/>
  <c r="CU113" i="3"/>
  <c r="CX118" i="3"/>
  <c r="CX120" i="3"/>
  <c r="CG258" i="1"/>
  <c r="BB258" i="1"/>
  <c r="CT256" i="1"/>
  <c r="CT255" i="1"/>
  <c r="S255" i="1"/>
  <c r="CS254" i="1"/>
  <c r="CX100" i="3"/>
  <c r="CU95" i="3"/>
  <c r="CX102" i="3"/>
  <c r="CW96" i="3"/>
  <c r="CW98" i="3"/>
  <c r="CX96" i="3"/>
  <c r="CX98" i="3"/>
  <c r="EV219" i="1"/>
  <c r="CG219" i="1"/>
  <c r="R219" i="1"/>
  <c r="CT217" i="1"/>
  <c r="CP217" i="1"/>
  <c r="O217" i="1" s="1"/>
  <c r="GM217" i="1" s="1"/>
  <c r="CT216" i="1"/>
  <c r="CP216" i="1"/>
  <c r="O216" i="1" s="1"/>
  <c r="GM216" i="1" s="1"/>
  <c r="CS215" i="1"/>
  <c r="R215" i="1"/>
  <c r="CT214" i="1"/>
  <c r="CY153" i="1"/>
  <c r="CQ153" i="1"/>
  <c r="EL118" i="1"/>
  <c r="EG118" i="1"/>
  <c r="AQ118" i="1"/>
  <c r="BB30" i="1"/>
  <c r="F84" i="1"/>
  <c r="AX71" i="1"/>
  <c r="CG30" i="1"/>
  <c r="CP69" i="1"/>
  <c r="O69" i="1" s="1"/>
  <c r="CP66" i="1"/>
  <c r="O66" i="1" s="1"/>
  <c r="GM66" i="1" s="1"/>
  <c r="GN66" i="1" s="1"/>
  <c r="DY71" i="1"/>
  <c r="AH71" i="1"/>
  <c r="AD71" i="1"/>
  <c r="CX1293" i="3"/>
  <c r="DH1267" i="3"/>
  <c r="DI1267" i="3"/>
  <c r="DJ1267" i="3" s="1"/>
  <c r="DF1267" i="3"/>
  <c r="DG1267" i="3"/>
  <c r="DH1265" i="3"/>
  <c r="DI1265" i="3"/>
  <c r="DF1265" i="3"/>
  <c r="DG1265" i="3"/>
  <c r="DJ1265" i="3" s="1"/>
  <c r="CX1247" i="3"/>
  <c r="CX1244" i="3"/>
  <c r="CX1233" i="3"/>
  <c r="CX1214" i="3"/>
  <c r="CX1204" i="3"/>
  <c r="AO258" i="1"/>
  <c r="CX104" i="3"/>
  <c r="CX105" i="3"/>
  <c r="CW106" i="3"/>
  <c r="CX109" i="3"/>
  <c r="CX106" i="3"/>
  <c r="CX108" i="3"/>
  <c r="CU104" i="3"/>
  <c r="CX111" i="3"/>
  <c r="CV104" i="3"/>
  <c r="EU219" i="1"/>
  <c r="EM219" i="1"/>
  <c r="EI219" i="1"/>
  <c r="CZ215" i="1"/>
  <c r="F134" i="1"/>
  <c r="EU118" i="1"/>
  <c r="EP118" i="1"/>
  <c r="CG118" i="1"/>
  <c r="BX103" i="1"/>
  <c r="AU118" i="1"/>
  <c r="AO118" i="1"/>
  <c r="AC118" i="1"/>
  <c r="S116" i="1"/>
  <c r="CT116" i="1"/>
  <c r="S114" i="1"/>
  <c r="CT114" i="1"/>
  <c r="S112" i="1"/>
  <c r="CT112" i="1"/>
  <c r="CP112" i="1"/>
  <c r="O112" i="1" s="1"/>
  <c r="S110" i="1"/>
  <c r="CT110" i="1"/>
  <c r="CP110" i="1"/>
  <c r="O110" i="1" s="1"/>
  <c r="S108" i="1"/>
  <c r="CT108" i="1"/>
  <c r="R107" i="1"/>
  <c r="AE118" i="1" s="1"/>
  <c r="CS107" i="1"/>
  <c r="X107" i="1"/>
  <c r="CP107" i="1"/>
  <c r="O107" i="1" s="1"/>
  <c r="FR107" i="1"/>
  <c r="BY118" i="1" s="1"/>
  <c r="AU30" i="1"/>
  <c r="F90" i="1"/>
  <c r="Y65" i="1"/>
  <c r="CZ65" i="1"/>
  <c r="X65" i="1"/>
  <c r="CY65" i="1"/>
  <c r="FR64" i="1"/>
  <c r="CP64" i="1"/>
  <c r="O64" i="1" s="1"/>
  <c r="GM64" i="1" s="1"/>
  <c r="Y63" i="1"/>
  <c r="CZ63" i="1"/>
  <c r="X63" i="1"/>
  <c r="CY63" i="1"/>
  <c r="FR62" i="1"/>
  <c r="CP62" i="1"/>
  <c r="O62" i="1" s="1"/>
  <c r="GM62" i="1" s="1"/>
  <c r="Y61" i="1"/>
  <c r="CZ61" i="1"/>
  <c r="X61" i="1"/>
  <c r="CY61" i="1"/>
  <c r="FR60" i="1"/>
  <c r="CP60" i="1"/>
  <c r="O60" i="1" s="1"/>
  <c r="GM60" i="1" s="1"/>
  <c r="Y59" i="1"/>
  <c r="CZ59" i="1"/>
  <c r="X59" i="1"/>
  <c r="CY59" i="1"/>
  <c r="FR58" i="1"/>
  <c r="CP58" i="1"/>
  <c r="O58" i="1" s="1"/>
  <c r="GM58" i="1" s="1"/>
  <c r="Y57" i="1"/>
  <c r="CZ57" i="1"/>
  <c r="X57" i="1"/>
  <c r="CY57" i="1"/>
  <c r="FR56" i="1"/>
  <c r="CP56" i="1"/>
  <c r="O56" i="1" s="1"/>
  <c r="GM56" i="1" s="1"/>
  <c r="Y55" i="1"/>
  <c r="CZ55" i="1"/>
  <c r="X55" i="1"/>
  <c r="CY55" i="1"/>
  <c r="FR54" i="1"/>
  <c r="CP54" i="1"/>
  <c r="O54" i="1" s="1"/>
  <c r="GM54" i="1" s="1"/>
  <c r="Y53" i="1"/>
  <c r="CZ53" i="1"/>
  <c r="X53" i="1"/>
  <c r="CY53" i="1"/>
  <c r="FR52" i="1"/>
  <c r="CP52" i="1"/>
  <c r="O52" i="1" s="1"/>
  <c r="GM52" i="1" s="1"/>
  <c r="Y51" i="1"/>
  <c r="CZ51" i="1"/>
  <c r="X51" i="1"/>
  <c r="CY51" i="1"/>
  <c r="FR50" i="1"/>
  <c r="CP50" i="1"/>
  <c r="O50" i="1" s="1"/>
  <c r="GM50" i="1" s="1"/>
  <c r="Y49" i="1"/>
  <c r="CZ49" i="1"/>
  <c r="X49" i="1"/>
  <c r="CY49" i="1"/>
  <c r="FR48" i="1"/>
  <c r="CP48" i="1"/>
  <c r="O48" i="1" s="1"/>
  <c r="GM48" i="1" s="1"/>
  <c r="Y47" i="1"/>
  <c r="CZ47" i="1"/>
  <c r="X47" i="1"/>
  <c r="CY47" i="1"/>
  <c r="FR46" i="1"/>
  <c r="CP46" i="1"/>
  <c r="O46" i="1" s="1"/>
  <c r="GM46" i="1" s="1"/>
  <c r="Y45" i="1"/>
  <c r="CZ45" i="1"/>
  <c r="X45" i="1"/>
  <c r="CY45" i="1"/>
  <c r="FR44" i="1"/>
  <c r="CP44" i="1"/>
  <c r="O44" i="1" s="1"/>
  <c r="GM44" i="1" s="1"/>
  <c r="Y43" i="1"/>
  <c r="CZ43" i="1"/>
  <c r="X43" i="1"/>
  <c r="CY43" i="1"/>
  <c r="FR42" i="1"/>
  <c r="CP42" i="1"/>
  <c r="O42" i="1" s="1"/>
  <c r="GM42" i="1" s="1"/>
  <c r="Y41" i="1"/>
  <c r="CZ41" i="1"/>
  <c r="X41" i="1"/>
  <c r="CY41" i="1"/>
  <c r="FR40" i="1"/>
  <c r="CP40" i="1"/>
  <c r="O40" i="1" s="1"/>
  <c r="GM40" i="1" s="1"/>
  <c r="Y39" i="1"/>
  <c r="CZ39" i="1"/>
  <c r="X39" i="1"/>
  <c r="CY39" i="1"/>
  <c r="FR38" i="1"/>
  <c r="CP38" i="1"/>
  <c r="O38" i="1" s="1"/>
  <c r="GM38" i="1" s="1"/>
  <c r="Y37" i="1"/>
  <c r="CZ37" i="1"/>
  <c r="X37" i="1"/>
  <c r="CY37" i="1"/>
  <c r="FR36" i="1"/>
  <c r="CP36" i="1"/>
  <c r="O36" i="1" s="1"/>
  <c r="GM36" i="1" s="1"/>
  <c r="Y35" i="1"/>
  <c r="CZ35" i="1"/>
  <c r="DX71" i="1"/>
  <c r="X35" i="1"/>
  <c r="EC71" i="1" s="1"/>
  <c r="CY35" i="1"/>
  <c r="FR34" i="1"/>
  <c r="BY71" i="1" s="1"/>
  <c r="CP34" i="1"/>
  <c r="O34" i="1" s="1"/>
  <c r="GM34" i="1" s="1"/>
  <c r="EB71" i="1"/>
  <c r="AC71" i="1"/>
  <c r="CP32" i="1"/>
  <c r="O32" i="1" s="1"/>
  <c r="CX1291" i="3"/>
  <c r="DH1289" i="3"/>
  <c r="DI1289" i="3"/>
  <c r="DJ1289" i="3" s="1"/>
  <c r="DF1289" i="3"/>
  <c r="DG1289" i="3"/>
  <c r="DI1284" i="3"/>
  <c r="DF1284" i="3"/>
  <c r="DJ1284" i="3" s="1"/>
  <c r="DG1284" i="3"/>
  <c r="DH1284" i="3"/>
  <c r="DI1280" i="3"/>
  <c r="DF1280" i="3"/>
  <c r="DJ1280" i="3" s="1"/>
  <c r="DG1280" i="3"/>
  <c r="DH1280" i="3"/>
  <c r="DH1278" i="3"/>
  <c r="DI1278" i="3"/>
  <c r="DF1278" i="3"/>
  <c r="DG1278" i="3"/>
  <c r="DJ1278" i="3" s="1"/>
  <c r="DH1263" i="3"/>
  <c r="DI1263" i="3"/>
  <c r="DJ1263" i="3" s="1"/>
  <c r="DF1263" i="3"/>
  <c r="DG1263" i="3"/>
  <c r="DH1261" i="3"/>
  <c r="DI1261" i="3"/>
  <c r="DF1261" i="3"/>
  <c r="DG1261" i="3"/>
  <c r="DJ1261" i="3" s="1"/>
  <c r="CX1256" i="3"/>
  <c r="CX1242" i="3"/>
  <c r="CX1228" i="3"/>
  <c r="CX1225" i="3"/>
  <c r="CX1212" i="3"/>
  <c r="CX1202" i="3"/>
  <c r="Q106" i="1"/>
  <c r="DV118" i="1" s="1"/>
  <c r="CU70" i="3"/>
  <c r="CX70" i="3"/>
  <c r="CW71" i="3"/>
  <c r="CX74" i="3"/>
  <c r="CX71" i="3"/>
  <c r="CX72" i="3"/>
  <c r="CX73" i="3"/>
  <c r="CX78" i="3"/>
  <c r="CX76" i="3"/>
  <c r="CQ105" i="1"/>
  <c r="EU71" i="1"/>
  <c r="EM71" i="1"/>
  <c r="EI71" i="1"/>
  <c r="AO71" i="1"/>
  <c r="FR69" i="1"/>
  <c r="CS69" i="1"/>
  <c r="R69" i="1"/>
  <c r="FR68" i="1"/>
  <c r="CS68" i="1"/>
  <c r="R68" i="1"/>
  <c r="CZ67" i="1"/>
  <c r="Y67" i="1"/>
  <c r="CS66" i="1"/>
  <c r="R66" i="1"/>
  <c r="AE71" i="1" s="1"/>
  <c r="CQ65" i="1"/>
  <c r="AD65" i="1"/>
  <c r="AB65" i="1" s="1"/>
  <c r="CQ64" i="1"/>
  <c r="AD64" i="1"/>
  <c r="AB64" i="1" s="1"/>
  <c r="CQ63" i="1"/>
  <c r="AD63" i="1"/>
  <c r="AB63" i="1" s="1"/>
  <c r="CQ62" i="1"/>
  <c r="AD62" i="1"/>
  <c r="AB62" i="1" s="1"/>
  <c r="CQ61" i="1"/>
  <c r="AD61" i="1"/>
  <c r="AB61" i="1" s="1"/>
  <c r="CQ60" i="1"/>
  <c r="AD60" i="1"/>
  <c r="AB60" i="1" s="1"/>
  <c r="CQ59" i="1"/>
  <c r="AD59" i="1"/>
  <c r="AB59" i="1" s="1"/>
  <c r="CQ58" i="1"/>
  <c r="AD58" i="1"/>
  <c r="AB58" i="1" s="1"/>
  <c r="CQ57" i="1"/>
  <c r="AD57" i="1"/>
  <c r="AB57" i="1" s="1"/>
  <c r="CQ56" i="1"/>
  <c r="AD56" i="1"/>
  <c r="AB56" i="1" s="1"/>
  <c r="CQ55" i="1"/>
  <c r="AD55" i="1"/>
  <c r="AB55" i="1" s="1"/>
  <c r="CQ54" i="1"/>
  <c r="AD54" i="1"/>
  <c r="AB54" i="1" s="1"/>
  <c r="CQ53" i="1"/>
  <c r="AD53" i="1"/>
  <c r="AB53" i="1" s="1"/>
  <c r="CQ52" i="1"/>
  <c r="AD52" i="1"/>
  <c r="AB52" i="1" s="1"/>
  <c r="CQ51" i="1"/>
  <c r="AD51" i="1"/>
  <c r="AB51" i="1" s="1"/>
  <c r="CQ50" i="1"/>
  <c r="AD50" i="1"/>
  <c r="AB50" i="1" s="1"/>
  <c r="CQ49" i="1"/>
  <c r="AD49" i="1"/>
  <c r="AB49" i="1" s="1"/>
  <c r="CQ48" i="1"/>
  <c r="AD48" i="1"/>
  <c r="AB48" i="1" s="1"/>
  <c r="CQ47" i="1"/>
  <c r="AD47" i="1"/>
  <c r="AB47" i="1" s="1"/>
  <c r="CQ46" i="1"/>
  <c r="AD46" i="1"/>
  <c r="AB46" i="1" s="1"/>
  <c r="CQ45" i="1"/>
  <c r="AD45" i="1"/>
  <c r="AB45" i="1" s="1"/>
  <c r="CQ44" i="1"/>
  <c r="AD44" i="1"/>
  <c r="AB44" i="1" s="1"/>
  <c r="CQ43" i="1"/>
  <c r="AD43" i="1"/>
  <c r="AB43" i="1" s="1"/>
  <c r="CQ42" i="1"/>
  <c r="AD42" i="1"/>
  <c r="AB42" i="1" s="1"/>
  <c r="CQ41" i="1"/>
  <c r="AD41" i="1"/>
  <c r="AB41" i="1" s="1"/>
  <c r="CQ40" i="1"/>
  <c r="AD40" i="1"/>
  <c r="AB40" i="1" s="1"/>
  <c r="CQ39" i="1"/>
  <c r="AD39" i="1"/>
  <c r="AB39" i="1" s="1"/>
  <c r="CQ38" i="1"/>
  <c r="AD38" i="1"/>
  <c r="AB38" i="1" s="1"/>
  <c r="CQ37" i="1"/>
  <c r="AD37" i="1"/>
  <c r="AB37" i="1" s="1"/>
  <c r="CQ36" i="1"/>
  <c r="AD36" i="1"/>
  <c r="AB36" i="1" s="1"/>
  <c r="CQ35" i="1"/>
  <c r="AD35" i="1"/>
  <c r="AB35" i="1" s="1"/>
  <c r="CQ34" i="1"/>
  <c r="AD34" i="1"/>
  <c r="AB34" i="1" s="1"/>
  <c r="CQ32" i="1"/>
  <c r="AD32" i="1"/>
  <c r="AB32" i="1" s="1"/>
  <c r="CL30" i="1"/>
  <c r="CD30" i="1"/>
  <c r="BZ30" i="1"/>
  <c r="CW1297" i="3"/>
  <c r="CV1295" i="3"/>
  <c r="CW1293" i="3"/>
  <c r="CV1291" i="3"/>
  <c r="DF1290" i="3"/>
  <c r="DJ1290" i="3" s="1"/>
  <c r="CV1289" i="3"/>
  <c r="DF1288" i="3"/>
  <c r="DJ1288" i="3" s="1"/>
  <c r="CV1287" i="3"/>
  <c r="DF1286" i="3"/>
  <c r="DJ1286" i="3" s="1"/>
  <c r="DI1283" i="3"/>
  <c r="DF1282" i="3"/>
  <c r="DJ1282" i="3" s="1"/>
  <c r="DI1279" i="3"/>
  <c r="CW1278" i="3"/>
  <c r="DI1277" i="3"/>
  <c r="DJ1277" i="3" s="1"/>
  <c r="DI1275" i="3"/>
  <c r="DF1274" i="3"/>
  <c r="DJ1274" i="3" s="1"/>
  <c r="DI1271" i="3"/>
  <c r="DF1270" i="3"/>
  <c r="DJ1270" i="3" s="1"/>
  <c r="CW1269" i="3"/>
  <c r="DI1268" i="3"/>
  <c r="CV1267" i="3"/>
  <c r="DF1266" i="3"/>
  <c r="DJ1266" i="3" s="1"/>
  <c r="CW1265" i="3"/>
  <c r="DI1264" i="3"/>
  <c r="CV1263" i="3"/>
  <c r="DF1262" i="3"/>
  <c r="DJ1262" i="3" s="1"/>
  <c r="CW1261" i="3"/>
  <c r="DI1260" i="3"/>
  <c r="CV1259" i="3"/>
  <c r="CW1244" i="3"/>
  <c r="CW1225" i="3"/>
  <c r="CW1223" i="3"/>
  <c r="CV1221" i="3"/>
  <c r="CW1202" i="3"/>
  <c r="CW1200" i="3"/>
  <c r="CX1192" i="3"/>
  <c r="CW1192" i="3"/>
  <c r="CX1190" i="3"/>
  <c r="CW1190" i="3"/>
  <c r="CX1155" i="3"/>
  <c r="CX1148" i="3"/>
  <c r="CV1147" i="3"/>
  <c r="CX1147" i="3"/>
  <c r="DF1146" i="3"/>
  <c r="DJ1146" i="3" s="1"/>
  <c r="DG1146" i="3"/>
  <c r="DI1146" i="3"/>
  <c r="DH1132" i="3"/>
  <c r="DI1132" i="3"/>
  <c r="DF1132" i="3"/>
  <c r="DJ1132" i="3" s="1"/>
  <c r="DG1132" i="3"/>
  <c r="DH1115" i="3"/>
  <c r="DI1115" i="3"/>
  <c r="DF1115" i="3"/>
  <c r="DJ1115" i="3" s="1"/>
  <c r="DG1115" i="3"/>
  <c r="DH1098" i="3"/>
  <c r="DI1098" i="3"/>
  <c r="DF1098" i="3"/>
  <c r="DJ1098" i="3" s="1"/>
  <c r="DG1098" i="3"/>
  <c r="DH1090" i="3"/>
  <c r="DI1090" i="3"/>
  <c r="DJ1090" i="3" s="1"/>
  <c r="DF1090" i="3"/>
  <c r="DG1090" i="3"/>
  <c r="DI1087" i="3"/>
  <c r="DF1087" i="3"/>
  <c r="DJ1087" i="3" s="1"/>
  <c r="DG1087" i="3"/>
  <c r="DH1087" i="3"/>
  <c r="DI1043" i="3"/>
  <c r="DF1043" i="3"/>
  <c r="DG1043" i="3"/>
  <c r="DJ1043" i="3" s="1"/>
  <c r="DH1043" i="3"/>
  <c r="DI1039" i="3"/>
  <c r="DF1039" i="3"/>
  <c r="DJ1039" i="3" s="1"/>
  <c r="DG1039" i="3"/>
  <c r="DH1039" i="3"/>
  <c r="DI1024" i="3"/>
  <c r="DF1024" i="3"/>
  <c r="DG1024" i="3"/>
  <c r="DJ1024" i="3" s="1"/>
  <c r="DH1024" i="3"/>
  <c r="CX1015" i="3"/>
  <c r="CX1004" i="3"/>
  <c r="CX985" i="3"/>
  <c r="DG973" i="3"/>
  <c r="DH973" i="3"/>
  <c r="DI973" i="3"/>
  <c r="DF973" i="3"/>
  <c r="DJ973" i="3" s="1"/>
  <c r="DI971" i="3"/>
  <c r="DF971" i="3"/>
  <c r="DJ971" i="3" s="1"/>
  <c r="DG971" i="3"/>
  <c r="DH971" i="3"/>
  <c r="DI968" i="3"/>
  <c r="DF968" i="3"/>
  <c r="DG968" i="3"/>
  <c r="DJ968" i="3" s="1"/>
  <c r="DH968" i="3"/>
  <c r="DF949" i="3"/>
  <c r="DJ949" i="3" s="1"/>
  <c r="DG949" i="3"/>
  <c r="DH949" i="3"/>
  <c r="DI949" i="3"/>
  <c r="CT105" i="1"/>
  <c r="S105" i="1"/>
  <c r="GE103" i="1"/>
  <c r="FY71" i="1"/>
  <c r="ET71" i="1"/>
  <c r="EL71" i="1"/>
  <c r="BD71" i="1"/>
  <c r="Y69" i="1"/>
  <c r="CY67" i="1"/>
  <c r="CQ67" i="1"/>
  <c r="P67" i="1"/>
  <c r="CP67" i="1" s="1"/>
  <c r="O67" i="1" s="1"/>
  <c r="GM67" i="1" s="1"/>
  <c r="GN67" i="1" s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S33" i="1"/>
  <c r="AB33" i="1"/>
  <c r="R33" i="1"/>
  <c r="DW71" i="1" s="1"/>
  <c r="CT32" i="1"/>
  <c r="CK30" i="1"/>
  <c r="CC30" i="1"/>
  <c r="DI1290" i="3"/>
  <c r="CX1185" i="3"/>
  <c r="CX1175" i="3"/>
  <c r="DI1141" i="3"/>
  <c r="DF1141" i="3"/>
  <c r="DJ1141" i="3" s="1"/>
  <c r="DH1141" i="3"/>
  <c r="DF1140" i="3"/>
  <c r="DJ1140" i="3" s="1"/>
  <c r="DG1140" i="3"/>
  <c r="DI1140" i="3"/>
  <c r="DI1127" i="3"/>
  <c r="DF1127" i="3"/>
  <c r="DJ1127" i="3" s="1"/>
  <c r="DG1127" i="3"/>
  <c r="DH1127" i="3"/>
  <c r="DI1103" i="3"/>
  <c r="DF1103" i="3"/>
  <c r="DG1103" i="3"/>
  <c r="DJ1103" i="3" s="1"/>
  <c r="DH1103" i="3"/>
  <c r="DI1082" i="3"/>
  <c r="DF1082" i="3"/>
  <c r="DG1082" i="3"/>
  <c r="DJ1082" i="3" s="1"/>
  <c r="DH1082" i="3"/>
  <c r="DI1077" i="3"/>
  <c r="DF1077" i="3"/>
  <c r="DJ1077" i="3" s="1"/>
  <c r="DG1077" i="3"/>
  <c r="DH1077" i="3"/>
  <c r="DI1073" i="3"/>
  <c r="DF1073" i="3"/>
  <c r="DJ1073" i="3" s="1"/>
  <c r="DG1073" i="3"/>
  <c r="DH1073" i="3"/>
  <c r="DI1069" i="3"/>
  <c r="DF1069" i="3"/>
  <c r="DJ1069" i="3" s="1"/>
  <c r="DG1069" i="3"/>
  <c r="DH1069" i="3"/>
  <c r="DH1036" i="3"/>
  <c r="DI1036" i="3"/>
  <c r="DF1036" i="3"/>
  <c r="DG1036" i="3"/>
  <c r="DJ1036" i="3" s="1"/>
  <c r="DH1034" i="3"/>
  <c r="DI1034" i="3"/>
  <c r="DF1034" i="3"/>
  <c r="DG1034" i="3"/>
  <c r="DJ1034" i="3" s="1"/>
  <c r="DG1031" i="3"/>
  <c r="DH1031" i="3"/>
  <c r="DI1031" i="3"/>
  <c r="DF1031" i="3"/>
  <c r="DJ1031" i="3" s="1"/>
  <c r="DI1029" i="3"/>
  <c r="DF1029" i="3"/>
  <c r="DJ1029" i="3" s="1"/>
  <c r="DG1029" i="3"/>
  <c r="DH1029" i="3"/>
  <c r="DI1026" i="3"/>
  <c r="DF1026" i="3"/>
  <c r="DG1026" i="3"/>
  <c r="DJ1026" i="3" s="1"/>
  <c r="DH1026" i="3"/>
  <c r="CX1002" i="3"/>
  <c r="CX996" i="3"/>
  <c r="CX994" i="3"/>
  <c r="CX983" i="3"/>
  <c r="DI981" i="3"/>
  <c r="DF981" i="3"/>
  <c r="DJ981" i="3" s="1"/>
  <c r="DG981" i="3"/>
  <c r="DH981" i="3"/>
  <c r="DG979" i="3"/>
  <c r="DH979" i="3"/>
  <c r="DI979" i="3"/>
  <c r="DF979" i="3"/>
  <c r="DJ979" i="3" s="1"/>
  <c r="DI946" i="3"/>
  <c r="DG946" i="3"/>
  <c r="DH946" i="3"/>
  <c r="DF946" i="3"/>
  <c r="DJ946" i="3" s="1"/>
  <c r="EG71" i="1"/>
  <c r="Y33" i="1"/>
  <c r="ED71" i="1" s="1"/>
  <c r="Q33" i="1"/>
  <c r="DV71" i="1" s="1"/>
  <c r="BX30" i="1"/>
  <c r="DG1283" i="3"/>
  <c r="DG1279" i="3"/>
  <c r="DJ1279" i="3" s="1"/>
  <c r="DG1277" i="3"/>
  <c r="DG1275" i="3"/>
  <c r="DG1271" i="3"/>
  <c r="DG1268" i="3"/>
  <c r="DJ1268" i="3" s="1"/>
  <c r="DG1264" i="3"/>
  <c r="DJ1264" i="3" s="1"/>
  <c r="DG1260" i="3"/>
  <c r="DJ1260" i="3" s="1"/>
  <c r="CX1251" i="3"/>
  <c r="CX1232" i="3"/>
  <c r="CX1188" i="3"/>
  <c r="CX1181" i="3"/>
  <c r="CX1179" i="3"/>
  <c r="CX1177" i="3"/>
  <c r="CX1171" i="3"/>
  <c r="CV1170" i="3"/>
  <c r="CX1170" i="3"/>
  <c r="CX1166" i="3"/>
  <c r="CX1161" i="3"/>
  <c r="CX1157" i="3"/>
  <c r="DI1131" i="3"/>
  <c r="DF1131" i="3"/>
  <c r="DJ1131" i="3" s="1"/>
  <c r="DG1131" i="3"/>
  <c r="DH1131" i="3"/>
  <c r="DH1124" i="3"/>
  <c r="DI1124" i="3"/>
  <c r="DF1124" i="3"/>
  <c r="DG1124" i="3"/>
  <c r="DJ1124" i="3" s="1"/>
  <c r="DH1122" i="3"/>
  <c r="DI1122" i="3"/>
  <c r="DF1122" i="3"/>
  <c r="DG1122" i="3"/>
  <c r="DJ1122" i="3" s="1"/>
  <c r="DH1120" i="3"/>
  <c r="DI1120" i="3"/>
  <c r="DF1120" i="3"/>
  <c r="DG1120" i="3"/>
  <c r="DJ1120" i="3" s="1"/>
  <c r="DI1114" i="3"/>
  <c r="DF1114" i="3"/>
  <c r="DJ1114" i="3" s="1"/>
  <c r="DG1114" i="3"/>
  <c r="DH1114" i="3"/>
  <c r="DI1110" i="3"/>
  <c r="DF1110" i="3"/>
  <c r="DJ1110" i="3" s="1"/>
  <c r="DG1110" i="3"/>
  <c r="DH1110" i="3"/>
  <c r="DI1106" i="3"/>
  <c r="DF1106" i="3"/>
  <c r="DJ1106" i="3" s="1"/>
  <c r="DG1106" i="3"/>
  <c r="DH1106" i="3"/>
  <c r="DI1099" i="3"/>
  <c r="DJ1099" i="3" s="1"/>
  <c r="DF1099" i="3"/>
  <c r="DG1099" i="3"/>
  <c r="DH1099" i="3"/>
  <c r="DI1097" i="3"/>
  <c r="DF1097" i="3"/>
  <c r="DJ1097" i="3" s="1"/>
  <c r="DG1097" i="3"/>
  <c r="DH1097" i="3"/>
  <c r="DH1066" i="3"/>
  <c r="DI1066" i="3"/>
  <c r="DF1066" i="3"/>
  <c r="DG1066" i="3"/>
  <c r="DJ1066" i="3" s="1"/>
  <c r="DH1064" i="3"/>
  <c r="DI1064" i="3"/>
  <c r="DF1064" i="3"/>
  <c r="DG1064" i="3"/>
  <c r="DJ1064" i="3" s="1"/>
  <c r="DH1062" i="3"/>
  <c r="DI1062" i="3"/>
  <c r="DF1062" i="3"/>
  <c r="DG1062" i="3"/>
  <c r="DJ1062" i="3" s="1"/>
  <c r="DI1045" i="3"/>
  <c r="DF1045" i="3"/>
  <c r="DG1045" i="3"/>
  <c r="DJ1045" i="3" s="1"/>
  <c r="DH1045" i="3"/>
  <c r="DH1032" i="3"/>
  <c r="DI1032" i="3"/>
  <c r="DJ1032" i="3" s="1"/>
  <c r="DF1032" i="3"/>
  <c r="DG1032" i="3"/>
  <c r="CX1019" i="3"/>
  <c r="CX1011" i="3"/>
  <c r="CX1008" i="3"/>
  <c r="DH976" i="3"/>
  <c r="DI976" i="3"/>
  <c r="DF976" i="3"/>
  <c r="DG976" i="3"/>
  <c r="DJ976" i="3" s="1"/>
  <c r="DH955" i="3"/>
  <c r="DI955" i="3"/>
  <c r="DF955" i="3"/>
  <c r="DG955" i="3"/>
  <c r="DJ955" i="3" s="1"/>
  <c r="DI951" i="3"/>
  <c r="DH951" i="3"/>
  <c r="DF951" i="3"/>
  <c r="DG951" i="3"/>
  <c r="DJ951" i="3" s="1"/>
  <c r="BB118" i="1"/>
  <c r="CT107" i="1"/>
  <c r="R106" i="1"/>
  <c r="DW118" i="1" s="1"/>
  <c r="CX64" i="3"/>
  <c r="CX65" i="3"/>
  <c r="CU61" i="3"/>
  <c r="CW62" i="3"/>
  <c r="CX68" i="3"/>
  <c r="CV61" i="3"/>
  <c r="CX62" i="3"/>
  <c r="EV71" i="1"/>
  <c r="CY33" i="1"/>
  <c r="CQ33" i="1"/>
  <c r="CX1195" i="3"/>
  <c r="CX1167" i="3"/>
  <c r="CW1164" i="3"/>
  <c r="CX1162" i="3"/>
  <c r="CX1158" i="3"/>
  <c r="CX1152" i="3"/>
  <c r="DI1143" i="3"/>
  <c r="DJ1143" i="3" s="1"/>
  <c r="DF1143" i="3"/>
  <c r="DH1143" i="3"/>
  <c r="DH1140" i="3"/>
  <c r="CV1139" i="3"/>
  <c r="CX1139" i="3"/>
  <c r="DI1135" i="3"/>
  <c r="DF1135" i="3"/>
  <c r="DJ1135" i="3" s="1"/>
  <c r="DG1135" i="3"/>
  <c r="DH1135" i="3"/>
  <c r="DH1128" i="3"/>
  <c r="DI1128" i="3"/>
  <c r="DF1128" i="3"/>
  <c r="DJ1128" i="3" s="1"/>
  <c r="DG1128" i="3"/>
  <c r="DI1118" i="3"/>
  <c r="DF1118" i="3"/>
  <c r="DJ1118" i="3" s="1"/>
  <c r="DG1118" i="3"/>
  <c r="DH1118" i="3"/>
  <c r="DI1101" i="3"/>
  <c r="DF1101" i="3"/>
  <c r="DG1101" i="3"/>
  <c r="DJ1101" i="3" s="1"/>
  <c r="DH1101" i="3"/>
  <c r="DH1094" i="3"/>
  <c r="DI1094" i="3"/>
  <c r="DF1094" i="3"/>
  <c r="DG1094" i="3"/>
  <c r="DJ1094" i="3" s="1"/>
  <c r="DH1092" i="3"/>
  <c r="DI1092" i="3"/>
  <c r="DF1092" i="3"/>
  <c r="DG1092" i="3"/>
  <c r="DJ1092" i="3" s="1"/>
  <c r="DI1084" i="3"/>
  <c r="DF1084" i="3"/>
  <c r="DG1084" i="3"/>
  <c r="DJ1084" i="3" s="1"/>
  <c r="DH1084" i="3"/>
  <c r="DI1060" i="3"/>
  <c r="DF1060" i="3"/>
  <c r="DJ1060" i="3" s="1"/>
  <c r="DG1060" i="3"/>
  <c r="DH1060" i="3"/>
  <c r="DI1056" i="3"/>
  <c r="DF1056" i="3"/>
  <c r="DJ1056" i="3" s="1"/>
  <c r="DG1056" i="3"/>
  <c r="DH1056" i="3"/>
  <c r="DI1052" i="3"/>
  <c r="DF1052" i="3"/>
  <c r="DJ1052" i="3" s="1"/>
  <c r="DG1052" i="3"/>
  <c r="DH1052" i="3"/>
  <c r="DI1048" i="3"/>
  <c r="DF1048" i="3"/>
  <c r="DJ1048" i="3" s="1"/>
  <c r="DG1048" i="3"/>
  <c r="DH1048" i="3"/>
  <c r="DI1041" i="3"/>
  <c r="DJ1041" i="3" s="1"/>
  <c r="DF1041" i="3"/>
  <c r="DG1041" i="3"/>
  <c r="DH1041" i="3"/>
  <c r="CX1006" i="3"/>
  <c r="CX1000" i="3"/>
  <c r="CX998" i="3"/>
  <c r="CX992" i="3"/>
  <c r="CX990" i="3"/>
  <c r="CX987" i="3"/>
  <c r="DH978" i="3"/>
  <c r="DI978" i="3"/>
  <c r="DF978" i="3"/>
  <c r="DG978" i="3"/>
  <c r="DJ978" i="3" s="1"/>
  <c r="DI966" i="3"/>
  <c r="DF966" i="3"/>
  <c r="DG966" i="3"/>
  <c r="DJ966" i="3" s="1"/>
  <c r="DH966" i="3"/>
  <c r="DG963" i="3"/>
  <c r="DH963" i="3"/>
  <c r="DI963" i="3"/>
  <c r="DF963" i="3"/>
  <c r="DJ963" i="3" s="1"/>
  <c r="DI961" i="3"/>
  <c r="DF961" i="3"/>
  <c r="DJ961" i="3" s="1"/>
  <c r="DG961" i="3"/>
  <c r="DH961" i="3"/>
  <c r="DG959" i="3"/>
  <c r="DH959" i="3"/>
  <c r="DI959" i="3"/>
  <c r="DF959" i="3"/>
  <c r="DJ959" i="3" s="1"/>
  <c r="DI957" i="3"/>
  <c r="DF957" i="3"/>
  <c r="DJ957" i="3" s="1"/>
  <c r="DG957" i="3"/>
  <c r="DH957" i="3"/>
  <c r="DF942" i="3"/>
  <c r="DJ942" i="3" s="1"/>
  <c r="DI942" i="3"/>
  <c r="DH942" i="3"/>
  <c r="DG942" i="3"/>
  <c r="DF934" i="3"/>
  <c r="DJ934" i="3" s="1"/>
  <c r="DI934" i="3"/>
  <c r="DH934" i="3"/>
  <c r="DG934" i="3"/>
  <c r="CV1188" i="3"/>
  <c r="CV1155" i="3"/>
  <c r="DF1145" i="3"/>
  <c r="DJ1145" i="3" s="1"/>
  <c r="DI1138" i="3"/>
  <c r="DF1137" i="3"/>
  <c r="DJ1137" i="3" s="1"/>
  <c r="DI1134" i="3"/>
  <c r="DF1133" i="3"/>
  <c r="DJ1133" i="3" s="1"/>
  <c r="DI1130" i="3"/>
  <c r="DF1129" i="3"/>
  <c r="DJ1129" i="3" s="1"/>
  <c r="DI1126" i="3"/>
  <c r="DF1125" i="3"/>
  <c r="DJ1125" i="3" s="1"/>
  <c r="CW1124" i="3"/>
  <c r="DI1123" i="3"/>
  <c r="CW1122" i="3"/>
  <c r="DI1121" i="3"/>
  <c r="CW1120" i="3"/>
  <c r="DI1119" i="3"/>
  <c r="DJ1119" i="3" s="1"/>
  <c r="DI1117" i="3"/>
  <c r="DF1116" i="3"/>
  <c r="DJ1116" i="3" s="1"/>
  <c r="DI1113" i="3"/>
  <c r="DF1112" i="3"/>
  <c r="DJ1112" i="3" s="1"/>
  <c r="DI1109" i="3"/>
  <c r="DF1108" i="3"/>
  <c r="DJ1108" i="3" s="1"/>
  <c r="DI1105" i="3"/>
  <c r="DF1104" i="3"/>
  <c r="DF1102" i="3"/>
  <c r="DF1100" i="3"/>
  <c r="DI1096" i="3"/>
  <c r="DF1095" i="3"/>
  <c r="DJ1095" i="3" s="1"/>
  <c r="CW1094" i="3"/>
  <c r="DI1093" i="3"/>
  <c r="CW1092" i="3"/>
  <c r="DI1091" i="3"/>
  <c r="CV1090" i="3"/>
  <c r="DF1089" i="3"/>
  <c r="DJ1089" i="3" s="1"/>
  <c r="DI1086" i="3"/>
  <c r="DF1085" i="3"/>
  <c r="DF1083" i="3"/>
  <c r="DI1080" i="3"/>
  <c r="DF1079" i="3"/>
  <c r="DJ1079" i="3" s="1"/>
  <c r="DI1076" i="3"/>
  <c r="DF1075" i="3"/>
  <c r="DJ1075" i="3" s="1"/>
  <c r="DI1072" i="3"/>
  <c r="DF1071" i="3"/>
  <c r="DJ1071" i="3" s="1"/>
  <c r="DI1068" i="3"/>
  <c r="DF1067" i="3"/>
  <c r="DJ1067" i="3" s="1"/>
  <c r="CW1066" i="3"/>
  <c r="DI1065" i="3"/>
  <c r="CW1064" i="3"/>
  <c r="DI1063" i="3"/>
  <c r="CW1062" i="3"/>
  <c r="DI1061" i="3"/>
  <c r="DJ1061" i="3" s="1"/>
  <c r="DI1059" i="3"/>
  <c r="DF1058" i="3"/>
  <c r="DJ1058" i="3" s="1"/>
  <c r="DI1055" i="3"/>
  <c r="DF1054" i="3"/>
  <c r="DJ1054" i="3" s="1"/>
  <c r="DI1051" i="3"/>
  <c r="DF1050" i="3"/>
  <c r="DJ1050" i="3" s="1"/>
  <c r="DI1047" i="3"/>
  <c r="DF1046" i="3"/>
  <c r="DF1044" i="3"/>
  <c r="DF1042" i="3"/>
  <c r="DI1038" i="3"/>
  <c r="DF1037" i="3"/>
  <c r="DJ1037" i="3" s="1"/>
  <c r="CW1036" i="3"/>
  <c r="DI1035" i="3"/>
  <c r="CW1034" i="3"/>
  <c r="DI1033" i="3"/>
  <c r="CV1032" i="3"/>
  <c r="DG1030" i="3"/>
  <c r="DI1028" i="3"/>
  <c r="CW1008" i="3"/>
  <c r="CW1006" i="3"/>
  <c r="CW1004" i="3"/>
  <c r="DG982" i="3"/>
  <c r="DI980" i="3"/>
  <c r="CW978" i="3"/>
  <c r="DI977" i="3"/>
  <c r="CW976" i="3"/>
  <c r="DI975" i="3"/>
  <c r="DG974" i="3"/>
  <c r="DG972" i="3"/>
  <c r="DI970" i="3"/>
  <c r="DI964" i="3"/>
  <c r="DG962" i="3"/>
  <c r="DI960" i="3"/>
  <c r="DG958" i="3"/>
  <c r="DI956" i="3"/>
  <c r="CW955" i="3"/>
  <c r="DI954" i="3"/>
  <c r="DF953" i="3"/>
  <c r="DH952" i="3"/>
  <c r="CW951" i="3"/>
  <c r="CX950" i="3"/>
  <c r="DI947" i="3"/>
  <c r="DG941" i="3"/>
  <c r="DJ941" i="3" s="1"/>
  <c r="DF941" i="3"/>
  <c r="DI940" i="3"/>
  <c r="DH940" i="3"/>
  <c r="CW938" i="3"/>
  <c r="DG933" i="3"/>
  <c r="DF933" i="3"/>
  <c r="DJ933" i="3" s="1"/>
  <c r="DI925" i="3"/>
  <c r="DJ925" i="3" s="1"/>
  <c r="DH925" i="3"/>
  <c r="DI923" i="3"/>
  <c r="DH923" i="3"/>
  <c r="DH905" i="3"/>
  <c r="DI905" i="3"/>
  <c r="DF905" i="3"/>
  <c r="DG905" i="3"/>
  <c r="DJ905" i="3" s="1"/>
  <c r="CX894" i="3"/>
  <c r="CX889" i="3"/>
  <c r="CX886" i="3"/>
  <c r="CX875" i="3"/>
  <c r="CX864" i="3"/>
  <c r="CX853" i="3"/>
  <c r="CX842" i="3"/>
  <c r="CX831" i="3"/>
  <c r="CX820" i="3"/>
  <c r="CX809" i="3"/>
  <c r="CX793" i="3"/>
  <c r="CX766" i="3"/>
  <c r="CW750" i="3"/>
  <c r="CX734" i="3"/>
  <c r="DG939" i="3"/>
  <c r="DJ939" i="3" s="1"/>
  <c r="DF939" i="3"/>
  <c r="DI938" i="3"/>
  <c r="DH938" i="3"/>
  <c r="DI931" i="3"/>
  <c r="DH931" i="3"/>
  <c r="DG927" i="3"/>
  <c r="DF927" i="3"/>
  <c r="DJ927" i="3" s="1"/>
  <c r="DF922" i="3"/>
  <c r="DJ922" i="3" s="1"/>
  <c r="DI922" i="3"/>
  <c r="CX920" i="3"/>
  <c r="CW920" i="3"/>
  <c r="DF910" i="3"/>
  <c r="DJ910" i="3" s="1"/>
  <c r="DG910" i="3"/>
  <c r="DH910" i="3"/>
  <c r="DI910" i="3"/>
  <c r="DF902" i="3"/>
  <c r="DJ902" i="3" s="1"/>
  <c r="DG902" i="3"/>
  <c r="DH902" i="3"/>
  <c r="DI902" i="3"/>
  <c r="DI897" i="3"/>
  <c r="DJ897" i="3" s="1"/>
  <c r="DF897" i="3"/>
  <c r="DG897" i="3"/>
  <c r="DH897" i="3"/>
  <c r="CX895" i="3"/>
  <c r="CX887" i="3"/>
  <c r="CX878" i="3"/>
  <c r="CX867" i="3"/>
  <c r="CX856" i="3"/>
  <c r="CX845" i="3"/>
  <c r="CX834" i="3"/>
  <c r="CX823" i="3"/>
  <c r="CX812" i="3"/>
  <c r="CX804" i="3"/>
  <c r="CX785" i="3"/>
  <c r="CW764" i="3"/>
  <c r="CX756" i="3"/>
  <c r="CW738" i="3"/>
  <c r="DG1138" i="3"/>
  <c r="DG1134" i="3"/>
  <c r="DG1130" i="3"/>
  <c r="DG1126" i="3"/>
  <c r="DG1123" i="3"/>
  <c r="DJ1123" i="3" s="1"/>
  <c r="DG1121" i="3"/>
  <c r="DJ1121" i="3" s="1"/>
  <c r="DG1119" i="3"/>
  <c r="DG1117" i="3"/>
  <c r="DG1113" i="3"/>
  <c r="DG1109" i="3"/>
  <c r="DG1105" i="3"/>
  <c r="DG1096" i="3"/>
  <c r="DG1093" i="3"/>
  <c r="DJ1093" i="3" s="1"/>
  <c r="DG1091" i="3"/>
  <c r="DJ1091" i="3" s="1"/>
  <c r="DG1086" i="3"/>
  <c r="CX1081" i="3"/>
  <c r="DG1080" i="3"/>
  <c r="DG1076" i="3"/>
  <c r="DG1072" i="3"/>
  <c r="DG1068" i="3"/>
  <c r="DG1065" i="3"/>
  <c r="DJ1065" i="3" s="1"/>
  <c r="DG1063" i="3"/>
  <c r="DJ1063" i="3" s="1"/>
  <c r="DG1061" i="3"/>
  <c r="DG1059" i="3"/>
  <c r="DG1055" i="3"/>
  <c r="DG1051" i="3"/>
  <c r="DG1047" i="3"/>
  <c r="DG1038" i="3"/>
  <c r="DG1035" i="3"/>
  <c r="DJ1035" i="3" s="1"/>
  <c r="DG1033" i="3"/>
  <c r="DJ1033" i="3" s="1"/>
  <c r="DG1028" i="3"/>
  <c r="CX1023" i="3"/>
  <c r="DG980" i="3"/>
  <c r="DG977" i="3"/>
  <c r="DJ977" i="3" s="1"/>
  <c r="DG975" i="3"/>
  <c r="DJ975" i="3" s="1"/>
  <c r="DG970" i="3"/>
  <c r="CX965" i="3"/>
  <c r="DG964" i="3"/>
  <c r="DG960" i="3"/>
  <c r="DG956" i="3"/>
  <c r="DJ956" i="3" s="1"/>
  <c r="DG954" i="3"/>
  <c r="DJ954" i="3" s="1"/>
  <c r="DF947" i="3"/>
  <c r="DJ947" i="3" s="1"/>
  <c r="DH945" i="3"/>
  <c r="DH944" i="3"/>
  <c r="DI939" i="3"/>
  <c r="DG938" i="3"/>
  <c r="DJ938" i="3" s="1"/>
  <c r="DG937" i="3"/>
  <c r="DJ937" i="3" s="1"/>
  <c r="DF937" i="3"/>
  <c r="DI936" i="3"/>
  <c r="DH936" i="3"/>
  <c r="DF930" i="3"/>
  <c r="DI930" i="3"/>
  <c r="DJ930" i="3" s="1"/>
  <c r="DI929" i="3"/>
  <c r="DH929" i="3"/>
  <c r="DI927" i="3"/>
  <c r="DH922" i="3"/>
  <c r="DF919" i="3"/>
  <c r="DI919" i="3"/>
  <c r="CX918" i="3"/>
  <c r="CV918" i="3"/>
  <c r="DG917" i="3"/>
  <c r="DI917" i="3"/>
  <c r="DF917" i="3"/>
  <c r="DJ917" i="3" s="1"/>
  <c r="DI915" i="3"/>
  <c r="DG915" i="3"/>
  <c r="DH915" i="3"/>
  <c r="DF914" i="3"/>
  <c r="DJ914" i="3" s="1"/>
  <c r="DH914" i="3"/>
  <c r="DI914" i="3"/>
  <c r="DG913" i="3"/>
  <c r="DJ913" i="3" s="1"/>
  <c r="DI913" i="3"/>
  <c r="DF913" i="3"/>
  <c r="DI903" i="3"/>
  <c r="DF903" i="3"/>
  <c r="DJ903" i="3" s="1"/>
  <c r="DG903" i="3"/>
  <c r="DH903" i="3"/>
  <c r="CX882" i="3"/>
  <c r="CV879" i="3"/>
  <c r="CW871" i="3"/>
  <c r="CV868" i="3"/>
  <c r="CW860" i="3"/>
  <c r="CV857" i="3"/>
  <c r="CW849" i="3"/>
  <c r="CV846" i="3"/>
  <c r="CW838" i="3"/>
  <c r="CV835" i="3"/>
  <c r="CW827" i="3"/>
  <c r="CV824" i="3"/>
  <c r="CW816" i="3"/>
  <c r="CV813" i="3"/>
  <c r="CX805" i="3"/>
  <c r="CW802" i="3"/>
  <c r="CX797" i="3"/>
  <c r="CX778" i="3"/>
  <c r="CX770" i="3"/>
  <c r="CX741" i="3"/>
  <c r="CW736" i="3"/>
  <c r="DG945" i="3"/>
  <c r="DF944" i="3"/>
  <c r="DJ944" i="3" s="1"/>
  <c r="DH939" i="3"/>
  <c r="DF938" i="3"/>
  <c r="CX935" i="3"/>
  <c r="DG931" i="3"/>
  <c r="DF928" i="3"/>
  <c r="DJ928" i="3" s="1"/>
  <c r="DI928" i="3"/>
  <c r="DH927" i="3"/>
  <c r="DG922" i="3"/>
  <c r="DG921" i="3"/>
  <c r="DF921" i="3"/>
  <c r="DJ921" i="3" s="1"/>
  <c r="DI907" i="3"/>
  <c r="DF907" i="3"/>
  <c r="DJ907" i="3" s="1"/>
  <c r="DG907" i="3"/>
  <c r="DH907" i="3"/>
  <c r="CX891" i="3"/>
  <c r="CX883" i="3"/>
  <c r="CW880" i="3"/>
  <c r="CX874" i="3"/>
  <c r="CW869" i="3"/>
  <c r="CX863" i="3"/>
  <c r="CW858" i="3"/>
  <c r="CX852" i="3"/>
  <c r="CW847" i="3"/>
  <c r="CX841" i="3"/>
  <c r="CW836" i="3"/>
  <c r="CX830" i="3"/>
  <c r="CW825" i="3"/>
  <c r="CX819" i="3"/>
  <c r="CW814" i="3"/>
  <c r="CX808" i="3"/>
  <c r="CX800" i="3"/>
  <c r="CX798" i="3"/>
  <c r="CX792" i="3"/>
  <c r="CX771" i="3"/>
  <c r="CX752" i="3"/>
  <c r="CX912" i="3"/>
  <c r="DF911" i="3"/>
  <c r="DF909" i="3"/>
  <c r="DJ909" i="3" s="1"/>
  <c r="DI906" i="3"/>
  <c r="CW905" i="3"/>
  <c r="DI904" i="3"/>
  <c r="DJ904" i="3" s="1"/>
  <c r="DF901" i="3"/>
  <c r="DJ901" i="3" s="1"/>
  <c r="CX899" i="3"/>
  <c r="DF898" i="3"/>
  <c r="CW889" i="3"/>
  <c r="CX880" i="3"/>
  <c r="CX871" i="3"/>
  <c r="CX869" i="3"/>
  <c r="CX860" i="3"/>
  <c r="CX858" i="3"/>
  <c r="CX849" i="3"/>
  <c r="CX847" i="3"/>
  <c r="CX838" i="3"/>
  <c r="CX836" i="3"/>
  <c r="CX827" i="3"/>
  <c r="CX825" i="3"/>
  <c r="CX816" i="3"/>
  <c r="CX814" i="3"/>
  <c r="CX802" i="3"/>
  <c r="CX790" i="3"/>
  <c r="CX783" i="3"/>
  <c r="CX776" i="3"/>
  <c r="CX774" i="3"/>
  <c r="CX762" i="3"/>
  <c r="CV735" i="3"/>
  <c r="CX724" i="3"/>
  <c r="CX716" i="3"/>
  <c r="CX705" i="3"/>
  <c r="CX689" i="3"/>
  <c r="CW684" i="3"/>
  <c r="CX678" i="3"/>
  <c r="CX675" i="3"/>
  <c r="CX673" i="3"/>
  <c r="CW670" i="3"/>
  <c r="CX665" i="3"/>
  <c r="CW655" i="3"/>
  <c r="DI911" i="3"/>
  <c r="DJ911" i="3" s="1"/>
  <c r="DI909" i="3"/>
  <c r="DI901" i="3"/>
  <c r="DI898" i="3"/>
  <c r="CX779" i="3"/>
  <c r="CX764" i="3"/>
  <c r="CX757" i="3"/>
  <c r="CX746" i="3"/>
  <c r="CX719" i="3"/>
  <c r="CX708" i="3"/>
  <c r="CX700" i="3"/>
  <c r="CX690" i="3"/>
  <c r="CX668" i="3"/>
  <c r="CX666" i="3"/>
  <c r="CW663" i="3"/>
  <c r="CX658" i="3"/>
  <c r="CX642" i="3"/>
  <c r="CX794" i="3"/>
  <c r="CX772" i="3"/>
  <c r="CX753" i="3"/>
  <c r="CX750" i="3"/>
  <c r="CX738" i="3"/>
  <c r="CX736" i="3"/>
  <c r="CX731" i="3"/>
  <c r="CX722" i="3"/>
  <c r="CX720" i="3"/>
  <c r="CW712" i="3"/>
  <c r="CV709" i="3"/>
  <c r="CX701" i="3"/>
  <c r="CW698" i="3"/>
  <c r="CX693" i="3"/>
  <c r="CX682" i="3"/>
  <c r="CX661" i="3"/>
  <c r="CX659" i="3"/>
  <c r="CW646" i="3"/>
  <c r="CX788" i="3"/>
  <c r="CX768" i="3"/>
  <c r="CX748" i="3"/>
  <c r="CX742" i="3"/>
  <c r="CX727" i="3"/>
  <c r="CX715" i="3"/>
  <c r="CW710" i="3"/>
  <c r="CX704" i="3"/>
  <c r="CX696" i="3"/>
  <c r="CX694" i="3"/>
  <c r="CW686" i="3"/>
  <c r="CV683" i="3"/>
  <c r="CX680" i="3"/>
  <c r="CX677" i="3"/>
  <c r="CX672" i="3"/>
  <c r="CW644" i="3"/>
  <c r="CX712" i="3"/>
  <c r="CX710" i="3"/>
  <c r="CX698" i="3"/>
  <c r="CX686" i="3"/>
  <c r="CX684" i="3"/>
  <c r="CW680" i="3"/>
  <c r="CX670" i="3"/>
  <c r="CX663" i="3"/>
  <c r="CX655" i="3"/>
  <c r="CX640" i="3"/>
  <c r="CX627" i="3"/>
  <c r="CW624" i="3"/>
  <c r="CX622" i="3"/>
  <c r="CX621" i="3"/>
  <c r="CX620" i="3"/>
  <c r="CW618" i="3"/>
  <c r="CW616" i="3"/>
  <c r="CW614" i="3"/>
  <c r="CX599" i="3"/>
  <c r="CX591" i="3"/>
  <c r="CW588" i="3"/>
  <c r="CX581" i="3"/>
  <c r="CW578" i="3"/>
  <c r="CW567" i="3"/>
  <c r="CW559" i="3"/>
  <c r="CW556" i="3"/>
  <c r="CX553" i="3"/>
  <c r="CW548" i="3"/>
  <c r="CV545" i="3"/>
  <c r="CX542" i="3"/>
  <c r="CW537" i="3"/>
  <c r="CW531" i="3"/>
  <c r="CW523" i="3"/>
  <c r="CW520" i="3"/>
  <c r="CX517" i="3"/>
  <c r="CX508" i="3"/>
  <c r="CW653" i="3"/>
  <c r="CX651" i="3"/>
  <c r="CX646" i="3"/>
  <c r="CX644" i="3"/>
  <c r="CX639" i="3"/>
  <c r="CW637" i="3"/>
  <c r="CX637" i="3"/>
  <c r="CW635" i="3"/>
  <c r="CX635" i="3"/>
  <c r="CX631" i="3"/>
  <c r="CX612" i="3"/>
  <c r="CX611" i="3"/>
  <c r="CX609" i="3"/>
  <c r="CW608" i="3"/>
  <c r="CX608" i="3"/>
  <c r="CW605" i="3"/>
  <c r="CX602" i="3"/>
  <c r="CW597" i="3"/>
  <c r="CX589" i="3"/>
  <c r="CW586" i="3"/>
  <c r="CW576" i="3"/>
  <c r="CW568" i="3"/>
  <c r="CW565" i="3"/>
  <c r="CX562" i="3"/>
  <c r="CW557" i="3"/>
  <c r="CV554" i="3"/>
  <c r="CX551" i="3"/>
  <c r="CW546" i="3"/>
  <c r="CW540" i="3"/>
  <c r="CW532" i="3"/>
  <c r="CW529" i="3"/>
  <c r="CX526" i="3"/>
  <c r="CW521" i="3"/>
  <c r="CV518" i="3"/>
  <c r="CX515" i="3"/>
  <c r="CX509" i="3"/>
  <c r="CW503" i="3"/>
  <c r="CW501" i="3"/>
  <c r="CX650" i="3"/>
  <c r="CV633" i="3"/>
  <c r="CX633" i="3"/>
  <c r="CX630" i="3"/>
  <c r="CW628" i="3"/>
  <c r="CW626" i="3"/>
  <c r="CW607" i="3"/>
  <c r="CW606" i="3"/>
  <c r="CV603" i="3"/>
  <c r="CX600" i="3"/>
  <c r="CW595" i="3"/>
  <c r="CX590" i="3"/>
  <c r="CW587" i="3"/>
  <c r="CW584" i="3"/>
  <c r="CX582" i="3"/>
  <c r="CW574" i="3"/>
  <c r="CX571" i="3"/>
  <c r="CW566" i="3"/>
  <c r="CV563" i="3"/>
  <c r="CX560" i="3"/>
  <c r="CW555" i="3"/>
  <c r="CW549" i="3"/>
  <c r="CW541" i="3"/>
  <c r="CW538" i="3"/>
  <c r="CX535" i="3"/>
  <c r="CW530" i="3"/>
  <c r="CV527" i="3"/>
  <c r="CX524" i="3"/>
  <c r="CW519" i="3"/>
  <c r="CX513" i="3"/>
  <c r="CX499" i="3"/>
  <c r="DF465" i="3"/>
  <c r="DJ465" i="3" s="1"/>
  <c r="DI465" i="3"/>
  <c r="DG465" i="3"/>
  <c r="DH465" i="3"/>
  <c r="CX654" i="3"/>
  <c r="CX647" i="3"/>
  <c r="CW645" i="3"/>
  <c r="CV643" i="3"/>
  <c r="CW625" i="3"/>
  <c r="CX625" i="3"/>
  <c r="CW604" i="3"/>
  <c r="CV593" i="3"/>
  <c r="CW585" i="3"/>
  <c r="CX580" i="3"/>
  <c r="CX572" i="3"/>
  <c r="CX569" i="3"/>
  <c r="CW564" i="3"/>
  <c r="CW558" i="3"/>
  <c r="CW550" i="3"/>
  <c r="CW547" i="3"/>
  <c r="CX544" i="3"/>
  <c r="CW539" i="3"/>
  <c r="CV536" i="3"/>
  <c r="CX533" i="3"/>
  <c r="CW528" i="3"/>
  <c r="CW522" i="3"/>
  <c r="CW514" i="3"/>
  <c r="CW510" i="3"/>
  <c r="CX502" i="3"/>
  <c r="CX500" i="3"/>
  <c r="CX618" i="3"/>
  <c r="CX616" i="3"/>
  <c r="CX614" i="3"/>
  <c r="CX597" i="3"/>
  <c r="CX595" i="3"/>
  <c r="CX593" i="3"/>
  <c r="CX578" i="3"/>
  <c r="CX576" i="3"/>
  <c r="CX574" i="3"/>
  <c r="CW511" i="3"/>
  <c r="CW504" i="3"/>
  <c r="CX501" i="3"/>
  <c r="CX473" i="3"/>
  <c r="CV473" i="3"/>
  <c r="DG470" i="3"/>
  <c r="DH469" i="3"/>
  <c r="DH467" i="3"/>
  <c r="CX463" i="3"/>
  <c r="CW463" i="3"/>
  <c r="DF462" i="3"/>
  <c r="DG462" i="3"/>
  <c r="DJ462" i="3" s="1"/>
  <c r="DI462" i="3"/>
  <c r="DI458" i="3"/>
  <c r="DF458" i="3"/>
  <c r="DH458" i="3"/>
  <c r="DI456" i="3"/>
  <c r="DJ456" i="3" s="1"/>
  <c r="DF456" i="3"/>
  <c r="DH456" i="3"/>
  <c r="DH441" i="3"/>
  <c r="DI441" i="3"/>
  <c r="DJ441" i="3" s="1"/>
  <c r="DF441" i="3"/>
  <c r="DG441" i="3"/>
  <c r="DI434" i="3"/>
  <c r="DF434" i="3"/>
  <c r="DJ434" i="3" s="1"/>
  <c r="DG434" i="3"/>
  <c r="DH434" i="3"/>
  <c r="CX606" i="3"/>
  <c r="CX604" i="3"/>
  <c r="CX587" i="3"/>
  <c r="CX585" i="3"/>
  <c r="CX568" i="3"/>
  <c r="CX566" i="3"/>
  <c r="CX564" i="3"/>
  <c r="CX559" i="3"/>
  <c r="CX557" i="3"/>
  <c r="CX555" i="3"/>
  <c r="CX550" i="3"/>
  <c r="CX548" i="3"/>
  <c r="CX546" i="3"/>
  <c r="CX541" i="3"/>
  <c r="CX539" i="3"/>
  <c r="CX537" i="3"/>
  <c r="CX532" i="3"/>
  <c r="CX530" i="3"/>
  <c r="CX528" i="3"/>
  <c r="CX523" i="3"/>
  <c r="CX521" i="3"/>
  <c r="CX519" i="3"/>
  <c r="CX514" i="3"/>
  <c r="CW502" i="3"/>
  <c r="CX497" i="3"/>
  <c r="CX495" i="3"/>
  <c r="CW495" i="3"/>
  <c r="CX493" i="3"/>
  <c r="CW493" i="3"/>
  <c r="DG472" i="3"/>
  <c r="DF472" i="3"/>
  <c r="DJ472" i="3" s="1"/>
  <c r="DH431" i="3"/>
  <c r="DI431" i="3"/>
  <c r="DF431" i="3"/>
  <c r="DG431" i="3"/>
  <c r="DJ431" i="3" s="1"/>
  <c r="DI426" i="3"/>
  <c r="DF426" i="3"/>
  <c r="DJ426" i="3" s="1"/>
  <c r="DG426" i="3"/>
  <c r="DH426" i="3"/>
  <c r="DH424" i="3"/>
  <c r="DI424" i="3"/>
  <c r="DF424" i="3"/>
  <c r="DG424" i="3"/>
  <c r="DJ424" i="3" s="1"/>
  <c r="CV509" i="3"/>
  <c r="CX491" i="3"/>
  <c r="CV491" i="3"/>
  <c r="CX488" i="3"/>
  <c r="CX486" i="3"/>
  <c r="CW486" i="3"/>
  <c r="CX484" i="3"/>
  <c r="CW484" i="3"/>
  <c r="DI470" i="3"/>
  <c r="DH470" i="3"/>
  <c r="CX468" i="3"/>
  <c r="CW468" i="3"/>
  <c r="DG464" i="3"/>
  <c r="DF464" i="3"/>
  <c r="DJ464" i="3" s="1"/>
  <c r="DI454" i="3"/>
  <c r="DF454" i="3"/>
  <c r="DJ454" i="3" s="1"/>
  <c r="DH454" i="3"/>
  <c r="DH452" i="3"/>
  <c r="DI452" i="3"/>
  <c r="DF452" i="3"/>
  <c r="DG452" i="3"/>
  <c r="DJ452" i="3" s="1"/>
  <c r="DI447" i="3"/>
  <c r="DF447" i="3"/>
  <c r="DG447" i="3"/>
  <c r="DJ447" i="3" s="1"/>
  <c r="DH447" i="3"/>
  <c r="DH429" i="3"/>
  <c r="DI429" i="3"/>
  <c r="DJ429" i="3" s="1"/>
  <c r="DF429" i="3"/>
  <c r="DG429" i="3"/>
  <c r="CW513" i="3"/>
  <c r="CX506" i="3"/>
  <c r="CV500" i="3"/>
  <c r="CX482" i="3"/>
  <c r="CV482" i="3"/>
  <c r="CX479" i="3"/>
  <c r="CX477" i="3"/>
  <c r="CW477" i="3"/>
  <c r="CX475" i="3"/>
  <c r="CW475" i="3"/>
  <c r="DF469" i="3"/>
  <c r="DI469" i="3"/>
  <c r="DF467" i="3"/>
  <c r="DI467" i="3"/>
  <c r="DJ467" i="3" s="1"/>
  <c r="DI466" i="3"/>
  <c r="DH466" i="3"/>
  <c r="DI464" i="3"/>
  <c r="DH461" i="3"/>
  <c r="DI461" i="3"/>
  <c r="DJ461" i="3" s="1"/>
  <c r="DG461" i="3"/>
  <c r="DI450" i="3"/>
  <c r="DF450" i="3"/>
  <c r="DJ450" i="3" s="1"/>
  <c r="DG450" i="3"/>
  <c r="DH450" i="3"/>
  <c r="DH443" i="3"/>
  <c r="DI443" i="3"/>
  <c r="DF443" i="3"/>
  <c r="DG443" i="3"/>
  <c r="DJ443" i="3" s="1"/>
  <c r="DI438" i="3"/>
  <c r="DF438" i="3"/>
  <c r="DJ438" i="3" s="1"/>
  <c r="DG438" i="3"/>
  <c r="DH438" i="3"/>
  <c r="DH436" i="3"/>
  <c r="DI436" i="3"/>
  <c r="DF436" i="3"/>
  <c r="DG436" i="3"/>
  <c r="DJ436" i="3" s="1"/>
  <c r="CV461" i="3"/>
  <c r="DF460" i="3"/>
  <c r="DJ460" i="3" s="1"/>
  <c r="DF457" i="3"/>
  <c r="DI453" i="3"/>
  <c r="CW452" i="3"/>
  <c r="DI451" i="3"/>
  <c r="DJ451" i="3" s="1"/>
  <c r="DI449" i="3"/>
  <c r="DF448" i="3"/>
  <c r="DI445" i="3"/>
  <c r="DF444" i="3"/>
  <c r="DJ444" i="3" s="1"/>
  <c r="CW443" i="3"/>
  <c r="DI442" i="3"/>
  <c r="CV441" i="3"/>
  <c r="DF440" i="3"/>
  <c r="DJ440" i="3" s="1"/>
  <c r="DI437" i="3"/>
  <c r="CW436" i="3"/>
  <c r="DI435" i="3"/>
  <c r="DJ435" i="3" s="1"/>
  <c r="DI433" i="3"/>
  <c r="DF432" i="3"/>
  <c r="DJ432" i="3" s="1"/>
  <c r="CW431" i="3"/>
  <c r="DI430" i="3"/>
  <c r="CV429" i="3"/>
  <c r="DF428" i="3"/>
  <c r="DJ428" i="3" s="1"/>
  <c r="DI425" i="3"/>
  <c r="CW424" i="3"/>
  <c r="DI423" i="3"/>
  <c r="DJ423" i="3" s="1"/>
  <c r="DF419" i="3"/>
  <c r="DG419" i="3"/>
  <c r="DJ419" i="3" s="1"/>
  <c r="DH418" i="3"/>
  <c r="DI418" i="3"/>
  <c r="CX412" i="3"/>
  <c r="CX411" i="3"/>
  <c r="CV385" i="3"/>
  <c r="CX377" i="3"/>
  <c r="CW374" i="3"/>
  <c r="CX368" i="3"/>
  <c r="CV365" i="3"/>
  <c r="DG357" i="3"/>
  <c r="DH357" i="3"/>
  <c r="DI357" i="3"/>
  <c r="DF357" i="3"/>
  <c r="DJ357" i="3" s="1"/>
  <c r="DF351" i="3"/>
  <c r="DJ351" i="3" s="1"/>
  <c r="DG351" i="3"/>
  <c r="DH351" i="3"/>
  <c r="DI351" i="3"/>
  <c r="DG340" i="3"/>
  <c r="DH340" i="3"/>
  <c r="DI340" i="3"/>
  <c r="DF340" i="3"/>
  <c r="DJ340" i="3" s="1"/>
  <c r="DF334" i="3"/>
  <c r="DJ334" i="3" s="1"/>
  <c r="DG334" i="3"/>
  <c r="DH334" i="3"/>
  <c r="DI334" i="3"/>
  <c r="DI328" i="3"/>
  <c r="DF328" i="3"/>
  <c r="DJ328" i="3" s="1"/>
  <c r="DG328" i="3"/>
  <c r="DH328" i="3"/>
  <c r="CX316" i="3"/>
  <c r="DH421" i="3"/>
  <c r="DI421" i="3"/>
  <c r="DF417" i="3"/>
  <c r="DG417" i="3"/>
  <c r="CW410" i="3"/>
  <c r="DF408" i="3"/>
  <c r="DJ408" i="3" s="1"/>
  <c r="DG408" i="3"/>
  <c r="DH408" i="3"/>
  <c r="DG407" i="3"/>
  <c r="DH407" i="3"/>
  <c r="DI407" i="3"/>
  <c r="DH406" i="3"/>
  <c r="DI406" i="3"/>
  <c r="DF406" i="3"/>
  <c r="DJ406" i="3" s="1"/>
  <c r="DI405" i="3"/>
  <c r="DF405" i="3"/>
  <c r="DJ405" i="3" s="1"/>
  <c r="DG405" i="3"/>
  <c r="DG402" i="3"/>
  <c r="DH402" i="3"/>
  <c r="DI402" i="3"/>
  <c r="DH401" i="3"/>
  <c r="DI401" i="3"/>
  <c r="DF401" i="3"/>
  <c r="DJ401" i="3" s="1"/>
  <c r="DI400" i="3"/>
  <c r="DF400" i="3"/>
  <c r="DJ400" i="3" s="1"/>
  <c r="DG400" i="3"/>
  <c r="DF399" i="3"/>
  <c r="DJ399" i="3" s="1"/>
  <c r="DG399" i="3"/>
  <c r="DH399" i="3"/>
  <c r="CX388" i="3"/>
  <c r="CX383" i="3"/>
  <c r="CX380" i="3"/>
  <c r="CX369" i="3"/>
  <c r="CW366" i="3"/>
  <c r="DF358" i="3"/>
  <c r="DJ358" i="3" s="1"/>
  <c r="DG358" i="3"/>
  <c r="DH358" i="3"/>
  <c r="DI358" i="3"/>
  <c r="DI325" i="3"/>
  <c r="DF325" i="3"/>
  <c r="DG325" i="3"/>
  <c r="DJ325" i="3" s="1"/>
  <c r="DH325" i="3"/>
  <c r="CW314" i="3"/>
  <c r="DG453" i="3"/>
  <c r="DJ453" i="3" s="1"/>
  <c r="DG451" i="3"/>
  <c r="DG449" i="3"/>
  <c r="CX446" i="3"/>
  <c r="DG445" i="3"/>
  <c r="DG442" i="3"/>
  <c r="DJ442" i="3" s="1"/>
  <c r="DG437" i="3"/>
  <c r="DJ437" i="3" s="1"/>
  <c r="DG435" i="3"/>
  <c r="DG433" i="3"/>
  <c r="DG430" i="3"/>
  <c r="DJ430" i="3" s="1"/>
  <c r="DG425" i="3"/>
  <c r="DJ425" i="3" s="1"/>
  <c r="DF423" i="3"/>
  <c r="DI420" i="3"/>
  <c r="DF420" i="3"/>
  <c r="DJ420" i="3" s="1"/>
  <c r="DI417" i="3"/>
  <c r="DJ417" i="3" s="1"/>
  <c r="DG396" i="3"/>
  <c r="DH396" i="3"/>
  <c r="DI396" i="3"/>
  <c r="DF396" i="3"/>
  <c r="DJ396" i="3" s="1"/>
  <c r="DG391" i="3"/>
  <c r="DH391" i="3"/>
  <c r="DI391" i="3"/>
  <c r="DF391" i="3"/>
  <c r="DJ391" i="3" s="1"/>
  <c r="CV381" i="3"/>
  <c r="CX378" i="3"/>
  <c r="CW375" i="3"/>
  <c r="CX372" i="3"/>
  <c r="DI352" i="3"/>
  <c r="DF352" i="3"/>
  <c r="DJ352" i="3" s="1"/>
  <c r="DG352" i="3"/>
  <c r="DH352" i="3"/>
  <c r="DI345" i="3"/>
  <c r="DF345" i="3"/>
  <c r="DJ345" i="3" s="1"/>
  <c r="DG345" i="3"/>
  <c r="DH345" i="3"/>
  <c r="DG324" i="3"/>
  <c r="DH324" i="3"/>
  <c r="DI324" i="3"/>
  <c r="DJ324" i="3" s="1"/>
  <c r="DF324" i="3"/>
  <c r="CW315" i="3"/>
  <c r="CV423" i="3"/>
  <c r="DG421" i="3"/>
  <c r="DH420" i="3"/>
  <c r="DH417" i="3"/>
  <c r="CX416" i="3"/>
  <c r="CW414" i="3"/>
  <c r="DG406" i="3"/>
  <c r="DH405" i="3"/>
  <c r="DG401" i="3"/>
  <c r="DH400" i="3"/>
  <c r="DF392" i="3"/>
  <c r="DJ392" i="3" s="1"/>
  <c r="DG392" i="3"/>
  <c r="DH392" i="3"/>
  <c r="DI392" i="3"/>
  <c r="CX387" i="3"/>
  <c r="CW382" i="3"/>
  <c r="CX376" i="3"/>
  <c r="CV373" i="3"/>
  <c r="CX370" i="3"/>
  <c r="CW367" i="3"/>
  <c r="DG364" i="3"/>
  <c r="DH364" i="3"/>
  <c r="DI364" i="3"/>
  <c r="DF364" i="3"/>
  <c r="DJ364" i="3" s="1"/>
  <c r="DG333" i="3"/>
  <c r="DH333" i="3"/>
  <c r="DI333" i="3"/>
  <c r="DF333" i="3"/>
  <c r="DJ333" i="3" s="1"/>
  <c r="DG322" i="3"/>
  <c r="DH322" i="3"/>
  <c r="DI322" i="3"/>
  <c r="DF322" i="3"/>
  <c r="DJ322" i="3" s="1"/>
  <c r="CX318" i="3"/>
  <c r="CW313" i="3"/>
  <c r="DI302" i="3"/>
  <c r="DF302" i="3"/>
  <c r="DJ302" i="3" s="1"/>
  <c r="DG302" i="3"/>
  <c r="DH302" i="3"/>
  <c r="CX414" i="3"/>
  <c r="CX404" i="3"/>
  <c r="DF403" i="3"/>
  <c r="DG397" i="3"/>
  <c r="DG395" i="3"/>
  <c r="CX394" i="3"/>
  <c r="DF393" i="3"/>
  <c r="DG390" i="3"/>
  <c r="DJ390" i="3" s="1"/>
  <c r="CX385" i="3"/>
  <c r="DG363" i="3"/>
  <c r="CX362" i="3"/>
  <c r="DF361" i="3"/>
  <c r="CX360" i="3"/>
  <c r="DF359" i="3"/>
  <c r="DG356" i="3"/>
  <c r="DJ356" i="3" s="1"/>
  <c r="DG354" i="3"/>
  <c r="DJ354" i="3" s="1"/>
  <c r="DF350" i="3"/>
  <c r="CX349" i="3"/>
  <c r="DF348" i="3"/>
  <c r="CX347" i="3"/>
  <c r="DG346" i="3"/>
  <c r="DG343" i="3"/>
  <c r="DJ343" i="3" s="1"/>
  <c r="DG341" i="3"/>
  <c r="DG339" i="3"/>
  <c r="CX338" i="3"/>
  <c r="CX336" i="3"/>
  <c r="DG332" i="3"/>
  <c r="DJ332" i="3" s="1"/>
  <c r="DG330" i="3"/>
  <c r="DJ330" i="3" s="1"/>
  <c r="DI329" i="3"/>
  <c r="DJ329" i="3" s="1"/>
  <c r="DI327" i="3"/>
  <c r="DI323" i="3"/>
  <c r="DG321" i="3"/>
  <c r="DJ321" i="3" s="1"/>
  <c r="DG319" i="3"/>
  <c r="CX312" i="3"/>
  <c r="CX307" i="3"/>
  <c r="CW300" i="3"/>
  <c r="CX300" i="3"/>
  <c r="CW298" i="3"/>
  <c r="CX298" i="3"/>
  <c r="CW282" i="3"/>
  <c r="CX279" i="3"/>
  <c r="CW274" i="3"/>
  <c r="CV263" i="3"/>
  <c r="CW255" i="3"/>
  <c r="CW236" i="3"/>
  <c r="CW228" i="3"/>
  <c r="CX398" i="3"/>
  <c r="DF397" i="3"/>
  <c r="DF395" i="3"/>
  <c r="DJ395" i="3" s="1"/>
  <c r="DF390" i="3"/>
  <c r="CX382" i="3"/>
  <c r="CX374" i="3"/>
  <c r="CX366" i="3"/>
  <c r="DF363" i="3"/>
  <c r="DJ363" i="3" s="1"/>
  <c r="DF356" i="3"/>
  <c r="CX355" i="3"/>
  <c r="DF354" i="3"/>
  <c r="DF346" i="3"/>
  <c r="DJ346" i="3" s="1"/>
  <c r="CX344" i="3"/>
  <c r="DF343" i="3"/>
  <c r="CX342" i="3"/>
  <c r="DF341" i="3"/>
  <c r="DF339" i="3"/>
  <c r="DJ339" i="3" s="1"/>
  <c r="DF332" i="3"/>
  <c r="CX331" i="3"/>
  <c r="DF330" i="3"/>
  <c r="DF321" i="3"/>
  <c r="CX320" i="3"/>
  <c r="DF319" i="3"/>
  <c r="CX315" i="3"/>
  <c r="CX313" i="3"/>
  <c r="CX305" i="3"/>
  <c r="DG303" i="3"/>
  <c r="DI299" i="3"/>
  <c r="DF299" i="3"/>
  <c r="DI297" i="3"/>
  <c r="DF297" i="3"/>
  <c r="CV296" i="3"/>
  <c r="CX296" i="3"/>
  <c r="DI295" i="3"/>
  <c r="DF295" i="3"/>
  <c r="DJ295" i="3" s="1"/>
  <c r="DG295" i="3"/>
  <c r="DF294" i="3"/>
  <c r="DJ294" i="3" s="1"/>
  <c r="DG294" i="3"/>
  <c r="DH294" i="3"/>
  <c r="DG293" i="3"/>
  <c r="DH293" i="3"/>
  <c r="DI293" i="3"/>
  <c r="DH292" i="3"/>
  <c r="DI292" i="3"/>
  <c r="DF292" i="3"/>
  <c r="DJ292" i="3" s="1"/>
  <c r="DI291" i="3"/>
  <c r="DF291" i="3"/>
  <c r="DG291" i="3"/>
  <c r="DJ291" i="3" s="1"/>
  <c r="CW283" i="3"/>
  <c r="CV280" i="3"/>
  <c r="CX277" i="3"/>
  <c r="CX269" i="3"/>
  <c r="CX253" i="3"/>
  <c r="CX310" i="3"/>
  <c r="CW306" i="3"/>
  <c r="DG304" i="3"/>
  <c r="DH304" i="3"/>
  <c r="DF301" i="3"/>
  <c r="DJ301" i="3" s="1"/>
  <c r="DG301" i="3"/>
  <c r="DH299" i="3"/>
  <c r="DH297" i="3"/>
  <c r="CW290" i="3"/>
  <c r="CX290" i="3"/>
  <c r="DI289" i="3"/>
  <c r="DF289" i="3"/>
  <c r="DG289" i="3"/>
  <c r="DJ289" i="3" s="1"/>
  <c r="CX286" i="3"/>
  <c r="CW281" i="3"/>
  <c r="CX272" i="3"/>
  <c r="CW267" i="3"/>
  <c r="CX259" i="3"/>
  <c r="CX248" i="3"/>
  <c r="CX223" i="3"/>
  <c r="DH303" i="3"/>
  <c r="DI303" i="3"/>
  <c r="CX284" i="3"/>
  <c r="CW276" i="3"/>
  <c r="CV273" i="3"/>
  <c r="CW265" i="3"/>
  <c r="CX260" i="3"/>
  <c r="CW257" i="3"/>
  <c r="CX249" i="3"/>
  <c r="CW238" i="3"/>
  <c r="CX227" i="3"/>
  <c r="DG287" i="3"/>
  <c r="CX267" i="3"/>
  <c r="CX265" i="3"/>
  <c r="CX263" i="3"/>
  <c r="CX251" i="3"/>
  <c r="CW246" i="3"/>
  <c r="CW225" i="3"/>
  <c r="CX220" i="3"/>
  <c r="CX207" i="3"/>
  <c r="CW206" i="3"/>
  <c r="CX205" i="3"/>
  <c r="CW204" i="3"/>
  <c r="CX201" i="3"/>
  <c r="CW198" i="3"/>
  <c r="CX187" i="3"/>
  <c r="CX168" i="3"/>
  <c r="CX166" i="3"/>
  <c r="CX160" i="3"/>
  <c r="CW158" i="3"/>
  <c r="CX288" i="3"/>
  <c r="DF287" i="3"/>
  <c r="CX283" i="3"/>
  <c r="CX281" i="3"/>
  <c r="CX276" i="3"/>
  <c r="CX274" i="3"/>
  <c r="CX257" i="3"/>
  <c r="CX255" i="3"/>
  <c r="CW244" i="3"/>
  <c r="CX242" i="3"/>
  <c r="CX234" i="3"/>
  <c r="CX228" i="3"/>
  <c r="CX219" i="3"/>
  <c r="CW217" i="3"/>
  <c r="CX217" i="3"/>
  <c r="CW215" i="3"/>
  <c r="CX215" i="3"/>
  <c r="CX211" i="3"/>
  <c r="CW196" i="3"/>
  <c r="CX179" i="3"/>
  <c r="CX236" i="3"/>
  <c r="CX229" i="3"/>
  <c r="CV223" i="3"/>
  <c r="CV213" i="3"/>
  <c r="CX213" i="3"/>
  <c r="CX210" i="3"/>
  <c r="CW208" i="3"/>
  <c r="CX202" i="3"/>
  <c r="CW194" i="3"/>
  <c r="CW188" i="3"/>
  <c r="CX186" i="3"/>
  <c r="CW177" i="3"/>
  <c r="CX169" i="3"/>
  <c r="CW167" i="3"/>
  <c r="CX165" i="3"/>
  <c r="CX151" i="3"/>
  <c r="CW248" i="3"/>
  <c r="CX238" i="3"/>
  <c r="CW227" i="3"/>
  <c r="CX170" i="3"/>
  <c r="CX198" i="3"/>
  <c r="CX196" i="3"/>
  <c r="CX194" i="3"/>
  <c r="CX188" i="3"/>
  <c r="CX175" i="3"/>
  <c r="CX173" i="3"/>
  <c r="CX167" i="3"/>
  <c r="CX136" i="3"/>
  <c r="CX134" i="3"/>
  <c r="CX122" i="3"/>
  <c r="CW116" i="3"/>
  <c r="CW114" i="3"/>
  <c r="CX189" i="3"/>
  <c r="CV183" i="3"/>
  <c r="CX177" i="3"/>
  <c r="CW168" i="3"/>
  <c r="CX158" i="3"/>
  <c r="CW145" i="3"/>
  <c r="CX140" i="3"/>
  <c r="CX130" i="3"/>
  <c r="CX112" i="3"/>
  <c r="CW187" i="3"/>
  <c r="CX180" i="3"/>
  <c r="CX171" i="3"/>
  <c r="CW166" i="3"/>
  <c r="CX149" i="3"/>
  <c r="CW148" i="3"/>
  <c r="CX148" i="3"/>
  <c r="CW146" i="3"/>
  <c r="CV143" i="3"/>
  <c r="CW137" i="3"/>
  <c r="CW135" i="3"/>
  <c r="CX131" i="3"/>
  <c r="CW126" i="3"/>
  <c r="CV123" i="3"/>
  <c r="CX115" i="3"/>
  <c r="CX113" i="3"/>
  <c r="CX107" i="3"/>
  <c r="CW185" i="3"/>
  <c r="CW164" i="3"/>
  <c r="CX162" i="3"/>
  <c r="CW156" i="3"/>
  <c r="CX156" i="3"/>
  <c r="CW154" i="3"/>
  <c r="CX154" i="3"/>
  <c r="CX152" i="3"/>
  <c r="CW147" i="3"/>
  <c r="CW124" i="3"/>
  <c r="CX121" i="3"/>
  <c r="CX101" i="3"/>
  <c r="CW138" i="3"/>
  <c r="CX135" i="3"/>
  <c r="CX128" i="3"/>
  <c r="CX123" i="3"/>
  <c r="CW117" i="3"/>
  <c r="CX114" i="3"/>
  <c r="CX110" i="3"/>
  <c r="CW105" i="3"/>
  <c r="CX103" i="3"/>
  <c r="CX95" i="3"/>
  <c r="CV95" i="3"/>
  <c r="DF92" i="3"/>
  <c r="DI92" i="3"/>
  <c r="CX91" i="3"/>
  <c r="CV91" i="3"/>
  <c r="DI58" i="3"/>
  <c r="DF58" i="3"/>
  <c r="DJ58" i="3" s="1"/>
  <c r="DG58" i="3"/>
  <c r="DH58" i="3"/>
  <c r="DI50" i="3"/>
  <c r="DG50" i="3"/>
  <c r="DH50" i="3"/>
  <c r="DF50" i="3"/>
  <c r="DJ50" i="3" s="1"/>
  <c r="CX146" i="3"/>
  <c r="CX141" i="3"/>
  <c r="CW136" i="3"/>
  <c r="CW115" i="3"/>
  <c r="DG94" i="3"/>
  <c r="DF94" i="3"/>
  <c r="DJ94" i="3" s="1"/>
  <c r="DH87" i="3"/>
  <c r="DI87" i="3"/>
  <c r="DJ87" i="3" s="1"/>
  <c r="DG87" i="3"/>
  <c r="DH85" i="3"/>
  <c r="DI85" i="3"/>
  <c r="DF85" i="3"/>
  <c r="DG85" i="3"/>
  <c r="DJ85" i="3" s="1"/>
  <c r="CX77" i="3"/>
  <c r="CW63" i="3"/>
  <c r="CW134" i="3"/>
  <c r="CX132" i="3"/>
  <c r="CX124" i="3"/>
  <c r="CX89" i="3"/>
  <c r="CW89" i="3"/>
  <c r="DF88" i="3"/>
  <c r="DG88" i="3"/>
  <c r="DJ88" i="3" s="1"/>
  <c r="DI88" i="3"/>
  <c r="DH83" i="3"/>
  <c r="DI83" i="3"/>
  <c r="DJ83" i="3" s="1"/>
  <c r="DF83" i="3"/>
  <c r="DG83" i="3"/>
  <c r="DH81" i="3"/>
  <c r="DI81" i="3"/>
  <c r="DF81" i="3"/>
  <c r="DG81" i="3"/>
  <c r="DJ81" i="3" s="1"/>
  <c r="CX66" i="3"/>
  <c r="CX143" i="3"/>
  <c r="CX126" i="3"/>
  <c r="CX119" i="3"/>
  <c r="CV113" i="3"/>
  <c r="CW107" i="3"/>
  <c r="CX99" i="3"/>
  <c r="CX97" i="3"/>
  <c r="CW97" i="3"/>
  <c r="CX93" i="3"/>
  <c r="CW93" i="3"/>
  <c r="DH79" i="3"/>
  <c r="DI79" i="3"/>
  <c r="DJ79" i="3" s="1"/>
  <c r="DF79" i="3"/>
  <c r="DG79" i="3"/>
  <c r="CX69" i="3"/>
  <c r="DF53" i="3"/>
  <c r="DJ53" i="3" s="1"/>
  <c r="DG53" i="3"/>
  <c r="DH53" i="3"/>
  <c r="DI53" i="3"/>
  <c r="DF90" i="3"/>
  <c r="DJ90" i="3" s="1"/>
  <c r="CV87" i="3"/>
  <c r="DF86" i="3"/>
  <c r="DJ86" i="3" s="1"/>
  <c r="CW85" i="3"/>
  <c r="DI84" i="3"/>
  <c r="CV83" i="3"/>
  <c r="DF82" i="3"/>
  <c r="DJ82" i="3" s="1"/>
  <c r="CW81" i="3"/>
  <c r="DI80" i="3"/>
  <c r="CV79" i="3"/>
  <c r="CV70" i="3"/>
  <c r="DF60" i="3"/>
  <c r="DJ60" i="3" s="1"/>
  <c r="DF59" i="3"/>
  <c r="DJ59" i="3" s="1"/>
  <c r="DH57" i="3"/>
  <c r="DH56" i="3"/>
  <c r="DG55" i="3"/>
  <c r="DI51" i="3"/>
  <c r="DF48" i="3"/>
  <c r="DG48" i="3"/>
  <c r="DJ48" i="3" s="1"/>
  <c r="DH47" i="3"/>
  <c r="DG47" i="3"/>
  <c r="DJ47" i="3" s="1"/>
  <c r="DG46" i="3"/>
  <c r="DH42" i="3"/>
  <c r="DG42" i="3"/>
  <c r="DF42" i="3"/>
  <c r="DJ42" i="3" s="1"/>
  <c r="DI41" i="3"/>
  <c r="DH41" i="3"/>
  <c r="DH38" i="3"/>
  <c r="DI38" i="3"/>
  <c r="DG38" i="3"/>
  <c r="CX67" i="3"/>
  <c r="DF44" i="3"/>
  <c r="DJ44" i="3" s="1"/>
  <c r="DG44" i="3"/>
  <c r="DI37" i="3"/>
  <c r="DF37" i="3"/>
  <c r="DJ37" i="3" s="1"/>
  <c r="DG84" i="3"/>
  <c r="DJ84" i="3" s="1"/>
  <c r="DG80" i="3"/>
  <c r="DJ80" i="3" s="1"/>
  <c r="CW72" i="3"/>
  <c r="DI59" i="3"/>
  <c r="DG54" i="3"/>
  <c r="DF51" i="3"/>
  <c r="DJ51" i="3" s="1"/>
  <c r="DH49" i="3"/>
  <c r="DI44" i="3"/>
  <c r="DH37" i="3"/>
  <c r="CX75" i="3"/>
  <c r="CX63" i="3"/>
  <c r="CX61" i="3"/>
  <c r="DG59" i="3"/>
  <c r="DF54" i="3"/>
  <c r="DJ54" i="3" s="1"/>
  <c r="DG49" i="3"/>
  <c r="DJ49" i="3" s="1"/>
  <c r="DI45" i="3"/>
  <c r="DG45" i="3"/>
  <c r="DH44" i="3"/>
  <c r="DG43" i="3"/>
  <c r="DH43" i="3"/>
  <c r="DF43" i="3"/>
  <c r="DJ43" i="3" s="1"/>
  <c r="DG37" i="3"/>
  <c r="DF36" i="3"/>
  <c r="DJ36" i="3" s="1"/>
  <c r="DI36" i="3"/>
  <c r="DF33" i="3"/>
  <c r="DH33" i="3"/>
  <c r="DG33" i="3"/>
  <c r="DJ33" i="3" s="1"/>
  <c r="DH40" i="3"/>
  <c r="DH39" i="3"/>
  <c r="DG32" i="3"/>
  <c r="DJ32" i="3" s="1"/>
  <c r="DG30" i="3"/>
  <c r="DG29" i="3"/>
  <c r="DF28" i="3"/>
  <c r="DJ28" i="3" s="1"/>
  <c r="DI23" i="3"/>
  <c r="DG22" i="3"/>
  <c r="DI22" i="3"/>
  <c r="DI20" i="3"/>
  <c r="DG20" i="3"/>
  <c r="CX16" i="3"/>
  <c r="CV16" i="3"/>
  <c r="DG15" i="3"/>
  <c r="DI15" i="3"/>
  <c r="DF15" i="3"/>
  <c r="DJ15" i="3" s="1"/>
  <c r="DG26" i="3"/>
  <c r="DI26" i="3"/>
  <c r="DI24" i="3"/>
  <c r="DG24" i="3"/>
  <c r="DH14" i="3"/>
  <c r="DF14" i="3"/>
  <c r="DJ14" i="3" s="1"/>
  <c r="DG14" i="3"/>
  <c r="DF23" i="3"/>
  <c r="DJ23" i="3" s="1"/>
  <c r="DH23" i="3"/>
  <c r="DH21" i="3"/>
  <c r="DF21" i="3"/>
  <c r="DJ21" i="3" s="1"/>
  <c r="DF19" i="3"/>
  <c r="DH19" i="3"/>
  <c r="DF12" i="3"/>
  <c r="DJ12" i="3" s="1"/>
  <c r="DH12" i="3"/>
  <c r="DI12" i="3"/>
  <c r="DH10" i="3"/>
  <c r="DI10" i="3"/>
  <c r="DF10" i="3"/>
  <c r="DJ10" i="3" s="1"/>
  <c r="DG10" i="3"/>
  <c r="DF8" i="3"/>
  <c r="DJ8" i="3" s="1"/>
  <c r="DG8" i="3"/>
  <c r="DH8" i="3"/>
  <c r="DI8" i="3"/>
  <c r="DH6" i="3"/>
  <c r="DI6" i="3"/>
  <c r="DF6" i="3"/>
  <c r="DJ6" i="3" s="1"/>
  <c r="DG6" i="3"/>
  <c r="DH1" i="3"/>
  <c r="DI1" i="3"/>
  <c r="DJ1" i="3" s="1"/>
  <c r="DF1" i="3"/>
  <c r="DG1" i="3"/>
  <c r="DG31" i="3"/>
  <c r="DH29" i="3"/>
  <c r="DH28" i="3"/>
  <c r="DF27" i="3"/>
  <c r="DJ27" i="3" s="1"/>
  <c r="DH27" i="3"/>
  <c r="DF26" i="3"/>
  <c r="DJ26" i="3" s="1"/>
  <c r="DH25" i="3"/>
  <c r="DF25" i="3"/>
  <c r="DJ25" i="3" s="1"/>
  <c r="DF24" i="3"/>
  <c r="DJ24" i="3" s="1"/>
  <c r="DI21" i="3"/>
  <c r="DI19" i="3"/>
  <c r="DF17" i="3"/>
  <c r="DH17" i="3"/>
  <c r="DI14" i="3"/>
  <c r="DH3" i="3"/>
  <c r="DI3" i="3"/>
  <c r="DF3" i="3"/>
  <c r="DG3" i="3"/>
  <c r="DJ3" i="3" s="1"/>
  <c r="DF11" i="3"/>
  <c r="DJ11" i="3" s="1"/>
  <c r="DF7" i="3"/>
  <c r="DJ7" i="3" s="1"/>
  <c r="CV1" i="3"/>
  <c r="DG13" i="3"/>
  <c r="DI11" i="3"/>
  <c r="DG9" i="3"/>
  <c r="DI7" i="3"/>
  <c r="DG5" i="3"/>
  <c r="H1690" i="7" l="1"/>
  <c r="EB290" i="1"/>
  <c r="DO327" i="1"/>
  <c r="DP71" i="1"/>
  <c r="EC30" i="1"/>
  <c r="AE393" i="1"/>
  <c r="R444" i="1"/>
  <c r="AL819" i="1"/>
  <c r="Y860" i="1"/>
  <c r="ED892" i="1"/>
  <c r="DQ931" i="1"/>
  <c r="DX1020" i="1"/>
  <c r="DK1027" i="1"/>
  <c r="X1126" i="1"/>
  <c r="CY1126" i="1"/>
  <c r="Y1126" i="1"/>
  <c r="CZ1126" i="1"/>
  <c r="AL1302" i="1"/>
  <c r="Y1313" i="1"/>
  <c r="V1446" i="1"/>
  <c r="AI1345" i="1"/>
  <c r="GM824" i="1"/>
  <c r="GN824" i="1" s="1"/>
  <c r="DT860" i="1"/>
  <c r="AD764" i="1"/>
  <c r="Q787" i="1"/>
  <c r="AE764" i="1"/>
  <c r="R787" i="1"/>
  <c r="AE963" i="1"/>
  <c r="R988" i="1"/>
  <c r="X1094" i="1"/>
  <c r="CY1094" i="1"/>
  <c r="Y1094" i="1"/>
  <c r="CZ1094" i="1"/>
  <c r="DJ1229" i="1"/>
  <c r="DW1210" i="1"/>
  <c r="FU1302" i="1"/>
  <c r="EL1313" i="1"/>
  <c r="CJ1345" i="1"/>
  <c r="BA1446" i="1"/>
  <c r="DY1345" i="1"/>
  <c r="DL1446" i="1"/>
  <c r="AD529" i="1"/>
  <c r="Q594" i="1"/>
  <c r="AE626" i="1"/>
  <c r="R645" i="1"/>
  <c r="GA626" i="1"/>
  <c r="ER645" i="1"/>
  <c r="AL764" i="1"/>
  <c r="Y787" i="1"/>
  <c r="EC892" i="1"/>
  <c r="DP931" i="1"/>
  <c r="DW1261" i="1"/>
  <c r="DJ1270" i="1"/>
  <c r="EC1210" i="1"/>
  <c r="DP1229" i="1"/>
  <c r="AF1345" i="1"/>
  <c r="S1446" i="1"/>
  <c r="GB1345" i="1"/>
  <c r="ES1446" i="1"/>
  <c r="DV476" i="1"/>
  <c r="DI497" i="1"/>
  <c r="DW476" i="1"/>
  <c r="DJ497" i="1"/>
  <c r="DX529" i="1"/>
  <c r="DK594" i="1"/>
  <c r="DW626" i="1"/>
  <c r="DJ645" i="1"/>
  <c r="AL711" i="1"/>
  <c r="Y732" i="1"/>
  <c r="DV892" i="1"/>
  <c r="DI931" i="1"/>
  <c r="ED819" i="1"/>
  <c r="DQ860" i="1"/>
  <c r="DW1302" i="1"/>
  <c r="DJ1313" i="1"/>
  <c r="EB1345" i="1"/>
  <c r="DO1446" i="1"/>
  <c r="AJ1345" i="1"/>
  <c r="W1446" i="1"/>
  <c r="DH61" i="3"/>
  <c r="DG61" i="3"/>
  <c r="DI61" i="3"/>
  <c r="DJ61" i="3" s="1"/>
  <c r="DF61" i="3"/>
  <c r="DH67" i="3"/>
  <c r="DG67" i="3"/>
  <c r="DI67" i="3"/>
  <c r="DF67" i="3"/>
  <c r="DJ67" i="3" s="1"/>
  <c r="DI99" i="3"/>
  <c r="DH99" i="3"/>
  <c r="DF99" i="3"/>
  <c r="DJ99" i="3" s="1"/>
  <c r="DG99" i="3"/>
  <c r="DH126" i="3"/>
  <c r="DI126" i="3"/>
  <c r="DF126" i="3"/>
  <c r="DG126" i="3"/>
  <c r="DJ126" i="3" s="1"/>
  <c r="DH124" i="3"/>
  <c r="DG124" i="3"/>
  <c r="DJ124" i="3" s="1"/>
  <c r="DI124" i="3"/>
  <c r="DF124" i="3"/>
  <c r="DF77" i="3"/>
  <c r="DJ77" i="3" s="1"/>
  <c r="DG77" i="3"/>
  <c r="DH77" i="3"/>
  <c r="DI77" i="3"/>
  <c r="DH141" i="3"/>
  <c r="DG141" i="3"/>
  <c r="DI141" i="3"/>
  <c r="DF141" i="3"/>
  <c r="DJ141" i="3" s="1"/>
  <c r="DH103" i="3"/>
  <c r="DF103" i="3"/>
  <c r="DJ103" i="3" s="1"/>
  <c r="DG103" i="3"/>
  <c r="DI103" i="3"/>
  <c r="DH156" i="3"/>
  <c r="DF156" i="3"/>
  <c r="DG156" i="3"/>
  <c r="DJ156" i="3" s="1"/>
  <c r="DI156" i="3"/>
  <c r="DH180" i="3"/>
  <c r="DI180" i="3"/>
  <c r="DF180" i="3"/>
  <c r="DJ180" i="3" s="1"/>
  <c r="DG180" i="3"/>
  <c r="DI140" i="3"/>
  <c r="DF140" i="3"/>
  <c r="DJ140" i="3" s="1"/>
  <c r="DG140" i="3"/>
  <c r="DH140" i="3"/>
  <c r="DH177" i="3"/>
  <c r="DF177" i="3"/>
  <c r="DG177" i="3"/>
  <c r="DJ177" i="3" s="1"/>
  <c r="DI177" i="3"/>
  <c r="DI167" i="3"/>
  <c r="DF167" i="3"/>
  <c r="DG167" i="3"/>
  <c r="DJ167" i="3" s="1"/>
  <c r="DH167" i="3"/>
  <c r="DI194" i="3"/>
  <c r="DF194" i="3"/>
  <c r="DG194" i="3"/>
  <c r="DJ194" i="3" s="1"/>
  <c r="DH194" i="3"/>
  <c r="DI165" i="3"/>
  <c r="DF165" i="3"/>
  <c r="DG165" i="3"/>
  <c r="DJ165" i="3" s="1"/>
  <c r="DH165" i="3"/>
  <c r="DI186" i="3"/>
  <c r="DF186" i="3"/>
  <c r="DG186" i="3"/>
  <c r="DJ186" i="3" s="1"/>
  <c r="DH186" i="3"/>
  <c r="DG217" i="3"/>
  <c r="DJ217" i="3" s="1"/>
  <c r="DH217" i="3"/>
  <c r="DI217" i="3"/>
  <c r="DF217" i="3"/>
  <c r="DH234" i="3"/>
  <c r="DF234" i="3"/>
  <c r="DG234" i="3"/>
  <c r="DJ234" i="3" s="1"/>
  <c r="DI234" i="3"/>
  <c r="DF257" i="3"/>
  <c r="DG257" i="3"/>
  <c r="DJ257" i="3" s="1"/>
  <c r="DH257" i="3"/>
  <c r="DI257" i="3"/>
  <c r="DF283" i="3"/>
  <c r="DG283" i="3"/>
  <c r="DJ283" i="3" s="1"/>
  <c r="DH283" i="3"/>
  <c r="DI283" i="3"/>
  <c r="DF160" i="3"/>
  <c r="DJ160" i="3" s="1"/>
  <c r="DG160" i="3"/>
  <c r="DH160" i="3"/>
  <c r="DI160" i="3"/>
  <c r="DI267" i="3"/>
  <c r="DF267" i="3"/>
  <c r="DG267" i="3"/>
  <c r="DJ267" i="3" s="1"/>
  <c r="DH267" i="3"/>
  <c r="DF249" i="3"/>
  <c r="DJ249" i="3" s="1"/>
  <c r="DH249" i="3"/>
  <c r="DI249" i="3"/>
  <c r="DG249" i="3"/>
  <c r="DH310" i="3"/>
  <c r="DI310" i="3"/>
  <c r="DF310" i="3"/>
  <c r="DJ310" i="3" s="1"/>
  <c r="DG310" i="3"/>
  <c r="DH305" i="3"/>
  <c r="DI305" i="3"/>
  <c r="DJ305" i="3" s="1"/>
  <c r="DF305" i="3"/>
  <c r="DG305" i="3"/>
  <c r="DF320" i="3"/>
  <c r="DG320" i="3"/>
  <c r="DJ320" i="3" s="1"/>
  <c r="DH320" i="3"/>
  <c r="DI320" i="3"/>
  <c r="DF355" i="3"/>
  <c r="DG355" i="3"/>
  <c r="DJ355" i="3" s="1"/>
  <c r="DH355" i="3"/>
  <c r="DI355" i="3"/>
  <c r="DF374" i="3"/>
  <c r="DG374" i="3"/>
  <c r="DJ374" i="3" s="1"/>
  <c r="DH374" i="3"/>
  <c r="DI374" i="3"/>
  <c r="DI347" i="3"/>
  <c r="DJ347" i="3" s="1"/>
  <c r="DF347" i="3"/>
  <c r="DG347" i="3"/>
  <c r="DH347" i="3"/>
  <c r="DF369" i="3"/>
  <c r="DJ369" i="3" s="1"/>
  <c r="DG369" i="3"/>
  <c r="DH369" i="3"/>
  <c r="DI369" i="3"/>
  <c r="DG412" i="3"/>
  <c r="DH412" i="3"/>
  <c r="DI412" i="3"/>
  <c r="DF412" i="3"/>
  <c r="DJ412" i="3" s="1"/>
  <c r="DH477" i="3"/>
  <c r="DG477" i="3"/>
  <c r="DJ477" i="3" s="1"/>
  <c r="DF477" i="3"/>
  <c r="DI477" i="3"/>
  <c r="DI488" i="3"/>
  <c r="DH488" i="3"/>
  <c r="DF488" i="3"/>
  <c r="DJ488" i="3" s="1"/>
  <c r="DG488" i="3"/>
  <c r="DF514" i="3"/>
  <c r="DG514" i="3"/>
  <c r="DJ514" i="3" s="1"/>
  <c r="DH514" i="3"/>
  <c r="DI514" i="3"/>
  <c r="DF528" i="3"/>
  <c r="DG528" i="3"/>
  <c r="DJ528" i="3" s="1"/>
  <c r="DH528" i="3"/>
  <c r="DI528" i="3"/>
  <c r="DF539" i="3"/>
  <c r="DG539" i="3"/>
  <c r="DJ539" i="3" s="1"/>
  <c r="DH539" i="3"/>
  <c r="DI539" i="3"/>
  <c r="DF550" i="3"/>
  <c r="DG550" i="3"/>
  <c r="DJ550" i="3" s="1"/>
  <c r="DH550" i="3"/>
  <c r="DI550" i="3"/>
  <c r="DF564" i="3"/>
  <c r="DG564" i="3"/>
  <c r="DJ564" i="3" s="1"/>
  <c r="DH564" i="3"/>
  <c r="DI564" i="3"/>
  <c r="DF587" i="3"/>
  <c r="DG587" i="3"/>
  <c r="DJ587" i="3" s="1"/>
  <c r="DH587" i="3"/>
  <c r="DI587" i="3"/>
  <c r="DI578" i="3"/>
  <c r="DF578" i="3"/>
  <c r="DG578" i="3"/>
  <c r="DJ578" i="3" s="1"/>
  <c r="DH578" i="3"/>
  <c r="DF614" i="3"/>
  <c r="DG614" i="3"/>
  <c r="DJ614" i="3" s="1"/>
  <c r="DH614" i="3"/>
  <c r="DI614" i="3"/>
  <c r="DG502" i="3"/>
  <c r="DJ502" i="3" s="1"/>
  <c r="DF502" i="3"/>
  <c r="DH502" i="3"/>
  <c r="DI502" i="3"/>
  <c r="DG544" i="3"/>
  <c r="DH544" i="3"/>
  <c r="DI544" i="3"/>
  <c r="DF544" i="3"/>
  <c r="DJ544" i="3" s="1"/>
  <c r="DG654" i="3"/>
  <c r="DJ654" i="3" s="1"/>
  <c r="DH654" i="3"/>
  <c r="DI654" i="3"/>
  <c r="DF654" i="3"/>
  <c r="DI524" i="3"/>
  <c r="DF524" i="3"/>
  <c r="DJ524" i="3" s="1"/>
  <c r="DG524" i="3"/>
  <c r="DH524" i="3"/>
  <c r="DI560" i="3"/>
  <c r="DF560" i="3"/>
  <c r="DJ560" i="3" s="1"/>
  <c r="DG560" i="3"/>
  <c r="DH560" i="3"/>
  <c r="DF590" i="3"/>
  <c r="DJ590" i="3" s="1"/>
  <c r="DG590" i="3"/>
  <c r="DH590" i="3"/>
  <c r="DI590" i="3"/>
  <c r="DH630" i="3"/>
  <c r="DI630" i="3"/>
  <c r="DF630" i="3"/>
  <c r="DJ630" i="3" s="1"/>
  <c r="DG630" i="3"/>
  <c r="DG631" i="3"/>
  <c r="DH631" i="3"/>
  <c r="DI631" i="3"/>
  <c r="DF631" i="3"/>
  <c r="DJ631" i="3" s="1"/>
  <c r="DG651" i="3"/>
  <c r="DH651" i="3"/>
  <c r="DI651" i="3"/>
  <c r="DF651" i="3"/>
  <c r="DJ651" i="3" s="1"/>
  <c r="DI542" i="3"/>
  <c r="DF542" i="3"/>
  <c r="DJ542" i="3" s="1"/>
  <c r="DG542" i="3"/>
  <c r="DH542" i="3"/>
  <c r="DF581" i="3"/>
  <c r="DJ581" i="3" s="1"/>
  <c r="DG581" i="3"/>
  <c r="DH581" i="3"/>
  <c r="DI581" i="3"/>
  <c r="DG621" i="3"/>
  <c r="DH621" i="3"/>
  <c r="DI621" i="3"/>
  <c r="DF621" i="3"/>
  <c r="DJ621" i="3" s="1"/>
  <c r="DG640" i="3"/>
  <c r="DH640" i="3"/>
  <c r="DF640" i="3"/>
  <c r="DJ640" i="3" s="1"/>
  <c r="DI640" i="3"/>
  <c r="DI710" i="3"/>
  <c r="DF710" i="3"/>
  <c r="DG710" i="3"/>
  <c r="DJ710" i="3" s="1"/>
  <c r="DH710" i="3"/>
  <c r="DF677" i="3"/>
  <c r="DJ677" i="3" s="1"/>
  <c r="DG677" i="3"/>
  <c r="DH677" i="3"/>
  <c r="DI677" i="3"/>
  <c r="DI694" i="3"/>
  <c r="DF694" i="3"/>
  <c r="DJ694" i="3" s="1"/>
  <c r="DG694" i="3"/>
  <c r="DH694" i="3"/>
  <c r="DF715" i="3"/>
  <c r="DJ715" i="3" s="1"/>
  <c r="DG715" i="3"/>
  <c r="DH715" i="3"/>
  <c r="DI715" i="3"/>
  <c r="DH768" i="3"/>
  <c r="DF768" i="3"/>
  <c r="DJ768" i="3" s="1"/>
  <c r="DG768" i="3"/>
  <c r="DI768" i="3"/>
  <c r="DI661" i="3"/>
  <c r="DJ661" i="3" s="1"/>
  <c r="DF661" i="3"/>
  <c r="DG661" i="3"/>
  <c r="DH661" i="3"/>
  <c r="DI701" i="3"/>
  <c r="DF701" i="3"/>
  <c r="DJ701" i="3" s="1"/>
  <c r="DG701" i="3"/>
  <c r="DH701" i="3"/>
  <c r="DI722" i="3"/>
  <c r="DJ722" i="3" s="1"/>
  <c r="DF722" i="3"/>
  <c r="DG722" i="3"/>
  <c r="DH722" i="3"/>
  <c r="DI750" i="3"/>
  <c r="DH750" i="3"/>
  <c r="DG750" i="3"/>
  <c r="DJ750" i="3" s="1"/>
  <c r="DF750" i="3"/>
  <c r="DI642" i="3"/>
  <c r="DF642" i="3"/>
  <c r="DJ642" i="3" s="1"/>
  <c r="DG642" i="3"/>
  <c r="DH642" i="3"/>
  <c r="DI668" i="3"/>
  <c r="DJ668" i="3" s="1"/>
  <c r="DF668" i="3"/>
  <c r="DG668" i="3"/>
  <c r="DH668" i="3"/>
  <c r="DF719" i="3"/>
  <c r="DJ719" i="3" s="1"/>
  <c r="DG719" i="3"/>
  <c r="DH719" i="3"/>
  <c r="DI719" i="3"/>
  <c r="DH779" i="3"/>
  <c r="DG779" i="3"/>
  <c r="DI779" i="3"/>
  <c r="DF779" i="3"/>
  <c r="DJ779" i="3" s="1"/>
  <c r="DI673" i="3"/>
  <c r="DF673" i="3"/>
  <c r="DJ673" i="3" s="1"/>
  <c r="DG673" i="3"/>
  <c r="DH673" i="3"/>
  <c r="DF689" i="3"/>
  <c r="DJ689" i="3" s="1"/>
  <c r="DG689" i="3"/>
  <c r="DH689" i="3"/>
  <c r="DI689" i="3"/>
  <c r="DH783" i="3"/>
  <c r="DF783" i="3"/>
  <c r="DJ783" i="3" s="1"/>
  <c r="DG783" i="3"/>
  <c r="DI783" i="3"/>
  <c r="DI816" i="3"/>
  <c r="DF816" i="3"/>
  <c r="DG816" i="3"/>
  <c r="DJ816" i="3" s="1"/>
  <c r="DH816" i="3"/>
  <c r="DI838" i="3"/>
  <c r="DF838" i="3"/>
  <c r="DG838" i="3"/>
  <c r="DJ838" i="3" s="1"/>
  <c r="DH838" i="3"/>
  <c r="DI860" i="3"/>
  <c r="DF860" i="3"/>
  <c r="DG860" i="3"/>
  <c r="DJ860" i="3" s="1"/>
  <c r="DH860" i="3"/>
  <c r="DF792" i="3"/>
  <c r="DJ792" i="3" s="1"/>
  <c r="DG792" i="3"/>
  <c r="DH792" i="3"/>
  <c r="DI792" i="3"/>
  <c r="DF741" i="3"/>
  <c r="DJ741" i="3" s="1"/>
  <c r="DI741" i="3"/>
  <c r="DG741" i="3"/>
  <c r="DH741" i="3"/>
  <c r="DG1023" i="3"/>
  <c r="DH1023" i="3"/>
  <c r="DI1023" i="3"/>
  <c r="DJ1023" i="3" s="1"/>
  <c r="DF1023" i="3"/>
  <c r="DG1081" i="3"/>
  <c r="DH1081" i="3"/>
  <c r="DI1081" i="3"/>
  <c r="DJ1081" i="3" s="1"/>
  <c r="DF1081" i="3"/>
  <c r="DF804" i="3"/>
  <c r="DJ804" i="3" s="1"/>
  <c r="DG804" i="3"/>
  <c r="DH804" i="3"/>
  <c r="DI804" i="3"/>
  <c r="DF845" i="3"/>
  <c r="DJ845" i="3" s="1"/>
  <c r="DG845" i="3"/>
  <c r="DH845" i="3"/>
  <c r="DI845" i="3"/>
  <c r="DI887" i="3"/>
  <c r="DF887" i="3"/>
  <c r="DJ887" i="3" s="1"/>
  <c r="DG887" i="3"/>
  <c r="DH887" i="3"/>
  <c r="DF766" i="3"/>
  <c r="DJ766" i="3" s="1"/>
  <c r="DG766" i="3"/>
  <c r="DH766" i="3"/>
  <c r="DI766" i="3"/>
  <c r="DI831" i="3"/>
  <c r="DF831" i="3"/>
  <c r="DJ831" i="3" s="1"/>
  <c r="DG831" i="3"/>
  <c r="DH831" i="3"/>
  <c r="DI875" i="3"/>
  <c r="DF875" i="3"/>
  <c r="DJ875" i="3" s="1"/>
  <c r="DG875" i="3"/>
  <c r="DH875" i="3"/>
  <c r="DG950" i="3"/>
  <c r="DF950" i="3"/>
  <c r="DH950" i="3"/>
  <c r="DI950" i="3"/>
  <c r="DJ950" i="3" s="1"/>
  <c r="DG992" i="3"/>
  <c r="DH992" i="3"/>
  <c r="DI992" i="3"/>
  <c r="DF992" i="3"/>
  <c r="DJ992" i="3" s="1"/>
  <c r="DG1139" i="3"/>
  <c r="DH1139" i="3"/>
  <c r="DF1139" i="3"/>
  <c r="DI1139" i="3"/>
  <c r="DJ1139" i="3" s="1"/>
  <c r="DH1162" i="3"/>
  <c r="DI1162" i="3"/>
  <c r="DG1162" i="3"/>
  <c r="DF1162" i="3"/>
  <c r="DJ1162" i="3" s="1"/>
  <c r="DF65" i="3"/>
  <c r="DJ65" i="3" s="1"/>
  <c r="DI65" i="3"/>
  <c r="DG65" i="3"/>
  <c r="DH65" i="3"/>
  <c r="BB103" i="1"/>
  <c r="F131" i="1"/>
  <c r="BB357" i="1"/>
  <c r="DI1157" i="3"/>
  <c r="DF1157" i="3"/>
  <c r="DJ1157" i="3" s="1"/>
  <c r="DH1157" i="3"/>
  <c r="DG1157" i="3"/>
  <c r="DI1181" i="3"/>
  <c r="DF1181" i="3"/>
  <c r="DH1181" i="3"/>
  <c r="DG1181" i="3"/>
  <c r="DJ1181" i="3" s="1"/>
  <c r="DI983" i="3"/>
  <c r="DJ983" i="3" s="1"/>
  <c r="DF983" i="3"/>
  <c r="DG983" i="3"/>
  <c r="DH983" i="3"/>
  <c r="DW30" i="1"/>
  <c r="DJ71" i="1"/>
  <c r="P89" i="1"/>
  <c r="EL30" i="1"/>
  <c r="EL357" i="1"/>
  <c r="Y105" i="1"/>
  <c r="CZ105" i="1"/>
  <c r="AF118" i="1"/>
  <c r="X105" i="1"/>
  <c r="CY105" i="1"/>
  <c r="DI1015" i="3"/>
  <c r="DF1015" i="3"/>
  <c r="DJ1015" i="3" s="1"/>
  <c r="DG1015" i="3"/>
  <c r="DH1015" i="3"/>
  <c r="DG1147" i="3"/>
  <c r="DH1147" i="3"/>
  <c r="DF1147" i="3"/>
  <c r="DI1147" i="3"/>
  <c r="DJ1147" i="3" s="1"/>
  <c r="AE30" i="1"/>
  <c r="R71" i="1"/>
  <c r="EM30" i="1"/>
  <c r="P90" i="1"/>
  <c r="EM357" i="1"/>
  <c r="DI78" i="3"/>
  <c r="DF78" i="3"/>
  <c r="DJ78" i="3" s="1"/>
  <c r="DG78" i="3"/>
  <c r="DH78" i="3"/>
  <c r="DI74" i="3"/>
  <c r="DG74" i="3"/>
  <c r="DH74" i="3"/>
  <c r="DF74" i="3"/>
  <c r="DJ74" i="3" s="1"/>
  <c r="DV103" i="1"/>
  <c r="DI118" i="1"/>
  <c r="DI1228" i="3"/>
  <c r="DF1228" i="3"/>
  <c r="DJ1228" i="3" s="1"/>
  <c r="DG1228" i="3"/>
  <c r="DH1228" i="3"/>
  <c r="AB71" i="1"/>
  <c r="GM32" i="1"/>
  <c r="AP71" i="1"/>
  <c r="BY30" i="1"/>
  <c r="CI71" i="1"/>
  <c r="Y108" i="1"/>
  <c r="ED118" i="1" s="1"/>
  <c r="CZ108" i="1"/>
  <c r="DX118" i="1"/>
  <c r="X108" i="1"/>
  <c r="CY108" i="1"/>
  <c r="CZ116" i="1"/>
  <c r="X116" i="1"/>
  <c r="Y116" i="1"/>
  <c r="CY116" i="1"/>
  <c r="EU150" i="1"/>
  <c r="P235" i="1"/>
  <c r="DF108" i="3"/>
  <c r="DJ108" i="3" s="1"/>
  <c r="DH108" i="3"/>
  <c r="DI108" i="3"/>
  <c r="DG108" i="3"/>
  <c r="DG105" i="3"/>
  <c r="DJ105" i="3" s="1"/>
  <c r="DI105" i="3"/>
  <c r="DF105" i="3"/>
  <c r="DH105" i="3"/>
  <c r="DI1214" i="3"/>
  <c r="DF1214" i="3"/>
  <c r="DG1214" i="3"/>
  <c r="DJ1214" i="3" s="1"/>
  <c r="DH1214" i="3"/>
  <c r="DH1293" i="3"/>
  <c r="DI1293" i="3"/>
  <c r="DF1293" i="3"/>
  <c r="DG1293" i="3"/>
  <c r="DJ1293" i="3" s="1"/>
  <c r="DL71" i="1"/>
  <c r="DY30" i="1"/>
  <c r="AX30" i="1"/>
  <c r="F78" i="1"/>
  <c r="EG103" i="1"/>
  <c r="P122" i="1"/>
  <c r="AX219" i="1"/>
  <c r="CG150" i="1"/>
  <c r="DG100" i="3"/>
  <c r="DH100" i="3"/>
  <c r="DI100" i="3"/>
  <c r="DF100" i="3"/>
  <c r="DJ100" i="3" s="1"/>
  <c r="DI118" i="3"/>
  <c r="DG118" i="3"/>
  <c r="DJ118" i="3" s="1"/>
  <c r="DH118" i="3"/>
  <c r="DF118" i="3"/>
  <c r="DI116" i="3"/>
  <c r="DH116" i="3"/>
  <c r="DF116" i="3"/>
  <c r="DG116" i="3"/>
  <c r="DJ116" i="3" s="1"/>
  <c r="DI1235" i="3"/>
  <c r="DF1235" i="3"/>
  <c r="DG1235" i="3"/>
  <c r="DJ1235" i="3" s="1"/>
  <c r="DH1235" i="3"/>
  <c r="AL30" i="1"/>
  <c r="Y71" i="1"/>
  <c r="DU71" i="1"/>
  <c r="FQ71" i="1"/>
  <c r="CP106" i="1"/>
  <c r="O106" i="1" s="1"/>
  <c r="DU118" i="1"/>
  <c r="DV150" i="1"/>
  <c r="DI219" i="1"/>
  <c r="BC150" i="1"/>
  <c r="F235" i="1"/>
  <c r="BC357" i="1"/>
  <c r="EG251" i="1"/>
  <c r="P262" i="1"/>
  <c r="DI1210" i="3"/>
  <c r="DJ1210" i="3" s="1"/>
  <c r="DF1210" i="3"/>
  <c r="DG1210" i="3"/>
  <c r="DH1210" i="3"/>
  <c r="DH1297" i="3"/>
  <c r="DI1297" i="3"/>
  <c r="DF1297" i="3"/>
  <c r="DG1297" i="3"/>
  <c r="DJ1297" i="3" s="1"/>
  <c r="EI103" i="1"/>
  <c r="P128" i="1"/>
  <c r="X155" i="1"/>
  <c r="EC219" i="1" s="1"/>
  <c r="CY155" i="1"/>
  <c r="Y155" i="1"/>
  <c r="CZ155" i="1"/>
  <c r="DX219" i="1"/>
  <c r="X157" i="1"/>
  <c r="CY157" i="1"/>
  <c r="Y157" i="1"/>
  <c r="CZ157" i="1"/>
  <c r="X159" i="1"/>
  <c r="CY159" i="1"/>
  <c r="Y159" i="1"/>
  <c r="CZ159" i="1"/>
  <c r="X161" i="1"/>
  <c r="CY161" i="1"/>
  <c r="Y161" i="1"/>
  <c r="CZ161" i="1"/>
  <c r="X163" i="1"/>
  <c r="CY163" i="1"/>
  <c r="Y163" i="1"/>
  <c r="CZ163" i="1"/>
  <c r="X165" i="1"/>
  <c r="CY165" i="1"/>
  <c r="Y165" i="1"/>
  <c r="CZ165" i="1"/>
  <c r="X167" i="1"/>
  <c r="CY167" i="1"/>
  <c r="Y167" i="1"/>
  <c r="CZ167" i="1"/>
  <c r="X169" i="1"/>
  <c r="CY169" i="1"/>
  <c r="Y169" i="1"/>
  <c r="CZ169" i="1"/>
  <c r="X171" i="1"/>
  <c r="CY171" i="1"/>
  <c r="Y171" i="1"/>
  <c r="CZ171" i="1"/>
  <c r="X173" i="1"/>
  <c r="CY173" i="1"/>
  <c r="Y173" i="1"/>
  <c r="CZ173" i="1"/>
  <c r="X175" i="1"/>
  <c r="CY175" i="1"/>
  <c r="Y175" i="1"/>
  <c r="CZ175" i="1"/>
  <c r="X177" i="1"/>
  <c r="CY177" i="1"/>
  <c r="Y177" i="1"/>
  <c r="CZ177" i="1"/>
  <c r="X179" i="1"/>
  <c r="CY179" i="1"/>
  <c r="Y179" i="1"/>
  <c r="CZ179" i="1"/>
  <c r="X181" i="1"/>
  <c r="CY181" i="1"/>
  <c r="Y181" i="1"/>
  <c r="CZ181" i="1"/>
  <c r="X183" i="1"/>
  <c r="CY183" i="1"/>
  <c r="Y183" i="1"/>
  <c r="CZ183" i="1"/>
  <c r="X185" i="1"/>
  <c r="CY185" i="1"/>
  <c r="Y185" i="1"/>
  <c r="CZ185" i="1"/>
  <c r="X187" i="1"/>
  <c r="CY187" i="1"/>
  <c r="Y187" i="1"/>
  <c r="CZ187" i="1"/>
  <c r="X189" i="1"/>
  <c r="CY189" i="1"/>
  <c r="Y189" i="1"/>
  <c r="CZ189" i="1"/>
  <c r="X191" i="1"/>
  <c r="CY191" i="1"/>
  <c r="Y191" i="1"/>
  <c r="CZ191" i="1"/>
  <c r="X193" i="1"/>
  <c r="CY193" i="1"/>
  <c r="Y193" i="1"/>
  <c r="CZ193" i="1"/>
  <c r="X195" i="1"/>
  <c r="CY195" i="1"/>
  <c r="Y195" i="1"/>
  <c r="CZ195" i="1"/>
  <c r="X197" i="1"/>
  <c r="CY197" i="1"/>
  <c r="Y197" i="1"/>
  <c r="CZ197" i="1"/>
  <c r="X199" i="1"/>
  <c r="CY199" i="1"/>
  <c r="Y199" i="1"/>
  <c r="CZ199" i="1"/>
  <c r="X201" i="1"/>
  <c r="CY201" i="1"/>
  <c r="Y201" i="1"/>
  <c r="CZ201" i="1"/>
  <c r="X203" i="1"/>
  <c r="CY203" i="1"/>
  <c r="Y203" i="1"/>
  <c r="CZ203" i="1"/>
  <c r="X205" i="1"/>
  <c r="CY205" i="1"/>
  <c r="Y205" i="1"/>
  <c r="CZ205" i="1"/>
  <c r="X207" i="1"/>
  <c r="CY207" i="1"/>
  <c r="Y207" i="1"/>
  <c r="CZ207" i="1"/>
  <c r="X209" i="1"/>
  <c r="CY209" i="1"/>
  <c r="Y209" i="1"/>
  <c r="CZ209" i="1"/>
  <c r="X211" i="1"/>
  <c r="CY211" i="1"/>
  <c r="Y211" i="1"/>
  <c r="CZ211" i="1"/>
  <c r="X213" i="1"/>
  <c r="CY213" i="1"/>
  <c r="Y213" i="1"/>
  <c r="CZ213" i="1"/>
  <c r="F244" i="1"/>
  <c r="BD150" i="1"/>
  <c r="FY150" i="1"/>
  <c r="EP219" i="1"/>
  <c r="CE251" i="1"/>
  <c r="AV258" i="1"/>
  <c r="DI133" i="3"/>
  <c r="DJ133" i="3" s="1"/>
  <c r="DF133" i="3"/>
  <c r="DG133" i="3"/>
  <c r="DH133" i="3"/>
  <c r="DG138" i="3"/>
  <c r="DJ138" i="3" s="1"/>
  <c r="DI138" i="3"/>
  <c r="DF138" i="3"/>
  <c r="DH138" i="3"/>
  <c r="GB150" i="1"/>
  <c r="ES219" i="1"/>
  <c r="EL251" i="1"/>
  <c r="P276" i="1"/>
  <c r="DF182" i="3"/>
  <c r="DJ182" i="3" s="1"/>
  <c r="DI182" i="3"/>
  <c r="DG182" i="3"/>
  <c r="DH182" i="3"/>
  <c r="DI218" i="3"/>
  <c r="DF218" i="3"/>
  <c r="DH218" i="3"/>
  <c r="DG218" i="3"/>
  <c r="DJ218" i="3" s="1"/>
  <c r="DH256" i="3"/>
  <c r="DI256" i="3"/>
  <c r="DF256" i="3"/>
  <c r="DG256" i="3"/>
  <c r="DJ256" i="3" s="1"/>
  <c r="BD290" i="1"/>
  <c r="F352" i="1"/>
  <c r="AF444" i="1"/>
  <c r="X395" i="1"/>
  <c r="CY395" i="1"/>
  <c r="Y395" i="1"/>
  <c r="CZ395" i="1"/>
  <c r="X415" i="1"/>
  <c r="CY415" i="1"/>
  <c r="Y415" i="1"/>
  <c r="CZ415" i="1"/>
  <c r="P469" i="1"/>
  <c r="EV393" i="1"/>
  <c r="EV675" i="1"/>
  <c r="DH367" i="3"/>
  <c r="DI367" i="3"/>
  <c r="DF367" i="3"/>
  <c r="DG367" i="3"/>
  <c r="DJ367" i="3" s="1"/>
  <c r="AD103" i="1"/>
  <c r="Q118" i="1"/>
  <c r="AJ150" i="1"/>
  <c r="W219" i="1"/>
  <c r="Q251" i="1"/>
  <c r="F270" i="1"/>
  <c r="DG172" i="3"/>
  <c r="DI172" i="3"/>
  <c r="DF172" i="3"/>
  <c r="DJ172" i="3" s="1"/>
  <c r="DH172" i="3"/>
  <c r="DI209" i="3"/>
  <c r="DF209" i="3"/>
  <c r="DJ209" i="3" s="1"/>
  <c r="DG209" i="3"/>
  <c r="DH209" i="3"/>
  <c r="DF203" i="3"/>
  <c r="DH203" i="3"/>
  <c r="DI203" i="3"/>
  <c r="DJ203" i="3" s="1"/>
  <c r="DG203" i="3"/>
  <c r="DI252" i="3"/>
  <c r="DF252" i="3"/>
  <c r="DJ252" i="3" s="1"/>
  <c r="DG252" i="3"/>
  <c r="DH252" i="3"/>
  <c r="DH285" i="3"/>
  <c r="DI285" i="3"/>
  <c r="DF285" i="3"/>
  <c r="DJ285" i="3" s="1"/>
  <c r="DG285" i="3"/>
  <c r="DH317" i="3"/>
  <c r="DI317" i="3"/>
  <c r="DF317" i="3"/>
  <c r="DJ317" i="3" s="1"/>
  <c r="DG317" i="3"/>
  <c r="EG393" i="1"/>
  <c r="P448" i="1"/>
  <c r="EG675" i="1"/>
  <c r="F507" i="1"/>
  <c r="AQ476" i="1"/>
  <c r="V118" i="1"/>
  <c r="AI103" i="1"/>
  <c r="CI150" i="1"/>
  <c r="AZ219" i="1"/>
  <c r="AW219" i="1"/>
  <c r="CF150" i="1"/>
  <c r="F282" i="1"/>
  <c r="W251" i="1"/>
  <c r="ED251" i="1"/>
  <c r="DQ258" i="1"/>
  <c r="AE290" i="1"/>
  <c r="R327" i="1"/>
  <c r="DG195" i="3"/>
  <c r="DJ195" i="3" s="1"/>
  <c r="DH195" i="3"/>
  <c r="DI195" i="3"/>
  <c r="DF195" i="3"/>
  <c r="DI241" i="3"/>
  <c r="DF241" i="3"/>
  <c r="DJ241" i="3" s="1"/>
  <c r="DG241" i="3"/>
  <c r="DH241" i="3"/>
  <c r="DF237" i="3"/>
  <c r="DG237" i="3"/>
  <c r="DJ237" i="3" s="1"/>
  <c r="DH237" i="3"/>
  <c r="DI237" i="3"/>
  <c r="DG239" i="3"/>
  <c r="DI239" i="3"/>
  <c r="DF239" i="3"/>
  <c r="DJ239" i="3" s="1"/>
  <c r="DH239" i="3"/>
  <c r="BB290" i="1"/>
  <c r="F340" i="1"/>
  <c r="DH273" i="3"/>
  <c r="DI273" i="3"/>
  <c r="DJ273" i="3" s="1"/>
  <c r="DF273" i="3"/>
  <c r="DG273" i="3"/>
  <c r="DO103" i="1"/>
  <c r="P142" i="1"/>
  <c r="DL219" i="1"/>
  <c r="DY150" i="1"/>
  <c r="CP161" i="1"/>
  <c r="O161" i="1" s="1"/>
  <c r="GM161" i="1" s="1"/>
  <c r="CP169" i="1"/>
  <c r="O169" i="1" s="1"/>
  <c r="CP177" i="1"/>
  <c r="O177" i="1" s="1"/>
  <c r="GM177" i="1" s="1"/>
  <c r="CP185" i="1"/>
  <c r="O185" i="1" s="1"/>
  <c r="GM185" i="1" s="1"/>
  <c r="CP193" i="1"/>
  <c r="O193" i="1" s="1"/>
  <c r="GM193" i="1" s="1"/>
  <c r="CP201" i="1"/>
  <c r="O201" i="1" s="1"/>
  <c r="CP209" i="1"/>
  <c r="O209" i="1" s="1"/>
  <c r="GM209" i="1" s="1"/>
  <c r="F267" i="1"/>
  <c r="AP251" i="1"/>
  <c r="EA290" i="1"/>
  <c r="DN327" i="1"/>
  <c r="DF191" i="3"/>
  <c r="DJ191" i="3" s="1"/>
  <c r="DH191" i="3"/>
  <c r="DI191" i="3"/>
  <c r="DG191" i="3"/>
  <c r="DI184" i="3"/>
  <c r="DG184" i="3"/>
  <c r="DJ184" i="3" s="1"/>
  <c r="DH184" i="3"/>
  <c r="DF184" i="3"/>
  <c r="DI232" i="3"/>
  <c r="DF232" i="3"/>
  <c r="DJ232" i="3" s="1"/>
  <c r="DG232" i="3"/>
  <c r="DH232" i="3"/>
  <c r="DF231" i="3"/>
  <c r="DJ231" i="3" s="1"/>
  <c r="DI231" i="3"/>
  <c r="DG231" i="3"/>
  <c r="DH231" i="3"/>
  <c r="DI224" i="3"/>
  <c r="DH224" i="3"/>
  <c r="DF224" i="3"/>
  <c r="DG224" i="3"/>
  <c r="DJ224" i="3" s="1"/>
  <c r="DG264" i="3"/>
  <c r="DJ264" i="3" s="1"/>
  <c r="DH264" i="3"/>
  <c r="DI264" i="3"/>
  <c r="DF264" i="3"/>
  <c r="BC290" i="1"/>
  <c r="F343" i="1"/>
  <c r="EU393" i="1"/>
  <c r="P460" i="1"/>
  <c r="EU675" i="1"/>
  <c r="BY476" i="1"/>
  <c r="AP497" i="1"/>
  <c r="CI497" i="1"/>
  <c r="AO476" i="1"/>
  <c r="F501" i="1"/>
  <c r="DH375" i="3"/>
  <c r="DI375" i="3"/>
  <c r="DF375" i="3"/>
  <c r="DG375" i="3"/>
  <c r="DJ375" i="3" s="1"/>
  <c r="DV529" i="1"/>
  <c r="DI594" i="1"/>
  <c r="FR547" i="1"/>
  <c r="CP547" i="1"/>
  <c r="O547" i="1" s="1"/>
  <c r="GM547" i="1" s="1"/>
  <c r="DI415" i="3"/>
  <c r="DF415" i="3"/>
  <c r="DJ415" i="3" s="1"/>
  <c r="DG415" i="3"/>
  <c r="DH415" i="3"/>
  <c r="EG626" i="1"/>
  <c r="P649" i="1"/>
  <c r="EM290" i="1"/>
  <c r="P346" i="1"/>
  <c r="GB393" i="1"/>
  <c r="ES444" i="1"/>
  <c r="F462" i="1"/>
  <c r="AT393" i="1"/>
  <c r="AL476" i="1"/>
  <c r="Y497" i="1"/>
  <c r="Y594" i="1"/>
  <c r="AL529" i="1"/>
  <c r="CJ290" i="1"/>
  <c r="BA327" i="1"/>
  <c r="EL290" i="1"/>
  <c r="P345" i="1"/>
  <c r="DL444" i="1"/>
  <c r="DY393" i="1"/>
  <c r="W497" i="1"/>
  <c r="AJ476" i="1"/>
  <c r="GM493" i="1"/>
  <c r="FR549" i="1"/>
  <c r="CP549" i="1"/>
  <c r="O549" i="1" s="1"/>
  <c r="GM549" i="1" s="1"/>
  <c r="FR562" i="1"/>
  <c r="CP562" i="1"/>
  <c r="O562" i="1" s="1"/>
  <c r="GM562" i="1" s="1"/>
  <c r="FR566" i="1"/>
  <c r="CP566" i="1"/>
  <c r="O566" i="1" s="1"/>
  <c r="GM566" i="1" s="1"/>
  <c r="FR570" i="1"/>
  <c r="CP570" i="1"/>
  <c r="O570" i="1" s="1"/>
  <c r="GM570" i="1" s="1"/>
  <c r="FR574" i="1"/>
  <c r="CP574" i="1"/>
  <c r="O574" i="1" s="1"/>
  <c r="GM574" i="1" s="1"/>
  <c r="DG386" i="3"/>
  <c r="DJ386" i="3" s="1"/>
  <c r="DH386" i="3"/>
  <c r="DI386" i="3"/>
  <c r="DF386" i="3"/>
  <c r="AC645" i="1"/>
  <c r="CP628" i="1"/>
  <c r="O628" i="1" s="1"/>
  <c r="EI290" i="1"/>
  <c r="P337" i="1"/>
  <c r="X481" i="1"/>
  <c r="CY481" i="1"/>
  <c r="Y481" i="1"/>
  <c r="CZ481" i="1"/>
  <c r="DX497" i="1"/>
  <c r="BD476" i="1"/>
  <c r="F522" i="1"/>
  <c r="FR550" i="1"/>
  <c r="CP550" i="1"/>
  <c r="O550" i="1" s="1"/>
  <c r="GM550" i="1" s="1"/>
  <c r="BD529" i="1"/>
  <c r="F619" i="1"/>
  <c r="EI529" i="1"/>
  <c r="P604" i="1"/>
  <c r="ET711" i="1"/>
  <c r="P745" i="1"/>
  <c r="ET1057" i="1"/>
  <c r="DF478" i="3"/>
  <c r="DI478" i="3"/>
  <c r="DG478" i="3"/>
  <c r="DJ478" i="3" s="1"/>
  <c r="DH478" i="3"/>
  <c r="DF492" i="3"/>
  <c r="DI492" i="3"/>
  <c r="DH492" i="3"/>
  <c r="DG492" i="3"/>
  <c r="DJ492" i="3" s="1"/>
  <c r="DG498" i="3"/>
  <c r="DF498" i="3"/>
  <c r="DJ498" i="3" s="1"/>
  <c r="DH498" i="3"/>
  <c r="DI498" i="3"/>
  <c r="DI512" i="3"/>
  <c r="DG512" i="3"/>
  <c r="DJ512" i="3" s="1"/>
  <c r="DH512" i="3"/>
  <c r="DF512" i="3"/>
  <c r="DI510" i="3"/>
  <c r="DH510" i="3"/>
  <c r="DF510" i="3"/>
  <c r="DG510" i="3"/>
  <c r="DJ510" i="3" s="1"/>
  <c r="DH531" i="3"/>
  <c r="DI531" i="3"/>
  <c r="DF531" i="3"/>
  <c r="DG531" i="3"/>
  <c r="DJ531" i="3" s="1"/>
  <c r="DH545" i="3"/>
  <c r="DI545" i="3"/>
  <c r="DJ545" i="3" s="1"/>
  <c r="DF545" i="3"/>
  <c r="DG545" i="3"/>
  <c r="DH567" i="3"/>
  <c r="DI567" i="3"/>
  <c r="DF567" i="3"/>
  <c r="DG567" i="3"/>
  <c r="DJ567" i="3" s="1"/>
  <c r="DF583" i="3"/>
  <c r="DG583" i="3"/>
  <c r="DH583" i="3"/>
  <c r="DI583" i="3"/>
  <c r="DJ583" i="3" s="1"/>
  <c r="DH586" i="3"/>
  <c r="DI586" i="3"/>
  <c r="DF586" i="3"/>
  <c r="DG586" i="3"/>
  <c r="DJ586" i="3" s="1"/>
  <c r="DI610" i="3"/>
  <c r="DF610" i="3"/>
  <c r="DJ610" i="3" s="1"/>
  <c r="DG610" i="3"/>
  <c r="DH610" i="3"/>
  <c r="DH603" i="3"/>
  <c r="DI603" i="3"/>
  <c r="DJ603" i="3" s="1"/>
  <c r="DF603" i="3"/>
  <c r="DG603" i="3"/>
  <c r="DF626" i="3"/>
  <c r="DG626" i="3"/>
  <c r="DJ626" i="3" s="1"/>
  <c r="DH626" i="3"/>
  <c r="DI626" i="3"/>
  <c r="DI624" i="3"/>
  <c r="DF624" i="3"/>
  <c r="DG624" i="3"/>
  <c r="DJ624" i="3" s="1"/>
  <c r="DH624" i="3"/>
  <c r="ER860" i="1"/>
  <c r="GA819" i="1"/>
  <c r="DI649" i="3"/>
  <c r="DF649" i="3"/>
  <c r="DJ649" i="3" s="1"/>
  <c r="DG649" i="3"/>
  <c r="DH649" i="3"/>
  <c r="BB892" i="1"/>
  <c r="F944" i="1"/>
  <c r="DO393" i="1"/>
  <c r="P468" i="1"/>
  <c r="DO675" i="1"/>
  <c r="DK393" i="1"/>
  <c r="P459" i="1"/>
  <c r="CJ529" i="1"/>
  <c r="BA594" i="1"/>
  <c r="AQ529" i="1"/>
  <c r="F604" i="1"/>
  <c r="CP579" i="1"/>
  <c r="O579" i="1" s="1"/>
  <c r="GM579" i="1" s="1"/>
  <c r="AI626" i="1"/>
  <c r="V645" i="1"/>
  <c r="GB626" i="1"/>
  <c r="ES645" i="1"/>
  <c r="DO626" i="1"/>
  <c r="P669" i="1"/>
  <c r="AD711" i="1"/>
  <c r="Q732" i="1"/>
  <c r="EM711" i="1"/>
  <c r="P751" i="1"/>
  <c r="AU892" i="1"/>
  <c r="F950" i="1"/>
  <c r="EB529" i="1"/>
  <c r="DO594" i="1"/>
  <c r="FX645" i="1"/>
  <c r="DU626" i="1"/>
  <c r="FZ645" i="1"/>
  <c r="DH645" i="1"/>
  <c r="FW645" i="1"/>
  <c r="AT711" i="1"/>
  <c r="F750" i="1"/>
  <c r="AT1057" i="1"/>
  <c r="P800" i="1"/>
  <c r="ET764" i="1"/>
  <c r="P869" i="1"/>
  <c r="EH819" i="1"/>
  <c r="AD892" i="1"/>
  <c r="Q931" i="1"/>
  <c r="GM532" i="1"/>
  <c r="CP636" i="1"/>
  <c r="O636" i="1" s="1"/>
  <c r="GM636" i="1" s="1"/>
  <c r="GN636" i="1" s="1"/>
  <c r="EL626" i="1"/>
  <c r="P663" i="1"/>
  <c r="DV732" i="1"/>
  <c r="FR720" i="1"/>
  <c r="DU732" i="1"/>
  <c r="CP720" i="1"/>
  <c r="O720" i="1" s="1"/>
  <c r="GM720" i="1" s="1"/>
  <c r="FR724" i="1"/>
  <c r="CP724" i="1"/>
  <c r="O724" i="1" s="1"/>
  <c r="GM724" i="1" s="1"/>
  <c r="S711" i="1"/>
  <c r="F747" i="1"/>
  <c r="FR768" i="1"/>
  <c r="CP768" i="1"/>
  <c r="O768" i="1" s="1"/>
  <c r="GM768" i="1" s="1"/>
  <c r="FR772" i="1"/>
  <c r="CP772" i="1"/>
  <c r="O772" i="1" s="1"/>
  <c r="GM772" i="1" s="1"/>
  <c r="FR776" i="1"/>
  <c r="CP776" i="1"/>
  <c r="O776" i="1" s="1"/>
  <c r="GM776" i="1" s="1"/>
  <c r="DW787" i="1"/>
  <c r="DF485" i="3"/>
  <c r="DI485" i="3"/>
  <c r="DG485" i="3"/>
  <c r="DJ485" i="3" s="1"/>
  <c r="DH485" i="3"/>
  <c r="R860" i="1"/>
  <c r="AE819" i="1"/>
  <c r="DG507" i="3"/>
  <c r="DF507" i="3"/>
  <c r="DJ507" i="3" s="1"/>
  <c r="DH507" i="3"/>
  <c r="DI507" i="3"/>
  <c r="DG504" i="3"/>
  <c r="DJ504" i="3" s="1"/>
  <c r="DI504" i="3"/>
  <c r="DF504" i="3"/>
  <c r="DH504" i="3"/>
  <c r="DH522" i="3"/>
  <c r="DI522" i="3"/>
  <c r="DF522" i="3"/>
  <c r="DG522" i="3"/>
  <c r="DJ522" i="3" s="1"/>
  <c r="DH536" i="3"/>
  <c r="DI536" i="3"/>
  <c r="DJ536" i="3" s="1"/>
  <c r="DF536" i="3"/>
  <c r="DG536" i="3"/>
  <c r="DH558" i="3"/>
  <c r="DI558" i="3"/>
  <c r="DF558" i="3"/>
  <c r="DG558" i="3"/>
  <c r="DJ558" i="3" s="1"/>
  <c r="DH579" i="3"/>
  <c r="DI579" i="3"/>
  <c r="DF579" i="3"/>
  <c r="DJ579" i="3" s="1"/>
  <c r="DG579" i="3"/>
  <c r="DH615" i="3"/>
  <c r="DI615" i="3"/>
  <c r="DF615" i="3"/>
  <c r="DG615" i="3"/>
  <c r="DJ615" i="3" s="1"/>
  <c r="DF641" i="3"/>
  <c r="DJ641" i="3" s="1"/>
  <c r="DG641" i="3"/>
  <c r="DI641" i="3"/>
  <c r="DH641" i="3"/>
  <c r="AC931" i="1"/>
  <c r="CP894" i="1"/>
  <c r="O894" i="1" s="1"/>
  <c r="DH652" i="3"/>
  <c r="DI652" i="3"/>
  <c r="DJ652" i="3" s="1"/>
  <c r="DF652" i="3"/>
  <c r="DG652" i="3"/>
  <c r="AE931" i="1"/>
  <c r="EU892" i="1"/>
  <c r="P947" i="1"/>
  <c r="DG671" i="3"/>
  <c r="DJ671" i="3" s="1"/>
  <c r="DH671" i="3"/>
  <c r="DI671" i="3"/>
  <c r="DF671" i="3"/>
  <c r="CP767" i="1"/>
  <c r="O767" i="1" s="1"/>
  <c r="DV860" i="1"/>
  <c r="X980" i="1"/>
  <c r="GM980" i="1" s="1"/>
  <c r="GN980" i="1" s="1"/>
  <c r="CY980" i="1"/>
  <c r="Y980" i="1"/>
  <c r="CZ980" i="1"/>
  <c r="DG729" i="3"/>
  <c r="DF729" i="3"/>
  <c r="DJ729" i="3" s="1"/>
  <c r="DH729" i="3"/>
  <c r="DI729" i="3"/>
  <c r="DI786" i="3"/>
  <c r="DG786" i="3"/>
  <c r="DH786" i="3"/>
  <c r="DF786" i="3"/>
  <c r="DJ786" i="3" s="1"/>
  <c r="DG833" i="3"/>
  <c r="DH833" i="3"/>
  <c r="DI833" i="3"/>
  <c r="DF833" i="3"/>
  <c r="DJ833" i="3" s="1"/>
  <c r="DH832" i="3"/>
  <c r="DI832" i="3"/>
  <c r="DF832" i="3"/>
  <c r="DJ832" i="3" s="1"/>
  <c r="DG832" i="3"/>
  <c r="DG868" i="3"/>
  <c r="DH868" i="3"/>
  <c r="DI868" i="3"/>
  <c r="DJ868" i="3" s="1"/>
  <c r="DF868" i="3"/>
  <c r="DH1149" i="3"/>
  <c r="DI1149" i="3"/>
  <c r="DG1149" i="3"/>
  <c r="DF1149" i="3"/>
  <c r="DJ1149" i="3" s="1"/>
  <c r="DN732" i="1"/>
  <c r="EA711" i="1"/>
  <c r="CJ764" i="1"/>
  <c r="BA787" i="1"/>
  <c r="ES860" i="1"/>
  <c r="GB819" i="1"/>
  <c r="V931" i="1"/>
  <c r="AI892" i="1"/>
  <c r="DO892" i="1"/>
  <c r="P955" i="1"/>
  <c r="CJ963" i="1"/>
  <c r="BA988" i="1"/>
  <c r="Y984" i="1"/>
  <c r="CY984" i="1"/>
  <c r="CZ984" i="1"/>
  <c r="X984" i="1"/>
  <c r="F1034" i="1"/>
  <c r="AX1020" i="1"/>
  <c r="DG711" i="3"/>
  <c r="DJ711" i="3" s="1"/>
  <c r="DH711" i="3"/>
  <c r="DI711" i="3"/>
  <c r="DF711" i="3"/>
  <c r="DH713" i="3"/>
  <c r="DI713" i="3"/>
  <c r="DF713" i="3"/>
  <c r="DJ713" i="3" s="1"/>
  <c r="DG713" i="3"/>
  <c r="DG773" i="3"/>
  <c r="DI773" i="3"/>
  <c r="DF773" i="3"/>
  <c r="DJ773" i="3" s="1"/>
  <c r="DH773" i="3"/>
  <c r="DG818" i="3"/>
  <c r="DH818" i="3"/>
  <c r="DI818" i="3"/>
  <c r="DF818" i="3"/>
  <c r="DJ818" i="3" s="1"/>
  <c r="DH817" i="3"/>
  <c r="DI817" i="3"/>
  <c r="DF817" i="3"/>
  <c r="DJ817" i="3" s="1"/>
  <c r="DG817" i="3"/>
  <c r="DG866" i="3"/>
  <c r="DH866" i="3"/>
  <c r="DI866" i="3"/>
  <c r="DF866" i="3"/>
  <c r="DJ866" i="3" s="1"/>
  <c r="DH865" i="3"/>
  <c r="DI865" i="3"/>
  <c r="DF865" i="3"/>
  <c r="DJ865" i="3" s="1"/>
  <c r="DG865" i="3"/>
  <c r="DF1010" i="3"/>
  <c r="DJ1010" i="3" s="1"/>
  <c r="DG1010" i="3"/>
  <c r="DH1010" i="3"/>
  <c r="DI1010" i="3"/>
  <c r="DG1021" i="3"/>
  <c r="DH1021" i="3"/>
  <c r="DI1021" i="3"/>
  <c r="DF1021" i="3"/>
  <c r="DJ1021" i="3" s="1"/>
  <c r="DH1016" i="3"/>
  <c r="DI1016" i="3"/>
  <c r="DF1016" i="3"/>
  <c r="DJ1016" i="3" s="1"/>
  <c r="DG1016" i="3"/>
  <c r="DU1210" i="1"/>
  <c r="DH1229" i="1"/>
  <c r="FW1229" i="1"/>
  <c r="EG1261" i="1"/>
  <c r="P1274" i="1"/>
  <c r="F1332" i="1"/>
  <c r="AU1302" i="1"/>
  <c r="GM719" i="1"/>
  <c r="W931" i="1"/>
  <c r="AJ892" i="1"/>
  <c r="CP899" i="1"/>
  <c r="O899" i="1" s="1"/>
  <c r="GM899" i="1" s="1"/>
  <c r="AD988" i="1"/>
  <c r="DG676" i="3"/>
  <c r="DJ676" i="3" s="1"/>
  <c r="DH676" i="3"/>
  <c r="DI676" i="3"/>
  <c r="DF676" i="3"/>
  <c r="F1045" i="1"/>
  <c r="AT1020" i="1"/>
  <c r="DG703" i="3"/>
  <c r="DH703" i="3"/>
  <c r="DI703" i="3"/>
  <c r="DF703" i="3"/>
  <c r="DJ703" i="3" s="1"/>
  <c r="DH706" i="3"/>
  <c r="DI706" i="3"/>
  <c r="DF706" i="3"/>
  <c r="DJ706" i="3" s="1"/>
  <c r="DG706" i="3"/>
  <c r="DG758" i="3"/>
  <c r="DH758" i="3"/>
  <c r="DI758" i="3"/>
  <c r="DF758" i="3"/>
  <c r="DJ758" i="3" s="1"/>
  <c r="DG754" i="3"/>
  <c r="DI754" i="3"/>
  <c r="DF754" i="3"/>
  <c r="DJ754" i="3" s="1"/>
  <c r="DH754" i="3"/>
  <c r="Y1105" i="1"/>
  <c r="CZ1105" i="1"/>
  <c r="X1105" i="1"/>
  <c r="CY1105" i="1"/>
  <c r="DG811" i="3"/>
  <c r="DH811" i="3"/>
  <c r="DI811" i="3"/>
  <c r="DF811" i="3"/>
  <c r="DJ811" i="3" s="1"/>
  <c r="Y1113" i="1"/>
  <c r="CZ1113" i="1"/>
  <c r="X1113" i="1"/>
  <c r="CY1113" i="1"/>
  <c r="DG855" i="3"/>
  <c r="DH855" i="3"/>
  <c r="DI855" i="3"/>
  <c r="DF855" i="3"/>
  <c r="DJ855" i="3" s="1"/>
  <c r="DH854" i="3"/>
  <c r="DI854" i="3"/>
  <c r="DF854" i="3"/>
  <c r="DJ854" i="3" s="1"/>
  <c r="DG854" i="3"/>
  <c r="Y1120" i="1"/>
  <c r="CZ1120" i="1"/>
  <c r="X1120" i="1"/>
  <c r="CY1120" i="1"/>
  <c r="Y1122" i="1"/>
  <c r="CZ1122" i="1"/>
  <c r="X1122" i="1"/>
  <c r="CY1122" i="1"/>
  <c r="AQ1089" i="1"/>
  <c r="F1184" i="1"/>
  <c r="AD1229" i="1"/>
  <c r="DF989" i="3"/>
  <c r="DJ989" i="3" s="1"/>
  <c r="DG989" i="3"/>
  <c r="DH989" i="3"/>
  <c r="DI989" i="3"/>
  <c r="DG988" i="3"/>
  <c r="DJ988" i="3" s="1"/>
  <c r="DH988" i="3"/>
  <c r="DI988" i="3"/>
  <c r="DF988" i="3"/>
  <c r="DH999" i="3"/>
  <c r="DI999" i="3"/>
  <c r="DF999" i="3"/>
  <c r="DJ999" i="3" s="1"/>
  <c r="DG999" i="3"/>
  <c r="CJ711" i="1"/>
  <c r="BA732" i="1"/>
  <c r="EI764" i="1"/>
  <c r="P797" i="1"/>
  <c r="AX764" i="1"/>
  <c r="F794" i="1"/>
  <c r="P950" i="1"/>
  <c r="EM892" i="1"/>
  <c r="GM974" i="1"/>
  <c r="GN974" i="1" s="1"/>
  <c r="GM982" i="1"/>
  <c r="GN982" i="1" s="1"/>
  <c r="DG692" i="3"/>
  <c r="DH692" i="3"/>
  <c r="DI692" i="3"/>
  <c r="DF692" i="3"/>
  <c r="DJ692" i="3" s="1"/>
  <c r="DH695" i="3"/>
  <c r="DI695" i="3"/>
  <c r="DF695" i="3"/>
  <c r="DJ695" i="3" s="1"/>
  <c r="DG695" i="3"/>
  <c r="AD1174" i="1"/>
  <c r="DF745" i="3"/>
  <c r="DJ745" i="3" s="1"/>
  <c r="DI745" i="3"/>
  <c r="DH745" i="3"/>
  <c r="DG745" i="3"/>
  <c r="DG791" i="3"/>
  <c r="DF791" i="3"/>
  <c r="DJ791" i="3" s="1"/>
  <c r="DH791" i="3"/>
  <c r="DI791" i="3"/>
  <c r="DG840" i="3"/>
  <c r="DH840" i="3"/>
  <c r="DI840" i="3"/>
  <c r="DF840" i="3"/>
  <c r="DJ840" i="3" s="1"/>
  <c r="DH839" i="3"/>
  <c r="DI839" i="3"/>
  <c r="DF839" i="3"/>
  <c r="DJ839" i="3" s="1"/>
  <c r="DG839" i="3"/>
  <c r="P1118" i="1"/>
  <c r="GX1118" i="1"/>
  <c r="Q1118" i="1"/>
  <c r="R1118" i="1"/>
  <c r="DG879" i="3"/>
  <c r="DH879" i="3"/>
  <c r="DI879" i="3"/>
  <c r="DJ879" i="3" s="1"/>
  <c r="DF879" i="3"/>
  <c r="GM1168" i="1"/>
  <c r="GN1168" i="1" s="1"/>
  <c r="GM1169" i="1"/>
  <c r="GN1169" i="1" s="1"/>
  <c r="GM1170" i="1"/>
  <c r="GN1170" i="1" s="1"/>
  <c r="GM1171" i="1"/>
  <c r="GN1171" i="1" s="1"/>
  <c r="GM1172" i="1"/>
  <c r="GN1172" i="1" s="1"/>
  <c r="F1199" i="1"/>
  <c r="BD1089" i="1"/>
  <c r="FY1089" i="1"/>
  <c r="EP1174" i="1"/>
  <c r="DV1229" i="1"/>
  <c r="FR1223" i="1"/>
  <c r="CP1223" i="1"/>
  <c r="O1223" i="1" s="1"/>
  <c r="GM1223" i="1" s="1"/>
  <c r="FR1227" i="1"/>
  <c r="CP1227" i="1"/>
  <c r="O1227" i="1" s="1"/>
  <c r="GM1227" i="1" s="1"/>
  <c r="DG1159" i="3"/>
  <c r="DH1159" i="3"/>
  <c r="DF1159" i="3"/>
  <c r="DJ1159" i="3" s="1"/>
  <c r="DI1159" i="3"/>
  <c r="AF963" i="1"/>
  <c r="S988" i="1"/>
  <c r="AL988" i="1"/>
  <c r="DO1020" i="1"/>
  <c r="P1051" i="1"/>
  <c r="CP1105" i="1"/>
  <c r="O1105" i="1" s="1"/>
  <c r="GM1105" i="1" s="1"/>
  <c r="GN1105" i="1" s="1"/>
  <c r="CP1122" i="1"/>
  <c r="O1122" i="1" s="1"/>
  <c r="GM1122" i="1" s="1"/>
  <c r="GN1122" i="1" s="1"/>
  <c r="EM1089" i="1"/>
  <c r="P1193" i="1"/>
  <c r="AQ1210" i="1"/>
  <c r="F1239" i="1"/>
  <c r="AQ1476" i="1"/>
  <c r="AC1270" i="1"/>
  <c r="CP1263" i="1"/>
  <c r="O1263" i="1" s="1"/>
  <c r="DM1270" i="1"/>
  <c r="DZ1261" i="1"/>
  <c r="DU1302" i="1"/>
  <c r="DH1313" i="1"/>
  <c r="FW1313" i="1"/>
  <c r="FX1313" i="1"/>
  <c r="FZ1313" i="1"/>
  <c r="GM1361" i="1"/>
  <c r="GN1361" i="1" s="1"/>
  <c r="GM1375" i="1"/>
  <c r="GN1375" i="1" s="1"/>
  <c r="DG1213" i="3"/>
  <c r="DJ1213" i="3" s="1"/>
  <c r="DH1213" i="3"/>
  <c r="DI1213" i="3"/>
  <c r="DF1213" i="3"/>
  <c r="DH1215" i="3"/>
  <c r="DI1215" i="3"/>
  <c r="DF1215" i="3"/>
  <c r="DJ1215" i="3" s="1"/>
  <c r="DG1215" i="3"/>
  <c r="DH1239" i="3"/>
  <c r="DI1239" i="3"/>
  <c r="DF1239" i="3"/>
  <c r="DJ1239" i="3" s="1"/>
  <c r="DG1239" i="3"/>
  <c r="DG1254" i="3"/>
  <c r="DH1254" i="3"/>
  <c r="DI1254" i="3"/>
  <c r="DF1254" i="3"/>
  <c r="DJ1254" i="3" s="1"/>
  <c r="DG1298" i="3"/>
  <c r="DH1298" i="3"/>
  <c r="DI1298" i="3"/>
  <c r="DF1298" i="3"/>
  <c r="DJ1298" i="3" s="1"/>
  <c r="AI1089" i="1"/>
  <c r="V1174" i="1"/>
  <c r="V1094" i="1"/>
  <c r="W1118" i="1"/>
  <c r="T1126" i="1"/>
  <c r="GB1210" i="1"/>
  <c r="ES1229" i="1"/>
  <c r="AK1313" i="1"/>
  <c r="X1362" i="1"/>
  <c r="CY1362" i="1"/>
  <c r="CZ1362" i="1"/>
  <c r="Y1362" i="1"/>
  <c r="DG1180" i="3"/>
  <c r="DJ1180" i="3" s="1"/>
  <c r="DH1180" i="3"/>
  <c r="DF1180" i="3"/>
  <c r="DI1180" i="3"/>
  <c r="DH1182" i="3"/>
  <c r="DI1182" i="3"/>
  <c r="DG1182" i="3"/>
  <c r="DF1182" i="3"/>
  <c r="DJ1182" i="3" s="1"/>
  <c r="DF1207" i="3"/>
  <c r="DJ1207" i="3" s="1"/>
  <c r="DG1207" i="3"/>
  <c r="DH1207" i="3"/>
  <c r="DI1207" i="3"/>
  <c r="DG1206" i="3"/>
  <c r="DH1206" i="3"/>
  <c r="DI1206" i="3"/>
  <c r="DF1206" i="3"/>
  <c r="DJ1206" i="3" s="1"/>
  <c r="DH1209" i="3"/>
  <c r="DI1209" i="3"/>
  <c r="DF1209" i="3"/>
  <c r="DJ1209" i="3" s="1"/>
  <c r="DG1209" i="3"/>
  <c r="DF1231" i="3"/>
  <c r="DJ1231" i="3" s="1"/>
  <c r="DG1231" i="3"/>
  <c r="DH1231" i="3"/>
  <c r="DI1231" i="3"/>
  <c r="DF1246" i="3"/>
  <c r="DJ1246" i="3" s="1"/>
  <c r="DG1246" i="3"/>
  <c r="DH1246" i="3"/>
  <c r="DI1246" i="3"/>
  <c r="CG963" i="1"/>
  <c r="AX988" i="1"/>
  <c r="EL963" i="1"/>
  <c r="P1006" i="1"/>
  <c r="AF1020" i="1"/>
  <c r="S1027" i="1"/>
  <c r="GM1101" i="1"/>
  <c r="GN1101" i="1" s="1"/>
  <c r="GM1138" i="1"/>
  <c r="GN1138" i="1" s="1"/>
  <c r="GA1089" i="1"/>
  <c r="ER1174" i="1"/>
  <c r="DK1229" i="1"/>
  <c r="DX1210" i="1"/>
  <c r="EM1210" i="1"/>
  <c r="P1248" i="1"/>
  <c r="EM1476" i="1"/>
  <c r="F1244" i="1"/>
  <c r="S1210" i="1"/>
  <c r="AL1261" i="1"/>
  <c r="Y1270" i="1"/>
  <c r="GM1349" i="1"/>
  <c r="GN1349" i="1" s="1"/>
  <c r="DW1446" i="1"/>
  <c r="GM1366" i="1"/>
  <c r="DG1173" i="3"/>
  <c r="DH1173" i="3"/>
  <c r="DF1173" i="3"/>
  <c r="DJ1173" i="3" s="1"/>
  <c r="DI1173" i="3"/>
  <c r="CP1429" i="1"/>
  <c r="O1429" i="1" s="1"/>
  <c r="GM1429" i="1" s="1"/>
  <c r="GN1429" i="1" s="1"/>
  <c r="FR1443" i="1"/>
  <c r="CP1443" i="1"/>
  <c r="O1443" i="1" s="1"/>
  <c r="GM1443" i="1" s="1"/>
  <c r="AG1089" i="1"/>
  <c r="T1174" i="1"/>
  <c r="S1102" i="1"/>
  <c r="T1270" i="1"/>
  <c r="AG1261" i="1"/>
  <c r="EI1302" i="1"/>
  <c r="P1323" i="1"/>
  <c r="AX1302" i="1"/>
  <c r="F1320" i="1"/>
  <c r="ET1345" i="1"/>
  <c r="P1459" i="1"/>
  <c r="AX1210" i="1"/>
  <c r="F1236" i="1"/>
  <c r="AH1302" i="1"/>
  <c r="U1313" i="1"/>
  <c r="GM1401" i="1"/>
  <c r="GN1401" i="1" s="1"/>
  <c r="GM1422" i="1"/>
  <c r="GN1422" i="1" s="1"/>
  <c r="FU1446" i="1"/>
  <c r="GM1390" i="1"/>
  <c r="GN1390" i="1" s="1"/>
  <c r="GM1409" i="1"/>
  <c r="GN1409" i="1" s="1"/>
  <c r="GM1396" i="1"/>
  <c r="GN1396" i="1" s="1"/>
  <c r="EA1345" i="1"/>
  <c r="DN1446" i="1"/>
  <c r="AU1345" i="1"/>
  <c r="F1465" i="1"/>
  <c r="DH16" i="3"/>
  <c r="DF16" i="3"/>
  <c r="DG16" i="3"/>
  <c r="DI16" i="3"/>
  <c r="DJ16" i="3" s="1"/>
  <c r="DH63" i="3"/>
  <c r="DI63" i="3"/>
  <c r="DF63" i="3"/>
  <c r="DG63" i="3"/>
  <c r="DJ63" i="3" s="1"/>
  <c r="DH93" i="3"/>
  <c r="DG93" i="3"/>
  <c r="DJ93" i="3" s="1"/>
  <c r="DF93" i="3"/>
  <c r="DI93" i="3"/>
  <c r="DH143" i="3"/>
  <c r="DG143" i="3"/>
  <c r="DI143" i="3"/>
  <c r="DJ143" i="3" s="1"/>
  <c r="DF143" i="3"/>
  <c r="DH132" i="3"/>
  <c r="DI132" i="3"/>
  <c r="DF132" i="3"/>
  <c r="DJ132" i="3" s="1"/>
  <c r="DG132" i="3"/>
  <c r="DF146" i="3"/>
  <c r="DG146" i="3"/>
  <c r="DJ146" i="3" s="1"/>
  <c r="DH146" i="3"/>
  <c r="DI146" i="3"/>
  <c r="DF123" i="3"/>
  <c r="DG123" i="3"/>
  <c r="DH123" i="3"/>
  <c r="DI123" i="3"/>
  <c r="DJ123" i="3" s="1"/>
  <c r="DF101" i="3"/>
  <c r="DJ101" i="3" s="1"/>
  <c r="DH101" i="3"/>
  <c r="DI101" i="3"/>
  <c r="DG101" i="3"/>
  <c r="DH152" i="3"/>
  <c r="DI152" i="3"/>
  <c r="DF152" i="3"/>
  <c r="DJ152" i="3" s="1"/>
  <c r="DG152" i="3"/>
  <c r="DG107" i="3"/>
  <c r="DJ107" i="3" s="1"/>
  <c r="DH107" i="3"/>
  <c r="DI107" i="3"/>
  <c r="DF107" i="3"/>
  <c r="DF149" i="3"/>
  <c r="DJ149" i="3" s="1"/>
  <c r="DG149" i="3"/>
  <c r="DH149" i="3"/>
  <c r="DI149" i="3"/>
  <c r="DI122" i="3"/>
  <c r="DF122" i="3"/>
  <c r="DJ122" i="3" s="1"/>
  <c r="DG122" i="3"/>
  <c r="DH122" i="3"/>
  <c r="DH173" i="3"/>
  <c r="DI173" i="3"/>
  <c r="DJ173" i="3" s="1"/>
  <c r="DF173" i="3"/>
  <c r="DG173" i="3"/>
  <c r="DI196" i="3"/>
  <c r="DF196" i="3"/>
  <c r="DG196" i="3"/>
  <c r="DJ196" i="3" s="1"/>
  <c r="DH196" i="3"/>
  <c r="DH238" i="3"/>
  <c r="DI238" i="3"/>
  <c r="DF238" i="3"/>
  <c r="DG238" i="3"/>
  <c r="DJ238" i="3" s="1"/>
  <c r="DH210" i="3"/>
  <c r="DI210" i="3"/>
  <c r="DF210" i="3"/>
  <c r="DJ210" i="3" s="1"/>
  <c r="DG210" i="3"/>
  <c r="DH229" i="3"/>
  <c r="DI229" i="3"/>
  <c r="DF229" i="3"/>
  <c r="DJ229" i="3" s="1"/>
  <c r="DG229" i="3"/>
  <c r="DG211" i="3"/>
  <c r="DH211" i="3"/>
  <c r="DI211" i="3"/>
  <c r="DF211" i="3"/>
  <c r="DJ211" i="3" s="1"/>
  <c r="DH242" i="3"/>
  <c r="DG242" i="3"/>
  <c r="DI242" i="3"/>
  <c r="DF242" i="3"/>
  <c r="DJ242" i="3" s="1"/>
  <c r="DF274" i="3"/>
  <c r="DG274" i="3"/>
  <c r="DJ274" i="3" s="1"/>
  <c r="DH274" i="3"/>
  <c r="DI274" i="3"/>
  <c r="DG166" i="3"/>
  <c r="DJ166" i="3" s="1"/>
  <c r="DF166" i="3"/>
  <c r="DH166" i="3"/>
  <c r="DI166" i="3"/>
  <c r="DF201" i="3"/>
  <c r="DJ201" i="3" s="1"/>
  <c r="DG201" i="3"/>
  <c r="DH201" i="3"/>
  <c r="DI201" i="3"/>
  <c r="DH207" i="3"/>
  <c r="DI207" i="3"/>
  <c r="DF207" i="3"/>
  <c r="DG207" i="3"/>
  <c r="DJ207" i="3" s="1"/>
  <c r="DF251" i="3"/>
  <c r="DJ251" i="3" s="1"/>
  <c r="DG251" i="3"/>
  <c r="DH251" i="3"/>
  <c r="DI251" i="3"/>
  <c r="DG223" i="3"/>
  <c r="DF223" i="3"/>
  <c r="DH223" i="3"/>
  <c r="DI223" i="3"/>
  <c r="DJ223" i="3" s="1"/>
  <c r="DG272" i="3"/>
  <c r="DH272" i="3"/>
  <c r="DI272" i="3"/>
  <c r="DF272" i="3"/>
  <c r="DJ272" i="3" s="1"/>
  <c r="DF253" i="3"/>
  <c r="DG253" i="3"/>
  <c r="DH253" i="3"/>
  <c r="DI253" i="3"/>
  <c r="DJ253" i="3" s="1"/>
  <c r="DG296" i="3"/>
  <c r="DH296" i="3"/>
  <c r="DF296" i="3"/>
  <c r="DI296" i="3"/>
  <c r="DJ296" i="3" s="1"/>
  <c r="DF313" i="3"/>
  <c r="DG313" i="3"/>
  <c r="DJ313" i="3" s="1"/>
  <c r="DH313" i="3"/>
  <c r="DI313" i="3"/>
  <c r="DF344" i="3"/>
  <c r="DG344" i="3"/>
  <c r="DJ344" i="3" s="1"/>
  <c r="DH344" i="3"/>
  <c r="DI344" i="3"/>
  <c r="DF382" i="3"/>
  <c r="DG382" i="3"/>
  <c r="DJ382" i="3" s="1"/>
  <c r="DH382" i="3"/>
  <c r="DI382" i="3"/>
  <c r="DG398" i="3"/>
  <c r="DJ398" i="3" s="1"/>
  <c r="DH398" i="3"/>
  <c r="DI398" i="3"/>
  <c r="DF398" i="3"/>
  <c r="DG298" i="3"/>
  <c r="DJ298" i="3" s="1"/>
  <c r="DH298" i="3"/>
  <c r="DF298" i="3"/>
  <c r="DI298" i="3"/>
  <c r="DH307" i="3"/>
  <c r="DI307" i="3"/>
  <c r="DF307" i="3"/>
  <c r="DG307" i="3"/>
  <c r="DJ307" i="3" s="1"/>
  <c r="DI362" i="3"/>
  <c r="DF362" i="3"/>
  <c r="DG362" i="3"/>
  <c r="DJ362" i="3" s="1"/>
  <c r="DH362" i="3"/>
  <c r="DG318" i="3"/>
  <c r="DH318" i="3"/>
  <c r="DI318" i="3"/>
  <c r="DF318" i="3"/>
  <c r="DJ318" i="3" s="1"/>
  <c r="DG376" i="3"/>
  <c r="DH376" i="3"/>
  <c r="DI376" i="3"/>
  <c r="DF376" i="3"/>
  <c r="DJ376" i="3" s="1"/>
  <c r="DH416" i="3"/>
  <c r="DI416" i="3"/>
  <c r="DF416" i="3"/>
  <c r="DJ416" i="3" s="1"/>
  <c r="DG416" i="3"/>
  <c r="DI378" i="3"/>
  <c r="DF378" i="3"/>
  <c r="DJ378" i="3" s="1"/>
  <c r="DG378" i="3"/>
  <c r="DH378" i="3"/>
  <c r="DG380" i="3"/>
  <c r="DH380" i="3"/>
  <c r="DI380" i="3"/>
  <c r="DF380" i="3"/>
  <c r="DJ380" i="3" s="1"/>
  <c r="DI316" i="3"/>
  <c r="DF316" i="3"/>
  <c r="DJ316" i="3" s="1"/>
  <c r="DG316" i="3"/>
  <c r="DH316" i="3"/>
  <c r="DF377" i="3"/>
  <c r="DJ377" i="3" s="1"/>
  <c r="DG377" i="3"/>
  <c r="DH377" i="3"/>
  <c r="DI377" i="3"/>
  <c r="DI479" i="3"/>
  <c r="DH479" i="3"/>
  <c r="DF479" i="3"/>
  <c r="DJ479" i="3" s="1"/>
  <c r="DG479" i="3"/>
  <c r="DH506" i="3"/>
  <c r="DF506" i="3"/>
  <c r="DJ506" i="3" s="1"/>
  <c r="DG506" i="3"/>
  <c r="DI506" i="3"/>
  <c r="DH468" i="3"/>
  <c r="DG468" i="3"/>
  <c r="DJ468" i="3" s="1"/>
  <c r="DF468" i="3"/>
  <c r="DI468" i="3"/>
  <c r="DH484" i="3"/>
  <c r="DG484" i="3"/>
  <c r="DJ484" i="3" s="1"/>
  <c r="DF484" i="3"/>
  <c r="DI484" i="3"/>
  <c r="DH495" i="3"/>
  <c r="DG495" i="3"/>
  <c r="DJ495" i="3" s="1"/>
  <c r="DI495" i="3"/>
  <c r="DF495" i="3"/>
  <c r="DF519" i="3"/>
  <c r="DG519" i="3"/>
  <c r="DJ519" i="3" s="1"/>
  <c r="DH519" i="3"/>
  <c r="DI519" i="3"/>
  <c r="DF530" i="3"/>
  <c r="DG530" i="3"/>
  <c r="DJ530" i="3" s="1"/>
  <c r="DH530" i="3"/>
  <c r="DI530" i="3"/>
  <c r="DF541" i="3"/>
  <c r="DG541" i="3"/>
  <c r="DJ541" i="3" s="1"/>
  <c r="DH541" i="3"/>
  <c r="DI541" i="3"/>
  <c r="DF555" i="3"/>
  <c r="DG555" i="3"/>
  <c r="DJ555" i="3" s="1"/>
  <c r="DH555" i="3"/>
  <c r="DI555" i="3"/>
  <c r="DF566" i="3"/>
  <c r="DG566" i="3"/>
  <c r="DJ566" i="3" s="1"/>
  <c r="DH566" i="3"/>
  <c r="DI566" i="3"/>
  <c r="DF604" i="3"/>
  <c r="DG604" i="3"/>
  <c r="DJ604" i="3" s="1"/>
  <c r="DH604" i="3"/>
  <c r="DI604" i="3"/>
  <c r="DH463" i="3"/>
  <c r="DG463" i="3"/>
  <c r="DJ463" i="3" s="1"/>
  <c r="DF463" i="3"/>
  <c r="DI463" i="3"/>
  <c r="DI593" i="3"/>
  <c r="DJ593" i="3" s="1"/>
  <c r="DF593" i="3"/>
  <c r="DG593" i="3"/>
  <c r="DH593" i="3"/>
  <c r="DF616" i="3"/>
  <c r="DG616" i="3"/>
  <c r="DJ616" i="3" s="1"/>
  <c r="DH616" i="3"/>
  <c r="DI616" i="3"/>
  <c r="DI533" i="3"/>
  <c r="DF533" i="3"/>
  <c r="DJ533" i="3" s="1"/>
  <c r="DG533" i="3"/>
  <c r="DH533" i="3"/>
  <c r="DI569" i="3"/>
  <c r="DF569" i="3"/>
  <c r="DJ569" i="3" s="1"/>
  <c r="DG569" i="3"/>
  <c r="DH569" i="3"/>
  <c r="DF499" i="3"/>
  <c r="DJ499" i="3" s="1"/>
  <c r="DG499" i="3"/>
  <c r="DH499" i="3"/>
  <c r="DI499" i="3"/>
  <c r="DI582" i="3"/>
  <c r="DF582" i="3"/>
  <c r="DJ582" i="3" s="1"/>
  <c r="DG582" i="3"/>
  <c r="DH582" i="3"/>
  <c r="DG633" i="3"/>
  <c r="DH633" i="3"/>
  <c r="DI633" i="3"/>
  <c r="DJ633" i="3" s="1"/>
  <c r="DF633" i="3"/>
  <c r="DG602" i="3"/>
  <c r="DH602" i="3"/>
  <c r="DI602" i="3"/>
  <c r="DF602" i="3"/>
  <c r="DJ602" i="3" s="1"/>
  <c r="DF609" i="3"/>
  <c r="DJ609" i="3" s="1"/>
  <c r="DG609" i="3"/>
  <c r="DH609" i="3"/>
  <c r="DI609" i="3"/>
  <c r="DG635" i="3"/>
  <c r="DJ635" i="3" s="1"/>
  <c r="DH635" i="3"/>
  <c r="DI635" i="3"/>
  <c r="DF635" i="3"/>
  <c r="DH639" i="3"/>
  <c r="DI639" i="3"/>
  <c r="DG639" i="3"/>
  <c r="DF639" i="3"/>
  <c r="DJ639" i="3" s="1"/>
  <c r="DF622" i="3"/>
  <c r="DJ622" i="3" s="1"/>
  <c r="DG622" i="3"/>
  <c r="DH622" i="3"/>
  <c r="DI622" i="3"/>
  <c r="DI655" i="3"/>
  <c r="DF655" i="3"/>
  <c r="DG655" i="3"/>
  <c r="DJ655" i="3" s="1"/>
  <c r="DH655" i="3"/>
  <c r="DI684" i="3"/>
  <c r="DF684" i="3"/>
  <c r="DG684" i="3"/>
  <c r="DJ684" i="3" s="1"/>
  <c r="DH684" i="3"/>
  <c r="DI712" i="3"/>
  <c r="DF712" i="3"/>
  <c r="DG712" i="3"/>
  <c r="DJ712" i="3" s="1"/>
  <c r="DH712" i="3"/>
  <c r="DH680" i="3"/>
  <c r="DI680" i="3"/>
  <c r="DF680" i="3"/>
  <c r="DG680" i="3"/>
  <c r="DJ680" i="3" s="1"/>
  <c r="DI696" i="3"/>
  <c r="DJ696" i="3" s="1"/>
  <c r="DF696" i="3"/>
  <c r="DG696" i="3"/>
  <c r="DH696" i="3"/>
  <c r="DI727" i="3"/>
  <c r="DF727" i="3"/>
  <c r="DJ727" i="3" s="1"/>
  <c r="DH727" i="3"/>
  <c r="DG727" i="3"/>
  <c r="DH788" i="3"/>
  <c r="DI788" i="3"/>
  <c r="DF788" i="3"/>
  <c r="DG788" i="3"/>
  <c r="DJ788" i="3" s="1"/>
  <c r="DF682" i="3"/>
  <c r="DJ682" i="3" s="1"/>
  <c r="DG682" i="3"/>
  <c r="DH682" i="3"/>
  <c r="DI682" i="3"/>
  <c r="DI731" i="3"/>
  <c r="DH731" i="3"/>
  <c r="DF731" i="3"/>
  <c r="DJ731" i="3" s="1"/>
  <c r="DG731" i="3"/>
  <c r="DH753" i="3"/>
  <c r="DI753" i="3"/>
  <c r="DF753" i="3"/>
  <c r="DJ753" i="3" s="1"/>
  <c r="DG753" i="3"/>
  <c r="DF658" i="3"/>
  <c r="DJ658" i="3" s="1"/>
  <c r="DG658" i="3"/>
  <c r="DH658" i="3"/>
  <c r="DI658" i="3"/>
  <c r="DI690" i="3"/>
  <c r="DF690" i="3"/>
  <c r="DJ690" i="3" s="1"/>
  <c r="DG690" i="3"/>
  <c r="DH690" i="3"/>
  <c r="DI746" i="3"/>
  <c r="DH746" i="3"/>
  <c r="DG746" i="3"/>
  <c r="DF746" i="3"/>
  <c r="DJ746" i="3" s="1"/>
  <c r="DI675" i="3"/>
  <c r="DJ675" i="3" s="1"/>
  <c r="DF675" i="3"/>
  <c r="DG675" i="3"/>
  <c r="DH675" i="3"/>
  <c r="DI705" i="3"/>
  <c r="DF705" i="3"/>
  <c r="DJ705" i="3" s="1"/>
  <c r="DG705" i="3"/>
  <c r="DH705" i="3"/>
  <c r="DH762" i="3"/>
  <c r="DF762" i="3"/>
  <c r="DG762" i="3"/>
  <c r="DJ762" i="3" s="1"/>
  <c r="DI762" i="3"/>
  <c r="DH790" i="3"/>
  <c r="DF790" i="3"/>
  <c r="DG790" i="3"/>
  <c r="DJ790" i="3" s="1"/>
  <c r="DI790" i="3"/>
  <c r="DI825" i="3"/>
  <c r="DF825" i="3"/>
  <c r="DG825" i="3"/>
  <c r="DJ825" i="3" s="1"/>
  <c r="DH825" i="3"/>
  <c r="DI847" i="3"/>
  <c r="DF847" i="3"/>
  <c r="DG847" i="3"/>
  <c r="DJ847" i="3" s="1"/>
  <c r="DH847" i="3"/>
  <c r="DI869" i="3"/>
  <c r="DF869" i="3"/>
  <c r="DG869" i="3"/>
  <c r="DJ869" i="3" s="1"/>
  <c r="DH869" i="3"/>
  <c r="DI912" i="3"/>
  <c r="DG912" i="3"/>
  <c r="DJ912" i="3" s="1"/>
  <c r="DH912" i="3"/>
  <c r="DF912" i="3"/>
  <c r="DI798" i="3"/>
  <c r="DF798" i="3"/>
  <c r="DJ798" i="3" s="1"/>
  <c r="DG798" i="3"/>
  <c r="DH798" i="3"/>
  <c r="DF819" i="3"/>
  <c r="DJ819" i="3" s="1"/>
  <c r="DG819" i="3"/>
  <c r="DH819" i="3"/>
  <c r="DI819" i="3"/>
  <c r="DF841" i="3"/>
  <c r="DJ841" i="3" s="1"/>
  <c r="DG841" i="3"/>
  <c r="DH841" i="3"/>
  <c r="DI841" i="3"/>
  <c r="DF863" i="3"/>
  <c r="DJ863" i="3" s="1"/>
  <c r="DG863" i="3"/>
  <c r="DH863" i="3"/>
  <c r="DI863" i="3"/>
  <c r="DI883" i="3"/>
  <c r="DF883" i="3"/>
  <c r="DJ883" i="3" s="1"/>
  <c r="DG883" i="3"/>
  <c r="DH883" i="3"/>
  <c r="DF770" i="3"/>
  <c r="DJ770" i="3" s="1"/>
  <c r="DG770" i="3"/>
  <c r="DH770" i="3"/>
  <c r="DI770" i="3"/>
  <c r="DI805" i="3"/>
  <c r="DF805" i="3"/>
  <c r="DJ805" i="3" s="1"/>
  <c r="DG805" i="3"/>
  <c r="DH805" i="3"/>
  <c r="DH918" i="3"/>
  <c r="DG918" i="3"/>
  <c r="DI918" i="3"/>
  <c r="DJ918" i="3" s="1"/>
  <c r="DF918" i="3"/>
  <c r="DI756" i="3"/>
  <c r="DF756" i="3"/>
  <c r="DJ756" i="3" s="1"/>
  <c r="DG756" i="3"/>
  <c r="DH756" i="3"/>
  <c r="DF812" i="3"/>
  <c r="DJ812" i="3" s="1"/>
  <c r="DG812" i="3"/>
  <c r="DH812" i="3"/>
  <c r="DI812" i="3"/>
  <c r="DF856" i="3"/>
  <c r="DJ856" i="3" s="1"/>
  <c r="DG856" i="3"/>
  <c r="DH856" i="3"/>
  <c r="DI856" i="3"/>
  <c r="DI895" i="3"/>
  <c r="DF895" i="3"/>
  <c r="DJ895" i="3" s="1"/>
  <c r="DG895" i="3"/>
  <c r="DH895" i="3"/>
  <c r="DI793" i="3"/>
  <c r="DF793" i="3"/>
  <c r="DJ793" i="3" s="1"/>
  <c r="DG793" i="3"/>
  <c r="DH793" i="3"/>
  <c r="DI842" i="3"/>
  <c r="DF842" i="3"/>
  <c r="DJ842" i="3" s="1"/>
  <c r="DG842" i="3"/>
  <c r="DH842" i="3"/>
  <c r="DF886" i="3"/>
  <c r="DJ886" i="3" s="1"/>
  <c r="DG886" i="3"/>
  <c r="DH886" i="3"/>
  <c r="DI886" i="3"/>
  <c r="DI998" i="3"/>
  <c r="DF998" i="3"/>
  <c r="DJ998" i="3" s="1"/>
  <c r="DG998" i="3"/>
  <c r="DH998" i="3"/>
  <c r="DG68" i="3"/>
  <c r="DH68" i="3"/>
  <c r="DI68" i="3"/>
  <c r="DF68" i="3"/>
  <c r="DJ68" i="3" s="1"/>
  <c r="DG64" i="3"/>
  <c r="DI64" i="3"/>
  <c r="DF64" i="3"/>
  <c r="DJ64" i="3" s="1"/>
  <c r="DH64" i="3"/>
  <c r="DH1008" i="3"/>
  <c r="DI1008" i="3"/>
  <c r="DF1008" i="3"/>
  <c r="DG1008" i="3"/>
  <c r="DJ1008" i="3" s="1"/>
  <c r="DI1161" i="3"/>
  <c r="DF1161" i="3"/>
  <c r="DJ1161" i="3" s="1"/>
  <c r="DH1161" i="3"/>
  <c r="DG1161" i="3"/>
  <c r="DI1171" i="3"/>
  <c r="DF1171" i="3"/>
  <c r="DH1171" i="3"/>
  <c r="DG1171" i="3"/>
  <c r="DJ1171" i="3" s="1"/>
  <c r="DH1188" i="3"/>
  <c r="DI1188" i="3"/>
  <c r="DJ1188" i="3" s="1"/>
  <c r="DG1188" i="3"/>
  <c r="DF1188" i="3"/>
  <c r="DI71" i="1"/>
  <c r="DV30" i="1"/>
  <c r="DI994" i="3"/>
  <c r="DF994" i="3"/>
  <c r="DJ994" i="3" s="1"/>
  <c r="DG994" i="3"/>
  <c r="DH994" i="3"/>
  <c r="P84" i="1"/>
  <c r="ET30" i="1"/>
  <c r="ET357" i="1"/>
  <c r="DH1190" i="3"/>
  <c r="DG1190" i="3"/>
  <c r="DJ1190" i="3" s="1"/>
  <c r="DF1190" i="3"/>
  <c r="DI1190" i="3"/>
  <c r="EU30" i="1"/>
  <c r="P87" i="1"/>
  <c r="EU357" i="1"/>
  <c r="DF73" i="3"/>
  <c r="DJ73" i="3" s="1"/>
  <c r="DG73" i="3"/>
  <c r="DH73" i="3"/>
  <c r="DI73" i="3"/>
  <c r="DH1202" i="3"/>
  <c r="DI1202" i="3"/>
  <c r="DF1202" i="3"/>
  <c r="DG1202" i="3"/>
  <c r="DJ1202" i="3" s="1"/>
  <c r="DI1242" i="3"/>
  <c r="DF1242" i="3"/>
  <c r="DJ1242" i="3" s="1"/>
  <c r="DG1242" i="3"/>
  <c r="DH1242" i="3"/>
  <c r="CH71" i="1"/>
  <c r="AC30" i="1"/>
  <c r="P71" i="1"/>
  <c r="CE71" i="1"/>
  <c r="CF71" i="1"/>
  <c r="CZ114" i="1"/>
  <c r="X114" i="1"/>
  <c r="Y114" i="1"/>
  <c r="CY114" i="1"/>
  <c r="AC103" i="1"/>
  <c r="P118" i="1"/>
  <c r="CE118" i="1"/>
  <c r="CF118" i="1"/>
  <c r="CH118" i="1"/>
  <c r="CG103" i="1"/>
  <c r="AX118" i="1"/>
  <c r="DI106" i="3"/>
  <c r="DG106" i="3"/>
  <c r="DJ106" i="3" s="1"/>
  <c r="DH106" i="3"/>
  <c r="DF106" i="3"/>
  <c r="DI104" i="3"/>
  <c r="DJ104" i="3" s="1"/>
  <c r="DH104" i="3"/>
  <c r="DF104" i="3"/>
  <c r="DG104" i="3"/>
  <c r="DI1233" i="3"/>
  <c r="DF1233" i="3"/>
  <c r="DG1233" i="3"/>
  <c r="DJ1233" i="3" s="1"/>
  <c r="DH1233" i="3"/>
  <c r="AD30" i="1"/>
  <c r="Q71" i="1"/>
  <c r="EL103" i="1"/>
  <c r="P136" i="1"/>
  <c r="P244" i="1"/>
  <c r="EV150" i="1"/>
  <c r="F271" i="1"/>
  <c r="BB251" i="1"/>
  <c r="DI1198" i="3"/>
  <c r="DF1198" i="3"/>
  <c r="DJ1198" i="3" s="1"/>
  <c r="DG1198" i="3"/>
  <c r="DH1198" i="3"/>
  <c r="DI1238" i="3"/>
  <c r="DF1238" i="3"/>
  <c r="DJ1238" i="3" s="1"/>
  <c r="DG1238" i="3"/>
  <c r="DH1238" i="3"/>
  <c r="AK71" i="1"/>
  <c r="AJ30" i="1"/>
  <c r="W71" i="1"/>
  <c r="CP33" i="1"/>
  <c r="O33" i="1" s="1"/>
  <c r="GM37" i="1"/>
  <c r="GM41" i="1"/>
  <c r="GM45" i="1"/>
  <c r="GM49" i="1"/>
  <c r="GM53" i="1"/>
  <c r="GM57" i="1"/>
  <c r="GM61" i="1"/>
  <c r="GM65" i="1"/>
  <c r="X109" i="1"/>
  <c r="Y109" i="1"/>
  <c r="CY109" i="1"/>
  <c r="CZ109" i="1"/>
  <c r="X111" i="1"/>
  <c r="Y111" i="1"/>
  <c r="CY111" i="1"/>
  <c r="CZ111" i="1"/>
  <c r="X113" i="1"/>
  <c r="Y113" i="1"/>
  <c r="CY113" i="1"/>
  <c r="CZ113" i="1"/>
  <c r="X115" i="1"/>
  <c r="Y115" i="1"/>
  <c r="CY115" i="1"/>
  <c r="CZ115" i="1"/>
  <c r="ED219" i="1"/>
  <c r="EG150" i="1"/>
  <c r="P223" i="1"/>
  <c r="F268" i="1"/>
  <c r="AQ251" i="1"/>
  <c r="DF1194" i="3"/>
  <c r="DJ1194" i="3" s="1"/>
  <c r="DI1194" i="3"/>
  <c r="DG1194" i="3"/>
  <c r="DH1194" i="3"/>
  <c r="DI1218" i="3"/>
  <c r="DF1218" i="3"/>
  <c r="DJ1218" i="3" s="1"/>
  <c r="DG1218" i="3"/>
  <c r="DH1218" i="3"/>
  <c r="AG30" i="1"/>
  <c r="T71" i="1"/>
  <c r="DZ103" i="1"/>
  <c r="DM118" i="1"/>
  <c r="CC103" i="1"/>
  <c r="AT118" i="1"/>
  <c r="ET103" i="1"/>
  <c r="P131" i="1"/>
  <c r="X152" i="1"/>
  <c r="GM152" i="1" s="1"/>
  <c r="CY152" i="1"/>
  <c r="Y152" i="1"/>
  <c r="CZ152" i="1"/>
  <c r="AF219" i="1"/>
  <c r="CE150" i="1"/>
  <c r="AV219" i="1"/>
  <c r="DU258" i="1"/>
  <c r="CP254" i="1"/>
  <c r="O254" i="1" s="1"/>
  <c r="DX251" i="1"/>
  <c r="DK258" i="1"/>
  <c r="DG142" i="3"/>
  <c r="DH142" i="3"/>
  <c r="DI142" i="3"/>
  <c r="DF142" i="3"/>
  <c r="DJ142" i="3" s="1"/>
  <c r="DI137" i="3"/>
  <c r="DH137" i="3"/>
  <c r="DF137" i="3"/>
  <c r="DG137" i="3"/>
  <c r="DJ137" i="3" s="1"/>
  <c r="AD150" i="1"/>
  <c r="Q219" i="1"/>
  <c r="DV251" i="1"/>
  <c r="DI258" i="1"/>
  <c r="AD327" i="1"/>
  <c r="X300" i="1"/>
  <c r="CY300" i="1"/>
  <c r="Y300" i="1"/>
  <c r="CZ300" i="1"/>
  <c r="DG181" i="3"/>
  <c r="DI181" i="3"/>
  <c r="DF181" i="3"/>
  <c r="DJ181" i="3" s="1"/>
  <c r="DH181" i="3"/>
  <c r="DF222" i="3"/>
  <c r="DJ222" i="3" s="1"/>
  <c r="DG222" i="3"/>
  <c r="DH222" i="3"/>
  <c r="DI222" i="3"/>
  <c r="DI216" i="3"/>
  <c r="DF216" i="3"/>
  <c r="DH216" i="3"/>
  <c r="DG216" i="3"/>
  <c r="DJ216" i="3" s="1"/>
  <c r="DI261" i="3"/>
  <c r="DF261" i="3"/>
  <c r="DJ261" i="3" s="1"/>
  <c r="DG261" i="3"/>
  <c r="DH261" i="3"/>
  <c r="DH254" i="3"/>
  <c r="DI254" i="3"/>
  <c r="DF254" i="3"/>
  <c r="DG254" i="3"/>
  <c r="DJ254" i="3" s="1"/>
  <c r="CI290" i="1"/>
  <c r="AZ327" i="1"/>
  <c r="CP396" i="1"/>
  <c r="O396" i="1" s="1"/>
  <c r="DU444" i="1"/>
  <c r="BB476" i="1"/>
  <c r="F510" i="1"/>
  <c r="BB675" i="1"/>
  <c r="DH365" i="3"/>
  <c r="DI365" i="3"/>
  <c r="DJ365" i="3" s="1"/>
  <c r="DF365" i="3"/>
  <c r="DG365" i="3"/>
  <c r="AH103" i="1"/>
  <c r="U118" i="1"/>
  <c r="AG150" i="1"/>
  <c r="T219" i="1"/>
  <c r="DO251" i="1"/>
  <c r="P282" i="1"/>
  <c r="P267" i="1"/>
  <c r="EH251" i="1"/>
  <c r="CP294" i="1"/>
  <c r="O294" i="1" s="1"/>
  <c r="GM294" i="1" s="1"/>
  <c r="GN294" i="1" s="1"/>
  <c r="AC327" i="1"/>
  <c r="DY290" i="1"/>
  <c r="DL327" i="1"/>
  <c r="CP308" i="1"/>
  <c r="O308" i="1" s="1"/>
  <c r="DH206" i="3"/>
  <c r="DF206" i="3"/>
  <c r="DG206" i="3"/>
  <c r="DJ206" i="3" s="1"/>
  <c r="DI206" i="3"/>
  <c r="DI247" i="3"/>
  <c r="DG247" i="3"/>
  <c r="DJ247" i="3" s="1"/>
  <c r="DH247" i="3"/>
  <c r="DF247" i="3"/>
  <c r="DG246" i="3"/>
  <c r="DJ246" i="3" s="1"/>
  <c r="DI246" i="3"/>
  <c r="DF246" i="3"/>
  <c r="DH246" i="3"/>
  <c r="AO290" i="1"/>
  <c r="F331" i="1"/>
  <c r="DH282" i="3"/>
  <c r="DI282" i="3"/>
  <c r="DF282" i="3"/>
  <c r="DG282" i="3"/>
  <c r="DJ282" i="3" s="1"/>
  <c r="DH314" i="3"/>
  <c r="DI314" i="3"/>
  <c r="DF314" i="3"/>
  <c r="DG314" i="3"/>
  <c r="DJ314" i="3" s="1"/>
  <c r="F516" i="1"/>
  <c r="AU675" i="1"/>
  <c r="AU476" i="1"/>
  <c r="AI150" i="1"/>
  <c r="V219" i="1"/>
  <c r="EH150" i="1"/>
  <c r="P228" i="1"/>
  <c r="DL251" i="1"/>
  <c r="P279" i="1"/>
  <c r="GM256" i="1"/>
  <c r="DI155" i="3"/>
  <c r="DF155" i="3"/>
  <c r="DG155" i="3"/>
  <c r="DJ155" i="3" s="1"/>
  <c r="DH155" i="3"/>
  <c r="DG193" i="3"/>
  <c r="DH193" i="3"/>
  <c r="DI193" i="3"/>
  <c r="DJ193" i="3" s="1"/>
  <c r="DF193" i="3"/>
  <c r="DF235" i="3"/>
  <c r="DG235" i="3"/>
  <c r="DJ235" i="3" s="1"/>
  <c r="DH235" i="3"/>
  <c r="DI235" i="3"/>
  <c r="DF233" i="3"/>
  <c r="DI233" i="3"/>
  <c r="DJ233" i="3" s="1"/>
  <c r="DG233" i="3"/>
  <c r="DH233" i="3"/>
  <c r="EV290" i="1"/>
  <c r="P352" i="1"/>
  <c r="AD444" i="1"/>
  <c r="DF308" i="3"/>
  <c r="DG308" i="3"/>
  <c r="DJ308" i="3" s="1"/>
  <c r="DH308" i="3"/>
  <c r="DI308" i="3"/>
  <c r="CP155" i="1"/>
  <c r="O155" i="1" s="1"/>
  <c r="GM155" i="1" s="1"/>
  <c r="CP163" i="1"/>
  <c r="O163" i="1" s="1"/>
  <c r="GM163" i="1" s="1"/>
  <c r="CP171" i="1"/>
  <c r="O171" i="1" s="1"/>
  <c r="GM171" i="1" s="1"/>
  <c r="CP179" i="1"/>
  <c r="O179" i="1" s="1"/>
  <c r="GM179" i="1" s="1"/>
  <c r="CP187" i="1"/>
  <c r="O187" i="1" s="1"/>
  <c r="GM187" i="1" s="1"/>
  <c r="CP195" i="1"/>
  <c r="O195" i="1" s="1"/>
  <c r="GM195" i="1" s="1"/>
  <c r="CP203" i="1"/>
  <c r="O203" i="1" s="1"/>
  <c r="GM203" i="1" s="1"/>
  <c r="CP211" i="1"/>
  <c r="O211" i="1" s="1"/>
  <c r="GM211" i="1" s="1"/>
  <c r="GB251" i="1"/>
  <c r="ES258" i="1"/>
  <c r="DG129" i="3"/>
  <c r="DF129" i="3"/>
  <c r="DJ129" i="3" s="1"/>
  <c r="DH129" i="3"/>
  <c r="DI129" i="3"/>
  <c r="DF150" i="3"/>
  <c r="DJ150" i="3" s="1"/>
  <c r="DG150" i="3"/>
  <c r="DI150" i="3"/>
  <c r="DH150" i="3"/>
  <c r="DG190" i="3"/>
  <c r="DH190" i="3"/>
  <c r="DI190" i="3"/>
  <c r="DF190" i="3"/>
  <c r="DJ190" i="3" s="1"/>
  <c r="DI192" i="3"/>
  <c r="DH192" i="3"/>
  <c r="DF192" i="3"/>
  <c r="DJ192" i="3" s="1"/>
  <c r="DG192" i="3"/>
  <c r="DG230" i="3"/>
  <c r="DI230" i="3"/>
  <c r="DF230" i="3"/>
  <c r="DJ230" i="3" s="1"/>
  <c r="DH230" i="3"/>
  <c r="DI270" i="3"/>
  <c r="DF270" i="3"/>
  <c r="DJ270" i="3" s="1"/>
  <c r="DG270" i="3"/>
  <c r="DH270" i="3"/>
  <c r="EG290" i="1"/>
  <c r="P331" i="1"/>
  <c r="FQ497" i="1"/>
  <c r="DH373" i="3"/>
  <c r="DI373" i="3"/>
  <c r="DJ373" i="3" s="1"/>
  <c r="DF373" i="3"/>
  <c r="DG373" i="3"/>
  <c r="DZ476" i="1"/>
  <c r="DM497" i="1"/>
  <c r="AD476" i="1"/>
  <c r="Q497" i="1"/>
  <c r="FR543" i="1"/>
  <c r="CP543" i="1"/>
  <c r="O543" i="1" s="1"/>
  <c r="GM543" i="1" s="1"/>
  <c r="AK497" i="1"/>
  <c r="CJ476" i="1"/>
  <c r="BA497" i="1"/>
  <c r="CC476" i="1"/>
  <c r="AT497" i="1"/>
  <c r="P521" i="1"/>
  <c r="DO476" i="1"/>
  <c r="F612" i="1"/>
  <c r="AT529" i="1"/>
  <c r="AH290" i="1"/>
  <c r="U327" i="1"/>
  <c r="ED444" i="1"/>
  <c r="AG476" i="1"/>
  <c r="T497" i="1"/>
  <c r="P516" i="1"/>
  <c r="EM476" i="1"/>
  <c r="GM489" i="1"/>
  <c r="AE594" i="1"/>
  <c r="FR545" i="1"/>
  <c r="CP545" i="1"/>
  <c r="O545" i="1" s="1"/>
  <c r="GM545" i="1" s="1"/>
  <c r="FR561" i="1"/>
  <c r="CP561" i="1"/>
  <c r="O561" i="1" s="1"/>
  <c r="GM561" i="1" s="1"/>
  <c r="FR565" i="1"/>
  <c r="CP565" i="1"/>
  <c r="O565" i="1" s="1"/>
  <c r="GM565" i="1" s="1"/>
  <c r="FR569" i="1"/>
  <c r="CP569" i="1"/>
  <c r="O569" i="1" s="1"/>
  <c r="GM569" i="1" s="1"/>
  <c r="FR573" i="1"/>
  <c r="CP573" i="1"/>
  <c r="O573" i="1" s="1"/>
  <c r="GM573" i="1" s="1"/>
  <c r="BC529" i="1"/>
  <c r="F610" i="1"/>
  <c r="AG290" i="1"/>
  <c r="T327" i="1"/>
  <c r="AQ290" i="1"/>
  <c r="F337" i="1"/>
  <c r="FY290" i="1"/>
  <c r="EP327" i="1"/>
  <c r="EM393" i="1"/>
  <c r="P463" i="1"/>
  <c r="AX393" i="1"/>
  <c r="F451" i="1"/>
  <c r="AC497" i="1"/>
  <c r="CP478" i="1"/>
  <c r="O478" i="1" s="1"/>
  <c r="FR476" i="1"/>
  <c r="EI497" i="1"/>
  <c r="FY497" i="1"/>
  <c r="GM486" i="1"/>
  <c r="GN486" i="1" s="1"/>
  <c r="EL476" i="1"/>
  <c r="P515" i="1"/>
  <c r="EL675" i="1"/>
  <c r="FR538" i="1"/>
  <c r="CP538" i="1"/>
  <c r="O538" i="1" s="1"/>
  <c r="GM538" i="1" s="1"/>
  <c r="FR554" i="1"/>
  <c r="CP554" i="1"/>
  <c r="O554" i="1" s="1"/>
  <c r="GM554" i="1" s="1"/>
  <c r="DH384" i="3"/>
  <c r="DI384" i="3"/>
  <c r="DF384" i="3"/>
  <c r="DJ384" i="3" s="1"/>
  <c r="DG384" i="3"/>
  <c r="P607" i="1"/>
  <c r="ET529" i="1"/>
  <c r="AF626" i="1"/>
  <c r="S645" i="1"/>
  <c r="DW711" i="1"/>
  <c r="DJ732" i="1"/>
  <c r="FY711" i="1"/>
  <c r="EP732" i="1"/>
  <c r="AF764" i="1"/>
  <c r="S787" i="1"/>
  <c r="DF476" i="3"/>
  <c r="DI476" i="3"/>
  <c r="DG476" i="3"/>
  <c r="DJ476" i="3" s="1"/>
  <c r="DH476" i="3"/>
  <c r="DH516" i="3"/>
  <c r="DI516" i="3"/>
  <c r="DF516" i="3"/>
  <c r="DJ516" i="3" s="1"/>
  <c r="DG516" i="3"/>
  <c r="DH529" i="3"/>
  <c r="DI529" i="3"/>
  <c r="DF529" i="3"/>
  <c r="DG529" i="3"/>
  <c r="DJ529" i="3" s="1"/>
  <c r="DH552" i="3"/>
  <c r="DI552" i="3"/>
  <c r="DF552" i="3"/>
  <c r="DJ552" i="3" s="1"/>
  <c r="DG552" i="3"/>
  <c r="DH565" i="3"/>
  <c r="DI565" i="3"/>
  <c r="DF565" i="3"/>
  <c r="DG565" i="3"/>
  <c r="DJ565" i="3" s="1"/>
  <c r="DH584" i="3"/>
  <c r="DI584" i="3"/>
  <c r="DF584" i="3"/>
  <c r="DG584" i="3"/>
  <c r="DJ584" i="3" s="1"/>
  <c r="DI607" i="3"/>
  <c r="DF607" i="3"/>
  <c r="DG607" i="3"/>
  <c r="DJ607" i="3" s="1"/>
  <c r="DH607" i="3"/>
  <c r="DF632" i="3"/>
  <c r="DJ632" i="3" s="1"/>
  <c r="DG632" i="3"/>
  <c r="DH632" i="3"/>
  <c r="DI632" i="3"/>
  <c r="DG623" i="3"/>
  <c r="DH623" i="3"/>
  <c r="DI623" i="3"/>
  <c r="DJ623" i="3" s="1"/>
  <c r="DF623" i="3"/>
  <c r="S860" i="1"/>
  <c r="AF819" i="1"/>
  <c r="DF648" i="3"/>
  <c r="DJ648" i="3" s="1"/>
  <c r="DG648" i="3"/>
  <c r="DH648" i="3"/>
  <c r="DI648" i="3"/>
  <c r="DH667" i="3"/>
  <c r="DI667" i="3"/>
  <c r="DF667" i="3"/>
  <c r="DJ667" i="3" s="1"/>
  <c r="DG667" i="3"/>
  <c r="CG529" i="1"/>
  <c r="AX594" i="1"/>
  <c r="P748" i="1"/>
  <c r="EU711" i="1"/>
  <c r="EU1057" i="1"/>
  <c r="AQ764" i="1"/>
  <c r="F797" i="1"/>
  <c r="F870" i="1"/>
  <c r="AQ819" i="1"/>
  <c r="F947" i="1"/>
  <c r="BC892" i="1"/>
  <c r="EL529" i="1"/>
  <c r="P612" i="1"/>
  <c r="AG626" i="1"/>
  <c r="T645" i="1"/>
  <c r="GM629" i="1"/>
  <c r="DT645" i="1"/>
  <c r="AK732" i="1"/>
  <c r="X718" i="1"/>
  <c r="EC732" i="1" s="1"/>
  <c r="DX732" i="1"/>
  <c r="Y718" i="1"/>
  <c r="CY718" i="1"/>
  <c r="CZ718" i="1"/>
  <c r="BB711" i="1"/>
  <c r="F745" i="1"/>
  <c r="BB1057" i="1"/>
  <c r="EL819" i="1"/>
  <c r="P878" i="1"/>
  <c r="AL892" i="1"/>
  <c r="Y931" i="1"/>
  <c r="GB529" i="1"/>
  <c r="ES594" i="1"/>
  <c r="DI645" i="1"/>
  <c r="DV626" i="1"/>
  <c r="DI410" i="3"/>
  <c r="DF410" i="3"/>
  <c r="DG410" i="3"/>
  <c r="DJ410" i="3" s="1"/>
  <c r="DH410" i="3"/>
  <c r="AZ626" i="1"/>
  <c r="F656" i="1"/>
  <c r="FR721" i="1"/>
  <c r="CP721" i="1"/>
  <c r="O721" i="1" s="1"/>
  <c r="GM721" i="1" s="1"/>
  <c r="BC711" i="1"/>
  <c r="F748" i="1"/>
  <c r="BC1057" i="1"/>
  <c r="FR769" i="1"/>
  <c r="CP769" i="1"/>
  <c r="O769" i="1" s="1"/>
  <c r="GM769" i="1" s="1"/>
  <c r="DU787" i="1"/>
  <c r="FR773" i="1"/>
  <c r="CP773" i="1"/>
  <c r="O773" i="1" s="1"/>
  <c r="GM773" i="1" s="1"/>
  <c r="FR777" i="1"/>
  <c r="CP777" i="1"/>
  <c r="O777" i="1" s="1"/>
  <c r="GM777" i="1" s="1"/>
  <c r="AC860" i="1"/>
  <c r="CP821" i="1"/>
  <c r="O821" i="1" s="1"/>
  <c r="DF483" i="3"/>
  <c r="DI483" i="3"/>
  <c r="DG483" i="3"/>
  <c r="DJ483" i="3" s="1"/>
  <c r="DH483" i="3"/>
  <c r="DI505" i="3"/>
  <c r="DG505" i="3"/>
  <c r="DJ505" i="3" s="1"/>
  <c r="DH505" i="3"/>
  <c r="DF505" i="3"/>
  <c r="DI503" i="3"/>
  <c r="DH503" i="3"/>
  <c r="DF503" i="3"/>
  <c r="DG503" i="3"/>
  <c r="DJ503" i="3" s="1"/>
  <c r="GM829" i="1"/>
  <c r="GN829" i="1" s="1"/>
  <c r="DH520" i="3"/>
  <c r="DI520" i="3"/>
  <c r="DF520" i="3"/>
  <c r="DG520" i="3"/>
  <c r="DJ520" i="3" s="1"/>
  <c r="DH543" i="3"/>
  <c r="DI543" i="3"/>
  <c r="DF543" i="3"/>
  <c r="DJ543" i="3" s="1"/>
  <c r="DG543" i="3"/>
  <c r="GM837" i="1"/>
  <c r="GN837" i="1" s="1"/>
  <c r="DH556" i="3"/>
  <c r="DI556" i="3"/>
  <c r="DF556" i="3"/>
  <c r="DG556" i="3"/>
  <c r="DJ556" i="3" s="1"/>
  <c r="DG577" i="3"/>
  <c r="DJ577" i="3" s="1"/>
  <c r="DH577" i="3"/>
  <c r="DI577" i="3"/>
  <c r="DF577" i="3"/>
  <c r="DG598" i="3"/>
  <c r="DJ598" i="3" s="1"/>
  <c r="DH598" i="3"/>
  <c r="DI598" i="3"/>
  <c r="DF598" i="3"/>
  <c r="DH601" i="3"/>
  <c r="DI601" i="3"/>
  <c r="DF601" i="3"/>
  <c r="DJ601" i="3" s="1"/>
  <c r="DG601" i="3"/>
  <c r="GM849" i="1"/>
  <c r="GN849" i="1" s="1"/>
  <c r="DH613" i="3"/>
  <c r="DI613" i="3"/>
  <c r="DJ613" i="3" s="1"/>
  <c r="DF613" i="3"/>
  <c r="DG613" i="3"/>
  <c r="DI638" i="3"/>
  <c r="DF638" i="3"/>
  <c r="DH638" i="3"/>
  <c r="DG638" i="3"/>
  <c r="DJ638" i="3" s="1"/>
  <c r="AO819" i="1"/>
  <c r="F864" i="1"/>
  <c r="AK892" i="1"/>
  <c r="X931" i="1"/>
  <c r="DF653" i="3"/>
  <c r="DG653" i="3"/>
  <c r="DJ653" i="3" s="1"/>
  <c r="DH653" i="3"/>
  <c r="DI653" i="3"/>
  <c r="DH660" i="3"/>
  <c r="DI660" i="3"/>
  <c r="DF660" i="3"/>
  <c r="DJ660" i="3" s="1"/>
  <c r="DG660" i="3"/>
  <c r="FQ931" i="1"/>
  <c r="DG669" i="3"/>
  <c r="DJ669" i="3" s="1"/>
  <c r="DH669" i="3"/>
  <c r="DI669" i="3"/>
  <c r="DF669" i="3"/>
  <c r="AO963" i="1"/>
  <c r="F992" i="1"/>
  <c r="DX764" i="1"/>
  <c r="DK787" i="1"/>
  <c r="EC787" i="1"/>
  <c r="AG819" i="1"/>
  <c r="T860" i="1"/>
  <c r="EB819" i="1"/>
  <c r="DO860" i="1"/>
  <c r="GM924" i="1"/>
  <c r="AX892" i="1"/>
  <c r="F938" i="1"/>
  <c r="P938" i="1"/>
  <c r="EP892" i="1"/>
  <c r="X968" i="1"/>
  <c r="GM968" i="1" s="1"/>
  <c r="GN968" i="1" s="1"/>
  <c r="CY968" i="1"/>
  <c r="Y968" i="1"/>
  <c r="DX988" i="1"/>
  <c r="CZ968" i="1"/>
  <c r="F1004" i="1"/>
  <c r="BC963" i="1"/>
  <c r="DG733" i="3"/>
  <c r="DF733" i="3"/>
  <c r="DJ733" i="3" s="1"/>
  <c r="DH733" i="3"/>
  <c r="DI733" i="3"/>
  <c r="DH732" i="3"/>
  <c r="DG732" i="3"/>
  <c r="DI732" i="3"/>
  <c r="DF732" i="3"/>
  <c r="DJ732" i="3" s="1"/>
  <c r="DF781" i="3"/>
  <c r="DJ781" i="3" s="1"/>
  <c r="DH781" i="3"/>
  <c r="DI781" i="3"/>
  <c r="DG781" i="3"/>
  <c r="DI782" i="3"/>
  <c r="DH782" i="3"/>
  <c r="DF782" i="3"/>
  <c r="DJ782" i="3" s="1"/>
  <c r="DG782" i="3"/>
  <c r="DG829" i="3"/>
  <c r="DH829" i="3"/>
  <c r="DI829" i="3"/>
  <c r="DF829" i="3"/>
  <c r="DJ829" i="3" s="1"/>
  <c r="DH828" i="3"/>
  <c r="DI828" i="3"/>
  <c r="DF828" i="3"/>
  <c r="DJ828" i="3" s="1"/>
  <c r="DG828" i="3"/>
  <c r="DG877" i="3"/>
  <c r="DH877" i="3"/>
  <c r="DI877" i="3"/>
  <c r="DF877" i="3"/>
  <c r="DJ877" i="3" s="1"/>
  <c r="DH876" i="3"/>
  <c r="DI876" i="3"/>
  <c r="DF876" i="3"/>
  <c r="DJ876" i="3" s="1"/>
  <c r="DG876" i="3"/>
  <c r="ET1210" i="1"/>
  <c r="ET1476" i="1"/>
  <c r="P1242" i="1"/>
  <c r="BB1302" i="1"/>
  <c r="F1326" i="1"/>
  <c r="DG1154" i="3"/>
  <c r="DH1154" i="3"/>
  <c r="DF1154" i="3"/>
  <c r="DJ1154" i="3" s="1"/>
  <c r="DI1154" i="3"/>
  <c r="GB711" i="1"/>
  <c r="ES732" i="1"/>
  <c r="DM787" i="1"/>
  <c r="DZ764" i="1"/>
  <c r="GM984" i="1"/>
  <c r="GN984" i="1" s="1"/>
  <c r="AC1027" i="1"/>
  <c r="CP1022" i="1"/>
  <c r="O1022" i="1" s="1"/>
  <c r="DG709" i="3"/>
  <c r="DH709" i="3"/>
  <c r="DI709" i="3"/>
  <c r="DJ709" i="3" s="1"/>
  <c r="DF709" i="3"/>
  <c r="DG765" i="3"/>
  <c r="DF765" i="3"/>
  <c r="DJ765" i="3" s="1"/>
  <c r="DH765" i="3"/>
  <c r="DI765" i="3"/>
  <c r="DF763" i="3"/>
  <c r="DI763" i="3"/>
  <c r="DG763" i="3"/>
  <c r="DJ763" i="3" s="1"/>
  <c r="DH763" i="3"/>
  <c r="DG815" i="3"/>
  <c r="DJ815" i="3" s="1"/>
  <c r="DH815" i="3"/>
  <c r="DI815" i="3"/>
  <c r="DF815" i="3"/>
  <c r="DG862" i="3"/>
  <c r="DH862" i="3"/>
  <c r="DI862" i="3"/>
  <c r="DF862" i="3"/>
  <c r="DJ862" i="3" s="1"/>
  <c r="DH861" i="3"/>
  <c r="DI861" i="3"/>
  <c r="DF861" i="3"/>
  <c r="DJ861" i="3" s="1"/>
  <c r="DG861" i="3"/>
  <c r="DF1022" i="3"/>
  <c r="DJ1022" i="3" s="1"/>
  <c r="DG1022" i="3"/>
  <c r="DH1022" i="3"/>
  <c r="DI1022" i="3"/>
  <c r="DF1007" i="3"/>
  <c r="DG1007" i="3"/>
  <c r="DJ1007" i="3" s="1"/>
  <c r="DH1007" i="3"/>
  <c r="DI1007" i="3"/>
  <c r="DG1017" i="3"/>
  <c r="DH1017" i="3"/>
  <c r="DI1017" i="3"/>
  <c r="DF1017" i="3"/>
  <c r="DJ1017" i="3" s="1"/>
  <c r="DH1012" i="3"/>
  <c r="DI1012" i="3"/>
  <c r="DF1012" i="3"/>
  <c r="DJ1012" i="3" s="1"/>
  <c r="DG1012" i="3"/>
  <c r="P1245" i="1"/>
  <c r="EU1210" i="1"/>
  <c r="EU1476" i="1"/>
  <c r="F1329" i="1"/>
  <c r="BC1302" i="1"/>
  <c r="BC1476" i="1"/>
  <c r="AC732" i="1"/>
  <c r="FS860" i="1"/>
  <c r="GN822" i="1"/>
  <c r="FT860" i="1" s="1"/>
  <c r="AX819" i="1"/>
  <c r="F867" i="1"/>
  <c r="CJ892" i="1"/>
  <c r="BA931" i="1"/>
  <c r="DG699" i="3"/>
  <c r="DJ699" i="3" s="1"/>
  <c r="DH699" i="3"/>
  <c r="DI699" i="3"/>
  <c r="DF699" i="3"/>
  <c r="DH702" i="3"/>
  <c r="DI702" i="3"/>
  <c r="DF702" i="3"/>
  <c r="DJ702" i="3" s="1"/>
  <c r="DG702" i="3"/>
  <c r="Y1096" i="1"/>
  <c r="CZ1096" i="1"/>
  <c r="X1096" i="1"/>
  <c r="CY1096" i="1"/>
  <c r="Y1098" i="1"/>
  <c r="CZ1098" i="1"/>
  <c r="X1098" i="1"/>
  <c r="CY1098" i="1"/>
  <c r="DG751" i="3"/>
  <c r="DJ751" i="3" s="1"/>
  <c r="DF751" i="3"/>
  <c r="DH751" i="3"/>
  <c r="DI751" i="3"/>
  <c r="DG807" i="3"/>
  <c r="DH807" i="3"/>
  <c r="DI807" i="3"/>
  <c r="DF807" i="3"/>
  <c r="DJ807" i="3" s="1"/>
  <c r="DH810" i="3"/>
  <c r="DI810" i="3"/>
  <c r="DF810" i="3"/>
  <c r="DJ810" i="3" s="1"/>
  <c r="DG810" i="3"/>
  <c r="DG851" i="3"/>
  <c r="DH851" i="3"/>
  <c r="DI851" i="3"/>
  <c r="DF851" i="3"/>
  <c r="DJ851" i="3" s="1"/>
  <c r="DH850" i="3"/>
  <c r="DI850" i="3"/>
  <c r="DF850" i="3"/>
  <c r="DJ850" i="3" s="1"/>
  <c r="DG850" i="3"/>
  <c r="DF890" i="3"/>
  <c r="DG890" i="3"/>
  <c r="DJ890" i="3" s="1"/>
  <c r="DH890" i="3"/>
  <c r="DI890" i="3"/>
  <c r="F1193" i="1"/>
  <c r="AU1089" i="1"/>
  <c r="DF1001" i="3"/>
  <c r="DJ1001" i="3" s="1"/>
  <c r="DG1001" i="3"/>
  <c r="DH1001" i="3"/>
  <c r="DI1001" i="3"/>
  <c r="DG986" i="3"/>
  <c r="DJ986" i="3" s="1"/>
  <c r="DH986" i="3"/>
  <c r="DI986" i="3"/>
  <c r="DF986" i="3"/>
  <c r="DH995" i="3"/>
  <c r="DI995" i="3"/>
  <c r="DF995" i="3"/>
  <c r="DJ995" i="3" s="1"/>
  <c r="DG995" i="3"/>
  <c r="AH819" i="1"/>
  <c r="U860" i="1"/>
  <c r="DX819" i="1"/>
  <c r="DK860" i="1"/>
  <c r="EC860" i="1"/>
  <c r="CP965" i="1"/>
  <c r="O965" i="1" s="1"/>
  <c r="AC988" i="1"/>
  <c r="GM978" i="1"/>
  <c r="GN978" i="1" s="1"/>
  <c r="DU1027" i="1"/>
  <c r="CP1023" i="1"/>
  <c r="O1023" i="1" s="1"/>
  <c r="DG688" i="3"/>
  <c r="DH688" i="3"/>
  <c r="DI688" i="3"/>
  <c r="DF688" i="3"/>
  <c r="DJ688" i="3" s="1"/>
  <c r="DH691" i="3"/>
  <c r="DI691" i="3"/>
  <c r="DF691" i="3"/>
  <c r="DJ691" i="3" s="1"/>
  <c r="DG691" i="3"/>
  <c r="DG740" i="3"/>
  <c r="DF740" i="3"/>
  <c r="DJ740" i="3" s="1"/>
  <c r="DI740" i="3"/>
  <c r="DH740" i="3"/>
  <c r="DH747" i="3"/>
  <c r="DG747" i="3"/>
  <c r="DF747" i="3"/>
  <c r="DJ747" i="3" s="1"/>
  <c r="DI747" i="3"/>
  <c r="DF787" i="3"/>
  <c r="DG787" i="3"/>
  <c r="DH787" i="3"/>
  <c r="DI787" i="3"/>
  <c r="DJ787" i="3" s="1"/>
  <c r="P1110" i="1"/>
  <c r="GX1110" i="1"/>
  <c r="Q1110" i="1"/>
  <c r="R1110" i="1"/>
  <c r="DG837" i="3"/>
  <c r="DJ837" i="3" s="1"/>
  <c r="DH837" i="3"/>
  <c r="DI837" i="3"/>
  <c r="DF837" i="3"/>
  <c r="DH884" i="3"/>
  <c r="DI884" i="3"/>
  <c r="DF884" i="3"/>
  <c r="DJ884" i="3" s="1"/>
  <c r="DG884" i="3"/>
  <c r="P1126" i="1"/>
  <c r="CP1126" i="1" s="1"/>
  <c r="O1126" i="1" s="1"/>
  <c r="GM1126" i="1" s="1"/>
  <c r="GN1126" i="1" s="1"/>
  <c r="GX1126" i="1"/>
  <c r="Q1126" i="1"/>
  <c r="R1126" i="1"/>
  <c r="CI1089" i="1"/>
  <c r="AZ1174" i="1"/>
  <c r="ED1210" i="1"/>
  <c r="DQ1229" i="1"/>
  <c r="FR1220" i="1"/>
  <c r="CP1220" i="1"/>
  <c r="O1220" i="1" s="1"/>
  <c r="GM1220" i="1" s="1"/>
  <c r="FR1224" i="1"/>
  <c r="CP1224" i="1"/>
  <c r="O1224" i="1" s="1"/>
  <c r="GM1224" i="1" s="1"/>
  <c r="AC1229" i="1"/>
  <c r="AP1270" i="1"/>
  <c r="CI1270" i="1"/>
  <c r="BY1261" i="1"/>
  <c r="DV1313" i="1"/>
  <c r="BY1302" i="1"/>
  <c r="AP1313" i="1"/>
  <c r="CI1313" i="1"/>
  <c r="DF1160" i="3"/>
  <c r="DJ1160" i="3" s="1"/>
  <c r="DG1160" i="3"/>
  <c r="DI1160" i="3"/>
  <c r="DH1160" i="3"/>
  <c r="AJ963" i="1"/>
  <c r="W988" i="1"/>
  <c r="W1020" i="1"/>
  <c r="F1051" i="1"/>
  <c r="U1094" i="1"/>
  <c r="U1126" i="1"/>
  <c r="AI1210" i="1"/>
  <c r="V1229" i="1"/>
  <c r="P1239" i="1"/>
  <c r="EI1210" i="1"/>
  <c r="EI1476" i="1"/>
  <c r="EM1261" i="1"/>
  <c r="P1289" i="1"/>
  <c r="AE1313" i="1"/>
  <c r="CP1305" i="1"/>
  <c r="O1305" i="1" s="1"/>
  <c r="CP1356" i="1"/>
  <c r="O1356" i="1" s="1"/>
  <c r="GM1356" i="1" s="1"/>
  <c r="GN1356" i="1" s="1"/>
  <c r="Y1367" i="1"/>
  <c r="CZ1367" i="1"/>
  <c r="X1367" i="1"/>
  <c r="CY1367" i="1"/>
  <c r="DF1189" i="3"/>
  <c r="DG1189" i="3"/>
  <c r="DJ1189" i="3" s="1"/>
  <c r="DI1189" i="3"/>
  <c r="DH1189" i="3"/>
  <c r="DG1196" i="3"/>
  <c r="DH1196" i="3"/>
  <c r="DI1196" i="3"/>
  <c r="DF1196" i="3"/>
  <c r="DJ1196" i="3" s="1"/>
  <c r="DG1211" i="3"/>
  <c r="DJ1211" i="3" s="1"/>
  <c r="DH1211" i="3"/>
  <c r="DI1211" i="3"/>
  <c r="DF1211" i="3"/>
  <c r="DF1241" i="3"/>
  <c r="DJ1241" i="3" s="1"/>
  <c r="DG1241" i="3"/>
  <c r="DH1241" i="3"/>
  <c r="DI1241" i="3"/>
  <c r="DG1240" i="3"/>
  <c r="DH1240" i="3"/>
  <c r="DI1240" i="3"/>
  <c r="DF1240" i="3"/>
  <c r="DJ1240" i="3" s="1"/>
  <c r="DF1255" i="3"/>
  <c r="DJ1255" i="3" s="1"/>
  <c r="DG1255" i="3"/>
  <c r="DH1255" i="3"/>
  <c r="DI1255" i="3"/>
  <c r="DH1257" i="3"/>
  <c r="DI1257" i="3"/>
  <c r="DF1257" i="3"/>
  <c r="DJ1257" i="3" s="1"/>
  <c r="DG1257" i="3"/>
  <c r="AI963" i="1"/>
  <c r="V988" i="1"/>
  <c r="CJ1020" i="1"/>
  <c r="BA1027" i="1"/>
  <c r="AJ1089" i="1"/>
  <c r="W1174" i="1"/>
  <c r="AF1174" i="1"/>
  <c r="T1094" i="1"/>
  <c r="CP1113" i="1"/>
  <c r="O1113" i="1" s="1"/>
  <c r="GM1113" i="1" s="1"/>
  <c r="GN1113" i="1" s="1"/>
  <c r="CP1120" i="1"/>
  <c r="O1120" i="1" s="1"/>
  <c r="GM1120" i="1" s="1"/>
  <c r="GN1120" i="1" s="1"/>
  <c r="AK1229" i="1"/>
  <c r="S1313" i="1"/>
  <c r="AF1302" i="1"/>
  <c r="DZ1302" i="1"/>
  <c r="DM1313" i="1"/>
  <c r="GM1365" i="1"/>
  <c r="DI1163" i="3"/>
  <c r="DJ1163" i="3" s="1"/>
  <c r="DF1163" i="3"/>
  <c r="DH1163" i="3"/>
  <c r="DG1163" i="3"/>
  <c r="DG1178" i="3"/>
  <c r="DJ1178" i="3" s="1"/>
  <c r="DH1178" i="3"/>
  <c r="DF1178" i="3"/>
  <c r="DI1178" i="3"/>
  <c r="DF1203" i="3"/>
  <c r="DG1203" i="3"/>
  <c r="DJ1203" i="3" s="1"/>
  <c r="DH1203" i="3"/>
  <c r="DI1203" i="3"/>
  <c r="DH1205" i="3"/>
  <c r="DI1205" i="3"/>
  <c r="DF1205" i="3"/>
  <c r="DJ1205" i="3" s="1"/>
  <c r="DG1205" i="3"/>
  <c r="DF1227" i="3"/>
  <c r="DJ1227" i="3" s="1"/>
  <c r="DG1227" i="3"/>
  <c r="DH1227" i="3"/>
  <c r="DI1227" i="3"/>
  <c r="DG1230" i="3"/>
  <c r="DH1230" i="3"/>
  <c r="DI1230" i="3"/>
  <c r="DF1230" i="3"/>
  <c r="DJ1230" i="3" s="1"/>
  <c r="DH1229" i="3"/>
  <c r="DI1229" i="3"/>
  <c r="DF1229" i="3"/>
  <c r="DJ1229" i="3" s="1"/>
  <c r="DG1229" i="3"/>
  <c r="DF1243" i="3"/>
  <c r="DG1243" i="3"/>
  <c r="DH1243" i="3"/>
  <c r="DI1243" i="3"/>
  <c r="DJ1243" i="3" s="1"/>
  <c r="DH1248" i="3"/>
  <c r="DI1248" i="3"/>
  <c r="DF1248" i="3"/>
  <c r="DJ1248" i="3" s="1"/>
  <c r="DG1248" i="3"/>
  <c r="V1102" i="1"/>
  <c r="W1126" i="1"/>
  <c r="EI1089" i="1"/>
  <c r="P1184" i="1"/>
  <c r="AK1261" i="1"/>
  <c r="X1270" i="1"/>
  <c r="CJ1261" i="1"/>
  <c r="BA1270" i="1"/>
  <c r="GB1261" i="1"/>
  <c r="ES1270" i="1"/>
  <c r="X1307" i="1"/>
  <c r="EC1313" i="1" s="1"/>
  <c r="CY1307" i="1"/>
  <c r="Y1307" i="1"/>
  <c r="ED1313" i="1" s="1"/>
  <c r="CZ1307" i="1"/>
  <c r="DX1313" i="1"/>
  <c r="GM1350" i="1"/>
  <c r="GN1350" i="1" s="1"/>
  <c r="AE1446" i="1"/>
  <c r="DF1174" i="3"/>
  <c r="DJ1174" i="3" s="1"/>
  <c r="DG1174" i="3"/>
  <c r="DI1174" i="3"/>
  <c r="DH1174" i="3"/>
  <c r="DH1176" i="3"/>
  <c r="DI1176" i="3"/>
  <c r="DG1176" i="3"/>
  <c r="DF1176" i="3"/>
  <c r="DJ1176" i="3" s="1"/>
  <c r="X1371" i="1"/>
  <c r="CY1371" i="1"/>
  <c r="CZ1371" i="1"/>
  <c r="Y1371" i="1"/>
  <c r="X1380" i="1"/>
  <c r="CY1380" i="1"/>
  <c r="CZ1380" i="1"/>
  <c r="Y1380" i="1"/>
  <c r="FR1434" i="1"/>
  <c r="CP1434" i="1"/>
  <c r="O1434" i="1" s="1"/>
  <c r="GM1434" i="1" s="1"/>
  <c r="EV1345" i="1"/>
  <c r="P1471" i="1"/>
  <c r="F1039" i="1"/>
  <c r="Q1020" i="1"/>
  <c r="W1102" i="1"/>
  <c r="T1110" i="1"/>
  <c r="GM1144" i="1"/>
  <c r="GN1144" i="1" s="1"/>
  <c r="BB1210" i="1"/>
  <c r="F1242" i="1"/>
  <c r="BB1476" i="1"/>
  <c r="CP1359" i="1"/>
  <c r="O1359" i="1" s="1"/>
  <c r="DG1294" i="3"/>
  <c r="DH1294" i="3"/>
  <c r="DI1294" i="3"/>
  <c r="DF1294" i="3"/>
  <c r="DJ1294" i="3" s="1"/>
  <c r="DZ1345" i="1"/>
  <c r="DM1446" i="1"/>
  <c r="DM1210" i="1"/>
  <c r="P1251" i="1"/>
  <c r="P1293" i="1"/>
  <c r="DN1261" i="1"/>
  <c r="EI1345" i="1"/>
  <c r="P1456" i="1"/>
  <c r="DH75" i="3"/>
  <c r="DF75" i="3"/>
  <c r="DJ75" i="3" s="1"/>
  <c r="DG75" i="3"/>
  <c r="DI75" i="3"/>
  <c r="DI66" i="3"/>
  <c r="DF66" i="3"/>
  <c r="DJ66" i="3" s="1"/>
  <c r="DG66" i="3"/>
  <c r="DH66" i="3"/>
  <c r="DH110" i="3"/>
  <c r="DF110" i="3"/>
  <c r="DJ110" i="3" s="1"/>
  <c r="DG110" i="3"/>
  <c r="DI110" i="3"/>
  <c r="DH128" i="3"/>
  <c r="DF128" i="3"/>
  <c r="DG128" i="3"/>
  <c r="DJ128" i="3" s="1"/>
  <c r="DI128" i="3"/>
  <c r="DF121" i="3"/>
  <c r="DJ121" i="3" s="1"/>
  <c r="DG121" i="3"/>
  <c r="DH121" i="3"/>
  <c r="DI121" i="3"/>
  <c r="DG154" i="3"/>
  <c r="DJ154" i="3" s="1"/>
  <c r="DH154" i="3"/>
  <c r="DF154" i="3"/>
  <c r="DI154" i="3"/>
  <c r="DH162" i="3"/>
  <c r="DF162" i="3"/>
  <c r="DJ162" i="3" s="1"/>
  <c r="DG162" i="3"/>
  <c r="DI162" i="3"/>
  <c r="DG113" i="3"/>
  <c r="DF113" i="3"/>
  <c r="DH113" i="3"/>
  <c r="DI113" i="3"/>
  <c r="DJ113" i="3" s="1"/>
  <c r="DI131" i="3"/>
  <c r="DF131" i="3"/>
  <c r="DJ131" i="3" s="1"/>
  <c r="DG131" i="3"/>
  <c r="DH131" i="3"/>
  <c r="DF112" i="3"/>
  <c r="DJ112" i="3" s="1"/>
  <c r="DG112" i="3"/>
  <c r="DH112" i="3"/>
  <c r="DI112" i="3"/>
  <c r="DH158" i="3"/>
  <c r="DF158" i="3"/>
  <c r="DG158" i="3"/>
  <c r="DJ158" i="3" s="1"/>
  <c r="DI158" i="3"/>
  <c r="DH189" i="3"/>
  <c r="DG189" i="3"/>
  <c r="DI189" i="3"/>
  <c r="DF189" i="3"/>
  <c r="DJ189" i="3" s="1"/>
  <c r="DG134" i="3"/>
  <c r="DJ134" i="3" s="1"/>
  <c r="DF134" i="3"/>
  <c r="DH134" i="3"/>
  <c r="DI134" i="3"/>
  <c r="DH175" i="3"/>
  <c r="DF175" i="3"/>
  <c r="DG175" i="3"/>
  <c r="DJ175" i="3" s="1"/>
  <c r="DI175" i="3"/>
  <c r="DI198" i="3"/>
  <c r="DF198" i="3"/>
  <c r="DG198" i="3"/>
  <c r="DJ198" i="3" s="1"/>
  <c r="DH198" i="3"/>
  <c r="DF169" i="3"/>
  <c r="DJ169" i="3" s="1"/>
  <c r="DG169" i="3"/>
  <c r="DH169" i="3"/>
  <c r="DI169" i="3"/>
  <c r="DG213" i="3"/>
  <c r="DH213" i="3"/>
  <c r="DI213" i="3"/>
  <c r="DJ213" i="3" s="1"/>
  <c r="DF213" i="3"/>
  <c r="DH236" i="3"/>
  <c r="DG236" i="3"/>
  <c r="DJ236" i="3" s="1"/>
  <c r="DI236" i="3"/>
  <c r="DF236" i="3"/>
  <c r="DG215" i="3"/>
  <c r="DJ215" i="3" s="1"/>
  <c r="DH215" i="3"/>
  <c r="DI215" i="3"/>
  <c r="DF215" i="3"/>
  <c r="DH219" i="3"/>
  <c r="DI219" i="3"/>
  <c r="DG219" i="3"/>
  <c r="DF219" i="3"/>
  <c r="DJ219" i="3" s="1"/>
  <c r="DF276" i="3"/>
  <c r="DG276" i="3"/>
  <c r="DJ276" i="3" s="1"/>
  <c r="DH276" i="3"/>
  <c r="DI276" i="3"/>
  <c r="DF288" i="3"/>
  <c r="DG288" i="3"/>
  <c r="DJ288" i="3" s="1"/>
  <c r="DH288" i="3"/>
  <c r="DI288" i="3"/>
  <c r="DG168" i="3"/>
  <c r="DJ168" i="3" s="1"/>
  <c r="DF168" i="3"/>
  <c r="DH168" i="3"/>
  <c r="DI168" i="3"/>
  <c r="DG220" i="3"/>
  <c r="DH220" i="3"/>
  <c r="DF220" i="3"/>
  <c r="DJ220" i="3" s="1"/>
  <c r="DI220" i="3"/>
  <c r="DI263" i="3"/>
  <c r="DJ263" i="3" s="1"/>
  <c r="DF263" i="3"/>
  <c r="DG263" i="3"/>
  <c r="DH263" i="3"/>
  <c r="DG227" i="3"/>
  <c r="DJ227" i="3" s="1"/>
  <c r="DH227" i="3"/>
  <c r="DI227" i="3"/>
  <c r="DF227" i="3"/>
  <c r="DF260" i="3"/>
  <c r="DJ260" i="3" s="1"/>
  <c r="DG260" i="3"/>
  <c r="DH260" i="3"/>
  <c r="DI260" i="3"/>
  <c r="DI284" i="3"/>
  <c r="DF284" i="3"/>
  <c r="DJ284" i="3" s="1"/>
  <c r="DG284" i="3"/>
  <c r="DH284" i="3"/>
  <c r="DG248" i="3"/>
  <c r="DJ248" i="3" s="1"/>
  <c r="DH248" i="3"/>
  <c r="DI248" i="3"/>
  <c r="DF248" i="3"/>
  <c r="DF269" i="3"/>
  <c r="DJ269" i="3" s="1"/>
  <c r="DG269" i="3"/>
  <c r="DH269" i="3"/>
  <c r="DI269" i="3"/>
  <c r="DF315" i="3"/>
  <c r="DG315" i="3"/>
  <c r="DJ315" i="3" s="1"/>
  <c r="DH315" i="3"/>
  <c r="DI315" i="3"/>
  <c r="DH312" i="3"/>
  <c r="DI312" i="3"/>
  <c r="DJ312" i="3" s="1"/>
  <c r="DF312" i="3"/>
  <c r="DG312" i="3"/>
  <c r="DI336" i="3"/>
  <c r="DF336" i="3"/>
  <c r="DG336" i="3"/>
  <c r="DJ336" i="3" s="1"/>
  <c r="DH336" i="3"/>
  <c r="DI349" i="3"/>
  <c r="DF349" i="3"/>
  <c r="DG349" i="3"/>
  <c r="DJ349" i="3" s="1"/>
  <c r="DH349" i="3"/>
  <c r="DI394" i="3"/>
  <c r="DF394" i="3"/>
  <c r="DG394" i="3"/>
  <c r="DJ394" i="3" s="1"/>
  <c r="DH394" i="3"/>
  <c r="DF404" i="3"/>
  <c r="DG404" i="3"/>
  <c r="DJ404" i="3" s="1"/>
  <c r="DH404" i="3"/>
  <c r="DI404" i="3"/>
  <c r="DG446" i="3"/>
  <c r="DH446" i="3"/>
  <c r="DI446" i="3"/>
  <c r="DJ446" i="3" s="1"/>
  <c r="DF446" i="3"/>
  <c r="DI383" i="3"/>
  <c r="DF383" i="3"/>
  <c r="DJ383" i="3" s="1"/>
  <c r="DG383" i="3"/>
  <c r="DH383" i="3"/>
  <c r="DH475" i="3"/>
  <c r="DG475" i="3"/>
  <c r="DJ475" i="3" s="1"/>
  <c r="DF475" i="3"/>
  <c r="DI475" i="3"/>
  <c r="DH491" i="3"/>
  <c r="DG491" i="3"/>
  <c r="DI491" i="3"/>
  <c r="DJ491" i="3" s="1"/>
  <c r="DF491" i="3"/>
  <c r="DI497" i="3"/>
  <c r="DH497" i="3"/>
  <c r="DG497" i="3"/>
  <c r="DF497" i="3"/>
  <c r="DJ497" i="3" s="1"/>
  <c r="DF521" i="3"/>
  <c r="DG521" i="3"/>
  <c r="DJ521" i="3" s="1"/>
  <c r="DH521" i="3"/>
  <c r="DI521" i="3"/>
  <c r="DF532" i="3"/>
  <c r="DG532" i="3"/>
  <c r="DJ532" i="3" s="1"/>
  <c r="DH532" i="3"/>
  <c r="DI532" i="3"/>
  <c r="DF546" i="3"/>
  <c r="DG546" i="3"/>
  <c r="DJ546" i="3" s="1"/>
  <c r="DH546" i="3"/>
  <c r="DI546" i="3"/>
  <c r="DF557" i="3"/>
  <c r="DG557" i="3"/>
  <c r="DJ557" i="3" s="1"/>
  <c r="DH557" i="3"/>
  <c r="DI557" i="3"/>
  <c r="DF568" i="3"/>
  <c r="DG568" i="3"/>
  <c r="DJ568" i="3" s="1"/>
  <c r="DH568" i="3"/>
  <c r="DI568" i="3"/>
  <c r="DG606" i="3"/>
  <c r="DJ606" i="3" s="1"/>
  <c r="DH606" i="3"/>
  <c r="DI606" i="3"/>
  <c r="DF606" i="3"/>
  <c r="DH473" i="3"/>
  <c r="DG473" i="3"/>
  <c r="DF473" i="3"/>
  <c r="DI473" i="3"/>
  <c r="DJ473" i="3" s="1"/>
  <c r="DI574" i="3"/>
  <c r="DF574" i="3"/>
  <c r="DG574" i="3"/>
  <c r="DJ574" i="3" s="1"/>
  <c r="DH574" i="3"/>
  <c r="DI595" i="3"/>
  <c r="DF595" i="3"/>
  <c r="DG595" i="3"/>
  <c r="DJ595" i="3" s="1"/>
  <c r="DH595" i="3"/>
  <c r="DF618" i="3"/>
  <c r="DG618" i="3"/>
  <c r="DJ618" i="3" s="1"/>
  <c r="DH618" i="3"/>
  <c r="DI618" i="3"/>
  <c r="DF572" i="3"/>
  <c r="DJ572" i="3" s="1"/>
  <c r="DG572" i="3"/>
  <c r="DH572" i="3"/>
  <c r="DI572" i="3"/>
  <c r="DG513" i="3"/>
  <c r="DJ513" i="3" s="1"/>
  <c r="DH513" i="3"/>
  <c r="DI513" i="3"/>
  <c r="DF513" i="3"/>
  <c r="DI600" i="3"/>
  <c r="DF600" i="3"/>
  <c r="DJ600" i="3" s="1"/>
  <c r="DG600" i="3"/>
  <c r="DH600" i="3"/>
  <c r="DG509" i="3"/>
  <c r="DF509" i="3"/>
  <c r="DH509" i="3"/>
  <c r="DI509" i="3"/>
  <c r="DJ509" i="3" s="1"/>
  <c r="DG526" i="3"/>
  <c r="DH526" i="3"/>
  <c r="DI526" i="3"/>
  <c r="DF526" i="3"/>
  <c r="DJ526" i="3" s="1"/>
  <c r="DG562" i="3"/>
  <c r="DH562" i="3"/>
  <c r="DI562" i="3"/>
  <c r="DF562" i="3"/>
  <c r="DJ562" i="3" s="1"/>
  <c r="DH611" i="3"/>
  <c r="DI611" i="3"/>
  <c r="DF611" i="3"/>
  <c r="DJ611" i="3" s="1"/>
  <c r="DG611" i="3"/>
  <c r="DH644" i="3"/>
  <c r="DI644" i="3"/>
  <c r="DF644" i="3"/>
  <c r="DG644" i="3"/>
  <c r="DJ644" i="3" s="1"/>
  <c r="DF508" i="3"/>
  <c r="DJ508" i="3" s="1"/>
  <c r="DG508" i="3"/>
  <c r="DH508" i="3"/>
  <c r="DI508" i="3"/>
  <c r="DI591" i="3"/>
  <c r="DF591" i="3"/>
  <c r="DJ591" i="3" s="1"/>
  <c r="DG591" i="3"/>
  <c r="DH591" i="3"/>
  <c r="DI663" i="3"/>
  <c r="DF663" i="3"/>
  <c r="DG663" i="3"/>
  <c r="DJ663" i="3" s="1"/>
  <c r="DH663" i="3"/>
  <c r="DI686" i="3"/>
  <c r="DF686" i="3"/>
  <c r="DG686" i="3"/>
  <c r="DJ686" i="3" s="1"/>
  <c r="DH686" i="3"/>
  <c r="DF704" i="3"/>
  <c r="DJ704" i="3" s="1"/>
  <c r="DG704" i="3"/>
  <c r="DH704" i="3"/>
  <c r="DI704" i="3"/>
  <c r="DI742" i="3"/>
  <c r="DH742" i="3"/>
  <c r="DF742" i="3"/>
  <c r="DJ742" i="3" s="1"/>
  <c r="DG742" i="3"/>
  <c r="DF693" i="3"/>
  <c r="DJ693" i="3" s="1"/>
  <c r="DG693" i="3"/>
  <c r="DH693" i="3"/>
  <c r="DI693" i="3"/>
  <c r="DI736" i="3"/>
  <c r="DH736" i="3"/>
  <c r="DG736" i="3"/>
  <c r="DJ736" i="3" s="1"/>
  <c r="DF736" i="3"/>
  <c r="DH772" i="3"/>
  <c r="DI772" i="3"/>
  <c r="DF772" i="3"/>
  <c r="DJ772" i="3" s="1"/>
  <c r="DG772" i="3"/>
  <c r="DF700" i="3"/>
  <c r="DJ700" i="3" s="1"/>
  <c r="DG700" i="3"/>
  <c r="DH700" i="3"/>
  <c r="DI700" i="3"/>
  <c r="DH757" i="3"/>
  <c r="DG757" i="3"/>
  <c r="DI757" i="3"/>
  <c r="DF757" i="3"/>
  <c r="DJ757" i="3" s="1"/>
  <c r="DF665" i="3"/>
  <c r="DJ665" i="3" s="1"/>
  <c r="DG665" i="3"/>
  <c r="DH665" i="3"/>
  <c r="DI665" i="3"/>
  <c r="DI678" i="3"/>
  <c r="DF678" i="3"/>
  <c r="DJ678" i="3" s="1"/>
  <c r="DG678" i="3"/>
  <c r="DH678" i="3"/>
  <c r="DI716" i="3"/>
  <c r="DF716" i="3"/>
  <c r="DJ716" i="3" s="1"/>
  <c r="DG716" i="3"/>
  <c r="DH716" i="3"/>
  <c r="DH774" i="3"/>
  <c r="DI774" i="3"/>
  <c r="DJ774" i="3" s="1"/>
  <c r="DF774" i="3"/>
  <c r="DG774" i="3"/>
  <c r="DI802" i="3"/>
  <c r="DF802" i="3"/>
  <c r="DG802" i="3"/>
  <c r="DJ802" i="3" s="1"/>
  <c r="DH802" i="3"/>
  <c r="DI827" i="3"/>
  <c r="DF827" i="3"/>
  <c r="DG827" i="3"/>
  <c r="DJ827" i="3" s="1"/>
  <c r="DH827" i="3"/>
  <c r="DI849" i="3"/>
  <c r="DF849" i="3"/>
  <c r="DG849" i="3"/>
  <c r="DJ849" i="3" s="1"/>
  <c r="DH849" i="3"/>
  <c r="DI871" i="3"/>
  <c r="DF871" i="3"/>
  <c r="DG871" i="3"/>
  <c r="DJ871" i="3" s="1"/>
  <c r="DH871" i="3"/>
  <c r="DI899" i="3"/>
  <c r="DF899" i="3"/>
  <c r="DG899" i="3"/>
  <c r="DJ899" i="3" s="1"/>
  <c r="DH899" i="3"/>
  <c r="DI752" i="3"/>
  <c r="DF752" i="3"/>
  <c r="DJ752" i="3" s="1"/>
  <c r="DG752" i="3"/>
  <c r="DH752" i="3"/>
  <c r="DI800" i="3"/>
  <c r="DJ800" i="3" s="1"/>
  <c r="DF800" i="3"/>
  <c r="DG800" i="3"/>
  <c r="DH800" i="3"/>
  <c r="DI891" i="3"/>
  <c r="DF891" i="3"/>
  <c r="DJ891" i="3" s="1"/>
  <c r="DG891" i="3"/>
  <c r="DH891" i="3"/>
  <c r="DG935" i="3"/>
  <c r="DF935" i="3"/>
  <c r="DH935" i="3"/>
  <c r="DI935" i="3"/>
  <c r="DJ935" i="3" s="1"/>
  <c r="DI778" i="3"/>
  <c r="DF778" i="3"/>
  <c r="DJ778" i="3" s="1"/>
  <c r="DG778" i="3"/>
  <c r="DH778" i="3"/>
  <c r="DF823" i="3"/>
  <c r="DJ823" i="3" s="1"/>
  <c r="DG823" i="3"/>
  <c r="DH823" i="3"/>
  <c r="DI823" i="3"/>
  <c r="DF867" i="3"/>
  <c r="DJ867" i="3" s="1"/>
  <c r="DG867" i="3"/>
  <c r="DH867" i="3"/>
  <c r="DI867" i="3"/>
  <c r="DF734" i="3"/>
  <c r="DJ734" i="3" s="1"/>
  <c r="DI734" i="3"/>
  <c r="DG734" i="3"/>
  <c r="DH734" i="3"/>
  <c r="DI809" i="3"/>
  <c r="DF809" i="3"/>
  <c r="DJ809" i="3" s="1"/>
  <c r="DG809" i="3"/>
  <c r="DH809" i="3"/>
  <c r="DI853" i="3"/>
  <c r="DF853" i="3"/>
  <c r="DJ853" i="3" s="1"/>
  <c r="DG853" i="3"/>
  <c r="DH853" i="3"/>
  <c r="DH889" i="3"/>
  <c r="DI889" i="3"/>
  <c r="DF889" i="3"/>
  <c r="DG889" i="3"/>
  <c r="DJ889" i="3" s="1"/>
  <c r="DI987" i="3"/>
  <c r="DF987" i="3"/>
  <c r="DG987" i="3"/>
  <c r="DJ987" i="3" s="1"/>
  <c r="DH987" i="3"/>
  <c r="DG1000" i="3"/>
  <c r="DH1000" i="3"/>
  <c r="DI1000" i="3"/>
  <c r="DF1000" i="3"/>
  <c r="DJ1000" i="3" s="1"/>
  <c r="DI1152" i="3"/>
  <c r="DF1152" i="3"/>
  <c r="DJ1152" i="3" s="1"/>
  <c r="DH1152" i="3"/>
  <c r="DG1152" i="3"/>
  <c r="DH1167" i="3"/>
  <c r="DI1167" i="3"/>
  <c r="DG1167" i="3"/>
  <c r="DF1167" i="3"/>
  <c r="DJ1167" i="3" s="1"/>
  <c r="P96" i="1"/>
  <c r="EV30" i="1"/>
  <c r="EV357" i="1"/>
  <c r="DW103" i="1"/>
  <c r="DJ118" i="1"/>
  <c r="DI1011" i="3"/>
  <c r="DF1011" i="3"/>
  <c r="DJ1011" i="3" s="1"/>
  <c r="DG1011" i="3"/>
  <c r="DH1011" i="3"/>
  <c r="DI1166" i="3"/>
  <c r="DF1166" i="3"/>
  <c r="DJ1166" i="3" s="1"/>
  <c r="DH1166" i="3"/>
  <c r="DG1166" i="3"/>
  <c r="DI1177" i="3"/>
  <c r="DJ1177" i="3" s="1"/>
  <c r="DF1177" i="3"/>
  <c r="DH1177" i="3"/>
  <c r="DG1177" i="3"/>
  <c r="DG1232" i="3"/>
  <c r="DH1232" i="3"/>
  <c r="DI1232" i="3"/>
  <c r="DJ1232" i="3" s="1"/>
  <c r="DF1232" i="3"/>
  <c r="DQ71" i="1"/>
  <c r="ED30" i="1"/>
  <c r="DG996" i="3"/>
  <c r="DH996" i="3"/>
  <c r="DI996" i="3"/>
  <c r="DF996" i="3"/>
  <c r="DJ996" i="3" s="1"/>
  <c r="DI1175" i="3"/>
  <c r="DF1175" i="3"/>
  <c r="DJ1175" i="3" s="1"/>
  <c r="DH1175" i="3"/>
  <c r="DG1175" i="3"/>
  <c r="FY30" i="1"/>
  <c r="EP71" i="1"/>
  <c r="DI985" i="3"/>
  <c r="DF985" i="3"/>
  <c r="DG985" i="3"/>
  <c r="DJ985" i="3" s="1"/>
  <c r="DH985" i="3"/>
  <c r="DI1148" i="3"/>
  <c r="DF1148" i="3"/>
  <c r="DH1148" i="3"/>
  <c r="DG1148" i="3"/>
  <c r="DJ1148" i="3" s="1"/>
  <c r="F75" i="1"/>
  <c r="AO30" i="1"/>
  <c r="AO357" i="1"/>
  <c r="DG72" i="3"/>
  <c r="DJ72" i="3" s="1"/>
  <c r="DF72" i="3"/>
  <c r="DH72" i="3"/>
  <c r="DI72" i="3"/>
  <c r="DG70" i="3"/>
  <c r="DH70" i="3"/>
  <c r="DI70" i="3"/>
  <c r="DJ70" i="3" s="1"/>
  <c r="DF70" i="3"/>
  <c r="DI1212" i="3"/>
  <c r="DF1212" i="3"/>
  <c r="DG1212" i="3"/>
  <c r="DJ1212" i="3" s="1"/>
  <c r="DH1212" i="3"/>
  <c r="DI1256" i="3"/>
  <c r="DF1256" i="3"/>
  <c r="DJ1256" i="3" s="1"/>
  <c r="DG1256" i="3"/>
  <c r="DH1256" i="3"/>
  <c r="EB30" i="1"/>
  <c r="DO71" i="1"/>
  <c r="BY103" i="1"/>
  <c r="AP118" i="1"/>
  <c r="CI118" i="1"/>
  <c r="R118" i="1"/>
  <c r="AE103" i="1"/>
  <c r="CZ112" i="1"/>
  <c r="X112" i="1"/>
  <c r="GM112" i="1" s="1"/>
  <c r="Y112" i="1"/>
  <c r="CY112" i="1"/>
  <c r="CP116" i="1"/>
  <c r="O116" i="1" s="1"/>
  <c r="GM116" i="1" s="1"/>
  <c r="AO103" i="1"/>
  <c r="F122" i="1"/>
  <c r="EP103" i="1"/>
  <c r="P125" i="1"/>
  <c r="EI150" i="1"/>
  <c r="P229" i="1"/>
  <c r="DG111" i="3"/>
  <c r="DF111" i="3"/>
  <c r="DJ111" i="3" s="1"/>
  <c r="DH111" i="3"/>
  <c r="DI111" i="3"/>
  <c r="DI109" i="3"/>
  <c r="DH109" i="3"/>
  <c r="DF109" i="3"/>
  <c r="DJ109" i="3" s="1"/>
  <c r="DG109" i="3"/>
  <c r="AO251" i="1"/>
  <c r="F262" i="1"/>
  <c r="DH1244" i="3"/>
  <c r="DI1244" i="3"/>
  <c r="DF1244" i="3"/>
  <c r="DG1244" i="3"/>
  <c r="DJ1244" i="3" s="1"/>
  <c r="AH30" i="1"/>
  <c r="U71" i="1"/>
  <c r="GM69" i="1"/>
  <c r="DF98" i="3"/>
  <c r="DI98" i="3"/>
  <c r="DG98" i="3"/>
  <c r="DJ98" i="3" s="1"/>
  <c r="DH98" i="3"/>
  <c r="DI102" i="3"/>
  <c r="DH102" i="3"/>
  <c r="DF102" i="3"/>
  <c r="DJ102" i="3" s="1"/>
  <c r="DG102" i="3"/>
  <c r="X255" i="1"/>
  <c r="CY255" i="1"/>
  <c r="Y255" i="1"/>
  <c r="CZ255" i="1"/>
  <c r="CG251" i="1"/>
  <c r="AX258" i="1"/>
  <c r="DH1221" i="3"/>
  <c r="DI1221" i="3"/>
  <c r="DJ1221" i="3" s="1"/>
  <c r="DF1221" i="3"/>
  <c r="DG1221" i="3"/>
  <c r="DI1252" i="3"/>
  <c r="DF1252" i="3"/>
  <c r="DG1252" i="3"/>
  <c r="DJ1252" i="3" s="1"/>
  <c r="DH1252" i="3"/>
  <c r="AF30" i="1"/>
  <c r="S71" i="1"/>
  <c r="AI30" i="1"/>
  <c r="V71" i="1"/>
  <c r="GB30" i="1"/>
  <c r="ES71" i="1"/>
  <c r="CP109" i="1"/>
  <c r="O109" i="1" s="1"/>
  <c r="GM109" i="1" s="1"/>
  <c r="CP111" i="1"/>
  <c r="O111" i="1" s="1"/>
  <c r="GM111" i="1" s="1"/>
  <c r="CP113" i="1"/>
  <c r="O113" i="1" s="1"/>
  <c r="GM113" i="1" s="1"/>
  <c r="CP115" i="1"/>
  <c r="O115" i="1" s="1"/>
  <c r="GM115" i="1" s="1"/>
  <c r="EM103" i="1"/>
  <c r="P137" i="1"/>
  <c r="AQ150" i="1"/>
  <c r="F229" i="1"/>
  <c r="F277" i="1"/>
  <c r="AU251" i="1"/>
  <c r="DH1200" i="3"/>
  <c r="DI1200" i="3"/>
  <c r="DF1200" i="3"/>
  <c r="DG1200" i="3"/>
  <c r="DJ1200" i="3" s="1"/>
  <c r="DH1223" i="3"/>
  <c r="DI1223" i="3"/>
  <c r="DF1223" i="3"/>
  <c r="DG1223" i="3"/>
  <c r="DJ1223" i="3" s="1"/>
  <c r="EA30" i="1"/>
  <c r="DN71" i="1"/>
  <c r="CP105" i="1"/>
  <c r="O105" i="1" s="1"/>
  <c r="CP108" i="1"/>
  <c r="O108" i="1" s="1"/>
  <c r="GM108" i="1" s="1"/>
  <c r="X154" i="1"/>
  <c r="GM154" i="1" s="1"/>
  <c r="CY154" i="1"/>
  <c r="Y154" i="1"/>
  <c r="CZ154" i="1"/>
  <c r="X156" i="1"/>
  <c r="GM156" i="1" s="1"/>
  <c r="CY156" i="1"/>
  <c r="Y156" i="1"/>
  <c r="CZ156" i="1"/>
  <c r="X158" i="1"/>
  <c r="CY158" i="1"/>
  <c r="Y158" i="1"/>
  <c r="CZ158" i="1"/>
  <c r="X160" i="1"/>
  <c r="CY160" i="1"/>
  <c r="Y160" i="1"/>
  <c r="CZ160" i="1"/>
  <c r="X162" i="1"/>
  <c r="GM162" i="1" s="1"/>
  <c r="CY162" i="1"/>
  <c r="Y162" i="1"/>
  <c r="CZ162" i="1"/>
  <c r="X164" i="1"/>
  <c r="GM164" i="1" s="1"/>
  <c r="CY164" i="1"/>
  <c r="Y164" i="1"/>
  <c r="CZ164" i="1"/>
  <c r="X166" i="1"/>
  <c r="CY166" i="1"/>
  <c r="Y166" i="1"/>
  <c r="CZ166" i="1"/>
  <c r="X168" i="1"/>
  <c r="CY168" i="1"/>
  <c r="Y168" i="1"/>
  <c r="CZ168" i="1"/>
  <c r="X170" i="1"/>
  <c r="GM170" i="1" s="1"/>
  <c r="CY170" i="1"/>
  <c r="Y170" i="1"/>
  <c r="CZ170" i="1"/>
  <c r="X172" i="1"/>
  <c r="GM172" i="1" s="1"/>
  <c r="CY172" i="1"/>
  <c r="Y172" i="1"/>
  <c r="CZ172" i="1"/>
  <c r="X174" i="1"/>
  <c r="CY174" i="1"/>
  <c r="Y174" i="1"/>
  <c r="CZ174" i="1"/>
  <c r="X176" i="1"/>
  <c r="CY176" i="1"/>
  <c r="Y176" i="1"/>
  <c r="CZ176" i="1"/>
  <c r="X178" i="1"/>
  <c r="GM178" i="1" s="1"/>
  <c r="CY178" i="1"/>
  <c r="Y178" i="1"/>
  <c r="CZ178" i="1"/>
  <c r="X180" i="1"/>
  <c r="GM180" i="1" s="1"/>
  <c r="CY180" i="1"/>
  <c r="Y180" i="1"/>
  <c r="CZ180" i="1"/>
  <c r="X182" i="1"/>
  <c r="CY182" i="1"/>
  <c r="Y182" i="1"/>
  <c r="CZ182" i="1"/>
  <c r="X184" i="1"/>
  <c r="CY184" i="1"/>
  <c r="Y184" i="1"/>
  <c r="CZ184" i="1"/>
  <c r="X186" i="1"/>
  <c r="GM186" i="1" s="1"/>
  <c r="CY186" i="1"/>
  <c r="Y186" i="1"/>
  <c r="CZ186" i="1"/>
  <c r="X188" i="1"/>
  <c r="GM188" i="1" s="1"/>
  <c r="CY188" i="1"/>
  <c r="Y188" i="1"/>
  <c r="CZ188" i="1"/>
  <c r="X190" i="1"/>
  <c r="CY190" i="1"/>
  <c r="Y190" i="1"/>
  <c r="CZ190" i="1"/>
  <c r="X192" i="1"/>
  <c r="CY192" i="1"/>
  <c r="Y192" i="1"/>
  <c r="CZ192" i="1"/>
  <c r="X194" i="1"/>
  <c r="GM194" i="1" s="1"/>
  <c r="CY194" i="1"/>
  <c r="Y194" i="1"/>
  <c r="CZ194" i="1"/>
  <c r="X196" i="1"/>
  <c r="GM196" i="1" s="1"/>
  <c r="CY196" i="1"/>
  <c r="Y196" i="1"/>
  <c r="CZ196" i="1"/>
  <c r="X198" i="1"/>
  <c r="CY198" i="1"/>
  <c r="Y198" i="1"/>
  <c r="CZ198" i="1"/>
  <c r="X200" i="1"/>
  <c r="CY200" i="1"/>
  <c r="Y200" i="1"/>
  <c r="CZ200" i="1"/>
  <c r="X202" i="1"/>
  <c r="GM202" i="1" s="1"/>
  <c r="CY202" i="1"/>
  <c r="Y202" i="1"/>
  <c r="CZ202" i="1"/>
  <c r="X204" i="1"/>
  <c r="GM204" i="1" s="1"/>
  <c r="CY204" i="1"/>
  <c r="Y204" i="1"/>
  <c r="CZ204" i="1"/>
  <c r="X206" i="1"/>
  <c r="CY206" i="1"/>
  <c r="Y206" i="1"/>
  <c r="CZ206" i="1"/>
  <c r="X208" i="1"/>
  <c r="CY208" i="1"/>
  <c r="Y208" i="1"/>
  <c r="CZ208" i="1"/>
  <c r="X210" i="1"/>
  <c r="GM210" i="1" s="1"/>
  <c r="CY210" i="1"/>
  <c r="Y210" i="1"/>
  <c r="CZ210" i="1"/>
  <c r="X212" i="1"/>
  <c r="GM212" i="1" s="1"/>
  <c r="CY212" i="1"/>
  <c r="Y212" i="1"/>
  <c r="CZ212" i="1"/>
  <c r="EL150" i="1"/>
  <c r="P237" i="1"/>
  <c r="EC251" i="1"/>
  <c r="DP258" i="1"/>
  <c r="P251" i="1"/>
  <c r="F261" i="1"/>
  <c r="P271" i="1"/>
  <c r="ET251" i="1"/>
  <c r="DU219" i="1"/>
  <c r="U251" i="1"/>
  <c r="F280" i="1"/>
  <c r="EA251" i="1"/>
  <c r="DN258" i="1"/>
  <c r="CP255" i="1"/>
  <c r="O255" i="1" s="1"/>
  <c r="GM255" i="1" s="1"/>
  <c r="DF174" i="3"/>
  <c r="DH174" i="3"/>
  <c r="DI174" i="3"/>
  <c r="DG174" i="3"/>
  <c r="DJ174" i="3" s="1"/>
  <c r="DF176" i="3"/>
  <c r="DI176" i="3"/>
  <c r="DG176" i="3"/>
  <c r="DJ176" i="3" s="1"/>
  <c r="DH176" i="3"/>
  <c r="DI214" i="3"/>
  <c r="DF214" i="3"/>
  <c r="DH214" i="3"/>
  <c r="DG214" i="3"/>
  <c r="DJ214" i="3" s="1"/>
  <c r="DH262" i="3"/>
  <c r="DI262" i="3"/>
  <c r="DF262" i="3"/>
  <c r="DJ262" i="3" s="1"/>
  <c r="DG262" i="3"/>
  <c r="EH290" i="1"/>
  <c r="P336" i="1"/>
  <c r="ES103" i="1"/>
  <c r="P138" i="1"/>
  <c r="T103" i="1"/>
  <c r="F139" i="1"/>
  <c r="EA150" i="1"/>
  <c r="DN219" i="1"/>
  <c r="CP158" i="1"/>
  <c r="O158" i="1" s="1"/>
  <c r="GM158" i="1" s="1"/>
  <c r="CP166" i="1"/>
  <c r="O166" i="1" s="1"/>
  <c r="GM166" i="1" s="1"/>
  <c r="CP174" i="1"/>
  <c r="O174" i="1" s="1"/>
  <c r="GM174" i="1" s="1"/>
  <c r="CP182" i="1"/>
  <c r="O182" i="1" s="1"/>
  <c r="GM182" i="1" s="1"/>
  <c r="CP190" i="1"/>
  <c r="O190" i="1" s="1"/>
  <c r="GM190" i="1" s="1"/>
  <c r="CP198" i="1"/>
  <c r="O198" i="1" s="1"/>
  <c r="GM198" i="1" s="1"/>
  <c r="CP206" i="1"/>
  <c r="O206" i="1" s="1"/>
  <c r="ER258" i="1"/>
  <c r="GA251" i="1"/>
  <c r="DG164" i="3"/>
  <c r="DJ164" i="3" s="1"/>
  <c r="DH164" i="3"/>
  <c r="DI164" i="3"/>
  <c r="DF164" i="3"/>
  <c r="DF208" i="3"/>
  <c r="DG208" i="3"/>
  <c r="DJ208" i="3" s="1"/>
  <c r="DH208" i="3"/>
  <c r="DI208" i="3"/>
  <c r="DH204" i="3"/>
  <c r="DF204" i="3"/>
  <c r="DG204" i="3"/>
  <c r="DJ204" i="3" s="1"/>
  <c r="DI204" i="3"/>
  <c r="DG244" i="3"/>
  <c r="DJ244" i="3" s="1"/>
  <c r="DF244" i="3"/>
  <c r="DH244" i="3"/>
  <c r="DI244" i="3"/>
  <c r="DI245" i="3"/>
  <c r="DH245" i="3"/>
  <c r="DF245" i="3"/>
  <c r="DG245" i="3"/>
  <c r="DJ245" i="3" s="1"/>
  <c r="CP395" i="1"/>
  <c r="O395" i="1" s="1"/>
  <c r="AC444" i="1"/>
  <c r="DH280" i="3"/>
  <c r="DI280" i="3"/>
  <c r="DJ280" i="3" s="1"/>
  <c r="DF280" i="3"/>
  <c r="DG280" i="3"/>
  <c r="CP415" i="1"/>
  <c r="O415" i="1" s="1"/>
  <c r="GM415" i="1" s="1"/>
  <c r="GN415" i="1" s="1"/>
  <c r="F513" i="1"/>
  <c r="BC476" i="1"/>
  <c r="BC675" i="1"/>
  <c r="DO219" i="1"/>
  <c r="EB150" i="1"/>
  <c r="CH150" i="1"/>
  <c r="AY219" i="1"/>
  <c r="T251" i="1"/>
  <c r="F279" i="1"/>
  <c r="DI153" i="3"/>
  <c r="DJ153" i="3" s="1"/>
  <c r="DF153" i="3"/>
  <c r="DG153" i="3"/>
  <c r="DH153" i="3"/>
  <c r="DI161" i="3"/>
  <c r="DG161" i="3"/>
  <c r="DH161" i="3"/>
  <c r="DF161" i="3"/>
  <c r="DJ161" i="3" s="1"/>
  <c r="DG200" i="3"/>
  <c r="DH200" i="3"/>
  <c r="DI200" i="3"/>
  <c r="DF200" i="3"/>
  <c r="DJ200" i="3" s="1"/>
  <c r="DH199" i="3"/>
  <c r="DI199" i="3"/>
  <c r="DF199" i="3"/>
  <c r="DJ199" i="3" s="1"/>
  <c r="DG199" i="3"/>
  <c r="AP290" i="1"/>
  <c r="F336" i="1"/>
  <c r="DH278" i="3"/>
  <c r="DI278" i="3"/>
  <c r="DF278" i="3"/>
  <c r="DJ278" i="3" s="1"/>
  <c r="DG278" i="3"/>
  <c r="DF306" i="3"/>
  <c r="DG306" i="3"/>
  <c r="DJ306" i="3" s="1"/>
  <c r="DH306" i="3"/>
  <c r="DI306" i="3"/>
  <c r="DG311" i="3"/>
  <c r="DH311" i="3"/>
  <c r="DI311" i="3"/>
  <c r="DF311" i="3"/>
  <c r="DJ311" i="3" s="1"/>
  <c r="CJ103" i="1"/>
  <c r="BA118" i="1"/>
  <c r="AH150" i="1"/>
  <c r="U219" i="1"/>
  <c r="CP157" i="1"/>
  <c r="O157" i="1" s="1"/>
  <c r="GM157" i="1" s="1"/>
  <c r="CP165" i="1"/>
  <c r="O165" i="1" s="1"/>
  <c r="GM165" i="1" s="1"/>
  <c r="CP173" i="1"/>
  <c r="O173" i="1" s="1"/>
  <c r="GM173" i="1" s="1"/>
  <c r="CP181" i="1"/>
  <c r="O181" i="1" s="1"/>
  <c r="GM181" i="1" s="1"/>
  <c r="CP189" i="1"/>
  <c r="O189" i="1" s="1"/>
  <c r="GM189" i="1" s="1"/>
  <c r="CP197" i="1"/>
  <c r="O197" i="1" s="1"/>
  <c r="GM197" i="1" s="1"/>
  <c r="CP205" i="1"/>
  <c r="O205" i="1" s="1"/>
  <c r="GM205" i="1" s="1"/>
  <c r="CP213" i="1"/>
  <c r="O213" i="1" s="1"/>
  <c r="GM213" i="1" s="1"/>
  <c r="CI251" i="1"/>
  <c r="AZ258" i="1"/>
  <c r="CF251" i="1"/>
  <c r="AW258" i="1"/>
  <c r="Y292" i="1"/>
  <c r="CZ292" i="1"/>
  <c r="CY292" i="1"/>
  <c r="X292" i="1"/>
  <c r="GM292" i="1" s="1"/>
  <c r="AF327" i="1"/>
  <c r="DF125" i="3"/>
  <c r="DG125" i="3"/>
  <c r="DJ125" i="3" s="1"/>
  <c r="DH125" i="3"/>
  <c r="DI125" i="3"/>
  <c r="DI147" i="3"/>
  <c r="DF147" i="3"/>
  <c r="DG147" i="3"/>
  <c r="DJ147" i="3" s="1"/>
  <c r="DH147" i="3"/>
  <c r="DH145" i="3"/>
  <c r="DI145" i="3"/>
  <c r="DF145" i="3"/>
  <c r="DG145" i="3"/>
  <c r="DJ145" i="3" s="1"/>
  <c r="GM304" i="1"/>
  <c r="GN304" i="1" s="1"/>
  <c r="DG268" i="3"/>
  <c r="DJ268" i="3" s="1"/>
  <c r="DH268" i="3"/>
  <c r="DI268" i="3"/>
  <c r="DF268" i="3"/>
  <c r="DH271" i="3"/>
  <c r="DI271" i="3"/>
  <c r="DF271" i="3"/>
  <c r="DJ271" i="3" s="1"/>
  <c r="DG271" i="3"/>
  <c r="GM409" i="1"/>
  <c r="GN409" i="1" s="1"/>
  <c r="GM413" i="1"/>
  <c r="GN413" i="1" s="1"/>
  <c r="GM417" i="1"/>
  <c r="GN417" i="1" s="1"/>
  <c r="EA393" i="1"/>
  <c r="DN444" i="1"/>
  <c r="P453" i="1"/>
  <c r="EH393" i="1"/>
  <c r="EA476" i="1"/>
  <c r="DN497" i="1"/>
  <c r="GM495" i="1"/>
  <c r="FR539" i="1"/>
  <c r="CP539" i="1"/>
  <c r="O539" i="1" s="1"/>
  <c r="GM539" i="1" s="1"/>
  <c r="FR555" i="1"/>
  <c r="CP555" i="1"/>
  <c r="O555" i="1" s="1"/>
  <c r="GM555" i="1" s="1"/>
  <c r="X578" i="1"/>
  <c r="CY578" i="1"/>
  <c r="Y578" i="1"/>
  <c r="ED594" i="1" s="1"/>
  <c r="CZ578" i="1"/>
  <c r="AU290" i="1"/>
  <c r="F346" i="1"/>
  <c r="EI393" i="1"/>
  <c r="P454" i="1"/>
  <c r="S497" i="1"/>
  <c r="AF476" i="1"/>
  <c r="DY476" i="1"/>
  <c r="DL497" i="1"/>
  <c r="CP481" i="1"/>
  <c r="O481" i="1" s="1"/>
  <c r="GM481" i="1" s="1"/>
  <c r="GN481" i="1" s="1"/>
  <c r="AK594" i="1"/>
  <c r="CP531" i="1"/>
  <c r="O531" i="1" s="1"/>
  <c r="AC594" i="1"/>
  <c r="F607" i="1"/>
  <c r="BB529" i="1"/>
  <c r="AI393" i="1"/>
  <c r="V444" i="1"/>
  <c r="DU476" i="1"/>
  <c r="DH497" i="1"/>
  <c r="FW497" i="1"/>
  <c r="FX497" i="1"/>
  <c r="FZ497" i="1"/>
  <c r="FR541" i="1"/>
  <c r="CP541" i="1"/>
  <c r="O541" i="1" s="1"/>
  <c r="GM541" i="1" s="1"/>
  <c r="FR557" i="1"/>
  <c r="CP557" i="1"/>
  <c r="O557" i="1" s="1"/>
  <c r="GM557" i="1" s="1"/>
  <c r="FR560" i="1"/>
  <c r="CP560" i="1"/>
  <c r="O560" i="1" s="1"/>
  <c r="GM560" i="1" s="1"/>
  <c r="FR564" i="1"/>
  <c r="CP564" i="1"/>
  <c r="O564" i="1" s="1"/>
  <c r="GM564" i="1" s="1"/>
  <c r="FR568" i="1"/>
  <c r="CP568" i="1"/>
  <c r="O568" i="1" s="1"/>
  <c r="GM568" i="1" s="1"/>
  <c r="FR572" i="1"/>
  <c r="CP572" i="1"/>
  <c r="O572" i="1" s="1"/>
  <c r="GM572" i="1" s="1"/>
  <c r="FR576" i="1"/>
  <c r="CP576" i="1"/>
  <c r="O576" i="1" s="1"/>
  <c r="GM576" i="1" s="1"/>
  <c r="FR592" i="1"/>
  <c r="CP592" i="1"/>
  <c r="O592" i="1" s="1"/>
  <c r="GM592" i="1" s="1"/>
  <c r="EG529" i="1"/>
  <c r="P598" i="1"/>
  <c r="F649" i="1"/>
  <c r="AO626" i="1"/>
  <c r="AI290" i="1"/>
  <c r="V327" i="1"/>
  <c r="CG290" i="1"/>
  <c r="AX327" i="1"/>
  <c r="AG393" i="1"/>
  <c r="T444" i="1"/>
  <c r="P457" i="1"/>
  <c r="ET393" i="1"/>
  <c r="ET675" i="1"/>
  <c r="GM482" i="1"/>
  <c r="GN482" i="1" s="1"/>
  <c r="FR542" i="1"/>
  <c r="CP542" i="1"/>
  <c r="O542" i="1" s="1"/>
  <c r="GM542" i="1" s="1"/>
  <c r="FR558" i="1"/>
  <c r="CP558" i="1"/>
  <c r="O558" i="1" s="1"/>
  <c r="GM558" i="1" s="1"/>
  <c r="DH381" i="3"/>
  <c r="DI381" i="3"/>
  <c r="DJ381" i="3" s="1"/>
  <c r="DF381" i="3"/>
  <c r="DG381" i="3"/>
  <c r="FY529" i="1"/>
  <c r="EP594" i="1"/>
  <c r="CG626" i="1"/>
  <c r="AX645" i="1"/>
  <c r="DY529" i="1"/>
  <c r="DL594" i="1"/>
  <c r="EA626" i="1"/>
  <c r="DN645" i="1"/>
  <c r="BD626" i="1"/>
  <c r="F670" i="1"/>
  <c r="P812" i="1"/>
  <c r="EV764" i="1"/>
  <c r="DF474" i="3"/>
  <c r="DI474" i="3"/>
  <c r="DG474" i="3"/>
  <c r="DJ474" i="3" s="1"/>
  <c r="DH474" i="3"/>
  <c r="DF496" i="3"/>
  <c r="DI496" i="3"/>
  <c r="DH496" i="3"/>
  <c r="DG496" i="3"/>
  <c r="DJ496" i="3" s="1"/>
  <c r="DH527" i="3"/>
  <c r="DI527" i="3"/>
  <c r="DJ527" i="3" s="1"/>
  <c r="DF527" i="3"/>
  <c r="DG527" i="3"/>
  <c r="DH549" i="3"/>
  <c r="DI549" i="3"/>
  <c r="DF549" i="3"/>
  <c r="DG549" i="3"/>
  <c r="DJ549" i="3" s="1"/>
  <c r="DH563" i="3"/>
  <c r="DI563" i="3"/>
  <c r="DJ563" i="3" s="1"/>
  <c r="DF563" i="3"/>
  <c r="DG563" i="3"/>
  <c r="DH592" i="3"/>
  <c r="DI592" i="3"/>
  <c r="DF592" i="3"/>
  <c r="DJ592" i="3" s="1"/>
  <c r="DG592" i="3"/>
  <c r="DI629" i="3"/>
  <c r="DF629" i="3"/>
  <c r="DJ629" i="3" s="1"/>
  <c r="DG629" i="3"/>
  <c r="DH629" i="3"/>
  <c r="AP819" i="1"/>
  <c r="F869" i="1"/>
  <c r="DF645" i="3"/>
  <c r="DG645" i="3"/>
  <c r="DJ645" i="3" s="1"/>
  <c r="DI645" i="3"/>
  <c r="DH645" i="3"/>
  <c r="DG664" i="3"/>
  <c r="DJ664" i="3" s="1"/>
  <c r="DH664" i="3"/>
  <c r="DI664" i="3"/>
  <c r="DF664" i="3"/>
  <c r="F466" i="1"/>
  <c r="U393" i="1"/>
  <c r="AI529" i="1"/>
  <c r="V594" i="1"/>
  <c r="DY626" i="1"/>
  <c r="DL645" i="1"/>
  <c r="F664" i="1"/>
  <c r="AU626" i="1"/>
  <c r="F663" i="1"/>
  <c r="AT626" i="1"/>
  <c r="AE711" i="1"/>
  <c r="R732" i="1"/>
  <c r="AO711" i="1"/>
  <c r="F736" i="1"/>
  <c r="AO1057" i="1"/>
  <c r="DI787" i="1"/>
  <c r="DV764" i="1"/>
  <c r="EG764" i="1"/>
  <c r="P791" i="1"/>
  <c r="AU819" i="1"/>
  <c r="F879" i="1"/>
  <c r="AJ529" i="1"/>
  <c r="W594" i="1"/>
  <c r="EM529" i="1"/>
  <c r="P613" i="1"/>
  <c r="AJ626" i="1"/>
  <c r="W645" i="1"/>
  <c r="EV711" i="1"/>
  <c r="P757" i="1"/>
  <c r="EV1057" i="1"/>
  <c r="BD764" i="1"/>
  <c r="F812" i="1"/>
  <c r="BD1057" i="1"/>
  <c r="AZ819" i="1"/>
  <c r="F871" i="1"/>
  <c r="P873" i="1"/>
  <c r="ET819" i="1"/>
  <c r="AH476" i="1"/>
  <c r="U497" i="1"/>
  <c r="U675" i="1" s="1"/>
  <c r="GM534" i="1"/>
  <c r="GN534" i="1" s="1"/>
  <c r="EA529" i="1"/>
  <c r="DN594" i="1"/>
  <c r="DM645" i="1"/>
  <c r="DZ626" i="1"/>
  <c r="F655" i="1"/>
  <c r="AQ626" i="1"/>
  <c r="ED732" i="1"/>
  <c r="FR722" i="1"/>
  <c r="FQ732" i="1" s="1"/>
  <c r="CP722" i="1"/>
  <c r="O722" i="1" s="1"/>
  <c r="GM722" i="1" s="1"/>
  <c r="EG711" i="1"/>
  <c r="P736" i="1"/>
  <c r="EG1057" i="1"/>
  <c r="AC787" i="1"/>
  <c r="CP766" i="1"/>
  <c r="O766" i="1" s="1"/>
  <c r="FR770" i="1"/>
  <c r="CP770" i="1"/>
  <c r="O770" i="1" s="1"/>
  <c r="GM770" i="1" s="1"/>
  <c r="FR774" i="1"/>
  <c r="CP774" i="1"/>
  <c r="O774" i="1" s="1"/>
  <c r="GM774" i="1" s="1"/>
  <c r="AK819" i="1"/>
  <c r="X860" i="1"/>
  <c r="DG490" i="3"/>
  <c r="DF490" i="3"/>
  <c r="DJ490" i="3" s="1"/>
  <c r="DH490" i="3"/>
  <c r="DI490" i="3"/>
  <c r="DH489" i="3"/>
  <c r="DG489" i="3"/>
  <c r="DI489" i="3"/>
  <c r="DF489" i="3"/>
  <c r="DJ489" i="3" s="1"/>
  <c r="DH518" i="3"/>
  <c r="DI518" i="3"/>
  <c r="DJ518" i="3" s="1"/>
  <c r="DF518" i="3"/>
  <c r="DG518" i="3"/>
  <c r="DH540" i="3"/>
  <c r="DI540" i="3"/>
  <c r="DF540" i="3"/>
  <c r="DG540" i="3"/>
  <c r="DJ540" i="3" s="1"/>
  <c r="DH554" i="3"/>
  <c r="DI554" i="3"/>
  <c r="DJ554" i="3" s="1"/>
  <c r="DF554" i="3"/>
  <c r="DG554" i="3"/>
  <c r="DG575" i="3"/>
  <c r="DJ575" i="3" s="1"/>
  <c r="DH575" i="3"/>
  <c r="DI575" i="3"/>
  <c r="DF575" i="3"/>
  <c r="DG596" i="3"/>
  <c r="DJ596" i="3" s="1"/>
  <c r="DH596" i="3"/>
  <c r="DI596" i="3"/>
  <c r="DF596" i="3"/>
  <c r="DI619" i="3"/>
  <c r="DF619" i="3"/>
  <c r="DJ619" i="3" s="1"/>
  <c r="DG619" i="3"/>
  <c r="DH619" i="3"/>
  <c r="DI636" i="3"/>
  <c r="DF636" i="3"/>
  <c r="DH636" i="3"/>
  <c r="DG636" i="3"/>
  <c r="DJ636" i="3" s="1"/>
  <c r="EU819" i="1"/>
  <c r="P876" i="1"/>
  <c r="DG657" i="3"/>
  <c r="DH657" i="3"/>
  <c r="DI657" i="3"/>
  <c r="DF657" i="3"/>
  <c r="DJ657" i="3" s="1"/>
  <c r="DH656" i="3"/>
  <c r="DI656" i="3"/>
  <c r="DF656" i="3"/>
  <c r="DJ656" i="3" s="1"/>
  <c r="DG656" i="3"/>
  <c r="BY892" i="1"/>
  <c r="AP931" i="1"/>
  <c r="CI931" i="1"/>
  <c r="AO892" i="1"/>
  <c r="F935" i="1"/>
  <c r="DF679" i="3"/>
  <c r="DG679" i="3"/>
  <c r="DH679" i="3"/>
  <c r="DI679" i="3"/>
  <c r="DJ679" i="3" s="1"/>
  <c r="P1031" i="1"/>
  <c r="EG1020" i="1"/>
  <c r="AG764" i="1"/>
  <c r="T787" i="1"/>
  <c r="EB764" i="1"/>
  <c r="DO787" i="1"/>
  <c r="CP778" i="1"/>
  <c r="O778" i="1" s="1"/>
  <c r="GM778" i="1" s="1"/>
  <c r="GN778" i="1" s="1"/>
  <c r="V860" i="1"/>
  <c r="AI819" i="1"/>
  <c r="AT819" i="1"/>
  <c r="F878" i="1"/>
  <c r="DZ892" i="1"/>
  <c r="DM931" i="1"/>
  <c r="X972" i="1"/>
  <c r="GM972" i="1" s="1"/>
  <c r="GN972" i="1" s="1"/>
  <c r="CY972" i="1"/>
  <c r="Y972" i="1"/>
  <c r="CZ972" i="1"/>
  <c r="EH963" i="1"/>
  <c r="P997" i="1"/>
  <c r="AG1020" i="1"/>
  <c r="T1027" i="1"/>
  <c r="F1040" i="1"/>
  <c r="BB1020" i="1"/>
  <c r="DF730" i="3"/>
  <c r="DJ730" i="3" s="1"/>
  <c r="DI730" i="3"/>
  <c r="DG730" i="3"/>
  <c r="DH730" i="3"/>
  <c r="DG725" i="3"/>
  <c r="DJ725" i="3" s="1"/>
  <c r="DH725" i="3"/>
  <c r="DF725" i="3"/>
  <c r="DI725" i="3"/>
  <c r="DH728" i="3"/>
  <c r="DG728" i="3"/>
  <c r="DF728" i="3"/>
  <c r="DJ728" i="3" s="1"/>
  <c r="DI728" i="3"/>
  <c r="DG780" i="3"/>
  <c r="DH780" i="3"/>
  <c r="DI780" i="3"/>
  <c r="DF780" i="3"/>
  <c r="DJ780" i="3" s="1"/>
  <c r="DF777" i="3"/>
  <c r="DI777" i="3"/>
  <c r="DG777" i="3"/>
  <c r="DJ777" i="3" s="1"/>
  <c r="DH777" i="3"/>
  <c r="DG826" i="3"/>
  <c r="DJ826" i="3" s="1"/>
  <c r="DH826" i="3"/>
  <c r="DI826" i="3"/>
  <c r="DF826" i="3"/>
  <c r="DG873" i="3"/>
  <c r="DH873" i="3"/>
  <c r="DI873" i="3"/>
  <c r="DF873" i="3"/>
  <c r="DJ873" i="3" s="1"/>
  <c r="DH872" i="3"/>
  <c r="DI872" i="3"/>
  <c r="DF872" i="3"/>
  <c r="DJ872" i="3" s="1"/>
  <c r="DG872" i="3"/>
  <c r="P1295" i="1"/>
  <c r="EV1261" i="1"/>
  <c r="EV1476" i="1"/>
  <c r="DF1151" i="3"/>
  <c r="DJ1151" i="3" s="1"/>
  <c r="DG1151" i="3"/>
  <c r="DI1151" i="3"/>
  <c r="DH1151" i="3"/>
  <c r="DG1150" i="3"/>
  <c r="DH1150" i="3"/>
  <c r="DF1150" i="3"/>
  <c r="DJ1150" i="3" s="1"/>
  <c r="DI1150" i="3"/>
  <c r="AH626" i="1"/>
  <c r="U645" i="1"/>
  <c r="AI711" i="1"/>
  <c r="V732" i="1"/>
  <c r="EM764" i="1"/>
  <c r="P806" i="1"/>
  <c r="W860" i="1"/>
  <c r="AJ819" i="1"/>
  <c r="DJ819" i="1"/>
  <c r="P874" i="1"/>
  <c r="U892" i="1"/>
  <c r="F953" i="1"/>
  <c r="DG718" i="3"/>
  <c r="DH718" i="3"/>
  <c r="DI718" i="3"/>
  <c r="DF718" i="3"/>
  <c r="DJ718" i="3" s="1"/>
  <c r="DH721" i="3"/>
  <c r="DI721" i="3"/>
  <c r="DF721" i="3"/>
  <c r="DJ721" i="3" s="1"/>
  <c r="DG721" i="3"/>
  <c r="DI767" i="3"/>
  <c r="DG767" i="3"/>
  <c r="DH767" i="3"/>
  <c r="DF767" i="3"/>
  <c r="DJ767" i="3" s="1"/>
  <c r="DG813" i="3"/>
  <c r="DH813" i="3"/>
  <c r="DI813" i="3"/>
  <c r="DJ813" i="3" s="1"/>
  <c r="DF813" i="3"/>
  <c r="DG859" i="3"/>
  <c r="DJ859" i="3" s="1"/>
  <c r="DH859" i="3"/>
  <c r="DI859" i="3"/>
  <c r="DF859" i="3"/>
  <c r="AX1174" i="1"/>
  <c r="CG1089" i="1"/>
  <c r="DF1018" i="3"/>
  <c r="DJ1018" i="3" s="1"/>
  <c r="DG1018" i="3"/>
  <c r="DH1018" i="3"/>
  <c r="DI1018" i="3"/>
  <c r="DF1005" i="3"/>
  <c r="DG1005" i="3"/>
  <c r="DJ1005" i="3" s="1"/>
  <c r="DH1005" i="3"/>
  <c r="DI1005" i="3"/>
  <c r="DG1013" i="3"/>
  <c r="DH1013" i="3"/>
  <c r="DI1013" i="3"/>
  <c r="DF1013" i="3"/>
  <c r="DJ1013" i="3" s="1"/>
  <c r="DI1270" i="1"/>
  <c r="DV1261" i="1"/>
  <c r="AH711" i="1"/>
  <c r="U732" i="1"/>
  <c r="DZ711" i="1"/>
  <c r="DM732" i="1"/>
  <c r="AJ711" i="1"/>
  <c r="W732" i="1"/>
  <c r="DY819" i="1"/>
  <c r="DL860" i="1"/>
  <c r="FR963" i="1"/>
  <c r="EI988" i="1"/>
  <c r="FY988" i="1"/>
  <c r="GA988" i="1"/>
  <c r="DG697" i="3"/>
  <c r="DJ697" i="3" s="1"/>
  <c r="DH697" i="3"/>
  <c r="DI697" i="3"/>
  <c r="DF697" i="3"/>
  <c r="DI760" i="3"/>
  <c r="DH760" i="3"/>
  <c r="DF760" i="3"/>
  <c r="DJ760" i="3" s="1"/>
  <c r="DG760" i="3"/>
  <c r="DG749" i="3"/>
  <c r="DJ749" i="3" s="1"/>
  <c r="DF749" i="3"/>
  <c r="DH749" i="3"/>
  <c r="DI749" i="3"/>
  <c r="Y1104" i="1"/>
  <c r="CZ1104" i="1"/>
  <c r="X1104" i="1"/>
  <c r="CY1104" i="1"/>
  <c r="Y1106" i="1"/>
  <c r="CZ1106" i="1"/>
  <c r="X1106" i="1"/>
  <c r="CY1106" i="1"/>
  <c r="DG803" i="3"/>
  <c r="DJ803" i="3" s="1"/>
  <c r="DH803" i="3"/>
  <c r="DI803" i="3"/>
  <c r="DF803" i="3"/>
  <c r="DH806" i="3"/>
  <c r="DI806" i="3"/>
  <c r="DF806" i="3"/>
  <c r="DJ806" i="3" s="1"/>
  <c r="DG806" i="3"/>
  <c r="Y1112" i="1"/>
  <c r="CZ1112" i="1"/>
  <c r="X1112" i="1"/>
  <c r="GM1112" i="1" s="1"/>
  <c r="GN1112" i="1" s="1"/>
  <c r="CY1112" i="1"/>
  <c r="Y1114" i="1"/>
  <c r="CZ1114" i="1"/>
  <c r="X1114" i="1"/>
  <c r="GM1114" i="1" s="1"/>
  <c r="GN1114" i="1" s="1"/>
  <c r="CY1114" i="1"/>
  <c r="DG848" i="3"/>
  <c r="DJ848" i="3" s="1"/>
  <c r="DH848" i="3"/>
  <c r="DI848" i="3"/>
  <c r="DF848" i="3"/>
  <c r="Y1121" i="1"/>
  <c r="CZ1121" i="1"/>
  <c r="X1121" i="1"/>
  <c r="CY1121" i="1"/>
  <c r="DF888" i="3"/>
  <c r="DG888" i="3"/>
  <c r="DH888" i="3"/>
  <c r="DI888" i="3"/>
  <c r="DJ888" i="3" s="1"/>
  <c r="DH896" i="3"/>
  <c r="DI896" i="3"/>
  <c r="DF896" i="3"/>
  <c r="DJ896" i="3" s="1"/>
  <c r="DG896" i="3"/>
  <c r="Y1132" i="1"/>
  <c r="CZ1132" i="1"/>
  <c r="X1132" i="1"/>
  <c r="CY1132" i="1"/>
  <c r="BC1089" i="1"/>
  <c r="F1190" i="1"/>
  <c r="DF997" i="3"/>
  <c r="DJ997" i="3" s="1"/>
  <c r="DG997" i="3"/>
  <c r="DH997" i="3"/>
  <c r="DI997" i="3"/>
  <c r="DG984" i="3"/>
  <c r="DJ984" i="3" s="1"/>
  <c r="DH984" i="3"/>
  <c r="DI984" i="3"/>
  <c r="DF984" i="3"/>
  <c r="DH991" i="3"/>
  <c r="DI991" i="3"/>
  <c r="DF991" i="3"/>
  <c r="DJ991" i="3" s="1"/>
  <c r="DG991" i="3"/>
  <c r="AQ711" i="1"/>
  <c r="F742" i="1"/>
  <c r="AQ1057" i="1"/>
  <c r="EB711" i="1"/>
  <c r="DO732" i="1"/>
  <c r="FY764" i="1"/>
  <c r="EP787" i="1"/>
  <c r="DZ819" i="1"/>
  <c r="DM860" i="1"/>
  <c r="DU819" i="1"/>
  <c r="DH860" i="1"/>
  <c r="FW860" i="1"/>
  <c r="FX860" i="1"/>
  <c r="FZ860" i="1"/>
  <c r="EI819" i="1"/>
  <c r="P870" i="1"/>
  <c r="GM895" i="1"/>
  <c r="DT931" i="1"/>
  <c r="DU988" i="1"/>
  <c r="CP966" i="1"/>
  <c r="O966" i="1" s="1"/>
  <c r="AP1020" i="1"/>
  <c r="F1036" i="1"/>
  <c r="DG685" i="3"/>
  <c r="DJ685" i="3" s="1"/>
  <c r="DH685" i="3"/>
  <c r="DI685" i="3"/>
  <c r="DF685" i="3"/>
  <c r="DH687" i="3"/>
  <c r="DI687" i="3"/>
  <c r="DF687" i="3"/>
  <c r="DJ687" i="3" s="1"/>
  <c r="DG687" i="3"/>
  <c r="P1094" i="1"/>
  <c r="GX1094" i="1"/>
  <c r="Q1094" i="1"/>
  <c r="R1094" i="1"/>
  <c r="DG737" i="3"/>
  <c r="DJ737" i="3" s="1"/>
  <c r="DF737" i="3"/>
  <c r="DH737" i="3"/>
  <c r="DI737" i="3"/>
  <c r="DH743" i="3"/>
  <c r="DG743" i="3"/>
  <c r="DF743" i="3"/>
  <c r="DJ743" i="3" s="1"/>
  <c r="DI743" i="3"/>
  <c r="DG796" i="3"/>
  <c r="DH796" i="3"/>
  <c r="DI796" i="3"/>
  <c r="DF796" i="3"/>
  <c r="DJ796" i="3" s="1"/>
  <c r="DH799" i="3"/>
  <c r="DI799" i="3"/>
  <c r="DF799" i="3"/>
  <c r="DJ799" i="3" s="1"/>
  <c r="DG799" i="3"/>
  <c r="DG835" i="3"/>
  <c r="DH835" i="3"/>
  <c r="DI835" i="3"/>
  <c r="DJ835" i="3" s="1"/>
  <c r="DF835" i="3"/>
  <c r="DG885" i="3"/>
  <c r="DH885" i="3"/>
  <c r="DI885" i="3"/>
  <c r="DF885" i="3"/>
  <c r="DJ885" i="3" s="1"/>
  <c r="EH1089" i="1"/>
  <c r="P1183" i="1"/>
  <c r="AE1210" i="1"/>
  <c r="R1229" i="1"/>
  <c r="FR1221" i="1"/>
  <c r="FQ1229" i="1" s="1"/>
  <c r="CP1221" i="1"/>
  <c r="O1221" i="1" s="1"/>
  <c r="GM1221" i="1" s="1"/>
  <c r="FR1225" i="1"/>
  <c r="CP1225" i="1"/>
  <c r="O1225" i="1" s="1"/>
  <c r="GM1225" i="1" s="1"/>
  <c r="EG1210" i="1"/>
  <c r="P1233" i="1"/>
  <c r="EG1476" i="1"/>
  <c r="GA1270" i="1"/>
  <c r="EH1270" i="1"/>
  <c r="FQ1261" i="1"/>
  <c r="FQ1302" i="1"/>
  <c r="GA1313" i="1"/>
  <c r="EH1313" i="1"/>
  <c r="DF1156" i="3"/>
  <c r="DG1156" i="3"/>
  <c r="DJ1156" i="3" s="1"/>
  <c r="DI1156" i="3"/>
  <c r="DH1156" i="3"/>
  <c r="AK988" i="1"/>
  <c r="AG963" i="1"/>
  <c r="T988" i="1"/>
  <c r="P1047" i="1"/>
  <c r="ES1020" i="1"/>
  <c r="AH1089" i="1"/>
  <c r="U1174" i="1"/>
  <c r="CP1098" i="1"/>
  <c r="O1098" i="1" s="1"/>
  <c r="GM1098" i="1" s="1"/>
  <c r="GN1098" i="1" s="1"/>
  <c r="S1110" i="1"/>
  <c r="V1118" i="1"/>
  <c r="AG1210" i="1"/>
  <c r="T1229" i="1"/>
  <c r="V1261" i="1"/>
  <c r="F1293" i="1"/>
  <c r="Q1446" i="1"/>
  <c r="AD1345" i="1"/>
  <c r="X1372" i="1"/>
  <c r="CY1372" i="1"/>
  <c r="Y1372" i="1"/>
  <c r="CZ1372" i="1"/>
  <c r="GM1380" i="1"/>
  <c r="GN1380" i="1" s="1"/>
  <c r="DF1197" i="3"/>
  <c r="DJ1197" i="3" s="1"/>
  <c r="DG1197" i="3"/>
  <c r="DH1197" i="3"/>
  <c r="DI1197" i="3"/>
  <c r="DG1193" i="3"/>
  <c r="DF1193" i="3"/>
  <c r="DJ1193" i="3" s="1"/>
  <c r="DI1193" i="3"/>
  <c r="DH1193" i="3"/>
  <c r="DF1217" i="3"/>
  <c r="DJ1217" i="3" s="1"/>
  <c r="DG1217" i="3"/>
  <c r="DH1217" i="3"/>
  <c r="DI1217" i="3"/>
  <c r="DG1220" i="3"/>
  <c r="DH1220" i="3"/>
  <c r="DI1220" i="3"/>
  <c r="DF1220" i="3"/>
  <c r="DJ1220" i="3" s="1"/>
  <c r="DF1237" i="3"/>
  <c r="DJ1237" i="3" s="1"/>
  <c r="DG1237" i="3"/>
  <c r="DH1237" i="3"/>
  <c r="DI1237" i="3"/>
  <c r="DG1236" i="3"/>
  <c r="DJ1236" i="3" s="1"/>
  <c r="DH1236" i="3"/>
  <c r="DI1236" i="3"/>
  <c r="DF1236" i="3"/>
  <c r="DH1253" i="3"/>
  <c r="DI1253" i="3"/>
  <c r="DF1253" i="3"/>
  <c r="DJ1253" i="3" s="1"/>
  <c r="DG1253" i="3"/>
  <c r="DF1296" i="3"/>
  <c r="DG1296" i="3"/>
  <c r="DJ1296" i="3" s="1"/>
  <c r="DH1296" i="3"/>
  <c r="DI1296" i="3"/>
  <c r="AO1345" i="1"/>
  <c r="F1450" i="1"/>
  <c r="DY963" i="1"/>
  <c r="DL988" i="1"/>
  <c r="DL1020" i="1"/>
  <c r="P1048" i="1"/>
  <c r="BA1174" i="1"/>
  <c r="CJ1089" i="1"/>
  <c r="U1102" i="1"/>
  <c r="AH1210" i="1"/>
  <c r="U1229" i="1"/>
  <c r="P1247" i="1"/>
  <c r="EL1210" i="1"/>
  <c r="AT1210" i="1"/>
  <c r="F1247" i="1"/>
  <c r="AE1261" i="1"/>
  <c r="R1270" i="1"/>
  <c r="AG1302" i="1"/>
  <c r="T1313" i="1"/>
  <c r="DN1313" i="1"/>
  <c r="EA1302" i="1"/>
  <c r="BD1302" i="1"/>
  <c r="F1338" i="1"/>
  <c r="BD1476" i="1"/>
  <c r="X1354" i="1"/>
  <c r="GM1354" i="1" s="1"/>
  <c r="GN1354" i="1" s="1"/>
  <c r="CY1354" i="1"/>
  <c r="CZ1354" i="1"/>
  <c r="Y1354" i="1"/>
  <c r="ED1446" i="1" s="1"/>
  <c r="DX1446" i="1"/>
  <c r="GM1357" i="1"/>
  <c r="GN1357" i="1" s="1"/>
  <c r="DF1169" i="3"/>
  <c r="DJ1169" i="3" s="1"/>
  <c r="DG1169" i="3"/>
  <c r="DI1169" i="3"/>
  <c r="DH1169" i="3"/>
  <c r="DG1168" i="3"/>
  <c r="DH1168" i="3"/>
  <c r="DF1168" i="3"/>
  <c r="DJ1168" i="3" s="1"/>
  <c r="DI1168" i="3"/>
  <c r="X1376" i="1"/>
  <c r="GM1376" i="1" s="1"/>
  <c r="GN1376" i="1" s="1"/>
  <c r="CY1376" i="1"/>
  <c r="CZ1376" i="1"/>
  <c r="Y1376" i="1"/>
  <c r="DF1184" i="3"/>
  <c r="DJ1184" i="3" s="1"/>
  <c r="DG1184" i="3"/>
  <c r="DI1184" i="3"/>
  <c r="DH1184" i="3"/>
  <c r="DG1187" i="3"/>
  <c r="DH1187" i="3"/>
  <c r="DF1187" i="3"/>
  <c r="DJ1187" i="3" s="1"/>
  <c r="DI1187" i="3"/>
  <c r="DF1201" i="3"/>
  <c r="DG1201" i="3"/>
  <c r="DJ1201" i="3" s="1"/>
  <c r="DH1201" i="3"/>
  <c r="DI1201" i="3"/>
  <c r="DF1224" i="3"/>
  <c r="DG1224" i="3"/>
  <c r="DJ1224" i="3" s="1"/>
  <c r="DH1224" i="3"/>
  <c r="DI1224" i="3"/>
  <c r="DG1226" i="3"/>
  <c r="DH1226" i="3"/>
  <c r="DI1226" i="3"/>
  <c r="DF1226" i="3"/>
  <c r="DJ1226" i="3" s="1"/>
  <c r="DG1249" i="3"/>
  <c r="DH1249" i="3"/>
  <c r="DI1249" i="3"/>
  <c r="DF1249" i="3"/>
  <c r="DJ1249" i="3" s="1"/>
  <c r="CI963" i="1"/>
  <c r="AZ988" i="1"/>
  <c r="GB963" i="1"/>
  <c r="ES988" i="1"/>
  <c r="AK1027" i="1"/>
  <c r="P1049" i="1"/>
  <c r="DM1020" i="1"/>
  <c r="GM1092" i="1"/>
  <c r="W1094" i="1"/>
  <c r="CP1121" i="1"/>
  <c r="O1121" i="1" s="1"/>
  <c r="GM1121" i="1" s="1"/>
  <c r="GN1121" i="1" s="1"/>
  <c r="CP1212" i="1"/>
  <c r="O1212" i="1" s="1"/>
  <c r="DN1229" i="1"/>
  <c r="EA1210" i="1"/>
  <c r="AF1261" i="1"/>
  <c r="S1270" i="1"/>
  <c r="AD1270" i="1"/>
  <c r="DH1270" i="1"/>
  <c r="FW1270" i="1"/>
  <c r="FX1270" i="1"/>
  <c r="FZ1270" i="1"/>
  <c r="DU1261" i="1"/>
  <c r="GM1308" i="1"/>
  <c r="GO1308" i="1" s="1"/>
  <c r="CC1313" i="1" s="1"/>
  <c r="CP1347" i="1"/>
  <c r="O1347" i="1" s="1"/>
  <c r="AC1446" i="1"/>
  <c r="GM1351" i="1"/>
  <c r="GN1351" i="1" s="1"/>
  <c r="X1355" i="1"/>
  <c r="GM1355" i="1" s="1"/>
  <c r="GN1355" i="1" s="1"/>
  <c r="CY1355" i="1"/>
  <c r="Y1355" i="1"/>
  <c r="AL1446" i="1" s="1"/>
  <c r="CZ1355" i="1"/>
  <c r="X1358" i="1"/>
  <c r="GM1358" i="1" s="1"/>
  <c r="GN1358" i="1" s="1"/>
  <c r="CY1358" i="1"/>
  <c r="Y1358" i="1"/>
  <c r="CZ1358" i="1"/>
  <c r="DH1172" i="3"/>
  <c r="DI1172" i="3"/>
  <c r="DG1172" i="3"/>
  <c r="DF1172" i="3"/>
  <c r="DJ1172" i="3" s="1"/>
  <c r="X1369" i="1"/>
  <c r="GM1369" i="1" s="1"/>
  <c r="GN1369" i="1" s="1"/>
  <c r="CY1369" i="1"/>
  <c r="CZ1369" i="1"/>
  <c r="Y1369" i="1"/>
  <c r="CP1370" i="1"/>
  <c r="O1370" i="1" s="1"/>
  <c r="FR1433" i="1"/>
  <c r="BY1446" i="1" s="1"/>
  <c r="CP1433" i="1"/>
  <c r="O1433" i="1" s="1"/>
  <c r="GM1433" i="1" s="1"/>
  <c r="EG1345" i="1"/>
  <c r="P1450" i="1"/>
  <c r="DZ963" i="1"/>
  <c r="DM988" i="1"/>
  <c r="CP1104" i="1"/>
  <c r="O1104" i="1" s="1"/>
  <c r="GM1104" i="1" s="1"/>
  <c r="GN1104" i="1" s="1"/>
  <c r="U1118" i="1"/>
  <c r="GM1148" i="1"/>
  <c r="GN1148" i="1" s="1"/>
  <c r="DY1210" i="1"/>
  <c r="DL1229" i="1"/>
  <c r="F1248" i="1"/>
  <c r="AU1210" i="1"/>
  <c r="AU1476" i="1"/>
  <c r="X1264" i="1"/>
  <c r="EC1270" i="1" s="1"/>
  <c r="CY1264" i="1"/>
  <c r="Y1264" i="1"/>
  <c r="ED1270" i="1" s="1"/>
  <c r="CZ1264" i="1"/>
  <c r="DX1270" i="1"/>
  <c r="P1277" i="1"/>
  <c r="EP1261" i="1"/>
  <c r="W1313" i="1"/>
  <c r="AJ1302" i="1"/>
  <c r="P1326" i="1"/>
  <c r="ET1302" i="1"/>
  <c r="CP1367" i="1"/>
  <c r="O1367" i="1" s="1"/>
  <c r="GM1367" i="1" s="1"/>
  <c r="GN1367" i="1" s="1"/>
  <c r="Q1372" i="1"/>
  <c r="CP1372" i="1" s="1"/>
  <c r="O1372" i="1" s="1"/>
  <c r="GM1372" i="1" s="1"/>
  <c r="GN1372" i="1" s="1"/>
  <c r="R1372" i="1"/>
  <c r="W1261" i="1"/>
  <c r="F1294" i="1"/>
  <c r="ES1302" i="1"/>
  <c r="P1333" i="1"/>
  <c r="U1446" i="1"/>
  <c r="AH1345" i="1"/>
  <c r="EM1345" i="1"/>
  <c r="P1465" i="1"/>
  <c r="CG1345" i="1"/>
  <c r="AX1446" i="1"/>
  <c r="AG1345" i="1"/>
  <c r="T1446" i="1"/>
  <c r="FY1345" i="1"/>
  <c r="EP1446" i="1"/>
  <c r="DF69" i="3"/>
  <c r="DJ69" i="3" s="1"/>
  <c r="DH69" i="3"/>
  <c r="DI69" i="3"/>
  <c r="DG69" i="3"/>
  <c r="DH97" i="3"/>
  <c r="DG97" i="3"/>
  <c r="DJ97" i="3" s="1"/>
  <c r="DF97" i="3"/>
  <c r="DI97" i="3"/>
  <c r="DH119" i="3"/>
  <c r="DF119" i="3"/>
  <c r="DJ119" i="3" s="1"/>
  <c r="DG119" i="3"/>
  <c r="DI119" i="3"/>
  <c r="DH89" i="3"/>
  <c r="DI89" i="3"/>
  <c r="DG89" i="3"/>
  <c r="DJ89" i="3" s="1"/>
  <c r="DF89" i="3"/>
  <c r="DH91" i="3"/>
  <c r="DG91" i="3"/>
  <c r="DF91" i="3"/>
  <c r="DI91" i="3"/>
  <c r="DJ91" i="3" s="1"/>
  <c r="DH95" i="3"/>
  <c r="DG95" i="3"/>
  <c r="DF95" i="3"/>
  <c r="DI95" i="3"/>
  <c r="DJ95" i="3" s="1"/>
  <c r="DI114" i="3"/>
  <c r="DF114" i="3"/>
  <c r="DG114" i="3"/>
  <c r="DJ114" i="3" s="1"/>
  <c r="DH114" i="3"/>
  <c r="DI135" i="3"/>
  <c r="DF135" i="3"/>
  <c r="DG135" i="3"/>
  <c r="DJ135" i="3" s="1"/>
  <c r="DH135" i="3"/>
  <c r="DG115" i="3"/>
  <c r="DJ115" i="3" s="1"/>
  <c r="DF115" i="3"/>
  <c r="DH115" i="3"/>
  <c r="DI115" i="3"/>
  <c r="DG148" i="3"/>
  <c r="DJ148" i="3" s="1"/>
  <c r="DH148" i="3"/>
  <c r="DI148" i="3"/>
  <c r="DF148" i="3"/>
  <c r="DH171" i="3"/>
  <c r="DI171" i="3"/>
  <c r="DF171" i="3"/>
  <c r="DJ171" i="3" s="1"/>
  <c r="DG171" i="3"/>
  <c r="DF130" i="3"/>
  <c r="DJ130" i="3" s="1"/>
  <c r="DG130" i="3"/>
  <c r="DH130" i="3"/>
  <c r="DI130" i="3"/>
  <c r="DG136" i="3"/>
  <c r="DJ136" i="3" s="1"/>
  <c r="DF136" i="3"/>
  <c r="DH136" i="3"/>
  <c r="DI136" i="3"/>
  <c r="DI188" i="3"/>
  <c r="DF188" i="3"/>
  <c r="DG188" i="3"/>
  <c r="DJ188" i="3" s="1"/>
  <c r="DH188" i="3"/>
  <c r="DI170" i="3"/>
  <c r="DF170" i="3"/>
  <c r="DJ170" i="3" s="1"/>
  <c r="DG170" i="3"/>
  <c r="DH170" i="3"/>
  <c r="DI151" i="3"/>
  <c r="DF151" i="3"/>
  <c r="DJ151" i="3" s="1"/>
  <c r="DG151" i="3"/>
  <c r="DH151" i="3"/>
  <c r="DI202" i="3"/>
  <c r="DF202" i="3"/>
  <c r="DJ202" i="3" s="1"/>
  <c r="DG202" i="3"/>
  <c r="DH202" i="3"/>
  <c r="DI179" i="3"/>
  <c r="DF179" i="3"/>
  <c r="DJ179" i="3" s="1"/>
  <c r="DG179" i="3"/>
  <c r="DH179" i="3"/>
  <c r="DI228" i="3"/>
  <c r="DF228" i="3"/>
  <c r="DG228" i="3"/>
  <c r="DJ228" i="3" s="1"/>
  <c r="DH228" i="3"/>
  <c r="DF255" i="3"/>
  <c r="DG255" i="3"/>
  <c r="DJ255" i="3" s="1"/>
  <c r="DH255" i="3"/>
  <c r="DI255" i="3"/>
  <c r="DF281" i="3"/>
  <c r="DG281" i="3"/>
  <c r="DJ281" i="3" s="1"/>
  <c r="DH281" i="3"/>
  <c r="DI281" i="3"/>
  <c r="DG187" i="3"/>
  <c r="DJ187" i="3" s="1"/>
  <c r="DF187" i="3"/>
  <c r="DH187" i="3"/>
  <c r="DI187" i="3"/>
  <c r="DF205" i="3"/>
  <c r="DH205" i="3"/>
  <c r="DI205" i="3"/>
  <c r="DG205" i="3"/>
  <c r="DJ205" i="3" s="1"/>
  <c r="DI265" i="3"/>
  <c r="DF265" i="3"/>
  <c r="DG265" i="3"/>
  <c r="DJ265" i="3" s="1"/>
  <c r="DH265" i="3"/>
  <c r="DG259" i="3"/>
  <c r="DH259" i="3"/>
  <c r="DI259" i="3"/>
  <c r="DF259" i="3"/>
  <c r="DJ259" i="3" s="1"/>
  <c r="DG286" i="3"/>
  <c r="DH286" i="3"/>
  <c r="DI286" i="3"/>
  <c r="DF286" i="3"/>
  <c r="DJ286" i="3" s="1"/>
  <c r="DG290" i="3"/>
  <c r="DJ290" i="3" s="1"/>
  <c r="DH290" i="3"/>
  <c r="DI290" i="3"/>
  <c r="DF290" i="3"/>
  <c r="DI277" i="3"/>
  <c r="DF277" i="3"/>
  <c r="DJ277" i="3" s="1"/>
  <c r="DG277" i="3"/>
  <c r="DH277" i="3"/>
  <c r="DF331" i="3"/>
  <c r="DG331" i="3"/>
  <c r="DJ331" i="3" s="1"/>
  <c r="DH331" i="3"/>
  <c r="DI331" i="3"/>
  <c r="DF342" i="3"/>
  <c r="DG342" i="3"/>
  <c r="DJ342" i="3" s="1"/>
  <c r="DH342" i="3"/>
  <c r="DI342" i="3"/>
  <c r="DF366" i="3"/>
  <c r="DG366" i="3"/>
  <c r="DJ366" i="3" s="1"/>
  <c r="DH366" i="3"/>
  <c r="DI366" i="3"/>
  <c r="DG279" i="3"/>
  <c r="DH279" i="3"/>
  <c r="DI279" i="3"/>
  <c r="DF279" i="3"/>
  <c r="DJ279" i="3" s="1"/>
  <c r="DG300" i="3"/>
  <c r="DJ300" i="3" s="1"/>
  <c r="DH300" i="3"/>
  <c r="DF300" i="3"/>
  <c r="DI300" i="3"/>
  <c r="DI338" i="3"/>
  <c r="DF338" i="3"/>
  <c r="DG338" i="3"/>
  <c r="DJ338" i="3" s="1"/>
  <c r="DH338" i="3"/>
  <c r="DI360" i="3"/>
  <c r="DF360" i="3"/>
  <c r="DG360" i="3"/>
  <c r="DJ360" i="3" s="1"/>
  <c r="DH360" i="3"/>
  <c r="DI385" i="3"/>
  <c r="DJ385" i="3" s="1"/>
  <c r="DF385" i="3"/>
  <c r="DG385" i="3"/>
  <c r="DH385" i="3"/>
  <c r="DF414" i="3"/>
  <c r="DG414" i="3"/>
  <c r="DJ414" i="3" s="1"/>
  <c r="DH414" i="3"/>
  <c r="DI414" i="3"/>
  <c r="DI370" i="3"/>
  <c r="DF370" i="3"/>
  <c r="DJ370" i="3" s="1"/>
  <c r="DG370" i="3"/>
  <c r="DH370" i="3"/>
  <c r="DF387" i="3"/>
  <c r="DJ387" i="3" s="1"/>
  <c r="DG387" i="3"/>
  <c r="DH387" i="3"/>
  <c r="DI387" i="3"/>
  <c r="DG372" i="3"/>
  <c r="DH372" i="3"/>
  <c r="DI372" i="3"/>
  <c r="DF372" i="3"/>
  <c r="DJ372" i="3" s="1"/>
  <c r="DI388" i="3"/>
  <c r="DF388" i="3"/>
  <c r="DJ388" i="3" s="1"/>
  <c r="DG388" i="3"/>
  <c r="DH388" i="3"/>
  <c r="DG368" i="3"/>
  <c r="DH368" i="3"/>
  <c r="DI368" i="3"/>
  <c r="DF368" i="3"/>
  <c r="DJ368" i="3" s="1"/>
  <c r="DH411" i="3"/>
  <c r="DI411" i="3"/>
  <c r="DF411" i="3"/>
  <c r="DJ411" i="3" s="1"/>
  <c r="DG411" i="3"/>
  <c r="DH482" i="3"/>
  <c r="DG482" i="3"/>
  <c r="DF482" i="3"/>
  <c r="DI482" i="3"/>
  <c r="DJ482" i="3" s="1"/>
  <c r="DH486" i="3"/>
  <c r="DG486" i="3"/>
  <c r="DJ486" i="3" s="1"/>
  <c r="DF486" i="3"/>
  <c r="DI486" i="3"/>
  <c r="DH493" i="3"/>
  <c r="DG493" i="3"/>
  <c r="DJ493" i="3" s="1"/>
  <c r="DI493" i="3"/>
  <c r="DF493" i="3"/>
  <c r="DF523" i="3"/>
  <c r="DG523" i="3"/>
  <c r="DJ523" i="3" s="1"/>
  <c r="DH523" i="3"/>
  <c r="DI523" i="3"/>
  <c r="DF537" i="3"/>
  <c r="DG537" i="3"/>
  <c r="DJ537" i="3" s="1"/>
  <c r="DH537" i="3"/>
  <c r="DI537" i="3"/>
  <c r="DF548" i="3"/>
  <c r="DG548" i="3"/>
  <c r="DJ548" i="3" s="1"/>
  <c r="DH548" i="3"/>
  <c r="DI548" i="3"/>
  <c r="DF559" i="3"/>
  <c r="DG559" i="3"/>
  <c r="DJ559" i="3" s="1"/>
  <c r="DH559" i="3"/>
  <c r="DI559" i="3"/>
  <c r="DF585" i="3"/>
  <c r="DG585" i="3"/>
  <c r="DJ585" i="3" s="1"/>
  <c r="DH585" i="3"/>
  <c r="DI585" i="3"/>
  <c r="DI501" i="3"/>
  <c r="DF501" i="3"/>
  <c r="DG501" i="3"/>
  <c r="DJ501" i="3" s="1"/>
  <c r="DH501" i="3"/>
  <c r="DI576" i="3"/>
  <c r="DF576" i="3"/>
  <c r="DG576" i="3"/>
  <c r="DJ576" i="3" s="1"/>
  <c r="DH576" i="3"/>
  <c r="DI597" i="3"/>
  <c r="DF597" i="3"/>
  <c r="DG597" i="3"/>
  <c r="DJ597" i="3" s="1"/>
  <c r="DH597" i="3"/>
  <c r="DG500" i="3"/>
  <c r="DF500" i="3"/>
  <c r="DH500" i="3"/>
  <c r="DI500" i="3"/>
  <c r="DJ500" i="3" s="1"/>
  <c r="DG580" i="3"/>
  <c r="DH580" i="3"/>
  <c r="DI580" i="3"/>
  <c r="DF580" i="3"/>
  <c r="DJ580" i="3" s="1"/>
  <c r="DH625" i="3"/>
  <c r="DI625" i="3"/>
  <c r="DF625" i="3"/>
  <c r="DG625" i="3"/>
  <c r="DJ625" i="3" s="1"/>
  <c r="DG647" i="3"/>
  <c r="DH647" i="3"/>
  <c r="DF647" i="3"/>
  <c r="DJ647" i="3" s="1"/>
  <c r="DI647" i="3"/>
  <c r="DG535" i="3"/>
  <c r="DH535" i="3"/>
  <c r="DI535" i="3"/>
  <c r="DF535" i="3"/>
  <c r="DJ535" i="3" s="1"/>
  <c r="DG571" i="3"/>
  <c r="DH571" i="3"/>
  <c r="DI571" i="3"/>
  <c r="DF571" i="3"/>
  <c r="DJ571" i="3" s="1"/>
  <c r="DH650" i="3"/>
  <c r="DI650" i="3"/>
  <c r="DF650" i="3"/>
  <c r="DJ650" i="3" s="1"/>
  <c r="DG650" i="3"/>
  <c r="DI515" i="3"/>
  <c r="DF515" i="3"/>
  <c r="DJ515" i="3" s="1"/>
  <c r="DG515" i="3"/>
  <c r="DH515" i="3"/>
  <c r="DI551" i="3"/>
  <c r="DF551" i="3"/>
  <c r="DJ551" i="3" s="1"/>
  <c r="DG551" i="3"/>
  <c r="DH551" i="3"/>
  <c r="DG589" i="3"/>
  <c r="DH589" i="3"/>
  <c r="DI589" i="3"/>
  <c r="DF589" i="3"/>
  <c r="DJ589" i="3" s="1"/>
  <c r="DG608" i="3"/>
  <c r="DJ608" i="3" s="1"/>
  <c r="DH608" i="3"/>
  <c r="DI608" i="3"/>
  <c r="DF608" i="3"/>
  <c r="DG612" i="3"/>
  <c r="DH612" i="3"/>
  <c r="DI612" i="3"/>
  <c r="DF612" i="3"/>
  <c r="DJ612" i="3" s="1"/>
  <c r="DG637" i="3"/>
  <c r="DJ637" i="3" s="1"/>
  <c r="DH637" i="3"/>
  <c r="DI637" i="3"/>
  <c r="DF637" i="3"/>
  <c r="DH646" i="3"/>
  <c r="DI646" i="3"/>
  <c r="DF646" i="3"/>
  <c r="DG646" i="3"/>
  <c r="DJ646" i="3" s="1"/>
  <c r="DG517" i="3"/>
  <c r="DH517" i="3"/>
  <c r="DI517" i="3"/>
  <c r="DF517" i="3"/>
  <c r="DJ517" i="3" s="1"/>
  <c r="DG553" i="3"/>
  <c r="DH553" i="3"/>
  <c r="DI553" i="3"/>
  <c r="DF553" i="3"/>
  <c r="DJ553" i="3" s="1"/>
  <c r="DF599" i="3"/>
  <c r="DJ599" i="3" s="1"/>
  <c r="DG599" i="3"/>
  <c r="DH599" i="3"/>
  <c r="DI599" i="3"/>
  <c r="DH620" i="3"/>
  <c r="DI620" i="3"/>
  <c r="DF620" i="3"/>
  <c r="DJ620" i="3" s="1"/>
  <c r="DG620" i="3"/>
  <c r="DH627" i="3"/>
  <c r="DI627" i="3"/>
  <c r="DF627" i="3"/>
  <c r="DG627" i="3"/>
  <c r="DJ627" i="3" s="1"/>
  <c r="DI670" i="3"/>
  <c r="DF670" i="3"/>
  <c r="DG670" i="3"/>
  <c r="DJ670" i="3" s="1"/>
  <c r="DH670" i="3"/>
  <c r="DI698" i="3"/>
  <c r="DF698" i="3"/>
  <c r="DG698" i="3"/>
  <c r="DJ698" i="3" s="1"/>
  <c r="DH698" i="3"/>
  <c r="DF672" i="3"/>
  <c r="DJ672" i="3" s="1"/>
  <c r="DG672" i="3"/>
  <c r="DH672" i="3"/>
  <c r="DI672" i="3"/>
  <c r="DI748" i="3"/>
  <c r="DJ748" i="3" s="1"/>
  <c r="DH748" i="3"/>
  <c r="DG748" i="3"/>
  <c r="DF748" i="3"/>
  <c r="DI659" i="3"/>
  <c r="DF659" i="3"/>
  <c r="DJ659" i="3" s="1"/>
  <c r="DG659" i="3"/>
  <c r="DH659" i="3"/>
  <c r="DI720" i="3"/>
  <c r="DF720" i="3"/>
  <c r="DJ720" i="3" s="1"/>
  <c r="DG720" i="3"/>
  <c r="DH720" i="3"/>
  <c r="DI738" i="3"/>
  <c r="DH738" i="3"/>
  <c r="DG738" i="3"/>
  <c r="DJ738" i="3" s="1"/>
  <c r="DF738" i="3"/>
  <c r="DH794" i="3"/>
  <c r="DI794" i="3"/>
  <c r="DF794" i="3"/>
  <c r="DJ794" i="3" s="1"/>
  <c r="DG794" i="3"/>
  <c r="DI666" i="3"/>
  <c r="DF666" i="3"/>
  <c r="DJ666" i="3" s="1"/>
  <c r="DG666" i="3"/>
  <c r="DH666" i="3"/>
  <c r="DF708" i="3"/>
  <c r="DJ708" i="3" s="1"/>
  <c r="DG708" i="3"/>
  <c r="DH708" i="3"/>
  <c r="DI708" i="3"/>
  <c r="DH764" i="3"/>
  <c r="DF764" i="3"/>
  <c r="DG764" i="3"/>
  <c r="DJ764" i="3" s="1"/>
  <c r="DI764" i="3"/>
  <c r="DI724" i="3"/>
  <c r="DF724" i="3"/>
  <c r="DH724" i="3"/>
  <c r="DG724" i="3"/>
  <c r="DJ724" i="3" s="1"/>
  <c r="DH776" i="3"/>
  <c r="DF776" i="3"/>
  <c r="DG776" i="3"/>
  <c r="DJ776" i="3" s="1"/>
  <c r="DI776" i="3"/>
  <c r="DI814" i="3"/>
  <c r="DF814" i="3"/>
  <c r="DG814" i="3"/>
  <c r="DJ814" i="3" s="1"/>
  <c r="DH814" i="3"/>
  <c r="DI836" i="3"/>
  <c r="DF836" i="3"/>
  <c r="DG836" i="3"/>
  <c r="DJ836" i="3" s="1"/>
  <c r="DH836" i="3"/>
  <c r="DI858" i="3"/>
  <c r="DF858" i="3"/>
  <c r="DG858" i="3"/>
  <c r="DJ858" i="3" s="1"/>
  <c r="DH858" i="3"/>
  <c r="DI880" i="3"/>
  <c r="DF880" i="3"/>
  <c r="DG880" i="3"/>
  <c r="DJ880" i="3" s="1"/>
  <c r="DH880" i="3"/>
  <c r="DI771" i="3"/>
  <c r="DF771" i="3"/>
  <c r="DJ771" i="3" s="1"/>
  <c r="DG771" i="3"/>
  <c r="DH771" i="3"/>
  <c r="DF808" i="3"/>
  <c r="DJ808" i="3" s="1"/>
  <c r="DG808" i="3"/>
  <c r="DH808" i="3"/>
  <c r="DI808" i="3"/>
  <c r="DF830" i="3"/>
  <c r="DJ830" i="3" s="1"/>
  <c r="DG830" i="3"/>
  <c r="DH830" i="3"/>
  <c r="DI830" i="3"/>
  <c r="DF852" i="3"/>
  <c r="DJ852" i="3" s="1"/>
  <c r="DG852" i="3"/>
  <c r="DH852" i="3"/>
  <c r="DI852" i="3"/>
  <c r="DF874" i="3"/>
  <c r="DJ874" i="3" s="1"/>
  <c r="DG874" i="3"/>
  <c r="DH874" i="3"/>
  <c r="DI874" i="3"/>
  <c r="DF797" i="3"/>
  <c r="DJ797" i="3" s="1"/>
  <c r="DG797" i="3"/>
  <c r="DH797" i="3"/>
  <c r="DI797" i="3"/>
  <c r="DF882" i="3"/>
  <c r="DJ882" i="3" s="1"/>
  <c r="DG882" i="3"/>
  <c r="DH882" i="3"/>
  <c r="DI882" i="3"/>
  <c r="DG965" i="3"/>
  <c r="DH965" i="3"/>
  <c r="DI965" i="3"/>
  <c r="DJ965" i="3" s="1"/>
  <c r="DF965" i="3"/>
  <c r="DF785" i="3"/>
  <c r="DJ785" i="3" s="1"/>
  <c r="DG785" i="3"/>
  <c r="DH785" i="3"/>
  <c r="DI785" i="3"/>
  <c r="DF834" i="3"/>
  <c r="DJ834" i="3" s="1"/>
  <c r="DG834" i="3"/>
  <c r="DH834" i="3"/>
  <c r="DI834" i="3"/>
  <c r="DF878" i="3"/>
  <c r="DJ878" i="3" s="1"/>
  <c r="DG878" i="3"/>
  <c r="DH878" i="3"/>
  <c r="DI878" i="3"/>
  <c r="DH920" i="3"/>
  <c r="DG920" i="3"/>
  <c r="DJ920" i="3" s="1"/>
  <c r="DI920" i="3"/>
  <c r="DF920" i="3"/>
  <c r="DI820" i="3"/>
  <c r="DF820" i="3"/>
  <c r="DJ820" i="3" s="1"/>
  <c r="DG820" i="3"/>
  <c r="DH820" i="3"/>
  <c r="DI864" i="3"/>
  <c r="DF864" i="3"/>
  <c r="DJ864" i="3" s="1"/>
  <c r="DG864" i="3"/>
  <c r="DH864" i="3"/>
  <c r="DF894" i="3"/>
  <c r="DJ894" i="3" s="1"/>
  <c r="DG894" i="3"/>
  <c r="DH894" i="3"/>
  <c r="DI894" i="3"/>
  <c r="DI990" i="3"/>
  <c r="DF990" i="3"/>
  <c r="DJ990" i="3" s="1"/>
  <c r="DG990" i="3"/>
  <c r="DH990" i="3"/>
  <c r="DH1006" i="3"/>
  <c r="DI1006" i="3"/>
  <c r="DF1006" i="3"/>
  <c r="DG1006" i="3"/>
  <c r="DJ1006" i="3" s="1"/>
  <c r="DH1158" i="3"/>
  <c r="DI1158" i="3"/>
  <c r="DG1158" i="3"/>
  <c r="DF1158" i="3"/>
  <c r="DJ1158" i="3" s="1"/>
  <c r="DH1195" i="3"/>
  <c r="DI1195" i="3"/>
  <c r="DF1195" i="3"/>
  <c r="DJ1195" i="3" s="1"/>
  <c r="DG1195" i="3"/>
  <c r="DF62" i="3"/>
  <c r="DG62" i="3"/>
  <c r="DJ62" i="3" s="1"/>
  <c r="DH62" i="3"/>
  <c r="DI62" i="3"/>
  <c r="DI1019" i="3"/>
  <c r="DF1019" i="3"/>
  <c r="DJ1019" i="3" s="1"/>
  <c r="DG1019" i="3"/>
  <c r="DH1019" i="3"/>
  <c r="DG1170" i="3"/>
  <c r="DH1170" i="3"/>
  <c r="DF1170" i="3"/>
  <c r="DI1170" i="3"/>
  <c r="DJ1170" i="3" s="1"/>
  <c r="DI1179" i="3"/>
  <c r="DF1179" i="3"/>
  <c r="DH1179" i="3"/>
  <c r="DG1179" i="3"/>
  <c r="DJ1179" i="3" s="1"/>
  <c r="DG1251" i="3"/>
  <c r="DH1251" i="3"/>
  <c r="DI1251" i="3"/>
  <c r="DJ1251" i="3" s="1"/>
  <c r="DF1251" i="3"/>
  <c r="EG30" i="1"/>
  <c r="P75" i="1"/>
  <c r="EG357" i="1"/>
  <c r="DI1002" i="3"/>
  <c r="DF1002" i="3"/>
  <c r="DJ1002" i="3" s="1"/>
  <c r="DG1002" i="3"/>
  <c r="DH1002" i="3"/>
  <c r="DI1185" i="3"/>
  <c r="DF1185" i="3"/>
  <c r="DJ1185" i="3" s="1"/>
  <c r="DH1185" i="3"/>
  <c r="DG1185" i="3"/>
  <c r="BD30" i="1"/>
  <c r="F96" i="1"/>
  <c r="BD357" i="1"/>
  <c r="DH1004" i="3"/>
  <c r="DI1004" i="3"/>
  <c r="DF1004" i="3"/>
  <c r="DG1004" i="3"/>
  <c r="DJ1004" i="3" s="1"/>
  <c r="DH1155" i="3"/>
  <c r="DI1155" i="3"/>
  <c r="DJ1155" i="3" s="1"/>
  <c r="DG1155" i="3"/>
  <c r="DF1155" i="3"/>
  <c r="DH1192" i="3"/>
  <c r="DG1192" i="3"/>
  <c r="DJ1192" i="3" s="1"/>
  <c r="DF1192" i="3"/>
  <c r="DI1192" i="3"/>
  <c r="EI30" i="1"/>
  <c r="P81" i="1"/>
  <c r="EI357" i="1"/>
  <c r="DG76" i="3"/>
  <c r="DF76" i="3"/>
  <c r="DJ76" i="3" s="1"/>
  <c r="DH76" i="3"/>
  <c r="DI76" i="3"/>
  <c r="DI71" i="3"/>
  <c r="DF71" i="3"/>
  <c r="DG71" i="3"/>
  <c r="DJ71" i="3" s="1"/>
  <c r="DH71" i="3"/>
  <c r="DH1225" i="3"/>
  <c r="DI1225" i="3"/>
  <c r="DF1225" i="3"/>
  <c r="DG1225" i="3"/>
  <c r="DJ1225" i="3" s="1"/>
  <c r="DH1291" i="3"/>
  <c r="DI1291" i="3"/>
  <c r="DJ1291" i="3" s="1"/>
  <c r="DF1291" i="3"/>
  <c r="DG1291" i="3"/>
  <c r="DX30" i="1"/>
  <c r="DK71" i="1"/>
  <c r="GM107" i="1"/>
  <c r="CZ110" i="1"/>
  <c r="X110" i="1"/>
  <c r="GM110" i="1" s="1"/>
  <c r="Y110" i="1"/>
  <c r="CY110" i="1"/>
  <c r="CP114" i="1"/>
  <c r="O114" i="1" s="1"/>
  <c r="GM114" i="1" s="1"/>
  <c r="AU103" i="1"/>
  <c r="F137" i="1"/>
  <c r="AU357" i="1"/>
  <c r="EU103" i="1"/>
  <c r="P134" i="1"/>
  <c r="EM150" i="1"/>
  <c r="P238" i="1"/>
  <c r="DI1204" i="3"/>
  <c r="DF1204" i="3"/>
  <c r="DJ1204" i="3" s="1"/>
  <c r="DG1204" i="3"/>
  <c r="DH1204" i="3"/>
  <c r="DI1247" i="3"/>
  <c r="DF1247" i="3"/>
  <c r="DJ1247" i="3" s="1"/>
  <c r="DG1247" i="3"/>
  <c r="DH1247" i="3"/>
  <c r="AQ103" i="1"/>
  <c r="F128" i="1"/>
  <c r="AQ357" i="1"/>
  <c r="R150" i="1"/>
  <c r="F233" i="1"/>
  <c r="DF96" i="3"/>
  <c r="DI96" i="3"/>
  <c r="DG96" i="3"/>
  <c r="DJ96" i="3" s="1"/>
  <c r="DH96" i="3"/>
  <c r="DG120" i="3"/>
  <c r="DF120" i="3"/>
  <c r="DJ120" i="3" s="1"/>
  <c r="DH120" i="3"/>
  <c r="DI120" i="3"/>
  <c r="DG117" i="3"/>
  <c r="DJ117" i="3" s="1"/>
  <c r="DI117" i="3"/>
  <c r="DF117" i="3"/>
  <c r="DH117" i="3"/>
  <c r="DH1295" i="3"/>
  <c r="DI1295" i="3"/>
  <c r="DJ1295" i="3" s="1"/>
  <c r="DF1295" i="3"/>
  <c r="DG1295" i="3"/>
  <c r="CJ30" i="1"/>
  <c r="BA71" i="1"/>
  <c r="GM35" i="1"/>
  <c r="GM39" i="1"/>
  <c r="GM43" i="1"/>
  <c r="GM47" i="1"/>
  <c r="GM51" i="1"/>
  <c r="GM55" i="1"/>
  <c r="GM59" i="1"/>
  <c r="GM63" i="1"/>
  <c r="AJ103" i="1"/>
  <c r="W118" i="1"/>
  <c r="F238" i="1"/>
  <c r="AU150" i="1"/>
  <c r="F274" i="1"/>
  <c r="BC251" i="1"/>
  <c r="DI1208" i="3"/>
  <c r="DF1208" i="3"/>
  <c r="DJ1208" i="3" s="1"/>
  <c r="DG1208" i="3"/>
  <c r="DH1208" i="3"/>
  <c r="DM71" i="1"/>
  <c r="DZ30" i="1"/>
  <c r="BD103" i="1"/>
  <c r="F143" i="1"/>
  <c r="DW219" i="1"/>
  <c r="F222" i="1"/>
  <c r="P150" i="1"/>
  <c r="ET150" i="1"/>
  <c r="P232" i="1"/>
  <c r="X253" i="1"/>
  <c r="AK258" i="1" s="1"/>
  <c r="CY253" i="1"/>
  <c r="Y253" i="1"/>
  <c r="AL258" i="1" s="1"/>
  <c r="CZ253" i="1"/>
  <c r="AF258" i="1"/>
  <c r="BD251" i="1"/>
  <c r="F283" i="1"/>
  <c r="FY251" i="1"/>
  <c r="EP258" i="1"/>
  <c r="DF139" i="3"/>
  <c r="DJ139" i="3" s="1"/>
  <c r="DI139" i="3"/>
  <c r="DG139" i="3"/>
  <c r="DH139" i="3"/>
  <c r="FQ103" i="1"/>
  <c r="GA118" i="1"/>
  <c r="EH118" i="1"/>
  <c r="CP153" i="1"/>
  <c r="O153" i="1" s="1"/>
  <c r="DJ251" i="1"/>
  <c r="P272" i="1"/>
  <c r="DZ251" i="1"/>
  <c r="DM258" i="1"/>
  <c r="GB290" i="1"/>
  <c r="ES327" i="1"/>
  <c r="DF178" i="3"/>
  <c r="DG178" i="3"/>
  <c r="DJ178" i="3" s="1"/>
  <c r="DH178" i="3"/>
  <c r="DI178" i="3"/>
  <c r="X308" i="1"/>
  <c r="CY308" i="1"/>
  <c r="Y308" i="1"/>
  <c r="CZ308" i="1"/>
  <c r="DF221" i="3"/>
  <c r="DJ221" i="3" s="1"/>
  <c r="DG221" i="3"/>
  <c r="DI221" i="3"/>
  <c r="DH221" i="3"/>
  <c r="X316" i="1"/>
  <c r="CY316" i="1"/>
  <c r="Y316" i="1"/>
  <c r="CZ316" i="1"/>
  <c r="DH258" i="3"/>
  <c r="DI258" i="3"/>
  <c r="DF258" i="3"/>
  <c r="DG258" i="3"/>
  <c r="DJ258" i="3" s="1"/>
  <c r="ET290" i="1"/>
  <c r="P340" i="1"/>
  <c r="DH371" i="3"/>
  <c r="DI371" i="3"/>
  <c r="DF371" i="3"/>
  <c r="DJ371" i="3" s="1"/>
  <c r="DG371" i="3"/>
  <c r="DZ150" i="1"/>
  <c r="DM219" i="1"/>
  <c r="CP160" i="1"/>
  <c r="O160" i="1" s="1"/>
  <c r="GM160" i="1" s="1"/>
  <c r="CP168" i="1"/>
  <c r="O168" i="1" s="1"/>
  <c r="GM168" i="1" s="1"/>
  <c r="CP176" i="1"/>
  <c r="O176" i="1" s="1"/>
  <c r="GM176" i="1" s="1"/>
  <c r="CP184" i="1"/>
  <c r="O184" i="1" s="1"/>
  <c r="GM184" i="1" s="1"/>
  <c r="CP192" i="1"/>
  <c r="O192" i="1" s="1"/>
  <c r="GM192" i="1" s="1"/>
  <c r="CP200" i="1"/>
  <c r="O200" i="1" s="1"/>
  <c r="GM200" i="1" s="1"/>
  <c r="CP208" i="1"/>
  <c r="O208" i="1" s="1"/>
  <c r="GM208" i="1" s="1"/>
  <c r="BA251" i="1"/>
  <c r="F278" i="1"/>
  <c r="CP300" i="1"/>
  <c r="O300" i="1" s="1"/>
  <c r="GM300" i="1" s="1"/>
  <c r="GN300" i="1" s="1"/>
  <c r="DI163" i="3"/>
  <c r="DJ163" i="3" s="1"/>
  <c r="DG163" i="3"/>
  <c r="DH163" i="3"/>
  <c r="DF163" i="3"/>
  <c r="DF212" i="3"/>
  <c r="DJ212" i="3" s="1"/>
  <c r="DG212" i="3"/>
  <c r="DH212" i="3"/>
  <c r="DI212" i="3"/>
  <c r="CP316" i="1"/>
  <c r="O316" i="1" s="1"/>
  <c r="GM316" i="1" s="1"/>
  <c r="GN316" i="1" s="1"/>
  <c r="DI243" i="3"/>
  <c r="DJ243" i="3" s="1"/>
  <c r="DF243" i="3"/>
  <c r="DG243" i="3"/>
  <c r="DH243" i="3"/>
  <c r="DI250" i="3"/>
  <c r="DH250" i="3"/>
  <c r="DF250" i="3"/>
  <c r="DJ250" i="3" s="1"/>
  <c r="DG250" i="3"/>
  <c r="DV444" i="1"/>
  <c r="AQ393" i="1"/>
  <c r="F454" i="1"/>
  <c r="AQ675" i="1"/>
  <c r="DY103" i="1"/>
  <c r="DL118" i="1"/>
  <c r="BA219" i="1"/>
  <c r="CJ150" i="1"/>
  <c r="AP150" i="1"/>
  <c r="F228" i="1"/>
  <c r="GA150" i="1"/>
  <c r="ER219" i="1"/>
  <c r="AT251" i="1"/>
  <c r="F276" i="1"/>
  <c r="DG159" i="3"/>
  <c r="DF159" i="3"/>
  <c r="DJ159" i="3" s="1"/>
  <c r="DH159" i="3"/>
  <c r="DI159" i="3"/>
  <c r="DF157" i="3"/>
  <c r="DI157" i="3"/>
  <c r="DG157" i="3"/>
  <c r="DJ157" i="3" s="1"/>
  <c r="DH157" i="3"/>
  <c r="DG197" i="3"/>
  <c r="DJ197" i="3" s="1"/>
  <c r="DH197" i="3"/>
  <c r="DI197" i="3"/>
  <c r="DF197" i="3"/>
  <c r="DF240" i="3"/>
  <c r="DJ240" i="3" s="1"/>
  <c r="DI240" i="3"/>
  <c r="DG240" i="3"/>
  <c r="DH240" i="3"/>
  <c r="AT290" i="1"/>
  <c r="F345" i="1"/>
  <c r="DH275" i="3"/>
  <c r="DI275" i="3"/>
  <c r="DF275" i="3"/>
  <c r="DG275" i="3"/>
  <c r="DJ275" i="3" s="1"/>
  <c r="DI309" i="3"/>
  <c r="DF309" i="3"/>
  <c r="DJ309" i="3" s="1"/>
  <c r="DG309" i="3"/>
  <c r="DH309" i="3"/>
  <c r="EA103" i="1"/>
  <c r="DN118" i="1"/>
  <c r="CP159" i="1"/>
  <c r="O159" i="1" s="1"/>
  <c r="GM159" i="1" s="1"/>
  <c r="CP167" i="1"/>
  <c r="O167" i="1" s="1"/>
  <c r="GM167" i="1" s="1"/>
  <c r="CP175" i="1"/>
  <c r="O175" i="1" s="1"/>
  <c r="GM175" i="1" s="1"/>
  <c r="CP183" i="1"/>
  <c r="O183" i="1" s="1"/>
  <c r="GM183" i="1" s="1"/>
  <c r="CP191" i="1"/>
  <c r="O191" i="1" s="1"/>
  <c r="GM191" i="1" s="1"/>
  <c r="CP199" i="1"/>
  <c r="O199" i="1" s="1"/>
  <c r="GM199" i="1" s="1"/>
  <c r="CP207" i="1"/>
  <c r="O207" i="1" s="1"/>
  <c r="GM207" i="1" s="1"/>
  <c r="GM214" i="1"/>
  <c r="GN214" i="1" s="1"/>
  <c r="V258" i="1"/>
  <c r="AI251" i="1"/>
  <c r="CH251" i="1"/>
  <c r="AY258" i="1"/>
  <c r="R295" i="1"/>
  <c r="DW327" i="1" s="1"/>
  <c r="Q295" i="1"/>
  <c r="DV327" i="1" s="1"/>
  <c r="S295" i="1"/>
  <c r="DF127" i="3"/>
  <c r="DH127" i="3"/>
  <c r="DI127" i="3"/>
  <c r="DG127" i="3"/>
  <c r="DJ127" i="3" s="1"/>
  <c r="DU327" i="1"/>
  <c r="CP293" i="1"/>
  <c r="O293" i="1" s="1"/>
  <c r="DF144" i="3"/>
  <c r="DG144" i="3"/>
  <c r="DJ144" i="3" s="1"/>
  <c r="DH144" i="3"/>
  <c r="DI144" i="3"/>
  <c r="DG185" i="3"/>
  <c r="DJ185" i="3" s="1"/>
  <c r="DH185" i="3"/>
  <c r="DI185" i="3"/>
  <c r="DF185" i="3"/>
  <c r="DG183" i="3"/>
  <c r="DI183" i="3"/>
  <c r="DJ183" i="3" s="1"/>
  <c r="DF183" i="3"/>
  <c r="DH183" i="3"/>
  <c r="GM312" i="1"/>
  <c r="GN312" i="1" s="1"/>
  <c r="DI226" i="3"/>
  <c r="DG226" i="3"/>
  <c r="DJ226" i="3" s="1"/>
  <c r="DH226" i="3"/>
  <c r="DF226" i="3"/>
  <c r="DG225" i="3"/>
  <c r="DJ225" i="3" s="1"/>
  <c r="DI225" i="3"/>
  <c r="DF225" i="3"/>
  <c r="DH225" i="3"/>
  <c r="DG266" i="3"/>
  <c r="DJ266" i="3" s="1"/>
  <c r="DH266" i="3"/>
  <c r="DI266" i="3"/>
  <c r="DF266" i="3"/>
  <c r="GM397" i="1"/>
  <c r="GN397" i="1" s="1"/>
  <c r="GM431" i="1"/>
  <c r="GN431" i="1" s="1"/>
  <c r="GM435" i="1"/>
  <c r="GN435" i="1" s="1"/>
  <c r="GM439" i="1"/>
  <c r="GN439" i="1" s="1"/>
  <c r="F448" i="1"/>
  <c r="AO393" i="1"/>
  <c r="AO675" i="1"/>
  <c r="DH379" i="3"/>
  <c r="DI379" i="3"/>
  <c r="DF379" i="3"/>
  <c r="DJ379" i="3" s="1"/>
  <c r="DG379" i="3"/>
  <c r="U295" i="1"/>
  <c r="DZ327" i="1" s="1"/>
  <c r="BD393" i="1"/>
  <c r="F469" i="1"/>
  <c r="BD675" i="1"/>
  <c r="R497" i="1"/>
  <c r="AE476" i="1"/>
  <c r="ES497" i="1"/>
  <c r="GB476" i="1"/>
  <c r="FR535" i="1"/>
  <c r="CP535" i="1"/>
  <c r="O535" i="1" s="1"/>
  <c r="GM535" i="1" s="1"/>
  <c r="FR551" i="1"/>
  <c r="CP551" i="1"/>
  <c r="O551" i="1" s="1"/>
  <c r="GM551" i="1" s="1"/>
  <c r="AO529" i="1"/>
  <c r="F598" i="1"/>
  <c r="DH413" i="3"/>
  <c r="DI413" i="3"/>
  <c r="DJ413" i="3" s="1"/>
  <c r="DF413" i="3"/>
  <c r="DG413" i="3"/>
  <c r="AJ393" i="1"/>
  <c r="W444" i="1"/>
  <c r="GA393" i="1"/>
  <c r="ER444" i="1"/>
  <c r="AX476" i="1"/>
  <c r="F504" i="1"/>
  <c r="FR536" i="1"/>
  <c r="DU594" i="1"/>
  <c r="CP536" i="1"/>
  <c r="O536" i="1" s="1"/>
  <c r="GM536" i="1" s="1"/>
  <c r="FR540" i="1"/>
  <c r="CP540" i="1"/>
  <c r="O540" i="1" s="1"/>
  <c r="GM540" i="1" s="1"/>
  <c r="FR544" i="1"/>
  <c r="CP544" i="1"/>
  <c r="O544" i="1" s="1"/>
  <c r="GM544" i="1" s="1"/>
  <c r="FR548" i="1"/>
  <c r="CP548" i="1"/>
  <c r="O548" i="1" s="1"/>
  <c r="GM548" i="1" s="1"/>
  <c r="FR552" i="1"/>
  <c r="CP552" i="1"/>
  <c r="O552" i="1" s="1"/>
  <c r="GM552" i="1" s="1"/>
  <c r="FR556" i="1"/>
  <c r="CP556" i="1"/>
  <c r="O556" i="1" s="1"/>
  <c r="GM556" i="1" s="1"/>
  <c r="AJ290" i="1"/>
  <c r="W327" i="1"/>
  <c r="CJ393" i="1"/>
  <c r="BA444" i="1"/>
  <c r="EC444" i="1"/>
  <c r="GM479" i="1"/>
  <c r="DT497" i="1"/>
  <c r="FR537" i="1"/>
  <c r="CP537" i="1"/>
  <c r="O537" i="1" s="1"/>
  <c r="GM537" i="1" s="1"/>
  <c r="FR553" i="1"/>
  <c r="CP553" i="1"/>
  <c r="O553" i="1" s="1"/>
  <c r="GM553" i="1" s="1"/>
  <c r="FR563" i="1"/>
  <c r="CP563" i="1"/>
  <c r="O563" i="1" s="1"/>
  <c r="GM563" i="1" s="1"/>
  <c r="FR567" i="1"/>
  <c r="CP567" i="1"/>
  <c r="O567" i="1" s="1"/>
  <c r="GM567" i="1" s="1"/>
  <c r="FR571" i="1"/>
  <c r="CP571" i="1"/>
  <c r="O571" i="1" s="1"/>
  <c r="GM571" i="1" s="1"/>
  <c r="FR575" i="1"/>
  <c r="CP575" i="1"/>
  <c r="O575" i="1" s="1"/>
  <c r="GM575" i="1" s="1"/>
  <c r="FR591" i="1"/>
  <c r="CP591" i="1"/>
  <c r="O591" i="1" s="1"/>
  <c r="GM591" i="1" s="1"/>
  <c r="EU626" i="1"/>
  <c r="P661" i="1"/>
  <c r="GA290" i="1"/>
  <c r="ER327" i="1"/>
  <c r="DM444" i="1"/>
  <c r="DZ393" i="1"/>
  <c r="AZ393" i="1"/>
  <c r="F455" i="1"/>
  <c r="V497" i="1"/>
  <c r="AI476" i="1"/>
  <c r="X485" i="1"/>
  <c r="GM485" i="1" s="1"/>
  <c r="GN485" i="1" s="1"/>
  <c r="CY485" i="1"/>
  <c r="Y485" i="1"/>
  <c r="CZ485" i="1"/>
  <c r="CP490" i="1"/>
  <c r="O490" i="1" s="1"/>
  <c r="GM490" i="1" s="1"/>
  <c r="DW594" i="1"/>
  <c r="FR546" i="1"/>
  <c r="CP546" i="1"/>
  <c r="O546" i="1" s="1"/>
  <c r="GM546" i="1" s="1"/>
  <c r="AL626" i="1"/>
  <c r="Y645" i="1"/>
  <c r="EV626" i="1"/>
  <c r="P670" i="1"/>
  <c r="AF529" i="1"/>
  <c r="S594" i="1"/>
  <c r="GM713" i="1"/>
  <c r="DG481" i="3"/>
  <c r="DF481" i="3"/>
  <c r="DJ481" i="3" s="1"/>
  <c r="DH481" i="3"/>
  <c r="DI481" i="3"/>
  <c r="DH480" i="3"/>
  <c r="DG480" i="3"/>
  <c r="DF480" i="3"/>
  <c r="DJ480" i="3" s="1"/>
  <c r="DI480" i="3"/>
  <c r="DF494" i="3"/>
  <c r="DI494" i="3"/>
  <c r="DH494" i="3"/>
  <c r="DG494" i="3"/>
  <c r="DJ494" i="3" s="1"/>
  <c r="DG511" i="3"/>
  <c r="DJ511" i="3" s="1"/>
  <c r="DI511" i="3"/>
  <c r="DF511" i="3"/>
  <c r="DH511" i="3"/>
  <c r="DH534" i="3"/>
  <c r="DI534" i="3"/>
  <c r="DF534" i="3"/>
  <c r="DJ534" i="3" s="1"/>
  <c r="DG534" i="3"/>
  <c r="DH547" i="3"/>
  <c r="DI547" i="3"/>
  <c r="DF547" i="3"/>
  <c r="DG547" i="3"/>
  <c r="DJ547" i="3" s="1"/>
  <c r="DH570" i="3"/>
  <c r="DI570" i="3"/>
  <c r="DF570" i="3"/>
  <c r="DJ570" i="3" s="1"/>
  <c r="DG570" i="3"/>
  <c r="DH588" i="3"/>
  <c r="DI588" i="3"/>
  <c r="DF588" i="3"/>
  <c r="DG588" i="3"/>
  <c r="DJ588" i="3" s="1"/>
  <c r="DH605" i="3"/>
  <c r="DI605" i="3"/>
  <c r="DF605" i="3"/>
  <c r="DG605" i="3"/>
  <c r="DJ605" i="3" s="1"/>
  <c r="DF628" i="3"/>
  <c r="DG628" i="3"/>
  <c r="DJ628" i="3" s="1"/>
  <c r="DH628" i="3"/>
  <c r="DI628" i="3"/>
  <c r="BB819" i="1"/>
  <c r="F873" i="1"/>
  <c r="DF643" i="3"/>
  <c r="DG643" i="3"/>
  <c r="DI643" i="3"/>
  <c r="DJ643" i="3" s="1"/>
  <c r="DH643" i="3"/>
  <c r="AT892" i="1"/>
  <c r="F949" i="1"/>
  <c r="DG662" i="3"/>
  <c r="DJ662" i="3" s="1"/>
  <c r="DH662" i="3"/>
  <c r="DI662" i="3"/>
  <c r="DF662" i="3"/>
  <c r="EC594" i="1"/>
  <c r="DZ529" i="1"/>
  <c r="DM594" i="1"/>
  <c r="CP578" i="1"/>
  <c r="O578" i="1" s="1"/>
  <c r="GM578" i="1" s="1"/>
  <c r="GN578" i="1" s="1"/>
  <c r="AK626" i="1"/>
  <c r="X645" i="1"/>
  <c r="FR626" i="1"/>
  <c r="EI645" i="1"/>
  <c r="FY645" i="1"/>
  <c r="AD645" i="1"/>
  <c r="Y641" i="1"/>
  <c r="CZ641" i="1"/>
  <c r="X641" i="1"/>
  <c r="GM641" i="1" s="1"/>
  <c r="GN641" i="1" s="1"/>
  <c r="CY641" i="1"/>
  <c r="EI711" i="1"/>
  <c r="P742" i="1"/>
  <c r="EI1057" i="1"/>
  <c r="F876" i="1"/>
  <c r="BC819" i="1"/>
  <c r="F941" i="1"/>
  <c r="AQ892" i="1"/>
  <c r="AG529" i="1"/>
  <c r="T594" i="1"/>
  <c r="AU529" i="1"/>
  <c r="F613" i="1"/>
  <c r="CJ626" i="1"/>
  <c r="BA645" i="1"/>
  <c r="Y637" i="1"/>
  <c r="ED645" i="1" s="1"/>
  <c r="CZ637" i="1"/>
  <c r="X637" i="1"/>
  <c r="EC645" i="1" s="1"/>
  <c r="CY637" i="1"/>
  <c r="DX645" i="1"/>
  <c r="GM718" i="1"/>
  <c r="P805" i="1"/>
  <c r="EL764" i="1"/>
  <c r="BD819" i="1"/>
  <c r="F885" i="1"/>
  <c r="DT594" i="1"/>
  <c r="AH529" i="1"/>
  <c r="U594" i="1"/>
  <c r="FV626" i="1"/>
  <c r="EM645" i="1"/>
  <c r="DG409" i="3"/>
  <c r="DH409" i="3"/>
  <c r="DI409" i="3"/>
  <c r="DJ409" i="3" s="1"/>
  <c r="DF409" i="3"/>
  <c r="GM642" i="1"/>
  <c r="GN642" i="1" s="1"/>
  <c r="FR723" i="1"/>
  <c r="BY732" i="1" s="1"/>
  <c r="CP723" i="1"/>
  <c r="O723" i="1" s="1"/>
  <c r="GM723" i="1" s="1"/>
  <c r="AK764" i="1"/>
  <c r="X787" i="1"/>
  <c r="FR771" i="1"/>
  <c r="CP771" i="1"/>
  <c r="O771" i="1" s="1"/>
  <c r="GM771" i="1" s="1"/>
  <c r="FR775" i="1"/>
  <c r="CP775" i="1"/>
  <c r="O775" i="1" s="1"/>
  <c r="GM775" i="1" s="1"/>
  <c r="EU764" i="1"/>
  <c r="P803" i="1"/>
  <c r="DF487" i="3"/>
  <c r="DI487" i="3"/>
  <c r="DG487" i="3"/>
  <c r="DJ487" i="3" s="1"/>
  <c r="DH487" i="3"/>
  <c r="DH525" i="3"/>
  <c r="DI525" i="3"/>
  <c r="DF525" i="3"/>
  <c r="DJ525" i="3" s="1"/>
  <c r="DG525" i="3"/>
  <c r="DH538" i="3"/>
  <c r="DI538" i="3"/>
  <c r="DF538" i="3"/>
  <c r="DG538" i="3"/>
  <c r="DJ538" i="3" s="1"/>
  <c r="DH561" i="3"/>
  <c r="DI561" i="3"/>
  <c r="DF561" i="3"/>
  <c r="DJ561" i="3" s="1"/>
  <c r="DG561" i="3"/>
  <c r="GM841" i="1"/>
  <c r="GN841" i="1" s="1"/>
  <c r="DG573" i="3"/>
  <c r="DH573" i="3"/>
  <c r="DI573" i="3"/>
  <c r="DJ573" i="3" s="1"/>
  <c r="DF573" i="3"/>
  <c r="DG594" i="3"/>
  <c r="DJ594" i="3" s="1"/>
  <c r="DH594" i="3"/>
  <c r="DI594" i="3"/>
  <c r="DF594" i="3"/>
  <c r="DH617" i="3"/>
  <c r="DI617" i="3"/>
  <c r="DF617" i="3"/>
  <c r="DG617" i="3"/>
  <c r="DJ617" i="3" s="1"/>
  <c r="DI634" i="3"/>
  <c r="DF634" i="3"/>
  <c r="DH634" i="3"/>
  <c r="DG634" i="3"/>
  <c r="DJ634" i="3" s="1"/>
  <c r="DW892" i="1"/>
  <c r="DJ931" i="1"/>
  <c r="DU892" i="1"/>
  <c r="DH931" i="1"/>
  <c r="FW931" i="1"/>
  <c r="FX931" i="1"/>
  <c r="FZ931" i="1"/>
  <c r="DH674" i="3"/>
  <c r="DI674" i="3"/>
  <c r="DF674" i="3"/>
  <c r="DJ674" i="3" s="1"/>
  <c r="DG674" i="3"/>
  <c r="DG681" i="3"/>
  <c r="DH681" i="3"/>
  <c r="DI681" i="3"/>
  <c r="DF681" i="3"/>
  <c r="DJ681" i="3" s="1"/>
  <c r="EL711" i="1"/>
  <c r="P750" i="1"/>
  <c r="EL1057" i="1"/>
  <c r="AI764" i="1"/>
  <c r="V787" i="1"/>
  <c r="ED787" i="1"/>
  <c r="DL787" i="1"/>
  <c r="DY764" i="1"/>
  <c r="EA892" i="1"/>
  <c r="DN931" i="1"/>
  <c r="GM920" i="1"/>
  <c r="GM928" i="1"/>
  <c r="P946" i="1"/>
  <c r="DK892" i="1"/>
  <c r="DV988" i="1"/>
  <c r="X976" i="1"/>
  <c r="GM976" i="1" s="1"/>
  <c r="GN976" i="1" s="1"/>
  <c r="CY976" i="1"/>
  <c r="Y976" i="1"/>
  <c r="ED988" i="1" s="1"/>
  <c r="CZ976" i="1"/>
  <c r="DJ1027" i="1"/>
  <c r="DW1020" i="1"/>
  <c r="AE1174" i="1"/>
  <c r="DF726" i="3"/>
  <c r="DJ726" i="3" s="1"/>
  <c r="DG726" i="3"/>
  <c r="DI726" i="3"/>
  <c r="DH726" i="3"/>
  <c r="DG723" i="3"/>
  <c r="DJ723" i="3" s="1"/>
  <c r="DH723" i="3"/>
  <c r="DF723" i="3"/>
  <c r="DI723" i="3"/>
  <c r="DG784" i="3"/>
  <c r="DF784" i="3"/>
  <c r="DJ784" i="3" s="1"/>
  <c r="DH784" i="3"/>
  <c r="DI784" i="3"/>
  <c r="DF775" i="3"/>
  <c r="DH775" i="3"/>
  <c r="DI775" i="3"/>
  <c r="DG775" i="3"/>
  <c r="DJ775" i="3" s="1"/>
  <c r="DG824" i="3"/>
  <c r="DH824" i="3"/>
  <c r="DI824" i="3"/>
  <c r="DJ824" i="3" s="1"/>
  <c r="DF824" i="3"/>
  <c r="DG870" i="3"/>
  <c r="DJ870" i="3" s="1"/>
  <c r="DH870" i="3"/>
  <c r="DI870" i="3"/>
  <c r="DF870" i="3"/>
  <c r="EU1089" i="1"/>
  <c r="P1190" i="1"/>
  <c r="DH1153" i="3"/>
  <c r="DI1153" i="3"/>
  <c r="DG1153" i="3"/>
  <c r="DF1153" i="3"/>
  <c r="DJ1153" i="3" s="1"/>
  <c r="AG711" i="1"/>
  <c r="T732" i="1"/>
  <c r="AJ764" i="1"/>
  <c r="W787" i="1"/>
  <c r="F805" i="1"/>
  <c r="AT764" i="1"/>
  <c r="CJ819" i="1"/>
  <c r="BA860" i="1"/>
  <c r="P879" i="1"/>
  <c r="EM819" i="1"/>
  <c r="AG892" i="1"/>
  <c r="T931" i="1"/>
  <c r="CP898" i="1"/>
  <c r="O898" i="1" s="1"/>
  <c r="GM898" i="1" s="1"/>
  <c r="ET963" i="1"/>
  <c r="P1001" i="1"/>
  <c r="ED1027" i="1"/>
  <c r="Y1025" i="1"/>
  <c r="CY1025" i="1"/>
  <c r="CZ1025" i="1"/>
  <c r="X1025" i="1"/>
  <c r="EC1027" i="1" s="1"/>
  <c r="DG714" i="3"/>
  <c r="DH714" i="3"/>
  <c r="DI714" i="3"/>
  <c r="DF714" i="3"/>
  <c r="DJ714" i="3" s="1"/>
  <c r="DH717" i="3"/>
  <c r="DI717" i="3"/>
  <c r="DF717" i="3"/>
  <c r="DJ717" i="3" s="1"/>
  <c r="DG717" i="3"/>
  <c r="DG769" i="3"/>
  <c r="DF769" i="3"/>
  <c r="DJ769" i="3" s="1"/>
  <c r="DH769" i="3"/>
  <c r="DI769" i="3"/>
  <c r="DF761" i="3"/>
  <c r="DH761" i="3"/>
  <c r="DI761" i="3"/>
  <c r="DJ761" i="3" s="1"/>
  <c r="DG761" i="3"/>
  <c r="DG822" i="3"/>
  <c r="DH822" i="3"/>
  <c r="DI822" i="3"/>
  <c r="DF822" i="3"/>
  <c r="DJ822" i="3" s="1"/>
  <c r="DH821" i="3"/>
  <c r="DI821" i="3"/>
  <c r="DF821" i="3"/>
  <c r="DJ821" i="3" s="1"/>
  <c r="DG821" i="3"/>
  <c r="DG857" i="3"/>
  <c r="DH857" i="3"/>
  <c r="DI857" i="3"/>
  <c r="DJ857" i="3" s="1"/>
  <c r="DF857" i="3"/>
  <c r="P1199" i="1"/>
  <c r="EV1089" i="1"/>
  <c r="DF1014" i="3"/>
  <c r="DJ1014" i="3" s="1"/>
  <c r="DG1014" i="3"/>
  <c r="DH1014" i="3"/>
  <c r="DI1014" i="3"/>
  <c r="DF1003" i="3"/>
  <c r="DG1003" i="3"/>
  <c r="DH1003" i="3"/>
  <c r="DI1003" i="3"/>
  <c r="DJ1003" i="3" s="1"/>
  <c r="DG1009" i="3"/>
  <c r="DH1009" i="3"/>
  <c r="DI1009" i="3"/>
  <c r="DF1009" i="3"/>
  <c r="DJ1009" i="3" s="1"/>
  <c r="DH1020" i="3"/>
  <c r="DI1020" i="3"/>
  <c r="DF1020" i="3"/>
  <c r="DJ1020" i="3" s="1"/>
  <c r="DG1020" i="3"/>
  <c r="AQ1261" i="1"/>
  <c r="F1280" i="1"/>
  <c r="F1323" i="1"/>
  <c r="AQ1302" i="1"/>
  <c r="GM714" i="1"/>
  <c r="DY711" i="1"/>
  <c r="DL732" i="1"/>
  <c r="F751" i="1"/>
  <c r="AU711" i="1"/>
  <c r="AU1057" i="1"/>
  <c r="EA764" i="1"/>
  <c r="DN787" i="1"/>
  <c r="AD860" i="1"/>
  <c r="ES931" i="1"/>
  <c r="GB892" i="1"/>
  <c r="EI892" i="1"/>
  <c r="P941" i="1"/>
  <c r="FV963" i="1"/>
  <c r="EM988" i="1"/>
  <c r="EM1057" i="1" s="1"/>
  <c r="AE1027" i="1"/>
  <c r="F1031" i="1"/>
  <c r="AO1020" i="1"/>
  <c r="CP1091" i="1"/>
  <c r="O1091" i="1" s="1"/>
  <c r="AC1174" i="1"/>
  <c r="DG707" i="3"/>
  <c r="DH707" i="3"/>
  <c r="DI707" i="3"/>
  <c r="DF707" i="3"/>
  <c r="DJ707" i="3" s="1"/>
  <c r="Y1097" i="1"/>
  <c r="AL1174" i="1" s="1"/>
  <c r="CZ1097" i="1"/>
  <c r="X1097" i="1"/>
  <c r="GM1097" i="1" s="1"/>
  <c r="GN1097" i="1" s="1"/>
  <c r="CY1097" i="1"/>
  <c r="DF759" i="3"/>
  <c r="DJ759" i="3" s="1"/>
  <c r="DH759" i="3"/>
  <c r="DI759" i="3"/>
  <c r="DG759" i="3"/>
  <c r="DF755" i="3"/>
  <c r="DJ755" i="3" s="1"/>
  <c r="DI755" i="3"/>
  <c r="DG755" i="3"/>
  <c r="DH755" i="3"/>
  <c r="DG801" i="3"/>
  <c r="DJ801" i="3" s="1"/>
  <c r="DH801" i="3"/>
  <c r="DI801" i="3"/>
  <c r="DF801" i="3"/>
  <c r="DG846" i="3"/>
  <c r="DH846" i="3"/>
  <c r="DI846" i="3"/>
  <c r="DJ846" i="3" s="1"/>
  <c r="DF846" i="3"/>
  <c r="DG893" i="3"/>
  <c r="DH893" i="3"/>
  <c r="DI893" i="3"/>
  <c r="DF893" i="3"/>
  <c r="DJ893" i="3" s="1"/>
  <c r="DH892" i="3"/>
  <c r="DI892" i="3"/>
  <c r="DF892" i="3"/>
  <c r="DJ892" i="3" s="1"/>
  <c r="DG892" i="3"/>
  <c r="Y1128" i="1"/>
  <c r="CZ1128" i="1"/>
  <c r="X1128" i="1"/>
  <c r="GM1128" i="1" s="1"/>
  <c r="GN1128" i="1" s="1"/>
  <c r="CY1128" i="1"/>
  <c r="EG1089" i="1"/>
  <c r="P1178" i="1"/>
  <c r="DF993" i="3"/>
  <c r="DJ993" i="3" s="1"/>
  <c r="DG993" i="3"/>
  <c r="DH993" i="3"/>
  <c r="DI993" i="3"/>
  <c r="CG711" i="1"/>
  <c r="AX732" i="1"/>
  <c r="AH764" i="1"/>
  <c r="U787" i="1"/>
  <c r="GB764" i="1"/>
  <c r="ES787" i="1"/>
  <c r="EA819" i="1"/>
  <c r="DN860" i="1"/>
  <c r="FY819" i="1"/>
  <c r="EP860" i="1"/>
  <c r="DY892" i="1"/>
  <c r="DL931" i="1"/>
  <c r="GM970" i="1"/>
  <c r="GN970" i="1" s="1"/>
  <c r="EG963" i="1"/>
  <c r="P992" i="1"/>
  <c r="EP1027" i="1"/>
  <c r="FY1020" i="1"/>
  <c r="DG683" i="3"/>
  <c r="DH683" i="3"/>
  <c r="DI683" i="3"/>
  <c r="DJ683" i="3" s="1"/>
  <c r="DF683" i="3"/>
  <c r="DG744" i="3"/>
  <c r="DF744" i="3"/>
  <c r="DJ744" i="3" s="1"/>
  <c r="DH744" i="3"/>
  <c r="DI744" i="3"/>
  <c r="DG735" i="3"/>
  <c r="DF735" i="3"/>
  <c r="DH735" i="3"/>
  <c r="DI735" i="3"/>
  <c r="DJ735" i="3" s="1"/>
  <c r="DH739" i="3"/>
  <c r="DG739" i="3"/>
  <c r="DF739" i="3"/>
  <c r="DJ739" i="3" s="1"/>
  <c r="DI739" i="3"/>
  <c r="P1102" i="1"/>
  <c r="CP1102" i="1" s="1"/>
  <c r="O1102" i="1" s="1"/>
  <c r="GX1102" i="1"/>
  <c r="Q1102" i="1"/>
  <c r="R1102" i="1"/>
  <c r="DF789" i="3"/>
  <c r="DH789" i="3"/>
  <c r="DI789" i="3"/>
  <c r="DG789" i="3"/>
  <c r="DJ789" i="3" s="1"/>
  <c r="DH795" i="3"/>
  <c r="DI795" i="3"/>
  <c r="DF795" i="3"/>
  <c r="DJ795" i="3" s="1"/>
  <c r="DG795" i="3"/>
  <c r="DG844" i="3"/>
  <c r="DH844" i="3"/>
  <c r="DI844" i="3"/>
  <c r="DF844" i="3"/>
  <c r="DJ844" i="3" s="1"/>
  <c r="DH843" i="3"/>
  <c r="DI843" i="3"/>
  <c r="DF843" i="3"/>
  <c r="DJ843" i="3" s="1"/>
  <c r="DG843" i="3"/>
  <c r="DG881" i="3"/>
  <c r="DJ881" i="3" s="1"/>
  <c r="DH881" i="3"/>
  <c r="DI881" i="3"/>
  <c r="DF881" i="3"/>
  <c r="ET1089" i="1"/>
  <c r="P1187" i="1"/>
  <c r="FR1222" i="1"/>
  <c r="BY1229" i="1" s="1"/>
  <c r="CP1222" i="1"/>
  <c r="O1222" i="1" s="1"/>
  <c r="GM1222" i="1" s="1"/>
  <c r="FR1226" i="1"/>
  <c r="CP1226" i="1"/>
  <c r="O1226" i="1" s="1"/>
  <c r="GM1226" i="1" s="1"/>
  <c r="EU1261" i="1"/>
  <c r="P1286" i="1"/>
  <c r="AO1302" i="1"/>
  <c r="F1317" i="1"/>
  <c r="AO1476" i="1"/>
  <c r="DV1446" i="1"/>
  <c r="DN988" i="1"/>
  <c r="EA963" i="1"/>
  <c r="W1110" i="1"/>
  <c r="T1118" i="1"/>
  <c r="DO1229" i="1"/>
  <c r="EB1210" i="1"/>
  <c r="FY1210" i="1"/>
  <c r="EP1229" i="1"/>
  <c r="DO1261" i="1"/>
  <c r="P1294" i="1"/>
  <c r="AD1302" i="1"/>
  <c r="Q1313" i="1"/>
  <c r="V1313" i="1"/>
  <c r="AI1302" i="1"/>
  <c r="AC1313" i="1"/>
  <c r="CP1306" i="1"/>
  <c r="O1306" i="1" s="1"/>
  <c r="GM1306" i="1" s="1"/>
  <c r="GN1306" i="1" s="1"/>
  <c r="GM1353" i="1"/>
  <c r="GN1353" i="1" s="1"/>
  <c r="Y1359" i="1"/>
  <c r="CZ1359" i="1"/>
  <c r="X1359" i="1"/>
  <c r="CY1359" i="1"/>
  <c r="CP1364" i="1"/>
  <c r="O1364" i="1" s="1"/>
  <c r="GM1364" i="1" s="1"/>
  <c r="GN1364" i="1" s="1"/>
  <c r="X1368" i="1"/>
  <c r="CY1368" i="1"/>
  <c r="Y1368" i="1"/>
  <c r="CZ1368" i="1"/>
  <c r="X1370" i="1"/>
  <c r="CY1370" i="1"/>
  <c r="Y1370" i="1"/>
  <c r="CZ1370" i="1"/>
  <c r="GM1371" i="1"/>
  <c r="GN1371" i="1" s="1"/>
  <c r="Y1373" i="1"/>
  <c r="CZ1373" i="1"/>
  <c r="X1373" i="1"/>
  <c r="CY1373" i="1"/>
  <c r="CP1378" i="1"/>
  <c r="O1378" i="1" s="1"/>
  <c r="GM1378" i="1" s="1"/>
  <c r="GN1378" i="1" s="1"/>
  <c r="DF1191" i="3"/>
  <c r="DI1191" i="3"/>
  <c r="DG1191" i="3"/>
  <c r="DJ1191" i="3" s="1"/>
  <c r="DH1191" i="3"/>
  <c r="DG1216" i="3"/>
  <c r="DH1216" i="3"/>
  <c r="DI1216" i="3"/>
  <c r="DF1216" i="3"/>
  <c r="DJ1216" i="3" s="1"/>
  <c r="DH1219" i="3"/>
  <c r="DI1219" i="3"/>
  <c r="DF1219" i="3"/>
  <c r="DJ1219" i="3" s="1"/>
  <c r="DG1219" i="3"/>
  <c r="DG1234" i="3"/>
  <c r="DJ1234" i="3" s="1"/>
  <c r="DH1234" i="3"/>
  <c r="DI1234" i="3"/>
  <c r="DF1234" i="3"/>
  <c r="DG1258" i="3"/>
  <c r="DH1258" i="3"/>
  <c r="DI1258" i="3"/>
  <c r="DF1258" i="3"/>
  <c r="DJ1258" i="3" s="1"/>
  <c r="P1012" i="1"/>
  <c r="DO963" i="1"/>
  <c r="CP1106" i="1"/>
  <c r="O1106" i="1" s="1"/>
  <c r="GM1106" i="1" s="1"/>
  <c r="GN1106" i="1" s="1"/>
  <c r="S1118" i="1"/>
  <c r="V1126" i="1"/>
  <c r="AL1229" i="1"/>
  <c r="CP1213" i="1"/>
  <c r="O1213" i="1" s="1"/>
  <c r="CP1264" i="1"/>
  <c r="O1264" i="1" s="1"/>
  <c r="CJ1302" i="1"/>
  <c r="BA1313" i="1"/>
  <c r="P1332" i="1"/>
  <c r="EM1302" i="1"/>
  <c r="DF1165" i="3"/>
  <c r="DJ1165" i="3" s="1"/>
  <c r="DG1165" i="3"/>
  <c r="DI1165" i="3"/>
  <c r="DH1165" i="3"/>
  <c r="DG1164" i="3"/>
  <c r="DJ1164" i="3" s="1"/>
  <c r="DH1164" i="3"/>
  <c r="DF1164" i="3"/>
  <c r="DI1164" i="3"/>
  <c r="GM1379" i="1"/>
  <c r="GN1379" i="1" s="1"/>
  <c r="DG1183" i="3"/>
  <c r="DH1183" i="3"/>
  <c r="DF1183" i="3"/>
  <c r="DJ1183" i="3" s="1"/>
  <c r="DI1183" i="3"/>
  <c r="DH1186" i="3"/>
  <c r="DI1186" i="3"/>
  <c r="DG1186" i="3"/>
  <c r="DF1186" i="3"/>
  <c r="DJ1186" i="3" s="1"/>
  <c r="DF1199" i="3"/>
  <c r="DG1199" i="3"/>
  <c r="DH1199" i="3"/>
  <c r="DI1199" i="3"/>
  <c r="DJ1199" i="3" s="1"/>
  <c r="DF1222" i="3"/>
  <c r="DG1222" i="3"/>
  <c r="DJ1222" i="3" s="1"/>
  <c r="DH1222" i="3"/>
  <c r="DI1222" i="3"/>
  <c r="DF1250" i="3"/>
  <c r="DJ1250" i="3" s="1"/>
  <c r="DG1250" i="3"/>
  <c r="DH1250" i="3"/>
  <c r="DI1250" i="3"/>
  <c r="DG1245" i="3"/>
  <c r="DH1245" i="3"/>
  <c r="DI1245" i="3"/>
  <c r="DF1245" i="3"/>
  <c r="DJ1245" i="3" s="1"/>
  <c r="F998" i="1"/>
  <c r="AQ963" i="1"/>
  <c r="AH963" i="1"/>
  <c r="U988" i="1"/>
  <c r="AL1027" i="1"/>
  <c r="U1020" i="1"/>
  <c r="F1049" i="1"/>
  <c r="CP1096" i="1"/>
  <c r="O1096" i="1" s="1"/>
  <c r="GM1096" i="1" s="1"/>
  <c r="GN1096" i="1" s="1"/>
  <c r="U1110" i="1"/>
  <c r="GM1124" i="1"/>
  <c r="GN1124" i="1" s="1"/>
  <c r="CP1132" i="1"/>
  <c r="O1132" i="1" s="1"/>
  <c r="GM1132" i="1" s="1"/>
  <c r="GN1132" i="1" s="1"/>
  <c r="BA1229" i="1"/>
  <c r="CJ1210" i="1"/>
  <c r="EI1261" i="1"/>
  <c r="P1280" i="1"/>
  <c r="CP1348" i="1"/>
  <c r="O1348" i="1" s="1"/>
  <c r="DU1446" i="1"/>
  <c r="GM1352" i="1"/>
  <c r="GN1352" i="1" s="1"/>
  <c r="FQ1446" i="1"/>
  <c r="CP1368" i="1"/>
  <c r="O1368" i="1" s="1"/>
  <c r="GM1368" i="1" s="1"/>
  <c r="GN1368" i="1" s="1"/>
  <c r="FR1444" i="1"/>
  <c r="CP1444" i="1"/>
  <c r="O1444" i="1" s="1"/>
  <c r="GM1444" i="1" s="1"/>
  <c r="V1020" i="1"/>
  <c r="F1050" i="1"/>
  <c r="P1050" i="1"/>
  <c r="DN1020" i="1"/>
  <c r="GM1100" i="1"/>
  <c r="GN1100" i="1" s="1"/>
  <c r="GM1109" i="1"/>
  <c r="GN1109" i="1" s="1"/>
  <c r="EL1089" i="1"/>
  <c r="P1192" i="1"/>
  <c r="DL1270" i="1"/>
  <c r="DY1261" i="1"/>
  <c r="CP1304" i="1"/>
  <c r="O1304" i="1" s="1"/>
  <c r="CP1362" i="1"/>
  <c r="O1362" i="1" s="1"/>
  <c r="GM1362" i="1" s="1"/>
  <c r="GN1362" i="1" s="1"/>
  <c r="CP1373" i="1"/>
  <c r="O1373" i="1" s="1"/>
  <c r="GM1373" i="1" s="1"/>
  <c r="GN1373" i="1" s="1"/>
  <c r="X1441" i="1"/>
  <c r="GM1441" i="1" s="1"/>
  <c r="GO1441" i="1" s="1"/>
  <c r="CC1446" i="1" s="1"/>
  <c r="CY1441" i="1"/>
  <c r="Y1441" i="1"/>
  <c r="CZ1441" i="1"/>
  <c r="BD1345" i="1"/>
  <c r="F1471" i="1"/>
  <c r="DF1292" i="3"/>
  <c r="DG1292" i="3"/>
  <c r="DJ1292" i="3" s="1"/>
  <c r="DH1292" i="3"/>
  <c r="DI1292" i="3"/>
  <c r="BB1345" i="1"/>
  <c r="F1459" i="1"/>
  <c r="W1210" i="1"/>
  <c r="F1253" i="1"/>
  <c r="W1476" i="1"/>
  <c r="P1334" i="1"/>
  <c r="DL1302" i="1"/>
  <c r="F1456" i="1"/>
  <c r="AQ1345" i="1"/>
  <c r="F1292" i="1"/>
  <c r="U1261" i="1"/>
  <c r="U1372" i="1"/>
  <c r="P1337" i="1"/>
  <c r="DO1302" i="1"/>
  <c r="AK1446" i="1"/>
  <c r="V1372" i="1"/>
  <c r="AL1089" i="1" l="1"/>
  <c r="Y1174" i="1"/>
  <c r="CC1345" i="1"/>
  <c r="AT1446" i="1"/>
  <c r="EM707" i="1"/>
  <c r="P1076" i="1"/>
  <c r="EC626" i="1"/>
  <c r="DP645" i="1"/>
  <c r="Y1446" i="1"/>
  <c r="AL1345" i="1"/>
  <c r="GN152" i="1"/>
  <c r="CB219" i="1" s="1"/>
  <c r="ED103" i="1"/>
  <c r="DQ118" i="1"/>
  <c r="BY1210" i="1"/>
  <c r="CI1229" i="1"/>
  <c r="AP1229" i="1"/>
  <c r="DW290" i="1"/>
  <c r="DJ327" i="1"/>
  <c r="BY1345" i="1"/>
  <c r="CI1446" i="1"/>
  <c r="AP1446" i="1"/>
  <c r="FQ711" i="1"/>
  <c r="EH732" i="1"/>
  <c r="GA732" i="1"/>
  <c r="BY711" i="1"/>
  <c r="CI732" i="1"/>
  <c r="AP732" i="1"/>
  <c r="DQ645" i="1"/>
  <c r="ED626" i="1"/>
  <c r="DQ1446" i="1"/>
  <c r="ED1345" i="1"/>
  <c r="U389" i="1"/>
  <c r="F697" i="1"/>
  <c r="GN292" i="1"/>
  <c r="ED963" i="1"/>
  <c r="DQ988" i="1"/>
  <c r="FQ1210" i="1"/>
  <c r="EH1229" i="1"/>
  <c r="GA1229" i="1"/>
  <c r="FX1229" i="1"/>
  <c r="FZ1229" i="1"/>
  <c r="ED529" i="1"/>
  <c r="DQ594" i="1"/>
  <c r="AK1345" i="1"/>
  <c r="X1446" i="1"/>
  <c r="GM1348" i="1"/>
  <c r="DT1446" i="1"/>
  <c r="BA1210" i="1"/>
  <c r="F1249" i="1"/>
  <c r="BA1476" i="1"/>
  <c r="AL1020" i="1"/>
  <c r="Y1027" i="1"/>
  <c r="BA1302" i="1"/>
  <c r="F1333" i="1"/>
  <c r="AL1210" i="1"/>
  <c r="Y1229" i="1"/>
  <c r="AD819" i="1"/>
  <c r="Q860" i="1"/>
  <c r="GN714" i="1"/>
  <c r="FT732" i="1" s="1"/>
  <c r="FS732" i="1"/>
  <c r="DV963" i="1"/>
  <c r="DI988" i="1"/>
  <c r="P808" i="1"/>
  <c r="DL764" i="1"/>
  <c r="EL707" i="1"/>
  <c r="P1075" i="1"/>
  <c r="EO931" i="1"/>
  <c r="FX892" i="1"/>
  <c r="DJ892" i="1"/>
  <c r="P945" i="1"/>
  <c r="U529" i="1"/>
  <c r="F616" i="1"/>
  <c r="DX626" i="1"/>
  <c r="DK645" i="1"/>
  <c r="EI626" i="1"/>
  <c r="P655" i="1"/>
  <c r="AB732" i="1"/>
  <c r="ER290" i="1"/>
  <c r="P338" i="1"/>
  <c r="DP444" i="1"/>
  <c r="EC393" i="1"/>
  <c r="DU529" i="1"/>
  <c r="DH594" i="1"/>
  <c r="FW594" i="1"/>
  <c r="P455" i="1"/>
  <c r="ER393" i="1"/>
  <c r="X295" i="1"/>
  <c r="EC327" i="1" s="1"/>
  <c r="CY295" i="1"/>
  <c r="DX327" i="1"/>
  <c r="Y295" i="1"/>
  <c r="ED327" i="1" s="1"/>
  <c r="CZ295" i="1"/>
  <c r="DI444" i="1"/>
  <c r="DV393" i="1"/>
  <c r="DM150" i="1"/>
  <c r="P241" i="1"/>
  <c r="ES290" i="1"/>
  <c r="P347" i="1"/>
  <c r="ER118" i="1"/>
  <c r="GA103" i="1"/>
  <c r="Y258" i="1"/>
  <c r="AL251" i="1"/>
  <c r="W103" i="1"/>
  <c r="F142" i="1"/>
  <c r="EI26" i="1"/>
  <c r="P367" i="1"/>
  <c r="DX1261" i="1"/>
  <c r="DK1270" i="1"/>
  <c r="DP1270" i="1"/>
  <c r="EC1261" i="1"/>
  <c r="DL1210" i="1"/>
  <c r="P1250" i="1"/>
  <c r="DL1476" i="1"/>
  <c r="P1273" i="1"/>
  <c r="DH1261" i="1"/>
  <c r="EB1174" i="1"/>
  <c r="AZ963" i="1"/>
  <c r="F999" i="1"/>
  <c r="BD1206" i="1"/>
  <c r="F1501" i="1"/>
  <c r="P1336" i="1"/>
  <c r="DN1302" i="1"/>
  <c r="Q1345" i="1"/>
  <c r="F1458" i="1"/>
  <c r="F1196" i="1"/>
  <c r="U1089" i="1"/>
  <c r="T963" i="1"/>
  <c r="F1009" i="1"/>
  <c r="ER1313" i="1"/>
  <c r="GA1302" i="1"/>
  <c r="GA1261" i="1"/>
  <c r="ER1270" i="1"/>
  <c r="R1210" i="1"/>
  <c r="F1243" i="1"/>
  <c r="DW1174" i="1"/>
  <c r="DT892" i="1"/>
  <c r="DG931" i="1"/>
  <c r="FZ819" i="1"/>
  <c r="EQ860" i="1"/>
  <c r="GA963" i="1"/>
  <c r="ER988" i="1"/>
  <c r="P881" i="1"/>
  <c r="DL819" i="1"/>
  <c r="DM711" i="1"/>
  <c r="P754" i="1"/>
  <c r="DM1057" i="1"/>
  <c r="AB787" i="1"/>
  <c r="GM766" i="1"/>
  <c r="P617" i="1"/>
  <c r="DN529" i="1"/>
  <c r="EV707" i="1"/>
  <c r="P1082" i="1"/>
  <c r="DL626" i="1"/>
  <c r="P666" i="1"/>
  <c r="DL529" i="1"/>
  <c r="P615" i="1"/>
  <c r="EP529" i="1"/>
  <c r="P601" i="1"/>
  <c r="AX290" i="1"/>
  <c r="F334" i="1"/>
  <c r="FZ476" i="1"/>
  <c r="EQ497" i="1"/>
  <c r="F512" i="1"/>
  <c r="S476" i="1"/>
  <c r="P467" i="1"/>
  <c r="DN393" i="1"/>
  <c r="DN675" i="1"/>
  <c r="AY150" i="1"/>
  <c r="F227" i="1"/>
  <c r="BC389" i="1"/>
  <c r="F691" i="1"/>
  <c r="CH444" i="1"/>
  <c r="AC393" i="1"/>
  <c r="CF444" i="1"/>
  <c r="CE444" i="1"/>
  <c r="P444" i="1"/>
  <c r="GM206" i="1"/>
  <c r="CA219" i="1" s="1"/>
  <c r="P281" i="1"/>
  <c r="DN251" i="1"/>
  <c r="FZ219" i="1"/>
  <c r="DH219" i="1"/>
  <c r="FW219" i="1"/>
  <c r="FX219" i="1"/>
  <c r="DU150" i="1"/>
  <c r="F93" i="1"/>
  <c r="U30" i="1"/>
  <c r="U357" i="1"/>
  <c r="R103" i="1"/>
  <c r="F132" i="1"/>
  <c r="DO30" i="1"/>
  <c r="P95" i="1"/>
  <c r="DO357" i="1"/>
  <c r="P98" i="1"/>
  <c r="DQ30" i="1"/>
  <c r="GM1359" i="1"/>
  <c r="GN1359" i="1" s="1"/>
  <c r="DX1302" i="1"/>
  <c r="DK1313" i="1"/>
  <c r="EC1302" i="1"/>
  <c r="DP1313" i="1"/>
  <c r="F1328" i="1"/>
  <c r="S1302" i="1"/>
  <c r="DY1174" i="1"/>
  <c r="F1047" i="1"/>
  <c r="BA1020" i="1"/>
  <c r="R1313" i="1"/>
  <c r="AE1302" i="1"/>
  <c r="W963" i="1"/>
  <c r="F1012" i="1"/>
  <c r="AP1261" i="1"/>
  <c r="F1279" i="1"/>
  <c r="GM1023" i="1"/>
  <c r="DT1027" i="1"/>
  <c r="AB988" i="1"/>
  <c r="GM965" i="1"/>
  <c r="U819" i="1"/>
  <c r="F882" i="1"/>
  <c r="BA892" i="1"/>
  <c r="F951" i="1"/>
  <c r="EK860" i="1"/>
  <c r="FT819" i="1"/>
  <c r="DX963" i="1"/>
  <c r="DK988" i="1"/>
  <c r="EC988" i="1"/>
  <c r="T819" i="1"/>
  <c r="F881" i="1"/>
  <c r="F957" i="1"/>
  <c r="X892" i="1"/>
  <c r="AC819" i="1"/>
  <c r="CH860" i="1"/>
  <c r="P860" i="1"/>
  <c r="CE860" i="1"/>
  <c r="CF860" i="1"/>
  <c r="BC707" i="1"/>
  <c r="F1073" i="1"/>
  <c r="DI626" i="1"/>
  <c r="P657" i="1"/>
  <c r="DT626" i="1"/>
  <c r="DG645" i="1"/>
  <c r="EU707" i="1"/>
  <c r="P1073" i="1"/>
  <c r="F601" i="1"/>
  <c r="AX529" i="1"/>
  <c r="S764" i="1"/>
  <c r="F802" i="1"/>
  <c r="EI476" i="1"/>
  <c r="P507" i="1"/>
  <c r="AX675" i="1"/>
  <c r="R594" i="1"/>
  <c r="AE529" i="1"/>
  <c r="T476" i="1"/>
  <c r="F518" i="1"/>
  <c r="Q476" i="1"/>
  <c r="F509" i="1"/>
  <c r="FQ476" i="1"/>
  <c r="GA497" i="1"/>
  <c r="EH497" i="1"/>
  <c r="ES251" i="1"/>
  <c r="P278" i="1"/>
  <c r="V150" i="1"/>
  <c r="F242" i="1"/>
  <c r="DL290" i="1"/>
  <c r="P348" i="1"/>
  <c r="F240" i="1"/>
  <c r="T150" i="1"/>
  <c r="BB389" i="1"/>
  <c r="F688" i="1"/>
  <c r="GM396" i="1"/>
  <c r="DT444" i="1"/>
  <c r="DI251" i="1"/>
  <c r="P270" i="1"/>
  <c r="P273" i="1"/>
  <c r="DK251" i="1"/>
  <c r="F224" i="1"/>
  <c r="AV150" i="1"/>
  <c r="AL219" i="1"/>
  <c r="DT71" i="1"/>
  <c r="GM33" i="1"/>
  <c r="AX103" i="1"/>
  <c r="F125" i="1"/>
  <c r="CE103" i="1"/>
  <c r="AV118" i="1"/>
  <c r="CF30" i="1"/>
  <c r="AW71" i="1"/>
  <c r="AY71" i="1"/>
  <c r="CH30" i="1"/>
  <c r="ET26" i="1"/>
  <c r="P370" i="1"/>
  <c r="ET1506" i="1"/>
  <c r="DI30" i="1"/>
  <c r="P83" i="1"/>
  <c r="FU1345" i="1"/>
  <c r="EL1446" i="1"/>
  <c r="X1102" i="1"/>
  <c r="CY1102" i="1"/>
  <c r="Y1102" i="1"/>
  <c r="CZ1102" i="1"/>
  <c r="V1089" i="1"/>
  <c r="F1197" i="1"/>
  <c r="EO1313" i="1"/>
  <c r="FX1302" i="1"/>
  <c r="AQ1206" i="1"/>
  <c r="F1486" i="1"/>
  <c r="BA711" i="1"/>
  <c r="F752" i="1"/>
  <c r="BA1057" i="1"/>
  <c r="DT732" i="1"/>
  <c r="GM1025" i="1"/>
  <c r="GN1025" i="1" s="1"/>
  <c r="ES819" i="1"/>
  <c r="P880" i="1"/>
  <c r="DN711" i="1"/>
  <c r="P755" i="1"/>
  <c r="DN1057" i="1"/>
  <c r="BY787" i="1"/>
  <c r="AT707" i="1"/>
  <c r="F1075" i="1"/>
  <c r="DH626" i="1"/>
  <c r="P648" i="1"/>
  <c r="DO529" i="1"/>
  <c r="P618" i="1"/>
  <c r="F521" i="1"/>
  <c r="W476" i="1"/>
  <c r="Y529" i="1"/>
  <c r="F621" i="1"/>
  <c r="GM201" i="1"/>
  <c r="GM169" i="1"/>
  <c r="R290" i="1"/>
  <c r="F341" i="1"/>
  <c r="F230" i="1"/>
  <c r="AZ150" i="1"/>
  <c r="DU103" i="1"/>
  <c r="DH118" i="1"/>
  <c r="FW118" i="1"/>
  <c r="FZ118" i="1"/>
  <c r="FX118" i="1"/>
  <c r="Y30" i="1"/>
  <c r="F98" i="1"/>
  <c r="DX103" i="1"/>
  <c r="DK118" i="1"/>
  <c r="DI103" i="1"/>
  <c r="P130" i="1"/>
  <c r="AK118" i="1"/>
  <c r="EL26" i="1"/>
  <c r="P375" i="1"/>
  <c r="W1345" i="1"/>
  <c r="F1470" i="1"/>
  <c r="DJ1302" i="1"/>
  <c r="P1327" i="1"/>
  <c r="GM1307" i="1"/>
  <c r="GN1307" i="1" s="1"/>
  <c r="DI892" i="1"/>
  <c r="P943" i="1"/>
  <c r="DJ626" i="1"/>
  <c r="P659" i="1"/>
  <c r="DJ476" i="1"/>
  <c r="P511" i="1"/>
  <c r="ES1345" i="1"/>
  <c r="P1466" i="1"/>
  <c r="P1255" i="1"/>
  <c r="DP1210" i="1"/>
  <c r="AK1174" i="1"/>
  <c r="AB258" i="1"/>
  <c r="BA1345" i="1"/>
  <c r="F1466" i="1"/>
  <c r="F799" i="1"/>
  <c r="Q764" i="1"/>
  <c r="P1291" i="1"/>
  <c r="DL1261" i="1"/>
  <c r="FQ1345" i="1"/>
  <c r="GA1446" i="1"/>
  <c r="EH1446" i="1"/>
  <c r="U963" i="1"/>
  <c r="F1010" i="1"/>
  <c r="V1302" i="1"/>
  <c r="F1336" i="1"/>
  <c r="P1253" i="1"/>
  <c r="DO1210" i="1"/>
  <c r="DO1476" i="1"/>
  <c r="DN963" i="1"/>
  <c r="P1011" i="1"/>
  <c r="GM1102" i="1"/>
  <c r="GN1102" i="1" s="1"/>
  <c r="P867" i="1"/>
  <c r="EP819" i="1"/>
  <c r="ES764" i="1"/>
  <c r="P807" i="1"/>
  <c r="AX711" i="1"/>
  <c r="F739" i="1"/>
  <c r="AX1057" i="1"/>
  <c r="CF1174" i="1"/>
  <c r="CH1174" i="1"/>
  <c r="AC1089" i="1"/>
  <c r="P1174" i="1"/>
  <c r="CE1174" i="1"/>
  <c r="AE1020" i="1"/>
  <c r="R1027" i="1"/>
  <c r="P810" i="1"/>
  <c r="DN764" i="1"/>
  <c r="T711" i="1"/>
  <c r="F753" i="1"/>
  <c r="T1057" i="1"/>
  <c r="AE1089" i="1"/>
  <c r="R1174" i="1"/>
  <c r="P954" i="1"/>
  <c r="DN892" i="1"/>
  <c r="DQ787" i="1"/>
  <c r="ED764" i="1"/>
  <c r="EN931" i="1"/>
  <c r="FW892" i="1"/>
  <c r="X764" i="1"/>
  <c r="F813" i="1"/>
  <c r="F665" i="1"/>
  <c r="BA626" i="1"/>
  <c r="T529" i="1"/>
  <c r="F615" i="1"/>
  <c r="DM529" i="1"/>
  <c r="P616" i="1"/>
  <c r="CA732" i="1"/>
  <c r="GN713" i="1"/>
  <c r="CB732" i="1" s="1"/>
  <c r="F464" i="1"/>
  <c r="BA393" i="1"/>
  <c r="BA675" i="1"/>
  <c r="FQ594" i="1"/>
  <c r="BY594" i="1"/>
  <c r="CF594" i="1" s="1"/>
  <c r="R476" i="1"/>
  <c r="F511" i="1"/>
  <c r="DZ290" i="1"/>
  <c r="DM327" i="1"/>
  <c r="DV290" i="1"/>
  <c r="DI327" i="1"/>
  <c r="P230" i="1"/>
  <c r="ER150" i="1"/>
  <c r="AQ389" i="1"/>
  <c r="F685" i="1"/>
  <c r="AU26" i="1"/>
  <c r="F376" i="1"/>
  <c r="AU1506" i="1"/>
  <c r="EP1345" i="1"/>
  <c r="P1453" i="1"/>
  <c r="AX1345" i="1"/>
  <c r="F1453" i="1"/>
  <c r="F1337" i="1"/>
  <c r="W1302" i="1"/>
  <c r="AU1206" i="1"/>
  <c r="F1495" i="1"/>
  <c r="DM963" i="1"/>
  <c r="P1010" i="1"/>
  <c r="AC1345" i="1"/>
  <c r="CH1446" i="1"/>
  <c r="CF1446" i="1"/>
  <c r="P1446" i="1"/>
  <c r="CE1446" i="1"/>
  <c r="FZ1261" i="1"/>
  <c r="EQ1270" i="1"/>
  <c r="AD1261" i="1"/>
  <c r="Q1270" i="1"/>
  <c r="DN1210" i="1"/>
  <c r="P1252" i="1"/>
  <c r="DN1476" i="1"/>
  <c r="AK1020" i="1"/>
  <c r="X1027" i="1"/>
  <c r="T1302" i="1"/>
  <c r="F1334" i="1"/>
  <c r="EG1206" i="1"/>
  <c r="P1480" i="1"/>
  <c r="DV1174" i="1"/>
  <c r="FS931" i="1"/>
  <c r="GN895" i="1"/>
  <c r="FT931" i="1" s="1"/>
  <c r="EO860" i="1"/>
  <c r="FX819" i="1"/>
  <c r="DM819" i="1"/>
  <c r="P882" i="1"/>
  <c r="P756" i="1"/>
  <c r="DO711" i="1"/>
  <c r="DO1057" i="1"/>
  <c r="FY963" i="1"/>
  <c r="EP988" i="1"/>
  <c r="P1282" i="1"/>
  <c r="DI1261" i="1"/>
  <c r="V711" i="1"/>
  <c r="F755" i="1"/>
  <c r="V1057" i="1"/>
  <c r="EV1206" i="1"/>
  <c r="P1501" i="1"/>
  <c r="DO764" i="1"/>
  <c r="P811" i="1"/>
  <c r="CI892" i="1"/>
  <c r="AZ931" i="1"/>
  <c r="CH787" i="1"/>
  <c r="AC764" i="1"/>
  <c r="P787" i="1"/>
  <c r="CE787" i="1"/>
  <c r="CF787" i="1"/>
  <c r="BD707" i="1"/>
  <c r="F1082" i="1"/>
  <c r="GM637" i="1"/>
  <c r="GN637" i="1" s="1"/>
  <c r="EO497" i="1"/>
  <c r="FX476" i="1"/>
  <c r="V393" i="1"/>
  <c r="F467" i="1"/>
  <c r="V675" i="1"/>
  <c r="AC529" i="1"/>
  <c r="CH594" i="1"/>
  <c r="P594" i="1"/>
  <c r="CE594" i="1"/>
  <c r="P518" i="1"/>
  <c r="DL476" i="1"/>
  <c r="EI675" i="1"/>
  <c r="EI1506" i="1" s="1"/>
  <c r="AZ251" i="1"/>
  <c r="F269" i="1"/>
  <c r="BA103" i="1"/>
  <c r="F138" i="1"/>
  <c r="CP295" i="1"/>
  <c r="O295" i="1" s="1"/>
  <c r="GM295" i="1" s="1"/>
  <c r="GN295" i="1" s="1"/>
  <c r="GM395" i="1"/>
  <c r="AB444" i="1"/>
  <c r="DP251" i="1"/>
  <c r="P284" i="1"/>
  <c r="V30" i="1"/>
  <c r="F94" i="1"/>
  <c r="V357" i="1"/>
  <c r="F265" i="1"/>
  <c r="AX251" i="1"/>
  <c r="CI103" i="1"/>
  <c r="AZ118" i="1"/>
  <c r="P78" i="1"/>
  <c r="EP30" i="1"/>
  <c r="EP357" i="1"/>
  <c r="DJ103" i="1"/>
  <c r="P132" i="1"/>
  <c r="BB1206" i="1"/>
  <c r="F1489" i="1"/>
  <c r="P1290" i="1"/>
  <c r="ES1261" i="1"/>
  <c r="X1261" i="1"/>
  <c r="F1296" i="1"/>
  <c r="DM1302" i="1"/>
  <c r="P1335" i="1"/>
  <c r="AK1210" i="1"/>
  <c r="X1229" i="1"/>
  <c r="AF1089" i="1"/>
  <c r="S1174" i="1"/>
  <c r="DZ1174" i="1"/>
  <c r="DV1302" i="1"/>
  <c r="DI1313" i="1"/>
  <c r="AC1210" i="1"/>
  <c r="P1229" i="1"/>
  <c r="CE1229" i="1"/>
  <c r="CF1229" i="1"/>
  <c r="CH1229" i="1"/>
  <c r="F1185" i="1"/>
  <c r="AZ1089" i="1"/>
  <c r="FX1027" i="1"/>
  <c r="DU1020" i="1"/>
  <c r="DH1027" i="1"/>
  <c r="FZ1027" i="1"/>
  <c r="FW1027" i="1"/>
  <c r="EC819" i="1"/>
  <c r="DP860" i="1"/>
  <c r="EJ860" i="1"/>
  <c r="FS819" i="1"/>
  <c r="GM1022" i="1"/>
  <c r="AB1027" i="1"/>
  <c r="DM764" i="1"/>
  <c r="P809" i="1"/>
  <c r="DH787" i="1"/>
  <c r="FW787" i="1"/>
  <c r="DU764" i="1"/>
  <c r="FZ787" i="1"/>
  <c r="ES529" i="1"/>
  <c r="P614" i="1"/>
  <c r="DX711" i="1"/>
  <c r="DK732" i="1"/>
  <c r="GN629" i="1"/>
  <c r="FS645" i="1"/>
  <c r="DJ711" i="1"/>
  <c r="P746" i="1"/>
  <c r="AT476" i="1"/>
  <c r="F515" i="1"/>
  <c r="AK476" i="1"/>
  <c r="X497" i="1"/>
  <c r="AB327" i="1"/>
  <c r="AZ290" i="1"/>
  <c r="F338" i="1"/>
  <c r="AT103" i="1"/>
  <c r="F136" i="1"/>
  <c r="AT357" i="1"/>
  <c r="T30" i="1"/>
  <c r="F92" i="1"/>
  <c r="T357" i="1"/>
  <c r="W30" i="1"/>
  <c r="F95" i="1"/>
  <c r="W357" i="1"/>
  <c r="P103" i="1"/>
  <c r="F121" i="1"/>
  <c r="CE30" i="1"/>
  <c r="AV71" i="1"/>
  <c r="EU26" i="1"/>
  <c r="P373" i="1"/>
  <c r="EU1506" i="1"/>
  <c r="AX1476" i="1"/>
  <c r="F1195" i="1"/>
  <c r="T1089" i="1"/>
  <c r="F1297" i="1"/>
  <c r="Y1261" i="1"/>
  <c r="EN1313" i="1"/>
  <c r="FW1302" i="1"/>
  <c r="P1292" i="1"/>
  <c r="DM1261" i="1"/>
  <c r="AL963" i="1"/>
  <c r="Y988" i="1"/>
  <c r="DV1210" i="1"/>
  <c r="DI1229" i="1"/>
  <c r="FW1210" i="1"/>
  <c r="EN1229" i="1"/>
  <c r="BA963" i="1"/>
  <c r="F1008" i="1"/>
  <c r="F807" i="1"/>
  <c r="BA764" i="1"/>
  <c r="DV819" i="1"/>
  <c r="DI860" i="1"/>
  <c r="R931" i="1"/>
  <c r="AE892" i="1"/>
  <c r="R819" i="1"/>
  <c r="F874" i="1"/>
  <c r="S1057" i="1"/>
  <c r="DV711" i="1"/>
  <c r="DI732" i="1"/>
  <c r="FS594" i="1"/>
  <c r="GN532" i="1"/>
  <c r="FT594" i="1" s="1"/>
  <c r="FZ626" i="1"/>
  <c r="EQ645" i="1"/>
  <c r="V626" i="1"/>
  <c r="F668" i="1"/>
  <c r="P871" i="1"/>
  <c r="ER819" i="1"/>
  <c r="ED497" i="1"/>
  <c r="BA290" i="1"/>
  <c r="F347" i="1"/>
  <c r="Y476" i="1"/>
  <c r="F524" i="1"/>
  <c r="EU389" i="1"/>
  <c r="P691" i="1"/>
  <c r="Q103" i="1"/>
  <c r="F130" i="1"/>
  <c r="AK444" i="1"/>
  <c r="EP150" i="1"/>
  <c r="P226" i="1"/>
  <c r="DK219" i="1"/>
  <c r="DX150" i="1"/>
  <c r="DP219" i="1"/>
  <c r="EC150" i="1"/>
  <c r="DT118" i="1"/>
  <c r="GM106" i="1"/>
  <c r="AP30" i="1"/>
  <c r="F80" i="1"/>
  <c r="AP357" i="1"/>
  <c r="F85" i="1"/>
  <c r="R30" i="1"/>
  <c r="R357" i="1"/>
  <c r="AF103" i="1"/>
  <c r="S118" i="1"/>
  <c r="BB26" i="1"/>
  <c r="F370" i="1"/>
  <c r="BB1506" i="1"/>
  <c r="ER626" i="1"/>
  <c r="P656" i="1"/>
  <c r="Q529" i="1"/>
  <c r="F606" i="1"/>
  <c r="P1243" i="1"/>
  <c r="DJ1210" i="1"/>
  <c r="F1469" i="1"/>
  <c r="V1345" i="1"/>
  <c r="DQ892" i="1"/>
  <c r="P958" i="1"/>
  <c r="F458" i="1"/>
  <c r="R393" i="1"/>
  <c r="R675" i="1"/>
  <c r="DP30" i="1"/>
  <c r="P97" i="1"/>
  <c r="W1206" i="1"/>
  <c r="F1500" i="1"/>
  <c r="GM1264" i="1"/>
  <c r="DT1270" i="1"/>
  <c r="X1118" i="1"/>
  <c r="CY1118" i="1"/>
  <c r="Y1118" i="1"/>
  <c r="CZ1118" i="1"/>
  <c r="Q1302" i="1"/>
  <c r="F1325" i="1"/>
  <c r="EP1210" i="1"/>
  <c r="P1236" i="1"/>
  <c r="EP1476" i="1"/>
  <c r="DI1446" i="1"/>
  <c r="DV1345" i="1"/>
  <c r="GM1091" i="1"/>
  <c r="AB1174" i="1"/>
  <c r="P1007" i="1"/>
  <c r="EM963" i="1"/>
  <c r="DL711" i="1"/>
  <c r="P753" i="1"/>
  <c r="DL1057" i="1"/>
  <c r="V764" i="1"/>
  <c r="F810" i="1"/>
  <c r="P934" i="1"/>
  <c r="DH892" i="1"/>
  <c r="EM626" i="1"/>
  <c r="P664" i="1"/>
  <c r="DT529" i="1"/>
  <c r="DG594" i="1"/>
  <c r="AD626" i="1"/>
  <c r="Q645" i="1"/>
  <c r="X626" i="1"/>
  <c r="F671" i="1"/>
  <c r="V476" i="1"/>
  <c r="F520" i="1"/>
  <c r="DT476" i="1"/>
  <c r="DG497" i="1"/>
  <c r="W393" i="1"/>
  <c r="F468" i="1"/>
  <c r="W675" i="1"/>
  <c r="BD389" i="1"/>
  <c r="F700" i="1"/>
  <c r="AO389" i="1"/>
  <c r="F679" i="1"/>
  <c r="DT327" i="1"/>
  <c r="GM293" i="1"/>
  <c r="F281" i="1"/>
  <c r="V251" i="1"/>
  <c r="F239" i="1"/>
  <c r="BA150" i="1"/>
  <c r="DM251" i="1"/>
  <c r="P280" i="1"/>
  <c r="GM153" i="1"/>
  <c r="DT219" i="1"/>
  <c r="P265" i="1"/>
  <c r="EP251" i="1"/>
  <c r="AF251" i="1"/>
  <c r="S258" i="1"/>
  <c r="AK251" i="1"/>
  <c r="X258" i="1"/>
  <c r="F91" i="1"/>
  <c r="BA30" i="1"/>
  <c r="BA357" i="1"/>
  <c r="AQ26" i="1"/>
  <c r="F367" i="1"/>
  <c r="AQ1506" i="1"/>
  <c r="DK30" i="1"/>
  <c r="P86" i="1"/>
  <c r="EG26" i="1"/>
  <c r="P361" i="1"/>
  <c r="EG1506" i="1"/>
  <c r="U1345" i="1"/>
  <c r="F1468" i="1"/>
  <c r="DQ1270" i="1"/>
  <c r="ED1261" i="1"/>
  <c r="GM1347" i="1"/>
  <c r="AB1446" i="1"/>
  <c r="FX1261" i="1"/>
  <c r="EO1270" i="1"/>
  <c r="S1261" i="1"/>
  <c r="F1285" i="1"/>
  <c r="GM1212" i="1"/>
  <c r="AB1229" i="1"/>
  <c r="GN1092" i="1"/>
  <c r="ES963" i="1"/>
  <c r="P1008" i="1"/>
  <c r="DL963" i="1"/>
  <c r="P1009" i="1"/>
  <c r="X1110" i="1"/>
  <c r="CY1110" i="1"/>
  <c r="Y1110" i="1"/>
  <c r="CZ1110" i="1"/>
  <c r="AK963" i="1"/>
  <c r="X988" i="1"/>
  <c r="GB1174" i="1"/>
  <c r="GM966" i="1"/>
  <c r="DT988" i="1"/>
  <c r="EN860" i="1"/>
  <c r="FW819" i="1"/>
  <c r="P998" i="1"/>
  <c r="EI963" i="1"/>
  <c r="W711" i="1"/>
  <c r="F756" i="1"/>
  <c r="W1057" i="1"/>
  <c r="U711" i="1"/>
  <c r="F754" i="1"/>
  <c r="U1057" i="1"/>
  <c r="F884" i="1"/>
  <c r="W819" i="1"/>
  <c r="T1020" i="1"/>
  <c r="F1048" i="1"/>
  <c r="DM892" i="1"/>
  <c r="P953" i="1"/>
  <c r="AP892" i="1"/>
  <c r="F940" i="1"/>
  <c r="F886" i="1"/>
  <c r="X819" i="1"/>
  <c r="EG707" i="1"/>
  <c r="P1061" i="1"/>
  <c r="DI764" i="1"/>
  <c r="P799" i="1"/>
  <c r="R711" i="1"/>
  <c r="F746" i="1"/>
  <c r="R1057" i="1"/>
  <c r="V529" i="1"/>
  <c r="F617" i="1"/>
  <c r="DN626" i="1"/>
  <c r="P668" i="1"/>
  <c r="AX626" i="1"/>
  <c r="F652" i="1"/>
  <c r="T393" i="1"/>
  <c r="F465" i="1"/>
  <c r="T675" i="1"/>
  <c r="V290" i="1"/>
  <c r="F350" i="1"/>
  <c r="EN497" i="1"/>
  <c r="FW476" i="1"/>
  <c r="GM531" i="1"/>
  <c r="AB594" i="1"/>
  <c r="AF290" i="1"/>
  <c r="S327" i="1"/>
  <c r="AL327" i="1"/>
  <c r="AB118" i="1"/>
  <c r="GM105" i="1"/>
  <c r="AP103" i="1"/>
  <c r="F127" i="1"/>
  <c r="AO26" i="1"/>
  <c r="F361" i="1"/>
  <c r="AO1506" i="1"/>
  <c r="DM1345" i="1"/>
  <c r="P1468" i="1"/>
  <c r="AE1345" i="1"/>
  <c r="R1446" i="1"/>
  <c r="ED1302" i="1"/>
  <c r="DQ1313" i="1"/>
  <c r="W1089" i="1"/>
  <c r="F1198" i="1"/>
  <c r="V963" i="1"/>
  <c r="F1011" i="1"/>
  <c r="V1210" i="1"/>
  <c r="F1252" i="1"/>
  <c r="V1476" i="1"/>
  <c r="CI1302" i="1"/>
  <c r="AZ1313" i="1"/>
  <c r="CP1110" i="1"/>
  <c r="O1110" i="1" s="1"/>
  <c r="P875" i="1"/>
  <c r="DK819" i="1"/>
  <c r="AC711" i="1"/>
  <c r="P732" i="1"/>
  <c r="CE732" i="1"/>
  <c r="CF732" i="1"/>
  <c r="CH732" i="1"/>
  <c r="EU1206" i="1"/>
  <c r="P1492" i="1"/>
  <c r="CH1027" i="1"/>
  <c r="CF1027" i="1"/>
  <c r="AC1020" i="1"/>
  <c r="P1027" i="1"/>
  <c r="CE1027" i="1"/>
  <c r="ES711" i="1"/>
  <c r="P752" i="1"/>
  <c r="ES1057" i="1"/>
  <c r="DO819" i="1"/>
  <c r="P884" i="1"/>
  <c r="DP787" i="1"/>
  <c r="EC764" i="1"/>
  <c r="EC711" i="1"/>
  <c r="DP732" i="1"/>
  <c r="T626" i="1"/>
  <c r="F666" i="1"/>
  <c r="EP711" i="1"/>
  <c r="P739" i="1"/>
  <c r="EP1057" i="1"/>
  <c r="AB497" i="1"/>
  <c r="GM478" i="1"/>
  <c r="EP290" i="1"/>
  <c r="P334" i="1"/>
  <c r="T290" i="1"/>
  <c r="F348" i="1"/>
  <c r="DQ444" i="1"/>
  <c r="ED393" i="1"/>
  <c r="DM476" i="1"/>
  <c r="P519" i="1"/>
  <c r="AD393" i="1"/>
  <c r="Q444" i="1"/>
  <c r="AC290" i="1"/>
  <c r="P327" i="1"/>
  <c r="CE327" i="1"/>
  <c r="CF327" i="1"/>
  <c r="CH327" i="1"/>
  <c r="U103" i="1"/>
  <c r="F140" i="1"/>
  <c r="F231" i="1"/>
  <c r="Q150" i="1"/>
  <c r="GM254" i="1"/>
  <c r="DT258" i="1"/>
  <c r="AF150" i="1"/>
  <c r="S219" i="1"/>
  <c r="AK219" i="1"/>
  <c r="F83" i="1"/>
  <c r="Q30" i="1"/>
  <c r="CH103" i="1"/>
  <c r="AY118" i="1"/>
  <c r="P30" i="1"/>
  <c r="F74" i="1"/>
  <c r="P357" i="1"/>
  <c r="EM1206" i="1"/>
  <c r="P1495" i="1"/>
  <c r="DK1210" i="1"/>
  <c r="DK1476" i="1"/>
  <c r="P1244" i="1"/>
  <c r="AK1302" i="1"/>
  <c r="X1313" i="1"/>
  <c r="P1316" i="1"/>
  <c r="DH1302" i="1"/>
  <c r="AB1270" i="1"/>
  <c r="GM1263" i="1"/>
  <c r="F1003" i="1"/>
  <c r="S963" i="1"/>
  <c r="EP1089" i="1"/>
  <c r="P1181" i="1"/>
  <c r="CP1118" i="1"/>
  <c r="O1118" i="1" s="1"/>
  <c r="GM1118" i="1" s="1"/>
  <c r="GN1118" i="1" s="1"/>
  <c r="AD1210" i="1"/>
  <c r="Q1229" i="1"/>
  <c r="F955" i="1"/>
  <c r="W892" i="1"/>
  <c r="DH1210" i="1"/>
  <c r="P1232" i="1"/>
  <c r="V892" i="1"/>
  <c r="F954" i="1"/>
  <c r="DT787" i="1"/>
  <c r="GM767" i="1"/>
  <c r="AB931" i="1"/>
  <c r="GM894" i="1"/>
  <c r="DW764" i="1"/>
  <c r="DJ787" i="1"/>
  <c r="DJ1057" i="1" s="1"/>
  <c r="Q892" i="1"/>
  <c r="F943" i="1"/>
  <c r="BA529" i="1"/>
  <c r="F614" i="1"/>
  <c r="ET707" i="1"/>
  <c r="P1070" i="1"/>
  <c r="GM628" i="1"/>
  <c r="AB645" i="1"/>
  <c r="P465" i="1"/>
  <c r="DL393" i="1"/>
  <c r="DL675" i="1"/>
  <c r="ES393" i="1"/>
  <c r="P464" i="1"/>
  <c r="ES675" i="1"/>
  <c r="DI529" i="1"/>
  <c r="P606" i="1"/>
  <c r="CI476" i="1"/>
  <c r="AZ497" i="1"/>
  <c r="DN290" i="1"/>
  <c r="P350" i="1"/>
  <c r="DQ251" i="1"/>
  <c r="P285" i="1"/>
  <c r="EG389" i="1"/>
  <c r="P679" i="1"/>
  <c r="AF393" i="1"/>
  <c r="S444" i="1"/>
  <c r="AB219" i="1"/>
  <c r="DI150" i="1"/>
  <c r="P231" i="1"/>
  <c r="GA71" i="1"/>
  <c r="FQ30" i="1"/>
  <c r="EH71" i="1"/>
  <c r="AX357" i="1"/>
  <c r="P92" i="1"/>
  <c r="DL30" i="1"/>
  <c r="DL357" i="1"/>
  <c r="CA71" i="1"/>
  <c r="GN32" i="1"/>
  <c r="CB71" i="1" s="1"/>
  <c r="EM26" i="1"/>
  <c r="P376" i="1"/>
  <c r="EM1506" i="1"/>
  <c r="DO1345" i="1"/>
  <c r="P1470" i="1"/>
  <c r="DQ819" i="1"/>
  <c r="P887" i="1"/>
  <c r="Y711" i="1"/>
  <c r="F759" i="1"/>
  <c r="Y1057" i="1"/>
  <c r="DK529" i="1"/>
  <c r="P609" i="1"/>
  <c r="DI476" i="1"/>
  <c r="P509" i="1"/>
  <c r="S1345" i="1"/>
  <c r="F1461" i="1"/>
  <c r="DJ1261" i="1"/>
  <c r="P1284" i="1"/>
  <c r="Y764" i="1"/>
  <c r="F814" i="1"/>
  <c r="DL1345" i="1"/>
  <c r="P1467" i="1"/>
  <c r="EL1302" i="1"/>
  <c r="P1331" i="1"/>
  <c r="DX1174" i="1"/>
  <c r="F801" i="1"/>
  <c r="R764" i="1"/>
  <c r="DT819" i="1"/>
  <c r="DG860" i="1"/>
  <c r="Y1302" i="1"/>
  <c r="F1340" i="1"/>
  <c r="DK1020" i="1"/>
  <c r="P1042" i="1"/>
  <c r="DO290" i="1"/>
  <c r="P351" i="1"/>
  <c r="GM1304" i="1"/>
  <c r="AB1313" i="1"/>
  <c r="DU1345" i="1"/>
  <c r="FZ1446" i="1"/>
  <c r="FX1446" i="1"/>
  <c r="FW1446" i="1"/>
  <c r="DH1446" i="1"/>
  <c r="DT1229" i="1"/>
  <c r="GM1213" i="1"/>
  <c r="AC1302" i="1"/>
  <c r="CH1313" i="1"/>
  <c r="CF1313" i="1"/>
  <c r="P1313" i="1"/>
  <c r="CE1313" i="1"/>
  <c r="AO1206" i="1"/>
  <c r="F1480" i="1"/>
  <c r="EP1020" i="1"/>
  <c r="P1034" i="1"/>
  <c r="P952" i="1"/>
  <c r="DL892" i="1"/>
  <c r="P883" i="1"/>
  <c r="DN819" i="1"/>
  <c r="F809" i="1"/>
  <c r="U764" i="1"/>
  <c r="ES892" i="1"/>
  <c r="P951" i="1"/>
  <c r="AU707" i="1"/>
  <c r="F1076" i="1"/>
  <c r="EC1020" i="1"/>
  <c r="DP1027" i="1"/>
  <c r="DQ1027" i="1"/>
  <c r="ED1020" i="1"/>
  <c r="T892" i="1"/>
  <c r="F952" i="1"/>
  <c r="BA819" i="1"/>
  <c r="F880" i="1"/>
  <c r="W764" i="1"/>
  <c r="F811" i="1"/>
  <c r="DJ1020" i="1"/>
  <c r="P1041" i="1"/>
  <c r="FZ892" i="1"/>
  <c r="EQ931" i="1"/>
  <c r="EI707" i="1"/>
  <c r="P1067" i="1"/>
  <c r="FY626" i="1"/>
  <c r="EP645" i="1"/>
  <c r="EC529" i="1"/>
  <c r="DP594" i="1"/>
  <c r="F609" i="1"/>
  <c r="S529" i="1"/>
  <c r="Y626" i="1"/>
  <c r="F672" i="1"/>
  <c r="DW529" i="1"/>
  <c r="DJ594" i="1"/>
  <c r="DM393" i="1"/>
  <c r="DM675" i="1"/>
  <c r="P466" i="1"/>
  <c r="FS497" i="1"/>
  <c r="GN479" i="1"/>
  <c r="FT497" i="1" s="1"/>
  <c r="W290" i="1"/>
  <c r="F351" i="1"/>
  <c r="ES476" i="1"/>
  <c r="P517" i="1"/>
  <c r="DU290" i="1"/>
  <c r="FZ327" i="1"/>
  <c r="DH327" i="1"/>
  <c r="FW327" i="1"/>
  <c r="FX327" i="1"/>
  <c r="F266" i="1"/>
  <c r="AY251" i="1"/>
  <c r="DN103" i="1"/>
  <c r="P141" i="1"/>
  <c r="DL103" i="1"/>
  <c r="P139" i="1"/>
  <c r="EH103" i="1"/>
  <c r="P127" i="1"/>
  <c r="DW150" i="1"/>
  <c r="DJ219" i="1"/>
  <c r="DM30" i="1"/>
  <c r="P93" i="1"/>
  <c r="DM357" i="1"/>
  <c r="BD26" i="1"/>
  <c r="F382" i="1"/>
  <c r="BD1506" i="1"/>
  <c r="T1345" i="1"/>
  <c r="F1467" i="1"/>
  <c r="GM1370" i="1"/>
  <c r="GN1370" i="1" s="1"/>
  <c r="CC1302" i="1"/>
  <c r="AT1313" i="1"/>
  <c r="FW1261" i="1"/>
  <c r="EN1270" i="1"/>
  <c r="DX1345" i="1"/>
  <c r="DK1446" i="1"/>
  <c r="EC1446" i="1"/>
  <c r="F1284" i="1"/>
  <c r="R1261" i="1"/>
  <c r="U1210" i="1"/>
  <c r="F1251" i="1"/>
  <c r="U1476" i="1"/>
  <c r="F1194" i="1"/>
  <c r="BA1089" i="1"/>
  <c r="F1250" i="1"/>
  <c r="T1210" i="1"/>
  <c r="T1476" i="1"/>
  <c r="P1322" i="1"/>
  <c r="EH1302" i="1"/>
  <c r="P1279" i="1"/>
  <c r="EH1261" i="1"/>
  <c r="CP1094" i="1"/>
  <c r="O1094" i="1" s="1"/>
  <c r="DU1174" i="1"/>
  <c r="DU963" i="1"/>
  <c r="FZ988" i="1"/>
  <c r="FW988" i="1"/>
  <c r="FX988" i="1"/>
  <c r="DH988" i="1"/>
  <c r="P863" i="1"/>
  <c r="DH819" i="1"/>
  <c r="P794" i="1"/>
  <c r="EP764" i="1"/>
  <c r="AQ707" i="1"/>
  <c r="F1067" i="1"/>
  <c r="AX1089" i="1"/>
  <c r="F1181" i="1"/>
  <c r="F667" i="1"/>
  <c r="U626" i="1"/>
  <c r="V819" i="1"/>
  <c r="F883" i="1"/>
  <c r="T764" i="1"/>
  <c r="F808" i="1"/>
  <c r="ED711" i="1"/>
  <c r="DQ732" i="1"/>
  <c r="DM626" i="1"/>
  <c r="P667" i="1"/>
  <c r="U476" i="1"/>
  <c r="F519" i="1"/>
  <c r="F669" i="1"/>
  <c r="W626" i="1"/>
  <c r="W529" i="1"/>
  <c r="F618" i="1"/>
  <c r="AO707" i="1"/>
  <c r="F1061" i="1"/>
  <c r="ET389" i="1"/>
  <c r="P688" i="1"/>
  <c r="P500" i="1"/>
  <c r="DH476" i="1"/>
  <c r="AK529" i="1"/>
  <c r="X594" i="1"/>
  <c r="P520" i="1"/>
  <c r="DN476" i="1"/>
  <c r="AK327" i="1"/>
  <c r="AW251" i="1"/>
  <c r="F264" i="1"/>
  <c r="F241" i="1"/>
  <c r="U150" i="1"/>
  <c r="DO150" i="1"/>
  <c r="P243" i="1"/>
  <c r="ER251" i="1"/>
  <c r="P269" i="1"/>
  <c r="DN150" i="1"/>
  <c r="P242" i="1"/>
  <c r="P94" i="1"/>
  <c r="DN30" i="1"/>
  <c r="DN357" i="1"/>
  <c r="ES30" i="1"/>
  <c r="P91" i="1"/>
  <c r="ES357" i="1"/>
  <c r="S30" i="1"/>
  <c r="F86" i="1"/>
  <c r="S357" i="1"/>
  <c r="EV26" i="1"/>
  <c r="P382" i="1"/>
  <c r="EV1506" i="1"/>
  <c r="DM1476" i="1"/>
  <c r="F1290" i="1"/>
  <c r="BA1261" i="1"/>
  <c r="GM1305" i="1"/>
  <c r="DT1313" i="1"/>
  <c r="EI1206" i="1"/>
  <c r="P1486" i="1"/>
  <c r="AP1302" i="1"/>
  <c r="F1322" i="1"/>
  <c r="CI1261" i="1"/>
  <c r="AZ1270" i="1"/>
  <c r="DQ1210" i="1"/>
  <c r="P1256" i="1"/>
  <c r="AC963" i="1"/>
  <c r="CF988" i="1"/>
  <c r="CE988" i="1"/>
  <c r="P988" i="1"/>
  <c r="CH988" i="1"/>
  <c r="BC1206" i="1"/>
  <c r="F1492" i="1"/>
  <c r="ET1206" i="1"/>
  <c r="P1489" i="1"/>
  <c r="DK764" i="1"/>
  <c r="P802" i="1"/>
  <c r="FQ892" i="1"/>
  <c r="GA931" i="1"/>
  <c r="EH931" i="1"/>
  <c r="AB860" i="1"/>
  <c r="GM821" i="1"/>
  <c r="FQ787" i="1"/>
  <c r="Y892" i="1"/>
  <c r="F958" i="1"/>
  <c r="BB707" i="1"/>
  <c r="F1070" i="1"/>
  <c r="AK711" i="1"/>
  <c r="X732" i="1"/>
  <c r="S819" i="1"/>
  <c r="F875" i="1"/>
  <c r="F660" i="1"/>
  <c r="S626" i="1"/>
  <c r="EL389" i="1"/>
  <c r="P693" i="1"/>
  <c r="FY476" i="1"/>
  <c r="EP497" i="1"/>
  <c r="AC476" i="1"/>
  <c r="CH497" i="1"/>
  <c r="CF497" i="1"/>
  <c r="CE497" i="1"/>
  <c r="P497" i="1"/>
  <c r="EM675" i="1"/>
  <c r="U290" i="1"/>
  <c r="F349" i="1"/>
  <c r="BA476" i="1"/>
  <c r="F517" i="1"/>
  <c r="AU389" i="1"/>
  <c r="F694" i="1"/>
  <c r="GM308" i="1"/>
  <c r="GN308" i="1" s="1"/>
  <c r="DH444" i="1"/>
  <c r="FW444" i="1"/>
  <c r="FX444" i="1"/>
  <c r="DU393" i="1"/>
  <c r="FZ444" i="1"/>
  <c r="AD290" i="1"/>
  <c r="Q327" i="1"/>
  <c r="FZ258" i="1"/>
  <c r="DU251" i="1"/>
  <c r="DH258" i="1"/>
  <c r="FW258" i="1"/>
  <c r="FX258" i="1"/>
  <c r="DM103" i="1"/>
  <c r="P140" i="1"/>
  <c r="ED150" i="1"/>
  <c r="DQ219" i="1"/>
  <c r="AK30" i="1"/>
  <c r="X71" i="1"/>
  <c r="CF103" i="1"/>
  <c r="AW118" i="1"/>
  <c r="DN1345" i="1"/>
  <c r="P1469" i="1"/>
  <c r="U1302" i="1"/>
  <c r="F1335" i="1"/>
  <c r="T1261" i="1"/>
  <c r="F1291" i="1"/>
  <c r="DW1345" i="1"/>
  <c r="DJ1446" i="1"/>
  <c r="S1476" i="1"/>
  <c r="P1185" i="1"/>
  <c r="ER1089" i="1"/>
  <c r="F1042" i="1"/>
  <c r="S1020" i="1"/>
  <c r="AX963" i="1"/>
  <c r="F995" i="1"/>
  <c r="ES1210" i="1"/>
  <c r="P1249" i="1"/>
  <c r="ES1476" i="1"/>
  <c r="EA1174" i="1"/>
  <c r="FZ1302" i="1"/>
  <c r="EQ1313" i="1"/>
  <c r="CH1270" i="1"/>
  <c r="CF1270" i="1"/>
  <c r="P1270" i="1"/>
  <c r="AC1261" i="1"/>
  <c r="CE1270" i="1"/>
  <c r="AD1089" i="1"/>
  <c r="Q1174" i="1"/>
  <c r="AD963" i="1"/>
  <c r="Q988" i="1"/>
  <c r="Q1057" i="1" s="1"/>
  <c r="AC892" i="1"/>
  <c r="CH931" i="1"/>
  <c r="CF931" i="1"/>
  <c r="CE931" i="1"/>
  <c r="P931" i="1"/>
  <c r="DU711" i="1"/>
  <c r="FZ732" i="1"/>
  <c r="DH732" i="1"/>
  <c r="FW732" i="1"/>
  <c r="FX732" i="1"/>
  <c r="FW626" i="1"/>
  <c r="EN645" i="1"/>
  <c r="FX626" i="1"/>
  <c r="EO645" i="1"/>
  <c r="Q711" i="1"/>
  <c r="F744" i="1"/>
  <c r="ES626" i="1"/>
  <c r="P665" i="1"/>
  <c r="DO389" i="1"/>
  <c r="P699" i="1"/>
  <c r="DX476" i="1"/>
  <c r="DK497" i="1"/>
  <c r="EC497" i="1"/>
  <c r="CH645" i="1"/>
  <c r="AC626" i="1"/>
  <c r="CF645" i="1"/>
  <c r="CE645" i="1"/>
  <c r="P645" i="1"/>
  <c r="AT675" i="1"/>
  <c r="AP476" i="1"/>
  <c r="F506" i="1"/>
  <c r="P240" i="1"/>
  <c r="DL150" i="1"/>
  <c r="F225" i="1"/>
  <c r="AW150" i="1"/>
  <c r="V103" i="1"/>
  <c r="F141" i="1"/>
  <c r="W150" i="1"/>
  <c r="F243" i="1"/>
  <c r="EV389" i="1"/>
  <c r="P700" i="1"/>
  <c r="AL444" i="1"/>
  <c r="ES150" i="1"/>
  <c r="P239" i="1"/>
  <c r="AV251" i="1"/>
  <c r="F263" i="1"/>
  <c r="BC26" i="1"/>
  <c r="F373" i="1"/>
  <c r="BC1506" i="1"/>
  <c r="DH71" i="1"/>
  <c r="FW71" i="1"/>
  <c r="FX71" i="1"/>
  <c r="DU30" i="1"/>
  <c r="FZ71" i="1"/>
  <c r="AX150" i="1"/>
  <c r="F226" i="1"/>
  <c r="EC118" i="1"/>
  <c r="CI30" i="1"/>
  <c r="AZ71" i="1"/>
  <c r="AB30" i="1"/>
  <c r="O71" i="1"/>
  <c r="AL118" i="1"/>
  <c r="P85" i="1"/>
  <c r="DJ30" i="1"/>
  <c r="DJ357" i="1"/>
  <c r="DP892" i="1"/>
  <c r="P957" i="1"/>
  <c r="F659" i="1"/>
  <c r="R626" i="1"/>
  <c r="GM253" i="1"/>
  <c r="R963" i="1"/>
  <c r="F1002" i="1"/>
  <c r="Y819" i="1"/>
  <c r="F887" i="1"/>
  <c r="Q707" i="1" l="1"/>
  <c r="F1069" i="1"/>
  <c r="DJ707" i="1"/>
  <c r="P1071" i="1"/>
  <c r="EI22" i="1"/>
  <c r="EI1536" i="1"/>
  <c r="P1516" i="1"/>
  <c r="CF529" i="1"/>
  <c r="AW594" i="1"/>
  <c r="CA150" i="1"/>
  <c r="AR219" i="1"/>
  <c r="EC476" i="1"/>
  <c r="DP497" i="1"/>
  <c r="DH711" i="1"/>
  <c r="P735" i="1"/>
  <c r="DH1057" i="1"/>
  <c r="ES1206" i="1"/>
  <c r="P1496" i="1"/>
  <c r="X30" i="1"/>
  <c r="F97" i="1"/>
  <c r="P940" i="1"/>
  <c r="EH892" i="1"/>
  <c r="CF963" i="1"/>
  <c r="AW988" i="1"/>
  <c r="EV22" i="1"/>
  <c r="P1531" i="1"/>
  <c r="EV1536" i="1"/>
  <c r="CA30" i="1"/>
  <c r="AR71" i="1"/>
  <c r="DK1206" i="1"/>
  <c r="P1491" i="1"/>
  <c r="FX30" i="1"/>
  <c r="EO71" i="1"/>
  <c r="AT389" i="1"/>
  <c r="F693" i="1"/>
  <c r="FX711" i="1"/>
  <c r="EO732" i="1"/>
  <c r="CH892" i="1"/>
  <c r="AY931" i="1"/>
  <c r="P1261" i="1"/>
  <c r="F1273" i="1"/>
  <c r="DJ1345" i="1"/>
  <c r="P1460" i="1"/>
  <c r="P246" i="1"/>
  <c r="DQ150" i="1"/>
  <c r="AZ30" i="1"/>
  <c r="F82" i="1"/>
  <c r="AZ357" i="1"/>
  <c r="FW30" i="1"/>
  <c r="EN71" i="1"/>
  <c r="P626" i="1"/>
  <c r="F648" i="1"/>
  <c r="AY645" i="1"/>
  <c r="CH626" i="1"/>
  <c r="FW711" i="1"/>
  <c r="EN732" i="1"/>
  <c r="P892" i="1"/>
  <c r="F934" i="1"/>
  <c r="CF1261" i="1"/>
  <c r="AW1270" i="1"/>
  <c r="EA1089" i="1"/>
  <c r="DN1174" i="1"/>
  <c r="EN258" i="1"/>
  <c r="FW251" i="1"/>
  <c r="Q290" i="1"/>
  <c r="F339" i="1"/>
  <c r="FX393" i="1"/>
  <c r="EO444" i="1"/>
  <c r="CE476" i="1"/>
  <c r="AV497" i="1"/>
  <c r="P504" i="1"/>
  <c r="EP476" i="1"/>
  <c r="EP675" i="1"/>
  <c r="X711" i="1"/>
  <c r="F758" i="1"/>
  <c r="X1057" i="1"/>
  <c r="O860" i="1"/>
  <c r="AB819" i="1"/>
  <c r="CE963" i="1"/>
  <c r="AV988" i="1"/>
  <c r="DT1302" i="1"/>
  <c r="DG1313" i="1"/>
  <c r="DM1206" i="1"/>
  <c r="P1498" i="1"/>
  <c r="S26" i="1"/>
  <c r="F372" i="1"/>
  <c r="EN988" i="1"/>
  <c r="FW963" i="1"/>
  <c r="GM1094" i="1"/>
  <c r="DT1174" i="1"/>
  <c r="DK1345" i="1"/>
  <c r="P1461" i="1"/>
  <c r="AT1302" i="1"/>
  <c r="F1331" i="1"/>
  <c r="AT1476" i="1"/>
  <c r="DM26" i="1"/>
  <c r="P379" i="1"/>
  <c r="FZ290" i="1"/>
  <c r="EQ327" i="1"/>
  <c r="P1302" i="1"/>
  <c r="F1316" i="1"/>
  <c r="GN1213" i="1"/>
  <c r="FT1229" i="1" s="1"/>
  <c r="FS1229" i="1"/>
  <c r="FX1345" i="1"/>
  <c r="EO1446" i="1"/>
  <c r="GN1304" i="1"/>
  <c r="CB1313" i="1" s="1"/>
  <c r="CA1313" i="1"/>
  <c r="CB30" i="1"/>
  <c r="AS71" i="1"/>
  <c r="GA30" i="1"/>
  <c r="ER71" i="1"/>
  <c r="S393" i="1"/>
  <c r="F459" i="1"/>
  <c r="S675" i="1"/>
  <c r="S1506" i="1" s="1"/>
  <c r="AZ476" i="1"/>
  <c r="F508" i="1"/>
  <c r="ES389" i="1"/>
  <c r="P695" i="1"/>
  <c r="GN894" i="1"/>
  <c r="CB931" i="1" s="1"/>
  <c r="CA931" i="1"/>
  <c r="AY103" i="1"/>
  <c r="F126" i="1"/>
  <c r="DT251" i="1"/>
  <c r="DG258" i="1"/>
  <c r="CE290" i="1"/>
  <c r="AV327" i="1"/>
  <c r="P471" i="1"/>
  <c r="DQ393" i="1"/>
  <c r="DP711" i="1"/>
  <c r="P758" i="1"/>
  <c r="CF1020" i="1"/>
  <c r="AW1027" i="1"/>
  <c r="CH711" i="1"/>
  <c r="AY732" i="1"/>
  <c r="AZ1302" i="1"/>
  <c r="F1324" i="1"/>
  <c r="GN105" i="1"/>
  <c r="CB118" i="1" s="1"/>
  <c r="CA118" i="1"/>
  <c r="P502" i="1"/>
  <c r="EN476" i="1"/>
  <c r="R707" i="1"/>
  <c r="F1071" i="1"/>
  <c r="W707" i="1"/>
  <c r="F1081" i="1"/>
  <c r="GN966" i="1"/>
  <c r="FT988" i="1" s="1"/>
  <c r="FS988" i="1"/>
  <c r="AB1345" i="1"/>
  <c r="O1446" i="1"/>
  <c r="AQ22" i="1"/>
  <c r="F1516" i="1"/>
  <c r="AQ1536" i="1"/>
  <c r="F273" i="1"/>
  <c r="S251" i="1"/>
  <c r="DG219" i="1"/>
  <c r="DT150" i="1"/>
  <c r="GN293" i="1"/>
  <c r="FT327" i="1" s="1"/>
  <c r="FS327" i="1"/>
  <c r="GN1264" i="1"/>
  <c r="FT1270" i="1" s="1"/>
  <c r="FS1270" i="1"/>
  <c r="BB22" i="1"/>
  <c r="F1519" i="1"/>
  <c r="BB1536" i="1"/>
  <c r="AP26" i="1"/>
  <c r="F366" i="1"/>
  <c r="DT103" i="1"/>
  <c r="DG118" i="1"/>
  <c r="DK150" i="1"/>
  <c r="P234" i="1"/>
  <c r="ED476" i="1"/>
  <c r="DQ497" i="1"/>
  <c r="FS529" i="1"/>
  <c r="EJ594" i="1"/>
  <c r="DI819" i="1"/>
  <c r="P872" i="1"/>
  <c r="DI1210" i="1"/>
  <c r="P1241" i="1"/>
  <c r="DI1476" i="1"/>
  <c r="AX1206" i="1"/>
  <c r="F1483" i="1"/>
  <c r="AV30" i="1"/>
  <c r="F76" i="1"/>
  <c r="W26" i="1"/>
  <c r="F381" i="1"/>
  <c r="W1506" i="1"/>
  <c r="F523" i="1"/>
  <c r="X476" i="1"/>
  <c r="FT645" i="1"/>
  <c r="FW764" i="1"/>
  <c r="EN787" i="1"/>
  <c r="AB1020" i="1"/>
  <c r="O1027" i="1"/>
  <c r="P886" i="1"/>
  <c r="DP819" i="1"/>
  <c r="DH1020" i="1"/>
  <c r="P1030" i="1"/>
  <c r="F1232" i="1"/>
  <c r="P1210" i="1"/>
  <c r="P1476" i="1"/>
  <c r="DZ1089" i="1"/>
  <c r="DM1174" i="1"/>
  <c r="GN395" i="1"/>
  <c r="CB444" i="1" s="1"/>
  <c r="CA444" i="1"/>
  <c r="P764" i="1"/>
  <c r="F790" i="1"/>
  <c r="DO707" i="1"/>
  <c r="P1081" i="1"/>
  <c r="EJ931" i="1"/>
  <c r="FS892" i="1"/>
  <c r="DN1206" i="1"/>
  <c r="P1499" i="1"/>
  <c r="P1345" i="1"/>
  <c r="F1449" i="1"/>
  <c r="FQ529" i="1"/>
  <c r="GA594" i="1"/>
  <c r="EH594" i="1"/>
  <c r="CB711" i="1"/>
  <c r="AS732" i="1"/>
  <c r="R1089" i="1"/>
  <c r="F1188" i="1"/>
  <c r="CH1089" i="1"/>
  <c r="AY1174" i="1"/>
  <c r="DO1206" i="1"/>
  <c r="P1500" i="1"/>
  <c r="GA1345" i="1"/>
  <c r="ER1446" i="1"/>
  <c r="AB251" i="1"/>
  <c r="O258" i="1"/>
  <c r="EN118" i="1"/>
  <c r="FW103" i="1"/>
  <c r="DN707" i="1"/>
  <c r="P1080" i="1"/>
  <c r="EL1345" i="1"/>
  <c r="P1464" i="1"/>
  <c r="EL1476" i="1"/>
  <c r="AV103" i="1"/>
  <c r="F123" i="1"/>
  <c r="GN33" i="1"/>
  <c r="FT71" i="1" s="1"/>
  <c r="FS71" i="1"/>
  <c r="CH819" i="1"/>
  <c r="AY860" i="1"/>
  <c r="AB963" i="1"/>
  <c r="O988" i="1"/>
  <c r="R1302" i="1"/>
  <c r="F1327" i="1"/>
  <c r="P1328" i="1"/>
  <c r="DK1302" i="1"/>
  <c r="FW150" i="1"/>
  <c r="EN219" i="1"/>
  <c r="CF393" i="1"/>
  <c r="AW444" i="1"/>
  <c r="P505" i="1"/>
  <c r="EQ476" i="1"/>
  <c r="DM707" i="1"/>
  <c r="P1079" i="1"/>
  <c r="R1476" i="1"/>
  <c r="EC290" i="1"/>
  <c r="DP327" i="1"/>
  <c r="FX594" i="1"/>
  <c r="DK626" i="1"/>
  <c r="P660" i="1"/>
  <c r="DI963" i="1"/>
  <c r="P1000" i="1"/>
  <c r="Q819" i="1"/>
  <c r="F872" i="1"/>
  <c r="BA1206" i="1"/>
  <c r="F1496" i="1"/>
  <c r="GN1348" i="1"/>
  <c r="FT1446" i="1" s="1"/>
  <c r="FS1446" i="1"/>
  <c r="EH1210" i="1"/>
  <c r="EH1476" i="1"/>
  <c r="P1238" i="1"/>
  <c r="CB327" i="1"/>
  <c r="AP711" i="1"/>
  <c r="F741" i="1"/>
  <c r="EH711" i="1"/>
  <c r="P741" i="1"/>
  <c r="AZ1229" i="1"/>
  <c r="CI1210" i="1"/>
  <c r="DP626" i="1"/>
  <c r="P671" i="1"/>
  <c r="AT1345" i="1"/>
  <c r="F1464" i="1"/>
  <c r="AL393" i="1"/>
  <c r="Y444" i="1"/>
  <c r="CE626" i="1"/>
  <c r="AV645" i="1"/>
  <c r="CE1261" i="1"/>
  <c r="AV1270" i="1"/>
  <c r="BD22" i="1"/>
  <c r="BD1536" i="1"/>
  <c r="F1531" i="1"/>
  <c r="DM389" i="1"/>
  <c r="P697" i="1"/>
  <c r="FZ1345" i="1"/>
  <c r="EQ1446" i="1"/>
  <c r="AK150" i="1"/>
  <c r="X219" i="1"/>
  <c r="P290" i="1"/>
  <c r="F330" i="1"/>
  <c r="CE1020" i="1"/>
  <c r="AV1027" i="1"/>
  <c r="AB103" i="1"/>
  <c r="O118" i="1"/>
  <c r="GB1089" i="1"/>
  <c r="ES1174" i="1"/>
  <c r="DT290" i="1"/>
  <c r="DG327" i="1"/>
  <c r="P499" i="1"/>
  <c r="DG476" i="1"/>
  <c r="DG529" i="1"/>
  <c r="P596" i="1"/>
  <c r="DL707" i="1"/>
  <c r="P1078" i="1"/>
  <c r="DI1345" i="1"/>
  <c r="P1458" i="1"/>
  <c r="DJ1476" i="1"/>
  <c r="EQ626" i="1"/>
  <c r="P653" i="1"/>
  <c r="DI711" i="1"/>
  <c r="P744" i="1"/>
  <c r="DI1057" i="1"/>
  <c r="EU22" i="1"/>
  <c r="P1522" i="1"/>
  <c r="EU1536" i="1"/>
  <c r="DK711" i="1"/>
  <c r="P747" i="1"/>
  <c r="DK1057" i="1"/>
  <c r="FZ764" i="1"/>
  <c r="EQ787" i="1"/>
  <c r="P790" i="1"/>
  <c r="DH764" i="1"/>
  <c r="GN1022" i="1"/>
  <c r="CB1027" i="1" s="1"/>
  <c r="CA1027" i="1"/>
  <c r="CH1210" i="1"/>
  <c r="AY1229" i="1"/>
  <c r="F1189" i="1"/>
  <c r="S1089" i="1"/>
  <c r="CE529" i="1"/>
  <c r="AV594" i="1"/>
  <c r="V707" i="1"/>
  <c r="F1080" i="1"/>
  <c r="DV1089" i="1"/>
  <c r="DI1174" i="1"/>
  <c r="EQ1261" i="1"/>
  <c r="P1278" i="1"/>
  <c r="CF1345" i="1"/>
  <c r="AW1446" i="1"/>
  <c r="DI290" i="1"/>
  <c r="P339" i="1"/>
  <c r="BA389" i="1"/>
  <c r="F695" i="1"/>
  <c r="CA711" i="1"/>
  <c r="AR732" i="1"/>
  <c r="P814" i="1"/>
  <c r="DQ764" i="1"/>
  <c r="CE1089" i="1"/>
  <c r="AV1174" i="1"/>
  <c r="AW1174" i="1"/>
  <c r="CF1089" i="1"/>
  <c r="AK1089" i="1"/>
  <c r="X1174" i="1"/>
  <c r="DK103" i="1"/>
  <c r="P133" i="1"/>
  <c r="P121" i="1"/>
  <c r="DH103" i="1"/>
  <c r="EO1302" i="1"/>
  <c r="P1319" i="1"/>
  <c r="ED1174" i="1"/>
  <c r="ET22" i="1"/>
  <c r="ET1536" i="1"/>
  <c r="P1519" i="1"/>
  <c r="AY30" i="1"/>
  <c r="F79" i="1"/>
  <c r="DT30" i="1"/>
  <c r="DG71" i="1"/>
  <c r="DT393" i="1"/>
  <c r="DG444" i="1"/>
  <c r="P506" i="1"/>
  <c r="EH476" i="1"/>
  <c r="EH675" i="1"/>
  <c r="R529" i="1"/>
  <c r="F608" i="1"/>
  <c r="CF819" i="1"/>
  <c r="AW860" i="1"/>
  <c r="DT1020" i="1"/>
  <c r="DG1027" i="1"/>
  <c r="P222" i="1"/>
  <c r="DH150" i="1"/>
  <c r="ER963" i="1"/>
  <c r="P999" i="1"/>
  <c r="DG892" i="1"/>
  <c r="P933" i="1"/>
  <c r="ER103" i="1"/>
  <c r="P129" i="1"/>
  <c r="ED290" i="1"/>
  <c r="DQ327" i="1"/>
  <c r="EN594" i="1"/>
  <c r="FW529" i="1"/>
  <c r="AB711" i="1"/>
  <c r="O732" i="1"/>
  <c r="X1345" i="1"/>
  <c r="F1472" i="1"/>
  <c r="FZ1210" i="1"/>
  <c r="EQ1229" i="1"/>
  <c r="CA327" i="1"/>
  <c r="DQ1345" i="1"/>
  <c r="P1473" i="1"/>
  <c r="AZ732" i="1"/>
  <c r="CI711" i="1"/>
  <c r="DJ290" i="1"/>
  <c r="P341" i="1"/>
  <c r="AS219" i="1"/>
  <c r="CB150" i="1"/>
  <c r="AL103" i="1"/>
  <c r="Y118" i="1"/>
  <c r="P74" i="1"/>
  <c r="DH30" i="1"/>
  <c r="DH357" i="1"/>
  <c r="EN626" i="1"/>
  <c r="P650" i="1"/>
  <c r="Q963" i="1"/>
  <c r="F1000" i="1"/>
  <c r="DH251" i="1"/>
  <c r="P261" i="1"/>
  <c r="FZ963" i="1"/>
  <c r="EQ988" i="1"/>
  <c r="FX290" i="1"/>
  <c r="EO327" i="1"/>
  <c r="CF1302" i="1"/>
  <c r="AW1313" i="1"/>
  <c r="O931" i="1"/>
  <c r="AB892" i="1"/>
  <c r="P26" i="1"/>
  <c r="F360" i="1"/>
  <c r="FS258" i="1"/>
  <c r="GN254" i="1"/>
  <c r="FT258" i="1" s="1"/>
  <c r="GN478" i="1"/>
  <c r="CB497" i="1" s="1"/>
  <c r="CA497" i="1"/>
  <c r="AY1027" i="1"/>
  <c r="CH1020" i="1"/>
  <c r="CF711" i="1"/>
  <c r="AW732" i="1"/>
  <c r="DQ1302" i="1"/>
  <c r="P1340" i="1"/>
  <c r="AB529" i="1"/>
  <c r="O594" i="1"/>
  <c r="U707" i="1"/>
  <c r="F1079" i="1"/>
  <c r="GN1347" i="1"/>
  <c r="CB1446" i="1" s="1"/>
  <c r="CA1446" i="1"/>
  <c r="GN153" i="1"/>
  <c r="FT219" i="1" s="1"/>
  <c r="FS219" i="1"/>
  <c r="R26" i="1"/>
  <c r="F371" i="1"/>
  <c r="R1506" i="1"/>
  <c r="DJ26" i="1"/>
  <c r="P371" i="1"/>
  <c r="O30" i="1"/>
  <c r="F73" i="1"/>
  <c r="EC103" i="1"/>
  <c r="DP118" i="1"/>
  <c r="BC22" i="1"/>
  <c r="BC1536" i="1"/>
  <c r="F1522" i="1"/>
  <c r="CF626" i="1"/>
  <c r="AW645" i="1"/>
  <c r="P512" i="1"/>
  <c r="DK476" i="1"/>
  <c r="DK675" i="1"/>
  <c r="FZ711" i="1"/>
  <c r="EQ732" i="1"/>
  <c r="CF892" i="1"/>
  <c r="AW931" i="1"/>
  <c r="EQ1302" i="1"/>
  <c r="P1321" i="1"/>
  <c r="S1206" i="1"/>
  <c r="F1491" i="1"/>
  <c r="FZ393" i="1"/>
  <c r="EQ444" i="1"/>
  <c r="P447" i="1"/>
  <c r="DH393" i="1"/>
  <c r="DH675" i="1"/>
  <c r="EM389" i="1"/>
  <c r="P694" i="1"/>
  <c r="CH476" i="1"/>
  <c r="AY497" i="1"/>
  <c r="GA787" i="1"/>
  <c r="FQ764" i="1"/>
  <c r="EH787" i="1"/>
  <c r="ER931" i="1"/>
  <c r="GA892" i="1"/>
  <c r="CH963" i="1"/>
  <c r="AY988" i="1"/>
  <c r="AZ1261" i="1"/>
  <c r="F1281" i="1"/>
  <c r="DN26" i="1"/>
  <c r="P380" i="1"/>
  <c r="DN1506" i="1"/>
  <c r="X529" i="1"/>
  <c r="F620" i="1"/>
  <c r="DQ711" i="1"/>
  <c r="P759" i="1"/>
  <c r="DQ1057" i="1"/>
  <c r="DH963" i="1"/>
  <c r="P991" i="1"/>
  <c r="U1206" i="1"/>
  <c r="F1498" i="1"/>
  <c r="P1275" i="1"/>
  <c r="EN1261" i="1"/>
  <c r="FW290" i="1"/>
  <c r="EN327" i="1"/>
  <c r="EK497" i="1"/>
  <c r="FT476" i="1"/>
  <c r="DQ1020" i="1"/>
  <c r="P1054" i="1"/>
  <c r="CH1302" i="1"/>
  <c r="AY1313" i="1"/>
  <c r="DH1345" i="1"/>
  <c r="P1449" i="1"/>
  <c r="Y707" i="1"/>
  <c r="F1084" i="1"/>
  <c r="DL26" i="1"/>
  <c r="P378" i="1"/>
  <c r="P80" i="1"/>
  <c r="EH30" i="1"/>
  <c r="EH357" i="1"/>
  <c r="AB626" i="1"/>
  <c r="O645" i="1"/>
  <c r="P801" i="1"/>
  <c r="DJ764" i="1"/>
  <c r="GN767" i="1"/>
  <c r="FT787" i="1" s="1"/>
  <c r="FS787" i="1"/>
  <c r="DH1476" i="1"/>
  <c r="GN1263" i="1"/>
  <c r="CB1270" i="1" s="1"/>
  <c r="CA1270" i="1"/>
  <c r="X1302" i="1"/>
  <c r="F1339" i="1"/>
  <c r="Q357" i="1"/>
  <c r="F234" i="1"/>
  <c r="S150" i="1"/>
  <c r="CH290" i="1"/>
  <c r="AY327" i="1"/>
  <c r="O497" i="1"/>
  <c r="AB476" i="1"/>
  <c r="ES707" i="1"/>
  <c r="P1077" i="1"/>
  <c r="P1020" i="1"/>
  <c r="F1030" i="1"/>
  <c r="AV732" i="1"/>
  <c r="CE711" i="1"/>
  <c r="V1206" i="1"/>
  <c r="F1499" i="1"/>
  <c r="AL290" i="1"/>
  <c r="Y327" i="1"/>
  <c r="GN531" i="1"/>
  <c r="CB594" i="1" s="1"/>
  <c r="CA594" i="1"/>
  <c r="P865" i="1"/>
  <c r="EN819" i="1"/>
  <c r="X963" i="1"/>
  <c r="F1014" i="1"/>
  <c r="AB1210" i="1"/>
  <c r="O1229" i="1"/>
  <c r="EO1261" i="1"/>
  <c r="P1276" i="1"/>
  <c r="EG22" i="1"/>
  <c r="EG1536" i="1"/>
  <c r="P1510" i="1"/>
  <c r="X251" i="1"/>
  <c r="F284" i="1"/>
  <c r="W389" i="1"/>
  <c r="F699" i="1"/>
  <c r="AB1089" i="1"/>
  <c r="O1174" i="1"/>
  <c r="EP1206" i="1"/>
  <c r="P1483" i="1"/>
  <c r="R389" i="1"/>
  <c r="F689" i="1"/>
  <c r="DP150" i="1"/>
  <c r="P245" i="1"/>
  <c r="EN1210" i="1"/>
  <c r="P1234" i="1"/>
  <c r="Y963" i="1"/>
  <c r="F1015" i="1"/>
  <c r="AT26" i="1"/>
  <c r="F375" i="1"/>
  <c r="AT1506" i="1"/>
  <c r="EN1027" i="1"/>
  <c r="FW1020" i="1"/>
  <c r="FX1020" i="1"/>
  <c r="EO1027" i="1"/>
  <c r="AW1229" i="1"/>
  <c r="CF1210" i="1"/>
  <c r="DI1302" i="1"/>
  <c r="P1325" i="1"/>
  <c r="AZ103" i="1"/>
  <c r="F129" i="1"/>
  <c r="V26" i="1"/>
  <c r="F380" i="1"/>
  <c r="V1506" i="1"/>
  <c r="EI389" i="1"/>
  <c r="P685" i="1"/>
  <c r="P529" i="1"/>
  <c r="F597" i="1"/>
  <c r="V389" i="1"/>
  <c r="F698" i="1"/>
  <c r="EO476" i="1"/>
  <c r="P503" i="1"/>
  <c r="CF764" i="1"/>
  <c r="AW787" i="1"/>
  <c r="AY787" i="1"/>
  <c r="CH764" i="1"/>
  <c r="EP963" i="1"/>
  <c r="P995" i="1"/>
  <c r="EO819" i="1"/>
  <c r="P866" i="1"/>
  <c r="X1020" i="1"/>
  <c r="F1053" i="1"/>
  <c r="CH1345" i="1"/>
  <c r="AY1446" i="1"/>
  <c r="AU22" i="1"/>
  <c r="AU1536" i="1"/>
  <c r="F1525" i="1"/>
  <c r="T707" i="1"/>
  <c r="F1078" i="1"/>
  <c r="F1177" i="1"/>
  <c r="P1089" i="1"/>
  <c r="AX707" i="1"/>
  <c r="F1064" i="1"/>
  <c r="AK103" i="1"/>
  <c r="X118" i="1"/>
  <c r="FX103" i="1"/>
  <c r="EO118" i="1"/>
  <c r="DT711" i="1"/>
  <c r="DG732" i="1"/>
  <c r="DI357" i="1"/>
  <c r="F77" i="1"/>
  <c r="AW30" i="1"/>
  <c r="AL150" i="1"/>
  <c r="Y219" i="1"/>
  <c r="GN396" i="1"/>
  <c r="FT444" i="1" s="1"/>
  <c r="FS444" i="1"/>
  <c r="ER497" i="1"/>
  <c r="GA476" i="1"/>
  <c r="AX389" i="1"/>
  <c r="F682" i="1"/>
  <c r="CE819" i="1"/>
  <c r="AV860" i="1"/>
  <c r="EC963" i="1"/>
  <c r="DP988" i="1"/>
  <c r="DP1057" i="1" s="1"/>
  <c r="EK819" i="1"/>
  <c r="P877" i="1"/>
  <c r="GN1023" i="1"/>
  <c r="FT1027" i="1" s="1"/>
  <c r="FS1027" i="1"/>
  <c r="DP1302" i="1"/>
  <c r="P1339" i="1"/>
  <c r="DO26" i="1"/>
  <c r="P381" i="1"/>
  <c r="FZ150" i="1"/>
  <c r="EQ219" i="1"/>
  <c r="P393" i="1"/>
  <c r="F447" i="1"/>
  <c r="P675" i="1"/>
  <c r="P1506" i="1" s="1"/>
  <c r="AY444" i="1"/>
  <c r="CH393" i="1"/>
  <c r="CA787" i="1"/>
  <c r="GN766" i="1"/>
  <c r="CB787" i="1" s="1"/>
  <c r="P1324" i="1"/>
  <c r="ER1302" i="1"/>
  <c r="DL1206" i="1"/>
  <c r="P1497" i="1"/>
  <c r="DP1261" i="1"/>
  <c r="P1296" i="1"/>
  <c r="DX290" i="1"/>
  <c r="DK327" i="1"/>
  <c r="DH529" i="1"/>
  <c r="P597" i="1"/>
  <c r="DP393" i="1"/>
  <c r="P470" i="1"/>
  <c r="DP675" i="1"/>
  <c r="EJ732" i="1"/>
  <c r="FS711" i="1"/>
  <c r="Y1210" i="1"/>
  <c r="F1256" i="1"/>
  <c r="Y1476" i="1"/>
  <c r="F1054" i="1"/>
  <c r="Y1020" i="1"/>
  <c r="FX1210" i="1"/>
  <c r="EO1229" i="1"/>
  <c r="DQ963" i="1"/>
  <c r="P1015" i="1"/>
  <c r="F1455" i="1"/>
  <c r="AP1345" i="1"/>
  <c r="DQ103" i="1"/>
  <c r="P145" i="1"/>
  <c r="F1201" i="1"/>
  <c r="Y1089" i="1"/>
  <c r="GN253" i="1"/>
  <c r="CB258" i="1" s="1"/>
  <c r="CA258" i="1"/>
  <c r="FZ30" i="1"/>
  <c r="EQ71" i="1"/>
  <c r="CE892" i="1"/>
  <c r="AV931" i="1"/>
  <c r="AY1270" i="1"/>
  <c r="CH1261" i="1"/>
  <c r="FW393" i="1"/>
  <c r="EN444" i="1"/>
  <c r="CF476" i="1"/>
  <c r="AW497" i="1"/>
  <c r="FS1313" i="1"/>
  <c r="GN1305" i="1"/>
  <c r="FT1313" i="1" s="1"/>
  <c r="T1206" i="1"/>
  <c r="F1497" i="1"/>
  <c r="DP529" i="1"/>
  <c r="P620" i="1"/>
  <c r="DG1229" i="1"/>
  <c r="DT1210" i="1"/>
  <c r="EM22" i="1"/>
  <c r="P1525" i="1"/>
  <c r="EM1536" i="1"/>
  <c r="AX26" i="1"/>
  <c r="F364" i="1"/>
  <c r="AX1506" i="1"/>
  <c r="EO626" i="1"/>
  <c r="P651" i="1"/>
  <c r="F1186" i="1"/>
  <c r="Q1089" i="1"/>
  <c r="AW103" i="1"/>
  <c r="F124" i="1"/>
  <c r="FX251" i="1"/>
  <c r="EO258" i="1"/>
  <c r="EQ258" i="1"/>
  <c r="FZ251" i="1"/>
  <c r="P476" i="1"/>
  <c r="F500" i="1"/>
  <c r="CA860" i="1"/>
  <c r="GN821" i="1"/>
  <c r="CB860" i="1" s="1"/>
  <c r="P963" i="1"/>
  <c r="F991" i="1"/>
  <c r="DQ1476" i="1"/>
  <c r="ES26" i="1"/>
  <c r="P377" i="1"/>
  <c r="ES1506" i="1"/>
  <c r="AK290" i="1"/>
  <c r="X327" i="1"/>
  <c r="FX963" i="1"/>
  <c r="EO988" i="1"/>
  <c r="FZ1174" i="1"/>
  <c r="DH1174" i="1"/>
  <c r="FW1174" i="1"/>
  <c r="FX1174" i="1"/>
  <c r="DU1089" i="1"/>
  <c r="EC1345" i="1"/>
  <c r="DP1446" i="1"/>
  <c r="DJ150" i="1"/>
  <c r="P233" i="1"/>
  <c r="DH290" i="1"/>
  <c r="P330" i="1"/>
  <c r="EJ497" i="1"/>
  <c r="FS476" i="1"/>
  <c r="DJ529" i="1"/>
  <c r="P608" i="1"/>
  <c r="EP626" i="1"/>
  <c r="P652" i="1"/>
  <c r="EQ892" i="1"/>
  <c r="P939" i="1"/>
  <c r="DP1020" i="1"/>
  <c r="P1053" i="1"/>
  <c r="CE1302" i="1"/>
  <c r="AV1313" i="1"/>
  <c r="FW1345" i="1"/>
  <c r="EN1446" i="1"/>
  <c r="EN1476" i="1" s="1"/>
  <c r="O1313" i="1"/>
  <c r="AB1302" i="1"/>
  <c r="DG819" i="1"/>
  <c r="P862" i="1"/>
  <c r="DK1174" i="1"/>
  <c r="DX1089" i="1"/>
  <c r="AB150" i="1"/>
  <c r="O219" i="1"/>
  <c r="DL389" i="1"/>
  <c r="P696" i="1"/>
  <c r="GN628" i="1"/>
  <c r="CB645" i="1" s="1"/>
  <c r="CA645" i="1"/>
  <c r="DT764" i="1"/>
  <c r="DG787" i="1"/>
  <c r="Q1210" i="1"/>
  <c r="F1241" i="1"/>
  <c r="Q1476" i="1"/>
  <c r="AB1261" i="1"/>
  <c r="O1270" i="1"/>
  <c r="CF290" i="1"/>
  <c r="AW327" i="1"/>
  <c r="F456" i="1"/>
  <c r="Q393" i="1"/>
  <c r="Q675" i="1"/>
  <c r="EP707" i="1"/>
  <c r="P1064" i="1"/>
  <c r="DP764" i="1"/>
  <c r="P813" i="1"/>
  <c r="P711" i="1"/>
  <c r="F735" i="1"/>
  <c r="P1057" i="1"/>
  <c r="GM1110" i="1"/>
  <c r="GN1110" i="1" s="1"/>
  <c r="R1345" i="1"/>
  <c r="F1460" i="1"/>
  <c r="AO22" i="1"/>
  <c r="AO1536" i="1"/>
  <c r="F1510" i="1"/>
  <c r="S290" i="1"/>
  <c r="F342" i="1"/>
  <c r="T389" i="1"/>
  <c r="F696" i="1"/>
  <c r="DT963" i="1"/>
  <c r="DG988" i="1"/>
  <c r="CA1229" i="1"/>
  <c r="GN1212" i="1"/>
  <c r="CB1229" i="1" s="1"/>
  <c r="P1297" i="1"/>
  <c r="DQ1261" i="1"/>
  <c r="BA26" i="1"/>
  <c r="F377" i="1"/>
  <c r="BA1506" i="1"/>
  <c r="F657" i="1"/>
  <c r="Q626" i="1"/>
  <c r="GN1091" i="1"/>
  <c r="CB1174" i="1" s="1"/>
  <c r="CA1174" i="1"/>
  <c r="DT1261" i="1"/>
  <c r="DG1270" i="1"/>
  <c r="S103" i="1"/>
  <c r="F133" i="1"/>
  <c r="FS118" i="1"/>
  <c r="GN106" i="1"/>
  <c r="FT118" i="1" s="1"/>
  <c r="AK393" i="1"/>
  <c r="X444" i="1"/>
  <c r="FT529" i="1"/>
  <c r="EK594" i="1"/>
  <c r="S707" i="1"/>
  <c r="F1072" i="1"/>
  <c r="R892" i="1"/>
  <c r="F945" i="1"/>
  <c r="P1318" i="1"/>
  <c r="EN1302" i="1"/>
  <c r="T26" i="1"/>
  <c r="F378" i="1"/>
  <c r="T1506" i="1"/>
  <c r="AB290" i="1"/>
  <c r="O327" i="1"/>
  <c r="FS626" i="1"/>
  <c r="EJ645" i="1"/>
  <c r="FX787" i="1"/>
  <c r="P888" i="1"/>
  <c r="EJ819" i="1"/>
  <c r="FZ1020" i="1"/>
  <c r="EQ1027" i="1"/>
  <c r="AV1229" i="1"/>
  <c r="CE1210" i="1"/>
  <c r="X1210" i="1"/>
  <c r="F1255" i="1"/>
  <c r="X1476" i="1"/>
  <c r="EP26" i="1"/>
  <c r="P364" i="1"/>
  <c r="EP1506" i="1"/>
  <c r="AB393" i="1"/>
  <c r="O444" i="1"/>
  <c r="CH529" i="1"/>
  <c r="AY594" i="1"/>
  <c r="CE764" i="1"/>
  <c r="AV787" i="1"/>
  <c r="AZ892" i="1"/>
  <c r="F942" i="1"/>
  <c r="EK931" i="1"/>
  <c r="FT892" i="1"/>
  <c r="F1282" i="1"/>
  <c r="Q1261" i="1"/>
  <c r="CE1345" i="1"/>
  <c r="AV1446" i="1"/>
  <c r="DM290" i="1"/>
  <c r="P349" i="1"/>
  <c r="BY529" i="1"/>
  <c r="AP594" i="1"/>
  <c r="CI594" i="1"/>
  <c r="P936" i="1"/>
  <c r="EN892" i="1"/>
  <c r="F1041" i="1"/>
  <c r="R1020" i="1"/>
  <c r="EH1345" i="1"/>
  <c r="P1455" i="1"/>
  <c r="DJ675" i="1"/>
  <c r="FZ103" i="1"/>
  <c r="EQ118" i="1"/>
  <c r="AP787" i="1"/>
  <c r="AP1057" i="1" s="1"/>
  <c r="BY764" i="1"/>
  <c r="CI787" i="1"/>
  <c r="BA707" i="1"/>
  <c r="F1077" i="1"/>
  <c r="EC1174" i="1"/>
  <c r="DG626" i="1"/>
  <c r="P647" i="1"/>
  <c r="P819" i="1"/>
  <c r="F863" i="1"/>
  <c r="P1003" i="1"/>
  <c r="DK963" i="1"/>
  <c r="GN965" i="1"/>
  <c r="CB988" i="1" s="1"/>
  <c r="CA988" i="1"/>
  <c r="DL1174" i="1"/>
  <c r="DY1089" i="1"/>
  <c r="DQ357" i="1"/>
  <c r="U26" i="1"/>
  <c r="F379" i="1"/>
  <c r="U1506" i="1"/>
  <c r="FX150" i="1"/>
  <c r="EO219" i="1"/>
  <c r="CE393" i="1"/>
  <c r="AV444" i="1"/>
  <c r="DN389" i="1"/>
  <c r="P698" i="1"/>
  <c r="AB764" i="1"/>
  <c r="O787" i="1"/>
  <c r="EQ819" i="1"/>
  <c r="P868" i="1"/>
  <c r="DW1089" i="1"/>
  <c r="DJ1174" i="1"/>
  <c r="P1281" i="1"/>
  <c r="ER1261" i="1"/>
  <c r="DO1174" i="1"/>
  <c r="DO1506" i="1" s="1"/>
  <c r="EB1089" i="1"/>
  <c r="DK1261" i="1"/>
  <c r="P1285" i="1"/>
  <c r="F285" i="1"/>
  <c r="Y251" i="1"/>
  <c r="DI393" i="1"/>
  <c r="P456" i="1"/>
  <c r="DI675" i="1"/>
  <c r="FZ594" i="1"/>
  <c r="EO892" i="1"/>
  <c r="P937" i="1"/>
  <c r="FT711" i="1"/>
  <c r="EK732" i="1"/>
  <c r="DT1345" i="1"/>
  <c r="DG1446" i="1"/>
  <c r="DQ529" i="1"/>
  <c r="P621" i="1"/>
  <c r="GA1210" i="1"/>
  <c r="ER1229" i="1"/>
  <c r="DQ626" i="1"/>
  <c r="P672" i="1"/>
  <c r="GA711" i="1"/>
  <c r="ER732" i="1"/>
  <c r="CI1345" i="1"/>
  <c r="AZ1446" i="1"/>
  <c r="AP1210" i="1"/>
  <c r="F1238" i="1"/>
  <c r="AP1476" i="1"/>
  <c r="Y1345" i="1"/>
  <c r="F1473" i="1"/>
  <c r="EN1206" i="1" l="1"/>
  <c r="P1481" i="1"/>
  <c r="AP707" i="1"/>
  <c r="F1066" i="1"/>
  <c r="P22" i="1"/>
  <c r="F1509" i="1"/>
  <c r="P1536" i="1"/>
  <c r="S22" i="1"/>
  <c r="F1521" i="1"/>
  <c r="Y16" i="2" s="1"/>
  <c r="S1536" i="1"/>
  <c r="DP707" i="1"/>
  <c r="P1083" i="1"/>
  <c r="DO22" i="1"/>
  <c r="DO1536" i="1"/>
  <c r="P1530" i="1"/>
  <c r="ER711" i="1"/>
  <c r="P743" i="1"/>
  <c r="DG1345" i="1"/>
  <c r="P1448" i="1"/>
  <c r="AR988" i="1"/>
  <c r="CA963" i="1"/>
  <c r="DJ389" i="1"/>
  <c r="P689" i="1"/>
  <c r="AZ1345" i="1"/>
  <c r="F1457" i="1"/>
  <c r="EK711" i="1"/>
  <c r="P749" i="1"/>
  <c r="FZ529" i="1"/>
  <c r="EQ594" i="1"/>
  <c r="DJ1089" i="1"/>
  <c r="P1188" i="1"/>
  <c r="O764" i="1"/>
  <c r="F789" i="1"/>
  <c r="AV393" i="1"/>
  <c r="F449" i="1"/>
  <c r="AV675" i="1"/>
  <c r="U22" i="1"/>
  <c r="U1536" i="1"/>
  <c r="F1528" i="1"/>
  <c r="EQ103" i="1"/>
  <c r="P126" i="1"/>
  <c r="AY529" i="1"/>
  <c r="F602" i="1"/>
  <c r="EP22" i="1"/>
  <c r="EP1536" i="1"/>
  <c r="P1513" i="1"/>
  <c r="EQ1020" i="1"/>
  <c r="P1035" i="1"/>
  <c r="FX764" i="1"/>
  <c r="EO787" i="1"/>
  <c r="X393" i="1"/>
  <c r="F470" i="1"/>
  <c r="X675" i="1"/>
  <c r="CA1089" i="1"/>
  <c r="AR1174" i="1"/>
  <c r="BA22" i="1"/>
  <c r="BA1536" i="1"/>
  <c r="F1526" i="1"/>
  <c r="DG764" i="1"/>
  <c r="P789" i="1"/>
  <c r="AV1302" i="1"/>
  <c r="F1318" i="1"/>
  <c r="DP1345" i="1"/>
  <c r="P1472" i="1"/>
  <c r="DP1476" i="1"/>
  <c r="FW1089" i="1"/>
  <c r="EN1174" i="1"/>
  <c r="EJ1313" i="1"/>
  <c r="FS1302" i="1"/>
  <c r="CB251" i="1"/>
  <c r="AS258" i="1"/>
  <c r="CA764" i="1"/>
  <c r="AR787" i="1"/>
  <c r="P508" i="1"/>
  <c r="ER476" i="1"/>
  <c r="DI26" i="1"/>
  <c r="P369" i="1"/>
  <c r="DI1506" i="1"/>
  <c r="F1454" i="1"/>
  <c r="AY1345" i="1"/>
  <c r="V22" i="1"/>
  <c r="F1529" i="1"/>
  <c r="V1536" i="1"/>
  <c r="AW1210" i="1"/>
  <c r="F1235" i="1"/>
  <c r="AW1476" i="1"/>
  <c r="EN1020" i="1"/>
  <c r="P1032" i="1"/>
  <c r="CA529" i="1"/>
  <c r="AR594" i="1"/>
  <c r="FS764" i="1"/>
  <c r="EJ787" i="1"/>
  <c r="F647" i="1"/>
  <c r="O626" i="1"/>
  <c r="F1321" i="1"/>
  <c r="AY1302" i="1"/>
  <c r="AY963" i="1"/>
  <c r="F996" i="1"/>
  <c r="P796" i="1"/>
  <c r="EH764" i="1"/>
  <c r="AW892" i="1"/>
  <c r="F937" i="1"/>
  <c r="DK389" i="1"/>
  <c r="P690" i="1"/>
  <c r="DP103" i="1"/>
  <c r="P144" i="1"/>
  <c r="DP357" i="1"/>
  <c r="R22" i="1"/>
  <c r="F1520" i="1"/>
  <c r="R1536" i="1"/>
  <c r="FT150" i="1"/>
  <c r="EK219" i="1"/>
  <c r="F1035" i="1"/>
  <c r="AY1020" i="1"/>
  <c r="EJ258" i="1"/>
  <c r="FS251" i="1"/>
  <c r="EO290" i="1"/>
  <c r="P333" i="1"/>
  <c r="F236" i="1"/>
  <c r="AS150" i="1"/>
  <c r="AZ711" i="1"/>
  <c r="F743" i="1"/>
  <c r="P1237" i="1"/>
  <c r="EQ1210" i="1"/>
  <c r="EQ1476" i="1"/>
  <c r="O711" i="1"/>
  <c r="F734" i="1"/>
  <c r="O1057" i="1"/>
  <c r="DQ290" i="1"/>
  <c r="P354" i="1"/>
  <c r="AW819" i="1"/>
  <c r="F866" i="1"/>
  <c r="EH389" i="1"/>
  <c r="P684" i="1"/>
  <c r="X1089" i="1"/>
  <c r="F1200" i="1"/>
  <c r="F1179" i="1"/>
  <c r="AV1089" i="1"/>
  <c r="AR711" i="1"/>
  <c r="F760" i="1"/>
  <c r="AR1027" i="1"/>
  <c r="CA1020" i="1"/>
  <c r="EQ764" i="1"/>
  <c r="P795" i="1"/>
  <c r="DI707" i="1"/>
  <c r="P1069" i="1"/>
  <c r="BD18" i="1"/>
  <c r="F1561" i="1"/>
  <c r="AV626" i="1"/>
  <c r="F650" i="1"/>
  <c r="CB290" i="1"/>
  <c r="AS327" i="1"/>
  <c r="FS1345" i="1"/>
  <c r="EJ1446" i="1"/>
  <c r="P224" i="1"/>
  <c r="EN150" i="1"/>
  <c r="F868" i="1"/>
  <c r="AY819" i="1"/>
  <c r="P123" i="1"/>
  <c r="EN103" i="1"/>
  <c r="DM1089" i="1"/>
  <c r="P1196" i="1"/>
  <c r="W22" i="1"/>
  <c r="F1530" i="1"/>
  <c r="W1536" i="1"/>
  <c r="DI1206" i="1"/>
  <c r="P1488" i="1"/>
  <c r="BB18" i="1"/>
  <c r="F1549" i="1"/>
  <c r="FT1261" i="1"/>
  <c r="EK1270" i="1"/>
  <c r="DG150" i="1"/>
  <c r="P221" i="1"/>
  <c r="FS963" i="1"/>
  <c r="EJ988" i="1"/>
  <c r="CA103" i="1"/>
  <c r="AR118" i="1"/>
  <c r="AR357" i="1" s="1"/>
  <c r="AY711" i="1"/>
  <c r="F740" i="1"/>
  <c r="AY1057" i="1"/>
  <c r="DG251" i="1"/>
  <c r="P260" i="1"/>
  <c r="CA892" i="1"/>
  <c r="AR931" i="1"/>
  <c r="AS30" i="1"/>
  <c r="F88" i="1"/>
  <c r="EO1345" i="1"/>
  <c r="P1452" i="1"/>
  <c r="DM1506" i="1"/>
  <c r="DG1174" i="1"/>
  <c r="DT1089" i="1"/>
  <c r="EN251" i="1"/>
  <c r="P263" i="1"/>
  <c r="F939" i="1"/>
  <c r="AY892" i="1"/>
  <c r="EV18" i="1"/>
  <c r="P1561" i="1"/>
  <c r="DH707" i="1"/>
  <c r="P1060" i="1"/>
  <c r="DI389" i="1"/>
  <c r="P687" i="1"/>
  <c r="P1195" i="1"/>
  <c r="DL1089" i="1"/>
  <c r="CI764" i="1"/>
  <c r="AZ787" i="1"/>
  <c r="CI529" i="1"/>
  <c r="AZ594" i="1"/>
  <c r="EJ626" i="1"/>
  <c r="P673" i="1"/>
  <c r="T22" i="1"/>
  <c r="T1536" i="1"/>
  <c r="F1527" i="1"/>
  <c r="AS1174" i="1"/>
  <c r="CB1089" i="1"/>
  <c r="AS1229" i="1"/>
  <c r="CB1210" i="1"/>
  <c r="AW290" i="1"/>
  <c r="F333" i="1"/>
  <c r="Q1206" i="1"/>
  <c r="F1488" i="1"/>
  <c r="DK1089" i="1"/>
  <c r="P1189" i="1"/>
  <c r="F1315" i="1"/>
  <c r="O1302" i="1"/>
  <c r="P1177" i="1"/>
  <c r="DH1089" i="1"/>
  <c r="X290" i="1"/>
  <c r="F353" i="1"/>
  <c r="CB819" i="1"/>
  <c r="AS860" i="1"/>
  <c r="AW476" i="1"/>
  <c r="F503" i="1"/>
  <c r="EQ30" i="1"/>
  <c r="P79" i="1"/>
  <c r="EQ357" i="1"/>
  <c r="EO1210" i="1"/>
  <c r="P1235" i="1"/>
  <c r="EO1476" i="1"/>
  <c r="Y1206" i="1"/>
  <c r="F1503" i="1"/>
  <c r="EJ711" i="1"/>
  <c r="P760" i="1"/>
  <c r="EJ1027" i="1"/>
  <c r="FS1020" i="1"/>
  <c r="DP963" i="1"/>
  <c r="P1014" i="1"/>
  <c r="FS393" i="1"/>
  <c r="EJ444" i="1"/>
  <c r="AW357" i="1"/>
  <c r="P734" i="1"/>
  <c r="DG711" i="1"/>
  <c r="DG1057" i="1"/>
  <c r="X103" i="1"/>
  <c r="F144" i="1"/>
  <c r="W16" i="2"/>
  <c r="AY764" i="1"/>
  <c r="F795" i="1"/>
  <c r="EO1020" i="1"/>
  <c r="P1033" i="1"/>
  <c r="AT22" i="1"/>
  <c r="F1524" i="1"/>
  <c r="U16" i="2" s="1"/>
  <c r="AT1536" i="1"/>
  <c r="CB529" i="1"/>
  <c r="AS594" i="1"/>
  <c r="F499" i="1"/>
  <c r="O476" i="1"/>
  <c r="CA1261" i="1"/>
  <c r="AR1270" i="1"/>
  <c r="FT764" i="1"/>
  <c r="EK787" i="1"/>
  <c r="DL1506" i="1"/>
  <c r="EK476" i="1"/>
  <c r="P514" i="1"/>
  <c r="DJ1506" i="1"/>
  <c r="CA1345" i="1"/>
  <c r="AR1446" i="1"/>
  <c r="O529" i="1"/>
  <c r="F596" i="1"/>
  <c r="AW711" i="1"/>
  <c r="F738" i="1"/>
  <c r="AW1057" i="1"/>
  <c r="CA476" i="1"/>
  <c r="AR497" i="1"/>
  <c r="F933" i="1"/>
  <c r="O892" i="1"/>
  <c r="Y103" i="1"/>
  <c r="F145" i="1"/>
  <c r="Y357" i="1"/>
  <c r="DG30" i="1"/>
  <c r="P73" i="1"/>
  <c r="DG357" i="1"/>
  <c r="ED1089" i="1"/>
  <c r="DQ1174" i="1"/>
  <c r="CB1020" i="1"/>
  <c r="AS1027" i="1"/>
  <c r="EU18" i="1"/>
  <c r="P1552" i="1"/>
  <c r="DJ1206" i="1"/>
  <c r="P1490" i="1"/>
  <c r="ES1089" i="1"/>
  <c r="P1194" i="1"/>
  <c r="AV1020" i="1"/>
  <c r="F1032" i="1"/>
  <c r="X150" i="1"/>
  <c r="F245" i="1"/>
  <c r="F1240" i="1"/>
  <c r="AZ1210" i="1"/>
  <c r="AZ1476" i="1"/>
  <c r="FT1345" i="1"/>
  <c r="EK1446" i="1"/>
  <c r="R1206" i="1"/>
  <c r="F1490" i="1"/>
  <c r="F260" i="1"/>
  <c r="O251" i="1"/>
  <c r="EH529" i="1"/>
  <c r="P603" i="1"/>
  <c r="EJ892" i="1"/>
  <c r="P959" i="1"/>
  <c r="F1029" i="1"/>
  <c r="O1020" i="1"/>
  <c r="FT626" i="1"/>
  <c r="EK645" i="1"/>
  <c r="EJ529" i="1"/>
  <c r="P622" i="1"/>
  <c r="FS290" i="1"/>
  <c r="EJ327" i="1"/>
  <c r="FT963" i="1"/>
  <c r="EK988" i="1"/>
  <c r="CB103" i="1"/>
  <c r="AS118" i="1"/>
  <c r="AS357" i="1" s="1"/>
  <c r="CB892" i="1"/>
  <c r="AS931" i="1"/>
  <c r="GN1094" i="1"/>
  <c r="FT1174" i="1" s="1"/>
  <c r="FS1174" i="1"/>
  <c r="DG1302" i="1"/>
  <c r="P1315" i="1"/>
  <c r="AV476" i="1"/>
  <c r="F502" i="1"/>
  <c r="DN1089" i="1"/>
  <c r="P1197" i="1"/>
  <c r="P76" i="1"/>
  <c r="EN30" i="1"/>
  <c r="EN357" i="1"/>
  <c r="AR150" i="1"/>
  <c r="F247" i="1"/>
  <c r="DP1174" i="1"/>
  <c r="EC1089" i="1"/>
  <c r="F603" i="1"/>
  <c r="AP529" i="1"/>
  <c r="AP675" i="1"/>
  <c r="O393" i="1"/>
  <c r="F446" i="1"/>
  <c r="O675" i="1"/>
  <c r="EK529" i="1"/>
  <c r="P611" i="1"/>
  <c r="DG1261" i="1"/>
  <c r="P1272" i="1"/>
  <c r="O150" i="1"/>
  <c r="F221" i="1"/>
  <c r="CA819" i="1"/>
  <c r="AR860" i="1"/>
  <c r="EM18" i="1"/>
  <c r="P1555" i="1"/>
  <c r="EQ150" i="1"/>
  <c r="P227" i="1"/>
  <c r="FT1020" i="1"/>
  <c r="EK1027" i="1"/>
  <c r="FT393" i="1"/>
  <c r="EK444" i="1"/>
  <c r="AU18" i="1"/>
  <c r="F1555" i="1"/>
  <c r="F793" i="1"/>
  <c r="AW764" i="1"/>
  <c r="EG18" i="1"/>
  <c r="P1540" i="1"/>
  <c r="O1210" i="1"/>
  <c r="F1231" i="1"/>
  <c r="O1476" i="1"/>
  <c r="Y290" i="1"/>
  <c r="F354" i="1"/>
  <c r="AY290" i="1"/>
  <c r="F335" i="1"/>
  <c r="Q26" i="1"/>
  <c r="F369" i="1"/>
  <c r="Q1506" i="1"/>
  <c r="CB1261" i="1"/>
  <c r="AS1270" i="1"/>
  <c r="EH26" i="1"/>
  <c r="P366" i="1"/>
  <c r="EH1506" i="1"/>
  <c r="EN290" i="1"/>
  <c r="P332" i="1"/>
  <c r="DQ707" i="1"/>
  <c r="P1084" i="1"/>
  <c r="GA764" i="1"/>
  <c r="ER787" i="1"/>
  <c r="EQ393" i="1"/>
  <c r="P452" i="1"/>
  <c r="EQ675" i="1"/>
  <c r="P740" i="1"/>
  <c r="EQ711" i="1"/>
  <c r="EQ1057" i="1"/>
  <c r="BC18" i="1"/>
  <c r="F1552" i="1"/>
  <c r="O357" i="1"/>
  <c r="CB1345" i="1"/>
  <c r="AS1446" i="1"/>
  <c r="CB476" i="1"/>
  <c r="AS497" i="1"/>
  <c r="AW1302" i="1"/>
  <c r="F1319" i="1"/>
  <c r="EQ963" i="1"/>
  <c r="P996" i="1"/>
  <c r="DH26" i="1"/>
  <c r="P360" i="1"/>
  <c r="DH1506" i="1"/>
  <c r="P1029" i="1"/>
  <c r="DG1020" i="1"/>
  <c r="AW1345" i="1"/>
  <c r="F1452" i="1"/>
  <c r="DI1089" i="1"/>
  <c r="P1186" i="1"/>
  <c r="AV529" i="1"/>
  <c r="F599" i="1"/>
  <c r="AY1210" i="1"/>
  <c r="F1237" i="1"/>
  <c r="AY1476" i="1"/>
  <c r="DK707" i="1"/>
  <c r="P1072" i="1"/>
  <c r="DG290" i="1"/>
  <c r="P329" i="1"/>
  <c r="AV1261" i="1"/>
  <c r="F1275" i="1"/>
  <c r="Y393" i="1"/>
  <c r="F471" i="1"/>
  <c r="Y675" i="1"/>
  <c r="EH1057" i="1"/>
  <c r="EH1206" i="1"/>
  <c r="P1485" i="1"/>
  <c r="FX529" i="1"/>
  <c r="EO594" i="1"/>
  <c r="F450" i="1"/>
  <c r="AW393" i="1"/>
  <c r="AW675" i="1"/>
  <c r="F990" i="1"/>
  <c r="O963" i="1"/>
  <c r="FS30" i="1"/>
  <c r="EJ71" i="1"/>
  <c r="EL1206" i="1"/>
  <c r="P1494" i="1"/>
  <c r="EL1506" i="1"/>
  <c r="GA529" i="1"/>
  <c r="ER594" i="1"/>
  <c r="CA393" i="1"/>
  <c r="AR444" i="1"/>
  <c r="P1206" i="1"/>
  <c r="F1479" i="1"/>
  <c r="FT290" i="1"/>
  <c r="EK327" i="1"/>
  <c r="O1345" i="1"/>
  <c r="F1448" i="1"/>
  <c r="F1033" i="1"/>
  <c r="AW1020" i="1"/>
  <c r="AV290" i="1"/>
  <c r="F332" i="1"/>
  <c r="P82" i="1"/>
  <c r="ER30" i="1"/>
  <c r="ER357" i="1"/>
  <c r="CA1302" i="1"/>
  <c r="AR1313" i="1"/>
  <c r="FS1210" i="1"/>
  <c r="EJ1229" i="1"/>
  <c r="EQ290" i="1"/>
  <c r="P335" i="1"/>
  <c r="F862" i="1"/>
  <c r="O819" i="1"/>
  <c r="EP389" i="1"/>
  <c r="P682" i="1"/>
  <c r="F653" i="1"/>
  <c r="AY626" i="1"/>
  <c r="EO711" i="1"/>
  <c r="P738" i="1"/>
  <c r="EO1057" i="1"/>
  <c r="EO30" i="1"/>
  <c r="P77" i="1"/>
  <c r="EO357" i="1"/>
  <c r="AR30" i="1"/>
  <c r="F99" i="1"/>
  <c r="EI18" i="1"/>
  <c r="P1546" i="1"/>
  <c r="AP1206" i="1"/>
  <c r="F1485" i="1"/>
  <c r="DO1089" i="1"/>
  <c r="P1198" i="1"/>
  <c r="ER1210" i="1"/>
  <c r="P1240" i="1"/>
  <c r="ER1476" i="1"/>
  <c r="EO150" i="1"/>
  <c r="P225" i="1"/>
  <c r="AV1345" i="1"/>
  <c r="F1451" i="1"/>
  <c r="AV764" i="1"/>
  <c r="F792" i="1"/>
  <c r="FT103" i="1"/>
  <c r="EK118" i="1"/>
  <c r="AR1229" i="1"/>
  <c r="CA1210" i="1"/>
  <c r="AO18" i="1"/>
  <c r="F1540" i="1"/>
  <c r="Q389" i="1"/>
  <c r="F687" i="1"/>
  <c r="CA626" i="1"/>
  <c r="AR645" i="1"/>
  <c r="EN1345" i="1"/>
  <c r="P1451" i="1"/>
  <c r="FZ1089" i="1"/>
  <c r="EQ1174" i="1"/>
  <c r="DQ1206" i="1"/>
  <c r="P1503" i="1"/>
  <c r="EQ251" i="1"/>
  <c r="P266" i="1"/>
  <c r="P1231" i="1"/>
  <c r="DG1210" i="1"/>
  <c r="DG1476" i="1"/>
  <c r="AY1261" i="1"/>
  <c r="F1278" i="1"/>
  <c r="DP389" i="1"/>
  <c r="P701" i="1"/>
  <c r="AY393" i="1"/>
  <c r="F452" i="1"/>
  <c r="AY675" i="1"/>
  <c r="DQ26" i="1"/>
  <c r="P384" i="1"/>
  <c r="DQ1506" i="1"/>
  <c r="CB963" i="1"/>
  <c r="AS988" i="1"/>
  <c r="AP764" i="1"/>
  <c r="F796" i="1"/>
  <c r="EK892" i="1"/>
  <c r="P948" i="1"/>
  <c r="X1206" i="1"/>
  <c r="F1502" i="1"/>
  <c r="F1234" i="1"/>
  <c r="AV1210" i="1"/>
  <c r="AV1476" i="1"/>
  <c r="O290" i="1"/>
  <c r="F329" i="1"/>
  <c r="EJ118" i="1"/>
  <c r="FS103" i="1"/>
  <c r="DG963" i="1"/>
  <c r="P990" i="1"/>
  <c r="P707" i="1"/>
  <c r="F1060" i="1"/>
  <c r="O1261" i="1"/>
  <c r="F1272" i="1"/>
  <c r="CB626" i="1"/>
  <c r="AS645" i="1"/>
  <c r="EJ476" i="1"/>
  <c r="P525" i="1"/>
  <c r="FX1089" i="1"/>
  <c r="EO1174" i="1"/>
  <c r="EO963" i="1"/>
  <c r="P994" i="1"/>
  <c r="ES22" i="1"/>
  <c r="P1526" i="1"/>
  <c r="H16" i="2" s="1"/>
  <c r="ES1536" i="1"/>
  <c r="EO251" i="1"/>
  <c r="P264" i="1"/>
  <c r="AX22" i="1"/>
  <c r="F1513" i="1"/>
  <c r="AX1536" i="1"/>
  <c r="EK1313" i="1"/>
  <c r="FT1302" i="1"/>
  <c r="P449" i="1"/>
  <c r="EN393" i="1"/>
  <c r="EN675" i="1"/>
  <c r="AV892" i="1"/>
  <c r="F936" i="1"/>
  <c r="CA251" i="1"/>
  <c r="AR258" i="1"/>
  <c r="DK290" i="1"/>
  <c r="P342" i="1"/>
  <c r="DK357" i="1"/>
  <c r="CB764" i="1"/>
  <c r="AS787" i="1"/>
  <c r="P389" i="1"/>
  <c r="F678" i="1"/>
  <c r="AV819" i="1"/>
  <c r="F865" i="1"/>
  <c r="F246" i="1"/>
  <c r="Y150" i="1"/>
  <c r="EO103" i="1"/>
  <c r="P124" i="1"/>
  <c r="O1089" i="1"/>
  <c r="F1176" i="1"/>
  <c r="AV711" i="1"/>
  <c r="F737" i="1"/>
  <c r="AV1057" i="1"/>
  <c r="DH1206" i="1"/>
  <c r="P1479" i="1"/>
  <c r="DN22" i="1"/>
  <c r="P1529" i="1"/>
  <c r="DN1536" i="1"/>
  <c r="P942" i="1"/>
  <c r="ER892" i="1"/>
  <c r="F505" i="1"/>
  <c r="AY476" i="1"/>
  <c r="DH389" i="1"/>
  <c r="P678" i="1"/>
  <c r="F651" i="1"/>
  <c r="AW626" i="1"/>
  <c r="FS150" i="1"/>
  <c r="EJ219" i="1"/>
  <c r="FT251" i="1"/>
  <c r="EK258" i="1"/>
  <c r="CA290" i="1"/>
  <c r="AR327" i="1"/>
  <c r="EN529" i="1"/>
  <c r="P599" i="1"/>
  <c r="DG393" i="1"/>
  <c r="DG675" i="1"/>
  <c r="P446" i="1"/>
  <c r="AY357" i="1"/>
  <c r="ET18" i="1"/>
  <c r="P1549" i="1"/>
  <c r="F1180" i="1"/>
  <c r="AW1089" i="1"/>
  <c r="O103" i="1"/>
  <c r="F120" i="1"/>
  <c r="EQ1345" i="1"/>
  <c r="P1454" i="1"/>
  <c r="DP290" i="1"/>
  <c r="P353" i="1"/>
  <c r="FT30" i="1"/>
  <c r="EK71" i="1"/>
  <c r="ER1345" i="1"/>
  <c r="P1457" i="1"/>
  <c r="AY1089" i="1"/>
  <c r="F1182" i="1"/>
  <c r="AS711" i="1"/>
  <c r="F749" i="1"/>
  <c r="AS1057" i="1"/>
  <c r="CB393" i="1"/>
  <c r="AS444" i="1"/>
  <c r="P792" i="1"/>
  <c r="EN764" i="1"/>
  <c r="AV357" i="1"/>
  <c r="DQ476" i="1"/>
  <c r="P524" i="1"/>
  <c r="DG103" i="1"/>
  <c r="P120" i="1"/>
  <c r="FS1261" i="1"/>
  <c r="EJ1270" i="1"/>
  <c r="AQ18" i="1"/>
  <c r="F1546" i="1"/>
  <c r="DQ675" i="1"/>
  <c r="S389" i="1"/>
  <c r="F690" i="1"/>
  <c r="CB1302" i="1"/>
  <c r="AS1313" i="1"/>
  <c r="FT1210" i="1"/>
  <c r="EK1229" i="1"/>
  <c r="AT1206" i="1"/>
  <c r="F1494" i="1"/>
  <c r="EN963" i="1"/>
  <c r="P993" i="1"/>
  <c r="AV963" i="1"/>
  <c r="F993" i="1"/>
  <c r="X707" i="1"/>
  <c r="F1083" i="1"/>
  <c r="EO393" i="1"/>
  <c r="P450" i="1"/>
  <c r="EO675" i="1"/>
  <c r="F1276" i="1"/>
  <c r="AW1261" i="1"/>
  <c r="EN711" i="1"/>
  <c r="P737" i="1"/>
  <c r="EN1057" i="1"/>
  <c r="AZ26" i="1"/>
  <c r="F368" i="1"/>
  <c r="AW963" i="1"/>
  <c r="F994" i="1"/>
  <c r="X357" i="1"/>
  <c r="DP476" i="1"/>
  <c r="P523" i="1"/>
  <c r="AW529" i="1"/>
  <c r="F600" i="1"/>
  <c r="AS26" i="1" l="1"/>
  <c r="F374" i="1"/>
  <c r="AR26" i="1"/>
  <c r="F385" i="1"/>
  <c r="AS707" i="1"/>
  <c r="F1074" i="1"/>
  <c r="EO389" i="1"/>
  <c r="P681" i="1"/>
  <c r="DG389" i="1"/>
  <c r="P677" i="1"/>
  <c r="EJ150" i="1"/>
  <c r="P247" i="1"/>
  <c r="AS764" i="1"/>
  <c r="F804" i="1"/>
  <c r="DQ389" i="1"/>
  <c r="P702" i="1"/>
  <c r="AS393" i="1"/>
  <c r="F461" i="1"/>
  <c r="AS675" i="1"/>
  <c r="AS1506" i="1" s="1"/>
  <c r="AR251" i="1"/>
  <c r="F286" i="1"/>
  <c r="EN389" i="1"/>
  <c r="P680" i="1"/>
  <c r="EO1089" i="1"/>
  <c r="P1180" i="1"/>
  <c r="AV1206" i="1"/>
  <c r="F1481" i="1"/>
  <c r="AR626" i="1"/>
  <c r="F673" i="1"/>
  <c r="ER1206" i="1"/>
  <c r="P1487" i="1"/>
  <c r="AR1302" i="1"/>
  <c r="F1341" i="1"/>
  <c r="EQ707" i="1"/>
  <c r="P1065" i="1"/>
  <c r="EH22" i="1"/>
  <c r="EH1536" i="1"/>
  <c r="P1515" i="1"/>
  <c r="G16" i="2" s="1"/>
  <c r="O1206" i="1"/>
  <c r="F1478" i="1"/>
  <c r="AP389" i="1"/>
  <c r="F684" i="1"/>
  <c r="AP1506" i="1"/>
  <c r="DP1089" i="1"/>
  <c r="P1200" i="1"/>
  <c r="AV26" i="1"/>
  <c r="F362" i="1"/>
  <c r="AV1506" i="1"/>
  <c r="P88" i="1"/>
  <c r="EK30" i="1"/>
  <c r="EK357" i="1"/>
  <c r="AY26" i="1"/>
  <c r="F365" i="1"/>
  <c r="AY1506" i="1"/>
  <c r="EK251" i="1"/>
  <c r="P275" i="1"/>
  <c r="DN18" i="1"/>
  <c r="P1559" i="1"/>
  <c r="DK26" i="1"/>
  <c r="P372" i="1"/>
  <c r="DK1506" i="1"/>
  <c r="EJ103" i="1"/>
  <c r="P146" i="1"/>
  <c r="AS963" i="1"/>
  <c r="F1005" i="1"/>
  <c r="DG1206" i="1"/>
  <c r="P1478" i="1"/>
  <c r="ER529" i="1"/>
  <c r="P605" i="1"/>
  <c r="EO529" i="1"/>
  <c r="P600" i="1"/>
  <c r="EH707" i="1"/>
  <c r="P1066" i="1"/>
  <c r="AS476" i="1"/>
  <c r="F514" i="1"/>
  <c r="O26" i="1"/>
  <c r="F359" i="1"/>
  <c r="O1506" i="1"/>
  <c r="Q22" i="1"/>
  <c r="F1518" i="1"/>
  <c r="Q1536" i="1"/>
  <c r="P461" i="1"/>
  <c r="EK393" i="1"/>
  <c r="EK675" i="1"/>
  <c r="F888" i="1"/>
  <c r="AR819" i="1"/>
  <c r="O389" i="1"/>
  <c r="F677" i="1"/>
  <c r="FT1089" i="1"/>
  <c r="EK1174" i="1"/>
  <c r="P1201" i="1"/>
  <c r="DQ1089" i="1"/>
  <c r="AW707" i="1"/>
  <c r="F1063" i="1"/>
  <c r="AW26" i="1"/>
  <c r="F363" i="1"/>
  <c r="AW1506" i="1"/>
  <c r="EO1206" i="1"/>
  <c r="P1482" i="1"/>
  <c r="AS819" i="1"/>
  <c r="F877" i="1"/>
  <c r="DG1089" i="1"/>
  <c r="P1176" i="1"/>
  <c r="EJ963" i="1"/>
  <c r="P1016" i="1"/>
  <c r="P1287" i="1"/>
  <c r="EK1261" i="1"/>
  <c r="O707" i="1"/>
  <c r="F1059" i="1"/>
  <c r="EO764" i="1"/>
  <c r="P793" i="1"/>
  <c r="U18" i="1"/>
  <c r="F1558" i="1"/>
  <c r="AV707" i="1"/>
  <c r="F1062" i="1"/>
  <c r="AX18" i="1"/>
  <c r="F1543" i="1"/>
  <c r="AY389" i="1"/>
  <c r="F683" i="1"/>
  <c r="P1257" i="1"/>
  <c r="EJ1210" i="1"/>
  <c r="EJ1476" i="1"/>
  <c r="ER26" i="1"/>
  <c r="P368" i="1"/>
  <c r="EJ30" i="1"/>
  <c r="P99" i="1"/>
  <c r="EJ357" i="1"/>
  <c r="AW389" i="1"/>
  <c r="F681" i="1"/>
  <c r="Y389" i="1"/>
  <c r="F702" i="1"/>
  <c r="DH22" i="1"/>
  <c r="P1509" i="1"/>
  <c r="DH1536" i="1"/>
  <c r="P798" i="1"/>
  <c r="ER764" i="1"/>
  <c r="AS892" i="1"/>
  <c r="F948" i="1"/>
  <c r="EK963" i="1"/>
  <c r="P1005" i="1"/>
  <c r="AZ1206" i="1"/>
  <c r="F1487" i="1"/>
  <c r="Y26" i="1"/>
  <c r="F384" i="1"/>
  <c r="Y1506" i="1"/>
  <c r="AR1345" i="1"/>
  <c r="F1474" i="1"/>
  <c r="AR1261" i="1"/>
  <c r="F1298" i="1"/>
  <c r="AS529" i="1"/>
  <c r="F611" i="1"/>
  <c r="DG707" i="1"/>
  <c r="P1059" i="1"/>
  <c r="EJ393" i="1"/>
  <c r="P472" i="1"/>
  <c r="EJ675" i="1"/>
  <c r="F1191" i="1"/>
  <c r="AS1089" i="1"/>
  <c r="AZ764" i="1"/>
  <c r="F798" i="1"/>
  <c r="DM22" i="1"/>
  <c r="DM1536" i="1"/>
  <c r="P1528" i="1"/>
  <c r="EJ1345" i="1"/>
  <c r="P1474" i="1"/>
  <c r="P236" i="1"/>
  <c r="EK150" i="1"/>
  <c r="EJ764" i="1"/>
  <c r="P815" i="1"/>
  <c r="AR764" i="1"/>
  <c r="F815" i="1"/>
  <c r="DP1206" i="1"/>
  <c r="P1502" i="1"/>
  <c r="BA18" i="1"/>
  <c r="F1556" i="1"/>
  <c r="X389" i="1"/>
  <c r="F701" i="1"/>
  <c r="EP18" i="1"/>
  <c r="P1543" i="1"/>
  <c r="EQ529" i="1"/>
  <c r="P602" i="1"/>
  <c r="P18" i="1"/>
  <c r="F1539" i="1"/>
  <c r="EN707" i="1"/>
  <c r="P1062" i="1"/>
  <c r="AR290" i="1"/>
  <c r="F355" i="1"/>
  <c r="DQ22" i="1"/>
  <c r="DQ1536" i="1"/>
  <c r="P1533" i="1"/>
  <c r="AR1210" i="1"/>
  <c r="F1257" i="1"/>
  <c r="AR1476" i="1"/>
  <c r="EO707" i="1"/>
  <c r="P1063" i="1"/>
  <c r="EK290" i="1"/>
  <c r="P344" i="1"/>
  <c r="AR393" i="1"/>
  <c r="F472" i="1"/>
  <c r="AR675" i="1"/>
  <c r="EL22" i="1"/>
  <c r="EL1536" i="1"/>
  <c r="P1524" i="1"/>
  <c r="F16" i="2" s="1"/>
  <c r="AY1206" i="1"/>
  <c r="F1484" i="1"/>
  <c r="AS1345" i="1"/>
  <c r="F1463" i="1"/>
  <c r="EQ389" i="1"/>
  <c r="P683" i="1"/>
  <c r="F1287" i="1"/>
  <c r="AS1261" i="1"/>
  <c r="P1044" i="1"/>
  <c r="EK1020" i="1"/>
  <c r="EN26" i="1"/>
  <c r="P362" i="1"/>
  <c r="EN1506" i="1"/>
  <c r="AS1020" i="1"/>
  <c r="F1044" i="1"/>
  <c r="DG26" i="1"/>
  <c r="P359" i="1"/>
  <c r="DG1506" i="1"/>
  <c r="F525" i="1"/>
  <c r="AR476" i="1"/>
  <c r="DL22" i="1"/>
  <c r="P1527" i="1"/>
  <c r="DL1536" i="1"/>
  <c r="EJ1020" i="1"/>
  <c r="P1055" i="1"/>
  <c r="AR103" i="1"/>
  <c r="F146" i="1"/>
  <c r="W18" i="1"/>
  <c r="F1560" i="1"/>
  <c r="AR1020" i="1"/>
  <c r="F1055" i="1"/>
  <c r="AZ1057" i="1"/>
  <c r="EJ251" i="1"/>
  <c r="P286" i="1"/>
  <c r="DP26" i="1"/>
  <c r="P383" i="1"/>
  <c r="DP1506" i="1"/>
  <c r="V18" i="1"/>
  <c r="F1559" i="1"/>
  <c r="ER675" i="1"/>
  <c r="ER1506" i="1" s="1"/>
  <c r="EJ1302" i="1"/>
  <c r="P1341" i="1"/>
  <c r="AV389" i="1"/>
  <c r="F680" i="1"/>
  <c r="ER1057" i="1"/>
  <c r="DO18" i="1"/>
  <c r="P1560" i="1"/>
  <c r="S18" i="1"/>
  <c r="F1551" i="1"/>
  <c r="EK1210" i="1"/>
  <c r="P1246" i="1"/>
  <c r="EK1476" i="1"/>
  <c r="EJ1261" i="1"/>
  <c r="P1298" i="1"/>
  <c r="ES18" i="1"/>
  <c r="P1556" i="1"/>
  <c r="X26" i="1"/>
  <c r="F383" i="1"/>
  <c r="X1506" i="1"/>
  <c r="AS1302" i="1"/>
  <c r="F1330" i="1"/>
  <c r="EK1302" i="1"/>
  <c r="P1330" i="1"/>
  <c r="AS626" i="1"/>
  <c r="F662" i="1"/>
  <c r="EQ1089" i="1"/>
  <c r="P1182" i="1"/>
  <c r="EK103" i="1"/>
  <c r="P135" i="1"/>
  <c r="EO26" i="1"/>
  <c r="P363" i="1"/>
  <c r="EO1506" i="1"/>
  <c r="FS1089" i="1"/>
  <c r="EJ1174" i="1"/>
  <c r="AS103" i="1"/>
  <c r="F135" i="1"/>
  <c r="EJ290" i="1"/>
  <c r="P355" i="1"/>
  <c r="EK626" i="1"/>
  <c r="P662" i="1"/>
  <c r="EK1345" i="1"/>
  <c r="P1463" i="1"/>
  <c r="DJ22" i="1"/>
  <c r="DJ1536" i="1"/>
  <c r="P1520" i="1"/>
  <c r="P804" i="1"/>
  <c r="EK764" i="1"/>
  <c r="AT18" i="1"/>
  <c r="F1554" i="1"/>
  <c r="EJ1057" i="1"/>
  <c r="EQ26" i="1"/>
  <c r="P365" i="1"/>
  <c r="EQ1506" i="1"/>
  <c r="AS1210" i="1"/>
  <c r="F1246" i="1"/>
  <c r="AS1476" i="1"/>
  <c r="T18" i="1"/>
  <c r="F1557" i="1"/>
  <c r="AZ529" i="1"/>
  <c r="F605" i="1"/>
  <c r="AZ675" i="1"/>
  <c r="F959" i="1"/>
  <c r="AR892" i="1"/>
  <c r="AY707" i="1"/>
  <c r="F1065" i="1"/>
  <c r="AS290" i="1"/>
  <c r="F344" i="1"/>
  <c r="AR1057" i="1"/>
  <c r="EQ1206" i="1"/>
  <c r="P1484" i="1"/>
  <c r="R18" i="1"/>
  <c r="F1550" i="1"/>
  <c r="AR529" i="1"/>
  <c r="F622" i="1"/>
  <c r="AW1206" i="1"/>
  <c r="F1482" i="1"/>
  <c r="DI22" i="1"/>
  <c r="P1518" i="1"/>
  <c r="DI1536" i="1"/>
  <c r="F275" i="1"/>
  <c r="AS251" i="1"/>
  <c r="P1179" i="1"/>
  <c r="EN1089" i="1"/>
  <c r="AR1089" i="1"/>
  <c r="F1202" i="1"/>
  <c r="EK1057" i="1"/>
  <c r="AR963" i="1"/>
  <c r="F1016" i="1"/>
  <c r="AS22" i="1" l="1"/>
  <c r="F1523" i="1"/>
  <c r="T16" i="2" s="1"/>
  <c r="AS1536" i="1"/>
  <c r="ER22" i="1"/>
  <c r="ER1536" i="1"/>
  <c r="P1517" i="1"/>
  <c r="EQ22" i="1"/>
  <c r="P1514" i="1"/>
  <c r="EQ1536" i="1"/>
  <c r="DI18" i="1"/>
  <c r="P1548" i="1"/>
  <c r="X22" i="1"/>
  <c r="X1536" i="1"/>
  <c r="F1532" i="1"/>
  <c r="DL18" i="1"/>
  <c r="P1557" i="1"/>
  <c r="EL18" i="1"/>
  <c r="P1554" i="1"/>
  <c r="DM18" i="1"/>
  <c r="P1558" i="1"/>
  <c r="EK707" i="1"/>
  <c r="P1074" i="1"/>
  <c r="EJ707" i="1"/>
  <c r="P1085" i="1"/>
  <c r="EJ1089" i="1"/>
  <c r="P1202" i="1"/>
  <c r="DG22" i="1"/>
  <c r="P1508" i="1"/>
  <c r="DG1536" i="1"/>
  <c r="AR1206" i="1"/>
  <c r="F1504" i="1"/>
  <c r="DQ18" i="1"/>
  <c r="P1563" i="1"/>
  <c r="Y22" i="1"/>
  <c r="Y1536" i="1"/>
  <c r="F1533" i="1"/>
  <c r="EJ1206" i="1"/>
  <c r="P1504" i="1"/>
  <c r="P1191" i="1"/>
  <c r="EK1089" i="1"/>
  <c r="O22" i="1"/>
  <c r="F1508" i="1"/>
  <c r="O1536" i="1"/>
  <c r="AY22" i="1"/>
  <c r="F1514" i="1"/>
  <c r="AY1536" i="1"/>
  <c r="ER707" i="1"/>
  <c r="P1068" i="1"/>
  <c r="DP22" i="1"/>
  <c r="P1532" i="1"/>
  <c r="DP1536" i="1"/>
  <c r="EN22" i="1"/>
  <c r="EN1536" i="1"/>
  <c r="P1511" i="1"/>
  <c r="AR389" i="1"/>
  <c r="F703" i="1"/>
  <c r="EJ389" i="1"/>
  <c r="P703" i="1"/>
  <c r="AW22" i="1"/>
  <c r="AW1536" i="1"/>
  <c r="F1512" i="1"/>
  <c r="Q18" i="1"/>
  <c r="F1548" i="1"/>
  <c r="DK22" i="1"/>
  <c r="DK1536" i="1"/>
  <c r="P1521" i="1"/>
  <c r="J16" i="2" s="1"/>
  <c r="EH18" i="1"/>
  <c r="P1545" i="1"/>
  <c r="AZ389" i="1"/>
  <c r="F686" i="1"/>
  <c r="AZ1506" i="1"/>
  <c r="DJ18" i="1"/>
  <c r="P1550" i="1"/>
  <c r="EK1206" i="1"/>
  <c r="P1493" i="1"/>
  <c r="ER389" i="1"/>
  <c r="P686" i="1"/>
  <c r="AZ707" i="1"/>
  <c r="F1068" i="1"/>
  <c r="EJ26" i="1"/>
  <c r="P385" i="1"/>
  <c r="EJ1506" i="1"/>
  <c r="EK389" i="1"/>
  <c r="P692" i="1"/>
  <c r="AV22" i="1"/>
  <c r="AV1536" i="1"/>
  <c r="F1511" i="1"/>
  <c r="AR1506" i="1"/>
  <c r="AR707" i="1"/>
  <c r="F1085" i="1"/>
  <c r="AS1206" i="1"/>
  <c r="F1493" i="1"/>
  <c r="EO22" i="1"/>
  <c r="P1512" i="1"/>
  <c r="EO1536" i="1"/>
  <c r="DH18" i="1"/>
  <c r="P1539" i="1"/>
  <c r="EK26" i="1"/>
  <c r="P374" i="1"/>
  <c r="EK1506" i="1"/>
  <c r="AP22" i="1"/>
  <c r="F1515" i="1"/>
  <c r="V16" i="2" s="1"/>
  <c r="AP1536" i="1"/>
  <c r="AS389" i="1"/>
  <c r="F692" i="1"/>
  <c r="DP18" i="1" l="1"/>
  <c r="P1562" i="1"/>
  <c r="DK18" i="1"/>
  <c r="P1551" i="1"/>
  <c r="EN18" i="1"/>
  <c r="P1541" i="1"/>
  <c r="DG18" i="1"/>
  <c r="P1538" i="1"/>
  <c r="X18" i="1"/>
  <c r="F1562" i="1"/>
  <c r="EQ18" i="1"/>
  <c r="P1544" i="1"/>
  <c r="ER18" i="1"/>
  <c r="P1547" i="1"/>
  <c r="EK22" i="1"/>
  <c r="EK1536" i="1"/>
  <c r="P1523" i="1"/>
  <c r="E16" i="2" s="1"/>
  <c r="I16" i="2" s="1"/>
  <c r="N16" i="2" s="1"/>
  <c r="AR22" i="1"/>
  <c r="F1534" i="1"/>
  <c r="AR1536" i="1"/>
  <c r="AW18" i="1"/>
  <c r="F1542" i="1"/>
  <c r="AP18" i="1"/>
  <c r="F1545" i="1"/>
  <c r="EO18" i="1"/>
  <c r="P1542" i="1"/>
  <c r="AZ22" i="1"/>
  <c r="F1517" i="1"/>
  <c r="AZ1536" i="1"/>
  <c r="O18" i="1"/>
  <c r="F1538" i="1"/>
  <c r="Y18" i="1"/>
  <c r="F1563" i="1"/>
  <c r="AS18" i="1"/>
  <c r="F1553" i="1"/>
  <c r="AV18" i="1"/>
  <c r="F1541" i="1"/>
  <c r="EJ22" i="1"/>
  <c r="P1534" i="1"/>
  <c r="EJ1536" i="1"/>
  <c r="AY18" i="1"/>
  <c r="F1544" i="1"/>
  <c r="X16" i="2"/>
  <c r="AC16" i="2" s="1"/>
  <c r="EJ18" i="1" l="1"/>
  <c r="P1564" i="1"/>
  <c r="AR18" i="1"/>
  <c r="F1564" i="1"/>
  <c r="EK18" i="1"/>
  <c r="P1553" i="1"/>
  <c r="AZ18" i="1"/>
  <c r="F1547" i="1"/>
</calcChain>
</file>

<file path=xl/sharedStrings.xml><?xml version="1.0" encoding="utf-8"?>
<sst xmlns="http://schemas.openxmlformats.org/spreadsheetml/2006/main" count="71512" uniqueCount="2364">
  <si>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</si>
  <si>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</si>
  <si>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</si>
  <si>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</si>
  <si>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</t>
  </si>
  <si>
    <t>02-01-07</t>
  </si>
  <si>
    <t>02-01-07 Вентиляция и кондиционирование воздуха</t>
  </si>
  <si>
    <t>2024-00375-01-0-ИОС4.2</t>
  </si>
  <si>
    <t>Капитальный ремонт здания Государственного бюджетного общеобразовательного учреждения города Москвы «Школа №1574»</t>
  </si>
  <si>
    <t>г. Москва, Старопименовский переулок, д. 5. 1 этап</t>
  </si>
  <si>
    <t>Гришечкина О.А.</t>
  </si>
  <si>
    <t>Ведущий инженер сметчик</t>
  </si>
  <si>
    <t>Феденко И.В.</t>
  </si>
  <si>
    <t>Руководитель сметного отдела</t>
  </si>
  <si>
    <t>Сметные нормы списания</t>
  </si>
  <si>
    <t>Коды ОКП для ТСН-2001 МГЭ Дополнение 81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</si>
  <si>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</si>
  <si>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</si>
  <si>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</si>
  <si>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</si>
  <si>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</si>
  <si>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Вентиляция и кондиционирование воздуха</t>
  </si>
  <si>
    <t>Новый раздел</t>
  </si>
  <si>
    <t>Вентиляция</t>
  </si>
  <si>
    <t>Новый подраздел</t>
  </si>
  <si>
    <t>Приточные установки</t>
  </si>
  <si>
    <t>1</t>
  </si>
  <si>
    <t>3.20-40-1</t>
  </si>
  <si>
    <t>Установка камер приточных типовых без секции орошения и установок приточных производительностью до 10 тыс.м3/час</t>
  </si>
  <si>
    <t>1 КАМЕРА</t>
  </si>
  <si>
    <t>ТСН-2001.3 Доп. 79, Сб. 20, т. 40, поз. 1</t>
  </si>
  <si>
    <t>*1)*1</t>
  </si>
  <si>
    <t>*1,2)*1,25)*1,05</t>
  </si>
  <si>
    <t>*1,2)*1,15)*1,05</t>
  </si>
  <si>
    <t>Строительные работы</t>
  </si>
  <si>
    <t>ТСН-2001.3-20. Вентиляция и кондиционирование воздуха</t>
  </si>
  <si>
    <t>ТСН-2001.3-20-1</t>
  </si>
  <si>
    <t>Поправка: Гл.12.Прил.8.п.8. 3_12.00.01.11.001
Поправка: Гл.6.Прил.2.2.п.2.2.6_06.00.01.07.001</t>
  </si>
  <si>
    <t>2</t>
  </si>
  <si>
    <t>КА, п.1</t>
  </si>
  <si>
    <t>Приточная установка П1 (L=1890 м3/ч, Pc=500 Па)</t>
  </si>
  <si>
    <t>ШТ</t>
  </si>
  <si>
    <t>Оборудование, отсутствующие в СНБ</t>
  </si>
  <si>
    <t>Оборуд. КА</t>
  </si>
  <si>
    <t>[342 930 / 1,22 /  7,57] +  3% Трансп +  1,2% Заг.скл</t>
  </si>
  <si>
    <t>3</t>
  </si>
  <si>
    <t>1,2</t>
  </si>
  <si>
    <t>КА, п.3</t>
  </si>
  <si>
    <t>Приточная установка П2 (L=3600 м3/ч, Pc=500 Па)</t>
  </si>
  <si>
    <t>[407 400 / 1,22 /  7,57] +  3% Трансп +  1,2% Заг.скл</t>
  </si>
  <si>
    <t>4</t>
  </si>
  <si>
    <t>КА, п.5</t>
  </si>
  <si>
    <t>Приточная установка П3 (L=700 м3/ч, Pc=400 Па)</t>
  </si>
  <si>
    <t>[570 150 / 1,22 /  7,57] +  3% Трансп +  1,2% Заг.скл</t>
  </si>
  <si>
    <t>5</t>
  </si>
  <si>
    <t>КА, п.7</t>
  </si>
  <si>
    <t>Приточная установка П4 (L=4970 м3/ч, Pc=500 Па)</t>
  </si>
  <si>
    <t>[527 100 / 1,22 /  7,57] +  3% Трансп +  1,2% Заг.скл</t>
  </si>
  <si>
    <t>6</t>
  </si>
  <si>
    <t>КА, п.8</t>
  </si>
  <si>
    <t>Приточная установка П5 (L=8010 м3/ч, Pc=700 Па)</t>
  </si>
  <si>
    <t>[1 275 435 / 1,22 /  7,57] +  3% Трансп +  1,2% Заг.скл</t>
  </si>
  <si>
    <t>7</t>
  </si>
  <si>
    <t>КА, п.10</t>
  </si>
  <si>
    <t>Приточная установка П6 (L=620 м3/ч, Pc=400 Па)</t>
  </si>
  <si>
    <t>[275 730 / 1,22 /  7,57] +  3% Трансп +  1,2% Заг.скл</t>
  </si>
  <si>
    <t>8</t>
  </si>
  <si>
    <t>КА, п.11</t>
  </si>
  <si>
    <t>Приточная установка П7 (L=110 м3/ч, Pc=300 Па)</t>
  </si>
  <si>
    <t>[94 815 / 1,22 /  7,57] +  3% Трансп +  1,2% Заг.скл</t>
  </si>
  <si>
    <t>9</t>
  </si>
  <si>
    <t>КА, п.12</t>
  </si>
  <si>
    <t>Приточная установка П8 (L=1540 м3/ч, Pc=400 Па)</t>
  </si>
  <si>
    <t>[303 450 / 1,22 /  7,57] +  3% Трансп +  1,2% Заг.скл</t>
  </si>
  <si>
    <t>10</t>
  </si>
  <si>
    <t>КА, п.14</t>
  </si>
  <si>
    <t>Приточная установка П10 (L=4540 м3/ч, Pc=500 Па)</t>
  </si>
  <si>
    <t>11</t>
  </si>
  <si>
    <t>КА, п.15</t>
  </si>
  <si>
    <t>Приточная установка П11 (L=3800 м3/ч, Pc=700 Па)</t>
  </si>
  <si>
    <t>[509 250 / 1,22 /  7,57] +  3% Трансп +  1,2% Заг.скл</t>
  </si>
  <si>
    <t>12</t>
  </si>
  <si>
    <t>КА, п.16</t>
  </si>
  <si>
    <t>Приточная установка П12 (L=3400 м3/ч, Pc=700 Па)</t>
  </si>
  <si>
    <t>13</t>
  </si>
  <si>
    <t>КА, п.17</t>
  </si>
  <si>
    <t>Приточная установка П13 (L=2000 м3/ч, Pc=500 Па)</t>
  </si>
  <si>
    <t>[353 010 / 1,22 /  7,57] +  3% Трансп +  1,2% Заг.скл</t>
  </si>
  <si>
    <t>14</t>
  </si>
  <si>
    <t>КА, п.18</t>
  </si>
  <si>
    <t>Приточная установка КМО1 (L=1200 м3/ч, Pc=400 Па)</t>
  </si>
  <si>
    <t>15</t>
  </si>
  <si>
    <t>КА, п.20</t>
  </si>
  <si>
    <t>Приточная установка КМО2 (L=180 м3/ч, Pc=300 Па)</t>
  </si>
  <si>
    <t>[108 570 / 1,22 /  7,57] +  3% Трансп +  1,2% Заг.скл</t>
  </si>
  <si>
    <t>16</t>
  </si>
  <si>
    <t>КА, п.21</t>
  </si>
  <si>
    <t>Приточная установка КМО3 (L=120 м3/ч, Pc=300 Па)</t>
  </si>
  <si>
    <t>17</t>
  </si>
  <si>
    <t>КА, п.22</t>
  </si>
  <si>
    <t>Приточная установка КМО4 (L=950 м3/ч, Pc=300 Па)</t>
  </si>
  <si>
    <t>18</t>
  </si>
  <si>
    <t>3.20-40-2</t>
  </si>
  <si>
    <t>Установка камер приточных типовых и установок приточных без секции орошения производительностью до 20 тыс.м3/час</t>
  </si>
  <si>
    <t>ТСН-2001.3 Доп. 79, Сб. 20, т. 40, поз. 2</t>
  </si>
  <si>
    <t>*1)*1)*1</t>
  </si>
  <si>
    <t>*1,05)*1,25)*1,2</t>
  </si>
  <si>
    <t>*1,05)*1,15)*1,2</t>
  </si>
  <si>
    <t>Поправка: 3-20. О.П. п.1.5
Поправка: Гл.6.Прил.2.2.п.2.2.6_06.00.01.07.001
Поправка: Гл.12.Прил.8.п.8. 3_12.00.01.11.001</t>
  </si>
  <si>
    <t>19</t>
  </si>
  <si>
    <t>КА, п.13</t>
  </si>
  <si>
    <t>Приточная установка П9 (L=2045м3/ч, Pc=500 Па)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</si>
  <si>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</si>
  <si>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</si>
  <si>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</si>
  <si>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</si>
  <si>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</si>
  <si>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</si>
  <si>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</si>
  <si>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</si>
  <si>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</si>
  <si>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</si>
  <si>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</si>
  <si>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</si>
  <si>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</si>
  <si>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</si>
  <si>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</si>
  <si>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</si>
  <si>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</si>
  <si>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</si>
  <si>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</si>
  <si>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</si>
  <si>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</si>
  <si>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</si>
  <si>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</si>
  <si>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</si>
  <si>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</si>
  <si>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</si>
  <si>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</si>
  <si>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</si>
  <si>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</si>
  <si>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</si>
  <si>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</si>
  <si>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</si>
  <si>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</si>
  <si>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</si>
  <si>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</si>
  <si>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</si>
  <si>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</si>
  <si>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</si>
  <si>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</si>
  <si>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</si>
  <si>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</si>
  <si>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</si>
  <si>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</si>
  <si>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</si>
  <si>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</si>
  <si>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</si>
  <si>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</si>
  <si>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</si>
  <si>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</si>
  <si>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</si>
  <si>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</si>
  <si>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</si>
  <si>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</si>
  <si>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</si>
  <si>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Смесительный узел</t>
  </si>
  <si>
    <t>20</t>
  </si>
  <si>
    <t>3.20-52-1</t>
  </si>
  <si>
    <t>Присоединение трубопроводов к оросительной системе блока тепломассобмена производительностью до 20 тыс.м3/час</t>
  </si>
  <si>
    <t>1 блок</t>
  </si>
  <si>
    <t>ТСН-2001.3 Доп. 79, Сб. 20, т. 52, поз. 1</t>
  </si>
  <si>
    <t>*1,25)*1,05)*1,2</t>
  </si>
  <si>
    <t>*1,15)*1,05)*1,2</t>
  </si>
  <si>
    <t>Поправка: Гл.6.Прил.2.2.п.2.2.6_06.00.01.07.001
Поправка: 3-20. О.П. п.1.5
Поправка: Гл.12.Прил.8.п.8. 3_12.00.01.11.001</t>
  </si>
  <si>
    <t>21</t>
  </si>
  <si>
    <t>КА, п.2</t>
  </si>
  <si>
    <t>П1, П8, П9, П13 Смесительный узел SURP 40-2.5</t>
  </si>
  <si>
    <t>[44 675 / 1,22 /  7,57] +  3% Трансп +  1,2% Заг.скл</t>
  </si>
  <si>
    <t>22</t>
  </si>
  <si>
    <t>КА, п.4</t>
  </si>
  <si>
    <t>П2, П4,П10, П11, П12  Смесительный узел SURP 80-6.3</t>
  </si>
  <si>
    <t>[70 000 / 1,22 /  7,57] +  3% Трансп +  1,2% Заг.скл</t>
  </si>
  <si>
    <t>23</t>
  </si>
  <si>
    <t>КА, п.6</t>
  </si>
  <si>
    <t>П3, П6,КМО4  Смесительный узел SURP 40-1.0</t>
  </si>
  <si>
    <t>[40 500 / 1,22 /  7,57] +  3% Трансп +  1,2% Заг.скл</t>
  </si>
  <si>
    <t>24</t>
  </si>
  <si>
    <t>КА, п.9</t>
  </si>
  <si>
    <t>П5 Смесительный узел SURP 80-10.0 (для 1-го водяного нагревателя)</t>
  </si>
  <si>
    <t>25</t>
  </si>
  <si>
    <t>КА, п.19</t>
  </si>
  <si>
    <t>КМО1 Смесительный узел SURP 40-1.6</t>
  </si>
  <si>
    <t>Вытяжные установки</t>
  </si>
  <si>
    <t>26</t>
  </si>
  <si>
    <t>3.20-53-1</t>
  </si>
  <si>
    <t>Установка агрегатов вентиляторных производительностью до 10 тыс.м3/час</t>
  </si>
  <si>
    <t>1 агрегат</t>
  </si>
  <si>
    <t>ТСН-2001.3 Доп. 79, Сб. 20, т. 53, поз. 1</t>
  </si>
  <si>
    <t>27</t>
  </si>
  <si>
    <t>КА, п.24</t>
  </si>
  <si>
    <t>Вытяжная установка В1 (L=1600 м3/ч, Pc=400 Па)</t>
  </si>
  <si>
    <t>[211 155 / 1,22 /  7,57] +  3% Трансп +  1,2% Заг.скл</t>
  </si>
  <si>
    <t>28</t>
  </si>
  <si>
    <t>КА, п.25</t>
  </si>
  <si>
    <t>Вытяжная установка В2 (L=3600 м3/ч, Pc=500 Па)</t>
  </si>
  <si>
    <t>[253 365 / 1,22 /  7,57] +  3% Трансп +  1,2% Заг.скл</t>
  </si>
  <si>
    <t>29</t>
  </si>
  <si>
    <t>КА, п.26</t>
  </si>
  <si>
    <t>Вытяжная установка В3 (L=700 м3/ч, Pc=300 Па)</t>
  </si>
  <si>
    <t>[74 865 / 1,22 /  7,57] +  3% Трансп +  1,2% Заг.скл</t>
  </si>
  <si>
    <t>30</t>
  </si>
  <si>
    <t>КА, п.27</t>
  </si>
  <si>
    <t>Вытяжная установка В4 (L=4400 м3/ч, Pc=450 Па)</t>
  </si>
  <si>
    <t>[290 010 / 1,22 /  7,57] +  3% Трансп +  1,2% Заг.скл</t>
  </si>
  <si>
    <t>31</t>
  </si>
  <si>
    <t>КА, п.28</t>
  </si>
  <si>
    <t>Вытяжная установка В5 (L=1370 м3/ч, Pc=400 Па)</t>
  </si>
  <si>
    <t>[198 765 / 1,22 /  7,57] +  3% Трансп +  1,2% Заг.скл</t>
  </si>
  <si>
    <t>32</t>
  </si>
  <si>
    <t>КА, п.29</t>
  </si>
  <si>
    <t>Вытяжная установка В6 (L=490 м3/ч, Pc=350 Па)</t>
  </si>
  <si>
    <t>[61 005 / 1,22 /  7,57] +  3% Трансп +  1,2% Заг.скл</t>
  </si>
  <si>
    <t>33</t>
  </si>
  <si>
    <t>КА, п.30</t>
  </si>
  <si>
    <t>Вытяжная установка В7 (L=100 м3/ч, Pc=200 Па)</t>
  </si>
  <si>
    <t>[37 275 / 1,22 /  7,57] +  3% Трансп +  1,2% Заг.скл</t>
  </si>
  <si>
    <t>34</t>
  </si>
  <si>
    <t>КА, п.31</t>
  </si>
  <si>
    <t>Вытяжная установка В8 (L=1050 м3/ч, Pc=500 Па)</t>
  </si>
  <si>
    <t>35</t>
  </si>
  <si>
    <t>КА, п.32</t>
  </si>
  <si>
    <t>Вытяжная установка В9 (L=1200 м3/ч, Pc=400 Па)</t>
  </si>
  <si>
    <t>36</t>
  </si>
  <si>
    <t>КА, п.33</t>
  </si>
  <si>
    <t>Вытяжная установка В10 (L=330 м3/ч, Pc=250 Па)</t>
  </si>
  <si>
    <t>[45 780 / 1,22 /  7,57] +  3% Трансп +  1,2% Заг.скл</t>
  </si>
  <si>
    <t>37</t>
  </si>
  <si>
    <t>КА, п.34</t>
  </si>
  <si>
    <t>Вытяжная установка В11 (L=50 м3/ч, Pc=100 Па)</t>
  </si>
  <si>
    <t>38</t>
  </si>
  <si>
    <t>КА, п.35</t>
  </si>
  <si>
    <t>Вытяжная установка В12 (L=20 м3/ч, Pc=100 Па)</t>
  </si>
  <si>
    <t>39</t>
  </si>
  <si>
    <t>КА, п.36</t>
  </si>
  <si>
    <t>Вытяжная установка В13 (L=110 м3/ч, Pc=100 Па)</t>
  </si>
  <si>
    <t>40</t>
  </si>
  <si>
    <t>КА, п.37</t>
  </si>
  <si>
    <t>Вытяжная установка В14 (L=75 м3/ч, Pc=150 Па)</t>
  </si>
  <si>
    <t>41</t>
  </si>
  <si>
    <t>КА, п.38</t>
  </si>
  <si>
    <t>Вытяжная установка В15 (L=50 м3/ч, Pc=100 Па)</t>
  </si>
  <si>
    <t>42</t>
  </si>
  <si>
    <t>КА, п.39</t>
  </si>
  <si>
    <t>Вытяжная установка В16 (L=40 м3/ч, Pc=120 Па)</t>
  </si>
  <si>
    <t>43</t>
  </si>
  <si>
    <t>КА, п.40</t>
  </si>
  <si>
    <t>Вытяжная установка В17 (L=140 м3/ч, Pc=100 Па)</t>
  </si>
  <si>
    <t>44</t>
  </si>
  <si>
    <t>КА, п.41</t>
  </si>
  <si>
    <t>Вытяжная установка В18 (L=70 м3/ч, Pc=150 Па)</t>
  </si>
  <si>
    <t>45</t>
  </si>
  <si>
    <t>КА, п.42</t>
  </si>
  <si>
    <t>Вытяжная установка В19 (L=125 м3/ч, Pc=250 Па)</t>
  </si>
  <si>
    <t>46</t>
  </si>
  <si>
    <t>КА, п.43</t>
  </si>
  <si>
    <t>Вытяжная установка В20 (L=1600 м3/ч, Pc=250 Па)</t>
  </si>
  <si>
    <t>[180 075 / 1,22 /  7,57] +  3% Трансп +  1,2% Заг.скл</t>
  </si>
  <si>
    <t>47</t>
  </si>
  <si>
    <t>КА, п.44</t>
  </si>
  <si>
    <t>Вытяжная установка В21 (L=125 м3/ч, Pc=250 Па)</t>
  </si>
  <si>
    <t>48</t>
  </si>
  <si>
    <t>КА, п.45</t>
  </si>
  <si>
    <t>Вытяжная установка В22 (L=130 м3/ч, Pc=250 Па)</t>
  </si>
  <si>
    <t>49</t>
  </si>
  <si>
    <t>КА, п.46</t>
  </si>
  <si>
    <t>Вытяжная установка В23 (L=40 м3/ч, Pc=120 Па</t>
  </si>
  <si>
    <t>50</t>
  </si>
  <si>
    <t>КА, п.47</t>
  </si>
  <si>
    <t>Вытяжная установка В24 (L=250 м3/ч, Pc=250 Па)</t>
  </si>
  <si>
    <t>51</t>
  </si>
  <si>
    <t>КА, п.48</t>
  </si>
  <si>
    <t>Вытяжная установка В25 (L=20 м3/ч, Pc=120 Па)</t>
  </si>
  <si>
    <t>52</t>
  </si>
  <si>
    <t>КА, п.49</t>
  </si>
  <si>
    <t>Вытяжная установка МО.1 (L=1200 м3/ч, Pc=600 Па)</t>
  </si>
  <si>
    <t>53</t>
  </si>
  <si>
    <t>КА, п.50</t>
  </si>
  <si>
    <t>Вытяжная установка МО.2 (L=180 м3/ч, Pc=500 Па)</t>
  </si>
  <si>
    <t>54</t>
  </si>
  <si>
    <t>КА, п.52</t>
  </si>
  <si>
    <t>Вытяжная установка МО.4 (L=1100 м3/ч, Pc=700 Па)</t>
  </si>
  <si>
    <t>[217 875 / 1,22 /  7,57] +  3% Трансп +  1,2% Заг.скл</t>
  </si>
  <si>
    <t>55</t>
  </si>
  <si>
    <t>КА, п.53</t>
  </si>
  <si>
    <t>Вытяжная установка МО.5 (L=120 м3/ч, Pc=250 Па)</t>
  </si>
  <si>
    <t>[308 595 / 1,22 /  7,57] +  3% Трансп +  1,2% Заг.скл</t>
  </si>
  <si>
    <t>56</t>
  </si>
  <si>
    <t>КА, п.54</t>
  </si>
  <si>
    <t>Вытяжная установка МО.6 (L=950 м3/ч, Pc=300 Па)</t>
  </si>
  <si>
    <t>[376 425 / 1,22 /  7,57] +  3% Трансп +  1,2% Заг.скл</t>
  </si>
  <si>
    <t>57</t>
  </si>
  <si>
    <t>3.20-53-4</t>
  </si>
  <si>
    <t>Установка агрегатов вентиляторных производительностью до 80 тыс.м3/час</t>
  </si>
  <si>
    <t>ТСН-2001.3 Доп. 79, Сб. 20, т. 53, поз. 4</t>
  </si>
  <si>
    <t>58</t>
  </si>
  <si>
    <t>КА, п.51</t>
  </si>
  <si>
    <t>Вытяжная установка МО.3 (L=55000 м3/ч, Pc=800 Па)</t>
  </si>
  <si>
    <t>[381 570 / 1,22 /  7,57] +  3% Трансп +  1,2% Заг.скл</t>
  </si>
  <si>
    <t>Воздушно-тепловая завеса</t>
  </si>
  <si>
    <t>59</t>
  </si>
  <si>
    <t>3.20-32-6</t>
  </si>
  <si>
    <t>Установка электрических завес воздушно-тепловых</t>
  </si>
  <si>
    <t>10 шт.</t>
  </si>
  <si>
    <t>ТСН-2001.3 Доп. 79, Сб. 20, т. 32, поз. 6</t>
  </si>
  <si>
    <t>60</t>
  </si>
  <si>
    <t>КА, п.55</t>
  </si>
  <si>
    <t>Воздушно-тепловая завеса КЭВ-6П1263E</t>
  </si>
  <si>
    <t>[35 390 / 1,22 /  7,57] +  3% Трансп +  1,2% Заг.скл</t>
  </si>
  <si>
    <t>Воздуховоды</t>
  </si>
  <si>
    <t>61</t>
  </si>
  <si>
    <t>3.20-60-3</t>
  </si>
  <si>
    <t>Прокладка воздуховодов прямоугольных из черной и оцинкованной стали толщиной до 0,7 мм, периметром до 1000 мм</t>
  </si>
  <si>
    <t>100 м2 поверхности воздуховодов</t>
  </si>
  <si>
    <t>ТСН-2001.3 Доп. 80, Сб. 20, т. 60, поз. 3</t>
  </si>
  <si>
    <t>Поправка: Гл.12.Прил.8.п.8. 3_12.00.01.11.001
Поправка: Гл.6.Прил.2.2.п.2.2.6_06.00.01.07.001
Поправка: 3-20. О.П. п.1.5</t>
  </si>
  <si>
    <t>61,1</t>
  </si>
  <si>
    <t>1.19-3-12</t>
  </si>
  <si>
    <t>Воздуховоды прямоугольного сечения из оцинкованной стали, толщина стенки до 1,2 мм, периметр до 1000 мм</t>
  </si>
  <si>
    <t>м2</t>
  </si>
  <si>
    <t>ТСН-2001.1 Доп. 79, Р. 19, о. 3, поз. 12</t>
  </si>
  <si>
    <t>Техническое обслуживание и ремонт оборудования городского хозяйства</t>
  </si>
  <si>
    <t>ТСН-2001.14-15. Ремонт электротехнических установок</t>
  </si>
  <si>
    <t>ТСН-2001.14-15-1</t>
  </si>
  <si>
    <t>Поправка: Гл.6.Прил.2.2.п.2.2.6_06.00.01.07.001_x000D_
Поправка: Гл.12.Прил.8.п.8. 3_12.00.01.11.001_x000D_
Поправка: 3-20. О.П. п.1.5</t>
  </si>
  <si>
    <t>62</t>
  </si>
  <si>
    <t>3.20-60-4</t>
  </si>
  <si>
    <t>Прокладка воздуховодов прямоугольных из черной и оцинкованной стали толщиной до 0,7 мм, периметром свыше 1000 до 1600 мм</t>
  </si>
  <si>
    <t>ТСН-2001.3 Доп. 80, Сб. 20, т. 60, поз. 4</t>
  </si>
  <si>
    <t>62,1</t>
  </si>
  <si>
    <t>1.19-3-13</t>
  </si>
  <si>
    <t>Воздуховоды прямоугольного сечения из оцинкованной стали, толщина стенки до 1,2 мм, периметр до 4000 мм</t>
  </si>
  <si>
    <t>ТСН-2001.1 Доп. 79, Р. 19, о. 3, поз. 13</t>
  </si>
  <si>
    <t>Материалы строительные</t>
  </si>
  <si>
    <t>ТСН-2001.1 Материалы строительные</t>
  </si>
  <si>
    <t>ТСН-2001.1-1</t>
  </si>
  <si>
    <t>Поправка: 3-20. О.П. п.1.5_x000D_
Поправка: Гл.6.Прил.2.2.п.2.2.6_06.00.01.07.001_x000D_
Поправка: Гл.12.Прил.8.п.8. 3_12.00.01.11.001</t>
  </si>
  <si>
    <t>63</t>
  </si>
  <si>
    <t>3.20-60-5</t>
  </si>
  <si>
    <t>Прокладка воздуховодов прямоугольных из черной и оцинкованной стали толщиной до 0,7 мм, периметром свыше 1600 до 2400 мм</t>
  </si>
  <si>
    <t>ТСН-2001.3 Доп. 80, Сб. 20, т. 60, поз. 5</t>
  </si>
  <si>
    <t>*1,2)*1,05</t>
  </si>
  <si>
    <t>Поправка: Гл.12.Прил.8.п.8. 3_12.00.01.11.001
Поправка: 3-20. О.П. п.1.5</t>
  </si>
  <si>
    <t>63,1</t>
  </si>
  <si>
    <t>64</t>
  </si>
  <si>
    <t>3.20-60-6</t>
  </si>
  <si>
    <t>Прокладка воздуховодов прямоугольных из черной и оцинкованной стали толщиной до 0,7 мм, периметром свыше 2400 до 3200 мм</t>
  </si>
  <si>
    <t>ТСН-2001.3 Доп. 80, Сб. 20, т. 60, поз. 6</t>
  </si>
  <si>
    <t>Поправка:
Поправка: Гл.12.Прил.8.п.8. 3_12.00.01.11.001
Поправка: Гл.6.Прил.2.2.п.2.2.6_06.00.01.07.001
Поправка: 3-20. О.П. п.1.5</t>
  </si>
  <si>
    <t>64,1</t>
  </si>
  <si>
    <t>65</t>
  </si>
  <si>
    <t>3.20-60-8</t>
  </si>
  <si>
    <t>Прокладка воздуховодов прямоугольных из черной и оцинкованной стали толщиной до 0,7 мм, периметром свыше 3600 до 4000 мм</t>
  </si>
  <si>
    <t>ТСН-2001.3 Доп. 80, Сб. 20, т. 60, поз. 8</t>
  </si>
  <si>
    <t>65,1</t>
  </si>
  <si>
    <t>66</t>
  </si>
  <si>
    <t>3.20-60-9</t>
  </si>
  <si>
    <t>Прокладка воздуховодов прямоугольных из черной и оцинкованной стали толщиной свыше 0,7 до 0,9 мм, периметром свыше 3600 до 4000 мм</t>
  </si>
  <si>
    <t>ТСН-2001.3 Доп. 80, Сб. 20, т. 60, поз. 9</t>
  </si>
  <si>
    <t>66,1</t>
  </si>
  <si>
    <t>67</t>
  </si>
  <si>
    <t>3.20-60-10</t>
  </si>
  <si>
    <t>Прокладка воздуховодов прямоугольных из черной и оцинкованной стали толщиной до 0,9 мм, периметром свыше 4000 до 4500 мм</t>
  </si>
  <si>
    <t>ТСН-2001.3 Доп. 80, Сб. 20, т. 60, поз. 10</t>
  </si>
  <si>
    <t>67,1</t>
  </si>
  <si>
    <t>1.19-3-14</t>
  </si>
  <si>
    <t>Воздуховоды прямоугольного сечения из оцинкованной стали, толщина стенки до 1,2 мм, периметр до 8000 мм</t>
  </si>
  <si>
    <t>ТСН-2001.1 Доп. 79, Р. 19, о. 3, поз. 14</t>
  </si>
  <si>
    <t>Поправка: Гл.12.Прил.8.п.8. 3_12.00.01.11.001_x000D_
Поправка: Гл.6.Прил.2.2.п.2.2.6_06.00.01.07.001_x000D_
Поправка: 3-20. О.П. п.1.5</t>
  </si>
  <si>
    <t>68</t>
  </si>
  <si>
    <t>3.20-60-12</t>
  </si>
  <si>
    <t>Прокладка воздуховодов прямоугольных из черной и оцинкованной стали толщиной свыше 0,7 до 0,9 мм, периметром свыше 5200 до 7200 мм</t>
  </si>
  <si>
    <t>ТСН-2001.3 Доп. 80, Сб. 20, т. 60, поз. 12</t>
  </si>
  <si>
    <t>68,1</t>
  </si>
  <si>
    <t>69</t>
  </si>
  <si>
    <t>1.19-3-19</t>
  </si>
  <si>
    <t>Детали ненормализованные воздуховодов, из черной стали (включая сварные) и оцинкованной стали</t>
  </si>
  <si>
    <t>ТСН-2001.1 Доп. 79, Р. 19, о. 3, поз. 19</t>
  </si>
  <si>
    <t>Воздухораспределительные устройства</t>
  </si>
  <si>
    <t>Решетки</t>
  </si>
  <si>
    <t>70</t>
  </si>
  <si>
    <t>3.20-9-1</t>
  </si>
  <si>
    <t>Установка решеток жалюзийных площадью в свету до 0,25 м2</t>
  </si>
  <si>
    <t>1 решетка</t>
  </si>
  <si>
    <t>ТСН-2001.3 Доп. 72, Сб. 20, т. 9, поз. 1</t>
  </si>
  <si>
    <t>71</t>
  </si>
  <si>
    <t>1.19-11-161</t>
  </si>
  <si>
    <t>Решетка алюминиевая вентиляционная, жалюзийная, регулируемая, типа АДР, размер 200х100 мм</t>
  </si>
  <si>
    <t>шт.</t>
  </si>
  <si>
    <t>ТСН-2001.1 Доп. 67, Р. 19, о. 11, поз. 161</t>
  </si>
  <si>
    <t>Поправка: 3-20. О.П. п.1.5_x000D_
Поправка: О.П. п.3.4. 6</t>
  </si>
  <si>
    <t>72</t>
  </si>
  <si>
    <t>1.19-11-163</t>
  </si>
  <si>
    <t>Решетка алюминиевая вентиляционная, жалюзийная, регулируемая, типа АДР, размер 300х100 мм</t>
  </si>
  <si>
    <t>ТСН-2001.1 Доп. 67, Р. 19, о. 11, поз. 163</t>
  </si>
  <si>
    <t>73</t>
  </si>
  <si>
    <t>1.19-11-165</t>
  </si>
  <si>
    <t>Решетка алюминиевая вентиляционная, жалюзийная, регулируемая, типа АДР, размер 300х200 мм</t>
  </si>
  <si>
    <t>ТСН-2001.1 Доп. 67, Р. 19, о. 11, поз. 165</t>
  </si>
  <si>
    <t>74</t>
  </si>
  <si>
    <t>КА, п.63</t>
  </si>
  <si>
    <t>Вентиляционная решетка Арктос АДР 400х150</t>
  </si>
  <si>
    <t>Материалы, отсутствующие в СНБ (Строительные)</t>
  </si>
  <si>
    <t>МР КА Строительные</t>
  </si>
  <si>
    <t>[1 974 / 1,22 /  9,84] +  2% Заг.скл</t>
  </si>
  <si>
    <t>0</t>
  </si>
  <si>
    <t>75</t>
  </si>
  <si>
    <t>КА, п.60</t>
  </si>
  <si>
    <t>Вентиляционная решетка Арктос АДР 400х200</t>
  </si>
  <si>
    <t>[2 374 / 1,22 /  9,84] +  2% Заг.скл</t>
  </si>
  <si>
    <t>76</t>
  </si>
  <si>
    <t>КА, п.62</t>
  </si>
  <si>
    <t>Вентиляционная решетка Арктос АДР 500х200</t>
  </si>
  <si>
    <t>[2 692 / 1,22 /  9,84] +  2% Заг.скл</t>
  </si>
  <si>
    <t>77</t>
  </si>
  <si>
    <t>КА, п.61</t>
  </si>
  <si>
    <t>Вентиляционная решетка Арктос АДР 700х200</t>
  </si>
  <si>
    <t>[3 837 / 1,22 /  9,84] +  2% Заг.скл</t>
  </si>
  <si>
    <t>78</t>
  </si>
  <si>
    <t>3.20-9-2</t>
  </si>
  <si>
    <t>Установка решеток жалюзийных площадью в свету до 1 м2</t>
  </si>
  <si>
    <t>ТСН-2001.3 Доп. 79, Сб. 20, т. 9, поз. 2</t>
  </si>
  <si>
    <t>*1,25)*1,2</t>
  </si>
  <si>
    <t>*1,15)*1,2</t>
  </si>
  <si>
    <t>Поправка: Гл.6.Прил.2.2.п.2.2.6_06.00.01.07.001
Поправка: Гл.12.Прил.8.п.8. 3_12.00.01.11.001</t>
  </si>
  <si>
    <t>79</t>
  </si>
  <si>
    <t>КА, п.64</t>
  </si>
  <si>
    <t>Вентиляционная решетка Арктос АДР 1000х300</t>
  </si>
  <si>
    <t>[7 004 / 1,22 /  9,84] +  2% Заг.скл</t>
  </si>
  <si>
    <t>80</t>
  </si>
  <si>
    <t>3.20-8-1</t>
  </si>
  <si>
    <t>Установка воздухораспределителей, предназначенных для подачи воздуха в рабочую зону массой до 20 кг</t>
  </si>
  <si>
    <t>1 воздухораспределитель</t>
  </si>
  <si>
    <t>ТСН-2001.3 Доп. 73, Сб. 20, т. 8, поз. 1</t>
  </si>
  <si>
    <t>*1,2)*1,05*1,32</t>
  </si>
  <si>
    <t>81</t>
  </si>
  <si>
    <t>1.19-11-187</t>
  </si>
  <si>
    <t>Диффузор алюминиевый четырехсторонний потолочный, типа 4АПР, размеры 600х600 мм</t>
  </si>
  <si>
    <t>ТСН-2001.1 Доп. 79, Р. 19, о. 11, поз. 187</t>
  </si>
  <si>
    <t>82</t>
  </si>
  <si>
    <t>1.19-7-16</t>
  </si>
  <si>
    <t>Диффузор вентиляционный, стальной, круглый, приточный/вытяжной, диаметр воздуховода 100 мм</t>
  </si>
  <si>
    <t>ТСН-2001.1 Доп. 67, Р. 19, о. 7, поз. 16</t>
  </si>
  <si>
    <t>83</t>
  </si>
  <si>
    <t>1.19-7-17</t>
  </si>
  <si>
    <t>Диффузор вентиляционный, стальной, круглый, приточный/вытяжной, диаметр воздуховода 125 мм</t>
  </si>
  <si>
    <t>ТСН-2001.1 Доп. 67, Р. 19, о. 7, поз. 17</t>
  </si>
  <si>
    <t>84</t>
  </si>
  <si>
    <t>1.19-7-18</t>
  </si>
  <si>
    <t>Диффузор вентиляционный, стальной, круглый, приточный/вытяжной, диаметр воздуховода 160 мм</t>
  </si>
  <si>
    <t>ТСН-2001.1 Доп. 67, Р. 19, о. 7, поз. 18</t>
  </si>
  <si>
    <t>85</t>
  </si>
  <si>
    <t>3.20-21-2</t>
  </si>
  <si>
    <t>Установка дефлекторов диаметром патрубка 400 мм</t>
  </si>
  <si>
    <t>1 дефлектор</t>
  </si>
  <si>
    <t>ТСН-2001.3 Доп. 72, Сб. 20, т. 21, поз. 2</t>
  </si>
  <si>
    <t>86</t>
  </si>
  <si>
    <t>1.19-5-104</t>
  </si>
  <si>
    <t>Дефлектор для систем естественной вытяжной вентиляции из оцинкованной и сортовой стали, типа ЦАГИ, диаметр 315 мм,</t>
  </si>
  <si>
    <t>ТСН-2001.1 Доп. 79, Р. 19, о. 5, поз. 104</t>
  </si>
  <si>
    <t>87</t>
  </si>
  <si>
    <t>1.19-5-114</t>
  </si>
  <si>
    <t>Дефлектор для систем естественной вытяжной вентиляции из оцинкованной и сортовой стали, диаметр 400 мм/355мм</t>
  </si>
  <si>
    <t>ТСН-2001.1 Доп. 79, Р. 19, о. 5, поз. 114</t>
  </si>
  <si>
    <t>88</t>
  </si>
  <si>
    <t>3.20-21-3</t>
  </si>
  <si>
    <t>Установка дефлекторов диаметром патрубка 500 мм</t>
  </si>
  <si>
    <t>ТСН-2001.3 Доп. 72, Сб. 20, т. 21, поз. 3</t>
  </si>
  <si>
    <t>89</t>
  </si>
  <si>
    <t>1.19-5-115</t>
  </si>
  <si>
    <t>Дефлектор для систем естественной вытяжной вентиляции из оцинкованной и сортовой стали, диаметр 500 мм</t>
  </si>
  <si>
    <t>ТСН-2001.1 Доп. 79, Р. 19, о. 5, поз. 115</t>
  </si>
  <si>
    <t>90</t>
  </si>
  <si>
    <t>3.20-21-4</t>
  </si>
  <si>
    <t>Установка дефлекторов диаметром патрубка 630 мм</t>
  </si>
  <si>
    <t>ТСН-2001.3 Доп. 72, Сб. 20, т. 21, поз. 4</t>
  </si>
  <si>
    <t>91</t>
  </si>
  <si>
    <t>1.19-5-116</t>
  </si>
  <si>
    <t>Дефлектор для систем естественной вытяжной вентиляции из оцинкованной и сортовой стали, диаметр 630 мм</t>
  </si>
  <si>
    <t>ТСН-2001.1 Доп. 79, Р. 19, о. 5, поз. 116</t>
  </si>
  <si>
    <t>92</t>
  </si>
  <si>
    <t>3.20-21-5</t>
  </si>
  <si>
    <t>Установка дефлекторов диаметром патрубка 710 мм</t>
  </si>
  <si>
    <t>ТСН-2001.3 Доп. 72, Сб. 20, т. 21, поз. 5</t>
  </si>
  <si>
    <t>93</t>
  </si>
  <si>
    <t>1.19-5-117</t>
  </si>
  <si>
    <t>Дефлектор для систем естественной вытяжной вентиляции из оцинкованной и сортовой стали, диаметр 710 мм</t>
  </si>
  <si>
    <t>ТСН-2001.1 Доп. 79, Р. 19, о. 5, поз. 117</t>
  </si>
  <si>
    <t>Дроссель -клапан регулирующий</t>
  </si>
  <si>
    <t>94</t>
  </si>
  <si>
    <t>1.19-6-6</t>
  </si>
  <si>
    <t>Дроссель-клапан для регулирования воздушных потоков, из оцинкованной стали, на ниппельном соединении, с ручным управлением, типа ДКН 02, диаметр 100 мм</t>
  </si>
  <si>
    <t>ТСН-2001.1 Доп. 79, Р. 19, о. 6, поз. 6</t>
  </si>
  <si>
    <t>95</t>
  </si>
  <si>
    <t>1.19-6-7</t>
  </si>
  <si>
    <t>Дроссель-клапан для регулирования воздушных потоков, из оцинкованной стали, на ниппельном соединении, с ручным управлением, типа ДКН 02, диаметр 125 мм</t>
  </si>
  <si>
    <t>ТСН-2001.1 Доп. 79, Р. 19, о. 6, поз. 7</t>
  </si>
  <si>
    <t>96</t>
  </si>
  <si>
    <t>1.19-6-8</t>
  </si>
  <si>
    <t>Дроссель-клапан для регулирования воздушных потоков, из оцинкованной стали, на ниппельном соединении, с ручным управлением, типа ДКН 02, диаметр 160 мм</t>
  </si>
  <si>
    <t>ТСН-2001.1 Доп. 79, Р. 19, о. 6, поз. 8</t>
  </si>
  <si>
    <t>97</t>
  </si>
  <si>
    <t>1.19-6-1</t>
  </si>
  <si>
    <t>Дроссель-клапан для регулирования воздушных потоков, из оцинкованной стали, на ниппельном соединении, с ручным управлением, типа ДКН 01, диаметр 200 мм</t>
  </si>
  <si>
    <t>ТСН-2001.1 Доп. 79, Р. 19, о. 6, поз. 1</t>
  </si>
  <si>
    <t>98</t>
  </si>
  <si>
    <t>1.19-6-2</t>
  </si>
  <si>
    <t>Дроссель-клапан для регулирования воздушных потоков, из оцинкованной стали, на ниппельном соединении, с ручным управлением, типа ДКН 01, диаметр 250 мм</t>
  </si>
  <si>
    <t>ТСН-2001.1 Доп. 79, Р. 19, о. 6, поз. 2</t>
  </si>
  <si>
    <t>99</t>
  </si>
  <si>
    <t>КА, п.56</t>
  </si>
  <si>
    <t>Дроссель-клапан регулирующий  300x300</t>
  </si>
  <si>
    <t>[1 348 / 1,22 /  7,57] +  3% Трансп +  1,2% Заг.скл</t>
  </si>
  <si>
    <t>100</t>
  </si>
  <si>
    <t>КА, п.57</t>
  </si>
  <si>
    <t>Дроссель-клапан регулирующий  400х200</t>
  </si>
  <si>
    <t>[966 / 1,22 /  7,57] +  3% Трансп +  1,2% Заг.скл</t>
  </si>
  <si>
    <t>101</t>
  </si>
  <si>
    <t>КА, п.58</t>
  </si>
  <si>
    <t>Дроссель-клапан регулирующий  400х300</t>
  </si>
  <si>
    <t>[1 578 / 1,22 /  7,57] +  3% Трансп +  1,2% Заг.скл</t>
  </si>
  <si>
    <t>102</t>
  </si>
  <si>
    <t>КА, п.59</t>
  </si>
  <si>
    <t>Дроссель-клапан регулирующий  500х400</t>
  </si>
  <si>
    <t>[2 608 / 1,22 /  7,57] +  3% Трансп +  1,2% Заг.скл</t>
  </si>
  <si>
    <t>Противопожарный нормально-открытый клапан, канального типа , ЕI60</t>
  </si>
  <si>
    <t>103</t>
  </si>
  <si>
    <t>3.20-11-15</t>
  </si>
  <si>
    <t>Установка клапанов огнезадерживающих периметром до 1600 мм</t>
  </si>
  <si>
    <t>1 клапан</t>
  </si>
  <si>
    <t>ТСН-2001.3 Доп. 79, Сб. 20, т. 11, поз. 15</t>
  </si>
  <si>
    <t>*1,25)*1,05</t>
  </si>
  <si>
    <t>*1,15)*1,05</t>
  </si>
  <si>
    <t>Поправка: Гл.6.Прил.2.2.п.2.2.6_06.00.01.07.001
Поправка: 3-20. О.П. п.1.5</t>
  </si>
  <si>
    <t>103,1</t>
  </si>
  <si>
    <t>1.1-1-60</t>
  </si>
  <si>
    <t>Болты строительные с шестигранной головкой с гайками, М6</t>
  </si>
  <si>
    <t>т</t>
  </si>
  <si>
    <t>ТСН-2001.1 Доп. 79, Р. 1, о. 1, поз. 60</t>
  </si>
  <si>
    <t>104</t>
  </si>
  <si>
    <t>13.1-5-153</t>
  </si>
  <si>
    <t>Клапан противопожарный типа КВП-(60)-НО-600х250-ВМ(220)-Тд (400х300)</t>
  </si>
  <si>
    <t>ТСН-2001.13-2. Доп. 34. 13.1-5-153</t>
  </si>
  <si>
    <t>Сметная стоимость оборудования</t>
  </si>
  <si>
    <t>ТСН-2001.13. Сметная стоимость оборудования</t>
  </si>
  <si>
    <t>ТСН-2001.13</t>
  </si>
  <si>
    <t>105</t>
  </si>
  <si>
    <t>Клапан противопожарный типа КВП-(60)-НО-600х250-ВМ(220)-Тд (500х200)</t>
  </si>
  <si>
    <t>106</t>
  </si>
  <si>
    <t>Клапан противопожарный типа КВП-(60)-НО-600х250-ВМ(220)-Тд (500х300)</t>
  </si>
  <si>
    <t>107</t>
  </si>
  <si>
    <t>13.1-5-154</t>
  </si>
  <si>
    <t>Клапан противопожарный типа КВП-(60)-НО-200х150-ВМ(220)-Тд (200х200)</t>
  </si>
  <si>
    <t>ТСН-2001.13-2. Доп. 34. 13.1-5-154</t>
  </si>
  <si>
    <t>108</t>
  </si>
  <si>
    <t>Клапан противопожарный типа КВП-(60)-НО-200х150-ВМ(220)-Тд (250х200)</t>
  </si>
  <si>
    <t>109</t>
  </si>
  <si>
    <t>13.1-5-155</t>
  </si>
  <si>
    <t>Клапан противопожарный типа КВП-(60)-НО-400х150-ВМ(220)-Тд (300х200)</t>
  </si>
  <si>
    <t>ТСН-2001.13-2. Доп. 34. 13.1-5-155</t>
  </si>
  <si>
    <t>110</t>
  </si>
  <si>
    <t>Клапан противопожарный типа КВП-(60)-НО-400х150-ВМ(220)-Тд (400х200)</t>
  </si>
  <si>
    <t>111</t>
  </si>
  <si>
    <t>Клапан противопожарный типа КВП-(60)-НО-400х150-ВМ(220)-Тд (400х250)</t>
  </si>
  <si>
    <t>112</t>
  </si>
  <si>
    <t>13.1-5-157</t>
  </si>
  <si>
    <t>Клапан противопожарный типа КВП-(60)-НО-200х100-ВМ(220)-Тд. Размеры внутреннего сечения 200х100 мм</t>
  </si>
  <si>
    <t>ТСН-2001.13-2. Доп. 34. 13.1-5-157</t>
  </si>
  <si>
    <t>113</t>
  </si>
  <si>
    <t>КА, п.65</t>
  </si>
  <si>
    <t>Противопожарный нормально открытый клапан канального типа EI60 300*150</t>
  </si>
  <si>
    <t>[23 846,64 / 1,22 /  7,57] +  3% Трансп +  1,2% Заг.скл</t>
  </si>
  <si>
    <t>114</t>
  </si>
  <si>
    <t>КА, п.66</t>
  </si>
  <si>
    <t>Противопожарный нормально открытый клапан канального типа EI60 300*250</t>
  </si>
  <si>
    <t>[23 743 / 1,22 /  7,57] +  3% Трансп +  1,2% Заг.скл</t>
  </si>
  <si>
    <t>115</t>
  </si>
  <si>
    <t>КА, п.67</t>
  </si>
  <si>
    <t>Противопожарный нормально открытый клапан канального типа EI60 300*300</t>
  </si>
  <si>
    <t>[24 098 / 1,22 /  7,57] +  3% Трансп +  1,2% Заг.скл</t>
  </si>
  <si>
    <t>116</t>
  </si>
  <si>
    <t>КА, п.68</t>
  </si>
  <si>
    <t>Противопожарный нормально открытый клапан канального типа EI60 500*400</t>
  </si>
  <si>
    <t>[24 000 / 1,22 /  7,57] +  3% Трансп +  1,2% Заг.скл</t>
  </si>
  <si>
    <t>117</t>
  </si>
  <si>
    <t>КА, п.69</t>
  </si>
  <si>
    <t>Противопожарный нормально открытый клапан канального типа EI60 600*300</t>
  </si>
  <si>
    <t>[25 938 / 1,22 /  7,57] +  3% Трансп +  1,2% Заг.скл</t>
  </si>
  <si>
    <t>118</t>
  </si>
  <si>
    <t>13.1-5-160</t>
  </si>
  <si>
    <t>Клапан противопожарный типа КВП-(60)-НО-500х450-ВМ(220)-Тд. Размеры внутреннего сечения 500х450 мм (600*350)</t>
  </si>
  <si>
    <t>ТСН-2001.13-2. Доп. 34. 13.1-5-160</t>
  </si>
  <si>
    <t>119</t>
  </si>
  <si>
    <t>13.1-5-161</t>
  </si>
  <si>
    <t>Клапан противопожарный типа КВП-(60)-НО-600х450-ВМ(220)-Тд. Размеры внутреннего сечения 600х450 мм (700*350)</t>
  </si>
  <si>
    <t>ТСН-2001.13-2. Доп. 34. 13.1-5-161</t>
  </si>
  <si>
    <t>120</t>
  </si>
  <si>
    <t>КА, п.70</t>
  </si>
  <si>
    <t>Противопожарный нормально открытый клапан канального типа EI60 700*400</t>
  </si>
  <si>
    <t>[32 826 / 1,22 /  7,57] +  3% Трансп +  1,2% Заг.скл</t>
  </si>
  <si>
    <t>121</t>
  </si>
  <si>
    <t>КА, п.71</t>
  </si>
  <si>
    <t>Противопожарный нормально открытый клапан канального типа EI60 700*500</t>
  </si>
  <si>
    <t>[24 890 / 1,22 /  7,57] +  3% Трансп +  1,2% Заг.скл</t>
  </si>
  <si>
    <t>122</t>
  </si>
  <si>
    <t>КА, п.72</t>
  </si>
  <si>
    <t>Противопожарный нормально открытый клапан канального типа EI60 800*350</t>
  </si>
  <si>
    <t>[26 980 / 1,22 /  7,57] +  3% Трансп +  1,2% Заг.скл</t>
  </si>
  <si>
    <t>123</t>
  </si>
  <si>
    <t>КА, п.73</t>
  </si>
  <si>
    <t>Противопожарный нормально открытый клапан канального типа EI60 800*400</t>
  </si>
  <si>
    <t>124</t>
  </si>
  <si>
    <t>КА, п.74</t>
  </si>
  <si>
    <t>Противопожарный нормально открытый клапан канального типа EI60 1000*400</t>
  </si>
  <si>
    <t>[30 156 / 1,22 /  7,57] +  3% Трансп +  1,2% Заг.скл</t>
  </si>
  <si>
    <t>125</t>
  </si>
  <si>
    <t>3.20-13-1</t>
  </si>
  <si>
    <t>Установка заслонок воздушных и клапанов воздушных КВР с электрическим или пневматическим приводами диаметром до 250 мм</t>
  </si>
  <si>
    <t>1  ШТ.</t>
  </si>
  <si>
    <t>ТСН-2001.3 Доп. 72, Сб. 20, т. 13, поз. 1</t>
  </si>
  <si>
    <t>126</t>
  </si>
  <si>
    <t>КА, п.119</t>
  </si>
  <si>
    <t>Клапан КПУ-1Н-О-Н-100-0*ф-MV220-СН-0-0-0-0-0-0</t>
  </si>
  <si>
    <t>[9 398,88 / 1,22 /  7,57] +  3% Трансп +  1,2% Заг.скл</t>
  </si>
  <si>
    <t>127</t>
  </si>
  <si>
    <t>КА, п.120</t>
  </si>
  <si>
    <t>Клапан КПУ-1Н-О-Н-125-0*ф-MV220-СН-0-0-0-0-0-0</t>
  </si>
  <si>
    <t>[9 677,04 / 1,22 /  7,57] +  3% Трансп +  1,2% Заг.скл</t>
  </si>
  <si>
    <t>128</t>
  </si>
  <si>
    <t>КА, п.121</t>
  </si>
  <si>
    <t>Клапан КПУ-1Н-О-Н-160-0*ф-MV220-СН-0-0-0-0-0-0</t>
  </si>
  <si>
    <t>[10 116,24 / 1,22 /  7,57] +  3% Трансп +  1,2% Заг.скл</t>
  </si>
  <si>
    <t>129</t>
  </si>
  <si>
    <t>КА, п.122</t>
  </si>
  <si>
    <t>Клапан КПУ-1Н-О-Н-200-0*ф-MV220-СН-0-0-0-0-0-0</t>
  </si>
  <si>
    <t>[10 379,76 / 1,22 /  7,57] +  3% Трансп +  1,2% Заг.скл</t>
  </si>
  <si>
    <t>130</t>
  </si>
  <si>
    <t>КА, п.123</t>
  </si>
  <si>
    <t>Клапан КПУ-1Н-О-Н-250*ф-MV220-СН-0-0-0-0-0-0</t>
  </si>
  <si>
    <t>[14 757,12 / 1,22 /  7,57] +  3% Трансп +  1,2% Заг.скл</t>
  </si>
  <si>
    <t>131</t>
  </si>
  <si>
    <t>3.20-13-2</t>
  </si>
  <si>
    <t>Установка заслонок воздушных и клапанов воздушных КВР с электрическим или пневматическим приводами диаметром до 355 мм</t>
  </si>
  <si>
    <t>ТСН-2001.3 Доп. 68, Сб. 20, т. 13, поз. 2</t>
  </si>
  <si>
    <t>*1,25)*1,2)*1,05</t>
  </si>
  <si>
    <t>*1,15)*1,2)*1,05</t>
  </si>
  <si>
    <t>Поправка: Гл.6.Прил.2.2.п.2.2.6_06.00.01.07.001
Поправка: Гл.12.Прил.8.п.8. 3_12.00.01.11.001
Поправка: 3-20. О.П. п.1.5</t>
  </si>
  <si>
    <t>132</t>
  </si>
  <si>
    <t>КА, п.124</t>
  </si>
  <si>
    <t>Клапан КПУ-1Н-О-Н-315-0*ф-MV220-СН-0-0-0-0-0-0</t>
  </si>
  <si>
    <t>[14 215,44 / 1,22 /  7,57] +  3% Трансп +  1,2% Заг.скл</t>
  </si>
  <si>
    <t>Теплоизоляция и огнезащита</t>
  </si>
  <si>
    <t>133</t>
  </si>
  <si>
    <t>3.26-16-3</t>
  </si>
  <si>
    <t>Изоляция плоских и криволинейных поверхностей изделиями из вспененного каучука, вспененного полиэтилена, листами</t>
  </si>
  <si>
    <t>1 М2 ИЗОЛЯЦИИ</t>
  </si>
  <si>
    <t>ТСН-2001.3 Доп. 73, Сб. 26, т. 16, поз. 3</t>
  </si>
  <si>
    <t>ТСН-2001.3-26. Теплоизоляционные работы</t>
  </si>
  <si>
    <t>ТСН-2001.3-26-1</t>
  </si>
  <si>
    <t>133,1</t>
  </si>
  <si>
    <t>1.1-1-517</t>
  </si>
  <si>
    <t>Лента с клеевым слоем, ширина 50 мм, толщина 0,5 мм</t>
  </si>
  <si>
    <t>м</t>
  </si>
  <si>
    <t>ТСН-2001.1 Доп. 55, Р. 1, о. 1, поз. 517</t>
  </si>
  <si>
    <t>Поправка: Гл.6.Прил.2.2.п.2.2.6_06.00.01.07.001_x000D_
Поправка: Гл.12.Прил.8.п.8. 3_12.00.01.11.001</t>
  </si>
  <si>
    <t>133,2</t>
  </si>
  <si>
    <t>1.1-1-386</t>
  </si>
  <si>
    <t>Клей контактный, на основе полихлоропренового каучука, без ароматических растворителей, температура эксплуатации от -50 до +105°С, для склеивания гибких теплоизоляционных материалов</t>
  </si>
  <si>
    <t>л</t>
  </si>
  <si>
    <t>ТСН-2001.1 Доп. 79, Р. 1, о. 1, поз. 386</t>
  </si>
  <si>
    <t>134</t>
  </si>
  <si>
    <t>КА, п.75</t>
  </si>
  <si>
    <t>Изоляция из вспененного полиэтилена Пенофол С-10, толщина 40 мм</t>
  </si>
  <si>
    <t>[770 / 1,22 /  9,84] +  2% Заг.скл</t>
  </si>
  <si>
    <t>135</t>
  </si>
  <si>
    <t>3.26-65-2</t>
  </si>
  <si>
    <t>Устройство комбинированного теплоогнезащитного покрытия металлических конструкций с приведенной толщиной металла не менее 3,4 мм на основе базальтового материала и клеевого состава с пределом огнестойкости 1 час</t>
  </si>
  <si>
    <t>100 м2</t>
  </si>
  <si>
    <t>ТСН-2001.3 Доп. 81, Сб. 26, т. 65, поз. 2</t>
  </si>
  <si>
    <t>136</t>
  </si>
  <si>
    <t>1.1-1-4393</t>
  </si>
  <si>
    <t>ТСН-2001.1 Доп. 79, Р. 1, о. 1, поз. 4393</t>
  </si>
  <si>
    <t>137</t>
  </si>
  <si>
    <t>1.1-1-4334</t>
  </si>
  <si>
    <t>ТСН-2001.1 Доп. 67, Р. 1, о. 1, поз. 4334</t>
  </si>
  <si>
    <t>138</t>
  </si>
  <si>
    <t>1.1-1-4332</t>
  </si>
  <si>
    <t>ТСН-2001.1 Доп. 67, Р. 1, о. 1, поз. 4332</t>
  </si>
  <si>
    <t>Противодымная вентиляция</t>
  </si>
  <si>
    <t>Система ДУ</t>
  </si>
  <si>
    <t>139</t>
  </si>
  <si>
    <t>3.20-31-2</t>
  </si>
  <si>
    <t>Установка вентиляторов крышных массой до 0,2 т</t>
  </si>
  <si>
    <t>1 вентилятор</t>
  </si>
  <si>
    <t>ТСН-2001.3 Доп. 79, Сб. 20, т. 31, поз. 2</t>
  </si>
  <si>
    <t>140</t>
  </si>
  <si>
    <t>КА, п.76</t>
  </si>
  <si>
    <t>Система ДУ1 (L=14200 м3/ч, Pc=800 Па)</t>
  </si>
  <si>
    <t>[330 015,78 / 1,22 /  7,57] +  3% Трансп +  1,2% Заг.скл</t>
  </si>
  <si>
    <t>141</t>
  </si>
  <si>
    <t>КА, п.77</t>
  </si>
  <si>
    <t>Система ДУ2 (L=14200 м3/ч, Pc=800 Па)</t>
  </si>
  <si>
    <t>142</t>
  </si>
  <si>
    <t>КА, п.79</t>
  </si>
  <si>
    <t>Система ДУ5 (L=14200 м3/ч, Pc=800 Па) </t>
  </si>
  <si>
    <t>143</t>
  </si>
  <si>
    <t>КА, п.80</t>
  </si>
  <si>
    <t>Система ДУ6 (L=35000 м3/ч, Pc=900 Па) </t>
  </si>
  <si>
    <t>[575 295,78 / 1,22 /  7,57] +  3% Трансп +  1,2% Заг.скл</t>
  </si>
  <si>
    <t>144</t>
  </si>
  <si>
    <t>КА, п.81</t>
  </si>
  <si>
    <t>Система ДУ7 (L=15000 м3/ч, Pc=800 Па) </t>
  </si>
  <si>
    <t>145</t>
  </si>
  <si>
    <t>3.20-31-3</t>
  </si>
  <si>
    <t>Установка вентиляторов крышных массой до 0,4 т</t>
  </si>
  <si>
    <t>ТСН-2001.3 Доп. 79, Сб. 20, т. 31, поз. 3</t>
  </si>
  <si>
    <t>146</t>
  </si>
  <si>
    <t>КА, п.78</t>
  </si>
  <si>
    <t>Система ДУ3 (L=44000 м3/ч, Pc=900 Па) </t>
  </si>
  <si>
    <t>[1 214 115,78 / 1,22 /  7,57] +  3% Трансп +  1,2% Заг.скл</t>
  </si>
  <si>
    <t>147</t>
  </si>
  <si>
    <t>3.20-12-9</t>
  </si>
  <si>
    <t>Установка заслонок воздушных и клапанов воздушных КВР с ручным приводом периметром до 4000 мм (стоимость учтена в системе)</t>
  </si>
  <si>
    <t>ТСН-2001.3 Доп. 79, Сб. 20, т. 12, поз. 9</t>
  </si>
  <si>
    <t>Система ПД</t>
  </si>
  <si>
    <t>148</t>
  </si>
  <si>
    <t>3.20-30-2</t>
  </si>
  <si>
    <t>Установка вентиляторов осевых массой до 0,05 т</t>
  </si>
  <si>
    <t>ТСН-2001.3 Доп. 68, Сб. 20, т. 30, поз. 2</t>
  </si>
  <si>
    <t>149</t>
  </si>
  <si>
    <t>КА, п.82</t>
  </si>
  <si>
    <t>Система ПД1 (L=11000 м3/ч, Pc=700 Па)</t>
  </si>
  <si>
    <t>[139 125,26 / 1,22 /  7,57] +  3% Трансп +  1,2% Заг.скл</t>
  </si>
  <si>
    <t>150</t>
  </si>
  <si>
    <t>КА, п.83</t>
  </si>
  <si>
    <t>Система ПД2 (L=11000 м3/ч, Pc=700 Па)</t>
  </si>
  <si>
    <t>151</t>
  </si>
  <si>
    <t>КА, п.85</t>
  </si>
  <si>
    <t>Система ПД5 (L=9000 м3/ч, Pc=700 Па)</t>
  </si>
  <si>
    <t>152</t>
  </si>
  <si>
    <t>КА, п.88</t>
  </si>
  <si>
    <t>Система ПД9 (L=9000 м3/ч, Pc=700 Па)</t>
  </si>
  <si>
    <t>153</t>
  </si>
  <si>
    <t>КА, п.89</t>
  </si>
  <si>
    <t>Система ПД10 (L=500 м3/ч, Pc=500 Па)</t>
  </si>
  <si>
    <t>[118 860 / 1,22 /  7,57] +  3% Трансп +  1,2% Заг.скл</t>
  </si>
  <si>
    <t>154</t>
  </si>
  <si>
    <t>3.20-30-4</t>
  </si>
  <si>
    <t>Установка вентиляторов осевых массой до 0,2 т</t>
  </si>
  <si>
    <t>ТСН-2001.3 Доп. 79, Сб. 20, т. 30, поз. 4</t>
  </si>
  <si>
    <t>155</t>
  </si>
  <si>
    <t>КА, п.84</t>
  </si>
  <si>
    <t>Система ПД3 (L=28000 м3/ч, Pc=700 Па)</t>
  </si>
  <si>
    <t>[262 710,53 / 1,22 /  7,57] +  3% Трансп +  1,2% Заг.скл</t>
  </si>
  <si>
    <t>156</t>
  </si>
  <si>
    <t>КА, п.86</t>
  </si>
  <si>
    <t>Система ПД6 (L=24000 м3/ч, Pc=700 Па)</t>
  </si>
  <si>
    <t>[241 710 / 1,22 /  7,57] +  3% Трансп +  1,2% Заг.скл</t>
  </si>
  <si>
    <t>157</t>
  </si>
  <si>
    <t>КА, п.87</t>
  </si>
  <si>
    <t>Система ПД7 (L=23000 м3/ч, Pc=700 Па)</t>
  </si>
  <si>
    <t>158</t>
  </si>
  <si>
    <t>3.20-60-14</t>
  </si>
  <si>
    <t>Прокладка воздуховодов прямоугольных из черной и оцинкованной стали толщиной свыше 0,9 до 2 мм, периметром свыше 1000 до 1800 мм</t>
  </si>
  <si>
    <t>ТСН-2001.3 Доп. 80, Сб. 20, т. 60, поз. 14</t>
  </si>
  <si>
    <t>159</t>
  </si>
  <si>
    <t>1.19-3-10</t>
  </si>
  <si>
    <t>Воздуховоды прямоугольного сечения из стали, толщина стенки до 1,2 мм, периметр 4000 мм</t>
  </si>
  <si>
    <t>ТСН-2001.1 Доп. 79, Р. 19, о. 3, поз. 10</t>
  </si>
  <si>
    <t>160</t>
  </si>
  <si>
    <t>3.20-60-15</t>
  </si>
  <si>
    <t>Прокладка воздуховодов прямоугольных из черной и оцинкованной стали толщиной свыше 0,9 до 2 мм, периметром свыше 1800 до 2000 мм</t>
  </si>
  <si>
    <t>ТСН-2001.3 Доп. 80, Сб. 20, т. 60, поз. 15</t>
  </si>
  <si>
    <t>161</t>
  </si>
  <si>
    <t>162</t>
  </si>
  <si>
    <t>3.20-60-16</t>
  </si>
  <si>
    <t>Прокладка воздуховодов прямоугольных из черной и оцинкованной стали толщиной свыше 0,9 до 2 мм, периметром свыше 2000 до 3600 мм</t>
  </si>
  <si>
    <t>ТСН-2001.3 Доп. 80, Сб. 20, т. 60, поз. 16</t>
  </si>
  <si>
    <t>163</t>
  </si>
  <si>
    <t>164</t>
  </si>
  <si>
    <t>3.20-60-17</t>
  </si>
  <si>
    <t>Прокладка воздуховодов прямоугольных из черной и оцинкованной стали толщиной свыше 0,9 до 2 мм, периметром свыше 3600 до 4500 мм</t>
  </si>
  <si>
    <t>ТСН-2001.3 Доп. 80, Сб. 20, т. 60, поз. 17</t>
  </si>
  <si>
    <t>165</t>
  </si>
  <si>
    <t>166</t>
  </si>
  <si>
    <t>3.20-60-19</t>
  </si>
  <si>
    <t>Прокладка воздуховодов прямоугольных из черной и оцинкованной стали толщиной свыше 0,9 до 2 мм, периметром свыше 5200 до 7200 мм</t>
  </si>
  <si>
    <t>ТСН-2001.3 Доп. 80, Сб. 20, т. 60, поз. 19</t>
  </si>
  <si>
    <t>167</t>
  </si>
  <si>
    <t>1.19-3-11</t>
  </si>
  <si>
    <t>Воздуховоды прямоугольного сечения из стали, толщина стенки до 1,2 мм, периметр 8000 мм</t>
  </si>
  <si>
    <t>ТСН-2001.1 Доп. 79, Р. 19, о. 3, поз. 11</t>
  </si>
  <si>
    <t>168</t>
  </si>
  <si>
    <t>3.20-7-4</t>
  </si>
  <si>
    <t>Прокладка воздуховодов для систем аспирации и пневмотранспорта из тонколистовой стали, круглых, толщиной стали до 1 мм, диаметром до 500 мм</t>
  </si>
  <si>
    <t>ТСН-2001.3 Доп. 79, Сб. 20, т. 7, поз. 4</t>
  </si>
  <si>
    <t>169</t>
  </si>
  <si>
    <t>1.19-3-3</t>
  </si>
  <si>
    <t>Воздуховоды круглого сечения из черной стали, толщина стенки до 1,2 мм, диаметр от 500 до 800 мм</t>
  </si>
  <si>
    <t>ТСН-2001.1 Доп. 79, Р. 19, о. 3, поз. 3</t>
  </si>
  <si>
    <t>170</t>
  </si>
  <si>
    <t>3.20-7-5</t>
  </si>
  <si>
    <t>Прокладка воздуховодов для систем аспирации и пневмотранспорта из тонколистовой стали, круглых, толщиной стали до 1 мм, диаметром до 630 мм</t>
  </si>
  <si>
    <t>ТСН-2001.3 Доп. 79, Сб. 20, т. 7, поз. 5</t>
  </si>
  <si>
    <t>171</t>
  </si>
  <si>
    <t>172</t>
  </si>
  <si>
    <t>3.20-7-6</t>
  </si>
  <si>
    <t>Прокладка воздуховодов для систем аспирации и пневмотранспорта из тонколистовой стали, круглых, толщиной стали до 1 мм, диаметром до 900 мм</t>
  </si>
  <si>
    <t>ТСН-2001.3 Доп. 79, Сб. 20, т. 7, поз. 6</t>
  </si>
  <si>
    <t>173</t>
  </si>
  <si>
    <t>174</t>
  </si>
  <si>
    <t>3.20-7-7</t>
  </si>
  <si>
    <t>Прокладка воздуховодов для систем аспирации и пневмотранспорта из тонколистовой стали, круглых, толщиной стали до 1 мм, диаметром до 1400 мм</t>
  </si>
  <si>
    <t>ТСН-2001.3 Доп. 79, Сб. 20, т. 7, поз. 7</t>
  </si>
  <si>
    <t>175</t>
  </si>
  <si>
    <t>1.19-3-4</t>
  </si>
  <si>
    <t>Воздуховоды круглого сечения из черной стали, толщина стенки до 1,2 мм, диаметр от 900 до 1250 мм</t>
  </si>
  <si>
    <t>ТСН-2001.1 Доп. 79, Р. 19, о. 3, поз. 4</t>
  </si>
  <si>
    <t>176</t>
  </si>
  <si>
    <t>Клапаны противопожарные нормально-закрытые EI60 с электроприводом 220В</t>
  </si>
  <si>
    <t>177</t>
  </si>
  <si>
    <t>3.20-11-16</t>
  </si>
  <si>
    <t>Установка клапанов огнезадерживающих периметром до 3200 мм</t>
  </si>
  <si>
    <t>ТСН-2001.3 Доп. 79, Сб. 20, т. 11, поз. 16</t>
  </si>
  <si>
    <t>177,1</t>
  </si>
  <si>
    <t>Поправка: Гл.12.Прил.8.п.8. 3_12.00.01.11.001_x000D_
Поправка: 3-20. О.П. п.1.5</t>
  </si>
  <si>
    <t>178</t>
  </si>
  <si>
    <t>КА, п.90</t>
  </si>
  <si>
    <t>Клапан противопожарный нормально-закрытый, EI60 с электроприводом 220В КПУ-1Н-З-EI60-1500x600-1Ф</t>
  </si>
  <si>
    <t>[60 000 / 1,22 /  7,57] +  3% Трансп +  1,2% Заг.скл</t>
  </si>
  <si>
    <t>179</t>
  </si>
  <si>
    <t>КА, п.91</t>
  </si>
  <si>
    <t>Клапан противопожарный нормально-закрытый, EI60 с электроприводом 220В КПУ-1Н-З-EI60-1200x400-1Ф</t>
  </si>
  <si>
    <t>[57 200 / 1,22 /  7,57] +  3% Трансп +  1,2% Заг.скл</t>
  </si>
  <si>
    <t>180</t>
  </si>
  <si>
    <t>КА, п.92</t>
  </si>
  <si>
    <t>Клапан противопожарный нормально-закрытый, EI60 с электроприводом 220В КПУ-1Н-З-EI60-1000x1000-1Ф</t>
  </si>
  <si>
    <t>[53 100 / 1,22 /  7,57] +  3% Трансп +  1,2% Заг.скл</t>
  </si>
  <si>
    <t>181</t>
  </si>
  <si>
    <t>КА, п.93</t>
  </si>
  <si>
    <t>Клапан противопожарный нормально-закрытый, EI60 с электроприводом 220В КПУ-1Н-З-EI60-900x900-1Ф</t>
  </si>
  <si>
    <t>[50 000 / 1,22 /  7,57] +  3% Трансп +  1,2% Заг.скл</t>
  </si>
  <si>
    <t>182</t>
  </si>
  <si>
    <t>КА, п.94</t>
  </si>
  <si>
    <t>Клапан противопожарный нормально-закрытый, EI60 с электроприводом 220В КПУ-1Н-З-EI60-900x400-1Ф</t>
  </si>
  <si>
    <t>[45 950 / 1,22 /  7,57] +  3% Трансп +  1,2% Заг.скл</t>
  </si>
  <si>
    <t>183</t>
  </si>
  <si>
    <t>КА, п.95</t>
  </si>
  <si>
    <t>Клапан противопожарный нормально-закрытый, EI60 с электроприводом 220В КПУ-1Н-З-EI60-700x600-1Ф</t>
  </si>
  <si>
    <t>184</t>
  </si>
  <si>
    <t>КА, п.96</t>
  </si>
  <si>
    <t>Клапан противопожарный нормально-закрытый, EI60 с электроприводом 220В КПУ-1Н-З-EI60-700x400-1Ф</t>
  </si>
  <si>
    <t>[44 120 / 1,22 /  7,57] +  3% Трансп +  1,2% Заг.скл</t>
  </si>
  <si>
    <t>185</t>
  </si>
  <si>
    <t>КА, п.97</t>
  </si>
  <si>
    <t>Клапан противопожарный нормально-закрытый, EI60 с электроприводом 220В КПУ-1Н-З-EI60-700x300-1Ф</t>
  </si>
  <si>
    <t>[43 800 / 1,22 /  7,57] +  3% Трансп +  1,2% Заг.скл</t>
  </si>
  <si>
    <t>186</t>
  </si>
  <si>
    <t>КА, п.98</t>
  </si>
  <si>
    <t>Клапан противопожарный нормально-закрытый, EI60 с электроприводом 220В КПУ-1Н-З-EI60-600x400-1Ф</t>
  </si>
  <si>
    <t>[43 000 / 1,22 /  7,57] +  3% Трансп +  1,2% Заг.скл</t>
  </si>
  <si>
    <t>187</t>
  </si>
  <si>
    <t>КА, п.99</t>
  </si>
  <si>
    <t>Клапан противопожарный нормально-закрытый, EI60 с электроприводом 220В КПУ-1Н-З-EI60-1200x400-2Ф</t>
  </si>
  <si>
    <t>188</t>
  </si>
  <si>
    <t>КА, п.100</t>
  </si>
  <si>
    <t>Клапан противопожарный нормально-закрытый, EI60 с электроприводом 220В КПУ-1Н-З-EI60-700x400-2Ф</t>
  </si>
  <si>
    <t>189</t>
  </si>
  <si>
    <t>КА, п.101</t>
  </si>
  <si>
    <t>Клапан противопожарный нормально-закрытый, EI60 с электроприводом 220В КПУ-1Н-З-EI60-700x300-2Ф</t>
  </si>
  <si>
    <t>190</t>
  </si>
  <si>
    <t>КА, п.102</t>
  </si>
  <si>
    <t>Клапан противопожарный нормально-закрытый, EI60 с электроприводом 220В КПУ-1Н-З-EI60-600x400-2Ф</t>
  </si>
  <si>
    <t>191</t>
  </si>
  <si>
    <t>КА, п.103</t>
  </si>
  <si>
    <t>Клапан противопожарный нормально-закрытый, EI60 с электроприводом 220В КПУ-1Н-З-EI60-Ф500-2Ф</t>
  </si>
  <si>
    <t>[22 800 / 1,22 /  7,57] +  3% Трансп +  1,2% Заг.скл</t>
  </si>
  <si>
    <t>192</t>
  </si>
  <si>
    <t>КА, п.104</t>
  </si>
  <si>
    <t>Клапан противопожарный нормально-закрытый, EI60 с электроприводом 220В КПУ-1Н-З-EI60-Ф630-2Ф</t>
  </si>
  <si>
    <t>[23 000 / 1,22 /  7,57] +  3% Трансп +  1,2% Заг.скл</t>
  </si>
  <si>
    <t>193</t>
  </si>
  <si>
    <t>КА, п.105</t>
  </si>
  <si>
    <t>Клапан противопожарный нормально-закрытый, EI60 с электроприводом 220В КПУ-1Н-З-EI60-Ф710-2Ф</t>
  </si>
  <si>
    <t>[25 000 / 1,22 /  7,57] +  3% Трансп +  1,2% Заг.скл</t>
  </si>
  <si>
    <t>Декоративные решетки</t>
  </si>
  <si>
    <t>194</t>
  </si>
  <si>
    <t>195</t>
  </si>
  <si>
    <t>КА, п.106</t>
  </si>
  <si>
    <t>Декоративная решетка РОН 130-1500x600</t>
  </si>
  <si>
    <t>[8 490 / 1,22 /  9,84] +  2% Заг.скл</t>
  </si>
  <si>
    <t>196</t>
  </si>
  <si>
    <t>КА, п.107</t>
  </si>
  <si>
    <t>Декоративная решетка РОН 130-1200x400</t>
  </si>
  <si>
    <t>[8 256 / 1,22 /  9,84] +  2% Заг.скл</t>
  </si>
  <si>
    <t>197</t>
  </si>
  <si>
    <t>КА, п.108</t>
  </si>
  <si>
    <t>Декоративная решетка РОН 130-1000x1000</t>
  </si>
  <si>
    <t>[7 155 / 1,22 /  9,84] +  2% Заг.скл</t>
  </si>
  <si>
    <t>198</t>
  </si>
  <si>
    <t>КА, п.109</t>
  </si>
  <si>
    <t>Декоративная решетка РОН 130-900х900</t>
  </si>
  <si>
    <t>[6 605 / 1,22 /  9,84] +  2% Заг.скл</t>
  </si>
  <si>
    <t>199</t>
  </si>
  <si>
    <t>КА, п.110</t>
  </si>
  <si>
    <t>Декоративная решетка РОН 130-900х400</t>
  </si>
  <si>
    <t>200</t>
  </si>
  <si>
    <t>КА, п.111</t>
  </si>
  <si>
    <t>Декоративная решетка РОН 130-800х500</t>
  </si>
  <si>
    <t>201</t>
  </si>
  <si>
    <t>КА, п.112</t>
  </si>
  <si>
    <t>Декоративная решетка РОН 130-700х600</t>
  </si>
  <si>
    <t>[5 504 / 1,22 /  9,84] +  2% Заг.скл</t>
  </si>
  <si>
    <t>202</t>
  </si>
  <si>
    <t>КА, п.113</t>
  </si>
  <si>
    <t>Декоративная решетка РОН 130-700х400</t>
  </si>
  <si>
    <t>203</t>
  </si>
  <si>
    <t>КА, п.114</t>
  </si>
  <si>
    <t>Декоративная решетка РОН 130-700х300</t>
  </si>
  <si>
    <t>204</t>
  </si>
  <si>
    <t>КА, п.115</t>
  </si>
  <si>
    <t>Декоративная решетка РОН 130-600х400</t>
  </si>
  <si>
    <t>[4 954 / 1,22 /  9,84] +  2% Заг.скл</t>
  </si>
  <si>
    <t>Огнезащитное покрытие</t>
  </si>
  <si>
    <t>205</t>
  </si>
  <si>
    <t>*1,2)*1,25</t>
  </si>
  <si>
    <t>*1,2)*1,15</t>
  </si>
  <si>
    <t>206</t>
  </si>
  <si>
    <t>Теплоснабжение</t>
  </si>
  <si>
    <t>207</t>
  </si>
  <si>
    <t>3.16-6-2</t>
  </si>
  <si>
    <t>Прокладка трубопроводов отопления из стальных водогазопроводных неоцинкованных труб диаметром 20 мм</t>
  </si>
  <si>
    <t>100 м трубопровода</t>
  </si>
  <si>
    <t>ТСН-2001.3 Доп. 79, Сб. 16, т. 6, поз. 2</t>
  </si>
  <si>
    <t>ТСН-2001.3-16. Трубопроводы внутренние</t>
  </si>
  <si>
    <t>ТСН-2001.3-16-1</t>
  </si>
  <si>
    <t>207,1</t>
  </si>
  <si>
    <t>1.12-1-41</t>
  </si>
  <si>
    <t>Узел трубопровода из стальных водогазопроводных неоцинкованных труб, с гильзами, для систем отопления, диаметр условного прохода 20 мм</t>
  </si>
  <si>
    <t>ТСН-2001.1 Доп. 79, Р. 12, о. 1, поз. 41</t>
  </si>
  <si>
    <t>Поправка: Гл.12.Прил.8.п.8. 3_12.00.01.11.001_x000D_
Поправка: Гл.6.Прил.2.2.п.2.2.6_06.00.01.07.001</t>
  </si>
  <si>
    <t>208</t>
  </si>
  <si>
    <t>3.16-6-3</t>
  </si>
  <si>
    <t>Прокладка трубопроводов отопления из стальных водогазопроводных неоцинкованных труб диаметром 25 мм</t>
  </si>
  <si>
    <t>ТСН-2001.3 Доп. 79, Сб. 16, т. 6, поз. 3</t>
  </si>
  <si>
    <t>208,1</t>
  </si>
  <si>
    <t>1.12-1-42</t>
  </si>
  <si>
    <t>Узел трубопровода из стальных водогазопроводных неоцинкованных труб, с гильзами, для систем отопления, диаметр условного прохода 25 мм</t>
  </si>
  <si>
    <t>ТСН-2001.1 Доп. 79, Р. 12, о. 1, поз. 42</t>
  </si>
  <si>
    <t>209</t>
  </si>
  <si>
    <t>3.16-6-4</t>
  </si>
  <si>
    <t>Прокладка трубопроводов отопления из стальных водогазопроводных неоцинкованных труб диаметром 32 мм</t>
  </si>
  <si>
    <t>ТСН-2001.3 Доп. 79, Сб. 16, т. 6, поз. 4</t>
  </si>
  <si>
    <t>209,1</t>
  </si>
  <si>
    <t>1.12-1-43</t>
  </si>
  <si>
    <t>Узел трубопровода из стальных водогазопроводных неоцинкованных труб, с гильзами, для систем отопления, диаметр условного прохода 32 мм</t>
  </si>
  <si>
    <t>ТСН-2001.1 Доп. 79, Р. 12, о. 1, поз. 43</t>
  </si>
  <si>
    <t>210</t>
  </si>
  <si>
    <t>3.16-6-5</t>
  </si>
  <si>
    <t>Прокладка трубопроводов отопления из стальных водогазопроводных неоцинкованных труб диаметром 40 мм</t>
  </si>
  <si>
    <t>ТСН-2001.3 Доп. 79, Сб. 16, т. 6, поз. 5</t>
  </si>
  <si>
    <t>210,1</t>
  </si>
  <si>
    <t>1.12-1-44</t>
  </si>
  <si>
    <t>Узел трубопровода из стальных водогазопроводных неоцинкованных труб, с гильзами, для систем отопления, диаметр условного прохода 40 мм</t>
  </si>
  <si>
    <t>ТСН-2001.1 Доп. 79, Р. 12, о. 1, поз. 44</t>
  </si>
  <si>
    <t>211</t>
  </si>
  <si>
    <t>3.16-6-6</t>
  </si>
  <si>
    <t>Прокладка трубопроводов отопления из стальных водогазопроводных неоцинкованных труб диаметром 50 мм</t>
  </si>
  <si>
    <t>ТСН-2001.3 Доп. 79, Сб. 16, т. 6, поз. 6</t>
  </si>
  <si>
    <t>211,1</t>
  </si>
  <si>
    <t>1.12-1-45</t>
  </si>
  <si>
    <t>Узел трубопровода из стальных водогазопроводных неоцинкованных труб, с гильзами, для систем отопления, диаметр условного прохода 50 мм</t>
  </si>
  <si>
    <t>ТСН-2001.1 Доп. 79, Р. 12, о. 1, поз. 45</t>
  </si>
  <si>
    <t>212</t>
  </si>
  <si>
    <t>3.16-7-8</t>
  </si>
  <si>
    <t>Прокладка трубопроводов водоснабжения из стальных водогазопроводных оцинкованных труб диаметром 80 мм</t>
  </si>
  <si>
    <t>ТСН-2001.3 Доп. 79, Сб. 16, т. 7, поз. 8</t>
  </si>
  <si>
    <t>212,1</t>
  </si>
  <si>
    <t>1.12-1-47</t>
  </si>
  <si>
    <t>Узел трубопровода отопления, водоснабжения из стальных электросварных труб, с гильзами, наружный диаметр (толщина стенки) 76х3,5 мм</t>
  </si>
  <si>
    <t>ТСН-2001.1 Доп. 79, Р. 12, о. 1, поз. 47</t>
  </si>
  <si>
    <t>213</t>
  </si>
  <si>
    <t>3.16-7-9</t>
  </si>
  <si>
    <t>Прокладка трубопроводов водоснабжения из стальных водогазопроводных оцинкованных труб диаметром 90 мм</t>
  </si>
  <si>
    <t>ТСН-2001.3 Доп. 79, Сб. 16, т. 7, поз. 9</t>
  </si>
  <si>
    <t>213,1</t>
  </si>
  <si>
    <t>1.12-1-48</t>
  </si>
  <si>
    <t>Узел трубопровода отопления, водоснабжения из стальных электросварных труб, с гильзами, наружный диаметр (толщина стенки) 89х3,5 мм</t>
  </si>
  <si>
    <t>ТСН-2001.1 Доп. 79, Р. 12, о. 1, поз. 48</t>
  </si>
  <si>
    <t>214</t>
  </si>
  <si>
    <t>3.16-7-10</t>
  </si>
  <si>
    <t>Прокладка трубопроводов водоснабжения из стальных водогазопроводных оцинкованных труб диаметром 100 мм</t>
  </si>
  <si>
    <t>ТСН-2001.3 Доп. 79, Сб. 16, т. 7, поз. 10</t>
  </si>
  <si>
    <t>214,1</t>
  </si>
  <si>
    <t>1.12-1-49</t>
  </si>
  <si>
    <t>Узел трубопровода отопления, водоснабжения из стальных электросварных труб, с гильзами, наружный диаметр (толщина стенки) 108х4,0 мм</t>
  </si>
  <si>
    <t>ТСН-2001.1 Доп. 79, Р. 12, о. 1, поз. 49</t>
  </si>
  <si>
    <t>215</t>
  </si>
  <si>
    <t>3.26-1-1</t>
  </si>
  <si>
    <t>Изоляция трубопроводов цилиндрами, полуцилиндрами из минеральной ваты на синтетическом связующем</t>
  </si>
  <si>
    <t>1 м3</t>
  </si>
  <si>
    <t>ТСН-2001.3 Доп. 79, Сб. 26, т. 1, поз. 1</t>
  </si>
  <si>
    <t>215,1</t>
  </si>
  <si>
    <t>1.1-1-1342</t>
  </si>
  <si>
    <t>Цилиндры и полуцилиндры теплоизоляционные минераловатные на синтетическом связующем, простые, диаметр 18 мм, толщина 30 мм</t>
  </si>
  <si>
    <t>ТСН-2001.1 Доп. 79, Р. 1, о. 1, поз. 1342</t>
  </si>
  <si>
    <t>216</t>
  </si>
  <si>
    <t>1.1-1-1273</t>
  </si>
  <si>
    <t>ТСН-2001.1 Доп. 73, Р. 1, о. 1, поз. 1273</t>
  </si>
  <si>
    <t>217</t>
  </si>
  <si>
    <t>1.1-1-1274</t>
  </si>
  <si>
    <t>ТСН-2001.1 Доп. 73, Р. 1, о. 1, поз. 1274</t>
  </si>
  <si>
    <t>218</t>
  </si>
  <si>
    <t>1.1-1-1275</t>
  </si>
  <si>
    <t>ТСН-2001.1 Доп. 73, Р. 1, о. 1, поз. 1275</t>
  </si>
  <si>
    <t>219</t>
  </si>
  <si>
    <t>1.1-1-1276</t>
  </si>
  <si>
    <t>ТСН-2001.1 Доп. 73, Р. 1, о. 1, поз. 1276</t>
  </si>
  <si>
    <t>220</t>
  </si>
  <si>
    <t>1.1-1-1277</t>
  </si>
  <si>
    <t>ТСН-2001.1 Доп. 73, Р. 1, о. 1, поз. 1277</t>
  </si>
  <si>
    <t>221</t>
  </si>
  <si>
    <t>1.1-1-1279</t>
  </si>
  <si>
    <t>ТСН-2001.1 Доп. 73, Р. 1, о. 1, поз. 1279</t>
  </si>
  <si>
    <t>222</t>
  </si>
  <si>
    <t>1.1-1-1280</t>
  </si>
  <si>
    <t>ТСН-2001.1 Доп. 79, Р. 1, о. 1, поз. 1280</t>
  </si>
  <si>
    <t>223</t>
  </si>
  <si>
    <t>1.1-1-1281</t>
  </si>
  <si>
    <t>ТСН-2001.1 Доп. 73, Р. 1, о. 1, поз. 1281</t>
  </si>
  <si>
    <t>224</t>
  </si>
  <si>
    <t>1.13-4-75</t>
  </si>
  <si>
    <t>ТСН-2001.1 Доп. 73, Р. 13, о. 4, поз. 75</t>
  </si>
  <si>
    <t>225</t>
  </si>
  <si>
    <t>1.13-4-76</t>
  </si>
  <si>
    <t>ТСН-2001.1 Доп. 79, Р. 13, о. 4, поз. 76</t>
  </si>
  <si>
    <t>226</t>
  </si>
  <si>
    <t>1.13-4-68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</si>
  <si>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80 мм</t>
  </si>
  <si>
    <t>ТСН-2001.1 Доп. 79, Р. 13, о. 4, поз. 68</t>
  </si>
  <si>
    <t>227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</si>
  <si>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</si>
  <si>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</si>
  <si>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</si>
  <si>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227,1</t>
  </si>
  <si>
    <t>1.12-9-3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</si>
  <si>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40 мм</t>
  </si>
  <si>
    <t>ТСН-2001.1 Доп. 80, Р. 12, о. 9, поз. 3</t>
  </si>
  <si>
    <t>228</t>
  </si>
  <si>
    <t>КА, п.116</t>
  </si>
  <si>
    <t>Кран балансировочный ручной Д40</t>
  </si>
  <si>
    <t>[30 880,03 / 1,22 /  9,84] +  2% Заг.скл</t>
  </si>
  <si>
    <t>229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</si>
  <si>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</si>
  <si>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</si>
  <si>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ТСН-2001.3 Доп. 79, Сб. 16, т. 15, поз. 3</t>
  </si>
  <si>
    <t>229,1</t>
  </si>
  <si>
    <t>1.12-9-6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</si>
  <si>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80 мм</t>
  </si>
  <si>
    <t>ТСН-2001.1 Доп. 80, Р. 12, о. 9, поз. 6</t>
  </si>
  <si>
    <t>230</t>
  </si>
  <si>
    <t>КА, п.117</t>
  </si>
  <si>
    <t>Кран балансировочный ручной Д50</t>
  </si>
  <si>
    <t>[32 249,48 / 1,22 /  9,84] +  2% Заг.скл</t>
  </si>
  <si>
    <t>231</t>
  </si>
  <si>
    <t>КА, п.118</t>
  </si>
  <si>
    <t>Кран балансировочный ручной Д89</t>
  </si>
  <si>
    <t>[64 699,04 / 1,22 /  9,84] +  2% Заг.скл</t>
  </si>
  <si>
    <t>232</t>
  </si>
  <si>
    <t>3.18-20-5</t>
  </si>
  <si>
    <t>Установка кранов воздушных</t>
  </si>
  <si>
    <t>1 комплект</t>
  </si>
  <si>
    <t>ТСН-2001.3. Доп. 1-42. Сб. 18, т. 20, поз. 5</t>
  </si>
  <si>
    <t>ТСН-2001.3-18. Отопление - внутренние устройства</t>
  </si>
  <si>
    <t>ТСН-2001.3-18-1</t>
  </si>
  <si>
    <t>233</t>
  </si>
  <si>
    <t>1.13-4-40</t>
  </si>
  <si>
    <t>Кран спуска воздуха из систем водяного отопления (кран Маевского), латунный, цапковый, максимальная температура +110°С, номинальное давление PN 1,0 МПа, номинальный диаметр DN 15 мм</t>
  </si>
  <si>
    <t>ТСН-2001.1 Доп. 67, Р. 13, о. 4, поз. 40</t>
  </si>
  <si>
    <t>234</t>
  </si>
  <si>
    <t>3.24-63-1</t>
  </si>
  <si>
    <t>Установка сильфонных компенсаторов диаметром 50 мм</t>
  </si>
  <si>
    <t>ТСН-2001.3 Доп. 79, Сб. 24, т. 63, поз. 1</t>
  </si>
  <si>
    <t>ТСН-2001.3-24. Теплоснабжение и газопроводы - наружные сети</t>
  </si>
  <si>
    <t>ТСН-2001.3-24-1</t>
  </si>
  <si>
    <t>234,1</t>
  </si>
  <si>
    <t>1.18-6-167</t>
  </si>
  <si>
    <t>Компенсатор сильфонный, стальной, осевой, односекционный, с внутренним экраном и защитным кожухом, под приварку, типа КСО 40-16-50, компенсирующая способность 50 мм, номинальное давление PN 1,6 МПа, номинальный диаметр DN 40 мм</t>
  </si>
  <si>
    <t>ТСН-2001.1 Доп. 79, Р. 18, о. 6, поз. 167</t>
  </si>
  <si>
    <t>234,2</t>
  </si>
  <si>
    <t>1.12-2-1169</t>
  </si>
  <si>
    <t>Скорлупы пенополиуретановые для изоляции трубопроводов тепловых сетей, наружный диаметр труб 108 мм, толщина изоляции 40 мм</t>
  </si>
  <si>
    <t>м3</t>
  </si>
  <si>
    <t>ТСН-2001.1 Доп. 79, Р. 12, о. 2, поз. 1169</t>
  </si>
  <si>
    <t>Кондиционирование</t>
  </si>
  <si>
    <t>VRF системы</t>
  </si>
  <si>
    <t>235</t>
  </si>
  <si>
    <t>3.20-59-2</t>
  </si>
  <si>
    <t>Установка наружного блока сплит-системы мощностью более 6,5 кВт на кронштейны</t>
  </si>
  <si>
    <t>ТСН-2001.3 Доп. 79, Сб. 20, т. 59, поз. 2</t>
  </si>
  <si>
    <t>236</t>
  </si>
  <si>
    <t>КА, п.125</t>
  </si>
  <si>
    <t>Наружный блок VRF системы AU08NFKERA   Haier</t>
  </si>
  <si>
    <t>[725 374,27 / 1,22 /  7,57] +  3% Трансп +  1,2% Заг.скл</t>
  </si>
  <si>
    <t>237</t>
  </si>
  <si>
    <t>КА, п.126</t>
  </si>
  <si>
    <t>"Наружный блок VRF системы   AU10NFKERA  (Haier (Китай))"</t>
  </si>
  <si>
    <t>[878 348,86 / 1,22 /  7,57] +  3% Трансп +  1,2% Заг.скл</t>
  </si>
  <si>
    <t>238</t>
  </si>
  <si>
    <t>3.20-58-2</t>
  </si>
  <si>
    <t>Установка внутреннего блока сплит-системы настенного типа мощностью более 6,5 кВт</t>
  </si>
  <si>
    <t>ТСН-2001.3 Доп. 79, Сб. 20, т. 58, поз. 2</t>
  </si>
  <si>
    <t>239</t>
  </si>
  <si>
    <t>КА, п.127</t>
  </si>
  <si>
    <t>Внутренние блоки VRV системы с пультом управления и декоративной панелью AB122MNERAB   (Haier (Китай))</t>
  </si>
  <si>
    <t>[988 983,12 / 1,22 /  7,57] +  3% Трансп +  1,2% Заг.скл</t>
  </si>
  <si>
    <t>240</t>
  </si>
  <si>
    <t>КА, п.128</t>
  </si>
  <si>
    <t>Внутренние блоки VRV системы с пультом управления и декоративной панелью AB092MNERAB  (Haier (Китай))</t>
  </si>
  <si>
    <t>[431 738,82 / 1,22 /  7,57] +  3% Трансп +  1,2% Заг.скл</t>
  </si>
  <si>
    <t>241</t>
  </si>
  <si>
    <t>КА, п.129</t>
  </si>
  <si>
    <t>Внутренние блоки VRV системы с пультом управления и декоративной панелью AB182MNERAB   (Haier (Китай))</t>
  </si>
  <si>
    <t>[195 504,37 / 1,22 /  7,57] +  3% Трансп +  1,2% Заг.скл</t>
  </si>
  <si>
    <t>242</t>
  </si>
  <si>
    <t>КА, п.130</t>
  </si>
  <si>
    <t>Внутренние блоки VRV системы с пультом управления и декоративной панелью AB242MNERAB    (Haier (Китай))</t>
  </si>
  <si>
    <t>[206 113,14 / 1,22 /  7,57] +  3% Трансп +  1,2% Заг.скл</t>
  </si>
  <si>
    <t>Сплит система AC105S2LH1FA/1U105S1LS1FA</t>
  </si>
  <si>
    <t>243</t>
  </si>
  <si>
    <t>244</t>
  </si>
  <si>
    <t>245</t>
  </si>
  <si>
    <t>КА, п.131</t>
  </si>
  <si>
    <t>Сплит система с пультом управления и низкотемпературным комплектом  AC105S2LH1FA/1U105S1LS1FA (Haier (Китай))</t>
  </si>
  <si>
    <t>[157 900 / 1,22 /  7,57] +  3% Трансп +  1,2% Заг.скл</t>
  </si>
  <si>
    <t>Сплит система HSU-33HPL103/ R3(IN)/HSU-33HPL03/ R3(OUT)</t>
  </si>
  <si>
    <t>246</t>
  </si>
  <si>
    <t>247</t>
  </si>
  <si>
    <t>248</t>
  </si>
  <si>
    <t>4.10-170-2</t>
  </si>
  <si>
    <t>Монтаж блока информационно-управляющего (БИУ) в диспетчерской</t>
  </si>
  <si>
    <t>ТСН-2001.4 Доп. 67, Сб. 10, т. 170, поз. 2</t>
  </si>
  <si>
    <t>*1</t>
  </si>
  <si>
    <t>*1,2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</si>
  <si>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</si>
  <si>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</si>
  <si>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</si>
  <si>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</t>
  </si>
  <si>
    <t>249</t>
  </si>
  <si>
    <t>КА, п.132</t>
  </si>
  <si>
    <t>Сплит система с пультом управления и низкотемпературным комплектом  HSU-33HPL103/ R3(IN)/HSU-33HPL03/ R3(OUT) (Haier (Китай))</t>
  </si>
  <si>
    <t>[142 800 / 1,22 /  7,57] +  3% Трансп +  1,2% Заг.скл</t>
  </si>
  <si>
    <t>Монтажные работы</t>
  </si>
  <si>
    <t>250</t>
  </si>
  <si>
    <t>3.20-58-3</t>
  </si>
  <si>
    <t>Добавлять/уменьшать на каждый 1 м трассы систем до 6,5 кВт</t>
  </si>
  <si>
    <t>1 м трассы</t>
  </si>
  <si>
    <t>ТСН-2001.3 Доп. 77, Сб. 20, т. 58, поз. 3</t>
  </si>
  <si>
    <t>250,1</t>
  </si>
  <si>
    <t>1.1-1-3984</t>
  </si>
  <si>
    <t>Хладагент типа R404А, R22</t>
  </si>
  <si>
    <t>кг</t>
  </si>
  <si>
    <t>ТСН-2001.1 Доп. 79, Р. 1, о. 1, поз. 3984</t>
  </si>
  <si>
    <t>250,2</t>
  </si>
  <si>
    <t>1.23-8-564</t>
  </si>
  <si>
    <t>Кабель силовой с медными жилами, с изоляцией и оболочкой из ПВХ композиций пониженной пожароопасности, с пониженным дымо- и газовыделением, марка ВВГнг(А)-LS, напряжение 1000 В, число жил и сечение 2х1,5 мм2</t>
  </si>
  <si>
    <t>км</t>
  </si>
  <si>
    <t>ТСН-2001.1 Доп. 79, Р. 23, о. 8, поз. 564</t>
  </si>
  <si>
    <t>251</t>
  </si>
  <si>
    <t>1.12-7-186</t>
  </si>
  <si>
    <t>Трубы медные для отопления и водоснабжения, наружный диаметр 6,35 мм, толщина стенки 0,76 мм</t>
  </si>
  <si>
    <t>ТСН-2001.1 Доп. 67, Р. 12, о. 7, поз. 186</t>
  </si>
  <si>
    <t>252</t>
  </si>
  <si>
    <t>1.12-7-187</t>
  </si>
  <si>
    <t>Трубы медные для отопления и водоснабжения, наружный диаметр 9,52 мм, толщина стенки 0,81 мм</t>
  </si>
  <si>
    <t>ТСН-2001.1 Доп. 67, Р. 12, о. 7, поз. 187</t>
  </si>
  <si>
    <t>253</t>
  </si>
  <si>
    <t>1.12-7-188</t>
  </si>
  <si>
    <t>Трубы медные для отопления и водоснабжения, наружный диаметр 12,7 мм, толщина стенки 0,81 мм</t>
  </si>
  <si>
    <t>ТСН-2001.1 Доп. 70, Р. 12, о. 7, поз. 188</t>
  </si>
  <si>
    <t>254</t>
  </si>
  <si>
    <t>1.12-7-192</t>
  </si>
  <si>
    <t>Трубы медные для отопления и водоснабжения, наружный диаметр 15,9 мм, толщина стенки 0,89 мм</t>
  </si>
  <si>
    <t>ТСН-2001.1 Доп. 79, Р. 12, о. 7, поз. 192</t>
  </si>
  <si>
    <t>255</t>
  </si>
  <si>
    <t>1.12-7-189</t>
  </si>
  <si>
    <t>Трубы медные для отопления и водоснабжения, наружный диаметр 19,1 мм, толщина стенки 0,89 мм</t>
  </si>
  <si>
    <t>ТСН-2001.1 Доп. 70, Р. 12, о. 7, поз. 189</t>
  </si>
  <si>
    <t>256</t>
  </si>
  <si>
    <t>1.12-7-190</t>
  </si>
  <si>
    <t>Трубы медные для отопления и водоснабжения, наружный диаметр 22,2 мм, толщина стенки 1,14 мм</t>
  </si>
  <si>
    <t>ТСН-2001.1 Доп. 70, Р. 12, о. 7, поз. 190</t>
  </si>
  <si>
    <t>257</t>
  </si>
  <si>
    <t>КА, п.133</t>
  </si>
  <si>
    <t>Рефнет FQG-B335A  (Haier (Китай))</t>
  </si>
  <si>
    <t>[16 765,64 / 1,22 /  7,57] +  3% Трансп +  1,2% Заг.скл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</si>
  <si>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</si>
  <si>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</si>
  <si>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</si>
  <si>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</si>
  <si>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258</t>
  </si>
  <si>
    <t>1.1-1-3639</t>
  </si>
  <si>
    <t>Трубки теплоизоляционные из вспененного каучука, для систем трубопроводов, диапазон температур применения от -200 до +110°C, коэффициент теплопроводности при температуре 0°C не более 0,032 Вт/(м х К), внутренний диаметр 6 мм, толщина 9 мм</t>
  </si>
  <si>
    <t>ТСН-2001.1 Доп. 67, Р. 1, о. 1, поз. 3639</t>
  </si>
  <si>
    <t>259</t>
  </si>
  <si>
    <t>1.1-1-1289</t>
  </si>
  <si>
    <t>ТСН-2001.1 Доп. 73, Р. 1, о. 1, поз. 1289</t>
  </si>
  <si>
    <t>260</t>
  </si>
  <si>
    <t>261</t>
  </si>
  <si>
    <t>262</t>
  </si>
  <si>
    <t>1.1-1-1290</t>
  </si>
  <si>
    <t>ТСН-2001.1 Доп. 73, Р. 1, о. 1, поз. 1290</t>
  </si>
  <si>
    <t>263</t>
  </si>
  <si>
    <t>1.1-1-3118</t>
  </si>
  <si>
    <t>Трубки теплоизоляционные из вспененного каучука, для систем трубопроводов, диапазон температур применения от -200 до +110°C, коэффициент теплопроводности при температуре 0°C не более 0,032 Вт/(м х К), внутренний диаметр 22 мм, толщина 9 мм/диаметр 22,2</t>
  </si>
  <si>
    <t>ТСН-2001.1 Доп. 67, Р. 1, о. 1, поз. 3118</t>
  </si>
  <si>
    <t>3.16-40-2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</si>
  <si>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</si>
  <si>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100 м</t>
  </si>
  <si>
    <t>ТСН-2001.3 Доп. 79, Сб. 16, т. 40, поз. 2</t>
  </si>
  <si>
    <t>1.12-5-971</t>
  </si>
  <si>
    <t>Крепление-клипса полипропиленовая PP-R, одинарная (опора), для полипропиленовых труб, номинальное давление PN 25, номинальный диаметр DN 25 мм</t>
  </si>
  <si>
    <t>ТСН-2001.1 Доп. 67, Р. 12, о. 5, поз. 971</t>
  </si>
  <si>
    <t>1.12-5-988</t>
  </si>
  <si>
    <t>ТСН-2001.1 Доп. 77, Р. 12, о. 5, поз. 988</t>
  </si>
  <si>
    <t>1.7-3-8</t>
  </si>
  <si>
    <t>Сверло победитовое, диаметр 8 мм, длина 80 мм</t>
  </si>
  <si>
    <t>ТСН-2001.1. Доп. 1-42. Р. 7, о. 3, поз. 8</t>
  </si>
  <si>
    <t>264</t>
  </si>
  <si>
    <t>3.16-40-3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</si>
  <si>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t>
  </si>
  <si>
    <t>ТСН-2001.3 Доп. 79, Сб. 16, т. 40, поз. 3</t>
  </si>
  <si>
    <t>1.12-5-972</t>
  </si>
  <si>
    <t>Крепление-клипса полипропиленовая PP-R, одинарная (опора), для полипропиленовых труб, номинальное давление PN 25, номинальный диаметр DN 32 мм</t>
  </si>
  <si>
    <t>ТСН-2001.1 Доп. 67, Р. 12, о. 5, поз. 972</t>
  </si>
  <si>
    <t>1.12-5-989</t>
  </si>
  <si>
    <t>ТСН-2001.1 Доп. 77, Р. 12, о. 5, поз. 989</t>
  </si>
  <si>
    <t>265</t>
  </si>
  <si>
    <t>3.16-40-4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</si>
  <si>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</t>
  </si>
  <si>
    <t>ТСН-2001.3 Доп. 79, Сб. 16, т. 40, поз. 4</t>
  </si>
  <si>
    <t>1.12-2-1165</t>
  </si>
  <si>
    <t>Хомуты из оцинкованной стали с резиновыми прокладками для жесткого и скользящего крепления полипропиленовых труб, наружный диаметр 50 мм</t>
  </si>
  <si>
    <t>ТСН-2001.1 Доп. 46, Р. 12, о. 2, поз. 1165</t>
  </si>
  <si>
    <t>1.12-5-990</t>
  </si>
  <si>
    <t>ТСН-2001.1 Доп. 77, Р. 12, о. 5, поз. 990</t>
  </si>
  <si>
    <t>266</t>
  </si>
  <si>
    <t>267</t>
  </si>
  <si>
    <t>267,1</t>
  </si>
  <si>
    <t>267,2</t>
  </si>
  <si>
    <t>1.1-1-2507</t>
  </si>
  <si>
    <t>Трубки теплоизоляционные из вспененного каучука, для систем трубопроводов, диапазон температур применения от -200 до +110°C, коэффициент теплопроводности при температуре 0°C не более 0,032 Вт/(м х К), внутренний диаметр 28 мм, толщина 9 мм</t>
  </si>
  <si>
    <t>ТСН-2001.1 Доп. 67, Р. 1, о. 1, поз. 2507</t>
  </si>
  <si>
    <t>267,3</t>
  </si>
  <si>
    <t>4.11-16-1</t>
  </si>
  <si>
    <t>Монтаж механизма исполнительного массой до 20 кг</t>
  </si>
  <si>
    <t>ТСН-2001.4 Доп. 68, Сб. 11, т. 16, поз. 1</t>
  </si>
  <si>
    <t>ТСН-2001.4-11. Приборы и средства автоматизации и вычислительной техники</t>
  </si>
  <si>
    <t>ТСН-2001.4-11-1</t>
  </si>
  <si>
    <t>1.1-1-57</t>
  </si>
  <si>
    <t>Болты строительные с гайками и шайбами, черные, М10х100 мм</t>
  </si>
  <si>
    <t>ТСН-2001.1 Доп. 79, Р. 1, о. 1, поз. 57</t>
  </si>
  <si>
    <t>13.1-5-357</t>
  </si>
  <si>
    <t>Насос дренажный (помпа) для кондиционеров производительность 10 л/ч, высота всасывания 1,5 м, высота отведения конденсата 6 м</t>
  </si>
  <si>
    <t>ТСН-2001.13-2. Доп. 34. 13.1-5-357</t>
  </si>
  <si>
    <t>268</t>
  </si>
  <si>
    <t>268,1</t>
  </si>
  <si>
    <t>269</t>
  </si>
  <si>
    <t>270</t>
  </si>
  <si>
    <t>4.11-3-1</t>
  </si>
  <si>
    <t>Установка прибора массой до 5 кг на металлоконструкциях или щитах</t>
  </si>
  <si>
    <t>ТСН-2001.4 Доп. 67, Сб. 11, т. 3, поз. 1</t>
  </si>
  <si>
    <t>270,1</t>
  </si>
  <si>
    <t>271</t>
  </si>
  <si>
    <t>КА, п.134</t>
  </si>
  <si>
    <t>Плата PI485 PMNFP14A1.ENCXLRU</t>
  </si>
  <si>
    <t>[8 729 / 1,22 /  7,57] +  3% Трансп +  1,2% Заг.скл</t>
  </si>
  <si>
    <t>272</t>
  </si>
  <si>
    <t>4.10-176-1</t>
  </si>
  <si>
    <t>Монтаж блока контроля датчиков (контроллер)</t>
  </si>
  <si>
    <t>ТСН-2001.4 Доп. 80, Сб. 10, т. 176, поз. 1</t>
  </si>
  <si>
    <t>273</t>
  </si>
  <si>
    <t>КА, п.135</t>
  </si>
  <si>
    <t>"Центральный контроллер AC Smart 5 с сенсорным дисплеем  (управление, планирование и мониторинг  до 128 внутренних блоков) PACS5A000"</t>
  </si>
  <si>
    <t>[311 802,31 / 1,22 /  7,57]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</si>
  <si>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</si>
  <si>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</si>
  <si>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</si>
  <si>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</si>
  <si>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</si>
  <si>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</si>
  <si>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</si>
  <si>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</si>
  <si>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</si>
  <si>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</si>
  <si>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</si>
  <si>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</si>
  <si>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</si>
  <si>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</si>
  <si>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</si>
  <si>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</si>
  <si>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</si>
  <si>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</si>
  <si>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</si>
  <si>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</si>
  <si>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</si>
  <si>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</si>
  <si>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</si>
  <si>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</si>
  <si>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</si>
  <si>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</si>
  <si>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</si>
  <si>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</si>
  <si>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маш.-ч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</si>
  <si>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</si>
  <si>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</si>
  <si>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</si>
  <si>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</si>
  <si>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2.1-3-38</t>
  </si>
  <si>
    <t>ТСН-2001.2. Доп. 68. п.1-3-38 (032009)</t>
  </si>
  <si>
    <t>Краны на автомобильном ходу, грузоподъемность до 16 т</t>
  </si>
  <si>
    <t>1.1-1-1003</t>
  </si>
  <si>
    <t>ТСН-2001.1 Доп. 79, Р. 1, о. 1, поз. 1003</t>
  </si>
  <si>
    <t>Резина техническая, прессованная</t>
  </si>
  <si>
    <t>1.1-1-1459</t>
  </si>
  <si>
    <t>ТСН-2001.1 Доп. 79, Р. 1, о. 1, поз. 1459</t>
  </si>
  <si>
    <t>Шайбы черные, для болтов</t>
  </si>
  <si>
    <t>1.1-1-1669</t>
  </si>
  <si>
    <t>ТСН-2001.1 Доп. 79, Р. 1, о. 1, поз. 1669</t>
  </si>
  <si>
    <t>Электроды, типа Э-42А, диаметр от 4 до 6 мм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</si>
  <si>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</si>
  <si>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</si>
  <si>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</si>
  <si>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1.1-1-334</t>
  </si>
  <si>
    <t>ТСН-2001.1 Доп. 79, Р. 1, о. 1, поз. 334</t>
  </si>
  <si>
    <t>Картон строительный, многослойный, толщина 6,5 мм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</si>
  <si>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</si>
  <si>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</si>
  <si>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</si>
  <si>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1.1-1-59</t>
  </si>
  <si>
    <t>ТСН-2001.1 Доп. 79, Р. 1, о. 1, поз. 59</t>
  </si>
  <si>
    <t>Болты строительные анкерные с гайками</t>
  </si>
  <si>
    <t>1.1-1-732</t>
  </si>
  <si>
    <t>ТСН-2001.1 Доп. 67, Р. 1, о. 1, поз. 732</t>
  </si>
  <si>
    <t>Олифа для окраски комбинированная, типа Оксоль</t>
  </si>
  <si>
    <t>1.12-10-22</t>
  </si>
  <si>
    <t>ТСН-2001.1 Доп. 67, Р. 12, о. 10, поз. 22</t>
  </si>
  <si>
    <t>Фитинг (сгон) из стальных водогазопроводных неоцинкованных труб для соединения стальных трубопроводов, с муфтой и контргайкой, номинальный диаметр DN 40 мм</t>
  </si>
  <si>
    <t>КОМПЛЕКТ</t>
  </si>
  <si>
    <t>1.3-2-4</t>
  </si>
  <si>
    <t>ТСН-2001.1 Доп. 79, Р. 3, о. 2, поз. 4</t>
  </si>
  <si>
    <t>Раствор цементный, марка М75</t>
  </si>
  <si>
    <t>1.1-1-296</t>
  </si>
  <si>
    <t>ТСН-2001.1 Доп. 79, Р. 1, о. 1, поз. 296</t>
  </si>
  <si>
    <t>Каболка</t>
  </si>
  <si>
    <t>2.1-30-19</t>
  </si>
  <si>
    <t>ТСН-2001.2. Доп. 80. п.1-30-19 (305001)</t>
  </si>
  <si>
    <t>Машины шлифовальные электрические, мощность до 1700 Вт</t>
  </si>
  <si>
    <t>2.1-30-56</t>
  </si>
  <si>
    <t>ТСН-2001.2. Доп. 68. п.1-30-56 (309101)</t>
  </si>
  <si>
    <t>Шуруповерты</t>
  </si>
  <si>
    <t>1.1-1-3929</t>
  </si>
  <si>
    <t>ТСН-2001.1 Доп. 79, Р. 1, о. 1, поз. 3929</t>
  </si>
  <si>
    <t>Шпильки резьбовые оцинкованные, М5, М6</t>
  </si>
  <si>
    <t>1.1-1-8094</t>
  </si>
  <si>
    <t>ТСН-2001.1 Доп. 79, Р. 1, о. 1, поз. 8094</t>
  </si>
  <si>
    <t>Гайки шестигранные стальные оцинкованные, М6</t>
  </si>
  <si>
    <t>1.1-1-8095</t>
  </si>
  <si>
    <t>ТСН-2001.1 Доп. 70, Р. 1, о. 1, поз. 8095</t>
  </si>
  <si>
    <t>Шайба из нержавеющей стали, М6</t>
  </si>
  <si>
    <t>100 шт.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</si>
  <si>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</si>
  <si>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</si>
  <si>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</si>
  <si>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1.7-3-51</t>
  </si>
  <si>
    <t>ТСН-2001.1 Доп. 67, Р. 7, о. 3, поз. 51</t>
  </si>
  <si>
    <t>Круг (диск) отрезной, для резки металла, диаметр 125 мм</t>
  </si>
  <si>
    <t>2.1-30-10</t>
  </si>
  <si>
    <t>ТСН-2001.2. Доп. 68. п.1-30-10 (304101)</t>
  </si>
  <si>
    <t>Перфораторы, мощность до 800 Вт</t>
  </si>
  <si>
    <t>1.1-1-2085</t>
  </si>
  <si>
    <t>ТСН-2001.1 Доп. 79, Р. 1, о. 1, поз. 2085</t>
  </si>
  <si>
    <t>Герметик силиконовый</t>
  </si>
  <si>
    <t>1.7-3-131</t>
  </si>
  <si>
    <t>ТСН-2001.1 Доп. 65, Р. 7, о. 3, поз. 131</t>
  </si>
  <si>
    <t>Бур с наконечником из твердого сплава, с хвостовиком SDS-plus, диаметр 12 мм, длина 210 мм</t>
  </si>
  <si>
    <t>2.1-30-102</t>
  </si>
  <si>
    <t>ТСН-2001.2. Доп. 68. п.1-30-102 (303704)</t>
  </si>
  <si>
    <t>Дрели, мощность до 800 Вт</t>
  </si>
  <si>
    <t>1.3-4-128</t>
  </si>
  <si>
    <t>ТСН-2001.1 Доп. 80, Р. 3, о. 4, поз. 128</t>
  </si>
  <si>
    <t>Сталь арматурная для изготовления арматурных изделий на строительной площадке, ГОСТ 5781-82, ГОСТ 34028-2016, класс А-I (А240), диаметр 12 мм</t>
  </si>
  <si>
    <t>2.1-4-32</t>
  </si>
  <si>
    <t>ТСН-2001.2. Доп. 68. п.1-4-32 (042904)</t>
  </si>
  <si>
    <t>Лебедки электрические, тяговое усилие до 19,62 кН (2 тc)</t>
  </si>
  <si>
    <t>2.1-4-28</t>
  </si>
  <si>
    <t>ТСН-2001.2. Доп. 68. п.1-4-28 (042805)</t>
  </si>
  <si>
    <t>Лебедки ручные, грузоподъемность до 3 т</t>
  </si>
  <si>
    <t>1.1-1-2585</t>
  </si>
  <si>
    <t>ТСН-2001.1 Доп. 79, Р. 1, о. 1, поз. 2585</t>
  </si>
  <si>
    <t>Техпластина резиновая, типа ТМКЩ, толщина от 2 до 40 мм</t>
  </si>
  <si>
    <t>1.1-1-321</t>
  </si>
  <si>
    <t>ТСН-2001.1 Доп. 67, Р. 1, о. 1, поз. 321</t>
  </si>
  <si>
    <t>Канат стальной одинарной свивки конструкции 1х19 (1+6+12), типа ТК, диаметр 3,0 мм</t>
  </si>
  <si>
    <t>10 м</t>
  </si>
  <si>
    <t>1.1-1-3692</t>
  </si>
  <si>
    <t>ТСН-2001.1 Доп. 79, Р. 1, о. 1, поз. 3692</t>
  </si>
  <si>
    <t>Шнур асбестовый, общего назначения, типа ШАОН, диаметр 12 мм</t>
  </si>
  <si>
    <t>1.12-6-652</t>
  </si>
  <si>
    <t>ТСН-2001.1 Доп. 79, Р. 12, о. 6, поз. 652</t>
  </si>
  <si>
    <t>Трубы стальные сварные водогазопроводные, оцинкованные, легкие, ГОСТ 3262-75, диаметр условного прохода 25 мм, толщина стенки 2,8 мм</t>
  </si>
  <si>
    <t>1.1-1-3610</t>
  </si>
  <si>
    <t>ТСН-2001.1 Доп. 79, Р. 1, о. 1, поз. 3610</t>
  </si>
  <si>
    <t>Обезжириватель (очиститель) на основе метилэтилкетона</t>
  </si>
  <si>
    <t>1.1-1-464</t>
  </si>
  <si>
    <t>ТСН-2001.1 Доп. 79, Р. 1, о. 1, поз. 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</si>
  <si>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</si>
  <si>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1.1-1-3637</t>
  </si>
  <si>
    <t>ТСН-2001.1 Доп. 67, Р. 1, о. 1, поз. 3637</t>
  </si>
  <si>
    <t>Лента алюминиевая, самоклеящаяся, ширина 75 мм</t>
  </si>
  <si>
    <t>1.1-1-3653</t>
  </si>
  <si>
    <t>ТСН-2001.1 Доп. 79, Р. 1, о. 1, поз. 3653</t>
  </si>
  <si>
    <t xml:space="preserve">Состав огнезащитный, вспучивающийся, на основе силикатного связующего (жидкого натриевого стекла), минеральных наполнителей и целевых добавок, механизированного и ручного нанесения, для внутренних работ, сухой остаток 80%, плотность от 1,3 до 1,45 г/см3, </t>
  </si>
  <si>
    <t>2.1-10-4</t>
  </si>
  <si>
    <t>ТСН-2001.2. Доп. 68. п.1-10-4 (101001)</t>
  </si>
  <si>
    <t>Компрессоры передвижные с двигателем внутреннего сгорания, давление до 7 ат, производительность до 2,5 м3/мин</t>
  </si>
  <si>
    <t>1.1-1-1666</t>
  </si>
  <si>
    <t>ТСН-2001.1 Доп. 79, Р. 1, о. 1, поз. 1666</t>
  </si>
  <si>
    <t>Шнур асбестовый, общего назначения, типа ШАОН, диаметр от 22 до 25 мм</t>
  </si>
  <si>
    <t>2.1-13-16</t>
  </si>
  <si>
    <t>ТСН-2001.2. Доп. 68. п.1-13-16 (136301)</t>
  </si>
  <si>
    <t>Аппараты для газовой сварки и резки (комплект оборудования)</t>
  </si>
  <si>
    <t>1.1-1-118</t>
  </si>
  <si>
    <t>ТСН-2001.1. Доп. 1-42. Р. 1, о. 1, поз. 118</t>
  </si>
  <si>
    <t>Вода</t>
  </si>
  <si>
    <t>1.1-1-1664</t>
  </si>
  <si>
    <t>ТСН-2001.1 Доп. 79, Р. 1, о. 1, поз. 1664</t>
  </si>
  <si>
    <t>Проволока сварочная, марка СВ-08 Г2С, диаметр 2 мм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</si>
  <si>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</si>
  <si>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</si>
  <si>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</si>
  <si>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</si>
  <si>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</si>
  <si>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</si>
  <si>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</si>
  <si>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</si>
  <si>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</si>
  <si>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2.1-13-10</t>
  </si>
  <si>
    <t>ТСН-2001.2. Доп. 68. п.1-13-10 (135201)</t>
  </si>
  <si>
    <t>Инверторы для ручной дуговой сварки, сварочный ток до 400 А</t>
  </si>
  <si>
    <t>1.1-1-969</t>
  </si>
  <si>
    <t>ТСН-2001.1 Доп. 79, Р. 1, о. 1, поз. 969</t>
  </si>
  <si>
    <t>Проволока электродная порошковая для дуговой сварки</t>
  </si>
  <si>
    <t>1.3-2-5</t>
  </si>
  <si>
    <t>ТСН-2001.1 Доп. 79, Р. 3, о. 2, поз. 5</t>
  </si>
  <si>
    <t>Раствор цементный, марка М100</t>
  </si>
  <si>
    <t>2.1-30-71</t>
  </si>
  <si>
    <t>ТСН-2001.2. Доп. 68. п.1-30-71 (340601)</t>
  </si>
  <si>
    <t>Механизмы монтажные для гибки листового металла</t>
  </si>
  <si>
    <t>1.1-1-1087</t>
  </si>
  <si>
    <t>ТСН-2001.1 Доп. 79, Р. 1, о. 1, поз. 1087</t>
  </si>
  <si>
    <t>Лист стальной, оцинкованный, толщина от 0,7 до 0,8 мм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</si>
  <si>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</si>
  <si>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</si>
  <si>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</si>
  <si>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1.1-1-545</t>
  </si>
  <si>
    <t>ТСН-2001.1 Доп. 79, Р. 1, о. 1, поз. 545</t>
  </si>
  <si>
    <t>Лента стальная упаковочная, мягкая, нормальной точности, размер 0,7х20-50 мм</t>
  </si>
  <si>
    <t>1.1-1-966</t>
  </si>
  <si>
    <t>ТСН-2001.1 Доп. 79, Р. 1, о. 1, поз. 966</t>
  </si>
  <si>
    <t>Проволока стальная низкоуглеродистая общего назначения оцинкованная, диаметр 1,1 мм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</si>
  <si>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</si>
  <si>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</si>
  <si>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</si>
  <si>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1.1-1-1668</t>
  </si>
  <si>
    <t>ТСН-2001.1 Доп. 79, Р. 1, о. 1, поз. 1668</t>
  </si>
  <si>
    <t>Электроды, типа Э-42А, диаметр от 2 до 2,5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</si>
  <si>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</si>
  <si>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</si>
  <si>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</si>
  <si>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2.1-13-8</t>
  </si>
  <si>
    <t>ТСН-2001.2. Доп. 68. п.1-13-8 (135001)</t>
  </si>
  <si>
    <t>Агрегаты сварочные однопостовые прицепные с двигателем внутреннего сгорания, сварочный ток до 400 А</t>
  </si>
  <si>
    <t>2.1-3-69</t>
  </si>
  <si>
    <t>ТСН-2001.2. Доп. 68. п.1-3-69 (038003)</t>
  </si>
  <si>
    <t>Трубоукладчики, диаметр труб до 400 мм</t>
  </si>
  <si>
    <t>1.1-1-1566</t>
  </si>
  <si>
    <t>ТСН-2001.1 Доп. 79, Р. 1, о. 1, поз. 1566</t>
  </si>
  <si>
    <t>Электроды, типа Э-42, Э-46, Э-50, диаметр от 4 до 6 мм</t>
  </si>
  <si>
    <t>1.1-1-3727</t>
  </si>
  <si>
    <t>ТСН-2001.1 Доп. 79, Р. 1, о. 1, поз. 3727</t>
  </si>
  <si>
    <t>Лента термоусаживаемая двухслойная, типа ТЛ-450, с клеевым слоем для защиты трубопроводов от коррозии</t>
  </si>
  <si>
    <t>1.1-1-613</t>
  </si>
  <si>
    <t>ТСН-2001.1 Доп. 79, Р. 1, о. 1, поз. 613</t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</si>
  <si>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</t>
  </si>
  <si>
    <t>1.18-7-68</t>
  </si>
  <si>
    <t>ТСН-2001.1 Доп. 67, Р. 18, о. 7, поз. 68</t>
  </si>
  <si>
    <t>Пластина замковая, с клеевым слоем, размер 150х100 мм</t>
  </si>
  <si>
    <t>1.1-1-3233</t>
  </si>
  <si>
    <t>ТСН-2001.1 Доп. 80, Р. 1, о. 1, поз. 3233</t>
  </si>
  <si>
    <t>Дюбель фасадный, полимерный, с шурупом из нержавеющей стали с шестигранной головкой, диаметр 10 мм, длина 120 мм</t>
  </si>
  <si>
    <t>1.1-1-8001</t>
  </si>
  <si>
    <t>ТСН-2001.1 Доп. 79, Р. 1, о. 1, поз. 8001</t>
  </si>
  <si>
    <t>Болты с шестигранной головкой с гайками и шайбами, оцинкованные, М10</t>
  </si>
  <si>
    <t>1.19-12-156</t>
  </si>
  <si>
    <t>ТСН-2001.1 Доп. 79, Р. 19, о. 12, поз. 156</t>
  </si>
  <si>
    <t>Кронштейны стальные, сварные, консольные (пара), окрашенные порошковой краской, без комплекта крепежа, для монтажа внешнего блока кондиционера, нагрузка до 100 кг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</si>
  <si>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</si>
  <si>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</si>
  <si>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</si>
  <si>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2.1-30-81</t>
  </si>
  <si>
    <t>ТСН-2001.2. Доп. 68. п.1-30-81 (309401)</t>
  </si>
  <si>
    <t>Станки для алмазного сверления, диаметр сверления до 80 мм</t>
  </si>
  <si>
    <t>1.1-1-2543</t>
  </si>
  <si>
    <t>ТСН-2001.1 Доп. 67, Р. 1, о. 1, поз. 2543</t>
  </si>
  <si>
    <t>Лента армированная с клеевым слоем, универсального применения, типа ТПЛ, ширина 50 мм, серая</t>
  </si>
  <si>
    <t>1.1-1-3636</t>
  </si>
  <si>
    <t>ТСН-2001.1 Доп. 79, Р. 1, о. 1, поз. 3636</t>
  </si>
  <si>
    <t>Смесь газовая, типа МАПП, жидкая, стабилизированная</t>
  </si>
  <si>
    <t>1.1-1-3638</t>
  </si>
  <si>
    <t>ТСН-2001.1 Доп. 79, Р. 1, о. 1, поз. 3638</t>
  </si>
  <si>
    <t>Припой с серебром 5% L - Ag 5р твердый, для пайки медных труб</t>
  </si>
  <si>
    <t>1.1-1-3858</t>
  </si>
  <si>
    <t>ТСН-2001.1 Доп. 53, Р. 1, о. 1, поз. 3858</t>
  </si>
  <si>
    <t>Дюбель-гвоздь пластиковый с широким бортиком, с оцинкованным шурупом, шлиц PZ2, диаметр 6 мм, длина 40 мм</t>
  </si>
  <si>
    <t>1.1-1-760</t>
  </si>
  <si>
    <t>ТСН-2001.1. Доп. 1-42. Р. 1, о. 1, поз. 760</t>
  </si>
  <si>
    <t>Пена монтажная</t>
  </si>
  <si>
    <t>1.12-10-162</t>
  </si>
  <si>
    <t>ТСН-2001.1 Доп. 75, Р. 12, о. 10, поз. 162</t>
  </si>
  <si>
    <t>Уголок из цветных металлов, внутренний-внутренний, угол 90°, для пайки медных труб, размер 5/8"х5/8"</t>
  </si>
  <si>
    <t>1.12-5-61</t>
  </si>
  <si>
    <t>ТСН-2001.1 Доп. 73, Р. 12, о. 5, поз. 61</t>
  </si>
  <si>
    <t>Трубка дренажная из ПВХ, диаметр 16 мм</t>
  </si>
  <si>
    <t>1.7-3-123</t>
  </si>
  <si>
    <t>ТСН-2001.1 Доп. 73, Р. 7, о. 3, поз. 123</t>
  </si>
  <si>
    <t>Бур с наконечником из твердого сплава, с хвостовиком SDS-plus, диаметр 15 мм, длина 270 мм</t>
  </si>
  <si>
    <t>1.7-3-62</t>
  </si>
  <si>
    <t>ТСН-2001.1 Доп. 79, Р. 7, о. 3, поз. 62</t>
  </si>
  <si>
    <t>Коронка буровая алмазная высокоэффективная, с быстросъемным хвостовиком, для всех типов бетона, длина 430 мм, диаметр 82 мм</t>
  </si>
  <si>
    <t>1.7-5-351</t>
  </si>
  <si>
    <t>ТСН-2001.1 Доп. 79, Р. 7, о. 5, поз. 351</t>
  </si>
  <si>
    <t>Анкер забивной расклинивающийся из оцинкованной стали, с внутренней резьбой М12, длина 50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</si>
  <si>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</si>
  <si>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</si>
  <si>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</si>
  <si>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</si>
  <si>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</si>
  <si>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</si>
  <si>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</si>
  <si>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</si>
  <si>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</si>
  <si>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</si>
  <si>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</si>
  <si>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</si>
  <si>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</si>
  <si>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</si>
  <si>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</si>
  <si>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</si>
  <si>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</si>
  <si>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</si>
  <si>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</si>
  <si>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</si>
  <si>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</si>
  <si>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1.1-1-2381</t>
  </si>
  <si>
    <t>ТСН-2001.1 Доп. 79, Р. 1, о. 1, поз. 2381</t>
  </si>
  <si>
    <t>Винты с полукруглой головкой, М6х10</t>
  </si>
  <si>
    <t>4863471000</t>
  </si>
  <si>
    <t>Камеры приточные</t>
  </si>
  <si>
    <t>1468010000</t>
  </si>
  <si>
    <t>Фланцы стальные</t>
  </si>
  <si>
    <t>4863450000</t>
  </si>
  <si>
    <t>Вентагрегаты</t>
  </si>
  <si>
    <t>3468551000</t>
  </si>
  <si>
    <t>Завесы воздушно-тепловые, с электрическим источником тепла</t>
  </si>
  <si>
    <t>2531600000</t>
  </si>
  <si>
    <t>Прокладки уплотнительные</t>
  </si>
  <si>
    <t>3661410000</t>
  </si>
  <si>
    <t>Дроссель-клапаны</t>
  </si>
  <si>
    <t>4863670000</t>
  </si>
  <si>
    <t>Воздуховоды прямоугольного сечения (4863680000)</t>
  </si>
  <si>
    <t>4863770000</t>
  </si>
  <si>
    <t>Средства крепления воздуховодов</t>
  </si>
  <si>
    <t>5256881000</t>
  </si>
  <si>
    <t>Сетки металлические в рамках</t>
  </si>
  <si>
    <t>5262170000</t>
  </si>
  <si>
    <t>Заглушки питометражных лючков</t>
  </si>
  <si>
    <t>4863630000</t>
  </si>
  <si>
    <t>4863620000</t>
  </si>
  <si>
    <t>Воздухораспределители</t>
  </si>
  <si>
    <t>Средства крепления</t>
  </si>
  <si>
    <t>1250000000</t>
  </si>
  <si>
    <t>Растяжки с натяжным механизмом</t>
  </si>
  <si>
    <t>4863710000</t>
  </si>
  <si>
    <t>Дефлекторы</t>
  </si>
  <si>
    <t>1297020000</t>
  </si>
  <si>
    <t>Болты строительные с гайками и шайбами (1297030000, 1610000000, 1620000000, 1680000000)</t>
  </si>
  <si>
    <t>1690000000</t>
  </si>
  <si>
    <t>Блоки для стальных канатов</t>
  </si>
  <si>
    <t>4863350000</t>
  </si>
  <si>
    <t>Клапаны противопожарные</t>
  </si>
  <si>
    <t>4863310000</t>
  </si>
  <si>
    <t>Заслонки унифицированные или клапаны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</si>
  <si>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</si>
  <si>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</si>
  <si>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</si>
  <si>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</si>
  <si>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2513111000</t>
  </si>
  <si>
    <t>Клей</t>
  </si>
  <si>
    <t>5769121000</t>
  </si>
  <si>
    <t>Материалы рулонные тепло-, звуко-, огнезащитные, базальтовые</t>
  </si>
  <si>
    <t>4861710000</t>
  </si>
  <si>
    <t>Вентиляторы крышные</t>
  </si>
  <si>
    <t>4861510000</t>
  </si>
  <si>
    <t>Вентиляторы осевые с электродвигателем на одной оси</t>
  </si>
  <si>
    <t>Дроссель-клапаны в патрубке</t>
  </si>
  <si>
    <t>4863640000</t>
  </si>
  <si>
    <t>Воздуховоды круглого сечения (4863650000, 4863680000)</t>
  </si>
  <si>
    <t>4863730000</t>
  </si>
  <si>
    <t>Шиберы</t>
  </si>
  <si>
    <t>Сетки в рамках</t>
  </si>
  <si>
    <t>1468070000</t>
  </si>
  <si>
    <t>Средства для крепления труб</t>
  </si>
  <si>
    <t>3700000000</t>
  </si>
  <si>
    <t>Арматура трубопроводная</t>
  </si>
  <si>
    <t>4923010000</t>
  </si>
  <si>
    <t>Узлы укрупненные монтажные (трубопроводы) из стальных водогазопроводных неоцинкованных труб с гильзами</t>
  </si>
  <si>
    <t>4923020000</t>
  </si>
  <si>
    <t>Узлы укрупненные монтажные (трубопроводы) из стальных водогазопроводных оцинкованных труб с гильзами</t>
  </si>
  <si>
    <t>5762920000</t>
  </si>
  <si>
    <t>Полуцилиндры и цилиндры из минеральной ваты на синтетическом связующем</t>
  </si>
  <si>
    <t>Фланцы стальные плоские приварные</t>
  </si>
  <si>
    <t>5263141000</t>
  </si>
  <si>
    <t>Компенсаторы сильфонные (СКУ)</t>
  </si>
  <si>
    <t>5768692000</t>
  </si>
  <si>
    <t>Скорлупы из пенополиуретана</t>
  </si>
  <si>
    <t>4862220000</t>
  </si>
  <si>
    <t>Блоки наружные сплит-систем</t>
  </si>
  <si>
    <t>2247120000</t>
  </si>
  <si>
    <t>Трубки теплоизоляционные из вспененного каучука</t>
  </si>
  <si>
    <t>3521000000</t>
  </si>
  <si>
    <t>Кабели силовые с медными жилами</t>
  </si>
  <si>
    <t>Блоки внутренние сплит-систем</t>
  </si>
  <si>
    <t>4372420000</t>
  </si>
  <si>
    <t>Блоки информационно-управляющие (БИУ)</t>
  </si>
  <si>
    <t>2412400000</t>
  </si>
  <si>
    <t>Хладагенты</t>
  </si>
  <si>
    <t>Трубки из вспененного каучука, вспененного полиэтилена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</si>
  <si>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</si>
  <si>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</si>
  <si>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</si>
  <si>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</si>
  <si>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</si>
  <si>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3972281000</t>
  </si>
  <si>
    <t>Сверла победитовые</t>
  </si>
  <si>
    <t>4218500000</t>
  </si>
  <si>
    <t>Механизмы исполнительные</t>
  </si>
  <si>
    <t>4200000000</t>
  </si>
  <si>
    <t>Приборы, устанавливаемые на металлоконструкциях или щитах</t>
  </si>
  <si>
    <t>4372910000</t>
  </si>
  <si>
    <t>Блоки контроля датчиков (контроллеры)</t>
  </si>
  <si>
    <t>*1,05</t>
  </si>
  <si>
    <t>3-20. О.П. п.1.5</t>
  </si>
  <si>
    <t>Затраты на индивидуальные испытания систем вентиляции и кондиционирования воздуха</t>
  </si>
  <si>
    <t>Глава 3. Сборники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</si>
  <si>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</si>
  <si>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</si>
  <si>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</si>
  <si>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</si>
  <si>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</si>
  <si>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</si>
  <si>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</si>
  <si>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</si>
  <si>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1.1</t>
  </si>
  <si>
    <t>КА</t>
  </si>
  <si>
    <t>ООО "Корф" </t>
  </si>
  <si>
    <t>7728668928</t>
  </si>
  <si>
    <t>Том 02-01-08 КА  лист п 1-9</t>
  </si>
  <si>
    <t>1.2</t>
  </si>
  <si>
    <t>ООО Интроверт -М"</t>
  </si>
  <si>
    <t>7726434314</t>
  </si>
  <si>
    <t>1.3</t>
  </si>
  <si>
    <t>ООО «ВЕНТ-ХОЛДИНГ»</t>
  </si>
  <si>
    <t>7722350864</t>
  </si>
  <si>
    <t>2.1</t>
  </si>
  <si>
    <t>Том 02-01-08 КА  лист  п17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</si>
  <si>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</si>
  <si>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</si>
  <si>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</si>
  <si>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</si>
  <si>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</si>
  <si>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</si>
  <si>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</si>
  <si>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</si>
  <si>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</si>
  <si>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</si>
  <si>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</si>
  <si>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</si>
  <si>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</si>
  <si>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</si>
  <si>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</si>
  <si>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</si>
  <si>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</si>
  <si>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</si>
  <si>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</si>
  <si>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</si>
  <si>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</si>
  <si>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</si>
  <si>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</si>
  <si>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</si>
  <si>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</si>
  <si>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</si>
  <si>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</si>
  <si>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</si>
  <si>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</si>
  <si>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</si>
  <si>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</si>
  <si>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</si>
  <si>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</si>
  <si>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</si>
  <si>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</si>
  <si>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</si>
  <si>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</si>
  <si>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</si>
  <si>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</si>
  <si>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</si>
  <si>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</si>
  <si>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</si>
  <si>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</si>
  <si>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</si>
  <si>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</si>
  <si>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17.2</t>
  </si>
  <si>
    <t>17.3</t>
  </si>
  <si>
    <t>18.1</t>
  </si>
  <si>
    <t>18.2</t>
  </si>
  <si>
    <t>18.3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</si>
  <si>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</si>
  <si>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</si>
  <si>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</si>
  <si>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</si>
  <si>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</si>
  <si>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</si>
  <si>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</si>
  <si>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</si>
  <si>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</si>
  <si>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</si>
  <si>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</si>
  <si>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22.3</t>
  </si>
  <si>
    <t>24.1</t>
  </si>
  <si>
    <t>24.2</t>
  </si>
  <si>
    <t>24.3</t>
  </si>
  <si>
    <t>25.1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</si>
  <si>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</si>
  <si>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</si>
  <si>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</si>
  <si>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</si>
  <si>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</si>
  <si>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</si>
  <si>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</si>
  <si>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</si>
  <si>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</si>
  <si>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</si>
  <si>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</si>
  <si>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</si>
  <si>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</si>
  <si>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</si>
  <si>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</si>
  <si>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</si>
  <si>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30.3</t>
  </si>
  <si>
    <t>31.1</t>
  </si>
  <si>
    <t>31.2</t>
  </si>
  <si>
    <t>31.3</t>
  </si>
  <si>
    <t>32.1</t>
  </si>
  <si>
    <t>32.2</t>
  </si>
  <si>
    <t>32.3</t>
  </si>
  <si>
    <t>33.1</t>
  </si>
  <si>
    <t>33.2</t>
  </si>
  <si>
    <t>33.3</t>
  </si>
  <si>
    <t>34.1</t>
  </si>
  <si>
    <t>34.2</t>
  </si>
  <si>
    <t>34.3</t>
  </si>
  <si>
    <t>35.1</t>
  </si>
  <si>
    <t>35.2</t>
  </si>
  <si>
    <t>35.3</t>
  </si>
  <si>
    <t>36.1</t>
  </si>
  <si>
    <t>36.2</t>
  </si>
  <si>
    <t>36.3</t>
  </si>
  <si>
    <t>37.1</t>
  </si>
  <si>
    <t>37.2</t>
  </si>
  <si>
    <t>37.3</t>
  </si>
  <si>
    <t>38.1</t>
  </si>
  <si>
    <t>38.2</t>
  </si>
  <si>
    <t>38.3</t>
  </si>
  <si>
    <t>39.1</t>
  </si>
  <si>
    <t>39.2</t>
  </si>
  <si>
    <t>39.3</t>
  </si>
  <si>
    <t>40.1</t>
  </si>
  <si>
    <t>40.2</t>
  </si>
  <si>
    <t>40.3</t>
  </si>
  <si>
    <t>41.1</t>
  </si>
  <si>
    <t>41.2</t>
  </si>
  <si>
    <t>41.3</t>
  </si>
  <si>
    <t>42.1</t>
  </si>
  <si>
    <t>42.2</t>
  </si>
  <si>
    <t>42.3</t>
  </si>
  <si>
    <t>43.1</t>
  </si>
  <si>
    <t>43.2</t>
  </si>
  <si>
    <t>43.3</t>
  </si>
  <si>
    <t>44.1</t>
  </si>
  <si>
    <t>44.2</t>
  </si>
  <si>
    <t>44.3</t>
  </si>
  <si>
    <t>45.1</t>
  </si>
  <si>
    <t>45.2</t>
  </si>
  <si>
    <t>45.3</t>
  </si>
  <si>
    <t>46.1</t>
  </si>
  <si>
    <t>46.2</t>
  </si>
  <si>
    <t>46.3</t>
  </si>
  <si>
    <t>47.1</t>
  </si>
  <si>
    <t>47.2</t>
  </si>
  <si>
    <t>47.3</t>
  </si>
  <si>
    <t>48.1</t>
  </si>
  <si>
    <t>48.2</t>
  </si>
  <si>
    <t>48.3</t>
  </si>
  <si>
    <t>49.1</t>
  </si>
  <si>
    <t>49.2</t>
  </si>
  <si>
    <t>49.3</t>
  </si>
  <si>
    <t>50.1</t>
  </si>
  <si>
    <t>50.2</t>
  </si>
  <si>
    <t>50.3</t>
  </si>
  <si>
    <t>51.1</t>
  </si>
  <si>
    <t>51.2</t>
  </si>
  <si>
    <t>51.3</t>
  </si>
  <si>
    <t>52.1</t>
  </si>
  <si>
    <t>52.2</t>
  </si>
  <si>
    <t>52.3</t>
  </si>
  <si>
    <t>53.1</t>
  </si>
  <si>
    <t>53.2</t>
  </si>
  <si>
    <t>53.3</t>
  </si>
  <si>
    <t>54.1</t>
  </si>
  <si>
    <t>54.2</t>
  </si>
  <si>
    <t>54.3</t>
  </si>
  <si>
    <t>55.1</t>
  </si>
  <si>
    <t>ООО «ТПК ИНЖСИСТЕМС»</t>
  </si>
  <si>
    <t>9728057168</t>
  </si>
  <si>
    <t>55.2</t>
  </si>
  <si>
    <t>55.3</t>
  </si>
  <si>
    <t>56.1</t>
  </si>
  <si>
    <t>ООО "Винтэл</t>
  </si>
  <si>
    <t>7720387266</t>
  </si>
  <si>
    <t>56.2</t>
  </si>
  <si>
    <t>56.3</t>
  </si>
  <si>
    <t>57.1</t>
  </si>
  <si>
    <t>57.2</t>
  </si>
  <si>
    <t>57.3</t>
  </si>
  <si>
    <t>58.1</t>
  </si>
  <si>
    <t>58.2</t>
  </si>
  <si>
    <t>58.3</t>
  </si>
  <si>
    <t>59.1</t>
  </si>
  <si>
    <t>59.2</t>
  </si>
  <si>
    <t>59.3</t>
  </si>
  <si>
    <t>60.1</t>
  </si>
  <si>
    <t>ООО "АРКТОС"</t>
  </si>
  <si>
    <t>7810190521</t>
  </si>
  <si>
    <t>60.2</t>
  </si>
  <si>
    <t>60.3</t>
  </si>
  <si>
    <t>61.1</t>
  </si>
  <si>
    <t>61.2</t>
  </si>
  <si>
    <t>61.3</t>
  </si>
  <si>
    <t>62.1</t>
  </si>
  <si>
    <t>62.2</t>
  </si>
  <si>
    <t>62.3</t>
  </si>
  <si>
    <t>63.1</t>
  </si>
  <si>
    <t>63.2</t>
  </si>
  <si>
    <t>63.3</t>
  </si>
  <si>
    <t>64.1</t>
  </si>
  <si>
    <t>64.2</t>
  </si>
  <si>
    <t>64.3</t>
  </si>
  <si>
    <t>65.1</t>
  </si>
  <si>
    <t>ООО Компания "Инвент"</t>
  </si>
  <si>
    <t>7719456740</t>
  </si>
  <si>
    <t>65.2</t>
  </si>
  <si>
    <t>65.3</t>
  </si>
  <si>
    <t>66.1</t>
  </si>
  <si>
    <t>66.2</t>
  </si>
  <si>
    <t>66.3</t>
  </si>
  <si>
    <t>67.1</t>
  </si>
  <si>
    <t>67.2</t>
  </si>
  <si>
    <t>67.3</t>
  </si>
  <si>
    <t>68.1</t>
  </si>
  <si>
    <t>68.2</t>
  </si>
  <si>
    <t>68.3</t>
  </si>
  <si>
    <t>69.1</t>
  </si>
  <si>
    <t>69.2</t>
  </si>
  <si>
    <t>69.3</t>
  </si>
  <si>
    <t>70.1</t>
  </si>
  <si>
    <t>70.2</t>
  </si>
  <si>
    <t>70.3</t>
  </si>
  <si>
    <t>71.1</t>
  </si>
  <si>
    <t>71.2</t>
  </si>
  <si>
    <t>71.3</t>
  </si>
  <si>
    <t>72.1</t>
  </si>
  <si>
    <t>72.2</t>
  </si>
  <si>
    <t>72.3</t>
  </si>
  <si>
    <t>73.1</t>
  </si>
  <si>
    <t>73.2</t>
  </si>
  <si>
    <t>73.3</t>
  </si>
  <si>
    <t>74.1</t>
  </si>
  <si>
    <t>74.2</t>
  </si>
  <si>
    <t>74.3</t>
  </si>
  <si>
    <t>75.1</t>
  </si>
  <si>
    <t>ООО «ВЕНТ И ВИНТ»</t>
  </si>
  <si>
    <t>4824001190</t>
  </si>
  <si>
    <t>75.2</t>
  </si>
  <si>
    <t>75.3</t>
  </si>
  <si>
    <t>76.1</t>
  </si>
  <si>
    <t>76.2</t>
  </si>
  <si>
    <t>76.3</t>
  </si>
  <si>
    <t>77.1</t>
  </si>
  <si>
    <t>77.2</t>
  </si>
  <si>
    <t>77.3</t>
  </si>
  <si>
    <t>78.1</t>
  </si>
  <si>
    <t>78.2</t>
  </si>
  <si>
    <t>78.3</t>
  </si>
  <si>
    <t>79.1</t>
  </si>
  <si>
    <t>79.2</t>
  </si>
  <si>
    <t>79.3</t>
  </si>
  <si>
    <t>80.1</t>
  </si>
  <si>
    <t>80.2</t>
  </si>
  <si>
    <t>80.3</t>
  </si>
  <si>
    <t>81.1</t>
  </si>
  <si>
    <t>81.2</t>
  </si>
  <si>
    <t>81.3</t>
  </si>
  <si>
    <t>82.1</t>
  </si>
  <si>
    <t>82.2</t>
  </si>
  <si>
    <t>82.3</t>
  </si>
  <si>
    <t>83.1</t>
  </si>
  <si>
    <t>83.2</t>
  </si>
  <si>
    <t>83.3</t>
  </si>
  <si>
    <t>84.1</t>
  </si>
  <si>
    <t>84.2</t>
  </si>
  <si>
    <t>84.3</t>
  </si>
  <si>
    <t>85.1</t>
  </si>
  <si>
    <t>85.2</t>
  </si>
  <si>
    <t>85.3</t>
  </si>
  <si>
    <t>86.1</t>
  </si>
  <si>
    <t>86.2</t>
  </si>
  <si>
    <t>86.3</t>
  </si>
  <si>
    <t>87.1</t>
  </si>
  <si>
    <t>87.2</t>
  </si>
  <si>
    <t>87.3</t>
  </si>
  <si>
    <t>88.1</t>
  </si>
  <si>
    <t>88.2</t>
  </si>
  <si>
    <t>88.3</t>
  </si>
  <si>
    <t>89.1</t>
  </si>
  <si>
    <t>89.2</t>
  </si>
  <si>
    <t>89.3</t>
  </si>
  <si>
    <t>90.1</t>
  </si>
  <si>
    <t>90.2</t>
  </si>
  <si>
    <t>90.3</t>
  </si>
  <si>
    <t>91.1</t>
  </si>
  <si>
    <t>91.2</t>
  </si>
  <si>
    <t>91.3</t>
  </si>
  <si>
    <t>92.1</t>
  </si>
  <si>
    <t>92.2</t>
  </si>
  <si>
    <t>92.3</t>
  </si>
  <si>
    <t>93.1</t>
  </si>
  <si>
    <t>93.2</t>
  </si>
  <si>
    <t>93.3</t>
  </si>
  <si>
    <t>94.1</t>
  </si>
  <si>
    <t>94.2</t>
  </si>
  <si>
    <t>94.3</t>
  </si>
  <si>
    <t>95.1</t>
  </si>
  <si>
    <t>95.2</t>
  </si>
  <si>
    <t>95.3</t>
  </si>
  <si>
    <t>96.1</t>
  </si>
  <si>
    <t>96.2</t>
  </si>
  <si>
    <t>96.3</t>
  </si>
  <si>
    <t>97.1</t>
  </si>
  <si>
    <t>97.2</t>
  </si>
  <si>
    <t>97.3</t>
  </si>
  <si>
    <t>98.1</t>
  </si>
  <si>
    <t>98.2</t>
  </si>
  <si>
    <t>98.3</t>
  </si>
  <si>
    <t>99.1</t>
  </si>
  <si>
    <t>99.2</t>
  </si>
  <si>
    <t>99.3</t>
  </si>
  <si>
    <t>100.1</t>
  </si>
  <si>
    <t>100.2</t>
  </si>
  <si>
    <t>100.3</t>
  </si>
  <si>
    <t>101.1</t>
  </si>
  <si>
    <t>101.2</t>
  </si>
  <si>
    <t>101.3</t>
  </si>
  <si>
    <t>102.1</t>
  </si>
  <si>
    <t>102.2</t>
  </si>
  <si>
    <t>102.3</t>
  </si>
  <si>
    <t>103.1</t>
  </si>
  <si>
    <t>103.2</t>
  </si>
  <si>
    <t>103.3</t>
  </si>
  <si>
    <t>104.1</t>
  </si>
  <si>
    <t>104.2</t>
  </si>
  <si>
    <t>104.3</t>
  </si>
  <si>
    <t>105.1</t>
  </si>
  <si>
    <t>105.2</t>
  </si>
  <si>
    <t>105.3</t>
  </si>
  <si>
    <t>106.1</t>
  </si>
  <si>
    <t>ООО «Рэдвент Инжиниринг»</t>
  </si>
  <si>
    <t>6219008001</t>
  </si>
  <si>
    <t>106.2</t>
  </si>
  <si>
    <t>106.3</t>
  </si>
  <si>
    <t>107.1</t>
  </si>
  <si>
    <t>107.2</t>
  </si>
  <si>
    <t>107.3</t>
  </si>
  <si>
    <t>108.1</t>
  </si>
  <si>
    <t>108.2</t>
  </si>
  <si>
    <t>108.3</t>
  </si>
  <si>
    <t>109.1</t>
  </si>
  <si>
    <t>109.2</t>
  </si>
  <si>
    <t>109.3</t>
  </si>
  <si>
    <t>110.1</t>
  </si>
  <si>
    <t>110.2</t>
  </si>
  <si>
    <t>110.3</t>
  </si>
  <si>
    <t>111.1</t>
  </si>
  <si>
    <t>111.2</t>
  </si>
  <si>
    <t>111.3</t>
  </si>
  <si>
    <t>112.1</t>
  </si>
  <si>
    <t>112.2</t>
  </si>
  <si>
    <t>112.3</t>
  </si>
  <si>
    <t>113.1</t>
  </si>
  <si>
    <t>113.2</t>
  </si>
  <si>
    <t>113.3</t>
  </si>
  <si>
    <t>114.1</t>
  </si>
  <si>
    <t>114.2</t>
  </si>
  <si>
    <t>114.3</t>
  </si>
  <si>
    <t>115.1</t>
  </si>
  <si>
    <t>115.2</t>
  </si>
  <si>
    <t>115.3</t>
  </si>
  <si>
    <t>116.1</t>
  </si>
  <si>
    <t>ООО ЛУНДА</t>
  </si>
  <si>
    <t>7705674361</t>
  </si>
  <si>
    <t>116.2</t>
  </si>
  <si>
    <t>116.3</t>
  </si>
  <si>
    <t>117.1</t>
  </si>
  <si>
    <t>117.2</t>
  </si>
  <si>
    <t>117.3</t>
  </si>
  <si>
    <t>118.1</t>
  </si>
  <si>
    <t>118.2</t>
  </si>
  <si>
    <t>118.3</t>
  </si>
  <si>
    <t>119.1</t>
  </si>
  <si>
    <t>ООО "ВЕЗА"</t>
  </si>
  <si>
    <t>7720040225</t>
  </si>
  <si>
    <t>стр. п.</t>
  </si>
  <si>
    <t>119.2</t>
  </si>
  <si>
    <t>119.3</t>
  </si>
  <si>
    <t>120.1</t>
  </si>
  <si>
    <t>120.2</t>
  </si>
  <si>
    <t>120.3</t>
  </si>
  <si>
    <t>121.1</t>
  </si>
  <si>
    <t>121.2</t>
  </si>
  <si>
    <t>121.3</t>
  </si>
  <si>
    <t>122.1</t>
  </si>
  <si>
    <t>122.2</t>
  </si>
  <si>
    <t>122.3</t>
  </si>
  <si>
    <t>123.1</t>
  </si>
  <si>
    <t>123.2</t>
  </si>
  <si>
    <t>123.3</t>
  </si>
  <si>
    <t>124.1</t>
  </si>
  <si>
    <t>124.2</t>
  </si>
  <si>
    <t>124.3</t>
  </si>
  <si>
    <t>125.1</t>
  </si>
  <si>
    <t>ООО "РУСХИТ"</t>
  </si>
  <si>
    <t>7714329756</t>
  </si>
  <si>
    <t>125.2</t>
  </si>
  <si>
    <t>ООО "КЛИМАТ"</t>
  </si>
  <si>
    <t>9717139059</t>
  </si>
  <si>
    <t>125.3</t>
  </si>
  <si>
    <t>ООО "МИРКЛИ"</t>
  </si>
  <si>
    <t>7743250099</t>
  </si>
  <si>
    <t>126.1</t>
  </si>
  <si>
    <t>126.2</t>
  </si>
  <si>
    <t>126.3</t>
  </si>
  <si>
    <t>127.1</t>
  </si>
  <si>
    <t>127.2</t>
  </si>
  <si>
    <t>127.3</t>
  </si>
  <si>
    <t>128.1</t>
  </si>
  <si>
    <t>128.2</t>
  </si>
  <si>
    <t>128.3</t>
  </si>
  <si>
    <t>129.1</t>
  </si>
  <si>
    <t>129.2</t>
  </si>
  <si>
    <t>129.3</t>
  </si>
  <si>
    <t>130.1</t>
  </si>
  <si>
    <t>130.2</t>
  </si>
  <si>
    <t>130.3</t>
  </si>
  <si>
    <t>131.1</t>
  </si>
  <si>
    <t>131.2</t>
  </si>
  <si>
    <t>131.3</t>
  </si>
  <si>
    <t>132.1</t>
  </si>
  <si>
    <t>132.2</t>
  </si>
  <si>
    <t>132.3</t>
  </si>
  <si>
    <t>133.1</t>
  </si>
  <si>
    <t>133.2</t>
  </si>
  <si>
    <t>133.3</t>
  </si>
  <si>
    <t>134.1</t>
  </si>
  <si>
    <t>134.2</t>
  </si>
  <si>
    <t>134.3</t>
  </si>
  <si>
    <t>135.1</t>
  </si>
  <si>
    <t>135.2</t>
  </si>
  <si>
    <t>135.3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</si>
  <si>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</si>
  <si>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3-20. О.П. п.1.5
Наименование: Затраты на индивидуальные испытания систем вентиляции и кондиционирования воздуха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</si>
  <si>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3-20. О.П. п.1.5
Наименование: Затраты на индивидуальные испытания систем вентиляции и кондиционирования воздуха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</si>
  <si>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3-20. О.П. п.1.5
Наименование: Затраты на индивидуальные испытания систем вентиляции и кондиционирования воздуха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</si>
  <si>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3-20. О.П. п.1.5_x000D_
Наименование: Затраты на индивидуальные испытания систем вентиляции и кондиционирования воздуха</t>
  </si>
  <si>
    <t>Поправка: 3-20. О.П. п.1.5_x000D_
Наименование: Затраты на индивидуальные испытания систем вентиляции и кондиционирования воздуха_x000D_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</si>
  <si>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3-20. О.П. п.1.5
Наименование: Затраты на индивидуальные испытания систем вентиляции и кондиционирования воздуха</t>
  </si>
  <si>
    <t>Поправка: 
Наименование: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3-20. О.П. п.1.5
Наименование: Затраты на индивидуальные испытания систем вентиляции и кондиционирования воздуха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</si>
  <si>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3-20. О.П. п.1.5_x000D_
Наименование: Затраты на индивидуальные испытания систем вентиляции и кондиционирования воздуха</t>
  </si>
  <si>
    <t>Поправка: 3-20. О.П. п.1.5_x000D_
Наименование: Затраты на индивидуальные испытания систем вентиляции и кондиционирования воздуха_x000D_
Поправка: О.П. п.3.4. 6_x000D_
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</si>
  <si>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</si>
  <si>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3-20. О.П. п.1.5
Наименование: Затраты на индивидуальные испытания систем вентиляции и кондиционирования воздуха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</si>
  <si>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3-20. О.П. п.1.5
Наименование: Затраты на индивидуальные испытания систем вентиляции и кондиционирования воздуха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</si>
  <si>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</si>
  <si>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Состав огнезащитный, вспучивающийся, на основе силикатного связующего (жидкого натриевого стекла), минеральных наполнителей и целевых добавок, механизированного и ручного нанесения, для внутренних работ, сухой остаток 80%, плотность от 1,3 до 1,45 г/см3, для защиты металлических воздуховодов, огнезащитная эффективность до 4-й группы (60 мин)</t>
  </si>
  <si>
    <t>Материал рулонный тепло-, звуко-, огнезащитный, базальтовый, прошивной, с обкладкой из алюминиевой фольги с одной стороны, толщина материала 20 мм, плотность 35 кг/м3, теплопроводность при температуре +22°С не более 0,038 Вт/(м х К), для строительных конструкций, воздуховодов систем вентиляции и дымоудаления</t>
  </si>
  <si>
    <t>Материал рулонный тепло-, звуко-, огнезащитный базальтовый, прошивной, с обкладкой из алюминиевой фольги с одной стороны, толщина материала 10 мм, теплопроводность при температуре +25°С не более 0,038 Вт/(м х К), для строительных конструкций, воздуховодов систем вентиляции и дымоудаления</t>
  </si>
  <si>
    <t>Материал рулонный тепло-, звуко-, огнезащитный, базальтовый, прошивной, с обкладкой из алюминиевой фольги с одной стороны, толщина материала 5 мм, теплопроводность при температуре +25°С не более 0,038 Вт/(м х К), для строительных конструкций, воздуховодов систем вентиляции и дымоудаления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</si>
  <si>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3-20. О.П. п.1.5_x000D_
Наименование: Затраты на индивидуальные испытания систем вентиляции и кондиционирования воздуха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</si>
  <si>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</si>
  <si>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</si>
  <si>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</si>
  <si>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35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</si>
  <si>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</si>
  <si>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</si>
  <si>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76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</si>
  <si>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89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</si>
  <si>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114 мм, толщина 13 мм</t>
  </si>
  <si>
    <t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156 м3/ч, номинальное давление PN 4,0 МПа, номинальный диаметр DN 40 мм</t>
  </si>
  <si>
    <t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243 м3/ч, номинальное давление PN 4,0 МПа, номинальный диаметр DN 50 мм</t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</si>
  <si>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 концевых муфт, защиты от коррозии подземных металлических коммуникаций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</si>
  <si>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</si>
  <si>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</si>
  <si>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9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</si>
  <si>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9 мм/диаметр 12,7мм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</si>
  <si>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9 мм/диаметр 15,9мм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</si>
  <si>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18 мм, толщина 9 мм/диаметр 19,1мм</t>
  </si>
  <si>
    <t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7,4, номинальное давление PN 2 МПа, номинальный диаметр DN 25 мм, стенка 3,5 мм</t>
  </si>
  <si>
    <t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9, номинальное давление PN 2,5 МПа, номинальный диаметр DN 32 мм, стенка 3,6 мм</t>
  </si>
  <si>
    <t>Труба напорная из термостабилизированного полипропилена PPRT, ГОСТ 32415-2013, ГОСТ Р 53630-2015, армированная стекловолокном, для холодного, горячего водоснабжения и отопления, температура рабочей среды до +80°С, SDR 9, номинальное давление PN 2,5 МПа, номинальный диаметр DN 40 мм, стенка 4,5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</si>
  <si>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</si>
  <si>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</si>
  <si>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</si>
  <si>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</si>
  <si>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</si>
  <si>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</si>
  <si>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</si>
  <si>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</si>
  <si>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</si>
  <si>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</si>
  <si>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</si>
  <si>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</si>
  <si>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</si>
  <si>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</si>
  <si>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</si>
  <si>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</si>
  <si>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</si>
  <si>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</si>
  <si>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</si>
  <si>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</si>
  <si>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</si>
  <si>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</si>
  <si>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№5. 02-01-07 Вентиляция и кондиционирование воздуха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</si>
  <si>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</si>
  <si>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</si>
  <si>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</si>
  <si>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</si>
  <si>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1,2*1,15*1,05</t>
  </si>
  <si>
    <t>ЭМ</t>
  </si>
  <si>
    <t>1,2*1,25*1,05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</si>
  <si>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</si>
  <si>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</si>
  <si>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</si>
  <si>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</si>
  <si>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</si>
  <si>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</si>
  <si>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</si>
  <si>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</si>
  <si>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</si>
  <si>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</si>
  <si>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Приточная установка П1 (L=1890 м3/ч, Pc=500 Па)</t>
    </r>
    <r>
      <rPr>
        <i/>
        <sz val="10"/>
        <color rgb="FF821E82"/>
        <rFont val="Arial"/>
        <family val="2"/>
        <charset val="204"/>
      </rPr>
      <t xml:space="preserve">
38 705,03 = [342 930 / 1,22 /  7,57] +  3% Трансп +  1,2% Заг.скл</t>
    </r>
  </si>
  <si>
    <r>
      <t>ОБОРУДОВАНИЕ:_x000D_
Приточная установка П2 (L=3600 м3/ч, Pc=500 Па)</t>
    </r>
    <r>
      <rPr>
        <i/>
        <sz val="10"/>
        <color rgb="FF821E82"/>
        <rFont val="Arial"/>
        <family val="2"/>
        <charset val="204"/>
      </rPr>
      <t xml:space="preserve">
45 981,50 = [407 400 / 1,22 /  7,57] +  3% Трансп +  1,2% Заг.скл</t>
    </r>
  </si>
  <si>
    <r>
      <t>ОБОРУДОВАНИЕ:_x000D_
Приточная установка П3 (L=700 м3/ч, Pc=400 Па)</t>
    </r>
    <r>
      <rPr>
        <i/>
        <sz val="10"/>
        <color rgb="FF821E82"/>
        <rFont val="Arial"/>
        <family val="2"/>
        <charset val="204"/>
      </rPr>
      <t xml:space="preserve">
64 350,39 = [570 150 / 1,22 /  7,57] +  3% Трансп +  1,2% Заг.скл</t>
    </r>
  </si>
  <si>
    <r>
      <t>ОБОРУДОВАНИЕ:_x000D_
Приточная установка П4 (L=4970 м3/ч, Pc=500 Па)</t>
    </r>
    <r>
      <rPr>
        <i/>
        <sz val="10"/>
        <color rgb="FF821E82"/>
        <rFont val="Arial"/>
        <family val="2"/>
        <charset val="204"/>
      </rPr>
      <t xml:space="preserve">
59 491,52 = [527 100 / 1,22 /  7,57] +  3% Трансп +  1,2% Заг.скл</t>
    </r>
  </si>
  <si>
    <r>
      <t>ОБОРУДОВАНИЕ:_x000D_
Приточная установка П5 (L=8010 м3/ч, Pc=700 Па)</t>
    </r>
    <r>
      <rPr>
        <i/>
        <sz val="10"/>
        <color rgb="FF821E82"/>
        <rFont val="Arial"/>
        <family val="2"/>
        <charset val="204"/>
      </rPr>
      <t xml:space="preserve">
143 952,88 = [1 275 435 / 1,22 /  7,57] +  3% Трансп +  1,2% Заг.скл</t>
    </r>
  </si>
  <si>
    <r>
      <t>ОБОРУДОВАНИЕ:_x000D_
Приточная установка П6 (L=620 м3/ч, Pc=400 Па)</t>
    </r>
    <r>
      <rPr>
        <i/>
        <sz val="10"/>
        <color rgb="FF821E82"/>
        <rFont val="Arial"/>
        <family val="2"/>
        <charset val="204"/>
      </rPr>
      <t xml:space="preserve">
31 120,46 = [275 730 / 1,22 /  7,57] +  3% Трансп +  1,2% Заг.скл</t>
    </r>
  </si>
  <si>
    <r>
      <t>ОБОРУДОВАНИЕ:_x000D_
Приточная установка П7 (L=110 м3/ч, Pc=300 Па)</t>
    </r>
    <r>
      <rPr>
        <i/>
        <sz val="10"/>
        <color rgb="FF821E82"/>
        <rFont val="Arial"/>
        <family val="2"/>
        <charset val="204"/>
      </rPr>
      <t xml:space="preserve">
10 701,35 = [94 815 / 1,22 /  7,57] +  3% Трансп +  1,2% Заг.скл</t>
    </r>
  </si>
  <si>
    <r>
      <t>ОБОРУДОВАНИЕ:_x000D_
Приточная установка П8 (L=1540 м3/ч, Pc=400 Па)</t>
    </r>
    <r>
      <rPr>
        <i/>
        <sz val="10"/>
        <color rgb="FF821E82"/>
        <rFont val="Arial"/>
        <family val="2"/>
        <charset val="204"/>
      </rPr>
      <t xml:space="preserve">
34 249,11 = [303 450 / 1,22 /  7,57] +  3% Трансп +  1,2% Заг.скл</t>
    </r>
  </si>
  <si>
    <r>
      <t>ОБОРУДОВАНИЕ:_x000D_
Приточная установка П10 (L=4540 м3/ч, Pc=500 Па)</t>
    </r>
    <r>
      <rPr>
        <i/>
        <sz val="10"/>
        <color rgb="FF821E82"/>
        <rFont val="Arial"/>
        <family val="2"/>
        <charset val="204"/>
      </rPr>
      <t xml:space="preserve">
59 491,52 = [527 100 / 1,22 /  7,57] +  3% Трансп +  1,2% Заг.скл</t>
    </r>
  </si>
  <si>
    <r>
      <t>ОБОРУДОВАНИЕ:_x000D_
Приточная установка П11 (L=3800 м3/ч, Pc=700 Па)</t>
    </r>
    <r>
      <rPr>
        <i/>
        <sz val="10"/>
        <color rgb="FF821E82"/>
        <rFont val="Arial"/>
        <family val="2"/>
        <charset val="204"/>
      </rPr>
      <t xml:space="preserve">
57 476,86 = [509 250 / 1,22 /  7,57] +  3% Трансп +  1,2% Заг.скл</t>
    </r>
  </si>
  <si>
    <r>
      <t>ОБОРУДОВАНИЕ:_x000D_
Приточная установка П12 (L=3400 м3/ч, Pc=700 Па)</t>
    </r>
    <r>
      <rPr>
        <i/>
        <sz val="10"/>
        <color rgb="FF821E82"/>
        <rFont val="Arial"/>
        <family val="2"/>
        <charset val="204"/>
      </rPr>
      <t xml:space="preserve">
45 981,50 = [407 400 / 1,22 /  7,57] +  3% Трансп +  1,2% Заг.скл</t>
    </r>
  </si>
  <si>
    <r>
      <t>ОБОРУДОВАНИЕ:_x000D_
Приточная установка П13 (L=2000 м3/ч, Pc=500 Па)</t>
    </r>
    <r>
      <rPr>
        <i/>
        <sz val="10"/>
        <color rgb="FF821E82"/>
        <rFont val="Arial"/>
        <family val="2"/>
        <charset val="204"/>
      </rPr>
      <t xml:space="preserve">
39 842,72 = [353 010 / 1,22 /  7,57] +  3% Трансп +  1,2% Заг.скл</t>
    </r>
  </si>
  <si>
    <r>
      <t>ОБОРУДОВАНИЕ:_x000D_
Приточная установка КМО1 (L=1200 м3/ч, Pc=400 Па)</t>
    </r>
    <r>
      <rPr>
        <i/>
        <sz val="10"/>
        <color rgb="FF821E82"/>
        <rFont val="Arial"/>
        <family val="2"/>
        <charset val="204"/>
      </rPr>
      <t xml:space="preserve">
34 249,11 = [303 450 / 1,22 /  7,57] +  3% Трансп +  1,2% Заг.скл</t>
    </r>
  </si>
  <si>
    <r>
      <t>ОБОРУДОВАНИЕ:_x000D_
Приточная установка КМО2 (L=180 м3/ч, Pc=300 Па)</t>
    </r>
    <r>
      <rPr>
        <i/>
        <sz val="10"/>
        <color rgb="FF821E82"/>
        <rFont val="Arial"/>
        <family val="2"/>
        <charset val="204"/>
      </rPr>
      <t xml:space="preserve">
12 253,83 = [108 570 / 1,22 /  7,57] +  3% Трансп +  1,2% Заг.скл</t>
    </r>
  </si>
  <si>
    <r>
      <t>ОБОРУДОВАНИЕ:_x000D_
Приточная установка КМО3 (L=120 м3/ч, Pc=300 Па)</t>
    </r>
    <r>
      <rPr>
        <i/>
        <sz val="10"/>
        <color rgb="FF821E82"/>
        <rFont val="Arial"/>
        <family val="2"/>
        <charset val="204"/>
      </rPr>
      <t xml:space="preserve">
10 701,35 = [94 815 / 1,22 /  7,57] +  3% Трансп +  1,2% Заг.скл</t>
    </r>
  </si>
  <si>
    <r>
      <t>ОБОРУДОВАНИЕ:_x000D_
Приточная установка КМО4 (L=950 м3/ч, Pc=300 Па)</t>
    </r>
    <r>
      <rPr>
        <i/>
        <sz val="10"/>
        <color rgb="FF821E82"/>
        <rFont val="Arial"/>
        <family val="2"/>
        <charset val="204"/>
      </rPr>
      <t xml:space="preserve">
31 120,46 = [275 730 / 1,22 /  7,57] +  3% Трансп +  1,2% Заг.скл</t>
    </r>
  </si>
  <si>
    <t>1,05*1,15*1,2</t>
  </si>
  <si>
    <t>1,05*1,25*1,2</t>
  </si>
  <si>
    <r>
      <t>ОБОРУДОВАНИЕ:_x000D_
Приточная установка П9 (L=2045м3/ч, Pc=500 Па)</t>
    </r>
    <r>
      <rPr>
        <i/>
        <sz val="10"/>
        <color rgb="FF821E82"/>
        <rFont val="Arial"/>
        <family val="2"/>
        <charset val="204"/>
      </rPr>
      <t xml:space="preserve">
39 842,72 = [353 010 / 1,22 /  7,57] +  3% Трансп +  1,2% Заг.скл</t>
    </r>
  </si>
  <si>
    <t xml:space="preserve">   Итого по ТСН-2001.16</t>
  </si>
  <si>
    <t xml:space="preserve">   Итого возвратных сумм</t>
  </si>
  <si>
    <t>1,15*1,05*1,2</t>
  </si>
  <si>
    <t>1,25*1,05*1,2</t>
  </si>
  <si>
    <r>
      <t>ОБОРУДОВАНИЕ:_x000D_
П1, П8, П9, П13 Смесительный узел SURP 40-2.5</t>
    </r>
    <r>
      <rPr>
        <i/>
        <sz val="10"/>
        <color rgb="FF821E82"/>
        <rFont val="Arial"/>
        <family val="2"/>
        <charset val="204"/>
      </rPr>
      <t xml:space="preserve">
5 042,27 = [44 675 / 1,22 /  7,57] +  3% Трансп +  1,2% Заг.скл</t>
    </r>
  </si>
  <si>
    <r>
      <t>ОБОРУДОВАНИЕ:_x000D_
П2, П4,П10, П11, П12  Смесительный узел SURP 80-6.3</t>
    </r>
    <r>
      <rPr>
        <i/>
        <sz val="10"/>
        <color rgb="FF821E82"/>
        <rFont val="Arial"/>
        <family val="2"/>
        <charset val="204"/>
      </rPr>
      <t xml:space="preserve">
7 900,60 = [70 000 / 1,22 /  7,57] +  3% Трансп +  1,2% Заг.скл</t>
    </r>
  </si>
  <si>
    <r>
      <t>ОБОРУДОВАНИЕ:_x000D_
П3, П6,КМО4  Смесительный узел SURP 40-1.0</t>
    </r>
    <r>
      <rPr>
        <i/>
        <sz val="10"/>
        <color rgb="FF821E82"/>
        <rFont val="Arial"/>
        <family val="2"/>
        <charset val="204"/>
      </rPr>
      <t xml:space="preserve">
4 571,06 = [40 500 / 1,22 /  7,57] +  3% Трансп +  1,2% Заг.скл</t>
    </r>
  </si>
  <si>
    <r>
      <t>ОБОРУДОВАНИЕ:_x000D_
П5 Смесительный узел SURP 80-10.0 (для 1-го водяного нагревателя)</t>
    </r>
    <r>
      <rPr>
        <i/>
        <sz val="10"/>
        <color rgb="FF821E82"/>
        <rFont val="Arial"/>
        <family val="2"/>
        <charset val="204"/>
      </rPr>
      <t xml:space="preserve">
7 900,60 = [70 000 / 1,22 /  7,57] +  3% Трансп +  1,2% Заг.скл</t>
    </r>
  </si>
  <si>
    <r>
      <t>ОБОРУДОВАНИЕ:_x000D_
КМО1 Смесительный узел SURP 40-1.6</t>
    </r>
    <r>
      <rPr>
        <i/>
        <sz val="10"/>
        <color rgb="FF821E82"/>
        <rFont val="Arial"/>
        <family val="2"/>
        <charset val="204"/>
      </rPr>
      <t xml:space="preserve">
4 571,06 = [40 500 / 1,22 /  7,57] +  3% Трансп +  1,2% Заг.скл</t>
    </r>
  </si>
  <si>
    <r>
      <t>ОБОРУДОВАНИЕ:_x000D_
Вытяжная установка В1 (L=1600 м3/ч, Pc=400 Па)</t>
    </r>
    <r>
      <rPr>
        <i/>
        <sz val="10"/>
        <color rgb="FF821E82"/>
        <rFont val="Arial"/>
        <family val="2"/>
        <charset val="204"/>
      </rPr>
      <t xml:space="preserve">
23 832,16 = [211 155 / 1,22 /  7,57] +  3% Трансп +  1,2% Заг.скл</t>
    </r>
  </si>
  <si>
    <r>
      <t>ОБОРУДОВАНИЕ:_x000D_
Вытяжная установка В2 (L=3600 м3/ч, Pc=500 Па)</t>
    </r>
    <r>
      <rPr>
        <i/>
        <sz val="10"/>
        <color rgb="FF821E82"/>
        <rFont val="Arial"/>
        <family val="2"/>
        <charset val="204"/>
      </rPr>
      <t xml:space="preserve">
28 596,22 = [253 365 / 1,22 /  7,57] +  3% Трансп +  1,2% Заг.скл</t>
    </r>
  </si>
  <si>
    <r>
      <t>ОБОРУДОВАНИЕ:_x000D_
Вытяжная установка В3 (L=700 м3/ч, Pc=300 Па)</t>
    </r>
    <r>
      <rPr>
        <i/>
        <sz val="10"/>
        <color rgb="FF821E82"/>
        <rFont val="Arial"/>
        <family val="2"/>
        <charset val="204"/>
      </rPr>
      <t xml:space="preserve">
8 449,69 = [74 865 / 1,22 /  7,57] +  3% Трансп +  1,2% Заг.скл</t>
    </r>
  </si>
  <si>
    <r>
      <t>ОБОРУДОВАНИЕ:_x000D_
Вытяжная установка В4 (L=4400 м3/ч, Pc=450 Па)</t>
    </r>
    <r>
      <rPr>
        <i/>
        <sz val="10"/>
        <color rgb="FF821E82"/>
        <rFont val="Arial"/>
        <family val="2"/>
        <charset val="204"/>
      </rPr>
      <t xml:space="preserve">
32 732,19 = [290 010 / 1,22 /  7,57] +  3% Трансп +  1,2% Заг.скл</t>
    </r>
  </si>
  <si>
    <r>
      <t>ОБОРУДОВАНИЕ:_x000D_
Вытяжная установка В5 (L=1370 м3/ч, Pc=400 Па)</t>
    </r>
    <r>
      <rPr>
        <i/>
        <sz val="10"/>
        <color rgb="FF821E82"/>
        <rFont val="Arial"/>
        <family val="2"/>
        <charset val="204"/>
      </rPr>
      <t xml:space="preserve">
22 433,75 = [198 765 / 1,22 /  7,57] +  3% Трансп +  1,2% Заг.скл</t>
    </r>
  </si>
  <si>
    <r>
      <t>ОБОРУДОВАНИЕ:_x000D_
Вытяжная установка В6 (L=490 м3/ч, Pc=350 Па)</t>
    </r>
    <r>
      <rPr>
        <i/>
        <sz val="10"/>
        <color rgb="FF821E82"/>
        <rFont val="Arial"/>
        <family val="2"/>
        <charset val="204"/>
      </rPr>
      <t xml:space="preserve">
6 885,37 = [61 005 / 1,22 /  7,57] +  3% Трансп +  1,2% Заг.скл</t>
    </r>
  </si>
  <si>
    <r>
      <t>ОБОРУДОВАНИЕ:_x000D_
Вытяжная установка В7 (L=100 м3/ч, Pc=200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</si>
  <si>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В8 (L=1050 м3/ч, Pc=500 Па)</t>
    </r>
    <r>
      <rPr>
        <i/>
        <sz val="10"/>
        <color rgb="FF821E82"/>
        <rFont val="Arial"/>
        <family val="2"/>
        <charset val="204"/>
      </rPr>
      <t xml:space="preserve">
22 433,75 = [198 765 / 1,22 /  7,57] +  3% Трансп +  1,2% Заг.скл</t>
    </r>
  </si>
  <si>
    <r>
      <t>ОБОРУДОВАНИЕ:_x000D_
Вытяжная установка В9 (L=1200 м3/ч, Pc=400 Па)</t>
    </r>
    <r>
      <rPr>
        <i/>
        <sz val="10"/>
        <color rgb="FF821E82"/>
        <rFont val="Arial"/>
        <family val="2"/>
        <charset val="204"/>
      </rPr>
      <t xml:space="preserve">
22 433,75 = [198 765 / 1,22 /  7,57] +  3% Трансп +  1,2% Заг.скл</t>
    </r>
  </si>
  <si>
    <r>
      <t>ОБОРУДОВАНИЕ:_x000D_
Вытяжная установка В10 (L=330 м3/ч, Pc=250 Па)</t>
    </r>
    <r>
      <rPr>
        <i/>
        <sz val="10"/>
        <color rgb="FF821E82"/>
        <rFont val="Arial"/>
        <family val="2"/>
        <charset val="204"/>
      </rPr>
      <t xml:space="preserve">
5 166,99 = [45 780 / 1,22 /  7,57] +  3% Трансп +  1,2% Заг.скл</t>
    </r>
  </si>
  <si>
    <r>
      <t>ОБОРУДОВАНИЕ:_x000D_
Вытяжная установка В11 (L=50 м3/ч, Pc=100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</si>
  <si>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В12 (L=20 м3/ч, Pc=100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</si>
  <si>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В13 (L=110 м3/ч, Pc=100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</si>
  <si>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В14 (L=75 м3/ч, Pc=150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</si>
  <si>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В15 (L=50 м3/ч, Pc=100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</si>
  <si>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В16 (L=40 м3/ч, Pc=120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</si>
  <si>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В17 (L=140 м3/ч, Pc=100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</si>
  <si>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В18 (L=70 м3/ч, Pc=150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</si>
  <si>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В19 (L=125 м3/ч, Pc=250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</si>
  <si>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В20 (L=1600 м3/ч, Pc=250 Па)</t>
    </r>
    <r>
      <rPr>
        <i/>
        <sz val="10"/>
        <color rgb="FF821E82"/>
        <rFont val="Arial"/>
        <family val="2"/>
        <charset val="204"/>
      </rPr>
      <t xml:space="preserve">
20 324,29 = [180 075 / 1,22 /  7,57] +  3% Трансп +  1,2% Заг.скл</t>
    </r>
  </si>
  <si>
    <r>
      <t>ОБОРУДОВАНИЕ:_x000D_
Вытяжная установка В21 (L=125 м3/ч, Pc=250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</si>
  <si>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В22 (L=130 м3/ч, Pc=250 Па)</t>
    </r>
    <r>
      <rPr>
        <i/>
        <sz val="10"/>
        <color rgb="FF821E82"/>
        <rFont val="Arial"/>
        <family val="2"/>
        <charset val="204"/>
      </rPr>
      <t xml:space="preserve">
5 166,99 = [45 780 / 1,22 /  7,57] +  3% Трансп +  1,2% Заг.скл</t>
    </r>
  </si>
  <si>
    <r>
      <t>ОБОРУДОВАНИЕ:_x000D_
Вытяжная установка В23 (L=40 м3/ч, Pc=120 Па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</si>
  <si>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В24 (L=250 м3/ч, Pc=250 Па)</t>
    </r>
    <r>
      <rPr>
        <i/>
        <sz val="10"/>
        <color rgb="FF821E82"/>
        <rFont val="Arial"/>
        <family val="2"/>
        <charset val="204"/>
      </rPr>
      <t xml:space="preserve">
5 166,99 = [45 780 / 1,22 /  7,57] +  3% Трансп +  1,2% Заг.скл</t>
    </r>
  </si>
  <si>
    <r>
      <t>ОБОРУДОВАНИЕ:_x000D_
Вытяжная установка В25 (L=20 м3/ч, Pc=120 Па)</t>
    </r>
    <r>
      <rPr>
        <i/>
        <sz val="10"/>
        <color rgb="FF821E82"/>
        <rFont val="Arial"/>
        <family val="2"/>
        <charset val="204"/>
      </rPr>
      <t xml:space="preserve">
4 207,07 = [37 275 / 1,22 /  7,57] +  3% Трансп +  1,2% Заг.скл</t>
    </r>
  </si>
  <si>
    <r>
      <t>ОБОРУДОВАНИЕ:_x000D_
Вытяжная установка МО.1 (L=1200 м3/ч, Pc=600 Па)</t>
    </r>
    <r>
      <rPr>
        <i/>
        <sz val="10"/>
        <color rgb="FF821E82"/>
        <rFont val="Arial"/>
        <family val="2"/>
        <charset val="204"/>
      </rPr>
      <t xml:space="preserve">
22 433,75 = [198 765 / 1,22 /  7,57] +  3% Трансп +  1,2% Заг.скл</t>
    </r>
  </si>
  <si>
    <r>
      <t>ОБОРУДОВАНИЕ:_x000D_
Вытяжная установка МО.2 (L=180 м3/ч, Pc=500 Па)</t>
    </r>
    <r>
      <rPr>
        <i/>
        <sz val="10"/>
        <color rgb="FF821E82"/>
        <rFont val="Arial"/>
        <family val="2"/>
        <charset val="204"/>
      </rPr>
      <t xml:space="preserve">
6 885,37 = [61 005 / 1,22 /  7,57] +  3% Трансп +  1,2% Заг.скл</t>
    </r>
  </si>
  <si>
    <r>
      <t>ОБОРУДОВАНИЕ:_x000D_
Вытяжная установка МО.4 (L=1100 м3/ч, Pc=700 Па)</t>
    </r>
    <r>
      <rPr>
        <i/>
        <sz val="10"/>
        <color rgb="FF821E82"/>
        <rFont val="Arial"/>
        <family val="2"/>
        <charset val="204"/>
      </rPr>
      <t xml:space="preserve">
24 590,62 = [217 875 / 1,22 /  7,57] +  3% Трансп +  1,2% Заг.скл</t>
    </r>
  </si>
  <si>
    <r>
      <t>ОБОРУДОВАНИЕ:_x000D_
Вытяжная установка МО.5 (L=120 м3/ч, Pc=250 Па)</t>
    </r>
    <r>
      <rPr>
        <i/>
        <sz val="10"/>
        <color rgb="FF821E82"/>
        <rFont val="Arial"/>
        <family val="2"/>
        <charset val="204"/>
      </rPr>
      <t xml:space="preserve">
34 829,79 = [308 595 / 1,22 /  7,57] +  3% Трансп +  1,2% Заг.скл</t>
    </r>
  </si>
  <si>
    <r>
      <t>ОБОРУДОВАНИЕ:_x000D_
Вытяжная установка МО.6 (L=950 м3/ч, Pc=300 Па)</t>
    </r>
    <r>
      <rPr>
        <i/>
        <sz val="10"/>
        <color rgb="FF821E82"/>
        <rFont val="Arial"/>
        <family val="2"/>
        <charset val="204"/>
      </rPr>
      <t xml:space="preserve">
42 485,48 = [376 425 / 1,22 /  7,57] +  3% Трансп +  1,2% Заг.скл</t>
    </r>
  </si>
  <si>
    <r>
      <t>ОБОРУДОВАНИЕ:_x000D_
Вытяжная установка МО.3 (L=55000 м3/ч, Pc=800 Па)</t>
    </r>
    <r>
      <rPr>
        <i/>
        <sz val="10"/>
        <color rgb="FF821E82"/>
        <rFont val="Arial"/>
        <family val="2"/>
        <charset val="204"/>
      </rPr>
      <t xml:space="preserve">
43 066,17 = [381 570 / 1,22 /  7,57] +  3% Трансп +  1,2% Заг.скл</t>
    </r>
  </si>
  <si>
    <r>
      <t>ОБОРУДОВАНИЕ:_x000D_
Воздушно-тепловая завеса КЭВ-6П1263E</t>
    </r>
    <r>
      <rPr>
        <i/>
        <sz val="10"/>
        <color rgb="FF821E82"/>
        <rFont val="Arial"/>
        <family val="2"/>
        <charset val="204"/>
      </rPr>
      <t xml:space="preserve">
3 994,31 = [35 390 / 1,22 /  7,57] +  3% Трансп +  1,2% Заг.скл</t>
    </r>
  </si>
  <si>
    <t>1,2*1,05</t>
  </si>
  <si>
    <r>
      <t>Вентиляционная решетка Арктос АДР 400х150</t>
    </r>
    <r>
      <rPr>
        <i/>
        <sz val="10"/>
        <rFont val="Arial"/>
        <family val="2"/>
        <charset val="204"/>
      </rPr>
      <t xml:space="preserve">
167,72 = [1 974 / 1,22 /  9,84] +  2% Заг.скл</t>
    </r>
  </si>
  <si>
    <r>
      <t>Вентиляционная решетка Арктос АДР 400х200</t>
    </r>
    <r>
      <rPr>
        <i/>
        <sz val="10"/>
        <rFont val="Arial"/>
        <family val="2"/>
        <charset val="204"/>
      </rPr>
      <t xml:space="preserve">
201,71 = [2 374 / 1,22 /  9,84] +  2% Заг.скл</t>
    </r>
  </si>
  <si>
    <r>
      <t>Вентиляционная решетка Арктос АДР 500х200</t>
    </r>
    <r>
      <rPr>
        <i/>
        <sz val="10"/>
        <rFont val="Arial"/>
        <family val="2"/>
        <charset val="204"/>
      </rPr>
      <t xml:space="preserve">
228,72 = [2 692 / 1,22 /  9,84] +  2% Заг.скл</t>
    </r>
  </si>
  <si>
    <r>
      <t>Вентиляционная решетка Арктос АДР 700х200</t>
    </r>
    <r>
      <rPr>
        <i/>
        <sz val="10"/>
        <rFont val="Arial"/>
        <family val="2"/>
        <charset val="204"/>
      </rPr>
      <t xml:space="preserve">
326,01 = [3 837 / 1,22 /  9,84] +  2% Заг.скл</t>
    </r>
  </si>
  <si>
    <t>1,15*1,2</t>
  </si>
  <si>
    <t>1,25*1,2</t>
  </si>
  <si>
    <r>
      <t>Вентиляционная решетка Арктос АДР 1000х300</t>
    </r>
    <r>
      <rPr>
        <i/>
        <sz val="10"/>
        <rFont val="Arial"/>
        <family val="2"/>
        <charset val="204"/>
      </rPr>
      <t xml:space="preserve">
595,10 = [7 004 / 1,22 /  9,84] +  2% Заг.скл</t>
    </r>
  </si>
  <si>
    <t>1,2*1,05*1,32</t>
  </si>
  <si>
    <r>
      <t>ОБОРУДОВАНИЕ:_x000D_
Дроссель-клапан регулирующий  300x300</t>
    </r>
    <r>
      <rPr>
        <i/>
        <sz val="10"/>
        <color rgb="FF821E82"/>
        <rFont val="Arial"/>
        <family val="2"/>
        <charset val="204"/>
      </rPr>
      <t xml:space="preserve">
152,14 = [1 348 / 1,22 /  7,57] +  3% Трансп +  1,2% Заг.скл</t>
    </r>
  </si>
  <si>
    <r>
      <t>ОБОРУДОВАНИЕ:_x000D_
Дроссель-клапан регулирующий  400х200</t>
    </r>
    <r>
      <rPr>
        <i/>
        <sz val="10"/>
        <color rgb="FF821E82"/>
        <rFont val="Arial"/>
        <family val="2"/>
        <charset val="204"/>
      </rPr>
      <t xml:space="preserve">
109,03 = [966 / 1,22 /  7,57] +  3% Трансп +  1,2% Заг.скл</t>
    </r>
  </si>
  <si>
    <r>
      <t>ОБОРУДОВАНИЕ:_x000D_
Дроссель-клапан регулирующий  400х300</t>
    </r>
    <r>
      <rPr>
        <i/>
        <sz val="10"/>
        <color rgb="FF821E82"/>
        <rFont val="Arial"/>
        <family val="2"/>
        <charset val="204"/>
      </rPr>
      <t xml:space="preserve">
178,10 = [1 578 / 1,22 /  7,57] +  3% Трансп +  1,2% Заг.скл</t>
    </r>
  </si>
  <si>
    <r>
      <t>ОБОРУДОВАНИЕ:_x000D_
Дроссель-клапан регулирующий  500х400</t>
    </r>
    <r>
      <rPr>
        <i/>
        <sz val="10"/>
        <color rgb="FF821E82"/>
        <rFont val="Arial"/>
        <family val="2"/>
        <charset val="204"/>
      </rPr>
      <t xml:space="preserve">
294,35 = [2 608 / 1,22 /  7,57] +  3% Трансп +  1,2% Заг.скл</t>
    </r>
  </si>
  <si>
    <t>1,15*1,05</t>
  </si>
  <si>
    <t>1,25*1,05</t>
  </si>
  <si>
    <t>ОБОРУДОВАНИЕ:_x000D_
Клапан противопожарный типа КВП-(60)-НО-600х250-ВМ(220)-Тд (400х300)</t>
  </si>
  <si>
    <t>ОБОРУДОВАНИЕ:_x000D_
Клапан противопожарный типа КВП-(60)-НО-600х250-ВМ(220)-Тд (500х200)</t>
  </si>
  <si>
    <t>ОБОРУДОВАНИЕ:_x000D_
Клапан противопожарный типа КВП-(60)-НО-600х250-ВМ(220)-Тд (500х300)</t>
  </si>
  <si>
    <t>ОБОРУДОВАНИЕ:_x000D_
Клапан противопожарный типа КВП-(60)-НО-200х150-ВМ(220)-Тд (200х200)</t>
  </si>
  <si>
    <t>ОБОРУДОВАНИЕ:_x000D_
Клапан противопожарный типа КВП-(60)-НО-200х150-ВМ(220)-Тд (250х200)</t>
  </si>
  <si>
    <t>ОБОРУДОВАНИЕ:_x000D_
Клапан противопожарный типа КВП-(60)-НО-400х150-ВМ(220)-Тд (300х200)</t>
  </si>
  <si>
    <t>ОБОРУДОВАНИЕ:_x000D_
Клапан противопожарный типа КВП-(60)-НО-400х150-ВМ(220)-Тд (400х200)</t>
  </si>
  <si>
    <t>ОБОРУДОВАНИЕ:_x000D_
Клапан противопожарный типа КВП-(60)-НО-400х150-ВМ(220)-Тд (400х250)</t>
  </si>
  <si>
    <t>ОБОРУДОВАНИЕ:_x000D_
Клапан противопожарный типа КВП-(60)-НО-200х100-ВМ(220)-Тд. Размеры внутреннего сечения 200х100 мм</t>
  </si>
  <si>
    <r>
      <t>ОБОРУДОВАНИЕ:_x000D_
Противопожарный нормально открытый клапан канального типа EI60 300*150</t>
    </r>
    <r>
      <rPr>
        <i/>
        <sz val="10"/>
        <color rgb="FF821E82"/>
        <rFont val="Arial"/>
        <family val="2"/>
        <charset val="204"/>
      </rPr>
      <t xml:space="preserve">
2 691,46 = [23 846,64 / 1,22 /  7,57] +  3% Трансп +  1,2% Заг.скл</t>
    </r>
  </si>
  <si>
    <r>
      <t>ОБОРУДОВАНИЕ:_x000D_
Противопожарный нормально открытый клапан канального типа EI60 300*250</t>
    </r>
    <r>
      <rPr>
        <i/>
        <sz val="10"/>
        <color rgb="FF821E82"/>
        <rFont val="Arial"/>
        <family val="2"/>
        <charset val="204"/>
      </rPr>
      <t xml:space="preserve">
2 679,78 = [23 743 / 1,22 /  7,57] +  3% Трансп +  1,2% Заг.скл</t>
    </r>
  </si>
  <si>
    <r>
      <t>ОБОРУДОВАНИЕ:_x000D_
Противопожарный нормально открытый клапан канального типа EI60 300*300</t>
    </r>
    <r>
      <rPr>
        <i/>
        <sz val="10"/>
        <color rgb="FF821E82"/>
        <rFont val="Arial"/>
        <family val="2"/>
        <charset val="204"/>
      </rPr>
      <t xml:space="preserve">
2 719,84 = [24 098 / 1,22 /  7,57] +  3% Трансп +  1,2% Заг.скл</t>
    </r>
  </si>
  <si>
    <r>
      <t>ОБОРУДОВАНИЕ:_x000D_
Противопожарный нормально открытый клапан канального типа EI60 500*400</t>
    </r>
    <r>
      <rPr>
        <i/>
        <sz val="10"/>
        <color rgb="FF821E82"/>
        <rFont val="Arial"/>
        <family val="2"/>
        <charset val="204"/>
      </rPr>
      <t xml:space="preserve">
2 708,78 = [24 000 / 1,22 /  7,57] +  3% Трансп +  1,2% Заг.скл</t>
    </r>
  </si>
  <si>
    <r>
      <t>ОБОРУДОВАНИЕ:_x000D_
Противопожарный нормально открытый клапан канального типа EI60 600*300</t>
    </r>
    <r>
      <rPr>
        <i/>
        <sz val="10"/>
        <color rgb="FF821E82"/>
        <rFont val="Arial"/>
        <family val="2"/>
        <charset val="204"/>
      </rPr>
      <t xml:space="preserve">
2 927,51 = [25 938 / 1,22 /  7,57] +  3% Трансп +  1,2% Заг.скл</t>
    </r>
  </si>
  <si>
    <t>ОБОРУДОВАНИЕ:_x000D_
Клапан противопожарный типа КВП-(60)-НО-500х450-ВМ(220)-Тд. Размеры внутреннего сечения 500х450 мм (600*350)</t>
  </si>
  <si>
    <t>ОБОРУДОВАНИЕ:_x000D_
Клапан противопожарный типа КВП-(60)-НО-600х450-ВМ(220)-Тд. Размеры внутреннего сечения 600х450 мм (700*350)</t>
  </si>
  <si>
    <r>
      <t>ОБОРУДОВАНИЕ:_x000D_
Противопожарный нормально открытый клапан канального типа EI60 700*400</t>
    </r>
    <r>
      <rPr>
        <i/>
        <sz val="10"/>
        <color rgb="FF821E82"/>
        <rFont val="Arial"/>
        <family val="2"/>
        <charset val="204"/>
      </rPr>
      <t xml:space="preserve">
3 704,93 = [32 826 / 1,22 /  7,57] +  3% Трансп +  1,2% Заг.скл</t>
    </r>
  </si>
  <si>
    <r>
      <t>ОБОРУДОВАНИЕ:_x000D_
Противопожарный нормально открытый клапан канального типа EI60 700*500</t>
    </r>
    <r>
      <rPr>
        <i/>
        <sz val="10"/>
        <color rgb="FF821E82"/>
        <rFont val="Arial"/>
        <family val="2"/>
        <charset val="204"/>
      </rPr>
      <t xml:space="preserve">
2 809,22 = [24 890 / 1,22 /  7,57] +  3% Трансп +  1,2% Заг.скл</t>
    </r>
  </si>
  <si>
    <r>
      <t>ОБОРУДОВАНИЕ:_x000D_
Противопожарный нормально открытый клапан канального типа EI60 800*350</t>
    </r>
    <r>
      <rPr>
        <i/>
        <sz val="10"/>
        <color rgb="FF821E82"/>
        <rFont val="Arial"/>
        <family val="2"/>
        <charset val="204"/>
      </rPr>
      <t xml:space="preserve">
3 045,12 = [26 980 / 1,22 /  7,57] +  3% Трансп +  1,2% Заг.скл</t>
    </r>
  </si>
  <si>
    <r>
      <t>ОБОРУДОВАНИЕ:_x000D_
Противопожарный нормально открытый клапан канального типа EI60 800*400</t>
    </r>
    <r>
      <rPr>
        <i/>
        <sz val="10"/>
        <color rgb="FF821E82"/>
        <rFont val="Arial"/>
        <family val="2"/>
        <charset val="204"/>
      </rPr>
      <t xml:space="preserve">
3 045,12 = [26 980 / 1,22 /  7,57] +  3% Трансп +  1,2% Заг.скл</t>
    </r>
  </si>
  <si>
    <r>
      <t>ОБОРУДОВАНИЕ:_x000D_
Противопожарный нормально открытый клапан канального типа EI60 1000*400</t>
    </r>
    <r>
      <rPr>
        <i/>
        <sz val="10"/>
        <color rgb="FF821E82"/>
        <rFont val="Arial"/>
        <family val="2"/>
        <charset val="204"/>
      </rPr>
      <t xml:space="preserve">
3 403,58 = [30 156 / 1,22 /  7,57] +  3% Трансп +  1,2% Заг.скл</t>
    </r>
  </si>
  <si>
    <r>
      <t>ОБОРУДОВАНИЕ:_x000D_
Клапан КПУ-1Н-О-Н-100-0*ф-MV220-СН-0-0-0-0-0-0</t>
    </r>
    <r>
      <rPr>
        <i/>
        <sz val="10"/>
        <color rgb="FF821E82"/>
        <rFont val="Arial"/>
        <family val="2"/>
        <charset val="204"/>
      </rPr>
      <t xml:space="preserve">
1 060,81 = [9 398,88 / 1,22 /  7,57] +  3% Трансп +  1,2% Заг.скл</t>
    </r>
  </si>
  <si>
    <r>
      <t>ОБОРУДОВАНИЕ:_x000D_
Клапан КПУ-1Н-О-Н-125-0*ф-MV220-СН-0-0-0-0-0-0</t>
    </r>
    <r>
      <rPr>
        <i/>
        <sz val="10"/>
        <color rgb="FF821E82"/>
        <rFont val="Arial"/>
        <family val="2"/>
        <charset val="204"/>
      </rPr>
      <t xml:space="preserve">
1 092,20 = [9 677,04 / 1,22 /  7,57] +  3% Трансп +  1,2% Заг.скл</t>
    </r>
  </si>
  <si>
    <r>
      <t>ОБОРУДОВАНИЕ:_x000D_
Клапан КПУ-1Н-О-Н-160-0*ф-MV220-СН-0-0-0-0-0-0</t>
    </r>
    <r>
      <rPr>
        <i/>
        <sz val="10"/>
        <color rgb="FF821E82"/>
        <rFont val="Arial"/>
        <family val="2"/>
        <charset val="204"/>
      </rPr>
      <t xml:space="preserve">
1 141,78 = [10 116,24 / 1,22 /  7,57] +  3% Трансп +  1,2% Заг.скл</t>
    </r>
  </si>
  <si>
    <r>
      <t>ОБОРУДОВАНИЕ:_x000D_
Клапан КПУ-1Н-О-Н-200-0*ф-MV220-СН-0-0-0-0-0-0</t>
    </r>
    <r>
      <rPr>
        <i/>
        <sz val="10"/>
        <color rgb="FF821E82"/>
        <rFont val="Arial"/>
        <family val="2"/>
        <charset val="204"/>
      </rPr>
      <t xml:space="preserve">
1 171,52 = [10 379,76 / 1,22 /  7,57] +  3% Трансп +  1,2% Заг.скл</t>
    </r>
  </si>
  <si>
    <r>
      <t>ОБОРУДОВАНИЕ:_x000D_
Клапан КПУ-1Н-О-Н-250*ф-MV220-СН-0-0-0-0-0-0</t>
    </r>
    <r>
      <rPr>
        <i/>
        <sz val="10"/>
        <color rgb="FF821E82"/>
        <rFont val="Arial"/>
        <family val="2"/>
        <charset val="204"/>
      </rPr>
      <t xml:space="preserve">
1 665,58 = [14 757,12 / 1,22 /  7,57] +  3% Трансп +  1,2% Заг.скл</t>
    </r>
  </si>
  <si>
    <t>1,15*1,2*1,05</t>
  </si>
  <si>
    <t>1,25*1,2*1,05</t>
  </si>
  <si>
    <r>
      <t>ОБОРУДОВАНИЕ:_x000D_
Клапан КПУ-1Н-О-Н-315-0*ф-MV220-СН-0-0-0-0-0-0</t>
    </r>
    <r>
      <rPr>
        <i/>
        <sz val="10"/>
        <color rgb="FF821E82"/>
        <rFont val="Arial"/>
        <family val="2"/>
        <charset val="204"/>
      </rPr>
      <t xml:space="preserve">
1 604,43 = [14 215,44 / 1,22 /  7,57] +  3% Трансп +  1,2% Заг.скл</t>
    </r>
  </si>
  <si>
    <r>
      <t>Изоляция из вспененного полиэтилена Пенофол С-10, толщина 40 мм</t>
    </r>
    <r>
      <rPr>
        <i/>
        <sz val="10"/>
        <rFont val="Arial"/>
        <family val="2"/>
        <charset val="204"/>
      </rPr>
      <t xml:space="preserve">
65,42 = [770 / 1,22 /  9,84] +  2% Заг.скл</t>
    </r>
  </si>
  <si>
    <r>
      <t>ОБОРУДОВАНИЕ:_x000D_
Система ДУ1 (L=14200 м3/ч, Pc=800 Па)</t>
    </r>
    <r>
      <rPr>
        <i/>
        <sz val="10"/>
        <color rgb="FF821E82"/>
        <rFont val="Arial"/>
        <family val="2"/>
        <charset val="204"/>
      </rPr>
      <t xml:space="preserve">
37 247,46 = [330 015,78 / 1,22 /  7,57] +  3% Трансп +  1,2% Заг.скл</t>
    </r>
  </si>
  <si>
    <r>
      <t>ОБОРУДОВАНИЕ:_x000D_
Система ДУ2 (L=14200 м3/ч, Pc=800 Па)</t>
    </r>
    <r>
      <rPr>
        <i/>
        <sz val="10"/>
        <color rgb="FF821E82"/>
        <rFont val="Arial"/>
        <family val="2"/>
        <charset val="204"/>
      </rPr>
      <t xml:space="preserve">
37 247,46 = [330 015,78 / 1,22 /  7,57] +  3% Трансп +  1,2% Заг.скл</t>
    </r>
  </si>
  <si>
    <r>
      <t>ОБОРУДОВАНИЕ:_x000D_
Система ДУ5 (L=14200 м3/ч, Pc=800 Па) </t>
    </r>
    <r>
      <rPr>
        <i/>
        <sz val="10"/>
        <color rgb="FF821E82"/>
        <rFont val="Arial"/>
        <family val="2"/>
        <charset val="204"/>
      </rPr>
      <t xml:space="preserve">
37 247,46 = [330 015,78 / 1,22 /  7,57] +  3% Трансп +  1,2% Заг.скл</t>
    </r>
  </si>
  <si>
    <r>
      <t>ОБОРУДОВАНИЕ:_x000D_
Система ДУ6 (L=35000 м3/ч, Pc=900 Па) </t>
    </r>
    <r>
      <rPr>
        <i/>
        <sz val="10"/>
        <color rgb="FF821E82"/>
        <rFont val="Arial"/>
        <family val="2"/>
        <charset val="204"/>
      </rPr>
      <t xml:space="preserve">
64 931,16 = [575 295,78 / 1,22 /  7,57] +  3% Трансп +  1,2% Заг.скл</t>
    </r>
  </si>
  <si>
    <r>
      <t>ОБОРУДОВАНИЕ:_x000D_
Система ДУ7 (L=15000 м3/ч, Pc=800 Па) </t>
    </r>
    <r>
      <rPr>
        <i/>
        <sz val="10"/>
        <color rgb="FF821E82"/>
        <rFont val="Arial"/>
        <family val="2"/>
        <charset val="204"/>
      </rPr>
      <t xml:space="preserve">
37 247,46 = [330 015,78 / 1,22 /  7,57] +  3% Трансп +  1,2% Заг.скл</t>
    </r>
  </si>
  <si>
    <r>
      <t>ОБОРУДОВАНИЕ:_x000D_
Система ДУ3 (L=44000 м3/ч, Pc=900 Па) </t>
    </r>
    <r>
      <rPr>
        <i/>
        <sz val="10"/>
        <color rgb="FF821E82"/>
        <rFont val="Arial"/>
        <family val="2"/>
        <charset val="204"/>
      </rPr>
      <t xml:space="preserve">
137 032,05 = [1 214 115,78 / 1,22 /  7,57] +  3% Трансп +  1,2% Заг.скл</t>
    </r>
  </si>
  <si>
    <r>
      <t>ОБОРУДОВАНИЕ:_x000D_
Система ПД1 (L=11000 м3/ч, Pc=700 Па)</t>
    </r>
    <r>
      <rPr>
        <i/>
        <sz val="10"/>
        <color rgb="FF821E82"/>
        <rFont val="Arial"/>
        <family val="2"/>
        <charset val="204"/>
      </rPr>
      <t xml:space="preserve">
15 702,48 = [139 125,26 / 1,22 /  7,57] +  3% Трансп +  1,2% Заг.скл</t>
    </r>
  </si>
  <si>
    <r>
      <t>ОБОРУДОВАНИЕ:_x000D_
Система ПД2 (L=11000 м3/ч, Pc=700 Па)</t>
    </r>
    <r>
      <rPr>
        <i/>
        <sz val="10"/>
        <color rgb="FF821E82"/>
        <rFont val="Arial"/>
        <family val="2"/>
        <charset val="204"/>
      </rPr>
      <t xml:space="preserve">
15 702,48 = [139 125,26 / 1,22 /  7,57] +  3% Трансп +  1,2% Заг.скл</t>
    </r>
  </si>
  <si>
    <r>
      <t>ОБОРУДОВАНИЕ:_x000D_
Система ПД5 (L=9000 м3/ч, Pc=700 Па)</t>
    </r>
    <r>
      <rPr>
        <i/>
        <sz val="10"/>
        <color rgb="FF821E82"/>
        <rFont val="Arial"/>
        <family val="2"/>
        <charset val="204"/>
      </rPr>
      <t xml:space="preserve">
15 702,48 = [139 125,26 / 1,22 /  7,57] +  3% Трансп +  1,2% Заг.скл</t>
    </r>
  </si>
  <si>
    <r>
      <t>ОБОРУДОВАНИЕ:_x000D_
Система ПД9 (L=9000 м3/ч, Pc=700 Па)</t>
    </r>
    <r>
      <rPr>
        <i/>
        <sz val="10"/>
        <color rgb="FF821E82"/>
        <rFont val="Arial"/>
        <family val="2"/>
        <charset val="204"/>
      </rPr>
      <t xml:space="preserve">
15 702,48 = [139 125,26 / 1,22 /  7,57] +  3% Трансп +  1,2% Заг.скл</t>
    </r>
  </si>
  <si>
    <r>
      <t>ОБОРУДОВАНИЕ:_x000D_
Система ПД10 (L=500 м3/ч, Pc=500 Па)</t>
    </r>
    <r>
      <rPr>
        <i/>
        <sz val="10"/>
        <color rgb="FF821E82"/>
        <rFont val="Arial"/>
        <family val="2"/>
        <charset val="204"/>
      </rPr>
      <t xml:space="preserve">
13 415,21 = [118 860 / 1,22 /  7,57] +  3% Трансп +  1,2% Заг.скл</t>
    </r>
  </si>
  <si>
    <r>
      <t>ОБОРУДОВАНИЕ:_x000D_
Система ПД3 (L=28000 м3/ч, Pc=700 Па)</t>
    </r>
    <r>
      <rPr>
        <i/>
        <sz val="10"/>
        <color rgb="FF821E82"/>
        <rFont val="Arial"/>
        <family val="2"/>
        <charset val="204"/>
      </rPr>
      <t xml:space="preserve">
29 651,01 = [262 710,53 / 1,22 /  7,57] +  3% Трансп +  1,2% Заг.скл</t>
    </r>
  </si>
  <si>
    <r>
      <t>ОБОРУДОВАНИЕ:_x000D_
Система ПД6 (L=24000 м3/ч, Pc=700 Па)</t>
    </r>
    <r>
      <rPr>
        <i/>
        <sz val="10"/>
        <color rgb="FF821E82"/>
        <rFont val="Arial"/>
        <family val="2"/>
        <charset val="204"/>
      </rPr>
      <t xml:space="preserve">
27 280,77 = [241 710 / 1,22 /  7,57] +  3% Трансп +  1,2% Заг.скл</t>
    </r>
  </si>
  <si>
    <r>
      <t>ОБОРУДОВАНИЕ:_x000D_
Система ПД7 (L=23000 м3/ч, Pc=700 Па)</t>
    </r>
    <r>
      <rPr>
        <i/>
        <sz val="10"/>
        <color rgb="FF821E82"/>
        <rFont val="Arial"/>
        <family val="2"/>
        <charset val="204"/>
      </rPr>
      <t xml:space="preserve">
27 280,77 = [241 710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</si>
  <si>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КПУ-1Н-З-EI60-1500x600-1Ф</t>
    </r>
    <r>
      <rPr>
        <i/>
        <sz val="10"/>
        <color rgb="FF821E82"/>
        <rFont val="Arial"/>
        <family val="2"/>
        <charset val="204"/>
      </rPr>
      <t xml:space="preserve">
6 771,94 = [60 000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</si>
  <si>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КПУ-1Н-З-EI60-1200x400-1Ф</t>
    </r>
    <r>
      <rPr>
        <i/>
        <sz val="10"/>
        <color rgb="FF821E82"/>
        <rFont val="Arial"/>
        <family val="2"/>
        <charset val="204"/>
      </rPr>
      <t xml:space="preserve">
6 455,92 = [57 200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</si>
  <si>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КПУ-1Н-З-EI60-1000x1000-1Ф</t>
    </r>
    <r>
      <rPr>
        <i/>
        <sz val="10"/>
        <color rgb="FF821E82"/>
        <rFont val="Arial"/>
        <family val="2"/>
        <charset val="204"/>
      </rPr>
      <t xml:space="preserve">
5 993,18 = [53 100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</si>
  <si>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КПУ-1Н-З-EI60-900x900-1Ф</t>
    </r>
    <r>
      <rPr>
        <i/>
        <sz val="10"/>
        <color rgb="FF821E82"/>
        <rFont val="Arial"/>
        <family val="2"/>
        <charset val="204"/>
      </rPr>
      <t xml:space="preserve">
5 643,29 = [50 000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</si>
  <si>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КПУ-1Н-З-EI60-900x400-1Ф</t>
    </r>
    <r>
      <rPr>
        <i/>
        <sz val="10"/>
        <color rgb="FF821E82"/>
        <rFont val="Arial"/>
        <family val="2"/>
        <charset val="204"/>
      </rPr>
      <t xml:space="preserve">
5 186,18 = [45 950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</si>
  <si>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КПУ-1Н-З-EI60-700x600-1Ф</t>
    </r>
    <r>
      <rPr>
        <i/>
        <sz val="10"/>
        <color rgb="FF821E82"/>
        <rFont val="Arial"/>
        <family val="2"/>
        <charset val="204"/>
      </rPr>
      <t xml:space="preserve">
5 186,18 = [45 950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</si>
  <si>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КПУ-1Н-З-EI60-700x400-1Ф</t>
    </r>
    <r>
      <rPr>
        <i/>
        <sz val="10"/>
        <color rgb="FF821E82"/>
        <rFont val="Arial"/>
        <family val="2"/>
        <charset val="204"/>
      </rPr>
      <t xml:space="preserve">
4 979,64 = [44 120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</si>
  <si>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КПУ-1Н-З-EI60-700x300-1Ф</t>
    </r>
    <r>
      <rPr>
        <i/>
        <sz val="10"/>
        <color rgb="FF821E82"/>
        <rFont val="Arial"/>
        <family val="2"/>
        <charset val="204"/>
      </rPr>
      <t xml:space="preserve">
4 943,52 = [43 800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</si>
  <si>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КПУ-1Н-З-EI60-600x400-1Ф</t>
    </r>
    <r>
      <rPr>
        <i/>
        <sz val="10"/>
        <color rgb="FF821E82"/>
        <rFont val="Arial"/>
        <family val="2"/>
        <charset val="204"/>
      </rPr>
      <t xml:space="preserve">
4 853,23 = [43 000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</si>
  <si>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КПУ-1Н-З-EI60-1200x400-2Ф</t>
    </r>
    <r>
      <rPr>
        <i/>
        <sz val="10"/>
        <color rgb="FF821E82"/>
        <rFont val="Arial"/>
        <family val="2"/>
        <charset val="204"/>
      </rPr>
      <t xml:space="preserve">
6 455,92 = [57 200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</si>
  <si>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КПУ-1Н-З-EI60-700x400-2Ф</t>
    </r>
    <r>
      <rPr>
        <i/>
        <sz val="10"/>
        <color rgb="FF821E82"/>
        <rFont val="Arial"/>
        <family val="2"/>
        <charset val="204"/>
      </rPr>
      <t xml:space="preserve">
4 979,64 = [44 120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</si>
  <si>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КПУ-1Н-З-EI60-700x300-2Ф</t>
    </r>
    <r>
      <rPr>
        <i/>
        <sz val="10"/>
        <color rgb="FF821E82"/>
        <rFont val="Arial"/>
        <family val="2"/>
        <charset val="204"/>
      </rPr>
      <t xml:space="preserve">
4 943,52 = [43 800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</si>
  <si>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КПУ-1Н-З-EI60-600x400-2Ф</t>
    </r>
    <r>
      <rPr>
        <i/>
        <sz val="10"/>
        <color rgb="FF821E82"/>
        <rFont val="Arial"/>
        <family val="2"/>
        <charset val="204"/>
      </rPr>
      <t xml:space="preserve">
4 853,23 = [43 000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</si>
  <si>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КПУ-1Н-З-EI60-Ф500-2Ф</t>
    </r>
    <r>
      <rPr>
        <i/>
        <sz val="10"/>
        <color rgb="FF821E82"/>
        <rFont val="Arial"/>
        <family val="2"/>
        <charset val="204"/>
      </rPr>
      <t xml:space="preserve">
2 573,33 = [22 800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</si>
  <si>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КПУ-1Н-З-EI60-Ф630-2Ф</t>
    </r>
    <r>
      <rPr>
        <i/>
        <sz val="10"/>
        <color rgb="FF821E82"/>
        <rFont val="Arial"/>
        <family val="2"/>
        <charset val="204"/>
      </rPr>
      <t xml:space="preserve">
2 595,91 = [23 000 / 1,22 /  7,57] +  3% Трансп +  1,2% Заг.скл</t>
    </r>
  </si>
  <si>
    <r>
      <t>ОБОРУДОВАНИЕ:_x000D_
Клапан противопожарный нормально-закрытый, EI60 с электроприводом 220В КПУ-1Н-З-EI60-Ф710-2Ф</t>
    </r>
    <r>
      <rPr>
        <i/>
        <sz val="10"/>
        <color rgb="FF821E82"/>
        <rFont val="Arial"/>
        <family val="2"/>
        <charset val="204"/>
      </rPr>
      <t xml:space="preserve">
2 821,65 = [25 000 / 1,22 /  7,57] +  3% Трансп +  1,2% Заг.скл</t>
    </r>
  </si>
  <si>
    <r>
      <t>Декоративная решетка РОН 130-1500x600</t>
    </r>
    <r>
      <rPr>
        <i/>
        <sz val="10"/>
        <rFont val="Arial"/>
        <family val="2"/>
        <charset val="204"/>
      </rPr>
      <t xml:space="preserve">
721,36 = [8 490 / 1,22 /  9,84] +  2% Заг.скл</t>
    </r>
  </si>
  <si>
    <r>
      <t>Декоративная решетка РОН 130-1200x400</t>
    </r>
    <r>
      <rPr>
        <i/>
        <sz val="10"/>
        <rFont val="Arial"/>
        <family val="2"/>
        <charset val="204"/>
      </rPr>
      <t xml:space="preserve">
701,47 = [8 256 / 1,22 /  9,84] +  2% Заг.скл</t>
    </r>
  </si>
  <si>
    <r>
      <t>Декоративная решетка РОН 130-1000x1000</t>
    </r>
    <r>
      <rPr>
        <i/>
        <sz val="10"/>
        <rFont val="Arial"/>
        <family val="2"/>
        <charset val="204"/>
      </rPr>
      <t xml:space="preserve">
607,93 = [7 155 / 1,22 /  9,84] +  2% Заг.скл</t>
    </r>
  </si>
  <si>
    <r>
      <t>Декоративная решетка РОН 130-900х900</t>
    </r>
    <r>
      <rPr>
        <i/>
        <sz val="10"/>
        <rFont val="Arial"/>
        <family val="2"/>
        <charset val="204"/>
      </rPr>
      <t xml:space="preserve">
561,20 = [6 605 / 1,22 /  9,84] +  2% Заг.скл</t>
    </r>
  </si>
  <si>
    <r>
      <t>Декоративная решетка РОН 130-900х400</t>
    </r>
    <r>
      <rPr>
        <i/>
        <sz val="10"/>
        <rFont val="Arial"/>
        <family val="2"/>
        <charset val="204"/>
      </rPr>
      <t xml:space="preserve">
561,20 = [6 605 / 1,22 /  9,84] +  2% Заг.скл</t>
    </r>
  </si>
  <si>
    <r>
      <t>Декоративная решетка РОН 130-800х500</t>
    </r>
    <r>
      <rPr>
        <i/>
        <sz val="10"/>
        <rFont val="Arial"/>
        <family val="2"/>
        <charset val="204"/>
      </rPr>
      <t xml:space="preserve">
561,20 = [6 605 / 1,22 /  9,84] +  2% Заг.скл</t>
    </r>
  </si>
  <si>
    <r>
      <t>Декоративная решетка РОН 130-700х600</t>
    </r>
    <r>
      <rPr>
        <i/>
        <sz val="10"/>
        <rFont val="Arial"/>
        <family val="2"/>
        <charset val="204"/>
      </rPr>
      <t xml:space="preserve">
467,65 = [5 504 / 1,22 /  9,84] +  2% Заг.скл</t>
    </r>
  </si>
  <si>
    <r>
      <t>Декоративная решетка РОН 130-700х400</t>
    </r>
    <r>
      <rPr>
        <i/>
        <sz val="10"/>
        <rFont val="Arial"/>
        <family val="2"/>
        <charset val="204"/>
      </rPr>
      <t xml:space="preserve">
467,65 = [5 504 / 1,22 /  9,84] +  2% Заг.скл</t>
    </r>
  </si>
  <si>
    <r>
      <t>Декоративная решетка РОН 130-700х300</t>
    </r>
    <r>
      <rPr>
        <i/>
        <sz val="10"/>
        <rFont val="Arial"/>
        <family val="2"/>
        <charset val="204"/>
      </rPr>
      <t xml:space="preserve">
467,65 = [5 504 / 1,22 /  9,84] +  2% Заг.скл</t>
    </r>
  </si>
  <si>
    <r>
      <t>Декоративная решетка РОН 130-600х400</t>
    </r>
    <r>
      <rPr>
        <i/>
        <sz val="10"/>
        <rFont val="Arial"/>
        <family val="2"/>
        <charset val="204"/>
      </rPr>
      <t xml:space="preserve">
420,92 = [4 954 / 1,22 /  9,84] +  2% Заг.скл</t>
    </r>
  </si>
  <si>
    <t>1,2*1,15</t>
  </si>
  <si>
    <t>1,2*1,25</t>
  </si>
  <si>
    <r>
      <t>Кран балансировочный ручной Д40</t>
    </r>
    <r>
      <rPr>
        <i/>
        <sz val="10"/>
        <rFont val="Arial"/>
        <family val="2"/>
        <charset val="204"/>
      </rPr>
      <t xml:space="preserve">
2 623,76 = [30 880,03 / 1,22 /  9,84] +  2% Заг.скл</t>
    </r>
  </si>
  <si>
    <r>
      <t>Кран балансировочный ручной Д50</t>
    </r>
    <r>
      <rPr>
        <i/>
        <sz val="10"/>
        <rFont val="Arial"/>
        <family val="2"/>
        <charset val="204"/>
      </rPr>
      <t xml:space="preserve">
2 740,11 = [32 249,48 / 1,22 /  9,84] +  2% Заг.скл</t>
    </r>
  </si>
  <si>
    <r>
      <t>Кран балансировочный ручной Д89</t>
    </r>
    <r>
      <rPr>
        <i/>
        <sz val="10"/>
        <rFont val="Arial"/>
        <family val="2"/>
        <charset val="204"/>
      </rPr>
      <t xml:space="preserve">
5 497,22 = [64 699,04 / 1,22 /  9,84] +  2% Заг.скл</t>
    </r>
  </si>
  <si>
    <r>
      <t>ОБОРУДОВАНИЕ:_x000D_
Наружный блок VRF системы AU08NFKERA   Haier</t>
    </r>
    <r>
      <rPr>
        <i/>
        <sz val="10"/>
        <color rgb="FF821E82"/>
        <rFont val="Arial"/>
        <family val="2"/>
        <charset val="204"/>
      </rPr>
      <t xml:space="preserve">
81 869,88 = [725 374,27 / 1,22 /  7,57] +  3% Трансп +  1,2% Заг.скл</t>
    </r>
  </si>
  <si>
    <r>
      <t>ОБОРУДОВАНИЕ:_x000D_
"Наружный блок VRF системы   AU10NFKERA  (Haier (Китай))"</t>
    </r>
    <r>
      <rPr>
        <i/>
        <sz val="10"/>
        <color rgb="FF821E82"/>
        <rFont val="Arial"/>
        <family val="2"/>
        <charset val="204"/>
      </rPr>
      <t xml:space="preserve">
99 135,47 = [878 348,86 / 1,22 /  7,57] +  3% Трансп +  1,2% Заг.скл</t>
    </r>
  </si>
  <si>
    <r>
      <t>ОБОРУДОВАНИЕ:_x000D_
Внутренние блоки VRV системы с пультом управления и декоративной панелью AB122MNERAB   (Haier (Китай))</t>
    </r>
    <r>
      <rPr>
        <i/>
        <sz val="10"/>
        <color rgb="FF821E82"/>
        <rFont val="Arial"/>
        <family val="2"/>
        <charset val="204"/>
      </rPr>
      <t xml:space="preserve">
111 622,28 = [988 983,12 / 1,22 /  7,57] +  3% Трансп +  1,2% Заг.скл</t>
    </r>
  </si>
  <si>
    <r>
      <t>ОБОРУДОВАНИЕ:_x000D_
Внутренние блоки VRV системы с пультом управления и декоративной панелью AB092MNERAB  (Haier (Китай))</t>
    </r>
    <r>
      <rPr>
        <i/>
        <sz val="10"/>
        <color rgb="FF821E82"/>
        <rFont val="Arial"/>
        <family val="2"/>
        <charset val="204"/>
      </rPr>
      <t xml:space="preserve">
48 728,51 = [431 738,82 / 1,22 /  7,57] +  3% Трансп +  1,2% Заг.скл</t>
    </r>
  </si>
  <si>
    <r>
      <t>ОБОРУДОВАНИЕ:_x000D_
Внутренние блоки VRV системы с пультом управления и декоративной панелью AB182MNERAB   (Haier (Китай))</t>
    </r>
    <r>
      <rPr>
        <i/>
        <sz val="10"/>
        <color rgb="FF821E82"/>
        <rFont val="Arial"/>
        <family val="2"/>
        <charset val="204"/>
      </rPr>
      <t xml:space="preserve">
22 065,74 = [195 504,37 / 1,22 /  7,57] +  3% Трансп +  1,2% Заг.скл</t>
    </r>
  </si>
  <si>
    <r>
      <t>ОБОРУДОВАНИЕ:_x000D_
Внутренние блоки VRV системы с пультом управления и декоративной панелью AB242MNERAB    (Haier (Китай))</t>
    </r>
    <r>
      <rPr>
        <i/>
        <sz val="10"/>
        <color rgb="FF821E82"/>
        <rFont val="Arial"/>
        <family val="2"/>
        <charset val="204"/>
      </rPr>
      <t xml:space="preserve">
23 263,11 = [206 113,14 / 1,22 /  7,57] +  3% Трансп +  1,2% Заг.скл</t>
    </r>
  </si>
  <si>
    <r>
      <t>ОБОРУДОВАНИЕ:_x000D_
Сплит система с пультом управления и низкотемпературным комплектом  AC105S2LH1FA/1U105S1LS1FA (Haier (Китай))</t>
    </r>
    <r>
      <rPr>
        <i/>
        <sz val="10"/>
        <color rgb="FF821E82"/>
        <rFont val="Arial"/>
        <family val="2"/>
        <charset val="204"/>
      </rPr>
      <t xml:space="preserve">
17 821,50 = [157 900 / 1,22 /  7,57] +  3% Трансп +  1,2% Заг.скл</t>
    </r>
  </si>
  <si>
    <r>
      <t>ОБОРУДОВАНИЕ:_x000D_
Сплит система с пультом управления и низкотемпературным комплектом  HSU-33HPL103/ R3(IN)/HSU-33HPL03/ R3(OUT) (Haier (Китай))</t>
    </r>
    <r>
      <rPr>
        <i/>
        <sz val="10"/>
        <color rgb="FF821E82"/>
        <rFont val="Arial"/>
        <family val="2"/>
        <charset val="204"/>
      </rPr>
      <t xml:space="preserve">
16 117,22 = [142 800 / 1,22 /  7,57] +  3% Трансп +  1,2% Заг.скл</t>
    </r>
  </si>
  <si>
    <r>
      <t>ОБОРУДОВАНИЕ:_x000D_
Рефнет FQG-B335A  (Haier (Китай))</t>
    </r>
    <r>
      <rPr>
        <i/>
        <sz val="10"/>
        <color rgb="FF821E82"/>
        <rFont val="Arial"/>
        <family val="2"/>
        <charset val="204"/>
      </rPr>
      <t xml:space="preserve">
1 892,27 = [16 765,64 / 1,22 /  7,57] +  3% Трансп +  1,2% Заг.скл</t>
    </r>
  </si>
  <si>
    <t>ОБОРУДОВАНИЕ:_x000D_
Насос дренажный (помпа) для кондиционеров производительность 10 л/ч, высота всасывания 1,5 м, высота отведения конденсата 6 м</t>
  </si>
  <si>
    <r>
      <t>ОБОРУДОВАНИЕ:_x000D_
Плата PI485 PMNFP14A1.ENCXLRU</t>
    </r>
    <r>
      <rPr>
        <i/>
        <sz val="10"/>
        <color rgb="FF821E82"/>
        <rFont val="Arial"/>
        <family val="2"/>
        <charset val="204"/>
      </rPr>
      <t xml:space="preserve">
985,21 = [8 729 / 1,22 /  7,57] +  3% Трансп +  1,2% Заг.скл</t>
    </r>
  </si>
  <si>
    <r>
      <t>ОБОРУДОВАНИЕ:_x000D_
"Центральный контроллер AC Smart 5 с сенсорным дисплеем  (управление, планирование и мониторинг  до 128 внутренних блоков) PACS5A000"</t>
    </r>
    <r>
      <rPr>
        <i/>
        <sz val="10"/>
        <color rgb="FF821E82"/>
        <rFont val="Arial"/>
        <family val="2"/>
        <charset val="204"/>
      </rPr>
      <t xml:space="preserve">
35 191,79 = [311 802,31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</si>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</sst>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699"/>
  <sheetViews>
    <sheetView tabSelected="1" zoomScaleNormal="100" workbookViewId="0">
      <selection activeCell="N12" sqref="N12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6" width="11.28515625" bestFit="1" customWidth="1"/>
    <col min="7" max="7" width="8.71093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36" t="s">
        <v>2178</v>
      </c>
      <c r="K2" s="36"/>
    </row>
    <row r="3" spans="1:42" ht="47.25" x14ac:dyDescent="0.25">
      <c r="A3" s="17" t="s">
        <v>2363</v>
      </c>
      <c r="B3" s="17"/>
      <c r="C3" s="17"/>
      <c r="D3" s="17"/>
      <c r="E3" s="17"/>
      <c r="F3" s="17"/>
      <c r="G3" s="17"/>
      <c r="H3" s="17"/>
      <c r="I3" s="17"/>
      <c r="J3" s="17"/>
      <c r="K3" s="17"/>
      <c r="AP3" s="37" t="s">
        <v>2179</v>
      </c>
    </row>
    <row r="4" spans="1:42" x14ac:dyDescent="0.2">
      <c r="A4" s="18" t="s">
        <v>2157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42" ht="14.2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75" x14ac:dyDescent="0.25">
      <c r="A6" s="17" t="str">
        <f>CONCATENATE( "ЛОКАЛЬНАЯ СМЕТА № ",IF(Source!F12&lt;&gt;"Новый объект", Source!F12, ""))</f>
        <v>ЛОКАЛЬНАЯ СМЕТА № 02-01-07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42" ht="14.25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25">
      <c r="A8" s="20" t="s">
        <v>21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42" x14ac:dyDescent="0.2">
      <c r="A9" s="21" t="s">
        <v>2158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42" ht="14.2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.25" x14ac:dyDescent="0.2">
      <c r="A11" s="23" t="str">
        <f>CONCATENATE( "Основание: чертежи № ", Source!J12)</f>
        <v>Основание: чертежи № 2024-00375-01-0-ИОС4.2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42" ht="14.25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42" ht="71.25" x14ac:dyDescent="0.2">
      <c r="A13" s="16"/>
      <c r="B13" s="16"/>
      <c r="C13" s="16"/>
      <c r="D13" s="16"/>
      <c r="E13" s="16"/>
      <c r="F13" s="16"/>
      <c r="G13" s="16"/>
      <c r="H13" s="16"/>
      <c r="I13" s="25" t="s">
        <v>2159</v>
      </c>
      <c r="J13" s="25" t="s">
        <v>2160</v>
      </c>
      <c r="K13" s="16"/>
    </row>
    <row r="14" spans="1:42" ht="15" x14ac:dyDescent="0.25">
      <c r="A14" s="16"/>
      <c r="B14" s="16"/>
      <c r="C14" s="16"/>
      <c r="D14" s="16"/>
      <c r="E14" s="26" t="s">
        <v>2161</v>
      </c>
      <c r="F14" s="26"/>
      <c r="G14" s="26"/>
      <c r="H14" s="26"/>
      <c r="I14" s="27">
        <f>I15+I16+I17+I18</f>
        <v>5753.96</v>
      </c>
      <c r="J14" s="27">
        <f>J15+J16+J17+J18</f>
        <v>53075.770000000004</v>
      </c>
      <c r="K14" s="28" t="s">
        <v>2359</v>
      </c>
    </row>
    <row r="15" spans="1:42" ht="14.25" x14ac:dyDescent="0.2">
      <c r="A15" s="16"/>
      <c r="B15" s="16"/>
      <c r="C15" s="16"/>
      <c r="D15" s="16"/>
      <c r="E15" s="29" t="s">
        <v>34</v>
      </c>
      <c r="F15" s="29"/>
      <c r="G15" s="29"/>
      <c r="H15" s="29"/>
      <c r="I15" s="30">
        <f>ROUND((Source!F1553)/1000, 2)</f>
        <v>1985.27</v>
      </c>
      <c r="J15" s="30">
        <f>ROUND((Source!P1553)/1000, 2)</f>
        <v>24368.16</v>
      </c>
      <c r="K15" s="16" t="s">
        <v>2359</v>
      </c>
    </row>
    <row r="16" spans="1:42" ht="14.25" x14ac:dyDescent="0.2">
      <c r="A16" s="16"/>
      <c r="B16" s="16"/>
      <c r="C16" s="16"/>
      <c r="D16" s="16"/>
      <c r="E16" s="29" t="s">
        <v>2162</v>
      </c>
      <c r="F16" s="29"/>
      <c r="G16" s="29"/>
      <c r="H16" s="29"/>
      <c r="I16" s="30">
        <f>ROUND((Source!F1554)/1000, 2)</f>
        <v>0.44</v>
      </c>
      <c r="J16" s="30">
        <f>ROUND((Source!P1554)/1000, 2)</f>
        <v>23.73</v>
      </c>
      <c r="K16" s="16" t="s">
        <v>2359</v>
      </c>
    </row>
    <row r="17" spans="1:42" ht="14.25" x14ac:dyDescent="0.2">
      <c r="A17" s="16"/>
      <c r="B17" s="16"/>
      <c r="C17" s="16"/>
      <c r="D17" s="16"/>
      <c r="E17" s="29" t="s">
        <v>2163</v>
      </c>
      <c r="F17" s="29"/>
      <c r="G17" s="29"/>
      <c r="H17" s="29"/>
      <c r="I17" s="30">
        <f>ROUND((Source!F1545)/1000, 2)</f>
        <v>3768.25</v>
      </c>
      <c r="J17" s="30">
        <f>ROUND((Source!P1545)/1000, 2)</f>
        <v>28683.88</v>
      </c>
      <c r="K17" s="16" t="s">
        <v>2359</v>
      </c>
    </row>
    <row r="18" spans="1:42" ht="14.25" x14ac:dyDescent="0.2">
      <c r="A18" s="16"/>
      <c r="B18" s="16"/>
      <c r="C18" s="16"/>
      <c r="D18" s="16"/>
      <c r="E18" s="29" t="s">
        <v>2164</v>
      </c>
      <c r="F18" s="29"/>
      <c r="G18" s="29"/>
      <c r="H18" s="29"/>
      <c r="I18" s="30">
        <f>ROUND((Source!F1555+Source!F1556)/1000, 2)</f>
        <v>0</v>
      </c>
      <c r="J18" s="30">
        <f>ROUND((Source!P1555+Source!P1556)/1000, 2)</f>
        <v>0</v>
      </c>
      <c r="K18" s="16" t="s">
        <v>2359</v>
      </c>
    </row>
    <row r="19" spans="1:42" ht="14.25" x14ac:dyDescent="0.2">
      <c r="A19" s="16"/>
      <c r="B19" s="16"/>
      <c r="C19" s="16"/>
      <c r="D19" s="16"/>
      <c r="E19" s="29" t="s">
        <v>2165</v>
      </c>
      <c r="F19" s="29"/>
      <c r="G19" s="29"/>
      <c r="H19" s="29"/>
      <c r="I19" s="30">
        <f>(Source!F1551+ Source!F1550)/1000</f>
        <v>94.58856999999999</v>
      </c>
      <c r="J19" s="30">
        <f>((Source!P1551 + Source!P1550)/1000)</f>
        <v>5330.0659499999992</v>
      </c>
      <c r="K19" s="16" t="s">
        <v>2359</v>
      </c>
    </row>
    <row r="20" spans="1:42" ht="14.25" x14ac:dyDescent="0.2">
      <c r="A20" s="16"/>
      <c r="B20" s="16"/>
      <c r="C20" s="16"/>
      <c r="D20" s="16"/>
      <c r="E20" s="29" t="s">
        <v>2166</v>
      </c>
      <c r="F20" s="29"/>
      <c r="G20" s="29"/>
      <c r="H20" s="29"/>
      <c r="I20" s="30">
        <f>Source!F1558</f>
        <v>7684.5827036344235</v>
      </c>
      <c r="J20" s="30"/>
      <c r="K20" s="16" t="s">
        <v>1319</v>
      </c>
    </row>
    <row r="21" spans="1:42" ht="14.25" hidden="1" x14ac:dyDescent="0.2">
      <c r="A21" s="16"/>
      <c r="B21" s="16"/>
      <c r="C21" s="16"/>
      <c r="D21" s="16"/>
      <c r="E21" s="31" t="s">
        <v>2167</v>
      </c>
      <c r="F21" s="31"/>
      <c r="G21" s="31"/>
      <c r="H21" s="31"/>
      <c r="I21" s="30"/>
      <c r="J21" s="30"/>
      <c r="K21" s="16"/>
    </row>
    <row r="22" spans="1:42" ht="14.25" hidden="1" x14ac:dyDescent="0.2">
      <c r="A22" s="16"/>
      <c r="B22" s="16"/>
      <c r="C22" s="16"/>
      <c r="D22" s="16"/>
      <c r="E22" s="32" t="s">
        <v>151</v>
      </c>
      <c r="F22" s="32"/>
      <c r="G22" s="32"/>
      <c r="H22" s="32"/>
      <c r="I22" s="30">
        <f>SUM(Y1:Y1692)/1000</f>
        <v>0</v>
      </c>
      <c r="J22" s="30">
        <f>SUM(Z1:Z1692)/1000</f>
        <v>0</v>
      </c>
      <c r="K22" s="16" t="s">
        <v>2359</v>
      </c>
    </row>
    <row r="23" spans="1:42" ht="14.25" x14ac:dyDescent="0.2">
      <c r="A23" s="16"/>
      <c r="B23" s="16"/>
      <c r="C23" s="16"/>
      <c r="D23" s="16"/>
      <c r="E23" s="16"/>
      <c r="F23" s="33"/>
      <c r="G23" s="33"/>
      <c r="H23" s="33"/>
      <c r="I23" s="30"/>
      <c r="J23" s="30"/>
      <c r="K23" s="16"/>
    </row>
    <row r="24" spans="1:42" ht="14.25" x14ac:dyDescent="0.2">
      <c r="A24" s="16" t="s">
        <v>2180</v>
      </c>
      <c r="B24" s="16"/>
      <c r="C24" s="16"/>
      <c r="D24" s="16"/>
      <c r="E24" s="16"/>
      <c r="F24" s="33"/>
      <c r="G24" s="33"/>
      <c r="H24" s="33"/>
      <c r="I24" s="30"/>
      <c r="J24" s="30"/>
      <c r="K24" s="16"/>
    </row>
    <row r="25" spans="1:42" ht="28.5" x14ac:dyDescent="0.2">
      <c r="A25" s="23" t="s">
        <v>2181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AP25" s="38" t="s">
        <v>2181</v>
      </c>
    </row>
    <row r="26" spans="1:42" ht="114" x14ac:dyDescent="0.2">
      <c r="A26" s="34" t="s">
        <v>2168</v>
      </c>
      <c r="B26" s="34" t="s">
        <v>2169</v>
      </c>
      <c r="C26" s="34" t="s">
        <v>2170</v>
      </c>
      <c r="D26" s="34" t="s">
        <v>2171</v>
      </c>
      <c r="E26" s="34" t="s">
        <v>2172</v>
      </c>
      <c r="F26" s="34" t="s">
        <v>2173</v>
      </c>
      <c r="G26" s="35" t="s">
        <v>2174</v>
      </c>
      <c r="H26" s="35" t="s">
        <v>2175</v>
      </c>
      <c r="I26" s="34" t="s">
        <v>2182</v>
      </c>
      <c r="J26" s="34" t="s">
        <v>2176</v>
      </c>
      <c r="K26" s="34" t="s">
        <v>2177</v>
      </c>
    </row>
    <row r="27" spans="1:42" ht="14.25" x14ac:dyDescent="0.2">
      <c r="A27" s="34">
        <v>1</v>
      </c>
      <c r="B27" s="34">
        <v>2</v>
      </c>
      <c r="C27" s="34">
        <v>3</v>
      </c>
      <c r="D27" s="34">
        <v>4</v>
      </c>
      <c r="E27" s="34">
        <v>5</v>
      </c>
      <c r="F27" s="34">
        <v>6</v>
      </c>
      <c r="G27" s="34">
        <v>7</v>
      </c>
      <c r="H27" s="34">
        <v>8</v>
      </c>
      <c r="I27" s="34">
        <v>9</v>
      </c>
      <c r="J27" s="34">
        <v>10</v>
      </c>
      <c r="K27" s="34">
        <v>11</v>
      </c>
    </row>
    <row r="29" spans="1:42" ht="16.5" x14ac:dyDescent="0.2">
      <c r="A29" s="39" t="str">
        <f>CONCATENATE("Локальная смета: ",IF(Source!G20&lt;&gt;"Новая локальная смета", Source!G20, ""))</f>
        <v>Локальная смета: Вентиляция и кондиционирование воздуха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1" spans="1:42" ht="16.5" x14ac:dyDescent="0.2">
      <c r="A31" s="39" t="str">
        <f>CONCATENATE("Раздел: ",IF(Source!G24&lt;&gt;"Новый раздел", Source!G24, ""))</f>
        <v>Раздел: Вентиляция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3" spans="1:29" ht="16.5" x14ac:dyDescent="0.2">
      <c r="A33" s="39" t="str">
        <f>CONCATENATE("Подраздел: ",IF(Source!G28&lt;&gt;"Новый подраздел", Source!G28, ""))</f>
        <v>Подраздел: Приточные установки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29" ht="57" x14ac:dyDescent="0.2">
      <c r="A34" s="40">
        <v>1</v>
      </c>
      <c r="B34" s="40" t="str">
        <f>Source!F32</f>
        <v>3.20-40-1</v>
      </c>
      <c r="C34" s="40" t="s">
        <v>28</v>
      </c>
      <c r="D34" s="42" t="str">
        <f>Source!H32</f>
        <v>1 КАМЕРА</v>
      </c>
      <c r="E34" s="41">
        <f>Source!I32</f>
        <v>16</v>
      </c>
      <c r="F34" s="44"/>
      <c r="G34" s="43"/>
      <c r="H34" s="41"/>
      <c r="I34" s="44"/>
      <c r="J34" s="41"/>
      <c r="K34" s="44"/>
      <c r="Q34">
        <f>Source!X32</f>
        <v>13217.43</v>
      </c>
      <c r="R34">
        <f>Source!X33</f>
        <v>744802.02</v>
      </c>
      <c r="S34">
        <f>Source!Y32</f>
        <v>7396.91</v>
      </c>
      <c r="T34">
        <f>Source!Y33</f>
        <v>416815.81</v>
      </c>
      <c r="U34">
        <f>ROUND((175/100)*ROUND(Source!R32, 2), 2)</f>
        <v>337.38</v>
      </c>
      <c r="V34">
        <f>ROUND((0/100)*ROUND(Source!R33, 2), 2)</f>
        <v>0</v>
      </c>
      <c r="AC34">
        <v>0</v>
      </c>
    </row>
    <row r="35" spans="1:29" ht="28.5" x14ac:dyDescent="0.2">
      <c r="A35" s="40"/>
      <c r="B35" s="40"/>
      <c r="C35" s="40" t="s">
        <v>2183</v>
      </c>
      <c r="D35" s="42"/>
      <c r="E35" s="41"/>
      <c r="F35" s="44">
        <f>Source!AO32</f>
        <v>482.4</v>
      </c>
      <c r="G35" s="45" t="s">
        <v>2184</v>
      </c>
      <c r="H35" s="41">
        <f>Source!AV33</f>
        <v>1.0669999999999999</v>
      </c>
      <c r="I35" s="44">
        <f>Source!S32</f>
        <v>11933.29</v>
      </c>
      <c r="J35" s="41">
        <f>IF(Source!BA33&lt;&gt; 0, Source!BA33, 1)</f>
        <v>56.35</v>
      </c>
      <c r="K35" s="44">
        <f>Source!S33</f>
        <v>672440.89</v>
      </c>
    </row>
    <row r="36" spans="1:29" ht="28.5" x14ac:dyDescent="0.2">
      <c r="A36" s="40"/>
      <c r="B36" s="40"/>
      <c r="C36" s="40" t="s">
        <v>2185</v>
      </c>
      <c r="D36" s="42"/>
      <c r="E36" s="41"/>
      <c r="F36" s="44">
        <f>Source!AM32</f>
        <v>71.069999999999993</v>
      </c>
      <c r="G36" s="45" t="s">
        <v>2186</v>
      </c>
      <c r="H36" s="41">
        <f>Source!AV33</f>
        <v>1.0669999999999999</v>
      </c>
      <c r="I36" s="44">
        <f>Source!Q32</f>
        <v>1910.96</v>
      </c>
      <c r="J36" s="41">
        <f>IF(Source!BB33&lt;&gt; 0, Source!BB33, 1)</f>
        <v>15.22</v>
      </c>
      <c r="K36" s="44">
        <f>Source!Q33</f>
        <v>29084.81</v>
      </c>
    </row>
    <row r="37" spans="1:29" ht="28.5" x14ac:dyDescent="0.2">
      <c r="A37" s="40"/>
      <c r="B37" s="40"/>
      <c r="C37" s="40" t="s">
        <v>2187</v>
      </c>
      <c r="D37" s="42"/>
      <c r="E37" s="41"/>
      <c r="F37" s="44">
        <f>Source!AN32</f>
        <v>7.17</v>
      </c>
      <c r="G37" s="45" t="s">
        <v>2186</v>
      </c>
      <c r="H37" s="41">
        <f>Source!AV33</f>
        <v>1.0669999999999999</v>
      </c>
      <c r="I37" s="46">
        <f>Source!R32</f>
        <v>192.79</v>
      </c>
      <c r="J37" s="41">
        <f>IF(Source!BS33&lt;&gt; 0, Source!BS33, 1)</f>
        <v>56.35</v>
      </c>
      <c r="K37" s="46">
        <f>Source!R33</f>
        <v>10863.72</v>
      </c>
    </row>
    <row r="38" spans="1:29" ht="14.25" x14ac:dyDescent="0.2">
      <c r="A38" s="40"/>
      <c r="B38" s="40"/>
      <c r="C38" s="40" t="s">
        <v>2188</v>
      </c>
      <c r="D38" s="42"/>
      <c r="E38" s="41"/>
      <c r="F38" s="44">
        <f>Source!AL32</f>
        <v>223.41</v>
      </c>
      <c r="G38" s="45" t="s">
        <v>3</v>
      </c>
      <c r="H38" s="41">
        <f>Source!AW33</f>
        <v>1</v>
      </c>
      <c r="I38" s="44">
        <f>Source!P32</f>
        <v>3574.56</v>
      </c>
      <c r="J38" s="41">
        <f>IF(Source!BC33&lt;&gt; 0, Source!BC33, 1)</f>
        <v>9.16</v>
      </c>
      <c r="K38" s="44">
        <f>Source!P33</f>
        <v>32742.97</v>
      </c>
    </row>
    <row r="39" spans="1:29" ht="14.25" x14ac:dyDescent="0.2">
      <c r="A39" s="40"/>
      <c r="B39" s="40"/>
      <c r="C39" s="40" t="s">
        <v>2189</v>
      </c>
      <c r="D39" s="42" t="s">
        <v>2190</v>
      </c>
      <c r="E39" s="41">
        <f>Source!BZ33</f>
        <v>109</v>
      </c>
      <c r="F39" s="44"/>
      <c r="G39" s="43"/>
      <c r="H39" s="41"/>
      <c r="I39" s="44">
        <f>SUM(Q34:Q38)</f>
        <v>13217.43</v>
      </c>
      <c r="J39" s="41">
        <f>Source!AT33</f>
        <v>109</v>
      </c>
      <c r="K39" s="44">
        <f>SUM(R34:R38)</f>
        <v>744802.02</v>
      </c>
    </row>
    <row r="40" spans="1:29" ht="14.25" x14ac:dyDescent="0.2">
      <c r="A40" s="40"/>
      <c r="B40" s="40"/>
      <c r="C40" s="40" t="s">
        <v>2191</v>
      </c>
      <c r="D40" s="42" t="s">
        <v>2190</v>
      </c>
      <c r="E40" s="41">
        <f>Source!CA33</f>
        <v>61</v>
      </c>
      <c r="F40" s="44"/>
      <c r="G40" s="43"/>
      <c r="H40" s="41"/>
      <c r="I40" s="44">
        <f>SUM(S34:S39)</f>
        <v>7396.91</v>
      </c>
      <c r="J40" s="41">
        <f>Source!AU33</f>
        <v>61</v>
      </c>
      <c r="K40" s="44">
        <f>SUM(T34:T39)</f>
        <v>416815.81</v>
      </c>
    </row>
    <row r="41" spans="1:29" ht="28.5" x14ac:dyDescent="0.2">
      <c r="A41" s="47"/>
      <c r="B41" s="47"/>
      <c r="C41" s="47" t="s">
        <v>2192</v>
      </c>
      <c r="D41" s="48" t="s">
        <v>2193</v>
      </c>
      <c r="E41" s="49">
        <f>Source!AQ32</f>
        <v>40.1</v>
      </c>
      <c r="F41" s="50"/>
      <c r="G41" s="51" t="s">
        <v>2184</v>
      </c>
      <c r="H41" s="49">
        <f>Source!AV33</f>
        <v>1.0669999999999999</v>
      </c>
      <c r="I41" s="50">
        <f>Source!U32</f>
        <v>991.96685279999986</v>
      </c>
      <c r="J41" s="49"/>
      <c r="K41" s="50"/>
    </row>
    <row r="42" spans="1:29" ht="15" x14ac:dyDescent="0.2">
      <c r="C42" s="52" t="s">
        <v>2194</v>
      </c>
      <c r="H42" s="53">
        <f>I35+I36+I38+I39+I40+0-0-0</f>
        <v>38033.15</v>
      </c>
      <c r="I42" s="53"/>
      <c r="J42" s="53">
        <f>K35+K36+K38+K39+K40+0-0-0</f>
        <v>1895886.5</v>
      </c>
      <c r="K42" s="53"/>
    </row>
    <row r="43" spans="1:29" ht="15" hidden="1" x14ac:dyDescent="0.2">
      <c r="C43" s="52" t="s">
        <v>2195</v>
      </c>
      <c r="H43" s="55">
        <f>0+0</f>
        <v>0</v>
      </c>
      <c r="I43" s="55"/>
      <c r="J43" s="55">
        <f>0+0</f>
        <v>0</v>
      </c>
      <c r="K43" s="55"/>
    </row>
    <row r="44" spans="1:29" ht="15" x14ac:dyDescent="0.2">
      <c r="C44" s="52" t="s">
        <v>2196</v>
      </c>
      <c r="H44" s="55">
        <f>I35+I36+I38+I39+I40+0</f>
        <v>38033.15</v>
      </c>
      <c r="I44" s="55"/>
      <c r="J44" s="55">
        <f>K35+K36+K38+K39+K40+0</f>
        <v>1895886.5</v>
      </c>
      <c r="K44" s="55"/>
      <c r="O44" s="56">
        <f>I35+I36+I38+I39+I40+0</f>
        <v>38033.15</v>
      </c>
      <c r="P44" s="56">
        <f>K35+K36+K38+K39+K40+0</f>
        <v>1895886.5</v>
      </c>
    </row>
    <row r="46" spans="1:29" ht="68.25" x14ac:dyDescent="0.2">
      <c r="A46" s="57">
        <v>2</v>
      </c>
      <c r="B46" s="57" t="str">
        <f>Source!F34</f>
        <v>КА, п.1</v>
      </c>
      <c r="C46" s="57" t="s">
        <v>2197</v>
      </c>
      <c r="D46" s="58" t="str">
        <f>Source!H34</f>
        <v>ШТ</v>
      </c>
      <c r="E46" s="59">
        <f>Source!I34</f>
        <v>1</v>
      </c>
      <c r="F46" s="60">
        <f>Source!AL34</f>
        <v>38705.03</v>
      </c>
      <c r="G46" s="61" t="s">
        <v>3</v>
      </c>
      <c r="H46" s="59">
        <f>Source!AW35</f>
        <v>1</v>
      </c>
      <c r="I46" s="60">
        <f>Source!P34</f>
        <v>38705.03</v>
      </c>
      <c r="J46" s="59">
        <f>IF(Source!BC35&lt;&gt; 0, Source!BC35, 1)</f>
        <v>7.57</v>
      </c>
      <c r="K46" s="60">
        <f>Source!P35</f>
        <v>292997.08</v>
      </c>
      <c r="Q46">
        <f>Source!X34</f>
        <v>0</v>
      </c>
      <c r="R46">
        <f>Source!X35</f>
        <v>0</v>
      </c>
      <c r="S46">
        <f>Source!Y34</f>
        <v>0</v>
      </c>
      <c r="T46">
        <f>Source!Y35</f>
        <v>0</v>
      </c>
      <c r="U46">
        <f>ROUND((175/100)*ROUND(Source!R34, 2), 2)</f>
        <v>0</v>
      </c>
      <c r="V46">
        <f>ROUND((0/100)*ROUND(Source!R35, 2), 2)</f>
        <v>0</v>
      </c>
      <c r="AC46">
        <v>5</v>
      </c>
    </row>
    <row r="47" spans="1:29" ht="15" x14ac:dyDescent="0.2">
      <c r="A47" s="62"/>
      <c r="B47" s="62"/>
      <c r="C47" s="63" t="s">
        <v>2196</v>
      </c>
      <c r="D47" s="62"/>
      <c r="E47" s="62"/>
      <c r="F47" s="62"/>
      <c r="G47" s="62"/>
      <c r="H47" s="64">
        <f>I46+0</f>
        <v>38705.03</v>
      </c>
      <c r="I47" s="64"/>
      <c r="J47" s="64">
        <f>K46+0</f>
        <v>292997.08</v>
      </c>
      <c r="K47" s="64"/>
      <c r="O47" s="56">
        <f>I46+0</f>
        <v>38705.03</v>
      </c>
      <c r="P47" s="56">
        <f>K46+0</f>
        <v>292997.08</v>
      </c>
    </row>
    <row r="49" spans="1:29" ht="68.25" x14ac:dyDescent="0.2">
      <c r="A49" s="57">
        <v>3</v>
      </c>
      <c r="B49" s="57" t="str">
        <f>Source!F36</f>
        <v>КА, п.3</v>
      </c>
      <c r="C49" s="57" t="s">
        <v>2198</v>
      </c>
      <c r="D49" s="58" t="str">
        <f>Source!H36</f>
        <v>ШТ</v>
      </c>
      <c r="E49" s="59">
        <f>Source!I36</f>
        <v>1</v>
      </c>
      <c r="F49" s="60">
        <f>Source!AL36</f>
        <v>45981.5</v>
      </c>
      <c r="G49" s="61" t="s">
        <v>3</v>
      </c>
      <c r="H49" s="59">
        <f>Source!AW37</f>
        <v>1</v>
      </c>
      <c r="I49" s="60">
        <f>Source!P36</f>
        <v>45981.5</v>
      </c>
      <c r="J49" s="59">
        <f>IF(Source!BC37&lt;&gt; 0, Source!BC37, 1)</f>
        <v>7.57</v>
      </c>
      <c r="K49" s="60">
        <f>Source!P37</f>
        <v>348079.96</v>
      </c>
      <c r="Q49">
        <f>Source!X36</f>
        <v>0</v>
      </c>
      <c r="R49">
        <f>Source!X37</f>
        <v>0</v>
      </c>
      <c r="S49">
        <f>Source!Y36</f>
        <v>0</v>
      </c>
      <c r="T49">
        <f>Source!Y37</f>
        <v>0</v>
      </c>
      <c r="U49">
        <f>ROUND((175/100)*ROUND(Source!R36, 2), 2)</f>
        <v>0</v>
      </c>
      <c r="V49">
        <f>ROUND((0/100)*ROUND(Source!R37, 2), 2)</f>
        <v>0</v>
      </c>
      <c r="AC49">
        <v>5</v>
      </c>
    </row>
    <row r="50" spans="1:29" ht="15" x14ac:dyDescent="0.2">
      <c r="A50" s="62"/>
      <c r="B50" s="62"/>
      <c r="C50" s="63" t="s">
        <v>2196</v>
      </c>
      <c r="D50" s="62"/>
      <c r="E50" s="62"/>
      <c r="F50" s="62"/>
      <c r="G50" s="62"/>
      <c r="H50" s="64">
        <f>I49+0</f>
        <v>45981.5</v>
      </c>
      <c r="I50" s="64"/>
      <c r="J50" s="64">
        <f>K49+0</f>
        <v>348079.96</v>
      </c>
      <c r="K50" s="64"/>
      <c r="O50" s="56">
        <f>I49+0</f>
        <v>45981.5</v>
      </c>
      <c r="P50" s="56">
        <f>K49+0</f>
        <v>348079.96</v>
      </c>
    </row>
    <row r="52" spans="1:29" ht="68.25" x14ac:dyDescent="0.2">
      <c r="A52" s="57">
        <v>4</v>
      </c>
      <c r="B52" s="57" t="str">
        <f>Source!F38</f>
        <v>КА, п.5</v>
      </c>
      <c r="C52" s="57" t="s">
        <v>2199</v>
      </c>
      <c r="D52" s="58" t="str">
        <f>Source!H38</f>
        <v>ШТ</v>
      </c>
      <c r="E52" s="59">
        <f>Source!I38</f>
        <v>1</v>
      </c>
      <c r="F52" s="60">
        <f>Source!AL38</f>
        <v>64350.39</v>
      </c>
      <c r="G52" s="61" t="s">
        <v>3</v>
      </c>
      <c r="H52" s="59">
        <f>Source!AW39</f>
        <v>1</v>
      </c>
      <c r="I52" s="60">
        <f>Source!P38</f>
        <v>64350.39</v>
      </c>
      <c r="J52" s="59">
        <f>IF(Source!BC39&lt;&gt; 0, Source!BC39, 1)</f>
        <v>7.57</v>
      </c>
      <c r="K52" s="60">
        <f>Source!P39</f>
        <v>487132.45</v>
      </c>
      <c r="Q52">
        <f>Source!X38</f>
        <v>0</v>
      </c>
      <c r="R52">
        <f>Source!X39</f>
        <v>0</v>
      </c>
      <c r="S52">
        <f>Source!Y38</f>
        <v>0</v>
      </c>
      <c r="T52">
        <f>Source!Y39</f>
        <v>0</v>
      </c>
      <c r="U52">
        <f>ROUND((175/100)*ROUND(Source!R38, 2), 2)</f>
        <v>0</v>
      </c>
      <c r="V52">
        <f>ROUND((0/100)*ROUND(Source!R39, 2), 2)</f>
        <v>0</v>
      </c>
      <c r="AC52">
        <v>5</v>
      </c>
    </row>
    <row r="53" spans="1:29" ht="15" x14ac:dyDescent="0.2">
      <c r="A53" s="62"/>
      <c r="B53" s="62"/>
      <c r="C53" s="63" t="s">
        <v>2196</v>
      </c>
      <c r="D53" s="62"/>
      <c r="E53" s="62"/>
      <c r="F53" s="62"/>
      <c r="G53" s="62"/>
      <c r="H53" s="64">
        <f>I52+0</f>
        <v>64350.39</v>
      </c>
      <c r="I53" s="64"/>
      <c r="J53" s="64">
        <f>K52+0</f>
        <v>487132.45</v>
      </c>
      <c r="K53" s="64"/>
      <c r="O53" s="56">
        <f>I52+0</f>
        <v>64350.39</v>
      </c>
      <c r="P53" s="56">
        <f>K52+0</f>
        <v>487132.45</v>
      </c>
    </row>
    <row r="55" spans="1:29" ht="68.25" x14ac:dyDescent="0.2">
      <c r="A55" s="57">
        <v>5</v>
      </c>
      <c r="B55" s="57" t="str">
        <f>Source!F40</f>
        <v>КА, п.7</v>
      </c>
      <c r="C55" s="57" t="s">
        <v>2200</v>
      </c>
      <c r="D55" s="58" t="str">
        <f>Source!H40</f>
        <v>ШТ</v>
      </c>
      <c r="E55" s="59">
        <f>Source!I40</f>
        <v>1</v>
      </c>
      <c r="F55" s="60">
        <f>Source!AL40</f>
        <v>59491.520000000004</v>
      </c>
      <c r="G55" s="61" t="s">
        <v>3</v>
      </c>
      <c r="H55" s="59">
        <f>Source!AW41</f>
        <v>1</v>
      </c>
      <c r="I55" s="60">
        <f>Source!P40</f>
        <v>59491.519999999997</v>
      </c>
      <c r="J55" s="59">
        <f>IF(Source!BC41&lt;&gt; 0, Source!BC41, 1)</f>
        <v>7.57</v>
      </c>
      <c r="K55" s="60">
        <f>Source!P41</f>
        <v>450350.81</v>
      </c>
      <c r="Q55">
        <f>Source!X40</f>
        <v>0</v>
      </c>
      <c r="R55">
        <f>Source!X41</f>
        <v>0</v>
      </c>
      <c r="S55">
        <f>Source!Y40</f>
        <v>0</v>
      </c>
      <c r="T55">
        <f>Source!Y41</f>
        <v>0</v>
      </c>
      <c r="U55">
        <f>ROUND((175/100)*ROUND(Source!R40, 2), 2)</f>
        <v>0</v>
      </c>
      <c r="V55">
        <f>ROUND((0/100)*ROUND(Source!R41, 2), 2)</f>
        <v>0</v>
      </c>
      <c r="AC55">
        <v>5</v>
      </c>
    </row>
    <row r="56" spans="1:29" ht="15" x14ac:dyDescent="0.2">
      <c r="A56" s="62"/>
      <c r="B56" s="62"/>
      <c r="C56" s="63" t="s">
        <v>2196</v>
      </c>
      <c r="D56" s="62"/>
      <c r="E56" s="62"/>
      <c r="F56" s="62"/>
      <c r="G56" s="62"/>
      <c r="H56" s="64">
        <f>I55+0</f>
        <v>59491.519999999997</v>
      </c>
      <c r="I56" s="64"/>
      <c r="J56" s="64">
        <f>K55+0</f>
        <v>450350.81</v>
      </c>
      <c r="K56" s="64"/>
      <c r="O56" s="56">
        <f>I55+0</f>
        <v>59491.519999999997</v>
      </c>
      <c r="P56" s="56">
        <f>K55+0</f>
        <v>450350.81</v>
      </c>
    </row>
    <row r="58" spans="1:29" ht="68.25" x14ac:dyDescent="0.2">
      <c r="A58" s="57">
        <v>6</v>
      </c>
      <c r="B58" s="57" t="str">
        <f>Source!F42</f>
        <v>КА, п.8</v>
      </c>
      <c r="C58" s="57" t="s">
        <v>2201</v>
      </c>
      <c r="D58" s="58" t="str">
        <f>Source!H42</f>
        <v>ШТ</v>
      </c>
      <c r="E58" s="59">
        <f>Source!I42</f>
        <v>1</v>
      </c>
      <c r="F58" s="60">
        <f>Source!AL42</f>
        <v>143952.88</v>
      </c>
      <c r="G58" s="61" t="s">
        <v>3</v>
      </c>
      <c r="H58" s="59">
        <f>Source!AW43</f>
        <v>1</v>
      </c>
      <c r="I58" s="60">
        <f>Source!P42</f>
        <v>143952.88</v>
      </c>
      <c r="J58" s="59">
        <f>IF(Source!BC43&lt;&gt; 0, Source!BC43, 1)</f>
        <v>7.57</v>
      </c>
      <c r="K58" s="60">
        <f>Source!P43</f>
        <v>1089723.3</v>
      </c>
      <c r="Q58">
        <f>Source!X42</f>
        <v>0</v>
      </c>
      <c r="R58">
        <f>Source!X43</f>
        <v>0</v>
      </c>
      <c r="S58">
        <f>Source!Y42</f>
        <v>0</v>
      </c>
      <c r="T58">
        <f>Source!Y43</f>
        <v>0</v>
      </c>
      <c r="U58">
        <f>ROUND((175/100)*ROUND(Source!R42, 2), 2)</f>
        <v>0</v>
      </c>
      <c r="V58">
        <f>ROUND((0/100)*ROUND(Source!R43, 2), 2)</f>
        <v>0</v>
      </c>
      <c r="AC58">
        <v>5</v>
      </c>
    </row>
    <row r="59" spans="1:29" ht="15" x14ac:dyDescent="0.2">
      <c r="A59" s="62"/>
      <c r="B59" s="62"/>
      <c r="C59" s="63" t="s">
        <v>2196</v>
      </c>
      <c r="D59" s="62"/>
      <c r="E59" s="62"/>
      <c r="F59" s="62"/>
      <c r="G59" s="62"/>
      <c r="H59" s="64">
        <f>I58+0</f>
        <v>143952.88</v>
      </c>
      <c r="I59" s="64"/>
      <c r="J59" s="64">
        <f>K58+0</f>
        <v>1089723.3</v>
      </c>
      <c r="K59" s="64"/>
      <c r="O59" s="56">
        <f>I58+0</f>
        <v>143952.88</v>
      </c>
      <c r="P59" s="56">
        <f>K58+0</f>
        <v>1089723.3</v>
      </c>
    </row>
    <row r="61" spans="1:29" ht="68.25" x14ac:dyDescent="0.2">
      <c r="A61" s="57">
        <v>7</v>
      </c>
      <c r="B61" s="57" t="str">
        <f>Source!F44</f>
        <v>КА, п.10</v>
      </c>
      <c r="C61" s="57" t="s">
        <v>2202</v>
      </c>
      <c r="D61" s="58" t="str">
        <f>Source!H44</f>
        <v>ШТ</v>
      </c>
      <c r="E61" s="59">
        <f>Source!I44</f>
        <v>1</v>
      </c>
      <c r="F61" s="60">
        <f>Source!AL44</f>
        <v>31120.46</v>
      </c>
      <c r="G61" s="61" t="s">
        <v>3</v>
      </c>
      <c r="H61" s="59">
        <f>Source!AW45</f>
        <v>1</v>
      </c>
      <c r="I61" s="60">
        <f>Source!P44</f>
        <v>31120.46</v>
      </c>
      <c r="J61" s="59">
        <f>IF(Source!BC45&lt;&gt; 0, Source!BC45, 1)</f>
        <v>7.57</v>
      </c>
      <c r="K61" s="60">
        <f>Source!P45</f>
        <v>235581.88</v>
      </c>
      <c r="Q61">
        <f>Source!X44</f>
        <v>0</v>
      </c>
      <c r="R61">
        <f>Source!X45</f>
        <v>0</v>
      </c>
      <c r="S61">
        <f>Source!Y44</f>
        <v>0</v>
      </c>
      <c r="T61">
        <f>Source!Y45</f>
        <v>0</v>
      </c>
      <c r="U61">
        <f>ROUND((175/100)*ROUND(Source!R44, 2), 2)</f>
        <v>0</v>
      </c>
      <c r="V61">
        <f>ROUND((0/100)*ROUND(Source!R45, 2), 2)</f>
        <v>0</v>
      </c>
      <c r="AC61">
        <v>5</v>
      </c>
    </row>
    <row r="62" spans="1:29" ht="15" x14ac:dyDescent="0.2">
      <c r="A62" s="62"/>
      <c r="B62" s="62"/>
      <c r="C62" s="63" t="s">
        <v>2196</v>
      </c>
      <c r="D62" s="62"/>
      <c r="E62" s="62"/>
      <c r="F62" s="62"/>
      <c r="G62" s="62"/>
      <c r="H62" s="64">
        <f>I61+0</f>
        <v>31120.46</v>
      </c>
      <c r="I62" s="64"/>
      <c r="J62" s="64">
        <f>K61+0</f>
        <v>235581.88</v>
      </c>
      <c r="K62" s="64"/>
      <c r="O62" s="56">
        <f>I61+0</f>
        <v>31120.46</v>
      </c>
      <c r="P62" s="56">
        <f>K61+0</f>
        <v>235581.88</v>
      </c>
    </row>
    <row r="64" spans="1:29" ht="68.25" x14ac:dyDescent="0.2">
      <c r="A64" s="57">
        <v>8</v>
      </c>
      <c r="B64" s="57" t="str">
        <f>Source!F46</f>
        <v>КА, п.11</v>
      </c>
      <c r="C64" s="57" t="s">
        <v>2203</v>
      </c>
      <c r="D64" s="58" t="str">
        <f>Source!H46</f>
        <v>ШТ</v>
      </c>
      <c r="E64" s="59">
        <f>Source!I46</f>
        <v>1</v>
      </c>
      <c r="F64" s="60">
        <f>Source!AL46</f>
        <v>10701.349999999999</v>
      </c>
      <c r="G64" s="61" t="s">
        <v>3</v>
      </c>
      <c r="H64" s="59">
        <f>Source!AW47</f>
        <v>1</v>
      </c>
      <c r="I64" s="60">
        <f>Source!P46</f>
        <v>10701.35</v>
      </c>
      <c r="J64" s="59">
        <f>IF(Source!BC47&lt;&gt; 0, Source!BC47, 1)</f>
        <v>7.57</v>
      </c>
      <c r="K64" s="60">
        <f>Source!P47</f>
        <v>81009.22</v>
      </c>
      <c r="Q64">
        <f>Source!X46</f>
        <v>0</v>
      </c>
      <c r="R64">
        <f>Source!X47</f>
        <v>0</v>
      </c>
      <c r="S64">
        <f>Source!Y46</f>
        <v>0</v>
      </c>
      <c r="T64">
        <f>Source!Y47</f>
        <v>0</v>
      </c>
      <c r="U64">
        <f>ROUND((175/100)*ROUND(Source!R46, 2), 2)</f>
        <v>0</v>
      </c>
      <c r="V64">
        <f>ROUND((0/100)*ROUND(Source!R47, 2), 2)</f>
        <v>0</v>
      </c>
      <c r="AC64">
        <v>5</v>
      </c>
    </row>
    <row r="65" spans="1:29" ht="15" x14ac:dyDescent="0.2">
      <c r="A65" s="62"/>
      <c r="B65" s="62"/>
      <c r="C65" s="63" t="s">
        <v>2196</v>
      </c>
      <c r="D65" s="62"/>
      <c r="E65" s="62"/>
      <c r="F65" s="62"/>
      <c r="G65" s="62"/>
      <c r="H65" s="64">
        <f>I64+0</f>
        <v>10701.35</v>
      </c>
      <c r="I65" s="64"/>
      <c r="J65" s="64">
        <f>K64+0</f>
        <v>81009.22</v>
      </c>
      <c r="K65" s="64"/>
      <c r="O65" s="56">
        <f>I64+0</f>
        <v>10701.35</v>
      </c>
      <c r="P65" s="56">
        <f>K64+0</f>
        <v>81009.22</v>
      </c>
    </row>
    <row r="67" spans="1:29" ht="68.25" x14ac:dyDescent="0.2">
      <c r="A67" s="57">
        <v>9</v>
      </c>
      <c r="B67" s="57" t="str">
        <f>Source!F48</f>
        <v>КА, п.12</v>
      </c>
      <c r="C67" s="57" t="s">
        <v>2204</v>
      </c>
      <c r="D67" s="58" t="str">
        <f>Source!H48</f>
        <v>ШТ</v>
      </c>
      <c r="E67" s="59">
        <f>Source!I48</f>
        <v>1</v>
      </c>
      <c r="F67" s="60">
        <f>Source!AL48</f>
        <v>34249.11</v>
      </c>
      <c r="G67" s="61" t="s">
        <v>3</v>
      </c>
      <c r="H67" s="59">
        <f>Source!AW49</f>
        <v>1</v>
      </c>
      <c r="I67" s="60">
        <f>Source!P48</f>
        <v>34249.11</v>
      </c>
      <c r="J67" s="59">
        <f>IF(Source!BC49&lt;&gt; 0, Source!BC49, 1)</f>
        <v>7.57</v>
      </c>
      <c r="K67" s="60">
        <f>Source!P49</f>
        <v>259265.76</v>
      </c>
      <c r="Q67">
        <f>Source!X48</f>
        <v>0</v>
      </c>
      <c r="R67">
        <f>Source!X49</f>
        <v>0</v>
      </c>
      <c r="S67">
        <f>Source!Y48</f>
        <v>0</v>
      </c>
      <c r="T67">
        <f>Source!Y49</f>
        <v>0</v>
      </c>
      <c r="U67">
        <f>ROUND((175/100)*ROUND(Source!R48, 2), 2)</f>
        <v>0</v>
      </c>
      <c r="V67">
        <f>ROUND((0/100)*ROUND(Source!R49, 2), 2)</f>
        <v>0</v>
      </c>
      <c r="AC67">
        <v>5</v>
      </c>
    </row>
    <row r="68" spans="1:29" ht="15" x14ac:dyDescent="0.2">
      <c r="A68" s="62"/>
      <c r="B68" s="62"/>
      <c r="C68" s="63" t="s">
        <v>2196</v>
      </c>
      <c r="D68" s="62"/>
      <c r="E68" s="62"/>
      <c r="F68" s="62"/>
      <c r="G68" s="62"/>
      <c r="H68" s="64">
        <f>I67+0</f>
        <v>34249.11</v>
      </c>
      <c r="I68" s="64"/>
      <c r="J68" s="64">
        <f>K67+0</f>
        <v>259265.76</v>
      </c>
      <c r="K68" s="64"/>
      <c r="O68" s="56">
        <f>I67+0</f>
        <v>34249.11</v>
      </c>
      <c r="P68" s="56">
        <f>K67+0</f>
        <v>259265.76</v>
      </c>
    </row>
    <row r="70" spans="1:29" ht="68.25" x14ac:dyDescent="0.2">
      <c r="A70" s="57">
        <v>10</v>
      </c>
      <c r="B70" s="57" t="str">
        <f>Source!F50</f>
        <v>КА, п.14</v>
      </c>
      <c r="C70" s="57" t="s">
        <v>2205</v>
      </c>
      <c r="D70" s="58" t="str">
        <f>Source!H50</f>
        <v>ШТ</v>
      </c>
      <c r="E70" s="59">
        <f>Source!I50</f>
        <v>1</v>
      </c>
      <c r="F70" s="60">
        <f>Source!AL50</f>
        <v>59491.520000000004</v>
      </c>
      <c r="G70" s="61" t="s">
        <v>3</v>
      </c>
      <c r="H70" s="59">
        <f>Source!AW51</f>
        <v>1</v>
      </c>
      <c r="I70" s="60">
        <f>Source!P50</f>
        <v>59491.519999999997</v>
      </c>
      <c r="J70" s="59">
        <f>IF(Source!BC51&lt;&gt; 0, Source!BC51, 1)</f>
        <v>7.57</v>
      </c>
      <c r="K70" s="60">
        <f>Source!P51</f>
        <v>450350.81</v>
      </c>
      <c r="Q70">
        <f>Source!X50</f>
        <v>0</v>
      </c>
      <c r="R70">
        <f>Source!X51</f>
        <v>0</v>
      </c>
      <c r="S70">
        <f>Source!Y50</f>
        <v>0</v>
      </c>
      <c r="T70">
        <f>Source!Y51</f>
        <v>0</v>
      </c>
      <c r="U70">
        <f>ROUND((175/100)*ROUND(Source!R50, 2), 2)</f>
        <v>0</v>
      </c>
      <c r="V70">
        <f>ROUND((0/100)*ROUND(Source!R51, 2), 2)</f>
        <v>0</v>
      </c>
      <c r="AC70">
        <v>5</v>
      </c>
    </row>
    <row r="71" spans="1:29" ht="15" x14ac:dyDescent="0.2">
      <c r="A71" s="62"/>
      <c r="B71" s="62"/>
      <c r="C71" s="63" t="s">
        <v>2196</v>
      </c>
      <c r="D71" s="62"/>
      <c r="E71" s="62"/>
      <c r="F71" s="62"/>
      <c r="G71" s="62"/>
      <c r="H71" s="64">
        <f>I70+0</f>
        <v>59491.519999999997</v>
      </c>
      <c r="I71" s="64"/>
      <c r="J71" s="64">
        <f>K70+0</f>
        <v>450350.81</v>
      </c>
      <c r="K71" s="64"/>
      <c r="O71" s="56">
        <f>I70+0</f>
        <v>59491.519999999997</v>
      </c>
      <c r="P71" s="56">
        <f>K70+0</f>
        <v>450350.81</v>
      </c>
    </row>
    <row r="73" spans="1:29" ht="68.25" x14ac:dyDescent="0.2">
      <c r="A73" s="57">
        <v>11</v>
      </c>
      <c r="B73" s="57" t="str">
        <f>Source!F52</f>
        <v>КА, п.15</v>
      </c>
      <c r="C73" s="57" t="s">
        <v>2206</v>
      </c>
      <c r="D73" s="58" t="str">
        <f>Source!H52</f>
        <v>ШТ</v>
      </c>
      <c r="E73" s="59">
        <f>Source!I52</f>
        <v>1</v>
      </c>
      <c r="F73" s="60">
        <f>Source!AL52</f>
        <v>57476.86</v>
      </c>
      <c r="G73" s="61" t="s">
        <v>3</v>
      </c>
      <c r="H73" s="59">
        <f>Source!AW53</f>
        <v>1</v>
      </c>
      <c r="I73" s="60">
        <f>Source!P52</f>
        <v>57476.86</v>
      </c>
      <c r="J73" s="59">
        <f>IF(Source!BC53&lt;&gt; 0, Source!BC53, 1)</f>
        <v>7.57</v>
      </c>
      <c r="K73" s="60">
        <f>Source!P53</f>
        <v>435099.83</v>
      </c>
      <c r="Q73">
        <f>Source!X52</f>
        <v>0</v>
      </c>
      <c r="R73">
        <f>Source!X53</f>
        <v>0</v>
      </c>
      <c r="S73">
        <f>Source!Y52</f>
        <v>0</v>
      </c>
      <c r="T73">
        <f>Source!Y53</f>
        <v>0</v>
      </c>
      <c r="U73">
        <f>ROUND((175/100)*ROUND(Source!R52, 2), 2)</f>
        <v>0</v>
      </c>
      <c r="V73">
        <f>ROUND((0/100)*ROUND(Source!R53, 2), 2)</f>
        <v>0</v>
      </c>
      <c r="AC73">
        <v>5</v>
      </c>
    </row>
    <row r="74" spans="1:29" ht="15" x14ac:dyDescent="0.2">
      <c r="A74" s="62"/>
      <c r="B74" s="62"/>
      <c r="C74" s="63" t="s">
        <v>2196</v>
      </c>
      <c r="D74" s="62"/>
      <c r="E74" s="62"/>
      <c r="F74" s="62"/>
      <c r="G74" s="62"/>
      <c r="H74" s="64">
        <f>I73+0</f>
        <v>57476.86</v>
      </c>
      <c r="I74" s="64"/>
      <c r="J74" s="64">
        <f>K73+0</f>
        <v>435099.83</v>
      </c>
      <c r="K74" s="64"/>
      <c r="O74" s="56">
        <f>I73+0</f>
        <v>57476.86</v>
      </c>
      <c r="P74" s="56">
        <f>K73+0</f>
        <v>435099.83</v>
      </c>
    </row>
    <row r="76" spans="1:29" ht="68.25" x14ac:dyDescent="0.2">
      <c r="A76" s="57">
        <v>12</v>
      </c>
      <c r="B76" s="57" t="str">
        <f>Source!F54</f>
        <v>КА, п.16</v>
      </c>
      <c r="C76" s="57" t="s">
        <v>2207</v>
      </c>
      <c r="D76" s="58" t="str">
        <f>Source!H54</f>
        <v>ШТ</v>
      </c>
      <c r="E76" s="59">
        <f>Source!I54</f>
        <v>1</v>
      </c>
      <c r="F76" s="60">
        <f>Source!AL54</f>
        <v>45981.5</v>
      </c>
      <c r="G76" s="61" t="s">
        <v>3</v>
      </c>
      <c r="H76" s="59">
        <f>Source!AW55</f>
        <v>1</v>
      </c>
      <c r="I76" s="60">
        <f>Source!P54</f>
        <v>45981.5</v>
      </c>
      <c r="J76" s="59">
        <f>IF(Source!BC55&lt;&gt; 0, Source!BC55, 1)</f>
        <v>7.57</v>
      </c>
      <c r="K76" s="60">
        <f>Source!P55</f>
        <v>348079.96</v>
      </c>
      <c r="Q76">
        <f>Source!X54</f>
        <v>0</v>
      </c>
      <c r="R76">
        <f>Source!X55</f>
        <v>0</v>
      </c>
      <c r="S76">
        <f>Source!Y54</f>
        <v>0</v>
      </c>
      <c r="T76">
        <f>Source!Y55</f>
        <v>0</v>
      </c>
      <c r="U76">
        <f>ROUND((175/100)*ROUND(Source!R54, 2), 2)</f>
        <v>0</v>
      </c>
      <c r="V76">
        <f>ROUND((0/100)*ROUND(Source!R55, 2), 2)</f>
        <v>0</v>
      </c>
      <c r="AC76">
        <v>5</v>
      </c>
    </row>
    <row r="77" spans="1:29" ht="15" x14ac:dyDescent="0.2">
      <c r="A77" s="62"/>
      <c r="B77" s="62"/>
      <c r="C77" s="63" t="s">
        <v>2196</v>
      </c>
      <c r="D77" s="62"/>
      <c r="E77" s="62"/>
      <c r="F77" s="62"/>
      <c r="G77" s="62"/>
      <c r="H77" s="64">
        <f>I76+0</f>
        <v>45981.5</v>
      </c>
      <c r="I77" s="64"/>
      <c r="J77" s="64">
        <f>K76+0</f>
        <v>348079.96</v>
      </c>
      <c r="K77" s="64"/>
      <c r="O77" s="56">
        <f>I76+0</f>
        <v>45981.5</v>
      </c>
      <c r="P77" s="56">
        <f>K76+0</f>
        <v>348079.96</v>
      </c>
    </row>
    <row r="79" spans="1:29" ht="68.25" x14ac:dyDescent="0.2">
      <c r="A79" s="57">
        <v>13</v>
      </c>
      <c r="B79" s="57" t="str">
        <f>Source!F56</f>
        <v>КА, п.17</v>
      </c>
      <c r="C79" s="57" t="s">
        <v>2208</v>
      </c>
      <c r="D79" s="58" t="str">
        <f>Source!H56</f>
        <v>ШТ</v>
      </c>
      <c r="E79" s="59">
        <f>Source!I56</f>
        <v>1</v>
      </c>
      <c r="F79" s="60">
        <f>Source!AL56</f>
        <v>39842.720000000001</v>
      </c>
      <c r="G79" s="61" t="s">
        <v>3</v>
      </c>
      <c r="H79" s="59">
        <f>Source!AW57</f>
        <v>1</v>
      </c>
      <c r="I79" s="60">
        <f>Source!P56</f>
        <v>39842.720000000001</v>
      </c>
      <c r="J79" s="59">
        <f>IF(Source!BC57&lt;&gt; 0, Source!BC57, 1)</f>
        <v>7.57</v>
      </c>
      <c r="K79" s="60">
        <f>Source!P57</f>
        <v>301609.39</v>
      </c>
      <c r="Q79">
        <f>Source!X56</f>
        <v>0</v>
      </c>
      <c r="R79">
        <f>Source!X57</f>
        <v>0</v>
      </c>
      <c r="S79">
        <f>Source!Y56</f>
        <v>0</v>
      </c>
      <c r="T79">
        <f>Source!Y57</f>
        <v>0</v>
      </c>
      <c r="U79">
        <f>ROUND((175/100)*ROUND(Source!R56, 2), 2)</f>
        <v>0</v>
      </c>
      <c r="V79">
        <f>ROUND((0/100)*ROUND(Source!R57, 2), 2)</f>
        <v>0</v>
      </c>
      <c r="AC79">
        <v>5</v>
      </c>
    </row>
    <row r="80" spans="1:29" ht="15" x14ac:dyDescent="0.2">
      <c r="A80" s="62"/>
      <c r="B80" s="62"/>
      <c r="C80" s="63" t="s">
        <v>2196</v>
      </c>
      <c r="D80" s="62"/>
      <c r="E80" s="62"/>
      <c r="F80" s="62"/>
      <c r="G80" s="62"/>
      <c r="H80" s="64">
        <f>I79+0</f>
        <v>39842.720000000001</v>
      </c>
      <c r="I80" s="64"/>
      <c r="J80" s="64">
        <f>K79+0</f>
        <v>301609.39</v>
      </c>
      <c r="K80" s="64"/>
      <c r="O80" s="56">
        <f>I79+0</f>
        <v>39842.720000000001</v>
      </c>
      <c r="P80" s="56">
        <f>K79+0</f>
        <v>301609.39</v>
      </c>
    </row>
    <row r="82" spans="1:29" ht="68.25" x14ac:dyDescent="0.2">
      <c r="A82" s="57">
        <v>14</v>
      </c>
      <c r="B82" s="57" t="str">
        <f>Source!F58</f>
        <v>КА, п.18</v>
      </c>
      <c r="C82" s="57" t="s">
        <v>2209</v>
      </c>
      <c r="D82" s="58" t="str">
        <f>Source!H58</f>
        <v>ШТ</v>
      </c>
      <c r="E82" s="59">
        <f>Source!I58</f>
        <v>1</v>
      </c>
      <c r="F82" s="60">
        <f>Source!AL58</f>
        <v>34249.11</v>
      </c>
      <c r="G82" s="61" t="s">
        <v>3</v>
      </c>
      <c r="H82" s="59">
        <f>Source!AW59</f>
        <v>1</v>
      </c>
      <c r="I82" s="60">
        <f>Source!P58</f>
        <v>34249.11</v>
      </c>
      <c r="J82" s="59">
        <f>IF(Source!BC59&lt;&gt; 0, Source!BC59, 1)</f>
        <v>7.57</v>
      </c>
      <c r="K82" s="60">
        <f>Source!P59</f>
        <v>259265.76</v>
      </c>
      <c r="Q82">
        <f>Source!X58</f>
        <v>0</v>
      </c>
      <c r="R82">
        <f>Source!X59</f>
        <v>0</v>
      </c>
      <c r="S82">
        <f>Source!Y58</f>
        <v>0</v>
      </c>
      <c r="T82">
        <f>Source!Y59</f>
        <v>0</v>
      </c>
      <c r="U82">
        <f>ROUND((175/100)*ROUND(Source!R58, 2), 2)</f>
        <v>0</v>
      </c>
      <c r="V82">
        <f>ROUND((0/100)*ROUND(Source!R59, 2), 2)</f>
        <v>0</v>
      </c>
      <c r="AC82">
        <v>5</v>
      </c>
    </row>
    <row r="83" spans="1:29" ht="15" x14ac:dyDescent="0.2">
      <c r="A83" s="62"/>
      <c r="B83" s="62"/>
      <c r="C83" s="63" t="s">
        <v>2196</v>
      </c>
      <c r="D83" s="62"/>
      <c r="E83" s="62"/>
      <c r="F83" s="62"/>
      <c r="G83" s="62"/>
      <c r="H83" s="64">
        <f>I82+0</f>
        <v>34249.11</v>
      </c>
      <c r="I83" s="64"/>
      <c r="J83" s="64">
        <f>K82+0</f>
        <v>259265.76</v>
      </c>
      <c r="K83" s="64"/>
      <c r="O83" s="56">
        <f>I82+0</f>
        <v>34249.11</v>
      </c>
      <c r="P83" s="56">
        <f>K82+0</f>
        <v>259265.76</v>
      </c>
    </row>
    <row r="85" spans="1:29" ht="68.25" x14ac:dyDescent="0.2">
      <c r="A85" s="57">
        <v>15</v>
      </c>
      <c r="B85" s="57" t="str">
        <f>Source!F60</f>
        <v>КА, п.20</v>
      </c>
      <c r="C85" s="57" t="s">
        <v>2210</v>
      </c>
      <c r="D85" s="58" t="str">
        <f>Source!H60</f>
        <v>ШТ</v>
      </c>
      <c r="E85" s="59">
        <f>Source!I60</f>
        <v>1</v>
      </c>
      <c r="F85" s="60">
        <f>Source!AL60</f>
        <v>12253.83</v>
      </c>
      <c r="G85" s="61" t="s">
        <v>3</v>
      </c>
      <c r="H85" s="59">
        <f>Source!AW61</f>
        <v>1</v>
      </c>
      <c r="I85" s="60">
        <f>Source!P60</f>
        <v>12253.83</v>
      </c>
      <c r="J85" s="59">
        <f>IF(Source!BC61&lt;&gt; 0, Source!BC61, 1)</f>
        <v>7.57</v>
      </c>
      <c r="K85" s="60">
        <f>Source!P61</f>
        <v>92761.49</v>
      </c>
      <c r="Q85">
        <f>Source!X60</f>
        <v>0</v>
      </c>
      <c r="R85">
        <f>Source!X61</f>
        <v>0</v>
      </c>
      <c r="S85">
        <f>Source!Y60</f>
        <v>0</v>
      </c>
      <c r="T85">
        <f>Source!Y61</f>
        <v>0</v>
      </c>
      <c r="U85">
        <f>ROUND((175/100)*ROUND(Source!R60, 2), 2)</f>
        <v>0</v>
      </c>
      <c r="V85">
        <f>ROUND((0/100)*ROUND(Source!R61, 2), 2)</f>
        <v>0</v>
      </c>
      <c r="AC85">
        <v>5</v>
      </c>
    </row>
    <row r="86" spans="1:29" ht="15" x14ac:dyDescent="0.2">
      <c r="A86" s="62"/>
      <c r="B86" s="62"/>
      <c r="C86" s="63" t="s">
        <v>2196</v>
      </c>
      <c r="D86" s="62"/>
      <c r="E86" s="62"/>
      <c r="F86" s="62"/>
      <c r="G86" s="62"/>
      <c r="H86" s="64">
        <f>I85+0</f>
        <v>12253.83</v>
      </c>
      <c r="I86" s="64"/>
      <c r="J86" s="64">
        <f>K85+0</f>
        <v>92761.49</v>
      </c>
      <c r="K86" s="64"/>
      <c r="O86" s="56">
        <f>I85+0</f>
        <v>12253.83</v>
      </c>
      <c r="P86" s="56">
        <f>K85+0</f>
        <v>92761.49</v>
      </c>
    </row>
    <row r="88" spans="1:29" ht="68.25" x14ac:dyDescent="0.2">
      <c r="A88" s="57">
        <v>16</v>
      </c>
      <c r="B88" s="57" t="str">
        <f>Source!F62</f>
        <v>КА, п.21</v>
      </c>
      <c r="C88" s="57" t="s">
        <v>2211</v>
      </c>
      <c r="D88" s="58" t="str">
        <f>Source!H62</f>
        <v>ШТ</v>
      </c>
      <c r="E88" s="59">
        <f>Source!I62</f>
        <v>1</v>
      </c>
      <c r="F88" s="60">
        <f>Source!AL62</f>
        <v>10701.349999999999</v>
      </c>
      <c r="G88" s="61" t="s">
        <v>3</v>
      </c>
      <c r="H88" s="59">
        <f>Source!AW63</f>
        <v>1</v>
      </c>
      <c r="I88" s="60">
        <f>Source!P62</f>
        <v>10701.35</v>
      </c>
      <c r="J88" s="59">
        <f>IF(Source!BC63&lt;&gt; 0, Source!BC63, 1)</f>
        <v>7.57</v>
      </c>
      <c r="K88" s="60">
        <f>Source!P63</f>
        <v>81009.22</v>
      </c>
      <c r="Q88">
        <f>Source!X62</f>
        <v>0</v>
      </c>
      <c r="R88">
        <f>Source!X63</f>
        <v>0</v>
      </c>
      <c r="S88">
        <f>Source!Y62</f>
        <v>0</v>
      </c>
      <c r="T88">
        <f>Source!Y63</f>
        <v>0</v>
      </c>
      <c r="U88">
        <f>ROUND((175/100)*ROUND(Source!R62, 2), 2)</f>
        <v>0</v>
      </c>
      <c r="V88">
        <f>ROUND((0/100)*ROUND(Source!R63, 2), 2)</f>
        <v>0</v>
      </c>
      <c r="AC88">
        <v>5</v>
      </c>
    </row>
    <row r="89" spans="1:29" ht="15" x14ac:dyDescent="0.2">
      <c r="A89" s="62"/>
      <c r="B89" s="62"/>
      <c r="C89" s="63" t="s">
        <v>2196</v>
      </c>
      <c r="D89" s="62"/>
      <c r="E89" s="62"/>
      <c r="F89" s="62"/>
      <c r="G89" s="62"/>
      <c r="H89" s="64">
        <f>I88+0</f>
        <v>10701.35</v>
      </c>
      <c r="I89" s="64"/>
      <c r="J89" s="64">
        <f>K88+0</f>
        <v>81009.22</v>
      </c>
      <c r="K89" s="64"/>
      <c r="O89" s="56">
        <f>I88+0</f>
        <v>10701.35</v>
      </c>
      <c r="P89" s="56">
        <f>K88+0</f>
        <v>81009.22</v>
      </c>
    </row>
    <row r="91" spans="1:29" ht="68.25" x14ac:dyDescent="0.2">
      <c r="A91" s="57">
        <v>17</v>
      </c>
      <c r="B91" s="57" t="str">
        <f>Source!F64</f>
        <v>КА, п.22</v>
      </c>
      <c r="C91" s="57" t="s">
        <v>2212</v>
      </c>
      <c r="D91" s="58" t="str">
        <f>Source!H64</f>
        <v>ШТ</v>
      </c>
      <c r="E91" s="59">
        <f>Source!I64</f>
        <v>1</v>
      </c>
      <c r="F91" s="60">
        <f>Source!AL64</f>
        <v>31120.46</v>
      </c>
      <c r="G91" s="61" t="s">
        <v>3</v>
      </c>
      <c r="H91" s="59">
        <f>Source!AW65</f>
        <v>1</v>
      </c>
      <c r="I91" s="60">
        <f>Source!P64</f>
        <v>31120.46</v>
      </c>
      <c r="J91" s="59">
        <f>IF(Source!BC65&lt;&gt; 0, Source!BC65, 1)</f>
        <v>7.57</v>
      </c>
      <c r="K91" s="60">
        <f>Source!P65</f>
        <v>235581.88</v>
      </c>
      <c r="Q91">
        <f>Source!X64</f>
        <v>0</v>
      </c>
      <c r="R91">
        <f>Source!X65</f>
        <v>0</v>
      </c>
      <c r="S91">
        <f>Source!Y64</f>
        <v>0</v>
      </c>
      <c r="T91">
        <f>Source!Y65</f>
        <v>0</v>
      </c>
      <c r="U91">
        <f>ROUND((175/100)*ROUND(Source!R64, 2), 2)</f>
        <v>0</v>
      </c>
      <c r="V91">
        <f>ROUND((0/100)*ROUND(Source!R65, 2), 2)</f>
        <v>0</v>
      </c>
      <c r="AC91">
        <v>5</v>
      </c>
    </row>
    <row r="92" spans="1:29" ht="15" x14ac:dyDescent="0.2">
      <c r="A92" s="62"/>
      <c r="B92" s="62"/>
      <c r="C92" s="63" t="s">
        <v>2196</v>
      </c>
      <c r="D92" s="62"/>
      <c r="E92" s="62"/>
      <c r="F92" s="62"/>
      <c r="G92" s="62"/>
      <c r="H92" s="64">
        <f>I91+0</f>
        <v>31120.46</v>
      </c>
      <c r="I92" s="64"/>
      <c r="J92" s="64">
        <f>K91+0</f>
        <v>235581.88</v>
      </c>
      <c r="K92" s="64"/>
      <c r="O92" s="56">
        <f>I91+0</f>
        <v>31120.46</v>
      </c>
      <c r="P92" s="56">
        <f>K91+0</f>
        <v>235581.88</v>
      </c>
    </row>
    <row r="94" spans="1:29" ht="57" x14ac:dyDescent="0.2">
      <c r="A94" s="40">
        <v>18</v>
      </c>
      <c r="B94" s="40" t="str">
        <f>Source!F66</f>
        <v>3.20-40-2</v>
      </c>
      <c r="C94" s="40" t="s">
        <v>103</v>
      </c>
      <c r="D94" s="42" t="str">
        <f>Source!H66</f>
        <v>1 КАМЕРА</v>
      </c>
      <c r="E94" s="41">
        <f>Source!I66</f>
        <v>1</v>
      </c>
      <c r="F94" s="44"/>
      <c r="G94" s="43"/>
      <c r="H94" s="41"/>
      <c r="I94" s="44"/>
      <c r="J94" s="41"/>
      <c r="K94" s="44"/>
      <c r="Q94">
        <f>Source!X66</f>
        <v>1158.83</v>
      </c>
      <c r="R94">
        <f>Source!X67</f>
        <v>65300.27</v>
      </c>
      <c r="S94">
        <f>Source!Y66</f>
        <v>648.52</v>
      </c>
      <c r="T94">
        <f>Source!Y67</f>
        <v>36544.19</v>
      </c>
      <c r="U94">
        <f>ROUND((175/100)*ROUND(Source!R66, 2), 2)</f>
        <v>44.29</v>
      </c>
      <c r="V94">
        <f>ROUND((0/100)*ROUND(Source!R67, 2), 2)</f>
        <v>0</v>
      </c>
      <c r="AC94">
        <v>0</v>
      </c>
    </row>
    <row r="95" spans="1:29" ht="28.5" x14ac:dyDescent="0.2">
      <c r="A95" s="40"/>
      <c r="B95" s="40"/>
      <c r="C95" s="40" t="s">
        <v>2183</v>
      </c>
      <c r="D95" s="42"/>
      <c r="E95" s="41"/>
      <c r="F95" s="44">
        <f>Source!AO66</f>
        <v>671.27</v>
      </c>
      <c r="G95" s="45" t="s">
        <v>2213</v>
      </c>
      <c r="H95" s="41">
        <f>Source!AV67</f>
        <v>1.0669999999999999</v>
      </c>
      <c r="I95" s="44">
        <f>Source!S66</f>
        <v>1037.8399999999999</v>
      </c>
      <c r="J95" s="41">
        <f>IF(Source!BA67&lt;&gt; 0, Source!BA67, 1)</f>
        <v>56.35</v>
      </c>
      <c r="K95" s="44">
        <f>Source!S67</f>
        <v>58482.28</v>
      </c>
    </row>
    <row r="96" spans="1:29" ht="28.5" x14ac:dyDescent="0.2">
      <c r="A96" s="40"/>
      <c r="B96" s="40"/>
      <c r="C96" s="40" t="s">
        <v>2185</v>
      </c>
      <c r="D96" s="42"/>
      <c r="E96" s="41"/>
      <c r="F96" s="44">
        <f>Source!AM66</f>
        <v>143.96</v>
      </c>
      <c r="G96" s="45" t="s">
        <v>2214</v>
      </c>
      <c r="H96" s="41">
        <f>Source!AV67</f>
        <v>1.0669999999999999</v>
      </c>
      <c r="I96" s="44">
        <f>Source!Q66</f>
        <v>241.93</v>
      </c>
      <c r="J96" s="41">
        <f>IF(Source!BB67&lt;&gt; 0, Source!BB67, 1)</f>
        <v>15.28</v>
      </c>
      <c r="K96" s="44">
        <f>Source!Q67</f>
        <v>3696.69</v>
      </c>
    </row>
    <row r="97" spans="1:29" ht="28.5" x14ac:dyDescent="0.2">
      <c r="A97" s="40"/>
      <c r="B97" s="40"/>
      <c r="C97" s="40" t="s">
        <v>2187</v>
      </c>
      <c r="D97" s="42"/>
      <c r="E97" s="41"/>
      <c r="F97" s="44">
        <f>Source!AN66</f>
        <v>15.06</v>
      </c>
      <c r="G97" s="45" t="s">
        <v>2214</v>
      </c>
      <c r="H97" s="41">
        <f>Source!AV67</f>
        <v>1.0669999999999999</v>
      </c>
      <c r="I97" s="46">
        <f>Source!R66</f>
        <v>25.31</v>
      </c>
      <c r="J97" s="41">
        <f>IF(Source!BS67&lt;&gt; 0, Source!BS67, 1)</f>
        <v>56.35</v>
      </c>
      <c r="K97" s="46">
        <f>Source!R67</f>
        <v>1426.22</v>
      </c>
    </row>
    <row r="98" spans="1:29" ht="14.25" x14ac:dyDescent="0.2">
      <c r="A98" s="40"/>
      <c r="B98" s="40"/>
      <c r="C98" s="40" t="s">
        <v>2188</v>
      </c>
      <c r="D98" s="42"/>
      <c r="E98" s="41"/>
      <c r="F98" s="44">
        <f>Source!AL66</f>
        <v>372.01</v>
      </c>
      <c r="G98" s="45" t="s">
        <v>3</v>
      </c>
      <c r="H98" s="41">
        <f>Source!AW67</f>
        <v>1</v>
      </c>
      <c r="I98" s="44">
        <f>Source!P66</f>
        <v>372.01</v>
      </c>
      <c r="J98" s="41">
        <f>IF(Source!BC67&lt;&gt; 0, Source!BC67, 1)</f>
        <v>7.9</v>
      </c>
      <c r="K98" s="44">
        <f>Source!P67</f>
        <v>2938.88</v>
      </c>
    </row>
    <row r="99" spans="1:29" ht="14.25" x14ac:dyDescent="0.2">
      <c r="A99" s="40"/>
      <c r="B99" s="40"/>
      <c r="C99" s="40" t="s">
        <v>2189</v>
      </c>
      <c r="D99" s="42" t="s">
        <v>2190</v>
      </c>
      <c r="E99" s="41">
        <f>Source!BZ67</f>
        <v>109</v>
      </c>
      <c r="F99" s="44"/>
      <c r="G99" s="43"/>
      <c r="H99" s="41"/>
      <c r="I99" s="44">
        <f>SUM(Q94:Q98)</f>
        <v>1158.83</v>
      </c>
      <c r="J99" s="41">
        <f>Source!AT67</f>
        <v>109</v>
      </c>
      <c r="K99" s="44">
        <f>SUM(R94:R98)</f>
        <v>65300.27</v>
      </c>
    </row>
    <row r="100" spans="1:29" ht="14.25" x14ac:dyDescent="0.2">
      <c r="A100" s="40"/>
      <c r="B100" s="40"/>
      <c r="C100" s="40" t="s">
        <v>2191</v>
      </c>
      <c r="D100" s="42" t="s">
        <v>2190</v>
      </c>
      <c r="E100" s="41">
        <f>Source!CA67</f>
        <v>61</v>
      </c>
      <c r="F100" s="44"/>
      <c r="G100" s="43"/>
      <c r="H100" s="41"/>
      <c r="I100" s="44">
        <f>SUM(S94:S99)</f>
        <v>648.52</v>
      </c>
      <c r="J100" s="41">
        <f>Source!AU67</f>
        <v>61</v>
      </c>
      <c r="K100" s="44">
        <f>SUM(T94:T99)</f>
        <v>36544.19</v>
      </c>
    </row>
    <row r="101" spans="1:29" ht="28.5" x14ac:dyDescent="0.2">
      <c r="A101" s="47"/>
      <c r="B101" s="47"/>
      <c r="C101" s="47" t="s">
        <v>2192</v>
      </c>
      <c r="D101" s="48" t="s">
        <v>2193</v>
      </c>
      <c r="E101" s="49">
        <f>Source!AQ66</f>
        <v>55.8</v>
      </c>
      <c r="F101" s="50"/>
      <c r="G101" s="51" t="s">
        <v>2213</v>
      </c>
      <c r="H101" s="49">
        <f>Source!AV67</f>
        <v>1.0669999999999999</v>
      </c>
      <c r="I101" s="50">
        <f>Source!U66</f>
        <v>86.271431399999969</v>
      </c>
      <c r="J101" s="49"/>
      <c r="K101" s="50"/>
    </row>
    <row r="102" spans="1:29" ht="15" x14ac:dyDescent="0.2">
      <c r="C102" s="52" t="s">
        <v>2194</v>
      </c>
      <c r="H102" s="53">
        <f>I95+I96+I98+I99+I100+0-0-0</f>
        <v>3459.1299999999997</v>
      </c>
      <c r="I102" s="53"/>
      <c r="J102" s="53">
        <f>K95+K96+K98+K99+K100+0-0-0</f>
        <v>166962.31</v>
      </c>
      <c r="K102" s="53"/>
    </row>
    <row r="103" spans="1:29" ht="15" hidden="1" x14ac:dyDescent="0.2">
      <c r="C103" s="52" t="s">
        <v>2195</v>
      </c>
      <c r="H103" s="55">
        <f>0+0</f>
        <v>0</v>
      </c>
      <c r="I103" s="55"/>
      <c r="J103" s="55">
        <f>0+0</f>
        <v>0</v>
      </c>
      <c r="K103" s="55"/>
    </row>
    <row r="104" spans="1:29" ht="15" x14ac:dyDescent="0.2">
      <c r="C104" s="52" t="s">
        <v>2196</v>
      </c>
      <c r="H104" s="55">
        <f>I95+I96+I98+I99+I100+0</f>
        <v>3459.1299999999997</v>
      </c>
      <c r="I104" s="55"/>
      <c r="J104" s="55">
        <f>K95+K96+K98+K99+K100+0</f>
        <v>166962.31</v>
      </c>
      <c r="K104" s="55"/>
      <c r="O104" s="56">
        <f>I95+I96+I98+I99+I100+0</f>
        <v>3459.1299999999997</v>
      </c>
      <c r="P104" s="56">
        <f>K95+K96+K98+K99+K100+0</f>
        <v>166962.31</v>
      </c>
    </row>
    <row r="106" spans="1:29" ht="68.25" x14ac:dyDescent="0.2">
      <c r="A106" s="57">
        <v>19</v>
      </c>
      <c r="B106" s="57" t="str">
        <f>Source!F68</f>
        <v>КА, п.13</v>
      </c>
      <c r="C106" s="57" t="s">
        <v>2215</v>
      </c>
      <c r="D106" s="58" t="str">
        <f>Source!H68</f>
        <v>ШТ</v>
      </c>
      <c r="E106" s="59">
        <f>Source!I68</f>
        <v>1</v>
      </c>
      <c r="F106" s="60">
        <f>Source!AL68</f>
        <v>39842.720000000001</v>
      </c>
      <c r="G106" s="61" t="s">
        <v>3</v>
      </c>
      <c r="H106" s="59">
        <f>Source!AW69</f>
        <v>1</v>
      </c>
      <c r="I106" s="60">
        <f>Source!P68</f>
        <v>39842.720000000001</v>
      </c>
      <c r="J106" s="59">
        <f>IF(Source!BC69&lt;&gt; 0, Source!BC69, 1)</f>
        <v>7.57</v>
      </c>
      <c r="K106" s="60">
        <f>Source!P69</f>
        <v>301609.39</v>
      </c>
      <c r="Q106">
        <f>Source!X68</f>
        <v>0</v>
      </c>
      <c r="R106">
        <f>Source!X69</f>
        <v>0</v>
      </c>
      <c r="S106">
        <f>Source!Y68</f>
        <v>0</v>
      </c>
      <c r="T106">
        <f>Source!Y69</f>
        <v>0</v>
      </c>
      <c r="U106">
        <f>ROUND((175/100)*ROUND(Source!R68, 2), 2)</f>
        <v>0</v>
      </c>
      <c r="V106">
        <f>ROUND((0/100)*ROUND(Source!R69, 2), 2)</f>
        <v>0</v>
      </c>
      <c r="AC106">
        <v>5</v>
      </c>
    </row>
    <row r="107" spans="1:29" ht="15" x14ac:dyDescent="0.2">
      <c r="A107" s="62"/>
      <c r="B107" s="62"/>
      <c r="C107" s="63" t="s">
        <v>2196</v>
      </c>
      <c r="D107" s="62"/>
      <c r="E107" s="62"/>
      <c r="F107" s="62"/>
      <c r="G107" s="62"/>
      <c r="H107" s="64">
        <f>I106+0</f>
        <v>39842.720000000001</v>
      </c>
      <c r="I107" s="64"/>
      <c r="J107" s="64">
        <f>K106+0</f>
        <v>301609.39</v>
      </c>
      <c r="K107" s="64"/>
      <c r="O107" s="56">
        <f>I106+0</f>
        <v>39842.720000000001</v>
      </c>
      <c r="P107" s="56">
        <f>K106+0</f>
        <v>301609.39</v>
      </c>
    </row>
    <row r="110" spans="1:29" ht="15" x14ac:dyDescent="0.25">
      <c r="A110" s="65" t="str">
        <f>CONCATENATE("Итого по подразделу: ",IF(Source!G71&lt;&gt;"Новый подраздел", Source!G71, ""))</f>
        <v>Итого по подразделу: Приточные установки</v>
      </c>
      <c r="B110" s="65"/>
      <c r="C110" s="65"/>
      <c r="D110" s="65"/>
      <c r="E110" s="65"/>
      <c r="F110" s="65"/>
      <c r="G110" s="65"/>
      <c r="H110" s="55">
        <f>SUM(O33:O109)</f>
        <v>801004.58999999973</v>
      </c>
      <c r="I110" s="54"/>
      <c r="J110" s="55">
        <f>SUM(P33:P109)</f>
        <v>7812356.9999999981</v>
      </c>
      <c r="K110" s="54"/>
    </row>
    <row r="111" spans="1:29" hidden="1" x14ac:dyDescent="0.2">
      <c r="A111" t="s">
        <v>2216</v>
      </c>
      <c r="I111">
        <f>SUM(W33:W110)</f>
        <v>0</v>
      </c>
      <c r="J111">
        <f>SUM(X33:X110)</f>
        <v>0</v>
      </c>
    </row>
    <row r="112" spans="1:29" hidden="1" x14ac:dyDescent="0.2">
      <c r="A112" t="s">
        <v>2217</v>
      </c>
      <c r="I112">
        <f>SUM(Y33:Y111)</f>
        <v>0</v>
      </c>
      <c r="J112">
        <f>SUM(Z33:Z111)</f>
        <v>0</v>
      </c>
    </row>
    <row r="114" spans="1:29" ht="16.5" x14ac:dyDescent="0.2">
      <c r="A114" s="39" t="str">
        <f>CONCATENATE("Подраздел: ",IF(Source!G101&lt;&gt;"Новый подраздел", Source!G101, ""))</f>
        <v>Подраздел: Смесительный узел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</row>
    <row r="115" spans="1:29" ht="71.25" x14ac:dyDescent="0.2">
      <c r="A115" s="40">
        <v>20</v>
      </c>
      <c r="B115" s="40" t="str">
        <f>Source!F105</f>
        <v>3.20-52-1</v>
      </c>
      <c r="C115" s="40" t="s">
        <v>169</v>
      </c>
      <c r="D115" s="42" t="str">
        <f>Source!H105</f>
        <v>1 блок</v>
      </c>
      <c r="E115" s="41">
        <f>Source!I105</f>
        <v>14</v>
      </c>
      <c r="F115" s="44"/>
      <c r="G115" s="43"/>
      <c r="H115" s="41"/>
      <c r="I115" s="44"/>
      <c r="J115" s="41"/>
      <c r="K115" s="44"/>
      <c r="Q115">
        <f>Source!X105</f>
        <v>725.56</v>
      </c>
      <c r="R115">
        <f>Source!X106</f>
        <v>40885.22</v>
      </c>
      <c r="S115">
        <f>Source!Y105</f>
        <v>406.05</v>
      </c>
      <c r="T115">
        <f>Source!Y106</f>
        <v>22880.720000000001</v>
      </c>
      <c r="U115">
        <f>ROUND((175/100)*ROUND(Source!R105, 2), 2)</f>
        <v>15.65</v>
      </c>
      <c r="V115">
        <f>ROUND((0/100)*ROUND(Source!R106, 2), 2)</f>
        <v>0</v>
      </c>
      <c r="AC115">
        <v>0</v>
      </c>
    </row>
    <row r="116" spans="1:29" x14ac:dyDescent="0.2">
      <c r="C116" s="66" t="str">
        <f>"Объем: "&amp;Source!I105&amp;"=4+"&amp;"5+"&amp;"3+"&amp;"1+"&amp;"1"</f>
        <v>Объем: 14=4+5+3+1+1</v>
      </c>
    </row>
    <row r="117" spans="1:29" ht="28.5" x14ac:dyDescent="0.2">
      <c r="A117" s="40"/>
      <c r="B117" s="40"/>
      <c r="C117" s="40" t="s">
        <v>2183</v>
      </c>
      <c r="D117" s="42"/>
      <c r="E117" s="41"/>
      <c r="F117" s="44">
        <f>Source!AO105</f>
        <v>30.34</v>
      </c>
      <c r="G117" s="45" t="s">
        <v>2218</v>
      </c>
      <c r="H117" s="41">
        <f>Source!AV106</f>
        <v>1.0669999999999999</v>
      </c>
      <c r="I117" s="44">
        <f>Source!S105</f>
        <v>656.71</v>
      </c>
      <c r="J117" s="41">
        <f>IF(Source!BA106&lt;&gt; 0, Source!BA106, 1)</f>
        <v>56.35</v>
      </c>
      <c r="K117" s="44">
        <f>Source!S106</f>
        <v>37005.61</v>
      </c>
    </row>
    <row r="118" spans="1:29" ht="28.5" x14ac:dyDescent="0.2">
      <c r="A118" s="40"/>
      <c r="B118" s="40"/>
      <c r="C118" s="40" t="s">
        <v>2185</v>
      </c>
      <c r="D118" s="42"/>
      <c r="E118" s="41"/>
      <c r="F118" s="44">
        <f>Source!AM105</f>
        <v>4.7699999999999996</v>
      </c>
      <c r="G118" s="45" t="s">
        <v>2219</v>
      </c>
      <c r="H118" s="41">
        <f>Source!AV106</f>
        <v>1.0669999999999999</v>
      </c>
      <c r="I118" s="44">
        <f>Source!Q105</f>
        <v>112.23</v>
      </c>
      <c r="J118" s="41">
        <f>IF(Source!BB106&lt;&gt; 0, Source!BB106, 1)</f>
        <v>15.34</v>
      </c>
      <c r="K118" s="44">
        <f>Source!Q106</f>
        <v>1721.61</v>
      </c>
    </row>
    <row r="119" spans="1:29" ht="28.5" x14ac:dyDescent="0.2">
      <c r="A119" s="40"/>
      <c r="B119" s="40"/>
      <c r="C119" s="40" t="s">
        <v>2187</v>
      </c>
      <c r="D119" s="42"/>
      <c r="E119" s="41"/>
      <c r="F119" s="44">
        <f>Source!AN105</f>
        <v>0.38</v>
      </c>
      <c r="G119" s="45" t="s">
        <v>2219</v>
      </c>
      <c r="H119" s="41">
        <f>Source!AV106</f>
        <v>1.0669999999999999</v>
      </c>
      <c r="I119" s="46">
        <f>Source!R105</f>
        <v>8.94</v>
      </c>
      <c r="J119" s="41">
        <f>IF(Source!BS106&lt;&gt; 0, Source!BS106, 1)</f>
        <v>56.35</v>
      </c>
      <c r="K119" s="46">
        <f>Source!R106</f>
        <v>503.77</v>
      </c>
    </row>
    <row r="120" spans="1:29" ht="14.25" x14ac:dyDescent="0.2">
      <c r="A120" s="40"/>
      <c r="B120" s="40"/>
      <c r="C120" s="40" t="s">
        <v>2188</v>
      </c>
      <c r="D120" s="42"/>
      <c r="E120" s="41"/>
      <c r="F120" s="44">
        <f>Source!AL105</f>
        <v>26.02</v>
      </c>
      <c r="G120" s="45" t="s">
        <v>3</v>
      </c>
      <c r="H120" s="41">
        <f>Source!AW106</f>
        <v>1</v>
      </c>
      <c r="I120" s="44">
        <f>Source!P105</f>
        <v>364.28</v>
      </c>
      <c r="J120" s="41">
        <f>IF(Source!BC106&lt;&gt; 0, Source!BC106, 1)</f>
        <v>7.99</v>
      </c>
      <c r="K120" s="44">
        <f>Source!P106</f>
        <v>2910.6</v>
      </c>
    </row>
    <row r="121" spans="1:29" ht="14.25" x14ac:dyDescent="0.2">
      <c r="A121" s="40"/>
      <c r="B121" s="40"/>
      <c r="C121" s="40" t="s">
        <v>2189</v>
      </c>
      <c r="D121" s="42" t="s">
        <v>2190</v>
      </c>
      <c r="E121" s="41">
        <f>Source!BZ106</f>
        <v>109</v>
      </c>
      <c r="F121" s="44"/>
      <c r="G121" s="43"/>
      <c r="H121" s="41"/>
      <c r="I121" s="44">
        <f>SUM(Q115:Q120)</f>
        <v>725.56</v>
      </c>
      <c r="J121" s="41">
        <f>Source!AT106</f>
        <v>109</v>
      </c>
      <c r="K121" s="44">
        <f>SUM(R115:R120)</f>
        <v>40885.22</v>
      </c>
    </row>
    <row r="122" spans="1:29" ht="14.25" x14ac:dyDescent="0.2">
      <c r="A122" s="40"/>
      <c r="B122" s="40"/>
      <c r="C122" s="40" t="s">
        <v>2191</v>
      </c>
      <c r="D122" s="42" t="s">
        <v>2190</v>
      </c>
      <c r="E122" s="41">
        <f>Source!CA106</f>
        <v>61</v>
      </c>
      <c r="F122" s="44"/>
      <c r="G122" s="43"/>
      <c r="H122" s="41"/>
      <c r="I122" s="44">
        <f>SUM(S115:S121)</f>
        <v>406.05</v>
      </c>
      <c r="J122" s="41">
        <f>Source!AU106</f>
        <v>61</v>
      </c>
      <c r="K122" s="44">
        <f>SUM(T115:T121)</f>
        <v>22880.720000000001</v>
      </c>
    </row>
    <row r="123" spans="1:29" ht="28.5" x14ac:dyDescent="0.2">
      <c r="A123" s="47"/>
      <c r="B123" s="47"/>
      <c r="C123" s="47" t="s">
        <v>2192</v>
      </c>
      <c r="D123" s="48" t="s">
        <v>2193</v>
      </c>
      <c r="E123" s="49">
        <f>Source!AQ105</f>
        <v>2.37</v>
      </c>
      <c r="F123" s="50"/>
      <c r="G123" s="51" t="s">
        <v>2218</v>
      </c>
      <c r="H123" s="49">
        <f>Source!AV106</f>
        <v>1.0669999999999999</v>
      </c>
      <c r="I123" s="50">
        <f>Source!U105</f>
        <v>51.299033939999994</v>
      </c>
      <c r="J123" s="49"/>
      <c r="K123" s="50"/>
    </row>
    <row r="124" spans="1:29" ht="15" x14ac:dyDescent="0.2">
      <c r="C124" s="52" t="s">
        <v>2194</v>
      </c>
      <c r="H124" s="53">
        <f>I117+I118+I120+I121+I122+0-0-0</f>
        <v>2264.83</v>
      </c>
      <c r="I124" s="53"/>
      <c r="J124" s="53">
        <f>K117+K118+K120+K121+K122+0-0-0</f>
        <v>105403.76000000001</v>
      </c>
      <c r="K124" s="53"/>
    </row>
    <row r="125" spans="1:29" ht="15" hidden="1" x14ac:dyDescent="0.2">
      <c r="C125" s="52" t="s">
        <v>2195</v>
      </c>
      <c r="H125" s="55">
        <f>0+0</f>
        <v>0</v>
      </c>
      <c r="I125" s="55"/>
      <c r="J125" s="55">
        <f>0+0</f>
        <v>0</v>
      </c>
      <c r="K125" s="55"/>
    </row>
    <row r="126" spans="1:29" ht="15" x14ac:dyDescent="0.2">
      <c r="C126" s="52" t="s">
        <v>2196</v>
      </c>
      <c r="H126" s="55">
        <f>I117+I118+I120+I121+I122+0</f>
        <v>2264.83</v>
      </c>
      <c r="I126" s="55"/>
      <c r="J126" s="55">
        <f>K117+K118+K120+K121+K122+0</f>
        <v>105403.76000000001</v>
      </c>
      <c r="K126" s="55"/>
      <c r="O126" s="56">
        <f>I117+I118+I120+I121+I122+0</f>
        <v>2264.83</v>
      </c>
      <c r="P126" s="56">
        <f>K117+K118+K120+K121+K122+0</f>
        <v>105403.76000000001</v>
      </c>
    </row>
    <row r="128" spans="1:29" ht="68.25" x14ac:dyDescent="0.2">
      <c r="A128" s="57">
        <v>21</v>
      </c>
      <c r="B128" s="57" t="str">
        <f>Source!F107</f>
        <v>КА, п.2</v>
      </c>
      <c r="C128" s="57" t="s">
        <v>2220</v>
      </c>
      <c r="D128" s="58" t="str">
        <f>Source!H107</f>
        <v>ШТ</v>
      </c>
      <c r="E128" s="59">
        <f>Source!I107</f>
        <v>4</v>
      </c>
      <c r="F128" s="60">
        <f>Source!AL107</f>
        <v>5042.2699999999995</v>
      </c>
      <c r="G128" s="61" t="s">
        <v>3</v>
      </c>
      <c r="H128" s="59">
        <f>Source!AW108</f>
        <v>1</v>
      </c>
      <c r="I128" s="60">
        <f>Source!P107</f>
        <v>20169.080000000002</v>
      </c>
      <c r="J128" s="59">
        <f>IF(Source!BC108&lt;&gt; 0, Source!BC108, 1)</f>
        <v>7.57</v>
      </c>
      <c r="K128" s="60">
        <f>Source!P108</f>
        <v>152679.94</v>
      </c>
      <c r="Q128">
        <f>Source!X107</f>
        <v>0</v>
      </c>
      <c r="R128">
        <f>Source!X108</f>
        <v>0</v>
      </c>
      <c r="S128">
        <f>Source!Y107</f>
        <v>0</v>
      </c>
      <c r="T128">
        <f>Source!Y108</f>
        <v>0</v>
      </c>
      <c r="U128">
        <f>ROUND((175/100)*ROUND(Source!R107, 2), 2)</f>
        <v>0</v>
      </c>
      <c r="V128">
        <f>ROUND((0/100)*ROUND(Source!R108, 2), 2)</f>
        <v>0</v>
      </c>
      <c r="AC128">
        <v>5</v>
      </c>
    </row>
    <row r="129" spans="1:29" ht="15" x14ac:dyDescent="0.2">
      <c r="A129" s="62"/>
      <c r="B129" s="62"/>
      <c r="C129" s="63" t="s">
        <v>2196</v>
      </c>
      <c r="D129" s="62"/>
      <c r="E129" s="62"/>
      <c r="F129" s="62"/>
      <c r="G129" s="62"/>
      <c r="H129" s="64">
        <f>I128+0</f>
        <v>20169.080000000002</v>
      </c>
      <c r="I129" s="64"/>
      <c r="J129" s="64">
        <f>K128+0</f>
        <v>152679.94</v>
      </c>
      <c r="K129" s="64"/>
      <c r="O129" s="56">
        <f>I128+0</f>
        <v>20169.080000000002</v>
      </c>
      <c r="P129" s="56">
        <f>K128+0</f>
        <v>152679.94</v>
      </c>
    </row>
    <row r="131" spans="1:29" ht="68.25" x14ac:dyDescent="0.2">
      <c r="A131" s="57">
        <v>22</v>
      </c>
      <c r="B131" s="57" t="str">
        <f>Source!F109</f>
        <v>КА, п.4</v>
      </c>
      <c r="C131" s="57" t="s">
        <v>2221</v>
      </c>
      <c r="D131" s="58" t="str">
        <f>Source!H109</f>
        <v>ШТ</v>
      </c>
      <c r="E131" s="59">
        <f>Source!I109</f>
        <v>5</v>
      </c>
      <c r="F131" s="60">
        <f>Source!AL109</f>
        <v>7900.6</v>
      </c>
      <c r="G131" s="61" t="s">
        <v>3</v>
      </c>
      <c r="H131" s="59">
        <f>Source!AW110</f>
        <v>1</v>
      </c>
      <c r="I131" s="60">
        <f>Source!P109</f>
        <v>39503</v>
      </c>
      <c r="J131" s="59">
        <f>IF(Source!BC110&lt;&gt; 0, Source!BC110, 1)</f>
        <v>7.57</v>
      </c>
      <c r="K131" s="60">
        <f>Source!P110</f>
        <v>299037.71000000002</v>
      </c>
      <c r="Q131">
        <f>Source!X109</f>
        <v>0</v>
      </c>
      <c r="R131">
        <f>Source!X110</f>
        <v>0</v>
      </c>
      <c r="S131">
        <f>Source!Y109</f>
        <v>0</v>
      </c>
      <c r="T131">
        <f>Source!Y110</f>
        <v>0</v>
      </c>
      <c r="U131">
        <f>ROUND((175/100)*ROUND(Source!R109, 2), 2)</f>
        <v>0</v>
      </c>
      <c r="V131">
        <f>ROUND((0/100)*ROUND(Source!R110, 2), 2)</f>
        <v>0</v>
      </c>
      <c r="AC131">
        <v>5</v>
      </c>
    </row>
    <row r="132" spans="1:29" ht="15" x14ac:dyDescent="0.2">
      <c r="A132" s="62"/>
      <c r="B132" s="62"/>
      <c r="C132" s="63" t="s">
        <v>2196</v>
      </c>
      <c r="D132" s="62"/>
      <c r="E132" s="62"/>
      <c r="F132" s="62"/>
      <c r="G132" s="62"/>
      <c r="H132" s="64">
        <f>I131+0</f>
        <v>39503</v>
      </c>
      <c r="I132" s="64"/>
      <c r="J132" s="64">
        <f>K131+0</f>
        <v>299037.71000000002</v>
      </c>
      <c r="K132" s="64"/>
      <c r="O132" s="56">
        <f>I131+0</f>
        <v>39503</v>
      </c>
      <c r="P132" s="56">
        <f>K131+0</f>
        <v>299037.71000000002</v>
      </c>
    </row>
    <row r="134" spans="1:29" ht="68.25" x14ac:dyDescent="0.2">
      <c r="A134" s="57">
        <v>23</v>
      </c>
      <c r="B134" s="57" t="str">
        <f>Source!F111</f>
        <v>КА, п.6</v>
      </c>
      <c r="C134" s="57" t="s">
        <v>2222</v>
      </c>
      <c r="D134" s="58" t="str">
        <f>Source!H111</f>
        <v>ШТ</v>
      </c>
      <c r="E134" s="59">
        <f>Source!I111</f>
        <v>3</v>
      </c>
      <c r="F134" s="60">
        <f>Source!AL111</f>
        <v>4571.0600000000004</v>
      </c>
      <c r="G134" s="61" t="s">
        <v>3</v>
      </c>
      <c r="H134" s="59">
        <f>Source!AW112</f>
        <v>1</v>
      </c>
      <c r="I134" s="60">
        <f>Source!P111</f>
        <v>13713.18</v>
      </c>
      <c r="J134" s="59">
        <f>IF(Source!BC112&lt;&gt; 0, Source!BC112, 1)</f>
        <v>7.57</v>
      </c>
      <c r="K134" s="60">
        <f>Source!P112</f>
        <v>103808.77</v>
      </c>
      <c r="Q134">
        <f>Source!X111</f>
        <v>0</v>
      </c>
      <c r="R134">
        <f>Source!X112</f>
        <v>0</v>
      </c>
      <c r="S134">
        <f>Source!Y111</f>
        <v>0</v>
      </c>
      <c r="T134">
        <f>Source!Y112</f>
        <v>0</v>
      </c>
      <c r="U134">
        <f>ROUND((175/100)*ROUND(Source!R111, 2), 2)</f>
        <v>0</v>
      </c>
      <c r="V134">
        <f>ROUND((0/100)*ROUND(Source!R112, 2), 2)</f>
        <v>0</v>
      </c>
      <c r="AC134">
        <v>5</v>
      </c>
    </row>
    <row r="135" spans="1:29" ht="15" x14ac:dyDescent="0.2">
      <c r="A135" s="62"/>
      <c r="B135" s="62"/>
      <c r="C135" s="63" t="s">
        <v>2196</v>
      </c>
      <c r="D135" s="62"/>
      <c r="E135" s="62"/>
      <c r="F135" s="62"/>
      <c r="G135" s="62"/>
      <c r="H135" s="64">
        <f>I134+0</f>
        <v>13713.18</v>
      </c>
      <c r="I135" s="64"/>
      <c r="J135" s="64">
        <f>K134+0</f>
        <v>103808.77</v>
      </c>
      <c r="K135" s="64"/>
      <c r="O135" s="56">
        <f>I134+0</f>
        <v>13713.18</v>
      </c>
      <c r="P135" s="56">
        <f>K134+0</f>
        <v>103808.77</v>
      </c>
    </row>
    <row r="137" spans="1:29" ht="68.25" x14ac:dyDescent="0.2">
      <c r="A137" s="57">
        <v>24</v>
      </c>
      <c r="B137" s="57" t="str">
        <f>Source!F113</f>
        <v>КА, п.9</v>
      </c>
      <c r="C137" s="57" t="s">
        <v>2223</v>
      </c>
      <c r="D137" s="58" t="str">
        <f>Source!H113</f>
        <v>ШТ</v>
      </c>
      <c r="E137" s="59">
        <f>Source!I113</f>
        <v>1</v>
      </c>
      <c r="F137" s="60">
        <f>Source!AL113</f>
        <v>7900.6</v>
      </c>
      <c r="G137" s="61" t="s">
        <v>3</v>
      </c>
      <c r="H137" s="59">
        <f>Source!AW114</f>
        <v>1</v>
      </c>
      <c r="I137" s="60">
        <f>Source!P113</f>
        <v>7900.6</v>
      </c>
      <c r="J137" s="59">
        <f>IF(Source!BC114&lt;&gt; 0, Source!BC114, 1)</f>
        <v>7.57</v>
      </c>
      <c r="K137" s="60">
        <f>Source!P114</f>
        <v>59807.54</v>
      </c>
      <c r="Q137">
        <f>Source!X113</f>
        <v>0</v>
      </c>
      <c r="R137">
        <f>Source!X114</f>
        <v>0</v>
      </c>
      <c r="S137">
        <f>Source!Y113</f>
        <v>0</v>
      </c>
      <c r="T137">
        <f>Source!Y114</f>
        <v>0</v>
      </c>
      <c r="U137">
        <f>ROUND((175/100)*ROUND(Source!R113, 2), 2)</f>
        <v>0</v>
      </c>
      <c r="V137">
        <f>ROUND((0/100)*ROUND(Source!R114, 2), 2)</f>
        <v>0</v>
      </c>
      <c r="AC137">
        <v>5</v>
      </c>
    </row>
    <row r="138" spans="1:29" ht="15" x14ac:dyDescent="0.2">
      <c r="A138" s="62"/>
      <c r="B138" s="62"/>
      <c r="C138" s="63" t="s">
        <v>2196</v>
      </c>
      <c r="D138" s="62"/>
      <c r="E138" s="62"/>
      <c r="F138" s="62"/>
      <c r="G138" s="62"/>
      <c r="H138" s="64">
        <f>I137+0</f>
        <v>7900.6</v>
      </c>
      <c r="I138" s="64"/>
      <c r="J138" s="64">
        <f>K137+0</f>
        <v>59807.54</v>
      </c>
      <c r="K138" s="64"/>
      <c r="O138" s="56">
        <f>I137+0</f>
        <v>7900.6</v>
      </c>
      <c r="P138" s="56">
        <f>K137+0</f>
        <v>59807.54</v>
      </c>
    </row>
    <row r="140" spans="1:29" ht="54" x14ac:dyDescent="0.2">
      <c r="A140" s="57">
        <v>25</v>
      </c>
      <c r="B140" s="57" t="str">
        <f>Source!F115</f>
        <v>КА, п.19</v>
      </c>
      <c r="C140" s="57" t="s">
        <v>2224</v>
      </c>
      <c r="D140" s="58" t="str">
        <f>Source!H115</f>
        <v>ШТ</v>
      </c>
      <c r="E140" s="59">
        <f>Source!I115</f>
        <v>1</v>
      </c>
      <c r="F140" s="60">
        <f>Source!AL115</f>
        <v>4571.0600000000004</v>
      </c>
      <c r="G140" s="61" t="s">
        <v>3</v>
      </c>
      <c r="H140" s="59">
        <f>Source!AW116</f>
        <v>1</v>
      </c>
      <c r="I140" s="60">
        <f>Source!P115</f>
        <v>4571.0600000000004</v>
      </c>
      <c r="J140" s="59">
        <f>IF(Source!BC116&lt;&gt; 0, Source!BC116, 1)</f>
        <v>7.57</v>
      </c>
      <c r="K140" s="60">
        <f>Source!P116</f>
        <v>34602.92</v>
      </c>
      <c r="Q140">
        <f>Source!X115</f>
        <v>0</v>
      </c>
      <c r="R140">
        <f>Source!X116</f>
        <v>0</v>
      </c>
      <c r="S140">
        <f>Source!Y115</f>
        <v>0</v>
      </c>
      <c r="T140">
        <f>Source!Y116</f>
        <v>0</v>
      </c>
      <c r="U140">
        <f>ROUND((175/100)*ROUND(Source!R115, 2), 2)</f>
        <v>0</v>
      </c>
      <c r="V140">
        <f>ROUND((0/100)*ROUND(Source!R116, 2), 2)</f>
        <v>0</v>
      </c>
      <c r="AC140">
        <v>5</v>
      </c>
    </row>
    <row r="141" spans="1:29" ht="15" x14ac:dyDescent="0.2">
      <c r="A141" s="62"/>
      <c r="B141" s="62"/>
      <c r="C141" s="63" t="s">
        <v>2196</v>
      </c>
      <c r="D141" s="62"/>
      <c r="E141" s="62"/>
      <c r="F141" s="62"/>
      <c r="G141" s="62"/>
      <c r="H141" s="64">
        <f>I140+0</f>
        <v>4571.0600000000004</v>
      </c>
      <c r="I141" s="64"/>
      <c r="J141" s="64">
        <f>K140+0</f>
        <v>34602.92</v>
      </c>
      <c r="K141" s="64"/>
      <c r="O141" s="56">
        <f>I140+0</f>
        <v>4571.0600000000004</v>
      </c>
      <c r="P141" s="56">
        <f>K140+0</f>
        <v>34602.92</v>
      </c>
    </row>
    <row r="144" spans="1:29" ht="15" x14ac:dyDescent="0.25">
      <c r="A144" s="65" t="str">
        <f>CONCATENATE("Итого по подразделу: ",IF(Source!G118&lt;&gt;"Новый подраздел", Source!G118, ""))</f>
        <v>Итого по подразделу: Смесительный узел</v>
      </c>
      <c r="B144" s="65"/>
      <c r="C144" s="65"/>
      <c r="D144" s="65"/>
      <c r="E144" s="65"/>
      <c r="F144" s="65"/>
      <c r="G144" s="65"/>
      <c r="H144" s="55">
        <f>SUM(O114:O143)</f>
        <v>88121.75</v>
      </c>
      <c r="I144" s="54"/>
      <c r="J144" s="55">
        <f>SUM(P114:P143)</f>
        <v>755340.64000000013</v>
      </c>
      <c r="K144" s="54"/>
    </row>
    <row r="145" spans="1:29" hidden="1" x14ac:dyDescent="0.2">
      <c r="A145" t="s">
        <v>2216</v>
      </c>
      <c r="I145">
        <f>SUM(W114:W144)</f>
        <v>0</v>
      </c>
      <c r="J145">
        <f>SUM(X114:X144)</f>
        <v>0</v>
      </c>
    </row>
    <row r="146" spans="1:29" hidden="1" x14ac:dyDescent="0.2">
      <c r="A146" t="s">
        <v>2217</v>
      </c>
      <c r="I146">
        <f>SUM(Y114:Y145)</f>
        <v>0</v>
      </c>
      <c r="J146">
        <f>SUM(Z114:Z145)</f>
        <v>0</v>
      </c>
    </row>
    <row r="148" spans="1:29" ht="16.5" x14ac:dyDescent="0.2">
      <c r="A148" s="39" t="str">
        <f>CONCATENATE("Подраздел: ",IF(Source!G148&lt;&gt;"Новый подраздел", Source!G148, ""))</f>
        <v>Подраздел: Вытяжные установки</v>
      </c>
      <c r="B148" s="39"/>
      <c r="C148" s="39"/>
      <c r="D148" s="39"/>
      <c r="E148" s="39"/>
      <c r="F148" s="39"/>
      <c r="G148" s="39"/>
      <c r="H148" s="39"/>
      <c r="I148" s="39"/>
      <c r="J148" s="39"/>
      <c r="K148" s="39"/>
    </row>
    <row r="149" spans="1:29" ht="42.75" x14ac:dyDescent="0.2">
      <c r="A149" s="40">
        <v>26</v>
      </c>
      <c r="B149" s="40" t="str">
        <f>Source!F152</f>
        <v>3.20-53-1</v>
      </c>
      <c r="C149" s="40" t="s">
        <v>196</v>
      </c>
      <c r="D149" s="42" t="str">
        <f>Source!H152</f>
        <v>1 агрегат</v>
      </c>
      <c r="E149" s="41">
        <f>Source!I152</f>
        <v>30</v>
      </c>
      <c r="F149" s="44"/>
      <c r="G149" s="43"/>
      <c r="H149" s="41"/>
      <c r="I149" s="44"/>
      <c r="J149" s="41"/>
      <c r="K149" s="44"/>
      <c r="Q149">
        <f>Source!X152</f>
        <v>7422.58</v>
      </c>
      <c r="R149">
        <f>Source!X153</f>
        <v>418262.6</v>
      </c>
      <c r="S149">
        <f>Source!Y152</f>
        <v>4153.92</v>
      </c>
      <c r="T149">
        <f>Source!Y153</f>
        <v>234073.57</v>
      </c>
      <c r="U149">
        <f>ROUND((175/100)*ROUND(Source!R152, 2), 2)</f>
        <v>179.1</v>
      </c>
      <c r="V149">
        <f>ROUND((0/100)*ROUND(Source!R153, 2), 2)</f>
        <v>0</v>
      </c>
      <c r="AC149">
        <v>0</v>
      </c>
    </row>
    <row r="150" spans="1:29" ht="28.5" x14ac:dyDescent="0.2">
      <c r="A150" s="40"/>
      <c r="B150" s="40"/>
      <c r="C150" s="40" t="s">
        <v>2183</v>
      </c>
      <c r="D150" s="42"/>
      <c r="E150" s="41"/>
      <c r="F150" s="44">
        <f>Source!AO152</f>
        <v>144.61000000000001</v>
      </c>
      <c r="G150" s="45" t="s">
        <v>2213</v>
      </c>
      <c r="H150" s="41">
        <f>Source!AV153</f>
        <v>1.0669999999999999</v>
      </c>
      <c r="I150" s="44">
        <f>Source!S152</f>
        <v>6707.37</v>
      </c>
      <c r="J150" s="41">
        <f>IF(Source!BA153&lt;&gt; 0, Source!BA153, 1)</f>
        <v>56.35</v>
      </c>
      <c r="K150" s="44">
        <f>Source!S153</f>
        <v>377960.3</v>
      </c>
    </row>
    <row r="151" spans="1:29" ht="28.5" x14ac:dyDescent="0.2">
      <c r="A151" s="40"/>
      <c r="B151" s="40"/>
      <c r="C151" s="40" t="s">
        <v>2185</v>
      </c>
      <c r="D151" s="42"/>
      <c r="E151" s="41"/>
      <c r="F151" s="44">
        <f>Source!AM152</f>
        <v>17.399999999999999</v>
      </c>
      <c r="G151" s="45" t="s">
        <v>2214</v>
      </c>
      <c r="H151" s="41">
        <f>Source!AV153</f>
        <v>1.0669999999999999</v>
      </c>
      <c r="I151" s="44">
        <f>Source!Q152</f>
        <v>877.23</v>
      </c>
      <c r="J151" s="41">
        <f>IF(Source!BB153&lt;&gt; 0, Source!BB153, 1)</f>
        <v>15.44</v>
      </c>
      <c r="K151" s="44">
        <f>Source!Q153</f>
        <v>13544.43</v>
      </c>
    </row>
    <row r="152" spans="1:29" ht="28.5" x14ac:dyDescent="0.2">
      <c r="A152" s="40"/>
      <c r="B152" s="40"/>
      <c r="C152" s="40" t="s">
        <v>2187</v>
      </c>
      <c r="D152" s="42"/>
      <c r="E152" s="41"/>
      <c r="F152" s="44">
        <f>Source!AN152</f>
        <v>2.0299999999999998</v>
      </c>
      <c r="G152" s="45" t="s">
        <v>2214</v>
      </c>
      <c r="H152" s="41">
        <f>Source!AV153</f>
        <v>1.0669999999999999</v>
      </c>
      <c r="I152" s="46">
        <f>Source!R152</f>
        <v>102.34</v>
      </c>
      <c r="J152" s="41">
        <f>IF(Source!BS153&lt;&gt; 0, Source!BS153, 1)</f>
        <v>56.35</v>
      </c>
      <c r="K152" s="46">
        <f>Source!R153</f>
        <v>5766.86</v>
      </c>
    </row>
    <row r="153" spans="1:29" ht="14.25" x14ac:dyDescent="0.2">
      <c r="A153" s="40"/>
      <c r="B153" s="40"/>
      <c r="C153" s="40" t="s">
        <v>2188</v>
      </c>
      <c r="D153" s="42"/>
      <c r="E153" s="41"/>
      <c r="F153" s="44">
        <f>Source!AL152</f>
        <v>166.58</v>
      </c>
      <c r="G153" s="45" t="s">
        <v>3</v>
      </c>
      <c r="H153" s="41">
        <f>Source!AW153</f>
        <v>1</v>
      </c>
      <c r="I153" s="44">
        <f>Source!P152</f>
        <v>4997.3999999999996</v>
      </c>
      <c r="J153" s="41">
        <f>IF(Source!BC153&lt;&gt; 0, Source!BC153, 1)</f>
        <v>4.92</v>
      </c>
      <c r="K153" s="44">
        <f>Source!P153</f>
        <v>24587.21</v>
      </c>
    </row>
    <row r="154" spans="1:29" ht="14.25" x14ac:dyDescent="0.2">
      <c r="A154" s="40"/>
      <c r="B154" s="40"/>
      <c r="C154" s="40" t="s">
        <v>2189</v>
      </c>
      <c r="D154" s="42" t="s">
        <v>2190</v>
      </c>
      <c r="E154" s="41">
        <f>Source!BZ153</f>
        <v>109</v>
      </c>
      <c r="F154" s="44"/>
      <c r="G154" s="43"/>
      <c r="H154" s="41"/>
      <c r="I154" s="44">
        <f>SUM(Q149:Q153)</f>
        <v>7422.58</v>
      </c>
      <c r="J154" s="41">
        <f>Source!AT153</f>
        <v>109</v>
      </c>
      <c r="K154" s="44">
        <f>SUM(R149:R153)</f>
        <v>418262.6</v>
      </c>
    </row>
    <row r="155" spans="1:29" ht="14.25" x14ac:dyDescent="0.2">
      <c r="A155" s="40"/>
      <c r="B155" s="40"/>
      <c r="C155" s="40" t="s">
        <v>2191</v>
      </c>
      <c r="D155" s="42" t="s">
        <v>2190</v>
      </c>
      <c r="E155" s="41">
        <f>Source!CA153</f>
        <v>61</v>
      </c>
      <c r="F155" s="44"/>
      <c r="G155" s="43"/>
      <c r="H155" s="41"/>
      <c r="I155" s="44">
        <f>SUM(S149:S154)</f>
        <v>4153.92</v>
      </c>
      <c r="J155" s="41">
        <f>Source!AU153</f>
        <v>61</v>
      </c>
      <c r="K155" s="44">
        <f>SUM(T149:T154)</f>
        <v>234073.57</v>
      </c>
    </row>
    <row r="156" spans="1:29" ht="28.5" x14ac:dyDescent="0.2">
      <c r="A156" s="47"/>
      <c r="B156" s="47"/>
      <c r="C156" s="47" t="s">
        <v>2192</v>
      </c>
      <c r="D156" s="48" t="s">
        <v>2193</v>
      </c>
      <c r="E156" s="49">
        <f>Source!AQ152</f>
        <v>10.8</v>
      </c>
      <c r="F156" s="50"/>
      <c r="G156" s="51" t="s">
        <v>2213</v>
      </c>
      <c r="H156" s="49">
        <f>Source!AV153</f>
        <v>1.0669999999999999</v>
      </c>
      <c r="I156" s="50">
        <f>Source!U152</f>
        <v>500.93089199999997</v>
      </c>
      <c r="J156" s="49"/>
      <c r="K156" s="50"/>
    </row>
    <row r="157" spans="1:29" ht="15" x14ac:dyDescent="0.2">
      <c r="C157" s="52" t="s">
        <v>2194</v>
      </c>
      <c r="H157" s="53">
        <f>I150+I151+I153+I154+I155+0-0-0</f>
        <v>24158.5</v>
      </c>
      <c r="I157" s="53"/>
      <c r="J157" s="53">
        <f>K150+K151+K153+K154+K155+0-0-0</f>
        <v>1068428.1100000001</v>
      </c>
      <c r="K157" s="53"/>
    </row>
    <row r="158" spans="1:29" ht="15" hidden="1" x14ac:dyDescent="0.2">
      <c r="C158" s="52" t="s">
        <v>2195</v>
      </c>
      <c r="H158" s="55">
        <f>0+0</f>
        <v>0</v>
      </c>
      <c r="I158" s="55"/>
      <c r="J158" s="55">
        <f>0+0</f>
        <v>0</v>
      </c>
      <c r="K158" s="55"/>
    </row>
    <row r="159" spans="1:29" ht="15" x14ac:dyDescent="0.2">
      <c r="C159" s="52" t="s">
        <v>2196</v>
      </c>
      <c r="H159" s="55">
        <f>I150+I151+I153+I154+I155+0</f>
        <v>24158.5</v>
      </c>
      <c r="I159" s="55"/>
      <c r="J159" s="55">
        <f>K150+K151+K153+K154+K155+0</f>
        <v>1068428.1100000001</v>
      </c>
      <c r="K159" s="55"/>
      <c r="O159" s="56">
        <f>I150+I151+I153+I154+I155+0</f>
        <v>24158.5</v>
      </c>
      <c r="P159" s="56">
        <f>K150+K151+K153+K154+K155+0</f>
        <v>1068428.1100000001</v>
      </c>
    </row>
    <row r="161" spans="1:29" ht="68.25" x14ac:dyDescent="0.2">
      <c r="A161" s="57">
        <v>27</v>
      </c>
      <c r="B161" s="57" t="str">
        <f>Source!F154</f>
        <v>КА, п.24</v>
      </c>
      <c r="C161" s="57" t="s">
        <v>2225</v>
      </c>
      <c r="D161" s="58" t="str">
        <f>Source!H154</f>
        <v>ШТ</v>
      </c>
      <c r="E161" s="59">
        <f>Source!I154</f>
        <v>1</v>
      </c>
      <c r="F161" s="60">
        <f>Source!AL154</f>
        <v>23832.16</v>
      </c>
      <c r="G161" s="61" t="s">
        <v>3</v>
      </c>
      <c r="H161" s="59">
        <f>Source!AW155</f>
        <v>1</v>
      </c>
      <c r="I161" s="60">
        <f>Source!P154</f>
        <v>23832.16</v>
      </c>
      <c r="J161" s="59">
        <f>IF(Source!BC155&lt;&gt; 0, Source!BC155, 1)</f>
        <v>7.57</v>
      </c>
      <c r="K161" s="60">
        <f>Source!P155</f>
        <v>180409.45</v>
      </c>
      <c r="Q161">
        <f>Source!X154</f>
        <v>0</v>
      </c>
      <c r="R161">
        <f>Source!X155</f>
        <v>0</v>
      </c>
      <c r="S161">
        <f>Source!Y154</f>
        <v>0</v>
      </c>
      <c r="T161">
        <f>Source!Y155</f>
        <v>0</v>
      </c>
      <c r="U161">
        <f>ROUND((175/100)*ROUND(Source!R154, 2), 2)</f>
        <v>0</v>
      </c>
      <c r="V161">
        <f>ROUND((0/100)*ROUND(Source!R155, 2), 2)</f>
        <v>0</v>
      </c>
      <c r="AC161">
        <v>5</v>
      </c>
    </row>
    <row r="162" spans="1:29" ht="15" x14ac:dyDescent="0.2">
      <c r="A162" s="62"/>
      <c r="B162" s="62"/>
      <c r="C162" s="63" t="s">
        <v>2196</v>
      </c>
      <c r="D162" s="62"/>
      <c r="E162" s="62"/>
      <c r="F162" s="62"/>
      <c r="G162" s="62"/>
      <c r="H162" s="64">
        <f>I161+0</f>
        <v>23832.16</v>
      </c>
      <c r="I162" s="64"/>
      <c r="J162" s="64">
        <f>K161+0</f>
        <v>180409.45</v>
      </c>
      <c r="K162" s="64"/>
      <c r="O162" s="56">
        <f>I161+0</f>
        <v>23832.16</v>
      </c>
      <c r="P162" s="56">
        <f>K161+0</f>
        <v>180409.45</v>
      </c>
    </row>
    <row r="164" spans="1:29" ht="68.25" x14ac:dyDescent="0.2">
      <c r="A164" s="57">
        <v>28</v>
      </c>
      <c r="B164" s="57" t="str">
        <f>Source!F156</f>
        <v>КА, п.25</v>
      </c>
      <c r="C164" s="57" t="s">
        <v>2226</v>
      </c>
      <c r="D164" s="58" t="str">
        <f>Source!H156</f>
        <v>ШТ</v>
      </c>
      <c r="E164" s="59">
        <f>Source!I156</f>
        <v>1</v>
      </c>
      <c r="F164" s="60">
        <f>Source!AL156</f>
        <v>28596.22</v>
      </c>
      <c r="G164" s="61" t="s">
        <v>3</v>
      </c>
      <c r="H164" s="59">
        <f>Source!AW157</f>
        <v>1</v>
      </c>
      <c r="I164" s="60">
        <f>Source!P156</f>
        <v>28596.22</v>
      </c>
      <c r="J164" s="59">
        <f>IF(Source!BC157&lt;&gt; 0, Source!BC157, 1)</f>
        <v>7.57</v>
      </c>
      <c r="K164" s="60">
        <f>Source!P157</f>
        <v>216473.39</v>
      </c>
      <c r="Q164">
        <f>Source!X156</f>
        <v>0</v>
      </c>
      <c r="R164">
        <f>Source!X157</f>
        <v>0</v>
      </c>
      <c r="S164">
        <f>Source!Y156</f>
        <v>0</v>
      </c>
      <c r="T164">
        <f>Source!Y157</f>
        <v>0</v>
      </c>
      <c r="U164">
        <f>ROUND((175/100)*ROUND(Source!R156, 2), 2)</f>
        <v>0</v>
      </c>
      <c r="V164">
        <f>ROUND((0/100)*ROUND(Source!R157, 2), 2)</f>
        <v>0</v>
      </c>
      <c r="AC164">
        <v>5</v>
      </c>
    </row>
    <row r="165" spans="1:29" ht="15" x14ac:dyDescent="0.2">
      <c r="A165" s="62"/>
      <c r="B165" s="62"/>
      <c r="C165" s="63" t="s">
        <v>2196</v>
      </c>
      <c r="D165" s="62"/>
      <c r="E165" s="62"/>
      <c r="F165" s="62"/>
      <c r="G165" s="62"/>
      <c r="H165" s="64">
        <f>I164+0</f>
        <v>28596.22</v>
      </c>
      <c r="I165" s="64"/>
      <c r="J165" s="64">
        <f>K164+0</f>
        <v>216473.39</v>
      </c>
      <c r="K165" s="64"/>
      <c r="O165" s="56">
        <f>I164+0</f>
        <v>28596.22</v>
      </c>
      <c r="P165" s="56">
        <f>K164+0</f>
        <v>216473.39</v>
      </c>
    </row>
    <row r="167" spans="1:29" ht="68.25" x14ac:dyDescent="0.2">
      <c r="A167" s="57">
        <v>29</v>
      </c>
      <c r="B167" s="57" t="str">
        <f>Source!F158</f>
        <v>КА, п.26</v>
      </c>
      <c r="C167" s="57" t="s">
        <v>2227</v>
      </c>
      <c r="D167" s="58" t="str">
        <f>Source!H158</f>
        <v>ШТ</v>
      </c>
      <c r="E167" s="59">
        <f>Source!I158</f>
        <v>1</v>
      </c>
      <c r="F167" s="60">
        <f>Source!AL158</f>
        <v>8449.69</v>
      </c>
      <c r="G167" s="61" t="s">
        <v>3</v>
      </c>
      <c r="H167" s="59">
        <f>Source!AW159</f>
        <v>1</v>
      </c>
      <c r="I167" s="60">
        <f>Source!P158</f>
        <v>8449.69</v>
      </c>
      <c r="J167" s="59">
        <f>IF(Source!BC159&lt;&gt; 0, Source!BC159, 1)</f>
        <v>7.57</v>
      </c>
      <c r="K167" s="60">
        <f>Source!P159</f>
        <v>63964.15</v>
      </c>
      <c r="Q167">
        <f>Source!X158</f>
        <v>0</v>
      </c>
      <c r="R167">
        <f>Source!X159</f>
        <v>0</v>
      </c>
      <c r="S167">
        <f>Source!Y158</f>
        <v>0</v>
      </c>
      <c r="T167">
        <f>Source!Y159</f>
        <v>0</v>
      </c>
      <c r="U167">
        <f>ROUND((175/100)*ROUND(Source!R158, 2), 2)</f>
        <v>0</v>
      </c>
      <c r="V167">
        <f>ROUND((0/100)*ROUND(Source!R159, 2), 2)</f>
        <v>0</v>
      </c>
      <c r="AC167">
        <v>5</v>
      </c>
    </row>
    <row r="168" spans="1:29" ht="15" x14ac:dyDescent="0.2">
      <c r="A168" s="62"/>
      <c r="B168" s="62"/>
      <c r="C168" s="63" t="s">
        <v>2196</v>
      </c>
      <c r="D168" s="62"/>
      <c r="E168" s="62"/>
      <c r="F168" s="62"/>
      <c r="G168" s="62"/>
      <c r="H168" s="64">
        <f>I167+0</f>
        <v>8449.69</v>
      </c>
      <c r="I168" s="64"/>
      <c r="J168" s="64">
        <f>K167+0</f>
        <v>63964.15</v>
      </c>
      <c r="K168" s="64"/>
      <c r="O168" s="56">
        <f>I167+0</f>
        <v>8449.69</v>
      </c>
      <c r="P168" s="56">
        <f>K167+0</f>
        <v>63964.15</v>
      </c>
    </row>
    <row r="170" spans="1:29" ht="68.25" x14ac:dyDescent="0.2">
      <c r="A170" s="57">
        <v>30</v>
      </c>
      <c r="B170" s="57" t="str">
        <f>Source!F160</f>
        <v>КА, п.27</v>
      </c>
      <c r="C170" s="57" t="s">
        <v>2228</v>
      </c>
      <c r="D170" s="58" t="str">
        <f>Source!H160</f>
        <v>ШТ</v>
      </c>
      <c r="E170" s="59">
        <f>Source!I160</f>
        <v>1</v>
      </c>
      <c r="F170" s="60">
        <f>Source!AL160</f>
        <v>32732.190000000002</v>
      </c>
      <c r="G170" s="61" t="s">
        <v>3</v>
      </c>
      <c r="H170" s="59">
        <f>Source!AW161</f>
        <v>1</v>
      </c>
      <c r="I170" s="60">
        <f>Source!P160</f>
        <v>32732.19</v>
      </c>
      <c r="J170" s="59">
        <f>IF(Source!BC161&lt;&gt; 0, Source!BC161, 1)</f>
        <v>7.57</v>
      </c>
      <c r="K170" s="60">
        <f>Source!P161</f>
        <v>247782.68</v>
      </c>
      <c r="Q170">
        <f>Source!X160</f>
        <v>0</v>
      </c>
      <c r="R170">
        <f>Source!X161</f>
        <v>0</v>
      </c>
      <c r="S170">
        <f>Source!Y160</f>
        <v>0</v>
      </c>
      <c r="T170">
        <f>Source!Y161</f>
        <v>0</v>
      </c>
      <c r="U170">
        <f>ROUND((175/100)*ROUND(Source!R160, 2), 2)</f>
        <v>0</v>
      </c>
      <c r="V170">
        <f>ROUND((0/100)*ROUND(Source!R161, 2), 2)</f>
        <v>0</v>
      </c>
      <c r="AC170">
        <v>5</v>
      </c>
    </row>
    <row r="171" spans="1:29" ht="15" x14ac:dyDescent="0.2">
      <c r="A171" s="62"/>
      <c r="B171" s="62"/>
      <c r="C171" s="63" t="s">
        <v>2196</v>
      </c>
      <c r="D171" s="62"/>
      <c r="E171" s="62"/>
      <c r="F171" s="62"/>
      <c r="G171" s="62"/>
      <c r="H171" s="64">
        <f>I170+0</f>
        <v>32732.19</v>
      </c>
      <c r="I171" s="64"/>
      <c r="J171" s="64">
        <f>K170+0</f>
        <v>247782.68</v>
      </c>
      <c r="K171" s="64"/>
      <c r="O171" s="56">
        <f>I170+0</f>
        <v>32732.19</v>
      </c>
      <c r="P171" s="56">
        <f>K170+0</f>
        <v>247782.68</v>
      </c>
    </row>
    <row r="173" spans="1:29" ht="68.25" x14ac:dyDescent="0.2">
      <c r="A173" s="57">
        <v>31</v>
      </c>
      <c r="B173" s="57" t="str">
        <f>Source!F162</f>
        <v>КА, п.28</v>
      </c>
      <c r="C173" s="57" t="s">
        <v>2229</v>
      </c>
      <c r="D173" s="58" t="str">
        <f>Source!H162</f>
        <v>ШТ</v>
      </c>
      <c r="E173" s="59">
        <f>Source!I162</f>
        <v>1</v>
      </c>
      <c r="F173" s="60">
        <f>Source!AL162</f>
        <v>22433.75</v>
      </c>
      <c r="G173" s="61" t="s">
        <v>3</v>
      </c>
      <c r="H173" s="59">
        <f>Source!AW163</f>
        <v>1</v>
      </c>
      <c r="I173" s="60">
        <f>Source!P162</f>
        <v>22433.75</v>
      </c>
      <c r="J173" s="59">
        <f>IF(Source!BC163&lt;&gt; 0, Source!BC163, 1)</f>
        <v>7.57</v>
      </c>
      <c r="K173" s="60">
        <f>Source!P163</f>
        <v>169823.49</v>
      </c>
      <c r="Q173">
        <f>Source!X162</f>
        <v>0</v>
      </c>
      <c r="R173">
        <f>Source!X163</f>
        <v>0</v>
      </c>
      <c r="S173">
        <f>Source!Y162</f>
        <v>0</v>
      </c>
      <c r="T173">
        <f>Source!Y163</f>
        <v>0</v>
      </c>
      <c r="U173">
        <f>ROUND((175/100)*ROUND(Source!R162, 2), 2)</f>
        <v>0</v>
      </c>
      <c r="V173">
        <f>ROUND((0/100)*ROUND(Source!R163, 2), 2)</f>
        <v>0</v>
      </c>
      <c r="AC173">
        <v>5</v>
      </c>
    </row>
    <row r="174" spans="1:29" ht="15" x14ac:dyDescent="0.2">
      <c r="A174" s="62"/>
      <c r="B174" s="62"/>
      <c r="C174" s="63" t="s">
        <v>2196</v>
      </c>
      <c r="D174" s="62"/>
      <c r="E174" s="62"/>
      <c r="F174" s="62"/>
      <c r="G174" s="62"/>
      <c r="H174" s="64">
        <f>I173+0</f>
        <v>22433.75</v>
      </c>
      <c r="I174" s="64"/>
      <c r="J174" s="64">
        <f>K173+0</f>
        <v>169823.49</v>
      </c>
      <c r="K174" s="64"/>
      <c r="O174" s="56">
        <f>I173+0</f>
        <v>22433.75</v>
      </c>
      <c r="P174" s="56">
        <f>K173+0</f>
        <v>169823.49</v>
      </c>
    </row>
    <row r="176" spans="1:29" ht="68.25" x14ac:dyDescent="0.2">
      <c r="A176" s="57">
        <v>32</v>
      </c>
      <c r="B176" s="57" t="str">
        <f>Source!F164</f>
        <v>КА, п.29</v>
      </c>
      <c r="C176" s="57" t="s">
        <v>2230</v>
      </c>
      <c r="D176" s="58" t="str">
        <f>Source!H164</f>
        <v>ШТ</v>
      </c>
      <c r="E176" s="59">
        <f>Source!I164</f>
        <v>1</v>
      </c>
      <c r="F176" s="60">
        <f>Source!AL164</f>
        <v>6885.3700000000008</v>
      </c>
      <c r="G176" s="61" t="s">
        <v>3</v>
      </c>
      <c r="H176" s="59">
        <f>Source!AW165</f>
        <v>1</v>
      </c>
      <c r="I176" s="60">
        <f>Source!P164</f>
        <v>6885.37</v>
      </c>
      <c r="J176" s="59">
        <f>IF(Source!BC165&lt;&gt; 0, Source!BC165, 1)</f>
        <v>7.57</v>
      </c>
      <c r="K176" s="60">
        <f>Source!P165</f>
        <v>52122.25</v>
      </c>
      <c r="Q176">
        <f>Source!X164</f>
        <v>0</v>
      </c>
      <c r="R176">
        <f>Source!X165</f>
        <v>0</v>
      </c>
      <c r="S176">
        <f>Source!Y164</f>
        <v>0</v>
      </c>
      <c r="T176">
        <f>Source!Y165</f>
        <v>0</v>
      </c>
      <c r="U176">
        <f>ROUND((175/100)*ROUND(Source!R164, 2), 2)</f>
        <v>0</v>
      </c>
      <c r="V176">
        <f>ROUND((0/100)*ROUND(Source!R165, 2), 2)</f>
        <v>0</v>
      </c>
      <c r="AC176">
        <v>5</v>
      </c>
    </row>
    <row r="177" spans="1:29" ht="15" x14ac:dyDescent="0.2">
      <c r="A177" s="62"/>
      <c r="B177" s="62"/>
      <c r="C177" s="63" t="s">
        <v>2196</v>
      </c>
      <c r="D177" s="62"/>
      <c r="E177" s="62"/>
      <c r="F177" s="62"/>
      <c r="G177" s="62"/>
      <c r="H177" s="64">
        <f>I176+0</f>
        <v>6885.37</v>
      </c>
      <c r="I177" s="64"/>
      <c r="J177" s="64">
        <f>K176+0</f>
        <v>52122.25</v>
      </c>
      <c r="K177" s="64"/>
      <c r="O177" s="56">
        <f>I176+0</f>
        <v>6885.37</v>
      </c>
      <c r="P177" s="56">
        <f>K176+0</f>
        <v>52122.25</v>
      </c>
    </row>
    <row r="179" spans="1:29" ht="68.25" x14ac:dyDescent="0.2">
      <c r="A179" s="57">
        <v>33</v>
      </c>
      <c r="B179" s="57" t="str">
        <f>Source!F166</f>
        <v>КА, п.30</v>
      </c>
      <c r="C179" s="57" t="s">
        <v>2231</v>
      </c>
      <c r="D179" s="58" t="str">
        <f>Source!H166</f>
        <v>ШТ</v>
      </c>
      <c r="E179" s="59">
        <f>Source!I166</f>
        <v>1</v>
      </c>
      <c r="F179" s="60">
        <f>Source!AL166</f>
        <v>4207.0700000000006</v>
      </c>
      <c r="G179" s="61" t="s">
        <v>3</v>
      </c>
      <c r="H179" s="59">
        <f>Source!AW167</f>
        <v>1</v>
      </c>
      <c r="I179" s="60">
        <f>Source!P166</f>
        <v>4207.07</v>
      </c>
      <c r="J179" s="59">
        <f>IF(Source!BC167&lt;&gt; 0, Source!BC167, 1)</f>
        <v>7.57</v>
      </c>
      <c r="K179" s="60">
        <f>Source!P167</f>
        <v>31847.52</v>
      </c>
      <c r="Q179">
        <f>Source!X166</f>
        <v>0</v>
      </c>
      <c r="R179">
        <f>Source!X167</f>
        <v>0</v>
      </c>
      <c r="S179">
        <f>Source!Y166</f>
        <v>0</v>
      </c>
      <c r="T179">
        <f>Source!Y167</f>
        <v>0</v>
      </c>
      <c r="U179">
        <f>ROUND((175/100)*ROUND(Source!R166, 2), 2)</f>
        <v>0</v>
      </c>
      <c r="V179">
        <f>ROUND((0/100)*ROUND(Source!R167, 2), 2)</f>
        <v>0</v>
      </c>
      <c r="AC179">
        <v>5</v>
      </c>
    </row>
    <row r="180" spans="1:29" ht="15" x14ac:dyDescent="0.2">
      <c r="A180" s="62"/>
      <c r="B180" s="62"/>
      <c r="C180" s="63" t="s">
        <v>2196</v>
      </c>
      <c r="D180" s="62"/>
      <c r="E180" s="62"/>
      <c r="F180" s="62"/>
      <c r="G180" s="62"/>
      <c r="H180" s="64">
        <f>I179+0</f>
        <v>4207.07</v>
      </c>
      <c r="I180" s="64"/>
      <c r="J180" s="64">
        <f>K179+0</f>
        <v>31847.52</v>
      </c>
      <c r="K180" s="64"/>
      <c r="O180" s="56">
        <f>I179+0</f>
        <v>4207.07</v>
      </c>
      <c r="P180" s="56">
        <f>K179+0</f>
        <v>31847.52</v>
      </c>
    </row>
    <row r="182" spans="1:29" ht="68.25" x14ac:dyDescent="0.2">
      <c r="A182" s="57">
        <v>34</v>
      </c>
      <c r="B182" s="57" t="str">
        <f>Source!F168</f>
        <v>КА, п.31</v>
      </c>
      <c r="C182" s="57" t="s">
        <v>2232</v>
      </c>
      <c r="D182" s="58" t="str">
        <f>Source!H168</f>
        <v>ШТ</v>
      </c>
      <c r="E182" s="59">
        <f>Source!I168</f>
        <v>1</v>
      </c>
      <c r="F182" s="60">
        <f>Source!AL168</f>
        <v>22433.75</v>
      </c>
      <c r="G182" s="61" t="s">
        <v>3</v>
      </c>
      <c r="H182" s="59">
        <f>Source!AW169</f>
        <v>1</v>
      </c>
      <c r="I182" s="60">
        <f>Source!P168</f>
        <v>22433.75</v>
      </c>
      <c r="J182" s="59">
        <f>IF(Source!BC169&lt;&gt; 0, Source!BC169, 1)</f>
        <v>7.57</v>
      </c>
      <c r="K182" s="60">
        <f>Source!P169</f>
        <v>169823.49</v>
      </c>
      <c r="Q182">
        <f>Source!X168</f>
        <v>0</v>
      </c>
      <c r="R182">
        <f>Source!X169</f>
        <v>0</v>
      </c>
      <c r="S182">
        <f>Source!Y168</f>
        <v>0</v>
      </c>
      <c r="T182">
        <f>Source!Y169</f>
        <v>0</v>
      </c>
      <c r="U182">
        <f>ROUND((175/100)*ROUND(Source!R168, 2), 2)</f>
        <v>0</v>
      </c>
      <c r="V182">
        <f>ROUND((0/100)*ROUND(Source!R169, 2), 2)</f>
        <v>0</v>
      </c>
      <c r="AC182">
        <v>5</v>
      </c>
    </row>
    <row r="183" spans="1:29" ht="15" x14ac:dyDescent="0.2">
      <c r="A183" s="62"/>
      <c r="B183" s="62"/>
      <c r="C183" s="63" t="s">
        <v>2196</v>
      </c>
      <c r="D183" s="62"/>
      <c r="E183" s="62"/>
      <c r="F183" s="62"/>
      <c r="G183" s="62"/>
      <c r="H183" s="64">
        <f>I182+0</f>
        <v>22433.75</v>
      </c>
      <c r="I183" s="64"/>
      <c r="J183" s="64">
        <f>K182+0</f>
        <v>169823.49</v>
      </c>
      <c r="K183" s="64"/>
      <c r="O183" s="56">
        <f>I182+0</f>
        <v>22433.75</v>
      </c>
      <c r="P183" s="56">
        <f>K182+0</f>
        <v>169823.49</v>
      </c>
    </row>
    <row r="185" spans="1:29" ht="68.25" x14ac:dyDescent="0.2">
      <c r="A185" s="57">
        <v>35</v>
      </c>
      <c r="B185" s="57" t="str">
        <f>Source!F170</f>
        <v>КА, п.32</v>
      </c>
      <c r="C185" s="57" t="s">
        <v>2233</v>
      </c>
      <c r="D185" s="58" t="str">
        <f>Source!H170</f>
        <v>ШТ</v>
      </c>
      <c r="E185" s="59">
        <f>Source!I170</f>
        <v>1</v>
      </c>
      <c r="F185" s="60">
        <f>Source!AL170</f>
        <v>22433.75</v>
      </c>
      <c r="G185" s="61" t="s">
        <v>3</v>
      </c>
      <c r="H185" s="59">
        <f>Source!AW171</f>
        <v>1</v>
      </c>
      <c r="I185" s="60">
        <f>Source!P170</f>
        <v>22433.75</v>
      </c>
      <c r="J185" s="59">
        <f>IF(Source!BC171&lt;&gt; 0, Source!BC171, 1)</f>
        <v>7.57</v>
      </c>
      <c r="K185" s="60">
        <f>Source!P171</f>
        <v>169823.49</v>
      </c>
      <c r="Q185">
        <f>Source!X170</f>
        <v>0</v>
      </c>
      <c r="R185">
        <f>Source!X171</f>
        <v>0</v>
      </c>
      <c r="S185">
        <f>Source!Y170</f>
        <v>0</v>
      </c>
      <c r="T185">
        <f>Source!Y171</f>
        <v>0</v>
      </c>
      <c r="U185">
        <f>ROUND((175/100)*ROUND(Source!R170, 2), 2)</f>
        <v>0</v>
      </c>
      <c r="V185">
        <f>ROUND((0/100)*ROUND(Source!R171, 2), 2)</f>
        <v>0</v>
      </c>
      <c r="AC185">
        <v>5</v>
      </c>
    </row>
    <row r="186" spans="1:29" ht="15" x14ac:dyDescent="0.2">
      <c r="A186" s="62"/>
      <c r="B186" s="62"/>
      <c r="C186" s="63" t="s">
        <v>2196</v>
      </c>
      <c r="D186" s="62"/>
      <c r="E186" s="62"/>
      <c r="F186" s="62"/>
      <c r="G186" s="62"/>
      <c r="H186" s="64">
        <f>I185+0</f>
        <v>22433.75</v>
      </c>
      <c r="I186" s="64"/>
      <c r="J186" s="64">
        <f>K185+0</f>
        <v>169823.49</v>
      </c>
      <c r="K186" s="64"/>
      <c r="O186" s="56">
        <f>I185+0</f>
        <v>22433.75</v>
      </c>
      <c r="P186" s="56">
        <f>K185+0</f>
        <v>169823.49</v>
      </c>
    </row>
    <row r="188" spans="1:29" ht="68.25" x14ac:dyDescent="0.2">
      <c r="A188" s="57">
        <v>36</v>
      </c>
      <c r="B188" s="57" t="str">
        <f>Source!F172</f>
        <v>КА, п.33</v>
      </c>
      <c r="C188" s="57" t="s">
        <v>2234</v>
      </c>
      <c r="D188" s="58" t="str">
        <f>Source!H172</f>
        <v>ШТ</v>
      </c>
      <c r="E188" s="59">
        <f>Source!I172</f>
        <v>1</v>
      </c>
      <c r="F188" s="60">
        <f>Source!AL172</f>
        <v>5166.9900000000007</v>
      </c>
      <c r="G188" s="61" t="s">
        <v>3</v>
      </c>
      <c r="H188" s="59">
        <f>Source!AW173</f>
        <v>1</v>
      </c>
      <c r="I188" s="60">
        <f>Source!P172</f>
        <v>5166.99</v>
      </c>
      <c r="J188" s="59">
        <f>IF(Source!BC173&lt;&gt; 0, Source!BC173, 1)</f>
        <v>7.57</v>
      </c>
      <c r="K188" s="60">
        <f>Source!P173</f>
        <v>39114.11</v>
      </c>
      <c r="Q188">
        <f>Source!X172</f>
        <v>0</v>
      </c>
      <c r="R188">
        <f>Source!X173</f>
        <v>0</v>
      </c>
      <c r="S188">
        <f>Source!Y172</f>
        <v>0</v>
      </c>
      <c r="T188">
        <f>Source!Y173</f>
        <v>0</v>
      </c>
      <c r="U188">
        <f>ROUND((175/100)*ROUND(Source!R172, 2), 2)</f>
        <v>0</v>
      </c>
      <c r="V188">
        <f>ROUND((0/100)*ROUND(Source!R173, 2), 2)</f>
        <v>0</v>
      </c>
      <c r="AC188">
        <v>5</v>
      </c>
    </row>
    <row r="189" spans="1:29" ht="15" x14ac:dyDescent="0.2">
      <c r="A189" s="62"/>
      <c r="B189" s="62"/>
      <c r="C189" s="63" t="s">
        <v>2196</v>
      </c>
      <c r="D189" s="62"/>
      <c r="E189" s="62"/>
      <c r="F189" s="62"/>
      <c r="G189" s="62"/>
      <c r="H189" s="64">
        <f>I188+0</f>
        <v>5166.99</v>
      </c>
      <c r="I189" s="64"/>
      <c r="J189" s="64">
        <f>K188+0</f>
        <v>39114.11</v>
      </c>
      <c r="K189" s="64"/>
      <c r="O189" s="56">
        <f>I188+0</f>
        <v>5166.99</v>
      </c>
      <c r="P189" s="56">
        <f>K188+0</f>
        <v>39114.11</v>
      </c>
    </row>
    <row r="191" spans="1:29" ht="68.25" x14ac:dyDescent="0.2">
      <c r="A191" s="57">
        <v>37</v>
      </c>
      <c r="B191" s="57" t="str">
        <f>Source!F174</f>
        <v>КА, п.34</v>
      </c>
      <c r="C191" s="57" t="s">
        <v>2235</v>
      </c>
      <c r="D191" s="58" t="str">
        <f>Source!H174</f>
        <v>ШТ</v>
      </c>
      <c r="E191" s="59">
        <f>Source!I174</f>
        <v>1</v>
      </c>
      <c r="F191" s="60">
        <f>Source!AL174</f>
        <v>4207.0700000000006</v>
      </c>
      <c r="G191" s="61" t="s">
        <v>3</v>
      </c>
      <c r="H191" s="59">
        <f>Source!AW175</f>
        <v>1</v>
      </c>
      <c r="I191" s="60">
        <f>Source!P174</f>
        <v>4207.07</v>
      </c>
      <c r="J191" s="59">
        <f>IF(Source!BC175&lt;&gt; 0, Source!BC175, 1)</f>
        <v>7.57</v>
      </c>
      <c r="K191" s="60">
        <f>Source!P175</f>
        <v>31847.52</v>
      </c>
      <c r="Q191">
        <f>Source!X174</f>
        <v>0</v>
      </c>
      <c r="R191">
        <f>Source!X175</f>
        <v>0</v>
      </c>
      <c r="S191">
        <f>Source!Y174</f>
        <v>0</v>
      </c>
      <c r="T191">
        <f>Source!Y175</f>
        <v>0</v>
      </c>
      <c r="U191">
        <f>ROUND((175/100)*ROUND(Source!R174, 2), 2)</f>
        <v>0</v>
      </c>
      <c r="V191">
        <f>ROUND((0/100)*ROUND(Source!R175, 2), 2)</f>
        <v>0</v>
      </c>
      <c r="AC191">
        <v>5</v>
      </c>
    </row>
    <row r="192" spans="1:29" ht="15" x14ac:dyDescent="0.2">
      <c r="A192" s="62"/>
      <c r="B192" s="62"/>
      <c r="C192" s="63" t="s">
        <v>2196</v>
      </c>
      <c r="D192" s="62"/>
      <c r="E192" s="62"/>
      <c r="F192" s="62"/>
      <c r="G192" s="62"/>
      <c r="H192" s="64">
        <f>I191+0</f>
        <v>4207.07</v>
      </c>
      <c r="I192" s="64"/>
      <c r="J192" s="64">
        <f>K191+0</f>
        <v>31847.52</v>
      </c>
      <c r="K192" s="64"/>
      <c r="O192" s="56">
        <f>I191+0</f>
        <v>4207.07</v>
      </c>
      <c r="P192" s="56">
        <f>K191+0</f>
        <v>31847.52</v>
      </c>
    </row>
    <row r="194" spans="1:29" ht="68.25" x14ac:dyDescent="0.2">
      <c r="A194" s="57">
        <v>38</v>
      </c>
      <c r="B194" s="57" t="str">
        <f>Source!F176</f>
        <v>КА, п.35</v>
      </c>
      <c r="C194" s="57" t="s">
        <v>2236</v>
      </c>
      <c r="D194" s="58" t="str">
        <f>Source!H176</f>
        <v>ШТ</v>
      </c>
      <c r="E194" s="59">
        <f>Source!I176</f>
        <v>1</v>
      </c>
      <c r="F194" s="60">
        <f>Source!AL176</f>
        <v>4207.0700000000006</v>
      </c>
      <c r="G194" s="61" t="s">
        <v>3</v>
      </c>
      <c r="H194" s="59">
        <f>Source!AW177</f>
        <v>1</v>
      </c>
      <c r="I194" s="60">
        <f>Source!P176</f>
        <v>4207.07</v>
      </c>
      <c r="J194" s="59">
        <f>IF(Source!BC177&lt;&gt; 0, Source!BC177, 1)</f>
        <v>7.57</v>
      </c>
      <c r="K194" s="60">
        <f>Source!P177</f>
        <v>31847.52</v>
      </c>
      <c r="Q194">
        <f>Source!X176</f>
        <v>0</v>
      </c>
      <c r="R194">
        <f>Source!X177</f>
        <v>0</v>
      </c>
      <c r="S194">
        <f>Source!Y176</f>
        <v>0</v>
      </c>
      <c r="T194">
        <f>Source!Y177</f>
        <v>0</v>
      </c>
      <c r="U194">
        <f>ROUND((175/100)*ROUND(Source!R176, 2), 2)</f>
        <v>0</v>
      </c>
      <c r="V194">
        <f>ROUND((0/100)*ROUND(Source!R177, 2), 2)</f>
        <v>0</v>
      </c>
      <c r="AC194">
        <v>5</v>
      </c>
    </row>
    <row r="195" spans="1:29" ht="15" x14ac:dyDescent="0.2">
      <c r="A195" s="62"/>
      <c r="B195" s="62"/>
      <c r="C195" s="63" t="s">
        <v>2196</v>
      </c>
      <c r="D195" s="62"/>
      <c r="E195" s="62"/>
      <c r="F195" s="62"/>
      <c r="G195" s="62"/>
      <c r="H195" s="64">
        <f>I194+0</f>
        <v>4207.07</v>
      </c>
      <c r="I195" s="64"/>
      <c r="J195" s="64">
        <f>K194+0</f>
        <v>31847.52</v>
      </c>
      <c r="K195" s="64"/>
      <c r="O195" s="56">
        <f>I194+0</f>
        <v>4207.07</v>
      </c>
      <c r="P195" s="56">
        <f>K194+0</f>
        <v>31847.52</v>
      </c>
    </row>
    <row r="197" spans="1:29" ht="68.25" x14ac:dyDescent="0.2">
      <c r="A197" s="57">
        <v>39</v>
      </c>
      <c r="B197" s="57" t="str">
        <f>Source!F178</f>
        <v>КА, п.36</v>
      </c>
      <c r="C197" s="57" t="s">
        <v>2237</v>
      </c>
      <c r="D197" s="58" t="str">
        <f>Source!H178</f>
        <v>ШТ</v>
      </c>
      <c r="E197" s="59">
        <f>Source!I178</f>
        <v>1</v>
      </c>
      <c r="F197" s="60">
        <f>Source!AL178</f>
        <v>4207.0700000000006</v>
      </c>
      <c r="G197" s="61" t="s">
        <v>3</v>
      </c>
      <c r="H197" s="59">
        <f>Source!AW179</f>
        <v>1</v>
      </c>
      <c r="I197" s="60">
        <f>Source!P178</f>
        <v>4207.07</v>
      </c>
      <c r="J197" s="59">
        <f>IF(Source!BC179&lt;&gt; 0, Source!BC179, 1)</f>
        <v>7.57</v>
      </c>
      <c r="K197" s="60">
        <f>Source!P179</f>
        <v>31847.52</v>
      </c>
      <c r="Q197">
        <f>Source!X178</f>
        <v>0</v>
      </c>
      <c r="R197">
        <f>Source!X179</f>
        <v>0</v>
      </c>
      <c r="S197">
        <f>Source!Y178</f>
        <v>0</v>
      </c>
      <c r="T197">
        <f>Source!Y179</f>
        <v>0</v>
      </c>
      <c r="U197">
        <f>ROUND((175/100)*ROUND(Source!R178, 2), 2)</f>
        <v>0</v>
      </c>
      <c r="V197">
        <f>ROUND((0/100)*ROUND(Source!R179, 2), 2)</f>
        <v>0</v>
      </c>
      <c r="AC197">
        <v>5</v>
      </c>
    </row>
    <row r="198" spans="1:29" ht="15" x14ac:dyDescent="0.2">
      <c r="A198" s="62"/>
      <c r="B198" s="62"/>
      <c r="C198" s="63" t="s">
        <v>2196</v>
      </c>
      <c r="D198" s="62"/>
      <c r="E198" s="62"/>
      <c r="F198" s="62"/>
      <c r="G198" s="62"/>
      <c r="H198" s="64">
        <f>I197+0</f>
        <v>4207.07</v>
      </c>
      <c r="I198" s="64"/>
      <c r="J198" s="64">
        <f>K197+0</f>
        <v>31847.52</v>
      </c>
      <c r="K198" s="64"/>
      <c r="O198" s="56">
        <f>I197+0</f>
        <v>4207.07</v>
      </c>
      <c r="P198" s="56">
        <f>K197+0</f>
        <v>31847.52</v>
      </c>
    </row>
    <row r="200" spans="1:29" ht="68.25" x14ac:dyDescent="0.2">
      <c r="A200" s="57">
        <v>40</v>
      </c>
      <c r="B200" s="57" t="str">
        <f>Source!F180</f>
        <v>КА, п.37</v>
      </c>
      <c r="C200" s="57" t="s">
        <v>2238</v>
      </c>
      <c r="D200" s="58" t="str">
        <f>Source!H180</f>
        <v>ШТ</v>
      </c>
      <c r="E200" s="59">
        <f>Source!I180</f>
        <v>1</v>
      </c>
      <c r="F200" s="60">
        <f>Source!AL180</f>
        <v>4207.0700000000006</v>
      </c>
      <c r="G200" s="61" t="s">
        <v>3</v>
      </c>
      <c r="H200" s="59">
        <f>Source!AW181</f>
        <v>1</v>
      </c>
      <c r="I200" s="60">
        <f>Source!P180</f>
        <v>4207.07</v>
      </c>
      <c r="J200" s="59">
        <f>IF(Source!BC181&lt;&gt; 0, Source!BC181, 1)</f>
        <v>7.57</v>
      </c>
      <c r="K200" s="60">
        <f>Source!P181</f>
        <v>31847.52</v>
      </c>
      <c r="Q200">
        <f>Source!X180</f>
        <v>0</v>
      </c>
      <c r="R200">
        <f>Source!X181</f>
        <v>0</v>
      </c>
      <c r="S200">
        <f>Source!Y180</f>
        <v>0</v>
      </c>
      <c r="T200">
        <f>Source!Y181</f>
        <v>0</v>
      </c>
      <c r="U200">
        <f>ROUND((175/100)*ROUND(Source!R180, 2), 2)</f>
        <v>0</v>
      </c>
      <c r="V200">
        <f>ROUND((0/100)*ROUND(Source!R181, 2), 2)</f>
        <v>0</v>
      </c>
      <c r="AC200">
        <v>5</v>
      </c>
    </row>
    <row r="201" spans="1:29" ht="15" x14ac:dyDescent="0.2">
      <c r="A201" s="62"/>
      <c r="B201" s="62"/>
      <c r="C201" s="63" t="s">
        <v>2196</v>
      </c>
      <c r="D201" s="62"/>
      <c r="E201" s="62"/>
      <c r="F201" s="62"/>
      <c r="G201" s="62"/>
      <c r="H201" s="64">
        <f>I200+0</f>
        <v>4207.07</v>
      </c>
      <c r="I201" s="64"/>
      <c r="J201" s="64">
        <f>K200+0</f>
        <v>31847.52</v>
      </c>
      <c r="K201" s="64"/>
      <c r="O201" s="56">
        <f>I200+0</f>
        <v>4207.07</v>
      </c>
      <c r="P201" s="56">
        <f>K200+0</f>
        <v>31847.52</v>
      </c>
    </row>
    <row r="203" spans="1:29" ht="68.25" x14ac:dyDescent="0.2">
      <c r="A203" s="57">
        <v>41</v>
      </c>
      <c r="B203" s="57" t="str">
        <f>Source!F182</f>
        <v>КА, п.38</v>
      </c>
      <c r="C203" s="57" t="s">
        <v>2239</v>
      </c>
      <c r="D203" s="58" t="str">
        <f>Source!H182</f>
        <v>ШТ</v>
      </c>
      <c r="E203" s="59">
        <f>Source!I182</f>
        <v>1</v>
      </c>
      <c r="F203" s="60">
        <f>Source!AL182</f>
        <v>4207.0700000000006</v>
      </c>
      <c r="G203" s="61" t="s">
        <v>3</v>
      </c>
      <c r="H203" s="59">
        <f>Source!AW183</f>
        <v>1</v>
      </c>
      <c r="I203" s="60">
        <f>Source!P182</f>
        <v>4207.07</v>
      </c>
      <c r="J203" s="59">
        <f>IF(Source!BC183&lt;&gt; 0, Source!BC183, 1)</f>
        <v>7.57</v>
      </c>
      <c r="K203" s="60">
        <f>Source!P183</f>
        <v>31847.52</v>
      </c>
      <c r="Q203">
        <f>Source!X182</f>
        <v>0</v>
      </c>
      <c r="R203">
        <f>Source!X183</f>
        <v>0</v>
      </c>
      <c r="S203">
        <f>Source!Y182</f>
        <v>0</v>
      </c>
      <c r="T203">
        <f>Source!Y183</f>
        <v>0</v>
      </c>
      <c r="U203">
        <f>ROUND((175/100)*ROUND(Source!R182, 2), 2)</f>
        <v>0</v>
      </c>
      <c r="V203">
        <f>ROUND((0/100)*ROUND(Source!R183, 2), 2)</f>
        <v>0</v>
      </c>
      <c r="AC203">
        <v>5</v>
      </c>
    </row>
    <row r="204" spans="1:29" ht="15" x14ac:dyDescent="0.2">
      <c r="A204" s="62"/>
      <c r="B204" s="62"/>
      <c r="C204" s="63" t="s">
        <v>2196</v>
      </c>
      <c r="D204" s="62"/>
      <c r="E204" s="62"/>
      <c r="F204" s="62"/>
      <c r="G204" s="62"/>
      <c r="H204" s="64">
        <f>I203+0</f>
        <v>4207.07</v>
      </c>
      <c r="I204" s="64"/>
      <c r="J204" s="64">
        <f>K203+0</f>
        <v>31847.52</v>
      </c>
      <c r="K204" s="64"/>
      <c r="O204" s="56">
        <f>I203+0</f>
        <v>4207.07</v>
      </c>
      <c r="P204" s="56">
        <f>K203+0</f>
        <v>31847.52</v>
      </c>
    </row>
    <row r="206" spans="1:29" ht="68.25" x14ac:dyDescent="0.2">
      <c r="A206" s="57">
        <v>42</v>
      </c>
      <c r="B206" s="57" t="str">
        <f>Source!F184</f>
        <v>КА, п.39</v>
      </c>
      <c r="C206" s="57" t="s">
        <v>2240</v>
      </c>
      <c r="D206" s="58" t="str">
        <f>Source!H184</f>
        <v>ШТ</v>
      </c>
      <c r="E206" s="59">
        <f>Source!I184</f>
        <v>1</v>
      </c>
      <c r="F206" s="60">
        <f>Source!AL184</f>
        <v>4207.0700000000006</v>
      </c>
      <c r="G206" s="61" t="s">
        <v>3</v>
      </c>
      <c r="H206" s="59">
        <f>Source!AW185</f>
        <v>1</v>
      </c>
      <c r="I206" s="60">
        <f>Source!P184</f>
        <v>4207.07</v>
      </c>
      <c r="J206" s="59">
        <f>IF(Source!BC185&lt;&gt; 0, Source!BC185, 1)</f>
        <v>7.57</v>
      </c>
      <c r="K206" s="60">
        <f>Source!P185</f>
        <v>31847.52</v>
      </c>
      <c r="Q206">
        <f>Source!X184</f>
        <v>0</v>
      </c>
      <c r="R206">
        <f>Source!X185</f>
        <v>0</v>
      </c>
      <c r="S206">
        <f>Source!Y184</f>
        <v>0</v>
      </c>
      <c r="T206">
        <f>Source!Y185</f>
        <v>0</v>
      </c>
      <c r="U206">
        <f>ROUND((175/100)*ROUND(Source!R184, 2), 2)</f>
        <v>0</v>
      </c>
      <c r="V206">
        <f>ROUND((0/100)*ROUND(Source!R185, 2), 2)</f>
        <v>0</v>
      </c>
      <c r="AC206">
        <v>5</v>
      </c>
    </row>
    <row r="207" spans="1:29" ht="15" x14ac:dyDescent="0.2">
      <c r="A207" s="62"/>
      <c r="B207" s="62"/>
      <c r="C207" s="63" t="s">
        <v>2196</v>
      </c>
      <c r="D207" s="62"/>
      <c r="E207" s="62"/>
      <c r="F207" s="62"/>
      <c r="G207" s="62"/>
      <c r="H207" s="64">
        <f>I206+0</f>
        <v>4207.07</v>
      </c>
      <c r="I207" s="64"/>
      <c r="J207" s="64">
        <f>K206+0</f>
        <v>31847.52</v>
      </c>
      <c r="K207" s="64"/>
      <c r="O207" s="56">
        <f>I206+0</f>
        <v>4207.07</v>
      </c>
      <c r="P207" s="56">
        <f>K206+0</f>
        <v>31847.52</v>
      </c>
    </row>
    <row r="209" spans="1:29" ht="68.25" x14ac:dyDescent="0.2">
      <c r="A209" s="57">
        <v>43</v>
      </c>
      <c r="B209" s="57" t="str">
        <f>Source!F186</f>
        <v>КА, п.40</v>
      </c>
      <c r="C209" s="57" t="s">
        <v>2241</v>
      </c>
      <c r="D209" s="58" t="str">
        <f>Source!H186</f>
        <v>ШТ</v>
      </c>
      <c r="E209" s="59">
        <f>Source!I186</f>
        <v>1</v>
      </c>
      <c r="F209" s="60">
        <f>Source!AL186</f>
        <v>4207.0700000000006</v>
      </c>
      <c r="G209" s="61" t="s">
        <v>3</v>
      </c>
      <c r="H209" s="59">
        <f>Source!AW187</f>
        <v>1</v>
      </c>
      <c r="I209" s="60">
        <f>Source!P186</f>
        <v>4207.07</v>
      </c>
      <c r="J209" s="59">
        <f>IF(Source!BC187&lt;&gt; 0, Source!BC187, 1)</f>
        <v>7.57</v>
      </c>
      <c r="K209" s="60">
        <f>Source!P187</f>
        <v>31847.52</v>
      </c>
      <c r="Q209">
        <f>Source!X186</f>
        <v>0</v>
      </c>
      <c r="R209">
        <f>Source!X187</f>
        <v>0</v>
      </c>
      <c r="S209">
        <f>Source!Y186</f>
        <v>0</v>
      </c>
      <c r="T209">
        <f>Source!Y187</f>
        <v>0</v>
      </c>
      <c r="U209">
        <f>ROUND((175/100)*ROUND(Source!R186, 2), 2)</f>
        <v>0</v>
      </c>
      <c r="V209">
        <f>ROUND((0/100)*ROUND(Source!R187, 2), 2)</f>
        <v>0</v>
      </c>
      <c r="AC209">
        <v>5</v>
      </c>
    </row>
    <row r="210" spans="1:29" ht="15" x14ac:dyDescent="0.2">
      <c r="A210" s="62"/>
      <c r="B210" s="62"/>
      <c r="C210" s="63" t="s">
        <v>2196</v>
      </c>
      <c r="D210" s="62"/>
      <c r="E210" s="62"/>
      <c r="F210" s="62"/>
      <c r="G210" s="62"/>
      <c r="H210" s="64">
        <f>I209+0</f>
        <v>4207.07</v>
      </c>
      <c r="I210" s="64"/>
      <c r="J210" s="64">
        <f>K209+0</f>
        <v>31847.52</v>
      </c>
      <c r="K210" s="64"/>
      <c r="O210" s="56">
        <f>I209+0</f>
        <v>4207.07</v>
      </c>
      <c r="P210" s="56">
        <f>K209+0</f>
        <v>31847.52</v>
      </c>
    </row>
    <row r="212" spans="1:29" ht="68.25" x14ac:dyDescent="0.2">
      <c r="A212" s="57">
        <v>44</v>
      </c>
      <c r="B212" s="57" t="str">
        <f>Source!F188</f>
        <v>КА, п.41</v>
      </c>
      <c r="C212" s="57" t="s">
        <v>2242</v>
      </c>
      <c r="D212" s="58" t="str">
        <f>Source!H188</f>
        <v>ШТ</v>
      </c>
      <c r="E212" s="59">
        <f>Source!I188</f>
        <v>1</v>
      </c>
      <c r="F212" s="60">
        <f>Source!AL188</f>
        <v>4207.0700000000006</v>
      </c>
      <c r="G212" s="61" t="s">
        <v>3</v>
      </c>
      <c r="H212" s="59">
        <f>Source!AW189</f>
        <v>1</v>
      </c>
      <c r="I212" s="60">
        <f>Source!P188</f>
        <v>4207.07</v>
      </c>
      <c r="J212" s="59">
        <f>IF(Source!BC189&lt;&gt; 0, Source!BC189, 1)</f>
        <v>7.57</v>
      </c>
      <c r="K212" s="60">
        <f>Source!P189</f>
        <v>31847.52</v>
      </c>
      <c r="Q212">
        <f>Source!X188</f>
        <v>0</v>
      </c>
      <c r="R212">
        <f>Source!X189</f>
        <v>0</v>
      </c>
      <c r="S212">
        <f>Source!Y188</f>
        <v>0</v>
      </c>
      <c r="T212">
        <f>Source!Y189</f>
        <v>0</v>
      </c>
      <c r="U212">
        <f>ROUND((175/100)*ROUND(Source!R188, 2), 2)</f>
        <v>0</v>
      </c>
      <c r="V212">
        <f>ROUND((0/100)*ROUND(Source!R189, 2), 2)</f>
        <v>0</v>
      </c>
      <c r="AC212">
        <v>5</v>
      </c>
    </row>
    <row r="213" spans="1:29" ht="15" x14ac:dyDescent="0.2">
      <c r="A213" s="62"/>
      <c r="B213" s="62"/>
      <c r="C213" s="63" t="s">
        <v>2196</v>
      </c>
      <c r="D213" s="62"/>
      <c r="E213" s="62"/>
      <c r="F213" s="62"/>
      <c r="G213" s="62"/>
      <c r="H213" s="64">
        <f>I212+0</f>
        <v>4207.07</v>
      </c>
      <c r="I213" s="64"/>
      <c r="J213" s="64">
        <f>K212+0</f>
        <v>31847.52</v>
      </c>
      <c r="K213" s="64"/>
      <c r="O213" s="56">
        <f>I212+0</f>
        <v>4207.07</v>
      </c>
      <c r="P213" s="56">
        <f>K212+0</f>
        <v>31847.52</v>
      </c>
    </row>
    <row r="215" spans="1:29" ht="68.25" x14ac:dyDescent="0.2">
      <c r="A215" s="57">
        <v>45</v>
      </c>
      <c r="B215" s="57" t="str">
        <f>Source!F190</f>
        <v>КА, п.42</v>
      </c>
      <c r="C215" s="57" t="s">
        <v>2243</v>
      </c>
      <c r="D215" s="58" t="str">
        <f>Source!H190</f>
        <v>ШТ</v>
      </c>
      <c r="E215" s="59">
        <f>Source!I190</f>
        <v>1</v>
      </c>
      <c r="F215" s="60">
        <f>Source!AL190</f>
        <v>4207.0700000000006</v>
      </c>
      <c r="G215" s="61" t="s">
        <v>3</v>
      </c>
      <c r="H215" s="59">
        <f>Source!AW191</f>
        <v>1</v>
      </c>
      <c r="I215" s="60">
        <f>Source!P190</f>
        <v>4207.07</v>
      </c>
      <c r="J215" s="59">
        <f>IF(Source!BC191&lt;&gt; 0, Source!BC191, 1)</f>
        <v>7.57</v>
      </c>
      <c r="K215" s="60">
        <f>Source!P191</f>
        <v>31847.52</v>
      </c>
      <c r="Q215">
        <f>Source!X190</f>
        <v>0</v>
      </c>
      <c r="R215">
        <f>Source!X191</f>
        <v>0</v>
      </c>
      <c r="S215">
        <f>Source!Y190</f>
        <v>0</v>
      </c>
      <c r="T215">
        <f>Source!Y191</f>
        <v>0</v>
      </c>
      <c r="U215">
        <f>ROUND((175/100)*ROUND(Source!R190, 2), 2)</f>
        <v>0</v>
      </c>
      <c r="V215">
        <f>ROUND((0/100)*ROUND(Source!R191, 2), 2)</f>
        <v>0</v>
      </c>
      <c r="AC215">
        <v>5</v>
      </c>
    </row>
    <row r="216" spans="1:29" ht="15" x14ac:dyDescent="0.2">
      <c r="A216" s="62"/>
      <c r="B216" s="62"/>
      <c r="C216" s="63" t="s">
        <v>2196</v>
      </c>
      <c r="D216" s="62"/>
      <c r="E216" s="62"/>
      <c r="F216" s="62"/>
      <c r="G216" s="62"/>
      <c r="H216" s="64">
        <f>I215+0</f>
        <v>4207.07</v>
      </c>
      <c r="I216" s="64"/>
      <c r="J216" s="64">
        <f>K215+0</f>
        <v>31847.52</v>
      </c>
      <c r="K216" s="64"/>
      <c r="O216" s="56">
        <f>I215+0</f>
        <v>4207.07</v>
      </c>
      <c r="P216" s="56">
        <f>K215+0</f>
        <v>31847.52</v>
      </c>
    </row>
    <row r="218" spans="1:29" ht="68.25" x14ac:dyDescent="0.2">
      <c r="A218" s="57">
        <v>46</v>
      </c>
      <c r="B218" s="57" t="str">
        <f>Source!F192</f>
        <v>КА, п.43</v>
      </c>
      <c r="C218" s="57" t="s">
        <v>2244</v>
      </c>
      <c r="D218" s="58" t="str">
        <f>Source!H192</f>
        <v>ШТ</v>
      </c>
      <c r="E218" s="59">
        <f>Source!I192</f>
        <v>1</v>
      </c>
      <c r="F218" s="60">
        <f>Source!AL192</f>
        <v>20324.29</v>
      </c>
      <c r="G218" s="61" t="s">
        <v>3</v>
      </c>
      <c r="H218" s="59">
        <f>Source!AW193</f>
        <v>1</v>
      </c>
      <c r="I218" s="60">
        <f>Source!P192</f>
        <v>20324.29</v>
      </c>
      <c r="J218" s="59">
        <f>IF(Source!BC193&lt;&gt; 0, Source!BC193, 1)</f>
        <v>7.57</v>
      </c>
      <c r="K218" s="60">
        <f>Source!P193</f>
        <v>153854.88</v>
      </c>
      <c r="Q218">
        <f>Source!X192</f>
        <v>0</v>
      </c>
      <c r="R218">
        <f>Source!X193</f>
        <v>0</v>
      </c>
      <c r="S218">
        <f>Source!Y192</f>
        <v>0</v>
      </c>
      <c r="T218">
        <f>Source!Y193</f>
        <v>0</v>
      </c>
      <c r="U218">
        <f>ROUND((175/100)*ROUND(Source!R192, 2), 2)</f>
        <v>0</v>
      </c>
      <c r="V218">
        <f>ROUND((0/100)*ROUND(Source!R193, 2), 2)</f>
        <v>0</v>
      </c>
      <c r="AC218">
        <v>5</v>
      </c>
    </row>
    <row r="219" spans="1:29" ht="15" x14ac:dyDescent="0.2">
      <c r="A219" s="62"/>
      <c r="B219" s="62"/>
      <c r="C219" s="63" t="s">
        <v>2196</v>
      </c>
      <c r="D219" s="62"/>
      <c r="E219" s="62"/>
      <c r="F219" s="62"/>
      <c r="G219" s="62"/>
      <c r="H219" s="64">
        <f>I218+0</f>
        <v>20324.29</v>
      </c>
      <c r="I219" s="64"/>
      <c r="J219" s="64">
        <f>K218+0</f>
        <v>153854.88</v>
      </c>
      <c r="K219" s="64"/>
      <c r="O219" s="56">
        <f>I218+0</f>
        <v>20324.29</v>
      </c>
      <c r="P219" s="56">
        <f>K218+0</f>
        <v>153854.88</v>
      </c>
    </row>
    <row r="221" spans="1:29" ht="68.25" x14ac:dyDescent="0.2">
      <c r="A221" s="57">
        <v>47</v>
      </c>
      <c r="B221" s="57" t="str">
        <f>Source!F194</f>
        <v>КА, п.44</v>
      </c>
      <c r="C221" s="57" t="s">
        <v>2245</v>
      </c>
      <c r="D221" s="58" t="str">
        <f>Source!H194</f>
        <v>ШТ</v>
      </c>
      <c r="E221" s="59">
        <f>Source!I194</f>
        <v>1</v>
      </c>
      <c r="F221" s="60">
        <f>Source!AL194</f>
        <v>4207.0700000000006</v>
      </c>
      <c r="G221" s="61" t="s">
        <v>3</v>
      </c>
      <c r="H221" s="59">
        <f>Source!AW195</f>
        <v>1</v>
      </c>
      <c r="I221" s="60">
        <f>Source!P194</f>
        <v>4207.07</v>
      </c>
      <c r="J221" s="59">
        <f>IF(Source!BC195&lt;&gt; 0, Source!BC195, 1)</f>
        <v>7.57</v>
      </c>
      <c r="K221" s="60">
        <f>Source!P195</f>
        <v>31847.52</v>
      </c>
      <c r="Q221">
        <f>Source!X194</f>
        <v>0</v>
      </c>
      <c r="R221">
        <f>Source!X195</f>
        <v>0</v>
      </c>
      <c r="S221">
        <f>Source!Y194</f>
        <v>0</v>
      </c>
      <c r="T221">
        <f>Source!Y195</f>
        <v>0</v>
      </c>
      <c r="U221">
        <f>ROUND((175/100)*ROUND(Source!R194, 2), 2)</f>
        <v>0</v>
      </c>
      <c r="V221">
        <f>ROUND((0/100)*ROUND(Source!R195, 2), 2)</f>
        <v>0</v>
      </c>
      <c r="AC221">
        <v>5</v>
      </c>
    </row>
    <row r="222" spans="1:29" ht="15" x14ac:dyDescent="0.2">
      <c r="A222" s="62"/>
      <c r="B222" s="62"/>
      <c r="C222" s="63" t="s">
        <v>2196</v>
      </c>
      <c r="D222" s="62"/>
      <c r="E222" s="62"/>
      <c r="F222" s="62"/>
      <c r="G222" s="62"/>
      <c r="H222" s="64">
        <f>I221+0</f>
        <v>4207.07</v>
      </c>
      <c r="I222" s="64"/>
      <c r="J222" s="64">
        <f>K221+0</f>
        <v>31847.52</v>
      </c>
      <c r="K222" s="64"/>
      <c r="O222" s="56">
        <f>I221+0</f>
        <v>4207.07</v>
      </c>
      <c r="P222" s="56">
        <f>K221+0</f>
        <v>31847.52</v>
      </c>
    </row>
    <row r="224" spans="1:29" ht="68.25" x14ac:dyDescent="0.2">
      <c r="A224" s="57">
        <v>48</v>
      </c>
      <c r="B224" s="57" t="str">
        <f>Source!F196</f>
        <v>КА, п.45</v>
      </c>
      <c r="C224" s="57" t="s">
        <v>2246</v>
      </c>
      <c r="D224" s="58" t="str">
        <f>Source!H196</f>
        <v>ШТ</v>
      </c>
      <c r="E224" s="59">
        <f>Source!I196</f>
        <v>1</v>
      </c>
      <c r="F224" s="60">
        <f>Source!AL196</f>
        <v>5166.9900000000007</v>
      </c>
      <c r="G224" s="61" t="s">
        <v>3</v>
      </c>
      <c r="H224" s="59">
        <f>Source!AW197</f>
        <v>1</v>
      </c>
      <c r="I224" s="60">
        <f>Source!P196</f>
        <v>5166.99</v>
      </c>
      <c r="J224" s="59">
        <f>IF(Source!BC197&lt;&gt; 0, Source!BC197, 1)</f>
        <v>7.57</v>
      </c>
      <c r="K224" s="60">
        <f>Source!P197</f>
        <v>39114.11</v>
      </c>
      <c r="Q224">
        <f>Source!X196</f>
        <v>0</v>
      </c>
      <c r="R224">
        <f>Source!X197</f>
        <v>0</v>
      </c>
      <c r="S224">
        <f>Source!Y196</f>
        <v>0</v>
      </c>
      <c r="T224">
        <f>Source!Y197</f>
        <v>0</v>
      </c>
      <c r="U224">
        <f>ROUND((175/100)*ROUND(Source!R196, 2), 2)</f>
        <v>0</v>
      </c>
      <c r="V224">
        <f>ROUND((0/100)*ROUND(Source!R197, 2), 2)</f>
        <v>0</v>
      </c>
      <c r="AC224">
        <v>5</v>
      </c>
    </row>
    <row r="225" spans="1:29" ht="15" x14ac:dyDescent="0.2">
      <c r="A225" s="62"/>
      <c r="B225" s="62"/>
      <c r="C225" s="63" t="s">
        <v>2196</v>
      </c>
      <c r="D225" s="62"/>
      <c r="E225" s="62"/>
      <c r="F225" s="62"/>
      <c r="G225" s="62"/>
      <c r="H225" s="64">
        <f>I224+0</f>
        <v>5166.99</v>
      </c>
      <c r="I225" s="64"/>
      <c r="J225" s="64">
        <f>K224+0</f>
        <v>39114.11</v>
      </c>
      <c r="K225" s="64"/>
      <c r="O225" s="56">
        <f>I224+0</f>
        <v>5166.99</v>
      </c>
      <c r="P225" s="56">
        <f>K224+0</f>
        <v>39114.11</v>
      </c>
    </row>
    <row r="227" spans="1:29" ht="68.25" x14ac:dyDescent="0.2">
      <c r="A227" s="57">
        <v>49</v>
      </c>
      <c r="B227" s="57" t="str">
        <f>Source!F198</f>
        <v>КА, п.46</v>
      </c>
      <c r="C227" s="57" t="s">
        <v>2247</v>
      </c>
      <c r="D227" s="58" t="str">
        <f>Source!H198</f>
        <v>ШТ</v>
      </c>
      <c r="E227" s="59">
        <f>Source!I198</f>
        <v>1</v>
      </c>
      <c r="F227" s="60">
        <f>Source!AL198</f>
        <v>4207.0700000000006</v>
      </c>
      <c r="G227" s="61" t="s">
        <v>3</v>
      </c>
      <c r="H227" s="59">
        <f>Source!AW199</f>
        <v>1</v>
      </c>
      <c r="I227" s="60">
        <f>Source!P198</f>
        <v>4207.07</v>
      </c>
      <c r="J227" s="59">
        <f>IF(Source!BC199&lt;&gt; 0, Source!BC199, 1)</f>
        <v>7.57</v>
      </c>
      <c r="K227" s="60">
        <f>Source!P199</f>
        <v>31847.52</v>
      </c>
      <c r="Q227">
        <f>Source!X198</f>
        <v>0</v>
      </c>
      <c r="R227">
        <f>Source!X199</f>
        <v>0</v>
      </c>
      <c r="S227">
        <f>Source!Y198</f>
        <v>0</v>
      </c>
      <c r="T227">
        <f>Source!Y199</f>
        <v>0</v>
      </c>
      <c r="U227">
        <f>ROUND((175/100)*ROUND(Source!R198, 2), 2)</f>
        <v>0</v>
      </c>
      <c r="V227">
        <f>ROUND((0/100)*ROUND(Source!R199, 2), 2)</f>
        <v>0</v>
      </c>
      <c r="AC227">
        <v>5</v>
      </c>
    </row>
    <row r="228" spans="1:29" ht="15" x14ac:dyDescent="0.2">
      <c r="A228" s="62"/>
      <c r="B228" s="62"/>
      <c r="C228" s="63" t="s">
        <v>2196</v>
      </c>
      <c r="D228" s="62"/>
      <c r="E228" s="62"/>
      <c r="F228" s="62"/>
      <c r="G228" s="62"/>
      <c r="H228" s="64">
        <f>I227+0</f>
        <v>4207.07</v>
      </c>
      <c r="I228" s="64"/>
      <c r="J228" s="64">
        <f>K227+0</f>
        <v>31847.52</v>
      </c>
      <c r="K228" s="64"/>
      <c r="O228" s="56">
        <f>I227+0</f>
        <v>4207.07</v>
      </c>
      <c r="P228" s="56">
        <f>K227+0</f>
        <v>31847.52</v>
      </c>
    </row>
    <row r="230" spans="1:29" ht="68.25" x14ac:dyDescent="0.2">
      <c r="A230" s="57">
        <v>50</v>
      </c>
      <c r="B230" s="57" t="str">
        <f>Source!F200</f>
        <v>КА, п.47</v>
      </c>
      <c r="C230" s="57" t="s">
        <v>2248</v>
      </c>
      <c r="D230" s="58" t="str">
        <f>Source!H200</f>
        <v>ШТ</v>
      </c>
      <c r="E230" s="59">
        <f>Source!I200</f>
        <v>1</v>
      </c>
      <c r="F230" s="60">
        <f>Source!AL200</f>
        <v>5166.9900000000007</v>
      </c>
      <c r="G230" s="61" t="s">
        <v>3</v>
      </c>
      <c r="H230" s="59">
        <f>Source!AW201</f>
        <v>1</v>
      </c>
      <c r="I230" s="60">
        <f>Source!P200</f>
        <v>5166.99</v>
      </c>
      <c r="J230" s="59">
        <f>IF(Source!BC201&lt;&gt; 0, Source!BC201, 1)</f>
        <v>7.57</v>
      </c>
      <c r="K230" s="60">
        <f>Source!P201</f>
        <v>39114.11</v>
      </c>
      <c r="Q230">
        <f>Source!X200</f>
        <v>0</v>
      </c>
      <c r="R230">
        <f>Source!X201</f>
        <v>0</v>
      </c>
      <c r="S230">
        <f>Source!Y200</f>
        <v>0</v>
      </c>
      <c r="T230">
        <f>Source!Y201</f>
        <v>0</v>
      </c>
      <c r="U230">
        <f>ROUND((175/100)*ROUND(Source!R200, 2), 2)</f>
        <v>0</v>
      </c>
      <c r="V230">
        <f>ROUND((0/100)*ROUND(Source!R201, 2), 2)</f>
        <v>0</v>
      </c>
      <c r="AC230">
        <v>5</v>
      </c>
    </row>
    <row r="231" spans="1:29" ht="15" x14ac:dyDescent="0.2">
      <c r="A231" s="62"/>
      <c r="B231" s="62"/>
      <c r="C231" s="63" t="s">
        <v>2196</v>
      </c>
      <c r="D231" s="62"/>
      <c r="E231" s="62"/>
      <c r="F231" s="62"/>
      <c r="G231" s="62"/>
      <c r="H231" s="64">
        <f>I230+0</f>
        <v>5166.99</v>
      </c>
      <c r="I231" s="64"/>
      <c r="J231" s="64">
        <f>K230+0</f>
        <v>39114.11</v>
      </c>
      <c r="K231" s="64"/>
      <c r="O231" s="56">
        <f>I230+0</f>
        <v>5166.99</v>
      </c>
      <c r="P231" s="56">
        <f>K230+0</f>
        <v>39114.11</v>
      </c>
    </row>
    <row r="233" spans="1:29" ht="68.25" x14ac:dyDescent="0.2">
      <c r="A233" s="57">
        <v>51</v>
      </c>
      <c r="B233" s="57" t="str">
        <f>Source!F202</f>
        <v>КА, п.48</v>
      </c>
      <c r="C233" s="57" t="s">
        <v>2249</v>
      </c>
      <c r="D233" s="58" t="str">
        <f>Source!H202</f>
        <v>ШТ</v>
      </c>
      <c r="E233" s="59">
        <f>Source!I202</f>
        <v>1</v>
      </c>
      <c r="F233" s="60">
        <f>Source!AL202</f>
        <v>4207.0700000000006</v>
      </c>
      <c r="G233" s="61" t="s">
        <v>3</v>
      </c>
      <c r="H233" s="59">
        <f>Source!AW203</f>
        <v>1</v>
      </c>
      <c r="I233" s="60">
        <f>Source!P202</f>
        <v>4207.07</v>
      </c>
      <c r="J233" s="59">
        <f>IF(Source!BC203&lt;&gt; 0, Source!BC203, 1)</f>
        <v>7.57</v>
      </c>
      <c r="K233" s="60">
        <f>Source!P203</f>
        <v>31847.52</v>
      </c>
      <c r="Q233">
        <f>Source!X202</f>
        <v>0</v>
      </c>
      <c r="R233">
        <f>Source!X203</f>
        <v>0</v>
      </c>
      <c r="S233">
        <f>Source!Y202</f>
        <v>0</v>
      </c>
      <c r="T233">
        <f>Source!Y203</f>
        <v>0</v>
      </c>
      <c r="U233">
        <f>ROUND((175/100)*ROUND(Source!R202, 2), 2)</f>
        <v>0</v>
      </c>
      <c r="V233">
        <f>ROUND((0/100)*ROUND(Source!R203, 2), 2)</f>
        <v>0</v>
      </c>
      <c r="AC233">
        <v>5</v>
      </c>
    </row>
    <row r="234" spans="1:29" ht="15" x14ac:dyDescent="0.2">
      <c r="A234" s="62"/>
      <c r="B234" s="62"/>
      <c r="C234" s="63" t="s">
        <v>2196</v>
      </c>
      <c r="D234" s="62"/>
      <c r="E234" s="62"/>
      <c r="F234" s="62"/>
      <c r="G234" s="62"/>
      <c r="H234" s="64">
        <f>I233+0</f>
        <v>4207.07</v>
      </c>
      <c r="I234" s="64"/>
      <c r="J234" s="64">
        <f>K233+0</f>
        <v>31847.52</v>
      </c>
      <c r="K234" s="64"/>
      <c r="O234" s="56">
        <f>I233+0</f>
        <v>4207.07</v>
      </c>
      <c r="P234" s="56">
        <f>K233+0</f>
        <v>31847.52</v>
      </c>
    </row>
    <row r="236" spans="1:29" ht="68.25" x14ac:dyDescent="0.2">
      <c r="A236" s="57">
        <v>52</v>
      </c>
      <c r="B236" s="57" t="str">
        <f>Source!F204</f>
        <v>КА, п.49</v>
      </c>
      <c r="C236" s="57" t="s">
        <v>2250</v>
      </c>
      <c r="D236" s="58" t="str">
        <f>Source!H204</f>
        <v>ШТ</v>
      </c>
      <c r="E236" s="59">
        <f>Source!I204</f>
        <v>1</v>
      </c>
      <c r="F236" s="60">
        <f>Source!AL204</f>
        <v>22433.75</v>
      </c>
      <c r="G236" s="61" t="s">
        <v>3</v>
      </c>
      <c r="H236" s="59">
        <f>Source!AW205</f>
        <v>1</v>
      </c>
      <c r="I236" s="60">
        <f>Source!P204</f>
        <v>22433.75</v>
      </c>
      <c r="J236" s="59">
        <f>IF(Source!BC205&lt;&gt; 0, Source!BC205, 1)</f>
        <v>7.57</v>
      </c>
      <c r="K236" s="60">
        <f>Source!P205</f>
        <v>169823.49</v>
      </c>
      <c r="Q236">
        <f>Source!X204</f>
        <v>0</v>
      </c>
      <c r="R236">
        <f>Source!X205</f>
        <v>0</v>
      </c>
      <c r="S236">
        <f>Source!Y204</f>
        <v>0</v>
      </c>
      <c r="T236">
        <f>Source!Y205</f>
        <v>0</v>
      </c>
      <c r="U236">
        <f>ROUND((175/100)*ROUND(Source!R204, 2), 2)</f>
        <v>0</v>
      </c>
      <c r="V236">
        <f>ROUND((0/100)*ROUND(Source!R205, 2), 2)</f>
        <v>0</v>
      </c>
      <c r="AC236">
        <v>5</v>
      </c>
    </row>
    <row r="237" spans="1:29" ht="15" x14ac:dyDescent="0.2">
      <c r="A237" s="62"/>
      <c r="B237" s="62"/>
      <c r="C237" s="63" t="s">
        <v>2196</v>
      </c>
      <c r="D237" s="62"/>
      <c r="E237" s="62"/>
      <c r="F237" s="62"/>
      <c r="G237" s="62"/>
      <c r="H237" s="64">
        <f>I236+0</f>
        <v>22433.75</v>
      </c>
      <c r="I237" s="64"/>
      <c r="J237" s="64">
        <f>K236+0</f>
        <v>169823.49</v>
      </c>
      <c r="K237" s="64"/>
      <c r="O237" s="56">
        <f>I236+0</f>
        <v>22433.75</v>
      </c>
      <c r="P237" s="56">
        <f>K236+0</f>
        <v>169823.49</v>
      </c>
    </row>
    <row r="239" spans="1:29" ht="68.25" x14ac:dyDescent="0.2">
      <c r="A239" s="57">
        <v>53</v>
      </c>
      <c r="B239" s="57" t="str">
        <f>Source!F206</f>
        <v>КА, п.50</v>
      </c>
      <c r="C239" s="57" t="s">
        <v>2251</v>
      </c>
      <c r="D239" s="58" t="str">
        <f>Source!H206</f>
        <v>ШТ</v>
      </c>
      <c r="E239" s="59">
        <f>Source!I206</f>
        <v>1</v>
      </c>
      <c r="F239" s="60">
        <f>Source!AL206</f>
        <v>6885.3700000000008</v>
      </c>
      <c r="G239" s="61" t="s">
        <v>3</v>
      </c>
      <c r="H239" s="59">
        <f>Source!AW207</f>
        <v>1</v>
      </c>
      <c r="I239" s="60">
        <f>Source!P206</f>
        <v>6885.37</v>
      </c>
      <c r="J239" s="59">
        <f>IF(Source!BC207&lt;&gt; 0, Source!BC207, 1)</f>
        <v>7.57</v>
      </c>
      <c r="K239" s="60">
        <f>Source!P207</f>
        <v>52122.25</v>
      </c>
      <c r="Q239">
        <f>Source!X206</f>
        <v>0</v>
      </c>
      <c r="R239">
        <f>Source!X207</f>
        <v>0</v>
      </c>
      <c r="S239">
        <f>Source!Y206</f>
        <v>0</v>
      </c>
      <c r="T239">
        <f>Source!Y207</f>
        <v>0</v>
      </c>
      <c r="U239">
        <f>ROUND((175/100)*ROUND(Source!R206, 2), 2)</f>
        <v>0</v>
      </c>
      <c r="V239">
        <f>ROUND((0/100)*ROUND(Source!R207, 2), 2)</f>
        <v>0</v>
      </c>
      <c r="AC239">
        <v>5</v>
      </c>
    </row>
    <row r="240" spans="1:29" ht="15" x14ac:dyDescent="0.2">
      <c r="A240" s="62"/>
      <c r="B240" s="62"/>
      <c r="C240" s="63" t="s">
        <v>2196</v>
      </c>
      <c r="D240" s="62"/>
      <c r="E240" s="62"/>
      <c r="F240" s="62"/>
      <c r="G240" s="62"/>
      <c r="H240" s="64">
        <f>I239+0</f>
        <v>6885.37</v>
      </c>
      <c r="I240" s="64"/>
      <c r="J240" s="64">
        <f>K239+0</f>
        <v>52122.25</v>
      </c>
      <c r="K240" s="64"/>
      <c r="O240" s="56">
        <f>I239+0</f>
        <v>6885.37</v>
      </c>
      <c r="P240" s="56">
        <f>K239+0</f>
        <v>52122.25</v>
      </c>
    </row>
    <row r="242" spans="1:29" ht="68.25" x14ac:dyDescent="0.2">
      <c r="A242" s="57">
        <v>54</v>
      </c>
      <c r="B242" s="57" t="str">
        <f>Source!F208</f>
        <v>КА, п.52</v>
      </c>
      <c r="C242" s="57" t="s">
        <v>2252</v>
      </c>
      <c r="D242" s="58" t="str">
        <f>Source!H208</f>
        <v>ШТ</v>
      </c>
      <c r="E242" s="59">
        <f>Source!I208</f>
        <v>1</v>
      </c>
      <c r="F242" s="60">
        <f>Source!AL208</f>
        <v>24590.620000000003</v>
      </c>
      <c r="G242" s="61" t="s">
        <v>3</v>
      </c>
      <c r="H242" s="59">
        <f>Source!AW209</f>
        <v>1</v>
      </c>
      <c r="I242" s="60">
        <f>Source!P208</f>
        <v>24590.62</v>
      </c>
      <c r="J242" s="59">
        <f>IF(Source!BC209&lt;&gt; 0, Source!BC209, 1)</f>
        <v>7.57</v>
      </c>
      <c r="K242" s="60">
        <f>Source!P209</f>
        <v>186150.99</v>
      </c>
      <c r="Q242">
        <f>Source!X208</f>
        <v>0</v>
      </c>
      <c r="R242">
        <f>Source!X209</f>
        <v>0</v>
      </c>
      <c r="S242">
        <f>Source!Y208</f>
        <v>0</v>
      </c>
      <c r="T242">
        <f>Source!Y209</f>
        <v>0</v>
      </c>
      <c r="U242">
        <f>ROUND((175/100)*ROUND(Source!R208, 2), 2)</f>
        <v>0</v>
      </c>
      <c r="V242">
        <f>ROUND((0/100)*ROUND(Source!R209, 2), 2)</f>
        <v>0</v>
      </c>
      <c r="AC242">
        <v>5</v>
      </c>
    </row>
    <row r="243" spans="1:29" ht="15" x14ac:dyDescent="0.2">
      <c r="A243" s="62"/>
      <c r="B243" s="62"/>
      <c r="C243" s="63" t="s">
        <v>2196</v>
      </c>
      <c r="D243" s="62"/>
      <c r="E243" s="62"/>
      <c r="F243" s="62"/>
      <c r="G243" s="62"/>
      <c r="H243" s="64">
        <f>I242+0</f>
        <v>24590.62</v>
      </c>
      <c r="I243" s="64"/>
      <c r="J243" s="64">
        <f>K242+0</f>
        <v>186150.99</v>
      </c>
      <c r="K243" s="64"/>
      <c r="O243" s="56">
        <f>I242+0</f>
        <v>24590.62</v>
      </c>
      <c r="P243" s="56">
        <f>K242+0</f>
        <v>186150.99</v>
      </c>
    </row>
    <row r="245" spans="1:29" ht="68.25" x14ac:dyDescent="0.2">
      <c r="A245" s="57">
        <v>55</v>
      </c>
      <c r="B245" s="57" t="str">
        <f>Source!F210</f>
        <v>КА, п.53</v>
      </c>
      <c r="C245" s="57" t="s">
        <v>2253</v>
      </c>
      <c r="D245" s="58" t="str">
        <f>Source!H210</f>
        <v>ШТ</v>
      </c>
      <c r="E245" s="59">
        <f>Source!I210</f>
        <v>1</v>
      </c>
      <c r="F245" s="60">
        <f>Source!AL210</f>
        <v>34829.79</v>
      </c>
      <c r="G245" s="61" t="s">
        <v>3</v>
      </c>
      <c r="H245" s="59">
        <f>Source!AW211</f>
        <v>1</v>
      </c>
      <c r="I245" s="60">
        <f>Source!P210</f>
        <v>34829.79</v>
      </c>
      <c r="J245" s="59">
        <f>IF(Source!BC211&lt;&gt; 0, Source!BC211, 1)</f>
        <v>7.57</v>
      </c>
      <c r="K245" s="60">
        <f>Source!P211</f>
        <v>263661.51</v>
      </c>
      <c r="Q245">
        <f>Source!X210</f>
        <v>0</v>
      </c>
      <c r="R245">
        <f>Source!X211</f>
        <v>0</v>
      </c>
      <c r="S245">
        <f>Source!Y210</f>
        <v>0</v>
      </c>
      <c r="T245">
        <f>Source!Y211</f>
        <v>0</v>
      </c>
      <c r="U245">
        <f>ROUND((175/100)*ROUND(Source!R210, 2), 2)</f>
        <v>0</v>
      </c>
      <c r="V245">
        <f>ROUND((0/100)*ROUND(Source!R211, 2), 2)</f>
        <v>0</v>
      </c>
      <c r="AC245">
        <v>5</v>
      </c>
    </row>
    <row r="246" spans="1:29" ht="15" x14ac:dyDescent="0.2">
      <c r="A246" s="62"/>
      <c r="B246" s="62"/>
      <c r="C246" s="63" t="s">
        <v>2196</v>
      </c>
      <c r="D246" s="62"/>
      <c r="E246" s="62"/>
      <c r="F246" s="62"/>
      <c r="G246" s="62"/>
      <c r="H246" s="64">
        <f>I245+0</f>
        <v>34829.79</v>
      </c>
      <c r="I246" s="64"/>
      <c r="J246" s="64">
        <f>K245+0</f>
        <v>263661.51</v>
      </c>
      <c r="K246" s="64"/>
      <c r="O246" s="56">
        <f>I245+0</f>
        <v>34829.79</v>
      </c>
      <c r="P246" s="56">
        <f>K245+0</f>
        <v>263661.51</v>
      </c>
    </row>
    <row r="248" spans="1:29" ht="68.25" x14ac:dyDescent="0.2">
      <c r="A248" s="57">
        <v>56</v>
      </c>
      <c r="B248" s="57" t="str">
        <f>Source!F212</f>
        <v>КА, п.54</v>
      </c>
      <c r="C248" s="57" t="s">
        <v>2254</v>
      </c>
      <c r="D248" s="58" t="str">
        <f>Source!H212</f>
        <v>ШТ</v>
      </c>
      <c r="E248" s="59">
        <f>Source!I212</f>
        <v>1</v>
      </c>
      <c r="F248" s="60">
        <f>Source!AL212</f>
        <v>42485.479999999996</v>
      </c>
      <c r="G248" s="61" t="s">
        <v>3</v>
      </c>
      <c r="H248" s="59">
        <f>Source!AW213</f>
        <v>1</v>
      </c>
      <c r="I248" s="60">
        <f>Source!P212</f>
        <v>42485.48</v>
      </c>
      <c r="J248" s="59">
        <f>IF(Source!BC213&lt;&gt; 0, Source!BC213, 1)</f>
        <v>7.57</v>
      </c>
      <c r="K248" s="60">
        <f>Source!P213</f>
        <v>321615.08</v>
      </c>
      <c r="Q248">
        <f>Source!X212</f>
        <v>0</v>
      </c>
      <c r="R248">
        <f>Source!X213</f>
        <v>0</v>
      </c>
      <c r="S248">
        <f>Source!Y212</f>
        <v>0</v>
      </c>
      <c r="T248">
        <f>Source!Y213</f>
        <v>0</v>
      </c>
      <c r="U248">
        <f>ROUND((175/100)*ROUND(Source!R212, 2), 2)</f>
        <v>0</v>
      </c>
      <c r="V248">
        <f>ROUND((0/100)*ROUND(Source!R213, 2), 2)</f>
        <v>0</v>
      </c>
      <c r="AC248">
        <v>5</v>
      </c>
    </row>
    <row r="249" spans="1:29" ht="15" x14ac:dyDescent="0.2">
      <c r="A249" s="62"/>
      <c r="B249" s="62"/>
      <c r="C249" s="63" t="s">
        <v>2196</v>
      </c>
      <c r="D249" s="62"/>
      <c r="E249" s="62"/>
      <c r="F249" s="62"/>
      <c r="G249" s="62"/>
      <c r="H249" s="64">
        <f>I248+0</f>
        <v>42485.48</v>
      </c>
      <c r="I249" s="64"/>
      <c r="J249" s="64">
        <f>K248+0</f>
        <v>321615.08</v>
      </c>
      <c r="K249" s="64"/>
      <c r="O249" s="56">
        <f>I248+0</f>
        <v>42485.48</v>
      </c>
      <c r="P249" s="56">
        <f>K248+0</f>
        <v>321615.08</v>
      </c>
    </row>
    <row r="251" spans="1:29" ht="42.75" x14ac:dyDescent="0.2">
      <c r="A251" s="40">
        <v>57</v>
      </c>
      <c r="B251" s="40" t="str">
        <f>Source!F214</f>
        <v>3.20-53-4</v>
      </c>
      <c r="C251" s="40" t="s">
        <v>303</v>
      </c>
      <c r="D251" s="42" t="str">
        <f>Source!H214</f>
        <v>1 агрегат</v>
      </c>
      <c r="E251" s="41">
        <f>Source!I214</f>
        <v>1</v>
      </c>
      <c r="F251" s="44"/>
      <c r="G251" s="43"/>
      <c r="H251" s="41"/>
      <c r="I251" s="44"/>
      <c r="J251" s="41"/>
      <c r="K251" s="44"/>
      <c r="Q251">
        <f>Source!X214</f>
        <v>1037.8900000000001</v>
      </c>
      <c r="R251">
        <f>Source!X215</f>
        <v>58484.94</v>
      </c>
      <c r="S251">
        <f>Source!Y214</f>
        <v>580.84</v>
      </c>
      <c r="T251">
        <f>Source!Y215</f>
        <v>32730.11</v>
      </c>
      <c r="U251">
        <f>ROUND((175/100)*ROUND(Source!R214, 2), 2)</f>
        <v>87.73</v>
      </c>
      <c r="V251">
        <f>ROUND((0/100)*ROUND(Source!R215, 2), 2)</f>
        <v>0</v>
      </c>
      <c r="AC251">
        <v>0</v>
      </c>
    </row>
    <row r="252" spans="1:29" ht="28.5" x14ac:dyDescent="0.2">
      <c r="A252" s="40"/>
      <c r="B252" s="40"/>
      <c r="C252" s="40" t="s">
        <v>2183</v>
      </c>
      <c r="D252" s="42"/>
      <c r="E252" s="41"/>
      <c r="F252" s="44">
        <f>Source!AO214</f>
        <v>583.45000000000005</v>
      </c>
      <c r="G252" s="45" t="s">
        <v>2213</v>
      </c>
      <c r="H252" s="41">
        <f>Source!AV215</f>
        <v>1.0669999999999999</v>
      </c>
      <c r="I252" s="44">
        <f>Source!S214</f>
        <v>902.06</v>
      </c>
      <c r="J252" s="41">
        <f>IF(Source!BA215&lt;&gt; 0, Source!BA215, 1)</f>
        <v>56.35</v>
      </c>
      <c r="K252" s="44">
        <f>Source!S215</f>
        <v>50831.08</v>
      </c>
    </row>
    <row r="253" spans="1:29" ht="28.5" x14ac:dyDescent="0.2">
      <c r="A253" s="40"/>
      <c r="B253" s="40"/>
      <c r="C253" s="40" t="s">
        <v>2185</v>
      </c>
      <c r="D253" s="42"/>
      <c r="E253" s="41"/>
      <c r="F253" s="44">
        <f>Source!AM214</f>
        <v>252.59</v>
      </c>
      <c r="G253" s="45" t="s">
        <v>2214</v>
      </c>
      <c r="H253" s="41">
        <f>Source!AV215</f>
        <v>1.0669999999999999</v>
      </c>
      <c r="I253" s="44">
        <f>Source!Q214</f>
        <v>424.48</v>
      </c>
      <c r="J253" s="41">
        <f>IF(Source!BB215&lt;&gt; 0, Source!BB215, 1)</f>
        <v>15.52</v>
      </c>
      <c r="K253" s="44">
        <f>Source!Q215</f>
        <v>6587.93</v>
      </c>
    </row>
    <row r="254" spans="1:29" ht="28.5" x14ac:dyDescent="0.2">
      <c r="A254" s="40"/>
      <c r="B254" s="40"/>
      <c r="C254" s="40" t="s">
        <v>2187</v>
      </c>
      <c r="D254" s="42"/>
      <c r="E254" s="41"/>
      <c r="F254" s="44">
        <f>Source!AN214</f>
        <v>29.83</v>
      </c>
      <c r="G254" s="45" t="s">
        <v>2214</v>
      </c>
      <c r="H254" s="41">
        <f>Source!AV215</f>
        <v>1.0669999999999999</v>
      </c>
      <c r="I254" s="46">
        <f>Source!R214</f>
        <v>50.13</v>
      </c>
      <c r="J254" s="41">
        <f>IF(Source!BS215&lt;&gt; 0, Source!BS215, 1)</f>
        <v>56.35</v>
      </c>
      <c r="K254" s="46">
        <f>Source!R215</f>
        <v>2824.83</v>
      </c>
    </row>
    <row r="255" spans="1:29" ht="14.25" x14ac:dyDescent="0.2">
      <c r="A255" s="40"/>
      <c r="B255" s="40"/>
      <c r="C255" s="40" t="s">
        <v>2188</v>
      </c>
      <c r="D255" s="42"/>
      <c r="E255" s="41"/>
      <c r="F255" s="44">
        <f>Source!AL214</f>
        <v>467.49</v>
      </c>
      <c r="G255" s="45" t="s">
        <v>3</v>
      </c>
      <c r="H255" s="41">
        <f>Source!AW215</f>
        <v>1</v>
      </c>
      <c r="I255" s="44">
        <f>Source!P214</f>
        <v>467.49</v>
      </c>
      <c r="J255" s="41">
        <f>IF(Source!BC215&lt;&gt; 0, Source!BC215, 1)</f>
        <v>4.92</v>
      </c>
      <c r="K255" s="44">
        <f>Source!P215</f>
        <v>2300.0500000000002</v>
      </c>
    </row>
    <row r="256" spans="1:29" ht="14.25" x14ac:dyDescent="0.2">
      <c r="A256" s="40"/>
      <c r="B256" s="40"/>
      <c r="C256" s="40" t="s">
        <v>2189</v>
      </c>
      <c r="D256" s="42" t="s">
        <v>2190</v>
      </c>
      <c r="E256" s="41">
        <f>Source!BZ215</f>
        <v>109</v>
      </c>
      <c r="F256" s="44"/>
      <c r="G256" s="43"/>
      <c r="H256" s="41"/>
      <c r="I256" s="44">
        <f>SUM(Q251:Q255)</f>
        <v>1037.8900000000001</v>
      </c>
      <c r="J256" s="41">
        <f>Source!AT215</f>
        <v>109</v>
      </c>
      <c r="K256" s="44">
        <f>SUM(R251:R255)</f>
        <v>58484.94</v>
      </c>
    </row>
    <row r="257" spans="1:29" ht="14.25" x14ac:dyDescent="0.2">
      <c r="A257" s="40"/>
      <c r="B257" s="40"/>
      <c r="C257" s="40" t="s">
        <v>2191</v>
      </c>
      <c r="D257" s="42" t="s">
        <v>2190</v>
      </c>
      <c r="E257" s="41">
        <f>Source!CA215</f>
        <v>61</v>
      </c>
      <c r="F257" s="44"/>
      <c r="G257" s="43"/>
      <c r="H257" s="41"/>
      <c r="I257" s="44">
        <f>SUM(S251:S256)</f>
        <v>580.84</v>
      </c>
      <c r="J257" s="41">
        <f>Source!AU215</f>
        <v>61</v>
      </c>
      <c r="K257" s="44">
        <f>SUM(T251:T256)</f>
        <v>32730.11</v>
      </c>
    </row>
    <row r="258" spans="1:29" ht="28.5" x14ac:dyDescent="0.2">
      <c r="A258" s="47"/>
      <c r="B258" s="47"/>
      <c r="C258" s="47" t="s">
        <v>2192</v>
      </c>
      <c r="D258" s="48" t="s">
        <v>2193</v>
      </c>
      <c r="E258" s="49">
        <f>Source!AQ214</f>
        <v>48.5</v>
      </c>
      <c r="F258" s="50"/>
      <c r="G258" s="51" t="s">
        <v>2213</v>
      </c>
      <c r="H258" s="49">
        <f>Source!AV215</f>
        <v>1.0669999999999999</v>
      </c>
      <c r="I258" s="50">
        <f>Source!U214</f>
        <v>74.985025499999992</v>
      </c>
      <c r="J258" s="49"/>
      <c r="K258" s="50"/>
    </row>
    <row r="259" spans="1:29" ht="15" x14ac:dyDescent="0.2">
      <c r="C259" s="52" t="s">
        <v>2194</v>
      </c>
      <c r="H259" s="53">
        <f>I252+I253+I255+I256+I257+0-0-0</f>
        <v>3412.76</v>
      </c>
      <c r="I259" s="53"/>
      <c r="J259" s="53">
        <f>K252+K253+K255+K256+K257+0-0-0</f>
        <v>150934.10999999999</v>
      </c>
      <c r="K259" s="53"/>
    </row>
    <row r="260" spans="1:29" ht="15" hidden="1" x14ac:dyDescent="0.2">
      <c r="C260" s="52" t="s">
        <v>2195</v>
      </c>
      <c r="H260" s="55">
        <f>0+0</f>
        <v>0</v>
      </c>
      <c r="I260" s="55"/>
      <c r="J260" s="55">
        <f>0+0</f>
        <v>0</v>
      </c>
      <c r="K260" s="55"/>
    </row>
    <row r="261" spans="1:29" ht="15" x14ac:dyDescent="0.2">
      <c r="C261" s="52" t="s">
        <v>2196</v>
      </c>
      <c r="H261" s="55">
        <f>I252+I253+I255+I256+I257+0</f>
        <v>3412.76</v>
      </c>
      <c r="I261" s="55"/>
      <c r="J261" s="55">
        <f>K252+K253+K255+K256+K257+0</f>
        <v>150934.10999999999</v>
      </c>
      <c r="K261" s="55"/>
      <c r="O261" s="56">
        <f>I252+I253+I255+I256+I257+0</f>
        <v>3412.76</v>
      </c>
      <c r="P261" s="56">
        <f>K252+K253+K255+K256+K257+0</f>
        <v>150934.10999999999</v>
      </c>
    </row>
    <row r="263" spans="1:29" ht="68.25" x14ac:dyDescent="0.2">
      <c r="A263" s="57">
        <v>58</v>
      </c>
      <c r="B263" s="57" t="str">
        <f>Source!F216</f>
        <v>КА, п.51</v>
      </c>
      <c r="C263" s="57" t="s">
        <v>2255</v>
      </c>
      <c r="D263" s="58" t="str">
        <f>Source!H216</f>
        <v>ШТ</v>
      </c>
      <c r="E263" s="59">
        <f>Source!I216</f>
        <v>1</v>
      </c>
      <c r="F263" s="60">
        <f>Source!AL216</f>
        <v>43066.17</v>
      </c>
      <c r="G263" s="61" t="s">
        <v>3</v>
      </c>
      <c r="H263" s="59">
        <f>Source!AW217</f>
        <v>1</v>
      </c>
      <c r="I263" s="60">
        <f>Source!P216</f>
        <v>43066.17</v>
      </c>
      <c r="J263" s="59">
        <f>IF(Source!BC217&lt;&gt; 0, Source!BC217, 1)</f>
        <v>7.57</v>
      </c>
      <c r="K263" s="60">
        <f>Source!P217</f>
        <v>326010.90999999997</v>
      </c>
      <c r="Q263">
        <f>Source!X216</f>
        <v>0</v>
      </c>
      <c r="R263">
        <f>Source!X217</f>
        <v>0</v>
      </c>
      <c r="S263">
        <f>Source!Y216</f>
        <v>0</v>
      </c>
      <c r="T263">
        <f>Source!Y217</f>
        <v>0</v>
      </c>
      <c r="U263">
        <f>ROUND((175/100)*ROUND(Source!R216, 2), 2)</f>
        <v>0</v>
      </c>
      <c r="V263">
        <f>ROUND((0/100)*ROUND(Source!R217, 2), 2)</f>
        <v>0</v>
      </c>
      <c r="AC263">
        <v>5</v>
      </c>
    </row>
    <row r="264" spans="1:29" ht="15" x14ac:dyDescent="0.2">
      <c r="A264" s="62"/>
      <c r="B264" s="62"/>
      <c r="C264" s="63" t="s">
        <v>2196</v>
      </c>
      <c r="D264" s="62"/>
      <c r="E264" s="62"/>
      <c r="F264" s="62"/>
      <c r="G264" s="62"/>
      <c r="H264" s="64">
        <f>I263+0</f>
        <v>43066.17</v>
      </c>
      <c r="I264" s="64"/>
      <c r="J264" s="64">
        <f>K263+0</f>
        <v>326010.90999999997</v>
      </c>
      <c r="K264" s="64"/>
      <c r="O264" s="56">
        <f>I263+0</f>
        <v>43066.17</v>
      </c>
      <c r="P264" s="56">
        <f>K263+0</f>
        <v>326010.90999999997</v>
      </c>
    </row>
    <row r="267" spans="1:29" ht="15" x14ac:dyDescent="0.25">
      <c r="A267" s="65" t="str">
        <f>CONCATENATE("Итого по подразделу: ",IF(Source!G219&lt;&gt;"Новый подраздел", Source!G219, ""))</f>
        <v>Итого по подразделу: Вытяжные установки</v>
      </c>
      <c r="B267" s="65"/>
      <c r="C267" s="65"/>
      <c r="D267" s="65"/>
      <c r="E267" s="65"/>
      <c r="F267" s="65"/>
      <c r="G267" s="65"/>
      <c r="H267" s="55">
        <f>SUM(O148:O266)</f>
        <v>460176.49</v>
      </c>
      <c r="I267" s="54"/>
      <c r="J267" s="55">
        <f>SUM(P148:P266)</f>
        <v>4494183.8099999996</v>
      </c>
      <c r="K267" s="54"/>
    </row>
    <row r="268" spans="1:29" hidden="1" x14ac:dyDescent="0.2">
      <c r="A268" t="s">
        <v>2216</v>
      </c>
      <c r="I268">
        <f>SUM(W148:W267)</f>
        <v>0</v>
      </c>
      <c r="J268">
        <f>SUM(X148:X267)</f>
        <v>0</v>
      </c>
    </row>
    <row r="269" spans="1:29" hidden="1" x14ac:dyDescent="0.2">
      <c r="A269" t="s">
        <v>2217</v>
      </c>
      <c r="I269">
        <f>SUM(Y148:Y268)</f>
        <v>0</v>
      </c>
      <c r="J269">
        <f>SUM(Z148:Z268)</f>
        <v>0</v>
      </c>
    </row>
    <row r="271" spans="1:29" ht="16.5" x14ac:dyDescent="0.2">
      <c r="A271" s="39" t="str">
        <f>CONCATENATE("Подраздел: ",IF(Source!G249&lt;&gt;"Новый подраздел", Source!G249, ""))</f>
        <v>Подраздел: Воздушно-тепловая завеса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</row>
    <row r="272" spans="1:29" ht="28.5" x14ac:dyDescent="0.2">
      <c r="A272" s="40">
        <v>59</v>
      </c>
      <c r="B272" s="40" t="str">
        <f>Source!F253</f>
        <v>3.20-32-6</v>
      </c>
      <c r="C272" s="40" t="s">
        <v>312</v>
      </c>
      <c r="D272" s="42" t="str">
        <f>Source!H253</f>
        <v>10 шт.</v>
      </c>
      <c r="E272" s="41">
        <f>Source!I253</f>
        <v>0.3</v>
      </c>
      <c r="F272" s="44"/>
      <c r="G272" s="43"/>
      <c r="H272" s="41"/>
      <c r="I272" s="44"/>
      <c r="J272" s="41"/>
      <c r="K272" s="44"/>
      <c r="Q272">
        <f>Source!X253</f>
        <v>177.94</v>
      </c>
      <c r="R272">
        <f>Source!X254</f>
        <v>10027.06</v>
      </c>
      <c r="S272">
        <f>Source!Y253</f>
        <v>99.58</v>
      </c>
      <c r="T272">
        <f>Source!Y254</f>
        <v>5611.48</v>
      </c>
      <c r="U272">
        <f>ROUND((175/100)*ROUND(Source!R253, 2), 2)</f>
        <v>2.56</v>
      </c>
      <c r="V272">
        <f>ROUND((0/100)*ROUND(Source!R254, 2), 2)</f>
        <v>0</v>
      </c>
      <c r="AC272">
        <v>0</v>
      </c>
    </row>
    <row r="273" spans="1:29" x14ac:dyDescent="0.2">
      <c r="C273" s="66" t="str">
        <f>"Объем: "&amp;Source!I253&amp;"=3/"&amp;"10"</f>
        <v>Объем: 0,3=3/10</v>
      </c>
    </row>
    <row r="274" spans="1:29" ht="28.5" x14ac:dyDescent="0.2">
      <c r="A274" s="40"/>
      <c r="B274" s="40"/>
      <c r="C274" s="40" t="s">
        <v>2183</v>
      </c>
      <c r="D274" s="42"/>
      <c r="E274" s="41"/>
      <c r="F274" s="44">
        <f>Source!AO253</f>
        <v>348.82</v>
      </c>
      <c r="G274" s="45" t="s">
        <v>2213</v>
      </c>
      <c r="H274" s="41">
        <f>Source!AV254</f>
        <v>1.0669999999999999</v>
      </c>
      <c r="I274" s="44">
        <f>Source!S253</f>
        <v>161.79</v>
      </c>
      <c r="J274" s="41">
        <f>IF(Source!BA254&lt;&gt; 0, Source!BA254, 1)</f>
        <v>56.35</v>
      </c>
      <c r="K274" s="44">
        <f>Source!S254</f>
        <v>9116.8700000000008</v>
      </c>
    </row>
    <row r="275" spans="1:29" ht="28.5" x14ac:dyDescent="0.2">
      <c r="A275" s="40"/>
      <c r="B275" s="40"/>
      <c r="C275" s="40" t="s">
        <v>2185</v>
      </c>
      <c r="D275" s="42"/>
      <c r="E275" s="41"/>
      <c r="F275" s="44">
        <f>Source!AM253</f>
        <v>20</v>
      </c>
      <c r="G275" s="45" t="s">
        <v>2214</v>
      </c>
      <c r="H275" s="41">
        <f>Source!AV254</f>
        <v>1.0669999999999999</v>
      </c>
      <c r="I275" s="44">
        <f>Source!Q253</f>
        <v>10.08</v>
      </c>
      <c r="J275" s="41">
        <f>IF(Source!BB254&lt;&gt; 0, Source!BB254, 1)</f>
        <v>16.75</v>
      </c>
      <c r="K275" s="44">
        <f>Source!Q254</f>
        <v>168.84</v>
      </c>
    </row>
    <row r="276" spans="1:29" ht="28.5" x14ac:dyDescent="0.2">
      <c r="A276" s="40"/>
      <c r="B276" s="40"/>
      <c r="C276" s="40" t="s">
        <v>2187</v>
      </c>
      <c r="D276" s="42"/>
      <c r="E276" s="41"/>
      <c r="F276" s="44">
        <f>Source!AN253</f>
        <v>2.9</v>
      </c>
      <c r="G276" s="45" t="s">
        <v>2214</v>
      </c>
      <c r="H276" s="41">
        <f>Source!AV254</f>
        <v>1.0669999999999999</v>
      </c>
      <c r="I276" s="46">
        <f>Source!R253</f>
        <v>1.46</v>
      </c>
      <c r="J276" s="41">
        <f>IF(Source!BS254&lt;&gt; 0, Source!BS254, 1)</f>
        <v>56.35</v>
      </c>
      <c r="K276" s="46">
        <f>Source!R254</f>
        <v>82.27</v>
      </c>
    </row>
    <row r="277" spans="1:29" ht="14.25" x14ac:dyDescent="0.2">
      <c r="A277" s="40"/>
      <c r="B277" s="40"/>
      <c r="C277" s="40" t="s">
        <v>2188</v>
      </c>
      <c r="D277" s="42"/>
      <c r="E277" s="41"/>
      <c r="F277" s="44">
        <f>Source!AL253</f>
        <v>141</v>
      </c>
      <c r="G277" s="45" t="s">
        <v>3</v>
      </c>
      <c r="H277" s="41">
        <f>Source!AW254</f>
        <v>1</v>
      </c>
      <c r="I277" s="44">
        <f>Source!P253</f>
        <v>42.3</v>
      </c>
      <c r="J277" s="41">
        <f>IF(Source!BC254&lt;&gt; 0, Source!BC254, 1)</f>
        <v>2.25</v>
      </c>
      <c r="K277" s="44">
        <f>Source!P254</f>
        <v>95.18</v>
      </c>
    </row>
    <row r="278" spans="1:29" ht="14.25" x14ac:dyDescent="0.2">
      <c r="A278" s="40"/>
      <c r="B278" s="40"/>
      <c r="C278" s="40" t="s">
        <v>2189</v>
      </c>
      <c r="D278" s="42" t="s">
        <v>2190</v>
      </c>
      <c r="E278" s="41">
        <f>Source!BZ254</f>
        <v>109</v>
      </c>
      <c r="F278" s="44"/>
      <c r="G278" s="43"/>
      <c r="H278" s="41"/>
      <c r="I278" s="44">
        <f>SUM(Q272:Q277)</f>
        <v>177.94</v>
      </c>
      <c r="J278" s="41">
        <f>Source!AT254</f>
        <v>109</v>
      </c>
      <c r="K278" s="44">
        <f>SUM(R272:R277)</f>
        <v>10027.06</v>
      </c>
    </row>
    <row r="279" spans="1:29" ht="14.25" x14ac:dyDescent="0.2">
      <c r="A279" s="40"/>
      <c r="B279" s="40"/>
      <c r="C279" s="40" t="s">
        <v>2191</v>
      </c>
      <c r="D279" s="42" t="s">
        <v>2190</v>
      </c>
      <c r="E279" s="41">
        <f>Source!CA254</f>
        <v>61</v>
      </c>
      <c r="F279" s="44"/>
      <c r="G279" s="43"/>
      <c r="H279" s="41"/>
      <c r="I279" s="44">
        <f>SUM(S272:S278)</f>
        <v>99.58</v>
      </c>
      <c r="J279" s="41">
        <f>Source!AU254</f>
        <v>61</v>
      </c>
      <c r="K279" s="44">
        <f>SUM(T272:T278)</f>
        <v>5611.48</v>
      </c>
    </row>
    <row r="280" spans="1:29" ht="28.5" x14ac:dyDescent="0.2">
      <c r="A280" s="47"/>
      <c r="B280" s="47"/>
      <c r="C280" s="47" t="s">
        <v>2192</v>
      </c>
      <c r="D280" s="48" t="s">
        <v>2193</v>
      </c>
      <c r="E280" s="49">
        <f>Source!AQ253</f>
        <v>29.78</v>
      </c>
      <c r="F280" s="50"/>
      <c r="G280" s="51" t="s">
        <v>2213</v>
      </c>
      <c r="H280" s="49">
        <f>Source!AV254</f>
        <v>1.0669999999999999</v>
      </c>
      <c r="I280" s="50">
        <f>Source!U253</f>
        <v>13.812705522</v>
      </c>
      <c r="J280" s="49"/>
      <c r="K280" s="50"/>
    </row>
    <row r="281" spans="1:29" ht="15" x14ac:dyDescent="0.2">
      <c r="C281" s="52" t="s">
        <v>2194</v>
      </c>
      <c r="H281" s="53">
        <f>I274+I275+I277+I278+I279+0-0-0</f>
        <v>491.69</v>
      </c>
      <c r="I281" s="53"/>
      <c r="J281" s="53">
        <f>K274+K275+K277+K278+K279+0-0-0</f>
        <v>25019.43</v>
      </c>
      <c r="K281" s="53"/>
    </row>
    <row r="282" spans="1:29" ht="15" hidden="1" x14ac:dyDescent="0.2">
      <c r="C282" s="52" t="s">
        <v>2195</v>
      </c>
      <c r="H282" s="55">
        <f>0+0</f>
        <v>0</v>
      </c>
      <c r="I282" s="55"/>
      <c r="J282" s="55">
        <f>0+0</f>
        <v>0</v>
      </c>
      <c r="K282" s="55"/>
    </row>
    <row r="283" spans="1:29" ht="15" x14ac:dyDescent="0.2">
      <c r="C283" s="52" t="s">
        <v>2196</v>
      </c>
      <c r="H283" s="55">
        <f>I274+I275+I277+I278+I279+0</f>
        <v>491.69</v>
      </c>
      <c r="I283" s="55"/>
      <c r="J283" s="55">
        <f>K274+K275+K277+K278+K279+0</f>
        <v>25019.43</v>
      </c>
      <c r="K283" s="55"/>
      <c r="O283" s="56">
        <f>I274+I275+I277+I278+I279+0</f>
        <v>491.69</v>
      </c>
      <c r="P283" s="56">
        <f>K274+K275+K277+K278+K279+0</f>
        <v>25019.43</v>
      </c>
    </row>
    <row r="285" spans="1:29" ht="68.25" x14ac:dyDescent="0.2">
      <c r="A285" s="57">
        <v>60</v>
      </c>
      <c r="B285" s="57" t="str">
        <f>Source!F255</f>
        <v>КА, п.55</v>
      </c>
      <c r="C285" s="57" t="s">
        <v>2256</v>
      </c>
      <c r="D285" s="58" t="str">
        <f>Source!H255</f>
        <v>ШТ</v>
      </c>
      <c r="E285" s="59">
        <f>Source!I255</f>
        <v>3</v>
      </c>
      <c r="F285" s="60">
        <f>Source!AL255</f>
        <v>3994.31</v>
      </c>
      <c r="G285" s="61" t="s">
        <v>3</v>
      </c>
      <c r="H285" s="59">
        <f>Source!AW256</f>
        <v>1</v>
      </c>
      <c r="I285" s="60">
        <f>Source!P255</f>
        <v>11982.93</v>
      </c>
      <c r="J285" s="59">
        <f>IF(Source!BC256&lt;&gt; 0, Source!BC256, 1)</f>
        <v>7.57</v>
      </c>
      <c r="K285" s="60">
        <f>Source!P256</f>
        <v>90710.78</v>
      </c>
      <c r="Q285">
        <f>Source!X255</f>
        <v>0</v>
      </c>
      <c r="R285">
        <f>Source!X256</f>
        <v>0</v>
      </c>
      <c r="S285">
        <f>Source!Y255</f>
        <v>0</v>
      </c>
      <c r="T285">
        <f>Source!Y256</f>
        <v>0</v>
      </c>
      <c r="U285">
        <f>ROUND((175/100)*ROUND(Source!R255, 2), 2)</f>
        <v>0</v>
      </c>
      <c r="V285">
        <f>ROUND((0/100)*ROUND(Source!R256, 2), 2)</f>
        <v>0</v>
      </c>
      <c r="AC285">
        <v>5</v>
      </c>
    </row>
    <row r="286" spans="1:29" ht="15" x14ac:dyDescent="0.2">
      <c r="A286" s="62"/>
      <c r="B286" s="62"/>
      <c r="C286" s="63" t="s">
        <v>2196</v>
      </c>
      <c r="D286" s="62"/>
      <c r="E286" s="62"/>
      <c r="F286" s="62"/>
      <c r="G286" s="62"/>
      <c r="H286" s="64">
        <f>I285+0</f>
        <v>11982.93</v>
      </c>
      <c r="I286" s="64"/>
      <c r="J286" s="64">
        <f>K285+0</f>
        <v>90710.78</v>
      </c>
      <c r="K286" s="64"/>
      <c r="O286" s="56">
        <f>I285+0</f>
        <v>11982.93</v>
      </c>
      <c r="P286" s="56">
        <f>K285+0</f>
        <v>90710.78</v>
      </c>
    </row>
    <row r="289" spans="1:29" ht="15" x14ac:dyDescent="0.25">
      <c r="A289" s="65" t="str">
        <f>CONCATENATE("Итого по подразделу: ",IF(Source!G258&lt;&gt;"Новый подраздел", Source!G258, ""))</f>
        <v>Итого по подразделу: Воздушно-тепловая завеса</v>
      </c>
      <c r="B289" s="65"/>
      <c r="C289" s="65"/>
      <c r="D289" s="65"/>
      <c r="E289" s="65"/>
      <c r="F289" s="65"/>
      <c r="G289" s="65"/>
      <c r="H289" s="55">
        <f>SUM(O271:O288)</f>
        <v>12474.62</v>
      </c>
      <c r="I289" s="54"/>
      <c r="J289" s="55">
        <f>SUM(P271:P288)</f>
        <v>115730.20999999999</v>
      </c>
      <c r="K289" s="54"/>
    </row>
    <row r="290" spans="1:29" hidden="1" x14ac:dyDescent="0.2">
      <c r="A290" t="s">
        <v>2216</v>
      </c>
      <c r="I290">
        <f>SUM(W271:W289)</f>
        <v>0</v>
      </c>
      <c r="J290">
        <f>SUM(X271:X289)</f>
        <v>0</v>
      </c>
    </row>
    <row r="291" spans="1:29" hidden="1" x14ac:dyDescent="0.2">
      <c r="A291" t="s">
        <v>2217</v>
      </c>
      <c r="I291">
        <f>SUM(Y271:Y290)</f>
        <v>0</v>
      </c>
      <c r="J291">
        <f>SUM(Z271:Z290)</f>
        <v>0</v>
      </c>
    </row>
    <row r="293" spans="1:29" ht="16.5" x14ac:dyDescent="0.2">
      <c r="A293" s="39" t="str">
        <f>CONCATENATE("Подраздел: ",IF(Source!G288&lt;&gt;"Новый подраздел", Source!G288, ""))</f>
        <v>Подраздел: Воздуховоды</v>
      </c>
      <c r="B293" s="39"/>
      <c r="C293" s="39"/>
      <c r="D293" s="39"/>
      <c r="E293" s="39"/>
      <c r="F293" s="39"/>
      <c r="G293" s="39"/>
      <c r="H293" s="39"/>
      <c r="I293" s="39"/>
      <c r="J293" s="39"/>
      <c r="K293" s="39"/>
    </row>
    <row r="294" spans="1:29" ht="71.25" x14ac:dyDescent="0.2">
      <c r="A294" s="40">
        <v>61</v>
      </c>
      <c r="B294" s="40" t="str">
        <f>Source!F292</f>
        <v>3.20-60-3</v>
      </c>
      <c r="C294" s="40" t="s">
        <v>322</v>
      </c>
      <c r="D294" s="42" t="str">
        <f>Source!H292</f>
        <v>100 м2 поверхности воздуховодов</v>
      </c>
      <c r="E294" s="41">
        <f>Source!I292</f>
        <v>4</v>
      </c>
      <c r="F294" s="44"/>
      <c r="G294" s="43"/>
      <c r="H294" s="41"/>
      <c r="I294" s="44"/>
      <c r="J294" s="41"/>
      <c r="K294" s="44"/>
      <c r="Q294">
        <f>Source!X292</f>
        <v>7467.34</v>
      </c>
      <c r="R294">
        <f>Source!X293</f>
        <v>420784.57</v>
      </c>
      <c r="S294">
        <f>Source!Y292</f>
        <v>4178.97</v>
      </c>
      <c r="T294">
        <f>Source!Y293</f>
        <v>235484.94</v>
      </c>
      <c r="U294">
        <f>ROUND((175/100)*ROUND(Source!R292, 2), 2)</f>
        <v>92.35</v>
      </c>
      <c r="V294">
        <f>ROUND((0/100)*ROUND(Source!R293, 2), 2)</f>
        <v>0</v>
      </c>
      <c r="AC294">
        <v>0</v>
      </c>
    </row>
    <row r="295" spans="1:29" x14ac:dyDescent="0.2">
      <c r="C295" s="66" t="str">
        <f>"Объем: "&amp;Source!I292&amp;"=400/"&amp;"100"</f>
        <v>Объем: 4=400/100</v>
      </c>
    </row>
    <row r="296" spans="1:29" ht="28.5" x14ac:dyDescent="0.2">
      <c r="A296" s="40"/>
      <c r="B296" s="40"/>
      <c r="C296" s="40" t="s">
        <v>2183</v>
      </c>
      <c r="D296" s="42"/>
      <c r="E296" s="41"/>
      <c r="F296" s="44">
        <f>Source!AO292</f>
        <v>1099.23</v>
      </c>
      <c r="G296" s="45" t="s">
        <v>2184</v>
      </c>
      <c r="H296" s="41">
        <f>Source!AV293</f>
        <v>1.0669999999999999</v>
      </c>
      <c r="I296" s="44">
        <f>Source!S292</f>
        <v>6798</v>
      </c>
      <c r="J296" s="41">
        <f>IF(Source!BA293&lt;&gt; 0, Source!BA293, 1)</f>
        <v>56.35</v>
      </c>
      <c r="K296" s="44">
        <f>Source!S293</f>
        <v>383067.3</v>
      </c>
    </row>
    <row r="297" spans="1:29" ht="28.5" x14ac:dyDescent="0.2">
      <c r="A297" s="40"/>
      <c r="B297" s="40"/>
      <c r="C297" s="40" t="s">
        <v>2185</v>
      </c>
      <c r="D297" s="42"/>
      <c r="E297" s="41"/>
      <c r="F297" s="44">
        <f>Source!AM292</f>
        <v>73.2</v>
      </c>
      <c r="G297" s="45" t="s">
        <v>2186</v>
      </c>
      <c r="H297" s="41">
        <f>Source!AV293</f>
        <v>1.0669999999999999</v>
      </c>
      <c r="I297" s="44">
        <f>Source!Q292</f>
        <v>492.06</v>
      </c>
      <c r="J297" s="41">
        <f>IF(Source!BB293&lt;&gt; 0, Source!BB293, 1)</f>
        <v>14.97</v>
      </c>
      <c r="K297" s="44">
        <f>Source!Q293</f>
        <v>7366.14</v>
      </c>
    </row>
    <row r="298" spans="1:29" ht="28.5" x14ac:dyDescent="0.2">
      <c r="A298" s="40"/>
      <c r="B298" s="40"/>
      <c r="C298" s="40" t="s">
        <v>2187</v>
      </c>
      <c r="D298" s="42"/>
      <c r="E298" s="41"/>
      <c r="F298" s="44">
        <f>Source!AN292</f>
        <v>7.85</v>
      </c>
      <c r="G298" s="45" t="s">
        <v>2186</v>
      </c>
      <c r="H298" s="41">
        <f>Source!AV293</f>
        <v>1.0669999999999999</v>
      </c>
      <c r="I298" s="46">
        <f>Source!R292</f>
        <v>52.77</v>
      </c>
      <c r="J298" s="41">
        <f>IF(Source!BS293&lt;&gt; 0, Source!BS293, 1)</f>
        <v>56.35</v>
      </c>
      <c r="K298" s="46">
        <f>Source!R293</f>
        <v>2973.59</v>
      </c>
    </row>
    <row r="299" spans="1:29" ht="14.25" x14ac:dyDescent="0.2">
      <c r="A299" s="40"/>
      <c r="B299" s="40"/>
      <c r="C299" s="40" t="s">
        <v>2188</v>
      </c>
      <c r="D299" s="42"/>
      <c r="E299" s="41"/>
      <c r="F299" s="44">
        <f>Source!AL292</f>
        <v>173.3</v>
      </c>
      <c r="G299" s="45" t="s">
        <v>3</v>
      </c>
      <c r="H299" s="41">
        <f>Source!AW293</f>
        <v>1</v>
      </c>
      <c r="I299" s="44">
        <f>Source!P292</f>
        <v>693.2</v>
      </c>
      <c r="J299" s="41">
        <f>IF(Source!BC293&lt;&gt; 0, Source!BC293, 1)</f>
        <v>4.13</v>
      </c>
      <c r="K299" s="44">
        <f>Source!P293</f>
        <v>2862.92</v>
      </c>
    </row>
    <row r="300" spans="1:29" ht="42.75" x14ac:dyDescent="0.2">
      <c r="A300" s="40" t="s">
        <v>326</v>
      </c>
      <c r="B300" s="40" t="str">
        <f>Source!F294</f>
        <v>1.19-3-12</v>
      </c>
      <c r="C300" s="40" t="s">
        <v>328</v>
      </c>
      <c r="D300" s="42" t="str">
        <f>Source!H294</f>
        <v>м2</v>
      </c>
      <c r="E300" s="41">
        <f>Source!I294</f>
        <v>400</v>
      </c>
      <c r="F300" s="44">
        <f>Source!AK294</f>
        <v>125.58</v>
      </c>
      <c r="G300" s="45" t="s">
        <v>3</v>
      </c>
      <c r="H300" s="41">
        <f>Source!AW295</f>
        <v>1</v>
      </c>
      <c r="I300" s="44">
        <f>Source!O294</f>
        <v>50232</v>
      </c>
      <c r="J300" s="41">
        <f>IF(Source!BC295&lt;&gt; 0, Source!BC295, 1)</f>
        <v>8.5</v>
      </c>
      <c r="K300" s="44">
        <f>Source!O295</f>
        <v>426972</v>
      </c>
      <c r="Q300">
        <f>Source!X294</f>
        <v>0</v>
      </c>
      <c r="R300">
        <f>Source!X295</f>
        <v>0</v>
      </c>
      <c r="S300">
        <f>Source!Y294</f>
        <v>0</v>
      </c>
      <c r="T300">
        <f>Source!Y295</f>
        <v>0</v>
      </c>
      <c r="U300">
        <f>ROUND((175/100)*ROUND(Source!R294, 2), 2)</f>
        <v>0</v>
      </c>
      <c r="V300">
        <f>ROUND((0/100)*ROUND(Source!R295, 2), 2)</f>
        <v>0</v>
      </c>
      <c r="AC300">
        <v>3</v>
      </c>
    </row>
    <row r="301" spans="1:29" ht="14.25" x14ac:dyDescent="0.2">
      <c r="A301" s="40"/>
      <c r="B301" s="40"/>
      <c r="C301" s="40" t="s">
        <v>2189</v>
      </c>
      <c r="D301" s="42" t="s">
        <v>2190</v>
      </c>
      <c r="E301" s="41">
        <f>Source!BZ293</f>
        <v>109</v>
      </c>
      <c r="F301" s="44"/>
      <c r="G301" s="43"/>
      <c r="H301" s="41"/>
      <c r="I301" s="44">
        <f>SUM(Q294:Q300)</f>
        <v>7467.34</v>
      </c>
      <c r="J301" s="41">
        <f>Source!AT293</f>
        <v>109</v>
      </c>
      <c r="K301" s="44">
        <f>SUM(R294:R300)</f>
        <v>420784.57</v>
      </c>
    </row>
    <row r="302" spans="1:29" ht="14.25" x14ac:dyDescent="0.2">
      <c r="A302" s="40"/>
      <c r="B302" s="40"/>
      <c r="C302" s="40" t="s">
        <v>2191</v>
      </c>
      <c r="D302" s="42" t="s">
        <v>2190</v>
      </c>
      <c r="E302" s="41">
        <f>Source!CA293</f>
        <v>61</v>
      </c>
      <c r="F302" s="44"/>
      <c r="G302" s="43"/>
      <c r="H302" s="41"/>
      <c r="I302" s="44">
        <f>SUM(S294:S301)</f>
        <v>4178.97</v>
      </c>
      <c r="J302" s="41">
        <f>Source!AU293</f>
        <v>61</v>
      </c>
      <c r="K302" s="44">
        <f>SUM(T294:T301)</f>
        <v>235484.94</v>
      </c>
    </row>
    <row r="303" spans="1:29" ht="28.5" x14ac:dyDescent="0.2">
      <c r="A303" s="47"/>
      <c r="B303" s="47"/>
      <c r="C303" s="47" t="s">
        <v>2192</v>
      </c>
      <c r="D303" s="48" t="s">
        <v>2193</v>
      </c>
      <c r="E303" s="49">
        <f>Source!AQ292</f>
        <v>92.16</v>
      </c>
      <c r="F303" s="50"/>
      <c r="G303" s="51" t="s">
        <v>2184</v>
      </c>
      <c r="H303" s="49">
        <f>Source!AV293</f>
        <v>1.0669999999999999</v>
      </c>
      <c r="I303" s="50">
        <f>Source!U292</f>
        <v>569.94803711999998</v>
      </c>
      <c r="J303" s="49"/>
      <c r="K303" s="50"/>
    </row>
    <row r="304" spans="1:29" ht="15" x14ac:dyDescent="0.2">
      <c r="C304" s="52" t="s">
        <v>2194</v>
      </c>
      <c r="H304" s="53">
        <f>I296+I297+I299+I301+I302+SUM(I300:I300)-SUMIF(AC300:AC300, 5, I300:I300)-SUMIF(AC300:AC300, 6, I300:I300)</f>
        <v>69861.570000000007</v>
      </c>
      <c r="I304" s="53"/>
      <c r="J304" s="53">
        <f>K296+K297+K299+K301+K302+SUM(K300:K300)-SUMIF(AC300:AC300, 5, K300:K300)-SUMIF(AC300:AC300, 6, K300:K300)</f>
        <v>1476537.8699999999</v>
      </c>
      <c r="K304" s="53"/>
    </row>
    <row r="305" spans="1:29" ht="15" hidden="1" x14ac:dyDescent="0.2">
      <c r="C305" s="52" t="s">
        <v>2195</v>
      </c>
      <c r="H305" s="55">
        <f>SUMIF(AC300:AC300, 5, I300:I300)+SUMIF(AC300:AC300, 6, I300:I300)</f>
        <v>0</v>
      </c>
      <c r="I305" s="55"/>
      <c r="J305" s="55">
        <f>SUMIF(AC300:AC300, 5, K300:K300)+SUMIF(AC300:AC300, 6, K300:K300)</f>
        <v>0</v>
      </c>
      <c r="K305" s="55"/>
    </row>
    <row r="306" spans="1:29" ht="15" x14ac:dyDescent="0.2">
      <c r="C306" s="52" t="s">
        <v>2196</v>
      </c>
      <c r="H306" s="55">
        <f>I296+I297+I299+I301+I302+SUM(I300:I300)</f>
        <v>69861.570000000007</v>
      </c>
      <c r="I306" s="55"/>
      <c r="J306" s="55">
        <f>K296+K297+K299+K301+K302+SUM(K300:K300)</f>
        <v>1476537.8699999999</v>
      </c>
      <c r="K306" s="55"/>
      <c r="O306" s="56">
        <f>I296+I297+I299+I301+I302+SUM(I300:I300)</f>
        <v>69861.570000000007</v>
      </c>
      <c r="P306" s="56">
        <f>K296+K297+K299+K301+K302+SUM(K300:K300)</f>
        <v>1476537.8699999999</v>
      </c>
    </row>
    <row r="308" spans="1:29" ht="71.25" x14ac:dyDescent="0.2">
      <c r="A308" s="40">
        <v>62</v>
      </c>
      <c r="B308" s="40" t="str">
        <f>Source!F296</f>
        <v>3.20-60-4</v>
      </c>
      <c r="C308" s="40" t="s">
        <v>337</v>
      </c>
      <c r="D308" s="42" t="str">
        <f>Source!H296</f>
        <v>100 м2 поверхности воздуховодов</v>
      </c>
      <c r="E308" s="41">
        <f>Source!I296</f>
        <v>8.09</v>
      </c>
      <c r="F308" s="44"/>
      <c r="G308" s="43"/>
      <c r="H308" s="41"/>
      <c r="I308" s="44"/>
      <c r="J308" s="41"/>
      <c r="K308" s="44"/>
      <c r="Q308">
        <f>Source!X296</f>
        <v>10079.780000000001</v>
      </c>
      <c r="R308">
        <f>Source!X297</f>
        <v>567995.32999999996</v>
      </c>
      <c r="S308">
        <f>Source!Y296</f>
        <v>5640.98</v>
      </c>
      <c r="T308">
        <f>Source!Y297</f>
        <v>317868.94</v>
      </c>
      <c r="U308">
        <f>ROUND((175/100)*ROUND(Source!R296, 2), 2)</f>
        <v>171.78</v>
      </c>
      <c r="V308">
        <f>ROUND((0/100)*ROUND(Source!R297, 2), 2)</f>
        <v>0</v>
      </c>
      <c r="AC308">
        <v>0</v>
      </c>
    </row>
    <row r="309" spans="1:29" x14ac:dyDescent="0.2">
      <c r="C309" s="66" t="str">
        <f>"Объем: "&amp;Source!I296&amp;"=(945-"&amp;"136)/"&amp;"100"</f>
        <v>Объем: 8,09=(945-136)/100</v>
      </c>
    </row>
    <row r="310" spans="1:29" ht="28.5" x14ac:dyDescent="0.2">
      <c r="A310" s="40"/>
      <c r="B310" s="40"/>
      <c r="C310" s="40" t="s">
        <v>2183</v>
      </c>
      <c r="D310" s="42"/>
      <c r="E310" s="41"/>
      <c r="F310" s="44">
        <f>Source!AO296</f>
        <v>731.49</v>
      </c>
      <c r="G310" s="45" t="s">
        <v>2184</v>
      </c>
      <c r="H310" s="41">
        <f>Source!AV297</f>
        <v>1.0669999999999999</v>
      </c>
      <c r="I310" s="44">
        <f>Source!S296</f>
        <v>9149.34</v>
      </c>
      <c r="J310" s="41">
        <f>IF(Source!BA297&lt;&gt; 0, Source!BA297, 1)</f>
        <v>56.35</v>
      </c>
      <c r="K310" s="44">
        <f>Source!S297</f>
        <v>515565.31</v>
      </c>
    </row>
    <row r="311" spans="1:29" ht="28.5" x14ac:dyDescent="0.2">
      <c r="A311" s="40"/>
      <c r="B311" s="40"/>
      <c r="C311" s="40" t="s">
        <v>2185</v>
      </c>
      <c r="D311" s="42"/>
      <c r="E311" s="41"/>
      <c r="F311" s="44">
        <f>Source!AM296</f>
        <v>67.03</v>
      </c>
      <c r="G311" s="45" t="s">
        <v>2186</v>
      </c>
      <c r="H311" s="41">
        <f>Source!AV297</f>
        <v>1.0669999999999999</v>
      </c>
      <c r="I311" s="44">
        <f>Source!Q296</f>
        <v>911.3</v>
      </c>
      <c r="J311" s="41">
        <f>IF(Source!BB297&lt;&gt; 0, Source!BB297, 1)</f>
        <v>15</v>
      </c>
      <c r="K311" s="44">
        <f>Source!Q297</f>
        <v>13669.5</v>
      </c>
    </row>
    <row r="312" spans="1:29" ht="28.5" x14ac:dyDescent="0.2">
      <c r="A312" s="40"/>
      <c r="B312" s="40"/>
      <c r="C312" s="40" t="s">
        <v>2187</v>
      </c>
      <c r="D312" s="42"/>
      <c r="E312" s="41"/>
      <c r="F312" s="44">
        <f>Source!AN296</f>
        <v>7.22</v>
      </c>
      <c r="G312" s="45" t="s">
        <v>2186</v>
      </c>
      <c r="H312" s="41">
        <f>Source!AV297</f>
        <v>1.0669999999999999</v>
      </c>
      <c r="I312" s="46">
        <f>Source!R296</f>
        <v>98.16</v>
      </c>
      <c r="J312" s="41">
        <f>IF(Source!BS297&lt;&gt; 0, Source!BS297, 1)</f>
        <v>56.35</v>
      </c>
      <c r="K312" s="46">
        <f>Source!R297</f>
        <v>5531.32</v>
      </c>
    </row>
    <row r="313" spans="1:29" ht="14.25" x14ac:dyDescent="0.2">
      <c r="A313" s="40"/>
      <c r="B313" s="40"/>
      <c r="C313" s="40" t="s">
        <v>2188</v>
      </c>
      <c r="D313" s="42"/>
      <c r="E313" s="41"/>
      <c r="F313" s="44">
        <f>Source!AL296</f>
        <v>99.09</v>
      </c>
      <c r="G313" s="45" t="s">
        <v>3</v>
      </c>
      <c r="H313" s="41">
        <f>Source!AW297</f>
        <v>1</v>
      </c>
      <c r="I313" s="44">
        <f>Source!P296</f>
        <v>801.64</v>
      </c>
      <c r="J313" s="41">
        <f>IF(Source!BC297&lt;&gt; 0, Source!BC297, 1)</f>
        <v>3.96</v>
      </c>
      <c r="K313" s="44">
        <f>Source!P297</f>
        <v>3174.49</v>
      </c>
    </row>
    <row r="314" spans="1:29" ht="42.75" x14ac:dyDescent="0.2">
      <c r="A314" s="40" t="s">
        <v>339</v>
      </c>
      <c r="B314" s="40" t="str">
        <f>Source!F298</f>
        <v>1.19-3-13</v>
      </c>
      <c r="C314" s="40" t="s">
        <v>341</v>
      </c>
      <c r="D314" s="42" t="str">
        <f>Source!H298</f>
        <v>м2</v>
      </c>
      <c r="E314" s="41">
        <f>Source!I298</f>
        <v>809</v>
      </c>
      <c r="F314" s="44">
        <f>Source!AK298</f>
        <v>157.47999999999999</v>
      </c>
      <c r="G314" s="45" t="s">
        <v>3</v>
      </c>
      <c r="H314" s="41">
        <f>Source!AW299</f>
        <v>1</v>
      </c>
      <c r="I314" s="44">
        <f>Source!O298</f>
        <v>127401.32</v>
      </c>
      <c r="J314" s="41">
        <f>IF(Source!BC299&lt;&gt; 0, Source!BC299, 1)</f>
        <v>6.78</v>
      </c>
      <c r="K314" s="44">
        <f>Source!O299</f>
        <v>863780.95</v>
      </c>
      <c r="Q314">
        <f>Source!X298</f>
        <v>0</v>
      </c>
      <c r="R314">
        <f>Source!X299</f>
        <v>0</v>
      </c>
      <c r="S314">
        <f>Source!Y298</f>
        <v>0</v>
      </c>
      <c r="T314">
        <f>Source!Y299</f>
        <v>0</v>
      </c>
      <c r="U314">
        <f>ROUND((175/100)*ROUND(Source!R298, 2), 2)</f>
        <v>0</v>
      </c>
      <c r="V314">
        <f>ROUND((0/100)*ROUND(Source!R299, 2), 2)</f>
        <v>0</v>
      </c>
      <c r="AC314">
        <v>3</v>
      </c>
    </row>
    <row r="315" spans="1:29" ht="14.25" x14ac:dyDescent="0.2">
      <c r="A315" s="40"/>
      <c r="B315" s="40"/>
      <c r="C315" s="40" t="s">
        <v>2189</v>
      </c>
      <c r="D315" s="42" t="s">
        <v>2190</v>
      </c>
      <c r="E315" s="41">
        <f>Source!BZ297</f>
        <v>109</v>
      </c>
      <c r="F315" s="44"/>
      <c r="G315" s="43"/>
      <c r="H315" s="41"/>
      <c r="I315" s="44">
        <f>SUM(Q308:Q314)</f>
        <v>10079.780000000001</v>
      </c>
      <c r="J315" s="41">
        <f>Source!AT297</f>
        <v>109</v>
      </c>
      <c r="K315" s="44">
        <f>SUM(R308:R314)</f>
        <v>567995.32999999996</v>
      </c>
    </row>
    <row r="316" spans="1:29" ht="14.25" x14ac:dyDescent="0.2">
      <c r="A316" s="40"/>
      <c r="B316" s="40"/>
      <c r="C316" s="40" t="s">
        <v>2191</v>
      </c>
      <c r="D316" s="42" t="s">
        <v>2190</v>
      </c>
      <c r="E316" s="41">
        <f>Source!CA297</f>
        <v>61</v>
      </c>
      <c r="F316" s="44"/>
      <c r="G316" s="43"/>
      <c r="H316" s="41"/>
      <c r="I316" s="44">
        <f>SUM(S308:S315)</f>
        <v>5640.98</v>
      </c>
      <c r="J316" s="41">
        <f>Source!AU297</f>
        <v>61</v>
      </c>
      <c r="K316" s="44">
        <f>SUM(T308:T315)</f>
        <v>317868.94</v>
      </c>
    </row>
    <row r="317" spans="1:29" ht="28.5" x14ac:dyDescent="0.2">
      <c r="A317" s="47"/>
      <c r="B317" s="47"/>
      <c r="C317" s="47" t="s">
        <v>2192</v>
      </c>
      <c r="D317" s="48" t="s">
        <v>2193</v>
      </c>
      <c r="E317" s="49">
        <f>Source!AQ296</f>
        <v>61.37</v>
      </c>
      <c r="F317" s="50"/>
      <c r="G317" s="51" t="s">
        <v>2184</v>
      </c>
      <c r="H317" s="49">
        <f>Source!AV297</f>
        <v>1.0669999999999999</v>
      </c>
      <c r="I317" s="50">
        <f>Source!U296</f>
        <v>767.60438991389992</v>
      </c>
      <c r="J317" s="49"/>
      <c r="K317" s="50"/>
    </row>
    <row r="318" spans="1:29" ht="15" x14ac:dyDescent="0.2">
      <c r="C318" s="52" t="s">
        <v>2194</v>
      </c>
      <c r="H318" s="53">
        <f>I310+I311+I313+I315+I316+SUM(I314:I314)-SUMIF(AC314:AC314, 5, I314:I314)-SUMIF(AC314:AC314, 6, I314:I314)</f>
        <v>153984.36000000002</v>
      </c>
      <c r="I318" s="53"/>
      <c r="J318" s="53">
        <f>K310+K311+K313+K315+K316+SUM(K314:K314)-SUMIF(AC314:AC314, 5, K314:K314)-SUMIF(AC314:AC314, 6, K314:K314)</f>
        <v>2282054.5199999996</v>
      </c>
      <c r="K318" s="53"/>
    </row>
    <row r="319" spans="1:29" ht="15" hidden="1" x14ac:dyDescent="0.2">
      <c r="C319" s="52" t="s">
        <v>2195</v>
      </c>
      <c r="H319" s="55">
        <f>SUMIF(AC314:AC314, 5, I314:I314)+SUMIF(AC314:AC314, 6, I314:I314)</f>
        <v>0</v>
      </c>
      <c r="I319" s="55"/>
      <c r="J319" s="55">
        <f>SUMIF(AC314:AC314, 5, K314:K314)+SUMIF(AC314:AC314, 6, K314:K314)</f>
        <v>0</v>
      </c>
      <c r="K319" s="55"/>
    </row>
    <row r="320" spans="1:29" ht="15" x14ac:dyDescent="0.2">
      <c r="C320" s="52" t="s">
        <v>2196</v>
      </c>
      <c r="H320" s="55">
        <f>I310+I311+I313+I315+I316+SUM(I314:I314)</f>
        <v>153984.36000000002</v>
      </c>
      <c r="I320" s="55"/>
      <c r="J320" s="55">
        <f>K310+K311+K313+K315+K316+SUM(K314:K314)</f>
        <v>2282054.5199999996</v>
      </c>
      <c r="K320" s="55"/>
      <c r="O320" s="56">
        <f>I310+I311+I313+I315+I316+SUM(I314:I314)</f>
        <v>153984.36000000002</v>
      </c>
      <c r="P320" s="56">
        <f>K310+K311+K313+K315+K316+SUM(K314:K314)</f>
        <v>2282054.5199999996</v>
      </c>
    </row>
    <row r="322" spans="1:29" ht="71.25" x14ac:dyDescent="0.2">
      <c r="A322" s="40">
        <v>63</v>
      </c>
      <c r="B322" s="40" t="str">
        <f>Source!F300</f>
        <v>3.20-60-5</v>
      </c>
      <c r="C322" s="40" t="s">
        <v>349</v>
      </c>
      <c r="D322" s="42" t="str">
        <f>Source!H300</f>
        <v>100 м2 поверхности воздуховодов</v>
      </c>
      <c r="E322" s="41">
        <f>Source!I300</f>
        <v>5.84</v>
      </c>
      <c r="F322" s="44"/>
      <c r="G322" s="43"/>
      <c r="H322" s="41"/>
      <c r="I322" s="44"/>
      <c r="J322" s="41"/>
      <c r="K322" s="44"/>
      <c r="Q322">
        <f>Source!X300</f>
        <v>4664.13</v>
      </c>
      <c r="R322">
        <f>Source!X301</f>
        <v>262823.83</v>
      </c>
      <c r="S322">
        <f>Source!Y300</f>
        <v>2610.1999999999998</v>
      </c>
      <c r="T322">
        <f>Source!Y301</f>
        <v>147084.9</v>
      </c>
      <c r="U322">
        <f>ROUND((175/100)*ROUND(Source!R300, 2), 2)</f>
        <v>93.98</v>
      </c>
      <c r="V322">
        <f>ROUND((0/100)*ROUND(Source!R301, 2), 2)</f>
        <v>0</v>
      </c>
      <c r="AC322">
        <v>0</v>
      </c>
    </row>
    <row r="323" spans="1:29" x14ac:dyDescent="0.2">
      <c r="C323" s="66" t="str">
        <f>"Объем: "&amp;Source!I300&amp;"=584/"&amp;"100"</f>
        <v>Объем: 5,84=584/100</v>
      </c>
    </row>
    <row r="324" spans="1:29" ht="14.25" x14ac:dyDescent="0.2">
      <c r="A324" s="40"/>
      <c r="B324" s="40"/>
      <c r="C324" s="40" t="s">
        <v>2183</v>
      </c>
      <c r="D324" s="42"/>
      <c r="E324" s="41"/>
      <c r="F324" s="44">
        <f>Source!AO300</f>
        <v>538.16</v>
      </c>
      <c r="G324" s="45" t="s">
        <v>2257</v>
      </c>
      <c r="H324" s="41">
        <f>Source!AV301</f>
        <v>1.0669999999999999</v>
      </c>
      <c r="I324" s="44">
        <f>Source!S300</f>
        <v>4225.32</v>
      </c>
      <c r="J324" s="41">
        <f>IF(Source!BA301&lt;&gt; 0, Source!BA301, 1)</f>
        <v>56.35</v>
      </c>
      <c r="K324" s="44">
        <f>Source!S301</f>
        <v>238096.78</v>
      </c>
    </row>
    <row r="325" spans="1:29" ht="14.25" x14ac:dyDescent="0.2">
      <c r="A325" s="40"/>
      <c r="B325" s="40"/>
      <c r="C325" s="40" t="s">
        <v>2185</v>
      </c>
      <c r="D325" s="42"/>
      <c r="E325" s="41"/>
      <c r="F325" s="44">
        <f>Source!AM300</f>
        <v>63.15</v>
      </c>
      <c r="G325" s="45" t="s">
        <v>2257</v>
      </c>
      <c r="H325" s="41">
        <f>Source!AV301</f>
        <v>1.0669999999999999</v>
      </c>
      <c r="I325" s="44">
        <f>Source!Q300</f>
        <v>495.82</v>
      </c>
      <c r="J325" s="41">
        <f>IF(Source!BB301&lt;&gt; 0, Source!BB301, 1)</f>
        <v>15.04</v>
      </c>
      <c r="K325" s="44">
        <f>Source!Q301</f>
        <v>7457.13</v>
      </c>
    </row>
    <row r="326" spans="1:29" ht="14.25" x14ac:dyDescent="0.2">
      <c r="A326" s="40"/>
      <c r="B326" s="40"/>
      <c r="C326" s="40" t="s">
        <v>2187</v>
      </c>
      <c r="D326" s="42"/>
      <c r="E326" s="41"/>
      <c r="F326" s="44">
        <f>Source!AN300</f>
        <v>6.84</v>
      </c>
      <c r="G326" s="45" t="s">
        <v>2257</v>
      </c>
      <c r="H326" s="41">
        <f>Source!AV301</f>
        <v>1.0669999999999999</v>
      </c>
      <c r="I326" s="46">
        <f>Source!R300</f>
        <v>53.7</v>
      </c>
      <c r="J326" s="41">
        <f>IF(Source!BS301&lt;&gt; 0, Source!BS301, 1)</f>
        <v>56.35</v>
      </c>
      <c r="K326" s="46">
        <f>Source!R301</f>
        <v>3026</v>
      </c>
    </row>
    <row r="327" spans="1:29" ht="14.25" x14ac:dyDescent="0.2">
      <c r="A327" s="40"/>
      <c r="B327" s="40"/>
      <c r="C327" s="40" t="s">
        <v>2188</v>
      </c>
      <c r="D327" s="42"/>
      <c r="E327" s="41"/>
      <c r="F327" s="44">
        <f>Source!AL300</f>
        <v>71.459999999999994</v>
      </c>
      <c r="G327" s="45" t="s">
        <v>3</v>
      </c>
      <c r="H327" s="41">
        <f>Source!AW301</f>
        <v>1</v>
      </c>
      <c r="I327" s="44">
        <f>Source!P300</f>
        <v>417.33</v>
      </c>
      <c r="J327" s="41">
        <f>IF(Source!BC301&lt;&gt; 0, Source!BC301, 1)</f>
        <v>3.84</v>
      </c>
      <c r="K327" s="44">
        <f>Source!P301</f>
        <v>1602.55</v>
      </c>
    </row>
    <row r="328" spans="1:29" ht="42.75" x14ac:dyDescent="0.2">
      <c r="A328" s="40" t="s">
        <v>353</v>
      </c>
      <c r="B328" s="40" t="str">
        <f>Source!F302</f>
        <v>1.19-3-13</v>
      </c>
      <c r="C328" s="40" t="s">
        <v>341</v>
      </c>
      <c r="D328" s="42" t="str">
        <f>Source!H302</f>
        <v>м2</v>
      </c>
      <c r="E328" s="41">
        <f>Source!I302</f>
        <v>584</v>
      </c>
      <c r="F328" s="44">
        <f>Source!AK302</f>
        <v>157.47999999999999</v>
      </c>
      <c r="G328" s="45" t="s">
        <v>3</v>
      </c>
      <c r="H328" s="41">
        <f>Source!AW303</f>
        <v>1</v>
      </c>
      <c r="I328" s="44">
        <f>Source!O302</f>
        <v>91968.320000000007</v>
      </c>
      <c r="J328" s="41">
        <f>IF(Source!BC303&lt;&gt; 0, Source!BC303, 1)</f>
        <v>6.78</v>
      </c>
      <c r="K328" s="44">
        <f>Source!O303</f>
        <v>623545.21</v>
      </c>
      <c r="Q328">
        <f>Source!X302</f>
        <v>0</v>
      </c>
      <c r="R328">
        <f>Source!X303</f>
        <v>0</v>
      </c>
      <c r="S328">
        <f>Source!Y302</f>
        <v>0</v>
      </c>
      <c r="T328">
        <f>Source!Y303</f>
        <v>0</v>
      </c>
      <c r="U328">
        <f>ROUND((175/100)*ROUND(Source!R302, 2), 2)</f>
        <v>0</v>
      </c>
      <c r="V328">
        <f>ROUND((0/100)*ROUND(Source!R303, 2), 2)</f>
        <v>0</v>
      </c>
      <c r="AC328">
        <v>3</v>
      </c>
    </row>
    <row r="329" spans="1:29" ht="14.25" x14ac:dyDescent="0.2">
      <c r="A329" s="40"/>
      <c r="B329" s="40"/>
      <c r="C329" s="40" t="s">
        <v>2189</v>
      </c>
      <c r="D329" s="42" t="s">
        <v>2190</v>
      </c>
      <c r="E329" s="41">
        <f>Source!BZ301</f>
        <v>109</v>
      </c>
      <c r="F329" s="44"/>
      <c r="G329" s="43"/>
      <c r="H329" s="41"/>
      <c r="I329" s="44">
        <f>SUM(Q322:Q328)</f>
        <v>4664.13</v>
      </c>
      <c r="J329" s="41">
        <f>Source!AT301</f>
        <v>109</v>
      </c>
      <c r="K329" s="44">
        <f>SUM(R322:R328)</f>
        <v>262823.83</v>
      </c>
    </row>
    <row r="330" spans="1:29" ht="14.25" x14ac:dyDescent="0.2">
      <c r="A330" s="40"/>
      <c r="B330" s="40"/>
      <c r="C330" s="40" t="s">
        <v>2191</v>
      </c>
      <c r="D330" s="42" t="s">
        <v>2190</v>
      </c>
      <c r="E330" s="41">
        <f>Source!CA301</f>
        <v>61</v>
      </c>
      <c r="F330" s="44"/>
      <c r="G330" s="43"/>
      <c r="H330" s="41"/>
      <c r="I330" s="44">
        <f>SUM(S322:S329)</f>
        <v>2610.1999999999998</v>
      </c>
      <c r="J330" s="41">
        <f>Source!AU301</f>
        <v>61</v>
      </c>
      <c r="K330" s="44">
        <f>SUM(T322:T329)</f>
        <v>147084.9</v>
      </c>
    </row>
    <row r="331" spans="1:29" ht="14.25" x14ac:dyDescent="0.2">
      <c r="A331" s="47"/>
      <c r="B331" s="47"/>
      <c r="C331" s="47" t="s">
        <v>2192</v>
      </c>
      <c r="D331" s="48" t="s">
        <v>2193</v>
      </c>
      <c r="E331" s="49">
        <f>Source!AQ300</f>
        <v>45.18</v>
      </c>
      <c r="F331" s="50"/>
      <c r="G331" s="51" t="s">
        <v>2257</v>
      </c>
      <c r="H331" s="49">
        <f>Source!AV301</f>
        <v>1.0669999999999999</v>
      </c>
      <c r="I331" s="50">
        <f>Source!U300</f>
        <v>354.72683030399998</v>
      </c>
      <c r="J331" s="49"/>
      <c r="K331" s="50"/>
    </row>
    <row r="332" spans="1:29" ht="15" x14ac:dyDescent="0.2">
      <c r="C332" s="52" t="s">
        <v>2194</v>
      </c>
      <c r="H332" s="53">
        <f>I324+I325+I327+I329+I330+SUM(I328:I328)-SUMIF(AC328:AC328, 5, I328:I328)-SUMIF(AC328:AC328, 6, I328:I328)</f>
        <v>104381.12000000001</v>
      </c>
      <c r="I332" s="53"/>
      <c r="J332" s="53">
        <f>K324+K325+K327+K329+K330+SUM(K328:K328)-SUMIF(AC328:AC328, 5, K328:K328)-SUMIF(AC328:AC328, 6, K328:K328)</f>
        <v>1280610.3999999999</v>
      </c>
      <c r="K332" s="53"/>
    </row>
    <row r="333" spans="1:29" ht="15" hidden="1" x14ac:dyDescent="0.2">
      <c r="C333" s="52" t="s">
        <v>2195</v>
      </c>
      <c r="H333" s="55">
        <f>SUMIF(AC328:AC328, 5, I328:I328)+SUMIF(AC328:AC328, 6, I328:I328)</f>
        <v>0</v>
      </c>
      <c r="I333" s="55"/>
      <c r="J333" s="55">
        <f>SUMIF(AC328:AC328, 5, K328:K328)+SUMIF(AC328:AC328, 6, K328:K328)</f>
        <v>0</v>
      </c>
      <c r="K333" s="55"/>
    </row>
    <row r="334" spans="1:29" ht="15" x14ac:dyDescent="0.2">
      <c r="C334" s="52" t="s">
        <v>2196</v>
      </c>
      <c r="H334" s="55">
        <f>I324+I325+I327+I329+I330+SUM(I328:I328)</f>
        <v>104381.12000000001</v>
      </c>
      <c r="I334" s="55"/>
      <c r="J334" s="55">
        <f>K324+K325+K327+K329+K330+SUM(K328:K328)</f>
        <v>1280610.3999999999</v>
      </c>
      <c r="K334" s="55"/>
      <c r="O334" s="56">
        <f>I324+I325+I327+I329+I330+SUM(I328:I328)</f>
        <v>104381.12000000001</v>
      </c>
      <c r="P334" s="56">
        <f>K324+K325+K327+K329+K330+SUM(K328:K328)</f>
        <v>1280610.3999999999</v>
      </c>
    </row>
    <row r="336" spans="1:29" ht="71.25" x14ac:dyDescent="0.2">
      <c r="A336" s="40">
        <v>64</v>
      </c>
      <c r="B336" s="40" t="str">
        <f>Source!F304</f>
        <v>3.20-60-6</v>
      </c>
      <c r="C336" s="40" t="s">
        <v>356</v>
      </c>
      <c r="D336" s="42" t="str">
        <f>Source!H304</f>
        <v>100 м2 поверхности воздуховодов</v>
      </c>
      <c r="E336" s="41">
        <f>Source!I304</f>
        <v>2.02</v>
      </c>
      <c r="F336" s="44"/>
      <c r="G336" s="43"/>
      <c r="H336" s="41"/>
      <c r="I336" s="44"/>
      <c r="J336" s="41"/>
      <c r="K336" s="44"/>
      <c r="Q336">
        <f>Source!X304</f>
        <v>1329.28</v>
      </c>
      <c r="R336">
        <f>Source!X305</f>
        <v>74904.75</v>
      </c>
      <c r="S336">
        <f>Source!Y304</f>
        <v>743.91</v>
      </c>
      <c r="T336">
        <f>Source!Y305</f>
        <v>41919.17</v>
      </c>
      <c r="U336">
        <f>ROUND((175/100)*ROUND(Source!R304, 2), 2)</f>
        <v>33.86</v>
      </c>
      <c r="V336">
        <f>ROUND((0/100)*ROUND(Source!R305, 2), 2)</f>
        <v>0</v>
      </c>
      <c r="AC336">
        <v>0</v>
      </c>
    </row>
    <row r="337" spans="1:29" x14ac:dyDescent="0.2">
      <c r="C337" s="66" t="str">
        <f>"Объем: "&amp;Source!I304&amp;"=202/"&amp;"100"</f>
        <v>Объем: 2,02=202/100</v>
      </c>
    </row>
    <row r="338" spans="1:29" ht="28.5" x14ac:dyDescent="0.2">
      <c r="A338" s="40"/>
      <c r="B338" s="40"/>
      <c r="C338" s="40" t="s">
        <v>2183</v>
      </c>
      <c r="D338" s="42"/>
      <c r="E338" s="41"/>
      <c r="F338" s="44">
        <f>Source!AO304</f>
        <v>384.29</v>
      </c>
      <c r="G338" s="45" t="s">
        <v>2184</v>
      </c>
      <c r="H338" s="41">
        <f>Source!AV305</f>
        <v>1.0669999999999999</v>
      </c>
      <c r="I338" s="44">
        <f>Source!S304</f>
        <v>1200.17</v>
      </c>
      <c r="J338" s="41">
        <f>IF(Source!BA305&lt;&gt; 0, Source!BA305, 1)</f>
        <v>56.35</v>
      </c>
      <c r="K338" s="44">
        <f>Source!S305</f>
        <v>67629.58</v>
      </c>
    </row>
    <row r="339" spans="1:29" ht="28.5" x14ac:dyDescent="0.2">
      <c r="A339" s="40"/>
      <c r="B339" s="40"/>
      <c r="C339" s="40" t="s">
        <v>2185</v>
      </c>
      <c r="D339" s="42"/>
      <c r="E339" s="41"/>
      <c r="F339" s="44">
        <f>Source!AM304</f>
        <v>52.45</v>
      </c>
      <c r="G339" s="45" t="s">
        <v>2186</v>
      </c>
      <c r="H339" s="41">
        <f>Source!AV305</f>
        <v>1.0669999999999999</v>
      </c>
      <c r="I339" s="44">
        <f>Source!Q304</f>
        <v>178.05</v>
      </c>
      <c r="J339" s="41">
        <f>IF(Source!BB305&lt;&gt; 0, Source!BB305, 1)</f>
        <v>15.06</v>
      </c>
      <c r="K339" s="44">
        <f>Source!Q305</f>
        <v>2681.43</v>
      </c>
    </row>
    <row r="340" spans="1:29" ht="28.5" x14ac:dyDescent="0.2">
      <c r="A340" s="40"/>
      <c r="B340" s="40"/>
      <c r="C340" s="40" t="s">
        <v>2187</v>
      </c>
      <c r="D340" s="42"/>
      <c r="E340" s="41"/>
      <c r="F340" s="44">
        <f>Source!AN304</f>
        <v>5.7</v>
      </c>
      <c r="G340" s="45" t="s">
        <v>2186</v>
      </c>
      <c r="H340" s="41">
        <f>Source!AV305</f>
        <v>1.0669999999999999</v>
      </c>
      <c r="I340" s="46">
        <f>Source!R304</f>
        <v>19.350000000000001</v>
      </c>
      <c r="J340" s="41">
        <f>IF(Source!BS305&lt;&gt; 0, Source!BS305, 1)</f>
        <v>56.35</v>
      </c>
      <c r="K340" s="46">
        <f>Source!R305</f>
        <v>1090.3699999999999</v>
      </c>
    </row>
    <row r="341" spans="1:29" ht="14.25" x14ac:dyDescent="0.2">
      <c r="A341" s="40"/>
      <c r="B341" s="40"/>
      <c r="C341" s="40" t="s">
        <v>2188</v>
      </c>
      <c r="D341" s="42"/>
      <c r="E341" s="41"/>
      <c r="F341" s="44">
        <f>Source!AL304</f>
        <v>57.64</v>
      </c>
      <c r="G341" s="45" t="s">
        <v>3</v>
      </c>
      <c r="H341" s="41">
        <f>Source!AW305</f>
        <v>1</v>
      </c>
      <c r="I341" s="44">
        <f>Source!P304</f>
        <v>116.43</v>
      </c>
      <c r="J341" s="41">
        <f>IF(Source!BC305&lt;&gt; 0, Source!BC305, 1)</f>
        <v>3.74</v>
      </c>
      <c r="K341" s="44">
        <f>Source!P305</f>
        <v>435.45</v>
      </c>
    </row>
    <row r="342" spans="1:29" ht="42.75" x14ac:dyDescent="0.2">
      <c r="A342" s="40" t="s">
        <v>359</v>
      </c>
      <c r="B342" s="40" t="str">
        <f>Source!F306</f>
        <v>1.19-3-13</v>
      </c>
      <c r="C342" s="40" t="s">
        <v>341</v>
      </c>
      <c r="D342" s="42" t="str">
        <f>Source!H306</f>
        <v>м2</v>
      </c>
      <c r="E342" s="41">
        <f>Source!I306</f>
        <v>202</v>
      </c>
      <c r="F342" s="44">
        <f>Source!AK306</f>
        <v>157.47999999999999</v>
      </c>
      <c r="G342" s="45" t="s">
        <v>3</v>
      </c>
      <c r="H342" s="41">
        <f>Source!AW307</f>
        <v>1</v>
      </c>
      <c r="I342" s="44">
        <f>Source!O306</f>
        <v>31810.959999999999</v>
      </c>
      <c r="J342" s="41">
        <f>IF(Source!BC307&lt;&gt; 0, Source!BC307, 1)</f>
        <v>6.78</v>
      </c>
      <c r="K342" s="44">
        <f>Source!O307</f>
        <v>215678.31</v>
      </c>
      <c r="Q342">
        <f>Source!X306</f>
        <v>0</v>
      </c>
      <c r="R342">
        <f>Source!X307</f>
        <v>0</v>
      </c>
      <c r="S342">
        <f>Source!Y306</f>
        <v>0</v>
      </c>
      <c r="T342">
        <f>Source!Y307</f>
        <v>0</v>
      </c>
      <c r="U342">
        <f>ROUND((175/100)*ROUND(Source!R306, 2), 2)</f>
        <v>0</v>
      </c>
      <c r="V342">
        <f>ROUND((0/100)*ROUND(Source!R307, 2), 2)</f>
        <v>0</v>
      </c>
      <c r="AC342">
        <v>3</v>
      </c>
    </row>
    <row r="343" spans="1:29" ht="14.25" x14ac:dyDescent="0.2">
      <c r="A343" s="40"/>
      <c r="B343" s="40"/>
      <c r="C343" s="40" t="s">
        <v>2189</v>
      </c>
      <c r="D343" s="42" t="s">
        <v>2190</v>
      </c>
      <c r="E343" s="41">
        <f>Source!BZ305</f>
        <v>109</v>
      </c>
      <c r="F343" s="44"/>
      <c r="G343" s="43"/>
      <c r="H343" s="41"/>
      <c r="I343" s="44">
        <f>SUM(Q336:Q342)</f>
        <v>1329.28</v>
      </c>
      <c r="J343" s="41">
        <f>Source!AT305</f>
        <v>109</v>
      </c>
      <c r="K343" s="44">
        <f>SUM(R336:R342)</f>
        <v>74904.75</v>
      </c>
    </row>
    <row r="344" spans="1:29" ht="14.25" x14ac:dyDescent="0.2">
      <c r="A344" s="40"/>
      <c r="B344" s="40"/>
      <c r="C344" s="40" t="s">
        <v>2191</v>
      </c>
      <c r="D344" s="42" t="s">
        <v>2190</v>
      </c>
      <c r="E344" s="41">
        <f>Source!CA305</f>
        <v>61</v>
      </c>
      <c r="F344" s="44"/>
      <c r="G344" s="43"/>
      <c r="H344" s="41"/>
      <c r="I344" s="44">
        <f>SUM(S336:S343)</f>
        <v>743.91</v>
      </c>
      <c r="J344" s="41">
        <f>Source!AU305</f>
        <v>61</v>
      </c>
      <c r="K344" s="44">
        <f>SUM(T336:T343)</f>
        <v>41919.17</v>
      </c>
    </row>
    <row r="345" spans="1:29" ht="28.5" x14ac:dyDescent="0.2">
      <c r="A345" s="47"/>
      <c r="B345" s="47"/>
      <c r="C345" s="47" t="s">
        <v>2192</v>
      </c>
      <c r="D345" s="48" t="s">
        <v>2193</v>
      </c>
      <c r="E345" s="49">
        <f>Source!AQ304</f>
        <v>32.28</v>
      </c>
      <c r="F345" s="50"/>
      <c r="G345" s="51" t="s">
        <v>2184</v>
      </c>
      <c r="H345" s="49">
        <f>Source!AV305</f>
        <v>1.0669999999999999</v>
      </c>
      <c r="I345" s="50">
        <f>Source!U304</f>
        <v>100.81326966479998</v>
      </c>
      <c r="J345" s="49"/>
      <c r="K345" s="50"/>
    </row>
    <row r="346" spans="1:29" ht="15" x14ac:dyDescent="0.2">
      <c r="C346" s="52" t="s">
        <v>2194</v>
      </c>
      <c r="H346" s="53">
        <f>I338+I339+I341+I343+I344+SUM(I342:I342)-SUMIF(AC342:AC342, 5, I342:I342)-SUMIF(AC342:AC342, 6, I342:I342)</f>
        <v>35378.800000000003</v>
      </c>
      <c r="I346" s="53"/>
      <c r="J346" s="53">
        <f>K338+K339+K341+K343+K344+SUM(K342:K342)-SUMIF(AC342:AC342, 5, K342:K342)-SUMIF(AC342:AC342, 6, K342:K342)</f>
        <v>403248.69</v>
      </c>
      <c r="K346" s="53"/>
    </row>
    <row r="347" spans="1:29" ht="15" hidden="1" x14ac:dyDescent="0.2">
      <c r="C347" s="52" t="s">
        <v>2195</v>
      </c>
      <c r="H347" s="55">
        <f>SUMIF(AC342:AC342, 5, I342:I342)+SUMIF(AC342:AC342, 6, I342:I342)</f>
        <v>0</v>
      </c>
      <c r="I347" s="55"/>
      <c r="J347" s="55">
        <f>SUMIF(AC342:AC342, 5, K342:K342)+SUMIF(AC342:AC342, 6, K342:K342)</f>
        <v>0</v>
      </c>
      <c r="K347" s="55"/>
    </row>
    <row r="348" spans="1:29" ht="15" x14ac:dyDescent="0.2">
      <c r="C348" s="52" t="s">
        <v>2196</v>
      </c>
      <c r="H348" s="55">
        <f>I338+I339+I341+I343+I344+SUM(I342:I342)</f>
        <v>35378.800000000003</v>
      </c>
      <c r="I348" s="55"/>
      <c r="J348" s="55">
        <f>K338+K339+K341+K343+K344+SUM(K342:K342)</f>
        <v>403248.69</v>
      </c>
      <c r="K348" s="55"/>
      <c r="O348" s="56">
        <f>I338+I339+I341+I343+I344+SUM(I342:I342)</f>
        <v>35378.800000000003</v>
      </c>
      <c r="P348" s="56">
        <f>K338+K339+K341+K343+K344+SUM(K342:K342)</f>
        <v>403248.69</v>
      </c>
    </row>
    <row r="350" spans="1:29" ht="71.25" x14ac:dyDescent="0.2">
      <c r="A350" s="40">
        <v>65</v>
      </c>
      <c r="B350" s="40" t="str">
        <f>Source!F308</f>
        <v>3.20-60-8</v>
      </c>
      <c r="C350" s="40" t="s">
        <v>362</v>
      </c>
      <c r="D350" s="42" t="str">
        <f>Source!H308</f>
        <v>100 м2 поверхности воздуховодов</v>
      </c>
      <c r="E350" s="41">
        <f>Source!I308</f>
        <v>0.2</v>
      </c>
      <c r="F350" s="44"/>
      <c r="G350" s="43"/>
      <c r="H350" s="41"/>
      <c r="I350" s="44"/>
      <c r="J350" s="41"/>
      <c r="K350" s="44"/>
      <c r="Q350">
        <f>Source!X308</f>
        <v>80.31</v>
      </c>
      <c r="R350">
        <f>Source!X309</f>
        <v>4525.54</v>
      </c>
      <c r="S350">
        <f>Source!Y308</f>
        <v>44.94</v>
      </c>
      <c r="T350">
        <f>Source!Y309</f>
        <v>2532.64</v>
      </c>
      <c r="U350">
        <f>ROUND((175/100)*ROUND(Source!R308, 2), 2)</f>
        <v>3.2</v>
      </c>
      <c r="V350">
        <f>ROUND((0/100)*ROUND(Source!R309, 2), 2)</f>
        <v>0</v>
      </c>
      <c r="AC350">
        <v>0</v>
      </c>
    </row>
    <row r="351" spans="1:29" x14ac:dyDescent="0.2">
      <c r="C351" s="66" t="str">
        <f>"Объем: "&amp;Source!I308&amp;"=20/"&amp;"100"</f>
        <v>Объем: 0,2=20/100</v>
      </c>
    </row>
    <row r="352" spans="1:29" ht="28.5" x14ac:dyDescent="0.2">
      <c r="A352" s="40"/>
      <c r="B352" s="40"/>
      <c r="C352" s="40" t="s">
        <v>2183</v>
      </c>
      <c r="D352" s="42"/>
      <c r="E352" s="41"/>
      <c r="F352" s="44">
        <f>Source!AO308</f>
        <v>232.37</v>
      </c>
      <c r="G352" s="45" t="s">
        <v>2184</v>
      </c>
      <c r="H352" s="41">
        <f>Source!AV309</f>
        <v>1.0669999999999999</v>
      </c>
      <c r="I352" s="44">
        <f>Source!S308</f>
        <v>71.849999999999994</v>
      </c>
      <c r="J352" s="41">
        <f>IF(Source!BA309&lt;&gt; 0, Source!BA309, 1)</f>
        <v>56.35</v>
      </c>
      <c r="K352" s="44">
        <f>Source!S309</f>
        <v>4048.75</v>
      </c>
    </row>
    <row r="353" spans="1:29" ht="28.5" x14ac:dyDescent="0.2">
      <c r="A353" s="40"/>
      <c r="B353" s="40"/>
      <c r="C353" s="40" t="s">
        <v>2185</v>
      </c>
      <c r="D353" s="42"/>
      <c r="E353" s="41"/>
      <c r="F353" s="44">
        <f>Source!AM308</f>
        <v>49.82</v>
      </c>
      <c r="G353" s="45" t="s">
        <v>2186</v>
      </c>
      <c r="H353" s="41">
        <f>Source!AV309</f>
        <v>1.0669999999999999</v>
      </c>
      <c r="I353" s="44">
        <f>Source!Q308</f>
        <v>16.739999999999998</v>
      </c>
      <c r="J353" s="41">
        <f>IF(Source!BB309&lt;&gt; 0, Source!BB309, 1)</f>
        <v>15.1</v>
      </c>
      <c r="K353" s="44">
        <f>Source!Q309</f>
        <v>252.77</v>
      </c>
    </row>
    <row r="354" spans="1:29" ht="28.5" x14ac:dyDescent="0.2">
      <c r="A354" s="40"/>
      <c r="B354" s="40"/>
      <c r="C354" s="40" t="s">
        <v>2187</v>
      </c>
      <c r="D354" s="42"/>
      <c r="E354" s="41"/>
      <c r="F354" s="44">
        <f>Source!AN308</f>
        <v>5.45</v>
      </c>
      <c r="G354" s="45" t="s">
        <v>2186</v>
      </c>
      <c r="H354" s="41">
        <f>Source!AV309</f>
        <v>1.0669999999999999</v>
      </c>
      <c r="I354" s="46">
        <f>Source!R308</f>
        <v>1.83</v>
      </c>
      <c r="J354" s="41">
        <f>IF(Source!BS309&lt;&gt; 0, Source!BS309, 1)</f>
        <v>56.35</v>
      </c>
      <c r="K354" s="46">
        <f>Source!R309</f>
        <v>103.12</v>
      </c>
    </row>
    <row r="355" spans="1:29" ht="14.25" x14ac:dyDescent="0.2">
      <c r="A355" s="40"/>
      <c r="B355" s="40"/>
      <c r="C355" s="40" t="s">
        <v>2188</v>
      </c>
      <c r="D355" s="42"/>
      <c r="E355" s="41"/>
      <c r="F355" s="44">
        <f>Source!AL308</f>
        <v>20.51</v>
      </c>
      <c r="G355" s="45" t="s">
        <v>3</v>
      </c>
      <c r="H355" s="41">
        <f>Source!AW309</f>
        <v>1</v>
      </c>
      <c r="I355" s="44">
        <f>Source!P308</f>
        <v>4.0999999999999996</v>
      </c>
      <c r="J355" s="41">
        <f>IF(Source!BC309&lt;&gt; 0, Source!BC309, 1)</f>
        <v>3.64</v>
      </c>
      <c r="K355" s="44">
        <f>Source!P309</f>
        <v>14.92</v>
      </c>
    </row>
    <row r="356" spans="1:29" ht="42.75" x14ac:dyDescent="0.2">
      <c r="A356" s="40" t="s">
        <v>364</v>
      </c>
      <c r="B356" s="40" t="str">
        <f>Source!F310</f>
        <v>1.19-3-13</v>
      </c>
      <c r="C356" s="40" t="s">
        <v>341</v>
      </c>
      <c r="D356" s="42" t="str">
        <f>Source!H310</f>
        <v>м2</v>
      </c>
      <c r="E356" s="41">
        <f>Source!I310</f>
        <v>20</v>
      </c>
      <c r="F356" s="44">
        <f>Source!AK310</f>
        <v>157.47999999999999</v>
      </c>
      <c r="G356" s="45" t="s">
        <v>3</v>
      </c>
      <c r="H356" s="41">
        <f>Source!AW311</f>
        <v>1</v>
      </c>
      <c r="I356" s="44">
        <f>Source!O310</f>
        <v>3149.6</v>
      </c>
      <c r="J356" s="41">
        <f>IF(Source!BC311&lt;&gt; 0, Source!BC311, 1)</f>
        <v>6.78</v>
      </c>
      <c r="K356" s="44">
        <f>Source!O311</f>
        <v>21354.29</v>
      </c>
      <c r="Q356">
        <f>Source!X310</f>
        <v>0</v>
      </c>
      <c r="R356">
        <f>Source!X311</f>
        <v>0</v>
      </c>
      <c r="S356">
        <f>Source!Y310</f>
        <v>0</v>
      </c>
      <c r="T356">
        <f>Source!Y311</f>
        <v>0</v>
      </c>
      <c r="U356">
        <f>ROUND((175/100)*ROUND(Source!R310, 2), 2)</f>
        <v>0</v>
      </c>
      <c r="V356">
        <f>ROUND((0/100)*ROUND(Source!R311, 2), 2)</f>
        <v>0</v>
      </c>
      <c r="AC356">
        <v>3</v>
      </c>
    </row>
    <row r="357" spans="1:29" ht="14.25" x14ac:dyDescent="0.2">
      <c r="A357" s="40"/>
      <c r="B357" s="40"/>
      <c r="C357" s="40" t="s">
        <v>2189</v>
      </c>
      <c r="D357" s="42" t="s">
        <v>2190</v>
      </c>
      <c r="E357" s="41">
        <f>Source!BZ309</f>
        <v>109</v>
      </c>
      <c r="F357" s="44"/>
      <c r="G357" s="43"/>
      <c r="H357" s="41"/>
      <c r="I357" s="44">
        <f>SUM(Q350:Q356)</f>
        <v>80.31</v>
      </c>
      <c r="J357" s="41">
        <f>Source!AT309</f>
        <v>109</v>
      </c>
      <c r="K357" s="44">
        <f>SUM(R350:R356)</f>
        <v>4525.54</v>
      </c>
    </row>
    <row r="358" spans="1:29" ht="14.25" x14ac:dyDescent="0.2">
      <c r="A358" s="40"/>
      <c r="B358" s="40"/>
      <c r="C358" s="40" t="s">
        <v>2191</v>
      </c>
      <c r="D358" s="42" t="s">
        <v>2190</v>
      </c>
      <c r="E358" s="41">
        <f>Source!CA309</f>
        <v>61</v>
      </c>
      <c r="F358" s="44"/>
      <c r="G358" s="43"/>
      <c r="H358" s="41"/>
      <c r="I358" s="44">
        <f>SUM(S350:S357)</f>
        <v>44.94</v>
      </c>
      <c r="J358" s="41">
        <f>Source!AU309</f>
        <v>61</v>
      </c>
      <c r="K358" s="44">
        <f>SUM(T350:T357)</f>
        <v>2532.64</v>
      </c>
    </row>
    <row r="359" spans="1:29" ht="28.5" x14ac:dyDescent="0.2">
      <c r="A359" s="47"/>
      <c r="B359" s="47"/>
      <c r="C359" s="47" t="s">
        <v>2192</v>
      </c>
      <c r="D359" s="48" t="s">
        <v>2193</v>
      </c>
      <c r="E359" s="49">
        <f>Source!AQ308</f>
        <v>19.71</v>
      </c>
      <c r="F359" s="50"/>
      <c r="G359" s="51" t="s">
        <v>2184</v>
      </c>
      <c r="H359" s="49">
        <f>Source!AV309</f>
        <v>1.0669999999999999</v>
      </c>
      <c r="I359" s="50">
        <f>Source!U308</f>
        <v>6.0946591860000003</v>
      </c>
      <c r="J359" s="49"/>
      <c r="K359" s="50"/>
    </row>
    <row r="360" spans="1:29" ht="15" x14ac:dyDescent="0.2">
      <c r="C360" s="52" t="s">
        <v>2194</v>
      </c>
      <c r="H360" s="53">
        <f>I352+I353+I355+I357+I358+SUM(I356:I356)-SUMIF(AC356:AC356, 5, I356:I356)-SUMIF(AC356:AC356, 6, I356:I356)</f>
        <v>3367.54</v>
      </c>
      <c r="I360" s="53"/>
      <c r="J360" s="53">
        <f>K352+K353+K355+K357+K358+SUM(K356:K356)-SUMIF(AC356:AC356, 5, K356:K356)-SUMIF(AC356:AC356, 6, K356:K356)</f>
        <v>32728.91</v>
      </c>
      <c r="K360" s="53"/>
    </row>
    <row r="361" spans="1:29" ht="15" hidden="1" x14ac:dyDescent="0.2">
      <c r="C361" s="52" t="s">
        <v>2195</v>
      </c>
      <c r="H361" s="55">
        <f>SUMIF(AC356:AC356, 5, I356:I356)+SUMIF(AC356:AC356, 6, I356:I356)</f>
        <v>0</v>
      </c>
      <c r="I361" s="55"/>
      <c r="J361" s="55">
        <f>SUMIF(AC356:AC356, 5, K356:K356)+SUMIF(AC356:AC356, 6, K356:K356)</f>
        <v>0</v>
      </c>
      <c r="K361" s="55"/>
    </row>
    <row r="362" spans="1:29" ht="15" x14ac:dyDescent="0.2">
      <c r="C362" s="52" t="s">
        <v>2196</v>
      </c>
      <c r="H362" s="55">
        <f>I352+I353+I355+I357+I358+SUM(I356:I356)</f>
        <v>3367.54</v>
      </c>
      <c r="I362" s="55"/>
      <c r="J362" s="55">
        <f>K352+K353+K355+K357+K358+SUM(K356:K356)</f>
        <v>32728.91</v>
      </c>
      <c r="K362" s="55"/>
      <c r="O362" s="56">
        <f>I352+I353+I355+I357+I358+SUM(I356:I356)</f>
        <v>3367.54</v>
      </c>
      <c r="P362" s="56">
        <f>K352+K353+K355+K357+K358+SUM(K356:K356)</f>
        <v>32728.91</v>
      </c>
    </row>
    <row r="364" spans="1:29" ht="71.25" x14ac:dyDescent="0.2">
      <c r="A364" s="40">
        <v>66</v>
      </c>
      <c r="B364" s="40" t="str">
        <f>Source!F312</f>
        <v>3.20-60-9</v>
      </c>
      <c r="C364" s="40" t="s">
        <v>367</v>
      </c>
      <c r="D364" s="42" t="str">
        <f>Source!H312</f>
        <v>100 м2 поверхности воздуховодов</v>
      </c>
      <c r="E364" s="41">
        <f>Source!I312</f>
        <v>0.2</v>
      </c>
      <c r="F364" s="44"/>
      <c r="G364" s="43"/>
      <c r="H364" s="41"/>
      <c r="I364" s="44"/>
      <c r="J364" s="41"/>
      <c r="K364" s="44"/>
      <c r="Q364">
        <f>Source!X312</f>
        <v>86.28</v>
      </c>
      <c r="R364">
        <f>Source!X313</f>
        <v>4862.13</v>
      </c>
      <c r="S364">
        <f>Source!Y312</f>
        <v>48.29</v>
      </c>
      <c r="T364">
        <f>Source!Y313</f>
        <v>2721.01</v>
      </c>
      <c r="U364">
        <f>ROUND((175/100)*ROUND(Source!R312, 2), 2)</f>
        <v>4.0999999999999996</v>
      </c>
      <c r="V364">
        <f>ROUND((0/100)*ROUND(Source!R313, 2), 2)</f>
        <v>0</v>
      </c>
      <c r="AC364">
        <v>0</v>
      </c>
    </row>
    <row r="365" spans="1:29" x14ac:dyDescent="0.2">
      <c r="C365" s="66" t="str">
        <f>"Объем: "&amp;Source!I312&amp;"=20/"&amp;"100"</f>
        <v>Объем: 0,2=20/100</v>
      </c>
    </row>
    <row r="366" spans="1:29" ht="28.5" x14ac:dyDescent="0.2">
      <c r="A366" s="40"/>
      <c r="B366" s="40"/>
      <c r="C366" s="40" t="s">
        <v>2183</v>
      </c>
      <c r="D366" s="42"/>
      <c r="E366" s="41"/>
      <c r="F366" s="44">
        <f>Source!AO312</f>
        <v>248.43</v>
      </c>
      <c r="G366" s="45" t="s">
        <v>2184</v>
      </c>
      <c r="H366" s="41">
        <f>Source!AV313</f>
        <v>1.0669999999999999</v>
      </c>
      <c r="I366" s="44">
        <f>Source!S312</f>
        <v>76.819999999999993</v>
      </c>
      <c r="J366" s="41">
        <f>IF(Source!BA313&lt;&gt; 0, Source!BA313, 1)</f>
        <v>56.35</v>
      </c>
      <c r="K366" s="44">
        <f>Source!S313</f>
        <v>4328.8100000000004</v>
      </c>
    </row>
    <row r="367" spans="1:29" ht="28.5" x14ac:dyDescent="0.2">
      <c r="A367" s="40"/>
      <c r="B367" s="40"/>
      <c r="C367" s="40" t="s">
        <v>2185</v>
      </c>
      <c r="D367" s="42"/>
      <c r="E367" s="41"/>
      <c r="F367" s="44">
        <f>Source!AM312</f>
        <v>64.05</v>
      </c>
      <c r="G367" s="45" t="s">
        <v>2186</v>
      </c>
      <c r="H367" s="41">
        <f>Source!AV313</f>
        <v>1.0669999999999999</v>
      </c>
      <c r="I367" s="44">
        <f>Source!Q312</f>
        <v>21.53</v>
      </c>
      <c r="J367" s="41">
        <f>IF(Source!BB313&lt;&gt; 0, Source!BB313, 1)</f>
        <v>15.07</v>
      </c>
      <c r="K367" s="44">
        <f>Source!Q313</f>
        <v>324.45999999999998</v>
      </c>
    </row>
    <row r="368" spans="1:29" ht="28.5" x14ac:dyDescent="0.2">
      <c r="A368" s="40"/>
      <c r="B368" s="40"/>
      <c r="C368" s="40" t="s">
        <v>2187</v>
      </c>
      <c r="D368" s="42"/>
      <c r="E368" s="41"/>
      <c r="F368" s="44">
        <f>Source!AN312</f>
        <v>6.97</v>
      </c>
      <c r="G368" s="45" t="s">
        <v>2186</v>
      </c>
      <c r="H368" s="41">
        <f>Source!AV313</f>
        <v>1.0669999999999999</v>
      </c>
      <c r="I368" s="46">
        <f>Source!R312</f>
        <v>2.34</v>
      </c>
      <c r="J368" s="41">
        <f>IF(Source!BS313&lt;&gt; 0, Source!BS313, 1)</f>
        <v>56.35</v>
      </c>
      <c r="K368" s="46">
        <f>Source!R313</f>
        <v>131.86000000000001</v>
      </c>
    </row>
    <row r="369" spans="1:29" ht="14.25" x14ac:dyDescent="0.2">
      <c r="A369" s="40"/>
      <c r="B369" s="40"/>
      <c r="C369" s="40" t="s">
        <v>2188</v>
      </c>
      <c r="D369" s="42"/>
      <c r="E369" s="41"/>
      <c r="F369" s="44">
        <f>Source!AL312</f>
        <v>26.9</v>
      </c>
      <c r="G369" s="45" t="s">
        <v>3</v>
      </c>
      <c r="H369" s="41">
        <f>Source!AW313</f>
        <v>1</v>
      </c>
      <c r="I369" s="44">
        <f>Source!P312</f>
        <v>5.38</v>
      </c>
      <c r="J369" s="41">
        <f>IF(Source!BC313&lt;&gt; 0, Source!BC313, 1)</f>
        <v>3.62</v>
      </c>
      <c r="K369" s="44">
        <f>Source!P313</f>
        <v>19.48</v>
      </c>
    </row>
    <row r="370" spans="1:29" ht="42.75" x14ac:dyDescent="0.2">
      <c r="A370" s="40" t="s">
        <v>369</v>
      </c>
      <c r="B370" s="40" t="str">
        <f>Source!F314</f>
        <v>1.19-3-13</v>
      </c>
      <c r="C370" s="40" t="s">
        <v>341</v>
      </c>
      <c r="D370" s="42" t="str">
        <f>Source!H314</f>
        <v>м2</v>
      </c>
      <c r="E370" s="41">
        <f>Source!I314</f>
        <v>20</v>
      </c>
      <c r="F370" s="44">
        <f>Source!AK314</f>
        <v>157.47999999999999</v>
      </c>
      <c r="G370" s="45" t="s">
        <v>3</v>
      </c>
      <c r="H370" s="41">
        <f>Source!AW315</f>
        <v>1</v>
      </c>
      <c r="I370" s="44">
        <f>Source!O314</f>
        <v>3149.6</v>
      </c>
      <c r="J370" s="41">
        <f>IF(Source!BC315&lt;&gt; 0, Source!BC315, 1)</f>
        <v>6.78</v>
      </c>
      <c r="K370" s="44">
        <f>Source!O315</f>
        <v>21354.29</v>
      </c>
      <c r="Q370">
        <f>Source!X314</f>
        <v>0</v>
      </c>
      <c r="R370">
        <f>Source!X315</f>
        <v>0</v>
      </c>
      <c r="S370">
        <f>Source!Y314</f>
        <v>0</v>
      </c>
      <c r="T370">
        <f>Source!Y315</f>
        <v>0</v>
      </c>
      <c r="U370">
        <f>ROUND((175/100)*ROUND(Source!R314, 2), 2)</f>
        <v>0</v>
      </c>
      <c r="V370">
        <f>ROUND((0/100)*ROUND(Source!R315, 2), 2)</f>
        <v>0</v>
      </c>
      <c r="AC370">
        <v>3</v>
      </c>
    </row>
    <row r="371" spans="1:29" ht="14.25" x14ac:dyDescent="0.2">
      <c r="A371" s="40"/>
      <c r="B371" s="40"/>
      <c r="C371" s="40" t="s">
        <v>2189</v>
      </c>
      <c r="D371" s="42" t="s">
        <v>2190</v>
      </c>
      <c r="E371" s="41">
        <f>Source!BZ313</f>
        <v>109</v>
      </c>
      <c r="F371" s="44"/>
      <c r="G371" s="43"/>
      <c r="H371" s="41"/>
      <c r="I371" s="44">
        <f>SUM(Q364:Q370)</f>
        <v>86.28</v>
      </c>
      <c r="J371" s="41">
        <f>Source!AT313</f>
        <v>109</v>
      </c>
      <c r="K371" s="44">
        <f>SUM(R364:R370)</f>
        <v>4862.13</v>
      </c>
    </row>
    <row r="372" spans="1:29" ht="14.25" x14ac:dyDescent="0.2">
      <c r="A372" s="40"/>
      <c r="B372" s="40"/>
      <c r="C372" s="40" t="s">
        <v>2191</v>
      </c>
      <c r="D372" s="42" t="s">
        <v>2190</v>
      </c>
      <c r="E372" s="41">
        <f>Source!CA313</f>
        <v>61</v>
      </c>
      <c r="F372" s="44"/>
      <c r="G372" s="43"/>
      <c r="H372" s="41"/>
      <c r="I372" s="44">
        <f>SUM(S364:S371)</f>
        <v>48.29</v>
      </c>
      <c r="J372" s="41">
        <f>Source!AU313</f>
        <v>61</v>
      </c>
      <c r="K372" s="44">
        <f>SUM(T364:T371)</f>
        <v>2721.01</v>
      </c>
    </row>
    <row r="373" spans="1:29" ht="28.5" x14ac:dyDescent="0.2">
      <c r="A373" s="47"/>
      <c r="B373" s="47"/>
      <c r="C373" s="47" t="s">
        <v>2192</v>
      </c>
      <c r="D373" s="48" t="s">
        <v>2193</v>
      </c>
      <c r="E373" s="49">
        <f>Source!AQ312</f>
        <v>21.09</v>
      </c>
      <c r="F373" s="50"/>
      <c r="G373" s="51" t="s">
        <v>2184</v>
      </c>
      <c r="H373" s="49">
        <f>Source!AV313</f>
        <v>1.0669999999999999</v>
      </c>
      <c r="I373" s="50">
        <f>Source!U312</f>
        <v>6.5213780939999992</v>
      </c>
      <c r="J373" s="49"/>
      <c r="K373" s="50"/>
    </row>
    <row r="374" spans="1:29" ht="15" x14ac:dyDescent="0.2">
      <c r="C374" s="52" t="s">
        <v>2194</v>
      </c>
      <c r="H374" s="53">
        <f>I366+I367+I369+I371+I372+SUM(I370:I370)-SUMIF(AC370:AC370, 5, I370:I370)-SUMIF(AC370:AC370, 6, I370:I370)</f>
        <v>3387.9</v>
      </c>
      <c r="I374" s="53"/>
      <c r="J374" s="53">
        <f>K366+K367+K369+K371+K372+SUM(K370:K370)-SUMIF(AC370:AC370, 5, K370:K370)-SUMIF(AC370:AC370, 6, K370:K370)</f>
        <v>33610.18</v>
      </c>
      <c r="K374" s="53"/>
    </row>
    <row r="375" spans="1:29" ht="15" hidden="1" x14ac:dyDescent="0.2">
      <c r="C375" s="52" t="s">
        <v>2195</v>
      </c>
      <c r="H375" s="55">
        <f>SUMIF(AC370:AC370, 5, I370:I370)+SUMIF(AC370:AC370, 6, I370:I370)</f>
        <v>0</v>
      </c>
      <c r="I375" s="55"/>
      <c r="J375" s="55">
        <f>SUMIF(AC370:AC370, 5, K370:K370)+SUMIF(AC370:AC370, 6, K370:K370)</f>
        <v>0</v>
      </c>
      <c r="K375" s="55"/>
    </row>
    <row r="376" spans="1:29" ht="15" x14ac:dyDescent="0.2">
      <c r="C376" s="52" t="s">
        <v>2196</v>
      </c>
      <c r="H376" s="55">
        <f>I366+I367+I369+I371+I372+SUM(I370:I370)</f>
        <v>3387.9</v>
      </c>
      <c r="I376" s="55"/>
      <c r="J376" s="55">
        <f>K366+K367+K369+K371+K372+SUM(K370:K370)</f>
        <v>33610.18</v>
      </c>
      <c r="K376" s="55"/>
      <c r="O376" s="56">
        <f>I366+I367+I369+I371+I372+SUM(I370:I370)</f>
        <v>3387.9</v>
      </c>
      <c r="P376" s="56">
        <f>K366+K367+K369+K371+K372+SUM(K370:K370)</f>
        <v>33610.18</v>
      </c>
    </row>
    <row r="378" spans="1:29" ht="71.25" x14ac:dyDescent="0.2">
      <c r="A378" s="40">
        <v>67</v>
      </c>
      <c r="B378" s="40" t="str">
        <f>Source!F316</f>
        <v>3.20-60-10</v>
      </c>
      <c r="C378" s="40" t="s">
        <v>372</v>
      </c>
      <c r="D378" s="42" t="str">
        <f>Source!H316</f>
        <v>100 м2 поверхности воздуховодов</v>
      </c>
      <c r="E378" s="41">
        <f>Source!I316</f>
        <v>0.7</v>
      </c>
      <c r="F378" s="44"/>
      <c r="G378" s="43"/>
      <c r="H378" s="41"/>
      <c r="I378" s="44"/>
      <c r="J378" s="41"/>
      <c r="K378" s="44"/>
      <c r="Q378">
        <f>Source!X316</f>
        <v>285.67</v>
      </c>
      <c r="R378">
        <f>Source!X317</f>
        <v>16097.35</v>
      </c>
      <c r="S378">
        <f>Source!Y316</f>
        <v>159.87</v>
      </c>
      <c r="T378">
        <f>Source!Y317</f>
        <v>9008.61</v>
      </c>
      <c r="U378">
        <f>ROUND((175/100)*ROUND(Source!R316, 2), 2)</f>
        <v>14.35</v>
      </c>
      <c r="V378">
        <f>ROUND((0/100)*ROUND(Source!R317, 2), 2)</f>
        <v>0</v>
      </c>
      <c r="AC378">
        <v>0</v>
      </c>
    </row>
    <row r="379" spans="1:29" x14ac:dyDescent="0.2">
      <c r="C379" s="66" t="str">
        <f>"Объем: "&amp;Source!I316&amp;"=70/"&amp;"100"</f>
        <v>Объем: 0,7=70/100</v>
      </c>
    </row>
    <row r="380" spans="1:29" ht="28.5" x14ac:dyDescent="0.2">
      <c r="A380" s="40"/>
      <c r="B380" s="40"/>
      <c r="C380" s="40" t="s">
        <v>2183</v>
      </c>
      <c r="D380" s="42"/>
      <c r="E380" s="41"/>
      <c r="F380" s="44">
        <f>Source!AO316</f>
        <v>234.58</v>
      </c>
      <c r="G380" s="45" t="s">
        <v>2184</v>
      </c>
      <c r="H380" s="41">
        <f>Source!AV317</f>
        <v>1.0669999999999999</v>
      </c>
      <c r="I380" s="44">
        <f>Source!S316</f>
        <v>253.88</v>
      </c>
      <c r="J380" s="41">
        <f>IF(Source!BA317&lt;&gt; 0, Source!BA317, 1)</f>
        <v>56.35</v>
      </c>
      <c r="K380" s="44">
        <f>Source!S317</f>
        <v>14306.14</v>
      </c>
    </row>
    <row r="381" spans="1:29" ht="28.5" x14ac:dyDescent="0.2">
      <c r="A381" s="40"/>
      <c r="B381" s="40"/>
      <c r="C381" s="40" t="s">
        <v>2185</v>
      </c>
      <c r="D381" s="42"/>
      <c r="E381" s="41"/>
      <c r="F381" s="44">
        <f>Source!AM316</f>
        <v>63.86</v>
      </c>
      <c r="G381" s="45" t="s">
        <v>2186</v>
      </c>
      <c r="H381" s="41">
        <f>Source!AV317</f>
        <v>1.0669999999999999</v>
      </c>
      <c r="I381" s="44">
        <f>Source!Q316</f>
        <v>75.12</v>
      </c>
      <c r="J381" s="41">
        <f>IF(Source!BB317&lt;&gt; 0, Source!BB317, 1)</f>
        <v>15.09</v>
      </c>
      <c r="K381" s="44">
        <f>Source!Q317</f>
        <v>1133.56</v>
      </c>
    </row>
    <row r="382" spans="1:29" ht="28.5" x14ac:dyDescent="0.2">
      <c r="A382" s="40"/>
      <c r="B382" s="40"/>
      <c r="C382" s="40" t="s">
        <v>2187</v>
      </c>
      <c r="D382" s="42"/>
      <c r="E382" s="41"/>
      <c r="F382" s="44">
        <f>Source!AN316</f>
        <v>6.97</v>
      </c>
      <c r="G382" s="45" t="s">
        <v>2186</v>
      </c>
      <c r="H382" s="41">
        <f>Source!AV317</f>
        <v>1.0669999999999999</v>
      </c>
      <c r="I382" s="46">
        <f>Source!R316</f>
        <v>8.1999999999999993</v>
      </c>
      <c r="J382" s="41">
        <f>IF(Source!BS317&lt;&gt; 0, Source!BS317, 1)</f>
        <v>56.35</v>
      </c>
      <c r="K382" s="46">
        <f>Source!R317</f>
        <v>462.07</v>
      </c>
    </row>
    <row r="383" spans="1:29" ht="14.25" x14ac:dyDescent="0.2">
      <c r="A383" s="40"/>
      <c r="B383" s="40"/>
      <c r="C383" s="40" t="s">
        <v>2188</v>
      </c>
      <c r="D383" s="42"/>
      <c r="E383" s="41"/>
      <c r="F383" s="44">
        <f>Source!AL316</f>
        <v>18.88</v>
      </c>
      <c r="G383" s="45" t="s">
        <v>3</v>
      </c>
      <c r="H383" s="41">
        <f>Source!AW317</f>
        <v>1</v>
      </c>
      <c r="I383" s="44">
        <f>Source!P316</f>
        <v>13.22</v>
      </c>
      <c r="J383" s="41">
        <f>IF(Source!BC317&lt;&gt; 0, Source!BC317, 1)</f>
        <v>3.61</v>
      </c>
      <c r="K383" s="44">
        <f>Source!P317</f>
        <v>47.72</v>
      </c>
    </row>
    <row r="384" spans="1:29" ht="42.75" x14ac:dyDescent="0.2">
      <c r="A384" s="40" t="s">
        <v>374</v>
      </c>
      <c r="B384" s="40" t="str">
        <f>Source!F318</f>
        <v>1.19-3-14</v>
      </c>
      <c r="C384" s="40" t="s">
        <v>376</v>
      </c>
      <c r="D384" s="42" t="str">
        <f>Source!H318</f>
        <v>м2</v>
      </c>
      <c r="E384" s="41">
        <f>Source!I318</f>
        <v>70</v>
      </c>
      <c r="F384" s="44">
        <f>Source!AK318</f>
        <v>159.32</v>
      </c>
      <c r="G384" s="45" t="s">
        <v>3</v>
      </c>
      <c r="H384" s="41">
        <f>Source!AW319</f>
        <v>1</v>
      </c>
      <c r="I384" s="44">
        <f>Source!O318</f>
        <v>11152.4</v>
      </c>
      <c r="J384" s="41">
        <f>IF(Source!BC319&lt;&gt; 0, Source!BC319, 1)</f>
        <v>6.7</v>
      </c>
      <c r="K384" s="44">
        <f>Source!O319</f>
        <v>74721.08</v>
      </c>
      <c r="Q384">
        <f>Source!X318</f>
        <v>0</v>
      </c>
      <c r="R384">
        <f>Source!X319</f>
        <v>0</v>
      </c>
      <c r="S384">
        <f>Source!Y318</f>
        <v>0</v>
      </c>
      <c r="T384">
        <f>Source!Y319</f>
        <v>0</v>
      </c>
      <c r="U384">
        <f>ROUND((175/100)*ROUND(Source!R318, 2), 2)</f>
        <v>0</v>
      </c>
      <c r="V384">
        <f>ROUND((0/100)*ROUND(Source!R319, 2), 2)</f>
        <v>0</v>
      </c>
      <c r="AC384">
        <v>3</v>
      </c>
    </row>
    <row r="385" spans="1:29" ht="14.25" x14ac:dyDescent="0.2">
      <c r="A385" s="40"/>
      <c r="B385" s="40"/>
      <c r="C385" s="40" t="s">
        <v>2189</v>
      </c>
      <c r="D385" s="42" t="s">
        <v>2190</v>
      </c>
      <c r="E385" s="41">
        <f>Source!BZ317</f>
        <v>109</v>
      </c>
      <c r="F385" s="44"/>
      <c r="G385" s="43"/>
      <c r="H385" s="41"/>
      <c r="I385" s="44">
        <f>SUM(Q378:Q384)</f>
        <v>285.67</v>
      </c>
      <c r="J385" s="41">
        <f>Source!AT317</f>
        <v>109</v>
      </c>
      <c r="K385" s="44">
        <f>SUM(R378:R384)</f>
        <v>16097.35</v>
      </c>
    </row>
    <row r="386" spans="1:29" ht="14.25" x14ac:dyDescent="0.2">
      <c r="A386" s="40"/>
      <c r="B386" s="40"/>
      <c r="C386" s="40" t="s">
        <v>2191</v>
      </c>
      <c r="D386" s="42" t="s">
        <v>2190</v>
      </c>
      <c r="E386" s="41">
        <f>Source!CA317</f>
        <v>61</v>
      </c>
      <c r="F386" s="44"/>
      <c r="G386" s="43"/>
      <c r="H386" s="41"/>
      <c r="I386" s="44">
        <f>SUM(S378:S385)</f>
        <v>159.87</v>
      </c>
      <c r="J386" s="41">
        <f>Source!AU317</f>
        <v>61</v>
      </c>
      <c r="K386" s="44">
        <f>SUM(T378:T385)</f>
        <v>9008.61</v>
      </c>
    </row>
    <row r="387" spans="1:29" ht="28.5" x14ac:dyDescent="0.2">
      <c r="A387" s="47"/>
      <c r="B387" s="47"/>
      <c r="C387" s="47" t="s">
        <v>2192</v>
      </c>
      <c r="D387" s="48" t="s">
        <v>2193</v>
      </c>
      <c r="E387" s="49">
        <f>Source!AQ316</f>
        <v>19.98</v>
      </c>
      <c r="F387" s="50"/>
      <c r="G387" s="51" t="s">
        <v>2184</v>
      </c>
      <c r="H387" s="49">
        <f>Source!AV317</f>
        <v>1.0669999999999999</v>
      </c>
      <c r="I387" s="50">
        <f>Source!U316</f>
        <v>21.623516837999997</v>
      </c>
      <c r="J387" s="49"/>
      <c r="K387" s="50"/>
    </row>
    <row r="388" spans="1:29" ht="15" x14ac:dyDescent="0.2">
      <c r="C388" s="52" t="s">
        <v>2194</v>
      </c>
      <c r="H388" s="53">
        <f>I380+I381+I383+I385+I386+SUM(I384:I384)-SUMIF(AC384:AC384, 5, I384:I384)-SUMIF(AC384:AC384, 6, I384:I384)</f>
        <v>11940.16</v>
      </c>
      <c r="I388" s="53"/>
      <c r="J388" s="53">
        <f>K380+K381+K383+K385+K386+SUM(K384:K384)-SUMIF(AC384:AC384, 5, K384:K384)-SUMIF(AC384:AC384, 6, K384:K384)</f>
        <v>115314.45999999999</v>
      </c>
      <c r="K388" s="53"/>
    </row>
    <row r="389" spans="1:29" ht="15" hidden="1" x14ac:dyDescent="0.2">
      <c r="C389" s="52" t="s">
        <v>2195</v>
      </c>
      <c r="H389" s="55">
        <f>SUMIF(AC384:AC384, 5, I384:I384)+SUMIF(AC384:AC384, 6, I384:I384)</f>
        <v>0</v>
      </c>
      <c r="I389" s="55"/>
      <c r="J389" s="55">
        <f>SUMIF(AC384:AC384, 5, K384:K384)+SUMIF(AC384:AC384, 6, K384:K384)</f>
        <v>0</v>
      </c>
      <c r="K389" s="55"/>
    </row>
    <row r="390" spans="1:29" ht="15" x14ac:dyDescent="0.2">
      <c r="C390" s="52" t="s">
        <v>2196</v>
      </c>
      <c r="H390" s="55">
        <f>I380+I381+I383+I385+I386+SUM(I384:I384)</f>
        <v>11940.16</v>
      </c>
      <c r="I390" s="55"/>
      <c r="J390" s="55">
        <f>K380+K381+K383+K385+K386+SUM(K384:K384)</f>
        <v>115314.45999999999</v>
      </c>
      <c r="K390" s="55"/>
      <c r="O390" s="56">
        <f>I380+I381+I383+I385+I386+SUM(I384:I384)</f>
        <v>11940.16</v>
      </c>
      <c r="P390" s="56">
        <f>K380+K381+K383+K385+K386+SUM(K384:K384)</f>
        <v>115314.45999999999</v>
      </c>
    </row>
    <row r="392" spans="1:29" ht="71.25" x14ac:dyDescent="0.2">
      <c r="A392" s="40">
        <v>68</v>
      </c>
      <c r="B392" s="40" t="str">
        <f>Source!F320</f>
        <v>3.20-60-12</v>
      </c>
      <c r="C392" s="40" t="s">
        <v>381</v>
      </c>
      <c r="D392" s="42" t="str">
        <f>Source!H320</f>
        <v>100 м2 поверхности воздуховодов</v>
      </c>
      <c r="E392" s="41">
        <f>Source!I320</f>
        <v>7.0000000000000007E-2</v>
      </c>
      <c r="F392" s="44"/>
      <c r="G392" s="43"/>
      <c r="H392" s="41"/>
      <c r="I392" s="44"/>
      <c r="J392" s="41"/>
      <c r="K392" s="44"/>
      <c r="Q392">
        <f>Source!X320</f>
        <v>22.76</v>
      </c>
      <c r="R392">
        <f>Source!X321</f>
        <v>1282.48</v>
      </c>
      <c r="S392">
        <f>Source!Y320</f>
        <v>12.74</v>
      </c>
      <c r="T392">
        <f>Source!Y321</f>
        <v>717.72</v>
      </c>
      <c r="U392">
        <f>ROUND((175/100)*ROUND(Source!R320, 2), 2)</f>
        <v>1.44</v>
      </c>
      <c r="V392">
        <f>ROUND((0/100)*ROUND(Source!R321, 2), 2)</f>
        <v>0</v>
      </c>
      <c r="AC392">
        <v>0</v>
      </c>
    </row>
    <row r="393" spans="1:29" x14ac:dyDescent="0.2">
      <c r="C393" s="66" t="str">
        <f>"Объем: "&amp;Source!I320&amp;"=7/"&amp;"100"</f>
        <v>Объем: 0,07=7/100</v>
      </c>
    </row>
    <row r="394" spans="1:29" ht="28.5" x14ac:dyDescent="0.2">
      <c r="A394" s="40"/>
      <c r="B394" s="40"/>
      <c r="C394" s="40" t="s">
        <v>2183</v>
      </c>
      <c r="D394" s="42"/>
      <c r="E394" s="41"/>
      <c r="F394" s="44">
        <f>Source!AO320</f>
        <v>185.34</v>
      </c>
      <c r="G394" s="45" t="s">
        <v>2184</v>
      </c>
      <c r="H394" s="41">
        <f>Source!AV321</f>
        <v>1.0669999999999999</v>
      </c>
      <c r="I394" s="44">
        <f>Source!S320</f>
        <v>20.059999999999999</v>
      </c>
      <c r="J394" s="41">
        <f>IF(Source!BA321&lt;&gt; 0, Source!BA321, 1)</f>
        <v>56.35</v>
      </c>
      <c r="K394" s="44">
        <f>Source!S321</f>
        <v>1130.3800000000001</v>
      </c>
    </row>
    <row r="395" spans="1:29" ht="28.5" x14ac:dyDescent="0.2">
      <c r="A395" s="40"/>
      <c r="B395" s="40"/>
      <c r="C395" s="40" t="s">
        <v>2185</v>
      </c>
      <c r="D395" s="42"/>
      <c r="E395" s="41"/>
      <c r="F395" s="44">
        <f>Source!AM320</f>
        <v>63.69</v>
      </c>
      <c r="G395" s="45" t="s">
        <v>2186</v>
      </c>
      <c r="H395" s="41">
        <f>Source!AV321</f>
        <v>1.0669999999999999</v>
      </c>
      <c r="I395" s="44">
        <f>Source!Q320</f>
        <v>7.49</v>
      </c>
      <c r="J395" s="41">
        <f>IF(Source!BB321&lt;&gt; 0, Source!BB321, 1)</f>
        <v>15.11</v>
      </c>
      <c r="K395" s="44">
        <f>Source!Q321</f>
        <v>113.17</v>
      </c>
    </row>
    <row r="396" spans="1:29" ht="28.5" x14ac:dyDescent="0.2">
      <c r="A396" s="40"/>
      <c r="B396" s="40"/>
      <c r="C396" s="40" t="s">
        <v>2187</v>
      </c>
      <c r="D396" s="42"/>
      <c r="E396" s="41"/>
      <c r="F396" s="44">
        <f>Source!AN320</f>
        <v>6.97</v>
      </c>
      <c r="G396" s="45" t="s">
        <v>2186</v>
      </c>
      <c r="H396" s="41">
        <f>Source!AV321</f>
        <v>1.0669999999999999</v>
      </c>
      <c r="I396" s="46">
        <f>Source!R320</f>
        <v>0.82</v>
      </c>
      <c r="J396" s="41">
        <f>IF(Source!BS321&lt;&gt; 0, Source!BS321, 1)</f>
        <v>56.35</v>
      </c>
      <c r="K396" s="46">
        <f>Source!R321</f>
        <v>46.21</v>
      </c>
    </row>
    <row r="397" spans="1:29" ht="14.25" x14ac:dyDescent="0.2">
      <c r="A397" s="40"/>
      <c r="B397" s="40"/>
      <c r="C397" s="40" t="s">
        <v>2188</v>
      </c>
      <c r="D397" s="42"/>
      <c r="E397" s="41"/>
      <c r="F397" s="44">
        <f>Source!AL320</f>
        <v>16.600000000000001</v>
      </c>
      <c r="G397" s="45" t="s">
        <v>3</v>
      </c>
      <c r="H397" s="41">
        <f>Source!AW321</f>
        <v>1</v>
      </c>
      <c r="I397" s="44">
        <f>Source!P320</f>
        <v>1.1599999999999999</v>
      </c>
      <c r="J397" s="41">
        <f>IF(Source!BC321&lt;&gt; 0, Source!BC321, 1)</f>
        <v>3.59</v>
      </c>
      <c r="K397" s="44">
        <f>Source!P321</f>
        <v>4.16</v>
      </c>
    </row>
    <row r="398" spans="1:29" ht="42.75" x14ac:dyDescent="0.2">
      <c r="A398" s="40" t="s">
        <v>383</v>
      </c>
      <c r="B398" s="40" t="str">
        <f>Source!F322</f>
        <v>1.19-3-14</v>
      </c>
      <c r="C398" s="40" t="s">
        <v>376</v>
      </c>
      <c r="D398" s="42" t="str">
        <f>Source!H322</f>
        <v>м2</v>
      </c>
      <c r="E398" s="41">
        <f>Source!I322</f>
        <v>7</v>
      </c>
      <c r="F398" s="44">
        <f>Source!AK322</f>
        <v>159.32</v>
      </c>
      <c r="G398" s="45" t="s">
        <v>3</v>
      </c>
      <c r="H398" s="41">
        <f>Source!AW323</f>
        <v>1</v>
      </c>
      <c r="I398" s="44">
        <f>Source!O322</f>
        <v>1115.24</v>
      </c>
      <c r="J398" s="41">
        <f>IF(Source!BC323&lt;&gt; 0, Source!BC323, 1)</f>
        <v>6.7</v>
      </c>
      <c r="K398" s="44">
        <f>Source!O323</f>
        <v>7472.11</v>
      </c>
      <c r="Q398">
        <f>Source!X322</f>
        <v>0</v>
      </c>
      <c r="R398">
        <f>Source!X323</f>
        <v>0</v>
      </c>
      <c r="S398">
        <f>Source!Y322</f>
        <v>0</v>
      </c>
      <c r="T398">
        <f>Source!Y323</f>
        <v>0</v>
      </c>
      <c r="U398">
        <f>ROUND((175/100)*ROUND(Source!R322, 2), 2)</f>
        <v>0</v>
      </c>
      <c r="V398">
        <f>ROUND((0/100)*ROUND(Source!R323, 2), 2)</f>
        <v>0</v>
      </c>
      <c r="AC398">
        <v>3</v>
      </c>
    </row>
    <row r="399" spans="1:29" ht="14.25" x14ac:dyDescent="0.2">
      <c r="A399" s="40"/>
      <c r="B399" s="40"/>
      <c r="C399" s="40" t="s">
        <v>2189</v>
      </c>
      <c r="D399" s="42" t="s">
        <v>2190</v>
      </c>
      <c r="E399" s="41">
        <f>Source!BZ321</f>
        <v>109</v>
      </c>
      <c r="F399" s="44"/>
      <c r="G399" s="43"/>
      <c r="H399" s="41"/>
      <c r="I399" s="44">
        <f>SUM(Q392:Q398)</f>
        <v>22.76</v>
      </c>
      <c r="J399" s="41">
        <f>Source!AT321</f>
        <v>109</v>
      </c>
      <c r="K399" s="44">
        <f>SUM(R392:R398)</f>
        <v>1282.48</v>
      </c>
    </row>
    <row r="400" spans="1:29" ht="14.25" x14ac:dyDescent="0.2">
      <c r="A400" s="40"/>
      <c r="B400" s="40"/>
      <c r="C400" s="40" t="s">
        <v>2191</v>
      </c>
      <c r="D400" s="42" t="s">
        <v>2190</v>
      </c>
      <c r="E400" s="41">
        <f>Source!CA321</f>
        <v>61</v>
      </c>
      <c r="F400" s="44"/>
      <c r="G400" s="43"/>
      <c r="H400" s="41"/>
      <c r="I400" s="44">
        <f>SUM(S392:S399)</f>
        <v>12.74</v>
      </c>
      <c r="J400" s="41">
        <f>Source!AU321</f>
        <v>61</v>
      </c>
      <c r="K400" s="44">
        <f>SUM(T392:T399)</f>
        <v>717.72</v>
      </c>
    </row>
    <row r="401" spans="1:29" ht="28.5" x14ac:dyDescent="0.2">
      <c r="A401" s="47"/>
      <c r="B401" s="47"/>
      <c r="C401" s="47" t="s">
        <v>2192</v>
      </c>
      <c r="D401" s="48" t="s">
        <v>2193</v>
      </c>
      <c r="E401" s="49">
        <f>Source!AQ320</f>
        <v>15.85</v>
      </c>
      <c r="F401" s="50"/>
      <c r="G401" s="51" t="s">
        <v>2184</v>
      </c>
      <c r="H401" s="49">
        <f>Source!AV321</f>
        <v>1.0669999999999999</v>
      </c>
      <c r="I401" s="50">
        <f>Source!U320</f>
        <v>1.7153790884999998</v>
      </c>
      <c r="J401" s="49"/>
      <c r="K401" s="50"/>
    </row>
    <row r="402" spans="1:29" ht="15" x14ac:dyDescent="0.2">
      <c r="C402" s="52" t="s">
        <v>2194</v>
      </c>
      <c r="H402" s="53">
        <f>I394+I395+I397+I399+I400+SUM(I398:I398)-SUMIF(AC398:AC398, 5, I398:I398)-SUMIF(AC398:AC398, 6, I398:I398)</f>
        <v>1179.45</v>
      </c>
      <c r="I402" s="53"/>
      <c r="J402" s="53">
        <f>K394+K395+K397+K399+K400+SUM(K398:K398)-SUMIF(AC398:AC398, 5, K398:K398)-SUMIF(AC398:AC398, 6, K398:K398)</f>
        <v>10720.02</v>
      </c>
      <c r="K402" s="53"/>
    </row>
    <row r="403" spans="1:29" ht="15" hidden="1" x14ac:dyDescent="0.2">
      <c r="C403" s="52" t="s">
        <v>2195</v>
      </c>
      <c r="H403" s="55">
        <f>SUMIF(AC398:AC398, 5, I398:I398)+SUMIF(AC398:AC398, 6, I398:I398)</f>
        <v>0</v>
      </c>
      <c r="I403" s="55"/>
      <c r="J403" s="55">
        <f>SUMIF(AC398:AC398, 5, K398:K398)+SUMIF(AC398:AC398, 6, K398:K398)</f>
        <v>0</v>
      </c>
      <c r="K403" s="55"/>
    </row>
    <row r="404" spans="1:29" ht="15" x14ac:dyDescent="0.2">
      <c r="C404" s="52" t="s">
        <v>2196</v>
      </c>
      <c r="H404" s="55">
        <f>I394+I395+I397+I399+I400+SUM(I398:I398)</f>
        <v>1179.45</v>
      </c>
      <c r="I404" s="55"/>
      <c r="J404" s="55">
        <f>K394+K395+K397+K399+K400+SUM(K398:K398)</f>
        <v>10720.02</v>
      </c>
      <c r="K404" s="55"/>
      <c r="O404" s="56">
        <f>I394+I395+I397+I399+I400+SUM(I398:I398)</f>
        <v>1179.45</v>
      </c>
      <c r="P404" s="56">
        <f>K394+K395+K397+K399+K400+SUM(K398:K398)</f>
        <v>10720.02</v>
      </c>
    </row>
    <row r="406" spans="1:29" ht="57" x14ac:dyDescent="0.2">
      <c r="A406" s="47">
        <v>69</v>
      </c>
      <c r="B406" s="47" t="str">
        <f>Source!F324</f>
        <v>1.19-3-19</v>
      </c>
      <c r="C406" s="47" t="s">
        <v>386</v>
      </c>
      <c r="D406" s="48" t="str">
        <f>Source!H324</f>
        <v>м2</v>
      </c>
      <c r="E406" s="49">
        <f>Source!I324</f>
        <v>1100</v>
      </c>
      <c r="F406" s="50">
        <f>Source!AL324</f>
        <v>472.88</v>
      </c>
      <c r="G406" s="51" t="s">
        <v>3</v>
      </c>
      <c r="H406" s="49">
        <f>Source!AW325</f>
        <v>1</v>
      </c>
      <c r="I406" s="50">
        <f>Source!P324</f>
        <v>520168</v>
      </c>
      <c r="J406" s="49">
        <f>IF(Source!BC325&lt;&gt; 0, Source!BC325, 1)</f>
        <v>4.04</v>
      </c>
      <c r="K406" s="50">
        <f>Source!P325</f>
        <v>2101478.7200000002</v>
      </c>
      <c r="Q406">
        <f>Source!X324</f>
        <v>0</v>
      </c>
      <c r="R406">
        <f>Source!X325</f>
        <v>0</v>
      </c>
      <c r="S406">
        <f>Source!Y324</f>
        <v>0</v>
      </c>
      <c r="T406">
        <f>Source!Y325</f>
        <v>0</v>
      </c>
      <c r="U406">
        <f>ROUND((175/100)*ROUND(Source!R324, 2), 2)</f>
        <v>0</v>
      </c>
      <c r="V406">
        <f>ROUND((0/100)*ROUND(Source!R325, 2), 2)</f>
        <v>0</v>
      </c>
      <c r="AC406">
        <v>3</v>
      </c>
    </row>
    <row r="407" spans="1:29" ht="15" x14ac:dyDescent="0.2">
      <c r="C407" s="52" t="s">
        <v>2196</v>
      </c>
      <c r="H407" s="53">
        <f>I406+0</f>
        <v>520168</v>
      </c>
      <c r="I407" s="53"/>
      <c r="J407" s="53">
        <f>K406+0</f>
        <v>2101478.7200000002</v>
      </c>
      <c r="K407" s="53"/>
      <c r="O407" s="56">
        <f>I406+0</f>
        <v>520168</v>
      </c>
      <c r="P407" s="56">
        <f>K406+0</f>
        <v>2101478.7200000002</v>
      </c>
    </row>
    <row r="410" spans="1:29" ht="15" x14ac:dyDescent="0.25">
      <c r="A410" s="65" t="str">
        <f>CONCATENATE("Итого по подразделу: ",IF(Source!G327&lt;&gt;"Новый подраздел", Source!G327, ""))</f>
        <v>Итого по подразделу: Воздуховоды</v>
      </c>
      <c r="B410" s="65"/>
      <c r="C410" s="65"/>
      <c r="D410" s="65"/>
      <c r="E410" s="65"/>
      <c r="F410" s="65"/>
      <c r="G410" s="65"/>
      <c r="H410" s="55">
        <f>SUM(O293:O409)</f>
        <v>903648.9</v>
      </c>
      <c r="I410" s="54"/>
      <c r="J410" s="55">
        <f>SUM(P293:P409)</f>
        <v>7736303.7699999996</v>
      </c>
      <c r="K410" s="54"/>
    </row>
    <row r="411" spans="1:29" hidden="1" x14ac:dyDescent="0.2">
      <c r="A411" t="s">
        <v>2216</v>
      </c>
      <c r="I411">
        <f>SUM(W293:W410)</f>
        <v>0</v>
      </c>
      <c r="J411">
        <f>SUM(X293:X410)</f>
        <v>0</v>
      </c>
    </row>
    <row r="412" spans="1:29" hidden="1" x14ac:dyDescent="0.2">
      <c r="A412" t="s">
        <v>2217</v>
      </c>
      <c r="I412">
        <f>SUM(Y293:Y411)</f>
        <v>0</v>
      </c>
      <c r="J412">
        <f>SUM(Z293:Z411)</f>
        <v>0</v>
      </c>
    </row>
    <row r="414" spans="1:29" ht="15" x14ac:dyDescent="0.25">
      <c r="A414" s="65" t="str">
        <f>CONCATENATE("Итого по разделу: ",IF(Source!G357&lt;&gt;"Новый раздел", Source!G357, ""))</f>
        <v>Итого по разделу: Вентиляция</v>
      </c>
      <c r="B414" s="65"/>
      <c r="C414" s="65"/>
      <c r="D414" s="65"/>
      <c r="E414" s="65"/>
      <c r="F414" s="65"/>
      <c r="G414" s="65"/>
      <c r="H414" s="55">
        <f>SUM(O31:O413)</f>
        <v>2265426.3500000006</v>
      </c>
      <c r="I414" s="54"/>
      <c r="J414" s="55">
        <f>SUM(P31:P413)</f>
        <v>20913915.429999989</v>
      </c>
      <c r="K414" s="54"/>
    </row>
    <row r="415" spans="1:29" hidden="1" x14ac:dyDescent="0.2">
      <c r="A415" t="s">
        <v>2216</v>
      </c>
      <c r="I415">
        <f>SUM(W31:W414)</f>
        <v>0</v>
      </c>
      <c r="J415">
        <f>SUM(X31:X414)</f>
        <v>0</v>
      </c>
    </row>
    <row r="416" spans="1:29" hidden="1" x14ac:dyDescent="0.2">
      <c r="A416" t="s">
        <v>2217</v>
      </c>
      <c r="I416">
        <f>SUM(Y31:Y415)</f>
        <v>0</v>
      </c>
      <c r="J416">
        <f>SUM(Z31:Z415)</f>
        <v>0</v>
      </c>
    </row>
    <row r="418" spans="1:29" ht="16.5" x14ac:dyDescent="0.2">
      <c r="A418" s="39" t="str">
        <f>CONCATENATE("Раздел: ",IF(Source!G387&lt;&gt;"Новый раздел", Source!G387, ""))</f>
        <v>Раздел: Воздухораспределительные устройства</v>
      </c>
      <c r="B418" s="39"/>
      <c r="C418" s="39"/>
      <c r="D418" s="39"/>
      <c r="E418" s="39"/>
      <c r="F418" s="39"/>
      <c r="G418" s="39"/>
      <c r="H418" s="39"/>
      <c r="I418" s="39"/>
      <c r="J418" s="39"/>
      <c r="K418" s="39"/>
    </row>
    <row r="420" spans="1:29" ht="16.5" x14ac:dyDescent="0.2">
      <c r="A420" s="39" t="str">
        <f>CONCATENATE("Подраздел: ",IF(Source!G391&lt;&gt;"Новый подраздел", Source!G391, ""))</f>
        <v>Подраздел: Решетки</v>
      </c>
      <c r="B420" s="39"/>
      <c r="C420" s="39"/>
      <c r="D420" s="39"/>
      <c r="E420" s="39"/>
      <c r="F420" s="39"/>
      <c r="G420" s="39"/>
      <c r="H420" s="39"/>
      <c r="I420" s="39"/>
      <c r="J420" s="39"/>
      <c r="K420" s="39"/>
    </row>
    <row r="421" spans="1:29" ht="28.5" x14ac:dyDescent="0.2">
      <c r="A421" s="40">
        <v>70</v>
      </c>
      <c r="B421" s="40" t="str">
        <f>Source!F395</f>
        <v>3.20-9-1</v>
      </c>
      <c r="C421" s="40" t="s">
        <v>392</v>
      </c>
      <c r="D421" s="42" t="str">
        <f>Source!H395</f>
        <v>1 решетка</v>
      </c>
      <c r="E421" s="41">
        <f>Source!I395</f>
        <v>62</v>
      </c>
      <c r="F421" s="44"/>
      <c r="G421" s="43"/>
      <c r="H421" s="41"/>
      <c r="I421" s="44"/>
      <c r="J421" s="41"/>
      <c r="K421" s="44"/>
      <c r="Q421">
        <f>Source!X395</f>
        <v>1329.18</v>
      </c>
      <c r="R421">
        <f>Source!X396</f>
        <v>74899.22</v>
      </c>
      <c r="S421">
        <f>Source!Y395</f>
        <v>743.85</v>
      </c>
      <c r="T421">
        <f>Source!Y396</f>
        <v>41916.080000000002</v>
      </c>
      <c r="U421">
        <f>ROUND((175/100)*ROUND(Source!R395, 2), 2)</f>
        <v>23.71</v>
      </c>
      <c r="V421">
        <f>ROUND((0/100)*ROUND(Source!R396, 2), 2)</f>
        <v>0</v>
      </c>
      <c r="AC421">
        <v>0</v>
      </c>
    </row>
    <row r="422" spans="1:29" x14ac:dyDescent="0.2">
      <c r="C422" s="66" t="str">
        <f>"Объем: "&amp;Source!I395&amp;"=4+"&amp;"1+"&amp;"7+"&amp;"2+"&amp;"10+"&amp;"8+"&amp;"27+"&amp;"3"</f>
        <v>Объем: 62=4+1+7+2+10+8+27+3</v>
      </c>
    </row>
    <row r="423" spans="1:29" ht="28.5" x14ac:dyDescent="0.2">
      <c r="A423" s="40"/>
      <c r="B423" s="40"/>
      <c r="C423" s="40" t="s">
        <v>2183</v>
      </c>
      <c r="D423" s="42"/>
      <c r="E423" s="41"/>
      <c r="F423" s="44">
        <f>Source!AO395</f>
        <v>12.58</v>
      </c>
      <c r="G423" s="45" t="s">
        <v>2184</v>
      </c>
      <c r="H423" s="41">
        <f>Source!AV396</f>
        <v>1.0669999999999999</v>
      </c>
      <c r="I423" s="44">
        <f>Source!S395</f>
        <v>1205.8800000000001</v>
      </c>
      <c r="J423" s="41">
        <f>IF(Source!BA396&lt;&gt; 0, Source!BA396, 1)</f>
        <v>56.35</v>
      </c>
      <c r="K423" s="44">
        <f>Source!S396</f>
        <v>67951.34</v>
      </c>
    </row>
    <row r="424" spans="1:29" ht="28.5" x14ac:dyDescent="0.2">
      <c r="A424" s="40"/>
      <c r="B424" s="40"/>
      <c r="C424" s="40" t="s">
        <v>2185</v>
      </c>
      <c r="D424" s="42"/>
      <c r="E424" s="41"/>
      <c r="F424" s="44">
        <f>Source!AM395</f>
        <v>1.76</v>
      </c>
      <c r="G424" s="45" t="s">
        <v>2186</v>
      </c>
      <c r="H424" s="41">
        <f>Source!AV396</f>
        <v>1.0669999999999999</v>
      </c>
      <c r="I424" s="44">
        <f>Source!Q395</f>
        <v>183.38</v>
      </c>
      <c r="J424" s="41">
        <f>IF(Source!BB396&lt;&gt; 0, Source!BB396, 1)</f>
        <v>14.66</v>
      </c>
      <c r="K424" s="44">
        <f>Source!Q396</f>
        <v>2688.35</v>
      </c>
    </row>
    <row r="425" spans="1:29" ht="28.5" x14ac:dyDescent="0.2">
      <c r="A425" s="40"/>
      <c r="B425" s="40"/>
      <c r="C425" s="40" t="s">
        <v>2187</v>
      </c>
      <c r="D425" s="42"/>
      <c r="E425" s="41"/>
      <c r="F425" s="44">
        <f>Source!AN395</f>
        <v>0.13</v>
      </c>
      <c r="G425" s="45" t="s">
        <v>2186</v>
      </c>
      <c r="H425" s="41">
        <f>Source!AV396</f>
        <v>1.0669999999999999</v>
      </c>
      <c r="I425" s="46">
        <f>Source!R395</f>
        <v>13.55</v>
      </c>
      <c r="J425" s="41">
        <f>IF(Source!BS396&lt;&gt; 0, Source!BS396, 1)</f>
        <v>56.35</v>
      </c>
      <c r="K425" s="46">
        <f>Source!R396</f>
        <v>763.54</v>
      </c>
    </row>
    <row r="426" spans="1:29" ht="14.25" x14ac:dyDescent="0.2">
      <c r="A426" s="40"/>
      <c r="B426" s="40"/>
      <c r="C426" s="40" t="s">
        <v>2188</v>
      </c>
      <c r="D426" s="42"/>
      <c r="E426" s="41"/>
      <c r="F426" s="44">
        <f>Source!AL395</f>
        <v>3.03</v>
      </c>
      <c r="G426" s="45" t="s">
        <v>3</v>
      </c>
      <c r="H426" s="41">
        <f>Source!AW396</f>
        <v>1</v>
      </c>
      <c r="I426" s="44">
        <f>Source!P395</f>
        <v>187.86</v>
      </c>
      <c r="J426" s="41">
        <f>IF(Source!BC396&lt;&gt; 0, Source!BC396, 1)</f>
        <v>11.37</v>
      </c>
      <c r="K426" s="44">
        <f>Source!P396</f>
        <v>2135.9699999999998</v>
      </c>
    </row>
    <row r="427" spans="1:29" ht="14.25" x14ac:dyDescent="0.2">
      <c r="A427" s="40"/>
      <c r="B427" s="40"/>
      <c r="C427" s="40" t="s">
        <v>2189</v>
      </c>
      <c r="D427" s="42" t="s">
        <v>2190</v>
      </c>
      <c r="E427" s="41">
        <f>Source!BZ396</f>
        <v>109</v>
      </c>
      <c r="F427" s="44"/>
      <c r="G427" s="43"/>
      <c r="H427" s="41"/>
      <c r="I427" s="44">
        <f>SUM(Q421:Q426)</f>
        <v>1329.18</v>
      </c>
      <c r="J427" s="41">
        <f>Source!AT396</f>
        <v>109</v>
      </c>
      <c r="K427" s="44">
        <f>SUM(R421:R426)</f>
        <v>74899.22</v>
      </c>
    </row>
    <row r="428" spans="1:29" ht="14.25" x14ac:dyDescent="0.2">
      <c r="A428" s="40"/>
      <c r="B428" s="40"/>
      <c r="C428" s="40" t="s">
        <v>2191</v>
      </c>
      <c r="D428" s="42" t="s">
        <v>2190</v>
      </c>
      <c r="E428" s="41">
        <f>Source!CA396</f>
        <v>61</v>
      </c>
      <c r="F428" s="44"/>
      <c r="G428" s="43"/>
      <c r="H428" s="41"/>
      <c r="I428" s="44">
        <f>SUM(S421:S427)</f>
        <v>743.85</v>
      </c>
      <c r="J428" s="41">
        <f>Source!AU396</f>
        <v>61</v>
      </c>
      <c r="K428" s="44">
        <f>SUM(T421:T427)</f>
        <v>41916.080000000002</v>
      </c>
    </row>
    <row r="429" spans="1:29" ht="28.5" x14ac:dyDescent="0.2">
      <c r="A429" s="47"/>
      <c r="B429" s="47"/>
      <c r="C429" s="47" t="s">
        <v>2192</v>
      </c>
      <c r="D429" s="48" t="s">
        <v>2193</v>
      </c>
      <c r="E429" s="49">
        <f>Source!AQ395</f>
        <v>1.07</v>
      </c>
      <c r="F429" s="50"/>
      <c r="G429" s="51" t="s">
        <v>2184</v>
      </c>
      <c r="H429" s="49">
        <f>Source!AV396</f>
        <v>1.0669999999999999</v>
      </c>
      <c r="I429" s="50">
        <f>Source!U395</f>
        <v>102.56714621999998</v>
      </c>
      <c r="J429" s="49"/>
      <c r="K429" s="50"/>
    </row>
    <row r="430" spans="1:29" ht="15" x14ac:dyDescent="0.2">
      <c r="C430" s="52" t="s">
        <v>2194</v>
      </c>
      <c r="H430" s="53">
        <f>I423+I424+I426+I427+I428+0-0-0</f>
        <v>3650.15</v>
      </c>
      <c r="I430" s="53"/>
      <c r="J430" s="53">
        <f>K423+K424+K426+K427+K428+0-0-0</f>
        <v>189590.96000000002</v>
      </c>
      <c r="K430" s="53"/>
    </row>
    <row r="431" spans="1:29" ht="15" hidden="1" x14ac:dyDescent="0.2">
      <c r="C431" s="52" t="s">
        <v>2195</v>
      </c>
      <c r="H431" s="55">
        <f>0+0</f>
        <v>0</v>
      </c>
      <c r="I431" s="55"/>
      <c r="J431" s="55">
        <f>0+0</f>
        <v>0</v>
      </c>
      <c r="K431" s="55"/>
    </row>
    <row r="432" spans="1:29" ht="15" x14ac:dyDescent="0.2">
      <c r="C432" s="52" t="s">
        <v>2196</v>
      </c>
      <c r="H432" s="55">
        <f>I423+I424+I426+I427+I428+0</f>
        <v>3650.15</v>
      </c>
      <c r="I432" s="55"/>
      <c r="J432" s="55">
        <f>K423+K424+K426+K427+K428+0</f>
        <v>189590.96000000002</v>
      </c>
      <c r="K432" s="55"/>
      <c r="O432" s="56">
        <f>I423+I424+I426+I427+I428+0</f>
        <v>3650.15</v>
      </c>
      <c r="P432" s="56">
        <f>K423+K424+K426+K427+K428+0</f>
        <v>189590.96000000002</v>
      </c>
    </row>
    <row r="434" spans="1:29" ht="57" x14ac:dyDescent="0.2">
      <c r="A434" s="47">
        <v>71</v>
      </c>
      <c r="B434" s="47" t="str">
        <f>Source!F397</f>
        <v>1.19-11-161</v>
      </c>
      <c r="C434" s="47" t="s">
        <v>397</v>
      </c>
      <c r="D434" s="48" t="str">
        <f>Source!H397</f>
        <v>шт.</v>
      </c>
      <c r="E434" s="49">
        <f>Source!I397</f>
        <v>4</v>
      </c>
      <c r="F434" s="50">
        <f>Source!AL397</f>
        <v>249.58</v>
      </c>
      <c r="G434" s="51" t="s">
        <v>3</v>
      </c>
      <c r="H434" s="49">
        <f>Source!AW398</f>
        <v>1</v>
      </c>
      <c r="I434" s="50">
        <f>Source!P397</f>
        <v>998.32</v>
      </c>
      <c r="J434" s="49">
        <f>IF(Source!BC398&lt;&gt; 0, Source!BC398, 1)</f>
        <v>4.2300000000000004</v>
      </c>
      <c r="K434" s="50">
        <f>Source!P398</f>
        <v>4222.8900000000003</v>
      </c>
      <c r="Q434">
        <f>Source!X397</f>
        <v>0</v>
      </c>
      <c r="R434">
        <f>Source!X398</f>
        <v>0</v>
      </c>
      <c r="S434">
        <f>Source!Y397</f>
        <v>0</v>
      </c>
      <c r="T434">
        <f>Source!Y398</f>
        <v>0</v>
      </c>
      <c r="U434">
        <f>ROUND((175/100)*ROUND(Source!R397, 2), 2)</f>
        <v>0</v>
      </c>
      <c r="V434">
        <f>ROUND((0/100)*ROUND(Source!R398, 2), 2)</f>
        <v>0</v>
      </c>
      <c r="AC434">
        <v>3</v>
      </c>
    </row>
    <row r="435" spans="1:29" ht="15" x14ac:dyDescent="0.2">
      <c r="C435" s="52" t="s">
        <v>2196</v>
      </c>
      <c r="H435" s="53">
        <f>I434+0</f>
        <v>998.32</v>
      </c>
      <c r="I435" s="53"/>
      <c r="J435" s="53">
        <f>K434+0</f>
        <v>4222.8900000000003</v>
      </c>
      <c r="K435" s="53"/>
      <c r="O435" s="56">
        <f>I434+0</f>
        <v>998.32</v>
      </c>
      <c r="P435" s="56">
        <f>K434+0</f>
        <v>4222.8900000000003</v>
      </c>
    </row>
    <row r="437" spans="1:29" ht="57" x14ac:dyDescent="0.2">
      <c r="A437" s="47">
        <v>72</v>
      </c>
      <c r="B437" s="47" t="str">
        <f>Source!F399</f>
        <v>1.19-11-163</v>
      </c>
      <c r="C437" s="47" t="s">
        <v>403</v>
      </c>
      <c r="D437" s="48" t="str">
        <f>Source!H399</f>
        <v>шт.</v>
      </c>
      <c r="E437" s="49">
        <f>Source!I399</f>
        <v>8</v>
      </c>
      <c r="F437" s="50">
        <f>Source!AL399</f>
        <v>292.77</v>
      </c>
      <c r="G437" s="51" t="s">
        <v>3</v>
      </c>
      <c r="H437" s="49">
        <f>Source!AW400</f>
        <v>1</v>
      </c>
      <c r="I437" s="50">
        <f>Source!P399</f>
        <v>2342.16</v>
      </c>
      <c r="J437" s="49">
        <f>IF(Source!BC400&lt;&gt; 0, Source!BC400, 1)</f>
        <v>4.62</v>
      </c>
      <c r="K437" s="50">
        <f>Source!P400</f>
        <v>10820.78</v>
      </c>
      <c r="Q437">
        <f>Source!X399</f>
        <v>0</v>
      </c>
      <c r="R437">
        <f>Source!X400</f>
        <v>0</v>
      </c>
      <c r="S437">
        <f>Source!Y399</f>
        <v>0</v>
      </c>
      <c r="T437">
        <f>Source!Y400</f>
        <v>0</v>
      </c>
      <c r="U437">
        <f>ROUND((175/100)*ROUND(Source!R399, 2), 2)</f>
        <v>0</v>
      </c>
      <c r="V437">
        <f>ROUND((0/100)*ROUND(Source!R400, 2), 2)</f>
        <v>0</v>
      </c>
      <c r="AC437">
        <v>3</v>
      </c>
    </row>
    <row r="438" spans="1:29" ht="15" x14ac:dyDescent="0.2">
      <c r="C438" s="52" t="s">
        <v>2196</v>
      </c>
      <c r="H438" s="53">
        <f>I437+0</f>
        <v>2342.16</v>
      </c>
      <c r="I438" s="53"/>
      <c r="J438" s="53">
        <f>K437+0</f>
        <v>10820.78</v>
      </c>
      <c r="K438" s="53"/>
      <c r="O438" s="56">
        <f>I437+0</f>
        <v>2342.16</v>
      </c>
      <c r="P438" s="56">
        <f>K437+0</f>
        <v>10820.78</v>
      </c>
    </row>
    <row r="440" spans="1:29" ht="57" x14ac:dyDescent="0.2">
      <c r="A440" s="47">
        <v>73</v>
      </c>
      <c r="B440" s="47" t="str">
        <f>Source!F401</f>
        <v>1.19-11-165</v>
      </c>
      <c r="C440" s="47" t="s">
        <v>407</v>
      </c>
      <c r="D440" s="48" t="str">
        <f>Source!H401</f>
        <v>шт.</v>
      </c>
      <c r="E440" s="49">
        <f>Source!I401</f>
        <v>2</v>
      </c>
      <c r="F440" s="50">
        <f>Source!AL401</f>
        <v>392.68</v>
      </c>
      <c r="G440" s="51" t="s">
        <v>3</v>
      </c>
      <c r="H440" s="49">
        <f>Source!AW402</f>
        <v>1</v>
      </c>
      <c r="I440" s="50">
        <f>Source!P401</f>
        <v>785.36</v>
      </c>
      <c r="J440" s="49">
        <f>IF(Source!BC402&lt;&gt; 0, Source!BC402, 1)</f>
        <v>4.51</v>
      </c>
      <c r="K440" s="50">
        <f>Source!P402</f>
        <v>3541.97</v>
      </c>
      <c r="Q440">
        <f>Source!X401</f>
        <v>0</v>
      </c>
      <c r="R440">
        <f>Source!X402</f>
        <v>0</v>
      </c>
      <c r="S440">
        <f>Source!Y401</f>
        <v>0</v>
      </c>
      <c r="T440">
        <f>Source!Y402</f>
        <v>0</v>
      </c>
      <c r="U440">
        <f>ROUND((175/100)*ROUND(Source!R401, 2), 2)</f>
        <v>0</v>
      </c>
      <c r="V440">
        <f>ROUND((0/100)*ROUND(Source!R402, 2), 2)</f>
        <v>0</v>
      </c>
      <c r="AC440">
        <v>3</v>
      </c>
    </row>
    <row r="441" spans="1:29" ht="15" x14ac:dyDescent="0.2">
      <c r="C441" s="52" t="s">
        <v>2196</v>
      </c>
      <c r="H441" s="53">
        <f>I440+0</f>
        <v>785.36</v>
      </c>
      <c r="I441" s="53"/>
      <c r="J441" s="53">
        <f>K440+0</f>
        <v>3541.97</v>
      </c>
      <c r="K441" s="53"/>
      <c r="O441" s="56">
        <f>I440+0</f>
        <v>785.36</v>
      </c>
      <c r="P441" s="56">
        <f>K440+0</f>
        <v>3541.97</v>
      </c>
    </row>
    <row r="443" spans="1:29" ht="41.25" x14ac:dyDescent="0.2">
      <c r="A443" s="47">
        <v>74</v>
      </c>
      <c r="B443" s="47" t="str">
        <f>Source!F403</f>
        <v>КА, п.63</v>
      </c>
      <c r="C443" s="47" t="s">
        <v>2258</v>
      </c>
      <c r="D443" s="48" t="str">
        <f>Source!H403</f>
        <v>ШТ</v>
      </c>
      <c r="E443" s="49">
        <f>Source!I403</f>
        <v>10</v>
      </c>
      <c r="F443" s="50">
        <f>Source!AL403</f>
        <v>167.72</v>
      </c>
      <c r="G443" s="51" t="s">
        <v>3</v>
      </c>
      <c r="H443" s="49">
        <f>Source!AW404</f>
        <v>1</v>
      </c>
      <c r="I443" s="50">
        <f>Source!P403</f>
        <v>1677.2</v>
      </c>
      <c r="J443" s="49">
        <f>IF(Source!BC404&lt;&gt; 0, Source!BC404, 1)</f>
        <v>9.84</v>
      </c>
      <c r="K443" s="50">
        <f>Source!P404</f>
        <v>16503.650000000001</v>
      </c>
      <c r="Q443">
        <f>Source!X403</f>
        <v>0</v>
      </c>
      <c r="R443">
        <f>Source!X404</f>
        <v>0</v>
      </c>
      <c r="S443">
        <f>Source!Y403</f>
        <v>0</v>
      </c>
      <c r="T443">
        <f>Source!Y404</f>
        <v>0</v>
      </c>
      <c r="U443">
        <f>ROUND((175/100)*ROUND(Source!R403, 2), 2)</f>
        <v>0</v>
      </c>
      <c r="V443">
        <f>ROUND((0/100)*ROUND(Source!R404, 2), 2)</f>
        <v>0</v>
      </c>
      <c r="AC443">
        <v>3</v>
      </c>
    </row>
    <row r="444" spans="1:29" ht="15" x14ac:dyDescent="0.2">
      <c r="C444" s="52" t="s">
        <v>2196</v>
      </c>
      <c r="H444" s="53">
        <f>I443+0</f>
        <v>1677.2</v>
      </c>
      <c r="I444" s="53"/>
      <c r="J444" s="53">
        <f>K443+0</f>
        <v>16503.650000000001</v>
      </c>
      <c r="K444" s="53"/>
      <c r="O444" s="56">
        <f>I443+0</f>
        <v>1677.2</v>
      </c>
      <c r="P444" s="56">
        <f>K443+0</f>
        <v>16503.650000000001</v>
      </c>
    </row>
    <row r="446" spans="1:29" ht="41.25" x14ac:dyDescent="0.2">
      <c r="A446" s="47">
        <v>75</v>
      </c>
      <c r="B446" s="47" t="str">
        <f>Source!F405</f>
        <v>КА, п.60</v>
      </c>
      <c r="C446" s="47" t="s">
        <v>2259</v>
      </c>
      <c r="D446" s="48" t="str">
        <f>Source!H405</f>
        <v>ШТ</v>
      </c>
      <c r="E446" s="49">
        <f>Source!I405</f>
        <v>8</v>
      </c>
      <c r="F446" s="50">
        <f>Source!AL405</f>
        <v>201.71</v>
      </c>
      <c r="G446" s="51" t="s">
        <v>3</v>
      </c>
      <c r="H446" s="49">
        <f>Source!AW406</f>
        <v>1</v>
      </c>
      <c r="I446" s="50">
        <f>Source!P405</f>
        <v>1613.68</v>
      </c>
      <c r="J446" s="49">
        <f>IF(Source!BC406&lt;&gt; 0, Source!BC406, 1)</f>
        <v>9.84</v>
      </c>
      <c r="K446" s="50">
        <f>Source!P406</f>
        <v>15878.61</v>
      </c>
      <c r="Q446">
        <f>Source!X405</f>
        <v>0</v>
      </c>
      <c r="R446">
        <f>Source!X406</f>
        <v>0</v>
      </c>
      <c r="S446">
        <f>Source!Y405</f>
        <v>0</v>
      </c>
      <c r="T446">
        <f>Source!Y406</f>
        <v>0</v>
      </c>
      <c r="U446">
        <f>ROUND((175/100)*ROUND(Source!R405, 2), 2)</f>
        <v>0</v>
      </c>
      <c r="V446">
        <f>ROUND((0/100)*ROUND(Source!R406, 2), 2)</f>
        <v>0</v>
      </c>
      <c r="AC446">
        <v>3</v>
      </c>
    </row>
    <row r="447" spans="1:29" ht="15" x14ac:dyDescent="0.2">
      <c r="C447" s="52" t="s">
        <v>2196</v>
      </c>
      <c r="H447" s="53">
        <f>I446+0</f>
        <v>1613.68</v>
      </c>
      <c r="I447" s="53"/>
      <c r="J447" s="53">
        <f>K446+0</f>
        <v>15878.61</v>
      </c>
      <c r="K447" s="53"/>
      <c r="O447" s="56">
        <f>I446+0</f>
        <v>1613.68</v>
      </c>
      <c r="P447" s="56">
        <f>K446+0</f>
        <v>15878.61</v>
      </c>
    </row>
    <row r="449" spans="1:29" ht="41.25" x14ac:dyDescent="0.2">
      <c r="A449" s="47">
        <v>76</v>
      </c>
      <c r="B449" s="47" t="str">
        <f>Source!F407</f>
        <v>КА, п.62</v>
      </c>
      <c r="C449" s="47" t="s">
        <v>2260</v>
      </c>
      <c r="D449" s="48" t="str">
        <f>Source!H407</f>
        <v>ШТ</v>
      </c>
      <c r="E449" s="49">
        <f>Source!I407</f>
        <v>27</v>
      </c>
      <c r="F449" s="50">
        <f>Source!AL407</f>
        <v>228.72</v>
      </c>
      <c r="G449" s="51" t="s">
        <v>3</v>
      </c>
      <c r="H449" s="49">
        <f>Source!AW408</f>
        <v>1</v>
      </c>
      <c r="I449" s="50">
        <f>Source!P407</f>
        <v>6175.44</v>
      </c>
      <c r="J449" s="49">
        <f>IF(Source!BC408&lt;&gt; 0, Source!BC408, 1)</f>
        <v>9.84</v>
      </c>
      <c r="K449" s="50">
        <f>Source!P408</f>
        <v>60766.33</v>
      </c>
      <c r="Q449">
        <f>Source!X407</f>
        <v>0</v>
      </c>
      <c r="R449">
        <f>Source!X408</f>
        <v>0</v>
      </c>
      <c r="S449">
        <f>Source!Y407</f>
        <v>0</v>
      </c>
      <c r="T449">
        <f>Source!Y408</f>
        <v>0</v>
      </c>
      <c r="U449">
        <f>ROUND((175/100)*ROUND(Source!R407, 2), 2)</f>
        <v>0</v>
      </c>
      <c r="V449">
        <f>ROUND((0/100)*ROUND(Source!R408, 2), 2)</f>
        <v>0</v>
      </c>
      <c r="AC449">
        <v>3</v>
      </c>
    </row>
    <row r="450" spans="1:29" ht="15" x14ac:dyDescent="0.2">
      <c r="C450" s="52" t="s">
        <v>2196</v>
      </c>
      <c r="H450" s="53">
        <f>I449+0</f>
        <v>6175.44</v>
      </c>
      <c r="I450" s="53"/>
      <c r="J450" s="53">
        <f>K449+0</f>
        <v>60766.33</v>
      </c>
      <c r="K450" s="53"/>
      <c r="O450" s="56">
        <f>I449+0</f>
        <v>6175.44</v>
      </c>
      <c r="P450" s="56">
        <f>K449+0</f>
        <v>60766.33</v>
      </c>
    </row>
    <row r="452" spans="1:29" ht="41.25" x14ac:dyDescent="0.2">
      <c r="A452" s="47">
        <v>77</v>
      </c>
      <c r="B452" s="47" t="str">
        <f>Source!F409</f>
        <v>КА, п.61</v>
      </c>
      <c r="C452" s="47" t="s">
        <v>2261</v>
      </c>
      <c r="D452" s="48" t="str">
        <f>Source!H409</f>
        <v>ШТ</v>
      </c>
      <c r="E452" s="49">
        <f>Source!I409</f>
        <v>3</v>
      </c>
      <c r="F452" s="50">
        <f>Source!AL409</f>
        <v>326.01</v>
      </c>
      <c r="G452" s="51" t="s">
        <v>3</v>
      </c>
      <c r="H452" s="49">
        <f>Source!AW410</f>
        <v>1</v>
      </c>
      <c r="I452" s="50">
        <f>Source!P409</f>
        <v>978.03</v>
      </c>
      <c r="J452" s="49">
        <f>IF(Source!BC410&lt;&gt; 0, Source!BC410, 1)</f>
        <v>9.84</v>
      </c>
      <c r="K452" s="50">
        <f>Source!P410</f>
        <v>9623.82</v>
      </c>
      <c r="Q452">
        <f>Source!X409</f>
        <v>0</v>
      </c>
      <c r="R452">
        <f>Source!X410</f>
        <v>0</v>
      </c>
      <c r="S452">
        <f>Source!Y409</f>
        <v>0</v>
      </c>
      <c r="T452">
        <f>Source!Y410</f>
        <v>0</v>
      </c>
      <c r="U452">
        <f>ROUND((175/100)*ROUND(Source!R409, 2), 2)</f>
        <v>0</v>
      </c>
      <c r="V452">
        <f>ROUND((0/100)*ROUND(Source!R410, 2), 2)</f>
        <v>0</v>
      </c>
      <c r="AC452">
        <v>3</v>
      </c>
    </row>
    <row r="453" spans="1:29" ht="15" x14ac:dyDescent="0.2">
      <c r="C453" s="52" t="s">
        <v>2196</v>
      </c>
      <c r="H453" s="53">
        <f>I452+0</f>
        <v>978.03</v>
      </c>
      <c r="I453" s="53"/>
      <c r="J453" s="53">
        <f>K452+0</f>
        <v>9623.82</v>
      </c>
      <c r="K453" s="53"/>
      <c r="O453" s="56">
        <f>I452+0</f>
        <v>978.03</v>
      </c>
      <c r="P453" s="56">
        <f>K452+0</f>
        <v>9623.82</v>
      </c>
    </row>
    <row r="455" spans="1:29" ht="28.5" x14ac:dyDescent="0.2">
      <c r="A455" s="40">
        <v>78</v>
      </c>
      <c r="B455" s="40" t="str">
        <f>Source!F411</f>
        <v>3.20-9-2</v>
      </c>
      <c r="C455" s="40" t="s">
        <v>430</v>
      </c>
      <c r="D455" s="42" t="str">
        <f>Source!H411</f>
        <v>1 решетка</v>
      </c>
      <c r="E455" s="41">
        <f>Source!I411</f>
        <v>3</v>
      </c>
      <c r="F455" s="44"/>
      <c r="G455" s="43"/>
      <c r="H455" s="41"/>
      <c r="I455" s="44"/>
      <c r="J455" s="41"/>
      <c r="K455" s="44"/>
      <c r="Q455">
        <f>Source!X411</f>
        <v>80.290000000000006</v>
      </c>
      <c r="R455">
        <f>Source!X412</f>
        <v>4524.3100000000004</v>
      </c>
      <c r="S455">
        <f>Source!Y411</f>
        <v>44.93</v>
      </c>
      <c r="T455">
        <f>Source!Y412</f>
        <v>2531.9499999999998</v>
      </c>
      <c r="U455">
        <f>ROUND((175/100)*ROUND(Source!R411, 2), 2)</f>
        <v>2.52</v>
      </c>
      <c r="V455">
        <f>ROUND((0/100)*ROUND(Source!R412, 2), 2)</f>
        <v>0</v>
      </c>
      <c r="AC455">
        <v>0</v>
      </c>
    </row>
    <row r="456" spans="1:29" ht="14.25" x14ac:dyDescent="0.2">
      <c r="A456" s="40"/>
      <c r="B456" s="40"/>
      <c r="C456" s="40" t="s">
        <v>2183</v>
      </c>
      <c r="D456" s="42"/>
      <c r="E456" s="41"/>
      <c r="F456" s="44">
        <f>Source!AO411</f>
        <v>16.350000000000001</v>
      </c>
      <c r="G456" s="45" t="s">
        <v>2262</v>
      </c>
      <c r="H456" s="41">
        <f>Source!AV412</f>
        <v>1.0669999999999999</v>
      </c>
      <c r="I456" s="44">
        <f>Source!S411</f>
        <v>72.22</v>
      </c>
      <c r="J456" s="41">
        <f>IF(Source!BA412&lt;&gt; 0, Source!BA412, 1)</f>
        <v>56.35</v>
      </c>
      <c r="K456" s="44">
        <f>Source!S412</f>
        <v>4069.6</v>
      </c>
    </row>
    <row r="457" spans="1:29" ht="14.25" x14ac:dyDescent="0.2">
      <c r="A457" s="40"/>
      <c r="B457" s="40"/>
      <c r="C457" s="40" t="s">
        <v>2185</v>
      </c>
      <c r="D457" s="42"/>
      <c r="E457" s="41"/>
      <c r="F457" s="44">
        <f>Source!AM411</f>
        <v>3.61</v>
      </c>
      <c r="G457" s="45" t="s">
        <v>2263</v>
      </c>
      <c r="H457" s="41">
        <f>Source!AV412</f>
        <v>1.0669999999999999</v>
      </c>
      <c r="I457" s="44">
        <f>Source!Q411</f>
        <v>17.329999999999998</v>
      </c>
      <c r="J457" s="41">
        <f>IF(Source!BB412&lt;&gt; 0, Source!BB412, 1)</f>
        <v>14.48</v>
      </c>
      <c r="K457" s="44">
        <f>Source!Q412</f>
        <v>250.94</v>
      </c>
    </row>
    <row r="458" spans="1:29" ht="14.25" x14ac:dyDescent="0.2">
      <c r="A458" s="40"/>
      <c r="B458" s="40"/>
      <c r="C458" s="40" t="s">
        <v>2187</v>
      </c>
      <c r="D458" s="42"/>
      <c r="E458" s="41"/>
      <c r="F458" s="44">
        <f>Source!AN411</f>
        <v>0.3</v>
      </c>
      <c r="G458" s="45" t="s">
        <v>2263</v>
      </c>
      <c r="H458" s="41">
        <f>Source!AV412</f>
        <v>1.0669999999999999</v>
      </c>
      <c r="I458" s="46">
        <f>Source!R411</f>
        <v>1.44</v>
      </c>
      <c r="J458" s="41">
        <f>IF(Source!BS412&lt;&gt; 0, Source!BS412, 1)</f>
        <v>56.35</v>
      </c>
      <c r="K458" s="46">
        <f>Source!R412</f>
        <v>81.14</v>
      </c>
    </row>
    <row r="459" spans="1:29" ht="14.25" x14ac:dyDescent="0.2">
      <c r="A459" s="40"/>
      <c r="B459" s="40"/>
      <c r="C459" s="40" t="s">
        <v>2188</v>
      </c>
      <c r="D459" s="42"/>
      <c r="E459" s="41"/>
      <c r="F459" s="44">
        <f>Source!AL411</f>
        <v>10.17</v>
      </c>
      <c r="G459" s="45" t="s">
        <v>3</v>
      </c>
      <c r="H459" s="41">
        <f>Source!AW412</f>
        <v>1</v>
      </c>
      <c r="I459" s="44">
        <f>Source!P411</f>
        <v>30.51</v>
      </c>
      <c r="J459" s="41">
        <f>IF(Source!BC412&lt;&gt; 0, Source!BC412, 1)</f>
        <v>8.18</v>
      </c>
      <c r="K459" s="44">
        <f>Source!P412</f>
        <v>249.57</v>
      </c>
    </row>
    <row r="460" spans="1:29" ht="14.25" x14ac:dyDescent="0.2">
      <c r="A460" s="40"/>
      <c r="B460" s="40"/>
      <c r="C460" s="40" t="s">
        <v>2189</v>
      </c>
      <c r="D460" s="42" t="s">
        <v>2190</v>
      </c>
      <c r="E460" s="41">
        <f>Source!BZ412</f>
        <v>109</v>
      </c>
      <c r="F460" s="44"/>
      <c r="G460" s="43"/>
      <c r="H460" s="41"/>
      <c r="I460" s="44">
        <f>SUM(Q455:Q459)</f>
        <v>80.290000000000006</v>
      </c>
      <c r="J460" s="41">
        <f>Source!AT412</f>
        <v>109</v>
      </c>
      <c r="K460" s="44">
        <f>SUM(R455:R459)</f>
        <v>4524.3100000000004</v>
      </c>
    </row>
    <row r="461" spans="1:29" ht="14.25" x14ac:dyDescent="0.2">
      <c r="A461" s="40"/>
      <c r="B461" s="40"/>
      <c r="C461" s="40" t="s">
        <v>2191</v>
      </c>
      <c r="D461" s="42" t="s">
        <v>2190</v>
      </c>
      <c r="E461" s="41">
        <f>Source!CA412</f>
        <v>61</v>
      </c>
      <c r="F461" s="44"/>
      <c r="G461" s="43"/>
      <c r="H461" s="41"/>
      <c r="I461" s="44">
        <f>SUM(S455:S460)</f>
        <v>44.93</v>
      </c>
      <c r="J461" s="41">
        <f>Source!AU412</f>
        <v>61</v>
      </c>
      <c r="K461" s="44">
        <f>SUM(T455:T460)</f>
        <v>2531.9499999999998</v>
      </c>
    </row>
    <row r="462" spans="1:29" ht="14.25" x14ac:dyDescent="0.2">
      <c r="A462" s="47"/>
      <c r="B462" s="47"/>
      <c r="C462" s="47" t="s">
        <v>2192</v>
      </c>
      <c r="D462" s="48" t="s">
        <v>2193</v>
      </c>
      <c r="E462" s="49">
        <f>Source!AQ411</f>
        <v>1.39</v>
      </c>
      <c r="F462" s="50"/>
      <c r="G462" s="51" t="s">
        <v>2262</v>
      </c>
      <c r="H462" s="49">
        <f>Source!AV412</f>
        <v>1.0669999999999999</v>
      </c>
      <c r="I462" s="50">
        <f>Source!U411</f>
        <v>6.1401581999999992</v>
      </c>
      <c r="J462" s="49"/>
      <c r="K462" s="50"/>
    </row>
    <row r="463" spans="1:29" ht="15" x14ac:dyDescent="0.2">
      <c r="C463" s="52" t="s">
        <v>2194</v>
      </c>
      <c r="H463" s="53">
        <f>I456+I457+I459+I460+I461+0-0-0</f>
        <v>245.28000000000003</v>
      </c>
      <c r="I463" s="53"/>
      <c r="J463" s="53">
        <f>K456+K457+K459+K460+K461+0-0-0</f>
        <v>11626.369999999999</v>
      </c>
      <c r="K463" s="53"/>
    </row>
    <row r="464" spans="1:29" ht="15" hidden="1" x14ac:dyDescent="0.2">
      <c r="C464" s="52" t="s">
        <v>2195</v>
      </c>
      <c r="H464" s="55">
        <f>0+0</f>
        <v>0</v>
      </c>
      <c r="I464" s="55"/>
      <c r="J464" s="55">
        <f>0+0</f>
        <v>0</v>
      </c>
      <c r="K464" s="55"/>
    </row>
    <row r="465" spans="1:29" ht="15" x14ac:dyDescent="0.2">
      <c r="C465" s="52" t="s">
        <v>2196</v>
      </c>
      <c r="H465" s="55">
        <f>I456+I457+I459+I460+I461+0</f>
        <v>245.28000000000003</v>
      </c>
      <c r="I465" s="55"/>
      <c r="J465" s="55">
        <f>K456+K457+K459+K460+K461+0</f>
        <v>11626.369999999999</v>
      </c>
      <c r="K465" s="55"/>
      <c r="O465" s="56">
        <f>I456+I457+I459+I460+I461+0</f>
        <v>245.28000000000003</v>
      </c>
      <c r="P465" s="56">
        <f>K456+K457+K459+K460+K461+0</f>
        <v>11626.369999999999</v>
      </c>
    </row>
    <row r="467" spans="1:29" ht="41.25" x14ac:dyDescent="0.2">
      <c r="A467" s="47">
        <v>79</v>
      </c>
      <c r="B467" s="47" t="str">
        <f>Source!F413</f>
        <v>КА, п.64</v>
      </c>
      <c r="C467" s="47" t="s">
        <v>2264</v>
      </c>
      <c r="D467" s="48" t="str">
        <f>Source!H413</f>
        <v>ШТ</v>
      </c>
      <c r="E467" s="49">
        <f>Source!I413</f>
        <v>3</v>
      </c>
      <c r="F467" s="50">
        <f>Source!AL413</f>
        <v>595.09999999999991</v>
      </c>
      <c r="G467" s="51" t="s">
        <v>3</v>
      </c>
      <c r="H467" s="49">
        <f>Source!AW414</f>
        <v>1</v>
      </c>
      <c r="I467" s="50">
        <f>Source!P413</f>
        <v>1785.3</v>
      </c>
      <c r="J467" s="49">
        <f>IF(Source!BC414&lt;&gt; 0, Source!BC414, 1)</f>
        <v>9.84</v>
      </c>
      <c r="K467" s="50">
        <f>Source!P414</f>
        <v>17567.349999999999</v>
      </c>
      <c r="Q467">
        <f>Source!X413</f>
        <v>0</v>
      </c>
      <c r="R467">
        <f>Source!X414</f>
        <v>0</v>
      </c>
      <c r="S467">
        <f>Source!Y413</f>
        <v>0</v>
      </c>
      <c r="T467">
        <f>Source!Y414</f>
        <v>0</v>
      </c>
      <c r="U467">
        <f>ROUND((175/100)*ROUND(Source!R413, 2), 2)</f>
        <v>0</v>
      </c>
      <c r="V467">
        <f>ROUND((0/100)*ROUND(Source!R414, 2), 2)</f>
        <v>0</v>
      </c>
      <c r="AC467">
        <v>3</v>
      </c>
    </row>
    <row r="468" spans="1:29" ht="15" x14ac:dyDescent="0.2">
      <c r="C468" s="52" t="s">
        <v>2196</v>
      </c>
      <c r="H468" s="53">
        <f>I467+0</f>
        <v>1785.3</v>
      </c>
      <c r="I468" s="53"/>
      <c r="J468" s="53">
        <f>K467+0</f>
        <v>17567.349999999999</v>
      </c>
      <c r="K468" s="53"/>
      <c r="O468" s="56">
        <f>I467+0</f>
        <v>1785.3</v>
      </c>
      <c r="P468" s="56">
        <f>K467+0</f>
        <v>17567.349999999999</v>
      </c>
    </row>
    <row r="470" spans="1:29" ht="57" x14ac:dyDescent="0.2">
      <c r="A470" s="40">
        <v>80</v>
      </c>
      <c r="B470" s="40" t="str">
        <f>Source!F415</f>
        <v>3.20-8-1</v>
      </c>
      <c r="C470" s="40" t="s">
        <v>441</v>
      </c>
      <c r="D470" s="42" t="str">
        <f>Source!H415</f>
        <v>1 воздухораспределитель</v>
      </c>
      <c r="E470" s="41">
        <f>Source!I415</f>
        <v>226</v>
      </c>
      <c r="F470" s="44"/>
      <c r="G470" s="43"/>
      <c r="H470" s="41"/>
      <c r="I470" s="44"/>
      <c r="J470" s="41"/>
      <c r="K470" s="44"/>
      <c r="Q470">
        <f>Source!X415</f>
        <v>4981.54</v>
      </c>
      <c r="R470">
        <f>Source!X416</f>
        <v>280709.77</v>
      </c>
      <c r="S470">
        <f>Source!Y415</f>
        <v>2787.83</v>
      </c>
      <c r="T470">
        <f>Source!Y416</f>
        <v>157094.46</v>
      </c>
      <c r="U470">
        <f>ROUND((175/100)*ROUND(Source!R415, 2), 2)</f>
        <v>91.25</v>
      </c>
      <c r="V470">
        <f>ROUND((0/100)*ROUND(Source!R416, 2), 2)</f>
        <v>0</v>
      </c>
      <c r="AC470">
        <v>0</v>
      </c>
    </row>
    <row r="471" spans="1:29" x14ac:dyDescent="0.2">
      <c r="C471" s="66" t="str">
        <f>"Объем: "&amp;Source!I415&amp;"=120+"&amp;"80+"&amp;"13+"&amp;"13"</f>
        <v>Объем: 226=120+80+13+13</v>
      </c>
    </row>
    <row r="472" spans="1:29" ht="14.25" x14ac:dyDescent="0.2">
      <c r="A472" s="40"/>
      <c r="B472" s="40"/>
      <c r="C472" s="40" t="s">
        <v>2183</v>
      </c>
      <c r="D472" s="42"/>
      <c r="E472" s="41"/>
      <c r="F472" s="44">
        <f>Source!AO415</f>
        <v>14.87</v>
      </c>
      <c r="G472" s="45" t="s">
        <v>2257</v>
      </c>
      <c r="H472" s="41">
        <f>Source!AV416</f>
        <v>1.0669999999999999</v>
      </c>
      <c r="I472" s="44">
        <f>Source!S415</f>
        <v>4518.08</v>
      </c>
      <c r="J472" s="41">
        <f>IF(Source!BA416&lt;&gt; 0, Source!BA416, 1)</f>
        <v>56.35</v>
      </c>
      <c r="K472" s="44">
        <f>Source!S416</f>
        <v>254593.81</v>
      </c>
    </row>
    <row r="473" spans="1:29" ht="28.5" x14ac:dyDescent="0.2">
      <c r="A473" s="40"/>
      <c r="B473" s="40"/>
      <c r="C473" s="40" t="s">
        <v>2185</v>
      </c>
      <c r="D473" s="42"/>
      <c r="E473" s="41"/>
      <c r="F473" s="44">
        <f>Source!AM415</f>
        <v>2.38</v>
      </c>
      <c r="G473" s="45" t="s">
        <v>2265</v>
      </c>
      <c r="H473" s="41">
        <f>Source!AV416</f>
        <v>1.0669999999999999</v>
      </c>
      <c r="I473" s="44">
        <f>Source!Q415</f>
        <v>954.54</v>
      </c>
      <c r="J473" s="41">
        <f>IF(Source!BB416&lt;&gt; 0, Source!BB416, 1)</f>
        <v>14.55</v>
      </c>
      <c r="K473" s="44">
        <f>Source!Q416</f>
        <v>13888.56</v>
      </c>
    </row>
    <row r="474" spans="1:29" ht="28.5" x14ac:dyDescent="0.2">
      <c r="A474" s="40"/>
      <c r="B474" s="40"/>
      <c r="C474" s="40" t="s">
        <v>2187</v>
      </c>
      <c r="D474" s="42"/>
      <c r="E474" s="41"/>
      <c r="F474" s="44">
        <f>Source!AN415</f>
        <v>0.13</v>
      </c>
      <c r="G474" s="45" t="s">
        <v>2265</v>
      </c>
      <c r="H474" s="41">
        <f>Source!AV416</f>
        <v>1.0669999999999999</v>
      </c>
      <c r="I474" s="46">
        <f>Source!R415</f>
        <v>52.14</v>
      </c>
      <c r="J474" s="41">
        <f>IF(Source!BS416&lt;&gt; 0, Source!BS416, 1)</f>
        <v>56.35</v>
      </c>
      <c r="K474" s="46">
        <f>Source!R416</f>
        <v>2938.09</v>
      </c>
    </row>
    <row r="475" spans="1:29" ht="14.25" x14ac:dyDescent="0.2">
      <c r="A475" s="40"/>
      <c r="B475" s="40"/>
      <c r="C475" s="40" t="s">
        <v>2188</v>
      </c>
      <c r="D475" s="42"/>
      <c r="E475" s="41"/>
      <c r="F475" s="44">
        <f>Source!AL415</f>
        <v>7.92</v>
      </c>
      <c r="G475" s="45" t="s">
        <v>3</v>
      </c>
      <c r="H475" s="41">
        <f>Source!AW416</f>
        <v>1</v>
      </c>
      <c r="I475" s="44">
        <f>Source!P415</f>
        <v>1789.92</v>
      </c>
      <c r="J475" s="41">
        <f>IF(Source!BC416&lt;&gt; 0, Source!BC416, 1)</f>
        <v>7.82</v>
      </c>
      <c r="K475" s="44">
        <f>Source!P416</f>
        <v>13997.17</v>
      </c>
    </row>
    <row r="476" spans="1:29" ht="14.25" x14ac:dyDescent="0.2">
      <c r="A476" s="40"/>
      <c r="B476" s="40"/>
      <c r="C476" s="40" t="s">
        <v>2189</v>
      </c>
      <c r="D476" s="42" t="s">
        <v>2190</v>
      </c>
      <c r="E476" s="41">
        <f>Source!BZ416</f>
        <v>109</v>
      </c>
      <c r="F476" s="44"/>
      <c r="G476" s="43"/>
      <c r="H476" s="41"/>
      <c r="I476" s="44">
        <f>SUM(Q470:Q475)</f>
        <v>4981.54</v>
      </c>
      <c r="J476" s="41">
        <f>Source!AT416</f>
        <v>109</v>
      </c>
      <c r="K476" s="44">
        <f>SUM(R470:R475)</f>
        <v>280709.77</v>
      </c>
    </row>
    <row r="477" spans="1:29" ht="14.25" x14ac:dyDescent="0.2">
      <c r="A477" s="40"/>
      <c r="B477" s="40"/>
      <c r="C477" s="40" t="s">
        <v>2191</v>
      </c>
      <c r="D477" s="42" t="s">
        <v>2190</v>
      </c>
      <c r="E477" s="41">
        <f>Source!CA416</f>
        <v>61</v>
      </c>
      <c r="F477" s="44"/>
      <c r="G477" s="43"/>
      <c r="H477" s="41"/>
      <c r="I477" s="44">
        <f>SUM(S470:S476)</f>
        <v>2787.83</v>
      </c>
      <c r="J477" s="41">
        <f>Source!AU416</f>
        <v>61</v>
      </c>
      <c r="K477" s="44">
        <f>SUM(T470:T476)</f>
        <v>157094.46</v>
      </c>
    </row>
    <row r="478" spans="1:29" ht="14.25" x14ac:dyDescent="0.2">
      <c r="A478" s="47"/>
      <c r="B478" s="47"/>
      <c r="C478" s="47" t="s">
        <v>2192</v>
      </c>
      <c r="D478" s="48" t="s">
        <v>2193</v>
      </c>
      <c r="E478" s="49">
        <f>Source!AQ415</f>
        <v>1.22</v>
      </c>
      <c r="F478" s="50"/>
      <c r="G478" s="51" t="s">
        <v>2257</v>
      </c>
      <c r="H478" s="49">
        <f>Source!AV416</f>
        <v>1.0669999999999999</v>
      </c>
      <c r="I478" s="50">
        <f>Source!U415</f>
        <v>370.6834824</v>
      </c>
      <c r="J478" s="49"/>
      <c r="K478" s="50"/>
    </row>
    <row r="479" spans="1:29" ht="15" x14ac:dyDescent="0.2">
      <c r="C479" s="52" t="s">
        <v>2194</v>
      </c>
      <c r="H479" s="53">
        <f>I472+I473+I475+I476+I477+0-0-0</f>
        <v>15031.91</v>
      </c>
      <c r="I479" s="53"/>
      <c r="J479" s="53">
        <f>K472+K473+K475+K476+K477+0-0-0</f>
        <v>720283.77</v>
      </c>
      <c r="K479" s="53"/>
    </row>
    <row r="480" spans="1:29" ht="15" hidden="1" x14ac:dyDescent="0.2">
      <c r="C480" s="52" t="s">
        <v>2195</v>
      </c>
      <c r="H480" s="55">
        <f>0+0</f>
        <v>0</v>
      </c>
      <c r="I480" s="55"/>
      <c r="J480" s="55">
        <f>0+0</f>
        <v>0</v>
      </c>
      <c r="K480" s="55"/>
    </row>
    <row r="481" spans="1:29" ht="15" x14ac:dyDescent="0.2">
      <c r="C481" s="52" t="s">
        <v>2196</v>
      </c>
      <c r="H481" s="55">
        <f>I472+I473+I475+I476+I477+0</f>
        <v>15031.91</v>
      </c>
      <c r="I481" s="55"/>
      <c r="J481" s="55">
        <f>K472+K473+K475+K476+K477+0</f>
        <v>720283.77</v>
      </c>
      <c r="K481" s="55"/>
      <c r="O481" s="56">
        <f>I472+I473+I475+I476+I477+0</f>
        <v>15031.91</v>
      </c>
      <c r="P481" s="56">
        <f>K472+K473+K475+K476+K477+0</f>
        <v>720283.77</v>
      </c>
    </row>
    <row r="483" spans="1:29" ht="42.75" x14ac:dyDescent="0.2">
      <c r="A483" s="47">
        <v>81</v>
      </c>
      <c r="B483" s="47" t="str">
        <f>Source!F417</f>
        <v>1.19-11-187</v>
      </c>
      <c r="C483" s="47" t="s">
        <v>447</v>
      </c>
      <c r="D483" s="48" t="str">
        <f>Source!H417</f>
        <v>шт.</v>
      </c>
      <c r="E483" s="49">
        <f>Source!I417</f>
        <v>120</v>
      </c>
      <c r="F483" s="50">
        <f>Source!AL417</f>
        <v>1362.71</v>
      </c>
      <c r="G483" s="51" t="s">
        <v>3</v>
      </c>
      <c r="H483" s="49">
        <f>Source!AW418</f>
        <v>1</v>
      </c>
      <c r="I483" s="50">
        <f>Source!P417</f>
        <v>163525.20000000001</v>
      </c>
      <c r="J483" s="49">
        <f>IF(Source!BC418&lt;&gt; 0, Source!BC418, 1)</f>
        <v>2.75</v>
      </c>
      <c r="K483" s="50">
        <f>Source!P418</f>
        <v>449694.3</v>
      </c>
      <c r="Q483">
        <f>Source!X417</f>
        <v>0</v>
      </c>
      <c r="R483">
        <f>Source!X418</f>
        <v>0</v>
      </c>
      <c r="S483">
        <f>Source!Y417</f>
        <v>0</v>
      </c>
      <c r="T483">
        <f>Source!Y418</f>
        <v>0</v>
      </c>
      <c r="U483">
        <f>ROUND((175/100)*ROUND(Source!R417, 2), 2)</f>
        <v>0</v>
      </c>
      <c r="V483">
        <f>ROUND((0/100)*ROUND(Source!R418, 2), 2)</f>
        <v>0</v>
      </c>
      <c r="AC483">
        <v>3</v>
      </c>
    </row>
    <row r="484" spans="1:29" ht="15" x14ac:dyDescent="0.2">
      <c r="C484" s="52" t="s">
        <v>2196</v>
      </c>
      <c r="H484" s="53">
        <f>I483+0</f>
        <v>163525.20000000001</v>
      </c>
      <c r="I484" s="53"/>
      <c r="J484" s="53">
        <f>K483+0</f>
        <v>449694.3</v>
      </c>
      <c r="K484" s="53"/>
      <c r="O484" s="56">
        <f>I483+0</f>
        <v>163525.20000000001</v>
      </c>
      <c r="P484" s="56">
        <f>K483+0</f>
        <v>449694.3</v>
      </c>
    </row>
    <row r="486" spans="1:29" ht="42.75" x14ac:dyDescent="0.2">
      <c r="A486" s="40">
        <v>82</v>
      </c>
      <c r="B486" s="40" t="str">
        <f>Source!F419</f>
        <v>1.19-7-16</v>
      </c>
      <c r="C486" s="40" t="s">
        <v>451</v>
      </c>
      <c r="D486" s="42" t="str">
        <f>Source!H419</f>
        <v>шт.</v>
      </c>
      <c r="E486" s="41">
        <f>Source!I419</f>
        <v>80</v>
      </c>
      <c r="F486" s="44">
        <f>Source!AL419</f>
        <v>69.22</v>
      </c>
      <c r="G486" s="45" t="s">
        <v>3</v>
      </c>
      <c r="H486" s="41">
        <f>Source!AW420</f>
        <v>1</v>
      </c>
      <c r="I486" s="44">
        <f>Source!P419</f>
        <v>5537.6</v>
      </c>
      <c r="J486" s="41">
        <f>IF(Source!BC420&lt;&gt; 0, Source!BC420, 1)</f>
        <v>3.05</v>
      </c>
      <c r="K486" s="44">
        <f>Source!P420</f>
        <v>16889.68</v>
      </c>
      <c r="Q486">
        <f>Source!X419</f>
        <v>0</v>
      </c>
      <c r="R486">
        <f>Source!X420</f>
        <v>0</v>
      </c>
      <c r="S486">
        <f>Source!Y419</f>
        <v>0</v>
      </c>
      <c r="T486">
        <f>Source!Y420</f>
        <v>0</v>
      </c>
      <c r="U486">
        <f>ROUND((175/100)*ROUND(Source!R419, 2), 2)</f>
        <v>0</v>
      </c>
      <c r="V486">
        <f>ROUND((0/100)*ROUND(Source!R420, 2), 2)</f>
        <v>0</v>
      </c>
      <c r="AC486">
        <v>3</v>
      </c>
    </row>
    <row r="487" spans="1:29" x14ac:dyDescent="0.2">
      <c r="A487" s="67"/>
      <c r="B487" s="67"/>
      <c r="C487" s="68" t="str">
        <f>"Объем: "&amp;Source!I419&amp;"=8+"&amp;"72"</f>
        <v>Объем: 80=8+72</v>
      </c>
      <c r="D487" s="67"/>
      <c r="E487" s="67"/>
      <c r="F487" s="67"/>
      <c r="G487" s="67"/>
      <c r="H487" s="67"/>
      <c r="I487" s="67"/>
      <c r="J487" s="67"/>
      <c r="K487" s="67"/>
    </row>
    <row r="488" spans="1:29" ht="15" x14ac:dyDescent="0.2">
      <c r="C488" s="52" t="s">
        <v>2196</v>
      </c>
      <c r="H488" s="53">
        <f>I486+0</f>
        <v>5537.6</v>
      </c>
      <c r="I488" s="53"/>
      <c r="J488" s="53">
        <f>K486+0</f>
        <v>16889.68</v>
      </c>
      <c r="K488" s="53"/>
      <c r="O488" s="56">
        <f>I486+0</f>
        <v>5537.6</v>
      </c>
      <c r="P488" s="56">
        <f>K486+0</f>
        <v>16889.68</v>
      </c>
    </row>
    <row r="490" spans="1:29" ht="42.75" x14ac:dyDescent="0.2">
      <c r="A490" s="40">
        <v>83</v>
      </c>
      <c r="B490" s="40" t="str">
        <f>Source!F421</f>
        <v>1.19-7-17</v>
      </c>
      <c r="C490" s="40" t="s">
        <v>455</v>
      </c>
      <c r="D490" s="42" t="str">
        <f>Source!H421</f>
        <v>шт.</v>
      </c>
      <c r="E490" s="41">
        <f>Source!I421</f>
        <v>13</v>
      </c>
      <c r="F490" s="44">
        <f>Source!AL421</f>
        <v>79.61</v>
      </c>
      <c r="G490" s="45" t="s">
        <v>3</v>
      </c>
      <c r="H490" s="41">
        <f>Source!AW422</f>
        <v>1</v>
      </c>
      <c r="I490" s="44">
        <f>Source!P421</f>
        <v>1034.93</v>
      </c>
      <c r="J490" s="41">
        <f>IF(Source!BC422&lt;&gt; 0, Source!BC422, 1)</f>
        <v>3.27</v>
      </c>
      <c r="K490" s="44">
        <f>Source!P422</f>
        <v>3384.22</v>
      </c>
      <c r="Q490">
        <f>Source!X421</f>
        <v>0</v>
      </c>
      <c r="R490">
        <f>Source!X422</f>
        <v>0</v>
      </c>
      <c r="S490">
        <f>Source!Y421</f>
        <v>0</v>
      </c>
      <c r="T490">
        <f>Source!Y422</f>
        <v>0</v>
      </c>
      <c r="U490">
        <f>ROUND((175/100)*ROUND(Source!R421, 2), 2)</f>
        <v>0</v>
      </c>
      <c r="V490">
        <f>ROUND((0/100)*ROUND(Source!R422, 2), 2)</f>
        <v>0</v>
      </c>
      <c r="AC490">
        <v>3</v>
      </c>
    </row>
    <row r="491" spans="1:29" x14ac:dyDescent="0.2">
      <c r="A491" s="67"/>
      <c r="B491" s="67"/>
      <c r="C491" s="68" t="str">
        <f>"Объем: "&amp;Source!I421&amp;"=8+"&amp;"5"</f>
        <v>Объем: 13=8+5</v>
      </c>
      <c r="D491" s="67"/>
      <c r="E491" s="67"/>
      <c r="F491" s="67"/>
      <c r="G491" s="67"/>
      <c r="H491" s="67"/>
      <c r="I491" s="67"/>
      <c r="J491" s="67"/>
      <c r="K491" s="67"/>
    </row>
    <row r="492" spans="1:29" ht="15" x14ac:dyDescent="0.2">
      <c r="C492" s="52" t="s">
        <v>2196</v>
      </c>
      <c r="H492" s="53">
        <f>I490+0</f>
        <v>1034.93</v>
      </c>
      <c r="I492" s="53"/>
      <c r="J492" s="53">
        <f>K490+0</f>
        <v>3384.22</v>
      </c>
      <c r="K492" s="53"/>
      <c r="O492" s="56">
        <f>I490+0</f>
        <v>1034.93</v>
      </c>
      <c r="P492" s="56">
        <f>K490+0</f>
        <v>3384.22</v>
      </c>
    </row>
    <row r="494" spans="1:29" ht="42.75" x14ac:dyDescent="0.2">
      <c r="A494" s="40">
        <v>84</v>
      </c>
      <c r="B494" s="40" t="str">
        <f>Source!F423</f>
        <v>1.19-7-18</v>
      </c>
      <c r="C494" s="40" t="s">
        <v>459</v>
      </c>
      <c r="D494" s="42" t="str">
        <f>Source!H423</f>
        <v>шт.</v>
      </c>
      <c r="E494" s="41">
        <f>Source!I423</f>
        <v>13</v>
      </c>
      <c r="F494" s="44">
        <f>Source!AL423</f>
        <v>110.77</v>
      </c>
      <c r="G494" s="45" t="s">
        <v>3</v>
      </c>
      <c r="H494" s="41">
        <f>Source!AW424</f>
        <v>1</v>
      </c>
      <c r="I494" s="44">
        <f>Source!P423</f>
        <v>1440.01</v>
      </c>
      <c r="J494" s="41">
        <f>IF(Source!BC424&lt;&gt; 0, Source!BC424, 1)</f>
        <v>3.18</v>
      </c>
      <c r="K494" s="44">
        <f>Source!P424</f>
        <v>4579.2299999999996</v>
      </c>
      <c r="Q494">
        <f>Source!X423</f>
        <v>0</v>
      </c>
      <c r="R494">
        <f>Source!X424</f>
        <v>0</v>
      </c>
      <c r="S494">
        <f>Source!Y423</f>
        <v>0</v>
      </c>
      <c r="T494">
        <f>Source!Y424</f>
        <v>0</v>
      </c>
      <c r="U494">
        <f>ROUND((175/100)*ROUND(Source!R423, 2), 2)</f>
        <v>0</v>
      </c>
      <c r="V494">
        <f>ROUND((0/100)*ROUND(Source!R424, 2), 2)</f>
        <v>0</v>
      </c>
      <c r="AC494">
        <v>3</v>
      </c>
    </row>
    <row r="495" spans="1:29" x14ac:dyDescent="0.2">
      <c r="A495" s="67"/>
      <c r="B495" s="67"/>
      <c r="C495" s="68" t="str">
        <f>"Объем: "&amp;Source!I423&amp;"=10+"&amp;"3"</f>
        <v>Объем: 13=10+3</v>
      </c>
      <c r="D495" s="67"/>
      <c r="E495" s="67"/>
      <c r="F495" s="67"/>
      <c r="G495" s="67"/>
      <c r="H495" s="67"/>
      <c r="I495" s="67"/>
      <c r="J495" s="67"/>
      <c r="K495" s="67"/>
    </row>
    <row r="496" spans="1:29" ht="15" x14ac:dyDescent="0.2">
      <c r="C496" s="52" t="s">
        <v>2196</v>
      </c>
      <c r="H496" s="53">
        <f>I494+0</f>
        <v>1440.01</v>
      </c>
      <c r="I496" s="53"/>
      <c r="J496" s="53">
        <f>K494+0</f>
        <v>4579.2299999999996</v>
      </c>
      <c r="K496" s="53"/>
      <c r="O496" s="56">
        <f>I494+0</f>
        <v>1440.01</v>
      </c>
      <c r="P496" s="56">
        <f>K494+0</f>
        <v>4579.2299999999996</v>
      </c>
    </row>
    <row r="498" spans="1:29" ht="42.75" x14ac:dyDescent="0.2">
      <c r="A498" s="40">
        <v>85</v>
      </c>
      <c r="B498" s="40" t="str">
        <f>Source!F425</f>
        <v>3.20-21-2</v>
      </c>
      <c r="C498" s="40" t="s">
        <v>463</v>
      </c>
      <c r="D498" s="42" t="str">
        <f>Source!H425</f>
        <v>1 дефлектор</v>
      </c>
      <c r="E498" s="41">
        <f>Source!I425</f>
        <v>3</v>
      </c>
      <c r="F498" s="44"/>
      <c r="G498" s="43"/>
      <c r="H498" s="41"/>
      <c r="I498" s="44"/>
      <c r="J498" s="41"/>
      <c r="K498" s="44"/>
      <c r="Q498">
        <f>Source!X425</f>
        <v>185.05</v>
      </c>
      <c r="R498">
        <f>Source!X426</f>
        <v>10427.530000000001</v>
      </c>
      <c r="S498">
        <f>Source!Y425</f>
        <v>103.56</v>
      </c>
      <c r="T498">
        <f>Source!Y426</f>
        <v>5835.59</v>
      </c>
      <c r="U498">
        <f>ROUND((175/100)*ROUND(Source!R425, 2), 2)</f>
        <v>1.1599999999999999</v>
      </c>
      <c r="V498">
        <f>ROUND((0/100)*ROUND(Source!R426, 2), 2)</f>
        <v>0</v>
      </c>
      <c r="AC498">
        <v>0</v>
      </c>
    </row>
    <row r="499" spans="1:29" ht="28.5" x14ac:dyDescent="0.2">
      <c r="A499" s="40"/>
      <c r="B499" s="40"/>
      <c r="C499" s="40" t="s">
        <v>2183</v>
      </c>
      <c r="D499" s="42"/>
      <c r="E499" s="41"/>
      <c r="F499" s="44">
        <f>Source!AO425</f>
        <v>36.46</v>
      </c>
      <c r="G499" s="45" t="s">
        <v>2184</v>
      </c>
      <c r="H499" s="41">
        <f>Source!AV426</f>
        <v>1.0669999999999999</v>
      </c>
      <c r="I499" s="44">
        <f>Source!S425</f>
        <v>169.11</v>
      </c>
      <c r="J499" s="41">
        <f>IF(Source!BA426&lt;&gt; 0, Source!BA426, 1)</f>
        <v>56.35</v>
      </c>
      <c r="K499" s="44">
        <f>Source!S426</f>
        <v>9529.35</v>
      </c>
    </row>
    <row r="500" spans="1:29" ht="28.5" x14ac:dyDescent="0.2">
      <c r="A500" s="40"/>
      <c r="B500" s="40"/>
      <c r="C500" s="40" t="s">
        <v>2185</v>
      </c>
      <c r="D500" s="42"/>
      <c r="E500" s="41"/>
      <c r="F500" s="44">
        <f>Source!AM425</f>
        <v>1.08</v>
      </c>
      <c r="G500" s="45" t="s">
        <v>2186</v>
      </c>
      <c r="H500" s="41">
        <f>Source!AV426</f>
        <v>1.0669999999999999</v>
      </c>
      <c r="I500" s="44">
        <f>Source!Q425</f>
        <v>5.44</v>
      </c>
      <c r="J500" s="41">
        <f>IF(Source!BB426&lt;&gt; 0, Source!BB426, 1)</f>
        <v>15.29</v>
      </c>
      <c r="K500" s="44">
        <f>Source!Q426</f>
        <v>83.18</v>
      </c>
    </row>
    <row r="501" spans="1:29" ht="28.5" x14ac:dyDescent="0.2">
      <c r="A501" s="40"/>
      <c r="B501" s="40"/>
      <c r="C501" s="40" t="s">
        <v>2187</v>
      </c>
      <c r="D501" s="42"/>
      <c r="E501" s="41"/>
      <c r="F501" s="44">
        <f>Source!AN425</f>
        <v>0.13</v>
      </c>
      <c r="G501" s="45" t="s">
        <v>2186</v>
      </c>
      <c r="H501" s="41">
        <f>Source!AV426</f>
        <v>1.0669999999999999</v>
      </c>
      <c r="I501" s="46">
        <f>Source!R425</f>
        <v>0.66</v>
      </c>
      <c r="J501" s="41">
        <f>IF(Source!BS426&lt;&gt; 0, Source!BS426, 1)</f>
        <v>56.35</v>
      </c>
      <c r="K501" s="46">
        <f>Source!R426</f>
        <v>37.19</v>
      </c>
    </row>
    <row r="502" spans="1:29" ht="14.25" x14ac:dyDescent="0.2">
      <c r="A502" s="40"/>
      <c r="B502" s="40"/>
      <c r="C502" s="40" t="s">
        <v>2188</v>
      </c>
      <c r="D502" s="42"/>
      <c r="E502" s="41"/>
      <c r="F502" s="44">
        <f>Source!AL425</f>
        <v>2.7</v>
      </c>
      <c r="G502" s="45" t="s">
        <v>3</v>
      </c>
      <c r="H502" s="41">
        <f>Source!AW426</f>
        <v>1</v>
      </c>
      <c r="I502" s="44">
        <f>Source!P425</f>
        <v>8.1</v>
      </c>
      <c r="J502" s="41">
        <f>IF(Source!BC426&lt;&gt; 0, Source!BC426, 1)</f>
        <v>6.63</v>
      </c>
      <c r="K502" s="44">
        <f>Source!P426</f>
        <v>53.7</v>
      </c>
    </row>
    <row r="503" spans="1:29" ht="14.25" x14ac:dyDescent="0.2">
      <c r="A503" s="40"/>
      <c r="B503" s="40"/>
      <c r="C503" s="40" t="s">
        <v>2189</v>
      </c>
      <c r="D503" s="42" t="s">
        <v>2190</v>
      </c>
      <c r="E503" s="41">
        <f>Source!BZ426</f>
        <v>109</v>
      </c>
      <c r="F503" s="44"/>
      <c r="G503" s="43"/>
      <c r="H503" s="41"/>
      <c r="I503" s="44">
        <f>SUM(Q498:Q502)</f>
        <v>185.05</v>
      </c>
      <c r="J503" s="41">
        <f>Source!AT426</f>
        <v>109</v>
      </c>
      <c r="K503" s="44">
        <f>SUM(R498:R502)</f>
        <v>10427.530000000001</v>
      </c>
    </row>
    <row r="504" spans="1:29" ht="14.25" x14ac:dyDescent="0.2">
      <c r="A504" s="40"/>
      <c r="B504" s="40"/>
      <c r="C504" s="40" t="s">
        <v>2191</v>
      </c>
      <c r="D504" s="42" t="s">
        <v>2190</v>
      </c>
      <c r="E504" s="41">
        <f>Source!CA426</f>
        <v>61</v>
      </c>
      <c r="F504" s="44"/>
      <c r="G504" s="43"/>
      <c r="H504" s="41"/>
      <c r="I504" s="44">
        <f>SUM(S498:S503)</f>
        <v>103.56</v>
      </c>
      <c r="J504" s="41">
        <f>Source!AU426</f>
        <v>61</v>
      </c>
      <c r="K504" s="44">
        <f>SUM(T498:T503)</f>
        <v>5835.59</v>
      </c>
    </row>
    <row r="505" spans="1:29" ht="28.5" x14ac:dyDescent="0.2">
      <c r="A505" s="47"/>
      <c r="B505" s="47"/>
      <c r="C505" s="47" t="s">
        <v>2192</v>
      </c>
      <c r="D505" s="48" t="s">
        <v>2193</v>
      </c>
      <c r="E505" s="49">
        <f>Source!AQ425</f>
        <v>3.14</v>
      </c>
      <c r="F505" s="50"/>
      <c r="G505" s="51" t="s">
        <v>2184</v>
      </c>
      <c r="H505" s="49">
        <f>Source!AV426</f>
        <v>1.0669999999999999</v>
      </c>
      <c r="I505" s="50">
        <f>Source!U425</f>
        <v>14.564101859999997</v>
      </c>
      <c r="J505" s="49"/>
      <c r="K505" s="50"/>
    </row>
    <row r="506" spans="1:29" ht="15" x14ac:dyDescent="0.2">
      <c r="C506" s="52" t="s">
        <v>2194</v>
      </c>
      <c r="H506" s="53">
        <f>I499+I500+I502+I503+I504+0-0-0</f>
        <v>471.26000000000005</v>
      </c>
      <c r="I506" s="53"/>
      <c r="J506" s="53">
        <f>K499+K500+K502+K503+K504+0-0-0</f>
        <v>25929.350000000002</v>
      </c>
      <c r="K506" s="53"/>
    </row>
    <row r="507" spans="1:29" ht="15" hidden="1" x14ac:dyDescent="0.2">
      <c r="C507" s="52" t="s">
        <v>2195</v>
      </c>
      <c r="H507" s="55">
        <f>0+0</f>
        <v>0</v>
      </c>
      <c r="I507" s="55"/>
      <c r="J507" s="55">
        <f>0+0</f>
        <v>0</v>
      </c>
      <c r="K507" s="55"/>
    </row>
    <row r="508" spans="1:29" ht="15" x14ac:dyDescent="0.2">
      <c r="C508" s="52" t="s">
        <v>2196</v>
      </c>
      <c r="H508" s="55">
        <f>I499+I500+I502+I503+I504+0</f>
        <v>471.26000000000005</v>
      </c>
      <c r="I508" s="55"/>
      <c r="J508" s="55">
        <f>K499+K500+K502+K503+K504+0</f>
        <v>25929.350000000002</v>
      </c>
      <c r="K508" s="55"/>
      <c r="O508" s="56">
        <f>I499+I500+I502+I503+I504+0</f>
        <v>471.26000000000005</v>
      </c>
      <c r="P508" s="56">
        <f>K499+K500+K502+K503+K504+0</f>
        <v>25929.350000000002</v>
      </c>
    </row>
    <row r="510" spans="1:29" ht="57" x14ac:dyDescent="0.2">
      <c r="A510" s="47">
        <v>86</v>
      </c>
      <c r="B510" s="47" t="str">
        <f>Source!F427</f>
        <v>1.19-5-104</v>
      </c>
      <c r="C510" s="47" t="s">
        <v>468</v>
      </c>
      <c r="D510" s="48" t="str">
        <f>Source!H427</f>
        <v>шт.</v>
      </c>
      <c r="E510" s="49">
        <f>Source!I427</f>
        <v>1</v>
      </c>
      <c r="F510" s="50">
        <f>Source!AL427</f>
        <v>1016.94</v>
      </c>
      <c r="G510" s="51" t="s">
        <v>3</v>
      </c>
      <c r="H510" s="49">
        <f>Source!AW428</f>
        <v>1</v>
      </c>
      <c r="I510" s="50">
        <f>Source!P427</f>
        <v>1016.94</v>
      </c>
      <c r="J510" s="49">
        <f>IF(Source!BC428&lt;&gt; 0, Source!BC428, 1)</f>
        <v>3.27</v>
      </c>
      <c r="K510" s="50">
        <f>Source!P428</f>
        <v>3325.39</v>
      </c>
      <c r="Q510">
        <f>Source!X427</f>
        <v>0</v>
      </c>
      <c r="R510">
        <f>Source!X428</f>
        <v>0</v>
      </c>
      <c r="S510">
        <f>Source!Y427</f>
        <v>0</v>
      </c>
      <c r="T510">
        <f>Source!Y428</f>
        <v>0</v>
      </c>
      <c r="U510">
        <f>ROUND((175/100)*ROUND(Source!R427, 2), 2)</f>
        <v>0</v>
      </c>
      <c r="V510">
        <f>ROUND((0/100)*ROUND(Source!R428, 2), 2)</f>
        <v>0</v>
      </c>
      <c r="AC510">
        <v>3</v>
      </c>
    </row>
    <row r="511" spans="1:29" ht="15" x14ac:dyDescent="0.2">
      <c r="C511" s="52" t="s">
        <v>2196</v>
      </c>
      <c r="H511" s="53">
        <f>I510+0</f>
        <v>1016.94</v>
      </c>
      <c r="I511" s="53"/>
      <c r="J511" s="53">
        <f>K510+0</f>
        <v>3325.39</v>
      </c>
      <c r="K511" s="53"/>
      <c r="O511" s="56">
        <f>I510+0</f>
        <v>1016.94</v>
      </c>
      <c r="P511" s="56">
        <f>K510+0</f>
        <v>3325.39</v>
      </c>
    </row>
    <row r="513" spans="1:29" ht="57" x14ac:dyDescent="0.2">
      <c r="A513" s="47">
        <v>87</v>
      </c>
      <c r="B513" s="47" t="str">
        <f>Source!F429</f>
        <v>1.19-5-114</v>
      </c>
      <c r="C513" s="47" t="s">
        <v>472</v>
      </c>
      <c r="D513" s="48" t="str">
        <f>Source!H429</f>
        <v>шт.</v>
      </c>
      <c r="E513" s="49">
        <f>Source!I429</f>
        <v>2</v>
      </c>
      <c r="F513" s="50">
        <f>Source!AL429</f>
        <v>1032.1500000000001</v>
      </c>
      <c r="G513" s="51" t="s">
        <v>3</v>
      </c>
      <c r="H513" s="49">
        <f>Source!AW430</f>
        <v>1</v>
      </c>
      <c r="I513" s="50">
        <f>Source!P429</f>
        <v>2064.3000000000002</v>
      </c>
      <c r="J513" s="49">
        <f>IF(Source!BC430&lt;&gt; 0, Source!BC430, 1)</f>
        <v>3.68</v>
      </c>
      <c r="K513" s="50">
        <f>Source!P430</f>
        <v>7596.62</v>
      </c>
      <c r="Q513">
        <f>Source!X429</f>
        <v>0</v>
      </c>
      <c r="R513">
        <f>Source!X430</f>
        <v>0</v>
      </c>
      <c r="S513">
        <f>Source!Y429</f>
        <v>0</v>
      </c>
      <c r="T513">
        <f>Source!Y430</f>
        <v>0</v>
      </c>
      <c r="U513">
        <f>ROUND((175/100)*ROUND(Source!R429, 2), 2)</f>
        <v>0</v>
      </c>
      <c r="V513">
        <f>ROUND((0/100)*ROUND(Source!R430, 2), 2)</f>
        <v>0</v>
      </c>
      <c r="AC513">
        <v>3</v>
      </c>
    </row>
    <row r="514" spans="1:29" ht="15" x14ac:dyDescent="0.2">
      <c r="C514" s="52" t="s">
        <v>2196</v>
      </c>
      <c r="H514" s="53">
        <f>I513+0</f>
        <v>2064.3000000000002</v>
      </c>
      <c r="I514" s="53"/>
      <c r="J514" s="53">
        <f>K513+0</f>
        <v>7596.62</v>
      </c>
      <c r="K514" s="53"/>
      <c r="O514" s="56">
        <f>I513+0</f>
        <v>2064.3000000000002</v>
      </c>
      <c r="P514" s="56">
        <f>K513+0</f>
        <v>7596.62</v>
      </c>
    </row>
    <row r="516" spans="1:29" ht="42.75" x14ac:dyDescent="0.2">
      <c r="A516" s="40">
        <v>88</v>
      </c>
      <c r="B516" s="40" t="str">
        <f>Source!F431</f>
        <v>3.20-21-3</v>
      </c>
      <c r="C516" s="40" t="s">
        <v>476</v>
      </c>
      <c r="D516" s="42" t="str">
        <f>Source!H431</f>
        <v>1 дефлектор</v>
      </c>
      <c r="E516" s="41">
        <f>Source!I431</f>
        <v>8</v>
      </c>
      <c r="F516" s="44"/>
      <c r="G516" s="43"/>
      <c r="H516" s="41"/>
      <c r="I516" s="44"/>
      <c r="J516" s="41"/>
      <c r="K516" s="44"/>
      <c r="Q516">
        <f>Source!X431</f>
        <v>692.51</v>
      </c>
      <c r="R516">
        <f>Source!X432</f>
        <v>39022.93</v>
      </c>
      <c r="S516">
        <f>Source!Y431</f>
        <v>387.55</v>
      </c>
      <c r="T516">
        <f>Source!Y432</f>
        <v>21838.52</v>
      </c>
      <c r="U516">
        <f>ROUND((175/100)*ROUND(Source!R431, 2), 2)</f>
        <v>7.05</v>
      </c>
      <c r="V516">
        <f>ROUND((0/100)*ROUND(Source!R432, 2), 2)</f>
        <v>0</v>
      </c>
      <c r="AC516">
        <v>0</v>
      </c>
    </row>
    <row r="517" spans="1:29" ht="28.5" x14ac:dyDescent="0.2">
      <c r="A517" s="40"/>
      <c r="B517" s="40"/>
      <c r="C517" s="40" t="s">
        <v>2183</v>
      </c>
      <c r="D517" s="42"/>
      <c r="E517" s="41"/>
      <c r="F517" s="44">
        <f>Source!AO431</f>
        <v>51.04</v>
      </c>
      <c r="G517" s="45" t="s">
        <v>2184</v>
      </c>
      <c r="H517" s="41">
        <f>Source!AV432</f>
        <v>1.0669999999999999</v>
      </c>
      <c r="I517" s="44">
        <f>Source!S431</f>
        <v>631.29999999999995</v>
      </c>
      <c r="J517" s="41">
        <f>IF(Source!BA432&lt;&gt; 0, Source!BA432, 1)</f>
        <v>56.35</v>
      </c>
      <c r="K517" s="44">
        <f>Source!S432</f>
        <v>35573.760000000002</v>
      </c>
    </row>
    <row r="518" spans="1:29" ht="28.5" x14ac:dyDescent="0.2">
      <c r="A518" s="40"/>
      <c r="B518" s="40"/>
      <c r="C518" s="40" t="s">
        <v>2185</v>
      </c>
      <c r="D518" s="42"/>
      <c r="E518" s="41"/>
      <c r="F518" s="44">
        <f>Source!AM431</f>
        <v>2.98</v>
      </c>
      <c r="G518" s="45" t="s">
        <v>2186</v>
      </c>
      <c r="H518" s="41">
        <f>Source!AV432</f>
        <v>1.0669999999999999</v>
      </c>
      <c r="I518" s="44">
        <f>Source!Q431</f>
        <v>40.06</v>
      </c>
      <c r="J518" s="41">
        <f>IF(Source!BB432&lt;&gt; 0, Source!BB432, 1)</f>
        <v>14.53</v>
      </c>
      <c r="K518" s="44">
        <f>Source!Q432</f>
        <v>582.07000000000005</v>
      </c>
    </row>
    <row r="519" spans="1:29" ht="28.5" x14ac:dyDescent="0.2">
      <c r="A519" s="40"/>
      <c r="B519" s="40"/>
      <c r="C519" s="40" t="s">
        <v>2187</v>
      </c>
      <c r="D519" s="42"/>
      <c r="E519" s="41"/>
      <c r="F519" s="44">
        <f>Source!AN431</f>
        <v>0.3</v>
      </c>
      <c r="G519" s="45" t="s">
        <v>2186</v>
      </c>
      <c r="H519" s="41">
        <f>Source!AV432</f>
        <v>1.0669999999999999</v>
      </c>
      <c r="I519" s="46">
        <f>Source!R431</f>
        <v>4.03</v>
      </c>
      <c r="J519" s="41">
        <f>IF(Source!BS432&lt;&gt; 0, Source!BS432, 1)</f>
        <v>56.35</v>
      </c>
      <c r="K519" s="46">
        <f>Source!R432</f>
        <v>227.09</v>
      </c>
    </row>
    <row r="520" spans="1:29" ht="14.25" x14ac:dyDescent="0.2">
      <c r="A520" s="40"/>
      <c r="B520" s="40"/>
      <c r="C520" s="40" t="s">
        <v>2188</v>
      </c>
      <c r="D520" s="42"/>
      <c r="E520" s="41"/>
      <c r="F520" s="44">
        <f>Source!AL431</f>
        <v>4.2</v>
      </c>
      <c r="G520" s="45" t="s">
        <v>3</v>
      </c>
      <c r="H520" s="41">
        <f>Source!AW432</f>
        <v>1</v>
      </c>
      <c r="I520" s="44">
        <f>Source!P431</f>
        <v>33.6</v>
      </c>
      <c r="J520" s="41">
        <f>IF(Source!BC432&lt;&gt; 0, Source!BC432, 1)</f>
        <v>6.6</v>
      </c>
      <c r="K520" s="44">
        <f>Source!P432</f>
        <v>221.76</v>
      </c>
    </row>
    <row r="521" spans="1:29" ht="14.25" x14ac:dyDescent="0.2">
      <c r="A521" s="40"/>
      <c r="B521" s="40"/>
      <c r="C521" s="40" t="s">
        <v>2189</v>
      </c>
      <c r="D521" s="42" t="s">
        <v>2190</v>
      </c>
      <c r="E521" s="41">
        <f>Source!BZ432</f>
        <v>109</v>
      </c>
      <c r="F521" s="44"/>
      <c r="G521" s="43"/>
      <c r="H521" s="41"/>
      <c r="I521" s="44">
        <f>SUM(Q516:Q520)</f>
        <v>692.51</v>
      </c>
      <c r="J521" s="41">
        <f>Source!AT432</f>
        <v>109</v>
      </c>
      <c r="K521" s="44">
        <f>SUM(R516:R520)</f>
        <v>39022.93</v>
      </c>
    </row>
    <row r="522" spans="1:29" ht="14.25" x14ac:dyDescent="0.2">
      <c r="A522" s="40"/>
      <c r="B522" s="40"/>
      <c r="C522" s="40" t="s">
        <v>2191</v>
      </c>
      <c r="D522" s="42" t="s">
        <v>2190</v>
      </c>
      <c r="E522" s="41">
        <f>Source!CA432</f>
        <v>61</v>
      </c>
      <c r="F522" s="44"/>
      <c r="G522" s="43"/>
      <c r="H522" s="41"/>
      <c r="I522" s="44">
        <f>SUM(S516:S521)</f>
        <v>387.55</v>
      </c>
      <c r="J522" s="41">
        <f>Source!AU432</f>
        <v>61</v>
      </c>
      <c r="K522" s="44">
        <f>SUM(T516:T521)</f>
        <v>21838.52</v>
      </c>
    </row>
    <row r="523" spans="1:29" ht="28.5" x14ac:dyDescent="0.2">
      <c r="A523" s="47"/>
      <c r="B523" s="47"/>
      <c r="C523" s="47" t="s">
        <v>2192</v>
      </c>
      <c r="D523" s="48" t="s">
        <v>2193</v>
      </c>
      <c r="E523" s="49">
        <f>Source!AQ431</f>
        <v>4.45</v>
      </c>
      <c r="F523" s="50"/>
      <c r="G523" s="51" t="s">
        <v>2184</v>
      </c>
      <c r="H523" s="49">
        <f>Source!AV432</f>
        <v>1.0669999999999999</v>
      </c>
      <c r="I523" s="50">
        <f>Source!U431</f>
        <v>55.040554799999995</v>
      </c>
      <c r="J523" s="49"/>
      <c r="K523" s="50"/>
    </row>
    <row r="524" spans="1:29" ht="15" x14ac:dyDescent="0.2">
      <c r="C524" s="52" t="s">
        <v>2194</v>
      </c>
      <c r="H524" s="53">
        <f>I517+I518+I520+I521+I522+0-0-0</f>
        <v>1785.0199999999998</v>
      </c>
      <c r="I524" s="53"/>
      <c r="J524" s="53">
        <f>K517+K518+K520+K521+K522+0-0-0</f>
        <v>97239.040000000008</v>
      </c>
      <c r="K524" s="53"/>
    </row>
    <row r="525" spans="1:29" ht="15" hidden="1" x14ac:dyDescent="0.2">
      <c r="C525" s="52" t="s">
        <v>2195</v>
      </c>
      <c r="H525" s="55">
        <f>0+0</f>
        <v>0</v>
      </c>
      <c r="I525" s="55"/>
      <c r="J525" s="55">
        <f>0+0</f>
        <v>0</v>
      </c>
      <c r="K525" s="55"/>
    </row>
    <row r="526" spans="1:29" ht="15" x14ac:dyDescent="0.2">
      <c r="C526" s="52" t="s">
        <v>2196</v>
      </c>
      <c r="H526" s="55">
        <f>I517+I518+I520+I521+I522+0</f>
        <v>1785.0199999999998</v>
      </c>
      <c r="I526" s="55"/>
      <c r="J526" s="55">
        <f>K517+K518+K520+K521+K522+0</f>
        <v>97239.040000000008</v>
      </c>
      <c r="K526" s="55"/>
      <c r="O526" s="56">
        <f>I517+I518+I520+I521+I522+0</f>
        <v>1785.0199999999998</v>
      </c>
      <c r="P526" s="56">
        <f>K517+K518+K520+K521+K522+0</f>
        <v>97239.040000000008</v>
      </c>
    </row>
    <row r="528" spans="1:29" ht="42.75" x14ac:dyDescent="0.2">
      <c r="A528" s="47">
        <v>89</v>
      </c>
      <c r="B528" s="47" t="str">
        <f>Source!F433</f>
        <v>1.19-5-115</v>
      </c>
      <c r="C528" s="47" t="s">
        <v>480</v>
      </c>
      <c r="D528" s="48" t="str">
        <f>Source!H433</f>
        <v>шт.</v>
      </c>
      <c r="E528" s="49">
        <f>Source!I433</f>
        <v>8</v>
      </c>
      <c r="F528" s="50">
        <f>Source!AL433</f>
        <v>1518.85</v>
      </c>
      <c r="G528" s="51" t="s">
        <v>3</v>
      </c>
      <c r="H528" s="49">
        <f>Source!AW434</f>
        <v>1</v>
      </c>
      <c r="I528" s="50">
        <f>Source!P433</f>
        <v>12150.8</v>
      </c>
      <c r="J528" s="49">
        <f>IF(Source!BC434&lt;&gt; 0, Source!BC434, 1)</f>
        <v>4.54</v>
      </c>
      <c r="K528" s="50">
        <f>Source!P434</f>
        <v>55164.63</v>
      </c>
      <c r="Q528">
        <f>Source!X433</f>
        <v>0</v>
      </c>
      <c r="R528">
        <f>Source!X434</f>
        <v>0</v>
      </c>
      <c r="S528">
        <f>Source!Y433</f>
        <v>0</v>
      </c>
      <c r="T528">
        <f>Source!Y434</f>
        <v>0</v>
      </c>
      <c r="U528">
        <f>ROUND((175/100)*ROUND(Source!R433, 2), 2)</f>
        <v>0</v>
      </c>
      <c r="V528">
        <f>ROUND((0/100)*ROUND(Source!R434, 2), 2)</f>
        <v>0</v>
      </c>
      <c r="AC528">
        <v>3</v>
      </c>
    </row>
    <row r="529" spans="1:29" ht="15" x14ac:dyDescent="0.2">
      <c r="C529" s="52" t="s">
        <v>2196</v>
      </c>
      <c r="H529" s="53">
        <f>I528+0</f>
        <v>12150.8</v>
      </c>
      <c r="I529" s="53"/>
      <c r="J529" s="53">
        <f>K528+0</f>
        <v>55164.63</v>
      </c>
      <c r="K529" s="53"/>
      <c r="O529" s="56">
        <f>I528+0</f>
        <v>12150.8</v>
      </c>
      <c r="P529" s="56">
        <f>K528+0</f>
        <v>55164.63</v>
      </c>
    </row>
    <row r="531" spans="1:29" ht="42.75" x14ac:dyDescent="0.2">
      <c r="A531" s="40">
        <v>90</v>
      </c>
      <c r="B531" s="40" t="str">
        <f>Source!F435</f>
        <v>3.20-21-4</v>
      </c>
      <c r="C531" s="40" t="s">
        <v>484</v>
      </c>
      <c r="D531" s="42" t="str">
        <f>Source!H435</f>
        <v>1 дефлектор</v>
      </c>
      <c r="E531" s="41">
        <f>Source!I435</f>
        <v>2</v>
      </c>
      <c r="F531" s="44"/>
      <c r="G531" s="43"/>
      <c r="H531" s="41"/>
      <c r="I531" s="44"/>
      <c r="J531" s="41"/>
      <c r="K531" s="44"/>
      <c r="Q531">
        <f>Source!X435</f>
        <v>257.33</v>
      </c>
      <c r="R531">
        <f>Source!X436</f>
        <v>14500.38</v>
      </c>
      <c r="S531">
        <f>Source!Y435</f>
        <v>144.01</v>
      </c>
      <c r="T531">
        <f>Source!Y436</f>
        <v>8114.89</v>
      </c>
      <c r="U531">
        <f>ROUND((175/100)*ROUND(Source!R435, 2), 2)</f>
        <v>1.77</v>
      </c>
      <c r="V531">
        <f>ROUND((0/100)*ROUND(Source!R436, 2), 2)</f>
        <v>0</v>
      </c>
      <c r="AC531">
        <v>0</v>
      </c>
    </row>
    <row r="532" spans="1:29" ht="28.5" x14ac:dyDescent="0.2">
      <c r="A532" s="40"/>
      <c r="B532" s="40"/>
      <c r="C532" s="40" t="s">
        <v>2183</v>
      </c>
      <c r="D532" s="42"/>
      <c r="E532" s="41"/>
      <c r="F532" s="44">
        <f>Source!AO435</f>
        <v>76.02</v>
      </c>
      <c r="G532" s="45" t="s">
        <v>2184</v>
      </c>
      <c r="H532" s="41">
        <f>Source!AV436</f>
        <v>1.0669999999999999</v>
      </c>
      <c r="I532" s="44">
        <f>Source!S435</f>
        <v>235.07</v>
      </c>
      <c r="J532" s="41">
        <f>IF(Source!BA436&lt;&gt; 0, Source!BA436, 1)</f>
        <v>56.35</v>
      </c>
      <c r="K532" s="44">
        <f>Source!S436</f>
        <v>13246.19</v>
      </c>
    </row>
    <row r="533" spans="1:29" ht="28.5" x14ac:dyDescent="0.2">
      <c r="A533" s="40"/>
      <c r="B533" s="40"/>
      <c r="C533" s="40" t="s">
        <v>2185</v>
      </c>
      <c r="D533" s="42"/>
      <c r="E533" s="41"/>
      <c r="F533" s="44">
        <f>Source!AM435</f>
        <v>3.17</v>
      </c>
      <c r="G533" s="45" t="s">
        <v>2186</v>
      </c>
      <c r="H533" s="41">
        <f>Source!AV436</f>
        <v>1.0669999999999999</v>
      </c>
      <c r="I533" s="44">
        <f>Source!Q435</f>
        <v>10.65</v>
      </c>
      <c r="J533" s="41">
        <f>IF(Source!BB436&lt;&gt; 0, Source!BB436, 1)</f>
        <v>14.21</v>
      </c>
      <c r="K533" s="44">
        <f>Source!Q436</f>
        <v>151.34</v>
      </c>
    </row>
    <row r="534" spans="1:29" ht="28.5" x14ac:dyDescent="0.2">
      <c r="A534" s="40"/>
      <c r="B534" s="40"/>
      <c r="C534" s="40" t="s">
        <v>2187</v>
      </c>
      <c r="D534" s="42"/>
      <c r="E534" s="41"/>
      <c r="F534" s="44">
        <f>Source!AN435</f>
        <v>0.3</v>
      </c>
      <c r="G534" s="45" t="s">
        <v>2186</v>
      </c>
      <c r="H534" s="41">
        <f>Source!AV436</f>
        <v>1.0669999999999999</v>
      </c>
      <c r="I534" s="46">
        <f>Source!R435</f>
        <v>1.01</v>
      </c>
      <c r="J534" s="41">
        <f>IF(Source!BS436&lt;&gt; 0, Source!BS436, 1)</f>
        <v>56.35</v>
      </c>
      <c r="K534" s="46">
        <f>Source!R436</f>
        <v>56.91</v>
      </c>
    </row>
    <row r="535" spans="1:29" ht="14.25" x14ac:dyDescent="0.2">
      <c r="A535" s="40"/>
      <c r="B535" s="40"/>
      <c r="C535" s="40" t="s">
        <v>2188</v>
      </c>
      <c r="D535" s="42"/>
      <c r="E535" s="41"/>
      <c r="F535" s="44">
        <f>Source!AL435</f>
        <v>6.2</v>
      </c>
      <c r="G535" s="45" t="s">
        <v>3</v>
      </c>
      <c r="H535" s="41">
        <f>Source!AW436</f>
        <v>1</v>
      </c>
      <c r="I535" s="44">
        <f>Source!P435</f>
        <v>12.4</v>
      </c>
      <c r="J535" s="41">
        <f>IF(Source!BC436&lt;&gt; 0, Source!BC436, 1)</f>
        <v>6.64</v>
      </c>
      <c r="K535" s="44">
        <f>Source!P436</f>
        <v>82.34</v>
      </c>
    </row>
    <row r="536" spans="1:29" ht="14.25" x14ac:dyDescent="0.2">
      <c r="A536" s="40"/>
      <c r="B536" s="40"/>
      <c r="C536" s="40" t="s">
        <v>2189</v>
      </c>
      <c r="D536" s="42" t="s">
        <v>2190</v>
      </c>
      <c r="E536" s="41">
        <f>Source!BZ436</f>
        <v>109</v>
      </c>
      <c r="F536" s="44"/>
      <c r="G536" s="43"/>
      <c r="H536" s="41"/>
      <c r="I536" s="44">
        <f>SUM(Q531:Q535)</f>
        <v>257.33</v>
      </c>
      <c r="J536" s="41">
        <f>Source!AT436</f>
        <v>109</v>
      </c>
      <c r="K536" s="44">
        <f>SUM(R531:R535)</f>
        <v>14500.38</v>
      </c>
    </row>
    <row r="537" spans="1:29" ht="14.25" x14ac:dyDescent="0.2">
      <c r="A537" s="40"/>
      <c r="B537" s="40"/>
      <c r="C537" s="40" t="s">
        <v>2191</v>
      </c>
      <c r="D537" s="42" t="s">
        <v>2190</v>
      </c>
      <c r="E537" s="41">
        <f>Source!CA436</f>
        <v>61</v>
      </c>
      <c r="F537" s="44"/>
      <c r="G537" s="43"/>
      <c r="H537" s="41"/>
      <c r="I537" s="44">
        <f>SUM(S531:S536)</f>
        <v>144.01</v>
      </c>
      <c r="J537" s="41">
        <f>Source!AU436</f>
        <v>61</v>
      </c>
      <c r="K537" s="44">
        <f>SUM(T531:T536)</f>
        <v>8114.89</v>
      </c>
    </row>
    <row r="538" spans="1:29" ht="28.5" x14ac:dyDescent="0.2">
      <c r="A538" s="47"/>
      <c r="B538" s="47"/>
      <c r="C538" s="47" t="s">
        <v>2192</v>
      </c>
      <c r="D538" s="48" t="s">
        <v>2193</v>
      </c>
      <c r="E538" s="49">
        <f>Source!AQ435</f>
        <v>6.8</v>
      </c>
      <c r="F538" s="50"/>
      <c r="G538" s="51" t="s">
        <v>2184</v>
      </c>
      <c r="H538" s="49">
        <f>Source!AV436</f>
        <v>1.0669999999999999</v>
      </c>
      <c r="I538" s="50">
        <f>Source!U435</f>
        <v>21.026728799999997</v>
      </c>
      <c r="J538" s="49"/>
      <c r="K538" s="50"/>
    </row>
    <row r="539" spans="1:29" ht="15" x14ac:dyDescent="0.2">
      <c r="C539" s="52" t="s">
        <v>2194</v>
      </c>
      <c r="H539" s="53">
        <f>I532+I533+I535+I536+I537+0-0-0</f>
        <v>659.46</v>
      </c>
      <c r="I539" s="53"/>
      <c r="J539" s="53">
        <f>K532+K533+K535+K536+K537+0-0-0</f>
        <v>36095.14</v>
      </c>
      <c r="K539" s="53"/>
    </row>
    <row r="540" spans="1:29" ht="15" hidden="1" x14ac:dyDescent="0.2">
      <c r="C540" s="52" t="s">
        <v>2195</v>
      </c>
      <c r="H540" s="55">
        <f>0+0</f>
        <v>0</v>
      </c>
      <c r="I540" s="55"/>
      <c r="J540" s="55">
        <f>0+0</f>
        <v>0</v>
      </c>
      <c r="K540" s="55"/>
    </row>
    <row r="541" spans="1:29" ht="15" x14ac:dyDescent="0.2">
      <c r="C541" s="52" t="s">
        <v>2196</v>
      </c>
      <c r="H541" s="55">
        <f>I532+I533+I535+I536+I537+0</f>
        <v>659.46</v>
      </c>
      <c r="I541" s="55"/>
      <c r="J541" s="55">
        <f>K532+K533+K535+K536+K537+0</f>
        <v>36095.14</v>
      </c>
      <c r="K541" s="55"/>
      <c r="O541" s="56">
        <f>I532+I533+I535+I536+I537+0</f>
        <v>659.46</v>
      </c>
      <c r="P541" s="56">
        <f>K532+K533+K535+K536+K537+0</f>
        <v>36095.14</v>
      </c>
    </row>
    <row r="543" spans="1:29" ht="42.75" x14ac:dyDescent="0.2">
      <c r="A543" s="47">
        <v>91</v>
      </c>
      <c r="B543" s="47" t="str">
        <f>Source!F437</f>
        <v>1.19-5-116</v>
      </c>
      <c r="C543" s="47" t="s">
        <v>488</v>
      </c>
      <c r="D543" s="48" t="str">
        <f>Source!H437</f>
        <v>шт.</v>
      </c>
      <c r="E543" s="49">
        <f>Source!I437</f>
        <v>2</v>
      </c>
      <c r="F543" s="50">
        <f>Source!AL437</f>
        <v>2829.84</v>
      </c>
      <c r="G543" s="51" t="s">
        <v>3</v>
      </c>
      <c r="H543" s="49">
        <f>Source!AW438</f>
        <v>1</v>
      </c>
      <c r="I543" s="50">
        <f>Source!P437</f>
        <v>5659.68</v>
      </c>
      <c r="J543" s="49">
        <f>IF(Source!BC438&lt;&gt; 0, Source!BC438, 1)</f>
        <v>4.37</v>
      </c>
      <c r="K543" s="50">
        <f>Source!P438</f>
        <v>24732.799999999999</v>
      </c>
      <c r="Q543">
        <f>Source!X437</f>
        <v>0</v>
      </c>
      <c r="R543">
        <f>Source!X438</f>
        <v>0</v>
      </c>
      <c r="S543">
        <f>Source!Y437</f>
        <v>0</v>
      </c>
      <c r="T543">
        <f>Source!Y438</f>
        <v>0</v>
      </c>
      <c r="U543">
        <f>ROUND((175/100)*ROUND(Source!R437, 2), 2)</f>
        <v>0</v>
      </c>
      <c r="V543">
        <f>ROUND((0/100)*ROUND(Source!R438, 2), 2)</f>
        <v>0</v>
      </c>
      <c r="AC543">
        <v>3</v>
      </c>
    </row>
    <row r="544" spans="1:29" ht="15" x14ac:dyDescent="0.2">
      <c r="C544" s="52" t="s">
        <v>2196</v>
      </c>
      <c r="H544" s="53">
        <f>I543+0</f>
        <v>5659.68</v>
      </c>
      <c r="I544" s="53"/>
      <c r="J544" s="53">
        <f>K543+0</f>
        <v>24732.799999999999</v>
      </c>
      <c r="K544" s="53"/>
      <c r="O544" s="56">
        <f>I543+0</f>
        <v>5659.68</v>
      </c>
      <c r="P544" s="56">
        <f>K543+0</f>
        <v>24732.799999999999</v>
      </c>
    </row>
    <row r="546" spans="1:29" ht="42.75" x14ac:dyDescent="0.2">
      <c r="A546" s="40">
        <v>92</v>
      </c>
      <c r="B546" s="40" t="str">
        <f>Source!F439</f>
        <v>3.20-21-5</v>
      </c>
      <c r="C546" s="40" t="s">
        <v>492</v>
      </c>
      <c r="D546" s="42" t="str">
        <f>Source!H439</f>
        <v>1 дефлектор</v>
      </c>
      <c r="E546" s="41">
        <f>Source!I439</f>
        <v>2</v>
      </c>
      <c r="F546" s="44"/>
      <c r="G546" s="43"/>
      <c r="H546" s="41"/>
      <c r="I546" s="44"/>
      <c r="J546" s="41"/>
      <c r="K546" s="44"/>
      <c r="Q546">
        <f>Source!X439</f>
        <v>383.67</v>
      </c>
      <c r="R546">
        <f>Source!X440</f>
        <v>21619.759999999998</v>
      </c>
      <c r="S546">
        <f>Source!Y439</f>
        <v>214.71</v>
      </c>
      <c r="T546">
        <f>Source!Y440</f>
        <v>12099.13</v>
      </c>
      <c r="U546">
        <f>ROUND((175/100)*ROUND(Source!R439, 2), 2)</f>
        <v>4.9400000000000004</v>
      </c>
      <c r="V546">
        <f>ROUND((0/100)*ROUND(Source!R440, 2), 2)</f>
        <v>0</v>
      </c>
      <c r="AC546">
        <v>0</v>
      </c>
    </row>
    <row r="547" spans="1:29" ht="28.5" x14ac:dyDescent="0.2">
      <c r="A547" s="40"/>
      <c r="B547" s="40"/>
      <c r="C547" s="40" t="s">
        <v>2183</v>
      </c>
      <c r="D547" s="42"/>
      <c r="E547" s="41"/>
      <c r="F547" s="44">
        <f>Source!AO439</f>
        <v>112.92</v>
      </c>
      <c r="G547" s="45" t="s">
        <v>2184</v>
      </c>
      <c r="H547" s="41">
        <f>Source!AV440</f>
        <v>1.0669999999999999</v>
      </c>
      <c r="I547" s="44">
        <f>Source!S439</f>
        <v>349.17</v>
      </c>
      <c r="J547" s="41">
        <f>IF(Source!BA440&lt;&gt; 0, Source!BA440, 1)</f>
        <v>56.35</v>
      </c>
      <c r="K547" s="44">
        <f>Source!S440</f>
        <v>19675.73</v>
      </c>
    </row>
    <row r="548" spans="1:29" ht="28.5" x14ac:dyDescent="0.2">
      <c r="A548" s="40"/>
      <c r="B548" s="40"/>
      <c r="C548" s="40" t="s">
        <v>2185</v>
      </c>
      <c r="D548" s="42"/>
      <c r="E548" s="41"/>
      <c r="F548" s="44">
        <f>Source!AM439</f>
        <v>7.72</v>
      </c>
      <c r="G548" s="45" t="s">
        <v>2186</v>
      </c>
      <c r="H548" s="41">
        <f>Source!AV440</f>
        <v>1.0669999999999999</v>
      </c>
      <c r="I548" s="44">
        <f>Source!Q439</f>
        <v>25.95</v>
      </c>
      <c r="J548" s="41">
        <f>IF(Source!BB440&lt;&gt; 0, Source!BB440, 1)</f>
        <v>15.01</v>
      </c>
      <c r="K548" s="44">
        <f>Source!Q440</f>
        <v>389.51</v>
      </c>
    </row>
    <row r="549" spans="1:29" ht="28.5" x14ac:dyDescent="0.2">
      <c r="A549" s="40"/>
      <c r="B549" s="40"/>
      <c r="C549" s="40" t="s">
        <v>2187</v>
      </c>
      <c r="D549" s="42"/>
      <c r="E549" s="41"/>
      <c r="F549" s="44">
        <f>Source!AN439</f>
        <v>0.84</v>
      </c>
      <c r="G549" s="45" t="s">
        <v>2186</v>
      </c>
      <c r="H549" s="41">
        <f>Source!AV440</f>
        <v>1.0669999999999999</v>
      </c>
      <c r="I549" s="46">
        <f>Source!R439</f>
        <v>2.82</v>
      </c>
      <c r="J549" s="41">
        <f>IF(Source!BS440&lt;&gt; 0, Source!BS440, 1)</f>
        <v>56.35</v>
      </c>
      <c r="K549" s="46">
        <f>Source!R440</f>
        <v>158.91</v>
      </c>
    </row>
    <row r="550" spans="1:29" ht="14.25" x14ac:dyDescent="0.2">
      <c r="A550" s="40"/>
      <c r="B550" s="40"/>
      <c r="C550" s="40" t="s">
        <v>2188</v>
      </c>
      <c r="D550" s="42"/>
      <c r="E550" s="41"/>
      <c r="F550" s="44">
        <f>Source!AL439</f>
        <v>6.8</v>
      </c>
      <c r="G550" s="45" t="s">
        <v>3</v>
      </c>
      <c r="H550" s="41">
        <f>Source!AW440</f>
        <v>1</v>
      </c>
      <c r="I550" s="44">
        <f>Source!P439</f>
        <v>13.6</v>
      </c>
      <c r="J550" s="41">
        <f>IF(Source!BC440&lt;&gt; 0, Source!BC440, 1)</f>
        <v>6.63</v>
      </c>
      <c r="K550" s="44">
        <f>Source!P440</f>
        <v>90.17</v>
      </c>
    </row>
    <row r="551" spans="1:29" ht="14.25" x14ac:dyDescent="0.2">
      <c r="A551" s="40"/>
      <c r="B551" s="40"/>
      <c r="C551" s="40" t="s">
        <v>2189</v>
      </c>
      <c r="D551" s="42" t="s">
        <v>2190</v>
      </c>
      <c r="E551" s="41">
        <f>Source!BZ440</f>
        <v>109</v>
      </c>
      <c r="F551" s="44"/>
      <c r="G551" s="43"/>
      <c r="H551" s="41"/>
      <c r="I551" s="44">
        <f>SUM(Q546:Q550)</f>
        <v>383.67</v>
      </c>
      <c r="J551" s="41">
        <f>Source!AT440</f>
        <v>109</v>
      </c>
      <c r="K551" s="44">
        <f>SUM(R546:R550)</f>
        <v>21619.759999999998</v>
      </c>
    </row>
    <row r="552" spans="1:29" ht="14.25" x14ac:dyDescent="0.2">
      <c r="A552" s="40"/>
      <c r="B552" s="40"/>
      <c r="C552" s="40" t="s">
        <v>2191</v>
      </c>
      <c r="D552" s="42" t="s">
        <v>2190</v>
      </c>
      <c r="E552" s="41">
        <f>Source!CA440</f>
        <v>61</v>
      </c>
      <c r="F552" s="44"/>
      <c r="G552" s="43"/>
      <c r="H552" s="41"/>
      <c r="I552" s="44">
        <f>SUM(S546:S551)</f>
        <v>214.71</v>
      </c>
      <c r="J552" s="41">
        <f>Source!AU440</f>
        <v>61</v>
      </c>
      <c r="K552" s="44">
        <f>SUM(T546:T551)</f>
        <v>12099.13</v>
      </c>
    </row>
    <row r="553" spans="1:29" ht="28.5" x14ac:dyDescent="0.2">
      <c r="A553" s="47"/>
      <c r="B553" s="47"/>
      <c r="C553" s="47" t="s">
        <v>2192</v>
      </c>
      <c r="D553" s="48" t="s">
        <v>2193</v>
      </c>
      <c r="E553" s="49">
        <f>Source!AQ439</f>
        <v>10.1</v>
      </c>
      <c r="F553" s="50"/>
      <c r="G553" s="51" t="s">
        <v>2184</v>
      </c>
      <c r="H553" s="49">
        <f>Source!AV440</f>
        <v>1.0669999999999999</v>
      </c>
      <c r="I553" s="50">
        <f>Source!U439</f>
        <v>31.230876599999998</v>
      </c>
      <c r="J553" s="49"/>
      <c r="K553" s="50"/>
    </row>
    <row r="554" spans="1:29" ht="15" x14ac:dyDescent="0.2">
      <c r="C554" s="52" t="s">
        <v>2194</v>
      </c>
      <c r="H554" s="53">
        <f>I547+I548+I550+I551+I552+0-0-0</f>
        <v>987.10000000000014</v>
      </c>
      <c r="I554" s="53"/>
      <c r="J554" s="53">
        <f>K547+K548+K550+K551+K552+0-0-0</f>
        <v>53874.299999999996</v>
      </c>
      <c r="K554" s="53"/>
    </row>
    <row r="555" spans="1:29" ht="15" hidden="1" x14ac:dyDescent="0.2">
      <c r="C555" s="52" t="s">
        <v>2195</v>
      </c>
      <c r="H555" s="55">
        <f>0+0</f>
        <v>0</v>
      </c>
      <c r="I555" s="55"/>
      <c r="J555" s="55">
        <f>0+0</f>
        <v>0</v>
      </c>
      <c r="K555" s="55"/>
    </row>
    <row r="556" spans="1:29" ht="15" x14ac:dyDescent="0.2">
      <c r="C556" s="52" t="s">
        <v>2196</v>
      </c>
      <c r="H556" s="55">
        <f>I547+I548+I550+I551+I552+0</f>
        <v>987.10000000000014</v>
      </c>
      <c r="I556" s="55"/>
      <c r="J556" s="55">
        <f>K547+K548+K550+K551+K552+0</f>
        <v>53874.299999999996</v>
      </c>
      <c r="K556" s="55"/>
      <c r="O556" s="56">
        <f>I547+I548+I550+I551+I552+0</f>
        <v>987.10000000000014</v>
      </c>
      <c r="P556" s="56">
        <f>K547+K548+K550+K551+K552+0</f>
        <v>53874.299999999996</v>
      </c>
    </row>
    <row r="558" spans="1:29" ht="42.75" x14ac:dyDescent="0.2">
      <c r="A558" s="47">
        <v>93</v>
      </c>
      <c r="B558" s="47" t="str">
        <f>Source!F441</f>
        <v>1.19-5-117</v>
      </c>
      <c r="C558" s="47" t="s">
        <v>496</v>
      </c>
      <c r="D558" s="48" t="str">
        <f>Source!H441</f>
        <v>шт.</v>
      </c>
      <c r="E558" s="49">
        <f>Source!I441</f>
        <v>2</v>
      </c>
      <c r="F558" s="50">
        <f>Source!AL441</f>
        <v>3099.37</v>
      </c>
      <c r="G558" s="51" t="s">
        <v>3</v>
      </c>
      <c r="H558" s="49">
        <f>Source!AW442</f>
        <v>1</v>
      </c>
      <c r="I558" s="50">
        <f>Source!P441</f>
        <v>6198.74</v>
      </c>
      <c r="J558" s="49">
        <f>IF(Source!BC442&lt;&gt; 0, Source!BC442, 1)</f>
        <v>5.29</v>
      </c>
      <c r="K558" s="50">
        <f>Source!P442</f>
        <v>32791.33</v>
      </c>
      <c r="Q558">
        <f>Source!X441</f>
        <v>0</v>
      </c>
      <c r="R558">
        <f>Source!X442</f>
        <v>0</v>
      </c>
      <c r="S558">
        <f>Source!Y441</f>
        <v>0</v>
      </c>
      <c r="T558">
        <f>Source!Y442</f>
        <v>0</v>
      </c>
      <c r="U558">
        <f>ROUND((175/100)*ROUND(Source!R441, 2), 2)</f>
        <v>0</v>
      </c>
      <c r="V558">
        <f>ROUND((0/100)*ROUND(Source!R442, 2), 2)</f>
        <v>0</v>
      </c>
      <c r="AC558">
        <v>3</v>
      </c>
    </row>
    <row r="559" spans="1:29" ht="15" x14ac:dyDescent="0.2">
      <c r="C559" s="52" t="s">
        <v>2196</v>
      </c>
      <c r="H559" s="53">
        <f>I558+0</f>
        <v>6198.74</v>
      </c>
      <c r="I559" s="53"/>
      <c r="J559" s="53">
        <f>K558+0</f>
        <v>32791.33</v>
      </c>
      <c r="K559" s="53"/>
      <c r="O559" s="56">
        <f>I558+0</f>
        <v>6198.74</v>
      </c>
      <c r="P559" s="56">
        <f>K558+0</f>
        <v>32791.33</v>
      </c>
    </row>
    <row r="562" spans="1:29" ht="15" x14ac:dyDescent="0.25">
      <c r="A562" s="65" t="str">
        <f>CONCATENATE("Итого по подразделу: ",IF(Source!G444&lt;&gt;"Новый подраздел", Source!G444, ""))</f>
        <v>Итого по подразделу: Решетки</v>
      </c>
      <c r="B562" s="65"/>
      <c r="C562" s="65"/>
      <c r="D562" s="65"/>
      <c r="E562" s="65"/>
      <c r="F562" s="65"/>
      <c r="G562" s="65"/>
      <c r="H562" s="55">
        <f>SUM(O420:O561)</f>
        <v>237813.87</v>
      </c>
      <c r="I562" s="54"/>
      <c r="J562" s="55">
        <f>SUM(P420:P561)</f>
        <v>1871722.53</v>
      </c>
      <c r="K562" s="54"/>
    </row>
    <row r="563" spans="1:29" hidden="1" x14ac:dyDescent="0.2">
      <c r="A563" t="s">
        <v>2216</v>
      </c>
      <c r="I563">
        <f>SUM(W420:W562)</f>
        <v>0</v>
      </c>
      <c r="J563">
        <f>SUM(X420:X562)</f>
        <v>0</v>
      </c>
    </row>
    <row r="564" spans="1:29" hidden="1" x14ac:dyDescent="0.2">
      <c r="A564" t="s">
        <v>2217</v>
      </c>
      <c r="I564">
        <f>SUM(Y420:Y563)</f>
        <v>0</v>
      </c>
      <c r="J564">
        <f>SUM(Z420:Z563)</f>
        <v>0</v>
      </c>
    </row>
    <row r="566" spans="1:29" ht="16.5" x14ac:dyDescent="0.2">
      <c r="A566" s="39" t="str">
        <f>CONCATENATE("Подраздел: ",IF(Source!G474&lt;&gt;"Новый подраздел", Source!G474, ""))</f>
        <v>Подраздел: Дроссель -клапан регулирующий</v>
      </c>
      <c r="B566" s="39"/>
      <c r="C566" s="39"/>
      <c r="D566" s="39"/>
      <c r="E566" s="39"/>
      <c r="F566" s="39"/>
      <c r="G566" s="39"/>
      <c r="H566" s="39"/>
      <c r="I566" s="39"/>
      <c r="J566" s="39"/>
      <c r="K566" s="39"/>
    </row>
    <row r="567" spans="1:29" ht="71.25" x14ac:dyDescent="0.2">
      <c r="A567" s="47">
        <v>94</v>
      </c>
      <c r="B567" s="47" t="str">
        <f>Source!F478</f>
        <v>1.19-6-6</v>
      </c>
      <c r="C567" s="47" t="s">
        <v>501</v>
      </c>
      <c r="D567" s="48" t="str">
        <f>Source!H478</f>
        <v>шт.</v>
      </c>
      <c r="E567" s="49">
        <f>Source!I478</f>
        <v>78</v>
      </c>
      <c r="F567" s="50">
        <f>Source!AL478</f>
        <v>444.64</v>
      </c>
      <c r="G567" s="51" t="s">
        <v>3</v>
      </c>
      <c r="H567" s="49">
        <f>Source!AW479</f>
        <v>1</v>
      </c>
      <c r="I567" s="50">
        <f>Source!P478</f>
        <v>34681.919999999998</v>
      </c>
      <c r="J567" s="49">
        <f>IF(Source!BC479&lt;&gt; 0, Source!BC479, 1)</f>
        <v>0.62</v>
      </c>
      <c r="K567" s="50">
        <f>Source!P479</f>
        <v>21502.79</v>
      </c>
      <c r="Q567">
        <f>Source!X478</f>
        <v>0</v>
      </c>
      <c r="R567">
        <f>Source!X479</f>
        <v>0</v>
      </c>
      <c r="S567">
        <f>Source!Y478</f>
        <v>0</v>
      </c>
      <c r="T567">
        <f>Source!Y479</f>
        <v>0</v>
      </c>
      <c r="U567">
        <f>ROUND((175/100)*ROUND(Source!R478, 2), 2)</f>
        <v>0</v>
      </c>
      <c r="V567">
        <f>ROUND((0/100)*ROUND(Source!R479, 2), 2)</f>
        <v>0</v>
      </c>
      <c r="AC567">
        <v>3</v>
      </c>
    </row>
    <row r="568" spans="1:29" ht="15" x14ac:dyDescent="0.2">
      <c r="C568" s="52" t="s">
        <v>2196</v>
      </c>
      <c r="H568" s="53">
        <f>I567+0</f>
        <v>34681.919999999998</v>
      </c>
      <c r="I568" s="53"/>
      <c r="J568" s="53">
        <f>K567+0</f>
        <v>21502.79</v>
      </c>
      <c r="K568" s="53"/>
      <c r="O568" s="56">
        <f>I567+0</f>
        <v>34681.919999999998</v>
      </c>
      <c r="P568" s="56">
        <f>K567+0</f>
        <v>21502.79</v>
      </c>
    </row>
    <row r="570" spans="1:29" ht="71.25" x14ac:dyDescent="0.2">
      <c r="A570" s="47">
        <v>95</v>
      </c>
      <c r="B570" s="47" t="str">
        <f>Source!F480</f>
        <v>1.19-6-7</v>
      </c>
      <c r="C570" s="47" t="s">
        <v>505</v>
      </c>
      <c r="D570" s="48" t="str">
        <f>Source!H480</f>
        <v>шт.</v>
      </c>
      <c r="E570" s="49">
        <f>Source!I480</f>
        <v>13</v>
      </c>
      <c r="F570" s="50">
        <f>Source!AL480</f>
        <v>448.33</v>
      </c>
      <c r="G570" s="51" t="s">
        <v>3</v>
      </c>
      <c r="H570" s="49">
        <f>Source!AW481</f>
        <v>1</v>
      </c>
      <c r="I570" s="50">
        <f>Source!P480</f>
        <v>5828.29</v>
      </c>
      <c r="J570" s="49">
        <f>IF(Source!BC481&lt;&gt; 0, Source!BC481, 1)</f>
        <v>0.68</v>
      </c>
      <c r="K570" s="50">
        <f>Source!P481</f>
        <v>3963.24</v>
      </c>
      <c r="Q570">
        <f>Source!X480</f>
        <v>0</v>
      </c>
      <c r="R570">
        <f>Source!X481</f>
        <v>0</v>
      </c>
      <c r="S570">
        <f>Source!Y480</f>
        <v>0</v>
      </c>
      <c r="T570">
        <f>Source!Y481</f>
        <v>0</v>
      </c>
      <c r="U570">
        <f>ROUND((175/100)*ROUND(Source!R480, 2), 2)</f>
        <v>0</v>
      </c>
      <c r="V570">
        <f>ROUND((0/100)*ROUND(Source!R481, 2), 2)</f>
        <v>0</v>
      </c>
      <c r="AC570">
        <v>3</v>
      </c>
    </row>
    <row r="571" spans="1:29" ht="15" x14ac:dyDescent="0.2">
      <c r="C571" s="52" t="s">
        <v>2196</v>
      </c>
      <c r="H571" s="53">
        <f>I570+0</f>
        <v>5828.29</v>
      </c>
      <c r="I571" s="53"/>
      <c r="J571" s="53">
        <f>K570+0</f>
        <v>3963.24</v>
      </c>
      <c r="K571" s="53"/>
      <c r="O571" s="56">
        <f>I570+0</f>
        <v>5828.29</v>
      </c>
      <c r="P571" s="56">
        <f>K570+0</f>
        <v>3963.24</v>
      </c>
    </row>
    <row r="573" spans="1:29" ht="71.25" x14ac:dyDescent="0.2">
      <c r="A573" s="47">
        <v>96</v>
      </c>
      <c r="B573" s="47" t="str">
        <f>Source!F482</f>
        <v>1.19-6-8</v>
      </c>
      <c r="C573" s="47" t="s">
        <v>509</v>
      </c>
      <c r="D573" s="48" t="str">
        <f>Source!H482</f>
        <v>шт.</v>
      </c>
      <c r="E573" s="49">
        <f>Source!I482</f>
        <v>84</v>
      </c>
      <c r="F573" s="50">
        <f>Source!AL482</f>
        <v>453.74</v>
      </c>
      <c r="G573" s="51" t="s">
        <v>3</v>
      </c>
      <c r="H573" s="49">
        <f>Source!AW483</f>
        <v>1</v>
      </c>
      <c r="I573" s="50">
        <f>Source!P482</f>
        <v>38114.160000000003</v>
      </c>
      <c r="J573" s="49">
        <f>IF(Source!BC483&lt;&gt; 0, Source!BC483, 1)</f>
        <v>0.78</v>
      </c>
      <c r="K573" s="50">
        <f>Source!P483</f>
        <v>29729.040000000001</v>
      </c>
      <c r="Q573">
        <f>Source!X482</f>
        <v>0</v>
      </c>
      <c r="R573">
        <f>Source!X483</f>
        <v>0</v>
      </c>
      <c r="S573">
        <f>Source!Y482</f>
        <v>0</v>
      </c>
      <c r="T573">
        <f>Source!Y483</f>
        <v>0</v>
      </c>
      <c r="U573">
        <f>ROUND((175/100)*ROUND(Source!R482, 2), 2)</f>
        <v>0</v>
      </c>
      <c r="V573">
        <f>ROUND((0/100)*ROUND(Source!R483, 2), 2)</f>
        <v>0</v>
      </c>
      <c r="AC573">
        <v>3</v>
      </c>
    </row>
    <row r="574" spans="1:29" ht="15" x14ac:dyDescent="0.2">
      <c r="C574" s="52" t="s">
        <v>2196</v>
      </c>
      <c r="H574" s="53">
        <f>I573+0</f>
        <v>38114.160000000003</v>
      </c>
      <c r="I574" s="53"/>
      <c r="J574" s="53">
        <f>K573+0</f>
        <v>29729.040000000001</v>
      </c>
      <c r="K574" s="53"/>
      <c r="O574" s="56">
        <f>I573+0</f>
        <v>38114.160000000003</v>
      </c>
      <c r="P574" s="56">
        <f>K573+0</f>
        <v>29729.040000000001</v>
      </c>
    </row>
    <row r="576" spans="1:29" ht="71.25" x14ac:dyDescent="0.2">
      <c r="A576" s="47">
        <v>97</v>
      </c>
      <c r="B576" s="47" t="str">
        <f>Source!F484</f>
        <v>1.19-6-1</v>
      </c>
      <c r="C576" s="47" t="s">
        <v>513</v>
      </c>
      <c r="D576" s="48" t="str">
        <f>Source!H484</f>
        <v>шт.</v>
      </c>
      <c r="E576" s="49">
        <f>Source!I484</f>
        <v>47</v>
      </c>
      <c r="F576" s="50">
        <f>Source!AL484</f>
        <v>467.19</v>
      </c>
      <c r="G576" s="51" t="s">
        <v>3</v>
      </c>
      <c r="H576" s="49">
        <f>Source!AW485</f>
        <v>1</v>
      </c>
      <c r="I576" s="50">
        <f>Source!P484</f>
        <v>21957.93</v>
      </c>
      <c r="J576" s="49">
        <f>IF(Source!BC485&lt;&gt; 0, Source!BC485, 1)</f>
        <v>0.87</v>
      </c>
      <c r="K576" s="50">
        <f>Source!P485</f>
        <v>19103.400000000001</v>
      </c>
      <c r="Q576">
        <f>Source!X484</f>
        <v>0</v>
      </c>
      <c r="R576">
        <f>Source!X485</f>
        <v>0</v>
      </c>
      <c r="S576">
        <f>Source!Y484</f>
        <v>0</v>
      </c>
      <c r="T576">
        <f>Source!Y485</f>
        <v>0</v>
      </c>
      <c r="U576">
        <f>ROUND((175/100)*ROUND(Source!R484, 2), 2)</f>
        <v>0</v>
      </c>
      <c r="V576">
        <f>ROUND((0/100)*ROUND(Source!R485, 2), 2)</f>
        <v>0</v>
      </c>
      <c r="AC576">
        <v>3</v>
      </c>
    </row>
    <row r="577" spans="1:29" ht="15" x14ac:dyDescent="0.2">
      <c r="C577" s="52" t="s">
        <v>2196</v>
      </c>
      <c r="H577" s="53">
        <f>I576+0</f>
        <v>21957.93</v>
      </c>
      <c r="I577" s="53"/>
      <c r="J577" s="53">
        <f>K576+0</f>
        <v>19103.400000000001</v>
      </c>
      <c r="K577" s="53"/>
      <c r="O577" s="56">
        <f>I576+0</f>
        <v>21957.93</v>
      </c>
      <c r="P577" s="56">
        <f>K576+0</f>
        <v>19103.400000000001</v>
      </c>
    </row>
    <row r="579" spans="1:29" ht="71.25" x14ac:dyDescent="0.2">
      <c r="A579" s="47">
        <v>98</v>
      </c>
      <c r="B579" s="47" t="str">
        <f>Source!F486</f>
        <v>1.19-6-2</v>
      </c>
      <c r="C579" s="47" t="s">
        <v>517</v>
      </c>
      <c r="D579" s="48" t="str">
        <f>Source!H486</f>
        <v>шт.</v>
      </c>
      <c r="E579" s="49">
        <f>Source!I486</f>
        <v>6</v>
      </c>
      <c r="F579" s="50">
        <f>Source!AL486</f>
        <v>481.93</v>
      </c>
      <c r="G579" s="51" t="s">
        <v>3</v>
      </c>
      <c r="H579" s="49">
        <f>Source!AW487</f>
        <v>1</v>
      </c>
      <c r="I579" s="50">
        <f>Source!P486</f>
        <v>2891.58</v>
      </c>
      <c r="J579" s="49">
        <f>IF(Source!BC487&lt;&gt; 0, Source!BC487, 1)</f>
        <v>1.03</v>
      </c>
      <c r="K579" s="50">
        <f>Source!P487</f>
        <v>2978.33</v>
      </c>
      <c r="Q579">
        <f>Source!X486</f>
        <v>0</v>
      </c>
      <c r="R579">
        <f>Source!X487</f>
        <v>0</v>
      </c>
      <c r="S579">
        <f>Source!Y486</f>
        <v>0</v>
      </c>
      <c r="T579">
        <f>Source!Y487</f>
        <v>0</v>
      </c>
      <c r="U579">
        <f>ROUND((175/100)*ROUND(Source!R486, 2), 2)</f>
        <v>0</v>
      </c>
      <c r="V579">
        <f>ROUND((0/100)*ROUND(Source!R487, 2), 2)</f>
        <v>0</v>
      </c>
      <c r="AC579">
        <v>3</v>
      </c>
    </row>
    <row r="580" spans="1:29" ht="15" x14ac:dyDescent="0.2">
      <c r="C580" s="52" t="s">
        <v>2196</v>
      </c>
      <c r="H580" s="53">
        <f>I579+0</f>
        <v>2891.58</v>
      </c>
      <c r="I580" s="53"/>
      <c r="J580" s="53">
        <f>K579+0</f>
        <v>2978.33</v>
      </c>
      <c r="K580" s="53"/>
      <c r="O580" s="56">
        <f>I579+0</f>
        <v>2891.58</v>
      </c>
      <c r="P580" s="56">
        <f>K579+0</f>
        <v>2978.33</v>
      </c>
    </row>
    <row r="582" spans="1:29" ht="68.25" x14ac:dyDescent="0.2">
      <c r="A582" s="57">
        <v>99</v>
      </c>
      <c r="B582" s="57" t="str">
        <f>Source!F488</f>
        <v>КА, п.56</v>
      </c>
      <c r="C582" s="57" t="s">
        <v>2266</v>
      </c>
      <c r="D582" s="58" t="str">
        <f>Source!H488</f>
        <v>ШТ</v>
      </c>
      <c r="E582" s="59">
        <f>Source!I488</f>
        <v>5</v>
      </c>
      <c r="F582" s="60">
        <f>Source!AL488</f>
        <v>152.14000000000001</v>
      </c>
      <c r="G582" s="61" t="s">
        <v>3</v>
      </c>
      <c r="H582" s="59">
        <f>Source!AW489</f>
        <v>1</v>
      </c>
      <c r="I582" s="60">
        <f>Source!P488</f>
        <v>760.7</v>
      </c>
      <c r="J582" s="59">
        <f>IF(Source!BC489&lt;&gt; 0, Source!BC489, 1)</f>
        <v>7.57</v>
      </c>
      <c r="K582" s="60">
        <f>Source!P489</f>
        <v>5758.5</v>
      </c>
      <c r="Q582">
        <f>Source!X488</f>
        <v>0</v>
      </c>
      <c r="R582">
        <f>Source!X489</f>
        <v>0</v>
      </c>
      <c r="S582">
        <f>Source!Y488</f>
        <v>0</v>
      </c>
      <c r="T582">
        <f>Source!Y489</f>
        <v>0</v>
      </c>
      <c r="U582">
        <f>ROUND((175/100)*ROUND(Source!R488, 2), 2)</f>
        <v>0</v>
      </c>
      <c r="V582">
        <f>ROUND((0/100)*ROUND(Source!R489, 2), 2)</f>
        <v>0</v>
      </c>
      <c r="AC582">
        <v>5</v>
      </c>
    </row>
    <row r="583" spans="1:29" ht="15" x14ac:dyDescent="0.2">
      <c r="A583" s="62"/>
      <c r="B583" s="62"/>
      <c r="C583" s="63" t="s">
        <v>2196</v>
      </c>
      <c r="D583" s="62"/>
      <c r="E583" s="62"/>
      <c r="F583" s="62"/>
      <c r="G583" s="62"/>
      <c r="H583" s="64">
        <f>I582+0</f>
        <v>760.7</v>
      </c>
      <c r="I583" s="64"/>
      <c r="J583" s="64">
        <f>K582+0</f>
        <v>5758.5</v>
      </c>
      <c r="K583" s="64"/>
      <c r="O583" s="56">
        <f>I582+0</f>
        <v>760.7</v>
      </c>
      <c r="P583" s="56">
        <f>K582+0</f>
        <v>5758.5</v>
      </c>
    </row>
    <row r="585" spans="1:29" ht="68.25" x14ac:dyDescent="0.2">
      <c r="A585" s="57">
        <v>100</v>
      </c>
      <c r="B585" s="57" t="str">
        <f>Source!F490</f>
        <v>КА, п.57</v>
      </c>
      <c r="C585" s="57" t="s">
        <v>2267</v>
      </c>
      <c r="D585" s="58" t="str">
        <f>Source!H490</f>
        <v>ШТ</v>
      </c>
      <c r="E585" s="59">
        <f>Source!I490</f>
        <v>1</v>
      </c>
      <c r="F585" s="60">
        <f>Source!AL490</f>
        <v>109.03</v>
      </c>
      <c r="G585" s="61" t="s">
        <v>3</v>
      </c>
      <c r="H585" s="59">
        <f>Source!AW491</f>
        <v>1</v>
      </c>
      <c r="I585" s="60">
        <f>Source!P490</f>
        <v>109.03</v>
      </c>
      <c r="J585" s="59">
        <f>IF(Source!BC491&lt;&gt; 0, Source!BC491, 1)</f>
        <v>7.57</v>
      </c>
      <c r="K585" s="60">
        <f>Source!P491</f>
        <v>825.36</v>
      </c>
      <c r="Q585">
        <f>Source!X490</f>
        <v>0</v>
      </c>
      <c r="R585">
        <f>Source!X491</f>
        <v>0</v>
      </c>
      <c r="S585">
        <f>Source!Y490</f>
        <v>0</v>
      </c>
      <c r="T585">
        <f>Source!Y491</f>
        <v>0</v>
      </c>
      <c r="U585">
        <f>ROUND((175/100)*ROUND(Source!R490, 2), 2)</f>
        <v>0</v>
      </c>
      <c r="V585">
        <f>ROUND((0/100)*ROUND(Source!R491, 2), 2)</f>
        <v>0</v>
      </c>
      <c r="AC585">
        <v>5</v>
      </c>
    </row>
    <row r="586" spans="1:29" ht="15" x14ac:dyDescent="0.2">
      <c r="A586" s="62"/>
      <c r="B586" s="62"/>
      <c r="C586" s="63" t="s">
        <v>2196</v>
      </c>
      <c r="D586" s="62"/>
      <c r="E586" s="62"/>
      <c r="F586" s="62"/>
      <c r="G586" s="62"/>
      <c r="H586" s="64">
        <f>I585+0</f>
        <v>109.03</v>
      </c>
      <c r="I586" s="64"/>
      <c r="J586" s="64">
        <f>K585+0</f>
        <v>825.36</v>
      </c>
      <c r="K586" s="64"/>
      <c r="O586" s="56">
        <f>I585+0</f>
        <v>109.03</v>
      </c>
      <c r="P586" s="56">
        <f>K585+0</f>
        <v>825.36</v>
      </c>
    </row>
    <row r="588" spans="1:29" ht="68.25" x14ac:dyDescent="0.2">
      <c r="A588" s="57">
        <v>101</v>
      </c>
      <c r="B588" s="57" t="str">
        <f>Source!F492</f>
        <v>КА, п.58</v>
      </c>
      <c r="C588" s="57" t="s">
        <v>2268</v>
      </c>
      <c r="D588" s="58" t="str">
        <f>Source!H492</f>
        <v>ШТ</v>
      </c>
      <c r="E588" s="59">
        <f>Source!I492</f>
        <v>1</v>
      </c>
      <c r="F588" s="60">
        <f>Source!AL492</f>
        <v>178.10000000000002</v>
      </c>
      <c r="G588" s="61" t="s">
        <v>3</v>
      </c>
      <c r="H588" s="59">
        <f>Source!AW493</f>
        <v>1</v>
      </c>
      <c r="I588" s="60">
        <f>Source!P492</f>
        <v>178.1</v>
      </c>
      <c r="J588" s="59">
        <f>IF(Source!BC493&lt;&gt; 0, Source!BC493, 1)</f>
        <v>7.57</v>
      </c>
      <c r="K588" s="60">
        <f>Source!P493</f>
        <v>1348.22</v>
      </c>
      <c r="Q588">
        <f>Source!X492</f>
        <v>0</v>
      </c>
      <c r="R588">
        <f>Source!X493</f>
        <v>0</v>
      </c>
      <c r="S588">
        <f>Source!Y492</f>
        <v>0</v>
      </c>
      <c r="T588">
        <f>Source!Y493</f>
        <v>0</v>
      </c>
      <c r="U588">
        <f>ROUND((175/100)*ROUND(Source!R492, 2), 2)</f>
        <v>0</v>
      </c>
      <c r="V588">
        <f>ROUND((0/100)*ROUND(Source!R493, 2), 2)</f>
        <v>0</v>
      </c>
      <c r="AC588">
        <v>5</v>
      </c>
    </row>
    <row r="589" spans="1:29" ht="15" x14ac:dyDescent="0.2">
      <c r="A589" s="62"/>
      <c r="B589" s="62"/>
      <c r="C589" s="63" t="s">
        <v>2196</v>
      </c>
      <c r="D589" s="62"/>
      <c r="E589" s="62"/>
      <c r="F589" s="62"/>
      <c r="G589" s="62"/>
      <c r="H589" s="64">
        <f>I588+0</f>
        <v>178.1</v>
      </c>
      <c r="I589" s="64"/>
      <c r="J589" s="64">
        <f>K588+0</f>
        <v>1348.22</v>
      </c>
      <c r="K589" s="64"/>
      <c r="O589" s="56">
        <f>I588+0</f>
        <v>178.1</v>
      </c>
      <c r="P589" s="56">
        <f>K588+0</f>
        <v>1348.22</v>
      </c>
    </row>
    <row r="591" spans="1:29" ht="68.25" x14ac:dyDescent="0.2">
      <c r="A591" s="57">
        <v>102</v>
      </c>
      <c r="B591" s="57" t="str">
        <f>Source!F494</f>
        <v>КА, п.59</v>
      </c>
      <c r="C591" s="57" t="s">
        <v>2269</v>
      </c>
      <c r="D591" s="58" t="str">
        <f>Source!H494</f>
        <v>ШТ</v>
      </c>
      <c r="E591" s="59">
        <f>Source!I494</f>
        <v>1</v>
      </c>
      <c r="F591" s="60">
        <f>Source!AL494</f>
        <v>294.35000000000002</v>
      </c>
      <c r="G591" s="61" t="s">
        <v>3</v>
      </c>
      <c r="H591" s="59">
        <f>Source!AW495</f>
        <v>1</v>
      </c>
      <c r="I591" s="60">
        <f>Source!P494</f>
        <v>294.35000000000002</v>
      </c>
      <c r="J591" s="59">
        <f>IF(Source!BC495&lt;&gt; 0, Source!BC495, 1)</f>
        <v>7.57</v>
      </c>
      <c r="K591" s="60">
        <f>Source!P495</f>
        <v>2228.23</v>
      </c>
      <c r="Q591">
        <f>Source!X494</f>
        <v>0</v>
      </c>
      <c r="R591">
        <f>Source!X495</f>
        <v>0</v>
      </c>
      <c r="S591">
        <f>Source!Y494</f>
        <v>0</v>
      </c>
      <c r="T591">
        <f>Source!Y495</f>
        <v>0</v>
      </c>
      <c r="U591">
        <f>ROUND((175/100)*ROUND(Source!R494, 2), 2)</f>
        <v>0</v>
      </c>
      <c r="V591">
        <f>ROUND((0/100)*ROUND(Source!R495, 2), 2)</f>
        <v>0</v>
      </c>
      <c r="AC591">
        <v>5</v>
      </c>
    </row>
    <row r="592" spans="1:29" ht="15" x14ac:dyDescent="0.2">
      <c r="A592" s="62"/>
      <c r="B592" s="62"/>
      <c r="C592" s="63" t="s">
        <v>2196</v>
      </c>
      <c r="D592" s="62"/>
      <c r="E592" s="62"/>
      <c r="F592" s="62"/>
      <c r="G592" s="62"/>
      <c r="H592" s="64">
        <f>I591+0</f>
        <v>294.35000000000002</v>
      </c>
      <c r="I592" s="64"/>
      <c r="J592" s="64">
        <f>K591+0</f>
        <v>2228.23</v>
      </c>
      <c r="K592" s="64"/>
      <c r="O592" s="56">
        <f>I591+0</f>
        <v>294.35000000000002</v>
      </c>
      <c r="P592" s="56">
        <f>K591+0</f>
        <v>2228.23</v>
      </c>
    </row>
    <row r="595" spans="1:29" ht="15" x14ac:dyDescent="0.25">
      <c r="A595" s="65" t="str">
        <f>CONCATENATE("Итого по подразделу: ",IF(Source!G497&lt;&gt;"Новый подраздел", Source!G497, ""))</f>
        <v>Итого по подразделу: Дроссель -клапан регулирующий</v>
      </c>
      <c r="B595" s="65"/>
      <c r="C595" s="65"/>
      <c r="D595" s="65"/>
      <c r="E595" s="65"/>
      <c r="F595" s="65"/>
      <c r="G595" s="65"/>
      <c r="H595" s="55">
        <f>SUM(O566:O594)</f>
        <v>104816.06</v>
      </c>
      <c r="I595" s="54"/>
      <c r="J595" s="55">
        <f>SUM(P566:P594)</f>
        <v>87437.11</v>
      </c>
      <c r="K595" s="54"/>
    </row>
    <row r="596" spans="1:29" hidden="1" x14ac:dyDescent="0.2">
      <c r="A596" t="s">
        <v>2216</v>
      </c>
      <c r="I596">
        <f>SUM(W566:W595)</f>
        <v>0</v>
      </c>
      <c r="J596">
        <f>SUM(X566:X595)</f>
        <v>0</v>
      </c>
    </row>
    <row r="597" spans="1:29" hidden="1" x14ac:dyDescent="0.2">
      <c r="A597" t="s">
        <v>2217</v>
      </c>
      <c r="I597">
        <f>SUM(Y566:Y596)</f>
        <v>0</v>
      </c>
      <c r="J597">
        <f>SUM(Z566:Z596)</f>
        <v>0</v>
      </c>
    </row>
    <row r="599" spans="1:29" ht="16.5" x14ac:dyDescent="0.2">
      <c r="A599" s="39" t="str">
        <f>CONCATENATE("Подраздел: ",IF(Source!G527&lt;&gt;"Новый подраздел", Source!G527, ""))</f>
        <v>Подраздел: Противопожарный нормально-открытый клапан, канального типа , ЕI60</v>
      </c>
      <c r="B599" s="39"/>
      <c r="C599" s="39"/>
      <c r="D599" s="39"/>
      <c r="E599" s="39"/>
      <c r="F599" s="39"/>
      <c r="G599" s="39"/>
      <c r="H599" s="39"/>
      <c r="I599" s="39"/>
      <c r="J599" s="39"/>
      <c r="K599" s="39"/>
    </row>
    <row r="600" spans="1:29" ht="42.75" x14ac:dyDescent="0.2">
      <c r="A600" s="40">
        <v>103</v>
      </c>
      <c r="B600" s="40" t="str">
        <f>Source!F531</f>
        <v>3.20-11-15</v>
      </c>
      <c r="C600" s="40" t="s">
        <v>538</v>
      </c>
      <c r="D600" s="42" t="str">
        <f>Source!H531</f>
        <v>1 клапан</v>
      </c>
      <c r="E600" s="41">
        <f>Source!I531</f>
        <v>79</v>
      </c>
      <c r="F600" s="44"/>
      <c r="G600" s="43"/>
      <c r="H600" s="41"/>
      <c r="I600" s="44"/>
      <c r="J600" s="41"/>
      <c r="K600" s="44"/>
      <c r="Q600">
        <f>Source!X531</f>
        <v>5261.12</v>
      </c>
      <c r="R600">
        <f>Source!X532</f>
        <v>296464.38</v>
      </c>
      <c r="S600">
        <f>Source!Y531</f>
        <v>2944.3</v>
      </c>
      <c r="T600">
        <f>Source!Y532</f>
        <v>165911.26</v>
      </c>
      <c r="U600">
        <f>ROUND((175/100)*ROUND(Source!R531, 2), 2)</f>
        <v>25.17</v>
      </c>
      <c r="V600">
        <f>ROUND((0/100)*ROUND(Source!R532, 2), 2)</f>
        <v>0</v>
      </c>
      <c r="AC600">
        <v>0</v>
      </c>
    </row>
    <row r="601" spans="1:29" ht="38.25" x14ac:dyDescent="0.2">
      <c r="C601" s="66" t="str">
        <f>"Объем: "&amp;Source!I531&amp;"=4+"&amp;"1+"&amp;"9+"&amp;"10+"&amp;"1+"&amp;"7+"&amp;"6+"&amp;"6+"&amp;"4+"&amp;"5+"&amp;"1+"&amp;"5+"&amp;"1+"&amp;"1+"&amp;"1+"&amp;"4+"&amp;"3+"&amp;"1+"&amp;"2+"&amp;"4+"&amp;"3"</f>
        <v>Объем: 79=4+1+9+10+1+7+6+6+4+5+1+5+1+1+1+4+3+1+2+4+3</v>
      </c>
    </row>
    <row r="602" spans="1:29" ht="28.5" x14ac:dyDescent="0.2">
      <c r="A602" s="40"/>
      <c r="B602" s="40"/>
      <c r="C602" s="40" t="s">
        <v>2183</v>
      </c>
      <c r="D602" s="42"/>
      <c r="E602" s="41"/>
      <c r="F602" s="44">
        <f>Source!AO531</f>
        <v>47.28</v>
      </c>
      <c r="G602" s="45" t="s">
        <v>2270</v>
      </c>
      <c r="H602" s="41">
        <f>Source!AV532</f>
        <v>1.0669999999999999</v>
      </c>
      <c r="I602" s="44">
        <f>Source!S531</f>
        <v>4812.34</v>
      </c>
      <c r="J602" s="41">
        <f>IF(Source!BA532&lt;&gt; 0, Source!BA532, 1)</f>
        <v>56.35</v>
      </c>
      <c r="K602" s="44">
        <f>Source!S532</f>
        <v>271175.36</v>
      </c>
    </row>
    <row r="603" spans="1:29" ht="28.5" x14ac:dyDescent="0.2">
      <c r="A603" s="40"/>
      <c r="B603" s="40"/>
      <c r="C603" s="40" t="s">
        <v>2185</v>
      </c>
      <c r="D603" s="42"/>
      <c r="E603" s="41"/>
      <c r="F603" s="44">
        <f>Source!AM531</f>
        <v>1.1499999999999999</v>
      </c>
      <c r="G603" s="45" t="s">
        <v>2271</v>
      </c>
      <c r="H603" s="41">
        <f>Source!AV532</f>
        <v>1.0669999999999999</v>
      </c>
      <c r="I603" s="44">
        <f>Source!Q531</f>
        <v>127.23</v>
      </c>
      <c r="J603" s="41">
        <f>IF(Source!BB532&lt;&gt; 0, Source!BB532, 1)</f>
        <v>14.91</v>
      </c>
      <c r="K603" s="44">
        <f>Source!Q532</f>
        <v>1897</v>
      </c>
    </row>
    <row r="604" spans="1:29" ht="28.5" x14ac:dyDescent="0.2">
      <c r="A604" s="40"/>
      <c r="B604" s="40"/>
      <c r="C604" s="40" t="s">
        <v>2187</v>
      </c>
      <c r="D604" s="42"/>
      <c r="E604" s="41"/>
      <c r="F604" s="44">
        <f>Source!AN531</f>
        <v>0.13</v>
      </c>
      <c r="G604" s="45" t="s">
        <v>2271</v>
      </c>
      <c r="H604" s="41">
        <f>Source!AV532</f>
        <v>1.0669999999999999</v>
      </c>
      <c r="I604" s="46">
        <f>Source!R531</f>
        <v>14.38</v>
      </c>
      <c r="J604" s="41">
        <f>IF(Source!BS532&lt;&gt; 0, Source!BS532, 1)</f>
        <v>56.35</v>
      </c>
      <c r="K604" s="46">
        <f>Source!R532</f>
        <v>810.31</v>
      </c>
    </row>
    <row r="605" spans="1:29" ht="14.25" x14ac:dyDescent="0.2">
      <c r="A605" s="40"/>
      <c r="B605" s="40"/>
      <c r="C605" s="40" t="s">
        <v>2188</v>
      </c>
      <c r="D605" s="42"/>
      <c r="E605" s="41"/>
      <c r="F605" s="44">
        <f>Source!AL531</f>
        <v>24.1</v>
      </c>
      <c r="G605" s="45" t="s">
        <v>3</v>
      </c>
      <c r="H605" s="41">
        <f>Source!AW532</f>
        <v>1</v>
      </c>
      <c r="I605" s="44">
        <f>Source!P531</f>
        <v>1903.9</v>
      </c>
      <c r="J605" s="41">
        <f>IF(Source!BC532&lt;&gt; 0, Source!BC532, 1)</f>
        <v>16.350000000000001</v>
      </c>
      <c r="K605" s="44">
        <f>Source!P532</f>
        <v>31128.77</v>
      </c>
    </row>
    <row r="606" spans="1:29" ht="28.5" x14ac:dyDescent="0.2">
      <c r="A606" s="40" t="s">
        <v>544</v>
      </c>
      <c r="B606" s="40" t="str">
        <f>Source!F533</f>
        <v>1.1-1-60</v>
      </c>
      <c r="C606" s="40" t="s">
        <v>546</v>
      </c>
      <c r="D606" s="42" t="str">
        <f>Source!H533</f>
        <v>т</v>
      </c>
      <c r="E606" s="41">
        <f>Source!I533</f>
        <v>1.4220000000000002E-2</v>
      </c>
      <c r="F606" s="44">
        <f>Source!AK533</f>
        <v>22524.65</v>
      </c>
      <c r="G606" s="45" t="s">
        <v>3</v>
      </c>
      <c r="H606" s="41">
        <f>Source!AW534</f>
        <v>1</v>
      </c>
      <c r="I606" s="44">
        <f>Source!O533</f>
        <v>320.3</v>
      </c>
      <c r="J606" s="41">
        <f>IF(Source!BC534&lt;&gt; 0, Source!BC534, 1)</f>
        <v>5.93</v>
      </c>
      <c r="K606" s="44">
        <f>Source!O534</f>
        <v>1899.38</v>
      </c>
      <c r="Q606">
        <f>Source!X533</f>
        <v>0</v>
      </c>
      <c r="R606">
        <f>Source!X534</f>
        <v>0</v>
      </c>
      <c r="S606">
        <f>Source!Y533</f>
        <v>0</v>
      </c>
      <c r="T606">
        <f>Source!Y534</f>
        <v>0</v>
      </c>
      <c r="U606">
        <f>ROUND((175/100)*ROUND(Source!R533, 2), 2)</f>
        <v>0</v>
      </c>
      <c r="V606">
        <f>ROUND((0/100)*ROUND(Source!R534, 2), 2)</f>
        <v>0</v>
      </c>
      <c r="AC606">
        <v>3</v>
      </c>
    </row>
    <row r="607" spans="1:29" ht="14.25" x14ac:dyDescent="0.2">
      <c r="A607" s="40"/>
      <c r="B607" s="40"/>
      <c r="C607" s="40" t="s">
        <v>2189</v>
      </c>
      <c r="D607" s="42" t="s">
        <v>2190</v>
      </c>
      <c r="E607" s="41">
        <f>Source!BZ532</f>
        <v>109</v>
      </c>
      <c r="F607" s="44"/>
      <c r="G607" s="43"/>
      <c r="H607" s="41"/>
      <c r="I607" s="44">
        <f>SUM(Q600:Q606)</f>
        <v>5261.12</v>
      </c>
      <c r="J607" s="41">
        <f>Source!AT532</f>
        <v>109</v>
      </c>
      <c r="K607" s="44">
        <f>SUM(R600:R606)</f>
        <v>296464.38</v>
      </c>
    </row>
    <row r="608" spans="1:29" ht="14.25" x14ac:dyDescent="0.2">
      <c r="A608" s="40"/>
      <c r="B608" s="40"/>
      <c r="C608" s="40" t="s">
        <v>2191</v>
      </c>
      <c r="D608" s="42" t="s">
        <v>2190</v>
      </c>
      <c r="E608" s="41">
        <f>Source!CA532</f>
        <v>61</v>
      </c>
      <c r="F608" s="44"/>
      <c r="G608" s="43"/>
      <c r="H608" s="41"/>
      <c r="I608" s="44">
        <f>SUM(S600:S607)</f>
        <v>2944.3</v>
      </c>
      <c r="J608" s="41">
        <f>Source!AU532</f>
        <v>61</v>
      </c>
      <c r="K608" s="44">
        <f>SUM(T600:T607)</f>
        <v>165911.26</v>
      </c>
    </row>
    <row r="609" spans="1:29" ht="28.5" x14ac:dyDescent="0.2">
      <c r="A609" s="47"/>
      <c r="B609" s="47"/>
      <c r="C609" s="47" t="s">
        <v>2192</v>
      </c>
      <c r="D609" s="48" t="s">
        <v>2193</v>
      </c>
      <c r="E609" s="49">
        <f>Source!AQ531</f>
        <v>4.0199999999999996</v>
      </c>
      <c r="F609" s="50"/>
      <c r="G609" s="51" t="s">
        <v>2270</v>
      </c>
      <c r="H609" s="49">
        <f>Source!AV532</f>
        <v>1.0669999999999999</v>
      </c>
      <c r="I609" s="50">
        <f>Source!U531</f>
        <v>409.17086594999995</v>
      </c>
      <c r="J609" s="49"/>
      <c r="K609" s="50"/>
    </row>
    <row r="610" spans="1:29" ht="15" x14ac:dyDescent="0.2">
      <c r="C610" s="52" t="s">
        <v>2194</v>
      </c>
      <c r="H610" s="53">
        <f>I602+I603+I605+I607+I608+SUM(I606:I606)-SUMIF(AC606:AC606, 5, I606:I606)-SUMIF(AC606:AC606, 6, I606:I606)</f>
        <v>15369.189999999999</v>
      </c>
      <c r="I610" s="53"/>
      <c r="J610" s="53">
        <f>K602+K603+K605+K607+K608+SUM(K606:K606)-SUMIF(AC606:AC606, 5, K606:K606)-SUMIF(AC606:AC606, 6, K606:K606)</f>
        <v>768476.15</v>
      </c>
      <c r="K610" s="53"/>
    </row>
    <row r="611" spans="1:29" ht="15" hidden="1" x14ac:dyDescent="0.2">
      <c r="C611" s="52" t="s">
        <v>2195</v>
      </c>
      <c r="H611" s="55">
        <f>SUMIF(AC606:AC606, 5, I606:I606)+SUMIF(AC606:AC606, 6, I606:I606)</f>
        <v>0</v>
      </c>
      <c r="I611" s="55"/>
      <c r="J611" s="55">
        <f>SUMIF(AC606:AC606, 5, K606:K606)+SUMIF(AC606:AC606, 6, K606:K606)</f>
        <v>0</v>
      </c>
      <c r="K611" s="55"/>
    </row>
    <row r="612" spans="1:29" ht="15" x14ac:dyDescent="0.2">
      <c r="C612" s="52" t="s">
        <v>2196</v>
      </c>
      <c r="H612" s="55">
        <f>I602+I603+I605+I607+I608+SUM(I606:I606)</f>
        <v>15369.189999999999</v>
      </c>
      <c r="I612" s="55"/>
      <c r="J612" s="55">
        <f>K602+K603+K605+K607+K608+SUM(K606:K606)</f>
        <v>768476.15</v>
      </c>
      <c r="K612" s="55"/>
      <c r="O612" s="56">
        <f>I602+I603+I605+I607+I608+SUM(I606:I606)</f>
        <v>15369.189999999999</v>
      </c>
      <c r="P612" s="56">
        <f>K602+K603+K605+K607+K608+SUM(K606:K606)</f>
        <v>768476.15</v>
      </c>
    </row>
    <row r="614" spans="1:29" ht="42.75" x14ac:dyDescent="0.2">
      <c r="A614" s="57">
        <v>104</v>
      </c>
      <c r="B614" s="57" t="str">
        <f>Source!F535</f>
        <v>13.1-5-153</v>
      </c>
      <c r="C614" s="57" t="s">
        <v>2272</v>
      </c>
      <c r="D614" s="58" t="str">
        <f>Source!H535</f>
        <v>шт.</v>
      </c>
      <c r="E614" s="59">
        <f>Source!I535</f>
        <v>4</v>
      </c>
      <c r="F614" s="60">
        <f>Source!AL535</f>
        <v>1634.48</v>
      </c>
      <c r="G614" s="61" t="s">
        <v>3</v>
      </c>
      <c r="H614" s="59">
        <f>Source!AW536</f>
        <v>1</v>
      </c>
      <c r="I614" s="60">
        <f>Source!P535</f>
        <v>6537.92</v>
      </c>
      <c r="J614" s="59">
        <f>IF(Source!BC536&lt;&gt; 0, Source!BC536, 1)</f>
        <v>9.27</v>
      </c>
      <c r="K614" s="60">
        <f>Source!P536</f>
        <v>60606.52</v>
      </c>
      <c r="Q614">
        <f>Source!X535</f>
        <v>0</v>
      </c>
      <c r="R614">
        <f>Source!X536</f>
        <v>0</v>
      </c>
      <c r="S614">
        <f>Source!Y535</f>
        <v>0</v>
      </c>
      <c r="T614">
        <f>Source!Y536</f>
        <v>0</v>
      </c>
      <c r="U614">
        <f>ROUND((175/100)*ROUND(Source!R535, 2), 2)</f>
        <v>0</v>
      </c>
      <c r="V614">
        <f>ROUND((0/100)*ROUND(Source!R536, 2), 2)</f>
        <v>0</v>
      </c>
      <c r="AC614">
        <v>5</v>
      </c>
    </row>
    <row r="615" spans="1:29" ht="15" x14ac:dyDescent="0.2">
      <c r="A615" s="62"/>
      <c r="B615" s="62"/>
      <c r="C615" s="63" t="s">
        <v>2196</v>
      </c>
      <c r="D615" s="62"/>
      <c r="E615" s="62"/>
      <c r="F615" s="62"/>
      <c r="G615" s="62"/>
      <c r="H615" s="64">
        <f>I614+0</f>
        <v>6537.92</v>
      </c>
      <c r="I615" s="64"/>
      <c r="J615" s="64">
        <f>K614+0</f>
        <v>60606.52</v>
      </c>
      <c r="K615" s="64"/>
      <c r="O615" s="56">
        <f>I614+0</f>
        <v>6537.92</v>
      </c>
      <c r="P615" s="56">
        <f>K614+0</f>
        <v>60606.52</v>
      </c>
    </row>
    <row r="617" spans="1:29" ht="42.75" x14ac:dyDescent="0.2">
      <c r="A617" s="57">
        <v>105</v>
      </c>
      <c r="B617" s="57" t="str">
        <f>Source!F537</f>
        <v>13.1-5-153</v>
      </c>
      <c r="C617" s="57" t="s">
        <v>2273</v>
      </c>
      <c r="D617" s="58" t="str">
        <f>Source!H537</f>
        <v>шт.</v>
      </c>
      <c r="E617" s="59">
        <f>Source!I537</f>
        <v>1</v>
      </c>
      <c r="F617" s="60">
        <f>Source!AL537</f>
        <v>1634.48</v>
      </c>
      <c r="G617" s="61" t="s">
        <v>3</v>
      </c>
      <c r="H617" s="59">
        <f>Source!AW538</f>
        <v>1</v>
      </c>
      <c r="I617" s="60">
        <f>Source!P537</f>
        <v>1634.48</v>
      </c>
      <c r="J617" s="59">
        <f>IF(Source!BC538&lt;&gt; 0, Source!BC538, 1)</f>
        <v>9.27</v>
      </c>
      <c r="K617" s="60">
        <f>Source!P538</f>
        <v>15151.63</v>
      </c>
      <c r="Q617">
        <f>Source!X537</f>
        <v>0</v>
      </c>
      <c r="R617">
        <f>Source!X538</f>
        <v>0</v>
      </c>
      <c r="S617">
        <f>Source!Y537</f>
        <v>0</v>
      </c>
      <c r="T617">
        <f>Source!Y538</f>
        <v>0</v>
      </c>
      <c r="U617">
        <f>ROUND((175/100)*ROUND(Source!R537, 2), 2)</f>
        <v>0</v>
      </c>
      <c r="V617">
        <f>ROUND((0/100)*ROUND(Source!R538, 2), 2)</f>
        <v>0</v>
      </c>
      <c r="AC617">
        <v>5</v>
      </c>
    </row>
    <row r="618" spans="1:29" ht="15" x14ac:dyDescent="0.2">
      <c r="A618" s="62"/>
      <c r="B618" s="62"/>
      <c r="C618" s="63" t="s">
        <v>2196</v>
      </c>
      <c r="D618" s="62"/>
      <c r="E618" s="62"/>
      <c r="F618" s="62"/>
      <c r="G618" s="62"/>
      <c r="H618" s="64">
        <f>I617+0</f>
        <v>1634.48</v>
      </c>
      <c r="I618" s="64"/>
      <c r="J618" s="64">
        <f>K617+0</f>
        <v>15151.63</v>
      </c>
      <c r="K618" s="64"/>
      <c r="O618" s="56">
        <f>I617+0</f>
        <v>1634.48</v>
      </c>
      <c r="P618" s="56">
        <f>K617+0</f>
        <v>15151.63</v>
      </c>
    </row>
    <row r="620" spans="1:29" ht="42.75" x14ac:dyDescent="0.2">
      <c r="A620" s="57">
        <v>106</v>
      </c>
      <c r="B620" s="57" t="str">
        <f>Source!F539</f>
        <v>13.1-5-153</v>
      </c>
      <c r="C620" s="57" t="s">
        <v>2274</v>
      </c>
      <c r="D620" s="58" t="str">
        <f>Source!H539</f>
        <v>шт.</v>
      </c>
      <c r="E620" s="59">
        <f>Source!I539</f>
        <v>9</v>
      </c>
      <c r="F620" s="60">
        <f>Source!AL539</f>
        <v>1634.48</v>
      </c>
      <c r="G620" s="61" t="s">
        <v>3</v>
      </c>
      <c r="H620" s="59">
        <f>Source!AW540</f>
        <v>1</v>
      </c>
      <c r="I620" s="60">
        <f>Source!P539</f>
        <v>14710.32</v>
      </c>
      <c r="J620" s="59">
        <f>IF(Source!BC540&lt;&gt; 0, Source!BC540, 1)</f>
        <v>9.27</v>
      </c>
      <c r="K620" s="60">
        <f>Source!P540</f>
        <v>136364.67000000001</v>
      </c>
      <c r="Q620">
        <f>Source!X539</f>
        <v>0</v>
      </c>
      <c r="R620">
        <f>Source!X540</f>
        <v>0</v>
      </c>
      <c r="S620">
        <f>Source!Y539</f>
        <v>0</v>
      </c>
      <c r="T620">
        <f>Source!Y540</f>
        <v>0</v>
      </c>
      <c r="U620">
        <f>ROUND((175/100)*ROUND(Source!R539, 2), 2)</f>
        <v>0</v>
      </c>
      <c r="V620">
        <f>ROUND((0/100)*ROUND(Source!R540, 2), 2)</f>
        <v>0</v>
      </c>
      <c r="AC620">
        <v>5</v>
      </c>
    </row>
    <row r="621" spans="1:29" ht="15" x14ac:dyDescent="0.2">
      <c r="A621" s="62"/>
      <c r="B621" s="62"/>
      <c r="C621" s="63" t="s">
        <v>2196</v>
      </c>
      <c r="D621" s="62"/>
      <c r="E621" s="62"/>
      <c r="F621" s="62"/>
      <c r="G621" s="62"/>
      <c r="H621" s="64">
        <f>I620+0</f>
        <v>14710.32</v>
      </c>
      <c r="I621" s="64"/>
      <c r="J621" s="64">
        <f>K620+0</f>
        <v>136364.67000000001</v>
      </c>
      <c r="K621" s="64"/>
      <c r="O621" s="56">
        <f>I620+0</f>
        <v>14710.32</v>
      </c>
      <c r="P621" s="56">
        <f>K620+0</f>
        <v>136364.67000000001</v>
      </c>
    </row>
    <row r="623" spans="1:29" ht="42.75" x14ac:dyDescent="0.2">
      <c r="A623" s="57">
        <v>107</v>
      </c>
      <c r="B623" s="57" t="str">
        <f>Source!F541</f>
        <v>13.1-5-154</v>
      </c>
      <c r="C623" s="57" t="s">
        <v>2275</v>
      </c>
      <c r="D623" s="58" t="str">
        <f>Source!H541</f>
        <v>шт.</v>
      </c>
      <c r="E623" s="59">
        <f>Source!I541</f>
        <v>10</v>
      </c>
      <c r="F623" s="60">
        <f>Source!AL541</f>
        <v>1491.24</v>
      </c>
      <c r="G623" s="61" t="s">
        <v>3</v>
      </c>
      <c r="H623" s="59">
        <f>Source!AW542</f>
        <v>1</v>
      </c>
      <c r="I623" s="60">
        <f>Source!P541</f>
        <v>14912.4</v>
      </c>
      <c r="J623" s="59">
        <f>IF(Source!BC542&lt;&gt; 0, Source!BC542, 1)</f>
        <v>8.42</v>
      </c>
      <c r="K623" s="60">
        <f>Source!P542</f>
        <v>125562.41</v>
      </c>
      <c r="Q623">
        <f>Source!X541</f>
        <v>0</v>
      </c>
      <c r="R623">
        <f>Source!X542</f>
        <v>0</v>
      </c>
      <c r="S623">
        <f>Source!Y541</f>
        <v>0</v>
      </c>
      <c r="T623">
        <f>Source!Y542</f>
        <v>0</v>
      </c>
      <c r="U623">
        <f>ROUND((175/100)*ROUND(Source!R541, 2), 2)</f>
        <v>0</v>
      </c>
      <c r="V623">
        <f>ROUND((0/100)*ROUND(Source!R542, 2), 2)</f>
        <v>0</v>
      </c>
      <c r="AC623">
        <v>5</v>
      </c>
    </row>
    <row r="624" spans="1:29" ht="15" x14ac:dyDescent="0.2">
      <c r="A624" s="62"/>
      <c r="B624" s="62"/>
      <c r="C624" s="63" t="s">
        <v>2196</v>
      </c>
      <c r="D624" s="62"/>
      <c r="E624" s="62"/>
      <c r="F624" s="62"/>
      <c r="G624" s="62"/>
      <c r="H624" s="64">
        <f>I623+0</f>
        <v>14912.4</v>
      </c>
      <c r="I624" s="64"/>
      <c r="J624" s="64">
        <f>K623+0</f>
        <v>125562.41</v>
      </c>
      <c r="K624" s="64"/>
      <c r="O624" s="56">
        <f>I623+0</f>
        <v>14912.4</v>
      </c>
      <c r="P624" s="56">
        <f>K623+0</f>
        <v>125562.41</v>
      </c>
    </row>
    <row r="626" spans="1:29" ht="42.75" x14ac:dyDescent="0.2">
      <c r="A626" s="57">
        <v>108</v>
      </c>
      <c r="B626" s="57" t="str">
        <f>Source!F543</f>
        <v>13.1-5-154</v>
      </c>
      <c r="C626" s="57" t="s">
        <v>2276</v>
      </c>
      <c r="D626" s="58" t="str">
        <f>Source!H543</f>
        <v>шт.</v>
      </c>
      <c r="E626" s="59">
        <f>Source!I543</f>
        <v>1</v>
      </c>
      <c r="F626" s="60">
        <f>Source!AL543</f>
        <v>1491.24</v>
      </c>
      <c r="G626" s="61" t="s">
        <v>3</v>
      </c>
      <c r="H626" s="59">
        <f>Source!AW544</f>
        <v>1</v>
      </c>
      <c r="I626" s="60">
        <f>Source!P543</f>
        <v>1491.24</v>
      </c>
      <c r="J626" s="59">
        <f>IF(Source!BC544&lt;&gt; 0, Source!BC544, 1)</f>
        <v>8.42</v>
      </c>
      <c r="K626" s="60">
        <f>Source!P544</f>
        <v>12556.24</v>
      </c>
      <c r="Q626">
        <f>Source!X543</f>
        <v>0</v>
      </c>
      <c r="R626">
        <f>Source!X544</f>
        <v>0</v>
      </c>
      <c r="S626">
        <f>Source!Y543</f>
        <v>0</v>
      </c>
      <c r="T626">
        <f>Source!Y544</f>
        <v>0</v>
      </c>
      <c r="U626">
        <f>ROUND((175/100)*ROUND(Source!R543, 2), 2)</f>
        <v>0</v>
      </c>
      <c r="V626">
        <f>ROUND((0/100)*ROUND(Source!R544, 2), 2)</f>
        <v>0</v>
      </c>
      <c r="AC626">
        <v>5</v>
      </c>
    </row>
    <row r="627" spans="1:29" ht="15" x14ac:dyDescent="0.2">
      <c r="A627" s="62"/>
      <c r="B627" s="62"/>
      <c r="C627" s="63" t="s">
        <v>2196</v>
      </c>
      <c r="D627" s="62"/>
      <c r="E627" s="62"/>
      <c r="F627" s="62"/>
      <c r="G627" s="62"/>
      <c r="H627" s="64">
        <f>I626+0</f>
        <v>1491.24</v>
      </c>
      <c r="I627" s="64"/>
      <c r="J627" s="64">
        <f>K626+0</f>
        <v>12556.24</v>
      </c>
      <c r="K627" s="64"/>
      <c r="O627" s="56">
        <f>I626+0</f>
        <v>1491.24</v>
      </c>
      <c r="P627" s="56">
        <f>K626+0</f>
        <v>12556.24</v>
      </c>
    </row>
    <row r="629" spans="1:29" ht="42.75" x14ac:dyDescent="0.2">
      <c r="A629" s="57">
        <v>109</v>
      </c>
      <c r="B629" s="57" t="str">
        <f>Source!F545</f>
        <v>13.1-5-155</v>
      </c>
      <c r="C629" s="57" t="s">
        <v>2277</v>
      </c>
      <c r="D629" s="58" t="str">
        <f>Source!H545</f>
        <v>шт.</v>
      </c>
      <c r="E629" s="59">
        <f>Source!I545</f>
        <v>7</v>
      </c>
      <c r="F629" s="60">
        <f>Source!AL545</f>
        <v>1532.74</v>
      </c>
      <c r="G629" s="61" t="s">
        <v>3</v>
      </c>
      <c r="H629" s="59">
        <f>Source!AW546</f>
        <v>1</v>
      </c>
      <c r="I629" s="60">
        <f>Source!P545</f>
        <v>10729.18</v>
      </c>
      <c r="J629" s="59">
        <f>IF(Source!BC546&lt;&gt; 0, Source!BC546, 1)</f>
        <v>8.67</v>
      </c>
      <c r="K629" s="60">
        <f>Source!P546</f>
        <v>93021.99</v>
      </c>
      <c r="Q629">
        <f>Source!X545</f>
        <v>0</v>
      </c>
      <c r="R629">
        <f>Source!X546</f>
        <v>0</v>
      </c>
      <c r="S629">
        <f>Source!Y545</f>
        <v>0</v>
      </c>
      <c r="T629">
        <f>Source!Y546</f>
        <v>0</v>
      </c>
      <c r="U629">
        <f>ROUND((175/100)*ROUND(Source!R545, 2), 2)</f>
        <v>0</v>
      </c>
      <c r="V629">
        <f>ROUND((0/100)*ROUND(Source!R546, 2), 2)</f>
        <v>0</v>
      </c>
      <c r="AC629">
        <v>5</v>
      </c>
    </row>
    <row r="630" spans="1:29" ht="15" x14ac:dyDescent="0.2">
      <c r="A630" s="62"/>
      <c r="B630" s="62"/>
      <c r="C630" s="63" t="s">
        <v>2196</v>
      </c>
      <c r="D630" s="62"/>
      <c r="E630" s="62"/>
      <c r="F630" s="62"/>
      <c r="G630" s="62"/>
      <c r="H630" s="64">
        <f>I629+0</f>
        <v>10729.18</v>
      </c>
      <c r="I630" s="64"/>
      <c r="J630" s="64">
        <f>K629+0</f>
        <v>93021.99</v>
      </c>
      <c r="K630" s="64"/>
      <c r="O630" s="56">
        <f>I629+0</f>
        <v>10729.18</v>
      </c>
      <c r="P630" s="56">
        <f>K629+0</f>
        <v>93021.99</v>
      </c>
    </row>
    <row r="632" spans="1:29" ht="42.75" x14ac:dyDescent="0.2">
      <c r="A632" s="57">
        <v>110</v>
      </c>
      <c r="B632" s="57" t="str">
        <f>Source!F547</f>
        <v>13.1-5-155</v>
      </c>
      <c r="C632" s="57" t="s">
        <v>2278</v>
      </c>
      <c r="D632" s="58" t="str">
        <f>Source!H547</f>
        <v>шт.</v>
      </c>
      <c r="E632" s="59">
        <f>Source!I547</f>
        <v>6</v>
      </c>
      <c r="F632" s="60">
        <f>Source!AL547</f>
        <v>1532.74</v>
      </c>
      <c r="G632" s="61" t="s">
        <v>3</v>
      </c>
      <c r="H632" s="59">
        <f>Source!AW548</f>
        <v>1</v>
      </c>
      <c r="I632" s="60">
        <f>Source!P547</f>
        <v>9196.44</v>
      </c>
      <c r="J632" s="59">
        <f>IF(Source!BC548&lt;&gt; 0, Source!BC548, 1)</f>
        <v>8.67</v>
      </c>
      <c r="K632" s="60">
        <f>Source!P548</f>
        <v>79733.13</v>
      </c>
      <c r="Q632">
        <f>Source!X547</f>
        <v>0</v>
      </c>
      <c r="R632">
        <f>Source!X548</f>
        <v>0</v>
      </c>
      <c r="S632">
        <f>Source!Y547</f>
        <v>0</v>
      </c>
      <c r="T632">
        <f>Source!Y548</f>
        <v>0</v>
      </c>
      <c r="U632">
        <f>ROUND((175/100)*ROUND(Source!R547, 2), 2)</f>
        <v>0</v>
      </c>
      <c r="V632">
        <f>ROUND((0/100)*ROUND(Source!R548, 2), 2)</f>
        <v>0</v>
      </c>
      <c r="AC632">
        <v>5</v>
      </c>
    </row>
    <row r="633" spans="1:29" ht="15" x14ac:dyDescent="0.2">
      <c r="A633" s="62"/>
      <c r="B633" s="62"/>
      <c r="C633" s="63" t="s">
        <v>2196</v>
      </c>
      <c r="D633" s="62"/>
      <c r="E633" s="62"/>
      <c r="F633" s="62"/>
      <c r="G633" s="62"/>
      <c r="H633" s="64">
        <f>I632+0</f>
        <v>9196.44</v>
      </c>
      <c r="I633" s="64"/>
      <c r="J633" s="64">
        <f>K632+0</f>
        <v>79733.13</v>
      </c>
      <c r="K633" s="64"/>
      <c r="O633" s="56">
        <f>I632+0</f>
        <v>9196.44</v>
      </c>
      <c r="P633" s="56">
        <f>K632+0</f>
        <v>79733.13</v>
      </c>
    </row>
    <row r="635" spans="1:29" ht="42.75" x14ac:dyDescent="0.2">
      <c r="A635" s="57">
        <v>111</v>
      </c>
      <c r="B635" s="57" t="str">
        <f>Source!F549</f>
        <v>13.1-5-155</v>
      </c>
      <c r="C635" s="57" t="s">
        <v>2279</v>
      </c>
      <c r="D635" s="58" t="str">
        <f>Source!H549</f>
        <v>шт.</v>
      </c>
      <c r="E635" s="59">
        <f>Source!I549</f>
        <v>6</v>
      </c>
      <c r="F635" s="60">
        <f>Source!AL549</f>
        <v>1532.74</v>
      </c>
      <c r="G635" s="61" t="s">
        <v>3</v>
      </c>
      <c r="H635" s="59">
        <f>Source!AW550</f>
        <v>1</v>
      </c>
      <c r="I635" s="60">
        <f>Source!P549</f>
        <v>9196.44</v>
      </c>
      <c r="J635" s="59">
        <f>IF(Source!BC550&lt;&gt; 0, Source!BC550, 1)</f>
        <v>8.67</v>
      </c>
      <c r="K635" s="60">
        <f>Source!P550</f>
        <v>79733.13</v>
      </c>
      <c r="Q635">
        <f>Source!X549</f>
        <v>0</v>
      </c>
      <c r="R635">
        <f>Source!X550</f>
        <v>0</v>
      </c>
      <c r="S635">
        <f>Source!Y549</f>
        <v>0</v>
      </c>
      <c r="T635">
        <f>Source!Y550</f>
        <v>0</v>
      </c>
      <c r="U635">
        <f>ROUND((175/100)*ROUND(Source!R549, 2), 2)</f>
        <v>0</v>
      </c>
      <c r="V635">
        <f>ROUND((0/100)*ROUND(Source!R550, 2), 2)</f>
        <v>0</v>
      </c>
      <c r="AC635">
        <v>5</v>
      </c>
    </row>
    <row r="636" spans="1:29" ht="15" x14ac:dyDescent="0.2">
      <c r="A636" s="62"/>
      <c r="B636" s="62"/>
      <c r="C636" s="63" t="s">
        <v>2196</v>
      </c>
      <c r="D636" s="62"/>
      <c r="E636" s="62"/>
      <c r="F636" s="62"/>
      <c r="G636" s="62"/>
      <c r="H636" s="64">
        <f>I635+0</f>
        <v>9196.44</v>
      </c>
      <c r="I636" s="64"/>
      <c r="J636" s="64">
        <f>K635+0</f>
        <v>79733.13</v>
      </c>
      <c r="K636" s="64"/>
      <c r="O636" s="56">
        <f>I635+0</f>
        <v>9196.44</v>
      </c>
      <c r="P636" s="56">
        <f>K635+0</f>
        <v>79733.13</v>
      </c>
    </row>
    <row r="638" spans="1:29" ht="57" x14ac:dyDescent="0.2">
      <c r="A638" s="57">
        <v>112</v>
      </c>
      <c r="B638" s="57" t="str">
        <f>Source!F551</f>
        <v>13.1-5-157</v>
      </c>
      <c r="C638" s="57" t="s">
        <v>2280</v>
      </c>
      <c r="D638" s="58" t="str">
        <f>Source!H551</f>
        <v>шт.</v>
      </c>
      <c r="E638" s="59">
        <f>Source!I551</f>
        <v>4</v>
      </c>
      <c r="F638" s="60">
        <f>Source!AL551</f>
        <v>1380.86</v>
      </c>
      <c r="G638" s="61" t="s">
        <v>3</v>
      </c>
      <c r="H638" s="59">
        <f>Source!AW552</f>
        <v>1</v>
      </c>
      <c r="I638" s="60">
        <f>Source!P551</f>
        <v>5523.44</v>
      </c>
      <c r="J638" s="59">
        <f>IF(Source!BC552&lt;&gt; 0, Source!BC552, 1)</f>
        <v>8.8699999999999992</v>
      </c>
      <c r="K638" s="60">
        <f>Source!P552</f>
        <v>48992.91</v>
      </c>
      <c r="Q638">
        <f>Source!X551</f>
        <v>0</v>
      </c>
      <c r="R638">
        <f>Source!X552</f>
        <v>0</v>
      </c>
      <c r="S638">
        <f>Source!Y551</f>
        <v>0</v>
      </c>
      <c r="T638">
        <f>Source!Y552</f>
        <v>0</v>
      </c>
      <c r="U638">
        <f>ROUND((175/100)*ROUND(Source!R551, 2), 2)</f>
        <v>0</v>
      </c>
      <c r="V638">
        <f>ROUND((0/100)*ROUND(Source!R552, 2), 2)</f>
        <v>0</v>
      </c>
      <c r="AC638">
        <v>5</v>
      </c>
    </row>
    <row r="639" spans="1:29" ht="15" x14ac:dyDescent="0.2">
      <c r="A639" s="62"/>
      <c r="B639" s="62"/>
      <c r="C639" s="63" t="s">
        <v>2196</v>
      </c>
      <c r="D639" s="62"/>
      <c r="E639" s="62"/>
      <c r="F639" s="62"/>
      <c r="G639" s="62"/>
      <c r="H639" s="64">
        <f>I638+0</f>
        <v>5523.44</v>
      </c>
      <c r="I639" s="64"/>
      <c r="J639" s="64">
        <f>K638+0</f>
        <v>48992.91</v>
      </c>
      <c r="K639" s="64"/>
      <c r="O639" s="56">
        <f>I638+0</f>
        <v>5523.44</v>
      </c>
      <c r="P639" s="56">
        <f>K638+0</f>
        <v>48992.91</v>
      </c>
    </row>
    <row r="641" spans="1:29" ht="82.5" x14ac:dyDescent="0.2">
      <c r="A641" s="57">
        <v>113</v>
      </c>
      <c r="B641" s="57" t="str">
        <f>Source!F553</f>
        <v>КА, п.65</v>
      </c>
      <c r="C641" s="57" t="s">
        <v>2281</v>
      </c>
      <c r="D641" s="58" t="str">
        <f>Source!H553</f>
        <v>ШТ</v>
      </c>
      <c r="E641" s="59">
        <f>Source!I553</f>
        <v>5</v>
      </c>
      <c r="F641" s="60">
        <f>Source!AL553</f>
        <v>2691.46</v>
      </c>
      <c r="G641" s="61" t="s">
        <v>3</v>
      </c>
      <c r="H641" s="59">
        <f>Source!AW554</f>
        <v>1</v>
      </c>
      <c r="I641" s="60">
        <f>Source!P553</f>
        <v>13457.3</v>
      </c>
      <c r="J641" s="59">
        <f>IF(Source!BC554&lt;&gt; 0, Source!BC554, 1)</f>
        <v>7.57</v>
      </c>
      <c r="K641" s="60">
        <f>Source!P554</f>
        <v>101871.76</v>
      </c>
      <c r="Q641">
        <f>Source!X553</f>
        <v>0</v>
      </c>
      <c r="R641">
        <f>Source!X554</f>
        <v>0</v>
      </c>
      <c r="S641">
        <f>Source!Y553</f>
        <v>0</v>
      </c>
      <c r="T641">
        <f>Source!Y554</f>
        <v>0</v>
      </c>
      <c r="U641">
        <f>ROUND((175/100)*ROUND(Source!R553, 2), 2)</f>
        <v>0</v>
      </c>
      <c r="V641">
        <f>ROUND((0/100)*ROUND(Source!R554, 2), 2)</f>
        <v>0</v>
      </c>
      <c r="AC641">
        <v>5</v>
      </c>
    </row>
    <row r="642" spans="1:29" ht="15" x14ac:dyDescent="0.2">
      <c r="A642" s="62"/>
      <c r="B642" s="62"/>
      <c r="C642" s="63" t="s">
        <v>2196</v>
      </c>
      <c r="D642" s="62"/>
      <c r="E642" s="62"/>
      <c r="F642" s="62"/>
      <c r="G642" s="62"/>
      <c r="H642" s="64">
        <f>I641+0</f>
        <v>13457.3</v>
      </c>
      <c r="I642" s="64"/>
      <c r="J642" s="64">
        <f>K641+0</f>
        <v>101871.76</v>
      </c>
      <c r="K642" s="64"/>
      <c r="O642" s="56">
        <f>I641+0</f>
        <v>13457.3</v>
      </c>
      <c r="P642" s="56">
        <f>K641+0</f>
        <v>101871.76</v>
      </c>
    </row>
    <row r="644" spans="1:29" ht="82.5" x14ac:dyDescent="0.2">
      <c r="A644" s="57">
        <v>114</v>
      </c>
      <c r="B644" s="57" t="str">
        <f>Source!F555</f>
        <v>КА, п.66</v>
      </c>
      <c r="C644" s="57" t="s">
        <v>2282</v>
      </c>
      <c r="D644" s="58" t="str">
        <f>Source!H555</f>
        <v>ШТ</v>
      </c>
      <c r="E644" s="59">
        <f>Source!I555</f>
        <v>1</v>
      </c>
      <c r="F644" s="60">
        <f>Source!AL555</f>
        <v>2679.78</v>
      </c>
      <c r="G644" s="61" t="s">
        <v>3</v>
      </c>
      <c r="H644" s="59">
        <f>Source!AW556</f>
        <v>1</v>
      </c>
      <c r="I644" s="60">
        <f>Source!P555</f>
        <v>2679.78</v>
      </c>
      <c r="J644" s="59">
        <f>IF(Source!BC556&lt;&gt; 0, Source!BC556, 1)</f>
        <v>7.57</v>
      </c>
      <c r="K644" s="60">
        <f>Source!P556</f>
        <v>20285.93</v>
      </c>
      <c r="Q644">
        <f>Source!X555</f>
        <v>0</v>
      </c>
      <c r="R644">
        <f>Source!X556</f>
        <v>0</v>
      </c>
      <c r="S644">
        <f>Source!Y555</f>
        <v>0</v>
      </c>
      <c r="T644">
        <f>Source!Y556</f>
        <v>0</v>
      </c>
      <c r="U644">
        <f>ROUND((175/100)*ROUND(Source!R555, 2), 2)</f>
        <v>0</v>
      </c>
      <c r="V644">
        <f>ROUND((0/100)*ROUND(Source!R556, 2), 2)</f>
        <v>0</v>
      </c>
      <c r="AC644">
        <v>5</v>
      </c>
    </row>
    <row r="645" spans="1:29" ht="15" x14ac:dyDescent="0.2">
      <c r="A645" s="62"/>
      <c r="B645" s="62"/>
      <c r="C645" s="63" t="s">
        <v>2196</v>
      </c>
      <c r="D645" s="62"/>
      <c r="E645" s="62"/>
      <c r="F645" s="62"/>
      <c r="G645" s="62"/>
      <c r="H645" s="64">
        <f>I644+0</f>
        <v>2679.78</v>
      </c>
      <c r="I645" s="64"/>
      <c r="J645" s="64">
        <f>K644+0</f>
        <v>20285.93</v>
      </c>
      <c r="K645" s="64"/>
      <c r="O645" s="56">
        <f>I644+0</f>
        <v>2679.78</v>
      </c>
      <c r="P645" s="56">
        <f>K644+0</f>
        <v>20285.93</v>
      </c>
    </row>
    <row r="647" spans="1:29" ht="82.5" x14ac:dyDescent="0.2">
      <c r="A647" s="57">
        <v>115</v>
      </c>
      <c r="B647" s="57" t="str">
        <f>Source!F557</f>
        <v>КА, п.67</v>
      </c>
      <c r="C647" s="57" t="s">
        <v>2283</v>
      </c>
      <c r="D647" s="58" t="str">
        <f>Source!H557</f>
        <v>ШТ</v>
      </c>
      <c r="E647" s="59">
        <f>Source!I557</f>
        <v>5</v>
      </c>
      <c r="F647" s="60">
        <f>Source!AL557</f>
        <v>2719.84</v>
      </c>
      <c r="G647" s="61" t="s">
        <v>3</v>
      </c>
      <c r="H647" s="59">
        <f>Source!AW558</f>
        <v>1</v>
      </c>
      <c r="I647" s="60">
        <f>Source!P557</f>
        <v>13599.2</v>
      </c>
      <c r="J647" s="59">
        <f>IF(Source!BC558&lt;&gt; 0, Source!BC558, 1)</f>
        <v>7.57</v>
      </c>
      <c r="K647" s="60">
        <f>Source!P558</f>
        <v>102945.94</v>
      </c>
      <c r="Q647">
        <f>Source!X557</f>
        <v>0</v>
      </c>
      <c r="R647">
        <f>Source!X558</f>
        <v>0</v>
      </c>
      <c r="S647">
        <f>Source!Y557</f>
        <v>0</v>
      </c>
      <c r="T647">
        <f>Source!Y558</f>
        <v>0</v>
      </c>
      <c r="U647">
        <f>ROUND((175/100)*ROUND(Source!R557, 2), 2)</f>
        <v>0</v>
      </c>
      <c r="V647">
        <f>ROUND((0/100)*ROUND(Source!R558, 2), 2)</f>
        <v>0</v>
      </c>
      <c r="AC647">
        <v>5</v>
      </c>
    </row>
    <row r="648" spans="1:29" ht="15" x14ac:dyDescent="0.2">
      <c r="A648" s="62"/>
      <c r="B648" s="62"/>
      <c r="C648" s="63" t="s">
        <v>2196</v>
      </c>
      <c r="D648" s="62"/>
      <c r="E648" s="62"/>
      <c r="F648" s="62"/>
      <c r="G648" s="62"/>
      <c r="H648" s="64">
        <f>I647+0</f>
        <v>13599.2</v>
      </c>
      <c r="I648" s="64"/>
      <c r="J648" s="64">
        <f>K647+0</f>
        <v>102945.94</v>
      </c>
      <c r="K648" s="64"/>
      <c r="O648" s="56">
        <f>I647+0</f>
        <v>13599.2</v>
      </c>
      <c r="P648" s="56">
        <f>K647+0</f>
        <v>102945.94</v>
      </c>
    </row>
    <row r="650" spans="1:29" ht="82.5" x14ac:dyDescent="0.2">
      <c r="A650" s="57">
        <v>116</v>
      </c>
      <c r="B650" s="57" t="str">
        <f>Source!F559</f>
        <v>КА, п.68</v>
      </c>
      <c r="C650" s="57" t="s">
        <v>2284</v>
      </c>
      <c r="D650" s="58" t="str">
        <f>Source!H559</f>
        <v>ШТ</v>
      </c>
      <c r="E650" s="59">
        <f>Source!I559</f>
        <v>1</v>
      </c>
      <c r="F650" s="60">
        <f>Source!AL559</f>
        <v>2708.7799999999997</v>
      </c>
      <c r="G650" s="61" t="s">
        <v>3</v>
      </c>
      <c r="H650" s="59">
        <f>Source!AW560</f>
        <v>1</v>
      </c>
      <c r="I650" s="60">
        <f>Source!P559</f>
        <v>2708.78</v>
      </c>
      <c r="J650" s="59">
        <f>IF(Source!BC560&lt;&gt; 0, Source!BC560, 1)</f>
        <v>7.57</v>
      </c>
      <c r="K650" s="60">
        <f>Source!P560</f>
        <v>20505.46</v>
      </c>
      <c r="Q650">
        <f>Source!X559</f>
        <v>0</v>
      </c>
      <c r="R650">
        <f>Source!X560</f>
        <v>0</v>
      </c>
      <c r="S650">
        <f>Source!Y559</f>
        <v>0</v>
      </c>
      <c r="T650">
        <f>Source!Y560</f>
        <v>0</v>
      </c>
      <c r="U650">
        <f>ROUND((175/100)*ROUND(Source!R559, 2), 2)</f>
        <v>0</v>
      </c>
      <c r="V650">
        <f>ROUND((0/100)*ROUND(Source!R560, 2), 2)</f>
        <v>0</v>
      </c>
      <c r="AC650">
        <v>5</v>
      </c>
    </row>
    <row r="651" spans="1:29" ht="15" x14ac:dyDescent="0.2">
      <c r="A651" s="62"/>
      <c r="B651" s="62"/>
      <c r="C651" s="63" t="s">
        <v>2196</v>
      </c>
      <c r="D651" s="62"/>
      <c r="E651" s="62"/>
      <c r="F651" s="62"/>
      <c r="G651" s="62"/>
      <c r="H651" s="64">
        <f>I650+0</f>
        <v>2708.78</v>
      </c>
      <c r="I651" s="64"/>
      <c r="J651" s="64">
        <f>K650+0</f>
        <v>20505.46</v>
      </c>
      <c r="K651" s="64"/>
      <c r="O651" s="56">
        <f>I650+0</f>
        <v>2708.78</v>
      </c>
      <c r="P651" s="56">
        <f>K650+0</f>
        <v>20505.46</v>
      </c>
    </row>
    <row r="653" spans="1:29" ht="82.5" x14ac:dyDescent="0.2">
      <c r="A653" s="57">
        <v>117</v>
      </c>
      <c r="B653" s="57" t="str">
        <f>Source!F561</f>
        <v>КА, п.69</v>
      </c>
      <c r="C653" s="57" t="s">
        <v>2285</v>
      </c>
      <c r="D653" s="58" t="str">
        <f>Source!H561</f>
        <v>ШТ</v>
      </c>
      <c r="E653" s="59">
        <f>Source!I561</f>
        <v>1</v>
      </c>
      <c r="F653" s="60">
        <f>Source!AL561</f>
        <v>2927.51</v>
      </c>
      <c r="G653" s="61" t="s">
        <v>3</v>
      </c>
      <c r="H653" s="59">
        <f>Source!AW562</f>
        <v>1</v>
      </c>
      <c r="I653" s="60">
        <f>Source!P561</f>
        <v>2927.51</v>
      </c>
      <c r="J653" s="59">
        <f>IF(Source!BC562&lt;&gt; 0, Source!BC562, 1)</f>
        <v>7.57</v>
      </c>
      <c r="K653" s="60">
        <f>Source!P562</f>
        <v>22161.25</v>
      </c>
      <c r="Q653">
        <f>Source!X561</f>
        <v>0</v>
      </c>
      <c r="R653">
        <f>Source!X562</f>
        <v>0</v>
      </c>
      <c r="S653">
        <f>Source!Y561</f>
        <v>0</v>
      </c>
      <c r="T653">
        <f>Source!Y562</f>
        <v>0</v>
      </c>
      <c r="U653">
        <f>ROUND((175/100)*ROUND(Source!R561, 2), 2)</f>
        <v>0</v>
      </c>
      <c r="V653">
        <f>ROUND((0/100)*ROUND(Source!R562, 2), 2)</f>
        <v>0</v>
      </c>
      <c r="AC653">
        <v>5</v>
      </c>
    </row>
    <row r="654" spans="1:29" ht="15" x14ac:dyDescent="0.2">
      <c r="A654" s="62"/>
      <c r="B654" s="62"/>
      <c r="C654" s="63" t="s">
        <v>2196</v>
      </c>
      <c r="D654" s="62"/>
      <c r="E654" s="62"/>
      <c r="F654" s="62"/>
      <c r="G654" s="62"/>
      <c r="H654" s="64">
        <f>I653+0</f>
        <v>2927.51</v>
      </c>
      <c r="I654" s="64"/>
      <c r="J654" s="64">
        <f>K653+0</f>
        <v>22161.25</v>
      </c>
      <c r="K654" s="64"/>
      <c r="O654" s="56">
        <f>I653+0</f>
        <v>2927.51</v>
      </c>
      <c r="P654" s="56">
        <f>K653+0</f>
        <v>22161.25</v>
      </c>
    </row>
    <row r="656" spans="1:29" ht="71.25" x14ac:dyDescent="0.2">
      <c r="A656" s="57">
        <v>118</v>
      </c>
      <c r="B656" s="57" t="str">
        <f>Source!F563</f>
        <v>13.1-5-160</v>
      </c>
      <c r="C656" s="57" t="s">
        <v>2286</v>
      </c>
      <c r="D656" s="58" t="str">
        <f>Source!H563</f>
        <v>шт.</v>
      </c>
      <c r="E656" s="59">
        <f>Source!I563</f>
        <v>1</v>
      </c>
      <c r="F656" s="60">
        <f>Source!AL563</f>
        <v>1548.44</v>
      </c>
      <c r="G656" s="61" t="s">
        <v>3</v>
      </c>
      <c r="H656" s="59">
        <f>Source!AW564</f>
        <v>1</v>
      </c>
      <c r="I656" s="60">
        <f>Source!P563</f>
        <v>1548.44</v>
      </c>
      <c r="J656" s="59">
        <f>IF(Source!BC564&lt;&gt; 0, Source!BC564, 1)</f>
        <v>10.53</v>
      </c>
      <c r="K656" s="60">
        <f>Source!P564</f>
        <v>16305.07</v>
      </c>
      <c r="Q656">
        <f>Source!X563</f>
        <v>0</v>
      </c>
      <c r="R656">
        <f>Source!X564</f>
        <v>0</v>
      </c>
      <c r="S656">
        <f>Source!Y563</f>
        <v>0</v>
      </c>
      <c r="T656">
        <f>Source!Y564</f>
        <v>0</v>
      </c>
      <c r="U656">
        <f>ROUND((175/100)*ROUND(Source!R563, 2), 2)</f>
        <v>0</v>
      </c>
      <c r="V656">
        <f>ROUND((0/100)*ROUND(Source!R564, 2), 2)</f>
        <v>0</v>
      </c>
      <c r="AC656">
        <v>5</v>
      </c>
    </row>
    <row r="657" spans="1:29" ht="15" x14ac:dyDescent="0.2">
      <c r="A657" s="62"/>
      <c r="B657" s="62"/>
      <c r="C657" s="63" t="s">
        <v>2196</v>
      </c>
      <c r="D657" s="62"/>
      <c r="E657" s="62"/>
      <c r="F657" s="62"/>
      <c r="G657" s="62"/>
      <c r="H657" s="64">
        <f>I656+0</f>
        <v>1548.44</v>
      </c>
      <c r="I657" s="64"/>
      <c r="J657" s="64">
        <f>K656+0</f>
        <v>16305.07</v>
      </c>
      <c r="K657" s="64"/>
      <c r="O657" s="56">
        <f>I656+0</f>
        <v>1548.44</v>
      </c>
      <c r="P657" s="56">
        <f>K656+0</f>
        <v>16305.07</v>
      </c>
    </row>
    <row r="659" spans="1:29" ht="71.25" x14ac:dyDescent="0.2">
      <c r="A659" s="57">
        <v>119</v>
      </c>
      <c r="B659" s="57" t="str">
        <f>Source!F565</f>
        <v>13.1-5-161</v>
      </c>
      <c r="C659" s="57" t="s">
        <v>2287</v>
      </c>
      <c r="D659" s="58" t="str">
        <f>Source!H565</f>
        <v>шт.</v>
      </c>
      <c r="E659" s="59">
        <f>Source!I565</f>
        <v>4</v>
      </c>
      <c r="F659" s="60">
        <f>Source!AL565</f>
        <v>1583.3</v>
      </c>
      <c r="G659" s="61" t="s">
        <v>3</v>
      </c>
      <c r="H659" s="59">
        <f>Source!AW566</f>
        <v>1</v>
      </c>
      <c r="I659" s="60">
        <f>Source!P565</f>
        <v>6333.2</v>
      </c>
      <c r="J659" s="59">
        <f>IF(Source!BC566&lt;&gt; 0, Source!BC566, 1)</f>
        <v>10.7</v>
      </c>
      <c r="K659" s="60">
        <f>Source!P566</f>
        <v>67765.240000000005</v>
      </c>
      <c r="Q659">
        <f>Source!X565</f>
        <v>0</v>
      </c>
      <c r="R659">
        <f>Source!X566</f>
        <v>0</v>
      </c>
      <c r="S659">
        <f>Source!Y565</f>
        <v>0</v>
      </c>
      <c r="T659">
        <f>Source!Y566</f>
        <v>0</v>
      </c>
      <c r="U659">
        <f>ROUND((175/100)*ROUND(Source!R565, 2), 2)</f>
        <v>0</v>
      </c>
      <c r="V659">
        <f>ROUND((0/100)*ROUND(Source!R566, 2), 2)</f>
        <v>0</v>
      </c>
      <c r="AC659">
        <v>5</v>
      </c>
    </row>
    <row r="660" spans="1:29" ht="15" x14ac:dyDescent="0.2">
      <c r="A660" s="62"/>
      <c r="B660" s="62"/>
      <c r="C660" s="63" t="s">
        <v>2196</v>
      </c>
      <c r="D660" s="62"/>
      <c r="E660" s="62"/>
      <c r="F660" s="62"/>
      <c r="G660" s="62"/>
      <c r="H660" s="64">
        <f>I659+0</f>
        <v>6333.2</v>
      </c>
      <c r="I660" s="64"/>
      <c r="J660" s="64">
        <f>K659+0</f>
        <v>67765.240000000005</v>
      </c>
      <c r="K660" s="64"/>
      <c r="O660" s="56">
        <f>I659+0</f>
        <v>6333.2</v>
      </c>
      <c r="P660" s="56">
        <f>K659+0</f>
        <v>67765.240000000005</v>
      </c>
    </row>
    <row r="662" spans="1:29" ht="82.5" x14ac:dyDescent="0.2">
      <c r="A662" s="57">
        <v>120</v>
      </c>
      <c r="B662" s="57" t="str">
        <f>Source!F567</f>
        <v>КА, п.70</v>
      </c>
      <c r="C662" s="57" t="s">
        <v>2288</v>
      </c>
      <c r="D662" s="58" t="str">
        <f>Source!H567</f>
        <v>ШТ</v>
      </c>
      <c r="E662" s="59">
        <f>Source!I567</f>
        <v>3</v>
      </c>
      <c r="F662" s="60">
        <f>Source!AL567</f>
        <v>3704.93</v>
      </c>
      <c r="G662" s="61" t="s">
        <v>3</v>
      </c>
      <c r="H662" s="59">
        <f>Source!AW568</f>
        <v>1</v>
      </c>
      <c r="I662" s="60">
        <f>Source!P567</f>
        <v>11114.79</v>
      </c>
      <c r="J662" s="59">
        <f>IF(Source!BC568&lt;&gt; 0, Source!BC568, 1)</f>
        <v>7.57</v>
      </c>
      <c r="K662" s="60">
        <f>Source!P568</f>
        <v>84138.96</v>
      </c>
      <c r="Q662">
        <f>Source!X567</f>
        <v>0</v>
      </c>
      <c r="R662">
        <f>Source!X568</f>
        <v>0</v>
      </c>
      <c r="S662">
        <f>Source!Y567</f>
        <v>0</v>
      </c>
      <c r="T662">
        <f>Source!Y568</f>
        <v>0</v>
      </c>
      <c r="U662">
        <f>ROUND((175/100)*ROUND(Source!R567, 2), 2)</f>
        <v>0</v>
      </c>
      <c r="V662">
        <f>ROUND((0/100)*ROUND(Source!R568, 2), 2)</f>
        <v>0</v>
      </c>
      <c r="AC662">
        <v>5</v>
      </c>
    </row>
    <row r="663" spans="1:29" ht="15" x14ac:dyDescent="0.2">
      <c r="A663" s="62"/>
      <c r="B663" s="62"/>
      <c r="C663" s="63" t="s">
        <v>2196</v>
      </c>
      <c r="D663" s="62"/>
      <c r="E663" s="62"/>
      <c r="F663" s="62"/>
      <c r="G663" s="62"/>
      <c r="H663" s="64">
        <f>I662+0</f>
        <v>11114.79</v>
      </c>
      <c r="I663" s="64"/>
      <c r="J663" s="64">
        <f>K662+0</f>
        <v>84138.96</v>
      </c>
      <c r="K663" s="64"/>
      <c r="O663" s="56">
        <f>I662+0</f>
        <v>11114.79</v>
      </c>
      <c r="P663" s="56">
        <f>K662+0</f>
        <v>84138.96</v>
      </c>
    </row>
    <row r="665" spans="1:29" ht="82.5" x14ac:dyDescent="0.2">
      <c r="A665" s="57">
        <v>121</v>
      </c>
      <c r="B665" s="57" t="str">
        <f>Source!F569</f>
        <v>КА, п.71</v>
      </c>
      <c r="C665" s="57" t="s">
        <v>2289</v>
      </c>
      <c r="D665" s="58" t="str">
        <f>Source!H569</f>
        <v>ШТ</v>
      </c>
      <c r="E665" s="59">
        <f>Source!I569</f>
        <v>1</v>
      </c>
      <c r="F665" s="60">
        <f>Source!AL569</f>
        <v>2809.22</v>
      </c>
      <c r="G665" s="61" t="s">
        <v>3</v>
      </c>
      <c r="H665" s="59">
        <f>Source!AW570</f>
        <v>1</v>
      </c>
      <c r="I665" s="60">
        <f>Source!P569</f>
        <v>2809.22</v>
      </c>
      <c r="J665" s="59">
        <f>IF(Source!BC570&lt;&gt; 0, Source!BC570, 1)</f>
        <v>7.57</v>
      </c>
      <c r="K665" s="60">
        <f>Source!P570</f>
        <v>21265.8</v>
      </c>
      <c r="Q665">
        <f>Source!X569</f>
        <v>0</v>
      </c>
      <c r="R665">
        <f>Source!X570</f>
        <v>0</v>
      </c>
      <c r="S665">
        <f>Source!Y569</f>
        <v>0</v>
      </c>
      <c r="T665">
        <f>Source!Y570</f>
        <v>0</v>
      </c>
      <c r="U665">
        <f>ROUND((175/100)*ROUND(Source!R569, 2), 2)</f>
        <v>0</v>
      </c>
      <c r="V665">
        <f>ROUND((0/100)*ROUND(Source!R570, 2), 2)</f>
        <v>0</v>
      </c>
      <c r="AC665">
        <v>5</v>
      </c>
    </row>
    <row r="666" spans="1:29" ht="15" x14ac:dyDescent="0.2">
      <c r="A666" s="62"/>
      <c r="B666" s="62"/>
      <c r="C666" s="63" t="s">
        <v>2196</v>
      </c>
      <c r="D666" s="62"/>
      <c r="E666" s="62"/>
      <c r="F666" s="62"/>
      <c r="G666" s="62"/>
      <c r="H666" s="64">
        <f>I665+0</f>
        <v>2809.22</v>
      </c>
      <c r="I666" s="64"/>
      <c r="J666" s="64">
        <f>K665+0</f>
        <v>21265.8</v>
      </c>
      <c r="K666" s="64"/>
      <c r="O666" s="56">
        <f>I665+0</f>
        <v>2809.22</v>
      </c>
      <c r="P666" s="56">
        <f>K665+0</f>
        <v>21265.8</v>
      </c>
    </row>
    <row r="668" spans="1:29" ht="82.5" x14ac:dyDescent="0.2">
      <c r="A668" s="57">
        <v>122</v>
      </c>
      <c r="B668" s="57" t="str">
        <f>Source!F571</f>
        <v>КА, п.72</v>
      </c>
      <c r="C668" s="57" t="s">
        <v>2290</v>
      </c>
      <c r="D668" s="58" t="str">
        <f>Source!H571</f>
        <v>ШТ</v>
      </c>
      <c r="E668" s="59">
        <f>Source!I571</f>
        <v>2</v>
      </c>
      <c r="F668" s="60">
        <f>Source!AL571</f>
        <v>3045.12</v>
      </c>
      <c r="G668" s="61" t="s">
        <v>3</v>
      </c>
      <c r="H668" s="59">
        <f>Source!AW572</f>
        <v>1</v>
      </c>
      <c r="I668" s="60">
        <f>Source!P571</f>
        <v>6090.24</v>
      </c>
      <c r="J668" s="59">
        <f>IF(Source!BC572&lt;&gt; 0, Source!BC572, 1)</f>
        <v>7.57</v>
      </c>
      <c r="K668" s="60">
        <f>Source!P572</f>
        <v>46103.12</v>
      </c>
      <c r="Q668">
        <f>Source!X571</f>
        <v>0</v>
      </c>
      <c r="R668">
        <f>Source!X572</f>
        <v>0</v>
      </c>
      <c r="S668">
        <f>Source!Y571</f>
        <v>0</v>
      </c>
      <c r="T668">
        <f>Source!Y572</f>
        <v>0</v>
      </c>
      <c r="U668">
        <f>ROUND((175/100)*ROUND(Source!R571, 2), 2)</f>
        <v>0</v>
      </c>
      <c r="V668">
        <f>ROUND((0/100)*ROUND(Source!R572, 2), 2)</f>
        <v>0</v>
      </c>
      <c r="AC668">
        <v>5</v>
      </c>
    </row>
    <row r="669" spans="1:29" ht="15" x14ac:dyDescent="0.2">
      <c r="A669" s="62"/>
      <c r="B669" s="62"/>
      <c r="C669" s="63" t="s">
        <v>2196</v>
      </c>
      <c r="D669" s="62"/>
      <c r="E669" s="62"/>
      <c r="F669" s="62"/>
      <c r="G669" s="62"/>
      <c r="H669" s="64">
        <f>I668+0</f>
        <v>6090.24</v>
      </c>
      <c r="I669" s="64"/>
      <c r="J669" s="64">
        <f>K668+0</f>
        <v>46103.12</v>
      </c>
      <c r="K669" s="64"/>
      <c r="O669" s="56">
        <f>I668+0</f>
        <v>6090.24</v>
      </c>
      <c r="P669" s="56">
        <f>K668+0</f>
        <v>46103.12</v>
      </c>
    </row>
    <row r="671" spans="1:29" ht="82.5" x14ac:dyDescent="0.2">
      <c r="A671" s="57">
        <v>123</v>
      </c>
      <c r="B671" s="57" t="str">
        <f>Source!F573</f>
        <v>КА, п.73</v>
      </c>
      <c r="C671" s="57" t="s">
        <v>2291</v>
      </c>
      <c r="D671" s="58" t="str">
        <f>Source!H573</f>
        <v>ШТ</v>
      </c>
      <c r="E671" s="59">
        <f>Source!I573</f>
        <v>4</v>
      </c>
      <c r="F671" s="60">
        <f>Source!AL573</f>
        <v>3045.12</v>
      </c>
      <c r="G671" s="61" t="s">
        <v>3</v>
      </c>
      <c r="H671" s="59">
        <f>Source!AW574</f>
        <v>1</v>
      </c>
      <c r="I671" s="60">
        <f>Source!P573</f>
        <v>12180.48</v>
      </c>
      <c r="J671" s="59">
        <f>IF(Source!BC574&lt;&gt; 0, Source!BC574, 1)</f>
        <v>7.57</v>
      </c>
      <c r="K671" s="60">
        <f>Source!P574</f>
        <v>92206.23</v>
      </c>
      <c r="Q671">
        <f>Source!X573</f>
        <v>0</v>
      </c>
      <c r="R671">
        <f>Source!X574</f>
        <v>0</v>
      </c>
      <c r="S671">
        <f>Source!Y573</f>
        <v>0</v>
      </c>
      <c r="T671">
        <f>Source!Y574</f>
        <v>0</v>
      </c>
      <c r="U671">
        <f>ROUND((175/100)*ROUND(Source!R573, 2), 2)</f>
        <v>0</v>
      </c>
      <c r="V671">
        <f>ROUND((0/100)*ROUND(Source!R574, 2), 2)</f>
        <v>0</v>
      </c>
      <c r="AC671">
        <v>5</v>
      </c>
    </row>
    <row r="672" spans="1:29" ht="15" x14ac:dyDescent="0.2">
      <c r="A672" s="62"/>
      <c r="B672" s="62"/>
      <c r="C672" s="63" t="s">
        <v>2196</v>
      </c>
      <c r="D672" s="62"/>
      <c r="E672" s="62"/>
      <c r="F672" s="62"/>
      <c r="G672" s="62"/>
      <c r="H672" s="64">
        <f>I671+0</f>
        <v>12180.48</v>
      </c>
      <c r="I672" s="64"/>
      <c r="J672" s="64">
        <f>K671+0</f>
        <v>92206.23</v>
      </c>
      <c r="K672" s="64"/>
      <c r="O672" s="56">
        <f>I671+0</f>
        <v>12180.48</v>
      </c>
      <c r="P672" s="56">
        <f>K671+0</f>
        <v>92206.23</v>
      </c>
    </row>
    <row r="674" spans="1:29" ht="82.5" x14ac:dyDescent="0.2">
      <c r="A674" s="57">
        <v>124</v>
      </c>
      <c r="B674" s="57" t="str">
        <f>Source!F575</f>
        <v>КА, п.74</v>
      </c>
      <c r="C674" s="57" t="s">
        <v>2292</v>
      </c>
      <c r="D674" s="58" t="str">
        <f>Source!H575</f>
        <v>ШТ</v>
      </c>
      <c r="E674" s="59">
        <f>Source!I575</f>
        <v>3</v>
      </c>
      <c r="F674" s="60">
        <f>Source!AL575</f>
        <v>3403.5800000000004</v>
      </c>
      <c r="G674" s="61" t="s">
        <v>3</v>
      </c>
      <c r="H674" s="59">
        <f>Source!AW576</f>
        <v>1</v>
      </c>
      <c r="I674" s="60">
        <f>Source!P575</f>
        <v>10210.74</v>
      </c>
      <c r="J674" s="59">
        <f>IF(Source!BC576&lt;&gt; 0, Source!BC576, 1)</f>
        <v>7.57</v>
      </c>
      <c r="K674" s="60">
        <f>Source!P576</f>
        <v>77295.3</v>
      </c>
      <c r="Q674">
        <f>Source!X575</f>
        <v>0</v>
      </c>
      <c r="R674">
        <f>Source!X576</f>
        <v>0</v>
      </c>
      <c r="S674">
        <f>Source!Y575</f>
        <v>0</v>
      </c>
      <c r="T674">
        <f>Source!Y576</f>
        <v>0</v>
      </c>
      <c r="U674">
        <f>ROUND((175/100)*ROUND(Source!R575, 2), 2)</f>
        <v>0</v>
      </c>
      <c r="V674">
        <f>ROUND((0/100)*ROUND(Source!R576, 2), 2)</f>
        <v>0</v>
      </c>
      <c r="AC674">
        <v>5</v>
      </c>
    </row>
    <row r="675" spans="1:29" ht="15" x14ac:dyDescent="0.2">
      <c r="A675" s="62"/>
      <c r="B675" s="62"/>
      <c r="C675" s="63" t="s">
        <v>2196</v>
      </c>
      <c r="D675" s="62"/>
      <c r="E675" s="62"/>
      <c r="F675" s="62"/>
      <c r="G675" s="62"/>
      <c r="H675" s="64">
        <f>I674+0</f>
        <v>10210.74</v>
      </c>
      <c r="I675" s="64"/>
      <c r="J675" s="64">
        <f>K674+0</f>
        <v>77295.3</v>
      </c>
      <c r="K675" s="64"/>
      <c r="O675" s="56">
        <f>I674+0</f>
        <v>10210.74</v>
      </c>
      <c r="P675" s="56">
        <f>K674+0</f>
        <v>77295.3</v>
      </c>
    </row>
    <row r="677" spans="1:29" ht="57" x14ac:dyDescent="0.2">
      <c r="A677" s="40">
        <v>125</v>
      </c>
      <c r="B677" s="40" t="str">
        <f>Source!F577</f>
        <v>3.20-13-1</v>
      </c>
      <c r="C677" s="40" t="s">
        <v>627</v>
      </c>
      <c r="D677" s="42" t="str">
        <f>Source!H577</f>
        <v>1  ШТ.</v>
      </c>
      <c r="E677" s="41">
        <f>Source!I577</f>
        <v>113</v>
      </c>
      <c r="F677" s="44"/>
      <c r="G677" s="43"/>
      <c r="H677" s="41"/>
      <c r="I677" s="44"/>
      <c r="J677" s="41"/>
      <c r="K677" s="44"/>
      <c r="Q677">
        <f>Source!X577</f>
        <v>2184.2399999999998</v>
      </c>
      <c r="R677">
        <f>Source!X578</f>
        <v>123081.93</v>
      </c>
      <c r="S677">
        <f>Source!Y577</f>
        <v>1222.3699999999999</v>
      </c>
      <c r="T677">
        <f>Source!Y578</f>
        <v>68880.710000000006</v>
      </c>
      <c r="U677">
        <f>ROUND((175/100)*ROUND(Source!R577, 2), 2)</f>
        <v>27.42</v>
      </c>
      <c r="V677">
        <f>ROUND((0/100)*ROUND(Source!R578, 2), 2)</f>
        <v>0</v>
      </c>
      <c r="AC677">
        <v>0</v>
      </c>
    </row>
    <row r="678" spans="1:29" x14ac:dyDescent="0.2">
      <c r="C678" s="66" t="str">
        <f>"Объем: "&amp;Source!I577&amp;"=51+"&amp;"11+"&amp;"36+"&amp;"11+"&amp;"4"</f>
        <v>Объем: 113=51+11+36+11+4</v>
      </c>
    </row>
    <row r="679" spans="1:29" ht="14.25" x14ac:dyDescent="0.2">
      <c r="A679" s="40"/>
      <c r="B679" s="40"/>
      <c r="C679" s="40" t="s">
        <v>2183</v>
      </c>
      <c r="D679" s="42"/>
      <c r="E679" s="41"/>
      <c r="F679" s="44">
        <f>Source!AO577</f>
        <v>16.489999999999998</v>
      </c>
      <c r="G679" s="45" t="s">
        <v>3</v>
      </c>
      <c r="H679" s="41">
        <f>Source!AV578</f>
        <v>1.0669999999999999</v>
      </c>
      <c r="I679" s="44">
        <f>Source!S577</f>
        <v>1988.22</v>
      </c>
      <c r="J679" s="41">
        <f>IF(Source!BA578&lt;&gt; 0, Source!BA578, 1)</f>
        <v>56.35</v>
      </c>
      <c r="K679" s="44">
        <f>Source!S578</f>
        <v>112036.2</v>
      </c>
    </row>
    <row r="680" spans="1:29" ht="14.25" x14ac:dyDescent="0.2">
      <c r="A680" s="40"/>
      <c r="B680" s="40"/>
      <c r="C680" s="40" t="s">
        <v>2185</v>
      </c>
      <c r="D680" s="42"/>
      <c r="E680" s="41"/>
      <c r="F680" s="44">
        <f>Source!AM577</f>
        <v>0.83</v>
      </c>
      <c r="G680" s="45" t="s">
        <v>3</v>
      </c>
      <c r="H680" s="41">
        <f>Source!AV578</f>
        <v>1.0669999999999999</v>
      </c>
      <c r="I680" s="44">
        <f>Source!Q577</f>
        <v>100.07</v>
      </c>
      <c r="J680" s="41">
        <f>IF(Source!BB578&lt;&gt; 0, Source!BB578, 1)</f>
        <v>17.100000000000001</v>
      </c>
      <c r="K680" s="44">
        <f>Source!Q578</f>
        <v>1711.2</v>
      </c>
    </row>
    <row r="681" spans="1:29" ht="14.25" x14ac:dyDescent="0.2">
      <c r="A681" s="40"/>
      <c r="B681" s="40"/>
      <c r="C681" s="40" t="s">
        <v>2187</v>
      </c>
      <c r="D681" s="42"/>
      <c r="E681" s="41"/>
      <c r="F681" s="44">
        <f>Source!AN577</f>
        <v>0.13</v>
      </c>
      <c r="G681" s="45" t="s">
        <v>3</v>
      </c>
      <c r="H681" s="41">
        <f>Source!AV578</f>
        <v>1.0669999999999999</v>
      </c>
      <c r="I681" s="46">
        <f>Source!R577</f>
        <v>15.67</v>
      </c>
      <c r="J681" s="41">
        <f>IF(Source!BS578&lt;&gt; 0, Source!BS578, 1)</f>
        <v>56.35</v>
      </c>
      <c r="K681" s="46">
        <f>Source!R578</f>
        <v>883</v>
      </c>
    </row>
    <row r="682" spans="1:29" ht="14.25" x14ac:dyDescent="0.2">
      <c r="A682" s="40"/>
      <c r="B682" s="40"/>
      <c r="C682" s="40" t="s">
        <v>2188</v>
      </c>
      <c r="D682" s="42"/>
      <c r="E682" s="41"/>
      <c r="F682" s="44">
        <f>Source!AL577</f>
        <v>16.52</v>
      </c>
      <c r="G682" s="45" t="s">
        <v>3</v>
      </c>
      <c r="H682" s="41">
        <f>Source!AW578</f>
        <v>1</v>
      </c>
      <c r="I682" s="44">
        <f>Source!P577</f>
        <v>1866.76</v>
      </c>
      <c r="J682" s="41">
        <f>IF(Source!BC578&lt;&gt; 0, Source!BC578, 1)</f>
        <v>4.99</v>
      </c>
      <c r="K682" s="44">
        <f>Source!P578</f>
        <v>9315.1299999999992</v>
      </c>
    </row>
    <row r="683" spans="1:29" ht="14.25" x14ac:dyDescent="0.2">
      <c r="A683" s="40"/>
      <c r="B683" s="40"/>
      <c r="C683" s="40" t="s">
        <v>2189</v>
      </c>
      <c r="D683" s="42" t="s">
        <v>2190</v>
      </c>
      <c r="E683" s="41">
        <f>Source!BZ578</f>
        <v>109</v>
      </c>
      <c r="F683" s="44"/>
      <c r="G683" s="43"/>
      <c r="H683" s="41"/>
      <c r="I683" s="44">
        <f>SUM(Q677:Q682)</f>
        <v>2184.2399999999998</v>
      </c>
      <c r="J683" s="41">
        <f>Source!AT578</f>
        <v>109</v>
      </c>
      <c r="K683" s="44">
        <f>SUM(R677:R682)</f>
        <v>123081.93</v>
      </c>
    </row>
    <row r="684" spans="1:29" ht="14.25" x14ac:dyDescent="0.2">
      <c r="A684" s="40"/>
      <c r="B684" s="40"/>
      <c r="C684" s="40" t="s">
        <v>2191</v>
      </c>
      <c r="D684" s="42" t="s">
        <v>2190</v>
      </c>
      <c r="E684" s="41">
        <f>Source!CA578</f>
        <v>61</v>
      </c>
      <c r="F684" s="44"/>
      <c r="G684" s="43"/>
      <c r="H684" s="41"/>
      <c r="I684" s="44">
        <f>SUM(S677:S683)</f>
        <v>1222.3699999999999</v>
      </c>
      <c r="J684" s="41">
        <f>Source!AU578</f>
        <v>61</v>
      </c>
      <c r="K684" s="44">
        <f>SUM(T677:T683)</f>
        <v>68880.710000000006</v>
      </c>
    </row>
    <row r="685" spans="1:29" ht="14.25" x14ac:dyDescent="0.2">
      <c r="A685" s="47"/>
      <c r="B685" s="47"/>
      <c r="C685" s="47" t="s">
        <v>2192</v>
      </c>
      <c r="D685" s="48" t="s">
        <v>2193</v>
      </c>
      <c r="E685" s="49">
        <f>Source!AQ577</f>
        <v>1.42</v>
      </c>
      <c r="F685" s="50"/>
      <c r="G685" s="51" t="s">
        <v>3</v>
      </c>
      <c r="H685" s="49">
        <f>Source!AV578</f>
        <v>1.0669999999999999</v>
      </c>
      <c r="I685" s="50">
        <f>Source!U577</f>
        <v>171.21081999999998</v>
      </c>
      <c r="J685" s="49"/>
      <c r="K685" s="50"/>
    </row>
    <row r="686" spans="1:29" ht="15" x14ac:dyDescent="0.2">
      <c r="C686" s="52" t="s">
        <v>2194</v>
      </c>
      <c r="H686" s="53">
        <f>I679+I680+I682+I683+I684+0-0-0</f>
        <v>7361.66</v>
      </c>
      <c r="I686" s="53"/>
      <c r="J686" s="53">
        <f>K679+K680+K682+K683+K684+0-0-0</f>
        <v>315025.17</v>
      </c>
      <c r="K686" s="53"/>
    </row>
    <row r="687" spans="1:29" ht="15" hidden="1" x14ac:dyDescent="0.2">
      <c r="C687" s="52" t="s">
        <v>2195</v>
      </c>
      <c r="H687" s="55">
        <f>0+0</f>
        <v>0</v>
      </c>
      <c r="I687" s="55"/>
      <c r="J687" s="55">
        <f>0+0</f>
        <v>0</v>
      </c>
      <c r="K687" s="55"/>
    </row>
    <row r="688" spans="1:29" ht="15" x14ac:dyDescent="0.2">
      <c r="C688" s="52" t="s">
        <v>2196</v>
      </c>
      <c r="H688" s="55">
        <f>I679+I680+I682+I683+I684+0</f>
        <v>7361.66</v>
      </c>
      <c r="I688" s="55"/>
      <c r="J688" s="55">
        <f>K679+K680+K682+K683+K684+0</f>
        <v>315025.17</v>
      </c>
      <c r="K688" s="55"/>
      <c r="O688" s="56">
        <f>I679+I680+I682+I683+I684+0</f>
        <v>7361.66</v>
      </c>
      <c r="P688" s="56">
        <f>K679+K680+K682+K683+K684+0</f>
        <v>315025.17</v>
      </c>
    </row>
    <row r="690" spans="1:29" ht="68.25" x14ac:dyDescent="0.2">
      <c r="A690" s="57">
        <v>126</v>
      </c>
      <c r="B690" s="57" t="str">
        <f>Source!F579</f>
        <v>КА, п.119</v>
      </c>
      <c r="C690" s="57" t="s">
        <v>2293</v>
      </c>
      <c r="D690" s="58" t="str">
        <f>Source!H579</f>
        <v>ШТ</v>
      </c>
      <c r="E690" s="59">
        <f>Source!I579</f>
        <v>51</v>
      </c>
      <c r="F690" s="60">
        <f>Source!AL579</f>
        <v>1060.81</v>
      </c>
      <c r="G690" s="61" t="s">
        <v>3</v>
      </c>
      <c r="H690" s="59">
        <f>Source!AW580</f>
        <v>1</v>
      </c>
      <c r="I690" s="60">
        <f>Source!P579</f>
        <v>54101.31</v>
      </c>
      <c r="J690" s="59">
        <f>IF(Source!BC580&lt;&gt; 0, Source!BC580, 1)</f>
        <v>7.57</v>
      </c>
      <c r="K690" s="60">
        <f>Source!P580</f>
        <v>409546.92</v>
      </c>
      <c r="Q690">
        <f>Source!X579</f>
        <v>0</v>
      </c>
      <c r="R690">
        <f>Source!X580</f>
        <v>0</v>
      </c>
      <c r="S690">
        <f>Source!Y579</f>
        <v>0</v>
      </c>
      <c r="T690">
        <f>Source!Y580</f>
        <v>0</v>
      </c>
      <c r="U690">
        <f>ROUND((175/100)*ROUND(Source!R579, 2), 2)</f>
        <v>0</v>
      </c>
      <c r="V690">
        <f>ROUND((0/100)*ROUND(Source!R580, 2), 2)</f>
        <v>0</v>
      </c>
      <c r="AC690">
        <v>5</v>
      </c>
    </row>
    <row r="691" spans="1:29" ht="15" x14ac:dyDescent="0.2">
      <c r="A691" s="62"/>
      <c r="B691" s="62"/>
      <c r="C691" s="63" t="s">
        <v>2196</v>
      </c>
      <c r="D691" s="62"/>
      <c r="E691" s="62"/>
      <c r="F691" s="62"/>
      <c r="G691" s="62"/>
      <c r="H691" s="64">
        <f>I690+0</f>
        <v>54101.31</v>
      </c>
      <c r="I691" s="64"/>
      <c r="J691" s="64">
        <f>K690+0</f>
        <v>409546.92</v>
      </c>
      <c r="K691" s="64"/>
      <c r="O691" s="56">
        <f>I690+0</f>
        <v>54101.31</v>
      </c>
      <c r="P691" s="56">
        <f>K690+0</f>
        <v>409546.92</v>
      </c>
    </row>
    <row r="693" spans="1:29" ht="68.25" x14ac:dyDescent="0.2">
      <c r="A693" s="57">
        <v>127</v>
      </c>
      <c r="B693" s="57" t="str">
        <f>Source!F581</f>
        <v>КА, п.120</v>
      </c>
      <c r="C693" s="57" t="s">
        <v>2294</v>
      </c>
      <c r="D693" s="58" t="str">
        <f>Source!H581</f>
        <v>ШТ</v>
      </c>
      <c r="E693" s="59">
        <f>Source!I581</f>
        <v>11</v>
      </c>
      <c r="F693" s="60">
        <f>Source!AL581</f>
        <v>1092.2</v>
      </c>
      <c r="G693" s="61" t="s">
        <v>3</v>
      </c>
      <c r="H693" s="59">
        <f>Source!AW582</f>
        <v>1</v>
      </c>
      <c r="I693" s="60">
        <f>Source!P581</f>
        <v>12014.2</v>
      </c>
      <c r="J693" s="59">
        <f>IF(Source!BC582&lt;&gt; 0, Source!BC582, 1)</f>
        <v>7.57</v>
      </c>
      <c r="K693" s="60">
        <f>Source!P582</f>
        <v>90947.49</v>
      </c>
      <c r="Q693">
        <f>Source!X581</f>
        <v>0</v>
      </c>
      <c r="R693">
        <f>Source!X582</f>
        <v>0</v>
      </c>
      <c r="S693">
        <f>Source!Y581</f>
        <v>0</v>
      </c>
      <c r="T693">
        <f>Source!Y582</f>
        <v>0</v>
      </c>
      <c r="U693">
        <f>ROUND((175/100)*ROUND(Source!R581, 2), 2)</f>
        <v>0</v>
      </c>
      <c r="V693">
        <f>ROUND((0/100)*ROUND(Source!R582, 2), 2)</f>
        <v>0</v>
      </c>
      <c r="AC693">
        <v>5</v>
      </c>
    </row>
    <row r="694" spans="1:29" ht="15" x14ac:dyDescent="0.2">
      <c r="A694" s="62"/>
      <c r="B694" s="62"/>
      <c r="C694" s="63" t="s">
        <v>2196</v>
      </c>
      <c r="D694" s="62"/>
      <c r="E694" s="62"/>
      <c r="F694" s="62"/>
      <c r="G694" s="62"/>
      <c r="H694" s="64">
        <f>I693+0</f>
        <v>12014.2</v>
      </c>
      <c r="I694" s="64"/>
      <c r="J694" s="64">
        <f>K693+0</f>
        <v>90947.49</v>
      </c>
      <c r="K694" s="64"/>
      <c r="O694" s="56">
        <f>I693+0</f>
        <v>12014.2</v>
      </c>
      <c r="P694" s="56">
        <f>K693+0</f>
        <v>90947.49</v>
      </c>
    </row>
    <row r="696" spans="1:29" ht="68.25" x14ac:dyDescent="0.2">
      <c r="A696" s="57">
        <v>128</v>
      </c>
      <c r="B696" s="57" t="str">
        <f>Source!F583</f>
        <v>КА, п.121</v>
      </c>
      <c r="C696" s="57" t="s">
        <v>2295</v>
      </c>
      <c r="D696" s="58" t="str">
        <f>Source!H583</f>
        <v>ШТ</v>
      </c>
      <c r="E696" s="59">
        <f>Source!I583</f>
        <v>36</v>
      </c>
      <c r="F696" s="60">
        <f>Source!AL583</f>
        <v>1141.78</v>
      </c>
      <c r="G696" s="61" t="s">
        <v>3</v>
      </c>
      <c r="H696" s="59">
        <f>Source!AW584</f>
        <v>1</v>
      </c>
      <c r="I696" s="60">
        <f>Source!P583</f>
        <v>41104.080000000002</v>
      </c>
      <c r="J696" s="59">
        <f>IF(Source!BC584&lt;&gt; 0, Source!BC584, 1)</f>
        <v>7.57</v>
      </c>
      <c r="K696" s="60">
        <f>Source!P584</f>
        <v>311157.89</v>
      </c>
      <c r="Q696">
        <f>Source!X583</f>
        <v>0</v>
      </c>
      <c r="R696">
        <f>Source!X584</f>
        <v>0</v>
      </c>
      <c r="S696">
        <f>Source!Y583</f>
        <v>0</v>
      </c>
      <c r="T696">
        <f>Source!Y584</f>
        <v>0</v>
      </c>
      <c r="U696">
        <f>ROUND((175/100)*ROUND(Source!R583, 2), 2)</f>
        <v>0</v>
      </c>
      <c r="V696">
        <f>ROUND((0/100)*ROUND(Source!R584, 2), 2)</f>
        <v>0</v>
      </c>
      <c r="AC696">
        <v>5</v>
      </c>
    </row>
    <row r="697" spans="1:29" ht="15" x14ac:dyDescent="0.2">
      <c r="A697" s="62"/>
      <c r="B697" s="62"/>
      <c r="C697" s="63" t="s">
        <v>2196</v>
      </c>
      <c r="D697" s="62"/>
      <c r="E697" s="62"/>
      <c r="F697" s="62"/>
      <c r="G697" s="62"/>
      <c r="H697" s="64">
        <f>I696+0</f>
        <v>41104.080000000002</v>
      </c>
      <c r="I697" s="64"/>
      <c r="J697" s="64">
        <f>K696+0</f>
        <v>311157.89</v>
      </c>
      <c r="K697" s="64"/>
      <c r="O697" s="56">
        <f>I696+0</f>
        <v>41104.080000000002</v>
      </c>
      <c r="P697" s="56">
        <f>K696+0</f>
        <v>311157.89</v>
      </c>
    </row>
    <row r="699" spans="1:29" ht="68.25" x14ac:dyDescent="0.2">
      <c r="A699" s="57">
        <v>129</v>
      </c>
      <c r="B699" s="57" t="str">
        <f>Source!F585</f>
        <v>КА, п.122</v>
      </c>
      <c r="C699" s="57" t="s">
        <v>2296</v>
      </c>
      <c r="D699" s="58" t="str">
        <f>Source!H585</f>
        <v>ШТ</v>
      </c>
      <c r="E699" s="59">
        <f>Source!I585</f>
        <v>11</v>
      </c>
      <c r="F699" s="60">
        <f>Source!AL585</f>
        <v>1171.5200000000002</v>
      </c>
      <c r="G699" s="61" t="s">
        <v>3</v>
      </c>
      <c r="H699" s="59">
        <f>Source!AW586</f>
        <v>1</v>
      </c>
      <c r="I699" s="60">
        <f>Source!P585</f>
        <v>12886.72</v>
      </c>
      <c r="J699" s="59">
        <f>IF(Source!BC586&lt;&gt; 0, Source!BC586, 1)</f>
        <v>7.57</v>
      </c>
      <c r="K699" s="60">
        <f>Source!P586</f>
        <v>97552.47</v>
      </c>
      <c r="Q699">
        <f>Source!X585</f>
        <v>0</v>
      </c>
      <c r="R699">
        <f>Source!X586</f>
        <v>0</v>
      </c>
      <c r="S699">
        <f>Source!Y585</f>
        <v>0</v>
      </c>
      <c r="T699">
        <f>Source!Y586</f>
        <v>0</v>
      </c>
      <c r="U699">
        <f>ROUND((175/100)*ROUND(Source!R585, 2), 2)</f>
        <v>0</v>
      </c>
      <c r="V699">
        <f>ROUND((0/100)*ROUND(Source!R586, 2), 2)</f>
        <v>0</v>
      </c>
      <c r="AC699">
        <v>5</v>
      </c>
    </row>
    <row r="700" spans="1:29" ht="15" x14ac:dyDescent="0.2">
      <c r="A700" s="62"/>
      <c r="B700" s="62"/>
      <c r="C700" s="63" t="s">
        <v>2196</v>
      </c>
      <c r="D700" s="62"/>
      <c r="E700" s="62"/>
      <c r="F700" s="62"/>
      <c r="G700" s="62"/>
      <c r="H700" s="64">
        <f>I699+0</f>
        <v>12886.72</v>
      </c>
      <c r="I700" s="64"/>
      <c r="J700" s="64">
        <f>K699+0</f>
        <v>97552.47</v>
      </c>
      <c r="K700" s="64"/>
      <c r="O700" s="56">
        <f>I699+0</f>
        <v>12886.72</v>
      </c>
      <c r="P700" s="56">
        <f>K699+0</f>
        <v>97552.47</v>
      </c>
    </row>
    <row r="702" spans="1:29" ht="68.25" x14ac:dyDescent="0.2">
      <c r="A702" s="57">
        <v>130</v>
      </c>
      <c r="B702" s="57" t="str">
        <f>Source!F587</f>
        <v>КА, п.123</v>
      </c>
      <c r="C702" s="57" t="s">
        <v>2297</v>
      </c>
      <c r="D702" s="58" t="str">
        <f>Source!H587</f>
        <v>ШТ</v>
      </c>
      <c r="E702" s="59">
        <f>Source!I587</f>
        <v>4</v>
      </c>
      <c r="F702" s="60">
        <f>Source!AL587</f>
        <v>1665.5800000000002</v>
      </c>
      <c r="G702" s="61" t="s">
        <v>3</v>
      </c>
      <c r="H702" s="59">
        <f>Source!AW588</f>
        <v>1</v>
      </c>
      <c r="I702" s="60">
        <f>Source!P587</f>
        <v>6662.32</v>
      </c>
      <c r="J702" s="59">
        <f>IF(Source!BC588&lt;&gt; 0, Source!BC588, 1)</f>
        <v>7.57</v>
      </c>
      <c r="K702" s="60">
        <f>Source!P588</f>
        <v>50433.760000000002</v>
      </c>
      <c r="Q702">
        <f>Source!X587</f>
        <v>0</v>
      </c>
      <c r="R702">
        <f>Source!X588</f>
        <v>0</v>
      </c>
      <c r="S702">
        <f>Source!Y587</f>
        <v>0</v>
      </c>
      <c r="T702">
        <f>Source!Y588</f>
        <v>0</v>
      </c>
      <c r="U702">
        <f>ROUND((175/100)*ROUND(Source!R587, 2), 2)</f>
        <v>0</v>
      </c>
      <c r="V702">
        <f>ROUND((0/100)*ROUND(Source!R588, 2), 2)</f>
        <v>0</v>
      </c>
      <c r="AC702">
        <v>5</v>
      </c>
    </row>
    <row r="703" spans="1:29" ht="15" x14ac:dyDescent="0.2">
      <c r="A703" s="62"/>
      <c r="B703" s="62"/>
      <c r="C703" s="63" t="s">
        <v>2196</v>
      </c>
      <c r="D703" s="62"/>
      <c r="E703" s="62"/>
      <c r="F703" s="62"/>
      <c r="G703" s="62"/>
      <c r="H703" s="64">
        <f>I702+0</f>
        <v>6662.32</v>
      </c>
      <c r="I703" s="64"/>
      <c r="J703" s="64">
        <f>K702+0</f>
        <v>50433.760000000002</v>
      </c>
      <c r="K703" s="64"/>
      <c r="O703" s="56">
        <f>I702+0</f>
        <v>6662.32</v>
      </c>
      <c r="P703" s="56">
        <f>K702+0</f>
        <v>50433.760000000002</v>
      </c>
    </row>
    <row r="705" spans="1:29" ht="57" x14ac:dyDescent="0.2">
      <c r="A705" s="40">
        <v>131</v>
      </c>
      <c r="B705" s="40" t="str">
        <f>Source!F589</f>
        <v>3.20-13-2</v>
      </c>
      <c r="C705" s="40" t="s">
        <v>652</v>
      </c>
      <c r="D705" s="42" t="str">
        <f>Source!H589</f>
        <v>1  ШТ.</v>
      </c>
      <c r="E705" s="41">
        <f>Source!I589</f>
        <v>2</v>
      </c>
      <c r="F705" s="44"/>
      <c r="G705" s="43"/>
      <c r="H705" s="41"/>
      <c r="I705" s="44"/>
      <c r="J705" s="41"/>
      <c r="K705" s="44"/>
      <c r="Q705">
        <f>Source!X589</f>
        <v>63.1</v>
      </c>
      <c r="R705">
        <f>Source!X590</f>
        <v>3555.69</v>
      </c>
      <c r="S705">
        <f>Source!Y589</f>
        <v>35.31</v>
      </c>
      <c r="T705">
        <f>Source!Y590</f>
        <v>1989.88</v>
      </c>
      <c r="U705">
        <f>ROUND((175/100)*ROUND(Source!R589, 2), 2)</f>
        <v>0.77</v>
      </c>
      <c r="V705">
        <f>ROUND((0/100)*ROUND(Source!R590, 2), 2)</f>
        <v>0</v>
      </c>
      <c r="AC705">
        <v>0</v>
      </c>
    </row>
    <row r="706" spans="1:29" ht="28.5" x14ac:dyDescent="0.2">
      <c r="A706" s="40"/>
      <c r="B706" s="40"/>
      <c r="C706" s="40" t="s">
        <v>2183</v>
      </c>
      <c r="D706" s="42"/>
      <c r="E706" s="41"/>
      <c r="F706" s="44">
        <f>Source!AO589</f>
        <v>18.579999999999998</v>
      </c>
      <c r="G706" s="45" t="s">
        <v>2298</v>
      </c>
      <c r="H706" s="41">
        <f>Source!AV590</f>
        <v>1.0669999999999999</v>
      </c>
      <c r="I706" s="44">
        <f>Source!S589</f>
        <v>57.45</v>
      </c>
      <c r="J706" s="41">
        <f>IF(Source!BA590&lt;&gt; 0, Source!BA590, 1)</f>
        <v>56.35</v>
      </c>
      <c r="K706" s="44">
        <f>Source!S590</f>
        <v>3237.31</v>
      </c>
    </row>
    <row r="707" spans="1:29" ht="28.5" x14ac:dyDescent="0.2">
      <c r="A707" s="40"/>
      <c r="B707" s="40"/>
      <c r="C707" s="40" t="s">
        <v>2185</v>
      </c>
      <c r="D707" s="42"/>
      <c r="E707" s="41"/>
      <c r="F707" s="44">
        <f>Source!AM589</f>
        <v>0.83</v>
      </c>
      <c r="G707" s="45" t="s">
        <v>2299</v>
      </c>
      <c r="H707" s="41">
        <f>Source!AV590</f>
        <v>1.0669999999999999</v>
      </c>
      <c r="I707" s="44">
        <f>Source!Q589</f>
        <v>2.79</v>
      </c>
      <c r="J707" s="41">
        <f>IF(Source!BB590&lt;&gt; 0, Source!BB590, 1)</f>
        <v>17.100000000000001</v>
      </c>
      <c r="K707" s="44">
        <f>Source!Q590</f>
        <v>47.71</v>
      </c>
    </row>
    <row r="708" spans="1:29" ht="28.5" x14ac:dyDescent="0.2">
      <c r="A708" s="40"/>
      <c r="B708" s="40"/>
      <c r="C708" s="40" t="s">
        <v>2187</v>
      </c>
      <c r="D708" s="42"/>
      <c r="E708" s="41"/>
      <c r="F708" s="44">
        <f>Source!AN589</f>
        <v>0.13</v>
      </c>
      <c r="G708" s="45" t="s">
        <v>2299</v>
      </c>
      <c r="H708" s="41">
        <f>Source!AV590</f>
        <v>1.0669999999999999</v>
      </c>
      <c r="I708" s="46">
        <f>Source!R589</f>
        <v>0.44</v>
      </c>
      <c r="J708" s="41">
        <f>IF(Source!BS590&lt;&gt; 0, Source!BS590, 1)</f>
        <v>56.35</v>
      </c>
      <c r="K708" s="46">
        <f>Source!R590</f>
        <v>24.79</v>
      </c>
    </row>
    <row r="709" spans="1:29" ht="14.25" x14ac:dyDescent="0.2">
      <c r="A709" s="40"/>
      <c r="B709" s="40"/>
      <c r="C709" s="40" t="s">
        <v>2188</v>
      </c>
      <c r="D709" s="42"/>
      <c r="E709" s="41"/>
      <c r="F709" s="44">
        <f>Source!AL589</f>
        <v>12.76</v>
      </c>
      <c r="G709" s="45" t="s">
        <v>3</v>
      </c>
      <c r="H709" s="41">
        <f>Source!AW590</f>
        <v>1</v>
      </c>
      <c r="I709" s="44">
        <f>Source!P589</f>
        <v>25.52</v>
      </c>
      <c r="J709" s="41">
        <f>IF(Source!BC590&lt;&gt; 0, Source!BC590, 1)</f>
        <v>5.47</v>
      </c>
      <c r="K709" s="44">
        <f>Source!P590</f>
        <v>139.59</v>
      </c>
    </row>
    <row r="710" spans="1:29" ht="14.25" x14ac:dyDescent="0.2">
      <c r="A710" s="40"/>
      <c r="B710" s="40"/>
      <c r="C710" s="40" t="s">
        <v>2189</v>
      </c>
      <c r="D710" s="42" t="s">
        <v>2190</v>
      </c>
      <c r="E710" s="41">
        <f>Source!BZ590</f>
        <v>109</v>
      </c>
      <c r="F710" s="44"/>
      <c r="G710" s="43"/>
      <c r="H710" s="41"/>
      <c r="I710" s="44">
        <f>SUM(Q705:Q709)</f>
        <v>63.1</v>
      </c>
      <c r="J710" s="41">
        <f>Source!AT590</f>
        <v>109</v>
      </c>
      <c r="K710" s="44">
        <f>SUM(R705:R709)</f>
        <v>3555.69</v>
      </c>
    </row>
    <row r="711" spans="1:29" ht="14.25" x14ac:dyDescent="0.2">
      <c r="A711" s="40"/>
      <c r="B711" s="40"/>
      <c r="C711" s="40" t="s">
        <v>2191</v>
      </c>
      <c r="D711" s="42" t="s">
        <v>2190</v>
      </c>
      <c r="E711" s="41">
        <f>Source!CA590</f>
        <v>61</v>
      </c>
      <c r="F711" s="44"/>
      <c r="G711" s="43"/>
      <c r="H711" s="41"/>
      <c r="I711" s="44">
        <f>SUM(S705:S710)</f>
        <v>35.31</v>
      </c>
      <c r="J711" s="41">
        <f>Source!AU590</f>
        <v>61</v>
      </c>
      <c r="K711" s="44">
        <f>SUM(T705:T710)</f>
        <v>1989.88</v>
      </c>
    </row>
    <row r="712" spans="1:29" ht="28.5" x14ac:dyDescent="0.2">
      <c r="A712" s="47"/>
      <c r="B712" s="47"/>
      <c r="C712" s="47" t="s">
        <v>2192</v>
      </c>
      <c r="D712" s="48" t="s">
        <v>2193</v>
      </c>
      <c r="E712" s="49">
        <f>Source!AQ589</f>
        <v>1.6</v>
      </c>
      <c r="F712" s="50"/>
      <c r="G712" s="51" t="s">
        <v>2298</v>
      </c>
      <c r="H712" s="49">
        <f>Source!AV590</f>
        <v>1.0669999999999999</v>
      </c>
      <c r="I712" s="50">
        <f>Source!U589</f>
        <v>4.9474656000000001</v>
      </c>
      <c r="J712" s="49"/>
      <c r="K712" s="50"/>
    </row>
    <row r="713" spans="1:29" ht="15" x14ac:dyDescent="0.2">
      <c r="C713" s="52" t="s">
        <v>2194</v>
      </c>
      <c r="H713" s="53">
        <f>I706+I707+I709+I710+I711+0-0-0</f>
        <v>184.17000000000002</v>
      </c>
      <c r="I713" s="53"/>
      <c r="J713" s="53">
        <f>K706+K707+K709+K710+K711+0-0-0</f>
        <v>8970.18</v>
      </c>
      <c r="K713" s="53"/>
    </row>
    <row r="714" spans="1:29" ht="15" hidden="1" x14ac:dyDescent="0.2">
      <c r="C714" s="52" t="s">
        <v>2195</v>
      </c>
      <c r="H714" s="55">
        <f>0+0</f>
        <v>0</v>
      </c>
      <c r="I714" s="55"/>
      <c r="J714" s="55">
        <f>0+0</f>
        <v>0</v>
      </c>
      <c r="K714" s="55"/>
    </row>
    <row r="715" spans="1:29" ht="15" x14ac:dyDescent="0.2">
      <c r="C715" s="52" t="s">
        <v>2196</v>
      </c>
      <c r="H715" s="55">
        <f>I706+I707+I709+I710+I711+0</f>
        <v>184.17000000000002</v>
      </c>
      <c r="I715" s="55"/>
      <c r="J715" s="55">
        <f>K706+K707+K709+K710+K711+0</f>
        <v>8970.18</v>
      </c>
      <c r="K715" s="55"/>
      <c r="O715" s="56">
        <f>I706+I707+I709+I710+I711+0</f>
        <v>184.17000000000002</v>
      </c>
      <c r="P715" s="56">
        <f>K706+K707+K709+K710+K711+0</f>
        <v>8970.18</v>
      </c>
    </row>
    <row r="717" spans="1:29" ht="68.25" x14ac:dyDescent="0.2">
      <c r="A717" s="57">
        <v>132</v>
      </c>
      <c r="B717" s="57" t="str">
        <f>Source!F591</f>
        <v>КА, п.124</v>
      </c>
      <c r="C717" s="57" t="s">
        <v>2300</v>
      </c>
      <c r="D717" s="58" t="str">
        <f>Source!H591</f>
        <v>ШТ</v>
      </c>
      <c r="E717" s="59">
        <f>Source!I591</f>
        <v>2</v>
      </c>
      <c r="F717" s="60">
        <f>Source!AL591</f>
        <v>1604.43</v>
      </c>
      <c r="G717" s="61" t="s">
        <v>3</v>
      </c>
      <c r="H717" s="59">
        <f>Source!AW592</f>
        <v>1</v>
      </c>
      <c r="I717" s="60">
        <f>Source!P591</f>
        <v>3208.86</v>
      </c>
      <c r="J717" s="59">
        <f>IF(Source!BC592&lt;&gt; 0, Source!BC592, 1)</f>
        <v>7.57</v>
      </c>
      <c r="K717" s="60">
        <f>Source!P592</f>
        <v>24291.07</v>
      </c>
      <c r="Q717">
        <f>Source!X591</f>
        <v>0</v>
      </c>
      <c r="R717">
        <f>Source!X592</f>
        <v>0</v>
      </c>
      <c r="S717">
        <f>Source!Y591</f>
        <v>0</v>
      </c>
      <c r="T717">
        <f>Source!Y592</f>
        <v>0</v>
      </c>
      <c r="U717">
        <f>ROUND((175/100)*ROUND(Source!R591, 2), 2)</f>
        <v>0</v>
      </c>
      <c r="V717">
        <f>ROUND((0/100)*ROUND(Source!R592, 2), 2)</f>
        <v>0</v>
      </c>
      <c r="AC717">
        <v>5</v>
      </c>
    </row>
    <row r="718" spans="1:29" ht="15" x14ac:dyDescent="0.2">
      <c r="A718" s="62"/>
      <c r="B718" s="62"/>
      <c r="C718" s="63" t="s">
        <v>2196</v>
      </c>
      <c r="D718" s="62"/>
      <c r="E718" s="62"/>
      <c r="F718" s="62"/>
      <c r="G718" s="62"/>
      <c r="H718" s="64">
        <f>I717+0</f>
        <v>3208.86</v>
      </c>
      <c r="I718" s="64"/>
      <c r="J718" s="64">
        <f>K717+0</f>
        <v>24291.07</v>
      </c>
      <c r="K718" s="64"/>
      <c r="O718" s="56">
        <f>I717+0</f>
        <v>3208.86</v>
      </c>
      <c r="P718" s="56">
        <f>K717+0</f>
        <v>24291.07</v>
      </c>
    </row>
    <row r="721" spans="1:43" ht="30" x14ac:dyDescent="0.25">
      <c r="A721" s="65" t="str">
        <f>CONCATENATE("Итого по подразделу: ",IF(Source!G594&lt;&gt;"Новый подраздел", Source!G594, ""))</f>
        <v>Итого по подразделу: Противопожарный нормально-открытый клапан, канального типа , ЕI60</v>
      </c>
      <c r="B721" s="65"/>
      <c r="C721" s="65"/>
      <c r="D721" s="65"/>
      <c r="E721" s="65"/>
      <c r="F721" s="65"/>
      <c r="G721" s="65"/>
      <c r="H721" s="55">
        <f>SUM(O599:O720)</f>
        <v>312484.05</v>
      </c>
      <c r="I721" s="54"/>
      <c r="J721" s="55">
        <f>SUM(P599:P720)</f>
        <v>3400973.7900000005</v>
      </c>
      <c r="K721" s="54"/>
      <c r="AQ721" s="69" t="str">
        <f>CONCATENATE("Итого по подразделу: ",IF(Source!G594&lt;&gt;"Новый подраздел", Source!G594, ""))</f>
        <v>Итого по подразделу: Противопожарный нормально-открытый клапан, канального типа , ЕI60</v>
      </c>
    </row>
    <row r="722" spans="1:43" hidden="1" x14ac:dyDescent="0.2">
      <c r="A722" t="s">
        <v>2216</v>
      </c>
      <c r="I722">
        <f>SUM(W599:W721)</f>
        <v>0</v>
      </c>
      <c r="J722">
        <f>SUM(X599:X721)</f>
        <v>0</v>
      </c>
    </row>
    <row r="723" spans="1:43" hidden="1" x14ac:dyDescent="0.2">
      <c r="A723" t="s">
        <v>2217</v>
      </c>
      <c r="I723">
        <f>SUM(Y599:Y722)</f>
        <v>0</v>
      </c>
      <c r="J723">
        <f>SUM(Z599:Z722)</f>
        <v>0</v>
      </c>
    </row>
    <row r="725" spans="1:43" ht="16.5" x14ac:dyDescent="0.2">
      <c r="A725" s="39" t="str">
        <f>CONCATENATE("Подраздел: ",IF(Source!G624&lt;&gt;"Новый подраздел", Source!G624, ""))</f>
        <v>Подраздел: Теплоизоляция и огнезащита</v>
      </c>
      <c r="B725" s="39"/>
      <c r="C725" s="39"/>
      <c r="D725" s="39"/>
      <c r="E725" s="39"/>
      <c r="F725" s="39"/>
      <c r="G725" s="39"/>
      <c r="H725" s="39"/>
      <c r="I725" s="39"/>
      <c r="J725" s="39"/>
      <c r="K725" s="39"/>
    </row>
    <row r="726" spans="1:43" ht="57" x14ac:dyDescent="0.2">
      <c r="A726" s="40">
        <v>133</v>
      </c>
      <c r="B726" s="40" t="str">
        <f>Source!F628</f>
        <v>3.26-16-3</v>
      </c>
      <c r="C726" s="40" t="s">
        <v>664</v>
      </c>
      <c r="D726" s="42" t="str">
        <f>Source!H628</f>
        <v>1 М2 ИЗОЛЯЦИИ</v>
      </c>
      <c r="E726" s="41">
        <f>Source!I628</f>
        <v>200</v>
      </c>
      <c r="F726" s="44"/>
      <c r="G726" s="43"/>
      <c r="H726" s="41"/>
      <c r="I726" s="44"/>
      <c r="J726" s="41"/>
      <c r="K726" s="44"/>
      <c r="Q726">
        <f>Source!X628</f>
        <v>1642.33</v>
      </c>
      <c r="R726">
        <f>Source!X629</f>
        <v>92545.51</v>
      </c>
      <c r="S726">
        <f>Source!Y628</f>
        <v>887.24</v>
      </c>
      <c r="T726">
        <f>Source!Y629</f>
        <v>49995.85</v>
      </c>
      <c r="U726">
        <f>ROUND((175/100)*ROUND(Source!R628, 2), 2)</f>
        <v>16.489999999999998</v>
      </c>
      <c r="V726">
        <f>ROUND((0/100)*ROUND(Source!R629, 2), 2)</f>
        <v>0</v>
      </c>
      <c r="AC726">
        <v>0</v>
      </c>
    </row>
    <row r="727" spans="1:43" ht="14.25" x14ac:dyDescent="0.2">
      <c r="A727" s="40"/>
      <c r="B727" s="40"/>
      <c r="C727" s="40" t="s">
        <v>2183</v>
      </c>
      <c r="D727" s="42"/>
      <c r="E727" s="41"/>
      <c r="F727" s="44">
        <f>Source!AO628</f>
        <v>6.5</v>
      </c>
      <c r="G727" s="45" t="s">
        <v>2262</v>
      </c>
      <c r="H727" s="41">
        <f>Source!AV629</f>
        <v>1.0469999999999999</v>
      </c>
      <c r="I727" s="44">
        <f>Source!S628</f>
        <v>1878.32</v>
      </c>
      <c r="J727" s="41">
        <f>IF(Source!BA629&lt;&gt; 0, Source!BA629, 1)</f>
        <v>56.35</v>
      </c>
      <c r="K727" s="44">
        <f>Source!S629</f>
        <v>105843.33</v>
      </c>
    </row>
    <row r="728" spans="1:43" ht="14.25" x14ac:dyDescent="0.2">
      <c r="A728" s="40"/>
      <c r="B728" s="40"/>
      <c r="C728" s="40" t="s">
        <v>2185</v>
      </c>
      <c r="D728" s="42"/>
      <c r="E728" s="41"/>
      <c r="F728" s="44">
        <f>Source!AM628</f>
        <v>0.17</v>
      </c>
      <c r="G728" s="45" t="s">
        <v>2263</v>
      </c>
      <c r="H728" s="41">
        <f>Source!AV629</f>
        <v>1.0469999999999999</v>
      </c>
      <c r="I728" s="44">
        <f>Source!Q628</f>
        <v>53.4</v>
      </c>
      <c r="J728" s="41">
        <f>IF(Source!BB629&lt;&gt; 0, Source!BB629, 1)</f>
        <v>16.71</v>
      </c>
      <c r="K728" s="44">
        <f>Source!Q629</f>
        <v>892.31</v>
      </c>
    </row>
    <row r="729" spans="1:43" ht="14.25" x14ac:dyDescent="0.2">
      <c r="A729" s="40"/>
      <c r="B729" s="40"/>
      <c r="C729" s="40" t="s">
        <v>2187</v>
      </c>
      <c r="D729" s="42"/>
      <c r="E729" s="41"/>
      <c r="F729" s="44">
        <f>Source!AN628</f>
        <v>0.03</v>
      </c>
      <c r="G729" s="45" t="s">
        <v>2263</v>
      </c>
      <c r="H729" s="41">
        <f>Source!AV629</f>
        <v>1.0469999999999999</v>
      </c>
      <c r="I729" s="46">
        <f>Source!R628</f>
        <v>9.42</v>
      </c>
      <c r="J729" s="41">
        <f>IF(Source!BS629&lt;&gt; 0, Source!BS629, 1)</f>
        <v>56.35</v>
      </c>
      <c r="K729" s="46">
        <f>Source!R629</f>
        <v>530.82000000000005</v>
      </c>
    </row>
    <row r="730" spans="1:43" ht="14.25" x14ac:dyDescent="0.2">
      <c r="A730" s="40"/>
      <c r="B730" s="40"/>
      <c r="C730" s="40" t="s">
        <v>2188</v>
      </c>
      <c r="D730" s="42"/>
      <c r="E730" s="41"/>
      <c r="F730" s="44">
        <f>Source!AL628</f>
        <v>11.18</v>
      </c>
      <c r="G730" s="45" t="s">
        <v>3</v>
      </c>
      <c r="H730" s="41">
        <f>Source!AW629</f>
        <v>1.0189999999999999</v>
      </c>
      <c r="I730" s="44">
        <f>Source!P628</f>
        <v>2278.48</v>
      </c>
      <c r="J730" s="41">
        <f>IF(Source!BC629&lt;&gt; 0, Source!BC629, 1)</f>
        <v>29.49</v>
      </c>
      <c r="K730" s="44">
        <f>Source!P629</f>
        <v>67192.38</v>
      </c>
    </row>
    <row r="731" spans="1:43" ht="28.5" x14ac:dyDescent="0.2">
      <c r="A731" s="40" t="s">
        <v>669</v>
      </c>
      <c r="B731" s="40" t="str">
        <f>Source!F630</f>
        <v>1.1-1-517</v>
      </c>
      <c r="C731" s="40" t="s">
        <v>671</v>
      </c>
      <c r="D731" s="42" t="str">
        <f>Source!H630</f>
        <v>м</v>
      </c>
      <c r="E731" s="41">
        <f>Source!I630</f>
        <v>400</v>
      </c>
      <c r="F731" s="44">
        <f>Source!AK630</f>
        <v>2.35</v>
      </c>
      <c r="G731" s="45" t="s">
        <v>3</v>
      </c>
      <c r="H731" s="41">
        <f>Source!AW631</f>
        <v>1.0189999999999999</v>
      </c>
      <c r="I731" s="44">
        <f>Source!O630</f>
        <v>957.86</v>
      </c>
      <c r="J731" s="41">
        <f>IF(Source!BC631&lt;&gt; 0, Source!BC631, 1)</f>
        <v>15.59</v>
      </c>
      <c r="K731" s="44">
        <f>Source!O631</f>
        <v>14933.04</v>
      </c>
      <c r="Q731">
        <f>Source!X630</f>
        <v>0</v>
      </c>
      <c r="R731">
        <f>Source!X631</f>
        <v>0</v>
      </c>
      <c r="S731">
        <f>Source!Y630</f>
        <v>0</v>
      </c>
      <c r="T731">
        <f>Source!Y631</f>
        <v>0</v>
      </c>
      <c r="U731">
        <f>ROUND((175/100)*ROUND(Source!R630, 2), 2)</f>
        <v>0</v>
      </c>
      <c r="V731">
        <f>ROUND((0/100)*ROUND(Source!R631, 2), 2)</f>
        <v>0</v>
      </c>
      <c r="AC731">
        <v>3</v>
      </c>
    </row>
    <row r="732" spans="1:43" ht="85.5" x14ac:dyDescent="0.2">
      <c r="A732" s="40" t="s">
        <v>675</v>
      </c>
      <c r="B732" s="40" t="str">
        <f>Source!F632</f>
        <v>1.1-1-386</v>
      </c>
      <c r="C732" s="40" t="s">
        <v>677</v>
      </c>
      <c r="D732" s="42" t="str">
        <f>Source!H632</f>
        <v>л</v>
      </c>
      <c r="E732" s="41">
        <f>Source!I632</f>
        <v>50</v>
      </c>
      <c r="F732" s="44">
        <f>Source!AK632</f>
        <v>144.93</v>
      </c>
      <c r="G732" s="45" t="s">
        <v>3</v>
      </c>
      <c r="H732" s="41">
        <f>Source!AW633</f>
        <v>1.0189999999999999</v>
      </c>
      <c r="I732" s="44">
        <f>Source!O632</f>
        <v>7384.18</v>
      </c>
      <c r="J732" s="41">
        <f>IF(Source!BC633&lt;&gt; 0, Source!BC633, 1)</f>
        <v>7.82</v>
      </c>
      <c r="K732" s="44">
        <f>Source!O633</f>
        <v>57744.29</v>
      </c>
      <c r="Q732">
        <f>Source!X632</f>
        <v>0</v>
      </c>
      <c r="R732">
        <f>Source!X633</f>
        <v>0</v>
      </c>
      <c r="S732">
        <f>Source!Y632</f>
        <v>0</v>
      </c>
      <c r="T732">
        <f>Source!Y633</f>
        <v>0</v>
      </c>
      <c r="U732">
        <f>ROUND((175/100)*ROUND(Source!R632, 2), 2)</f>
        <v>0</v>
      </c>
      <c r="V732">
        <f>ROUND((0/100)*ROUND(Source!R633, 2), 2)</f>
        <v>0</v>
      </c>
      <c r="AC732">
        <v>3</v>
      </c>
    </row>
    <row r="733" spans="1:43" ht="14.25" x14ac:dyDescent="0.2">
      <c r="A733" s="40"/>
      <c r="B733" s="40"/>
      <c r="C733" s="40" t="s">
        <v>2189</v>
      </c>
      <c r="D733" s="42" t="s">
        <v>2190</v>
      </c>
      <c r="E733" s="41">
        <f>Source!BZ629</f>
        <v>87</v>
      </c>
      <c r="F733" s="44"/>
      <c r="G733" s="43"/>
      <c r="H733" s="41"/>
      <c r="I733" s="44">
        <f>SUM(Q726:Q732)</f>
        <v>1642.33</v>
      </c>
      <c r="J733" s="41">
        <f>Source!AT629</f>
        <v>87</v>
      </c>
      <c r="K733" s="44">
        <f>SUM(R726:R732)</f>
        <v>92545.51</v>
      </c>
    </row>
    <row r="734" spans="1:43" ht="14.25" x14ac:dyDescent="0.2">
      <c r="A734" s="40"/>
      <c r="B734" s="40"/>
      <c r="C734" s="40" t="s">
        <v>2191</v>
      </c>
      <c r="D734" s="42" t="s">
        <v>2190</v>
      </c>
      <c r="E734" s="41">
        <f>Source!CA629</f>
        <v>47</v>
      </c>
      <c r="F734" s="44"/>
      <c r="G734" s="43"/>
      <c r="H734" s="41"/>
      <c r="I734" s="44">
        <f>SUM(S726:S733)</f>
        <v>887.24</v>
      </c>
      <c r="J734" s="41">
        <f>Source!AU629</f>
        <v>47</v>
      </c>
      <c r="K734" s="44">
        <f>SUM(T726:T733)</f>
        <v>49995.85</v>
      </c>
    </row>
    <row r="735" spans="1:43" ht="14.25" x14ac:dyDescent="0.2">
      <c r="A735" s="47"/>
      <c r="B735" s="47"/>
      <c r="C735" s="47" t="s">
        <v>2192</v>
      </c>
      <c r="D735" s="48" t="s">
        <v>2193</v>
      </c>
      <c r="E735" s="49">
        <f>Source!AQ628</f>
        <v>0.5</v>
      </c>
      <c r="F735" s="50"/>
      <c r="G735" s="51" t="s">
        <v>2262</v>
      </c>
      <c r="H735" s="49">
        <f>Source!AV629</f>
        <v>1.0469999999999999</v>
      </c>
      <c r="I735" s="50">
        <f>Source!U628</f>
        <v>144.48599999999999</v>
      </c>
      <c r="J735" s="49"/>
      <c r="K735" s="50"/>
    </row>
    <row r="736" spans="1:43" ht="15" x14ac:dyDescent="0.2">
      <c r="C736" s="52" t="s">
        <v>2194</v>
      </c>
      <c r="H736" s="53">
        <f>I727+I728+I730+I733+I734+SUM(I731:I732)-SUMIF(AC731:AC732, 5, I731:I732)-SUMIF(AC731:AC732, 6, I731:I732)</f>
        <v>15081.810000000001</v>
      </c>
      <c r="I736" s="53"/>
      <c r="J736" s="53">
        <f>K727+K728+K730+K733+K734+SUM(K731:K732)-SUMIF(AC731:AC732, 5, K731:K732)-SUMIF(AC731:AC732, 6, K731:K732)</f>
        <v>389146.71</v>
      </c>
      <c r="K736" s="53"/>
    </row>
    <row r="737" spans="1:29" ht="15" hidden="1" x14ac:dyDescent="0.2">
      <c r="C737" s="52" t="s">
        <v>2195</v>
      </c>
      <c r="H737" s="55">
        <f>SUMIF(AC731:AC732, 5, I731:I732)+SUMIF(AC731:AC732, 6, I731:I732)</f>
        <v>0</v>
      </c>
      <c r="I737" s="55"/>
      <c r="J737" s="55">
        <f>SUMIF(AC731:AC732, 5, K731:K732)+SUMIF(AC731:AC732, 6, K731:K732)</f>
        <v>0</v>
      </c>
      <c r="K737" s="55"/>
    </row>
    <row r="738" spans="1:29" ht="15" x14ac:dyDescent="0.2">
      <c r="C738" s="52" t="s">
        <v>2196</v>
      </c>
      <c r="H738" s="55">
        <f>I727+I728+I730+I733+I734+SUM(I731:I732)</f>
        <v>15081.810000000001</v>
      </c>
      <c r="I738" s="55"/>
      <c r="J738" s="55">
        <f>K727+K728+K730+K733+K734+SUM(K731:K732)</f>
        <v>389146.71</v>
      </c>
      <c r="K738" s="55"/>
      <c r="O738" s="56">
        <f>I727+I728+I730+I733+I734+SUM(I731:I732)</f>
        <v>15081.810000000001</v>
      </c>
      <c r="P738" s="56">
        <f>K727+K728+K730+K733+K734+SUM(K731:K732)</f>
        <v>389146.71</v>
      </c>
    </row>
    <row r="740" spans="1:29" ht="41.25" x14ac:dyDescent="0.2">
      <c r="A740" s="47">
        <v>134</v>
      </c>
      <c r="B740" s="47" t="str">
        <f>Source!F634</f>
        <v>КА, п.75</v>
      </c>
      <c r="C740" s="47" t="s">
        <v>2301</v>
      </c>
      <c r="D740" s="48" t="str">
        <f>Source!H634</f>
        <v>м2</v>
      </c>
      <c r="E740" s="49">
        <f>Source!I634</f>
        <v>200</v>
      </c>
      <c r="F740" s="50">
        <f>Source!AL634</f>
        <v>65.42</v>
      </c>
      <c r="G740" s="51" t="s">
        <v>3</v>
      </c>
      <c r="H740" s="49">
        <f>Source!AW635</f>
        <v>1</v>
      </c>
      <c r="I740" s="50">
        <f>Source!P634</f>
        <v>13084</v>
      </c>
      <c r="J740" s="49">
        <f>IF(Source!BC635&lt;&gt; 0, Source!BC635, 1)</f>
        <v>9.84</v>
      </c>
      <c r="K740" s="50">
        <f>Source!P635</f>
        <v>128746.56</v>
      </c>
      <c r="Q740">
        <f>Source!X634</f>
        <v>0</v>
      </c>
      <c r="R740">
        <f>Source!X635</f>
        <v>0</v>
      </c>
      <c r="S740">
        <f>Source!Y634</f>
        <v>0</v>
      </c>
      <c r="T740">
        <f>Source!Y635</f>
        <v>0</v>
      </c>
      <c r="U740">
        <f>ROUND((175/100)*ROUND(Source!R634, 2), 2)</f>
        <v>0</v>
      </c>
      <c r="V740">
        <f>ROUND((0/100)*ROUND(Source!R635, 2), 2)</f>
        <v>0</v>
      </c>
      <c r="AC740">
        <v>3</v>
      </c>
    </row>
    <row r="741" spans="1:29" ht="15" x14ac:dyDescent="0.2">
      <c r="C741" s="52" t="s">
        <v>2196</v>
      </c>
      <c r="H741" s="53">
        <f>I740+0</f>
        <v>13084</v>
      </c>
      <c r="I741" s="53"/>
      <c r="J741" s="53">
        <f>K740+0</f>
        <v>128746.56</v>
      </c>
      <c r="K741" s="53"/>
      <c r="O741" s="56">
        <f>I740+0</f>
        <v>13084</v>
      </c>
      <c r="P741" s="56">
        <f>K740+0</f>
        <v>128746.56</v>
      </c>
    </row>
    <row r="743" spans="1:29" ht="99.75" x14ac:dyDescent="0.2">
      <c r="A743" s="40">
        <v>135</v>
      </c>
      <c r="B743" s="40" t="str">
        <f>Source!F636</f>
        <v>3.26-65-2</v>
      </c>
      <c r="C743" s="40" t="s">
        <v>686</v>
      </c>
      <c r="D743" s="42" t="str">
        <f>Source!H636</f>
        <v>100 м2</v>
      </c>
      <c r="E743" s="41">
        <f>Source!I636</f>
        <v>17.5</v>
      </c>
      <c r="F743" s="44"/>
      <c r="G743" s="43"/>
      <c r="H743" s="41"/>
      <c r="I743" s="44"/>
      <c r="J743" s="41"/>
      <c r="K743" s="44"/>
      <c r="Q743">
        <f>Source!X636</f>
        <v>3790.02</v>
      </c>
      <c r="R743">
        <f>Source!X637</f>
        <v>213567.39</v>
      </c>
      <c r="S743">
        <f>Source!Y636</f>
        <v>2047.48</v>
      </c>
      <c r="T743">
        <f>Source!Y637</f>
        <v>115375.49</v>
      </c>
      <c r="U743">
        <f>ROUND((175/100)*ROUND(Source!R636, 2), 2)</f>
        <v>54.83</v>
      </c>
      <c r="V743">
        <f>ROUND((0/100)*ROUND(Source!R637, 2), 2)</f>
        <v>0</v>
      </c>
      <c r="AC743">
        <v>0</v>
      </c>
    </row>
    <row r="744" spans="1:29" x14ac:dyDescent="0.2">
      <c r="C744" s="66" t="str">
        <f>"Объем: "&amp;Source!I636&amp;"=(750+"&amp;"100+"&amp;"900)/"&amp;"100"</f>
        <v>Объем: 17,5=(750+100+900)/100</v>
      </c>
    </row>
    <row r="745" spans="1:29" ht="14.25" x14ac:dyDescent="0.2">
      <c r="A745" s="40"/>
      <c r="B745" s="40"/>
      <c r="C745" s="40" t="s">
        <v>2183</v>
      </c>
      <c r="D745" s="42"/>
      <c r="E745" s="41"/>
      <c r="F745" s="44">
        <f>Source!AO636</f>
        <v>171.05</v>
      </c>
      <c r="G745" s="45" t="s">
        <v>2262</v>
      </c>
      <c r="H745" s="41">
        <f>Source!AV637</f>
        <v>1.0469999999999999</v>
      </c>
      <c r="I745" s="44">
        <f>Source!S636</f>
        <v>4325.01</v>
      </c>
      <c r="J745" s="41">
        <f>IF(Source!BA637&lt;&gt; 0, Source!BA637, 1)</f>
        <v>56.35</v>
      </c>
      <c r="K745" s="44">
        <f>Source!S637</f>
        <v>243714.31</v>
      </c>
    </row>
    <row r="746" spans="1:29" ht="14.25" x14ac:dyDescent="0.2">
      <c r="A746" s="40"/>
      <c r="B746" s="40"/>
      <c r="C746" s="40" t="s">
        <v>2185</v>
      </c>
      <c r="D746" s="42"/>
      <c r="E746" s="41"/>
      <c r="F746" s="44">
        <f>Source!AM636</f>
        <v>7.48</v>
      </c>
      <c r="G746" s="45" t="s">
        <v>2263</v>
      </c>
      <c r="H746" s="41">
        <f>Source!AV637</f>
        <v>1.0469999999999999</v>
      </c>
      <c r="I746" s="44">
        <f>Source!Q636</f>
        <v>205.58</v>
      </c>
      <c r="J746" s="41">
        <f>IF(Source!BB637&lt;&gt; 0, Source!BB637, 1)</f>
        <v>17.07</v>
      </c>
      <c r="K746" s="44">
        <f>Source!Q637</f>
        <v>3509.25</v>
      </c>
    </row>
    <row r="747" spans="1:29" ht="14.25" x14ac:dyDescent="0.2">
      <c r="A747" s="40"/>
      <c r="B747" s="40"/>
      <c r="C747" s="40" t="s">
        <v>2187</v>
      </c>
      <c r="D747" s="42"/>
      <c r="E747" s="41"/>
      <c r="F747" s="44">
        <f>Source!AN636</f>
        <v>1.1399999999999999</v>
      </c>
      <c r="G747" s="45" t="s">
        <v>2263</v>
      </c>
      <c r="H747" s="41">
        <f>Source!AV637</f>
        <v>1.0469999999999999</v>
      </c>
      <c r="I747" s="46">
        <f>Source!R636</f>
        <v>31.33</v>
      </c>
      <c r="J747" s="41">
        <f>IF(Source!BS637&lt;&gt; 0, Source!BS637, 1)</f>
        <v>56.35</v>
      </c>
      <c r="K747" s="46">
        <f>Source!R637</f>
        <v>1765.45</v>
      </c>
    </row>
    <row r="748" spans="1:29" ht="14.25" x14ac:dyDescent="0.2">
      <c r="A748" s="40"/>
      <c r="B748" s="40"/>
      <c r="C748" s="40" t="s">
        <v>2188</v>
      </c>
      <c r="D748" s="42"/>
      <c r="E748" s="41"/>
      <c r="F748" s="44">
        <f>Source!AL636</f>
        <v>1287.8</v>
      </c>
      <c r="G748" s="45" t="s">
        <v>3</v>
      </c>
      <c r="H748" s="41">
        <f>Source!AW637</f>
        <v>1.0189999999999999</v>
      </c>
      <c r="I748" s="44">
        <f>Source!P636</f>
        <v>22964.69</v>
      </c>
      <c r="J748" s="41">
        <f>IF(Source!BC637&lt;&gt; 0, Source!BC637, 1)</f>
        <v>6.09</v>
      </c>
      <c r="K748" s="44">
        <f>Source!P637</f>
        <v>139854.96</v>
      </c>
    </row>
    <row r="749" spans="1:29" ht="14.25" x14ac:dyDescent="0.2">
      <c r="A749" s="40"/>
      <c r="B749" s="40"/>
      <c r="C749" s="40" t="s">
        <v>2189</v>
      </c>
      <c r="D749" s="42" t="s">
        <v>2190</v>
      </c>
      <c r="E749" s="41">
        <f>Source!BZ637</f>
        <v>87</v>
      </c>
      <c r="F749" s="44"/>
      <c r="G749" s="43"/>
      <c r="H749" s="41"/>
      <c r="I749" s="44">
        <f>SUM(Q743:Q748)</f>
        <v>3790.02</v>
      </c>
      <c r="J749" s="41">
        <f>Source!AT637</f>
        <v>87</v>
      </c>
      <c r="K749" s="44">
        <f>SUM(R743:R748)</f>
        <v>213567.39</v>
      </c>
    </row>
    <row r="750" spans="1:29" ht="14.25" x14ac:dyDescent="0.2">
      <c r="A750" s="40"/>
      <c r="B750" s="40"/>
      <c r="C750" s="40" t="s">
        <v>2191</v>
      </c>
      <c r="D750" s="42" t="s">
        <v>2190</v>
      </c>
      <c r="E750" s="41">
        <f>Source!CA637</f>
        <v>47</v>
      </c>
      <c r="F750" s="44"/>
      <c r="G750" s="43"/>
      <c r="H750" s="41"/>
      <c r="I750" s="44">
        <f>SUM(S743:S749)</f>
        <v>2047.48</v>
      </c>
      <c r="J750" s="41">
        <f>Source!AU637</f>
        <v>47</v>
      </c>
      <c r="K750" s="44">
        <f>SUM(T743:T749)</f>
        <v>115375.49</v>
      </c>
    </row>
    <row r="751" spans="1:29" ht="14.25" x14ac:dyDescent="0.2">
      <c r="A751" s="47"/>
      <c r="B751" s="47"/>
      <c r="C751" s="47" t="s">
        <v>2192</v>
      </c>
      <c r="D751" s="48" t="s">
        <v>2193</v>
      </c>
      <c r="E751" s="49">
        <f>Source!AQ636</f>
        <v>14.62</v>
      </c>
      <c r="F751" s="50"/>
      <c r="G751" s="51" t="s">
        <v>2262</v>
      </c>
      <c r="H751" s="49">
        <f>Source!AV637</f>
        <v>1.0469999999999999</v>
      </c>
      <c r="I751" s="50">
        <f>Source!U636</f>
        <v>369.66743099999997</v>
      </c>
      <c r="J751" s="49"/>
      <c r="K751" s="50"/>
    </row>
    <row r="752" spans="1:29" ht="15" x14ac:dyDescent="0.2">
      <c r="C752" s="52" t="s">
        <v>2194</v>
      </c>
      <c r="H752" s="53">
        <f>I745+I746+I748+I749+I750+0-0-0</f>
        <v>33332.78</v>
      </c>
      <c r="I752" s="53"/>
      <c r="J752" s="53">
        <f>K745+K746+K748+K749+K750+0-0-0</f>
        <v>716021.4</v>
      </c>
      <c r="K752" s="53"/>
    </row>
    <row r="753" spans="1:29" ht="15" hidden="1" x14ac:dyDescent="0.2">
      <c r="C753" s="52" t="s">
        <v>2195</v>
      </c>
      <c r="H753" s="55">
        <f>0+0</f>
        <v>0</v>
      </c>
      <c r="I753" s="55"/>
      <c r="J753" s="55">
        <f>0+0</f>
        <v>0</v>
      </c>
      <c r="K753" s="55"/>
    </row>
    <row r="754" spans="1:29" ht="15" x14ac:dyDescent="0.2">
      <c r="C754" s="52" t="s">
        <v>2196</v>
      </c>
      <c r="H754" s="55">
        <f>I745+I746+I748+I749+I750+0</f>
        <v>33332.78</v>
      </c>
      <c r="I754" s="55"/>
      <c r="J754" s="55">
        <f>K745+K746+K748+K749+K750+0</f>
        <v>716021.4</v>
      </c>
      <c r="K754" s="55"/>
      <c r="O754" s="56">
        <f>I745+I746+I748+I749+I750+0</f>
        <v>33332.78</v>
      </c>
      <c r="P754" s="56">
        <f>K745+K746+K748+K749+K750+0</f>
        <v>716021.4</v>
      </c>
    </row>
    <row r="756" spans="1:29" ht="142.5" x14ac:dyDescent="0.2">
      <c r="A756" s="47">
        <v>136</v>
      </c>
      <c r="B756" s="47" t="str">
        <f>Source!F638</f>
        <v>1.1-1-4393</v>
      </c>
      <c r="C756" s="47" t="s">
        <v>2132</v>
      </c>
      <c r="D756" s="48" t="str">
        <f>Source!H638</f>
        <v>м2</v>
      </c>
      <c r="E756" s="49">
        <f>Source!I638</f>
        <v>805.00649999999996</v>
      </c>
      <c r="F756" s="50">
        <f>Source!AL638</f>
        <v>37.58</v>
      </c>
      <c r="G756" s="51" t="s">
        <v>3</v>
      </c>
      <c r="H756" s="49">
        <f>Source!AW639</f>
        <v>1</v>
      </c>
      <c r="I756" s="50">
        <f>Source!P638</f>
        <v>30252.14</v>
      </c>
      <c r="J756" s="49">
        <f>IF(Source!BC639&lt;&gt; 0, Source!BC639, 1)</f>
        <v>8.14</v>
      </c>
      <c r="K756" s="50">
        <f>Source!P639</f>
        <v>246252.42</v>
      </c>
      <c r="Q756">
        <f>Source!X638</f>
        <v>0</v>
      </c>
      <c r="R756">
        <f>Source!X639</f>
        <v>0</v>
      </c>
      <c r="S756">
        <f>Source!Y638</f>
        <v>0</v>
      </c>
      <c r="T756">
        <f>Source!Y639</f>
        <v>0</v>
      </c>
      <c r="U756">
        <f>ROUND((175/100)*ROUND(Source!R638, 2), 2)</f>
        <v>0</v>
      </c>
      <c r="V756">
        <f>ROUND((0/100)*ROUND(Source!R639, 2), 2)</f>
        <v>0</v>
      </c>
      <c r="AC756">
        <v>3</v>
      </c>
    </row>
    <row r="757" spans="1:29" ht="15" x14ac:dyDescent="0.2">
      <c r="C757" s="52" t="s">
        <v>2196</v>
      </c>
      <c r="H757" s="53">
        <f>I756+0</f>
        <v>30252.14</v>
      </c>
      <c r="I757" s="53"/>
      <c r="J757" s="53">
        <f>K756+0</f>
        <v>246252.42</v>
      </c>
      <c r="K757" s="53"/>
      <c r="O757" s="56">
        <f>I756+0</f>
        <v>30252.14</v>
      </c>
      <c r="P757" s="56">
        <f>K756+0</f>
        <v>246252.42</v>
      </c>
    </row>
    <row r="759" spans="1:29" ht="142.5" x14ac:dyDescent="0.2">
      <c r="A759" s="47">
        <v>137</v>
      </c>
      <c r="B759" s="47" t="str">
        <f>Source!F640</f>
        <v>1.1-1-4334</v>
      </c>
      <c r="C759" s="47" t="s">
        <v>2133</v>
      </c>
      <c r="D759" s="48" t="str">
        <f>Source!H640</f>
        <v>м2</v>
      </c>
      <c r="E759" s="49">
        <f>Source!I640</f>
        <v>107.3342</v>
      </c>
      <c r="F759" s="50">
        <f>Source!AL640</f>
        <v>29.42</v>
      </c>
      <c r="G759" s="51" t="s">
        <v>3</v>
      </c>
      <c r="H759" s="49">
        <f>Source!AW641</f>
        <v>1</v>
      </c>
      <c r="I759" s="50">
        <f>Source!P640</f>
        <v>3157.77</v>
      </c>
      <c r="J759" s="49">
        <f>IF(Source!BC641&lt;&gt; 0, Source!BC641, 1)</f>
        <v>6.36</v>
      </c>
      <c r="K759" s="50">
        <f>Source!P641</f>
        <v>20083.419999999998</v>
      </c>
      <c r="Q759">
        <f>Source!X640</f>
        <v>0</v>
      </c>
      <c r="R759">
        <f>Source!X641</f>
        <v>0</v>
      </c>
      <c r="S759">
        <f>Source!Y640</f>
        <v>0</v>
      </c>
      <c r="T759">
        <f>Source!Y641</f>
        <v>0</v>
      </c>
      <c r="U759">
        <f>ROUND((175/100)*ROUND(Source!R640, 2), 2)</f>
        <v>0</v>
      </c>
      <c r="V759">
        <f>ROUND((0/100)*ROUND(Source!R641, 2), 2)</f>
        <v>0</v>
      </c>
      <c r="AC759">
        <v>3</v>
      </c>
    </row>
    <row r="760" spans="1:29" ht="15" x14ac:dyDescent="0.2">
      <c r="C760" s="52" t="s">
        <v>2196</v>
      </c>
      <c r="H760" s="53">
        <f>I759+0</f>
        <v>3157.77</v>
      </c>
      <c r="I760" s="53"/>
      <c r="J760" s="53">
        <f>K759+0</f>
        <v>20083.419999999998</v>
      </c>
      <c r="K760" s="53"/>
      <c r="O760" s="56">
        <f>I759+0</f>
        <v>3157.77</v>
      </c>
      <c r="P760" s="56">
        <f>K759+0</f>
        <v>20083.419999999998</v>
      </c>
    </row>
    <row r="762" spans="1:29" ht="142.5" x14ac:dyDescent="0.2">
      <c r="A762" s="47">
        <v>138</v>
      </c>
      <c r="B762" s="47" t="str">
        <f>Source!F642</f>
        <v>1.1-1-4332</v>
      </c>
      <c r="C762" s="47" t="s">
        <v>2134</v>
      </c>
      <c r="D762" s="48" t="str">
        <f>Source!H642</f>
        <v>м2</v>
      </c>
      <c r="E762" s="49">
        <f>Source!I642</f>
        <v>966.00779999999997</v>
      </c>
      <c r="F762" s="50">
        <f>Source!AL642</f>
        <v>24.63</v>
      </c>
      <c r="G762" s="51" t="s">
        <v>3</v>
      </c>
      <c r="H762" s="49">
        <f>Source!AW643</f>
        <v>1</v>
      </c>
      <c r="I762" s="50">
        <f>Source!P642</f>
        <v>23792.77</v>
      </c>
      <c r="J762" s="49">
        <f>IF(Source!BC643&lt;&gt; 0, Source!BC643, 1)</f>
        <v>4.83</v>
      </c>
      <c r="K762" s="50">
        <f>Source!P643</f>
        <v>114919.08</v>
      </c>
      <c r="Q762">
        <f>Source!X642</f>
        <v>0</v>
      </c>
      <c r="R762">
        <f>Source!X643</f>
        <v>0</v>
      </c>
      <c r="S762">
        <f>Source!Y642</f>
        <v>0</v>
      </c>
      <c r="T762">
        <f>Source!Y643</f>
        <v>0</v>
      </c>
      <c r="U762">
        <f>ROUND((175/100)*ROUND(Source!R642, 2), 2)</f>
        <v>0</v>
      </c>
      <c r="V762">
        <f>ROUND((0/100)*ROUND(Source!R643, 2), 2)</f>
        <v>0</v>
      </c>
      <c r="AC762">
        <v>3</v>
      </c>
    </row>
    <row r="763" spans="1:29" ht="15" x14ac:dyDescent="0.2">
      <c r="C763" s="52" t="s">
        <v>2196</v>
      </c>
      <c r="H763" s="53">
        <f>I762+0</f>
        <v>23792.77</v>
      </c>
      <c r="I763" s="53"/>
      <c r="J763" s="53">
        <f>K762+0</f>
        <v>114919.08</v>
      </c>
      <c r="K763" s="53"/>
      <c r="O763" s="56">
        <f>I762+0</f>
        <v>23792.77</v>
      </c>
      <c r="P763" s="56">
        <f>K762+0</f>
        <v>114919.08</v>
      </c>
    </row>
    <row r="766" spans="1:29" ht="15" x14ac:dyDescent="0.25">
      <c r="A766" s="65" t="str">
        <f>CONCATENATE("Итого по подразделу: ",IF(Source!G645&lt;&gt;"Новый подраздел", Source!G645, ""))</f>
        <v>Итого по подразделу: Теплоизоляция и огнезащита</v>
      </c>
      <c r="B766" s="65"/>
      <c r="C766" s="65"/>
      <c r="D766" s="65"/>
      <c r="E766" s="65"/>
      <c r="F766" s="65"/>
      <c r="G766" s="65"/>
      <c r="H766" s="55">
        <f>SUM(O725:O765)</f>
        <v>118701.27</v>
      </c>
      <c r="I766" s="54"/>
      <c r="J766" s="55">
        <f>SUM(P725:P765)</f>
        <v>1615169.5899999999</v>
      </c>
      <c r="K766" s="54"/>
    </row>
    <row r="767" spans="1:29" hidden="1" x14ac:dyDescent="0.2">
      <c r="A767" t="s">
        <v>2216</v>
      </c>
      <c r="I767">
        <f>SUM(W725:W766)</f>
        <v>0</v>
      </c>
      <c r="J767">
        <f>SUM(X725:X766)</f>
        <v>0</v>
      </c>
    </row>
    <row r="768" spans="1:29" hidden="1" x14ac:dyDescent="0.2">
      <c r="A768" t="s">
        <v>2217</v>
      </c>
      <c r="I768">
        <f>SUM(Y725:Y767)</f>
        <v>0</v>
      </c>
      <c r="J768">
        <f>SUM(Z725:Z767)</f>
        <v>0</v>
      </c>
    </row>
    <row r="770" spans="1:29" ht="15" x14ac:dyDescent="0.25">
      <c r="A770" s="65" t="str">
        <f>CONCATENATE("Итого по разделу: ",IF(Source!G675&lt;&gt;"Новый раздел", Source!G675, ""))</f>
        <v>Итого по разделу: Воздухораспределительные устройства</v>
      </c>
      <c r="B770" s="65"/>
      <c r="C770" s="65"/>
      <c r="D770" s="65"/>
      <c r="E770" s="65"/>
      <c r="F770" s="65"/>
      <c r="G770" s="65"/>
      <c r="H770" s="55">
        <f>SUM(O418:O769)</f>
        <v>773815.24999999988</v>
      </c>
      <c r="I770" s="54"/>
      <c r="J770" s="55">
        <f>SUM(P418:P769)</f>
        <v>6975303.0199999996</v>
      </c>
      <c r="K770" s="54"/>
    </row>
    <row r="771" spans="1:29" hidden="1" x14ac:dyDescent="0.2">
      <c r="A771" t="s">
        <v>2216</v>
      </c>
      <c r="I771">
        <f>SUM(W418:W770)</f>
        <v>0</v>
      </c>
      <c r="J771">
        <f>SUM(X418:X770)</f>
        <v>0</v>
      </c>
    </row>
    <row r="772" spans="1:29" hidden="1" x14ac:dyDescent="0.2">
      <c r="A772" t="s">
        <v>2217</v>
      </c>
      <c r="I772">
        <f>SUM(Y418:Y771)</f>
        <v>0</v>
      </c>
      <c r="J772">
        <f>SUM(Z418:Z771)</f>
        <v>0</v>
      </c>
    </row>
    <row r="774" spans="1:29" ht="16.5" x14ac:dyDescent="0.2">
      <c r="A774" s="39" t="str">
        <f>CONCATENATE("Раздел: ",IF(Source!G705&lt;&gt;"Новый раздел", Source!G705, ""))</f>
        <v>Раздел: Противодымная вентиляция</v>
      </c>
      <c r="B774" s="39"/>
      <c r="C774" s="39"/>
      <c r="D774" s="39"/>
      <c r="E774" s="39"/>
      <c r="F774" s="39"/>
      <c r="G774" s="39"/>
      <c r="H774" s="39"/>
      <c r="I774" s="39"/>
      <c r="J774" s="39"/>
      <c r="K774" s="39"/>
    </row>
    <row r="776" spans="1:29" ht="16.5" x14ac:dyDescent="0.2">
      <c r="A776" s="39" t="str">
        <f>CONCATENATE("Подраздел: ",IF(Source!G709&lt;&gt;"Новый подраздел", Source!G709, ""))</f>
        <v>Подраздел: Система ДУ</v>
      </c>
      <c r="B776" s="39"/>
      <c r="C776" s="39"/>
      <c r="D776" s="39"/>
      <c r="E776" s="39"/>
      <c r="F776" s="39"/>
      <c r="G776" s="39"/>
      <c r="H776" s="39"/>
      <c r="I776" s="39"/>
      <c r="J776" s="39"/>
      <c r="K776" s="39"/>
    </row>
    <row r="777" spans="1:29" ht="42.75" x14ac:dyDescent="0.2">
      <c r="A777" s="40">
        <v>139</v>
      </c>
      <c r="B777" s="40" t="str">
        <f>Source!F713</f>
        <v>3.20-31-2</v>
      </c>
      <c r="C777" s="40" t="s">
        <v>702</v>
      </c>
      <c r="D777" s="42" t="str">
        <f>Source!H713</f>
        <v>1 вентилятор</v>
      </c>
      <c r="E777" s="41">
        <f>Source!I713</f>
        <v>5</v>
      </c>
      <c r="F777" s="44"/>
      <c r="G777" s="43"/>
      <c r="H777" s="41"/>
      <c r="I777" s="44"/>
      <c r="J777" s="41"/>
      <c r="K777" s="44"/>
      <c r="Q777">
        <f>Source!X713</f>
        <v>870.52</v>
      </c>
      <c r="R777">
        <f>Source!X714</f>
        <v>49053.66</v>
      </c>
      <c r="S777">
        <f>Source!Y713</f>
        <v>487.17</v>
      </c>
      <c r="T777">
        <f>Source!Y714</f>
        <v>27452.05</v>
      </c>
      <c r="U777">
        <f>ROUND((175/100)*ROUND(Source!R713, 2), 2)</f>
        <v>94.85</v>
      </c>
      <c r="V777">
        <f>ROUND((0/100)*ROUND(Source!R714, 2), 2)</f>
        <v>0</v>
      </c>
      <c r="AC777">
        <v>0</v>
      </c>
    </row>
    <row r="778" spans="1:29" ht="28.5" x14ac:dyDescent="0.2">
      <c r="A778" s="40"/>
      <c r="B778" s="40"/>
      <c r="C778" s="40" t="s">
        <v>2183</v>
      </c>
      <c r="D778" s="42"/>
      <c r="E778" s="41"/>
      <c r="F778" s="44">
        <f>Source!AO713</f>
        <v>96.3</v>
      </c>
      <c r="G778" s="45" t="s">
        <v>2184</v>
      </c>
      <c r="H778" s="41">
        <f>Source!AV714</f>
        <v>1.0669999999999999</v>
      </c>
      <c r="I778" s="44">
        <f>Source!S713</f>
        <v>744.44</v>
      </c>
      <c r="J778" s="41">
        <f>IF(Source!BA714&lt;&gt; 0, Source!BA714, 1)</f>
        <v>56.35</v>
      </c>
      <c r="K778" s="44">
        <f>Source!S714</f>
        <v>41949.19</v>
      </c>
    </row>
    <row r="779" spans="1:29" ht="28.5" x14ac:dyDescent="0.2">
      <c r="A779" s="40"/>
      <c r="B779" s="40"/>
      <c r="C779" s="40" t="s">
        <v>2185</v>
      </c>
      <c r="D779" s="42"/>
      <c r="E779" s="41"/>
      <c r="F779" s="44">
        <f>Source!AM713</f>
        <v>54.69</v>
      </c>
      <c r="G779" s="45" t="s">
        <v>2186</v>
      </c>
      <c r="H779" s="41">
        <f>Source!AV714</f>
        <v>1.0669999999999999</v>
      </c>
      <c r="I779" s="44">
        <f>Source!Q713</f>
        <v>459.54</v>
      </c>
      <c r="J779" s="41">
        <f>IF(Source!BB714&lt;&gt; 0, Source!BB714, 1)</f>
        <v>15.51</v>
      </c>
      <c r="K779" s="44">
        <f>Source!Q714</f>
        <v>7127.47</v>
      </c>
    </row>
    <row r="780" spans="1:29" ht="28.5" x14ac:dyDescent="0.2">
      <c r="A780" s="40"/>
      <c r="B780" s="40"/>
      <c r="C780" s="40" t="s">
        <v>2187</v>
      </c>
      <c r="D780" s="42"/>
      <c r="E780" s="41"/>
      <c r="F780" s="44">
        <f>Source!AN713</f>
        <v>6.45</v>
      </c>
      <c r="G780" s="45" t="s">
        <v>2186</v>
      </c>
      <c r="H780" s="41">
        <f>Source!AV714</f>
        <v>1.0669999999999999</v>
      </c>
      <c r="I780" s="46">
        <f>Source!R713</f>
        <v>54.2</v>
      </c>
      <c r="J780" s="41">
        <f>IF(Source!BS714&lt;&gt; 0, Source!BS714, 1)</f>
        <v>56.35</v>
      </c>
      <c r="K780" s="46">
        <f>Source!R714</f>
        <v>3054.17</v>
      </c>
    </row>
    <row r="781" spans="1:29" ht="14.25" x14ac:dyDescent="0.2">
      <c r="A781" s="40"/>
      <c r="B781" s="40"/>
      <c r="C781" s="40" t="s">
        <v>2188</v>
      </c>
      <c r="D781" s="42"/>
      <c r="E781" s="41"/>
      <c r="F781" s="44">
        <f>Source!AL713</f>
        <v>90.05</v>
      </c>
      <c r="G781" s="45" t="s">
        <v>3</v>
      </c>
      <c r="H781" s="41">
        <f>Source!AW714</f>
        <v>1</v>
      </c>
      <c r="I781" s="44">
        <f>Source!P713</f>
        <v>450.25</v>
      </c>
      <c r="J781" s="41">
        <f>IF(Source!BC714&lt;&gt; 0, Source!BC714, 1)</f>
        <v>4.8899999999999997</v>
      </c>
      <c r="K781" s="44">
        <f>Source!P714</f>
        <v>2201.7199999999998</v>
      </c>
    </row>
    <row r="782" spans="1:29" ht="14.25" x14ac:dyDescent="0.2">
      <c r="A782" s="40"/>
      <c r="B782" s="40"/>
      <c r="C782" s="40" t="s">
        <v>2189</v>
      </c>
      <c r="D782" s="42" t="s">
        <v>2190</v>
      </c>
      <c r="E782" s="41">
        <f>Source!BZ714</f>
        <v>109</v>
      </c>
      <c r="F782" s="44"/>
      <c r="G782" s="43"/>
      <c r="H782" s="41"/>
      <c r="I782" s="44">
        <f>SUM(Q777:Q781)</f>
        <v>870.52</v>
      </c>
      <c r="J782" s="41">
        <f>Source!AT714</f>
        <v>109</v>
      </c>
      <c r="K782" s="44">
        <f>SUM(R777:R781)</f>
        <v>49053.66</v>
      </c>
    </row>
    <row r="783" spans="1:29" ht="14.25" x14ac:dyDescent="0.2">
      <c r="A783" s="40"/>
      <c r="B783" s="40"/>
      <c r="C783" s="40" t="s">
        <v>2191</v>
      </c>
      <c r="D783" s="42" t="s">
        <v>2190</v>
      </c>
      <c r="E783" s="41">
        <f>Source!CA714</f>
        <v>61</v>
      </c>
      <c r="F783" s="44"/>
      <c r="G783" s="43"/>
      <c r="H783" s="41"/>
      <c r="I783" s="44">
        <f>SUM(S777:S782)</f>
        <v>487.17</v>
      </c>
      <c r="J783" s="41">
        <f>Source!AU714</f>
        <v>61</v>
      </c>
      <c r="K783" s="44">
        <f>SUM(T777:T782)</f>
        <v>27452.05</v>
      </c>
    </row>
    <row r="784" spans="1:29" ht="28.5" x14ac:dyDescent="0.2">
      <c r="A784" s="47"/>
      <c r="B784" s="47"/>
      <c r="C784" s="47" t="s">
        <v>2192</v>
      </c>
      <c r="D784" s="48" t="s">
        <v>2193</v>
      </c>
      <c r="E784" s="49">
        <f>Source!AQ713</f>
        <v>7.71</v>
      </c>
      <c r="F784" s="50"/>
      <c r="G784" s="51" t="s">
        <v>2184</v>
      </c>
      <c r="H784" s="49">
        <f>Source!AV714</f>
        <v>1.0669999999999999</v>
      </c>
      <c r="I784" s="50">
        <f>Source!U713</f>
        <v>59.601499649999987</v>
      </c>
      <c r="J784" s="49"/>
      <c r="K784" s="50"/>
    </row>
    <row r="785" spans="1:29" ht="15" x14ac:dyDescent="0.2">
      <c r="C785" s="52" t="s">
        <v>2194</v>
      </c>
      <c r="H785" s="53">
        <f>I778+I779+I781+I782+I783+0-0-0</f>
        <v>3011.92</v>
      </c>
      <c r="I785" s="53"/>
      <c r="J785" s="53">
        <f>K778+K779+K781+K782+K783+0-0-0</f>
        <v>127784.09000000001</v>
      </c>
      <c r="K785" s="53"/>
    </row>
    <row r="786" spans="1:29" ht="15" hidden="1" x14ac:dyDescent="0.2">
      <c r="C786" s="52" t="s">
        <v>2195</v>
      </c>
      <c r="H786" s="55">
        <f>0+0</f>
        <v>0</v>
      </c>
      <c r="I786" s="55"/>
      <c r="J786" s="55">
        <f>0+0</f>
        <v>0</v>
      </c>
      <c r="K786" s="55"/>
    </row>
    <row r="787" spans="1:29" ht="15" x14ac:dyDescent="0.2">
      <c r="C787" s="52" t="s">
        <v>2196</v>
      </c>
      <c r="H787" s="55">
        <f>I778+I779+I781+I782+I783+0</f>
        <v>3011.92</v>
      </c>
      <c r="I787" s="55"/>
      <c r="J787" s="55">
        <f>K778+K779+K781+K782+K783+0</f>
        <v>127784.09000000001</v>
      </c>
      <c r="K787" s="55"/>
      <c r="O787" s="56">
        <f>I778+I779+I781+I782+I783+0</f>
        <v>3011.92</v>
      </c>
      <c r="P787" s="56">
        <f>K778+K779+K781+K782+K783+0</f>
        <v>127784.09000000001</v>
      </c>
    </row>
    <row r="789" spans="1:29" ht="68.25" x14ac:dyDescent="0.2">
      <c r="A789" s="57">
        <v>140</v>
      </c>
      <c r="B789" s="57" t="str">
        <f>Source!F715</f>
        <v>КА, п.76</v>
      </c>
      <c r="C789" s="57" t="s">
        <v>2302</v>
      </c>
      <c r="D789" s="58" t="str">
        <f>Source!H715</f>
        <v>ШТ</v>
      </c>
      <c r="E789" s="59">
        <f>Source!I715</f>
        <v>1</v>
      </c>
      <c r="F789" s="60">
        <f>Source!AL715</f>
        <v>37247.46</v>
      </c>
      <c r="G789" s="61" t="s">
        <v>3</v>
      </c>
      <c r="H789" s="59">
        <f>Source!AW716</f>
        <v>1</v>
      </c>
      <c r="I789" s="60">
        <f>Source!P715</f>
        <v>37247.46</v>
      </c>
      <c r="J789" s="59">
        <f>IF(Source!BC716&lt;&gt; 0, Source!BC716, 1)</f>
        <v>7.57</v>
      </c>
      <c r="K789" s="60">
        <f>Source!P716</f>
        <v>281963.27</v>
      </c>
      <c r="Q789">
        <f>Source!X715</f>
        <v>0</v>
      </c>
      <c r="R789">
        <f>Source!X716</f>
        <v>0</v>
      </c>
      <c r="S789">
        <f>Source!Y715</f>
        <v>0</v>
      </c>
      <c r="T789">
        <f>Source!Y716</f>
        <v>0</v>
      </c>
      <c r="U789">
        <f>ROUND((175/100)*ROUND(Source!R715, 2), 2)</f>
        <v>0</v>
      </c>
      <c r="V789">
        <f>ROUND((0/100)*ROUND(Source!R716, 2), 2)</f>
        <v>0</v>
      </c>
      <c r="AC789">
        <v>5</v>
      </c>
    </row>
    <row r="790" spans="1:29" ht="15" x14ac:dyDescent="0.2">
      <c r="A790" s="62"/>
      <c r="B790" s="62"/>
      <c r="C790" s="63" t="s">
        <v>2196</v>
      </c>
      <c r="D790" s="62"/>
      <c r="E790" s="62"/>
      <c r="F790" s="62"/>
      <c r="G790" s="62"/>
      <c r="H790" s="64">
        <f>I789+0</f>
        <v>37247.46</v>
      </c>
      <c r="I790" s="64"/>
      <c r="J790" s="64">
        <f>K789+0</f>
        <v>281963.27</v>
      </c>
      <c r="K790" s="64"/>
      <c r="O790" s="56">
        <f>I789+0</f>
        <v>37247.46</v>
      </c>
      <c r="P790" s="56">
        <f>K789+0</f>
        <v>281963.27</v>
      </c>
    </row>
    <row r="792" spans="1:29" ht="68.25" x14ac:dyDescent="0.2">
      <c r="A792" s="57">
        <v>141</v>
      </c>
      <c r="B792" s="57" t="str">
        <f>Source!F717</f>
        <v>КА, п.77</v>
      </c>
      <c r="C792" s="57" t="s">
        <v>2303</v>
      </c>
      <c r="D792" s="58" t="str">
        <f>Source!H717</f>
        <v>ШТ</v>
      </c>
      <c r="E792" s="59">
        <f>Source!I717</f>
        <v>1</v>
      </c>
      <c r="F792" s="60">
        <f>Source!AL717</f>
        <v>37247.46</v>
      </c>
      <c r="G792" s="61" t="s">
        <v>3</v>
      </c>
      <c r="H792" s="59">
        <f>Source!AW718</f>
        <v>1</v>
      </c>
      <c r="I792" s="60">
        <f>Source!P717</f>
        <v>37247.46</v>
      </c>
      <c r="J792" s="59">
        <f>IF(Source!BC718&lt;&gt; 0, Source!BC718, 1)</f>
        <v>7.57</v>
      </c>
      <c r="K792" s="60">
        <f>Source!P718</f>
        <v>281963.27</v>
      </c>
      <c r="Q792">
        <f>Source!X717</f>
        <v>0</v>
      </c>
      <c r="R792">
        <f>Source!X718</f>
        <v>0</v>
      </c>
      <c r="S792">
        <f>Source!Y717</f>
        <v>0</v>
      </c>
      <c r="T792">
        <f>Source!Y718</f>
        <v>0</v>
      </c>
      <c r="U792">
        <f>ROUND((175/100)*ROUND(Source!R717, 2), 2)</f>
        <v>0</v>
      </c>
      <c r="V792">
        <f>ROUND((0/100)*ROUND(Source!R718, 2), 2)</f>
        <v>0</v>
      </c>
      <c r="AC792">
        <v>5</v>
      </c>
    </row>
    <row r="793" spans="1:29" ht="15" x14ac:dyDescent="0.2">
      <c r="A793" s="62"/>
      <c r="B793" s="62"/>
      <c r="C793" s="63" t="s">
        <v>2196</v>
      </c>
      <c r="D793" s="62"/>
      <c r="E793" s="62"/>
      <c r="F793" s="62"/>
      <c r="G793" s="62"/>
      <c r="H793" s="64">
        <f>I792+0</f>
        <v>37247.46</v>
      </c>
      <c r="I793" s="64"/>
      <c r="J793" s="64">
        <f>K792+0</f>
        <v>281963.27</v>
      </c>
      <c r="K793" s="64"/>
      <c r="O793" s="56">
        <f>I792+0</f>
        <v>37247.46</v>
      </c>
      <c r="P793" s="56">
        <f>K792+0</f>
        <v>281963.27</v>
      </c>
    </row>
    <row r="795" spans="1:29" ht="68.25" x14ac:dyDescent="0.2">
      <c r="A795" s="57">
        <v>142</v>
      </c>
      <c r="B795" s="57" t="str">
        <f>Source!F719</f>
        <v>КА, п.79</v>
      </c>
      <c r="C795" s="57" t="s">
        <v>2304</v>
      </c>
      <c r="D795" s="58" t="str">
        <f>Source!H719</f>
        <v>ШТ</v>
      </c>
      <c r="E795" s="59">
        <f>Source!I719</f>
        <v>1</v>
      </c>
      <c r="F795" s="60">
        <f>Source!AL719</f>
        <v>37247.46</v>
      </c>
      <c r="G795" s="61" t="s">
        <v>3</v>
      </c>
      <c r="H795" s="59">
        <f>Source!AW720</f>
        <v>1</v>
      </c>
      <c r="I795" s="60">
        <f>Source!P719</f>
        <v>37247.46</v>
      </c>
      <c r="J795" s="59">
        <f>IF(Source!BC720&lt;&gt; 0, Source!BC720, 1)</f>
        <v>7.57</v>
      </c>
      <c r="K795" s="60">
        <f>Source!P720</f>
        <v>281963.27</v>
      </c>
      <c r="Q795">
        <f>Source!X719</f>
        <v>0</v>
      </c>
      <c r="R795">
        <f>Source!X720</f>
        <v>0</v>
      </c>
      <c r="S795">
        <f>Source!Y719</f>
        <v>0</v>
      </c>
      <c r="T795">
        <f>Source!Y720</f>
        <v>0</v>
      </c>
      <c r="U795">
        <f>ROUND((175/100)*ROUND(Source!R719, 2), 2)</f>
        <v>0</v>
      </c>
      <c r="V795">
        <f>ROUND((0/100)*ROUND(Source!R720, 2), 2)</f>
        <v>0</v>
      </c>
      <c r="AC795">
        <v>5</v>
      </c>
    </row>
    <row r="796" spans="1:29" ht="15" x14ac:dyDescent="0.2">
      <c r="A796" s="62"/>
      <c r="B796" s="62"/>
      <c r="C796" s="63" t="s">
        <v>2196</v>
      </c>
      <c r="D796" s="62"/>
      <c r="E796" s="62"/>
      <c r="F796" s="62"/>
      <c r="G796" s="62"/>
      <c r="H796" s="64">
        <f>I795+0</f>
        <v>37247.46</v>
      </c>
      <c r="I796" s="64"/>
      <c r="J796" s="64">
        <f>K795+0</f>
        <v>281963.27</v>
      </c>
      <c r="K796" s="64"/>
      <c r="O796" s="56">
        <f>I795+0</f>
        <v>37247.46</v>
      </c>
      <c r="P796" s="56">
        <f>K795+0</f>
        <v>281963.27</v>
      </c>
    </row>
    <row r="798" spans="1:29" ht="68.25" x14ac:dyDescent="0.2">
      <c r="A798" s="57">
        <v>143</v>
      </c>
      <c r="B798" s="57" t="str">
        <f>Source!F721</f>
        <v>КА, п.80</v>
      </c>
      <c r="C798" s="57" t="s">
        <v>2305</v>
      </c>
      <c r="D798" s="58" t="str">
        <f>Source!H721</f>
        <v>ШТ</v>
      </c>
      <c r="E798" s="59">
        <f>Source!I721</f>
        <v>1</v>
      </c>
      <c r="F798" s="60">
        <f>Source!AL721</f>
        <v>64931.159999999996</v>
      </c>
      <c r="G798" s="61" t="s">
        <v>3</v>
      </c>
      <c r="H798" s="59">
        <f>Source!AW722</f>
        <v>1</v>
      </c>
      <c r="I798" s="60">
        <f>Source!P721</f>
        <v>64931.16</v>
      </c>
      <c r="J798" s="59">
        <f>IF(Source!BC722&lt;&gt; 0, Source!BC722, 1)</f>
        <v>7.57</v>
      </c>
      <c r="K798" s="60">
        <f>Source!P722</f>
        <v>491528.88</v>
      </c>
      <c r="Q798">
        <f>Source!X721</f>
        <v>0</v>
      </c>
      <c r="R798">
        <f>Source!X722</f>
        <v>0</v>
      </c>
      <c r="S798">
        <f>Source!Y721</f>
        <v>0</v>
      </c>
      <c r="T798">
        <f>Source!Y722</f>
        <v>0</v>
      </c>
      <c r="U798">
        <f>ROUND((175/100)*ROUND(Source!R721, 2), 2)</f>
        <v>0</v>
      </c>
      <c r="V798">
        <f>ROUND((0/100)*ROUND(Source!R722, 2), 2)</f>
        <v>0</v>
      </c>
      <c r="AC798">
        <v>5</v>
      </c>
    </row>
    <row r="799" spans="1:29" ht="15" x14ac:dyDescent="0.2">
      <c r="A799" s="62"/>
      <c r="B799" s="62"/>
      <c r="C799" s="63" t="s">
        <v>2196</v>
      </c>
      <c r="D799" s="62"/>
      <c r="E799" s="62"/>
      <c r="F799" s="62"/>
      <c r="G799" s="62"/>
      <c r="H799" s="64">
        <f>I798+0</f>
        <v>64931.16</v>
      </c>
      <c r="I799" s="64"/>
      <c r="J799" s="64">
        <f>K798+0</f>
        <v>491528.88</v>
      </c>
      <c r="K799" s="64"/>
      <c r="O799" s="56">
        <f>I798+0</f>
        <v>64931.16</v>
      </c>
      <c r="P799" s="56">
        <f>K798+0</f>
        <v>491528.88</v>
      </c>
    </row>
    <row r="801" spans="1:29" ht="68.25" x14ac:dyDescent="0.2">
      <c r="A801" s="57">
        <v>144</v>
      </c>
      <c r="B801" s="57" t="str">
        <f>Source!F723</f>
        <v>КА, п.81</v>
      </c>
      <c r="C801" s="57" t="s">
        <v>2306</v>
      </c>
      <c r="D801" s="58" t="str">
        <f>Source!H723</f>
        <v>ШТ</v>
      </c>
      <c r="E801" s="59">
        <f>Source!I723</f>
        <v>1</v>
      </c>
      <c r="F801" s="60">
        <f>Source!AL723</f>
        <v>37247.46</v>
      </c>
      <c r="G801" s="61" t="s">
        <v>3</v>
      </c>
      <c r="H801" s="59">
        <f>Source!AW724</f>
        <v>1</v>
      </c>
      <c r="I801" s="60">
        <f>Source!P723</f>
        <v>37247.46</v>
      </c>
      <c r="J801" s="59">
        <f>IF(Source!BC724&lt;&gt; 0, Source!BC724, 1)</f>
        <v>7.57</v>
      </c>
      <c r="K801" s="60">
        <f>Source!P724</f>
        <v>281963.27</v>
      </c>
      <c r="Q801">
        <f>Source!X723</f>
        <v>0</v>
      </c>
      <c r="R801">
        <f>Source!X724</f>
        <v>0</v>
      </c>
      <c r="S801">
        <f>Source!Y723</f>
        <v>0</v>
      </c>
      <c r="T801">
        <f>Source!Y724</f>
        <v>0</v>
      </c>
      <c r="U801">
        <f>ROUND((175/100)*ROUND(Source!R723, 2), 2)</f>
        <v>0</v>
      </c>
      <c r="V801">
        <f>ROUND((0/100)*ROUND(Source!R724, 2), 2)</f>
        <v>0</v>
      </c>
      <c r="AC801">
        <v>5</v>
      </c>
    </row>
    <row r="802" spans="1:29" ht="15" x14ac:dyDescent="0.2">
      <c r="A802" s="62"/>
      <c r="B802" s="62"/>
      <c r="C802" s="63" t="s">
        <v>2196</v>
      </c>
      <c r="D802" s="62"/>
      <c r="E802" s="62"/>
      <c r="F802" s="62"/>
      <c r="G802" s="62"/>
      <c r="H802" s="64">
        <f>I801+0</f>
        <v>37247.46</v>
      </c>
      <c r="I802" s="64"/>
      <c r="J802" s="64">
        <f>K801+0</f>
        <v>281963.27</v>
      </c>
      <c r="K802" s="64"/>
      <c r="O802" s="56">
        <f>I801+0</f>
        <v>37247.46</v>
      </c>
      <c r="P802" s="56">
        <f>K801+0</f>
        <v>281963.27</v>
      </c>
    </row>
    <row r="804" spans="1:29" ht="42.75" x14ac:dyDescent="0.2">
      <c r="A804" s="40">
        <v>145</v>
      </c>
      <c r="B804" s="40" t="str">
        <f>Source!F725</f>
        <v>3.20-31-3</v>
      </c>
      <c r="C804" s="40" t="s">
        <v>724</v>
      </c>
      <c r="D804" s="42" t="str">
        <f>Source!H725</f>
        <v>1 вентилятор</v>
      </c>
      <c r="E804" s="41">
        <f>Source!I725</f>
        <v>1</v>
      </c>
      <c r="F804" s="44"/>
      <c r="G804" s="43"/>
      <c r="H804" s="41"/>
      <c r="I804" s="44"/>
      <c r="J804" s="41"/>
      <c r="K804" s="44"/>
      <c r="Q804">
        <f>Source!X725</f>
        <v>240.75</v>
      </c>
      <c r="R804">
        <f>Source!X726</f>
        <v>13566.16</v>
      </c>
      <c r="S804">
        <f>Source!Y725</f>
        <v>134.72999999999999</v>
      </c>
      <c r="T804">
        <f>Source!Y726</f>
        <v>7592.07</v>
      </c>
      <c r="U804">
        <f>ROUND((175/100)*ROUND(Source!R725, 2), 2)</f>
        <v>35</v>
      </c>
      <c r="V804">
        <f>ROUND((0/100)*ROUND(Source!R726, 2), 2)</f>
        <v>0</v>
      </c>
      <c r="AC804">
        <v>0</v>
      </c>
    </row>
    <row r="805" spans="1:29" ht="28.5" x14ac:dyDescent="0.2">
      <c r="A805" s="40"/>
      <c r="B805" s="40"/>
      <c r="C805" s="40" t="s">
        <v>2183</v>
      </c>
      <c r="D805" s="42"/>
      <c r="E805" s="41"/>
      <c r="F805" s="44">
        <f>Source!AO725</f>
        <v>129.91999999999999</v>
      </c>
      <c r="G805" s="45" t="s">
        <v>2184</v>
      </c>
      <c r="H805" s="41">
        <f>Source!AV726</f>
        <v>1.0669999999999999</v>
      </c>
      <c r="I805" s="44">
        <f>Source!S725</f>
        <v>200.87</v>
      </c>
      <c r="J805" s="41">
        <f>IF(Source!BA726&lt;&gt; 0, Source!BA726, 1)</f>
        <v>56.35</v>
      </c>
      <c r="K805" s="44">
        <f>Source!S726</f>
        <v>11319.02</v>
      </c>
    </row>
    <row r="806" spans="1:29" ht="28.5" x14ac:dyDescent="0.2">
      <c r="A806" s="40"/>
      <c r="B806" s="40"/>
      <c r="C806" s="40" t="s">
        <v>2185</v>
      </c>
      <c r="D806" s="42"/>
      <c r="E806" s="41"/>
      <c r="F806" s="44">
        <f>Source!AM725</f>
        <v>100.68</v>
      </c>
      <c r="G806" s="45" t="s">
        <v>2186</v>
      </c>
      <c r="H806" s="41">
        <f>Source!AV726</f>
        <v>1.0669999999999999</v>
      </c>
      <c r="I806" s="44">
        <f>Source!Q725</f>
        <v>169.2</v>
      </c>
      <c r="J806" s="41">
        <f>IF(Source!BB726&lt;&gt; 0, Source!BB726, 1)</f>
        <v>15.52</v>
      </c>
      <c r="K806" s="44">
        <f>Source!Q726</f>
        <v>2625.98</v>
      </c>
    </row>
    <row r="807" spans="1:29" ht="28.5" x14ac:dyDescent="0.2">
      <c r="A807" s="40"/>
      <c r="B807" s="40"/>
      <c r="C807" s="40" t="s">
        <v>2187</v>
      </c>
      <c r="D807" s="42"/>
      <c r="E807" s="41"/>
      <c r="F807" s="44">
        <f>Source!AN725</f>
        <v>11.9</v>
      </c>
      <c r="G807" s="45" t="s">
        <v>2186</v>
      </c>
      <c r="H807" s="41">
        <f>Source!AV726</f>
        <v>1.0669999999999999</v>
      </c>
      <c r="I807" s="46">
        <f>Source!R725</f>
        <v>20</v>
      </c>
      <c r="J807" s="41">
        <f>IF(Source!BS726&lt;&gt; 0, Source!BS726, 1)</f>
        <v>56.35</v>
      </c>
      <c r="K807" s="46">
        <f>Source!R726</f>
        <v>1127</v>
      </c>
    </row>
    <row r="808" spans="1:29" ht="14.25" x14ac:dyDescent="0.2">
      <c r="A808" s="40"/>
      <c r="B808" s="40"/>
      <c r="C808" s="40" t="s">
        <v>2188</v>
      </c>
      <c r="D808" s="42"/>
      <c r="E808" s="41"/>
      <c r="F808" s="44">
        <f>Source!AL725</f>
        <v>167.07</v>
      </c>
      <c r="G808" s="45" t="s">
        <v>3</v>
      </c>
      <c r="H808" s="41">
        <f>Source!AW726</f>
        <v>1</v>
      </c>
      <c r="I808" s="44">
        <f>Source!P725</f>
        <v>167.07</v>
      </c>
      <c r="J808" s="41">
        <f>IF(Source!BC726&lt;&gt; 0, Source!BC726, 1)</f>
        <v>4.92</v>
      </c>
      <c r="K808" s="44">
        <f>Source!P726</f>
        <v>821.98</v>
      </c>
    </row>
    <row r="809" spans="1:29" ht="14.25" x14ac:dyDescent="0.2">
      <c r="A809" s="40"/>
      <c r="B809" s="40"/>
      <c r="C809" s="40" t="s">
        <v>2189</v>
      </c>
      <c r="D809" s="42" t="s">
        <v>2190</v>
      </c>
      <c r="E809" s="41">
        <f>Source!BZ726</f>
        <v>109</v>
      </c>
      <c r="F809" s="44"/>
      <c r="G809" s="43"/>
      <c r="H809" s="41"/>
      <c r="I809" s="44">
        <f>SUM(Q804:Q808)</f>
        <v>240.75</v>
      </c>
      <c r="J809" s="41">
        <f>Source!AT726</f>
        <v>109</v>
      </c>
      <c r="K809" s="44">
        <f>SUM(R804:R808)</f>
        <v>13566.16</v>
      </c>
    </row>
    <row r="810" spans="1:29" ht="14.25" x14ac:dyDescent="0.2">
      <c r="A810" s="40"/>
      <c r="B810" s="40"/>
      <c r="C810" s="40" t="s">
        <v>2191</v>
      </c>
      <c r="D810" s="42" t="s">
        <v>2190</v>
      </c>
      <c r="E810" s="41">
        <f>Source!CA726</f>
        <v>61</v>
      </c>
      <c r="F810" s="44"/>
      <c r="G810" s="43"/>
      <c r="H810" s="41"/>
      <c r="I810" s="44">
        <f>SUM(S804:S809)</f>
        <v>134.72999999999999</v>
      </c>
      <c r="J810" s="41">
        <f>Source!AU726</f>
        <v>61</v>
      </c>
      <c r="K810" s="44">
        <f>SUM(T804:T809)</f>
        <v>7592.07</v>
      </c>
    </row>
    <row r="811" spans="1:29" ht="28.5" x14ac:dyDescent="0.2">
      <c r="A811" s="47"/>
      <c r="B811" s="47"/>
      <c r="C811" s="47" t="s">
        <v>2192</v>
      </c>
      <c r="D811" s="48" t="s">
        <v>2193</v>
      </c>
      <c r="E811" s="49">
        <f>Source!AQ725</f>
        <v>10.8</v>
      </c>
      <c r="F811" s="50"/>
      <c r="G811" s="51" t="s">
        <v>2184</v>
      </c>
      <c r="H811" s="49">
        <f>Source!AV726</f>
        <v>1.0669999999999999</v>
      </c>
      <c r="I811" s="50">
        <f>Source!U725</f>
        <v>16.697696399999998</v>
      </c>
      <c r="J811" s="49"/>
      <c r="K811" s="50"/>
    </row>
    <row r="812" spans="1:29" ht="15" x14ac:dyDescent="0.2">
      <c r="C812" s="52" t="s">
        <v>2194</v>
      </c>
      <c r="H812" s="53">
        <f>I805+I806+I808+I809+I810+0-0-0</f>
        <v>912.62</v>
      </c>
      <c r="I812" s="53"/>
      <c r="J812" s="53">
        <f>K805+K806+K808+K809+K810+0-0-0</f>
        <v>35925.21</v>
      </c>
      <c r="K812" s="53"/>
    </row>
    <row r="813" spans="1:29" ht="15" hidden="1" x14ac:dyDescent="0.2">
      <c r="C813" s="52" t="s">
        <v>2195</v>
      </c>
      <c r="H813" s="55">
        <f>0+0</f>
        <v>0</v>
      </c>
      <c r="I813" s="55"/>
      <c r="J813" s="55">
        <f>0+0</f>
        <v>0</v>
      </c>
      <c r="K813" s="55"/>
    </row>
    <row r="814" spans="1:29" ht="15" x14ac:dyDescent="0.2">
      <c r="C814" s="52" t="s">
        <v>2196</v>
      </c>
      <c r="H814" s="55">
        <f>I805+I806+I808+I809+I810+0</f>
        <v>912.62</v>
      </c>
      <c r="I814" s="55"/>
      <c r="J814" s="55">
        <f>K805+K806+K808+K809+K810+0</f>
        <v>35925.21</v>
      </c>
      <c r="K814" s="55"/>
      <c r="O814" s="56">
        <f>I805+I806+I808+I809+I810+0</f>
        <v>912.62</v>
      </c>
      <c r="P814" s="56">
        <f>K805+K806+K808+K809+K810+0</f>
        <v>35925.21</v>
      </c>
    </row>
    <row r="816" spans="1:29" ht="68.25" x14ac:dyDescent="0.2">
      <c r="A816" s="57">
        <v>146</v>
      </c>
      <c r="B816" s="57" t="str">
        <f>Source!F727</f>
        <v>КА, п.78</v>
      </c>
      <c r="C816" s="57" t="s">
        <v>2307</v>
      </c>
      <c r="D816" s="58" t="str">
        <f>Source!H727</f>
        <v>ШТ</v>
      </c>
      <c r="E816" s="59">
        <f>Source!I727</f>
        <v>1</v>
      </c>
      <c r="F816" s="60">
        <f>Source!AL727</f>
        <v>137032.05000000002</v>
      </c>
      <c r="G816" s="61" t="s">
        <v>3</v>
      </c>
      <c r="H816" s="59">
        <f>Source!AW728</f>
        <v>1</v>
      </c>
      <c r="I816" s="60">
        <f>Source!P727</f>
        <v>137032.04999999999</v>
      </c>
      <c r="J816" s="59">
        <f>IF(Source!BC728&lt;&gt; 0, Source!BC728, 1)</f>
        <v>7.57</v>
      </c>
      <c r="K816" s="60">
        <f>Source!P728</f>
        <v>1037332.62</v>
      </c>
      <c r="Q816">
        <f>Source!X727</f>
        <v>0</v>
      </c>
      <c r="R816">
        <f>Source!X728</f>
        <v>0</v>
      </c>
      <c r="S816">
        <f>Source!Y727</f>
        <v>0</v>
      </c>
      <c r="T816">
        <f>Source!Y728</f>
        <v>0</v>
      </c>
      <c r="U816">
        <f>ROUND((175/100)*ROUND(Source!R727, 2), 2)</f>
        <v>0</v>
      </c>
      <c r="V816">
        <f>ROUND((0/100)*ROUND(Source!R728, 2), 2)</f>
        <v>0</v>
      </c>
      <c r="AC816">
        <v>5</v>
      </c>
    </row>
    <row r="817" spans="1:29" ht="15" x14ac:dyDescent="0.2">
      <c r="A817" s="62"/>
      <c r="B817" s="62"/>
      <c r="C817" s="63" t="s">
        <v>2196</v>
      </c>
      <c r="D817" s="62"/>
      <c r="E817" s="62"/>
      <c r="F817" s="62"/>
      <c r="G817" s="62"/>
      <c r="H817" s="64">
        <f>I816+0</f>
        <v>137032.04999999999</v>
      </c>
      <c r="I817" s="64"/>
      <c r="J817" s="64">
        <f>K816+0</f>
        <v>1037332.62</v>
      </c>
      <c r="K817" s="64"/>
      <c r="O817" s="56">
        <f>I816+0</f>
        <v>137032.04999999999</v>
      </c>
      <c r="P817" s="56">
        <f>K816+0</f>
        <v>1037332.62</v>
      </c>
    </row>
    <row r="819" spans="1:29" ht="57" x14ac:dyDescent="0.2">
      <c r="A819" s="40">
        <v>147</v>
      </c>
      <c r="B819" s="40" t="str">
        <f>Source!F729</f>
        <v>3.20-12-9</v>
      </c>
      <c r="C819" s="40" t="s">
        <v>732</v>
      </c>
      <c r="D819" s="42" t="str">
        <f>Source!H729</f>
        <v>1  ШТ.</v>
      </c>
      <c r="E819" s="41">
        <f>Source!I729</f>
        <v>6</v>
      </c>
      <c r="F819" s="44"/>
      <c r="G819" s="43"/>
      <c r="H819" s="41"/>
      <c r="I819" s="44"/>
      <c r="J819" s="41"/>
      <c r="K819" s="44"/>
      <c r="Q819">
        <f>Source!X729</f>
        <v>264.06</v>
      </c>
      <c r="R819">
        <f>Source!X730</f>
        <v>14879.97</v>
      </c>
      <c r="S819">
        <f>Source!Y729</f>
        <v>147.78</v>
      </c>
      <c r="T819">
        <f>Source!Y730</f>
        <v>8327.32</v>
      </c>
      <c r="U819">
        <f>ROUND((175/100)*ROUND(Source!R729, 2), 2)</f>
        <v>7.4</v>
      </c>
      <c r="V819">
        <f>ROUND((0/100)*ROUND(Source!R730, 2), 2)</f>
        <v>0</v>
      </c>
      <c r="AC819">
        <v>0</v>
      </c>
    </row>
    <row r="820" spans="1:29" ht="28.5" x14ac:dyDescent="0.2">
      <c r="A820" s="40"/>
      <c r="B820" s="40"/>
      <c r="C820" s="40" t="s">
        <v>2183</v>
      </c>
      <c r="D820" s="42"/>
      <c r="E820" s="41"/>
      <c r="F820" s="44">
        <f>Source!AO729</f>
        <v>25.66</v>
      </c>
      <c r="G820" s="45" t="s">
        <v>2184</v>
      </c>
      <c r="H820" s="41">
        <f>Source!AV730</f>
        <v>1.0669999999999999</v>
      </c>
      <c r="I820" s="44">
        <f>Source!S729</f>
        <v>238.03</v>
      </c>
      <c r="J820" s="41">
        <f>IF(Source!BA730&lt;&gt; 0, Source!BA730, 1)</f>
        <v>56.35</v>
      </c>
      <c r="K820" s="44">
        <f>Source!S730</f>
        <v>13412.99</v>
      </c>
    </row>
    <row r="821" spans="1:29" ht="28.5" x14ac:dyDescent="0.2">
      <c r="A821" s="40"/>
      <c r="B821" s="40"/>
      <c r="C821" s="40" t="s">
        <v>2185</v>
      </c>
      <c r="D821" s="42"/>
      <c r="E821" s="41"/>
      <c r="F821" s="44">
        <f>Source!AM729</f>
        <v>3.45</v>
      </c>
      <c r="G821" s="45" t="s">
        <v>2186</v>
      </c>
      <c r="H821" s="41">
        <f>Source!AV730</f>
        <v>1.0669999999999999</v>
      </c>
      <c r="I821" s="44">
        <f>Source!Q729</f>
        <v>34.79</v>
      </c>
      <c r="J821" s="41">
        <f>IF(Source!BB730&lt;&gt; 0, Source!BB730, 1)</f>
        <v>15.72</v>
      </c>
      <c r="K821" s="44">
        <f>Source!Q730</f>
        <v>546.9</v>
      </c>
    </row>
    <row r="822" spans="1:29" ht="28.5" x14ac:dyDescent="0.2">
      <c r="A822" s="40"/>
      <c r="B822" s="40"/>
      <c r="C822" s="40" t="s">
        <v>2187</v>
      </c>
      <c r="D822" s="42"/>
      <c r="E822" s="41"/>
      <c r="F822" s="44">
        <f>Source!AN729</f>
        <v>0.42</v>
      </c>
      <c r="G822" s="45" t="s">
        <v>2186</v>
      </c>
      <c r="H822" s="41">
        <f>Source!AV730</f>
        <v>1.0669999999999999</v>
      </c>
      <c r="I822" s="46">
        <f>Source!R729</f>
        <v>4.2300000000000004</v>
      </c>
      <c r="J822" s="41">
        <f>IF(Source!BS730&lt;&gt; 0, Source!BS730, 1)</f>
        <v>56.35</v>
      </c>
      <c r="K822" s="46">
        <f>Source!R730</f>
        <v>238.36</v>
      </c>
    </row>
    <row r="823" spans="1:29" ht="14.25" x14ac:dyDescent="0.2">
      <c r="A823" s="40"/>
      <c r="B823" s="40"/>
      <c r="C823" s="40" t="s">
        <v>2188</v>
      </c>
      <c r="D823" s="42"/>
      <c r="E823" s="41"/>
      <c r="F823" s="44">
        <f>Source!AL729</f>
        <v>48.4</v>
      </c>
      <c r="G823" s="45" t="s">
        <v>3</v>
      </c>
      <c r="H823" s="41">
        <f>Source!AW730</f>
        <v>1</v>
      </c>
      <c r="I823" s="44">
        <f>Source!P729</f>
        <v>290.39999999999998</v>
      </c>
      <c r="J823" s="41">
        <f>IF(Source!BC730&lt;&gt; 0, Source!BC730, 1)</f>
        <v>5.01</v>
      </c>
      <c r="K823" s="44">
        <f>Source!P730</f>
        <v>1454.9</v>
      </c>
    </row>
    <row r="824" spans="1:29" ht="14.25" x14ac:dyDescent="0.2">
      <c r="A824" s="40"/>
      <c r="B824" s="40"/>
      <c r="C824" s="40" t="s">
        <v>2189</v>
      </c>
      <c r="D824" s="42" t="s">
        <v>2190</v>
      </c>
      <c r="E824" s="41">
        <f>Source!BZ730</f>
        <v>109</v>
      </c>
      <c r="F824" s="44"/>
      <c r="G824" s="43"/>
      <c r="H824" s="41"/>
      <c r="I824" s="44">
        <f>SUM(Q819:Q823)</f>
        <v>264.06</v>
      </c>
      <c r="J824" s="41">
        <f>Source!AT730</f>
        <v>109</v>
      </c>
      <c r="K824" s="44">
        <f>SUM(R819:R823)</f>
        <v>14879.97</v>
      </c>
    </row>
    <row r="825" spans="1:29" ht="14.25" x14ac:dyDescent="0.2">
      <c r="A825" s="40"/>
      <c r="B825" s="40"/>
      <c r="C825" s="40" t="s">
        <v>2191</v>
      </c>
      <c r="D825" s="42" t="s">
        <v>2190</v>
      </c>
      <c r="E825" s="41">
        <f>Source!CA730</f>
        <v>61</v>
      </c>
      <c r="F825" s="44"/>
      <c r="G825" s="43"/>
      <c r="H825" s="41"/>
      <c r="I825" s="44">
        <f>SUM(S819:S824)</f>
        <v>147.78</v>
      </c>
      <c r="J825" s="41">
        <f>Source!AU730</f>
        <v>61</v>
      </c>
      <c r="K825" s="44">
        <f>SUM(T819:T824)</f>
        <v>8327.32</v>
      </c>
    </row>
    <row r="826" spans="1:29" ht="28.5" x14ac:dyDescent="0.2">
      <c r="A826" s="47"/>
      <c r="B826" s="47"/>
      <c r="C826" s="47" t="s">
        <v>2192</v>
      </c>
      <c r="D826" s="48" t="s">
        <v>2193</v>
      </c>
      <c r="E826" s="49">
        <f>Source!AQ729</f>
        <v>2.21</v>
      </c>
      <c r="F826" s="50"/>
      <c r="G826" s="51" t="s">
        <v>2184</v>
      </c>
      <c r="H826" s="49">
        <f>Source!AV730</f>
        <v>1.0669999999999999</v>
      </c>
      <c r="I826" s="50">
        <f>Source!U729</f>
        <v>20.501060579999994</v>
      </c>
      <c r="J826" s="49"/>
      <c r="K826" s="50"/>
    </row>
    <row r="827" spans="1:29" ht="15" x14ac:dyDescent="0.2">
      <c r="C827" s="52" t="s">
        <v>2194</v>
      </c>
      <c r="H827" s="53">
        <f>I820+I821+I823+I824+I825+0-0-0</f>
        <v>975.06</v>
      </c>
      <c r="I827" s="53"/>
      <c r="J827" s="53">
        <f>K820+K821+K823+K824+K825+0-0-0</f>
        <v>38622.080000000002</v>
      </c>
      <c r="K827" s="53"/>
    </row>
    <row r="828" spans="1:29" ht="15" hidden="1" x14ac:dyDescent="0.2">
      <c r="C828" s="52" t="s">
        <v>2195</v>
      </c>
      <c r="H828" s="55">
        <f>0+0</f>
        <v>0</v>
      </c>
      <c r="I828" s="55"/>
      <c r="J828" s="55">
        <f>0+0</f>
        <v>0</v>
      </c>
      <c r="K828" s="55"/>
    </row>
    <row r="829" spans="1:29" ht="15" x14ac:dyDescent="0.2">
      <c r="C829" s="52" t="s">
        <v>2196</v>
      </c>
      <c r="H829" s="55">
        <f>I820+I821+I823+I824+I825+0</f>
        <v>975.06</v>
      </c>
      <c r="I829" s="55"/>
      <c r="J829" s="55">
        <f>K820+K821+K823+K824+K825+0</f>
        <v>38622.080000000002</v>
      </c>
      <c r="K829" s="55"/>
      <c r="O829" s="56">
        <f>I820+I821+I823+I824+I825+0</f>
        <v>975.06</v>
      </c>
      <c r="P829" s="56">
        <f>K820+K821+K823+K824+K825+0</f>
        <v>38622.080000000002</v>
      </c>
    </row>
    <row r="832" spans="1:29" ht="15" x14ac:dyDescent="0.25">
      <c r="A832" s="65" t="str">
        <f>CONCATENATE("Итого по подразделу: ",IF(Source!G732&lt;&gt;"Новый подраздел", Source!G732, ""))</f>
        <v>Итого по подразделу: Система ДУ</v>
      </c>
      <c r="B832" s="65"/>
      <c r="C832" s="65"/>
      <c r="D832" s="65"/>
      <c r="E832" s="65"/>
      <c r="F832" s="65"/>
      <c r="G832" s="65"/>
      <c r="H832" s="55">
        <f>SUM(O776:O831)</f>
        <v>355852.64999999997</v>
      </c>
      <c r="I832" s="54"/>
      <c r="J832" s="55">
        <f>SUM(P776:P831)</f>
        <v>2859045.9600000004</v>
      </c>
      <c r="K832" s="54"/>
    </row>
    <row r="833" spans="1:29" hidden="1" x14ac:dyDescent="0.2">
      <c r="A833" t="s">
        <v>2216</v>
      </c>
      <c r="I833">
        <f>SUM(W776:W832)</f>
        <v>0</v>
      </c>
      <c r="J833">
        <f>SUM(X776:X832)</f>
        <v>0</v>
      </c>
    </row>
    <row r="834" spans="1:29" hidden="1" x14ac:dyDescent="0.2">
      <c r="A834" t="s">
        <v>2217</v>
      </c>
      <c r="I834">
        <f>SUM(Y776:Y833)</f>
        <v>0</v>
      </c>
      <c r="J834">
        <f>SUM(Z776:Z833)</f>
        <v>0</v>
      </c>
    </row>
    <row r="836" spans="1:29" ht="16.5" x14ac:dyDescent="0.2">
      <c r="A836" s="39" t="str">
        <f>CONCATENATE("Подраздел: ",IF(Source!G762&lt;&gt;"Новый подраздел", Source!G762, ""))</f>
        <v>Подраздел: Система ПД</v>
      </c>
      <c r="B836" s="39"/>
      <c r="C836" s="39"/>
      <c r="D836" s="39"/>
      <c r="E836" s="39"/>
      <c r="F836" s="39"/>
      <c r="G836" s="39"/>
      <c r="H836" s="39"/>
      <c r="I836" s="39"/>
      <c r="J836" s="39"/>
      <c r="K836" s="39"/>
    </row>
    <row r="837" spans="1:29" ht="42.75" x14ac:dyDescent="0.2">
      <c r="A837" s="40">
        <v>148</v>
      </c>
      <c r="B837" s="40" t="str">
        <f>Source!F766</f>
        <v>3.20-30-2</v>
      </c>
      <c r="C837" s="40" t="s">
        <v>737</v>
      </c>
      <c r="D837" s="42" t="str">
        <f>Source!H766</f>
        <v>1 вентилятор</v>
      </c>
      <c r="E837" s="41">
        <f>Source!I766</f>
        <v>5</v>
      </c>
      <c r="F837" s="44"/>
      <c r="G837" s="43"/>
      <c r="H837" s="41"/>
      <c r="I837" s="44"/>
      <c r="J837" s="41"/>
      <c r="K837" s="44"/>
      <c r="Q837">
        <f>Source!X766</f>
        <v>539.47</v>
      </c>
      <c r="R837">
        <f>Source!X767</f>
        <v>30399.34</v>
      </c>
      <c r="S837">
        <f>Source!Y766</f>
        <v>301.91000000000003</v>
      </c>
      <c r="T837">
        <f>Source!Y767</f>
        <v>17012.47</v>
      </c>
      <c r="U837">
        <f>ROUND((175/100)*ROUND(Source!R766, 2), 2)</f>
        <v>19.27</v>
      </c>
      <c r="V837">
        <f>ROUND((0/100)*ROUND(Source!R767, 2), 2)</f>
        <v>0</v>
      </c>
      <c r="AC837">
        <v>0</v>
      </c>
    </row>
    <row r="838" spans="1:29" ht="28.5" x14ac:dyDescent="0.2">
      <c r="A838" s="40"/>
      <c r="B838" s="40"/>
      <c r="C838" s="40" t="s">
        <v>2183</v>
      </c>
      <c r="D838" s="42"/>
      <c r="E838" s="41"/>
      <c r="F838" s="44">
        <f>Source!AO766</f>
        <v>62.6</v>
      </c>
      <c r="G838" s="45" t="s">
        <v>2184</v>
      </c>
      <c r="H838" s="41">
        <f>Source!AV767</f>
        <v>1.0669999999999999</v>
      </c>
      <c r="I838" s="44">
        <f>Source!S766</f>
        <v>483.92</v>
      </c>
      <c r="J838" s="41">
        <f>IF(Source!BA767&lt;&gt; 0, Source!BA767, 1)</f>
        <v>56.35</v>
      </c>
      <c r="K838" s="44">
        <f>Source!S767</f>
        <v>27268.89</v>
      </c>
    </row>
    <row r="839" spans="1:29" ht="28.5" x14ac:dyDescent="0.2">
      <c r="A839" s="40"/>
      <c r="B839" s="40"/>
      <c r="C839" s="40" t="s">
        <v>2185</v>
      </c>
      <c r="D839" s="42"/>
      <c r="E839" s="41"/>
      <c r="F839" s="44">
        <f>Source!AM766</f>
        <v>9.27</v>
      </c>
      <c r="G839" s="45" t="s">
        <v>2186</v>
      </c>
      <c r="H839" s="41">
        <f>Source!AV767</f>
        <v>1.0669999999999999</v>
      </c>
      <c r="I839" s="44">
        <f>Source!Q766</f>
        <v>77.89</v>
      </c>
      <c r="J839" s="41">
        <f>IF(Source!BB767&lt;&gt; 0, Source!BB767, 1)</f>
        <v>16.559999999999999</v>
      </c>
      <c r="K839" s="44">
        <f>Source!Q767</f>
        <v>1289.8599999999999</v>
      </c>
    </row>
    <row r="840" spans="1:29" ht="28.5" x14ac:dyDescent="0.2">
      <c r="A840" s="40"/>
      <c r="B840" s="40"/>
      <c r="C840" s="40" t="s">
        <v>2187</v>
      </c>
      <c r="D840" s="42"/>
      <c r="E840" s="41"/>
      <c r="F840" s="44">
        <f>Source!AN766</f>
        <v>1.31</v>
      </c>
      <c r="G840" s="45" t="s">
        <v>2186</v>
      </c>
      <c r="H840" s="41">
        <f>Source!AV767</f>
        <v>1.0669999999999999</v>
      </c>
      <c r="I840" s="46">
        <f>Source!R766</f>
        <v>11.01</v>
      </c>
      <c r="J840" s="41">
        <f>IF(Source!BS767&lt;&gt; 0, Source!BS767, 1)</f>
        <v>56.35</v>
      </c>
      <c r="K840" s="46">
        <f>Source!R767</f>
        <v>620.41</v>
      </c>
    </row>
    <row r="841" spans="1:29" ht="14.25" x14ac:dyDescent="0.2">
      <c r="A841" s="40"/>
      <c r="B841" s="40"/>
      <c r="C841" s="40" t="s">
        <v>2188</v>
      </c>
      <c r="D841" s="42"/>
      <c r="E841" s="41"/>
      <c r="F841" s="44">
        <f>Source!AL766</f>
        <v>2.62</v>
      </c>
      <c r="G841" s="45" t="s">
        <v>3</v>
      </c>
      <c r="H841" s="41">
        <f>Source!AW767</f>
        <v>1</v>
      </c>
      <c r="I841" s="44">
        <f>Source!P766</f>
        <v>13.1</v>
      </c>
      <c r="J841" s="41">
        <f>IF(Source!BC767&lt;&gt; 0, Source!BC767, 1)</f>
        <v>4.96</v>
      </c>
      <c r="K841" s="44">
        <f>Source!P767</f>
        <v>64.98</v>
      </c>
    </row>
    <row r="842" spans="1:29" ht="14.25" x14ac:dyDescent="0.2">
      <c r="A842" s="40"/>
      <c r="B842" s="40"/>
      <c r="C842" s="40" t="s">
        <v>2189</v>
      </c>
      <c r="D842" s="42" t="s">
        <v>2190</v>
      </c>
      <c r="E842" s="41">
        <f>Source!BZ767</f>
        <v>109</v>
      </c>
      <c r="F842" s="44"/>
      <c r="G842" s="43"/>
      <c r="H842" s="41"/>
      <c r="I842" s="44">
        <f>SUM(Q837:Q841)</f>
        <v>539.47</v>
      </c>
      <c r="J842" s="41">
        <f>Source!AT767</f>
        <v>109</v>
      </c>
      <c r="K842" s="44">
        <f>SUM(R837:R841)</f>
        <v>30399.34</v>
      </c>
    </row>
    <row r="843" spans="1:29" ht="14.25" x14ac:dyDescent="0.2">
      <c r="A843" s="40"/>
      <c r="B843" s="40"/>
      <c r="C843" s="40" t="s">
        <v>2191</v>
      </c>
      <c r="D843" s="42" t="s">
        <v>2190</v>
      </c>
      <c r="E843" s="41">
        <f>Source!CA767</f>
        <v>61</v>
      </c>
      <c r="F843" s="44"/>
      <c r="G843" s="43"/>
      <c r="H843" s="41"/>
      <c r="I843" s="44">
        <f>SUM(S837:S842)</f>
        <v>301.91000000000003</v>
      </c>
      <c r="J843" s="41">
        <f>Source!AU767</f>
        <v>61</v>
      </c>
      <c r="K843" s="44">
        <f>SUM(T837:T842)</f>
        <v>17012.47</v>
      </c>
    </row>
    <row r="844" spans="1:29" ht="28.5" x14ac:dyDescent="0.2">
      <c r="A844" s="47"/>
      <c r="B844" s="47"/>
      <c r="C844" s="47" t="s">
        <v>2192</v>
      </c>
      <c r="D844" s="48" t="s">
        <v>2193</v>
      </c>
      <c r="E844" s="49">
        <f>Source!AQ766</f>
        <v>4.96</v>
      </c>
      <c r="F844" s="50"/>
      <c r="G844" s="51" t="s">
        <v>2184</v>
      </c>
      <c r="H844" s="49">
        <f>Source!AV767</f>
        <v>1.0669999999999999</v>
      </c>
      <c r="I844" s="50">
        <f>Source!U766</f>
        <v>38.342858399999997</v>
      </c>
      <c r="J844" s="49"/>
      <c r="K844" s="50"/>
    </row>
    <row r="845" spans="1:29" ht="15" x14ac:dyDescent="0.2">
      <c r="C845" s="52" t="s">
        <v>2194</v>
      </c>
      <c r="H845" s="53">
        <f>I838+I839+I841+I842+I843+0-0-0</f>
        <v>1416.2900000000002</v>
      </c>
      <c r="I845" s="53"/>
      <c r="J845" s="53">
        <f>K838+K839+K841+K842+K843+0-0-0</f>
        <v>76035.540000000008</v>
      </c>
      <c r="K845" s="53"/>
    </row>
    <row r="846" spans="1:29" ht="15" hidden="1" x14ac:dyDescent="0.2">
      <c r="C846" s="52" t="s">
        <v>2195</v>
      </c>
      <c r="H846" s="55">
        <f>0+0</f>
        <v>0</v>
      </c>
      <c r="I846" s="55"/>
      <c r="J846" s="55">
        <f>0+0</f>
        <v>0</v>
      </c>
      <c r="K846" s="55"/>
    </row>
    <row r="847" spans="1:29" ht="15" x14ac:dyDescent="0.2">
      <c r="C847" s="52" t="s">
        <v>2196</v>
      </c>
      <c r="H847" s="55">
        <f>I838+I839+I841+I842+I843+0</f>
        <v>1416.2900000000002</v>
      </c>
      <c r="I847" s="55"/>
      <c r="J847" s="55">
        <f>K838+K839+K841+K842+K843+0</f>
        <v>76035.540000000008</v>
      </c>
      <c r="K847" s="55"/>
      <c r="O847" s="56">
        <f>I838+I839+I841+I842+I843+0</f>
        <v>1416.2900000000002</v>
      </c>
      <c r="P847" s="56">
        <f>K838+K839+K841+K842+K843+0</f>
        <v>76035.540000000008</v>
      </c>
    </row>
    <row r="849" spans="1:29" ht="68.25" x14ac:dyDescent="0.2">
      <c r="A849" s="57">
        <v>149</v>
      </c>
      <c r="B849" s="57" t="str">
        <f>Source!F768</f>
        <v>КА, п.82</v>
      </c>
      <c r="C849" s="57" t="s">
        <v>2308</v>
      </c>
      <c r="D849" s="58" t="str">
        <f>Source!H768</f>
        <v>ШТ</v>
      </c>
      <c r="E849" s="59">
        <f>Source!I768</f>
        <v>1</v>
      </c>
      <c r="F849" s="60">
        <f>Source!AL768</f>
        <v>15702.480000000001</v>
      </c>
      <c r="G849" s="61" t="s">
        <v>3</v>
      </c>
      <c r="H849" s="59">
        <f>Source!AW769</f>
        <v>1</v>
      </c>
      <c r="I849" s="60">
        <f>Source!P768</f>
        <v>15702.48</v>
      </c>
      <c r="J849" s="59">
        <f>IF(Source!BC769&lt;&gt; 0, Source!BC769, 1)</f>
        <v>7.57</v>
      </c>
      <c r="K849" s="60">
        <f>Source!P769</f>
        <v>118867.77</v>
      </c>
      <c r="Q849">
        <f>Source!X768</f>
        <v>0</v>
      </c>
      <c r="R849">
        <f>Source!X769</f>
        <v>0</v>
      </c>
      <c r="S849">
        <f>Source!Y768</f>
        <v>0</v>
      </c>
      <c r="T849">
        <f>Source!Y769</f>
        <v>0</v>
      </c>
      <c r="U849">
        <f>ROUND((175/100)*ROUND(Source!R768, 2), 2)</f>
        <v>0</v>
      </c>
      <c r="V849">
        <f>ROUND((0/100)*ROUND(Source!R769, 2), 2)</f>
        <v>0</v>
      </c>
      <c r="AC849">
        <v>5</v>
      </c>
    </row>
    <row r="850" spans="1:29" ht="15" x14ac:dyDescent="0.2">
      <c r="A850" s="62"/>
      <c r="B850" s="62"/>
      <c r="C850" s="63" t="s">
        <v>2196</v>
      </c>
      <c r="D850" s="62"/>
      <c r="E850" s="62"/>
      <c r="F850" s="62"/>
      <c r="G850" s="62"/>
      <c r="H850" s="64">
        <f>I849+0</f>
        <v>15702.48</v>
      </c>
      <c r="I850" s="64"/>
      <c r="J850" s="64">
        <f>K849+0</f>
        <v>118867.77</v>
      </c>
      <c r="K850" s="64"/>
      <c r="O850" s="56">
        <f>I849+0</f>
        <v>15702.48</v>
      </c>
      <c r="P850" s="56">
        <f>K849+0</f>
        <v>118867.77</v>
      </c>
    </row>
    <row r="852" spans="1:29" ht="68.25" x14ac:dyDescent="0.2">
      <c r="A852" s="57">
        <v>150</v>
      </c>
      <c r="B852" s="57" t="str">
        <f>Source!F770</f>
        <v>КА, п.83</v>
      </c>
      <c r="C852" s="57" t="s">
        <v>2309</v>
      </c>
      <c r="D852" s="58" t="str">
        <f>Source!H770</f>
        <v>ШТ</v>
      </c>
      <c r="E852" s="59">
        <f>Source!I770</f>
        <v>1</v>
      </c>
      <c r="F852" s="60">
        <f>Source!AL770</f>
        <v>15702.480000000001</v>
      </c>
      <c r="G852" s="61" t="s">
        <v>3</v>
      </c>
      <c r="H852" s="59">
        <f>Source!AW771</f>
        <v>1</v>
      </c>
      <c r="I852" s="60">
        <f>Source!P770</f>
        <v>15702.48</v>
      </c>
      <c r="J852" s="59">
        <f>IF(Source!BC771&lt;&gt; 0, Source!BC771, 1)</f>
        <v>7.57</v>
      </c>
      <c r="K852" s="60">
        <f>Source!P771</f>
        <v>118867.77</v>
      </c>
      <c r="Q852">
        <f>Source!X770</f>
        <v>0</v>
      </c>
      <c r="R852">
        <f>Source!X771</f>
        <v>0</v>
      </c>
      <c r="S852">
        <f>Source!Y770</f>
        <v>0</v>
      </c>
      <c r="T852">
        <f>Source!Y771</f>
        <v>0</v>
      </c>
      <c r="U852">
        <f>ROUND((175/100)*ROUND(Source!R770, 2), 2)</f>
        <v>0</v>
      </c>
      <c r="V852">
        <f>ROUND((0/100)*ROUND(Source!R771, 2), 2)</f>
        <v>0</v>
      </c>
      <c r="AC852">
        <v>5</v>
      </c>
    </row>
    <row r="853" spans="1:29" ht="15" x14ac:dyDescent="0.2">
      <c r="A853" s="62"/>
      <c r="B853" s="62"/>
      <c r="C853" s="63" t="s">
        <v>2196</v>
      </c>
      <c r="D853" s="62"/>
      <c r="E853" s="62"/>
      <c r="F853" s="62"/>
      <c r="G853" s="62"/>
      <c r="H853" s="64">
        <f>I852+0</f>
        <v>15702.48</v>
      </c>
      <c r="I853" s="64"/>
      <c r="J853" s="64">
        <f>K852+0</f>
        <v>118867.77</v>
      </c>
      <c r="K853" s="64"/>
      <c r="O853" s="56">
        <f>I852+0</f>
        <v>15702.48</v>
      </c>
      <c r="P853" s="56">
        <f>K852+0</f>
        <v>118867.77</v>
      </c>
    </row>
    <row r="855" spans="1:29" ht="54" x14ac:dyDescent="0.2">
      <c r="A855" s="57">
        <v>151</v>
      </c>
      <c r="B855" s="57" t="str">
        <f>Source!F772</f>
        <v>КА, п.85</v>
      </c>
      <c r="C855" s="57" t="s">
        <v>2310</v>
      </c>
      <c r="D855" s="58" t="str">
        <f>Source!H772</f>
        <v>ШТ</v>
      </c>
      <c r="E855" s="59">
        <f>Source!I772</f>
        <v>1</v>
      </c>
      <c r="F855" s="60">
        <f>Source!AL772</f>
        <v>15702.480000000001</v>
      </c>
      <c r="G855" s="61" t="s">
        <v>3</v>
      </c>
      <c r="H855" s="59">
        <f>Source!AW773</f>
        <v>1</v>
      </c>
      <c r="I855" s="60">
        <f>Source!P772</f>
        <v>15702.48</v>
      </c>
      <c r="J855" s="59">
        <f>IF(Source!BC773&lt;&gt; 0, Source!BC773, 1)</f>
        <v>7.57</v>
      </c>
      <c r="K855" s="60">
        <f>Source!P773</f>
        <v>118867.77</v>
      </c>
      <c r="Q855">
        <f>Source!X772</f>
        <v>0</v>
      </c>
      <c r="R855">
        <f>Source!X773</f>
        <v>0</v>
      </c>
      <c r="S855">
        <f>Source!Y772</f>
        <v>0</v>
      </c>
      <c r="T855">
        <f>Source!Y773</f>
        <v>0</v>
      </c>
      <c r="U855">
        <f>ROUND((175/100)*ROUND(Source!R772, 2), 2)</f>
        <v>0</v>
      </c>
      <c r="V855">
        <f>ROUND((0/100)*ROUND(Source!R773, 2), 2)</f>
        <v>0</v>
      </c>
      <c r="AC855">
        <v>5</v>
      </c>
    </row>
    <row r="856" spans="1:29" ht="15" x14ac:dyDescent="0.2">
      <c r="A856" s="62"/>
      <c r="B856" s="62"/>
      <c r="C856" s="63" t="s">
        <v>2196</v>
      </c>
      <c r="D856" s="62"/>
      <c r="E856" s="62"/>
      <c r="F856" s="62"/>
      <c r="G856" s="62"/>
      <c r="H856" s="64">
        <f>I855+0</f>
        <v>15702.48</v>
      </c>
      <c r="I856" s="64"/>
      <c r="J856" s="64">
        <f>K855+0</f>
        <v>118867.77</v>
      </c>
      <c r="K856" s="64"/>
      <c r="O856" s="56">
        <f>I855+0</f>
        <v>15702.48</v>
      </c>
      <c r="P856" s="56">
        <f>K855+0</f>
        <v>118867.77</v>
      </c>
    </row>
    <row r="858" spans="1:29" ht="54" x14ac:dyDescent="0.2">
      <c r="A858" s="57">
        <v>152</v>
      </c>
      <c r="B858" s="57" t="str">
        <f>Source!F774</f>
        <v>КА, п.88</v>
      </c>
      <c r="C858" s="57" t="s">
        <v>2311</v>
      </c>
      <c r="D858" s="58" t="str">
        <f>Source!H774</f>
        <v>ШТ</v>
      </c>
      <c r="E858" s="59">
        <f>Source!I774</f>
        <v>1</v>
      </c>
      <c r="F858" s="60">
        <f>Source!AL774</f>
        <v>15702.480000000001</v>
      </c>
      <c r="G858" s="61" t="s">
        <v>3</v>
      </c>
      <c r="H858" s="59">
        <f>Source!AW775</f>
        <v>1</v>
      </c>
      <c r="I858" s="60">
        <f>Source!P774</f>
        <v>15702.48</v>
      </c>
      <c r="J858" s="59">
        <f>IF(Source!BC775&lt;&gt; 0, Source!BC775, 1)</f>
        <v>7.57</v>
      </c>
      <c r="K858" s="60">
        <f>Source!P775</f>
        <v>118867.77</v>
      </c>
      <c r="Q858">
        <f>Source!X774</f>
        <v>0</v>
      </c>
      <c r="R858">
        <f>Source!X775</f>
        <v>0</v>
      </c>
      <c r="S858">
        <f>Source!Y774</f>
        <v>0</v>
      </c>
      <c r="T858">
        <f>Source!Y775</f>
        <v>0</v>
      </c>
      <c r="U858">
        <f>ROUND((175/100)*ROUND(Source!R774, 2), 2)</f>
        <v>0</v>
      </c>
      <c r="V858">
        <f>ROUND((0/100)*ROUND(Source!R775, 2), 2)</f>
        <v>0</v>
      </c>
      <c r="AC858">
        <v>5</v>
      </c>
    </row>
    <row r="859" spans="1:29" ht="15" x14ac:dyDescent="0.2">
      <c r="A859" s="62"/>
      <c r="B859" s="62"/>
      <c r="C859" s="63" t="s">
        <v>2196</v>
      </c>
      <c r="D859" s="62"/>
      <c r="E859" s="62"/>
      <c r="F859" s="62"/>
      <c r="G859" s="62"/>
      <c r="H859" s="64">
        <f>I858+0</f>
        <v>15702.48</v>
      </c>
      <c r="I859" s="64"/>
      <c r="J859" s="64">
        <f>K858+0</f>
        <v>118867.77</v>
      </c>
      <c r="K859" s="64"/>
      <c r="O859" s="56">
        <f>I858+0</f>
        <v>15702.48</v>
      </c>
      <c r="P859" s="56">
        <f>K858+0</f>
        <v>118867.77</v>
      </c>
    </row>
    <row r="861" spans="1:29" ht="54" x14ac:dyDescent="0.2">
      <c r="A861" s="57">
        <v>153</v>
      </c>
      <c r="B861" s="57" t="str">
        <f>Source!F776</f>
        <v>КА, п.89</v>
      </c>
      <c r="C861" s="57" t="s">
        <v>2312</v>
      </c>
      <c r="D861" s="58" t="str">
        <f>Source!H776</f>
        <v>ШТ</v>
      </c>
      <c r="E861" s="59">
        <f>Source!I776</f>
        <v>1</v>
      </c>
      <c r="F861" s="60">
        <f>Source!AL776</f>
        <v>13415.210000000001</v>
      </c>
      <c r="G861" s="61" t="s">
        <v>3</v>
      </c>
      <c r="H861" s="59">
        <f>Source!AW777</f>
        <v>1</v>
      </c>
      <c r="I861" s="60">
        <f>Source!P776</f>
        <v>13415.21</v>
      </c>
      <c r="J861" s="59">
        <f>IF(Source!BC777&lt;&gt; 0, Source!BC777, 1)</f>
        <v>7.57</v>
      </c>
      <c r="K861" s="60">
        <f>Source!P777</f>
        <v>101553.14</v>
      </c>
      <c r="Q861">
        <f>Source!X776</f>
        <v>0</v>
      </c>
      <c r="R861">
        <f>Source!X777</f>
        <v>0</v>
      </c>
      <c r="S861">
        <f>Source!Y776</f>
        <v>0</v>
      </c>
      <c r="T861">
        <f>Source!Y777</f>
        <v>0</v>
      </c>
      <c r="U861">
        <f>ROUND((175/100)*ROUND(Source!R776, 2), 2)</f>
        <v>0</v>
      </c>
      <c r="V861">
        <f>ROUND((0/100)*ROUND(Source!R777, 2), 2)</f>
        <v>0</v>
      </c>
      <c r="AC861">
        <v>5</v>
      </c>
    </row>
    <row r="862" spans="1:29" ht="15" x14ac:dyDescent="0.2">
      <c r="A862" s="62"/>
      <c r="B862" s="62"/>
      <c r="C862" s="63" t="s">
        <v>2196</v>
      </c>
      <c r="D862" s="62"/>
      <c r="E862" s="62"/>
      <c r="F862" s="62"/>
      <c r="G862" s="62"/>
      <c r="H862" s="64">
        <f>I861+0</f>
        <v>13415.21</v>
      </c>
      <c r="I862" s="64"/>
      <c r="J862" s="64">
        <f>K861+0</f>
        <v>101553.14</v>
      </c>
      <c r="K862" s="64"/>
      <c r="O862" s="56">
        <f>I861+0</f>
        <v>13415.21</v>
      </c>
      <c r="P862" s="56">
        <f>K861+0</f>
        <v>101553.14</v>
      </c>
    </row>
    <row r="864" spans="1:29" ht="42.75" x14ac:dyDescent="0.2">
      <c r="A864" s="40">
        <v>154</v>
      </c>
      <c r="B864" s="40" t="str">
        <f>Source!F778</f>
        <v>3.20-30-4</v>
      </c>
      <c r="C864" s="40" t="s">
        <v>758</v>
      </c>
      <c r="D864" s="42" t="str">
        <f>Source!H778</f>
        <v>1 вентилятор</v>
      </c>
      <c r="E864" s="41">
        <f>Source!I778</f>
        <v>3</v>
      </c>
      <c r="F864" s="44"/>
      <c r="G864" s="43"/>
      <c r="H864" s="41"/>
      <c r="I864" s="44"/>
      <c r="J864" s="41"/>
      <c r="K864" s="44"/>
      <c r="Q864">
        <f>Source!X778</f>
        <v>830.15</v>
      </c>
      <c r="R864">
        <f>Source!X779</f>
        <v>46779.22</v>
      </c>
      <c r="S864">
        <f>Source!Y778</f>
        <v>464.58</v>
      </c>
      <c r="T864">
        <f>Source!Y779</f>
        <v>26179.200000000001</v>
      </c>
      <c r="U864">
        <f>ROUND((175/100)*ROUND(Source!R778, 2), 2)</f>
        <v>43.86</v>
      </c>
      <c r="V864">
        <f>ROUND((0/100)*ROUND(Source!R779, 2), 2)</f>
        <v>0</v>
      </c>
      <c r="AC864">
        <v>0</v>
      </c>
    </row>
    <row r="865" spans="1:29" ht="28.5" x14ac:dyDescent="0.2">
      <c r="A865" s="40"/>
      <c r="B865" s="40"/>
      <c r="C865" s="40" t="s">
        <v>2183</v>
      </c>
      <c r="D865" s="42"/>
      <c r="E865" s="41"/>
      <c r="F865" s="44">
        <f>Source!AO778</f>
        <v>158.80000000000001</v>
      </c>
      <c r="G865" s="45" t="s">
        <v>2184</v>
      </c>
      <c r="H865" s="41">
        <f>Source!AV779</f>
        <v>1.0669999999999999</v>
      </c>
      <c r="I865" s="44">
        <f>Source!S778</f>
        <v>736.55</v>
      </c>
      <c r="J865" s="41">
        <f>IF(Source!BA779&lt;&gt; 0, Source!BA779, 1)</f>
        <v>56.35</v>
      </c>
      <c r="K865" s="44">
        <f>Source!S779</f>
        <v>41504.589999999997</v>
      </c>
    </row>
    <row r="866" spans="1:29" ht="28.5" x14ac:dyDescent="0.2">
      <c r="A866" s="40"/>
      <c r="B866" s="40"/>
      <c r="C866" s="40" t="s">
        <v>2185</v>
      </c>
      <c r="D866" s="42"/>
      <c r="E866" s="41"/>
      <c r="F866" s="44">
        <f>Source!AM778</f>
        <v>35.42</v>
      </c>
      <c r="G866" s="45" t="s">
        <v>2186</v>
      </c>
      <c r="H866" s="41">
        <f>Source!AV779</f>
        <v>1.0669999999999999</v>
      </c>
      <c r="I866" s="44">
        <f>Source!Q778</f>
        <v>178.57</v>
      </c>
      <c r="J866" s="41">
        <f>IF(Source!BB779&lt;&gt; 0, Source!BB779, 1)</f>
        <v>16.54</v>
      </c>
      <c r="K866" s="44">
        <f>Source!Q779</f>
        <v>2953.55</v>
      </c>
    </row>
    <row r="867" spans="1:29" ht="28.5" x14ac:dyDescent="0.2">
      <c r="A867" s="40"/>
      <c r="B867" s="40"/>
      <c r="C867" s="40" t="s">
        <v>2187</v>
      </c>
      <c r="D867" s="42"/>
      <c r="E867" s="41"/>
      <c r="F867" s="44">
        <f>Source!AN778</f>
        <v>4.97</v>
      </c>
      <c r="G867" s="45" t="s">
        <v>2186</v>
      </c>
      <c r="H867" s="41">
        <f>Source!AV779</f>
        <v>1.0669999999999999</v>
      </c>
      <c r="I867" s="46">
        <f>Source!R778</f>
        <v>25.06</v>
      </c>
      <c r="J867" s="41">
        <f>IF(Source!BS779&lt;&gt; 0, Source!BS779, 1)</f>
        <v>56.35</v>
      </c>
      <c r="K867" s="46">
        <f>Source!R779</f>
        <v>1412.13</v>
      </c>
    </row>
    <row r="868" spans="1:29" ht="14.25" x14ac:dyDescent="0.2">
      <c r="A868" s="40"/>
      <c r="B868" s="40"/>
      <c r="C868" s="40" t="s">
        <v>2188</v>
      </c>
      <c r="D868" s="42"/>
      <c r="E868" s="41"/>
      <c r="F868" s="44">
        <f>Source!AL778</f>
        <v>255.19</v>
      </c>
      <c r="G868" s="45" t="s">
        <v>3</v>
      </c>
      <c r="H868" s="41">
        <f>Source!AW779</f>
        <v>1</v>
      </c>
      <c r="I868" s="44">
        <f>Source!P778</f>
        <v>765.57</v>
      </c>
      <c r="J868" s="41">
        <f>IF(Source!BC779&lt;&gt; 0, Source!BC779, 1)</f>
        <v>4.93</v>
      </c>
      <c r="K868" s="44">
        <f>Source!P779</f>
        <v>3774.26</v>
      </c>
    </row>
    <row r="869" spans="1:29" ht="14.25" x14ac:dyDescent="0.2">
      <c r="A869" s="40"/>
      <c r="B869" s="40"/>
      <c r="C869" s="40" t="s">
        <v>2189</v>
      </c>
      <c r="D869" s="42" t="s">
        <v>2190</v>
      </c>
      <c r="E869" s="41">
        <f>Source!BZ779</f>
        <v>109</v>
      </c>
      <c r="F869" s="44"/>
      <c r="G869" s="43"/>
      <c r="H869" s="41"/>
      <c r="I869" s="44">
        <f>SUM(Q864:Q868)</f>
        <v>830.15</v>
      </c>
      <c r="J869" s="41">
        <f>Source!AT779</f>
        <v>109</v>
      </c>
      <c r="K869" s="44">
        <f>SUM(R864:R868)</f>
        <v>46779.22</v>
      </c>
    </row>
    <row r="870" spans="1:29" ht="14.25" x14ac:dyDescent="0.2">
      <c r="A870" s="40"/>
      <c r="B870" s="40"/>
      <c r="C870" s="40" t="s">
        <v>2191</v>
      </c>
      <c r="D870" s="42" t="s">
        <v>2190</v>
      </c>
      <c r="E870" s="41">
        <f>Source!CA779</f>
        <v>61</v>
      </c>
      <c r="F870" s="44"/>
      <c r="G870" s="43"/>
      <c r="H870" s="41"/>
      <c r="I870" s="44">
        <f>SUM(S864:S869)</f>
        <v>464.58</v>
      </c>
      <c r="J870" s="41">
        <f>Source!AU779</f>
        <v>61</v>
      </c>
      <c r="K870" s="44">
        <f>SUM(T864:T869)</f>
        <v>26179.200000000001</v>
      </c>
    </row>
    <row r="871" spans="1:29" ht="28.5" x14ac:dyDescent="0.2">
      <c r="A871" s="47"/>
      <c r="B871" s="47"/>
      <c r="C871" s="47" t="s">
        <v>2192</v>
      </c>
      <c r="D871" s="48" t="s">
        <v>2193</v>
      </c>
      <c r="E871" s="49">
        <f>Source!AQ778</f>
        <v>13.2</v>
      </c>
      <c r="F871" s="50"/>
      <c r="G871" s="51" t="s">
        <v>2184</v>
      </c>
      <c r="H871" s="49">
        <f>Source!AV779</f>
        <v>1.0669999999999999</v>
      </c>
      <c r="I871" s="50">
        <f>Source!U778</f>
        <v>61.224886799999993</v>
      </c>
      <c r="J871" s="49"/>
      <c r="K871" s="50"/>
    </row>
    <row r="872" spans="1:29" ht="15" x14ac:dyDescent="0.2">
      <c r="C872" s="52" t="s">
        <v>2194</v>
      </c>
      <c r="H872" s="53">
        <f>I865+I866+I868+I869+I870+0-0-0</f>
        <v>2975.42</v>
      </c>
      <c r="I872" s="53"/>
      <c r="J872" s="53">
        <f>K865+K866+K868+K869+K870+0-0-0</f>
        <v>121190.81999999999</v>
      </c>
      <c r="K872" s="53"/>
    </row>
    <row r="873" spans="1:29" ht="15" hidden="1" x14ac:dyDescent="0.2">
      <c r="C873" s="52" t="s">
        <v>2195</v>
      </c>
      <c r="H873" s="55">
        <f>0+0</f>
        <v>0</v>
      </c>
      <c r="I873" s="55"/>
      <c r="J873" s="55">
        <f>0+0</f>
        <v>0</v>
      </c>
      <c r="K873" s="55"/>
    </row>
    <row r="874" spans="1:29" ht="15" x14ac:dyDescent="0.2">
      <c r="C874" s="52" t="s">
        <v>2196</v>
      </c>
      <c r="H874" s="55">
        <f>I865+I866+I868+I869+I870+0</f>
        <v>2975.42</v>
      </c>
      <c r="I874" s="55"/>
      <c r="J874" s="55">
        <f>K865+K866+K868+K869+K870+0</f>
        <v>121190.81999999999</v>
      </c>
      <c r="K874" s="55"/>
      <c r="O874" s="56">
        <f>I865+I866+I868+I869+I870+0</f>
        <v>2975.42</v>
      </c>
      <c r="P874" s="56">
        <f>K865+K866+K868+K869+K870+0</f>
        <v>121190.81999999999</v>
      </c>
    </row>
    <row r="876" spans="1:29" ht="68.25" x14ac:dyDescent="0.2">
      <c r="A876" s="57">
        <v>155</v>
      </c>
      <c r="B876" s="57" t="str">
        <f>Source!F780</f>
        <v>КА, п.84</v>
      </c>
      <c r="C876" s="57" t="s">
        <v>2313</v>
      </c>
      <c r="D876" s="58" t="str">
        <f>Source!H780</f>
        <v>ШТ</v>
      </c>
      <c r="E876" s="59">
        <f>Source!I780</f>
        <v>1</v>
      </c>
      <c r="F876" s="60">
        <f>Source!AL780</f>
        <v>29651.010000000002</v>
      </c>
      <c r="G876" s="61" t="s">
        <v>3</v>
      </c>
      <c r="H876" s="59">
        <f>Source!AW781</f>
        <v>1</v>
      </c>
      <c r="I876" s="60">
        <f>Source!P780</f>
        <v>29651.01</v>
      </c>
      <c r="J876" s="59">
        <f>IF(Source!BC781&lt;&gt; 0, Source!BC781, 1)</f>
        <v>7.57</v>
      </c>
      <c r="K876" s="60">
        <f>Source!P781</f>
        <v>224458.15</v>
      </c>
      <c r="Q876">
        <f>Source!X780</f>
        <v>0</v>
      </c>
      <c r="R876">
        <f>Source!X781</f>
        <v>0</v>
      </c>
      <c r="S876">
        <f>Source!Y780</f>
        <v>0</v>
      </c>
      <c r="T876">
        <f>Source!Y781</f>
        <v>0</v>
      </c>
      <c r="U876">
        <f>ROUND((175/100)*ROUND(Source!R780, 2), 2)</f>
        <v>0</v>
      </c>
      <c r="V876">
        <f>ROUND((0/100)*ROUND(Source!R781, 2), 2)</f>
        <v>0</v>
      </c>
      <c r="AC876">
        <v>5</v>
      </c>
    </row>
    <row r="877" spans="1:29" ht="15" x14ac:dyDescent="0.2">
      <c r="A877" s="62"/>
      <c r="B877" s="62"/>
      <c r="C877" s="63" t="s">
        <v>2196</v>
      </c>
      <c r="D877" s="62"/>
      <c r="E877" s="62"/>
      <c r="F877" s="62"/>
      <c r="G877" s="62"/>
      <c r="H877" s="64">
        <f>I876+0</f>
        <v>29651.01</v>
      </c>
      <c r="I877" s="64"/>
      <c r="J877" s="64">
        <f>K876+0</f>
        <v>224458.15</v>
      </c>
      <c r="K877" s="64"/>
      <c r="O877" s="56">
        <f>I876+0</f>
        <v>29651.01</v>
      </c>
      <c r="P877" s="56">
        <f>K876+0</f>
        <v>224458.15</v>
      </c>
    </row>
    <row r="879" spans="1:29" ht="68.25" x14ac:dyDescent="0.2">
      <c r="A879" s="57">
        <v>156</v>
      </c>
      <c r="B879" s="57" t="str">
        <f>Source!F782</f>
        <v>КА, п.86</v>
      </c>
      <c r="C879" s="57" t="s">
        <v>2314</v>
      </c>
      <c r="D879" s="58" t="str">
        <f>Source!H782</f>
        <v>ШТ</v>
      </c>
      <c r="E879" s="59">
        <f>Source!I782</f>
        <v>1</v>
      </c>
      <c r="F879" s="60">
        <f>Source!AL782</f>
        <v>27280.77</v>
      </c>
      <c r="G879" s="61" t="s">
        <v>3</v>
      </c>
      <c r="H879" s="59">
        <f>Source!AW783</f>
        <v>1</v>
      </c>
      <c r="I879" s="60">
        <f>Source!P782</f>
        <v>27280.77</v>
      </c>
      <c r="J879" s="59">
        <f>IF(Source!BC783&lt;&gt; 0, Source!BC783, 1)</f>
        <v>7.57</v>
      </c>
      <c r="K879" s="60">
        <f>Source!P783</f>
        <v>206515.43</v>
      </c>
      <c r="Q879">
        <f>Source!X782</f>
        <v>0</v>
      </c>
      <c r="R879">
        <f>Source!X783</f>
        <v>0</v>
      </c>
      <c r="S879">
        <f>Source!Y782</f>
        <v>0</v>
      </c>
      <c r="T879">
        <f>Source!Y783</f>
        <v>0</v>
      </c>
      <c r="U879">
        <f>ROUND((175/100)*ROUND(Source!R782, 2), 2)</f>
        <v>0</v>
      </c>
      <c r="V879">
        <f>ROUND((0/100)*ROUND(Source!R783, 2), 2)</f>
        <v>0</v>
      </c>
      <c r="AC879">
        <v>5</v>
      </c>
    </row>
    <row r="880" spans="1:29" ht="15" x14ac:dyDescent="0.2">
      <c r="A880" s="62"/>
      <c r="B880" s="62"/>
      <c r="C880" s="63" t="s">
        <v>2196</v>
      </c>
      <c r="D880" s="62"/>
      <c r="E880" s="62"/>
      <c r="F880" s="62"/>
      <c r="G880" s="62"/>
      <c r="H880" s="64">
        <f>I879+0</f>
        <v>27280.77</v>
      </c>
      <c r="I880" s="64"/>
      <c r="J880" s="64">
        <f>K879+0</f>
        <v>206515.43</v>
      </c>
      <c r="K880" s="64"/>
      <c r="O880" s="56">
        <f>I879+0</f>
        <v>27280.77</v>
      </c>
      <c r="P880" s="56">
        <f>K879+0</f>
        <v>206515.43</v>
      </c>
    </row>
    <row r="882" spans="1:29" ht="68.25" x14ac:dyDescent="0.2">
      <c r="A882" s="57">
        <v>157</v>
      </c>
      <c r="B882" s="57" t="str">
        <f>Source!F784</f>
        <v>КА, п.87</v>
      </c>
      <c r="C882" s="57" t="s">
        <v>2315</v>
      </c>
      <c r="D882" s="58" t="str">
        <f>Source!H784</f>
        <v>ШТ</v>
      </c>
      <c r="E882" s="59">
        <f>Source!I784</f>
        <v>1</v>
      </c>
      <c r="F882" s="60">
        <f>Source!AL784</f>
        <v>27280.77</v>
      </c>
      <c r="G882" s="61" t="s">
        <v>3</v>
      </c>
      <c r="H882" s="59">
        <f>Source!AW785</f>
        <v>1</v>
      </c>
      <c r="I882" s="60">
        <f>Source!P784</f>
        <v>27280.77</v>
      </c>
      <c r="J882" s="59">
        <f>IF(Source!BC785&lt;&gt; 0, Source!BC785, 1)</f>
        <v>7.57</v>
      </c>
      <c r="K882" s="60">
        <f>Source!P785</f>
        <v>206515.43</v>
      </c>
      <c r="Q882">
        <f>Source!X784</f>
        <v>0</v>
      </c>
      <c r="R882">
        <f>Source!X785</f>
        <v>0</v>
      </c>
      <c r="S882">
        <f>Source!Y784</f>
        <v>0</v>
      </c>
      <c r="T882">
        <f>Source!Y785</f>
        <v>0</v>
      </c>
      <c r="U882">
        <f>ROUND((175/100)*ROUND(Source!R784, 2), 2)</f>
        <v>0</v>
      </c>
      <c r="V882">
        <f>ROUND((0/100)*ROUND(Source!R785, 2), 2)</f>
        <v>0</v>
      </c>
      <c r="AC882">
        <v>5</v>
      </c>
    </row>
    <row r="883" spans="1:29" ht="15" x14ac:dyDescent="0.2">
      <c r="A883" s="62"/>
      <c r="B883" s="62"/>
      <c r="C883" s="63" t="s">
        <v>2196</v>
      </c>
      <c r="D883" s="62"/>
      <c r="E883" s="62"/>
      <c r="F883" s="62"/>
      <c r="G883" s="62"/>
      <c r="H883" s="64">
        <f>I882+0</f>
        <v>27280.77</v>
      </c>
      <c r="I883" s="64"/>
      <c r="J883" s="64">
        <f>K882+0</f>
        <v>206515.43</v>
      </c>
      <c r="K883" s="64"/>
      <c r="O883" s="56">
        <f>I882+0</f>
        <v>27280.77</v>
      </c>
      <c r="P883" s="56">
        <f>K882+0</f>
        <v>206515.43</v>
      </c>
    </row>
    <row r="886" spans="1:29" ht="15" x14ac:dyDescent="0.25">
      <c r="A886" s="65" t="str">
        <f>CONCATENATE("Итого по подразделу: ",IF(Source!G787&lt;&gt;"Новый подраздел", Source!G787, ""))</f>
        <v>Итого по подразделу: Система ПД</v>
      </c>
      <c r="B886" s="65"/>
      <c r="C886" s="65"/>
      <c r="D886" s="65"/>
      <c r="E886" s="65"/>
      <c r="F886" s="65"/>
      <c r="G886" s="65"/>
      <c r="H886" s="55">
        <f>SUM(O836:O885)</f>
        <v>164829.38999999996</v>
      </c>
      <c r="I886" s="54"/>
      <c r="J886" s="55">
        <f>SUM(P836:P885)</f>
        <v>1411739.5899999999</v>
      </c>
      <c r="K886" s="54"/>
    </row>
    <row r="887" spans="1:29" hidden="1" x14ac:dyDescent="0.2">
      <c r="A887" t="s">
        <v>2216</v>
      </c>
      <c r="I887">
        <f>SUM(W836:W886)</f>
        <v>0</v>
      </c>
      <c r="J887">
        <f>SUM(X836:X886)</f>
        <v>0</v>
      </c>
    </row>
    <row r="888" spans="1:29" hidden="1" x14ac:dyDescent="0.2">
      <c r="A888" t="s">
        <v>2217</v>
      </c>
      <c r="I888">
        <f>SUM(Y836:Y887)</f>
        <v>0</v>
      </c>
      <c r="J888">
        <f>SUM(Z836:Z887)</f>
        <v>0</v>
      </c>
    </row>
    <row r="890" spans="1:29" ht="16.5" x14ac:dyDescent="0.2">
      <c r="A890" s="39" t="str">
        <f>CONCATENATE("Подраздел: ",IF(Source!G817&lt;&gt;"Новый подраздел", Source!G817, ""))</f>
        <v>Подраздел: Воздуховоды</v>
      </c>
      <c r="B890" s="39"/>
      <c r="C890" s="39"/>
      <c r="D890" s="39"/>
      <c r="E890" s="39"/>
      <c r="F890" s="39"/>
      <c r="G890" s="39"/>
      <c r="H890" s="39"/>
      <c r="I890" s="39"/>
      <c r="J890" s="39"/>
      <c r="K890" s="39"/>
    </row>
    <row r="891" spans="1:29" ht="71.25" x14ac:dyDescent="0.2">
      <c r="A891" s="40">
        <v>158</v>
      </c>
      <c r="B891" s="40" t="str">
        <f>Source!F821</f>
        <v>3.20-60-14</v>
      </c>
      <c r="C891" s="40" t="s">
        <v>773</v>
      </c>
      <c r="D891" s="42" t="str">
        <f>Source!H821</f>
        <v>100 м2 поверхности воздуховодов</v>
      </c>
      <c r="E891" s="41">
        <f>Source!I821</f>
        <v>0.14000000000000001</v>
      </c>
      <c r="F891" s="44"/>
      <c r="G891" s="43"/>
      <c r="H891" s="41"/>
      <c r="I891" s="44"/>
      <c r="J891" s="41"/>
      <c r="K891" s="44"/>
      <c r="Q891">
        <f>Source!X821</f>
        <v>182.9</v>
      </c>
      <c r="R891">
        <f>Source!X822</f>
        <v>10306.530000000001</v>
      </c>
      <c r="S891">
        <f>Source!Y821</f>
        <v>102.36</v>
      </c>
      <c r="T891">
        <f>Source!Y822</f>
        <v>5767.87</v>
      </c>
      <c r="U891">
        <f>ROUND((175/100)*ROUND(Source!R821, 2), 2)</f>
        <v>5.53</v>
      </c>
      <c r="V891">
        <f>ROUND((0/100)*ROUND(Source!R822, 2), 2)</f>
        <v>0</v>
      </c>
      <c r="AC891">
        <v>0</v>
      </c>
    </row>
    <row r="892" spans="1:29" x14ac:dyDescent="0.2">
      <c r="C892" s="66" t="str">
        <f>"Объем: "&amp;Source!I821&amp;"=(7+"&amp;"7)/"&amp;"100"</f>
        <v>Объем: 0,14=(7+7)/100</v>
      </c>
    </row>
    <row r="893" spans="1:29" ht="28.5" x14ac:dyDescent="0.2">
      <c r="A893" s="40"/>
      <c r="B893" s="40"/>
      <c r="C893" s="40" t="s">
        <v>2183</v>
      </c>
      <c r="D893" s="42"/>
      <c r="E893" s="41"/>
      <c r="F893" s="44">
        <f>Source!AO821</f>
        <v>760.64</v>
      </c>
      <c r="G893" s="45" t="s">
        <v>2184</v>
      </c>
      <c r="H893" s="41">
        <f>Source!AV822</f>
        <v>1.0669999999999999</v>
      </c>
      <c r="I893" s="44">
        <f>Source!S821</f>
        <v>164.64</v>
      </c>
      <c r="J893" s="41">
        <f>IF(Source!BA822&lt;&gt; 0, Source!BA822, 1)</f>
        <v>56.35</v>
      </c>
      <c r="K893" s="44">
        <f>Source!S822</f>
        <v>9277.4599999999991</v>
      </c>
    </row>
    <row r="894" spans="1:29" ht="28.5" x14ac:dyDescent="0.2">
      <c r="A894" s="40"/>
      <c r="B894" s="40"/>
      <c r="C894" s="40" t="s">
        <v>2185</v>
      </c>
      <c r="D894" s="42"/>
      <c r="E894" s="41"/>
      <c r="F894" s="44">
        <f>Source!AM821</f>
        <v>124.16</v>
      </c>
      <c r="G894" s="45" t="s">
        <v>2186</v>
      </c>
      <c r="H894" s="41">
        <f>Source!AV822</f>
        <v>1.0669999999999999</v>
      </c>
      <c r="I894" s="44">
        <f>Source!Q821</f>
        <v>29.21</v>
      </c>
      <c r="J894" s="41">
        <f>IF(Source!BB822&lt;&gt; 0, Source!BB822, 1)</f>
        <v>15.04</v>
      </c>
      <c r="K894" s="44">
        <f>Source!Q822</f>
        <v>439.32</v>
      </c>
    </row>
    <row r="895" spans="1:29" ht="28.5" x14ac:dyDescent="0.2">
      <c r="A895" s="40"/>
      <c r="B895" s="40"/>
      <c r="C895" s="40" t="s">
        <v>2187</v>
      </c>
      <c r="D895" s="42"/>
      <c r="E895" s="41"/>
      <c r="F895" s="44">
        <f>Source!AN821</f>
        <v>13.42</v>
      </c>
      <c r="G895" s="45" t="s">
        <v>2186</v>
      </c>
      <c r="H895" s="41">
        <f>Source!AV822</f>
        <v>1.0669999999999999</v>
      </c>
      <c r="I895" s="46">
        <f>Source!R821</f>
        <v>3.16</v>
      </c>
      <c r="J895" s="41">
        <f>IF(Source!BS822&lt;&gt; 0, Source!BS822, 1)</f>
        <v>56.35</v>
      </c>
      <c r="K895" s="46">
        <f>Source!R822</f>
        <v>178.07</v>
      </c>
    </row>
    <row r="896" spans="1:29" ht="14.25" x14ac:dyDescent="0.2">
      <c r="A896" s="40"/>
      <c r="B896" s="40"/>
      <c r="C896" s="40" t="s">
        <v>2188</v>
      </c>
      <c r="D896" s="42"/>
      <c r="E896" s="41"/>
      <c r="F896" s="44">
        <f>Source!AL821</f>
        <v>105.41</v>
      </c>
      <c r="G896" s="45" t="s">
        <v>3</v>
      </c>
      <c r="H896" s="41">
        <f>Source!AW822</f>
        <v>1</v>
      </c>
      <c r="I896" s="44">
        <f>Source!P821</f>
        <v>14.76</v>
      </c>
      <c r="J896" s="41">
        <f>IF(Source!BC822&lt;&gt; 0, Source!BC822, 1)</f>
        <v>3.9</v>
      </c>
      <c r="K896" s="44">
        <f>Source!P822</f>
        <v>57.56</v>
      </c>
    </row>
    <row r="897" spans="1:29" ht="14.25" x14ac:dyDescent="0.2">
      <c r="A897" s="40"/>
      <c r="B897" s="40"/>
      <c r="C897" s="40" t="s">
        <v>2189</v>
      </c>
      <c r="D897" s="42" t="s">
        <v>2190</v>
      </c>
      <c r="E897" s="41">
        <f>Source!BZ822</f>
        <v>109</v>
      </c>
      <c r="F897" s="44"/>
      <c r="G897" s="43"/>
      <c r="H897" s="41"/>
      <c r="I897" s="44">
        <f>SUM(Q891:Q896)</f>
        <v>182.9</v>
      </c>
      <c r="J897" s="41">
        <f>Source!AT822</f>
        <v>109</v>
      </c>
      <c r="K897" s="44">
        <f>SUM(R891:R896)</f>
        <v>10306.530000000001</v>
      </c>
    </row>
    <row r="898" spans="1:29" ht="14.25" x14ac:dyDescent="0.2">
      <c r="A898" s="40"/>
      <c r="B898" s="40"/>
      <c r="C898" s="40" t="s">
        <v>2191</v>
      </c>
      <c r="D898" s="42" t="s">
        <v>2190</v>
      </c>
      <c r="E898" s="41">
        <f>Source!CA822</f>
        <v>61</v>
      </c>
      <c r="F898" s="44"/>
      <c r="G898" s="43"/>
      <c r="H898" s="41"/>
      <c r="I898" s="44">
        <f>SUM(S891:S897)</f>
        <v>102.36</v>
      </c>
      <c r="J898" s="41">
        <f>Source!AU822</f>
        <v>61</v>
      </c>
      <c r="K898" s="44">
        <f>SUM(T891:T897)</f>
        <v>5767.87</v>
      </c>
    </row>
    <row r="899" spans="1:29" ht="28.5" x14ac:dyDescent="0.2">
      <c r="A899" s="47"/>
      <c r="B899" s="47"/>
      <c r="C899" s="47" t="s">
        <v>2192</v>
      </c>
      <c r="D899" s="48" t="s">
        <v>2193</v>
      </c>
      <c r="E899" s="49">
        <f>Source!AQ821</f>
        <v>64.16</v>
      </c>
      <c r="F899" s="50"/>
      <c r="G899" s="51" t="s">
        <v>2184</v>
      </c>
      <c r="H899" s="49">
        <f>Source!AV822</f>
        <v>1.0669999999999999</v>
      </c>
      <c r="I899" s="50">
        <f>Source!U821</f>
        <v>13.887535939199998</v>
      </c>
      <c r="J899" s="49"/>
      <c r="K899" s="50"/>
    </row>
    <row r="900" spans="1:29" ht="15" x14ac:dyDescent="0.2">
      <c r="C900" s="52" t="s">
        <v>2194</v>
      </c>
      <c r="H900" s="53">
        <f>I893+I894+I896+I897+I898+0-0-0</f>
        <v>493.87</v>
      </c>
      <c r="I900" s="53"/>
      <c r="J900" s="53">
        <f>K893+K894+K896+K897+K898+0-0-0</f>
        <v>25848.739999999998</v>
      </c>
      <c r="K900" s="53"/>
    </row>
    <row r="901" spans="1:29" ht="15" hidden="1" x14ac:dyDescent="0.2">
      <c r="C901" s="52" t="s">
        <v>2195</v>
      </c>
      <c r="H901" s="55">
        <f>0+0</f>
        <v>0</v>
      </c>
      <c r="I901" s="55"/>
      <c r="J901" s="55">
        <f>0+0</f>
        <v>0</v>
      </c>
      <c r="K901" s="55"/>
    </row>
    <row r="902" spans="1:29" ht="15" x14ac:dyDescent="0.2">
      <c r="C902" s="52" t="s">
        <v>2196</v>
      </c>
      <c r="H902" s="55">
        <f>I893+I894+I896+I897+I898+0</f>
        <v>493.87</v>
      </c>
      <c r="I902" s="55"/>
      <c r="J902" s="55">
        <f>K893+K894+K896+K897+K898+0</f>
        <v>25848.739999999998</v>
      </c>
      <c r="K902" s="55"/>
      <c r="O902" s="56">
        <f>I893+I894+I896+I897+I898+0</f>
        <v>493.87</v>
      </c>
      <c r="P902" s="56">
        <f>K893+K894+K896+K897+K898+0</f>
        <v>25848.739999999998</v>
      </c>
    </row>
    <row r="904" spans="1:29" ht="42.75" x14ac:dyDescent="0.2">
      <c r="A904" s="47">
        <v>159</v>
      </c>
      <c r="B904" s="47" t="str">
        <f>Source!F823</f>
        <v>1.19-3-10</v>
      </c>
      <c r="C904" s="47" t="s">
        <v>777</v>
      </c>
      <c r="D904" s="48" t="str">
        <f>Source!H823</f>
        <v>м2</v>
      </c>
      <c r="E904" s="49">
        <f>Source!I823</f>
        <v>14</v>
      </c>
      <c r="F904" s="50">
        <f>Source!AL823</f>
        <v>102.58</v>
      </c>
      <c r="G904" s="51" t="s">
        <v>3</v>
      </c>
      <c r="H904" s="49">
        <f>Source!AW824</f>
        <v>1</v>
      </c>
      <c r="I904" s="50">
        <f>Source!P823</f>
        <v>1436.12</v>
      </c>
      <c r="J904" s="49">
        <f>IF(Source!BC824&lt;&gt; 0, Source!BC824, 1)</f>
        <v>12.61</v>
      </c>
      <c r="K904" s="50">
        <f>Source!P824</f>
        <v>18109.47</v>
      </c>
      <c r="Q904">
        <f>Source!X823</f>
        <v>0</v>
      </c>
      <c r="R904">
        <f>Source!X824</f>
        <v>0</v>
      </c>
      <c r="S904">
        <f>Source!Y823</f>
        <v>0</v>
      </c>
      <c r="T904">
        <f>Source!Y824</f>
        <v>0</v>
      </c>
      <c r="U904">
        <f>ROUND((175/100)*ROUND(Source!R823, 2), 2)</f>
        <v>0</v>
      </c>
      <c r="V904">
        <f>ROUND((0/100)*ROUND(Source!R824, 2), 2)</f>
        <v>0</v>
      </c>
      <c r="AC904">
        <v>3</v>
      </c>
    </row>
    <row r="905" spans="1:29" ht="15" x14ac:dyDescent="0.2">
      <c r="C905" s="52" t="s">
        <v>2196</v>
      </c>
      <c r="H905" s="53">
        <f>I904+0</f>
        <v>1436.12</v>
      </c>
      <c r="I905" s="53"/>
      <c r="J905" s="53">
        <f>K904+0</f>
        <v>18109.47</v>
      </c>
      <c r="K905" s="53"/>
      <c r="O905" s="56">
        <f>I904+0</f>
        <v>1436.12</v>
      </c>
      <c r="P905" s="56">
        <f>K904+0</f>
        <v>18109.47</v>
      </c>
    </row>
    <row r="907" spans="1:29" ht="71.25" x14ac:dyDescent="0.2">
      <c r="A907" s="40">
        <v>160</v>
      </c>
      <c r="B907" s="40" t="str">
        <f>Source!F825</f>
        <v>3.20-60-15</v>
      </c>
      <c r="C907" s="40" t="s">
        <v>781</v>
      </c>
      <c r="D907" s="42" t="str">
        <f>Source!H825</f>
        <v>100 м2 поверхности воздуховодов</v>
      </c>
      <c r="E907" s="41">
        <f>Source!I825</f>
        <v>1.95</v>
      </c>
      <c r="F907" s="44"/>
      <c r="G907" s="43"/>
      <c r="H907" s="41"/>
      <c r="I907" s="44"/>
      <c r="J907" s="41"/>
      <c r="K907" s="44"/>
      <c r="Q907">
        <f>Source!X825</f>
        <v>1729.88</v>
      </c>
      <c r="R907">
        <f>Source!X826</f>
        <v>97478.99</v>
      </c>
      <c r="S907">
        <f>Source!Y825</f>
        <v>968.1</v>
      </c>
      <c r="T907">
        <f>Source!Y826</f>
        <v>54552.46</v>
      </c>
      <c r="U907">
        <f>ROUND((175/100)*ROUND(Source!R825, 2), 2)</f>
        <v>69.739999999999995</v>
      </c>
      <c r="V907">
        <f>ROUND((0/100)*ROUND(Source!R826, 2), 2)</f>
        <v>0</v>
      </c>
      <c r="AC907">
        <v>0</v>
      </c>
    </row>
    <row r="908" spans="1:29" x14ac:dyDescent="0.2">
      <c r="C908" s="66" t="str">
        <f>"Объем: "&amp;Source!I825&amp;"=(170+"&amp;"25)/"&amp;"100"</f>
        <v>Объем: 1,95=(170+25)/100</v>
      </c>
    </row>
    <row r="909" spans="1:29" ht="28.5" x14ac:dyDescent="0.2">
      <c r="A909" s="40"/>
      <c r="B909" s="40"/>
      <c r="C909" s="40" t="s">
        <v>2183</v>
      </c>
      <c r="D909" s="42"/>
      <c r="E909" s="41"/>
      <c r="F909" s="44">
        <f>Source!AO825</f>
        <v>513.19000000000005</v>
      </c>
      <c r="G909" s="45" t="s">
        <v>2184</v>
      </c>
      <c r="H909" s="41">
        <f>Source!AV826</f>
        <v>1.0669999999999999</v>
      </c>
      <c r="I909" s="44">
        <f>Source!S825</f>
        <v>1547.2</v>
      </c>
      <c r="J909" s="41">
        <f>IF(Source!BA826&lt;&gt; 0, Source!BA826, 1)</f>
        <v>56.35</v>
      </c>
      <c r="K909" s="44">
        <f>Source!S826</f>
        <v>87184.72</v>
      </c>
    </row>
    <row r="910" spans="1:29" ht="28.5" x14ac:dyDescent="0.2">
      <c r="A910" s="40"/>
      <c r="B910" s="40"/>
      <c r="C910" s="40" t="s">
        <v>2185</v>
      </c>
      <c r="D910" s="42"/>
      <c r="E910" s="41"/>
      <c r="F910" s="44">
        <f>Source!AM825</f>
        <v>111.72</v>
      </c>
      <c r="G910" s="45" t="s">
        <v>2186</v>
      </c>
      <c r="H910" s="41">
        <f>Source!AV826</f>
        <v>1.0669999999999999</v>
      </c>
      <c r="I910" s="44">
        <f>Source!Q825</f>
        <v>366.11</v>
      </c>
      <c r="J910" s="41">
        <f>IF(Source!BB826&lt;&gt; 0, Source!BB826, 1)</f>
        <v>15.08</v>
      </c>
      <c r="K910" s="44">
        <f>Source!Q826</f>
        <v>5520.94</v>
      </c>
    </row>
    <row r="911" spans="1:29" ht="28.5" x14ac:dyDescent="0.2">
      <c r="A911" s="40"/>
      <c r="B911" s="40"/>
      <c r="C911" s="40" t="s">
        <v>2187</v>
      </c>
      <c r="D911" s="42"/>
      <c r="E911" s="41"/>
      <c r="F911" s="44">
        <f>Source!AN825</f>
        <v>12.16</v>
      </c>
      <c r="G911" s="45" t="s">
        <v>2186</v>
      </c>
      <c r="H911" s="41">
        <f>Source!AV826</f>
        <v>1.0669999999999999</v>
      </c>
      <c r="I911" s="46">
        <f>Source!R825</f>
        <v>39.85</v>
      </c>
      <c r="J911" s="41">
        <f>IF(Source!BS826&lt;&gt; 0, Source!BS826, 1)</f>
        <v>56.35</v>
      </c>
      <c r="K911" s="46">
        <f>Source!R826</f>
        <v>2245.5500000000002</v>
      </c>
    </row>
    <row r="912" spans="1:29" ht="14.25" x14ac:dyDescent="0.2">
      <c r="A912" s="40"/>
      <c r="B912" s="40"/>
      <c r="C912" s="40" t="s">
        <v>2188</v>
      </c>
      <c r="D912" s="42"/>
      <c r="E912" s="41"/>
      <c r="F912" s="44">
        <f>Source!AL825</f>
        <v>50.76</v>
      </c>
      <c r="G912" s="45" t="s">
        <v>3</v>
      </c>
      <c r="H912" s="41">
        <f>Source!AW826</f>
        <v>1</v>
      </c>
      <c r="I912" s="44">
        <f>Source!P825</f>
        <v>98.98</v>
      </c>
      <c r="J912" s="41">
        <f>IF(Source!BC826&lt;&gt; 0, Source!BC826, 1)</f>
        <v>3.79</v>
      </c>
      <c r="K912" s="44">
        <f>Source!P826</f>
        <v>375.13</v>
      </c>
    </row>
    <row r="913" spans="1:29" ht="14.25" x14ac:dyDescent="0.2">
      <c r="A913" s="40"/>
      <c r="B913" s="40"/>
      <c r="C913" s="40" t="s">
        <v>2189</v>
      </c>
      <c r="D913" s="42" t="s">
        <v>2190</v>
      </c>
      <c r="E913" s="41">
        <f>Source!BZ826</f>
        <v>109</v>
      </c>
      <c r="F913" s="44"/>
      <c r="G913" s="43"/>
      <c r="H913" s="41"/>
      <c r="I913" s="44">
        <f>SUM(Q907:Q912)</f>
        <v>1729.88</v>
      </c>
      <c r="J913" s="41">
        <f>Source!AT826</f>
        <v>109</v>
      </c>
      <c r="K913" s="44">
        <f>SUM(R907:R912)</f>
        <v>97478.99</v>
      </c>
    </row>
    <row r="914" spans="1:29" ht="14.25" x14ac:dyDescent="0.2">
      <c r="A914" s="40"/>
      <c r="B914" s="40"/>
      <c r="C914" s="40" t="s">
        <v>2191</v>
      </c>
      <c r="D914" s="42" t="s">
        <v>2190</v>
      </c>
      <c r="E914" s="41">
        <f>Source!CA826</f>
        <v>61</v>
      </c>
      <c r="F914" s="44"/>
      <c r="G914" s="43"/>
      <c r="H914" s="41"/>
      <c r="I914" s="44">
        <f>SUM(S907:S913)</f>
        <v>968.1</v>
      </c>
      <c r="J914" s="41">
        <f>Source!AU826</f>
        <v>61</v>
      </c>
      <c r="K914" s="44">
        <f>SUM(T907:T913)</f>
        <v>54552.46</v>
      </c>
    </row>
    <row r="915" spans="1:29" ht="28.5" x14ac:dyDescent="0.2">
      <c r="A915" s="47"/>
      <c r="B915" s="47"/>
      <c r="C915" s="47" t="s">
        <v>2192</v>
      </c>
      <c r="D915" s="48" t="s">
        <v>2193</v>
      </c>
      <c r="E915" s="49">
        <f>Source!AQ825</f>
        <v>43.57</v>
      </c>
      <c r="F915" s="50"/>
      <c r="G915" s="51" t="s">
        <v>2184</v>
      </c>
      <c r="H915" s="49">
        <f>Source!AV826</f>
        <v>1.0669999999999999</v>
      </c>
      <c r="I915" s="50">
        <f>Source!U825</f>
        <v>131.35753080449999</v>
      </c>
      <c r="J915" s="49"/>
      <c r="K915" s="50"/>
    </row>
    <row r="916" spans="1:29" ht="15" x14ac:dyDescent="0.2">
      <c r="C916" s="52" t="s">
        <v>2194</v>
      </c>
      <c r="H916" s="53">
        <f>I909+I910+I912+I913+I914+0-0-0</f>
        <v>4710.2700000000004</v>
      </c>
      <c r="I916" s="53"/>
      <c r="J916" s="53">
        <f>K909+K910+K912+K913+K914+0-0-0</f>
        <v>245112.24000000002</v>
      </c>
      <c r="K916" s="53"/>
    </row>
    <row r="917" spans="1:29" ht="15" hidden="1" x14ac:dyDescent="0.2">
      <c r="C917" s="52" t="s">
        <v>2195</v>
      </c>
      <c r="H917" s="55">
        <f>0+0</f>
        <v>0</v>
      </c>
      <c r="I917" s="55"/>
      <c r="J917" s="55">
        <f>0+0</f>
        <v>0</v>
      </c>
      <c r="K917" s="55"/>
    </row>
    <row r="918" spans="1:29" ht="15" x14ac:dyDescent="0.2">
      <c r="C918" s="52" t="s">
        <v>2196</v>
      </c>
      <c r="H918" s="55">
        <f>I909+I910+I912+I913+I914+0</f>
        <v>4710.2700000000004</v>
      </c>
      <c r="I918" s="55"/>
      <c r="J918" s="55">
        <f>K909+K910+K912+K913+K914+0</f>
        <v>245112.24000000002</v>
      </c>
      <c r="K918" s="55"/>
      <c r="O918" s="56">
        <f>I909+I910+I912+I913+I914+0</f>
        <v>4710.2700000000004</v>
      </c>
      <c r="P918" s="56">
        <f>K909+K910+K912+K913+K914+0</f>
        <v>245112.24000000002</v>
      </c>
    </row>
    <row r="920" spans="1:29" ht="42.75" x14ac:dyDescent="0.2">
      <c r="A920" s="47">
        <v>161</v>
      </c>
      <c r="B920" s="47" t="str">
        <f>Source!F827</f>
        <v>1.19-3-10</v>
      </c>
      <c r="C920" s="47" t="s">
        <v>777</v>
      </c>
      <c r="D920" s="48" t="str">
        <f>Source!H827</f>
        <v>м2</v>
      </c>
      <c r="E920" s="49">
        <f>Source!I827</f>
        <v>1.95</v>
      </c>
      <c r="F920" s="50">
        <f>Source!AL827</f>
        <v>102.58</v>
      </c>
      <c r="G920" s="51" t="s">
        <v>3</v>
      </c>
      <c r="H920" s="49">
        <f>Source!AW828</f>
        <v>1</v>
      </c>
      <c r="I920" s="50">
        <f>Source!P827</f>
        <v>200.03</v>
      </c>
      <c r="J920" s="49">
        <f>IF(Source!BC828&lt;&gt; 0, Source!BC828, 1)</f>
        <v>12.61</v>
      </c>
      <c r="K920" s="50">
        <f>Source!P828</f>
        <v>2522.38</v>
      </c>
      <c r="Q920">
        <f>Source!X827</f>
        <v>0</v>
      </c>
      <c r="R920">
        <f>Source!X828</f>
        <v>0</v>
      </c>
      <c r="S920">
        <f>Source!Y827</f>
        <v>0</v>
      </c>
      <c r="T920">
        <f>Source!Y828</f>
        <v>0</v>
      </c>
      <c r="U920">
        <f>ROUND((175/100)*ROUND(Source!R827, 2), 2)</f>
        <v>0</v>
      </c>
      <c r="V920">
        <f>ROUND((0/100)*ROUND(Source!R828, 2), 2)</f>
        <v>0</v>
      </c>
      <c r="AC920">
        <v>3</v>
      </c>
    </row>
    <row r="921" spans="1:29" ht="15" x14ac:dyDescent="0.2">
      <c r="C921" s="52" t="s">
        <v>2196</v>
      </c>
      <c r="H921" s="53">
        <f>I920+0</f>
        <v>200.03</v>
      </c>
      <c r="I921" s="53"/>
      <c r="J921" s="53">
        <f>K920+0</f>
        <v>2522.38</v>
      </c>
      <c r="K921" s="53"/>
      <c r="O921" s="56">
        <f>I920+0</f>
        <v>200.03</v>
      </c>
      <c r="P921" s="56">
        <f>K920+0</f>
        <v>2522.38</v>
      </c>
    </row>
    <row r="923" spans="1:29" ht="71.25" x14ac:dyDescent="0.2">
      <c r="A923" s="40">
        <v>162</v>
      </c>
      <c r="B923" s="40" t="str">
        <f>Source!F829</f>
        <v>3.20-60-16</v>
      </c>
      <c r="C923" s="40" t="s">
        <v>786</v>
      </c>
      <c r="D923" s="42" t="str">
        <f>Source!H829</f>
        <v>100 м2 поверхности воздуховодов</v>
      </c>
      <c r="E923" s="41">
        <f>Source!I829</f>
        <v>4.68</v>
      </c>
      <c r="F923" s="44"/>
      <c r="G923" s="43"/>
      <c r="H923" s="41"/>
      <c r="I923" s="44"/>
      <c r="J923" s="41"/>
      <c r="K923" s="44"/>
      <c r="Q923">
        <f>Source!X829</f>
        <v>3240.14</v>
      </c>
      <c r="R923">
        <f>Source!X830</f>
        <v>182582.16</v>
      </c>
      <c r="S923">
        <f>Source!Y829</f>
        <v>1813.29</v>
      </c>
      <c r="T923">
        <f>Source!Y830</f>
        <v>102179.01</v>
      </c>
      <c r="U923">
        <f>ROUND((175/100)*ROUND(Source!R829, 2), 2)</f>
        <v>167.37</v>
      </c>
      <c r="V923">
        <f>ROUND((0/100)*ROUND(Source!R830, 2), 2)</f>
        <v>0</v>
      </c>
      <c r="AC923">
        <v>0</v>
      </c>
    </row>
    <row r="924" spans="1:29" x14ac:dyDescent="0.2">
      <c r="C924" s="66" t="str">
        <f>"Объем: "&amp;Source!I829&amp;"=(3+"&amp;"280+"&amp;"3+"&amp;"1+"&amp;"70+"&amp;"1+"&amp;"110)/"&amp;"100"</f>
        <v>Объем: 4,68=(3+280+3+1+70+1+110)/100</v>
      </c>
    </row>
    <row r="925" spans="1:29" ht="28.5" x14ac:dyDescent="0.2">
      <c r="A925" s="40"/>
      <c r="B925" s="40"/>
      <c r="C925" s="40" t="s">
        <v>2183</v>
      </c>
      <c r="D925" s="42"/>
      <c r="E925" s="41"/>
      <c r="F925" s="44">
        <f>Source!AO829</f>
        <v>397.61</v>
      </c>
      <c r="G925" s="45" t="s">
        <v>2184</v>
      </c>
      <c r="H925" s="41">
        <f>Source!AV830</f>
        <v>1.0669999999999999</v>
      </c>
      <c r="I925" s="44">
        <f>Source!S829</f>
        <v>2876.97</v>
      </c>
      <c r="J925" s="41">
        <f>IF(Source!BA830&lt;&gt; 0, Source!BA830, 1)</f>
        <v>56.35</v>
      </c>
      <c r="K925" s="44">
        <f>Source!S830</f>
        <v>162117.26</v>
      </c>
    </row>
    <row r="926" spans="1:29" ht="28.5" x14ac:dyDescent="0.2">
      <c r="A926" s="40"/>
      <c r="B926" s="40"/>
      <c r="C926" s="40" t="s">
        <v>2185</v>
      </c>
      <c r="D926" s="42"/>
      <c r="E926" s="41"/>
      <c r="F926" s="44">
        <f>Source!AM829</f>
        <v>111.07</v>
      </c>
      <c r="G926" s="45" t="s">
        <v>2186</v>
      </c>
      <c r="H926" s="41">
        <f>Source!AV830</f>
        <v>1.0669999999999999</v>
      </c>
      <c r="I926" s="44">
        <f>Source!Q829</f>
        <v>873.55</v>
      </c>
      <c r="J926" s="41">
        <f>IF(Source!BB830&lt;&gt; 0, Source!BB830, 1)</f>
        <v>15.11</v>
      </c>
      <c r="K926" s="44">
        <f>Source!Q830</f>
        <v>13199.34</v>
      </c>
    </row>
    <row r="927" spans="1:29" ht="28.5" x14ac:dyDescent="0.2">
      <c r="A927" s="40"/>
      <c r="B927" s="40"/>
      <c r="C927" s="40" t="s">
        <v>2187</v>
      </c>
      <c r="D927" s="42"/>
      <c r="E927" s="41"/>
      <c r="F927" s="44">
        <f>Source!AN829</f>
        <v>12.16</v>
      </c>
      <c r="G927" s="45" t="s">
        <v>2186</v>
      </c>
      <c r="H927" s="41">
        <f>Source!AV830</f>
        <v>1.0669999999999999</v>
      </c>
      <c r="I927" s="46">
        <f>Source!R829</f>
        <v>95.64</v>
      </c>
      <c r="J927" s="41">
        <f>IF(Source!BS830&lt;&gt; 0, Source!BS830, 1)</f>
        <v>56.35</v>
      </c>
      <c r="K927" s="46">
        <f>Source!R830</f>
        <v>5389.31</v>
      </c>
    </row>
    <row r="928" spans="1:29" ht="14.25" x14ac:dyDescent="0.2">
      <c r="A928" s="40"/>
      <c r="B928" s="40"/>
      <c r="C928" s="40" t="s">
        <v>2188</v>
      </c>
      <c r="D928" s="42"/>
      <c r="E928" s="41"/>
      <c r="F928" s="44">
        <f>Source!AL829</f>
        <v>45.18</v>
      </c>
      <c r="G928" s="45" t="s">
        <v>3</v>
      </c>
      <c r="H928" s="41">
        <f>Source!AW830</f>
        <v>1</v>
      </c>
      <c r="I928" s="44">
        <f>Source!P829</f>
        <v>211.44</v>
      </c>
      <c r="J928" s="41">
        <f>IF(Source!BC830&lt;&gt; 0, Source!BC830, 1)</f>
        <v>3.72</v>
      </c>
      <c r="K928" s="44">
        <f>Source!P830</f>
        <v>786.56</v>
      </c>
    </row>
    <row r="929" spans="1:29" ht="14.25" x14ac:dyDescent="0.2">
      <c r="A929" s="40"/>
      <c r="B929" s="40"/>
      <c r="C929" s="40" t="s">
        <v>2189</v>
      </c>
      <c r="D929" s="42" t="s">
        <v>2190</v>
      </c>
      <c r="E929" s="41">
        <f>Source!BZ830</f>
        <v>109</v>
      </c>
      <c r="F929" s="44"/>
      <c r="G929" s="43"/>
      <c r="H929" s="41"/>
      <c r="I929" s="44">
        <f>SUM(Q923:Q928)</f>
        <v>3240.14</v>
      </c>
      <c r="J929" s="41">
        <f>Source!AT830</f>
        <v>109</v>
      </c>
      <c r="K929" s="44">
        <f>SUM(R923:R928)</f>
        <v>182582.16</v>
      </c>
    </row>
    <row r="930" spans="1:29" ht="14.25" x14ac:dyDescent="0.2">
      <c r="A930" s="40"/>
      <c r="B930" s="40"/>
      <c r="C930" s="40" t="s">
        <v>2191</v>
      </c>
      <c r="D930" s="42" t="s">
        <v>2190</v>
      </c>
      <c r="E930" s="41">
        <f>Source!CA830</f>
        <v>61</v>
      </c>
      <c r="F930" s="44"/>
      <c r="G930" s="43"/>
      <c r="H930" s="41"/>
      <c r="I930" s="44">
        <f>SUM(S923:S929)</f>
        <v>1813.29</v>
      </c>
      <c r="J930" s="41">
        <f>Source!AU830</f>
        <v>61</v>
      </c>
      <c r="K930" s="44">
        <f>SUM(T923:T929)</f>
        <v>102179.01</v>
      </c>
    </row>
    <row r="931" spans="1:29" ht="28.5" x14ac:dyDescent="0.2">
      <c r="A931" s="47"/>
      <c r="B931" s="47"/>
      <c r="C931" s="47" t="s">
        <v>2192</v>
      </c>
      <c r="D931" s="48" t="s">
        <v>2193</v>
      </c>
      <c r="E931" s="49">
        <f>Source!AQ829</f>
        <v>33.869999999999997</v>
      </c>
      <c r="F931" s="50"/>
      <c r="G931" s="51" t="s">
        <v>2184</v>
      </c>
      <c r="H931" s="49">
        <f>Source!AV830</f>
        <v>1.0669999999999999</v>
      </c>
      <c r="I931" s="50">
        <f>Source!U829</f>
        <v>245.07209006279993</v>
      </c>
      <c r="J931" s="49"/>
      <c r="K931" s="50"/>
    </row>
    <row r="932" spans="1:29" ht="15" x14ac:dyDescent="0.2">
      <c r="C932" s="52" t="s">
        <v>2194</v>
      </c>
      <c r="H932" s="53">
        <f>I925+I926+I928+I929+I930+0-0-0</f>
        <v>9015.39</v>
      </c>
      <c r="I932" s="53"/>
      <c r="J932" s="53">
        <f>K925+K926+K928+K929+K930+0-0-0</f>
        <v>460864.33</v>
      </c>
      <c r="K932" s="53"/>
    </row>
    <row r="933" spans="1:29" ht="15" hidden="1" x14ac:dyDescent="0.2">
      <c r="C933" s="52" t="s">
        <v>2195</v>
      </c>
      <c r="H933" s="55">
        <f>0+0</f>
        <v>0</v>
      </c>
      <c r="I933" s="55"/>
      <c r="J933" s="55">
        <f>0+0</f>
        <v>0</v>
      </c>
      <c r="K933" s="55"/>
    </row>
    <row r="934" spans="1:29" ht="15" x14ac:dyDescent="0.2">
      <c r="C934" s="52" t="s">
        <v>2196</v>
      </c>
      <c r="H934" s="55">
        <f>I925+I926+I928+I929+I930+0</f>
        <v>9015.39</v>
      </c>
      <c r="I934" s="55"/>
      <c r="J934" s="55">
        <f>K925+K926+K928+K929+K930+0</f>
        <v>460864.33</v>
      </c>
      <c r="K934" s="55"/>
      <c r="O934" s="56">
        <f>I925+I926+I928+I929+I930+0</f>
        <v>9015.39</v>
      </c>
      <c r="P934" s="56">
        <f>K925+K926+K928+K929+K930+0</f>
        <v>460864.33</v>
      </c>
    </row>
    <row r="936" spans="1:29" ht="42.75" x14ac:dyDescent="0.2">
      <c r="A936" s="47">
        <v>163</v>
      </c>
      <c r="B936" s="47" t="str">
        <f>Source!F831</f>
        <v>1.19-3-10</v>
      </c>
      <c r="C936" s="47" t="s">
        <v>777</v>
      </c>
      <c r="D936" s="48" t="str">
        <f>Source!H831</f>
        <v>м2</v>
      </c>
      <c r="E936" s="49">
        <f>Source!I831</f>
        <v>468</v>
      </c>
      <c r="F936" s="50">
        <f>Source!AL831</f>
        <v>102.58</v>
      </c>
      <c r="G936" s="51" t="s">
        <v>3</v>
      </c>
      <c r="H936" s="49">
        <f>Source!AW832</f>
        <v>1</v>
      </c>
      <c r="I936" s="50">
        <f>Source!P831</f>
        <v>48007.44</v>
      </c>
      <c r="J936" s="49">
        <f>IF(Source!BC832&lt;&gt; 0, Source!BC832, 1)</f>
        <v>12.61</v>
      </c>
      <c r="K936" s="50">
        <f>Source!P832</f>
        <v>605373.81999999995</v>
      </c>
      <c r="Q936">
        <f>Source!X831</f>
        <v>0</v>
      </c>
      <c r="R936">
        <f>Source!X832</f>
        <v>0</v>
      </c>
      <c r="S936">
        <f>Source!Y831</f>
        <v>0</v>
      </c>
      <c r="T936">
        <f>Source!Y832</f>
        <v>0</v>
      </c>
      <c r="U936">
        <f>ROUND((175/100)*ROUND(Source!R831, 2), 2)</f>
        <v>0</v>
      </c>
      <c r="V936">
        <f>ROUND((0/100)*ROUND(Source!R832, 2), 2)</f>
        <v>0</v>
      </c>
      <c r="AC936">
        <v>3</v>
      </c>
    </row>
    <row r="937" spans="1:29" ht="15" x14ac:dyDescent="0.2">
      <c r="C937" s="52" t="s">
        <v>2196</v>
      </c>
      <c r="H937" s="53">
        <f>I936+0</f>
        <v>48007.44</v>
      </c>
      <c r="I937" s="53"/>
      <c r="J937" s="53">
        <f>K936+0</f>
        <v>605373.81999999995</v>
      </c>
      <c r="K937" s="53"/>
      <c r="O937" s="56">
        <f>I936+0</f>
        <v>48007.44</v>
      </c>
      <c r="P937" s="56">
        <f>K936+0</f>
        <v>605373.81999999995</v>
      </c>
    </row>
    <row r="939" spans="1:29" ht="71.25" x14ac:dyDescent="0.2">
      <c r="A939" s="40">
        <v>164</v>
      </c>
      <c r="B939" s="40" t="str">
        <f>Source!F833</f>
        <v>3.20-60-17</v>
      </c>
      <c r="C939" s="40" t="s">
        <v>791</v>
      </c>
      <c r="D939" s="42" t="str">
        <f>Source!H833</f>
        <v>100 м2 поверхности воздуховодов</v>
      </c>
      <c r="E939" s="41">
        <f>Source!I833</f>
        <v>0.04</v>
      </c>
      <c r="F939" s="44"/>
      <c r="G939" s="43"/>
      <c r="H939" s="41"/>
      <c r="I939" s="44"/>
      <c r="J939" s="41"/>
      <c r="K939" s="44"/>
      <c r="Q939">
        <f>Source!X833</f>
        <v>18.010000000000002</v>
      </c>
      <c r="R939">
        <f>Source!X834</f>
        <v>1014.69</v>
      </c>
      <c r="S939">
        <f>Source!Y833</f>
        <v>10.08</v>
      </c>
      <c r="T939">
        <f>Source!Y834</f>
        <v>567.86</v>
      </c>
      <c r="U939">
        <f>ROUND((175/100)*ROUND(Source!R833, 2), 2)</f>
        <v>1.38</v>
      </c>
      <c r="V939">
        <f>ROUND((0/100)*ROUND(Source!R834, 2), 2)</f>
        <v>0</v>
      </c>
      <c r="AC939">
        <v>0</v>
      </c>
    </row>
    <row r="940" spans="1:29" x14ac:dyDescent="0.2">
      <c r="C940" s="66" t="str">
        <f>"Объем: "&amp;Source!I833&amp;"=(1+"&amp;"3)/"&amp;"100"</f>
        <v>Объем: 0,04=(1+3)/100</v>
      </c>
    </row>
    <row r="941" spans="1:29" ht="28.5" x14ac:dyDescent="0.2">
      <c r="A941" s="40"/>
      <c r="B941" s="40"/>
      <c r="C941" s="40" t="s">
        <v>2183</v>
      </c>
      <c r="D941" s="42"/>
      <c r="E941" s="41"/>
      <c r="F941" s="44">
        <f>Source!AO833</f>
        <v>254.35</v>
      </c>
      <c r="G941" s="45" t="s">
        <v>2184</v>
      </c>
      <c r="H941" s="41">
        <f>Source!AV834</f>
        <v>1.0669999999999999</v>
      </c>
      <c r="I941" s="44">
        <f>Source!S833</f>
        <v>15.73</v>
      </c>
      <c r="J941" s="41">
        <f>IF(Source!BA834&lt;&gt; 0, Source!BA834, 1)</f>
        <v>56.35</v>
      </c>
      <c r="K941" s="44">
        <f>Source!S834</f>
        <v>886.39</v>
      </c>
    </row>
    <row r="942" spans="1:29" ht="28.5" x14ac:dyDescent="0.2">
      <c r="A942" s="40"/>
      <c r="B942" s="40"/>
      <c r="C942" s="40" t="s">
        <v>2185</v>
      </c>
      <c r="D942" s="42"/>
      <c r="E942" s="41"/>
      <c r="F942" s="44">
        <f>Source!AM833</f>
        <v>107.82</v>
      </c>
      <c r="G942" s="45" t="s">
        <v>2186</v>
      </c>
      <c r="H942" s="41">
        <f>Source!AV834</f>
        <v>1.0669999999999999</v>
      </c>
      <c r="I942" s="44">
        <f>Source!Q833</f>
        <v>7.25</v>
      </c>
      <c r="J942" s="41">
        <f>IF(Source!BB834&lt;&gt; 0, Source!BB834, 1)</f>
        <v>15.1</v>
      </c>
      <c r="K942" s="44">
        <f>Source!Q834</f>
        <v>109.48</v>
      </c>
    </row>
    <row r="943" spans="1:29" ht="28.5" x14ac:dyDescent="0.2">
      <c r="A943" s="40"/>
      <c r="B943" s="40"/>
      <c r="C943" s="40" t="s">
        <v>2187</v>
      </c>
      <c r="D943" s="42"/>
      <c r="E943" s="41"/>
      <c r="F943" s="44">
        <f>Source!AN833</f>
        <v>11.78</v>
      </c>
      <c r="G943" s="45" t="s">
        <v>2186</v>
      </c>
      <c r="H943" s="41">
        <f>Source!AV834</f>
        <v>1.0669999999999999</v>
      </c>
      <c r="I943" s="46">
        <f>Source!R833</f>
        <v>0.79</v>
      </c>
      <c r="J943" s="41">
        <f>IF(Source!BS834&lt;&gt; 0, Source!BS834, 1)</f>
        <v>56.35</v>
      </c>
      <c r="K943" s="46">
        <f>Source!R834</f>
        <v>44.52</v>
      </c>
    </row>
    <row r="944" spans="1:29" ht="14.25" x14ac:dyDescent="0.2">
      <c r="A944" s="40"/>
      <c r="B944" s="40"/>
      <c r="C944" s="40" t="s">
        <v>2188</v>
      </c>
      <c r="D944" s="42"/>
      <c r="E944" s="41"/>
      <c r="F944" s="44">
        <f>Source!AL833</f>
        <v>25.93</v>
      </c>
      <c r="G944" s="45" t="s">
        <v>3</v>
      </c>
      <c r="H944" s="41">
        <f>Source!AW834</f>
        <v>1</v>
      </c>
      <c r="I944" s="44">
        <f>Source!P833</f>
        <v>1.04</v>
      </c>
      <c r="J944" s="41">
        <f>IF(Source!BC834&lt;&gt; 0, Source!BC834, 1)</f>
        <v>3.58</v>
      </c>
      <c r="K944" s="44">
        <f>Source!P834</f>
        <v>3.72</v>
      </c>
    </row>
    <row r="945" spans="1:29" ht="14.25" x14ac:dyDescent="0.2">
      <c r="A945" s="40"/>
      <c r="B945" s="40"/>
      <c r="C945" s="40" t="s">
        <v>2189</v>
      </c>
      <c r="D945" s="42" t="s">
        <v>2190</v>
      </c>
      <c r="E945" s="41">
        <f>Source!BZ834</f>
        <v>109</v>
      </c>
      <c r="F945" s="44"/>
      <c r="G945" s="43"/>
      <c r="H945" s="41"/>
      <c r="I945" s="44">
        <f>SUM(Q939:Q944)</f>
        <v>18.010000000000002</v>
      </c>
      <c r="J945" s="41">
        <f>Source!AT834</f>
        <v>109</v>
      </c>
      <c r="K945" s="44">
        <f>SUM(R939:R944)</f>
        <v>1014.69</v>
      </c>
    </row>
    <row r="946" spans="1:29" ht="14.25" x14ac:dyDescent="0.2">
      <c r="A946" s="40"/>
      <c r="B946" s="40"/>
      <c r="C946" s="40" t="s">
        <v>2191</v>
      </c>
      <c r="D946" s="42" t="s">
        <v>2190</v>
      </c>
      <c r="E946" s="41">
        <f>Source!CA834</f>
        <v>61</v>
      </c>
      <c r="F946" s="44"/>
      <c r="G946" s="43"/>
      <c r="H946" s="41"/>
      <c r="I946" s="44">
        <f>SUM(S939:S945)</f>
        <v>10.08</v>
      </c>
      <c r="J946" s="41">
        <f>Source!AU834</f>
        <v>61</v>
      </c>
      <c r="K946" s="44">
        <f>SUM(T939:T945)</f>
        <v>567.86</v>
      </c>
    </row>
    <row r="947" spans="1:29" ht="28.5" x14ac:dyDescent="0.2">
      <c r="A947" s="47"/>
      <c r="B947" s="47"/>
      <c r="C947" s="47" t="s">
        <v>2192</v>
      </c>
      <c r="D947" s="48" t="s">
        <v>2193</v>
      </c>
      <c r="E947" s="49">
        <f>Source!AQ833</f>
        <v>21.88</v>
      </c>
      <c r="F947" s="50"/>
      <c r="G947" s="51" t="s">
        <v>2184</v>
      </c>
      <c r="H947" s="49">
        <f>Source!AV834</f>
        <v>1.0669999999999999</v>
      </c>
      <c r="I947" s="50">
        <f>Source!U833</f>
        <v>1.3531318415999996</v>
      </c>
      <c r="J947" s="49"/>
      <c r="K947" s="50"/>
    </row>
    <row r="948" spans="1:29" ht="15" x14ac:dyDescent="0.2">
      <c r="C948" s="52" t="s">
        <v>2194</v>
      </c>
      <c r="H948" s="53">
        <f>I941+I942+I944+I945+I946+0-0-0</f>
        <v>52.11</v>
      </c>
      <c r="I948" s="53"/>
      <c r="J948" s="53">
        <f>K941+K942+K944+K945+K946+0-0-0</f>
        <v>2582.1400000000003</v>
      </c>
      <c r="K948" s="53"/>
    </row>
    <row r="949" spans="1:29" ht="15" hidden="1" x14ac:dyDescent="0.2">
      <c r="C949" s="52" t="s">
        <v>2195</v>
      </c>
      <c r="H949" s="55">
        <f>0+0</f>
        <v>0</v>
      </c>
      <c r="I949" s="55"/>
      <c r="J949" s="55">
        <f>0+0</f>
        <v>0</v>
      </c>
      <c r="K949" s="55"/>
    </row>
    <row r="950" spans="1:29" ht="15" x14ac:dyDescent="0.2">
      <c r="C950" s="52" t="s">
        <v>2196</v>
      </c>
      <c r="H950" s="55">
        <f>I941+I942+I944+I945+I946+0</f>
        <v>52.11</v>
      </c>
      <c r="I950" s="55"/>
      <c r="J950" s="55">
        <f>K941+K942+K944+K945+K946+0</f>
        <v>2582.1400000000003</v>
      </c>
      <c r="K950" s="55"/>
      <c r="O950" s="56">
        <f>I941+I942+I944+I945+I946+0</f>
        <v>52.11</v>
      </c>
      <c r="P950" s="56">
        <f>K941+K942+K944+K945+K946+0</f>
        <v>2582.1400000000003</v>
      </c>
    </row>
    <row r="952" spans="1:29" ht="42.75" x14ac:dyDescent="0.2">
      <c r="A952" s="47">
        <v>165</v>
      </c>
      <c r="B952" s="47" t="str">
        <f>Source!F835</f>
        <v>1.19-3-10</v>
      </c>
      <c r="C952" s="47" t="s">
        <v>777</v>
      </c>
      <c r="D952" s="48" t="str">
        <f>Source!H835</f>
        <v>м2</v>
      </c>
      <c r="E952" s="49">
        <f>Source!I835</f>
        <v>4</v>
      </c>
      <c r="F952" s="50">
        <f>Source!AL835</f>
        <v>102.58</v>
      </c>
      <c r="G952" s="51" t="s">
        <v>3</v>
      </c>
      <c r="H952" s="49">
        <f>Source!AW836</f>
        <v>1</v>
      </c>
      <c r="I952" s="50">
        <f>Source!P835</f>
        <v>410.32</v>
      </c>
      <c r="J952" s="49">
        <f>IF(Source!BC836&lt;&gt; 0, Source!BC836, 1)</f>
        <v>12.61</v>
      </c>
      <c r="K952" s="50">
        <f>Source!P836</f>
        <v>5174.1400000000003</v>
      </c>
      <c r="Q952">
        <f>Source!X835</f>
        <v>0</v>
      </c>
      <c r="R952">
        <f>Source!X836</f>
        <v>0</v>
      </c>
      <c r="S952">
        <f>Source!Y835</f>
        <v>0</v>
      </c>
      <c r="T952">
        <f>Source!Y836</f>
        <v>0</v>
      </c>
      <c r="U952">
        <f>ROUND((175/100)*ROUND(Source!R835, 2), 2)</f>
        <v>0</v>
      </c>
      <c r="V952">
        <f>ROUND((0/100)*ROUND(Source!R836, 2), 2)</f>
        <v>0</v>
      </c>
      <c r="AC952">
        <v>3</v>
      </c>
    </row>
    <row r="953" spans="1:29" ht="15" x14ac:dyDescent="0.2">
      <c r="C953" s="52" t="s">
        <v>2196</v>
      </c>
      <c r="H953" s="53">
        <f>I952+0</f>
        <v>410.32</v>
      </c>
      <c r="I953" s="53"/>
      <c r="J953" s="53">
        <f>K952+0</f>
        <v>5174.1400000000003</v>
      </c>
      <c r="K953" s="53"/>
      <c r="O953" s="56">
        <f>I952+0</f>
        <v>410.32</v>
      </c>
      <c r="P953" s="56">
        <f>K952+0</f>
        <v>5174.1400000000003</v>
      </c>
    </row>
    <row r="955" spans="1:29" ht="71.25" x14ac:dyDescent="0.2">
      <c r="A955" s="40">
        <v>166</v>
      </c>
      <c r="B955" s="40" t="str">
        <f>Source!F837</f>
        <v>3.20-60-19</v>
      </c>
      <c r="C955" s="40" t="s">
        <v>796</v>
      </c>
      <c r="D955" s="42" t="str">
        <f>Source!H837</f>
        <v>100 м2 поверхности воздуховодов</v>
      </c>
      <c r="E955" s="41">
        <f>Source!I837</f>
        <v>0.7</v>
      </c>
      <c r="F955" s="44"/>
      <c r="G955" s="43"/>
      <c r="H955" s="41"/>
      <c r="I955" s="44"/>
      <c r="J955" s="41"/>
      <c r="K955" s="44"/>
      <c r="Q955">
        <f>Source!X837</f>
        <v>261.08</v>
      </c>
      <c r="R955">
        <f>Source!X838</f>
        <v>14711.68</v>
      </c>
      <c r="S955">
        <f>Source!Y837</f>
        <v>146.11000000000001</v>
      </c>
      <c r="T955">
        <f>Source!Y838</f>
        <v>8233.14</v>
      </c>
      <c r="U955">
        <f>ROUND((175/100)*ROUND(Source!R837, 2), 2)</f>
        <v>24.26</v>
      </c>
      <c r="V955">
        <f>ROUND((0/100)*ROUND(Source!R838, 2), 2)</f>
        <v>0</v>
      </c>
      <c r="AC955">
        <v>0</v>
      </c>
    </row>
    <row r="956" spans="1:29" x14ac:dyDescent="0.2">
      <c r="C956" s="66" t="str">
        <f>"Объем: "&amp;Source!I837&amp;"=(70)/"&amp;"100"</f>
        <v>Объем: 0,7=(70)/100</v>
      </c>
    </row>
    <row r="957" spans="1:29" ht="28.5" x14ac:dyDescent="0.2">
      <c r="A957" s="40"/>
      <c r="B957" s="40"/>
      <c r="C957" s="40" t="s">
        <v>2183</v>
      </c>
      <c r="D957" s="42"/>
      <c r="E957" s="41"/>
      <c r="F957" s="44">
        <f>Source!AO837</f>
        <v>208.51</v>
      </c>
      <c r="G957" s="45" t="s">
        <v>2184</v>
      </c>
      <c r="H957" s="41">
        <f>Source!AV838</f>
        <v>1.0669999999999999</v>
      </c>
      <c r="I957" s="44">
        <f>Source!S837</f>
        <v>225.66</v>
      </c>
      <c r="J957" s="41">
        <f>IF(Source!BA838&lt;&gt; 0, Source!BA838, 1)</f>
        <v>56.35</v>
      </c>
      <c r="K957" s="44">
        <f>Source!S838</f>
        <v>12715.94</v>
      </c>
    </row>
    <row r="958" spans="1:29" ht="28.5" x14ac:dyDescent="0.2">
      <c r="A958" s="40"/>
      <c r="B958" s="40"/>
      <c r="C958" s="40" t="s">
        <v>2185</v>
      </c>
      <c r="D958" s="42"/>
      <c r="E958" s="41"/>
      <c r="F958" s="44">
        <f>Source!AM837</f>
        <v>107.58</v>
      </c>
      <c r="G958" s="45" t="s">
        <v>2186</v>
      </c>
      <c r="H958" s="41">
        <f>Source!AV838</f>
        <v>1.0669999999999999</v>
      </c>
      <c r="I958" s="44">
        <f>Source!Q837</f>
        <v>126.55</v>
      </c>
      <c r="J958" s="41">
        <f>IF(Source!BB838&lt;&gt; 0, Source!BB838, 1)</f>
        <v>15.11</v>
      </c>
      <c r="K958" s="44">
        <f>Source!Q838</f>
        <v>1912.17</v>
      </c>
    </row>
    <row r="959" spans="1:29" ht="28.5" x14ac:dyDescent="0.2">
      <c r="A959" s="40"/>
      <c r="B959" s="40"/>
      <c r="C959" s="40" t="s">
        <v>2187</v>
      </c>
      <c r="D959" s="42"/>
      <c r="E959" s="41"/>
      <c r="F959" s="44">
        <f>Source!AN837</f>
        <v>11.78</v>
      </c>
      <c r="G959" s="45" t="s">
        <v>2186</v>
      </c>
      <c r="H959" s="41">
        <f>Source!AV838</f>
        <v>1.0669999999999999</v>
      </c>
      <c r="I959" s="46">
        <f>Source!R837</f>
        <v>13.86</v>
      </c>
      <c r="J959" s="41">
        <f>IF(Source!BS838&lt;&gt; 0, Source!BS838, 1)</f>
        <v>56.35</v>
      </c>
      <c r="K959" s="46">
        <f>Source!R838</f>
        <v>781.01</v>
      </c>
    </row>
    <row r="960" spans="1:29" ht="14.25" x14ac:dyDescent="0.2">
      <c r="A960" s="40"/>
      <c r="B960" s="40"/>
      <c r="C960" s="40" t="s">
        <v>2188</v>
      </c>
      <c r="D960" s="42"/>
      <c r="E960" s="41"/>
      <c r="F960" s="44">
        <f>Source!AL837</f>
        <v>17.95</v>
      </c>
      <c r="G960" s="45" t="s">
        <v>3</v>
      </c>
      <c r="H960" s="41">
        <f>Source!AW838</f>
        <v>1</v>
      </c>
      <c r="I960" s="44">
        <f>Source!P837</f>
        <v>12.57</v>
      </c>
      <c r="J960" s="41">
        <f>IF(Source!BC838&lt;&gt; 0, Source!BC838, 1)</f>
        <v>3.55</v>
      </c>
      <c r="K960" s="44">
        <f>Source!P838</f>
        <v>44.62</v>
      </c>
    </row>
    <row r="961" spans="1:29" ht="14.25" x14ac:dyDescent="0.2">
      <c r="A961" s="40"/>
      <c r="B961" s="40"/>
      <c r="C961" s="40" t="s">
        <v>2189</v>
      </c>
      <c r="D961" s="42" t="s">
        <v>2190</v>
      </c>
      <c r="E961" s="41">
        <f>Source!BZ838</f>
        <v>109</v>
      </c>
      <c r="F961" s="44"/>
      <c r="G961" s="43"/>
      <c r="H961" s="41"/>
      <c r="I961" s="44">
        <f>SUM(Q955:Q960)</f>
        <v>261.08</v>
      </c>
      <c r="J961" s="41">
        <f>Source!AT838</f>
        <v>109</v>
      </c>
      <c r="K961" s="44">
        <f>SUM(R955:R960)</f>
        <v>14711.68</v>
      </c>
    </row>
    <row r="962" spans="1:29" ht="14.25" x14ac:dyDescent="0.2">
      <c r="A962" s="40"/>
      <c r="B962" s="40"/>
      <c r="C962" s="40" t="s">
        <v>2191</v>
      </c>
      <c r="D962" s="42" t="s">
        <v>2190</v>
      </c>
      <c r="E962" s="41">
        <f>Source!CA838</f>
        <v>61</v>
      </c>
      <c r="F962" s="44"/>
      <c r="G962" s="43"/>
      <c r="H962" s="41"/>
      <c r="I962" s="44">
        <f>SUM(S955:S961)</f>
        <v>146.11000000000001</v>
      </c>
      <c r="J962" s="41">
        <f>Source!AU838</f>
        <v>61</v>
      </c>
      <c r="K962" s="44">
        <f>SUM(T955:T961)</f>
        <v>8233.14</v>
      </c>
    </row>
    <row r="963" spans="1:29" ht="28.5" x14ac:dyDescent="0.2">
      <c r="A963" s="47"/>
      <c r="B963" s="47"/>
      <c r="C963" s="47" t="s">
        <v>2192</v>
      </c>
      <c r="D963" s="48" t="s">
        <v>2193</v>
      </c>
      <c r="E963" s="49">
        <f>Source!AQ837</f>
        <v>18.07</v>
      </c>
      <c r="F963" s="50"/>
      <c r="G963" s="51" t="s">
        <v>2184</v>
      </c>
      <c r="H963" s="49">
        <f>Source!AV838</f>
        <v>1.0669999999999999</v>
      </c>
      <c r="I963" s="50">
        <f>Source!U837</f>
        <v>19.556403867</v>
      </c>
      <c r="J963" s="49"/>
      <c r="K963" s="50"/>
    </row>
    <row r="964" spans="1:29" ht="15" x14ac:dyDescent="0.2">
      <c r="C964" s="52" t="s">
        <v>2194</v>
      </c>
      <c r="H964" s="53">
        <f>I957+I958+I960+I961+I962+0-0-0</f>
        <v>771.96999999999991</v>
      </c>
      <c r="I964" s="53"/>
      <c r="J964" s="53">
        <f>K957+K958+K960+K961+K962+0-0-0</f>
        <v>37617.550000000003</v>
      </c>
      <c r="K964" s="53"/>
    </row>
    <row r="965" spans="1:29" ht="15" hidden="1" x14ac:dyDescent="0.2">
      <c r="C965" s="52" t="s">
        <v>2195</v>
      </c>
      <c r="H965" s="55">
        <f>0+0</f>
        <v>0</v>
      </c>
      <c r="I965" s="55"/>
      <c r="J965" s="55">
        <f>0+0</f>
        <v>0</v>
      </c>
      <c r="K965" s="55"/>
    </row>
    <row r="966" spans="1:29" ht="15" x14ac:dyDescent="0.2">
      <c r="C966" s="52" t="s">
        <v>2196</v>
      </c>
      <c r="H966" s="55">
        <f>I957+I958+I960+I961+I962+0</f>
        <v>771.96999999999991</v>
      </c>
      <c r="I966" s="55"/>
      <c r="J966" s="55">
        <f>K957+K958+K960+K961+K962+0</f>
        <v>37617.550000000003</v>
      </c>
      <c r="K966" s="55"/>
      <c r="O966" s="56">
        <f>I957+I958+I960+I961+I962+0</f>
        <v>771.96999999999991</v>
      </c>
      <c r="P966" s="56">
        <f>K957+K958+K960+K961+K962+0</f>
        <v>37617.550000000003</v>
      </c>
    </row>
    <row r="968" spans="1:29" ht="42.75" x14ac:dyDescent="0.2">
      <c r="A968" s="47">
        <v>167</v>
      </c>
      <c r="B968" s="47" t="str">
        <f>Source!F839</f>
        <v>1.19-3-11</v>
      </c>
      <c r="C968" s="47" t="s">
        <v>800</v>
      </c>
      <c r="D968" s="48" t="str">
        <f>Source!H839</f>
        <v>м2</v>
      </c>
      <c r="E968" s="49">
        <f>Source!I839</f>
        <v>70</v>
      </c>
      <c r="F968" s="50">
        <f>Source!AL839</f>
        <v>97.79</v>
      </c>
      <c r="G968" s="51" t="s">
        <v>3</v>
      </c>
      <c r="H968" s="49">
        <f>Source!AW840</f>
        <v>1</v>
      </c>
      <c r="I968" s="50">
        <f>Source!P839</f>
        <v>6845.3</v>
      </c>
      <c r="J968" s="49">
        <f>IF(Source!BC840&lt;&gt; 0, Source!BC840, 1)</f>
        <v>14.26</v>
      </c>
      <c r="K968" s="50">
        <f>Source!P840</f>
        <v>97613.98</v>
      </c>
      <c r="Q968">
        <f>Source!X839</f>
        <v>0</v>
      </c>
      <c r="R968">
        <f>Source!X840</f>
        <v>0</v>
      </c>
      <c r="S968">
        <f>Source!Y839</f>
        <v>0</v>
      </c>
      <c r="T968">
        <f>Source!Y840</f>
        <v>0</v>
      </c>
      <c r="U968">
        <f>ROUND((175/100)*ROUND(Source!R839, 2), 2)</f>
        <v>0</v>
      </c>
      <c r="V968">
        <f>ROUND((0/100)*ROUND(Source!R840, 2), 2)</f>
        <v>0</v>
      </c>
      <c r="AC968">
        <v>3</v>
      </c>
    </row>
    <row r="969" spans="1:29" ht="15" x14ac:dyDescent="0.2">
      <c r="C969" s="52" t="s">
        <v>2196</v>
      </c>
      <c r="H969" s="53">
        <f>I968+0</f>
        <v>6845.3</v>
      </c>
      <c r="I969" s="53"/>
      <c r="J969" s="53">
        <f>K968+0</f>
        <v>97613.98</v>
      </c>
      <c r="K969" s="53"/>
      <c r="O969" s="56">
        <f>I968+0</f>
        <v>6845.3</v>
      </c>
      <c r="P969" s="56">
        <f>K968+0</f>
        <v>97613.98</v>
      </c>
    </row>
    <row r="971" spans="1:29" ht="71.25" x14ac:dyDescent="0.2">
      <c r="A971" s="40">
        <v>168</v>
      </c>
      <c r="B971" s="40" t="str">
        <f>Source!F841</f>
        <v>3.20-7-4</v>
      </c>
      <c r="C971" s="40" t="s">
        <v>804</v>
      </c>
      <c r="D971" s="42" t="str">
        <f>Source!H841</f>
        <v>100 м2 поверхности воздуховодов</v>
      </c>
      <c r="E971" s="41">
        <f>Source!I841</f>
        <v>0.2</v>
      </c>
      <c r="F971" s="44"/>
      <c r="G971" s="43"/>
      <c r="H971" s="41"/>
      <c r="I971" s="44"/>
      <c r="J971" s="41"/>
      <c r="K971" s="44"/>
      <c r="Q971">
        <f>Source!X841</f>
        <v>609.65</v>
      </c>
      <c r="R971">
        <f>Source!X842</f>
        <v>34353.660000000003</v>
      </c>
      <c r="S971">
        <f>Source!Y841</f>
        <v>341.18</v>
      </c>
      <c r="T971">
        <f>Source!Y842</f>
        <v>19225.439999999999</v>
      </c>
      <c r="U971">
        <f>ROUND((175/100)*ROUND(Source!R841, 2), 2)</f>
        <v>165.71</v>
      </c>
      <c r="V971">
        <f>ROUND((0/100)*ROUND(Source!R842, 2), 2)</f>
        <v>0</v>
      </c>
      <c r="AC971">
        <v>0</v>
      </c>
    </row>
    <row r="972" spans="1:29" x14ac:dyDescent="0.2">
      <c r="C972" s="66" t="str">
        <f>"Объем: "&amp;Source!I841&amp;"=20/"&amp;"100"</f>
        <v>Объем: 0,2=20/100</v>
      </c>
    </row>
    <row r="973" spans="1:29" ht="28.5" x14ac:dyDescent="0.2">
      <c r="A973" s="40"/>
      <c r="B973" s="40"/>
      <c r="C973" s="40" t="s">
        <v>2183</v>
      </c>
      <c r="D973" s="42"/>
      <c r="E973" s="41"/>
      <c r="F973" s="44">
        <f>Source!AO841</f>
        <v>1502.57</v>
      </c>
      <c r="G973" s="45" t="s">
        <v>2184</v>
      </c>
      <c r="H973" s="41">
        <f>Source!AV842</f>
        <v>1.0669999999999999</v>
      </c>
      <c r="I973" s="44">
        <f>Source!S841</f>
        <v>464.62</v>
      </c>
      <c r="J973" s="41">
        <f>IF(Source!BA842&lt;&gt; 0, Source!BA842, 1)</f>
        <v>56.35</v>
      </c>
      <c r="K973" s="44">
        <f>Source!S842</f>
        <v>26181.34</v>
      </c>
    </row>
    <row r="974" spans="1:29" ht="28.5" x14ac:dyDescent="0.2">
      <c r="A974" s="40"/>
      <c r="B974" s="40"/>
      <c r="C974" s="40" t="s">
        <v>2185</v>
      </c>
      <c r="D974" s="42"/>
      <c r="E974" s="41"/>
      <c r="F974" s="44">
        <f>Source!AM841</f>
        <v>863.36</v>
      </c>
      <c r="G974" s="45" t="s">
        <v>2186</v>
      </c>
      <c r="H974" s="41">
        <f>Source!AV842</f>
        <v>1.0669999999999999</v>
      </c>
      <c r="I974" s="44">
        <f>Source!Q841</f>
        <v>290.18</v>
      </c>
      <c r="J974" s="41">
        <f>IF(Source!BB842&lt;&gt; 0, Source!BB842, 1)</f>
        <v>26.32</v>
      </c>
      <c r="K974" s="44">
        <f>Source!Q842</f>
        <v>7637.54</v>
      </c>
    </row>
    <row r="975" spans="1:29" ht="28.5" x14ac:dyDescent="0.2">
      <c r="A975" s="40"/>
      <c r="B975" s="40"/>
      <c r="C975" s="40" t="s">
        <v>2187</v>
      </c>
      <c r="D975" s="42"/>
      <c r="E975" s="41"/>
      <c r="F975" s="44">
        <f>Source!AN841</f>
        <v>281.72000000000003</v>
      </c>
      <c r="G975" s="45" t="s">
        <v>2186</v>
      </c>
      <c r="H975" s="41">
        <f>Source!AV842</f>
        <v>1.0669999999999999</v>
      </c>
      <c r="I975" s="46">
        <f>Source!R841</f>
        <v>94.69</v>
      </c>
      <c r="J975" s="41">
        <f>IF(Source!BS842&lt;&gt; 0, Source!BS842, 1)</f>
        <v>56.35</v>
      </c>
      <c r="K975" s="46">
        <f>Source!R842</f>
        <v>5335.78</v>
      </c>
    </row>
    <row r="976" spans="1:29" ht="14.25" x14ac:dyDescent="0.2">
      <c r="A976" s="40"/>
      <c r="B976" s="40"/>
      <c r="C976" s="40" t="s">
        <v>2188</v>
      </c>
      <c r="D976" s="42"/>
      <c r="E976" s="41"/>
      <c r="F976" s="44">
        <f>Source!AL841</f>
        <v>662.88</v>
      </c>
      <c r="G976" s="45" t="s">
        <v>3</v>
      </c>
      <c r="H976" s="41">
        <f>Source!AW842</f>
        <v>1</v>
      </c>
      <c r="I976" s="44">
        <f>Source!P841</f>
        <v>132.58000000000001</v>
      </c>
      <c r="J976" s="41">
        <f>IF(Source!BC842&lt;&gt; 0, Source!BC842, 1)</f>
        <v>5.39</v>
      </c>
      <c r="K976" s="44">
        <f>Source!P842</f>
        <v>714.61</v>
      </c>
    </row>
    <row r="977" spans="1:29" ht="14.25" x14ac:dyDescent="0.2">
      <c r="A977" s="40"/>
      <c r="B977" s="40"/>
      <c r="C977" s="40" t="s">
        <v>2189</v>
      </c>
      <c r="D977" s="42" t="s">
        <v>2190</v>
      </c>
      <c r="E977" s="41">
        <f>Source!BZ842</f>
        <v>109</v>
      </c>
      <c r="F977" s="44"/>
      <c r="G977" s="43"/>
      <c r="H977" s="41"/>
      <c r="I977" s="44">
        <f>SUM(Q971:Q976)</f>
        <v>609.65</v>
      </c>
      <c r="J977" s="41">
        <f>Source!AT842</f>
        <v>109</v>
      </c>
      <c r="K977" s="44">
        <f>SUM(R971:R976)</f>
        <v>34353.660000000003</v>
      </c>
    </row>
    <row r="978" spans="1:29" ht="14.25" x14ac:dyDescent="0.2">
      <c r="A978" s="40"/>
      <c r="B978" s="40"/>
      <c r="C978" s="40" t="s">
        <v>2191</v>
      </c>
      <c r="D978" s="42" t="s">
        <v>2190</v>
      </c>
      <c r="E978" s="41">
        <f>Source!CA842</f>
        <v>61</v>
      </c>
      <c r="F978" s="44"/>
      <c r="G978" s="43"/>
      <c r="H978" s="41"/>
      <c r="I978" s="44">
        <f>SUM(S971:S977)</f>
        <v>341.18</v>
      </c>
      <c r="J978" s="41">
        <f>Source!AU842</f>
        <v>61</v>
      </c>
      <c r="K978" s="44">
        <f>SUM(T971:T977)</f>
        <v>19225.439999999999</v>
      </c>
    </row>
    <row r="979" spans="1:29" ht="28.5" x14ac:dyDescent="0.2">
      <c r="A979" s="47"/>
      <c r="B979" s="47"/>
      <c r="C979" s="47" t="s">
        <v>2192</v>
      </c>
      <c r="D979" s="48" t="s">
        <v>2193</v>
      </c>
      <c r="E979" s="49">
        <f>Source!AQ841</f>
        <v>131</v>
      </c>
      <c r="F979" s="50"/>
      <c r="G979" s="51" t="s">
        <v>2184</v>
      </c>
      <c r="H979" s="49">
        <f>Source!AV842</f>
        <v>1.0669999999999999</v>
      </c>
      <c r="I979" s="50">
        <f>Source!U841</f>
        <v>40.507374599999999</v>
      </c>
      <c r="J979" s="49"/>
      <c r="K979" s="50"/>
    </row>
    <row r="980" spans="1:29" ht="15" x14ac:dyDescent="0.2">
      <c r="C980" s="52" t="s">
        <v>2194</v>
      </c>
      <c r="H980" s="53">
        <f>I973+I974+I976+I977+I978+0-0-0</f>
        <v>1838.21</v>
      </c>
      <c r="I980" s="53"/>
      <c r="J980" s="53">
        <f>K973+K974+K976+K977+K978+0-0-0</f>
        <v>88112.59</v>
      </c>
      <c r="K980" s="53"/>
    </row>
    <row r="981" spans="1:29" ht="15" hidden="1" x14ac:dyDescent="0.2">
      <c r="C981" s="52" t="s">
        <v>2195</v>
      </c>
      <c r="H981" s="55">
        <f>0+0</f>
        <v>0</v>
      </c>
      <c r="I981" s="55"/>
      <c r="J981" s="55">
        <f>0+0</f>
        <v>0</v>
      </c>
      <c r="K981" s="55"/>
    </row>
    <row r="982" spans="1:29" ht="15" x14ac:dyDescent="0.2">
      <c r="C982" s="52" t="s">
        <v>2196</v>
      </c>
      <c r="H982" s="55">
        <f>I973+I974+I976+I977+I978+0</f>
        <v>1838.21</v>
      </c>
      <c r="I982" s="55"/>
      <c r="J982" s="55">
        <f>K973+K974+K976+K977+K978+0</f>
        <v>88112.59</v>
      </c>
      <c r="K982" s="55"/>
      <c r="O982" s="56">
        <f>I973+I974+I976+I977+I978+0</f>
        <v>1838.21</v>
      </c>
      <c r="P982" s="56">
        <f>K973+K974+K976+K977+K978+0</f>
        <v>88112.59</v>
      </c>
    </row>
    <row r="984" spans="1:29" ht="42.75" x14ac:dyDescent="0.2">
      <c r="A984" s="47">
        <v>169</v>
      </c>
      <c r="B984" s="47" t="str">
        <f>Source!F843</f>
        <v>1.19-3-3</v>
      </c>
      <c r="C984" s="47" t="s">
        <v>808</v>
      </c>
      <c r="D984" s="48" t="str">
        <f>Source!H843</f>
        <v>м2</v>
      </c>
      <c r="E984" s="49">
        <f>Source!I843</f>
        <v>20</v>
      </c>
      <c r="F984" s="50">
        <f>Source!AL843</f>
        <v>104.91</v>
      </c>
      <c r="G984" s="51" t="s">
        <v>3</v>
      </c>
      <c r="H984" s="49">
        <f>Source!AW844</f>
        <v>1</v>
      </c>
      <c r="I984" s="50">
        <f>Source!P843</f>
        <v>2098.1999999999998</v>
      </c>
      <c r="J984" s="49">
        <f>IF(Source!BC844&lt;&gt; 0, Source!BC844, 1)</f>
        <v>18.38</v>
      </c>
      <c r="K984" s="50">
        <f>Source!P844</f>
        <v>38564.92</v>
      </c>
      <c r="Q984">
        <f>Source!X843</f>
        <v>0</v>
      </c>
      <c r="R984">
        <f>Source!X844</f>
        <v>0</v>
      </c>
      <c r="S984">
        <f>Source!Y843</f>
        <v>0</v>
      </c>
      <c r="T984">
        <f>Source!Y844</f>
        <v>0</v>
      </c>
      <c r="U984">
        <f>ROUND((175/100)*ROUND(Source!R843, 2), 2)</f>
        <v>0</v>
      </c>
      <c r="V984">
        <f>ROUND((0/100)*ROUND(Source!R844, 2), 2)</f>
        <v>0</v>
      </c>
      <c r="AC984">
        <v>3</v>
      </c>
    </row>
    <row r="985" spans="1:29" ht="15" x14ac:dyDescent="0.2">
      <c r="C985" s="52" t="s">
        <v>2196</v>
      </c>
      <c r="H985" s="53">
        <f>I984+0</f>
        <v>2098.1999999999998</v>
      </c>
      <c r="I985" s="53"/>
      <c r="J985" s="53">
        <f>K984+0</f>
        <v>38564.92</v>
      </c>
      <c r="K985" s="53"/>
      <c r="O985" s="56">
        <f>I984+0</f>
        <v>2098.1999999999998</v>
      </c>
      <c r="P985" s="56">
        <f>K984+0</f>
        <v>38564.92</v>
      </c>
    </row>
    <row r="987" spans="1:29" ht="71.25" x14ac:dyDescent="0.2">
      <c r="A987" s="40">
        <v>170</v>
      </c>
      <c r="B987" s="40" t="str">
        <f>Source!F845</f>
        <v>3.20-7-5</v>
      </c>
      <c r="C987" s="40" t="s">
        <v>812</v>
      </c>
      <c r="D987" s="42" t="str">
        <f>Source!H845</f>
        <v>100 м2 поверхности воздуховодов</v>
      </c>
      <c r="E987" s="41">
        <f>Source!I845</f>
        <v>0.16</v>
      </c>
      <c r="F987" s="44"/>
      <c r="G987" s="43"/>
      <c r="H987" s="41"/>
      <c r="I987" s="44"/>
      <c r="J987" s="41"/>
      <c r="K987" s="44"/>
      <c r="Q987">
        <f>Source!X845</f>
        <v>407.64</v>
      </c>
      <c r="R987">
        <f>Source!X846</f>
        <v>22970.42</v>
      </c>
      <c r="S987">
        <f>Source!Y845</f>
        <v>228.13</v>
      </c>
      <c r="T987">
        <f>Source!Y846</f>
        <v>12855.01</v>
      </c>
      <c r="U987">
        <f>ROUND((175/100)*ROUND(Source!R845, 2), 2)</f>
        <v>98.33</v>
      </c>
      <c r="V987">
        <f>ROUND((0/100)*ROUND(Source!R846, 2), 2)</f>
        <v>0</v>
      </c>
      <c r="AC987">
        <v>0</v>
      </c>
    </row>
    <row r="988" spans="1:29" x14ac:dyDescent="0.2">
      <c r="C988" s="66" t="str">
        <f>"Объем: "&amp;Source!I845&amp;"=(1+"&amp;"15)/"&amp;"100"</f>
        <v>Объем: 0,16=(1+15)/100</v>
      </c>
    </row>
    <row r="989" spans="1:29" ht="28.5" x14ac:dyDescent="0.2">
      <c r="A989" s="40"/>
      <c r="B989" s="40"/>
      <c r="C989" s="40" t="s">
        <v>2183</v>
      </c>
      <c r="D989" s="42"/>
      <c r="E989" s="41"/>
      <c r="F989" s="44">
        <f>Source!AO845</f>
        <v>1284.6400000000001</v>
      </c>
      <c r="G989" s="45" t="s">
        <v>2184</v>
      </c>
      <c r="H989" s="41">
        <f>Source!AV846</f>
        <v>1.0669999999999999</v>
      </c>
      <c r="I989" s="44">
        <f>Source!S845</f>
        <v>317.79000000000002</v>
      </c>
      <c r="J989" s="41">
        <f>IF(Source!BA846&lt;&gt; 0, Source!BA846, 1)</f>
        <v>56.35</v>
      </c>
      <c r="K989" s="44">
        <f>Source!S846</f>
        <v>17907.47</v>
      </c>
    </row>
    <row r="990" spans="1:29" ht="28.5" x14ac:dyDescent="0.2">
      <c r="A990" s="40"/>
      <c r="B990" s="40"/>
      <c r="C990" s="40" t="s">
        <v>2185</v>
      </c>
      <c r="D990" s="42"/>
      <c r="E990" s="41"/>
      <c r="F990" s="44">
        <f>Source!AM845</f>
        <v>670.85</v>
      </c>
      <c r="G990" s="45" t="s">
        <v>2186</v>
      </c>
      <c r="H990" s="41">
        <f>Source!AV846</f>
        <v>1.0669999999999999</v>
      </c>
      <c r="I990" s="44">
        <f>Source!Q845</f>
        <v>180.38</v>
      </c>
      <c r="J990" s="41">
        <f>IF(Source!BB846&lt;&gt; 0, Source!BB846, 1)</f>
        <v>25.59</v>
      </c>
      <c r="K990" s="44">
        <f>Source!Q846</f>
        <v>4615.92</v>
      </c>
    </row>
    <row r="991" spans="1:29" ht="28.5" x14ac:dyDescent="0.2">
      <c r="A991" s="40"/>
      <c r="B991" s="40"/>
      <c r="C991" s="40" t="s">
        <v>2187</v>
      </c>
      <c r="D991" s="42"/>
      <c r="E991" s="41"/>
      <c r="F991" s="44">
        <f>Source!AN845</f>
        <v>208.99</v>
      </c>
      <c r="G991" s="45" t="s">
        <v>2186</v>
      </c>
      <c r="H991" s="41">
        <f>Source!AV846</f>
        <v>1.0669999999999999</v>
      </c>
      <c r="I991" s="46">
        <f>Source!R845</f>
        <v>56.19</v>
      </c>
      <c r="J991" s="41">
        <f>IF(Source!BS846&lt;&gt; 0, Source!BS846, 1)</f>
        <v>56.35</v>
      </c>
      <c r="K991" s="46">
        <f>Source!R846</f>
        <v>3166.31</v>
      </c>
    </row>
    <row r="992" spans="1:29" ht="14.25" x14ac:dyDescent="0.2">
      <c r="A992" s="40"/>
      <c r="B992" s="40"/>
      <c r="C992" s="40" t="s">
        <v>2188</v>
      </c>
      <c r="D992" s="42"/>
      <c r="E992" s="41"/>
      <c r="F992" s="44">
        <f>Source!AL845</f>
        <v>744.55</v>
      </c>
      <c r="G992" s="45" t="s">
        <v>3</v>
      </c>
      <c r="H992" s="41">
        <f>Source!AW846</f>
        <v>1</v>
      </c>
      <c r="I992" s="44">
        <f>Source!P845</f>
        <v>119.13</v>
      </c>
      <c r="J992" s="41">
        <f>IF(Source!BC846&lt;&gt; 0, Source!BC846, 1)</f>
        <v>5.4</v>
      </c>
      <c r="K992" s="44">
        <f>Source!P846</f>
        <v>643.29999999999995</v>
      </c>
    </row>
    <row r="993" spans="1:29" ht="14.25" x14ac:dyDescent="0.2">
      <c r="A993" s="40"/>
      <c r="B993" s="40"/>
      <c r="C993" s="40" t="s">
        <v>2189</v>
      </c>
      <c r="D993" s="42" t="s">
        <v>2190</v>
      </c>
      <c r="E993" s="41">
        <f>Source!BZ846</f>
        <v>109</v>
      </c>
      <c r="F993" s="44"/>
      <c r="G993" s="43"/>
      <c r="H993" s="41"/>
      <c r="I993" s="44">
        <f>SUM(Q987:Q992)</f>
        <v>407.64</v>
      </c>
      <c r="J993" s="41">
        <f>Source!AT846</f>
        <v>109</v>
      </c>
      <c r="K993" s="44">
        <f>SUM(R987:R992)</f>
        <v>22970.42</v>
      </c>
    </row>
    <row r="994" spans="1:29" ht="14.25" x14ac:dyDescent="0.2">
      <c r="A994" s="40"/>
      <c r="B994" s="40"/>
      <c r="C994" s="40" t="s">
        <v>2191</v>
      </c>
      <c r="D994" s="42" t="s">
        <v>2190</v>
      </c>
      <c r="E994" s="41">
        <f>Source!CA846</f>
        <v>61</v>
      </c>
      <c r="F994" s="44"/>
      <c r="G994" s="43"/>
      <c r="H994" s="41"/>
      <c r="I994" s="44">
        <f>SUM(S987:S993)</f>
        <v>228.13</v>
      </c>
      <c r="J994" s="41">
        <f>Source!AU846</f>
        <v>61</v>
      </c>
      <c r="K994" s="44">
        <f>SUM(T987:T993)</f>
        <v>12855.01</v>
      </c>
    </row>
    <row r="995" spans="1:29" ht="28.5" x14ac:dyDescent="0.2">
      <c r="A995" s="47"/>
      <c r="B995" s="47"/>
      <c r="C995" s="47" t="s">
        <v>2192</v>
      </c>
      <c r="D995" s="48" t="s">
        <v>2193</v>
      </c>
      <c r="E995" s="49">
        <f>Source!AQ845</f>
        <v>112</v>
      </c>
      <c r="F995" s="50"/>
      <c r="G995" s="51" t="s">
        <v>2184</v>
      </c>
      <c r="H995" s="49">
        <f>Source!AV846</f>
        <v>1.0669999999999999</v>
      </c>
      <c r="I995" s="50">
        <f>Source!U845</f>
        <v>27.705807359999998</v>
      </c>
      <c r="J995" s="49"/>
      <c r="K995" s="50"/>
    </row>
    <row r="996" spans="1:29" ht="15" x14ac:dyDescent="0.2">
      <c r="C996" s="52" t="s">
        <v>2194</v>
      </c>
      <c r="H996" s="53">
        <f>I989+I990+I992+I993+I994+0-0-0</f>
        <v>1253.0700000000002</v>
      </c>
      <c r="I996" s="53"/>
      <c r="J996" s="53">
        <f>K989+K990+K992+K993+K994+0-0-0</f>
        <v>58992.12</v>
      </c>
      <c r="K996" s="53"/>
    </row>
    <row r="997" spans="1:29" ht="15" hidden="1" x14ac:dyDescent="0.2">
      <c r="C997" s="52" t="s">
        <v>2195</v>
      </c>
      <c r="H997" s="55">
        <f>0+0</f>
        <v>0</v>
      </c>
      <c r="I997" s="55"/>
      <c r="J997" s="55">
        <f>0+0</f>
        <v>0</v>
      </c>
      <c r="K997" s="55"/>
    </row>
    <row r="998" spans="1:29" ht="15" x14ac:dyDescent="0.2">
      <c r="C998" s="52" t="s">
        <v>2196</v>
      </c>
      <c r="H998" s="55">
        <f>I989+I990+I992+I993+I994+0</f>
        <v>1253.0700000000002</v>
      </c>
      <c r="I998" s="55"/>
      <c r="J998" s="55">
        <f>K989+K990+K992+K993+K994+0</f>
        <v>58992.12</v>
      </c>
      <c r="K998" s="55"/>
      <c r="O998" s="56">
        <f>I989+I990+I992+I993+I994+0</f>
        <v>1253.0700000000002</v>
      </c>
      <c r="P998" s="56">
        <f>K989+K990+K992+K993+K994+0</f>
        <v>58992.12</v>
      </c>
    </row>
    <row r="1000" spans="1:29" ht="42.75" x14ac:dyDescent="0.2">
      <c r="A1000" s="47">
        <v>171</v>
      </c>
      <c r="B1000" s="47" t="str">
        <f>Source!F847</f>
        <v>1.19-3-3</v>
      </c>
      <c r="C1000" s="47" t="s">
        <v>808</v>
      </c>
      <c r="D1000" s="48" t="str">
        <f>Source!H847</f>
        <v>м2</v>
      </c>
      <c r="E1000" s="49">
        <f>Source!I847</f>
        <v>16</v>
      </c>
      <c r="F1000" s="50">
        <f>Source!AL847</f>
        <v>104.91</v>
      </c>
      <c r="G1000" s="51" t="s">
        <v>3</v>
      </c>
      <c r="H1000" s="49">
        <f>Source!AW848</f>
        <v>1</v>
      </c>
      <c r="I1000" s="50">
        <f>Source!P847</f>
        <v>1678.56</v>
      </c>
      <c r="J1000" s="49">
        <f>IF(Source!BC848&lt;&gt; 0, Source!BC848, 1)</f>
        <v>18.38</v>
      </c>
      <c r="K1000" s="50">
        <f>Source!P848</f>
        <v>30851.93</v>
      </c>
      <c r="Q1000">
        <f>Source!X847</f>
        <v>0</v>
      </c>
      <c r="R1000">
        <f>Source!X848</f>
        <v>0</v>
      </c>
      <c r="S1000">
        <f>Source!Y847</f>
        <v>0</v>
      </c>
      <c r="T1000">
        <f>Source!Y848</f>
        <v>0</v>
      </c>
      <c r="U1000">
        <f>ROUND((175/100)*ROUND(Source!R847, 2), 2)</f>
        <v>0</v>
      </c>
      <c r="V1000">
        <f>ROUND((0/100)*ROUND(Source!R848, 2), 2)</f>
        <v>0</v>
      </c>
      <c r="AC1000">
        <v>3</v>
      </c>
    </row>
    <row r="1001" spans="1:29" ht="15" x14ac:dyDescent="0.2">
      <c r="C1001" s="52" t="s">
        <v>2196</v>
      </c>
      <c r="H1001" s="53">
        <f>I1000+0</f>
        <v>1678.56</v>
      </c>
      <c r="I1001" s="53"/>
      <c r="J1001" s="53">
        <f>K1000+0</f>
        <v>30851.93</v>
      </c>
      <c r="K1001" s="53"/>
      <c r="O1001" s="56">
        <f>I1000+0</f>
        <v>1678.56</v>
      </c>
      <c r="P1001" s="56">
        <f>K1000+0</f>
        <v>30851.93</v>
      </c>
    </row>
    <row r="1003" spans="1:29" ht="71.25" x14ac:dyDescent="0.2">
      <c r="A1003" s="40">
        <v>172</v>
      </c>
      <c r="B1003" s="40" t="str">
        <f>Source!F849</f>
        <v>3.20-7-6</v>
      </c>
      <c r="C1003" s="40" t="s">
        <v>817</v>
      </c>
      <c r="D1003" s="42" t="str">
        <f>Source!H849</f>
        <v>100 м2 поверхности воздуховодов</v>
      </c>
      <c r="E1003" s="41">
        <f>Source!I849</f>
        <v>0.18</v>
      </c>
      <c r="F1003" s="44"/>
      <c r="G1003" s="43"/>
      <c r="H1003" s="41"/>
      <c r="I1003" s="44"/>
      <c r="J1003" s="41"/>
      <c r="K1003" s="44"/>
      <c r="Q1003">
        <f>Source!X849</f>
        <v>337.89</v>
      </c>
      <c r="R1003">
        <f>Source!X850</f>
        <v>19040.05</v>
      </c>
      <c r="S1003">
        <f>Source!Y849</f>
        <v>189.09</v>
      </c>
      <c r="T1003">
        <f>Source!Y850</f>
        <v>10655.44</v>
      </c>
      <c r="U1003">
        <f>ROUND((175/100)*ROUND(Source!R849, 2), 2)</f>
        <v>112.35</v>
      </c>
      <c r="V1003">
        <f>ROUND((0/100)*ROUND(Source!R850, 2), 2)</f>
        <v>0</v>
      </c>
      <c r="AC1003">
        <v>0</v>
      </c>
    </row>
    <row r="1004" spans="1:29" x14ac:dyDescent="0.2">
      <c r="C1004" s="66" t="str">
        <f>"Объем: "&amp;Source!I849&amp;"=(15+"&amp;"3)/"&amp;"100"</f>
        <v>Объем: 0,18=(15+3)/100</v>
      </c>
    </row>
    <row r="1005" spans="1:29" ht="28.5" x14ac:dyDescent="0.2">
      <c r="A1005" s="40"/>
      <c r="B1005" s="40"/>
      <c r="C1005" s="40" t="s">
        <v>2183</v>
      </c>
      <c r="D1005" s="42"/>
      <c r="E1005" s="41"/>
      <c r="F1005" s="44">
        <f>Source!AO849</f>
        <v>883.19</v>
      </c>
      <c r="G1005" s="45" t="s">
        <v>2184</v>
      </c>
      <c r="H1005" s="41">
        <f>Source!AV850</f>
        <v>1.0669999999999999</v>
      </c>
      <c r="I1005" s="44">
        <f>Source!S849</f>
        <v>245.79</v>
      </c>
      <c r="J1005" s="41">
        <f>IF(Source!BA850&lt;&gt; 0, Source!BA850, 1)</f>
        <v>56.35</v>
      </c>
      <c r="K1005" s="44">
        <f>Source!S850</f>
        <v>13850.27</v>
      </c>
    </row>
    <row r="1006" spans="1:29" ht="28.5" x14ac:dyDescent="0.2">
      <c r="A1006" s="40"/>
      <c r="B1006" s="40"/>
      <c r="C1006" s="40" t="s">
        <v>2185</v>
      </c>
      <c r="D1006" s="42"/>
      <c r="E1006" s="41"/>
      <c r="F1006" s="44">
        <f>Source!AM849</f>
        <v>689.28</v>
      </c>
      <c r="G1006" s="45" t="s">
        <v>2186</v>
      </c>
      <c r="H1006" s="41">
        <f>Source!AV850</f>
        <v>1.0669999999999999</v>
      </c>
      <c r="I1006" s="44">
        <f>Source!Q849</f>
        <v>208.5</v>
      </c>
      <c r="J1006" s="41">
        <f>IF(Source!BB850&lt;&gt; 0, Source!BB850, 1)</f>
        <v>25.44</v>
      </c>
      <c r="K1006" s="44">
        <f>Source!Q850</f>
        <v>5304.24</v>
      </c>
    </row>
    <row r="1007" spans="1:29" ht="28.5" x14ac:dyDescent="0.2">
      <c r="A1007" s="40"/>
      <c r="B1007" s="40"/>
      <c r="C1007" s="40" t="s">
        <v>2187</v>
      </c>
      <c r="D1007" s="42"/>
      <c r="E1007" s="41"/>
      <c r="F1007" s="44">
        <f>Source!AN849</f>
        <v>212.23</v>
      </c>
      <c r="G1007" s="45" t="s">
        <v>2186</v>
      </c>
      <c r="H1007" s="41">
        <f>Source!AV850</f>
        <v>1.0669999999999999</v>
      </c>
      <c r="I1007" s="46">
        <f>Source!R849</f>
        <v>64.2</v>
      </c>
      <c r="J1007" s="41">
        <f>IF(Source!BS850&lt;&gt; 0, Source!BS850, 1)</f>
        <v>56.35</v>
      </c>
      <c r="K1007" s="46">
        <f>Source!R850</f>
        <v>3617.67</v>
      </c>
    </row>
    <row r="1008" spans="1:29" ht="14.25" x14ac:dyDescent="0.2">
      <c r="A1008" s="40"/>
      <c r="B1008" s="40"/>
      <c r="C1008" s="40" t="s">
        <v>2188</v>
      </c>
      <c r="D1008" s="42"/>
      <c r="E1008" s="41"/>
      <c r="F1008" s="44">
        <f>Source!AL849</f>
        <v>662.88</v>
      </c>
      <c r="G1008" s="45" t="s">
        <v>3</v>
      </c>
      <c r="H1008" s="41">
        <f>Source!AW850</f>
        <v>1</v>
      </c>
      <c r="I1008" s="44">
        <f>Source!P849</f>
        <v>119.32</v>
      </c>
      <c r="J1008" s="41">
        <f>IF(Source!BC850&lt;&gt; 0, Source!BC850, 1)</f>
        <v>5.39</v>
      </c>
      <c r="K1008" s="44">
        <f>Source!P850</f>
        <v>643.13</v>
      </c>
    </row>
    <row r="1009" spans="1:29" ht="14.25" x14ac:dyDescent="0.2">
      <c r="A1009" s="40"/>
      <c r="B1009" s="40"/>
      <c r="C1009" s="40" t="s">
        <v>2189</v>
      </c>
      <c r="D1009" s="42" t="s">
        <v>2190</v>
      </c>
      <c r="E1009" s="41">
        <f>Source!BZ850</f>
        <v>109</v>
      </c>
      <c r="F1009" s="44"/>
      <c r="G1009" s="43"/>
      <c r="H1009" s="41"/>
      <c r="I1009" s="44">
        <f>SUM(Q1003:Q1008)</f>
        <v>337.89</v>
      </c>
      <c r="J1009" s="41">
        <f>Source!AT850</f>
        <v>109</v>
      </c>
      <c r="K1009" s="44">
        <f>SUM(R1003:R1008)</f>
        <v>19040.05</v>
      </c>
    </row>
    <row r="1010" spans="1:29" ht="14.25" x14ac:dyDescent="0.2">
      <c r="A1010" s="40"/>
      <c r="B1010" s="40"/>
      <c r="C1010" s="40" t="s">
        <v>2191</v>
      </c>
      <c r="D1010" s="42" t="s">
        <v>2190</v>
      </c>
      <c r="E1010" s="41">
        <f>Source!CA850</f>
        <v>61</v>
      </c>
      <c r="F1010" s="44"/>
      <c r="G1010" s="43"/>
      <c r="H1010" s="41"/>
      <c r="I1010" s="44">
        <f>SUM(S1003:S1009)</f>
        <v>189.09</v>
      </c>
      <c r="J1010" s="41">
        <f>Source!AU850</f>
        <v>61</v>
      </c>
      <c r="K1010" s="44">
        <f>SUM(T1003:T1009)</f>
        <v>10655.44</v>
      </c>
    </row>
    <row r="1011" spans="1:29" ht="28.5" x14ac:dyDescent="0.2">
      <c r="A1011" s="47"/>
      <c r="B1011" s="47"/>
      <c r="C1011" s="47" t="s">
        <v>2192</v>
      </c>
      <c r="D1011" s="48" t="s">
        <v>2193</v>
      </c>
      <c r="E1011" s="49">
        <f>Source!AQ849</f>
        <v>77</v>
      </c>
      <c r="F1011" s="50"/>
      <c r="G1011" s="51" t="s">
        <v>2184</v>
      </c>
      <c r="H1011" s="49">
        <f>Source!AV850</f>
        <v>1.0669999999999999</v>
      </c>
      <c r="I1011" s="50">
        <f>Source!U849</f>
        <v>21.428710379999995</v>
      </c>
      <c r="J1011" s="49"/>
      <c r="K1011" s="50"/>
    </row>
    <row r="1012" spans="1:29" ht="15" x14ac:dyDescent="0.2">
      <c r="C1012" s="52" t="s">
        <v>2194</v>
      </c>
      <c r="H1012" s="53">
        <f>I1005+I1006+I1008+I1009+I1010+0-0-0</f>
        <v>1100.5899999999999</v>
      </c>
      <c r="I1012" s="53"/>
      <c r="J1012" s="53">
        <f>K1005+K1006+K1008+K1009+K1010+0-0-0</f>
        <v>49493.130000000005</v>
      </c>
      <c r="K1012" s="53"/>
    </row>
    <row r="1013" spans="1:29" ht="15" hidden="1" x14ac:dyDescent="0.2">
      <c r="C1013" s="52" t="s">
        <v>2195</v>
      </c>
      <c r="H1013" s="55">
        <f>0+0</f>
        <v>0</v>
      </c>
      <c r="I1013" s="55"/>
      <c r="J1013" s="55">
        <f>0+0</f>
        <v>0</v>
      </c>
      <c r="K1013" s="55"/>
    </row>
    <row r="1014" spans="1:29" ht="15" x14ac:dyDescent="0.2">
      <c r="C1014" s="52" t="s">
        <v>2196</v>
      </c>
      <c r="H1014" s="55">
        <f>I1005+I1006+I1008+I1009+I1010+0</f>
        <v>1100.5899999999999</v>
      </c>
      <c r="I1014" s="55"/>
      <c r="J1014" s="55">
        <f>K1005+K1006+K1008+K1009+K1010+0</f>
        <v>49493.130000000005</v>
      </c>
      <c r="K1014" s="55"/>
      <c r="O1014" s="56">
        <f>I1005+I1006+I1008+I1009+I1010+0</f>
        <v>1100.5899999999999</v>
      </c>
      <c r="P1014" s="56">
        <f>K1005+K1006+K1008+K1009+K1010+0</f>
        <v>49493.130000000005</v>
      </c>
    </row>
    <row r="1016" spans="1:29" ht="42.75" x14ac:dyDescent="0.2">
      <c r="A1016" s="47">
        <v>173</v>
      </c>
      <c r="B1016" s="47" t="str">
        <f>Source!F851</f>
        <v>1.19-3-3</v>
      </c>
      <c r="C1016" s="47" t="s">
        <v>808</v>
      </c>
      <c r="D1016" s="48" t="str">
        <f>Source!H851</f>
        <v>м2</v>
      </c>
      <c r="E1016" s="49">
        <f>Source!I851</f>
        <v>18</v>
      </c>
      <c r="F1016" s="50">
        <f>Source!AL851</f>
        <v>104.91</v>
      </c>
      <c r="G1016" s="51" t="s">
        <v>3</v>
      </c>
      <c r="H1016" s="49">
        <f>Source!AW852</f>
        <v>1</v>
      </c>
      <c r="I1016" s="50">
        <f>Source!P851</f>
        <v>1888.38</v>
      </c>
      <c r="J1016" s="49">
        <f>IF(Source!BC852&lt;&gt; 0, Source!BC852, 1)</f>
        <v>18.38</v>
      </c>
      <c r="K1016" s="50">
        <f>Source!P852</f>
        <v>34708.42</v>
      </c>
      <c r="Q1016">
        <f>Source!X851</f>
        <v>0</v>
      </c>
      <c r="R1016">
        <f>Source!X852</f>
        <v>0</v>
      </c>
      <c r="S1016">
        <f>Source!Y851</f>
        <v>0</v>
      </c>
      <c r="T1016">
        <f>Source!Y852</f>
        <v>0</v>
      </c>
      <c r="U1016">
        <f>ROUND((175/100)*ROUND(Source!R851, 2), 2)</f>
        <v>0</v>
      </c>
      <c r="V1016">
        <f>ROUND((0/100)*ROUND(Source!R852, 2), 2)</f>
        <v>0</v>
      </c>
      <c r="AC1016">
        <v>3</v>
      </c>
    </row>
    <row r="1017" spans="1:29" ht="15" x14ac:dyDescent="0.2">
      <c r="C1017" s="52" t="s">
        <v>2196</v>
      </c>
      <c r="H1017" s="53">
        <f>I1016+0</f>
        <v>1888.38</v>
      </c>
      <c r="I1017" s="53"/>
      <c r="J1017" s="53">
        <f>K1016+0</f>
        <v>34708.42</v>
      </c>
      <c r="K1017" s="53"/>
      <c r="O1017" s="56">
        <f>I1016+0</f>
        <v>1888.38</v>
      </c>
      <c r="P1017" s="56">
        <f>K1016+0</f>
        <v>34708.42</v>
      </c>
    </row>
    <row r="1019" spans="1:29" ht="71.25" x14ac:dyDescent="0.2">
      <c r="A1019" s="40">
        <v>174</v>
      </c>
      <c r="B1019" s="40" t="str">
        <f>Source!F853</f>
        <v>3.20-7-7</v>
      </c>
      <c r="C1019" s="40" t="s">
        <v>822</v>
      </c>
      <c r="D1019" s="42" t="str">
        <f>Source!H853</f>
        <v>100 м2 поверхности воздуховодов</v>
      </c>
      <c r="E1019" s="41">
        <f>Source!I853</f>
        <v>0.03</v>
      </c>
      <c r="F1019" s="44"/>
      <c r="G1019" s="43"/>
      <c r="H1019" s="41"/>
      <c r="I1019" s="44"/>
      <c r="J1019" s="41"/>
      <c r="K1019" s="44"/>
      <c r="Q1019">
        <f>Source!X853</f>
        <v>41.73</v>
      </c>
      <c r="R1019">
        <f>Source!X854</f>
        <v>2351.2199999999998</v>
      </c>
      <c r="S1019">
        <f>Source!Y853</f>
        <v>23.35</v>
      </c>
      <c r="T1019">
        <f>Source!Y854</f>
        <v>1315.82</v>
      </c>
      <c r="U1019">
        <f>ROUND((175/100)*ROUND(Source!R853, 2), 2)</f>
        <v>9.2799999999999994</v>
      </c>
      <c r="V1019">
        <f>ROUND((0/100)*ROUND(Source!R854, 2), 2)</f>
        <v>0</v>
      </c>
      <c r="AC1019">
        <v>0</v>
      </c>
    </row>
    <row r="1020" spans="1:29" x14ac:dyDescent="0.2">
      <c r="C1020" s="66" t="str">
        <f>"Объем: "&amp;Source!I853&amp;"=3/"&amp;"100"</f>
        <v>Объем: 0,03=3/100</v>
      </c>
    </row>
    <row r="1021" spans="1:29" ht="28.5" x14ac:dyDescent="0.2">
      <c r="A1021" s="40"/>
      <c r="B1021" s="40"/>
      <c r="C1021" s="40" t="s">
        <v>2183</v>
      </c>
      <c r="D1021" s="42"/>
      <c r="E1021" s="41"/>
      <c r="F1021" s="44">
        <f>Source!AO853</f>
        <v>711.14</v>
      </c>
      <c r="G1021" s="45" t="s">
        <v>2184</v>
      </c>
      <c r="H1021" s="41">
        <f>Source!AV854</f>
        <v>1.0669999999999999</v>
      </c>
      <c r="I1021" s="44">
        <f>Source!S853</f>
        <v>32.979999999999997</v>
      </c>
      <c r="J1021" s="41">
        <f>IF(Source!BA854&lt;&gt; 0, Source!BA854, 1)</f>
        <v>56.35</v>
      </c>
      <c r="K1021" s="44">
        <f>Source!S854</f>
        <v>1858.42</v>
      </c>
    </row>
    <row r="1022" spans="1:29" ht="28.5" x14ac:dyDescent="0.2">
      <c r="A1022" s="40"/>
      <c r="B1022" s="40"/>
      <c r="C1022" s="40" t="s">
        <v>2185</v>
      </c>
      <c r="D1022" s="42"/>
      <c r="E1022" s="41"/>
      <c r="F1022" s="44">
        <f>Source!AM853</f>
        <v>388.53</v>
      </c>
      <c r="G1022" s="45" t="s">
        <v>2186</v>
      </c>
      <c r="H1022" s="41">
        <f>Source!AV854</f>
        <v>1.0669999999999999</v>
      </c>
      <c r="I1022" s="44">
        <f>Source!Q853</f>
        <v>19.59</v>
      </c>
      <c r="J1022" s="41">
        <f>IF(Source!BB854&lt;&gt; 0, Source!BB854, 1)</f>
        <v>23.49</v>
      </c>
      <c r="K1022" s="44">
        <f>Source!Q854</f>
        <v>460.17</v>
      </c>
    </row>
    <row r="1023" spans="1:29" ht="28.5" x14ac:dyDescent="0.2">
      <c r="A1023" s="40"/>
      <c r="B1023" s="40"/>
      <c r="C1023" s="40" t="s">
        <v>2187</v>
      </c>
      <c r="D1023" s="42"/>
      <c r="E1023" s="41"/>
      <c r="F1023" s="44">
        <f>Source!AN853</f>
        <v>105.17</v>
      </c>
      <c r="G1023" s="45" t="s">
        <v>2186</v>
      </c>
      <c r="H1023" s="41">
        <f>Source!AV854</f>
        <v>1.0669999999999999</v>
      </c>
      <c r="I1023" s="46">
        <f>Source!R853</f>
        <v>5.3</v>
      </c>
      <c r="J1023" s="41">
        <f>IF(Source!BS854&lt;&gt; 0, Source!BS854, 1)</f>
        <v>56.35</v>
      </c>
      <c r="K1023" s="46">
        <f>Source!R854</f>
        <v>298.66000000000003</v>
      </c>
    </row>
    <row r="1024" spans="1:29" ht="14.25" x14ac:dyDescent="0.2">
      <c r="A1024" s="40"/>
      <c r="B1024" s="40"/>
      <c r="C1024" s="40" t="s">
        <v>2188</v>
      </c>
      <c r="D1024" s="42"/>
      <c r="E1024" s="41"/>
      <c r="F1024" s="44">
        <f>Source!AL853</f>
        <v>516.07000000000005</v>
      </c>
      <c r="G1024" s="45" t="s">
        <v>3</v>
      </c>
      <c r="H1024" s="41">
        <f>Source!AW854</f>
        <v>1</v>
      </c>
      <c r="I1024" s="44">
        <f>Source!P853</f>
        <v>15.48</v>
      </c>
      <c r="J1024" s="41">
        <f>IF(Source!BC854&lt;&gt; 0, Source!BC854, 1)</f>
        <v>5.63</v>
      </c>
      <c r="K1024" s="44">
        <f>Source!P854</f>
        <v>87.15</v>
      </c>
    </row>
    <row r="1025" spans="1:29" ht="14.25" x14ac:dyDescent="0.2">
      <c r="A1025" s="40"/>
      <c r="B1025" s="40"/>
      <c r="C1025" s="40" t="s">
        <v>2189</v>
      </c>
      <c r="D1025" s="42" t="s">
        <v>2190</v>
      </c>
      <c r="E1025" s="41">
        <f>Source!BZ854</f>
        <v>109</v>
      </c>
      <c r="F1025" s="44"/>
      <c r="G1025" s="43"/>
      <c r="H1025" s="41"/>
      <c r="I1025" s="44">
        <f>SUM(Q1019:Q1024)</f>
        <v>41.73</v>
      </c>
      <c r="J1025" s="41">
        <f>Source!AT854</f>
        <v>109</v>
      </c>
      <c r="K1025" s="44">
        <f>SUM(R1019:R1024)</f>
        <v>2351.2199999999998</v>
      </c>
    </row>
    <row r="1026" spans="1:29" ht="14.25" x14ac:dyDescent="0.2">
      <c r="A1026" s="40"/>
      <c r="B1026" s="40"/>
      <c r="C1026" s="40" t="s">
        <v>2191</v>
      </c>
      <c r="D1026" s="42" t="s">
        <v>2190</v>
      </c>
      <c r="E1026" s="41">
        <f>Source!CA854</f>
        <v>61</v>
      </c>
      <c r="F1026" s="44"/>
      <c r="G1026" s="43"/>
      <c r="H1026" s="41"/>
      <c r="I1026" s="44">
        <f>SUM(S1019:S1025)</f>
        <v>23.35</v>
      </c>
      <c r="J1026" s="41">
        <f>Source!AU854</f>
        <v>61</v>
      </c>
      <c r="K1026" s="44">
        <f>SUM(T1019:T1025)</f>
        <v>1315.82</v>
      </c>
    </row>
    <row r="1027" spans="1:29" ht="28.5" x14ac:dyDescent="0.2">
      <c r="A1027" s="47"/>
      <c r="B1027" s="47"/>
      <c r="C1027" s="47" t="s">
        <v>2192</v>
      </c>
      <c r="D1027" s="48" t="s">
        <v>2193</v>
      </c>
      <c r="E1027" s="49">
        <f>Source!AQ853</f>
        <v>62</v>
      </c>
      <c r="F1027" s="50"/>
      <c r="G1027" s="51" t="s">
        <v>2184</v>
      </c>
      <c r="H1027" s="49">
        <f>Source!AV854</f>
        <v>1.0669999999999999</v>
      </c>
      <c r="I1027" s="50">
        <f>Source!U853</f>
        <v>2.8757143799999993</v>
      </c>
      <c r="J1027" s="49"/>
      <c r="K1027" s="50"/>
    </row>
    <row r="1028" spans="1:29" ht="15" x14ac:dyDescent="0.2">
      <c r="C1028" s="52" t="s">
        <v>2194</v>
      </c>
      <c r="H1028" s="53">
        <f>I1021+I1022+I1024+I1025+I1026+0-0-0</f>
        <v>133.13</v>
      </c>
      <c r="I1028" s="53"/>
      <c r="J1028" s="53">
        <f>K1021+K1022+K1024+K1025+K1026+0-0-0</f>
        <v>6072.78</v>
      </c>
      <c r="K1028" s="53"/>
    </row>
    <row r="1029" spans="1:29" ht="15" hidden="1" x14ac:dyDescent="0.2">
      <c r="C1029" s="52" t="s">
        <v>2195</v>
      </c>
      <c r="H1029" s="55">
        <f>0+0</f>
        <v>0</v>
      </c>
      <c r="I1029" s="55"/>
      <c r="J1029" s="55">
        <f>0+0</f>
        <v>0</v>
      </c>
      <c r="K1029" s="55"/>
    </row>
    <row r="1030" spans="1:29" ht="15" x14ac:dyDescent="0.2">
      <c r="C1030" s="52" t="s">
        <v>2196</v>
      </c>
      <c r="H1030" s="55">
        <f>I1021+I1022+I1024+I1025+I1026+0</f>
        <v>133.13</v>
      </c>
      <c r="I1030" s="55"/>
      <c r="J1030" s="55">
        <f>K1021+K1022+K1024+K1025+K1026+0</f>
        <v>6072.78</v>
      </c>
      <c r="K1030" s="55"/>
      <c r="O1030" s="56">
        <f>I1021+I1022+I1024+I1025+I1026+0</f>
        <v>133.13</v>
      </c>
      <c r="P1030" s="56">
        <f>K1021+K1022+K1024+K1025+K1026+0</f>
        <v>6072.78</v>
      </c>
    </row>
    <row r="1032" spans="1:29" ht="42.75" x14ac:dyDescent="0.2">
      <c r="A1032" s="47">
        <v>175</v>
      </c>
      <c r="B1032" s="47" t="str">
        <f>Source!F855</f>
        <v>1.19-3-4</v>
      </c>
      <c r="C1032" s="47" t="s">
        <v>826</v>
      </c>
      <c r="D1032" s="48" t="str">
        <f>Source!H855</f>
        <v>м2</v>
      </c>
      <c r="E1032" s="49">
        <f>Source!I855</f>
        <v>3</v>
      </c>
      <c r="F1032" s="50">
        <f>Source!AL855</f>
        <v>110.5</v>
      </c>
      <c r="G1032" s="51" t="s">
        <v>3</v>
      </c>
      <c r="H1032" s="49">
        <f>Source!AW856</f>
        <v>1</v>
      </c>
      <c r="I1032" s="50">
        <f>Source!P855</f>
        <v>331.5</v>
      </c>
      <c r="J1032" s="49">
        <f>IF(Source!BC856&lt;&gt; 0, Source!BC856, 1)</f>
        <v>12.69</v>
      </c>
      <c r="K1032" s="50">
        <f>Source!P856</f>
        <v>4206.74</v>
      </c>
      <c r="Q1032">
        <f>Source!X855</f>
        <v>0</v>
      </c>
      <c r="R1032">
        <f>Source!X856</f>
        <v>0</v>
      </c>
      <c r="S1032">
        <f>Source!Y855</f>
        <v>0</v>
      </c>
      <c r="T1032">
        <f>Source!Y856</f>
        <v>0</v>
      </c>
      <c r="U1032">
        <f>ROUND((175/100)*ROUND(Source!R855, 2), 2)</f>
        <v>0</v>
      </c>
      <c r="V1032">
        <f>ROUND((0/100)*ROUND(Source!R856, 2), 2)</f>
        <v>0</v>
      </c>
      <c r="AC1032">
        <v>3</v>
      </c>
    </row>
    <row r="1033" spans="1:29" ht="15" x14ac:dyDescent="0.2">
      <c r="C1033" s="52" t="s">
        <v>2196</v>
      </c>
      <c r="H1033" s="53">
        <f>I1032+0</f>
        <v>331.5</v>
      </c>
      <c r="I1033" s="53"/>
      <c r="J1033" s="53">
        <f>K1032+0</f>
        <v>4206.74</v>
      </c>
      <c r="K1033" s="53"/>
      <c r="O1033" s="56">
        <f>I1032+0</f>
        <v>331.5</v>
      </c>
      <c r="P1033" s="56">
        <f>K1032+0</f>
        <v>4206.74</v>
      </c>
    </row>
    <row r="1035" spans="1:29" ht="57" x14ac:dyDescent="0.2">
      <c r="A1035" s="47">
        <v>176</v>
      </c>
      <c r="B1035" s="47" t="str">
        <f>Source!F857</f>
        <v>1.19-3-19</v>
      </c>
      <c r="C1035" s="47" t="s">
        <v>386</v>
      </c>
      <c r="D1035" s="48" t="str">
        <f>Source!H857</f>
        <v>м2</v>
      </c>
      <c r="E1035" s="49">
        <f>Source!I857</f>
        <v>320</v>
      </c>
      <c r="F1035" s="50">
        <f>Source!AL857</f>
        <v>472.88</v>
      </c>
      <c r="G1035" s="51" t="s">
        <v>3</v>
      </c>
      <c r="H1035" s="49">
        <f>Source!AW858</f>
        <v>1</v>
      </c>
      <c r="I1035" s="50">
        <f>Source!P857</f>
        <v>151321.60000000001</v>
      </c>
      <c r="J1035" s="49">
        <f>IF(Source!BC858&lt;&gt; 0, Source!BC858, 1)</f>
        <v>4.04</v>
      </c>
      <c r="K1035" s="50">
        <f>Source!P858</f>
        <v>611339.26</v>
      </c>
      <c r="Q1035">
        <f>Source!X857</f>
        <v>0</v>
      </c>
      <c r="R1035">
        <f>Source!X858</f>
        <v>0</v>
      </c>
      <c r="S1035">
        <f>Source!Y857</f>
        <v>0</v>
      </c>
      <c r="T1035">
        <f>Source!Y858</f>
        <v>0</v>
      </c>
      <c r="U1035">
        <f>ROUND((175/100)*ROUND(Source!R857, 2), 2)</f>
        <v>0</v>
      </c>
      <c r="V1035">
        <f>ROUND((0/100)*ROUND(Source!R858, 2), 2)</f>
        <v>0</v>
      </c>
      <c r="AC1035">
        <v>3</v>
      </c>
    </row>
    <row r="1036" spans="1:29" ht="15" x14ac:dyDescent="0.2">
      <c r="C1036" s="52" t="s">
        <v>2196</v>
      </c>
      <c r="H1036" s="53">
        <f>I1035+0</f>
        <v>151321.60000000001</v>
      </c>
      <c r="I1036" s="53"/>
      <c r="J1036" s="53">
        <f>K1035+0</f>
        <v>611339.26</v>
      </c>
      <c r="K1036" s="53"/>
      <c r="O1036" s="56">
        <f>I1035+0</f>
        <v>151321.60000000001</v>
      </c>
      <c r="P1036" s="56">
        <f>K1035+0</f>
        <v>611339.26</v>
      </c>
    </row>
    <row r="1039" spans="1:29" ht="15" x14ac:dyDescent="0.25">
      <c r="A1039" s="65" t="str">
        <f>CONCATENATE("Итого по подразделу: ",IF(Source!G860&lt;&gt;"Новый подраздел", Source!G860, ""))</f>
        <v>Итого по подразделу: Воздуховоды</v>
      </c>
      <c r="B1039" s="65"/>
      <c r="C1039" s="65"/>
      <c r="D1039" s="65"/>
      <c r="E1039" s="65"/>
      <c r="F1039" s="65"/>
      <c r="G1039" s="65"/>
      <c r="H1039" s="55">
        <f>SUM(O890:O1038)</f>
        <v>233586.06000000003</v>
      </c>
      <c r="I1039" s="54"/>
      <c r="J1039" s="55">
        <f>SUM(P890:P1038)</f>
        <v>2423160.6799999997</v>
      </c>
      <c r="K1039" s="54"/>
    </row>
    <row r="1040" spans="1:29" hidden="1" x14ac:dyDescent="0.2">
      <c r="A1040" t="s">
        <v>2216</v>
      </c>
      <c r="I1040">
        <f>SUM(W890:W1039)</f>
        <v>0</v>
      </c>
      <c r="J1040">
        <f>SUM(X890:X1039)</f>
        <v>0</v>
      </c>
    </row>
    <row r="1041" spans="1:29" hidden="1" x14ac:dyDescent="0.2">
      <c r="A1041" t="s">
        <v>2217</v>
      </c>
      <c r="I1041">
        <f>SUM(Y890:Y1040)</f>
        <v>0</v>
      </c>
      <c r="J1041">
        <f>SUM(Z890:Z1040)</f>
        <v>0</v>
      </c>
    </row>
    <row r="1043" spans="1:29" ht="16.5" x14ac:dyDescent="0.2">
      <c r="A1043" s="39" t="str">
        <f>CONCATENATE("Подраздел: ",IF(Source!G890&lt;&gt;"Новый подраздел", Source!G890, ""))</f>
        <v>Подраздел: Клапаны противопожарные нормально-закрытые EI60 с электроприводом 220В</v>
      </c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</row>
    <row r="1044" spans="1:29" ht="42.75" x14ac:dyDescent="0.2">
      <c r="A1044" s="40">
        <v>177</v>
      </c>
      <c r="B1044" s="40" t="str">
        <f>Source!F894</f>
        <v>3.20-11-16</v>
      </c>
      <c r="C1044" s="40" t="s">
        <v>832</v>
      </c>
      <c r="D1044" s="42" t="str">
        <f>Source!H894</f>
        <v>1 клапан</v>
      </c>
      <c r="E1044" s="41">
        <f>Source!I894</f>
        <v>43</v>
      </c>
      <c r="F1044" s="44"/>
      <c r="G1044" s="43"/>
      <c r="H1044" s="41"/>
      <c r="I1044" s="44"/>
      <c r="J1044" s="41"/>
      <c r="K1044" s="44"/>
      <c r="Q1044">
        <f>Source!X894</f>
        <v>4029.05</v>
      </c>
      <c r="R1044">
        <f>Source!X895</f>
        <v>227037.2</v>
      </c>
      <c r="S1044">
        <f>Source!Y894</f>
        <v>2254.79</v>
      </c>
      <c r="T1044">
        <f>Source!Y895</f>
        <v>127057.52</v>
      </c>
      <c r="U1044">
        <f>ROUND((175/100)*ROUND(Source!R894, 2), 2)</f>
        <v>55.65</v>
      </c>
      <c r="V1044">
        <f>ROUND((0/100)*ROUND(Source!R895, 2), 2)</f>
        <v>0</v>
      </c>
      <c r="AC1044">
        <v>0</v>
      </c>
    </row>
    <row r="1045" spans="1:29" ht="25.5" x14ac:dyDescent="0.2">
      <c r="C1045" s="66" t="str">
        <f>"Объем: "&amp;Source!I894&amp;"=1+"&amp;"1+"&amp;"1+"&amp;"1+"&amp;"7+"&amp;"6+"&amp;"2+"&amp;"1+"&amp;"10+"&amp;"1+"&amp;"1+"&amp;"1+"&amp;"2+"&amp;"3+"&amp;"4+"&amp;"1"</f>
        <v>Объем: 43=1+1+1+1+7+6+2+1+10+1+1+1+2+3+4+1</v>
      </c>
    </row>
    <row r="1046" spans="1:29" ht="14.25" x14ac:dyDescent="0.2">
      <c r="A1046" s="40"/>
      <c r="B1046" s="40"/>
      <c r="C1046" s="40" t="s">
        <v>2183</v>
      </c>
      <c r="D1046" s="42"/>
      <c r="E1046" s="41"/>
      <c r="F1046" s="44">
        <f>Source!AO894</f>
        <v>63.39</v>
      </c>
      <c r="G1046" s="45" t="s">
        <v>2257</v>
      </c>
      <c r="H1046" s="41">
        <f>Source!AV895</f>
        <v>1.0669999999999999</v>
      </c>
      <c r="I1046" s="44">
        <f>Source!S894</f>
        <v>3664.58</v>
      </c>
      <c r="J1046" s="41">
        <f>IF(Source!BA895&lt;&gt; 0, Source!BA895, 1)</f>
        <v>56.35</v>
      </c>
      <c r="K1046" s="44">
        <f>Source!S895</f>
        <v>206499.08</v>
      </c>
    </row>
    <row r="1047" spans="1:29" ht="14.25" x14ac:dyDescent="0.2">
      <c r="A1047" s="40"/>
      <c r="B1047" s="40"/>
      <c r="C1047" s="40" t="s">
        <v>2185</v>
      </c>
      <c r="D1047" s="42"/>
      <c r="E1047" s="41"/>
      <c r="F1047" s="44">
        <f>Source!AM894</f>
        <v>4.72</v>
      </c>
      <c r="G1047" s="45" t="s">
        <v>2257</v>
      </c>
      <c r="H1047" s="41">
        <f>Source!AV895</f>
        <v>1.0669999999999999</v>
      </c>
      <c r="I1047" s="44">
        <f>Source!Q894</f>
        <v>272.86</v>
      </c>
      <c r="J1047" s="41">
        <f>IF(Source!BB895&lt;&gt; 0, Source!BB895, 1)</f>
        <v>15.34</v>
      </c>
      <c r="K1047" s="44">
        <f>Source!Q895</f>
        <v>4185.67</v>
      </c>
    </row>
    <row r="1048" spans="1:29" ht="14.25" x14ac:dyDescent="0.2">
      <c r="A1048" s="40"/>
      <c r="B1048" s="40"/>
      <c r="C1048" s="40" t="s">
        <v>2187</v>
      </c>
      <c r="D1048" s="42"/>
      <c r="E1048" s="41"/>
      <c r="F1048" s="44">
        <f>Source!AN894</f>
        <v>0.55000000000000004</v>
      </c>
      <c r="G1048" s="45" t="s">
        <v>2257</v>
      </c>
      <c r="H1048" s="41">
        <f>Source!AV895</f>
        <v>1.0669999999999999</v>
      </c>
      <c r="I1048" s="46">
        <f>Source!R894</f>
        <v>31.8</v>
      </c>
      <c r="J1048" s="41">
        <f>IF(Source!BS895&lt;&gt; 0, Source!BS895, 1)</f>
        <v>56.35</v>
      </c>
      <c r="K1048" s="46">
        <f>Source!R895</f>
        <v>1791.93</v>
      </c>
    </row>
    <row r="1049" spans="1:29" ht="14.25" x14ac:dyDescent="0.2">
      <c r="A1049" s="40"/>
      <c r="B1049" s="40"/>
      <c r="C1049" s="40" t="s">
        <v>2188</v>
      </c>
      <c r="D1049" s="42"/>
      <c r="E1049" s="41"/>
      <c r="F1049" s="44">
        <f>Source!AL894</f>
        <v>31.62</v>
      </c>
      <c r="G1049" s="45" t="s">
        <v>3</v>
      </c>
      <c r="H1049" s="41">
        <f>Source!AW895</f>
        <v>1</v>
      </c>
      <c r="I1049" s="44">
        <f>Source!P894</f>
        <v>1359.66</v>
      </c>
      <c r="J1049" s="41">
        <f>IF(Source!BC895&lt;&gt; 0, Source!BC895, 1)</f>
        <v>14.94</v>
      </c>
      <c r="K1049" s="44">
        <f>Source!P895</f>
        <v>20313.32</v>
      </c>
    </row>
    <row r="1050" spans="1:29" ht="28.5" x14ac:dyDescent="0.2">
      <c r="A1050" s="40" t="s">
        <v>834</v>
      </c>
      <c r="B1050" s="40" t="str">
        <f>Source!F896</f>
        <v>1.1-1-60</v>
      </c>
      <c r="C1050" s="40" t="s">
        <v>546</v>
      </c>
      <c r="D1050" s="42" t="str">
        <f>Source!H896</f>
        <v>т</v>
      </c>
      <c r="E1050" s="41">
        <f>Source!I896</f>
        <v>3.44E-2</v>
      </c>
      <c r="F1050" s="44">
        <f>Source!AK896</f>
        <v>22524.65</v>
      </c>
      <c r="G1050" s="45" t="s">
        <v>3</v>
      </c>
      <c r="H1050" s="41">
        <f>Source!AW897</f>
        <v>1</v>
      </c>
      <c r="I1050" s="44">
        <f>Source!O896</f>
        <v>774.85</v>
      </c>
      <c r="J1050" s="41">
        <f>IF(Source!BC897&lt;&gt; 0, Source!BC897, 1)</f>
        <v>5.93</v>
      </c>
      <c r="K1050" s="44">
        <f>Source!O897</f>
        <v>4594.8599999999997</v>
      </c>
      <c r="Q1050">
        <f>Source!X896</f>
        <v>0</v>
      </c>
      <c r="R1050">
        <f>Source!X897</f>
        <v>0</v>
      </c>
      <c r="S1050">
        <f>Source!Y896</f>
        <v>0</v>
      </c>
      <c r="T1050">
        <f>Source!Y897</f>
        <v>0</v>
      </c>
      <c r="U1050">
        <f>ROUND((175/100)*ROUND(Source!R896, 2), 2)</f>
        <v>0</v>
      </c>
      <c r="V1050">
        <f>ROUND((0/100)*ROUND(Source!R897, 2), 2)</f>
        <v>0</v>
      </c>
      <c r="AC1050">
        <v>3</v>
      </c>
    </row>
    <row r="1051" spans="1:29" ht="14.25" x14ac:dyDescent="0.2">
      <c r="A1051" s="40"/>
      <c r="B1051" s="40"/>
      <c r="C1051" s="40" t="s">
        <v>2189</v>
      </c>
      <c r="D1051" s="42" t="s">
        <v>2190</v>
      </c>
      <c r="E1051" s="41">
        <f>Source!BZ895</f>
        <v>109</v>
      </c>
      <c r="F1051" s="44"/>
      <c r="G1051" s="43"/>
      <c r="H1051" s="41"/>
      <c r="I1051" s="44">
        <f>SUM(Q1044:Q1050)</f>
        <v>4029.05</v>
      </c>
      <c r="J1051" s="41">
        <f>Source!AT895</f>
        <v>109</v>
      </c>
      <c r="K1051" s="44">
        <f>SUM(R1044:R1050)</f>
        <v>227037.2</v>
      </c>
    </row>
    <row r="1052" spans="1:29" ht="14.25" x14ac:dyDescent="0.2">
      <c r="A1052" s="40"/>
      <c r="B1052" s="40"/>
      <c r="C1052" s="40" t="s">
        <v>2191</v>
      </c>
      <c r="D1052" s="42" t="s">
        <v>2190</v>
      </c>
      <c r="E1052" s="41">
        <f>Source!CA895</f>
        <v>61</v>
      </c>
      <c r="F1052" s="44"/>
      <c r="G1052" s="43"/>
      <c r="H1052" s="41"/>
      <c r="I1052" s="44">
        <f>SUM(S1044:S1051)</f>
        <v>2254.79</v>
      </c>
      <c r="J1052" s="41">
        <f>Source!AU895</f>
        <v>61</v>
      </c>
      <c r="K1052" s="44">
        <f>SUM(T1044:T1051)</f>
        <v>127057.52</v>
      </c>
    </row>
    <row r="1053" spans="1:29" ht="14.25" x14ac:dyDescent="0.2">
      <c r="A1053" s="47"/>
      <c r="B1053" s="47"/>
      <c r="C1053" s="47" t="s">
        <v>2192</v>
      </c>
      <c r="D1053" s="48" t="s">
        <v>2193</v>
      </c>
      <c r="E1053" s="49">
        <f>Source!AQ894</f>
        <v>5.46</v>
      </c>
      <c r="F1053" s="50"/>
      <c r="G1053" s="51" t="s">
        <v>2257</v>
      </c>
      <c r="H1053" s="49">
        <f>Source!AV895</f>
        <v>1.0669999999999999</v>
      </c>
      <c r="I1053" s="50">
        <f>Source!U894</f>
        <v>315.64292759999995</v>
      </c>
      <c r="J1053" s="49"/>
      <c r="K1053" s="50"/>
    </row>
    <row r="1054" spans="1:29" ht="15" x14ac:dyDescent="0.2">
      <c r="C1054" s="52" t="s">
        <v>2194</v>
      </c>
      <c r="H1054" s="53">
        <f>I1046+I1047+I1049+I1051+I1052+SUM(I1050:I1050)-SUMIF(AC1050:AC1050, 5, I1050:I1050)-SUMIF(AC1050:AC1050, 6, I1050:I1050)</f>
        <v>12355.790000000003</v>
      </c>
      <c r="I1054" s="53"/>
      <c r="J1054" s="53">
        <f>K1046+K1047+K1049+K1051+K1052+SUM(K1050:K1050)-SUMIF(AC1050:AC1050, 5, K1050:K1050)-SUMIF(AC1050:AC1050, 6, K1050:K1050)</f>
        <v>589687.65</v>
      </c>
      <c r="K1054" s="53"/>
    </row>
    <row r="1055" spans="1:29" ht="15" hidden="1" x14ac:dyDescent="0.2">
      <c r="C1055" s="52" t="s">
        <v>2195</v>
      </c>
      <c r="H1055" s="55">
        <f>SUMIF(AC1050:AC1050, 5, I1050:I1050)+SUMIF(AC1050:AC1050, 6, I1050:I1050)</f>
        <v>0</v>
      </c>
      <c r="I1055" s="55"/>
      <c r="J1055" s="55">
        <f>SUMIF(AC1050:AC1050, 5, K1050:K1050)+SUMIF(AC1050:AC1050, 6, K1050:K1050)</f>
        <v>0</v>
      </c>
      <c r="K1055" s="55"/>
    </row>
    <row r="1056" spans="1:29" ht="15" x14ac:dyDescent="0.2">
      <c r="C1056" s="52" t="s">
        <v>2196</v>
      </c>
      <c r="H1056" s="55">
        <f>I1046+I1047+I1049+I1051+I1052+SUM(I1050:I1050)</f>
        <v>12355.790000000003</v>
      </c>
      <c r="I1056" s="55"/>
      <c r="J1056" s="55">
        <f>K1046+K1047+K1049+K1051+K1052+SUM(K1050:K1050)</f>
        <v>589687.65</v>
      </c>
      <c r="K1056" s="55"/>
      <c r="O1056" s="56">
        <f>I1046+I1047+I1049+I1051+I1052+SUM(I1050:I1050)</f>
        <v>12355.790000000003</v>
      </c>
      <c r="P1056" s="56">
        <f>K1046+K1047+K1049+K1051+K1052+SUM(K1050:K1050)</f>
        <v>589687.65</v>
      </c>
    </row>
    <row r="1058" spans="1:29" ht="82.5" x14ac:dyDescent="0.2">
      <c r="A1058" s="57">
        <v>178</v>
      </c>
      <c r="B1058" s="57" t="str">
        <f>Source!F898</f>
        <v>КА, п.90</v>
      </c>
      <c r="C1058" s="57" t="s">
        <v>2316</v>
      </c>
      <c r="D1058" s="58" t="str">
        <f>Source!H898</f>
        <v>ШТ</v>
      </c>
      <c r="E1058" s="59">
        <f>Source!I898</f>
        <v>1</v>
      </c>
      <c r="F1058" s="60">
        <f>Source!AL898</f>
        <v>6771.94</v>
      </c>
      <c r="G1058" s="61" t="s">
        <v>3</v>
      </c>
      <c r="H1058" s="59">
        <f>Source!AW899</f>
        <v>1</v>
      </c>
      <c r="I1058" s="60">
        <f>Source!P898</f>
        <v>6771.94</v>
      </c>
      <c r="J1058" s="59">
        <f>IF(Source!BC899&lt;&gt; 0, Source!BC899, 1)</f>
        <v>7.57</v>
      </c>
      <c r="K1058" s="60">
        <f>Source!P899</f>
        <v>51263.59</v>
      </c>
      <c r="Q1058">
        <f>Source!X898</f>
        <v>0</v>
      </c>
      <c r="R1058">
        <f>Source!X899</f>
        <v>0</v>
      </c>
      <c r="S1058">
        <f>Source!Y898</f>
        <v>0</v>
      </c>
      <c r="T1058">
        <f>Source!Y899</f>
        <v>0</v>
      </c>
      <c r="U1058">
        <f>ROUND((175/100)*ROUND(Source!R898, 2), 2)</f>
        <v>0</v>
      </c>
      <c r="V1058">
        <f>ROUND((0/100)*ROUND(Source!R899, 2), 2)</f>
        <v>0</v>
      </c>
      <c r="AC1058">
        <v>5</v>
      </c>
    </row>
    <row r="1059" spans="1:29" ht="15" x14ac:dyDescent="0.2">
      <c r="A1059" s="62"/>
      <c r="B1059" s="62"/>
      <c r="C1059" s="63" t="s">
        <v>2196</v>
      </c>
      <c r="D1059" s="62"/>
      <c r="E1059" s="62"/>
      <c r="F1059" s="62"/>
      <c r="G1059" s="62"/>
      <c r="H1059" s="64">
        <f>I1058+0</f>
        <v>6771.94</v>
      </c>
      <c r="I1059" s="64"/>
      <c r="J1059" s="64">
        <f>K1058+0</f>
        <v>51263.59</v>
      </c>
      <c r="K1059" s="64"/>
      <c r="O1059" s="56">
        <f>I1058+0</f>
        <v>6771.94</v>
      </c>
      <c r="P1059" s="56">
        <f>K1058+0</f>
        <v>51263.59</v>
      </c>
    </row>
    <row r="1061" spans="1:29" ht="82.5" x14ac:dyDescent="0.2">
      <c r="A1061" s="57">
        <v>179</v>
      </c>
      <c r="B1061" s="57" t="str">
        <f>Source!F900</f>
        <v>КА, п.91</v>
      </c>
      <c r="C1061" s="57" t="s">
        <v>2317</v>
      </c>
      <c r="D1061" s="58" t="str">
        <f>Source!H900</f>
        <v>ШТ</v>
      </c>
      <c r="E1061" s="59">
        <f>Source!I900</f>
        <v>1</v>
      </c>
      <c r="F1061" s="60">
        <f>Source!AL900</f>
        <v>6455.920000000001</v>
      </c>
      <c r="G1061" s="61" t="s">
        <v>3</v>
      </c>
      <c r="H1061" s="59">
        <f>Source!AW901</f>
        <v>1</v>
      </c>
      <c r="I1061" s="60">
        <f>Source!P900</f>
        <v>6455.92</v>
      </c>
      <c r="J1061" s="59">
        <f>IF(Source!BC901&lt;&gt; 0, Source!BC901, 1)</f>
        <v>7.57</v>
      </c>
      <c r="K1061" s="60">
        <f>Source!P901</f>
        <v>48871.31</v>
      </c>
      <c r="Q1061">
        <f>Source!X900</f>
        <v>0</v>
      </c>
      <c r="R1061">
        <f>Source!X901</f>
        <v>0</v>
      </c>
      <c r="S1061">
        <f>Source!Y900</f>
        <v>0</v>
      </c>
      <c r="T1061">
        <f>Source!Y901</f>
        <v>0</v>
      </c>
      <c r="U1061">
        <f>ROUND((175/100)*ROUND(Source!R900, 2), 2)</f>
        <v>0</v>
      </c>
      <c r="V1061">
        <f>ROUND((0/100)*ROUND(Source!R901, 2), 2)</f>
        <v>0</v>
      </c>
      <c r="AC1061">
        <v>5</v>
      </c>
    </row>
    <row r="1062" spans="1:29" ht="15" x14ac:dyDescent="0.2">
      <c r="A1062" s="62"/>
      <c r="B1062" s="62"/>
      <c r="C1062" s="63" t="s">
        <v>2196</v>
      </c>
      <c r="D1062" s="62"/>
      <c r="E1062" s="62"/>
      <c r="F1062" s="62"/>
      <c r="G1062" s="62"/>
      <c r="H1062" s="64">
        <f>I1061+0</f>
        <v>6455.92</v>
      </c>
      <c r="I1062" s="64"/>
      <c r="J1062" s="64">
        <f>K1061+0</f>
        <v>48871.31</v>
      </c>
      <c r="K1062" s="64"/>
      <c r="O1062" s="56">
        <f>I1061+0</f>
        <v>6455.92</v>
      </c>
      <c r="P1062" s="56">
        <f>K1061+0</f>
        <v>48871.31</v>
      </c>
    </row>
    <row r="1064" spans="1:29" ht="82.5" x14ac:dyDescent="0.2">
      <c r="A1064" s="57">
        <v>180</v>
      </c>
      <c r="B1064" s="57" t="str">
        <f>Source!F902</f>
        <v>КА, п.92</v>
      </c>
      <c r="C1064" s="57" t="s">
        <v>2318</v>
      </c>
      <c r="D1064" s="58" t="str">
        <f>Source!H902</f>
        <v>ШТ</v>
      </c>
      <c r="E1064" s="59">
        <f>Source!I902</f>
        <v>1</v>
      </c>
      <c r="F1064" s="60">
        <f>Source!AL902</f>
        <v>5993.1799999999994</v>
      </c>
      <c r="G1064" s="61" t="s">
        <v>3</v>
      </c>
      <c r="H1064" s="59">
        <f>Source!AW903</f>
        <v>1</v>
      </c>
      <c r="I1064" s="60">
        <f>Source!P902</f>
        <v>5993.18</v>
      </c>
      <c r="J1064" s="59">
        <f>IF(Source!BC903&lt;&gt; 0, Source!BC903, 1)</f>
        <v>7.57</v>
      </c>
      <c r="K1064" s="60">
        <f>Source!P903</f>
        <v>45368.37</v>
      </c>
      <c r="Q1064">
        <f>Source!X902</f>
        <v>0</v>
      </c>
      <c r="R1064">
        <f>Source!X903</f>
        <v>0</v>
      </c>
      <c r="S1064">
        <f>Source!Y902</f>
        <v>0</v>
      </c>
      <c r="T1064">
        <f>Source!Y903</f>
        <v>0</v>
      </c>
      <c r="U1064">
        <f>ROUND((175/100)*ROUND(Source!R902, 2), 2)</f>
        <v>0</v>
      </c>
      <c r="V1064">
        <f>ROUND((0/100)*ROUND(Source!R903, 2), 2)</f>
        <v>0</v>
      </c>
      <c r="AC1064">
        <v>5</v>
      </c>
    </row>
    <row r="1065" spans="1:29" ht="15" x14ac:dyDescent="0.2">
      <c r="A1065" s="62"/>
      <c r="B1065" s="62"/>
      <c r="C1065" s="63" t="s">
        <v>2196</v>
      </c>
      <c r="D1065" s="62"/>
      <c r="E1065" s="62"/>
      <c r="F1065" s="62"/>
      <c r="G1065" s="62"/>
      <c r="H1065" s="64">
        <f>I1064+0</f>
        <v>5993.18</v>
      </c>
      <c r="I1065" s="64"/>
      <c r="J1065" s="64">
        <f>K1064+0</f>
        <v>45368.37</v>
      </c>
      <c r="K1065" s="64"/>
      <c r="O1065" s="56">
        <f>I1064+0</f>
        <v>5993.18</v>
      </c>
      <c r="P1065" s="56">
        <f>K1064+0</f>
        <v>45368.37</v>
      </c>
    </row>
    <row r="1067" spans="1:29" ht="82.5" x14ac:dyDescent="0.2">
      <c r="A1067" s="57">
        <v>181</v>
      </c>
      <c r="B1067" s="57" t="str">
        <f>Source!F904</f>
        <v>КА, п.93</v>
      </c>
      <c r="C1067" s="57" t="s">
        <v>2319</v>
      </c>
      <c r="D1067" s="58" t="str">
        <f>Source!H904</f>
        <v>ШТ</v>
      </c>
      <c r="E1067" s="59">
        <f>Source!I904</f>
        <v>1</v>
      </c>
      <c r="F1067" s="60">
        <f>Source!AL904</f>
        <v>5643.29</v>
      </c>
      <c r="G1067" s="61" t="s">
        <v>3</v>
      </c>
      <c r="H1067" s="59">
        <f>Source!AW905</f>
        <v>1</v>
      </c>
      <c r="I1067" s="60">
        <f>Source!P904</f>
        <v>5643.29</v>
      </c>
      <c r="J1067" s="59">
        <f>IF(Source!BC905&lt;&gt; 0, Source!BC905, 1)</f>
        <v>7.57</v>
      </c>
      <c r="K1067" s="60">
        <f>Source!P905</f>
        <v>42719.71</v>
      </c>
      <c r="Q1067">
        <f>Source!X904</f>
        <v>0</v>
      </c>
      <c r="R1067">
        <f>Source!X905</f>
        <v>0</v>
      </c>
      <c r="S1067">
        <f>Source!Y904</f>
        <v>0</v>
      </c>
      <c r="T1067">
        <f>Source!Y905</f>
        <v>0</v>
      </c>
      <c r="U1067">
        <f>ROUND((175/100)*ROUND(Source!R904, 2), 2)</f>
        <v>0</v>
      </c>
      <c r="V1067">
        <f>ROUND((0/100)*ROUND(Source!R905, 2), 2)</f>
        <v>0</v>
      </c>
      <c r="AC1067">
        <v>5</v>
      </c>
    </row>
    <row r="1068" spans="1:29" ht="15" x14ac:dyDescent="0.2">
      <c r="A1068" s="62"/>
      <c r="B1068" s="62"/>
      <c r="C1068" s="63" t="s">
        <v>2196</v>
      </c>
      <c r="D1068" s="62"/>
      <c r="E1068" s="62"/>
      <c r="F1068" s="62"/>
      <c r="G1068" s="62"/>
      <c r="H1068" s="64">
        <f>I1067+0</f>
        <v>5643.29</v>
      </c>
      <c r="I1068" s="64"/>
      <c r="J1068" s="64">
        <f>K1067+0</f>
        <v>42719.71</v>
      </c>
      <c r="K1068" s="64"/>
      <c r="O1068" s="56">
        <f>I1067+0</f>
        <v>5643.29</v>
      </c>
      <c r="P1068" s="56">
        <f>K1067+0</f>
        <v>42719.71</v>
      </c>
    </row>
    <row r="1070" spans="1:29" ht="82.5" x14ac:dyDescent="0.2">
      <c r="A1070" s="57">
        <v>182</v>
      </c>
      <c r="B1070" s="57" t="str">
        <f>Source!F906</f>
        <v>КА, п.94</v>
      </c>
      <c r="C1070" s="57" t="s">
        <v>2320</v>
      </c>
      <c r="D1070" s="58" t="str">
        <f>Source!H906</f>
        <v>ШТ</v>
      </c>
      <c r="E1070" s="59">
        <f>Source!I906</f>
        <v>7</v>
      </c>
      <c r="F1070" s="60">
        <f>Source!AL906</f>
        <v>5186.18</v>
      </c>
      <c r="G1070" s="61" t="s">
        <v>3</v>
      </c>
      <c r="H1070" s="59">
        <f>Source!AW907</f>
        <v>1</v>
      </c>
      <c r="I1070" s="60">
        <f>Source!P906</f>
        <v>36303.26</v>
      </c>
      <c r="J1070" s="59">
        <f>IF(Source!BC907&lt;&gt; 0, Source!BC907, 1)</f>
        <v>7.57</v>
      </c>
      <c r="K1070" s="60">
        <f>Source!P907</f>
        <v>274815.68</v>
      </c>
      <c r="Q1070">
        <f>Source!X906</f>
        <v>0</v>
      </c>
      <c r="R1070">
        <f>Source!X907</f>
        <v>0</v>
      </c>
      <c r="S1070">
        <f>Source!Y906</f>
        <v>0</v>
      </c>
      <c r="T1070">
        <f>Source!Y907</f>
        <v>0</v>
      </c>
      <c r="U1070">
        <f>ROUND((175/100)*ROUND(Source!R906, 2), 2)</f>
        <v>0</v>
      </c>
      <c r="V1070">
        <f>ROUND((0/100)*ROUND(Source!R907, 2), 2)</f>
        <v>0</v>
      </c>
      <c r="AC1070">
        <v>5</v>
      </c>
    </row>
    <row r="1071" spans="1:29" ht="15" x14ac:dyDescent="0.2">
      <c r="A1071" s="62"/>
      <c r="B1071" s="62"/>
      <c r="C1071" s="63" t="s">
        <v>2196</v>
      </c>
      <c r="D1071" s="62"/>
      <c r="E1071" s="62"/>
      <c r="F1071" s="62"/>
      <c r="G1071" s="62"/>
      <c r="H1071" s="64">
        <f>I1070+0</f>
        <v>36303.26</v>
      </c>
      <c r="I1071" s="64"/>
      <c r="J1071" s="64">
        <f>K1070+0</f>
        <v>274815.68</v>
      </c>
      <c r="K1071" s="64"/>
      <c r="O1071" s="56">
        <f>I1070+0</f>
        <v>36303.26</v>
      </c>
      <c r="P1071" s="56">
        <f>K1070+0</f>
        <v>274815.68</v>
      </c>
    </row>
    <row r="1073" spans="1:29" ht="82.5" x14ac:dyDescent="0.2">
      <c r="A1073" s="57">
        <v>183</v>
      </c>
      <c r="B1073" s="57" t="str">
        <f>Source!F908</f>
        <v>КА, п.95</v>
      </c>
      <c r="C1073" s="57" t="s">
        <v>2321</v>
      </c>
      <c r="D1073" s="58" t="str">
        <f>Source!H908</f>
        <v>ШТ</v>
      </c>
      <c r="E1073" s="59">
        <f>Source!I908</f>
        <v>6</v>
      </c>
      <c r="F1073" s="60">
        <f>Source!AL908</f>
        <v>5186.18</v>
      </c>
      <c r="G1073" s="61" t="s">
        <v>3</v>
      </c>
      <c r="H1073" s="59">
        <f>Source!AW909</f>
        <v>1</v>
      </c>
      <c r="I1073" s="60">
        <f>Source!P908</f>
        <v>31117.08</v>
      </c>
      <c r="J1073" s="59">
        <f>IF(Source!BC909&lt;&gt; 0, Source!BC909, 1)</f>
        <v>7.57</v>
      </c>
      <c r="K1073" s="60">
        <f>Source!P909</f>
        <v>235556.3</v>
      </c>
      <c r="Q1073">
        <f>Source!X908</f>
        <v>0</v>
      </c>
      <c r="R1073">
        <f>Source!X909</f>
        <v>0</v>
      </c>
      <c r="S1073">
        <f>Source!Y908</f>
        <v>0</v>
      </c>
      <c r="T1073">
        <f>Source!Y909</f>
        <v>0</v>
      </c>
      <c r="U1073">
        <f>ROUND((175/100)*ROUND(Source!R908, 2), 2)</f>
        <v>0</v>
      </c>
      <c r="V1073">
        <f>ROUND((0/100)*ROUND(Source!R909, 2), 2)</f>
        <v>0</v>
      </c>
      <c r="AC1073">
        <v>5</v>
      </c>
    </row>
    <row r="1074" spans="1:29" ht="15" x14ac:dyDescent="0.2">
      <c r="A1074" s="62"/>
      <c r="B1074" s="62"/>
      <c r="C1074" s="63" t="s">
        <v>2196</v>
      </c>
      <c r="D1074" s="62"/>
      <c r="E1074" s="62"/>
      <c r="F1074" s="62"/>
      <c r="G1074" s="62"/>
      <c r="H1074" s="64">
        <f>I1073+0</f>
        <v>31117.08</v>
      </c>
      <c r="I1074" s="64"/>
      <c r="J1074" s="64">
        <f>K1073+0</f>
        <v>235556.3</v>
      </c>
      <c r="K1074" s="64"/>
      <c r="O1074" s="56">
        <f>I1073+0</f>
        <v>31117.08</v>
      </c>
      <c r="P1074" s="56">
        <f>K1073+0</f>
        <v>235556.3</v>
      </c>
    </row>
    <row r="1076" spans="1:29" ht="82.5" x14ac:dyDescent="0.2">
      <c r="A1076" s="57">
        <v>184</v>
      </c>
      <c r="B1076" s="57" t="str">
        <f>Source!F910</f>
        <v>КА, п.96</v>
      </c>
      <c r="C1076" s="57" t="s">
        <v>2322</v>
      </c>
      <c r="D1076" s="58" t="str">
        <f>Source!H910</f>
        <v>ШТ</v>
      </c>
      <c r="E1076" s="59">
        <f>Source!I910</f>
        <v>2</v>
      </c>
      <c r="F1076" s="60">
        <f>Source!AL910</f>
        <v>4979.6400000000003</v>
      </c>
      <c r="G1076" s="61" t="s">
        <v>3</v>
      </c>
      <c r="H1076" s="59">
        <f>Source!AW911</f>
        <v>1</v>
      </c>
      <c r="I1076" s="60">
        <f>Source!P910</f>
        <v>9959.2800000000007</v>
      </c>
      <c r="J1076" s="59">
        <f>IF(Source!BC911&lt;&gt; 0, Source!BC911, 1)</f>
        <v>7.57</v>
      </c>
      <c r="K1076" s="60">
        <f>Source!P911</f>
        <v>75391.75</v>
      </c>
      <c r="Q1076">
        <f>Source!X910</f>
        <v>0</v>
      </c>
      <c r="R1076">
        <f>Source!X911</f>
        <v>0</v>
      </c>
      <c r="S1076">
        <f>Source!Y910</f>
        <v>0</v>
      </c>
      <c r="T1076">
        <f>Source!Y911</f>
        <v>0</v>
      </c>
      <c r="U1076">
        <f>ROUND((175/100)*ROUND(Source!R910, 2), 2)</f>
        <v>0</v>
      </c>
      <c r="V1076">
        <f>ROUND((0/100)*ROUND(Source!R911, 2), 2)</f>
        <v>0</v>
      </c>
      <c r="AC1076">
        <v>5</v>
      </c>
    </row>
    <row r="1077" spans="1:29" ht="15" x14ac:dyDescent="0.2">
      <c r="A1077" s="62"/>
      <c r="B1077" s="62"/>
      <c r="C1077" s="63" t="s">
        <v>2196</v>
      </c>
      <c r="D1077" s="62"/>
      <c r="E1077" s="62"/>
      <c r="F1077" s="62"/>
      <c r="G1077" s="62"/>
      <c r="H1077" s="64">
        <f>I1076+0</f>
        <v>9959.2800000000007</v>
      </c>
      <c r="I1077" s="64"/>
      <c r="J1077" s="64">
        <f>K1076+0</f>
        <v>75391.75</v>
      </c>
      <c r="K1077" s="64"/>
      <c r="O1077" s="56">
        <f>I1076+0</f>
        <v>9959.2800000000007</v>
      </c>
      <c r="P1077" s="56">
        <f>K1076+0</f>
        <v>75391.75</v>
      </c>
    </row>
    <row r="1079" spans="1:29" ht="82.5" x14ac:dyDescent="0.2">
      <c r="A1079" s="57">
        <v>185</v>
      </c>
      <c r="B1079" s="57" t="str">
        <f>Source!F912</f>
        <v>КА, п.97</v>
      </c>
      <c r="C1079" s="57" t="s">
        <v>2323</v>
      </c>
      <c r="D1079" s="58" t="str">
        <f>Source!H912</f>
        <v>ШТ</v>
      </c>
      <c r="E1079" s="59">
        <f>Source!I912</f>
        <v>1</v>
      </c>
      <c r="F1079" s="60">
        <f>Source!AL912</f>
        <v>4943.5199999999995</v>
      </c>
      <c r="G1079" s="61" t="s">
        <v>3</v>
      </c>
      <c r="H1079" s="59">
        <f>Source!AW913</f>
        <v>1</v>
      </c>
      <c r="I1079" s="60">
        <f>Source!P912</f>
        <v>4943.5200000000004</v>
      </c>
      <c r="J1079" s="59">
        <f>IF(Source!BC913&lt;&gt; 0, Source!BC913, 1)</f>
        <v>7.57</v>
      </c>
      <c r="K1079" s="60">
        <f>Source!P913</f>
        <v>37422.449999999997</v>
      </c>
      <c r="Q1079">
        <f>Source!X912</f>
        <v>0</v>
      </c>
      <c r="R1079">
        <f>Source!X913</f>
        <v>0</v>
      </c>
      <c r="S1079">
        <f>Source!Y912</f>
        <v>0</v>
      </c>
      <c r="T1079">
        <f>Source!Y913</f>
        <v>0</v>
      </c>
      <c r="U1079">
        <f>ROUND((175/100)*ROUND(Source!R912, 2), 2)</f>
        <v>0</v>
      </c>
      <c r="V1079">
        <f>ROUND((0/100)*ROUND(Source!R913, 2), 2)</f>
        <v>0</v>
      </c>
      <c r="AC1079">
        <v>5</v>
      </c>
    </row>
    <row r="1080" spans="1:29" ht="15" x14ac:dyDescent="0.2">
      <c r="A1080" s="62"/>
      <c r="B1080" s="62"/>
      <c r="C1080" s="63" t="s">
        <v>2196</v>
      </c>
      <c r="D1080" s="62"/>
      <c r="E1080" s="62"/>
      <c r="F1080" s="62"/>
      <c r="G1080" s="62"/>
      <c r="H1080" s="64">
        <f>I1079+0</f>
        <v>4943.5200000000004</v>
      </c>
      <c r="I1080" s="64"/>
      <c r="J1080" s="64">
        <f>K1079+0</f>
        <v>37422.449999999997</v>
      </c>
      <c r="K1080" s="64"/>
      <c r="O1080" s="56">
        <f>I1079+0</f>
        <v>4943.5200000000004</v>
      </c>
      <c r="P1080" s="56">
        <f>K1079+0</f>
        <v>37422.449999999997</v>
      </c>
    </row>
    <row r="1082" spans="1:29" ht="82.5" x14ac:dyDescent="0.2">
      <c r="A1082" s="57">
        <v>186</v>
      </c>
      <c r="B1082" s="57" t="str">
        <f>Source!F914</f>
        <v>КА, п.98</v>
      </c>
      <c r="C1082" s="57" t="s">
        <v>2324</v>
      </c>
      <c r="D1082" s="58" t="str">
        <f>Source!H914</f>
        <v>ШТ</v>
      </c>
      <c r="E1082" s="59">
        <f>Source!I914</f>
        <v>10</v>
      </c>
      <c r="F1082" s="60">
        <f>Source!AL914</f>
        <v>4853.2300000000005</v>
      </c>
      <c r="G1082" s="61" t="s">
        <v>3</v>
      </c>
      <c r="H1082" s="59">
        <f>Source!AW915</f>
        <v>1</v>
      </c>
      <c r="I1082" s="60">
        <f>Source!P914</f>
        <v>48532.3</v>
      </c>
      <c r="J1082" s="59">
        <f>IF(Source!BC915&lt;&gt; 0, Source!BC915, 1)</f>
        <v>7.57</v>
      </c>
      <c r="K1082" s="60">
        <f>Source!P915</f>
        <v>367389.51</v>
      </c>
      <c r="Q1082">
        <f>Source!X914</f>
        <v>0</v>
      </c>
      <c r="R1082">
        <f>Source!X915</f>
        <v>0</v>
      </c>
      <c r="S1082">
        <f>Source!Y914</f>
        <v>0</v>
      </c>
      <c r="T1082">
        <f>Source!Y915</f>
        <v>0</v>
      </c>
      <c r="U1082">
        <f>ROUND((175/100)*ROUND(Source!R914, 2), 2)</f>
        <v>0</v>
      </c>
      <c r="V1082">
        <f>ROUND((0/100)*ROUND(Source!R915, 2), 2)</f>
        <v>0</v>
      </c>
      <c r="AC1082">
        <v>5</v>
      </c>
    </row>
    <row r="1083" spans="1:29" ht="15" x14ac:dyDescent="0.2">
      <c r="A1083" s="62"/>
      <c r="B1083" s="62"/>
      <c r="C1083" s="63" t="s">
        <v>2196</v>
      </c>
      <c r="D1083" s="62"/>
      <c r="E1083" s="62"/>
      <c r="F1083" s="62"/>
      <c r="G1083" s="62"/>
      <c r="H1083" s="64">
        <f>I1082+0</f>
        <v>48532.3</v>
      </c>
      <c r="I1083" s="64"/>
      <c r="J1083" s="64">
        <f>K1082+0</f>
        <v>367389.51</v>
      </c>
      <c r="K1083" s="64"/>
      <c r="O1083" s="56">
        <f>I1082+0</f>
        <v>48532.3</v>
      </c>
      <c r="P1083" s="56">
        <f>K1082+0</f>
        <v>367389.51</v>
      </c>
    </row>
    <row r="1085" spans="1:29" ht="82.5" x14ac:dyDescent="0.2">
      <c r="A1085" s="57">
        <v>187</v>
      </c>
      <c r="B1085" s="57" t="str">
        <f>Source!F916</f>
        <v>КА, п.99</v>
      </c>
      <c r="C1085" s="57" t="s">
        <v>2325</v>
      </c>
      <c r="D1085" s="58" t="str">
        <f>Source!H916</f>
        <v>ШТ</v>
      </c>
      <c r="E1085" s="59">
        <f>Source!I916</f>
        <v>1</v>
      </c>
      <c r="F1085" s="60">
        <f>Source!AL916</f>
        <v>6455.920000000001</v>
      </c>
      <c r="G1085" s="61" t="s">
        <v>3</v>
      </c>
      <c r="H1085" s="59">
        <f>Source!AW917</f>
        <v>1</v>
      </c>
      <c r="I1085" s="60">
        <f>Source!P916</f>
        <v>6455.92</v>
      </c>
      <c r="J1085" s="59">
        <f>IF(Source!BC917&lt;&gt; 0, Source!BC917, 1)</f>
        <v>7.57</v>
      </c>
      <c r="K1085" s="60">
        <f>Source!P917</f>
        <v>48871.31</v>
      </c>
      <c r="Q1085">
        <f>Source!X916</f>
        <v>0</v>
      </c>
      <c r="R1085">
        <f>Source!X917</f>
        <v>0</v>
      </c>
      <c r="S1085">
        <f>Source!Y916</f>
        <v>0</v>
      </c>
      <c r="T1085">
        <f>Source!Y917</f>
        <v>0</v>
      </c>
      <c r="U1085">
        <f>ROUND((175/100)*ROUND(Source!R916, 2), 2)</f>
        <v>0</v>
      </c>
      <c r="V1085">
        <f>ROUND((0/100)*ROUND(Source!R917, 2), 2)</f>
        <v>0</v>
      </c>
      <c r="AC1085">
        <v>5</v>
      </c>
    </row>
    <row r="1086" spans="1:29" ht="15" x14ac:dyDescent="0.2">
      <c r="A1086" s="62"/>
      <c r="B1086" s="62"/>
      <c r="C1086" s="63" t="s">
        <v>2196</v>
      </c>
      <c r="D1086" s="62"/>
      <c r="E1086" s="62"/>
      <c r="F1086" s="62"/>
      <c r="G1086" s="62"/>
      <c r="H1086" s="64">
        <f>I1085+0</f>
        <v>6455.92</v>
      </c>
      <c r="I1086" s="64"/>
      <c r="J1086" s="64">
        <f>K1085+0</f>
        <v>48871.31</v>
      </c>
      <c r="K1086" s="64"/>
      <c r="O1086" s="56">
        <f>I1085+0</f>
        <v>6455.92</v>
      </c>
      <c r="P1086" s="56">
        <f>K1085+0</f>
        <v>48871.31</v>
      </c>
    </row>
    <row r="1088" spans="1:29" ht="82.5" x14ac:dyDescent="0.2">
      <c r="A1088" s="57">
        <v>188</v>
      </c>
      <c r="B1088" s="57" t="str">
        <f>Source!F918</f>
        <v>КА, п.100</v>
      </c>
      <c r="C1088" s="57" t="s">
        <v>2326</v>
      </c>
      <c r="D1088" s="58" t="str">
        <f>Source!H918</f>
        <v>ШТ</v>
      </c>
      <c r="E1088" s="59">
        <f>Source!I918</f>
        <v>1</v>
      </c>
      <c r="F1088" s="60">
        <f>Source!AL918</f>
        <v>4979.6400000000003</v>
      </c>
      <c r="G1088" s="61" t="s">
        <v>3</v>
      </c>
      <c r="H1088" s="59">
        <f>Source!AW919</f>
        <v>1</v>
      </c>
      <c r="I1088" s="60">
        <f>Source!P918</f>
        <v>4979.6400000000003</v>
      </c>
      <c r="J1088" s="59">
        <f>IF(Source!BC919&lt;&gt; 0, Source!BC919, 1)</f>
        <v>7.57</v>
      </c>
      <c r="K1088" s="60">
        <f>Source!P919</f>
        <v>37695.870000000003</v>
      </c>
      <c r="Q1088">
        <f>Source!X918</f>
        <v>0</v>
      </c>
      <c r="R1088">
        <f>Source!X919</f>
        <v>0</v>
      </c>
      <c r="S1088">
        <f>Source!Y918</f>
        <v>0</v>
      </c>
      <c r="T1088">
        <f>Source!Y919</f>
        <v>0</v>
      </c>
      <c r="U1088">
        <f>ROUND((175/100)*ROUND(Source!R918, 2), 2)</f>
        <v>0</v>
      </c>
      <c r="V1088">
        <f>ROUND((0/100)*ROUND(Source!R919, 2), 2)</f>
        <v>0</v>
      </c>
      <c r="AC1088">
        <v>5</v>
      </c>
    </row>
    <row r="1089" spans="1:29" ht="15" x14ac:dyDescent="0.2">
      <c r="A1089" s="62"/>
      <c r="B1089" s="62"/>
      <c r="C1089" s="63" t="s">
        <v>2196</v>
      </c>
      <c r="D1089" s="62"/>
      <c r="E1089" s="62"/>
      <c r="F1089" s="62"/>
      <c r="G1089" s="62"/>
      <c r="H1089" s="64">
        <f>I1088+0</f>
        <v>4979.6400000000003</v>
      </c>
      <c r="I1089" s="64"/>
      <c r="J1089" s="64">
        <f>K1088+0</f>
        <v>37695.870000000003</v>
      </c>
      <c r="K1089" s="64"/>
      <c r="O1089" s="56">
        <f>I1088+0</f>
        <v>4979.6400000000003</v>
      </c>
      <c r="P1089" s="56">
        <f>K1088+0</f>
        <v>37695.870000000003</v>
      </c>
    </row>
    <row r="1091" spans="1:29" ht="82.5" x14ac:dyDescent="0.2">
      <c r="A1091" s="57">
        <v>189</v>
      </c>
      <c r="B1091" s="57" t="str">
        <f>Source!F920</f>
        <v>КА, п.101</v>
      </c>
      <c r="C1091" s="57" t="s">
        <v>2327</v>
      </c>
      <c r="D1091" s="58" t="str">
        <f>Source!H920</f>
        <v>ШТ</v>
      </c>
      <c r="E1091" s="59">
        <f>Source!I920</f>
        <v>1</v>
      </c>
      <c r="F1091" s="60">
        <f>Source!AL920</f>
        <v>4943.5199999999995</v>
      </c>
      <c r="G1091" s="61" t="s">
        <v>3</v>
      </c>
      <c r="H1091" s="59">
        <f>Source!AW921</f>
        <v>1</v>
      </c>
      <c r="I1091" s="60">
        <f>Source!P920</f>
        <v>4943.5200000000004</v>
      </c>
      <c r="J1091" s="59">
        <f>IF(Source!BC921&lt;&gt; 0, Source!BC921, 1)</f>
        <v>7.57</v>
      </c>
      <c r="K1091" s="60">
        <f>Source!P921</f>
        <v>37422.449999999997</v>
      </c>
      <c r="Q1091">
        <f>Source!X920</f>
        <v>0</v>
      </c>
      <c r="R1091">
        <f>Source!X921</f>
        <v>0</v>
      </c>
      <c r="S1091">
        <f>Source!Y920</f>
        <v>0</v>
      </c>
      <c r="T1091">
        <f>Source!Y921</f>
        <v>0</v>
      </c>
      <c r="U1091">
        <f>ROUND((175/100)*ROUND(Source!R920, 2), 2)</f>
        <v>0</v>
      </c>
      <c r="V1091">
        <f>ROUND((0/100)*ROUND(Source!R921, 2), 2)</f>
        <v>0</v>
      </c>
      <c r="AC1091">
        <v>5</v>
      </c>
    </row>
    <row r="1092" spans="1:29" ht="15" x14ac:dyDescent="0.2">
      <c r="A1092" s="62"/>
      <c r="B1092" s="62"/>
      <c r="C1092" s="63" t="s">
        <v>2196</v>
      </c>
      <c r="D1092" s="62"/>
      <c r="E1092" s="62"/>
      <c r="F1092" s="62"/>
      <c r="G1092" s="62"/>
      <c r="H1092" s="64">
        <f>I1091+0</f>
        <v>4943.5200000000004</v>
      </c>
      <c r="I1092" s="64"/>
      <c r="J1092" s="64">
        <f>K1091+0</f>
        <v>37422.449999999997</v>
      </c>
      <c r="K1092" s="64"/>
      <c r="O1092" s="56">
        <f>I1091+0</f>
        <v>4943.5200000000004</v>
      </c>
      <c r="P1092" s="56">
        <f>K1091+0</f>
        <v>37422.449999999997</v>
      </c>
    </row>
    <row r="1094" spans="1:29" ht="82.5" x14ac:dyDescent="0.2">
      <c r="A1094" s="57">
        <v>190</v>
      </c>
      <c r="B1094" s="57" t="str">
        <f>Source!F922</f>
        <v>КА, п.102</v>
      </c>
      <c r="C1094" s="57" t="s">
        <v>2328</v>
      </c>
      <c r="D1094" s="58" t="str">
        <f>Source!H922</f>
        <v>ШТ</v>
      </c>
      <c r="E1094" s="59">
        <f>Source!I922</f>
        <v>2</v>
      </c>
      <c r="F1094" s="60">
        <f>Source!AL922</f>
        <v>4853.2300000000005</v>
      </c>
      <c r="G1094" s="61" t="s">
        <v>3</v>
      </c>
      <c r="H1094" s="59">
        <f>Source!AW923</f>
        <v>1</v>
      </c>
      <c r="I1094" s="60">
        <f>Source!P922</f>
        <v>9706.4599999999991</v>
      </c>
      <c r="J1094" s="59">
        <f>IF(Source!BC923&lt;&gt; 0, Source!BC923, 1)</f>
        <v>7.57</v>
      </c>
      <c r="K1094" s="60">
        <f>Source!P923</f>
        <v>73477.899999999994</v>
      </c>
      <c r="Q1094">
        <f>Source!X922</f>
        <v>0</v>
      </c>
      <c r="R1094">
        <f>Source!X923</f>
        <v>0</v>
      </c>
      <c r="S1094">
        <f>Source!Y922</f>
        <v>0</v>
      </c>
      <c r="T1094">
        <f>Source!Y923</f>
        <v>0</v>
      </c>
      <c r="U1094">
        <f>ROUND((175/100)*ROUND(Source!R922, 2), 2)</f>
        <v>0</v>
      </c>
      <c r="V1094">
        <f>ROUND((0/100)*ROUND(Source!R923, 2), 2)</f>
        <v>0</v>
      </c>
      <c r="AC1094">
        <v>5</v>
      </c>
    </row>
    <row r="1095" spans="1:29" ht="15" x14ac:dyDescent="0.2">
      <c r="A1095" s="62"/>
      <c r="B1095" s="62"/>
      <c r="C1095" s="63" t="s">
        <v>2196</v>
      </c>
      <c r="D1095" s="62"/>
      <c r="E1095" s="62"/>
      <c r="F1095" s="62"/>
      <c r="G1095" s="62"/>
      <c r="H1095" s="64">
        <f>I1094+0</f>
        <v>9706.4599999999991</v>
      </c>
      <c r="I1095" s="64"/>
      <c r="J1095" s="64">
        <f>K1094+0</f>
        <v>73477.899999999994</v>
      </c>
      <c r="K1095" s="64"/>
      <c r="O1095" s="56">
        <f>I1094+0</f>
        <v>9706.4599999999991</v>
      </c>
      <c r="P1095" s="56">
        <f>K1094+0</f>
        <v>73477.899999999994</v>
      </c>
    </row>
    <row r="1097" spans="1:29" ht="82.5" x14ac:dyDescent="0.2">
      <c r="A1097" s="57">
        <v>191</v>
      </c>
      <c r="B1097" s="57" t="str">
        <f>Source!F924</f>
        <v>КА, п.103</v>
      </c>
      <c r="C1097" s="57" t="s">
        <v>2329</v>
      </c>
      <c r="D1097" s="58" t="str">
        <f>Source!H924</f>
        <v>ШТ</v>
      </c>
      <c r="E1097" s="59">
        <f>Source!I924</f>
        <v>3</v>
      </c>
      <c r="F1097" s="60">
        <f>Source!AL924</f>
        <v>2573.3300000000004</v>
      </c>
      <c r="G1097" s="61" t="s">
        <v>3</v>
      </c>
      <c r="H1097" s="59">
        <f>Source!AW925</f>
        <v>1</v>
      </c>
      <c r="I1097" s="60">
        <f>Source!P924</f>
        <v>7719.99</v>
      </c>
      <c r="J1097" s="59">
        <f>IF(Source!BC925&lt;&gt; 0, Source!BC925, 1)</f>
        <v>7.57</v>
      </c>
      <c r="K1097" s="60">
        <f>Source!P925</f>
        <v>58440.32</v>
      </c>
      <c r="Q1097">
        <f>Source!X924</f>
        <v>0</v>
      </c>
      <c r="R1097">
        <f>Source!X925</f>
        <v>0</v>
      </c>
      <c r="S1097">
        <f>Source!Y924</f>
        <v>0</v>
      </c>
      <c r="T1097">
        <f>Source!Y925</f>
        <v>0</v>
      </c>
      <c r="U1097">
        <f>ROUND((175/100)*ROUND(Source!R924, 2), 2)</f>
        <v>0</v>
      </c>
      <c r="V1097">
        <f>ROUND((0/100)*ROUND(Source!R925, 2), 2)</f>
        <v>0</v>
      </c>
      <c r="AC1097">
        <v>5</v>
      </c>
    </row>
    <row r="1098" spans="1:29" ht="15" x14ac:dyDescent="0.2">
      <c r="A1098" s="62"/>
      <c r="B1098" s="62"/>
      <c r="C1098" s="63" t="s">
        <v>2196</v>
      </c>
      <c r="D1098" s="62"/>
      <c r="E1098" s="62"/>
      <c r="F1098" s="62"/>
      <c r="G1098" s="62"/>
      <c r="H1098" s="64">
        <f>I1097+0</f>
        <v>7719.99</v>
      </c>
      <c r="I1098" s="64"/>
      <c r="J1098" s="64">
        <f>K1097+0</f>
        <v>58440.32</v>
      </c>
      <c r="K1098" s="64"/>
      <c r="O1098" s="56">
        <f>I1097+0</f>
        <v>7719.99</v>
      </c>
      <c r="P1098" s="56">
        <f>K1097+0</f>
        <v>58440.32</v>
      </c>
    </row>
    <row r="1100" spans="1:29" ht="82.5" x14ac:dyDescent="0.2">
      <c r="A1100" s="57">
        <v>192</v>
      </c>
      <c r="B1100" s="57" t="str">
        <f>Source!F926</f>
        <v>КА, п.104</v>
      </c>
      <c r="C1100" s="57" t="s">
        <v>2330</v>
      </c>
      <c r="D1100" s="58" t="str">
        <f>Source!H926</f>
        <v>ШТ</v>
      </c>
      <c r="E1100" s="59">
        <f>Source!I926</f>
        <v>4</v>
      </c>
      <c r="F1100" s="60">
        <f>Source!AL926</f>
        <v>2595.9100000000003</v>
      </c>
      <c r="G1100" s="61" t="s">
        <v>3</v>
      </c>
      <c r="H1100" s="59">
        <f>Source!AW927</f>
        <v>1</v>
      </c>
      <c r="I1100" s="60">
        <f>Source!P926</f>
        <v>10383.64</v>
      </c>
      <c r="J1100" s="59">
        <f>IF(Source!BC927&lt;&gt; 0, Source!BC927, 1)</f>
        <v>7.57</v>
      </c>
      <c r="K1100" s="60">
        <f>Source!P927</f>
        <v>78604.149999999994</v>
      </c>
      <c r="Q1100">
        <f>Source!X926</f>
        <v>0</v>
      </c>
      <c r="R1100">
        <f>Source!X927</f>
        <v>0</v>
      </c>
      <c r="S1100">
        <f>Source!Y926</f>
        <v>0</v>
      </c>
      <c r="T1100">
        <f>Source!Y927</f>
        <v>0</v>
      </c>
      <c r="U1100">
        <f>ROUND((175/100)*ROUND(Source!R926, 2), 2)</f>
        <v>0</v>
      </c>
      <c r="V1100">
        <f>ROUND((0/100)*ROUND(Source!R927, 2), 2)</f>
        <v>0</v>
      </c>
      <c r="AC1100">
        <v>5</v>
      </c>
    </row>
    <row r="1101" spans="1:29" ht="15" x14ac:dyDescent="0.2">
      <c r="A1101" s="62"/>
      <c r="B1101" s="62"/>
      <c r="C1101" s="63" t="s">
        <v>2196</v>
      </c>
      <c r="D1101" s="62"/>
      <c r="E1101" s="62"/>
      <c r="F1101" s="62"/>
      <c r="G1101" s="62"/>
      <c r="H1101" s="64">
        <f>I1100+0</f>
        <v>10383.64</v>
      </c>
      <c r="I1101" s="64"/>
      <c r="J1101" s="64">
        <f>K1100+0</f>
        <v>78604.149999999994</v>
      </c>
      <c r="K1101" s="64"/>
      <c r="O1101" s="56">
        <f>I1100+0</f>
        <v>10383.64</v>
      </c>
      <c r="P1101" s="56">
        <f>K1100+0</f>
        <v>78604.149999999994</v>
      </c>
    </row>
    <row r="1103" spans="1:29" ht="82.5" x14ac:dyDescent="0.2">
      <c r="A1103" s="57">
        <v>193</v>
      </c>
      <c r="B1103" s="57" t="str">
        <f>Source!F928</f>
        <v>КА, п.105</v>
      </c>
      <c r="C1103" s="57" t="s">
        <v>2331</v>
      </c>
      <c r="D1103" s="58" t="str">
        <f>Source!H928</f>
        <v>ШТ</v>
      </c>
      <c r="E1103" s="59">
        <f>Source!I928</f>
        <v>1</v>
      </c>
      <c r="F1103" s="60">
        <f>Source!AL928</f>
        <v>2821.65</v>
      </c>
      <c r="G1103" s="61" t="s">
        <v>3</v>
      </c>
      <c r="H1103" s="59">
        <f>Source!AW929</f>
        <v>1</v>
      </c>
      <c r="I1103" s="60">
        <f>Source!P928</f>
        <v>2821.65</v>
      </c>
      <c r="J1103" s="59">
        <f>IF(Source!BC929&lt;&gt; 0, Source!BC929, 1)</f>
        <v>7.57</v>
      </c>
      <c r="K1103" s="60">
        <f>Source!P929</f>
        <v>21359.89</v>
      </c>
      <c r="Q1103">
        <f>Source!X928</f>
        <v>0</v>
      </c>
      <c r="R1103">
        <f>Source!X929</f>
        <v>0</v>
      </c>
      <c r="S1103">
        <f>Source!Y928</f>
        <v>0</v>
      </c>
      <c r="T1103">
        <f>Source!Y929</f>
        <v>0</v>
      </c>
      <c r="U1103">
        <f>ROUND((175/100)*ROUND(Source!R928, 2), 2)</f>
        <v>0</v>
      </c>
      <c r="V1103">
        <f>ROUND((0/100)*ROUND(Source!R929, 2), 2)</f>
        <v>0</v>
      </c>
      <c r="AC1103">
        <v>5</v>
      </c>
    </row>
    <row r="1104" spans="1:29" ht="15" x14ac:dyDescent="0.2">
      <c r="A1104" s="62"/>
      <c r="B1104" s="62"/>
      <c r="C1104" s="63" t="s">
        <v>2196</v>
      </c>
      <c r="D1104" s="62"/>
      <c r="E1104" s="62"/>
      <c r="F1104" s="62"/>
      <c r="G1104" s="62"/>
      <c r="H1104" s="64">
        <f>I1103+0</f>
        <v>2821.65</v>
      </c>
      <c r="I1104" s="64"/>
      <c r="J1104" s="64">
        <f>K1103+0</f>
        <v>21359.89</v>
      </c>
      <c r="K1104" s="64"/>
      <c r="O1104" s="56">
        <f>I1103+0</f>
        <v>2821.65</v>
      </c>
      <c r="P1104" s="56">
        <f>K1103+0</f>
        <v>21359.89</v>
      </c>
    </row>
    <row r="1107" spans="1:43" ht="30" x14ac:dyDescent="0.25">
      <c r="A1107" s="65" t="str">
        <f>CONCATENATE("Итого по подразделу: ",IF(Source!G931&lt;&gt;"Новый подраздел", Source!G931, ""))</f>
        <v>Итого по подразделу: Клапаны противопожарные нормально-закрытые EI60 с электроприводом 220В</v>
      </c>
      <c r="B1107" s="65"/>
      <c r="C1107" s="65"/>
      <c r="D1107" s="65"/>
      <c r="E1107" s="65"/>
      <c r="F1107" s="65"/>
      <c r="G1107" s="65"/>
      <c r="H1107" s="55">
        <f>SUM(O1043:O1106)</f>
        <v>215086.37999999998</v>
      </c>
      <c r="I1107" s="54"/>
      <c r="J1107" s="55">
        <f>SUM(P1043:P1106)</f>
        <v>2124358.2100000004</v>
      </c>
      <c r="K1107" s="54"/>
      <c r="AQ1107" s="69" t="str">
        <f>CONCATENATE("Итого по подразделу: ",IF(Source!G931&lt;&gt;"Новый подраздел", Source!G931, ""))</f>
        <v>Итого по подразделу: Клапаны противопожарные нормально-закрытые EI60 с электроприводом 220В</v>
      </c>
    </row>
    <row r="1108" spans="1:43" hidden="1" x14ac:dyDescent="0.2">
      <c r="A1108" t="s">
        <v>2216</v>
      </c>
      <c r="I1108">
        <f>SUM(W1043:W1107)</f>
        <v>0</v>
      </c>
      <c r="J1108">
        <f>SUM(X1043:X1107)</f>
        <v>0</v>
      </c>
    </row>
    <row r="1109" spans="1:43" hidden="1" x14ac:dyDescent="0.2">
      <c r="A1109" t="s">
        <v>2217</v>
      </c>
      <c r="I1109">
        <f>SUM(Y1043:Y1108)</f>
        <v>0</v>
      </c>
      <c r="J1109">
        <f>SUM(Z1043:Z1108)</f>
        <v>0</v>
      </c>
    </row>
    <row r="1111" spans="1:43" ht="16.5" x14ac:dyDescent="0.2">
      <c r="A1111" s="39" t="str">
        <f>CONCATENATE("Подраздел: ",IF(Source!G961&lt;&gt;"Новый подраздел", Source!G961, ""))</f>
        <v>Подраздел: Декоративные решетки</v>
      </c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</row>
    <row r="1112" spans="1:43" ht="28.5" x14ac:dyDescent="0.2">
      <c r="A1112" s="40">
        <v>194</v>
      </c>
      <c r="B1112" s="40" t="str">
        <f>Source!F965</f>
        <v>3.20-9-1</v>
      </c>
      <c r="C1112" s="40" t="s">
        <v>392</v>
      </c>
      <c r="D1112" s="42" t="str">
        <f>Source!H965</f>
        <v>1 решетка</v>
      </c>
      <c r="E1112" s="41">
        <f>Source!I965</f>
        <v>34</v>
      </c>
      <c r="F1112" s="44"/>
      <c r="G1112" s="43"/>
      <c r="H1112" s="41"/>
      <c r="I1112" s="44"/>
      <c r="J1112" s="41"/>
      <c r="K1112" s="44"/>
      <c r="Q1112">
        <f>Source!X965</f>
        <v>728.9</v>
      </c>
      <c r="R1112">
        <f>Source!X966</f>
        <v>41073.78</v>
      </c>
      <c r="S1112">
        <f>Source!Y965</f>
        <v>407.92</v>
      </c>
      <c r="T1112">
        <f>Source!Y966</f>
        <v>22986.25</v>
      </c>
      <c r="U1112">
        <f>ROUND((175/100)*ROUND(Source!R965, 2), 2)</f>
        <v>13</v>
      </c>
      <c r="V1112">
        <f>ROUND((0/100)*ROUND(Source!R966, 2), 2)</f>
        <v>0</v>
      </c>
      <c r="AC1112">
        <v>0</v>
      </c>
    </row>
    <row r="1113" spans="1:43" x14ac:dyDescent="0.2">
      <c r="C1113" s="66" t="str">
        <f>"Объем: "&amp;Source!I965&amp;"=1+"&amp;"1+"&amp;"1+"&amp;"1+"&amp;"8+"&amp;"1+"&amp;"6+"&amp;"3+"&amp;"1+"&amp;"11"</f>
        <v>Объем: 34=1+1+1+1+8+1+6+3+1+11</v>
      </c>
    </row>
    <row r="1114" spans="1:43" ht="28.5" x14ac:dyDescent="0.2">
      <c r="A1114" s="40"/>
      <c r="B1114" s="40"/>
      <c r="C1114" s="40" t="s">
        <v>2183</v>
      </c>
      <c r="D1114" s="42"/>
      <c r="E1114" s="41"/>
      <c r="F1114" s="44">
        <f>Source!AO965</f>
        <v>12.58</v>
      </c>
      <c r="G1114" s="45" t="s">
        <v>2184</v>
      </c>
      <c r="H1114" s="41">
        <f>Source!AV966</f>
        <v>1.0669999999999999</v>
      </c>
      <c r="I1114" s="44">
        <f>Source!S965</f>
        <v>661.29</v>
      </c>
      <c r="J1114" s="41">
        <f>IF(Source!BA966&lt;&gt; 0, Source!BA966, 1)</f>
        <v>56.35</v>
      </c>
      <c r="K1114" s="44">
        <f>Source!S966</f>
        <v>37263.69</v>
      </c>
    </row>
    <row r="1115" spans="1:43" ht="28.5" x14ac:dyDescent="0.2">
      <c r="A1115" s="40"/>
      <c r="B1115" s="40"/>
      <c r="C1115" s="40" t="s">
        <v>2185</v>
      </c>
      <c r="D1115" s="42"/>
      <c r="E1115" s="41"/>
      <c r="F1115" s="44">
        <f>Source!AM965</f>
        <v>1.76</v>
      </c>
      <c r="G1115" s="45" t="s">
        <v>2186</v>
      </c>
      <c r="H1115" s="41">
        <f>Source!AV966</f>
        <v>1.0669999999999999</v>
      </c>
      <c r="I1115" s="44">
        <f>Source!Q965</f>
        <v>100.56</v>
      </c>
      <c r="J1115" s="41">
        <f>IF(Source!BB966&lt;&gt; 0, Source!BB966, 1)</f>
        <v>14.66</v>
      </c>
      <c r="K1115" s="44">
        <f>Source!Q966</f>
        <v>1474.21</v>
      </c>
    </row>
    <row r="1116" spans="1:43" ht="28.5" x14ac:dyDescent="0.2">
      <c r="A1116" s="40"/>
      <c r="B1116" s="40"/>
      <c r="C1116" s="40" t="s">
        <v>2187</v>
      </c>
      <c r="D1116" s="42"/>
      <c r="E1116" s="41"/>
      <c r="F1116" s="44">
        <f>Source!AN965</f>
        <v>0.13</v>
      </c>
      <c r="G1116" s="45" t="s">
        <v>2186</v>
      </c>
      <c r="H1116" s="41">
        <f>Source!AV966</f>
        <v>1.0669999999999999</v>
      </c>
      <c r="I1116" s="46">
        <f>Source!R965</f>
        <v>7.43</v>
      </c>
      <c r="J1116" s="41">
        <f>IF(Source!BS966&lt;&gt; 0, Source!BS966, 1)</f>
        <v>56.35</v>
      </c>
      <c r="K1116" s="46">
        <f>Source!R966</f>
        <v>418.68</v>
      </c>
    </row>
    <row r="1117" spans="1:43" ht="14.25" x14ac:dyDescent="0.2">
      <c r="A1117" s="40"/>
      <c r="B1117" s="40"/>
      <c r="C1117" s="40" t="s">
        <v>2188</v>
      </c>
      <c r="D1117" s="42"/>
      <c r="E1117" s="41"/>
      <c r="F1117" s="44">
        <f>Source!AL965</f>
        <v>3.03</v>
      </c>
      <c r="G1117" s="45" t="s">
        <v>3</v>
      </c>
      <c r="H1117" s="41">
        <f>Source!AW966</f>
        <v>1</v>
      </c>
      <c r="I1117" s="44">
        <f>Source!P965</f>
        <v>103.02</v>
      </c>
      <c r="J1117" s="41">
        <f>IF(Source!BC966&lt;&gt; 0, Source!BC966, 1)</f>
        <v>11.37</v>
      </c>
      <c r="K1117" s="44">
        <f>Source!P966</f>
        <v>1171.3399999999999</v>
      </c>
    </row>
    <row r="1118" spans="1:43" ht="14.25" x14ac:dyDescent="0.2">
      <c r="A1118" s="40"/>
      <c r="B1118" s="40"/>
      <c r="C1118" s="40" t="s">
        <v>2189</v>
      </c>
      <c r="D1118" s="42" t="s">
        <v>2190</v>
      </c>
      <c r="E1118" s="41">
        <f>Source!BZ966</f>
        <v>109</v>
      </c>
      <c r="F1118" s="44"/>
      <c r="G1118" s="43"/>
      <c r="H1118" s="41"/>
      <c r="I1118" s="44">
        <f>SUM(Q1112:Q1117)</f>
        <v>728.9</v>
      </c>
      <c r="J1118" s="41">
        <f>Source!AT966</f>
        <v>109</v>
      </c>
      <c r="K1118" s="44">
        <f>SUM(R1112:R1117)</f>
        <v>41073.78</v>
      </c>
    </row>
    <row r="1119" spans="1:43" ht="14.25" x14ac:dyDescent="0.2">
      <c r="A1119" s="40"/>
      <c r="B1119" s="40"/>
      <c r="C1119" s="40" t="s">
        <v>2191</v>
      </c>
      <c r="D1119" s="42" t="s">
        <v>2190</v>
      </c>
      <c r="E1119" s="41">
        <f>Source!CA966</f>
        <v>61</v>
      </c>
      <c r="F1119" s="44"/>
      <c r="G1119" s="43"/>
      <c r="H1119" s="41"/>
      <c r="I1119" s="44">
        <f>SUM(S1112:S1118)</f>
        <v>407.92</v>
      </c>
      <c r="J1119" s="41">
        <f>Source!AU966</f>
        <v>61</v>
      </c>
      <c r="K1119" s="44">
        <f>SUM(T1112:T1118)</f>
        <v>22986.25</v>
      </c>
    </row>
    <row r="1120" spans="1:43" ht="28.5" x14ac:dyDescent="0.2">
      <c r="A1120" s="47"/>
      <c r="B1120" s="47"/>
      <c r="C1120" s="47" t="s">
        <v>2192</v>
      </c>
      <c r="D1120" s="48" t="s">
        <v>2193</v>
      </c>
      <c r="E1120" s="49">
        <f>Source!AQ965</f>
        <v>1.07</v>
      </c>
      <c r="F1120" s="50"/>
      <c r="G1120" s="51" t="s">
        <v>2184</v>
      </c>
      <c r="H1120" s="49">
        <f>Source!AV966</f>
        <v>1.0669999999999999</v>
      </c>
      <c r="I1120" s="50">
        <f>Source!U965</f>
        <v>56.246499539999995</v>
      </c>
      <c r="J1120" s="49"/>
      <c r="K1120" s="50"/>
    </row>
    <row r="1121" spans="1:29" ht="15" x14ac:dyDescent="0.2">
      <c r="C1121" s="52" t="s">
        <v>2194</v>
      </c>
      <c r="H1121" s="53">
        <f>I1114+I1115+I1117+I1118+I1119+0-0-0</f>
        <v>2001.69</v>
      </c>
      <c r="I1121" s="53"/>
      <c r="J1121" s="53">
        <f>K1114+K1115+K1117+K1118+K1119+0-0-0</f>
        <v>103969.26999999999</v>
      </c>
      <c r="K1121" s="53"/>
    </row>
    <row r="1122" spans="1:29" ht="15" hidden="1" x14ac:dyDescent="0.2">
      <c r="C1122" s="52" t="s">
        <v>2195</v>
      </c>
      <c r="H1122" s="55">
        <f>0+0</f>
        <v>0</v>
      </c>
      <c r="I1122" s="55"/>
      <c r="J1122" s="55">
        <f>0+0</f>
        <v>0</v>
      </c>
      <c r="K1122" s="55"/>
    </row>
    <row r="1123" spans="1:29" ht="15" x14ac:dyDescent="0.2">
      <c r="C1123" s="52" t="s">
        <v>2196</v>
      </c>
      <c r="H1123" s="55">
        <f>I1114+I1115+I1117+I1118+I1119+0</f>
        <v>2001.69</v>
      </c>
      <c r="I1123" s="55"/>
      <c r="J1123" s="55">
        <f>K1114+K1115+K1117+K1118+K1119+0</f>
        <v>103969.26999999999</v>
      </c>
      <c r="K1123" s="55"/>
      <c r="O1123" s="56">
        <f>I1114+I1115+I1117+I1118+I1119+0</f>
        <v>2001.69</v>
      </c>
      <c r="P1123" s="56">
        <f>K1114+K1115+K1117+K1118+K1119+0</f>
        <v>103969.26999999999</v>
      </c>
    </row>
    <row r="1125" spans="1:29" ht="41.25" x14ac:dyDescent="0.2">
      <c r="A1125" s="47">
        <v>195</v>
      </c>
      <c r="B1125" s="47" t="str">
        <f>Source!F967</f>
        <v>КА, п.106</v>
      </c>
      <c r="C1125" s="47" t="s">
        <v>2332</v>
      </c>
      <c r="D1125" s="48" t="str">
        <f>Source!H967</f>
        <v>ШТ</v>
      </c>
      <c r="E1125" s="49">
        <f>Source!I967</f>
        <v>1</v>
      </c>
      <c r="F1125" s="50">
        <f>Source!AL967</f>
        <v>721.36</v>
      </c>
      <c r="G1125" s="51" t="s">
        <v>3</v>
      </c>
      <c r="H1125" s="49">
        <f>Source!AW968</f>
        <v>1</v>
      </c>
      <c r="I1125" s="50">
        <f>Source!P967</f>
        <v>721.36</v>
      </c>
      <c r="J1125" s="49">
        <f>IF(Source!BC968&lt;&gt; 0, Source!BC968, 1)</f>
        <v>9.84</v>
      </c>
      <c r="K1125" s="50">
        <f>Source!P968</f>
        <v>7098.18</v>
      </c>
      <c r="Q1125">
        <f>Source!X967</f>
        <v>0</v>
      </c>
      <c r="R1125">
        <f>Source!X968</f>
        <v>0</v>
      </c>
      <c r="S1125">
        <f>Source!Y967</f>
        <v>0</v>
      </c>
      <c r="T1125">
        <f>Source!Y968</f>
        <v>0</v>
      </c>
      <c r="U1125">
        <f>ROUND((175/100)*ROUND(Source!R967, 2), 2)</f>
        <v>0</v>
      </c>
      <c r="V1125">
        <f>ROUND((0/100)*ROUND(Source!R968, 2), 2)</f>
        <v>0</v>
      </c>
      <c r="AC1125">
        <v>3</v>
      </c>
    </row>
    <row r="1126" spans="1:29" ht="15" x14ac:dyDescent="0.2">
      <c r="C1126" s="52" t="s">
        <v>2196</v>
      </c>
      <c r="H1126" s="53">
        <f>I1125+0</f>
        <v>721.36</v>
      </c>
      <c r="I1126" s="53"/>
      <c r="J1126" s="53">
        <f>K1125+0</f>
        <v>7098.18</v>
      </c>
      <c r="K1126" s="53"/>
      <c r="O1126" s="56">
        <f>I1125+0</f>
        <v>721.36</v>
      </c>
      <c r="P1126" s="56">
        <f>K1125+0</f>
        <v>7098.18</v>
      </c>
    </row>
    <row r="1128" spans="1:29" ht="41.25" x14ac:dyDescent="0.2">
      <c r="A1128" s="47">
        <v>196</v>
      </c>
      <c r="B1128" s="47" t="str">
        <f>Source!F969</f>
        <v>КА, п.107</v>
      </c>
      <c r="C1128" s="47" t="s">
        <v>2333</v>
      </c>
      <c r="D1128" s="48" t="str">
        <f>Source!H969</f>
        <v>ШТ</v>
      </c>
      <c r="E1128" s="49">
        <f>Source!I969</f>
        <v>1</v>
      </c>
      <c r="F1128" s="50">
        <f>Source!AL969</f>
        <v>701.47</v>
      </c>
      <c r="G1128" s="51" t="s">
        <v>3</v>
      </c>
      <c r="H1128" s="49">
        <f>Source!AW970</f>
        <v>1</v>
      </c>
      <c r="I1128" s="50">
        <f>Source!P969</f>
        <v>701.47</v>
      </c>
      <c r="J1128" s="49">
        <f>IF(Source!BC970&lt;&gt; 0, Source!BC970, 1)</f>
        <v>9.84</v>
      </c>
      <c r="K1128" s="50">
        <f>Source!P970</f>
        <v>6902.46</v>
      </c>
      <c r="Q1128">
        <f>Source!X969</f>
        <v>0</v>
      </c>
      <c r="R1128">
        <f>Source!X970</f>
        <v>0</v>
      </c>
      <c r="S1128">
        <f>Source!Y969</f>
        <v>0</v>
      </c>
      <c r="T1128">
        <f>Source!Y970</f>
        <v>0</v>
      </c>
      <c r="U1128">
        <f>ROUND((175/100)*ROUND(Source!R969, 2), 2)</f>
        <v>0</v>
      </c>
      <c r="V1128">
        <f>ROUND((0/100)*ROUND(Source!R970, 2), 2)</f>
        <v>0</v>
      </c>
      <c r="AC1128">
        <v>3</v>
      </c>
    </row>
    <row r="1129" spans="1:29" ht="15" x14ac:dyDescent="0.2">
      <c r="C1129" s="52" t="s">
        <v>2196</v>
      </c>
      <c r="H1129" s="53">
        <f>I1128+0</f>
        <v>701.47</v>
      </c>
      <c r="I1129" s="53"/>
      <c r="J1129" s="53">
        <f>K1128+0</f>
        <v>6902.46</v>
      </c>
      <c r="K1129" s="53"/>
      <c r="O1129" s="56">
        <f>I1128+0</f>
        <v>701.47</v>
      </c>
      <c r="P1129" s="56">
        <f>K1128+0</f>
        <v>6902.46</v>
      </c>
    </row>
    <row r="1131" spans="1:29" ht="41.25" x14ac:dyDescent="0.2">
      <c r="A1131" s="47">
        <v>197</v>
      </c>
      <c r="B1131" s="47" t="str">
        <f>Source!F971</f>
        <v>КА, п.108</v>
      </c>
      <c r="C1131" s="47" t="s">
        <v>2334</v>
      </c>
      <c r="D1131" s="48" t="str">
        <f>Source!H971</f>
        <v>ШТ</v>
      </c>
      <c r="E1131" s="49">
        <f>Source!I971</f>
        <v>1</v>
      </c>
      <c r="F1131" s="50">
        <f>Source!AL971</f>
        <v>607.92999999999995</v>
      </c>
      <c r="G1131" s="51" t="s">
        <v>3</v>
      </c>
      <c r="H1131" s="49">
        <f>Source!AW972</f>
        <v>1</v>
      </c>
      <c r="I1131" s="50">
        <f>Source!P971</f>
        <v>607.92999999999995</v>
      </c>
      <c r="J1131" s="49">
        <f>IF(Source!BC972&lt;&gt; 0, Source!BC972, 1)</f>
        <v>9.84</v>
      </c>
      <c r="K1131" s="50">
        <f>Source!P972</f>
        <v>5982.03</v>
      </c>
      <c r="Q1131">
        <f>Source!X971</f>
        <v>0</v>
      </c>
      <c r="R1131">
        <f>Source!X972</f>
        <v>0</v>
      </c>
      <c r="S1131">
        <f>Source!Y971</f>
        <v>0</v>
      </c>
      <c r="T1131">
        <f>Source!Y972</f>
        <v>0</v>
      </c>
      <c r="U1131">
        <f>ROUND((175/100)*ROUND(Source!R971, 2), 2)</f>
        <v>0</v>
      </c>
      <c r="V1131">
        <f>ROUND((0/100)*ROUND(Source!R972, 2), 2)</f>
        <v>0</v>
      </c>
      <c r="AC1131">
        <v>3</v>
      </c>
    </row>
    <row r="1132" spans="1:29" ht="15" x14ac:dyDescent="0.2">
      <c r="C1132" s="52" t="s">
        <v>2196</v>
      </c>
      <c r="H1132" s="53">
        <f>I1131+0</f>
        <v>607.92999999999995</v>
      </c>
      <c r="I1132" s="53"/>
      <c r="J1132" s="53">
        <f>K1131+0</f>
        <v>5982.03</v>
      </c>
      <c r="K1132" s="53"/>
      <c r="O1132" s="56">
        <f>I1131+0</f>
        <v>607.92999999999995</v>
      </c>
      <c r="P1132" s="56">
        <f>K1131+0</f>
        <v>5982.03</v>
      </c>
    </row>
    <row r="1134" spans="1:29" ht="41.25" x14ac:dyDescent="0.2">
      <c r="A1134" s="47">
        <v>198</v>
      </c>
      <c r="B1134" s="47" t="str">
        <f>Source!F973</f>
        <v>КА, п.109</v>
      </c>
      <c r="C1134" s="47" t="s">
        <v>2335</v>
      </c>
      <c r="D1134" s="48" t="str">
        <f>Source!H973</f>
        <v>ШТ</v>
      </c>
      <c r="E1134" s="49">
        <f>Source!I973</f>
        <v>1</v>
      </c>
      <c r="F1134" s="50">
        <f>Source!AL973</f>
        <v>561.20000000000005</v>
      </c>
      <c r="G1134" s="51" t="s">
        <v>3</v>
      </c>
      <c r="H1134" s="49">
        <f>Source!AW974</f>
        <v>1</v>
      </c>
      <c r="I1134" s="50">
        <f>Source!P973</f>
        <v>561.20000000000005</v>
      </c>
      <c r="J1134" s="49">
        <f>IF(Source!BC974&lt;&gt; 0, Source!BC974, 1)</f>
        <v>9.84</v>
      </c>
      <c r="K1134" s="50">
        <f>Source!P974</f>
        <v>5522.21</v>
      </c>
      <c r="Q1134">
        <f>Source!X973</f>
        <v>0</v>
      </c>
      <c r="R1134">
        <f>Source!X974</f>
        <v>0</v>
      </c>
      <c r="S1134">
        <f>Source!Y973</f>
        <v>0</v>
      </c>
      <c r="T1134">
        <f>Source!Y974</f>
        <v>0</v>
      </c>
      <c r="U1134">
        <f>ROUND((175/100)*ROUND(Source!R973, 2), 2)</f>
        <v>0</v>
      </c>
      <c r="V1134">
        <f>ROUND((0/100)*ROUND(Source!R974, 2), 2)</f>
        <v>0</v>
      </c>
      <c r="AC1134">
        <v>3</v>
      </c>
    </row>
    <row r="1135" spans="1:29" ht="15" x14ac:dyDescent="0.2">
      <c r="C1135" s="52" t="s">
        <v>2196</v>
      </c>
      <c r="H1135" s="53">
        <f>I1134+0</f>
        <v>561.20000000000005</v>
      </c>
      <c r="I1135" s="53"/>
      <c r="J1135" s="53">
        <f>K1134+0</f>
        <v>5522.21</v>
      </c>
      <c r="K1135" s="53"/>
      <c r="O1135" s="56">
        <f>I1134+0</f>
        <v>561.20000000000005</v>
      </c>
      <c r="P1135" s="56">
        <f>K1134+0</f>
        <v>5522.21</v>
      </c>
    </row>
    <row r="1137" spans="1:29" ht="41.25" x14ac:dyDescent="0.2">
      <c r="A1137" s="47">
        <v>199</v>
      </c>
      <c r="B1137" s="47" t="str">
        <f>Source!F975</f>
        <v>КА, п.110</v>
      </c>
      <c r="C1137" s="47" t="s">
        <v>2336</v>
      </c>
      <c r="D1137" s="48" t="str">
        <f>Source!H975</f>
        <v>ШТ</v>
      </c>
      <c r="E1137" s="49">
        <f>Source!I975</f>
        <v>8</v>
      </c>
      <c r="F1137" s="50">
        <f>Source!AL975</f>
        <v>561.20000000000005</v>
      </c>
      <c r="G1137" s="51" t="s">
        <v>3</v>
      </c>
      <c r="H1137" s="49">
        <f>Source!AW976</f>
        <v>1</v>
      </c>
      <c r="I1137" s="50">
        <f>Source!P975</f>
        <v>4489.6000000000004</v>
      </c>
      <c r="J1137" s="49">
        <f>IF(Source!BC976&lt;&gt; 0, Source!BC976, 1)</f>
        <v>9.84</v>
      </c>
      <c r="K1137" s="50">
        <f>Source!P976</f>
        <v>44177.66</v>
      </c>
      <c r="Q1137">
        <f>Source!X975</f>
        <v>0</v>
      </c>
      <c r="R1137">
        <f>Source!X976</f>
        <v>0</v>
      </c>
      <c r="S1137">
        <f>Source!Y975</f>
        <v>0</v>
      </c>
      <c r="T1137">
        <f>Source!Y976</f>
        <v>0</v>
      </c>
      <c r="U1137">
        <f>ROUND((175/100)*ROUND(Source!R975, 2), 2)</f>
        <v>0</v>
      </c>
      <c r="V1137">
        <f>ROUND((0/100)*ROUND(Source!R976, 2), 2)</f>
        <v>0</v>
      </c>
      <c r="AC1137">
        <v>3</v>
      </c>
    </row>
    <row r="1138" spans="1:29" ht="15" x14ac:dyDescent="0.2">
      <c r="C1138" s="52" t="s">
        <v>2196</v>
      </c>
      <c r="H1138" s="53">
        <f>I1137+0</f>
        <v>4489.6000000000004</v>
      </c>
      <c r="I1138" s="53"/>
      <c r="J1138" s="53">
        <f>K1137+0</f>
        <v>44177.66</v>
      </c>
      <c r="K1138" s="53"/>
      <c r="O1138" s="56">
        <f>I1137+0</f>
        <v>4489.6000000000004</v>
      </c>
      <c r="P1138" s="56">
        <f>K1137+0</f>
        <v>44177.66</v>
      </c>
    </row>
    <row r="1140" spans="1:29" ht="41.25" x14ac:dyDescent="0.2">
      <c r="A1140" s="47">
        <v>200</v>
      </c>
      <c r="B1140" s="47" t="str">
        <f>Source!F977</f>
        <v>КА, п.111</v>
      </c>
      <c r="C1140" s="47" t="s">
        <v>2337</v>
      </c>
      <c r="D1140" s="48" t="str">
        <f>Source!H977</f>
        <v>ШТ</v>
      </c>
      <c r="E1140" s="49">
        <f>Source!I977</f>
        <v>1</v>
      </c>
      <c r="F1140" s="50">
        <f>Source!AL977</f>
        <v>561.20000000000005</v>
      </c>
      <c r="G1140" s="51" t="s">
        <v>3</v>
      </c>
      <c r="H1140" s="49">
        <f>Source!AW978</f>
        <v>1</v>
      </c>
      <c r="I1140" s="50">
        <f>Source!P977</f>
        <v>561.20000000000005</v>
      </c>
      <c r="J1140" s="49">
        <f>IF(Source!BC978&lt;&gt; 0, Source!BC978, 1)</f>
        <v>9.84</v>
      </c>
      <c r="K1140" s="50">
        <f>Source!P978</f>
        <v>5522.21</v>
      </c>
      <c r="Q1140">
        <f>Source!X977</f>
        <v>0</v>
      </c>
      <c r="R1140">
        <f>Source!X978</f>
        <v>0</v>
      </c>
      <c r="S1140">
        <f>Source!Y977</f>
        <v>0</v>
      </c>
      <c r="T1140">
        <f>Source!Y978</f>
        <v>0</v>
      </c>
      <c r="U1140">
        <f>ROUND((175/100)*ROUND(Source!R977, 2), 2)</f>
        <v>0</v>
      </c>
      <c r="V1140">
        <f>ROUND((0/100)*ROUND(Source!R978, 2), 2)</f>
        <v>0</v>
      </c>
      <c r="AC1140">
        <v>3</v>
      </c>
    </row>
    <row r="1141" spans="1:29" ht="15" x14ac:dyDescent="0.2">
      <c r="C1141" s="52" t="s">
        <v>2196</v>
      </c>
      <c r="H1141" s="53">
        <f>I1140+0</f>
        <v>561.20000000000005</v>
      </c>
      <c r="I1141" s="53"/>
      <c r="J1141" s="53">
        <f>K1140+0</f>
        <v>5522.21</v>
      </c>
      <c r="K1141" s="53"/>
      <c r="O1141" s="56">
        <f>I1140+0</f>
        <v>561.20000000000005</v>
      </c>
      <c r="P1141" s="56">
        <f>K1140+0</f>
        <v>5522.21</v>
      </c>
    </row>
    <row r="1143" spans="1:29" ht="41.25" x14ac:dyDescent="0.2">
      <c r="A1143" s="47">
        <v>201</v>
      </c>
      <c r="B1143" s="47" t="str">
        <f>Source!F979</f>
        <v>КА, п.112</v>
      </c>
      <c r="C1143" s="47" t="s">
        <v>2338</v>
      </c>
      <c r="D1143" s="48" t="str">
        <f>Source!H979</f>
        <v>ШТ</v>
      </c>
      <c r="E1143" s="49">
        <f>Source!I979</f>
        <v>6</v>
      </c>
      <c r="F1143" s="50">
        <f>Source!AL979</f>
        <v>467.65000000000003</v>
      </c>
      <c r="G1143" s="51" t="s">
        <v>3</v>
      </c>
      <c r="H1143" s="49">
        <f>Source!AW980</f>
        <v>1</v>
      </c>
      <c r="I1143" s="50">
        <f>Source!P979</f>
        <v>2805.9</v>
      </c>
      <c r="J1143" s="49">
        <f>IF(Source!BC980&lt;&gt; 0, Source!BC980, 1)</f>
        <v>9.84</v>
      </c>
      <c r="K1143" s="50">
        <f>Source!P980</f>
        <v>27610.06</v>
      </c>
      <c r="Q1143">
        <f>Source!X979</f>
        <v>0</v>
      </c>
      <c r="R1143">
        <f>Source!X980</f>
        <v>0</v>
      </c>
      <c r="S1143">
        <f>Source!Y979</f>
        <v>0</v>
      </c>
      <c r="T1143">
        <f>Source!Y980</f>
        <v>0</v>
      </c>
      <c r="U1143">
        <f>ROUND((175/100)*ROUND(Source!R979, 2), 2)</f>
        <v>0</v>
      </c>
      <c r="V1143">
        <f>ROUND((0/100)*ROUND(Source!R980, 2), 2)</f>
        <v>0</v>
      </c>
      <c r="AC1143">
        <v>3</v>
      </c>
    </row>
    <row r="1144" spans="1:29" ht="15" x14ac:dyDescent="0.2">
      <c r="C1144" s="52" t="s">
        <v>2196</v>
      </c>
      <c r="H1144" s="53">
        <f>I1143+0</f>
        <v>2805.9</v>
      </c>
      <c r="I1144" s="53"/>
      <c r="J1144" s="53">
        <f>K1143+0</f>
        <v>27610.06</v>
      </c>
      <c r="K1144" s="53"/>
      <c r="O1144" s="56">
        <f>I1143+0</f>
        <v>2805.9</v>
      </c>
      <c r="P1144" s="56">
        <f>K1143+0</f>
        <v>27610.06</v>
      </c>
    </row>
    <row r="1146" spans="1:29" ht="41.25" x14ac:dyDescent="0.2">
      <c r="A1146" s="47">
        <v>202</v>
      </c>
      <c r="B1146" s="47" t="str">
        <f>Source!F981</f>
        <v>КА, п.113</v>
      </c>
      <c r="C1146" s="47" t="s">
        <v>2339</v>
      </c>
      <c r="D1146" s="48" t="str">
        <f>Source!H981</f>
        <v>ШТ</v>
      </c>
      <c r="E1146" s="49">
        <f>Source!I981</f>
        <v>3</v>
      </c>
      <c r="F1146" s="50">
        <f>Source!AL981</f>
        <v>467.65000000000003</v>
      </c>
      <c r="G1146" s="51" t="s">
        <v>3</v>
      </c>
      <c r="H1146" s="49">
        <f>Source!AW982</f>
        <v>1</v>
      </c>
      <c r="I1146" s="50">
        <f>Source!P981</f>
        <v>1402.95</v>
      </c>
      <c r="J1146" s="49">
        <f>IF(Source!BC982&lt;&gt; 0, Source!BC982, 1)</f>
        <v>9.84</v>
      </c>
      <c r="K1146" s="50">
        <f>Source!P982</f>
        <v>13805.03</v>
      </c>
      <c r="Q1146">
        <f>Source!X981</f>
        <v>0</v>
      </c>
      <c r="R1146">
        <f>Source!X982</f>
        <v>0</v>
      </c>
      <c r="S1146">
        <f>Source!Y981</f>
        <v>0</v>
      </c>
      <c r="T1146">
        <f>Source!Y982</f>
        <v>0</v>
      </c>
      <c r="U1146">
        <f>ROUND((175/100)*ROUND(Source!R981, 2), 2)</f>
        <v>0</v>
      </c>
      <c r="V1146">
        <f>ROUND((0/100)*ROUND(Source!R982, 2), 2)</f>
        <v>0</v>
      </c>
      <c r="AC1146">
        <v>3</v>
      </c>
    </row>
    <row r="1147" spans="1:29" ht="15" x14ac:dyDescent="0.2">
      <c r="C1147" s="52" t="s">
        <v>2196</v>
      </c>
      <c r="H1147" s="53">
        <f>I1146+0</f>
        <v>1402.95</v>
      </c>
      <c r="I1147" s="53"/>
      <c r="J1147" s="53">
        <f>K1146+0</f>
        <v>13805.03</v>
      </c>
      <c r="K1147" s="53"/>
      <c r="O1147" s="56">
        <f>I1146+0</f>
        <v>1402.95</v>
      </c>
      <c r="P1147" s="56">
        <f>K1146+0</f>
        <v>13805.03</v>
      </c>
    </row>
    <row r="1149" spans="1:29" ht="41.25" x14ac:dyDescent="0.2">
      <c r="A1149" s="47">
        <v>203</v>
      </c>
      <c r="B1149" s="47" t="str">
        <f>Source!F983</f>
        <v>КА, п.114</v>
      </c>
      <c r="C1149" s="47" t="s">
        <v>2340</v>
      </c>
      <c r="D1149" s="48" t="str">
        <f>Source!H983</f>
        <v>ШТ</v>
      </c>
      <c r="E1149" s="49">
        <f>Source!I983</f>
        <v>1</v>
      </c>
      <c r="F1149" s="50">
        <f>Source!AL983</f>
        <v>467.65000000000003</v>
      </c>
      <c r="G1149" s="51" t="s">
        <v>3</v>
      </c>
      <c r="H1149" s="49">
        <f>Source!AW984</f>
        <v>1</v>
      </c>
      <c r="I1149" s="50">
        <f>Source!P983</f>
        <v>467.65</v>
      </c>
      <c r="J1149" s="49">
        <f>IF(Source!BC984&lt;&gt; 0, Source!BC984, 1)</f>
        <v>9.84</v>
      </c>
      <c r="K1149" s="50">
        <f>Source!P984</f>
        <v>4601.68</v>
      </c>
      <c r="Q1149">
        <f>Source!X983</f>
        <v>0</v>
      </c>
      <c r="R1149">
        <f>Source!X984</f>
        <v>0</v>
      </c>
      <c r="S1149">
        <f>Source!Y983</f>
        <v>0</v>
      </c>
      <c r="T1149">
        <f>Source!Y984</f>
        <v>0</v>
      </c>
      <c r="U1149">
        <f>ROUND((175/100)*ROUND(Source!R983, 2), 2)</f>
        <v>0</v>
      </c>
      <c r="V1149">
        <f>ROUND((0/100)*ROUND(Source!R984, 2), 2)</f>
        <v>0</v>
      </c>
      <c r="AC1149">
        <v>3</v>
      </c>
    </row>
    <row r="1150" spans="1:29" ht="15" x14ac:dyDescent="0.2">
      <c r="C1150" s="52" t="s">
        <v>2196</v>
      </c>
      <c r="H1150" s="53">
        <f>I1149+0</f>
        <v>467.65</v>
      </c>
      <c r="I1150" s="53"/>
      <c r="J1150" s="53">
        <f>K1149+0</f>
        <v>4601.68</v>
      </c>
      <c r="K1150" s="53"/>
      <c r="O1150" s="56">
        <f>I1149+0</f>
        <v>467.65</v>
      </c>
      <c r="P1150" s="56">
        <f>K1149+0</f>
        <v>4601.68</v>
      </c>
    </row>
    <row r="1152" spans="1:29" ht="41.25" x14ac:dyDescent="0.2">
      <c r="A1152" s="47">
        <v>204</v>
      </c>
      <c r="B1152" s="47" t="str">
        <f>Source!F985</f>
        <v>КА, п.115</v>
      </c>
      <c r="C1152" s="47" t="s">
        <v>2341</v>
      </c>
      <c r="D1152" s="48" t="str">
        <f>Source!H985</f>
        <v>ШТ</v>
      </c>
      <c r="E1152" s="49">
        <f>Source!I985</f>
        <v>11</v>
      </c>
      <c r="F1152" s="50">
        <f>Source!AL985</f>
        <v>420.92</v>
      </c>
      <c r="G1152" s="51" t="s">
        <v>3</v>
      </c>
      <c r="H1152" s="49">
        <f>Source!AW986</f>
        <v>1</v>
      </c>
      <c r="I1152" s="50">
        <f>Source!P985</f>
        <v>4630.12</v>
      </c>
      <c r="J1152" s="49">
        <f>IF(Source!BC986&lt;&gt; 0, Source!BC986, 1)</f>
        <v>9.84</v>
      </c>
      <c r="K1152" s="50">
        <f>Source!P986</f>
        <v>45560.38</v>
      </c>
      <c r="Q1152">
        <f>Source!X985</f>
        <v>0</v>
      </c>
      <c r="R1152">
        <f>Source!X986</f>
        <v>0</v>
      </c>
      <c r="S1152">
        <f>Source!Y985</f>
        <v>0</v>
      </c>
      <c r="T1152">
        <f>Source!Y986</f>
        <v>0</v>
      </c>
      <c r="U1152">
        <f>ROUND((175/100)*ROUND(Source!R985, 2), 2)</f>
        <v>0</v>
      </c>
      <c r="V1152">
        <f>ROUND((0/100)*ROUND(Source!R986, 2), 2)</f>
        <v>0</v>
      </c>
      <c r="AC1152">
        <v>3</v>
      </c>
    </row>
    <row r="1153" spans="1:29" ht="15" x14ac:dyDescent="0.2">
      <c r="C1153" s="52" t="s">
        <v>2196</v>
      </c>
      <c r="H1153" s="53">
        <f>I1152+0</f>
        <v>4630.12</v>
      </c>
      <c r="I1153" s="53"/>
      <c r="J1153" s="53">
        <f>K1152+0</f>
        <v>45560.38</v>
      </c>
      <c r="K1153" s="53"/>
      <c r="O1153" s="56">
        <f>I1152+0</f>
        <v>4630.12</v>
      </c>
      <c r="P1153" s="56">
        <f>K1152+0</f>
        <v>45560.38</v>
      </c>
    </row>
    <row r="1156" spans="1:29" ht="15" x14ac:dyDescent="0.25">
      <c r="A1156" s="65" t="str">
        <f>CONCATENATE("Итого по подразделу: ",IF(Source!G988&lt;&gt;"Новый подраздел", Source!G988, ""))</f>
        <v>Итого по подразделу: Декоративные решетки</v>
      </c>
      <c r="B1156" s="65"/>
      <c r="C1156" s="65"/>
      <c r="D1156" s="65"/>
      <c r="E1156" s="65"/>
      <c r="F1156" s="65"/>
      <c r="G1156" s="65"/>
      <c r="H1156" s="55">
        <f>SUM(O1111:O1155)</f>
        <v>18951.07</v>
      </c>
      <c r="I1156" s="54"/>
      <c r="J1156" s="55">
        <f>SUM(P1111:P1155)</f>
        <v>270751.17</v>
      </c>
      <c r="K1156" s="54"/>
    </row>
    <row r="1157" spans="1:29" hidden="1" x14ac:dyDescent="0.2">
      <c r="A1157" t="s">
        <v>2216</v>
      </c>
      <c r="I1157">
        <f>SUM(W1111:W1156)</f>
        <v>0</v>
      </c>
      <c r="J1157">
        <f>SUM(X1111:X1156)</f>
        <v>0</v>
      </c>
    </row>
    <row r="1158" spans="1:29" hidden="1" x14ac:dyDescent="0.2">
      <c r="A1158" t="s">
        <v>2217</v>
      </c>
      <c r="I1158">
        <f>SUM(Y1111:Y1157)</f>
        <v>0</v>
      </c>
      <c r="J1158">
        <f>SUM(Z1111:Z1157)</f>
        <v>0</v>
      </c>
    </row>
    <row r="1160" spans="1:29" ht="16.5" x14ac:dyDescent="0.2">
      <c r="A1160" s="39" t="str">
        <f>CONCATENATE("Подраздел: ",IF(Source!G1018&lt;&gt;"Новый подраздел", Source!G1018, ""))</f>
        <v>Подраздел: Огнезащитное покрытие</v>
      </c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</row>
    <row r="1161" spans="1:29" ht="99.75" x14ac:dyDescent="0.2">
      <c r="A1161" s="40">
        <v>205</v>
      </c>
      <c r="B1161" s="40" t="str">
        <f>Source!F1022</f>
        <v>3.26-65-2</v>
      </c>
      <c r="C1161" s="40" t="s">
        <v>686</v>
      </c>
      <c r="D1161" s="42" t="str">
        <f>Source!H1022</f>
        <v>100 м2</v>
      </c>
      <c r="E1161" s="41">
        <f>Source!I1022</f>
        <v>12</v>
      </c>
      <c r="F1161" s="44"/>
      <c r="G1161" s="43"/>
      <c r="H1161" s="41"/>
      <c r="I1161" s="44"/>
      <c r="J1161" s="41"/>
      <c r="K1161" s="44"/>
      <c r="Q1161">
        <f>Source!X1022</f>
        <v>2598.86</v>
      </c>
      <c r="R1161">
        <f>Source!X1023</f>
        <v>146445.99</v>
      </c>
      <c r="S1161">
        <f>Source!Y1022</f>
        <v>1403.98</v>
      </c>
      <c r="T1161">
        <f>Source!Y1023</f>
        <v>79114.5</v>
      </c>
      <c r="U1161">
        <f>ROUND((175/100)*ROUND(Source!R1022, 2), 2)</f>
        <v>37.590000000000003</v>
      </c>
      <c r="V1161">
        <f>ROUND((0/100)*ROUND(Source!R1023, 2), 2)</f>
        <v>0</v>
      </c>
      <c r="AC1161">
        <v>0</v>
      </c>
    </row>
    <row r="1162" spans="1:29" x14ac:dyDescent="0.2">
      <c r="C1162" s="66" t="str">
        <f>"Объем: "&amp;Source!I1022&amp;"=1200/"&amp;"100"</f>
        <v>Объем: 12=1200/100</v>
      </c>
    </row>
    <row r="1163" spans="1:29" ht="14.25" x14ac:dyDescent="0.2">
      <c r="A1163" s="40"/>
      <c r="B1163" s="40"/>
      <c r="C1163" s="40" t="s">
        <v>2183</v>
      </c>
      <c r="D1163" s="42"/>
      <c r="E1163" s="41"/>
      <c r="F1163" s="44">
        <f>Source!AO1022</f>
        <v>171.05</v>
      </c>
      <c r="G1163" s="45" t="s">
        <v>2342</v>
      </c>
      <c r="H1163" s="41">
        <f>Source!AV1023</f>
        <v>1.0469999999999999</v>
      </c>
      <c r="I1163" s="44">
        <f>Source!S1022</f>
        <v>2965.72</v>
      </c>
      <c r="J1163" s="41">
        <f>IF(Source!BA1023&lt;&gt; 0, Source!BA1023, 1)</f>
        <v>56.35</v>
      </c>
      <c r="K1163" s="44">
        <f>Source!S1023</f>
        <v>167118.32</v>
      </c>
    </row>
    <row r="1164" spans="1:29" ht="14.25" x14ac:dyDescent="0.2">
      <c r="A1164" s="40"/>
      <c r="B1164" s="40"/>
      <c r="C1164" s="40" t="s">
        <v>2185</v>
      </c>
      <c r="D1164" s="42"/>
      <c r="E1164" s="41"/>
      <c r="F1164" s="44">
        <f>Source!AM1022</f>
        <v>7.48</v>
      </c>
      <c r="G1164" s="45" t="s">
        <v>2343</v>
      </c>
      <c r="H1164" s="41">
        <f>Source!AV1023</f>
        <v>1.0469999999999999</v>
      </c>
      <c r="I1164" s="44">
        <f>Source!Q1022</f>
        <v>140.97</v>
      </c>
      <c r="J1164" s="41">
        <f>IF(Source!BB1023&lt;&gt; 0, Source!BB1023, 1)</f>
        <v>17.07</v>
      </c>
      <c r="K1164" s="44">
        <f>Source!Q1023</f>
        <v>2406.36</v>
      </c>
    </row>
    <row r="1165" spans="1:29" ht="14.25" x14ac:dyDescent="0.2">
      <c r="A1165" s="40"/>
      <c r="B1165" s="40"/>
      <c r="C1165" s="40" t="s">
        <v>2187</v>
      </c>
      <c r="D1165" s="42"/>
      <c r="E1165" s="41"/>
      <c r="F1165" s="44">
        <f>Source!AN1022</f>
        <v>1.1399999999999999</v>
      </c>
      <c r="G1165" s="45" t="s">
        <v>2343</v>
      </c>
      <c r="H1165" s="41">
        <f>Source!AV1023</f>
        <v>1.0469999999999999</v>
      </c>
      <c r="I1165" s="46">
        <f>Source!R1022</f>
        <v>21.48</v>
      </c>
      <c r="J1165" s="41">
        <f>IF(Source!BS1023&lt;&gt; 0, Source!BS1023, 1)</f>
        <v>56.35</v>
      </c>
      <c r="K1165" s="46">
        <f>Source!R1023</f>
        <v>1210.4000000000001</v>
      </c>
    </row>
    <row r="1166" spans="1:29" ht="14.25" x14ac:dyDescent="0.2">
      <c r="A1166" s="40"/>
      <c r="B1166" s="40"/>
      <c r="C1166" s="40" t="s">
        <v>2188</v>
      </c>
      <c r="D1166" s="42"/>
      <c r="E1166" s="41"/>
      <c r="F1166" s="44">
        <f>Source!AL1022</f>
        <v>1287.8</v>
      </c>
      <c r="G1166" s="45" t="s">
        <v>3</v>
      </c>
      <c r="H1166" s="41">
        <f>Source!AW1023</f>
        <v>1.0189999999999999</v>
      </c>
      <c r="I1166" s="44">
        <f>Source!P1022</f>
        <v>15747.22</v>
      </c>
      <c r="J1166" s="41">
        <f>IF(Source!BC1023&lt;&gt; 0, Source!BC1023, 1)</f>
        <v>6.09</v>
      </c>
      <c r="K1166" s="44">
        <f>Source!P1023</f>
        <v>95900.57</v>
      </c>
    </row>
    <row r="1167" spans="1:29" ht="14.25" x14ac:dyDescent="0.2">
      <c r="A1167" s="40"/>
      <c r="B1167" s="40"/>
      <c r="C1167" s="40" t="s">
        <v>2189</v>
      </c>
      <c r="D1167" s="42" t="s">
        <v>2190</v>
      </c>
      <c r="E1167" s="41">
        <f>Source!BZ1023</f>
        <v>87</v>
      </c>
      <c r="F1167" s="44"/>
      <c r="G1167" s="43"/>
      <c r="H1167" s="41"/>
      <c r="I1167" s="44">
        <f>SUM(Q1161:Q1166)</f>
        <v>2598.86</v>
      </c>
      <c r="J1167" s="41">
        <f>Source!AT1023</f>
        <v>87</v>
      </c>
      <c r="K1167" s="44">
        <f>SUM(R1161:R1166)</f>
        <v>146445.99</v>
      </c>
    </row>
    <row r="1168" spans="1:29" ht="14.25" x14ac:dyDescent="0.2">
      <c r="A1168" s="40"/>
      <c r="B1168" s="40"/>
      <c r="C1168" s="40" t="s">
        <v>2191</v>
      </c>
      <c r="D1168" s="42" t="s">
        <v>2190</v>
      </c>
      <c r="E1168" s="41">
        <f>Source!CA1023</f>
        <v>47</v>
      </c>
      <c r="F1168" s="44"/>
      <c r="G1168" s="43"/>
      <c r="H1168" s="41"/>
      <c r="I1168" s="44">
        <f>SUM(S1161:S1167)</f>
        <v>1403.98</v>
      </c>
      <c r="J1168" s="41">
        <f>Source!AU1023</f>
        <v>47</v>
      </c>
      <c r="K1168" s="44">
        <f>SUM(T1161:T1167)</f>
        <v>79114.5</v>
      </c>
    </row>
    <row r="1169" spans="1:29" ht="14.25" x14ac:dyDescent="0.2">
      <c r="A1169" s="47"/>
      <c r="B1169" s="47"/>
      <c r="C1169" s="47" t="s">
        <v>2192</v>
      </c>
      <c r="D1169" s="48" t="s">
        <v>2193</v>
      </c>
      <c r="E1169" s="49">
        <f>Source!AQ1022</f>
        <v>14.62</v>
      </c>
      <c r="F1169" s="50"/>
      <c r="G1169" s="51" t="s">
        <v>2342</v>
      </c>
      <c r="H1169" s="49">
        <f>Source!AV1023</f>
        <v>1.0469999999999999</v>
      </c>
      <c r="I1169" s="50">
        <f>Source!U1022</f>
        <v>253.48623839999993</v>
      </c>
      <c r="J1169" s="49"/>
      <c r="K1169" s="50"/>
    </row>
    <row r="1170" spans="1:29" ht="15" x14ac:dyDescent="0.2">
      <c r="C1170" s="52" t="s">
        <v>2194</v>
      </c>
      <c r="H1170" s="53">
        <f>I1163+I1164+I1166+I1167+I1168+0-0-0</f>
        <v>22856.75</v>
      </c>
      <c r="I1170" s="53"/>
      <c r="J1170" s="53">
        <f>K1163+K1164+K1166+K1167+K1168+0-0-0</f>
        <v>490985.74</v>
      </c>
      <c r="K1170" s="53"/>
    </row>
    <row r="1171" spans="1:29" ht="15" hidden="1" x14ac:dyDescent="0.2">
      <c r="C1171" s="52" t="s">
        <v>2195</v>
      </c>
      <c r="H1171" s="55">
        <f>0+0</f>
        <v>0</v>
      </c>
      <c r="I1171" s="55"/>
      <c r="J1171" s="55">
        <f>0+0</f>
        <v>0</v>
      </c>
      <c r="K1171" s="55"/>
    </row>
    <row r="1172" spans="1:29" ht="15" x14ac:dyDescent="0.2">
      <c r="C1172" s="52" t="s">
        <v>2196</v>
      </c>
      <c r="H1172" s="55">
        <f>I1163+I1164+I1166+I1167+I1168+0</f>
        <v>22856.75</v>
      </c>
      <c r="I1172" s="55"/>
      <c r="J1172" s="55">
        <f>K1163+K1164+K1166+K1167+K1168+0</f>
        <v>490985.74</v>
      </c>
      <c r="K1172" s="55"/>
      <c r="O1172" s="56">
        <f>I1163+I1164+I1166+I1167+I1168+0</f>
        <v>22856.75</v>
      </c>
      <c r="P1172" s="56">
        <f>K1163+K1164+K1166+K1167+K1168+0</f>
        <v>490985.74</v>
      </c>
    </row>
    <row r="1174" spans="1:29" ht="142.5" x14ac:dyDescent="0.2">
      <c r="A1174" s="47">
        <v>206</v>
      </c>
      <c r="B1174" s="47" t="str">
        <f>Source!F1024</f>
        <v>1.1-1-4334</v>
      </c>
      <c r="C1174" s="47" t="s">
        <v>2133</v>
      </c>
      <c r="D1174" s="48" t="str">
        <f>Source!H1024</f>
        <v>м2</v>
      </c>
      <c r="E1174" s="49">
        <f>Source!I1024</f>
        <v>1288.0103999999999</v>
      </c>
      <c r="F1174" s="50">
        <f>Source!AL1024</f>
        <v>29.42</v>
      </c>
      <c r="G1174" s="51" t="s">
        <v>3</v>
      </c>
      <c r="H1174" s="49">
        <f>Source!AW1025</f>
        <v>1</v>
      </c>
      <c r="I1174" s="50">
        <f>Source!P1024</f>
        <v>37893.269999999997</v>
      </c>
      <c r="J1174" s="49">
        <f>IF(Source!BC1025&lt;&gt; 0, Source!BC1025, 1)</f>
        <v>6.36</v>
      </c>
      <c r="K1174" s="50">
        <f>Source!P1025</f>
        <v>241001.2</v>
      </c>
      <c r="Q1174">
        <f>Source!X1024</f>
        <v>0</v>
      </c>
      <c r="R1174">
        <f>Source!X1025</f>
        <v>0</v>
      </c>
      <c r="S1174">
        <f>Source!Y1024</f>
        <v>0</v>
      </c>
      <c r="T1174">
        <f>Source!Y1025</f>
        <v>0</v>
      </c>
      <c r="U1174">
        <f>ROUND((175/100)*ROUND(Source!R1024, 2), 2)</f>
        <v>0</v>
      </c>
      <c r="V1174">
        <f>ROUND((0/100)*ROUND(Source!R1025, 2), 2)</f>
        <v>0</v>
      </c>
      <c r="AC1174">
        <v>3</v>
      </c>
    </row>
    <row r="1175" spans="1:29" ht="15" x14ac:dyDescent="0.2">
      <c r="C1175" s="52" t="s">
        <v>2196</v>
      </c>
      <c r="H1175" s="53">
        <f>I1174+0</f>
        <v>37893.269999999997</v>
      </c>
      <c r="I1175" s="53"/>
      <c r="J1175" s="53">
        <f>K1174+0</f>
        <v>241001.2</v>
      </c>
      <c r="K1175" s="53"/>
      <c r="O1175" s="56">
        <f>I1174+0</f>
        <v>37893.269999999997</v>
      </c>
      <c r="P1175" s="56">
        <f>K1174+0</f>
        <v>241001.2</v>
      </c>
    </row>
    <row r="1178" spans="1:29" ht="15" x14ac:dyDescent="0.25">
      <c r="A1178" s="65" t="str">
        <f>CONCATENATE("Итого по подразделу: ",IF(Source!G1027&lt;&gt;"Новый подраздел", Source!G1027, ""))</f>
        <v>Итого по подразделу: Огнезащитное покрытие</v>
      </c>
      <c r="B1178" s="65"/>
      <c r="C1178" s="65"/>
      <c r="D1178" s="65"/>
      <c r="E1178" s="65"/>
      <c r="F1178" s="65"/>
      <c r="G1178" s="65"/>
      <c r="H1178" s="55">
        <f>SUM(O1160:O1177)</f>
        <v>60750.02</v>
      </c>
      <c r="I1178" s="54"/>
      <c r="J1178" s="55">
        <f>SUM(P1160:P1177)</f>
        <v>731986.94</v>
      </c>
      <c r="K1178" s="54"/>
    </row>
    <row r="1179" spans="1:29" hidden="1" x14ac:dyDescent="0.2">
      <c r="A1179" t="s">
        <v>2216</v>
      </c>
      <c r="I1179">
        <f>SUM(W1160:W1178)</f>
        <v>0</v>
      </c>
      <c r="J1179">
        <f>SUM(X1160:X1178)</f>
        <v>0</v>
      </c>
    </row>
    <row r="1180" spans="1:29" hidden="1" x14ac:dyDescent="0.2">
      <c r="A1180" t="s">
        <v>2217</v>
      </c>
      <c r="I1180">
        <f>SUM(Y1160:Y1179)</f>
        <v>0</v>
      </c>
      <c r="J1180">
        <f>SUM(Z1160:Z1179)</f>
        <v>0</v>
      </c>
    </row>
    <row r="1182" spans="1:29" ht="15" x14ac:dyDescent="0.25">
      <c r="A1182" s="65" t="str">
        <f>CONCATENATE("Итого по разделу: ",IF(Source!G1057&lt;&gt;"Новый раздел", Source!G1057, ""))</f>
        <v>Итого по разделу: Противодымная вентиляция</v>
      </c>
      <c r="B1182" s="65"/>
      <c r="C1182" s="65"/>
      <c r="D1182" s="65"/>
      <c r="E1182" s="65"/>
      <c r="F1182" s="65"/>
      <c r="G1182" s="65"/>
      <c r="H1182" s="55">
        <f>SUM(O774:O1181)</f>
        <v>1049055.5699999998</v>
      </c>
      <c r="I1182" s="54"/>
      <c r="J1182" s="55">
        <f>SUM(P774:P1181)</f>
        <v>9821042.5500000026</v>
      </c>
      <c r="K1182" s="54"/>
    </row>
    <row r="1183" spans="1:29" hidden="1" x14ac:dyDescent="0.2">
      <c r="A1183" t="s">
        <v>2216</v>
      </c>
      <c r="I1183">
        <f>SUM(W774:W1182)</f>
        <v>0</v>
      </c>
      <c r="J1183">
        <f>SUM(X774:X1182)</f>
        <v>0</v>
      </c>
    </row>
    <row r="1184" spans="1:29" hidden="1" x14ac:dyDescent="0.2">
      <c r="A1184" t="s">
        <v>2217</v>
      </c>
      <c r="I1184">
        <f>SUM(Y774:Y1183)</f>
        <v>0</v>
      </c>
      <c r="J1184">
        <f>SUM(Z774:Z1183)</f>
        <v>0</v>
      </c>
    </row>
    <row r="1186" spans="1:29" ht="16.5" x14ac:dyDescent="0.2">
      <c r="A1186" s="39" t="str">
        <f>CONCATENATE("Раздел: ",IF(Source!G1087&lt;&gt;"Новый раздел", Source!G1087, ""))</f>
        <v>Раздел: Теплоснабжение</v>
      </c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</row>
    <row r="1187" spans="1:29" ht="57" x14ac:dyDescent="0.2">
      <c r="A1187" s="40">
        <v>207</v>
      </c>
      <c r="B1187" s="40" t="str">
        <f>Source!F1091</f>
        <v>3.16-6-2</v>
      </c>
      <c r="C1187" s="40" t="s">
        <v>941</v>
      </c>
      <c r="D1187" s="42" t="str">
        <f>Source!H1091</f>
        <v>100 м трубопровода</v>
      </c>
      <c r="E1187" s="41">
        <f>Source!I1091</f>
        <v>0.3</v>
      </c>
      <c r="F1187" s="44"/>
      <c r="G1187" s="43"/>
      <c r="H1187" s="41"/>
      <c r="I1187" s="44"/>
      <c r="J1187" s="41"/>
      <c r="K1187" s="44"/>
      <c r="Q1187">
        <f>Source!X1091</f>
        <v>181.54</v>
      </c>
      <c r="R1187">
        <f>Source!X1092</f>
        <v>10229.75</v>
      </c>
      <c r="S1187">
        <f>Source!Y1091</f>
        <v>101.6</v>
      </c>
      <c r="T1187">
        <f>Source!Y1092</f>
        <v>5724.9</v>
      </c>
      <c r="U1187">
        <f>ROUND((175/100)*ROUND(Source!R1091, 2), 2)</f>
        <v>4.71</v>
      </c>
      <c r="V1187">
        <f>ROUND((0/100)*ROUND(Source!R1092, 2), 2)</f>
        <v>0</v>
      </c>
      <c r="AC1187">
        <v>0</v>
      </c>
    </row>
    <row r="1188" spans="1:29" x14ac:dyDescent="0.2">
      <c r="C1188" s="66" t="str">
        <f>"Объем: "&amp;Source!I1091&amp;"=30/"&amp;"100"</f>
        <v>Объем: 0,3=30/100</v>
      </c>
    </row>
    <row r="1189" spans="1:29" ht="14.25" x14ac:dyDescent="0.2">
      <c r="A1189" s="40"/>
      <c r="B1189" s="40"/>
      <c r="C1189" s="40" t="s">
        <v>2183</v>
      </c>
      <c r="D1189" s="42"/>
      <c r="E1189" s="41"/>
      <c r="F1189" s="44">
        <f>Source!AO1091</f>
        <v>370.95</v>
      </c>
      <c r="G1189" s="45" t="s">
        <v>2342</v>
      </c>
      <c r="H1189" s="41">
        <f>Source!AV1092</f>
        <v>1.0669999999999999</v>
      </c>
      <c r="I1189" s="44">
        <f>Source!S1091</f>
        <v>163.86</v>
      </c>
      <c r="J1189" s="41">
        <f>IF(Source!BA1092&lt;&gt; 0, Source!BA1092, 1)</f>
        <v>56.35</v>
      </c>
      <c r="K1189" s="44">
        <f>Source!S1092</f>
        <v>9233.51</v>
      </c>
    </row>
    <row r="1190" spans="1:29" ht="14.25" x14ac:dyDescent="0.2">
      <c r="A1190" s="40"/>
      <c r="B1190" s="40"/>
      <c r="C1190" s="40" t="s">
        <v>2185</v>
      </c>
      <c r="D1190" s="42"/>
      <c r="E1190" s="41"/>
      <c r="F1190" s="44">
        <f>Source!AM1091</f>
        <v>41.95</v>
      </c>
      <c r="G1190" s="45" t="s">
        <v>2343</v>
      </c>
      <c r="H1190" s="41">
        <f>Source!AV1092</f>
        <v>1.0669999999999999</v>
      </c>
      <c r="I1190" s="44">
        <f>Source!Q1091</f>
        <v>20.14</v>
      </c>
      <c r="J1190" s="41">
        <f>IF(Source!BB1092&lt;&gt; 0, Source!BB1092, 1)</f>
        <v>16.22</v>
      </c>
      <c r="K1190" s="44">
        <f>Source!Q1092</f>
        <v>326.67</v>
      </c>
    </row>
    <row r="1191" spans="1:29" ht="14.25" x14ac:dyDescent="0.2">
      <c r="A1191" s="40"/>
      <c r="B1191" s="40"/>
      <c r="C1191" s="40" t="s">
        <v>2187</v>
      </c>
      <c r="D1191" s="42"/>
      <c r="E1191" s="41"/>
      <c r="F1191" s="44">
        <f>Source!AN1091</f>
        <v>5.6</v>
      </c>
      <c r="G1191" s="45" t="s">
        <v>2343</v>
      </c>
      <c r="H1191" s="41">
        <f>Source!AV1092</f>
        <v>1.0669999999999999</v>
      </c>
      <c r="I1191" s="46">
        <f>Source!R1091</f>
        <v>2.69</v>
      </c>
      <c r="J1191" s="41">
        <f>IF(Source!BS1092&lt;&gt; 0, Source!BS1092, 1)</f>
        <v>56.35</v>
      </c>
      <c r="K1191" s="46">
        <f>Source!R1092</f>
        <v>151.58000000000001</v>
      </c>
    </row>
    <row r="1192" spans="1:29" ht="14.25" x14ac:dyDescent="0.2">
      <c r="A1192" s="40"/>
      <c r="B1192" s="40"/>
      <c r="C1192" s="40" t="s">
        <v>2188</v>
      </c>
      <c r="D1192" s="42"/>
      <c r="E1192" s="41"/>
      <c r="F1192" s="44">
        <f>Source!AL1091</f>
        <v>32.51</v>
      </c>
      <c r="G1192" s="45" t="s">
        <v>3</v>
      </c>
      <c r="H1192" s="41">
        <f>Source!AW1092</f>
        <v>1</v>
      </c>
      <c r="I1192" s="44">
        <f>Source!P1091</f>
        <v>9.75</v>
      </c>
      <c r="J1192" s="41">
        <f>IF(Source!BC1092&lt;&gt; 0, Source!BC1092, 1)</f>
        <v>7.08</v>
      </c>
      <c r="K1192" s="44">
        <f>Source!P1092</f>
        <v>69.03</v>
      </c>
    </row>
    <row r="1193" spans="1:29" ht="71.25" x14ac:dyDescent="0.2">
      <c r="A1193" s="40" t="s">
        <v>946</v>
      </c>
      <c r="B1193" s="40" t="str">
        <f>Source!F1093</f>
        <v>1.12-1-41</v>
      </c>
      <c r="C1193" s="40" t="s">
        <v>948</v>
      </c>
      <c r="D1193" s="42" t="str">
        <f>Source!H1093</f>
        <v>м</v>
      </c>
      <c r="E1193" s="41">
        <f>Source!I1093</f>
        <v>30</v>
      </c>
      <c r="F1193" s="44">
        <f>Source!AK1093</f>
        <v>31.31</v>
      </c>
      <c r="G1193" s="45" t="s">
        <v>3</v>
      </c>
      <c r="H1193" s="41">
        <f>Source!AW1094</f>
        <v>1</v>
      </c>
      <c r="I1193" s="44">
        <f>Source!O1093</f>
        <v>939.3</v>
      </c>
      <c r="J1193" s="41">
        <f>IF(Source!BC1094&lt;&gt; 0, Source!BC1094, 1)</f>
        <v>11.71</v>
      </c>
      <c r="K1193" s="44">
        <f>Source!O1094</f>
        <v>10999.2</v>
      </c>
      <c r="Q1193">
        <f>Source!X1093</f>
        <v>0</v>
      </c>
      <c r="R1193">
        <f>Source!X1094</f>
        <v>0</v>
      </c>
      <c r="S1193">
        <f>Source!Y1093</f>
        <v>0</v>
      </c>
      <c r="T1193">
        <f>Source!Y1094</f>
        <v>0</v>
      </c>
      <c r="U1193">
        <f>ROUND((175/100)*ROUND(Source!R1093, 2), 2)</f>
        <v>0</v>
      </c>
      <c r="V1193">
        <f>ROUND((0/100)*ROUND(Source!R1094, 2), 2)</f>
        <v>0</v>
      </c>
      <c r="AC1193">
        <v>3</v>
      </c>
    </row>
    <row r="1194" spans="1:29" ht="14.25" x14ac:dyDescent="0.2">
      <c r="A1194" s="40"/>
      <c r="B1194" s="40"/>
      <c r="C1194" s="40" t="s">
        <v>2189</v>
      </c>
      <c r="D1194" s="42" t="s">
        <v>2190</v>
      </c>
      <c r="E1194" s="41">
        <f>Source!BZ1092</f>
        <v>109</v>
      </c>
      <c r="F1194" s="44"/>
      <c r="G1194" s="43"/>
      <c r="H1194" s="41"/>
      <c r="I1194" s="44">
        <f>SUM(Q1187:Q1193)</f>
        <v>181.54</v>
      </c>
      <c r="J1194" s="41">
        <f>Source!AT1092</f>
        <v>109</v>
      </c>
      <c r="K1194" s="44">
        <f>SUM(R1187:R1193)</f>
        <v>10229.75</v>
      </c>
    </row>
    <row r="1195" spans="1:29" ht="14.25" x14ac:dyDescent="0.2">
      <c r="A1195" s="40"/>
      <c r="B1195" s="40"/>
      <c r="C1195" s="40" t="s">
        <v>2191</v>
      </c>
      <c r="D1195" s="42" t="s">
        <v>2190</v>
      </c>
      <c r="E1195" s="41">
        <f>Source!CA1092</f>
        <v>61</v>
      </c>
      <c r="F1195" s="44"/>
      <c r="G1195" s="43"/>
      <c r="H1195" s="41"/>
      <c r="I1195" s="44">
        <f>SUM(S1187:S1194)</f>
        <v>101.6</v>
      </c>
      <c r="J1195" s="41">
        <f>Source!AU1092</f>
        <v>61</v>
      </c>
      <c r="K1195" s="44">
        <f>SUM(T1187:T1194)</f>
        <v>5724.9</v>
      </c>
    </row>
    <row r="1196" spans="1:29" ht="14.25" x14ac:dyDescent="0.2">
      <c r="A1196" s="47"/>
      <c r="B1196" s="47"/>
      <c r="C1196" s="47" t="s">
        <v>2192</v>
      </c>
      <c r="D1196" s="48" t="s">
        <v>2193</v>
      </c>
      <c r="E1196" s="49">
        <f>Source!AQ1091</f>
        <v>29.7</v>
      </c>
      <c r="F1196" s="50"/>
      <c r="G1196" s="51" t="s">
        <v>2342</v>
      </c>
      <c r="H1196" s="49">
        <f>Source!AV1092</f>
        <v>1.0669999999999999</v>
      </c>
      <c r="I1196" s="50">
        <f>Source!U1091</f>
        <v>13.119618599999997</v>
      </c>
      <c r="J1196" s="49"/>
      <c r="K1196" s="50"/>
    </row>
    <row r="1197" spans="1:29" ht="15" x14ac:dyDescent="0.2">
      <c r="C1197" s="52" t="s">
        <v>2194</v>
      </c>
      <c r="H1197" s="53">
        <f>I1189+I1190+I1192+I1194+I1195+SUM(I1193:I1193)-SUMIF(AC1193:AC1193, 5, I1193:I1193)-SUMIF(AC1193:AC1193, 6, I1193:I1193)</f>
        <v>1416.19</v>
      </c>
      <c r="I1197" s="53"/>
      <c r="J1197" s="53">
        <f>K1189+K1190+K1192+K1194+K1195+SUM(K1193:K1193)-SUMIF(AC1193:AC1193, 5, K1193:K1193)-SUMIF(AC1193:AC1193, 6, K1193:K1193)</f>
        <v>36583.06</v>
      </c>
      <c r="K1197" s="53"/>
    </row>
    <row r="1198" spans="1:29" ht="15" hidden="1" x14ac:dyDescent="0.2">
      <c r="C1198" s="52" t="s">
        <v>2195</v>
      </c>
      <c r="H1198" s="55">
        <f>SUMIF(AC1193:AC1193, 5, I1193:I1193)+SUMIF(AC1193:AC1193, 6, I1193:I1193)</f>
        <v>0</v>
      </c>
      <c r="I1198" s="55"/>
      <c r="J1198" s="55">
        <f>SUMIF(AC1193:AC1193, 5, K1193:K1193)+SUMIF(AC1193:AC1193, 6, K1193:K1193)</f>
        <v>0</v>
      </c>
      <c r="K1198" s="55"/>
    </row>
    <row r="1199" spans="1:29" ht="15" x14ac:dyDescent="0.2">
      <c r="C1199" s="52" t="s">
        <v>2196</v>
      </c>
      <c r="H1199" s="55">
        <f>I1189+I1190+I1192+I1194+I1195+SUM(I1193:I1193)</f>
        <v>1416.19</v>
      </c>
      <c r="I1199" s="55"/>
      <c r="J1199" s="55">
        <f>K1189+K1190+K1192+K1194+K1195+SUM(K1193:K1193)</f>
        <v>36583.06</v>
      </c>
      <c r="K1199" s="55"/>
      <c r="O1199" s="56">
        <f>I1189+I1190+I1192+I1194+I1195+SUM(I1193:I1193)</f>
        <v>1416.19</v>
      </c>
      <c r="P1199" s="56">
        <f>K1189+K1190+K1192+K1194+K1195+SUM(K1193:K1193)</f>
        <v>36583.06</v>
      </c>
    </row>
    <row r="1201" spans="1:29" ht="57" x14ac:dyDescent="0.2">
      <c r="A1201" s="40">
        <v>208</v>
      </c>
      <c r="B1201" s="40" t="str">
        <f>Source!F1095</f>
        <v>3.16-6-3</v>
      </c>
      <c r="C1201" s="40" t="s">
        <v>953</v>
      </c>
      <c r="D1201" s="42" t="str">
        <f>Source!H1095</f>
        <v>100 м трубопровода</v>
      </c>
      <c r="E1201" s="41">
        <f>Source!I1095</f>
        <v>0.3</v>
      </c>
      <c r="F1201" s="44"/>
      <c r="G1201" s="43"/>
      <c r="H1201" s="41"/>
      <c r="I1201" s="44"/>
      <c r="J1201" s="41"/>
      <c r="K1201" s="44"/>
      <c r="Q1201">
        <f>Source!X1095</f>
        <v>181.54</v>
      </c>
      <c r="R1201">
        <f>Source!X1096</f>
        <v>10229.75</v>
      </c>
      <c r="S1201">
        <f>Source!Y1095</f>
        <v>101.6</v>
      </c>
      <c r="T1201">
        <f>Source!Y1096</f>
        <v>5724.9</v>
      </c>
      <c r="U1201">
        <f>ROUND((175/100)*ROUND(Source!R1095, 2), 2)</f>
        <v>4.71</v>
      </c>
      <c r="V1201">
        <f>ROUND((0/100)*ROUND(Source!R1096, 2), 2)</f>
        <v>0</v>
      </c>
      <c r="AC1201">
        <v>0</v>
      </c>
    </row>
    <row r="1202" spans="1:29" x14ac:dyDescent="0.2">
      <c r="C1202" s="66" t="str">
        <f>"Объем: "&amp;Source!I1095&amp;"=30/"&amp;"100"</f>
        <v>Объем: 0,3=30/100</v>
      </c>
    </row>
    <row r="1203" spans="1:29" ht="14.25" x14ac:dyDescent="0.2">
      <c r="A1203" s="40"/>
      <c r="B1203" s="40"/>
      <c r="C1203" s="40" t="s">
        <v>2183</v>
      </c>
      <c r="D1203" s="42"/>
      <c r="E1203" s="41"/>
      <c r="F1203" s="44">
        <f>Source!AO1095</f>
        <v>370.95</v>
      </c>
      <c r="G1203" s="45" t="s">
        <v>2342</v>
      </c>
      <c r="H1203" s="41">
        <f>Source!AV1096</f>
        <v>1.0669999999999999</v>
      </c>
      <c r="I1203" s="44">
        <f>Source!S1095</f>
        <v>163.86</v>
      </c>
      <c r="J1203" s="41">
        <f>IF(Source!BA1096&lt;&gt; 0, Source!BA1096, 1)</f>
        <v>56.35</v>
      </c>
      <c r="K1203" s="44">
        <f>Source!S1096</f>
        <v>9233.51</v>
      </c>
    </row>
    <row r="1204" spans="1:29" ht="14.25" x14ac:dyDescent="0.2">
      <c r="A1204" s="40"/>
      <c r="B1204" s="40"/>
      <c r="C1204" s="40" t="s">
        <v>2185</v>
      </c>
      <c r="D1204" s="42"/>
      <c r="E1204" s="41"/>
      <c r="F1204" s="44">
        <f>Source!AM1095</f>
        <v>41.95</v>
      </c>
      <c r="G1204" s="45" t="s">
        <v>2343</v>
      </c>
      <c r="H1204" s="41">
        <f>Source!AV1096</f>
        <v>1.0669999999999999</v>
      </c>
      <c r="I1204" s="44">
        <f>Source!Q1095</f>
        <v>20.14</v>
      </c>
      <c r="J1204" s="41">
        <f>IF(Source!BB1096&lt;&gt; 0, Source!BB1096, 1)</f>
        <v>16.22</v>
      </c>
      <c r="K1204" s="44">
        <f>Source!Q1096</f>
        <v>326.67</v>
      </c>
    </row>
    <row r="1205" spans="1:29" ht="14.25" x14ac:dyDescent="0.2">
      <c r="A1205" s="40"/>
      <c r="B1205" s="40"/>
      <c r="C1205" s="40" t="s">
        <v>2187</v>
      </c>
      <c r="D1205" s="42"/>
      <c r="E1205" s="41"/>
      <c r="F1205" s="44">
        <f>Source!AN1095</f>
        <v>5.6</v>
      </c>
      <c r="G1205" s="45" t="s">
        <v>2343</v>
      </c>
      <c r="H1205" s="41">
        <f>Source!AV1096</f>
        <v>1.0669999999999999</v>
      </c>
      <c r="I1205" s="46">
        <f>Source!R1095</f>
        <v>2.69</v>
      </c>
      <c r="J1205" s="41">
        <f>IF(Source!BS1096&lt;&gt; 0, Source!BS1096, 1)</f>
        <v>56.35</v>
      </c>
      <c r="K1205" s="46">
        <f>Source!R1096</f>
        <v>151.58000000000001</v>
      </c>
    </row>
    <row r="1206" spans="1:29" ht="14.25" x14ac:dyDescent="0.2">
      <c r="A1206" s="40"/>
      <c r="B1206" s="40"/>
      <c r="C1206" s="40" t="s">
        <v>2188</v>
      </c>
      <c r="D1206" s="42"/>
      <c r="E1206" s="41"/>
      <c r="F1206" s="44">
        <f>Source!AL1095</f>
        <v>32.96</v>
      </c>
      <c r="G1206" s="45" t="s">
        <v>3</v>
      </c>
      <c r="H1206" s="41">
        <f>Source!AW1096</f>
        <v>1</v>
      </c>
      <c r="I1206" s="44">
        <f>Source!P1095</f>
        <v>9.89</v>
      </c>
      <c r="J1206" s="41">
        <f>IF(Source!BC1096&lt;&gt; 0, Source!BC1096, 1)</f>
        <v>7.09</v>
      </c>
      <c r="K1206" s="44">
        <f>Source!P1096</f>
        <v>70.12</v>
      </c>
    </row>
    <row r="1207" spans="1:29" ht="71.25" x14ac:dyDescent="0.2">
      <c r="A1207" s="40" t="s">
        <v>955</v>
      </c>
      <c r="B1207" s="40" t="str">
        <f>Source!F1097</f>
        <v>1.12-1-42</v>
      </c>
      <c r="C1207" s="40" t="s">
        <v>957</v>
      </c>
      <c r="D1207" s="42" t="str">
        <f>Source!H1097</f>
        <v>м</v>
      </c>
      <c r="E1207" s="41">
        <f>Source!I1097</f>
        <v>30</v>
      </c>
      <c r="F1207" s="44">
        <f>Source!AK1097</f>
        <v>31.73</v>
      </c>
      <c r="G1207" s="45" t="s">
        <v>3</v>
      </c>
      <c r="H1207" s="41">
        <f>Source!AW1098</f>
        <v>1</v>
      </c>
      <c r="I1207" s="44">
        <f>Source!O1097</f>
        <v>951.9</v>
      </c>
      <c r="J1207" s="41">
        <f>IF(Source!BC1098&lt;&gt; 0, Source!BC1098, 1)</f>
        <v>14.47</v>
      </c>
      <c r="K1207" s="44">
        <f>Source!O1098</f>
        <v>13773.99</v>
      </c>
      <c r="Q1207">
        <f>Source!X1097</f>
        <v>0</v>
      </c>
      <c r="R1207">
        <f>Source!X1098</f>
        <v>0</v>
      </c>
      <c r="S1207">
        <f>Source!Y1097</f>
        <v>0</v>
      </c>
      <c r="T1207">
        <f>Source!Y1098</f>
        <v>0</v>
      </c>
      <c r="U1207">
        <f>ROUND((175/100)*ROUND(Source!R1097, 2), 2)</f>
        <v>0</v>
      </c>
      <c r="V1207">
        <f>ROUND((0/100)*ROUND(Source!R1098, 2), 2)</f>
        <v>0</v>
      </c>
      <c r="AC1207">
        <v>3</v>
      </c>
    </row>
    <row r="1208" spans="1:29" ht="14.25" x14ac:dyDescent="0.2">
      <c r="A1208" s="40"/>
      <c r="B1208" s="40"/>
      <c r="C1208" s="40" t="s">
        <v>2189</v>
      </c>
      <c r="D1208" s="42" t="s">
        <v>2190</v>
      </c>
      <c r="E1208" s="41">
        <f>Source!BZ1096</f>
        <v>109</v>
      </c>
      <c r="F1208" s="44"/>
      <c r="G1208" s="43"/>
      <c r="H1208" s="41"/>
      <c r="I1208" s="44">
        <f>SUM(Q1201:Q1207)</f>
        <v>181.54</v>
      </c>
      <c r="J1208" s="41">
        <f>Source!AT1096</f>
        <v>109</v>
      </c>
      <c r="K1208" s="44">
        <f>SUM(R1201:R1207)</f>
        <v>10229.75</v>
      </c>
    </row>
    <row r="1209" spans="1:29" ht="14.25" x14ac:dyDescent="0.2">
      <c r="A1209" s="40"/>
      <c r="B1209" s="40"/>
      <c r="C1209" s="40" t="s">
        <v>2191</v>
      </c>
      <c r="D1209" s="42" t="s">
        <v>2190</v>
      </c>
      <c r="E1209" s="41">
        <f>Source!CA1096</f>
        <v>61</v>
      </c>
      <c r="F1209" s="44"/>
      <c r="G1209" s="43"/>
      <c r="H1209" s="41"/>
      <c r="I1209" s="44">
        <f>SUM(S1201:S1208)</f>
        <v>101.6</v>
      </c>
      <c r="J1209" s="41">
        <f>Source!AU1096</f>
        <v>61</v>
      </c>
      <c r="K1209" s="44">
        <f>SUM(T1201:T1208)</f>
        <v>5724.9</v>
      </c>
    </row>
    <row r="1210" spans="1:29" ht="14.25" x14ac:dyDescent="0.2">
      <c r="A1210" s="47"/>
      <c r="B1210" s="47"/>
      <c r="C1210" s="47" t="s">
        <v>2192</v>
      </c>
      <c r="D1210" s="48" t="s">
        <v>2193</v>
      </c>
      <c r="E1210" s="49">
        <f>Source!AQ1095</f>
        <v>29.7</v>
      </c>
      <c r="F1210" s="50"/>
      <c r="G1210" s="51" t="s">
        <v>2342</v>
      </c>
      <c r="H1210" s="49">
        <f>Source!AV1096</f>
        <v>1.0669999999999999</v>
      </c>
      <c r="I1210" s="50">
        <f>Source!U1095</f>
        <v>13.119618599999997</v>
      </c>
      <c r="J1210" s="49"/>
      <c r="K1210" s="50"/>
    </row>
    <row r="1211" spans="1:29" ht="15" x14ac:dyDescent="0.2">
      <c r="C1211" s="52" t="s">
        <v>2194</v>
      </c>
      <c r="H1211" s="53">
        <f>I1203+I1204+I1206+I1208+I1209+SUM(I1207:I1207)-SUMIF(AC1207:AC1207, 5, I1207:I1207)-SUMIF(AC1207:AC1207, 6, I1207:I1207)</f>
        <v>1428.9299999999998</v>
      </c>
      <c r="I1211" s="53"/>
      <c r="J1211" s="53">
        <f>K1203+K1204+K1206+K1208+K1209+SUM(K1207:K1207)-SUMIF(AC1207:AC1207, 5, K1207:K1207)-SUMIF(AC1207:AC1207, 6, K1207:K1207)</f>
        <v>39358.94</v>
      </c>
      <c r="K1211" s="53"/>
    </row>
    <row r="1212" spans="1:29" ht="15" hidden="1" x14ac:dyDescent="0.2">
      <c r="C1212" s="52" t="s">
        <v>2195</v>
      </c>
      <c r="H1212" s="55">
        <f>SUMIF(AC1207:AC1207, 5, I1207:I1207)+SUMIF(AC1207:AC1207, 6, I1207:I1207)</f>
        <v>0</v>
      </c>
      <c r="I1212" s="55"/>
      <c r="J1212" s="55">
        <f>SUMIF(AC1207:AC1207, 5, K1207:K1207)+SUMIF(AC1207:AC1207, 6, K1207:K1207)</f>
        <v>0</v>
      </c>
      <c r="K1212" s="55"/>
    </row>
    <row r="1213" spans="1:29" ht="15" x14ac:dyDescent="0.2">
      <c r="C1213" s="52" t="s">
        <v>2196</v>
      </c>
      <c r="H1213" s="55">
        <f>I1203+I1204+I1206+I1208+I1209+SUM(I1207:I1207)</f>
        <v>1428.9299999999998</v>
      </c>
      <c r="I1213" s="55"/>
      <c r="J1213" s="55">
        <f>K1203+K1204+K1206+K1208+K1209+SUM(K1207:K1207)</f>
        <v>39358.94</v>
      </c>
      <c r="K1213" s="55"/>
      <c r="O1213" s="56">
        <f>I1203+I1204+I1206+I1208+I1209+SUM(I1207:I1207)</f>
        <v>1428.9299999999998</v>
      </c>
      <c r="P1213" s="56">
        <f>K1203+K1204+K1206+K1208+K1209+SUM(K1207:K1207)</f>
        <v>39358.94</v>
      </c>
    </row>
    <row r="1215" spans="1:29" ht="57" x14ac:dyDescent="0.2">
      <c r="A1215" s="40">
        <v>209</v>
      </c>
      <c r="B1215" s="40" t="str">
        <f>Source!F1099</f>
        <v>3.16-6-4</v>
      </c>
      <c r="C1215" s="40" t="s">
        <v>961</v>
      </c>
      <c r="D1215" s="42" t="str">
        <f>Source!H1099</f>
        <v>100 м трубопровода</v>
      </c>
      <c r="E1215" s="41">
        <f>Source!I1099</f>
        <v>0.35</v>
      </c>
      <c r="F1215" s="44"/>
      <c r="G1215" s="43"/>
      <c r="H1215" s="41"/>
      <c r="I1215" s="44"/>
      <c r="J1215" s="41"/>
      <c r="K1215" s="44"/>
      <c r="Q1215">
        <f>Source!X1099</f>
        <v>211.8</v>
      </c>
      <c r="R1215">
        <f>Source!X1100</f>
        <v>11934.81</v>
      </c>
      <c r="S1215">
        <f>Source!Y1099</f>
        <v>118.53</v>
      </c>
      <c r="T1215">
        <f>Source!Y1100</f>
        <v>6679.12</v>
      </c>
      <c r="U1215">
        <f>ROUND((175/100)*ROUND(Source!R1099, 2), 2)</f>
        <v>5.5</v>
      </c>
      <c r="V1215">
        <f>ROUND((0/100)*ROUND(Source!R1100, 2), 2)</f>
        <v>0</v>
      </c>
      <c r="AC1215">
        <v>0</v>
      </c>
    </row>
    <row r="1216" spans="1:29" x14ac:dyDescent="0.2">
      <c r="C1216" s="66" t="str">
        <f>"Объем: "&amp;Source!I1099&amp;"=35/"&amp;"100"</f>
        <v>Объем: 0,35=35/100</v>
      </c>
    </row>
    <row r="1217" spans="1:29" ht="14.25" x14ac:dyDescent="0.2">
      <c r="A1217" s="40"/>
      <c r="B1217" s="40"/>
      <c r="C1217" s="40" t="s">
        <v>2183</v>
      </c>
      <c r="D1217" s="42"/>
      <c r="E1217" s="41"/>
      <c r="F1217" s="44">
        <f>Source!AO1099</f>
        <v>370.95</v>
      </c>
      <c r="G1217" s="45" t="s">
        <v>2342</v>
      </c>
      <c r="H1217" s="41">
        <f>Source!AV1100</f>
        <v>1.0669999999999999</v>
      </c>
      <c r="I1217" s="44">
        <f>Source!S1099</f>
        <v>191.17</v>
      </c>
      <c r="J1217" s="41">
        <f>IF(Source!BA1100&lt;&gt; 0, Source!BA1100, 1)</f>
        <v>56.35</v>
      </c>
      <c r="K1217" s="44">
        <f>Source!S1100</f>
        <v>10772.43</v>
      </c>
    </row>
    <row r="1218" spans="1:29" ht="14.25" x14ac:dyDescent="0.2">
      <c r="A1218" s="40"/>
      <c r="B1218" s="40"/>
      <c r="C1218" s="40" t="s">
        <v>2185</v>
      </c>
      <c r="D1218" s="42"/>
      <c r="E1218" s="41"/>
      <c r="F1218" s="44">
        <f>Source!AM1099</f>
        <v>41.95</v>
      </c>
      <c r="G1218" s="45" t="s">
        <v>2343</v>
      </c>
      <c r="H1218" s="41">
        <f>Source!AV1100</f>
        <v>1.0669999999999999</v>
      </c>
      <c r="I1218" s="44">
        <f>Source!Q1099</f>
        <v>23.5</v>
      </c>
      <c r="J1218" s="41">
        <f>IF(Source!BB1100&lt;&gt; 0, Source!BB1100, 1)</f>
        <v>16.22</v>
      </c>
      <c r="K1218" s="44">
        <f>Source!Q1100</f>
        <v>381.17</v>
      </c>
    </row>
    <row r="1219" spans="1:29" ht="14.25" x14ac:dyDescent="0.2">
      <c r="A1219" s="40"/>
      <c r="B1219" s="40"/>
      <c r="C1219" s="40" t="s">
        <v>2187</v>
      </c>
      <c r="D1219" s="42"/>
      <c r="E1219" s="41"/>
      <c r="F1219" s="44">
        <f>Source!AN1099</f>
        <v>5.6</v>
      </c>
      <c r="G1219" s="45" t="s">
        <v>2343</v>
      </c>
      <c r="H1219" s="41">
        <f>Source!AV1100</f>
        <v>1.0669999999999999</v>
      </c>
      <c r="I1219" s="46">
        <f>Source!R1099</f>
        <v>3.14</v>
      </c>
      <c r="J1219" s="41">
        <f>IF(Source!BS1100&lt;&gt; 0, Source!BS1100, 1)</f>
        <v>56.35</v>
      </c>
      <c r="K1219" s="46">
        <f>Source!R1100</f>
        <v>176.94</v>
      </c>
    </row>
    <row r="1220" spans="1:29" ht="14.25" x14ac:dyDescent="0.2">
      <c r="A1220" s="40"/>
      <c r="B1220" s="40"/>
      <c r="C1220" s="40" t="s">
        <v>2188</v>
      </c>
      <c r="D1220" s="42"/>
      <c r="E1220" s="41"/>
      <c r="F1220" s="44">
        <f>Source!AL1099</f>
        <v>33.74</v>
      </c>
      <c r="G1220" s="45" t="s">
        <v>3</v>
      </c>
      <c r="H1220" s="41">
        <f>Source!AW1100</f>
        <v>1</v>
      </c>
      <c r="I1220" s="44">
        <f>Source!P1099</f>
        <v>11.81</v>
      </c>
      <c r="J1220" s="41">
        <f>IF(Source!BC1100&lt;&gt; 0, Source!BC1100, 1)</f>
        <v>7.11</v>
      </c>
      <c r="K1220" s="44">
        <f>Source!P1100</f>
        <v>83.97</v>
      </c>
    </row>
    <row r="1221" spans="1:29" ht="71.25" x14ac:dyDescent="0.2">
      <c r="A1221" s="40" t="s">
        <v>963</v>
      </c>
      <c r="B1221" s="40" t="str">
        <f>Source!F1101</f>
        <v>1.12-1-43</v>
      </c>
      <c r="C1221" s="40" t="s">
        <v>965</v>
      </c>
      <c r="D1221" s="42" t="str">
        <f>Source!H1101</f>
        <v>м</v>
      </c>
      <c r="E1221" s="41">
        <f>Source!I1101</f>
        <v>35</v>
      </c>
      <c r="F1221" s="44">
        <f>Source!AK1101</f>
        <v>33.29</v>
      </c>
      <c r="G1221" s="45" t="s">
        <v>3</v>
      </c>
      <c r="H1221" s="41">
        <f>Source!AW1102</f>
        <v>1</v>
      </c>
      <c r="I1221" s="44">
        <f>Source!O1101</f>
        <v>1165.1500000000001</v>
      </c>
      <c r="J1221" s="41">
        <f>IF(Source!BC1102&lt;&gt; 0, Source!BC1102, 1)</f>
        <v>16.489999999999998</v>
      </c>
      <c r="K1221" s="44">
        <f>Source!O1102</f>
        <v>19213.32</v>
      </c>
      <c r="Q1221">
        <f>Source!X1101</f>
        <v>0</v>
      </c>
      <c r="R1221">
        <f>Source!X1102</f>
        <v>0</v>
      </c>
      <c r="S1221">
        <f>Source!Y1101</f>
        <v>0</v>
      </c>
      <c r="T1221">
        <f>Source!Y1102</f>
        <v>0</v>
      </c>
      <c r="U1221">
        <f>ROUND((175/100)*ROUND(Source!R1101, 2), 2)</f>
        <v>0</v>
      </c>
      <c r="V1221">
        <f>ROUND((0/100)*ROUND(Source!R1102, 2), 2)</f>
        <v>0</v>
      </c>
      <c r="AC1221">
        <v>3</v>
      </c>
    </row>
    <row r="1222" spans="1:29" ht="14.25" x14ac:dyDescent="0.2">
      <c r="A1222" s="40"/>
      <c r="B1222" s="40"/>
      <c r="C1222" s="40" t="s">
        <v>2189</v>
      </c>
      <c r="D1222" s="42" t="s">
        <v>2190</v>
      </c>
      <c r="E1222" s="41">
        <f>Source!BZ1100</f>
        <v>109</v>
      </c>
      <c r="F1222" s="44"/>
      <c r="G1222" s="43"/>
      <c r="H1222" s="41"/>
      <c r="I1222" s="44">
        <f>SUM(Q1215:Q1221)</f>
        <v>211.8</v>
      </c>
      <c r="J1222" s="41">
        <f>Source!AT1100</f>
        <v>109</v>
      </c>
      <c r="K1222" s="44">
        <f>SUM(R1215:R1221)</f>
        <v>11934.81</v>
      </c>
    </row>
    <row r="1223" spans="1:29" ht="14.25" x14ac:dyDescent="0.2">
      <c r="A1223" s="40"/>
      <c r="B1223" s="40"/>
      <c r="C1223" s="40" t="s">
        <v>2191</v>
      </c>
      <c r="D1223" s="42" t="s">
        <v>2190</v>
      </c>
      <c r="E1223" s="41">
        <f>Source!CA1100</f>
        <v>61</v>
      </c>
      <c r="F1223" s="44"/>
      <c r="G1223" s="43"/>
      <c r="H1223" s="41"/>
      <c r="I1223" s="44">
        <f>SUM(S1215:S1222)</f>
        <v>118.53</v>
      </c>
      <c r="J1223" s="41">
        <f>Source!AU1100</f>
        <v>61</v>
      </c>
      <c r="K1223" s="44">
        <f>SUM(T1215:T1222)</f>
        <v>6679.12</v>
      </c>
    </row>
    <row r="1224" spans="1:29" ht="14.25" x14ac:dyDescent="0.2">
      <c r="A1224" s="47"/>
      <c r="B1224" s="47"/>
      <c r="C1224" s="47" t="s">
        <v>2192</v>
      </c>
      <c r="D1224" s="48" t="s">
        <v>2193</v>
      </c>
      <c r="E1224" s="49">
        <f>Source!AQ1099</f>
        <v>29.7</v>
      </c>
      <c r="F1224" s="50"/>
      <c r="G1224" s="51" t="s">
        <v>2342</v>
      </c>
      <c r="H1224" s="49">
        <f>Source!AV1100</f>
        <v>1.0669999999999999</v>
      </c>
      <c r="I1224" s="50">
        <f>Source!U1099</f>
        <v>15.306221699999996</v>
      </c>
      <c r="J1224" s="49"/>
      <c r="K1224" s="50"/>
    </row>
    <row r="1225" spans="1:29" ht="15" x14ac:dyDescent="0.2">
      <c r="C1225" s="52" t="s">
        <v>2194</v>
      </c>
      <c r="H1225" s="53">
        <f>I1217+I1218+I1220+I1222+I1223+SUM(I1221:I1221)-SUMIF(AC1221:AC1221, 5, I1221:I1221)-SUMIF(AC1221:AC1221, 6, I1221:I1221)</f>
        <v>1721.96</v>
      </c>
      <c r="I1225" s="53"/>
      <c r="J1225" s="53">
        <f>K1217+K1218+K1220+K1222+K1223+SUM(K1221:K1221)-SUMIF(AC1221:AC1221, 5, K1221:K1221)-SUMIF(AC1221:AC1221, 6, K1221:K1221)</f>
        <v>49064.819999999992</v>
      </c>
      <c r="K1225" s="53"/>
    </row>
    <row r="1226" spans="1:29" ht="15" hidden="1" x14ac:dyDescent="0.2">
      <c r="C1226" s="52" t="s">
        <v>2195</v>
      </c>
      <c r="H1226" s="55">
        <f>SUMIF(AC1221:AC1221, 5, I1221:I1221)+SUMIF(AC1221:AC1221, 6, I1221:I1221)</f>
        <v>0</v>
      </c>
      <c r="I1226" s="55"/>
      <c r="J1226" s="55">
        <f>SUMIF(AC1221:AC1221, 5, K1221:K1221)+SUMIF(AC1221:AC1221, 6, K1221:K1221)</f>
        <v>0</v>
      </c>
      <c r="K1226" s="55"/>
    </row>
    <row r="1227" spans="1:29" ht="15" x14ac:dyDescent="0.2">
      <c r="C1227" s="52" t="s">
        <v>2196</v>
      </c>
      <c r="H1227" s="55">
        <f>I1217+I1218+I1220+I1222+I1223+SUM(I1221:I1221)</f>
        <v>1721.96</v>
      </c>
      <c r="I1227" s="55"/>
      <c r="J1227" s="55">
        <f>K1217+K1218+K1220+K1222+K1223+SUM(K1221:K1221)</f>
        <v>49064.819999999992</v>
      </c>
      <c r="K1227" s="55"/>
      <c r="O1227" s="56">
        <f>I1217+I1218+I1220+I1222+I1223+SUM(I1221:I1221)</f>
        <v>1721.96</v>
      </c>
      <c r="P1227" s="56">
        <f>K1217+K1218+K1220+K1222+K1223+SUM(K1221:K1221)</f>
        <v>49064.819999999992</v>
      </c>
    </row>
    <row r="1229" spans="1:29" ht="57" x14ac:dyDescent="0.2">
      <c r="A1229" s="40">
        <v>210</v>
      </c>
      <c r="B1229" s="40" t="str">
        <f>Source!F1103</f>
        <v>3.16-6-5</v>
      </c>
      <c r="C1229" s="40" t="s">
        <v>969</v>
      </c>
      <c r="D1229" s="42" t="str">
        <f>Source!H1103</f>
        <v>100 м трубопровода</v>
      </c>
      <c r="E1229" s="41">
        <f>Source!I1103</f>
        <v>1.4</v>
      </c>
      <c r="F1229" s="44"/>
      <c r="G1229" s="43"/>
      <c r="H1229" s="41"/>
      <c r="I1229" s="44"/>
      <c r="J1229" s="41"/>
      <c r="K1229" s="44"/>
      <c r="Q1229">
        <f>Source!X1103</f>
        <v>847.19</v>
      </c>
      <c r="R1229">
        <f>Source!X1104</f>
        <v>47739.24</v>
      </c>
      <c r="S1229">
        <f>Source!Y1103</f>
        <v>474.12</v>
      </c>
      <c r="T1229">
        <f>Source!Y1104</f>
        <v>26716.46</v>
      </c>
      <c r="U1229">
        <f>ROUND((175/100)*ROUND(Source!R1103, 2), 2)</f>
        <v>21.96</v>
      </c>
      <c r="V1229">
        <f>ROUND((0/100)*ROUND(Source!R1104, 2), 2)</f>
        <v>0</v>
      </c>
      <c r="AC1229">
        <v>0</v>
      </c>
    </row>
    <row r="1230" spans="1:29" x14ac:dyDescent="0.2">
      <c r="C1230" s="66" t="str">
        <f>"Объем: "&amp;Source!I1103&amp;"=140/"&amp;"100"</f>
        <v>Объем: 1,4=140/100</v>
      </c>
    </row>
    <row r="1231" spans="1:29" ht="14.25" x14ac:dyDescent="0.2">
      <c r="A1231" s="40"/>
      <c r="B1231" s="40"/>
      <c r="C1231" s="40" t="s">
        <v>2183</v>
      </c>
      <c r="D1231" s="42"/>
      <c r="E1231" s="41"/>
      <c r="F1231" s="44">
        <f>Source!AO1103</f>
        <v>370.95</v>
      </c>
      <c r="G1231" s="45" t="s">
        <v>2342</v>
      </c>
      <c r="H1231" s="41">
        <f>Source!AV1104</f>
        <v>1.0669999999999999</v>
      </c>
      <c r="I1231" s="44">
        <f>Source!S1103</f>
        <v>764.69</v>
      </c>
      <c r="J1231" s="41">
        <f>IF(Source!BA1104&lt;&gt; 0, Source!BA1104, 1)</f>
        <v>56.35</v>
      </c>
      <c r="K1231" s="44">
        <f>Source!S1104</f>
        <v>43090.28</v>
      </c>
    </row>
    <row r="1232" spans="1:29" ht="14.25" x14ac:dyDescent="0.2">
      <c r="A1232" s="40"/>
      <c r="B1232" s="40"/>
      <c r="C1232" s="40" t="s">
        <v>2185</v>
      </c>
      <c r="D1232" s="42"/>
      <c r="E1232" s="41"/>
      <c r="F1232" s="44">
        <f>Source!AM1103</f>
        <v>41.95</v>
      </c>
      <c r="G1232" s="45" t="s">
        <v>2343</v>
      </c>
      <c r="H1232" s="41">
        <f>Source!AV1104</f>
        <v>1.0669999999999999</v>
      </c>
      <c r="I1232" s="44">
        <f>Source!Q1103</f>
        <v>94</v>
      </c>
      <c r="J1232" s="41">
        <f>IF(Source!BB1104&lt;&gt; 0, Source!BB1104, 1)</f>
        <v>16.22</v>
      </c>
      <c r="K1232" s="44">
        <f>Source!Q1104</f>
        <v>1524.68</v>
      </c>
    </row>
    <row r="1233" spans="1:29" ht="14.25" x14ac:dyDescent="0.2">
      <c r="A1233" s="40"/>
      <c r="B1233" s="40"/>
      <c r="C1233" s="40" t="s">
        <v>2187</v>
      </c>
      <c r="D1233" s="42"/>
      <c r="E1233" s="41"/>
      <c r="F1233" s="44">
        <f>Source!AN1103</f>
        <v>5.6</v>
      </c>
      <c r="G1233" s="45" t="s">
        <v>2343</v>
      </c>
      <c r="H1233" s="41">
        <f>Source!AV1104</f>
        <v>1.0669999999999999</v>
      </c>
      <c r="I1233" s="46">
        <f>Source!R1103</f>
        <v>12.55</v>
      </c>
      <c r="J1233" s="41">
        <f>IF(Source!BS1104&lt;&gt; 0, Source!BS1104, 1)</f>
        <v>56.35</v>
      </c>
      <c r="K1233" s="46">
        <f>Source!R1104</f>
        <v>707.19</v>
      </c>
    </row>
    <row r="1234" spans="1:29" ht="14.25" x14ac:dyDescent="0.2">
      <c r="A1234" s="40"/>
      <c r="B1234" s="40"/>
      <c r="C1234" s="40" t="s">
        <v>2188</v>
      </c>
      <c r="D1234" s="42"/>
      <c r="E1234" s="41"/>
      <c r="F1234" s="44">
        <f>Source!AL1103</f>
        <v>34.92</v>
      </c>
      <c r="G1234" s="45" t="s">
        <v>3</v>
      </c>
      <c r="H1234" s="41">
        <f>Source!AW1104</f>
        <v>1</v>
      </c>
      <c r="I1234" s="44">
        <f>Source!P1103</f>
        <v>48.89</v>
      </c>
      <c r="J1234" s="41">
        <f>IF(Source!BC1104&lt;&gt; 0, Source!BC1104, 1)</f>
        <v>7.13</v>
      </c>
      <c r="K1234" s="44">
        <f>Source!P1104</f>
        <v>348.59</v>
      </c>
    </row>
    <row r="1235" spans="1:29" ht="71.25" x14ac:dyDescent="0.2">
      <c r="A1235" s="40" t="s">
        <v>971</v>
      </c>
      <c r="B1235" s="40" t="str">
        <f>Source!F1105</f>
        <v>1.12-1-44</v>
      </c>
      <c r="C1235" s="40" t="s">
        <v>973</v>
      </c>
      <c r="D1235" s="42" t="str">
        <f>Source!H1105</f>
        <v>м</v>
      </c>
      <c r="E1235" s="41">
        <f>Source!I1105</f>
        <v>140</v>
      </c>
      <c r="F1235" s="44">
        <f>Source!AK1105</f>
        <v>35.979999999999997</v>
      </c>
      <c r="G1235" s="45" t="s">
        <v>3</v>
      </c>
      <c r="H1235" s="41">
        <f>Source!AW1106</f>
        <v>1</v>
      </c>
      <c r="I1235" s="44">
        <f>Source!O1105</f>
        <v>5037.2</v>
      </c>
      <c r="J1235" s="41">
        <f>IF(Source!BC1106&lt;&gt; 0, Source!BC1106, 1)</f>
        <v>24.45</v>
      </c>
      <c r="K1235" s="44">
        <f>Source!O1106</f>
        <v>123159.54</v>
      </c>
      <c r="Q1235">
        <f>Source!X1105</f>
        <v>0</v>
      </c>
      <c r="R1235">
        <f>Source!X1106</f>
        <v>0</v>
      </c>
      <c r="S1235">
        <f>Source!Y1105</f>
        <v>0</v>
      </c>
      <c r="T1235">
        <f>Source!Y1106</f>
        <v>0</v>
      </c>
      <c r="U1235">
        <f>ROUND((175/100)*ROUND(Source!R1105, 2), 2)</f>
        <v>0</v>
      </c>
      <c r="V1235">
        <f>ROUND((0/100)*ROUND(Source!R1106, 2), 2)</f>
        <v>0</v>
      </c>
      <c r="AC1235">
        <v>3</v>
      </c>
    </row>
    <row r="1236" spans="1:29" ht="14.25" x14ac:dyDescent="0.2">
      <c r="A1236" s="40"/>
      <c r="B1236" s="40"/>
      <c r="C1236" s="40" t="s">
        <v>2189</v>
      </c>
      <c r="D1236" s="42" t="s">
        <v>2190</v>
      </c>
      <c r="E1236" s="41">
        <f>Source!BZ1104</f>
        <v>109</v>
      </c>
      <c r="F1236" s="44"/>
      <c r="G1236" s="43"/>
      <c r="H1236" s="41"/>
      <c r="I1236" s="44">
        <f>SUM(Q1229:Q1235)</f>
        <v>847.19</v>
      </c>
      <c r="J1236" s="41">
        <f>Source!AT1104</f>
        <v>109</v>
      </c>
      <c r="K1236" s="44">
        <f>SUM(R1229:R1235)</f>
        <v>47739.24</v>
      </c>
    </row>
    <row r="1237" spans="1:29" ht="14.25" x14ac:dyDescent="0.2">
      <c r="A1237" s="40"/>
      <c r="B1237" s="40"/>
      <c r="C1237" s="40" t="s">
        <v>2191</v>
      </c>
      <c r="D1237" s="42" t="s">
        <v>2190</v>
      </c>
      <c r="E1237" s="41">
        <f>Source!CA1104</f>
        <v>61</v>
      </c>
      <c r="F1237" s="44"/>
      <c r="G1237" s="43"/>
      <c r="H1237" s="41"/>
      <c r="I1237" s="44">
        <f>SUM(S1229:S1236)</f>
        <v>474.12</v>
      </c>
      <c r="J1237" s="41">
        <f>Source!AU1104</f>
        <v>61</v>
      </c>
      <c r="K1237" s="44">
        <f>SUM(T1229:T1236)</f>
        <v>26716.46</v>
      </c>
    </row>
    <row r="1238" spans="1:29" ht="14.25" x14ac:dyDescent="0.2">
      <c r="A1238" s="47"/>
      <c r="B1238" s="47"/>
      <c r="C1238" s="47" t="s">
        <v>2192</v>
      </c>
      <c r="D1238" s="48" t="s">
        <v>2193</v>
      </c>
      <c r="E1238" s="49">
        <f>Source!AQ1103</f>
        <v>29.7</v>
      </c>
      <c r="F1238" s="50"/>
      <c r="G1238" s="51" t="s">
        <v>2342</v>
      </c>
      <c r="H1238" s="49">
        <f>Source!AV1104</f>
        <v>1.0669999999999999</v>
      </c>
      <c r="I1238" s="50">
        <f>Source!U1103</f>
        <v>61.224886799999986</v>
      </c>
      <c r="J1238" s="49"/>
      <c r="K1238" s="50"/>
    </row>
    <row r="1239" spans="1:29" ht="15" x14ac:dyDescent="0.2">
      <c r="C1239" s="52" t="s">
        <v>2194</v>
      </c>
      <c r="H1239" s="53">
        <f>I1231+I1232+I1234+I1236+I1237+SUM(I1235:I1235)-SUMIF(AC1235:AC1235, 5, I1235:I1235)-SUMIF(AC1235:AC1235, 6, I1235:I1235)</f>
        <v>7266.09</v>
      </c>
      <c r="I1239" s="53"/>
      <c r="J1239" s="53">
        <f>K1231+K1232+K1234+K1236+K1237+SUM(K1235:K1235)-SUMIF(AC1235:AC1235, 5, K1235:K1235)-SUMIF(AC1235:AC1235, 6, K1235:K1235)</f>
        <v>242578.78999999998</v>
      </c>
      <c r="K1239" s="53"/>
    </row>
    <row r="1240" spans="1:29" ht="15" hidden="1" x14ac:dyDescent="0.2">
      <c r="C1240" s="52" t="s">
        <v>2195</v>
      </c>
      <c r="H1240" s="55">
        <f>SUMIF(AC1235:AC1235, 5, I1235:I1235)+SUMIF(AC1235:AC1235, 6, I1235:I1235)</f>
        <v>0</v>
      </c>
      <c r="I1240" s="55"/>
      <c r="J1240" s="55">
        <f>SUMIF(AC1235:AC1235, 5, K1235:K1235)+SUMIF(AC1235:AC1235, 6, K1235:K1235)</f>
        <v>0</v>
      </c>
      <c r="K1240" s="55"/>
    </row>
    <row r="1241" spans="1:29" ht="15" x14ac:dyDescent="0.2">
      <c r="C1241" s="52" t="s">
        <v>2196</v>
      </c>
      <c r="H1241" s="55">
        <f>I1231+I1232+I1234+I1236+I1237+SUM(I1235:I1235)</f>
        <v>7266.09</v>
      </c>
      <c r="I1241" s="55"/>
      <c r="J1241" s="55">
        <f>K1231+K1232+K1234+K1236+K1237+SUM(K1235:K1235)</f>
        <v>242578.78999999998</v>
      </c>
      <c r="K1241" s="55"/>
      <c r="O1241" s="56">
        <f>I1231+I1232+I1234+I1236+I1237+SUM(I1235:I1235)</f>
        <v>7266.09</v>
      </c>
      <c r="P1241" s="56">
        <f>K1231+K1232+K1234+K1236+K1237+SUM(K1235:K1235)</f>
        <v>242578.78999999998</v>
      </c>
    </row>
    <row r="1243" spans="1:29" ht="57" x14ac:dyDescent="0.2">
      <c r="A1243" s="40">
        <v>211</v>
      </c>
      <c r="B1243" s="40" t="str">
        <f>Source!F1107</f>
        <v>3.16-6-6</v>
      </c>
      <c r="C1243" s="40" t="s">
        <v>977</v>
      </c>
      <c r="D1243" s="42" t="str">
        <f>Source!H1107</f>
        <v>100 м трубопровода</v>
      </c>
      <c r="E1243" s="41">
        <f>Source!I1107</f>
        <v>1.1000000000000001</v>
      </c>
      <c r="F1243" s="44"/>
      <c r="G1243" s="43"/>
      <c r="H1243" s="41"/>
      <c r="I1243" s="44"/>
      <c r="J1243" s="41"/>
      <c r="K1243" s="44"/>
      <c r="Q1243">
        <f>Source!X1107</f>
        <v>842.19</v>
      </c>
      <c r="R1243">
        <f>Source!X1108</f>
        <v>47457.32</v>
      </c>
      <c r="S1243">
        <f>Source!Y1107</f>
        <v>471.32</v>
      </c>
      <c r="T1243">
        <f>Source!Y1108</f>
        <v>26558.69</v>
      </c>
      <c r="U1243">
        <f>ROUND((175/100)*ROUND(Source!R1107, 2), 2)</f>
        <v>35.159999999999997</v>
      </c>
      <c r="V1243">
        <f>ROUND((0/100)*ROUND(Source!R1108, 2), 2)</f>
        <v>0</v>
      </c>
      <c r="AC1243">
        <v>0</v>
      </c>
    </row>
    <row r="1244" spans="1:29" x14ac:dyDescent="0.2">
      <c r="C1244" s="66" t="str">
        <f>"Объем: "&amp;Source!I1107&amp;"=110/"&amp;"100"</f>
        <v>Объем: 1,1=110/100</v>
      </c>
    </row>
    <row r="1245" spans="1:29" ht="14.25" x14ac:dyDescent="0.2">
      <c r="A1245" s="40"/>
      <c r="B1245" s="40"/>
      <c r="C1245" s="40" t="s">
        <v>2183</v>
      </c>
      <c r="D1245" s="42"/>
      <c r="E1245" s="41"/>
      <c r="F1245" s="44">
        <f>Source!AO1107</f>
        <v>464.63</v>
      </c>
      <c r="G1245" s="45" t="s">
        <v>2342</v>
      </c>
      <c r="H1245" s="41">
        <f>Source!AV1108</f>
        <v>1.0669999999999999</v>
      </c>
      <c r="I1245" s="44">
        <f>Source!S1107</f>
        <v>752.56</v>
      </c>
      <c r="J1245" s="41">
        <f>IF(Source!BA1108&lt;&gt; 0, Source!BA1108, 1)</f>
        <v>56.35</v>
      </c>
      <c r="K1245" s="44">
        <f>Source!S1108</f>
        <v>42406.76</v>
      </c>
    </row>
    <row r="1246" spans="1:29" ht="14.25" x14ac:dyDescent="0.2">
      <c r="A1246" s="40"/>
      <c r="B1246" s="40"/>
      <c r="C1246" s="40" t="s">
        <v>2185</v>
      </c>
      <c r="D1246" s="42"/>
      <c r="E1246" s="41"/>
      <c r="F1246" s="44">
        <f>Source!AM1107</f>
        <v>80.319999999999993</v>
      </c>
      <c r="G1246" s="45" t="s">
        <v>2343</v>
      </c>
      <c r="H1246" s="41">
        <f>Source!AV1108</f>
        <v>1.0669999999999999</v>
      </c>
      <c r="I1246" s="44">
        <f>Source!Q1107</f>
        <v>141.41</v>
      </c>
      <c r="J1246" s="41">
        <f>IF(Source!BB1108&lt;&gt; 0, Source!BB1108, 1)</f>
        <v>16.61</v>
      </c>
      <c r="K1246" s="44">
        <f>Source!Q1108</f>
        <v>2348.8200000000002</v>
      </c>
    </row>
    <row r="1247" spans="1:29" ht="14.25" x14ac:dyDescent="0.2">
      <c r="A1247" s="40"/>
      <c r="B1247" s="40"/>
      <c r="C1247" s="40" t="s">
        <v>2187</v>
      </c>
      <c r="D1247" s="42"/>
      <c r="E1247" s="41"/>
      <c r="F1247" s="44">
        <f>Source!AN1107</f>
        <v>11.41</v>
      </c>
      <c r="G1247" s="45" t="s">
        <v>2343</v>
      </c>
      <c r="H1247" s="41">
        <f>Source!AV1108</f>
        <v>1.0669999999999999</v>
      </c>
      <c r="I1247" s="46">
        <f>Source!R1107</f>
        <v>20.09</v>
      </c>
      <c r="J1247" s="41">
        <f>IF(Source!BS1108&lt;&gt; 0, Source!BS1108, 1)</f>
        <v>56.35</v>
      </c>
      <c r="K1247" s="46">
        <f>Source!R1108</f>
        <v>1132.07</v>
      </c>
    </row>
    <row r="1248" spans="1:29" ht="14.25" x14ac:dyDescent="0.2">
      <c r="A1248" s="40"/>
      <c r="B1248" s="40"/>
      <c r="C1248" s="40" t="s">
        <v>2188</v>
      </c>
      <c r="D1248" s="42"/>
      <c r="E1248" s="41"/>
      <c r="F1248" s="44">
        <f>Source!AL1107</f>
        <v>61.21</v>
      </c>
      <c r="G1248" s="45" t="s">
        <v>3</v>
      </c>
      <c r="H1248" s="41">
        <f>Source!AW1108</f>
        <v>1</v>
      </c>
      <c r="I1248" s="44">
        <f>Source!P1107</f>
        <v>67.33</v>
      </c>
      <c r="J1248" s="41">
        <f>IF(Source!BC1108&lt;&gt; 0, Source!BC1108, 1)</f>
        <v>9.27</v>
      </c>
      <c r="K1248" s="44">
        <f>Source!P1108</f>
        <v>624.15</v>
      </c>
    </row>
    <row r="1249" spans="1:29" ht="71.25" x14ac:dyDescent="0.2">
      <c r="A1249" s="40" t="s">
        <v>979</v>
      </c>
      <c r="B1249" s="40" t="str">
        <f>Source!F1109</f>
        <v>1.12-1-45</v>
      </c>
      <c r="C1249" s="40" t="s">
        <v>981</v>
      </c>
      <c r="D1249" s="42" t="str">
        <f>Source!H1109</f>
        <v>м</v>
      </c>
      <c r="E1249" s="41">
        <f>Source!I1109</f>
        <v>110</v>
      </c>
      <c r="F1249" s="44">
        <f>Source!AK1109</f>
        <v>44.5</v>
      </c>
      <c r="G1249" s="45" t="s">
        <v>3</v>
      </c>
      <c r="H1249" s="41">
        <f>Source!AW1110</f>
        <v>1</v>
      </c>
      <c r="I1249" s="44">
        <f>Source!O1109</f>
        <v>4895</v>
      </c>
      <c r="J1249" s="41">
        <f>IF(Source!BC1110&lt;&gt; 0, Source!BC1110, 1)</f>
        <v>20.47</v>
      </c>
      <c r="K1249" s="44">
        <f>Source!O1110</f>
        <v>100200.65</v>
      </c>
      <c r="Q1249">
        <f>Source!X1109</f>
        <v>0</v>
      </c>
      <c r="R1249">
        <f>Source!X1110</f>
        <v>0</v>
      </c>
      <c r="S1249">
        <f>Source!Y1109</f>
        <v>0</v>
      </c>
      <c r="T1249">
        <f>Source!Y1110</f>
        <v>0</v>
      </c>
      <c r="U1249">
        <f>ROUND((175/100)*ROUND(Source!R1109, 2), 2)</f>
        <v>0</v>
      </c>
      <c r="V1249">
        <f>ROUND((0/100)*ROUND(Source!R1110, 2), 2)</f>
        <v>0</v>
      </c>
      <c r="AC1249">
        <v>3</v>
      </c>
    </row>
    <row r="1250" spans="1:29" ht="14.25" x14ac:dyDescent="0.2">
      <c r="A1250" s="40"/>
      <c r="B1250" s="40"/>
      <c r="C1250" s="40" t="s">
        <v>2189</v>
      </c>
      <c r="D1250" s="42" t="s">
        <v>2190</v>
      </c>
      <c r="E1250" s="41">
        <f>Source!BZ1108</f>
        <v>109</v>
      </c>
      <c r="F1250" s="44"/>
      <c r="G1250" s="43"/>
      <c r="H1250" s="41"/>
      <c r="I1250" s="44">
        <f>SUM(Q1243:Q1249)</f>
        <v>842.19</v>
      </c>
      <c r="J1250" s="41">
        <f>Source!AT1108</f>
        <v>109</v>
      </c>
      <c r="K1250" s="44">
        <f>SUM(R1243:R1249)</f>
        <v>47457.32</v>
      </c>
    </row>
    <row r="1251" spans="1:29" ht="14.25" x14ac:dyDescent="0.2">
      <c r="A1251" s="40"/>
      <c r="B1251" s="40"/>
      <c r="C1251" s="40" t="s">
        <v>2191</v>
      </c>
      <c r="D1251" s="42" t="s">
        <v>2190</v>
      </c>
      <c r="E1251" s="41">
        <f>Source!CA1108</f>
        <v>61</v>
      </c>
      <c r="F1251" s="44"/>
      <c r="G1251" s="43"/>
      <c r="H1251" s="41"/>
      <c r="I1251" s="44">
        <f>SUM(S1243:S1250)</f>
        <v>471.32</v>
      </c>
      <c r="J1251" s="41">
        <f>Source!AU1108</f>
        <v>61</v>
      </c>
      <c r="K1251" s="44">
        <f>SUM(T1243:T1250)</f>
        <v>26558.69</v>
      </c>
    </row>
    <row r="1252" spans="1:29" ht="14.25" x14ac:dyDescent="0.2">
      <c r="A1252" s="47"/>
      <c r="B1252" s="47"/>
      <c r="C1252" s="47" t="s">
        <v>2192</v>
      </c>
      <c r="D1252" s="48" t="s">
        <v>2193</v>
      </c>
      <c r="E1252" s="49">
        <f>Source!AQ1107</f>
        <v>37.200000000000003</v>
      </c>
      <c r="F1252" s="50"/>
      <c r="G1252" s="51" t="s">
        <v>2342</v>
      </c>
      <c r="H1252" s="49">
        <f>Source!AV1108</f>
        <v>1.0669999999999999</v>
      </c>
      <c r="I1252" s="50">
        <f>Source!U1107</f>
        <v>60.253063200000007</v>
      </c>
      <c r="J1252" s="49"/>
      <c r="K1252" s="50"/>
    </row>
    <row r="1253" spans="1:29" ht="15" x14ac:dyDescent="0.2">
      <c r="C1253" s="52" t="s">
        <v>2194</v>
      </c>
      <c r="H1253" s="53">
        <f>I1245+I1246+I1248+I1250+I1251+SUM(I1249:I1249)-SUMIF(AC1249:AC1249, 5, I1249:I1249)-SUMIF(AC1249:AC1249, 6, I1249:I1249)</f>
        <v>7169.8099999999995</v>
      </c>
      <c r="I1253" s="53"/>
      <c r="J1253" s="53">
        <f>K1245+K1246+K1248+K1250+K1251+SUM(K1249:K1249)-SUMIF(AC1249:AC1249, 5, K1249:K1249)-SUMIF(AC1249:AC1249, 6, K1249:K1249)</f>
        <v>219596.39</v>
      </c>
      <c r="K1253" s="53"/>
    </row>
    <row r="1254" spans="1:29" ht="15" hidden="1" x14ac:dyDescent="0.2">
      <c r="C1254" s="52" t="s">
        <v>2195</v>
      </c>
      <c r="H1254" s="55">
        <f>SUMIF(AC1249:AC1249, 5, I1249:I1249)+SUMIF(AC1249:AC1249, 6, I1249:I1249)</f>
        <v>0</v>
      </c>
      <c r="I1254" s="55"/>
      <c r="J1254" s="55">
        <f>SUMIF(AC1249:AC1249, 5, K1249:K1249)+SUMIF(AC1249:AC1249, 6, K1249:K1249)</f>
        <v>0</v>
      </c>
      <c r="K1254" s="55"/>
    </row>
    <row r="1255" spans="1:29" ht="15" x14ac:dyDescent="0.2">
      <c r="C1255" s="52" t="s">
        <v>2196</v>
      </c>
      <c r="H1255" s="55">
        <f>I1245+I1246+I1248+I1250+I1251+SUM(I1249:I1249)</f>
        <v>7169.8099999999995</v>
      </c>
      <c r="I1255" s="55"/>
      <c r="J1255" s="55">
        <f>K1245+K1246+K1248+K1250+K1251+SUM(K1249:K1249)</f>
        <v>219596.39</v>
      </c>
      <c r="K1255" s="55"/>
      <c r="O1255" s="56">
        <f>I1245+I1246+I1248+I1250+I1251+SUM(I1249:I1249)</f>
        <v>7169.8099999999995</v>
      </c>
      <c r="P1255" s="56">
        <f>K1245+K1246+K1248+K1250+K1251+SUM(K1249:K1249)</f>
        <v>219596.39</v>
      </c>
    </row>
    <row r="1257" spans="1:29" ht="57" x14ac:dyDescent="0.2">
      <c r="A1257" s="40">
        <v>212</v>
      </c>
      <c r="B1257" s="40" t="str">
        <f>Source!F1111</f>
        <v>3.16-7-8</v>
      </c>
      <c r="C1257" s="40" t="s">
        <v>985</v>
      </c>
      <c r="D1257" s="42" t="str">
        <f>Source!H1111</f>
        <v>100 м трубопровода</v>
      </c>
      <c r="E1257" s="41">
        <f>Source!I1111</f>
        <v>0.15</v>
      </c>
      <c r="F1257" s="44"/>
      <c r="G1257" s="43"/>
      <c r="H1257" s="41"/>
      <c r="I1257" s="44"/>
      <c r="J1257" s="41"/>
      <c r="K1257" s="44"/>
      <c r="Q1257">
        <f>Source!X1111</f>
        <v>164.58</v>
      </c>
      <c r="R1257">
        <f>Source!X1112</f>
        <v>9274.0300000000007</v>
      </c>
      <c r="S1257">
        <f>Source!Y1111</f>
        <v>92.1</v>
      </c>
      <c r="T1257">
        <f>Source!Y1112</f>
        <v>5190.05</v>
      </c>
      <c r="U1257">
        <f>ROUND((175/100)*ROUND(Source!R1111, 2), 2)</f>
        <v>6.16</v>
      </c>
      <c r="V1257">
        <f>ROUND((0/100)*ROUND(Source!R1112, 2), 2)</f>
        <v>0</v>
      </c>
      <c r="AC1257">
        <v>0</v>
      </c>
    </row>
    <row r="1258" spans="1:29" x14ac:dyDescent="0.2">
      <c r="C1258" s="66" t="str">
        <f>"Объем: "&amp;Source!I1111&amp;"=15/"&amp;"100"</f>
        <v>Объем: 0,15=15/100</v>
      </c>
    </row>
    <row r="1259" spans="1:29" ht="14.25" x14ac:dyDescent="0.2">
      <c r="A1259" s="40"/>
      <c r="B1259" s="40"/>
      <c r="C1259" s="40" t="s">
        <v>2183</v>
      </c>
      <c r="D1259" s="42"/>
      <c r="E1259" s="41"/>
      <c r="F1259" s="44">
        <f>Source!AO1111</f>
        <v>667.66</v>
      </c>
      <c r="G1259" s="45" t="s">
        <v>2342</v>
      </c>
      <c r="H1259" s="41">
        <f>Source!AV1112</f>
        <v>1.0669999999999999</v>
      </c>
      <c r="I1259" s="44">
        <f>Source!S1111</f>
        <v>147.47</v>
      </c>
      <c r="J1259" s="41">
        <f>IF(Source!BA1112&lt;&gt; 0, Source!BA1112, 1)</f>
        <v>56.35</v>
      </c>
      <c r="K1259" s="44">
        <f>Source!S1112</f>
        <v>8309.93</v>
      </c>
    </row>
    <row r="1260" spans="1:29" ht="14.25" x14ac:dyDescent="0.2">
      <c r="A1260" s="40"/>
      <c r="B1260" s="40"/>
      <c r="C1260" s="40" t="s">
        <v>2185</v>
      </c>
      <c r="D1260" s="42"/>
      <c r="E1260" s="41"/>
      <c r="F1260" s="44">
        <f>Source!AM1111</f>
        <v>113.68</v>
      </c>
      <c r="G1260" s="45" t="s">
        <v>2343</v>
      </c>
      <c r="H1260" s="41">
        <f>Source!AV1112</f>
        <v>1.0669999999999999</v>
      </c>
      <c r="I1260" s="44">
        <f>Source!Q1111</f>
        <v>27.29</v>
      </c>
      <c r="J1260" s="41">
        <f>IF(Source!BB1112&lt;&gt; 0, Source!BB1112, 1)</f>
        <v>16.37</v>
      </c>
      <c r="K1260" s="44">
        <f>Source!Q1112</f>
        <v>446.74</v>
      </c>
    </row>
    <row r="1261" spans="1:29" ht="14.25" x14ac:dyDescent="0.2">
      <c r="A1261" s="40"/>
      <c r="B1261" s="40"/>
      <c r="C1261" s="40" t="s">
        <v>2187</v>
      </c>
      <c r="D1261" s="42"/>
      <c r="E1261" s="41"/>
      <c r="F1261" s="44">
        <f>Source!AN1111</f>
        <v>14.65</v>
      </c>
      <c r="G1261" s="45" t="s">
        <v>2343</v>
      </c>
      <c r="H1261" s="41">
        <f>Source!AV1112</f>
        <v>1.0669999999999999</v>
      </c>
      <c r="I1261" s="46">
        <f>Source!R1111</f>
        <v>3.52</v>
      </c>
      <c r="J1261" s="41">
        <f>IF(Source!BS1112&lt;&gt; 0, Source!BS1112, 1)</f>
        <v>56.35</v>
      </c>
      <c r="K1261" s="46">
        <f>Source!R1112</f>
        <v>198.35</v>
      </c>
    </row>
    <row r="1262" spans="1:29" ht="14.25" x14ac:dyDescent="0.2">
      <c r="A1262" s="40"/>
      <c r="B1262" s="40"/>
      <c r="C1262" s="40" t="s">
        <v>2188</v>
      </c>
      <c r="D1262" s="42"/>
      <c r="E1262" s="41"/>
      <c r="F1262" s="44">
        <f>Source!AL1111</f>
        <v>145.82</v>
      </c>
      <c r="G1262" s="45" t="s">
        <v>3</v>
      </c>
      <c r="H1262" s="41">
        <f>Source!AW1112</f>
        <v>1</v>
      </c>
      <c r="I1262" s="44">
        <f>Source!P1111</f>
        <v>21.87</v>
      </c>
      <c r="J1262" s="41">
        <f>IF(Source!BC1112&lt;&gt; 0, Source!BC1112, 1)</f>
        <v>11.06</v>
      </c>
      <c r="K1262" s="44">
        <f>Source!P1112</f>
        <v>241.88</v>
      </c>
    </row>
    <row r="1263" spans="1:29" ht="71.25" x14ac:dyDescent="0.2">
      <c r="A1263" s="40" t="s">
        <v>987</v>
      </c>
      <c r="B1263" s="40" t="str">
        <f>Source!F1113</f>
        <v>1.12-1-47</v>
      </c>
      <c r="C1263" s="40" t="s">
        <v>989</v>
      </c>
      <c r="D1263" s="42" t="str">
        <f>Source!H1113</f>
        <v>м</v>
      </c>
      <c r="E1263" s="41">
        <f>Source!I1113</f>
        <v>15</v>
      </c>
      <c r="F1263" s="44">
        <f>Source!AK1113</f>
        <v>79.040000000000006</v>
      </c>
      <c r="G1263" s="45" t="s">
        <v>3</v>
      </c>
      <c r="H1263" s="41">
        <f>Source!AW1114</f>
        <v>1</v>
      </c>
      <c r="I1263" s="44">
        <f>Source!O1113</f>
        <v>1185.5999999999999</v>
      </c>
      <c r="J1263" s="41">
        <f>IF(Source!BC1114&lt;&gt; 0, Source!BC1114, 1)</f>
        <v>22.43</v>
      </c>
      <c r="K1263" s="44">
        <f>Source!O1114</f>
        <v>26593.01</v>
      </c>
      <c r="Q1263">
        <f>Source!X1113</f>
        <v>0</v>
      </c>
      <c r="R1263">
        <f>Source!X1114</f>
        <v>0</v>
      </c>
      <c r="S1263">
        <f>Source!Y1113</f>
        <v>0</v>
      </c>
      <c r="T1263">
        <f>Source!Y1114</f>
        <v>0</v>
      </c>
      <c r="U1263">
        <f>ROUND((175/100)*ROUND(Source!R1113, 2), 2)</f>
        <v>0</v>
      </c>
      <c r="V1263">
        <f>ROUND((0/100)*ROUND(Source!R1114, 2), 2)</f>
        <v>0</v>
      </c>
      <c r="AC1263">
        <v>3</v>
      </c>
    </row>
    <row r="1264" spans="1:29" ht="14.25" x14ac:dyDescent="0.2">
      <c r="A1264" s="40"/>
      <c r="B1264" s="40"/>
      <c r="C1264" s="40" t="s">
        <v>2189</v>
      </c>
      <c r="D1264" s="42" t="s">
        <v>2190</v>
      </c>
      <c r="E1264" s="41">
        <f>Source!BZ1112</f>
        <v>109</v>
      </c>
      <c r="F1264" s="44"/>
      <c r="G1264" s="43"/>
      <c r="H1264" s="41"/>
      <c r="I1264" s="44">
        <f>SUM(Q1257:Q1263)</f>
        <v>164.58</v>
      </c>
      <c r="J1264" s="41">
        <f>Source!AT1112</f>
        <v>109</v>
      </c>
      <c r="K1264" s="44">
        <f>SUM(R1257:R1263)</f>
        <v>9274.0300000000007</v>
      </c>
    </row>
    <row r="1265" spans="1:29" ht="14.25" x14ac:dyDescent="0.2">
      <c r="A1265" s="40"/>
      <c r="B1265" s="40"/>
      <c r="C1265" s="40" t="s">
        <v>2191</v>
      </c>
      <c r="D1265" s="42" t="s">
        <v>2190</v>
      </c>
      <c r="E1265" s="41">
        <f>Source!CA1112</f>
        <v>61</v>
      </c>
      <c r="F1265" s="44"/>
      <c r="G1265" s="43"/>
      <c r="H1265" s="41"/>
      <c r="I1265" s="44">
        <f>SUM(S1257:S1264)</f>
        <v>92.1</v>
      </c>
      <c r="J1265" s="41">
        <f>Source!AU1112</f>
        <v>61</v>
      </c>
      <c r="K1265" s="44">
        <f>SUM(T1257:T1264)</f>
        <v>5190.05</v>
      </c>
    </row>
    <row r="1266" spans="1:29" ht="14.25" x14ac:dyDescent="0.2">
      <c r="A1266" s="47"/>
      <c r="B1266" s="47"/>
      <c r="C1266" s="47" t="s">
        <v>2192</v>
      </c>
      <c r="D1266" s="48" t="s">
        <v>2193</v>
      </c>
      <c r="E1266" s="49">
        <f>Source!AQ1111</f>
        <v>55.5</v>
      </c>
      <c r="F1266" s="50"/>
      <c r="G1266" s="51" t="s">
        <v>2342</v>
      </c>
      <c r="H1266" s="49">
        <f>Source!AV1112</f>
        <v>1.0669999999999999</v>
      </c>
      <c r="I1266" s="50">
        <f>Source!U1111</f>
        <v>12.258229499999997</v>
      </c>
      <c r="J1266" s="49"/>
      <c r="K1266" s="50"/>
    </row>
    <row r="1267" spans="1:29" ht="15" x14ac:dyDescent="0.2">
      <c r="C1267" s="52" t="s">
        <v>2194</v>
      </c>
      <c r="H1267" s="53">
        <f>I1259+I1260+I1262+I1264+I1265+SUM(I1263:I1263)-SUMIF(AC1263:AC1263, 5, I1263:I1263)-SUMIF(AC1263:AC1263, 6, I1263:I1263)</f>
        <v>1638.9099999999999</v>
      </c>
      <c r="I1267" s="53"/>
      <c r="J1267" s="53">
        <f>K1259+K1260+K1262+K1264+K1265+SUM(K1263:K1263)-SUMIF(AC1263:AC1263, 5, K1263:K1263)-SUMIF(AC1263:AC1263, 6, K1263:K1263)</f>
        <v>50055.64</v>
      </c>
      <c r="K1267" s="53"/>
    </row>
    <row r="1268" spans="1:29" ht="15" hidden="1" x14ac:dyDescent="0.2">
      <c r="C1268" s="52" t="s">
        <v>2195</v>
      </c>
      <c r="H1268" s="55">
        <f>SUMIF(AC1263:AC1263, 5, I1263:I1263)+SUMIF(AC1263:AC1263, 6, I1263:I1263)</f>
        <v>0</v>
      </c>
      <c r="I1268" s="55"/>
      <c r="J1268" s="55">
        <f>SUMIF(AC1263:AC1263, 5, K1263:K1263)+SUMIF(AC1263:AC1263, 6, K1263:K1263)</f>
        <v>0</v>
      </c>
      <c r="K1268" s="55"/>
    </row>
    <row r="1269" spans="1:29" ht="15" x14ac:dyDescent="0.2">
      <c r="C1269" s="52" t="s">
        <v>2196</v>
      </c>
      <c r="H1269" s="55">
        <f>I1259+I1260+I1262+I1264+I1265+SUM(I1263:I1263)</f>
        <v>1638.9099999999999</v>
      </c>
      <c r="I1269" s="55"/>
      <c r="J1269" s="55">
        <f>K1259+K1260+K1262+K1264+K1265+SUM(K1263:K1263)</f>
        <v>50055.64</v>
      </c>
      <c r="K1269" s="55"/>
      <c r="O1269" s="56">
        <f>I1259+I1260+I1262+I1264+I1265+SUM(I1263:I1263)</f>
        <v>1638.9099999999999</v>
      </c>
      <c r="P1269" s="56">
        <f>K1259+K1260+K1262+K1264+K1265+SUM(K1263:K1263)</f>
        <v>50055.64</v>
      </c>
    </row>
    <row r="1271" spans="1:29" ht="57" x14ac:dyDescent="0.2">
      <c r="A1271" s="40">
        <v>213</v>
      </c>
      <c r="B1271" s="40" t="str">
        <f>Source!F1115</f>
        <v>3.16-7-9</v>
      </c>
      <c r="C1271" s="40" t="s">
        <v>993</v>
      </c>
      <c r="D1271" s="42" t="str">
        <f>Source!H1115</f>
        <v>100 м трубопровода</v>
      </c>
      <c r="E1271" s="41">
        <f>Source!I1115</f>
        <v>0.3</v>
      </c>
      <c r="F1271" s="44"/>
      <c r="G1271" s="43"/>
      <c r="H1271" s="41"/>
      <c r="I1271" s="44"/>
      <c r="J1271" s="41"/>
      <c r="K1271" s="44"/>
      <c r="Q1271">
        <f>Source!X1115</f>
        <v>410.79</v>
      </c>
      <c r="R1271">
        <f>Source!X1116</f>
        <v>23147.919999999998</v>
      </c>
      <c r="S1271">
        <f>Source!Y1115</f>
        <v>229.89</v>
      </c>
      <c r="T1271">
        <f>Source!Y1116</f>
        <v>12954.34</v>
      </c>
      <c r="U1271">
        <f>ROUND((175/100)*ROUND(Source!R1115, 2), 2)</f>
        <v>17.850000000000001</v>
      </c>
      <c r="V1271">
        <f>ROUND((0/100)*ROUND(Source!R1116, 2), 2)</f>
        <v>0</v>
      </c>
      <c r="AC1271">
        <v>0</v>
      </c>
    </row>
    <row r="1272" spans="1:29" x14ac:dyDescent="0.2">
      <c r="C1272" s="66" t="str">
        <f>"Объем: "&amp;Source!I1115&amp;"=30/"&amp;"100"</f>
        <v>Объем: 0,3=30/100</v>
      </c>
    </row>
    <row r="1273" spans="1:29" ht="14.25" x14ac:dyDescent="0.2">
      <c r="A1273" s="40"/>
      <c r="B1273" s="40"/>
      <c r="C1273" s="40" t="s">
        <v>2183</v>
      </c>
      <c r="D1273" s="42"/>
      <c r="E1273" s="41"/>
      <c r="F1273" s="44">
        <f>Source!AO1115</f>
        <v>830.07</v>
      </c>
      <c r="G1273" s="45" t="s">
        <v>2342</v>
      </c>
      <c r="H1273" s="41">
        <f>Source!AV1116</f>
        <v>1.0669999999999999</v>
      </c>
      <c r="I1273" s="44">
        <f>Source!S1115</f>
        <v>366.67</v>
      </c>
      <c r="J1273" s="41">
        <f>IF(Source!BA1116&lt;&gt; 0, Source!BA1116, 1)</f>
        <v>56.35</v>
      </c>
      <c r="K1273" s="44">
        <f>Source!S1116</f>
        <v>20661.849999999999</v>
      </c>
    </row>
    <row r="1274" spans="1:29" ht="14.25" x14ac:dyDescent="0.2">
      <c r="A1274" s="40"/>
      <c r="B1274" s="40"/>
      <c r="C1274" s="40" t="s">
        <v>2185</v>
      </c>
      <c r="D1274" s="42"/>
      <c r="E1274" s="41"/>
      <c r="F1274" s="44">
        <f>Source!AM1115</f>
        <v>162.78</v>
      </c>
      <c r="G1274" s="45" t="s">
        <v>2343</v>
      </c>
      <c r="H1274" s="41">
        <f>Source!AV1116</f>
        <v>1.0669999999999999</v>
      </c>
      <c r="I1274" s="44">
        <f>Source!Q1115</f>
        <v>78.16</v>
      </c>
      <c r="J1274" s="41">
        <f>IF(Source!BB1116&lt;&gt; 0, Source!BB1116, 1)</f>
        <v>16.45</v>
      </c>
      <c r="K1274" s="44">
        <f>Source!Q1116</f>
        <v>1285.73</v>
      </c>
    </row>
    <row r="1275" spans="1:29" ht="14.25" x14ac:dyDescent="0.2">
      <c r="A1275" s="40"/>
      <c r="B1275" s="40"/>
      <c r="C1275" s="40" t="s">
        <v>2187</v>
      </c>
      <c r="D1275" s="42"/>
      <c r="E1275" s="41"/>
      <c r="F1275" s="44">
        <f>Source!AN1115</f>
        <v>21.25</v>
      </c>
      <c r="G1275" s="45" t="s">
        <v>2343</v>
      </c>
      <c r="H1275" s="41">
        <f>Source!AV1116</f>
        <v>1.0669999999999999</v>
      </c>
      <c r="I1275" s="46">
        <f>Source!R1115</f>
        <v>10.199999999999999</v>
      </c>
      <c r="J1275" s="41">
        <f>IF(Source!BS1116&lt;&gt; 0, Source!BS1116, 1)</f>
        <v>56.35</v>
      </c>
      <c r="K1275" s="46">
        <f>Source!R1116</f>
        <v>574.77</v>
      </c>
    </row>
    <row r="1276" spans="1:29" ht="14.25" x14ac:dyDescent="0.2">
      <c r="A1276" s="40"/>
      <c r="B1276" s="40"/>
      <c r="C1276" s="40" t="s">
        <v>2188</v>
      </c>
      <c r="D1276" s="42"/>
      <c r="E1276" s="41"/>
      <c r="F1276" s="44">
        <f>Source!AL1115</f>
        <v>196.92</v>
      </c>
      <c r="G1276" s="45" t="s">
        <v>3</v>
      </c>
      <c r="H1276" s="41">
        <f>Source!AW1116</f>
        <v>1</v>
      </c>
      <c r="I1276" s="44">
        <f>Source!P1115</f>
        <v>59.08</v>
      </c>
      <c r="J1276" s="41">
        <f>IF(Source!BC1116&lt;&gt; 0, Source!BC1116, 1)</f>
        <v>11.21</v>
      </c>
      <c r="K1276" s="44">
        <f>Source!P1116</f>
        <v>662.29</v>
      </c>
    </row>
    <row r="1277" spans="1:29" ht="71.25" x14ac:dyDescent="0.2">
      <c r="A1277" s="40" t="s">
        <v>995</v>
      </c>
      <c r="B1277" s="40" t="str">
        <f>Source!F1117</f>
        <v>1.12-1-48</v>
      </c>
      <c r="C1277" s="40" t="s">
        <v>997</v>
      </c>
      <c r="D1277" s="42" t="str">
        <f>Source!H1117</f>
        <v>м</v>
      </c>
      <c r="E1277" s="41">
        <f>Source!I1117</f>
        <v>30</v>
      </c>
      <c r="F1277" s="44">
        <f>Source!AK1117</f>
        <v>87.86</v>
      </c>
      <c r="G1277" s="45" t="s">
        <v>3</v>
      </c>
      <c r="H1277" s="41">
        <f>Source!AW1118</f>
        <v>1</v>
      </c>
      <c r="I1277" s="44">
        <f>Source!O1117</f>
        <v>2635.8</v>
      </c>
      <c r="J1277" s="41">
        <f>IF(Source!BC1118&lt;&gt; 0, Source!BC1118, 1)</f>
        <v>14.1</v>
      </c>
      <c r="K1277" s="44">
        <f>Source!O1118</f>
        <v>37164.78</v>
      </c>
      <c r="Q1277">
        <f>Source!X1117</f>
        <v>0</v>
      </c>
      <c r="R1277">
        <f>Source!X1118</f>
        <v>0</v>
      </c>
      <c r="S1277">
        <f>Source!Y1117</f>
        <v>0</v>
      </c>
      <c r="T1277">
        <f>Source!Y1118</f>
        <v>0</v>
      </c>
      <c r="U1277">
        <f>ROUND((175/100)*ROUND(Source!R1117, 2), 2)</f>
        <v>0</v>
      </c>
      <c r="V1277">
        <f>ROUND((0/100)*ROUND(Source!R1118, 2), 2)</f>
        <v>0</v>
      </c>
      <c r="AC1277">
        <v>3</v>
      </c>
    </row>
    <row r="1278" spans="1:29" ht="14.25" x14ac:dyDescent="0.2">
      <c r="A1278" s="40"/>
      <c r="B1278" s="40"/>
      <c r="C1278" s="40" t="s">
        <v>2189</v>
      </c>
      <c r="D1278" s="42" t="s">
        <v>2190</v>
      </c>
      <c r="E1278" s="41">
        <f>Source!BZ1116</f>
        <v>109</v>
      </c>
      <c r="F1278" s="44"/>
      <c r="G1278" s="43"/>
      <c r="H1278" s="41"/>
      <c r="I1278" s="44">
        <f>SUM(Q1271:Q1277)</f>
        <v>410.79</v>
      </c>
      <c r="J1278" s="41">
        <f>Source!AT1116</f>
        <v>109</v>
      </c>
      <c r="K1278" s="44">
        <f>SUM(R1271:R1277)</f>
        <v>23147.919999999998</v>
      </c>
    </row>
    <row r="1279" spans="1:29" ht="14.25" x14ac:dyDescent="0.2">
      <c r="A1279" s="40"/>
      <c r="B1279" s="40"/>
      <c r="C1279" s="40" t="s">
        <v>2191</v>
      </c>
      <c r="D1279" s="42" t="s">
        <v>2190</v>
      </c>
      <c r="E1279" s="41">
        <f>Source!CA1116</f>
        <v>61</v>
      </c>
      <c r="F1279" s="44"/>
      <c r="G1279" s="43"/>
      <c r="H1279" s="41"/>
      <c r="I1279" s="44">
        <f>SUM(S1271:S1278)</f>
        <v>229.89</v>
      </c>
      <c r="J1279" s="41">
        <f>Source!AU1116</f>
        <v>61</v>
      </c>
      <c r="K1279" s="44">
        <f>SUM(T1271:T1278)</f>
        <v>12954.34</v>
      </c>
    </row>
    <row r="1280" spans="1:29" ht="14.25" x14ac:dyDescent="0.2">
      <c r="A1280" s="47"/>
      <c r="B1280" s="47"/>
      <c r="C1280" s="47" t="s">
        <v>2192</v>
      </c>
      <c r="D1280" s="48" t="s">
        <v>2193</v>
      </c>
      <c r="E1280" s="49">
        <f>Source!AQ1115</f>
        <v>69</v>
      </c>
      <c r="F1280" s="50"/>
      <c r="G1280" s="51" t="s">
        <v>2342</v>
      </c>
      <c r="H1280" s="49">
        <f>Source!AV1116</f>
        <v>1.0669999999999999</v>
      </c>
      <c r="I1280" s="50">
        <f>Source!U1115</f>
        <v>30.479921999999995</v>
      </c>
      <c r="J1280" s="49"/>
      <c r="K1280" s="50"/>
    </row>
    <row r="1281" spans="1:29" ht="15" x14ac:dyDescent="0.2">
      <c r="C1281" s="52" t="s">
        <v>2194</v>
      </c>
      <c r="H1281" s="53">
        <f>I1273+I1274+I1276+I1278+I1279+SUM(I1277:I1277)-SUMIF(AC1277:AC1277, 5, I1277:I1277)-SUMIF(AC1277:AC1277, 6, I1277:I1277)</f>
        <v>3780.3900000000003</v>
      </c>
      <c r="I1281" s="53"/>
      <c r="J1281" s="53">
        <f>K1273+K1274+K1276+K1278+K1279+SUM(K1277:K1277)-SUMIF(AC1277:AC1277, 5, K1277:K1277)-SUMIF(AC1277:AC1277, 6, K1277:K1277)</f>
        <v>95876.909999999989</v>
      </c>
      <c r="K1281" s="53"/>
    </row>
    <row r="1282" spans="1:29" ht="15" hidden="1" x14ac:dyDescent="0.2">
      <c r="C1282" s="52" t="s">
        <v>2195</v>
      </c>
      <c r="H1282" s="55">
        <f>SUMIF(AC1277:AC1277, 5, I1277:I1277)+SUMIF(AC1277:AC1277, 6, I1277:I1277)</f>
        <v>0</v>
      </c>
      <c r="I1282" s="55"/>
      <c r="J1282" s="55">
        <f>SUMIF(AC1277:AC1277, 5, K1277:K1277)+SUMIF(AC1277:AC1277, 6, K1277:K1277)</f>
        <v>0</v>
      </c>
      <c r="K1282" s="55"/>
    </row>
    <row r="1283" spans="1:29" ht="15" x14ac:dyDescent="0.2">
      <c r="C1283" s="52" t="s">
        <v>2196</v>
      </c>
      <c r="H1283" s="55">
        <f>I1273+I1274+I1276+I1278+I1279+SUM(I1277:I1277)</f>
        <v>3780.3900000000003</v>
      </c>
      <c r="I1283" s="55"/>
      <c r="J1283" s="55">
        <f>K1273+K1274+K1276+K1278+K1279+SUM(K1277:K1277)</f>
        <v>95876.909999999989</v>
      </c>
      <c r="K1283" s="55"/>
      <c r="O1283" s="56">
        <f>I1273+I1274+I1276+I1278+I1279+SUM(I1277:I1277)</f>
        <v>3780.3900000000003</v>
      </c>
      <c r="P1283" s="56">
        <f>K1273+K1274+K1276+K1278+K1279+SUM(K1277:K1277)</f>
        <v>95876.909999999989</v>
      </c>
    </row>
    <row r="1285" spans="1:29" ht="57" x14ac:dyDescent="0.2">
      <c r="A1285" s="40">
        <v>214</v>
      </c>
      <c r="B1285" s="40" t="str">
        <f>Source!F1119</f>
        <v>3.16-7-10</v>
      </c>
      <c r="C1285" s="40" t="s">
        <v>1001</v>
      </c>
      <c r="D1285" s="42" t="str">
        <f>Source!H1119</f>
        <v>100 м трубопровода</v>
      </c>
      <c r="E1285" s="41">
        <f>Source!I1119</f>
        <v>0.4</v>
      </c>
      <c r="F1285" s="44"/>
      <c r="G1285" s="43"/>
      <c r="H1285" s="41"/>
      <c r="I1285" s="44"/>
      <c r="J1285" s="41"/>
      <c r="K1285" s="44"/>
      <c r="Q1285">
        <f>Source!X1119</f>
        <v>547.73</v>
      </c>
      <c r="R1285">
        <f>Source!X1120</f>
        <v>30864.31</v>
      </c>
      <c r="S1285">
        <f>Source!Y1119</f>
        <v>306.52999999999997</v>
      </c>
      <c r="T1285">
        <f>Source!Y1120</f>
        <v>17272.689999999999</v>
      </c>
      <c r="U1285">
        <f>ROUND((175/100)*ROUND(Source!R1119, 2), 2)</f>
        <v>23.8</v>
      </c>
      <c r="V1285">
        <f>ROUND((0/100)*ROUND(Source!R1120, 2), 2)</f>
        <v>0</v>
      </c>
      <c r="AC1285">
        <v>0</v>
      </c>
    </row>
    <row r="1286" spans="1:29" x14ac:dyDescent="0.2">
      <c r="C1286" s="66" t="str">
        <f>"Объем: "&amp;Source!I1119&amp;"=40/"&amp;"100"</f>
        <v>Объем: 0,4=40/100</v>
      </c>
    </row>
    <row r="1287" spans="1:29" ht="14.25" x14ac:dyDescent="0.2">
      <c r="A1287" s="40"/>
      <c r="B1287" s="40"/>
      <c r="C1287" s="40" t="s">
        <v>2183</v>
      </c>
      <c r="D1287" s="42"/>
      <c r="E1287" s="41"/>
      <c r="F1287" s="44">
        <f>Source!AO1119</f>
        <v>830.07</v>
      </c>
      <c r="G1287" s="45" t="s">
        <v>2342</v>
      </c>
      <c r="H1287" s="41">
        <f>Source!AV1120</f>
        <v>1.0669999999999999</v>
      </c>
      <c r="I1287" s="44">
        <f>Source!S1119</f>
        <v>488.9</v>
      </c>
      <c r="J1287" s="41">
        <f>IF(Source!BA1120&lt;&gt; 0, Source!BA1120, 1)</f>
        <v>56.35</v>
      </c>
      <c r="K1287" s="44">
        <f>Source!S1120</f>
        <v>27549.52</v>
      </c>
    </row>
    <row r="1288" spans="1:29" ht="14.25" x14ac:dyDescent="0.2">
      <c r="A1288" s="40"/>
      <c r="B1288" s="40"/>
      <c r="C1288" s="40" t="s">
        <v>2185</v>
      </c>
      <c r="D1288" s="42"/>
      <c r="E1288" s="41"/>
      <c r="F1288" s="44">
        <f>Source!AM1119</f>
        <v>162.78</v>
      </c>
      <c r="G1288" s="45" t="s">
        <v>2343</v>
      </c>
      <c r="H1288" s="41">
        <f>Source!AV1120</f>
        <v>1.0669999999999999</v>
      </c>
      <c r="I1288" s="44">
        <f>Source!Q1119</f>
        <v>104.21</v>
      </c>
      <c r="J1288" s="41">
        <f>IF(Source!BB1120&lt;&gt; 0, Source!BB1120, 1)</f>
        <v>16.45</v>
      </c>
      <c r="K1288" s="44">
        <f>Source!Q1120</f>
        <v>1714.25</v>
      </c>
    </row>
    <row r="1289" spans="1:29" ht="14.25" x14ac:dyDescent="0.2">
      <c r="A1289" s="40"/>
      <c r="B1289" s="40"/>
      <c r="C1289" s="40" t="s">
        <v>2187</v>
      </c>
      <c r="D1289" s="42"/>
      <c r="E1289" s="41"/>
      <c r="F1289" s="44">
        <f>Source!AN1119</f>
        <v>21.25</v>
      </c>
      <c r="G1289" s="45" t="s">
        <v>2343</v>
      </c>
      <c r="H1289" s="41">
        <f>Source!AV1120</f>
        <v>1.0669999999999999</v>
      </c>
      <c r="I1289" s="46">
        <f>Source!R1119</f>
        <v>13.6</v>
      </c>
      <c r="J1289" s="41">
        <f>IF(Source!BS1120&lt;&gt; 0, Source!BS1120, 1)</f>
        <v>56.35</v>
      </c>
      <c r="K1289" s="46">
        <f>Source!R1120</f>
        <v>766.36</v>
      </c>
    </row>
    <row r="1290" spans="1:29" ht="14.25" x14ac:dyDescent="0.2">
      <c r="A1290" s="40"/>
      <c r="B1290" s="40"/>
      <c r="C1290" s="40" t="s">
        <v>2188</v>
      </c>
      <c r="D1290" s="42"/>
      <c r="E1290" s="41"/>
      <c r="F1290" s="44">
        <f>Source!AL1119</f>
        <v>198.92</v>
      </c>
      <c r="G1290" s="45" t="s">
        <v>3</v>
      </c>
      <c r="H1290" s="41">
        <f>Source!AW1120</f>
        <v>1</v>
      </c>
      <c r="I1290" s="44">
        <f>Source!P1119</f>
        <v>79.569999999999993</v>
      </c>
      <c r="J1290" s="41">
        <f>IF(Source!BC1120&lt;&gt; 0, Source!BC1120, 1)</f>
        <v>11.18</v>
      </c>
      <c r="K1290" s="44">
        <f>Source!P1120</f>
        <v>889.59</v>
      </c>
    </row>
    <row r="1291" spans="1:29" ht="71.25" x14ac:dyDescent="0.2">
      <c r="A1291" s="40" t="s">
        <v>1003</v>
      </c>
      <c r="B1291" s="40" t="str">
        <f>Source!F1121</f>
        <v>1.12-1-49</v>
      </c>
      <c r="C1291" s="40" t="s">
        <v>1005</v>
      </c>
      <c r="D1291" s="42" t="str">
        <f>Source!H1121</f>
        <v>м</v>
      </c>
      <c r="E1291" s="41">
        <f>Source!I1121</f>
        <v>40</v>
      </c>
      <c r="F1291" s="44">
        <f>Source!AK1121</f>
        <v>108.7</v>
      </c>
      <c r="G1291" s="45" t="s">
        <v>3</v>
      </c>
      <c r="H1291" s="41">
        <f>Source!AW1122</f>
        <v>1</v>
      </c>
      <c r="I1291" s="44">
        <f>Source!O1121</f>
        <v>4348</v>
      </c>
      <c r="J1291" s="41">
        <f>IF(Source!BC1122&lt;&gt; 0, Source!BC1122, 1)</f>
        <v>16.690000000000001</v>
      </c>
      <c r="K1291" s="44">
        <f>Source!O1122</f>
        <v>72568.12</v>
      </c>
      <c r="Q1291">
        <f>Source!X1121</f>
        <v>0</v>
      </c>
      <c r="R1291">
        <f>Source!X1122</f>
        <v>0</v>
      </c>
      <c r="S1291">
        <f>Source!Y1121</f>
        <v>0</v>
      </c>
      <c r="T1291">
        <f>Source!Y1122</f>
        <v>0</v>
      </c>
      <c r="U1291">
        <f>ROUND((175/100)*ROUND(Source!R1121, 2), 2)</f>
        <v>0</v>
      </c>
      <c r="V1291">
        <f>ROUND((0/100)*ROUND(Source!R1122, 2), 2)</f>
        <v>0</v>
      </c>
      <c r="AC1291">
        <v>3</v>
      </c>
    </row>
    <row r="1292" spans="1:29" ht="14.25" x14ac:dyDescent="0.2">
      <c r="A1292" s="40"/>
      <c r="B1292" s="40"/>
      <c r="C1292" s="40" t="s">
        <v>2189</v>
      </c>
      <c r="D1292" s="42" t="s">
        <v>2190</v>
      </c>
      <c r="E1292" s="41">
        <f>Source!BZ1120</f>
        <v>109</v>
      </c>
      <c r="F1292" s="44"/>
      <c r="G1292" s="43"/>
      <c r="H1292" s="41"/>
      <c r="I1292" s="44">
        <f>SUM(Q1285:Q1291)</f>
        <v>547.73</v>
      </c>
      <c r="J1292" s="41">
        <f>Source!AT1120</f>
        <v>109</v>
      </c>
      <c r="K1292" s="44">
        <f>SUM(R1285:R1291)</f>
        <v>30864.31</v>
      </c>
    </row>
    <row r="1293" spans="1:29" ht="14.25" x14ac:dyDescent="0.2">
      <c r="A1293" s="40"/>
      <c r="B1293" s="40"/>
      <c r="C1293" s="40" t="s">
        <v>2191</v>
      </c>
      <c r="D1293" s="42" t="s">
        <v>2190</v>
      </c>
      <c r="E1293" s="41">
        <f>Source!CA1120</f>
        <v>61</v>
      </c>
      <c r="F1293" s="44"/>
      <c r="G1293" s="43"/>
      <c r="H1293" s="41"/>
      <c r="I1293" s="44">
        <f>SUM(S1285:S1292)</f>
        <v>306.52999999999997</v>
      </c>
      <c r="J1293" s="41">
        <f>Source!AU1120</f>
        <v>61</v>
      </c>
      <c r="K1293" s="44">
        <f>SUM(T1285:T1292)</f>
        <v>17272.689999999999</v>
      </c>
    </row>
    <row r="1294" spans="1:29" ht="14.25" x14ac:dyDescent="0.2">
      <c r="A1294" s="47"/>
      <c r="B1294" s="47"/>
      <c r="C1294" s="47" t="s">
        <v>2192</v>
      </c>
      <c r="D1294" s="48" t="s">
        <v>2193</v>
      </c>
      <c r="E1294" s="49">
        <f>Source!AQ1119</f>
        <v>69</v>
      </c>
      <c r="F1294" s="50"/>
      <c r="G1294" s="51" t="s">
        <v>2342</v>
      </c>
      <c r="H1294" s="49">
        <f>Source!AV1120</f>
        <v>1.0669999999999999</v>
      </c>
      <c r="I1294" s="50">
        <f>Source!U1119</f>
        <v>40.639895999999993</v>
      </c>
      <c r="J1294" s="49"/>
      <c r="K1294" s="50"/>
    </row>
    <row r="1295" spans="1:29" ht="15" x14ac:dyDescent="0.2">
      <c r="C1295" s="52" t="s">
        <v>2194</v>
      </c>
      <c r="H1295" s="53">
        <f>I1287+I1288+I1290+I1292+I1293+SUM(I1291:I1291)-SUMIF(AC1291:AC1291, 5, I1291:I1291)-SUMIF(AC1291:AC1291, 6, I1291:I1291)</f>
        <v>5874.9400000000005</v>
      </c>
      <c r="I1295" s="53"/>
      <c r="J1295" s="53">
        <f>K1287+K1288+K1290+K1292+K1293+SUM(K1291:K1291)-SUMIF(AC1291:AC1291, 5, K1291:K1291)-SUMIF(AC1291:AC1291, 6, K1291:K1291)</f>
        <v>150858.47999999998</v>
      </c>
      <c r="K1295" s="53"/>
    </row>
    <row r="1296" spans="1:29" ht="15" hidden="1" x14ac:dyDescent="0.2">
      <c r="C1296" s="52" t="s">
        <v>2195</v>
      </c>
      <c r="H1296" s="55">
        <f>SUMIF(AC1291:AC1291, 5, I1291:I1291)+SUMIF(AC1291:AC1291, 6, I1291:I1291)</f>
        <v>0</v>
      </c>
      <c r="I1296" s="55"/>
      <c r="J1296" s="55">
        <f>SUMIF(AC1291:AC1291, 5, K1291:K1291)+SUMIF(AC1291:AC1291, 6, K1291:K1291)</f>
        <v>0</v>
      </c>
      <c r="K1296" s="55"/>
    </row>
    <row r="1297" spans="1:29" ht="15" x14ac:dyDescent="0.2">
      <c r="C1297" s="52" t="s">
        <v>2196</v>
      </c>
      <c r="H1297" s="55">
        <f>I1287+I1288+I1290+I1292+I1293+SUM(I1291:I1291)</f>
        <v>5874.9400000000005</v>
      </c>
      <c r="I1297" s="55"/>
      <c r="J1297" s="55">
        <f>K1287+K1288+K1290+K1292+K1293+SUM(K1291:K1291)</f>
        <v>150858.47999999998</v>
      </c>
      <c r="K1297" s="55"/>
      <c r="O1297" s="56">
        <f>I1287+I1288+I1290+I1292+I1293+SUM(I1291:I1291)</f>
        <v>5874.9400000000005</v>
      </c>
      <c r="P1297" s="56">
        <f>K1287+K1288+K1290+K1292+K1293+SUM(K1291:K1291)</f>
        <v>150858.47999999998</v>
      </c>
    </row>
    <row r="1299" spans="1:29" ht="42.75" x14ac:dyDescent="0.2">
      <c r="A1299" s="40">
        <v>215</v>
      </c>
      <c r="B1299" s="40" t="str">
        <f>Source!F1123</f>
        <v>3.26-1-1</v>
      </c>
      <c r="C1299" s="40" t="s">
        <v>1009</v>
      </c>
      <c r="D1299" s="42" t="str">
        <f>Source!H1123</f>
        <v>1 м3</v>
      </c>
      <c r="E1299" s="41">
        <f>Source!I1123</f>
        <v>0.88557560000000002</v>
      </c>
      <c r="F1299" s="44"/>
      <c r="G1299" s="43"/>
      <c r="H1299" s="41"/>
      <c r="I1299" s="44"/>
      <c r="J1299" s="41"/>
      <c r="K1299" s="44"/>
      <c r="Q1299">
        <f>Source!X1123</f>
        <v>280.81</v>
      </c>
      <c r="R1299">
        <f>Source!X1124</f>
        <v>15823.64</v>
      </c>
      <c r="S1299">
        <f>Source!Y1123</f>
        <v>151.69999999999999</v>
      </c>
      <c r="T1299">
        <f>Source!Y1124</f>
        <v>8548.4</v>
      </c>
      <c r="U1299">
        <f>ROUND((175/100)*ROUND(Source!R1123, 2), 2)</f>
        <v>43.47</v>
      </c>
      <c r="V1299">
        <f>ROUND((0/100)*ROUND(Source!R1124, 2), 2)</f>
        <v>0</v>
      </c>
      <c r="AC1299">
        <v>0</v>
      </c>
    </row>
    <row r="1300" spans="1:29" ht="51" x14ac:dyDescent="0.2">
      <c r="C1300" s="66" t="str">
        <f>"Объем: "&amp;Source!I1123&amp;"=(30*"&amp;"0,0628+"&amp;"30*"&amp;"0,0785+"&amp;"35*"&amp;"0,1+"&amp;"140*"&amp;"0,1256+"&amp;"110*"&amp;"0,157+"&amp;"15*"&amp;"0,23864+"&amp;"30*"&amp;"0,27946+"&amp;"40*"&amp;"0,33912)*"&amp;"0,013"</f>
        <v>Объем: 0,8855756=(30*0,0628+30*0,0785+35*0,1+140*0,1256+110*0,157+15*0,23864+30*0,27946+40*0,33912)*0,013</v>
      </c>
    </row>
    <row r="1301" spans="1:29" ht="14.25" x14ac:dyDescent="0.2">
      <c r="A1301" s="40"/>
      <c r="B1301" s="40"/>
      <c r="C1301" s="40" t="s">
        <v>2183</v>
      </c>
      <c r="D1301" s="42"/>
      <c r="E1301" s="41"/>
      <c r="F1301" s="44">
        <f>Source!AO1123</f>
        <v>232.84</v>
      </c>
      <c r="G1301" s="45" t="s">
        <v>2342</v>
      </c>
      <c r="H1301" s="41">
        <f>Source!AV1124</f>
        <v>1.0469999999999999</v>
      </c>
      <c r="I1301" s="44">
        <f>Source!S1123</f>
        <v>297.93</v>
      </c>
      <c r="J1301" s="41">
        <f>IF(Source!BA1124&lt;&gt; 0, Source!BA1124, 1)</f>
        <v>56.35</v>
      </c>
      <c r="K1301" s="44">
        <f>Source!S1124</f>
        <v>16788.36</v>
      </c>
    </row>
    <row r="1302" spans="1:29" ht="14.25" x14ac:dyDescent="0.2">
      <c r="A1302" s="40"/>
      <c r="B1302" s="40"/>
      <c r="C1302" s="40" t="s">
        <v>2185</v>
      </c>
      <c r="D1302" s="42"/>
      <c r="E1302" s="41"/>
      <c r="F1302" s="44">
        <f>Source!AM1123</f>
        <v>44.4</v>
      </c>
      <c r="G1302" s="45" t="s">
        <v>2343</v>
      </c>
      <c r="H1302" s="41">
        <f>Source!AV1124</f>
        <v>1.0469999999999999</v>
      </c>
      <c r="I1302" s="44">
        <f>Source!Q1123</f>
        <v>61.75</v>
      </c>
      <c r="J1302" s="41">
        <f>IF(Source!BB1124&lt;&gt; 0, Source!BB1124, 1)</f>
        <v>28.67</v>
      </c>
      <c r="K1302" s="44">
        <f>Source!Q1124</f>
        <v>1770.37</v>
      </c>
    </row>
    <row r="1303" spans="1:29" ht="14.25" x14ac:dyDescent="0.2">
      <c r="A1303" s="40"/>
      <c r="B1303" s="40"/>
      <c r="C1303" s="40" t="s">
        <v>2187</v>
      </c>
      <c r="D1303" s="42"/>
      <c r="E1303" s="41"/>
      <c r="F1303" s="44">
        <f>Source!AN1123</f>
        <v>17.86</v>
      </c>
      <c r="G1303" s="45" t="s">
        <v>2343</v>
      </c>
      <c r="H1303" s="41">
        <f>Source!AV1124</f>
        <v>1.0469999999999999</v>
      </c>
      <c r="I1303" s="46">
        <f>Source!R1123</f>
        <v>24.84</v>
      </c>
      <c r="J1303" s="41">
        <f>IF(Source!BS1124&lt;&gt; 0, Source!BS1124, 1)</f>
        <v>56.35</v>
      </c>
      <c r="K1303" s="46">
        <f>Source!R1124</f>
        <v>1399.73</v>
      </c>
    </row>
    <row r="1304" spans="1:29" ht="14.25" x14ac:dyDescent="0.2">
      <c r="A1304" s="40"/>
      <c r="B1304" s="40"/>
      <c r="C1304" s="40" t="s">
        <v>2188</v>
      </c>
      <c r="D1304" s="42"/>
      <c r="E1304" s="41"/>
      <c r="F1304" s="44">
        <f>Source!AL1123</f>
        <v>557.45000000000005</v>
      </c>
      <c r="G1304" s="45" t="s">
        <v>3</v>
      </c>
      <c r="H1304" s="41">
        <f>Source!AW1124</f>
        <v>1.0189999999999999</v>
      </c>
      <c r="I1304" s="44">
        <f>Source!P1123</f>
        <v>503.04</v>
      </c>
      <c r="J1304" s="41">
        <f>IF(Source!BC1124&lt;&gt; 0, Source!BC1124, 1)</f>
        <v>6.61</v>
      </c>
      <c r="K1304" s="44">
        <f>Source!P1124</f>
        <v>3325.09</v>
      </c>
    </row>
    <row r="1305" spans="1:29" ht="71.25" x14ac:dyDescent="0.2">
      <c r="A1305" s="40" t="s">
        <v>1012</v>
      </c>
      <c r="B1305" s="40" t="str">
        <f>Source!F1125</f>
        <v>1.1-1-1342</v>
      </c>
      <c r="C1305" s="40" t="s">
        <v>1014</v>
      </c>
      <c r="D1305" s="42" t="str">
        <f>Source!H1125</f>
        <v>м</v>
      </c>
      <c r="E1305" s="41">
        <f>Source!I1125</f>
        <v>0.913914</v>
      </c>
      <c r="F1305" s="44">
        <f>Source!AK1125</f>
        <v>34.46</v>
      </c>
      <c r="G1305" s="45" t="s">
        <v>3</v>
      </c>
      <c r="H1305" s="41">
        <f>Source!AW1126</f>
        <v>1.0189999999999999</v>
      </c>
      <c r="I1305" s="44">
        <f>Source!O1125</f>
        <v>32.090000000000003</v>
      </c>
      <c r="J1305" s="41">
        <f>IF(Source!BC1126&lt;&gt; 0, Source!BC1126, 1)</f>
        <v>4.92</v>
      </c>
      <c r="K1305" s="44">
        <f>Source!O1126</f>
        <v>157.88</v>
      </c>
      <c r="Q1305">
        <f>Source!X1125</f>
        <v>0</v>
      </c>
      <c r="R1305">
        <f>Source!X1126</f>
        <v>0</v>
      </c>
      <c r="S1305">
        <f>Source!Y1125</f>
        <v>0</v>
      </c>
      <c r="T1305">
        <f>Source!Y1126</f>
        <v>0</v>
      </c>
      <c r="U1305">
        <f>ROUND((175/100)*ROUND(Source!R1125, 2), 2)</f>
        <v>0</v>
      </c>
      <c r="V1305">
        <f>ROUND((0/100)*ROUND(Source!R1126, 2), 2)</f>
        <v>0</v>
      </c>
      <c r="AC1305">
        <v>3</v>
      </c>
    </row>
    <row r="1306" spans="1:29" ht="14.25" x14ac:dyDescent="0.2">
      <c r="A1306" s="40"/>
      <c r="B1306" s="40"/>
      <c r="C1306" s="40" t="s">
        <v>2189</v>
      </c>
      <c r="D1306" s="42" t="s">
        <v>2190</v>
      </c>
      <c r="E1306" s="41">
        <f>Source!BZ1124</f>
        <v>87</v>
      </c>
      <c r="F1306" s="44"/>
      <c r="G1306" s="43"/>
      <c r="H1306" s="41"/>
      <c r="I1306" s="44">
        <f>SUM(Q1299:Q1305)</f>
        <v>280.81</v>
      </c>
      <c r="J1306" s="41">
        <f>Source!AT1124</f>
        <v>87</v>
      </c>
      <c r="K1306" s="44">
        <f>SUM(R1299:R1305)</f>
        <v>15823.64</v>
      </c>
    </row>
    <row r="1307" spans="1:29" ht="14.25" x14ac:dyDescent="0.2">
      <c r="A1307" s="40"/>
      <c r="B1307" s="40"/>
      <c r="C1307" s="40" t="s">
        <v>2191</v>
      </c>
      <c r="D1307" s="42" t="s">
        <v>2190</v>
      </c>
      <c r="E1307" s="41">
        <f>Source!CA1124</f>
        <v>47</v>
      </c>
      <c r="F1307" s="44"/>
      <c r="G1307" s="43"/>
      <c r="H1307" s="41"/>
      <c r="I1307" s="44">
        <f>SUM(S1299:S1306)</f>
        <v>151.69999999999999</v>
      </c>
      <c r="J1307" s="41">
        <f>Source!AU1124</f>
        <v>47</v>
      </c>
      <c r="K1307" s="44">
        <f>SUM(T1299:T1306)</f>
        <v>8548.4</v>
      </c>
    </row>
    <row r="1308" spans="1:29" ht="14.25" x14ac:dyDescent="0.2">
      <c r="A1308" s="47"/>
      <c r="B1308" s="47"/>
      <c r="C1308" s="47" t="s">
        <v>2192</v>
      </c>
      <c r="D1308" s="48" t="s">
        <v>2193</v>
      </c>
      <c r="E1308" s="49">
        <f>Source!AQ1123</f>
        <v>18.45</v>
      </c>
      <c r="F1308" s="50"/>
      <c r="G1308" s="51" t="s">
        <v>2342</v>
      </c>
      <c r="H1308" s="49">
        <f>Source!AV1124</f>
        <v>1.0469999999999999</v>
      </c>
      <c r="I1308" s="50">
        <f>Source!U1123</f>
        <v>23.607379448125194</v>
      </c>
      <c r="J1308" s="49"/>
      <c r="K1308" s="50"/>
    </row>
    <row r="1309" spans="1:29" ht="15" x14ac:dyDescent="0.2">
      <c r="C1309" s="52" t="s">
        <v>2194</v>
      </c>
      <c r="H1309" s="53">
        <f>I1301+I1302+I1304+I1306+I1307+SUM(I1305:I1305)-SUMIF(AC1305:AC1305, 5, I1305:I1305)-SUMIF(AC1305:AC1305, 6, I1305:I1305)</f>
        <v>1327.32</v>
      </c>
      <c r="I1309" s="53"/>
      <c r="J1309" s="53">
        <f>K1301+K1302+K1304+K1306+K1307+SUM(K1305:K1305)-SUMIF(AC1305:AC1305, 5, K1305:K1305)-SUMIF(AC1305:AC1305, 6, K1305:K1305)</f>
        <v>46413.74</v>
      </c>
      <c r="K1309" s="53"/>
    </row>
    <row r="1310" spans="1:29" ht="15" hidden="1" x14ac:dyDescent="0.2">
      <c r="C1310" s="52" t="s">
        <v>2195</v>
      </c>
      <c r="H1310" s="55">
        <f>SUMIF(AC1305:AC1305, 5, I1305:I1305)+SUMIF(AC1305:AC1305, 6, I1305:I1305)</f>
        <v>0</v>
      </c>
      <c r="I1310" s="55"/>
      <c r="J1310" s="55">
        <f>SUMIF(AC1305:AC1305, 5, K1305:K1305)+SUMIF(AC1305:AC1305, 6, K1305:K1305)</f>
        <v>0</v>
      </c>
      <c r="K1310" s="55"/>
    </row>
    <row r="1311" spans="1:29" ht="15" x14ac:dyDescent="0.2">
      <c r="C1311" s="52" t="s">
        <v>2196</v>
      </c>
      <c r="H1311" s="55">
        <f>I1301+I1302+I1304+I1306+I1307+SUM(I1305:I1305)</f>
        <v>1327.32</v>
      </c>
      <c r="I1311" s="55"/>
      <c r="J1311" s="55">
        <f>K1301+K1302+K1304+K1306+K1307+SUM(K1305:K1305)</f>
        <v>46413.74</v>
      </c>
      <c r="K1311" s="55"/>
      <c r="O1311" s="56">
        <f>I1301+I1302+I1304+I1306+I1307+SUM(I1305:I1305)</f>
        <v>1327.32</v>
      </c>
      <c r="P1311" s="56">
        <f>K1301+K1302+K1304+K1306+K1307+SUM(K1305:K1305)</f>
        <v>46413.74</v>
      </c>
    </row>
    <row r="1313" spans="1:29" ht="128.25" x14ac:dyDescent="0.2">
      <c r="A1313" s="47">
        <v>216</v>
      </c>
      <c r="B1313" s="47" t="str">
        <f>Source!F1127</f>
        <v>1.1-1-1273</v>
      </c>
      <c r="C1313" s="47" t="s">
        <v>2137</v>
      </c>
      <c r="D1313" s="48" t="str">
        <f>Source!H1127</f>
        <v>м</v>
      </c>
      <c r="E1313" s="49">
        <f>Source!I1127</f>
        <v>30</v>
      </c>
      <c r="F1313" s="50">
        <f>Source!AL1127</f>
        <v>10.38</v>
      </c>
      <c r="G1313" s="51" t="s">
        <v>3</v>
      </c>
      <c r="H1313" s="49">
        <f>Source!AW1128</f>
        <v>1</v>
      </c>
      <c r="I1313" s="50">
        <f>Source!P1127</f>
        <v>311.39999999999998</v>
      </c>
      <c r="J1313" s="49">
        <f>IF(Source!BC1128&lt;&gt; 0, Source!BC1128, 1)</f>
        <v>7.12</v>
      </c>
      <c r="K1313" s="50">
        <f>Source!P1128</f>
        <v>2217.17</v>
      </c>
      <c r="Q1313">
        <f>Source!X1127</f>
        <v>0</v>
      </c>
      <c r="R1313">
        <f>Source!X1128</f>
        <v>0</v>
      </c>
      <c r="S1313">
        <f>Source!Y1127</f>
        <v>0</v>
      </c>
      <c r="T1313">
        <f>Source!Y1128</f>
        <v>0</v>
      </c>
      <c r="U1313">
        <f>ROUND((175/100)*ROUND(Source!R1127, 2), 2)</f>
        <v>0</v>
      </c>
      <c r="V1313">
        <f>ROUND((0/100)*ROUND(Source!R1128, 2), 2)</f>
        <v>0</v>
      </c>
      <c r="AC1313">
        <v>3</v>
      </c>
    </row>
    <row r="1314" spans="1:29" ht="15" x14ac:dyDescent="0.2">
      <c r="C1314" s="52" t="s">
        <v>2196</v>
      </c>
      <c r="H1314" s="53">
        <f>I1313+0</f>
        <v>311.39999999999998</v>
      </c>
      <c r="I1314" s="53"/>
      <c r="J1314" s="53">
        <f>K1313+0</f>
        <v>2217.17</v>
      </c>
      <c r="K1314" s="53"/>
      <c r="O1314" s="56">
        <f>I1313+0</f>
        <v>311.39999999999998</v>
      </c>
      <c r="P1314" s="56">
        <f>K1313+0</f>
        <v>2217.17</v>
      </c>
    </row>
    <row r="1316" spans="1:29" ht="128.25" x14ac:dyDescent="0.2">
      <c r="A1316" s="47">
        <v>217</v>
      </c>
      <c r="B1316" s="47" t="str">
        <f>Source!F1129</f>
        <v>1.1-1-1274</v>
      </c>
      <c r="C1316" s="47" t="s">
        <v>2138</v>
      </c>
      <c r="D1316" s="48" t="str">
        <f>Source!H1129</f>
        <v>м</v>
      </c>
      <c r="E1316" s="49">
        <f>Source!I1129</f>
        <v>30</v>
      </c>
      <c r="F1316" s="50">
        <f>Source!AL1129</f>
        <v>12.04</v>
      </c>
      <c r="G1316" s="51" t="s">
        <v>3</v>
      </c>
      <c r="H1316" s="49">
        <f>Source!AW1130</f>
        <v>1</v>
      </c>
      <c r="I1316" s="50">
        <f>Source!P1129</f>
        <v>361.2</v>
      </c>
      <c r="J1316" s="49">
        <f>IF(Source!BC1130&lt;&gt; 0, Source!BC1130, 1)</f>
        <v>7.25</v>
      </c>
      <c r="K1316" s="50">
        <f>Source!P1130</f>
        <v>2618.6999999999998</v>
      </c>
      <c r="Q1316">
        <f>Source!X1129</f>
        <v>0</v>
      </c>
      <c r="R1316">
        <f>Source!X1130</f>
        <v>0</v>
      </c>
      <c r="S1316">
        <f>Source!Y1129</f>
        <v>0</v>
      </c>
      <c r="T1316">
        <f>Source!Y1130</f>
        <v>0</v>
      </c>
      <c r="U1316">
        <f>ROUND((175/100)*ROUND(Source!R1129, 2), 2)</f>
        <v>0</v>
      </c>
      <c r="V1316">
        <f>ROUND((0/100)*ROUND(Source!R1130, 2), 2)</f>
        <v>0</v>
      </c>
      <c r="AC1316">
        <v>3</v>
      </c>
    </row>
    <row r="1317" spans="1:29" ht="15" x14ac:dyDescent="0.2">
      <c r="C1317" s="52" t="s">
        <v>2196</v>
      </c>
      <c r="H1317" s="53">
        <f>I1316+0</f>
        <v>361.2</v>
      </c>
      <c r="I1317" s="53"/>
      <c r="J1317" s="53">
        <f>K1316+0</f>
        <v>2618.6999999999998</v>
      </c>
      <c r="K1317" s="53"/>
      <c r="O1317" s="56">
        <f>I1316+0</f>
        <v>361.2</v>
      </c>
      <c r="P1317" s="56">
        <f>K1316+0</f>
        <v>2618.6999999999998</v>
      </c>
    </row>
    <row r="1319" spans="1:29" ht="128.25" x14ac:dyDescent="0.2">
      <c r="A1319" s="47">
        <v>218</v>
      </c>
      <c r="B1319" s="47" t="str">
        <f>Source!F1131</f>
        <v>1.1-1-1275</v>
      </c>
      <c r="C1319" s="47" t="s">
        <v>2139</v>
      </c>
      <c r="D1319" s="48" t="str">
        <f>Source!H1131</f>
        <v>м</v>
      </c>
      <c r="E1319" s="49">
        <f>Source!I1131</f>
        <v>35</v>
      </c>
      <c r="F1319" s="50">
        <f>Source!AL1131</f>
        <v>14.45</v>
      </c>
      <c r="G1319" s="51" t="s">
        <v>3</v>
      </c>
      <c r="H1319" s="49">
        <f>Source!AW1132</f>
        <v>1</v>
      </c>
      <c r="I1319" s="50">
        <f>Source!P1131</f>
        <v>505.75</v>
      </c>
      <c r="J1319" s="49">
        <f>IF(Source!BC1132&lt;&gt; 0, Source!BC1132, 1)</f>
        <v>7.38</v>
      </c>
      <c r="K1319" s="50">
        <f>Source!P1132</f>
        <v>3732.44</v>
      </c>
      <c r="Q1319">
        <f>Source!X1131</f>
        <v>0</v>
      </c>
      <c r="R1319">
        <f>Source!X1132</f>
        <v>0</v>
      </c>
      <c r="S1319">
        <f>Source!Y1131</f>
        <v>0</v>
      </c>
      <c r="T1319">
        <f>Source!Y1132</f>
        <v>0</v>
      </c>
      <c r="U1319">
        <f>ROUND((175/100)*ROUND(Source!R1131, 2), 2)</f>
        <v>0</v>
      </c>
      <c r="V1319">
        <f>ROUND((0/100)*ROUND(Source!R1132, 2), 2)</f>
        <v>0</v>
      </c>
      <c r="AC1319">
        <v>3</v>
      </c>
    </row>
    <row r="1320" spans="1:29" ht="15" x14ac:dyDescent="0.2">
      <c r="C1320" s="52" t="s">
        <v>2196</v>
      </c>
      <c r="H1320" s="53">
        <f>I1319+0</f>
        <v>505.75</v>
      </c>
      <c r="I1320" s="53"/>
      <c r="J1320" s="53">
        <f>K1319+0</f>
        <v>3732.44</v>
      </c>
      <c r="K1320" s="53"/>
      <c r="O1320" s="56">
        <f>I1319+0</f>
        <v>505.75</v>
      </c>
      <c r="P1320" s="56">
        <f>K1319+0</f>
        <v>3732.44</v>
      </c>
    </row>
    <row r="1322" spans="1:29" ht="128.25" x14ac:dyDescent="0.2">
      <c r="A1322" s="47">
        <v>219</v>
      </c>
      <c r="B1322" s="47" t="str">
        <f>Source!F1133</f>
        <v>1.1-1-1276</v>
      </c>
      <c r="C1322" s="47" t="s">
        <v>2140</v>
      </c>
      <c r="D1322" s="48" t="str">
        <f>Source!H1133</f>
        <v>м</v>
      </c>
      <c r="E1322" s="49">
        <f>Source!I1133</f>
        <v>140</v>
      </c>
      <c r="F1322" s="50">
        <f>Source!AL1133</f>
        <v>16.86</v>
      </c>
      <c r="G1322" s="51" t="s">
        <v>3</v>
      </c>
      <c r="H1322" s="49">
        <f>Source!AW1134</f>
        <v>1</v>
      </c>
      <c r="I1322" s="50">
        <f>Source!P1133</f>
        <v>2360.4</v>
      </c>
      <c r="J1322" s="49">
        <f>IF(Source!BC1134&lt;&gt; 0, Source!BC1134, 1)</f>
        <v>6.67</v>
      </c>
      <c r="K1322" s="50">
        <f>Source!P1134</f>
        <v>15743.87</v>
      </c>
      <c r="Q1322">
        <f>Source!X1133</f>
        <v>0</v>
      </c>
      <c r="R1322">
        <f>Source!X1134</f>
        <v>0</v>
      </c>
      <c r="S1322">
        <f>Source!Y1133</f>
        <v>0</v>
      </c>
      <c r="T1322">
        <f>Source!Y1134</f>
        <v>0</v>
      </c>
      <c r="U1322">
        <f>ROUND((175/100)*ROUND(Source!R1133, 2), 2)</f>
        <v>0</v>
      </c>
      <c r="V1322">
        <f>ROUND((0/100)*ROUND(Source!R1134, 2), 2)</f>
        <v>0</v>
      </c>
      <c r="AC1322">
        <v>3</v>
      </c>
    </row>
    <row r="1323" spans="1:29" ht="15" x14ac:dyDescent="0.2">
      <c r="C1323" s="52" t="s">
        <v>2196</v>
      </c>
      <c r="H1323" s="53">
        <f>I1322+0</f>
        <v>2360.4</v>
      </c>
      <c r="I1323" s="53"/>
      <c r="J1323" s="53">
        <f>K1322+0</f>
        <v>15743.87</v>
      </c>
      <c r="K1323" s="53"/>
      <c r="O1323" s="56">
        <f>I1322+0</f>
        <v>2360.4</v>
      </c>
      <c r="P1323" s="56">
        <f>K1322+0</f>
        <v>15743.87</v>
      </c>
    </row>
    <row r="1325" spans="1:29" ht="128.25" x14ac:dyDescent="0.2">
      <c r="A1325" s="47">
        <v>220</v>
      </c>
      <c r="B1325" s="47" t="str">
        <f>Source!F1135</f>
        <v>1.1-1-1277</v>
      </c>
      <c r="C1325" s="47" t="s">
        <v>2141</v>
      </c>
      <c r="D1325" s="48" t="str">
        <f>Source!H1135</f>
        <v>м</v>
      </c>
      <c r="E1325" s="49">
        <f>Source!I1135</f>
        <v>110</v>
      </c>
      <c r="F1325" s="50">
        <f>Source!AL1135</f>
        <v>18.34</v>
      </c>
      <c r="G1325" s="51" t="s">
        <v>3</v>
      </c>
      <c r="H1325" s="49">
        <f>Source!AW1136</f>
        <v>1</v>
      </c>
      <c r="I1325" s="50">
        <f>Source!P1135</f>
        <v>2017.4</v>
      </c>
      <c r="J1325" s="49">
        <f>IF(Source!BC1136&lt;&gt; 0, Source!BC1136, 1)</f>
        <v>7.11</v>
      </c>
      <c r="K1325" s="50">
        <f>Source!P1136</f>
        <v>14343.71</v>
      </c>
      <c r="Q1325">
        <f>Source!X1135</f>
        <v>0</v>
      </c>
      <c r="R1325">
        <f>Source!X1136</f>
        <v>0</v>
      </c>
      <c r="S1325">
        <f>Source!Y1135</f>
        <v>0</v>
      </c>
      <c r="T1325">
        <f>Source!Y1136</f>
        <v>0</v>
      </c>
      <c r="U1325">
        <f>ROUND((175/100)*ROUND(Source!R1135, 2), 2)</f>
        <v>0</v>
      </c>
      <c r="V1325">
        <f>ROUND((0/100)*ROUND(Source!R1136, 2), 2)</f>
        <v>0</v>
      </c>
      <c r="AC1325">
        <v>3</v>
      </c>
    </row>
    <row r="1326" spans="1:29" ht="15" x14ac:dyDescent="0.2">
      <c r="C1326" s="52" t="s">
        <v>2196</v>
      </c>
      <c r="H1326" s="53">
        <f>I1325+0</f>
        <v>2017.4</v>
      </c>
      <c r="I1326" s="53"/>
      <c r="J1326" s="53">
        <f>K1325+0</f>
        <v>14343.71</v>
      </c>
      <c r="K1326" s="53"/>
      <c r="O1326" s="56">
        <f>I1325+0</f>
        <v>2017.4</v>
      </c>
      <c r="P1326" s="56">
        <f>K1325+0</f>
        <v>14343.71</v>
      </c>
    </row>
    <row r="1328" spans="1:29" ht="128.25" x14ac:dyDescent="0.2">
      <c r="A1328" s="47">
        <v>221</v>
      </c>
      <c r="B1328" s="47" t="str">
        <f>Source!F1137</f>
        <v>1.1-1-1279</v>
      </c>
      <c r="C1328" s="47" t="s">
        <v>2142</v>
      </c>
      <c r="D1328" s="48" t="str">
        <f>Source!H1137</f>
        <v>м</v>
      </c>
      <c r="E1328" s="49">
        <f>Source!I1137</f>
        <v>15</v>
      </c>
      <c r="F1328" s="50">
        <f>Source!AL1137</f>
        <v>30.38</v>
      </c>
      <c r="G1328" s="51" t="s">
        <v>3</v>
      </c>
      <c r="H1328" s="49">
        <f>Source!AW1138</f>
        <v>1</v>
      </c>
      <c r="I1328" s="50">
        <f>Source!P1137</f>
        <v>455.7</v>
      </c>
      <c r="J1328" s="49">
        <f>IF(Source!BC1138&lt;&gt; 0, Source!BC1138, 1)</f>
        <v>6.57</v>
      </c>
      <c r="K1328" s="50">
        <f>Source!P1138</f>
        <v>2993.95</v>
      </c>
      <c r="Q1328">
        <f>Source!X1137</f>
        <v>0</v>
      </c>
      <c r="R1328">
        <f>Source!X1138</f>
        <v>0</v>
      </c>
      <c r="S1328">
        <f>Source!Y1137</f>
        <v>0</v>
      </c>
      <c r="T1328">
        <f>Source!Y1138</f>
        <v>0</v>
      </c>
      <c r="U1328">
        <f>ROUND((175/100)*ROUND(Source!R1137, 2), 2)</f>
        <v>0</v>
      </c>
      <c r="V1328">
        <f>ROUND((0/100)*ROUND(Source!R1138, 2), 2)</f>
        <v>0</v>
      </c>
      <c r="AC1328">
        <v>3</v>
      </c>
    </row>
    <row r="1329" spans="1:29" ht="15" x14ac:dyDescent="0.2">
      <c r="C1329" s="52" t="s">
        <v>2196</v>
      </c>
      <c r="H1329" s="53">
        <f>I1328+0</f>
        <v>455.7</v>
      </c>
      <c r="I1329" s="53"/>
      <c r="J1329" s="53">
        <f>K1328+0</f>
        <v>2993.95</v>
      </c>
      <c r="K1329" s="53"/>
      <c r="O1329" s="56">
        <f>I1328+0</f>
        <v>455.7</v>
      </c>
      <c r="P1329" s="56">
        <f>K1328+0</f>
        <v>2993.95</v>
      </c>
    </row>
    <row r="1331" spans="1:29" ht="128.25" x14ac:dyDescent="0.2">
      <c r="A1331" s="47">
        <v>222</v>
      </c>
      <c r="B1331" s="47" t="str">
        <f>Source!F1139</f>
        <v>1.1-1-1280</v>
      </c>
      <c r="C1331" s="47" t="s">
        <v>2143</v>
      </c>
      <c r="D1331" s="48" t="str">
        <f>Source!H1139</f>
        <v>м</v>
      </c>
      <c r="E1331" s="49">
        <f>Source!I1139</f>
        <v>30</v>
      </c>
      <c r="F1331" s="50">
        <f>Source!AL1139</f>
        <v>36.119999999999997</v>
      </c>
      <c r="G1331" s="51" t="s">
        <v>3</v>
      </c>
      <c r="H1331" s="49">
        <f>Source!AW1140</f>
        <v>1</v>
      </c>
      <c r="I1331" s="50">
        <f>Source!P1139</f>
        <v>1083.5999999999999</v>
      </c>
      <c r="J1331" s="49">
        <f>IF(Source!BC1140&lt;&gt; 0, Source!BC1140, 1)</f>
        <v>8.66</v>
      </c>
      <c r="K1331" s="50">
        <f>Source!P1140</f>
        <v>9383.98</v>
      </c>
      <c r="Q1331">
        <f>Source!X1139</f>
        <v>0</v>
      </c>
      <c r="R1331">
        <f>Source!X1140</f>
        <v>0</v>
      </c>
      <c r="S1331">
        <f>Source!Y1139</f>
        <v>0</v>
      </c>
      <c r="T1331">
        <f>Source!Y1140</f>
        <v>0</v>
      </c>
      <c r="U1331">
        <f>ROUND((175/100)*ROUND(Source!R1139, 2), 2)</f>
        <v>0</v>
      </c>
      <c r="V1331">
        <f>ROUND((0/100)*ROUND(Source!R1140, 2), 2)</f>
        <v>0</v>
      </c>
      <c r="AC1331">
        <v>3</v>
      </c>
    </row>
    <row r="1332" spans="1:29" ht="15" x14ac:dyDescent="0.2">
      <c r="C1332" s="52" t="s">
        <v>2196</v>
      </c>
      <c r="H1332" s="53">
        <f>I1331+0</f>
        <v>1083.5999999999999</v>
      </c>
      <c r="I1332" s="53"/>
      <c r="J1332" s="53">
        <f>K1331+0</f>
        <v>9383.98</v>
      </c>
      <c r="K1332" s="53"/>
      <c r="O1332" s="56">
        <f>I1331+0</f>
        <v>1083.5999999999999</v>
      </c>
      <c r="P1332" s="56">
        <f>K1331+0</f>
        <v>9383.98</v>
      </c>
    </row>
    <row r="1334" spans="1:29" ht="128.25" x14ac:dyDescent="0.2">
      <c r="A1334" s="47">
        <v>223</v>
      </c>
      <c r="B1334" s="47" t="str">
        <f>Source!F1141</f>
        <v>1.1-1-1281</v>
      </c>
      <c r="C1334" s="47" t="s">
        <v>2144</v>
      </c>
      <c r="D1334" s="48" t="str">
        <f>Source!H1141</f>
        <v>м</v>
      </c>
      <c r="E1334" s="49">
        <f>Source!I1141</f>
        <v>40</v>
      </c>
      <c r="F1334" s="50">
        <f>Source!AL1141</f>
        <v>72.25</v>
      </c>
      <c r="G1334" s="51" t="s">
        <v>3</v>
      </c>
      <c r="H1334" s="49">
        <f>Source!AW1142</f>
        <v>1</v>
      </c>
      <c r="I1334" s="50">
        <f>Source!P1141</f>
        <v>2890</v>
      </c>
      <c r="J1334" s="49">
        <f>IF(Source!BC1142&lt;&gt; 0, Source!BC1142, 1)</f>
        <v>5.63</v>
      </c>
      <c r="K1334" s="50">
        <f>Source!P1142</f>
        <v>16270.7</v>
      </c>
      <c r="Q1334">
        <f>Source!X1141</f>
        <v>0</v>
      </c>
      <c r="R1334">
        <f>Source!X1142</f>
        <v>0</v>
      </c>
      <c r="S1334">
        <f>Source!Y1141</f>
        <v>0</v>
      </c>
      <c r="T1334">
        <f>Source!Y1142</f>
        <v>0</v>
      </c>
      <c r="U1334">
        <f>ROUND((175/100)*ROUND(Source!R1141, 2), 2)</f>
        <v>0</v>
      </c>
      <c r="V1334">
        <f>ROUND((0/100)*ROUND(Source!R1142, 2), 2)</f>
        <v>0</v>
      </c>
      <c r="AC1334">
        <v>3</v>
      </c>
    </row>
    <row r="1335" spans="1:29" ht="15" x14ac:dyDescent="0.2">
      <c r="C1335" s="52" t="s">
        <v>2196</v>
      </c>
      <c r="H1335" s="53">
        <f>I1334+0</f>
        <v>2890</v>
      </c>
      <c r="I1335" s="53"/>
      <c r="J1335" s="53">
        <f>K1334+0</f>
        <v>16270.7</v>
      </c>
      <c r="K1335" s="53"/>
      <c r="O1335" s="56">
        <f>I1334+0</f>
        <v>2890</v>
      </c>
      <c r="P1335" s="56">
        <f>K1334+0</f>
        <v>16270.7</v>
      </c>
    </row>
    <row r="1337" spans="1:29" ht="128.25" x14ac:dyDescent="0.2">
      <c r="A1337" s="47">
        <v>224</v>
      </c>
      <c r="B1337" s="47" t="str">
        <f>Source!F1143</f>
        <v>1.13-4-75</v>
      </c>
      <c r="C1337" s="47" t="s">
        <v>2145</v>
      </c>
      <c r="D1337" s="48" t="str">
        <f>Source!H1143</f>
        <v>шт.</v>
      </c>
      <c r="E1337" s="49">
        <f>Source!I1143</f>
        <v>2</v>
      </c>
      <c r="F1337" s="50">
        <f>Source!AL1143</f>
        <v>216.44</v>
      </c>
      <c r="G1337" s="51" t="s">
        <v>3</v>
      </c>
      <c r="H1337" s="49">
        <f>Source!AW1144</f>
        <v>1</v>
      </c>
      <c r="I1337" s="50">
        <f>Source!P1143</f>
        <v>432.88</v>
      </c>
      <c r="J1337" s="49">
        <f>IF(Source!BC1144&lt;&gt; 0, Source!BC1144, 1)</f>
        <v>19.05</v>
      </c>
      <c r="K1337" s="50">
        <f>Source!P1144</f>
        <v>8246.36</v>
      </c>
      <c r="Q1337">
        <f>Source!X1143</f>
        <v>0</v>
      </c>
      <c r="R1337">
        <f>Source!X1144</f>
        <v>0</v>
      </c>
      <c r="S1337">
        <f>Source!Y1143</f>
        <v>0</v>
      </c>
      <c r="T1337">
        <f>Source!Y1144</f>
        <v>0</v>
      </c>
      <c r="U1337">
        <f>ROUND((175/100)*ROUND(Source!R1143, 2), 2)</f>
        <v>0</v>
      </c>
      <c r="V1337">
        <f>ROUND((0/100)*ROUND(Source!R1144, 2), 2)</f>
        <v>0</v>
      </c>
      <c r="AC1337">
        <v>3</v>
      </c>
    </row>
    <row r="1338" spans="1:29" ht="15" x14ac:dyDescent="0.2">
      <c r="C1338" s="52" t="s">
        <v>2196</v>
      </c>
      <c r="H1338" s="53">
        <f>I1337+0</f>
        <v>432.88</v>
      </c>
      <c r="I1338" s="53"/>
      <c r="J1338" s="53">
        <f>K1337+0</f>
        <v>8246.36</v>
      </c>
      <c r="K1338" s="53"/>
      <c r="O1338" s="56">
        <f>I1337+0</f>
        <v>432.88</v>
      </c>
      <c r="P1338" s="56">
        <f>K1337+0</f>
        <v>8246.36</v>
      </c>
    </row>
    <row r="1340" spans="1:29" ht="128.25" x14ac:dyDescent="0.2">
      <c r="A1340" s="47">
        <v>225</v>
      </c>
      <c r="B1340" s="47" t="str">
        <f>Source!F1145</f>
        <v>1.13-4-76</v>
      </c>
      <c r="C1340" s="47" t="s">
        <v>2146</v>
      </c>
      <c r="D1340" s="48" t="str">
        <f>Source!H1145</f>
        <v>шт.</v>
      </c>
      <c r="E1340" s="49">
        <f>Source!I1145</f>
        <v>1</v>
      </c>
      <c r="F1340" s="50">
        <f>Source!AL1145</f>
        <v>279.76</v>
      </c>
      <c r="G1340" s="51" t="s">
        <v>3</v>
      </c>
      <c r="H1340" s="49">
        <f>Source!AW1146</f>
        <v>1</v>
      </c>
      <c r="I1340" s="50">
        <f>Source!P1145</f>
        <v>279.76</v>
      </c>
      <c r="J1340" s="49">
        <f>IF(Source!BC1146&lt;&gt; 0, Source!BC1146, 1)</f>
        <v>21.55</v>
      </c>
      <c r="K1340" s="50">
        <f>Source!P1146</f>
        <v>6028.83</v>
      </c>
      <c r="Q1340">
        <f>Source!X1145</f>
        <v>0</v>
      </c>
      <c r="R1340">
        <f>Source!X1146</f>
        <v>0</v>
      </c>
      <c r="S1340">
        <f>Source!Y1145</f>
        <v>0</v>
      </c>
      <c r="T1340">
        <f>Source!Y1146</f>
        <v>0</v>
      </c>
      <c r="U1340">
        <f>ROUND((175/100)*ROUND(Source!R1145, 2), 2)</f>
        <v>0</v>
      </c>
      <c r="V1340">
        <f>ROUND((0/100)*ROUND(Source!R1146, 2), 2)</f>
        <v>0</v>
      </c>
      <c r="AC1340">
        <v>3</v>
      </c>
    </row>
    <row r="1341" spans="1:29" ht="15" x14ac:dyDescent="0.2">
      <c r="C1341" s="52" t="s">
        <v>2196</v>
      </c>
      <c r="H1341" s="53">
        <f>I1340+0</f>
        <v>279.76</v>
      </c>
      <c r="I1341" s="53"/>
      <c r="J1341" s="53">
        <f>K1340+0</f>
        <v>6028.83</v>
      </c>
      <c r="K1341" s="53"/>
      <c r="O1341" s="56">
        <f>I1340+0</f>
        <v>279.76</v>
      </c>
      <c r="P1341" s="56">
        <f>K1340+0</f>
        <v>6028.83</v>
      </c>
    </row>
    <row r="1343" spans="1:29" ht="85.5" x14ac:dyDescent="0.2">
      <c r="A1343" s="47">
        <v>226</v>
      </c>
      <c r="B1343" s="47" t="str">
        <f>Source!F1147</f>
        <v>1.13-4-68</v>
      </c>
      <c r="C1343" s="47" t="s">
        <v>1048</v>
      </c>
      <c r="D1343" s="48" t="str">
        <f>Source!H1147</f>
        <v>шт.</v>
      </c>
      <c r="E1343" s="49">
        <f>Source!I1147</f>
        <v>1</v>
      </c>
      <c r="F1343" s="50">
        <f>Source!AL1147</f>
        <v>926.06</v>
      </c>
      <c r="G1343" s="51" t="s">
        <v>3</v>
      </c>
      <c r="H1343" s="49">
        <f>Source!AW1148</f>
        <v>1</v>
      </c>
      <c r="I1343" s="50">
        <f>Source!P1147</f>
        <v>926.06</v>
      </c>
      <c r="J1343" s="49">
        <f>IF(Source!BC1148&lt;&gt; 0, Source!BC1148, 1)</f>
        <v>19.940000000000001</v>
      </c>
      <c r="K1343" s="50">
        <f>Source!P1148</f>
        <v>18465.64</v>
      </c>
      <c r="Q1343">
        <f>Source!X1147</f>
        <v>0</v>
      </c>
      <c r="R1343">
        <f>Source!X1148</f>
        <v>0</v>
      </c>
      <c r="S1343">
        <f>Source!Y1147</f>
        <v>0</v>
      </c>
      <c r="T1343">
        <f>Source!Y1148</f>
        <v>0</v>
      </c>
      <c r="U1343">
        <f>ROUND((175/100)*ROUND(Source!R1147, 2), 2)</f>
        <v>0</v>
      </c>
      <c r="V1343">
        <f>ROUND((0/100)*ROUND(Source!R1148, 2), 2)</f>
        <v>0</v>
      </c>
      <c r="AC1343">
        <v>3</v>
      </c>
    </row>
    <row r="1344" spans="1:29" ht="15" x14ac:dyDescent="0.2">
      <c r="C1344" s="52" t="s">
        <v>2196</v>
      </c>
      <c r="H1344" s="53">
        <f>I1343+0</f>
        <v>926.06</v>
      </c>
      <c r="I1344" s="53"/>
      <c r="J1344" s="53">
        <f>K1343+0</f>
        <v>18465.64</v>
      </c>
      <c r="K1344" s="53"/>
      <c r="O1344" s="56">
        <f>I1343+0</f>
        <v>926.06</v>
      </c>
      <c r="P1344" s="56">
        <f>K1343+0</f>
        <v>18465.64</v>
      </c>
    </row>
    <row r="1346" spans="1:29" ht="57" x14ac:dyDescent="0.2">
      <c r="A1346" s="40">
        <v>227</v>
      </c>
      <c r="B1346" s="40" t="str">
        <f>Source!F1149</f>
        <v>3.16-15-2</v>
      </c>
      <c r="C1346" s="40" t="s">
        <v>1052</v>
      </c>
      <c r="D1346" s="42" t="str">
        <f>Source!H1149</f>
        <v>1  ШТ.</v>
      </c>
      <c r="E1346" s="41">
        <f>Source!I1149</f>
        <v>2</v>
      </c>
      <c r="F1346" s="44"/>
      <c r="G1346" s="43"/>
      <c r="H1346" s="41"/>
      <c r="I1346" s="44"/>
      <c r="J1346" s="41"/>
      <c r="K1346" s="44"/>
      <c r="Q1346">
        <f>Source!X1149</f>
        <v>57.02</v>
      </c>
      <c r="R1346">
        <f>Source!X1150</f>
        <v>3212.96</v>
      </c>
      <c r="S1346">
        <f>Source!Y1149</f>
        <v>31.91</v>
      </c>
      <c r="T1346">
        <f>Source!Y1150</f>
        <v>1798.08</v>
      </c>
      <c r="U1346">
        <f>ROUND((175/100)*ROUND(Source!R1149, 2), 2)</f>
        <v>1.4</v>
      </c>
      <c r="V1346">
        <f>ROUND((0/100)*ROUND(Source!R1150, 2), 2)</f>
        <v>0</v>
      </c>
      <c r="AC1346">
        <v>0</v>
      </c>
    </row>
    <row r="1347" spans="1:29" ht="14.25" x14ac:dyDescent="0.2">
      <c r="A1347" s="40"/>
      <c r="B1347" s="40"/>
      <c r="C1347" s="40" t="s">
        <v>2183</v>
      </c>
      <c r="D1347" s="42"/>
      <c r="E1347" s="41"/>
      <c r="F1347" s="44">
        <f>Source!AO1149</f>
        <v>17.489999999999998</v>
      </c>
      <c r="G1347" s="45" t="s">
        <v>2342</v>
      </c>
      <c r="H1347" s="41">
        <f>Source!AV1150</f>
        <v>1.0669999999999999</v>
      </c>
      <c r="I1347" s="44">
        <f>Source!S1149</f>
        <v>51.51</v>
      </c>
      <c r="J1347" s="41">
        <f>IF(Source!BA1150&lt;&gt; 0, Source!BA1150, 1)</f>
        <v>56.35</v>
      </c>
      <c r="K1347" s="44">
        <f>Source!S1150</f>
        <v>2902.59</v>
      </c>
    </row>
    <row r="1348" spans="1:29" ht="14.25" x14ac:dyDescent="0.2">
      <c r="A1348" s="40"/>
      <c r="B1348" s="40"/>
      <c r="C1348" s="40" t="s">
        <v>2185</v>
      </c>
      <c r="D1348" s="42"/>
      <c r="E1348" s="41"/>
      <c r="F1348" s="44">
        <f>Source!AM1149</f>
        <v>4.1500000000000004</v>
      </c>
      <c r="G1348" s="45" t="s">
        <v>2343</v>
      </c>
      <c r="H1348" s="41">
        <f>Source!AV1150</f>
        <v>1.0669999999999999</v>
      </c>
      <c r="I1348" s="44">
        <f>Source!Q1149</f>
        <v>13.28</v>
      </c>
      <c r="J1348" s="41">
        <f>IF(Source!BB1150&lt;&gt; 0, Source!BB1150, 1)</f>
        <v>14.91</v>
      </c>
      <c r="K1348" s="44">
        <f>Source!Q1150</f>
        <v>198</v>
      </c>
    </row>
    <row r="1349" spans="1:29" ht="14.25" x14ac:dyDescent="0.2">
      <c r="A1349" s="40"/>
      <c r="B1349" s="40"/>
      <c r="C1349" s="40" t="s">
        <v>2187</v>
      </c>
      <c r="D1349" s="42"/>
      <c r="E1349" s="41"/>
      <c r="F1349" s="44">
        <f>Source!AN1149</f>
        <v>0.25</v>
      </c>
      <c r="G1349" s="45" t="s">
        <v>2343</v>
      </c>
      <c r="H1349" s="41">
        <f>Source!AV1150</f>
        <v>1.0669999999999999</v>
      </c>
      <c r="I1349" s="46">
        <f>Source!R1149</f>
        <v>0.8</v>
      </c>
      <c r="J1349" s="41">
        <f>IF(Source!BS1150&lt;&gt; 0, Source!BS1150, 1)</f>
        <v>56.35</v>
      </c>
      <c r="K1349" s="46">
        <f>Source!R1150</f>
        <v>45.08</v>
      </c>
    </row>
    <row r="1350" spans="1:29" ht="14.25" x14ac:dyDescent="0.2">
      <c r="A1350" s="40"/>
      <c r="B1350" s="40"/>
      <c r="C1350" s="40" t="s">
        <v>2188</v>
      </c>
      <c r="D1350" s="42"/>
      <c r="E1350" s="41"/>
      <c r="F1350" s="44">
        <f>Source!AL1149</f>
        <v>21.81</v>
      </c>
      <c r="G1350" s="45" t="s">
        <v>3</v>
      </c>
      <c r="H1350" s="41">
        <f>Source!AW1150</f>
        <v>1</v>
      </c>
      <c r="I1350" s="44">
        <f>Source!P1149</f>
        <v>43.62</v>
      </c>
      <c r="J1350" s="41">
        <f>IF(Source!BC1150&lt;&gt; 0, Source!BC1150, 1)</f>
        <v>8.06</v>
      </c>
      <c r="K1350" s="44">
        <f>Source!P1150</f>
        <v>351.58</v>
      </c>
    </row>
    <row r="1351" spans="1:29" ht="71.25" x14ac:dyDescent="0.2">
      <c r="A1351" s="40" t="s">
        <v>1054</v>
      </c>
      <c r="B1351" s="40" t="str">
        <f>Source!F1151</f>
        <v>1.12-9-3</v>
      </c>
      <c r="C1351" s="40" t="s">
        <v>1056</v>
      </c>
      <c r="D1351" s="42" t="str">
        <f>Source!H1151</f>
        <v>шт.</v>
      </c>
      <c r="E1351" s="41">
        <f>Source!I1151</f>
        <v>4</v>
      </c>
      <c r="F1351" s="44">
        <f>Source!AK1151</f>
        <v>37.619999999999997</v>
      </c>
      <c r="G1351" s="45" t="s">
        <v>3</v>
      </c>
      <c r="H1351" s="41">
        <f>Source!AW1152</f>
        <v>1</v>
      </c>
      <c r="I1351" s="44">
        <f>Source!O1151</f>
        <v>150.47999999999999</v>
      </c>
      <c r="J1351" s="41">
        <f>IF(Source!BC1152&lt;&gt; 0, Source!BC1152, 1)</f>
        <v>7.31</v>
      </c>
      <c r="K1351" s="44">
        <f>Source!O1152</f>
        <v>1100.01</v>
      </c>
      <c r="Q1351">
        <f>Source!X1151</f>
        <v>0</v>
      </c>
      <c r="R1351">
        <f>Source!X1152</f>
        <v>0</v>
      </c>
      <c r="S1351">
        <f>Source!Y1151</f>
        <v>0</v>
      </c>
      <c r="T1351">
        <f>Source!Y1152</f>
        <v>0</v>
      </c>
      <c r="U1351">
        <f>ROUND((175/100)*ROUND(Source!R1151, 2), 2)</f>
        <v>0</v>
      </c>
      <c r="V1351">
        <f>ROUND((0/100)*ROUND(Source!R1152, 2), 2)</f>
        <v>0</v>
      </c>
      <c r="AC1351">
        <v>3</v>
      </c>
    </row>
    <row r="1352" spans="1:29" ht="14.25" x14ac:dyDescent="0.2">
      <c r="A1352" s="40"/>
      <c r="B1352" s="40"/>
      <c r="C1352" s="40" t="s">
        <v>2189</v>
      </c>
      <c r="D1352" s="42" t="s">
        <v>2190</v>
      </c>
      <c r="E1352" s="41">
        <f>Source!BZ1150</f>
        <v>109</v>
      </c>
      <c r="F1352" s="44"/>
      <c r="G1352" s="43"/>
      <c r="H1352" s="41"/>
      <c r="I1352" s="44">
        <f>SUM(Q1346:Q1351)</f>
        <v>57.02</v>
      </c>
      <c r="J1352" s="41">
        <f>Source!AT1150</f>
        <v>109</v>
      </c>
      <c r="K1352" s="44">
        <f>SUM(R1346:R1351)</f>
        <v>3212.96</v>
      </c>
    </row>
    <row r="1353" spans="1:29" ht="14.25" x14ac:dyDescent="0.2">
      <c r="A1353" s="40"/>
      <c r="B1353" s="40"/>
      <c r="C1353" s="40" t="s">
        <v>2191</v>
      </c>
      <c r="D1353" s="42" t="s">
        <v>2190</v>
      </c>
      <c r="E1353" s="41">
        <f>Source!CA1150</f>
        <v>61</v>
      </c>
      <c r="F1353" s="44"/>
      <c r="G1353" s="43"/>
      <c r="H1353" s="41"/>
      <c r="I1353" s="44">
        <f>SUM(S1346:S1352)</f>
        <v>31.91</v>
      </c>
      <c r="J1353" s="41">
        <f>Source!AU1150</f>
        <v>61</v>
      </c>
      <c r="K1353" s="44">
        <f>SUM(T1346:T1352)</f>
        <v>1798.08</v>
      </c>
    </row>
    <row r="1354" spans="1:29" ht="14.25" x14ac:dyDescent="0.2">
      <c r="A1354" s="47"/>
      <c r="B1354" s="47"/>
      <c r="C1354" s="47" t="s">
        <v>2192</v>
      </c>
      <c r="D1354" s="48" t="s">
        <v>2193</v>
      </c>
      <c r="E1354" s="49">
        <f>Source!AQ1149</f>
        <v>1.47</v>
      </c>
      <c r="F1354" s="50"/>
      <c r="G1354" s="51" t="s">
        <v>2342</v>
      </c>
      <c r="H1354" s="49">
        <f>Source!AV1150</f>
        <v>1.0669999999999999</v>
      </c>
      <c r="I1354" s="50">
        <f>Source!U1149</f>
        <v>4.3290324</v>
      </c>
      <c r="J1354" s="49"/>
      <c r="K1354" s="50"/>
    </row>
    <row r="1355" spans="1:29" ht="15" x14ac:dyDescent="0.2">
      <c r="C1355" s="52" t="s">
        <v>2194</v>
      </c>
      <c r="H1355" s="53">
        <f>I1347+I1348+I1350+I1352+I1353+SUM(I1351:I1351)-SUMIF(AC1351:AC1351, 5, I1351:I1351)-SUMIF(AC1351:AC1351, 6, I1351:I1351)</f>
        <v>347.82</v>
      </c>
      <c r="I1355" s="53"/>
      <c r="J1355" s="53">
        <f>K1347+K1348+K1350+K1352+K1353+SUM(K1351:K1351)-SUMIF(AC1351:AC1351, 5, K1351:K1351)-SUMIF(AC1351:AC1351, 6, K1351:K1351)</f>
        <v>9563.2199999999993</v>
      </c>
      <c r="K1355" s="53"/>
    </row>
    <row r="1356" spans="1:29" ht="15" hidden="1" x14ac:dyDescent="0.2">
      <c r="C1356" s="52" t="s">
        <v>2195</v>
      </c>
      <c r="H1356" s="55">
        <f>SUMIF(AC1351:AC1351, 5, I1351:I1351)+SUMIF(AC1351:AC1351, 6, I1351:I1351)</f>
        <v>0</v>
      </c>
      <c r="I1356" s="55"/>
      <c r="J1356" s="55">
        <f>SUMIF(AC1351:AC1351, 5, K1351:K1351)+SUMIF(AC1351:AC1351, 6, K1351:K1351)</f>
        <v>0</v>
      </c>
      <c r="K1356" s="55"/>
    </row>
    <row r="1357" spans="1:29" ht="15" x14ac:dyDescent="0.2">
      <c r="C1357" s="52" t="s">
        <v>2196</v>
      </c>
      <c r="H1357" s="55">
        <f>I1347+I1348+I1350+I1352+I1353+SUM(I1351:I1351)</f>
        <v>347.82</v>
      </c>
      <c r="I1357" s="55"/>
      <c r="J1357" s="55">
        <f>K1347+K1348+K1350+K1352+K1353+SUM(K1351:K1351)</f>
        <v>9563.2199999999993</v>
      </c>
      <c r="K1357" s="55"/>
      <c r="O1357" s="56">
        <f>I1347+I1348+I1350+I1352+I1353+SUM(I1351:I1351)</f>
        <v>347.82</v>
      </c>
      <c r="P1357" s="56">
        <f>K1347+K1348+K1350+K1352+K1353+SUM(K1351:K1351)</f>
        <v>9563.2199999999993</v>
      </c>
    </row>
    <row r="1359" spans="1:29" ht="39.75" x14ac:dyDescent="0.2">
      <c r="A1359" s="47">
        <v>228</v>
      </c>
      <c r="B1359" s="47" t="str">
        <f>Source!F1153</f>
        <v>КА, п.116</v>
      </c>
      <c r="C1359" s="47" t="s">
        <v>2344</v>
      </c>
      <c r="D1359" s="48" t="str">
        <f>Source!H1153</f>
        <v>ШТ</v>
      </c>
      <c r="E1359" s="49">
        <f>Source!I1153</f>
        <v>2</v>
      </c>
      <c r="F1359" s="50">
        <f>Source!AL1153</f>
        <v>2623.7599999999998</v>
      </c>
      <c r="G1359" s="51" t="s">
        <v>3</v>
      </c>
      <c r="H1359" s="49">
        <f>Source!AW1154</f>
        <v>1</v>
      </c>
      <c r="I1359" s="50">
        <f>Source!P1153</f>
        <v>5247.52</v>
      </c>
      <c r="J1359" s="49">
        <f>IF(Source!BC1154&lt;&gt; 0, Source!BC1154, 1)</f>
        <v>9.84</v>
      </c>
      <c r="K1359" s="50">
        <f>Source!P1154</f>
        <v>51635.6</v>
      </c>
      <c r="Q1359">
        <f>Source!X1153</f>
        <v>0</v>
      </c>
      <c r="R1359">
        <f>Source!X1154</f>
        <v>0</v>
      </c>
      <c r="S1359">
        <f>Source!Y1153</f>
        <v>0</v>
      </c>
      <c r="T1359">
        <f>Source!Y1154</f>
        <v>0</v>
      </c>
      <c r="U1359">
        <f>ROUND((175/100)*ROUND(Source!R1153, 2), 2)</f>
        <v>0</v>
      </c>
      <c r="V1359">
        <f>ROUND((0/100)*ROUND(Source!R1154, 2), 2)</f>
        <v>0</v>
      </c>
      <c r="AC1359">
        <v>3</v>
      </c>
    </row>
    <row r="1360" spans="1:29" ht="15" x14ac:dyDescent="0.2">
      <c r="C1360" s="52" t="s">
        <v>2196</v>
      </c>
      <c r="H1360" s="53">
        <f>I1359+0</f>
        <v>5247.52</v>
      </c>
      <c r="I1360" s="53"/>
      <c r="J1360" s="53">
        <f>K1359+0</f>
        <v>51635.6</v>
      </c>
      <c r="K1360" s="53"/>
      <c r="O1360" s="56">
        <f>I1359+0</f>
        <v>5247.52</v>
      </c>
      <c r="P1360" s="56">
        <f>K1359+0</f>
        <v>51635.6</v>
      </c>
    </row>
    <row r="1362" spans="1:29" ht="57" x14ac:dyDescent="0.2">
      <c r="A1362" s="40">
        <v>229</v>
      </c>
      <c r="B1362" s="40" t="str">
        <f>Source!F1155</f>
        <v>3.16-15-3</v>
      </c>
      <c r="C1362" s="40" t="s">
        <v>1064</v>
      </c>
      <c r="D1362" s="42" t="str">
        <f>Source!H1155</f>
        <v>1  ШТ.</v>
      </c>
      <c r="E1362" s="41">
        <f>Source!I1155</f>
        <v>2</v>
      </c>
      <c r="F1362" s="44"/>
      <c r="G1362" s="43"/>
      <c r="H1362" s="41"/>
      <c r="I1362" s="44"/>
      <c r="J1362" s="41"/>
      <c r="K1362" s="44"/>
      <c r="Q1362">
        <f>Source!X1155</f>
        <v>100.19</v>
      </c>
      <c r="R1362">
        <f>Source!X1156</f>
        <v>5645.86</v>
      </c>
      <c r="S1362">
        <f>Source!Y1155</f>
        <v>56.07</v>
      </c>
      <c r="T1362">
        <f>Source!Y1156</f>
        <v>3159.61</v>
      </c>
      <c r="U1362">
        <f>ROUND((175/100)*ROUND(Source!R1155, 2), 2)</f>
        <v>1.4</v>
      </c>
      <c r="V1362">
        <f>ROUND((0/100)*ROUND(Source!R1156, 2), 2)</f>
        <v>0</v>
      </c>
      <c r="AC1362">
        <v>0</v>
      </c>
    </row>
    <row r="1363" spans="1:29" ht="14.25" x14ac:dyDescent="0.2">
      <c r="A1363" s="40"/>
      <c r="B1363" s="40"/>
      <c r="C1363" s="40" t="s">
        <v>2183</v>
      </c>
      <c r="D1363" s="42"/>
      <c r="E1363" s="41"/>
      <c r="F1363" s="44">
        <f>Source!AO1155</f>
        <v>30.94</v>
      </c>
      <c r="G1363" s="45" t="s">
        <v>2342</v>
      </c>
      <c r="H1363" s="41">
        <f>Source!AV1156</f>
        <v>1.0669999999999999</v>
      </c>
      <c r="I1363" s="44">
        <f>Source!S1155</f>
        <v>91.12</v>
      </c>
      <c r="J1363" s="41">
        <f>IF(Source!BA1156&lt;&gt; 0, Source!BA1156, 1)</f>
        <v>56.35</v>
      </c>
      <c r="K1363" s="44">
        <f>Source!S1156</f>
        <v>5134.6099999999997</v>
      </c>
    </row>
    <row r="1364" spans="1:29" ht="14.25" x14ac:dyDescent="0.2">
      <c r="A1364" s="40"/>
      <c r="B1364" s="40"/>
      <c r="C1364" s="40" t="s">
        <v>2185</v>
      </c>
      <c r="D1364" s="42"/>
      <c r="E1364" s="41"/>
      <c r="F1364" s="44">
        <f>Source!AM1155</f>
        <v>6.14</v>
      </c>
      <c r="G1364" s="45" t="s">
        <v>2343</v>
      </c>
      <c r="H1364" s="41">
        <f>Source!AV1156</f>
        <v>1.0669999999999999</v>
      </c>
      <c r="I1364" s="44">
        <f>Source!Q1155</f>
        <v>19.649999999999999</v>
      </c>
      <c r="J1364" s="41">
        <f>IF(Source!BB1156&lt;&gt; 0, Source!BB1156, 1)</f>
        <v>14.44</v>
      </c>
      <c r="K1364" s="44">
        <f>Source!Q1156</f>
        <v>283.75</v>
      </c>
    </row>
    <row r="1365" spans="1:29" ht="14.25" x14ac:dyDescent="0.2">
      <c r="A1365" s="40"/>
      <c r="B1365" s="40"/>
      <c r="C1365" s="40" t="s">
        <v>2187</v>
      </c>
      <c r="D1365" s="42"/>
      <c r="E1365" s="41"/>
      <c r="F1365" s="44">
        <f>Source!AN1155</f>
        <v>0.25</v>
      </c>
      <c r="G1365" s="45" t="s">
        <v>2343</v>
      </c>
      <c r="H1365" s="41">
        <f>Source!AV1156</f>
        <v>1.0669999999999999</v>
      </c>
      <c r="I1365" s="46">
        <f>Source!R1155</f>
        <v>0.8</v>
      </c>
      <c r="J1365" s="41">
        <f>IF(Source!BS1156&lt;&gt; 0, Source!BS1156, 1)</f>
        <v>56.35</v>
      </c>
      <c r="K1365" s="46">
        <f>Source!R1156</f>
        <v>45.08</v>
      </c>
    </row>
    <row r="1366" spans="1:29" ht="14.25" x14ac:dyDescent="0.2">
      <c r="A1366" s="40"/>
      <c r="B1366" s="40"/>
      <c r="C1366" s="40" t="s">
        <v>2188</v>
      </c>
      <c r="D1366" s="42"/>
      <c r="E1366" s="41"/>
      <c r="F1366" s="44">
        <f>Source!AL1155</f>
        <v>42.18</v>
      </c>
      <c r="G1366" s="45" t="s">
        <v>3</v>
      </c>
      <c r="H1366" s="41">
        <f>Source!AW1156</f>
        <v>1</v>
      </c>
      <c r="I1366" s="44">
        <f>Source!P1155</f>
        <v>84.36</v>
      </c>
      <c r="J1366" s="41">
        <f>IF(Source!BC1156&lt;&gt; 0, Source!BC1156, 1)</f>
        <v>8.36</v>
      </c>
      <c r="K1366" s="44">
        <f>Source!P1156</f>
        <v>705.25</v>
      </c>
    </row>
    <row r="1367" spans="1:29" ht="71.25" x14ac:dyDescent="0.2">
      <c r="A1367" s="40" t="s">
        <v>1066</v>
      </c>
      <c r="B1367" s="40" t="str">
        <f>Source!F1157</f>
        <v>1.12-9-6</v>
      </c>
      <c r="C1367" s="40" t="s">
        <v>1068</v>
      </c>
      <c r="D1367" s="42" t="str">
        <f>Source!H1157</f>
        <v>шт.</v>
      </c>
      <c r="E1367" s="41">
        <f>Source!I1157</f>
        <v>4</v>
      </c>
      <c r="F1367" s="44">
        <f>Source!AK1157</f>
        <v>73.52</v>
      </c>
      <c r="G1367" s="45" t="s">
        <v>3</v>
      </c>
      <c r="H1367" s="41">
        <f>Source!AW1158</f>
        <v>1</v>
      </c>
      <c r="I1367" s="44">
        <f>Source!O1157</f>
        <v>294.08</v>
      </c>
      <c r="J1367" s="41">
        <f>IF(Source!BC1158&lt;&gt; 0, Source!BC1158, 1)</f>
        <v>6.25</v>
      </c>
      <c r="K1367" s="44">
        <f>Source!O1158</f>
        <v>1838</v>
      </c>
      <c r="Q1367">
        <f>Source!X1157</f>
        <v>0</v>
      </c>
      <c r="R1367">
        <f>Source!X1158</f>
        <v>0</v>
      </c>
      <c r="S1367">
        <f>Source!Y1157</f>
        <v>0</v>
      </c>
      <c r="T1367">
        <f>Source!Y1158</f>
        <v>0</v>
      </c>
      <c r="U1367">
        <f>ROUND((175/100)*ROUND(Source!R1157, 2), 2)</f>
        <v>0</v>
      </c>
      <c r="V1367">
        <f>ROUND((0/100)*ROUND(Source!R1158, 2), 2)</f>
        <v>0</v>
      </c>
      <c r="AC1367">
        <v>3</v>
      </c>
    </row>
    <row r="1368" spans="1:29" ht="14.25" x14ac:dyDescent="0.2">
      <c r="A1368" s="40"/>
      <c r="B1368" s="40"/>
      <c r="C1368" s="40" t="s">
        <v>2189</v>
      </c>
      <c r="D1368" s="42" t="s">
        <v>2190</v>
      </c>
      <c r="E1368" s="41">
        <f>Source!BZ1156</f>
        <v>109</v>
      </c>
      <c r="F1368" s="44"/>
      <c r="G1368" s="43"/>
      <c r="H1368" s="41"/>
      <c r="I1368" s="44">
        <f>SUM(Q1362:Q1367)</f>
        <v>100.19</v>
      </c>
      <c r="J1368" s="41">
        <f>Source!AT1156</f>
        <v>109</v>
      </c>
      <c r="K1368" s="44">
        <f>SUM(R1362:R1367)</f>
        <v>5645.86</v>
      </c>
    </row>
    <row r="1369" spans="1:29" ht="14.25" x14ac:dyDescent="0.2">
      <c r="A1369" s="40"/>
      <c r="B1369" s="40"/>
      <c r="C1369" s="40" t="s">
        <v>2191</v>
      </c>
      <c r="D1369" s="42" t="s">
        <v>2190</v>
      </c>
      <c r="E1369" s="41">
        <f>Source!CA1156</f>
        <v>61</v>
      </c>
      <c r="F1369" s="44"/>
      <c r="G1369" s="43"/>
      <c r="H1369" s="41"/>
      <c r="I1369" s="44">
        <f>SUM(S1362:S1368)</f>
        <v>56.07</v>
      </c>
      <c r="J1369" s="41">
        <f>Source!AU1156</f>
        <v>61</v>
      </c>
      <c r="K1369" s="44">
        <f>SUM(T1362:T1368)</f>
        <v>3159.61</v>
      </c>
    </row>
    <row r="1370" spans="1:29" ht="14.25" x14ac:dyDescent="0.2">
      <c r="A1370" s="47"/>
      <c r="B1370" s="47"/>
      <c r="C1370" s="47" t="s">
        <v>2192</v>
      </c>
      <c r="D1370" s="48" t="s">
        <v>2193</v>
      </c>
      <c r="E1370" s="49">
        <f>Source!AQ1155</f>
        <v>2.6</v>
      </c>
      <c r="F1370" s="50"/>
      <c r="G1370" s="51" t="s">
        <v>2342</v>
      </c>
      <c r="H1370" s="49">
        <f>Source!AV1156</f>
        <v>1.0669999999999999</v>
      </c>
      <c r="I1370" s="50">
        <f>Source!U1155</f>
        <v>7.6567919999999985</v>
      </c>
      <c r="J1370" s="49"/>
      <c r="K1370" s="50"/>
    </row>
    <row r="1371" spans="1:29" ht="15" x14ac:dyDescent="0.2">
      <c r="C1371" s="52" t="s">
        <v>2194</v>
      </c>
      <c r="H1371" s="53">
        <f>I1363+I1364+I1366+I1368+I1369+SUM(I1367:I1367)-SUMIF(AC1367:AC1367, 5, I1367:I1367)-SUMIF(AC1367:AC1367, 6, I1367:I1367)</f>
        <v>645.47</v>
      </c>
      <c r="I1371" s="53"/>
      <c r="J1371" s="53">
        <f>K1363+K1364+K1366+K1368+K1369+SUM(K1367:K1367)-SUMIF(AC1367:AC1367, 5, K1367:K1367)-SUMIF(AC1367:AC1367, 6, K1367:K1367)</f>
        <v>16767.080000000002</v>
      </c>
      <c r="K1371" s="53"/>
    </row>
    <row r="1372" spans="1:29" ht="15" hidden="1" x14ac:dyDescent="0.2">
      <c r="C1372" s="52" t="s">
        <v>2195</v>
      </c>
      <c r="H1372" s="55">
        <f>SUMIF(AC1367:AC1367, 5, I1367:I1367)+SUMIF(AC1367:AC1367, 6, I1367:I1367)</f>
        <v>0</v>
      </c>
      <c r="I1372" s="55"/>
      <c r="J1372" s="55">
        <f>SUMIF(AC1367:AC1367, 5, K1367:K1367)+SUMIF(AC1367:AC1367, 6, K1367:K1367)</f>
        <v>0</v>
      </c>
      <c r="K1372" s="55"/>
    </row>
    <row r="1373" spans="1:29" ht="15" x14ac:dyDescent="0.2">
      <c r="C1373" s="52" t="s">
        <v>2196</v>
      </c>
      <c r="H1373" s="55">
        <f>I1363+I1364+I1366+I1368+I1369+SUM(I1367:I1367)</f>
        <v>645.47</v>
      </c>
      <c r="I1373" s="55"/>
      <c r="J1373" s="55">
        <f>K1363+K1364+K1366+K1368+K1369+SUM(K1367:K1367)</f>
        <v>16767.080000000002</v>
      </c>
      <c r="K1373" s="55"/>
      <c r="O1373" s="56">
        <f>I1363+I1364+I1366+I1368+I1369+SUM(I1367:I1367)</f>
        <v>645.47</v>
      </c>
      <c r="P1373" s="56">
        <f>K1363+K1364+K1366+K1368+K1369+SUM(K1367:K1367)</f>
        <v>16767.080000000002</v>
      </c>
    </row>
    <row r="1375" spans="1:29" ht="39.75" x14ac:dyDescent="0.2">
      <c r="A1375" s="47">
        <v>230</v>
      </c>
      <c r="B1375" s="47" t="str">
        <f>Source!F1159</f>
        <v>КА, п.117</v>
      </c>
      <c r="C1375" s="47" t="s">
        <v>2345</v>
      </c>
      <c r="D1375" s="48" t="str">
        <f>Source!H1159</f>
        <v>ШТ</v>
      </c>
      <c r="E1375" s="49">
        <f>Source!I1159</f>
        <v>1</v>
      </c>
      <c r="F1375" s="50">
        <f>Source!AL1159</f>
        <v>2740.11</v>
      </c>
      <c r="G1375" s="51" t="s">
        <v>3</v>
      </c>
      <c r="H1375" s="49">
        <f>Source!AW1160</f>
        <v>1</v>
      </c>
      <c r="I1375" s="50">
        <f>Source!P1159</f>
        <v>2740.11</v>
      </c>
      <c r="J1375" s="49">
        <f>IF(Source!BC1160&lt;&gt; 0, Source!BC1160, 1)</f>
        <v>9.84</v>
      </c>
      <c r="K1375" s="50">
        <f>Source!P1160</f>
        <v>26962.68</v>
      </c>
      <c r="Q1375">
        <f>Source!X1159</f>
        <v>0</v>
      </c>
      <c r="R1375">
        <f>Source!X1160</f>
        <v>0</v>
      </c>
      <c r="S1375">
        <f>Source!Y1159</f>
        <v>0</v>
      </c>
      <c r="T1375">
        <f>Source!Y1160</f>
        <v>0</v>
      </c>
      <c r="U1375">
        <f>ROUND((175/100)*ROUND(Source!R1159, 2), 2)</f>
        <v>0</v>
      </c>
      <c r="V1375">
        <f>ROUND((0/100)*ROUND(Source!R1160, 2), 2)</f>
        <v>0</v>
      </c>
      <c r="AC1375">
        <v>3</v>
      </c>
    </row>
    <row r="1376" spans="1:29" ht="15" x14ac:dyDescent="0.2">
      <c r="C1376" s="52" t="s">
        <v>2196</v>
      </c>
      <c r="H1376" s="53">
        <f>I1375+0</f>
        <v>2740.11</v>
      </c>
      <c r="I1376" s="53"/>
      <c r="J1376" s="53">
        <f>K1375+0</f>
        <v>26962.68</v>
      </c>
      <c r="K1376" s="53"/>
      <c r="O1376" s="56">
        <f>I1375+0</f>
        <v>2740.11</v>
      </c>
      <c r="P1376" s="56">
        <f>K1375+0</f>
        <v>26962.68</v>
      </c>
    </row>
    <row r="1378" spans="1:29" ht="39.75" x14ac:dyDescent="0.2">
      <c r="A1378" s="47">
        <v>231</v>
      </c>
      <c r="B1378" s="47" t="str">
        <f>Source!F1161</f>
        <v>КА, п.118</v>
      </c>
      <c r="C1378" s="47" t="s">
        <v>2346</v>
      </c>
      <c r="D1378" s="48" t="str">
        <f>Source!H1161</f>
        <v>ШТ</v>
      </c>
      <c r="E1378" s="49">
        <f>Source!I1161</f>
        <v>1</v>
      </c>
      <c r="F1378" s="50">
        <f>Source!AL1161</f>
        <v>5497.22</v>
      </c>
      <c r="G1378" s="51" t="s">
        <v>3</v>
      </c>
      <c r="H1378" s="49">
        <f>Source!AW1162</f>
        <v>1</v>
      </c>
      <c r="I1378" s="50">
        <f>Source!P1161</f>
        <v>5497.22</v>
      </c>
      <c r="J1378" s="49">
        <f>IF(Source!BC1162&lt;&gt; 0, Source!BC1162, 1)</f>
        <v>9.84</v>
      </c>
      <c r="K1378" s="50">
        <f>Source!P1162</f>
        <v>54092.639999999999</v>
      </c>
      <c r="Q1378">
        <f>Source!X1161</f>
        <v>0</v>
      </c>
      <c r="R1378">
        <f>Source!X1162</f>
        <v>0</v>
      </c>
      <c r="S1378">
        <f>Source!Y1161</f>
        <v>0</v>
      </c>
      <c r="T1378">
        <f>Source!Y1162</f>
        <v>0</v>
      </c>
      <c r="U1378">
        <f>ROUND((175/100)*ROUND(Source!R1161, 2), 2)</f>
        <v>0</v>
      </c>
      <c r="V1378">
        <f>ROUND((0/100)*ROUND(Source!R1162, 2), 2)</f>
        <v>0</v>
      </c>
      <c r="AC1378">
        <v>3</v>
      </c>
    </row>
    <row r="1379" spans="1:29" ht="15" x14ac:dyDescent="0.2">
      <c r="C1379" s="52" t="s">
        <v>2196</v>
      </c>
      <c r="H1379" s="53">
        <f>I1378+0</f>
        <v>5497.22</v>
      </c>
      <c r="I1379" s="53"/>
      <c r="J1379" s="53">
        <f>K1378+0</f>
        <v>54092.639999999999</v>
      </c>
      <c r="K1379" s="53"/>
      <c r="O1379" s="56">
        <f>I1378+0</f>
        <v>5497.22</v>
      </c>
      <c r="P1379" s="56">
        <f>K1378+0</f>
        <v>54092.639999999999</v>
      </c>
    </row>
    <row r="1381" spans="1:29" ht="28.5" x14ac:dyDescent="0.2">
      <c r="A1381" s="40">
        <v>232</v>
      </c>
      <c r="B1381" s="40" t="str">
        <f>Source!F1163</f>
        <v>3.18-20-5</v>
      </c>
      <c r="C1381" s="40" t="s">
        <v>1080</v>
      </c>
      <c r="D1381" s="42" t="str">
        <f>Source!H1163</f>
        <v>1 комплект</v>
      </c>
      <c r="E1381" s="41">
        <f>Source!I1163</f>
        <v>25</v>
      </c>
      <c r="F1381" s="44"/>
      <c r="G1381" s="43"/>
      <c r="H1381" s="41"/>
      <c r="I1381" s="44"/>
      <c r="J1381" s="41"/>
      <c r="K1381" s="44"/>
      <c r="Q1381">
        <f>Source!X1163</f>
        <v>63.39</v>
      </c>
      <c r="R1381">
        <f>Source!X1164</f>
        <v>3572.28</v>
      </c>
      <c r="S1381">
        <f>Source!Y1163</f>
        <v>35.479999999999997</v>
      </c>
      <c r="T1381">
        <f>Source!Y1164</f>
        <v>1999.17</v>
      </c>
      <c r="U1381">
        <f>ROUND((175/100)*ROUND(Source!R1163, 2), 2)</f>
        <v>0</v>
      </c>
      <c r="V1381">
        <f>ROUND((0/100)*ROUND(Source!R1164, 2), 2)</f>
        <v>0</v>
      </c>
      <c r="AC1381">
        <v>0</v>
      </c>
    </row>
    <row r="1382" spans="1:29" ht="14.25" x14ac:dyDescent="0.2">
      <c r="A1382" s="40"/>
      <c r="B1382" s="40"/>
      <c r="C1382" s="40" t="s">
        <v>2183</v>
      </c>
      <c r="D1382" s="42"/>
      <c r="E1382" s="41"/>
      <c r="F1382" s="44">
        <f>Source!AO1163</f>
        <v>1.58</v>
      </c>
      <c r="G1382" s="45" t="s">
        <v>2342</v>
      </c>
      <c r="H1382" s="41">
        <f>Source!AV1164</f>
        <v>1.0669999999999999</v>
      </c>
      <c r="I1382" s="44">
        <f>Source!S1163</f>
        <v>58.16</v>
      </c>
      <c r="J1382" s="41">
        <f>IF(Source!BA1164&lt;&gt; 0, Source!BA1164, 1)</f>
        <v>56.35</v>
      </c>
      <c r="K1382" s="44">
        <f>Source!S1164</f>
        <v>3277.32</v>
      </c>
    </row>
    <row r="1383" spans="1:29" ht="14.25" x14ac:dyDescent="0.2">
      <c r="A1383" s="40"/>
      <c r="B1383" s="40"/>
      <c r="C1383" s="40" t="s">
        <v>2188</v>
      </c>
      <c r="D1383" s="42"/>
      <c r="E1383" s="41"/>
      <c r="F1383" s="44">
        <f>Source!AL1163</f>
        <v>5.92</v>
      </c>
      <c r="G1383" s="45" t="s">
        <v>3</v>
      </c>
      <c r="H1383" s="41">
        <f>Source!AW1164</f>
        <v>1</v>
      </c>
      <c r="I1383" s="44">
        <f>Source!P1163</f>
        <v>148</v>
      </c>
      <c r="J1383" s="41">
        <f>IF(Source!BC1164&lt;&gt; 0, Source!BC1164, 1)</f>
        <v>6.56</v>
      </c>
      <c r="K1383" s="44">
        <f>Source!P1164</f>
        <v>970.88</v>
      </c>
    </row>
    <row r="1384" spans="1:29" ht="14.25" x14ac:dyDescent="0.2">
      <c r="A1384" s="40"/>
      <c r="B1384" s="40"/>
      <c r="C1384" s="40" t="s">
        <v>2189</v>
      </c>
      <c r="D1384" s="42" t="s">
        <v>2190</v>
      </c>
      <c r="E1384" s="41">
        <f>Source!BZ1164</f>
        <v>109</v>
      </c>
      <c r="F1384" s="44"/>
      <c r="G1384" s="43"/>
      <c r="H1384" s="41"/>
      <c r="I1384" s="44">
        <f>SUM(Q1381:Q1383)</f>
        <v>63.39</v>
      </c>
      <c r="J1384" s="41">
        <f>Source!AT1164</f>
        <v>109</v>
      </c>
      <c r="K1384" s="44">
        <f>SUM(R1381:R1383)</f>
        <v>3572.28</v>
      </c>
    </row>
    <row r="1385" spans="1:29" ht="14.25" x14ac:dyDescent="0.2">
      <c r="A1385" s="40"/>
      <c r="B1385" s="40"/>
      <c r="C1385" s="40" t="s">
        <v>2191</v>
      </c>
      <c r="D1385" s="42" t="s">
        <v>2190</v>
      </c>
      <c r="E1385" s="41">
        <f>Source!CA1164</f>
        <v>61</v>
      </c>
      <c r="F1385" s="44"/>
      <c r="G1385" s="43"/>
      <c r="H1385" s="41"/>
      <c r="I1385" s="44">
        <f>SUM(S1381:S1384)</f>
        <v>35.479999999999997</v>
      </c>
      <c r="J1385" s="41">
        <f>Source!AU1164</f>
        <v>61</v>
      </c>
      <c r="K1385" s="44">
        <f>SUM(T1381:T1384)</f>
        <v>1999.17</v>
      </c>
    </row>
    <row r="1386" spans="1:29" ht="14.25" x14ac:dyDescent="0.2">
      <c r="A1386" s="47"/>
      <c r="B1386" s="47"/>
      <c r="C1386" s="47" t="s">
        <v>2192</v>
      </c>
      <c r="D1386" s="48" t="s">
        <v>2193</v>
      </c>
      <c r="E1386" s="49">
        <f>Source!AQ1163</f>
        <v>0.12</v>
      </c>
      <c r="F1386" s="50"/>
      <c r="G1386" s="51" t="s">
        <v>2342</v>
      </c>
      <c r="H1386" s="49">
        <f>Source!AV1164</f>
        <v>1.0669999999999999</v>
      </c>
      <c r="I1386" s="50">
        <f>Source!U1163</f>
        <v>4.4173799999999996</v>
      </c>
      <c r="J1386" s="49"/>
      <c r="K1386" s="50"/>
    </row>
    <row r="1387" spans="1:29" ht="15" x14ac:dyDescent="0.2">
      <c r="C1387" s="52" t="s">
        <v>2194</v>
      </c>
      <c r="H1387" s="53">
        <f>I1382+I1383+I1384+I1385+0-0-0</f>
        <v>305.03000000000003</v>
      </c>
      <c r="I1387" s="53"/>
      <c r="J1387" s="53">
        <f>K1382+K1383+K1384+K1385+0-0-0</f>
        <v>9819.65</v>
      </c>
      <c r="K1387" s="53"/>
    </row>
    <row r="1388" spans="1:29" ht="15" hidden="1" x14ac:dyDescent="0.2">
      <c r="C1388" s="52" t="s">
        <v>2195</v>
      </c>
      <c r="H1388" s="55">
        <f>0+0</f>
        <v>0</v>
      </c>
      <c r="I1388" s="55"/>
      <c r="J1388" s="55">
        <f>0+0</f>
        <v>0</v>
      </c>
      <c r="K1388" s="55"/>
    </row>
    <row r="1389" spans="1:29" ht="15" x14ac:dyDescent="0.2">
      <c r="C1389" s="52" t="s">
        <v>2196</v>
      </c>
      <c r="H1389" s="55">
        <f>I1382+I1383+I1384+I1385+0</f>
        <v>305.03000000000003</v>
      </c>
      <c r="I1389" s="55"/>
      <c r="J1389" s="55">
        <f>K1382+K1383+K1384+K1385+0</f>
        <v>9819.65</v>
      </c>
      <c r="K1389" s="55"/>
      <c r="O1389" s="56">
        <f>I1382+I1383+I1384+I1385+0</f>
        <v>305.03000000000003</v>
      </c>
      <c r="P1389" s="56">
        <f>K1382+K1383+K1384+K1385+0</f>
        <v>9819.65</v>
      </c>
    </row>
    <row r="1391" spans="1:29" ht="85.5" x14ac:dyDescent="0.2">
      <c r="A1391" s="47">
        <v>233</v>
      </c>
      <c r="B1391" s="47" t="str">
        <f>Source!F1165</f>
        <v>1.13-4-40</v>
      </c>
      <c r="C1391" s="47" t="s">
        <v>1087</v>
      </c>
      <c r="D1391" s="48" t="str">
        <f>Source!H1165</f>
        <v>шт.</v>
      </c>
      <c r="E1391" s="49">
        <f>Source!I1165</f>
        <v>25</v>
      </c>
      <c r="F1391" s="50">
        <f>Source!AL1165</f>
        <v>4.99</v>
      </c>
      <c r="G1391" s="51" t="s">
        <v>3</v>
      </c>
      <c r="H1391" s="49">
        <f>Source!AW1166</f>
        <v>1</v>
      </c>
      <c r="I1391" s="50">
        <f>Source!P1165</f>
        <v>124.75</v>
      </c>
      <c r="J1391" s="49">
        <f>IF(Source!BC1166&lt;&gt; 0, Source!BC1166, 1)</f>
        <v>6.77</v>
      </c>
      <c r="K1391" s="50">
        <f>Source!P1166</f>
        <v>844.56</v>
      </c>
      <c r="Q1391">
        <f>Source!X1165</f>
        <v>0</v>
      </c>
      <c r="R1391">
        <f>Source!X1166</f>
        <v>0</v>
      </c>
      <c r="S1391">
        <f>Source!Y1165</f>
        <v>0</v>
      </c>
      <c r="T1391">
        <f>Source!Y1166</f>
        <v>0</v>
      </c>
      <c r="U1391">
        <f>ROUND((175/100)*ROUND(Source!R1165, 2), 2)</f>
        <v>0</v>
      </c>
      <c r="V1391">
        <f>ROUND((0/100)*ROUND(Source!R1166, 2), 2)</f>
        <v>0</v>
      </c>
      <c r="AC1391">
        <v>3</v>
      </c>
    </row>
    <row r="1392" spans="1:29" ht="15" x14ac:dyDescent="0.2">
      <c r="C1392" s="52" t="s">
        <v>2196</v>
      </c>
      <c r="H1392" s="53">
        <f>I1391+0</f>
        <v>124.75</v>
      </c>
      <c r="I1392" s="53"/>
      <c r="J1392" s="53">
        <f>K1391+0</f>
        <v>844.56</v>
      </c>
      <c r="K1392" s="53"/>
      <c r="O1392" s="56">
        <f>I1391+0</f>
        <v>124.75</v>
      </c>
      <c r="P1392" s="56">
        <f>K1391+0</f>
        <v>844.56</v>
      </c>
    </row>
    <row r="1394" spans="1:29" ht="28.5" x14ac:dyDescent="0.2">
      <c r="A1394" s="40">
        <v>234</v>
      </c>
      <c r="B1394" s="40" t="str">
        <f>Source!F1167</f>
        <v>3.24-63-1</v>
      </c>
      <c r="C1394" s="40" t="s">
        <v>1091</v>
      </c>
      <c r="D1394" s="42" t="str">
        <f>Source!H1167</f>
        <v>1  ШТ.</v>
      </c>
      <c r="E1394" s="41">
        <f>Source!I1167</f>
        <v>2</v>
      </c>
      <c r="F1394" s="44"/>
      <c r="G1394" s="43"/>
      <c r="H1394" s="41"/>
      <c r="I1394" s="44"/>
      <c r="J1394" s="41"/>
      <c r="K1394" s="44"/>
      <c r="Q1394">
        <f>Source!X1167</f>
        <v>104.4</v>
      </c>
      <c r="R1394">
        <f>Source!X1168</f>
        <v>5883.02</v>
      </c>
      <c r="S1394">
        <f>Source!Y1167</f>
        <v>62.64</v>
      </c>
      <c r="T1394">
        <f>Source!Y1168</f>
        <v>3529.81</v>
      </c>
      <c r="U1394">
        <f>ROUND((175/100)*ROUND(Source!R1167, 2), 2)</f>
        <v>38.1</v>
      </c>
      <c r="V1394">
        <f>ROUND((0/100)*ROUND(Source!R1168, 2), 2)</f>
        <v>0</v>
      </c>
      <c r="AC1394">
        <v>0</v>
      </c>
    </row>
    <row r="1395" spans="1:29" ht="14.25" x14ac:dyDescent="0.2">
      <c r="A1395" s="40"/>
      <c r="B1395" s="40"/>
      <c r="C1395" s="40" t="s">
        <v>2183</v>
      </c>
      <c r="D1395" s="42"/>
      <c r="E1395" s="41"/>
      <c r="F1395" s="44">
        <f>Source!AO1167</f>
        <v>26.37</v>
      </c>
      <c r="G1395" s="45" t="s">
        <v>2342</v>
      </c>
      <c r="H1395" s="41">
        <f>Source!AV1168</f>
        <v>1.0669999999999999</v>
      </c>
      <c r="I1395" s="44">
        <f>Source!S1167</f>
        <v>77.66</v>
      </c>
      <c r="J1395" s="41">
        <f>IF(Source!BA1168&lt;&gt; 0, Source!BA1168, 1)</f>
        <v>56.35</v>
      </c>
      <c r="K1395" s="44">
        <f>Source!S1168</f>
        <v>4376.1400000000003</v>
      </c>
    </row>
    <row r="1396" spans="1:29" ht="14.25" x14ac:dyDescent="0.2">
      <c r="A1396" s="40"/>
      <c r="B1396" s="40"/>
      <c r="C1396" s="40" t="s">
        <v>2185</v>
      </c>
      <c r="D1396" s="42"/>
      <c r="E1396" s="41"/>
      <c r="F1396" s="44">
        <f>Source!AM1167</f>
        <v>89.59</v>
      </c>
      <c r="G1396" s="45" t="s">
        <v>2343</v>
      </c>
      <c r="H1396" s="41">
        <f>Source!AV1168</f>
        <v>1.0669999999999999</v>
      </c>
      <c r="I1396" s="44">
        <f>Source!Q1167</f>
        <v>286.77999999999997</v>
      </c>
      <c r="J1396" s="41">
        <f>IF(Source!BB1168&lt;&gt; 0, Source!BB1168, 1)</f>
        <v>14.34</v>
      </c>
      <c r="K1396" s="44">
        <f>Source!Q1168</f>
        <v>4112.43</v>
      </c>
    </row>
    <row r="1397" spans="1:29" ht="14.25" x14ac:dyDescent="0.2">
      <c r="A1397" s="40"/>
      <c r="B1397" s="40"/>
      <c r="C1397" s="40" t="s">
        <v>2187</v>
      </c>
      <c r="D1397" s="42"/>
      <c r="E1397" s="41"/>
      <c r="F1397" s="44">
        <f>Source!AN1167</f>
        <v>6.8</v>
      </c>
      <c r="G1397" s="45" t="s">
        <v>2343</v>
      </c>
      <c r="H1397" s="41">
        <f>Source!AV1168</f>
        <v>1.0669999999999999</v>
      </c>
      <c r="I1397" s="46">
        <f>Source!R1167</f>
        <v>21.77</v>
      </c>
      <c r="J1397" s="41">
        <f>IF(Source!BS1168&lt;&gt; 0, Source!BS1168, 1)</f>
        <v>56.35</v>
      </c>
      <c r="K1397" s="46">
        <f>Source!R1168</f>
        <v>1226.74</v>
      </c>
    </row>
    <row r="1398" spans="1:29" ht="14.25" x14ac:dyDescent="0.2">
      <c r="A1398" s="40"/>
      <c r="B1398" s="40"/>
      <c r="C1398" s="40" t="s">
        <v>2188</v>
      </c>
      <c r="D1398" s="42"/>
      <c r="E1398" s="41"/>
      <c r="F1398" s="44">
        <f>Source!AL1167</f>
        <v>97.9</v>
      </c>
      <c r="G1398" s="45" t="s">
        <v>3</v>
      </c>
      <c r="H1398" s="41">
        <f>Source!AW1168</f>
        <v>1.0029999999999999</v>
      </c>
      <c r="I1398" s="44">
        <f>Source!P1167</f>
        <v>196.39</v>
      </c>
      <c r="J1398" s="41">
        <f>IF(Source!BC1168&lt;&gt; 0, Source!BC1168, 1)</f>
        <v>3.59</v>
      </c>
      <c r="K1398" s="44">
        <f>Source!P1168</f>
        <v>705.04</v>
      </c>
    </row>
    <row r="1399" spans="1:29" ht="99.75" x14ac:dyDescent="0.2">
      <c r="A1399" s="40" t="s">
        <v>1095</v>
      </c>
      <c r="B1399" s="40" t="str">
        <f>Source!F1169</f>
        <v>1.18-6-167</v>
      </c>
      <c r="C1399" s="40" t="s">
        <v>1097</v>
      </c>
      <c r="D1399" s="42" t="str">
        <f>Source!H1169</f>
        <v>шт.</v>
      </c>
      <c r="E1399" s="41">
        <f>Source!I1169</f>
        <v>2</v>
      </c>
      <c r="F1399" s="44">
        <f>Source!AK1169</f>
        <v>1249.9000000000001</v>
      </c>
      <c r="G1399" s="45" t="s">
        <v>3</v>
      </c>
      <c r="H1399" s="41">
        <f>Source!AW1170</f>
        <v>1.0029999999999999</v>
      </c>
      <c r="I1399" s="44">
        <f>Source!O1169</f>
        <v>2507.3000000000002</v>
      </c>
      <c r="J1399" s="41">
        <f>IF(Source!BC1170&lt;&gt; 0, Source!BC1170, 1)</f>
        <v>4.01</v>
      </c>
      <c r="K1399" s="44">
        <f>Source!O1170</f>
        <v>10054.27</v>
      </c>
      <c r="Q1399">
        <f>Source!X1169</f>
        <v>0</v>
      </c>
      <c r="R1399">
        <f>Source!X1170</f>
        <v>0</v>
      </c>
      <c r="S1399">
        <f>Source!Y1169</f>
        <v>0</v>
      </c>
      <c r="T1399">
        <f>Source!Y1170</f>
        <v>0</v>
      </c>
      <c r="U1399">
        <f>ROUND((175/100)*ROUND(Source!R1169, 2), 2)</f>
        <v>0</v>
      </c>
      <c r="V1399">
        <f>ROUND((0/100)*ROUND(Source!R1170, 2), 2)</f>
        <v>0</v>
      </c>
      <c r="AC1399">
        <v>3</v>
      </c>
    </row>
    <row r="1400" spans="1:29" ht="57" x14ac:dyDescent="0.2">
      <c r="A1400" s="40" t="s">
        <v>1099</v>
      </c>
      <c r="B1400" s="40" t="str">
        <f>Source!F1171</f>
        <v>1.12-2-1169</v>
      </c>
      <c r="C1400" s="40" t="s">
        <v>1101</v>
      </c>
      <c r="D1400" s="42" t="str">
        <f>Source!H1171</f>
        <v>м3</v>
      </c>
      <c r="E1400" s="41">
        <f>Source!I1171</f>
        <v>4</v>
      </c>
      <c r="F1400" s="44">
        <f>Source!AK1171</f>
        <v>3986.25</v>
      </c>
      <c r="G1400" s="45" t="s">
        <v>3</v>
      </c>
      <c r="H1400" s="41">
        <f>Source!AW1172</f>
        <v>1.0029999999999999</v>
      </c>
      <c r="I1400" s="44">
        <f>Source!O1171</f>
        <v>15992.84</v>
      </c>
      <c r="J1400" s="41">
        <f>IF(Source!BC1172&lt;&gt; 0, Source!BC1172, 1)</f>
        <v>10.8</v>
      </c>
      <c r="K1400" s="44">
        <f>Source!O1172</f>
        <v>172722.67</v>
      </c>
      <c r="Q1400">
        <f>Source!X1171</f>
        <v>0</v>
      </c>
      <c r="R1400">
        <f>Source!X1172</f>
        <v>0</v>
      </c>
      <c r="S1400">
        <f>Source!Y1171</f>
        <v>0</v>
      </c>
      <c r="T1400">
        <f>Source!Y1172</f>
        <v>0</v>
      </c>
      <c r="U1400">
        <f>ROUND((175/100)*ROUND(Source!R1171, 2), 2)</f>
        <v>0</v>
      </c>
      <c r="V1400">
        <f>ROUND((0/100)*ROUND(Source!R1172, 2), 2)</f>
        <v>0</v>
      </c>
      <c r="AC1400">
        <v>3</v>
      </c>
    </row>
    <row r="1401" spans="1:29" ht="14.25" x14ac:dyDescent="0.2">
      <c r="A1401" s="40"/>
      <c r="B1401" s="40"/>
      <c r="C1401" s="40" t="s">
        <v>2189</v>
      </c>
      <c r="D1401" s="42" t="s">
        <v>2190</v>
      </c>
      <c r="E1401" s="41">
        <f>Source!BZ1168</f>
        <v>105</v>
      </c>
      <c r="F1401" s="44"/>
      <c r="G1401" s="43"/>
      <c r="H1401" s="41"/>
      <c r="I1401" s="44">
        <f>SUM(Q1394:Q1400)</f>
        <v>104.4</v>
      </c>
      <c r="J1401" s="41">
        <f>Source!AT1168</f>
        <v>105</v>
      </c>
      <c r="K1401" s="44">
        <f>SUM(R1394:R1400)</f>
        <v>5883.02</v>
      </c>
    </row>
    <row r="1402" spans="1:29" ht="14.25" x14ac:dyDescent="0.2">
      <c r="A1402" s="40"/>
      <c r="B1402" s="40"/>
      <c r="C1402" s="40" t="s">
        <v>2191</v>
      </c>
      <c r="D1402" s="42" t="s">
        <v>2190</v>
      </c>
      <c r="E1402" s="41">
        <f>Source!CA1168</f>
        <v>63</v>
      </c>
      <c r="F1402" s="44"/>
      <c r="G1402" s="43"/>
      <c r="H1402" s="41"/>
      <c r="I1402" s="44">
        <f>SUM(S1394:S1401)</f>
        <v>62.64</v>
      </c>
      <c r="J1402" s="41">
        <f>Source!AU1168</f>
        <v>63</v>
      </c>
      <c r="K1402" s="44">
        <f>SUM(T1394:T1401)</f>
        <v>3529.81</v>
      </c>
    </row>
    <row r="1403" spans="1:29" ht="14.25" x14ac:dyDescent="0.2">
      <c r="A1403" s="47"/>
      <c r="B1403" s="47"/>
      <c r="C1403" s="47" t="s">
        <v>2192</v>
      </c>
      <c r="D1403" s="48" t="s">
        <v>2193</v>
      </c>
      <c r="E1403" s="49">
        <f>Source!AQ1167</f>
        <v>1.96</v>
      </c>
      <c r="F1403" s="50"/>
      <c r="G1403" s="51" t="s">
        <v>2342</v>
      </c>
      <c r="H1403" s="49">
        <f>Source!AV1168</f>
        <v>1.0669999999999999</v>
      </c>
      <c r="I1403" s="50">
        <f>Source!U1167</f>
        <v>5.7720431999999988</v>
      </c>
      <c r="J1403" s="49"/>
      <c r="K1403" s="50"/>
    </row>
    <row r="1404" spans="1:29" ht="15" x14ac:dyDescent="0.2">
      <c r="C1404" s="52" t="s">
        <v>2194</v>
      </c>
      <c r="H1404" s="53">
        <f>I1395+I1396+I1398+I1401+I1402+SUM(I1399:I1400)-SUMIF(AC1399:AC1400, 5, I1399:I1400)-SUMIF(AC1399:AC1400, 6, I1399:I1400)</f>
        <v>19228.009999999998</v>
      </c>
      <c r="I1404" s="53"/>
      <c r="J1404" s="53">
        <f>K1395+K1396+K1398+K1401+K1402+SUM(K1399:K1400)-SUMIF(AC1399:AC1400, 5, K1399:K1400)-SUMIF(AC1399:AC1400, 6, K1399:K1400)</f>
        <v>201383.38</v>
      </c>
      <c r="K1404" s="53"/>
    </row>
    <row r="1405" spans="1:29" ht="15" hidden="1" x14ac:dyDescent="0.2">
      <c r="C1405" s="52" t="s">
        <v>2195</v>
      </c>
      <c r="H1405" s="55">
        <f>SUMIF(AC1399:AC1400, 5, I1399:I1400)+SUMIF(AC1399:AC1400, 6, I1399:I1400)</f>
        <v>0</v>
      </c>
      <c r="I1405" s="55"/>
      <c r="J1405" s="55">
        <f>SUMIF(AC1399:AC1400, 5, K1399:K1400)+SUMIF(AC1399:AC1400, 6, K1399:K1400)</f>
        <v>0</v>
      </c>
      <c r="K1405" s="55"/>
    </row>
    <row r="1406" spans="1:29" ht="15" x14ac:dyDescent="0.2">
      <c r="C1406" s="52" t="s">
        <v>2196</v>
      </c>
      <c r="H1406" s="55">
        <f>I1395+I1396+I1398+I1401+I1402+SUM(I1399:I1400)</f>
        <v>19228.009999999998</v>
      </c>
      <c r="I1406" s="55"/>
      <c r="J1406" s="55">
        <f>K1395+K1396+K1398+K1401+K1402+SUM(K1399:K1400)</f>
        <v>201383.38</v>
      </c>
      <c r="K1406" s="55"/>
      <c r="O1406" s="56">
        <f>I1395+I1396+I1398+I1401+I1402+SUM(I1399:I1400)</f>
        <v>19228.009999999998</v>
      </c>
      <c r="P1406" s="56">
        <f>K1395+K1396+K1398+K1401+K1402+SUM(K1399:K1400)</f>
        <v>201383.38</v>
      </c>
    </row>
    <row r="1409" spans="1:29" ht="15" x14ac:dyDescent="0.25">
      <c r="A1409" s="65" t="str">
        <f>CONCATENATE("Итого по разделу: ",IF(Source!G1174&lt;&gt;"Новый раздел", Source!G1174, ""))</f>
        <v>Итого по разделу: Теплоснабжение</v>
      </c>
      <c r="B1409" s="65"/>
      <c r="C1409" s="65"/>
      <c r="D1409" s="65"/>
      <c r="E1409" s="65"/>
      <c r="F1409" s="65"/>
      <c r="G1409" s="65"/>
      <c r="H1409" s="55">
        <f>SUM(O1186:O1408)</f>
        <v>77384.62</v>
      </c>
      <c r="I1409" s="54"/>
      <c r="J1409" s="55">
        <f>SUM(P1186:P1408)</f>
        <v>1401500.9299999997</v>
      </c>
      <c r="K1409" s="54"/>
    </row>
    <row r="1410" spans="1:29" hidden="1" x14ac:dyDescent="0.2">
      <c r="A1410" t="s">
        <v>2216</v>
      </c>
      <c r="I1410">
        <f>SUM(W1186:W1409)</f>
        <v>0</v>
      </c>
      <c r="J1410">
        <f>SUM(X1186:X1409)</f>
        <v>0</v>
      </c>
    </row>
    <row r="1411" spans="1:29" hidden="1" x14ac:dyDescent="0.2">
      <c r="A1411" t="s">
        <v>2217</v>
      </c>
      <c r="I1411">
        <f>SUM(Y1186:Y1410)</f>
        <v>0</v>
      </c>
      <c r="J1411">
        <f>SUM(Z1186:Z1410)</f>
        <v>0</v>
      </c>
    </row>
    <row r="1413" spans="1:29" ht="16.5" x14ac:dyDescent="0.2">
      <c r="A1413" s="39" t="str">
        <f>CONCATENATE("Раздел: ",IF(Source!G1204&lt;&gt;"Новый раздел", Source!G1204, ""))</f>
        <v>Раздел: Кондиционирование</v>
      </c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</row>
    <row r="1415" spans="1:29" ht="16.5" x14ac:dyDescent="0.2">
      <c r="A1415" s="39" t="str">
        <f>CONCATENATE("Подраздел: ",IF(Source!G1208&lt;&gt;"Новый подраздел", Source!G1208, ""))</f>
        <v>Подраздел: VRF системы</v>
      </c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</row>
    <row r="1416" spans="1:29" ht="42.75" x14ac:dyDescent="0.2">
      <c r="A1416" s="40">
        <v>235</v>
      </c>
      <c r="B1416" s="40" t="str">
        <f>Source!F1212</f>
        <v>3.20-59-2</v>
      </c>
      <c r="C1416" s="40" t="s">
        <v>1108</v>
      </c>
      <c r="D1416" s="42" t="str">
        <f>Source!H1212</f>
        <v>1 блок</v>
      </c>
      <c r="E1416" s="41">
        <f>Source!I1212</f>
        <v>4</v>
      </c>
      <c r="F1416" s="44"/>
      <c r="G1416" s="43"/>
      <c r="H1416" s="41"/>
      <c r="I1416" s="44"/>
      <c r="J1416" s="41"/>
      <c r="K1416" s="44"/>
      <c r="Q1416">
        <f>Source!X1212</f>
        <v>79.38</v>
      </c>
      <c r="R1416">
        <f>Source!X1213</f>
        <v>4473.33</v>
      </c>
      <c r="S1416">
        <f>Source!Y1212</f>
        <v>44.43</v>
      </c>
      <c r="T1416">
        <f>Source!Y1213</f>
        <v>2503.42</v>
      </c>
      <c r="U1416">
        <f>ROUND((175/100)*ROUND(Source!R1212, 2), 2)</f>
        <v>0.82</v>
      </c>
      <c r="V1416">
        <f>ROUND((0/100)*ROUND(Source!R1213, 2), 2)</f>
        <v>0</v>
      </c>
      <c r="AC1416">
        <v>0</v>
      </c>
    </row>
    <row r="1417" spans="1:29" ht="28.5" x14ac:dyDescent="0.2">
      <c r="A1417" s="40"/>
      <c r="B1417" s="40"/>
      <c r="C1417" s="40" t="s">
        <v>2183</v>
      </c>
      <c r="D1417" s="42"/>
      <c r="E1417" s="41"/>
      <c r="F1417" s="44">
        <f>Source!AO1212</f>
        <v>11.7</v>
      </c>
      <c r="G1417" s="45" t="s">
        <v>2184</v>
      </c>
      <c r="H1417" s="41">
        <f>Source!AV1213</f>
        <v>1.0669999999999999</v>
      </c>
      <c r="I1417" s="44">
        <f>Source!S1212</f>
        <v>72.36</v>
      </c>
      <c r="J1417" s="41">
        <f>IF(Source!BA1213&lt;&gt; 0, Source!BA1213, 1)</f>
        <v>56.35</v>
      </c>
      <c r="K1417" s="44">
        <f>Source!S1213</f>
        <v>4077.49</v>
      </c>
    </row>
    <row r="1418" spans="1:29" ht="28.5" x14ac:dyDescent="0.2">
      <c r="A1418" s="40"/>
      <c r="B1418" s="40"/>
      <c r="C1418" s="40" t="s">
        <v>2185</v>
      </c>
      <c r="D1418" s="42"/>
      <c r="E1418" s="41"/>
      <c r="F1418" s="44">
        <f>Source!AM1212</f>
        <v>0.73</v>
      </c>
      <c r="G1418" s="45" t="s">
        <v>2186</v>
      </c>
      <c r="H1418" s="41">
        <f>Source!AV1213</f>
        <v>1.0669999999999999</v>
      </c>
      <c r="I1418" s="44">
        <f>Source!Q1212</f>
        <v>4.91</v>
      </c>
      <c r="J1418" s="41">
        <f>IF(Source!BB1213&lt;&gt; 0, Source!BB1213, 1)</f>
        <v>14.21</v>
      </c>
      <c r="K1418" s="44">
        <f>Source!Q1213</f>
        <v>69.77</v>
      </c>
    </row>
    <row r="1419" spans="1:29" ht="28.5" x14ac:dyDescent="0.2">
      <c r="A1419" s="40"/>
      <c r="B1419" s="40"/>
      <c r="C1419" s="40" t="s">
        <v>2187</v>
      </c>
      <c r="D1419" s="42"/>
      <c r="E1419" s="41"/>
      <c r="F1419" s="44">
        <f>Source!AN1212</f>
        <v>7.0000000000000007E-2</v>
      </c>
      <c r="G1419" s="45" t="s">
        <v>2186</v>
      </c>
      <c r="H1419" s="41">
        <f>Source!AV1213</f>
        <v>1.0669999999999999</v>
      </c>
      <c r="I1419" s="46">
        <f>Source!R1212</f>
        <v>0.47</v>
      </c>
      <c r="J1419" s="41">
        <f>IF(Source!BS1213&lt;&gt; 0, Source!BS1213, 1)</f>
        <v>56.35</v>
      </c>
      <c r="K1419" s="46">
        <f>Source!R1213</f>
        <v>26.48</v>
      </c>
    </row>
    <row r="1420" spans="1:29" ht="14.25" x14ac:dyDescent="0.2">
      <c r="A1420" s="40"/>
      <c r="B1420" s="40"/>
      <c r="C1420" s="40" t="s">
        <v>2188</v>
      </c>
      <c r="D1420" s="42"/>
      <c r="E1420" s="41"/>
      <c r="F1420" s="44">
        <f>Source!AL1212</f>
        <v>114.23</v>
      </c>
      <c r="G1420" s="45" t="s">
        <v>3</v>
      </c>
      <c r="H1420" s="41">
        <f>Source!AW1213</f>
        <v>1</v>
      </c>
      <c r="I1420" s="44">
        <f>Source!P1212</f>
        <v>456.92</v>
      </c>
      <c r="J1420" s="41">
        <f>IF(Source!BC1213&lt;&gt; 0, Source!BC1213, 1)</f>
        <v>6.34</v>
      </c>
      <c r="K1420" s="44">
        <f>Source!P1213</f>
        <v>2896.87</v>
      </c>
    </row>
    <row r="1421" spans="1:29" ht="14.25" x14ac:dyDescent="0.2">
      <c r="A1421" s="40"/>
      <c r="B1421" s="40"/>
      <c r="C1421" s="40" t="s">
        <v>2189</v>
      </c>
      <c r="D1421" s="42" t="s">
        <v>2190</v>
      </c>
      <c r="E1421" s="41">
        <f>Source!BZ1213</f>
        <v>109</v>
      </c>
      <c r="F1421" s="44"/>
      <c r="G1421" s="43"/>
      <c r="H1421" s="41"/>
      <c r="I1421" s="44">
        <f>SUM(Q1416:Q1420)</f>
        <v>79.38</v>
      </c>
      <c r="J1421" s="41">
        <f>Source!AT1213</f>
        <v>109</v>
      </c>
      <c r="K1421" s="44">
        <f>SUM(R1416:R1420)</f>
        <v>4473.33</v>
      </c>
    </row>
    <row r="1422" spans="1:29" ht="14.25" x14ac:dyDescent="0.2">
      <c r="A1422" s="40"/>
      <c r="B1422" s="40"/>
      <c r="C1422" s="40" t="s">
        <v>2191</v>
      </c>
      <c r="D1422" s="42" t="s">
        <v>2190</v>
      </c>
      <c r="E1422" s="41">
        <f>Source!CA1213</f>
        <v>61</v>
      </c>
      <c r="F1422" s="44"/>
      <c r="G1422" s="43"/>
      <c r="H1422" s="41"/>
      <c r="I1422" s="44">
        <f>SUM(S1416:S1421)</f>
        <v>44.43</v>
      </c>
      <c r="J1422" s="41">
        <f>Source!AU1213</f>
        <v>61</v>
      </c>
      <c r="K1422" s="44">
        <f>SUM(T1416:T1421)</f>
        <v>2503.42</v>
      </c>
    </row>
    <row r="1423" spans="1:29" ht="28.5" x14ac:dyDescent="0.2">
      <c r="A1423" s="47"/>
      <c r="B1423" s="47"/>
      <c r="C1423" s="47" t="s">
        <v>2192</v>
      </c>
      <c r="D1423" s="48" t="s">
        <v>2193</v>
      </c>
      <c r="E1423" s="49">
        <f>Source!AQ1212</f>
        <v>0.89</v>
      </c>
      <c r="F1423" s="50"/>
      <c r="G1423" s="51" t="s">
        <v>2184</v>
      </c>
      <c r="H1423" s="49">
        <f>Source!AV1213</f>
        <v>1.0669999999999999</v>
      </c>
      <c r="I1423" s="50">
        <f>Source!U1212</f>
        <v>5.504055479999999</v>
      </c>
      <c r="J1423" s="49"/>
      <c r="K1423" s="50"/>
    </row>
    <row r="1424" spans="1:29" ht="15" x14ac:dyDescent="0.2">
      <c r="C1424" s="52" t="s">
        <v>2194</v>
      </c>
      <c r="H1424" s="53">
        <f>I1417+I1418+I1420+I1421+I1422+0-0-0</f>
        <v>658</v>
      </c>
      <c r="I1424" s="53"/>
      <c r="J1424" s="53">
        <f>K1417+K1418+K1420+K1421+K1422+0-0-0</f>
        <v>14020.88</v>
      </c>
      <c r="K1424" s="53"/>
    </row>
    <row r="1425" spans="1:29" ht="15" hidden="1" x14ac:dyDescent="0.2">
      <c r="C1425" s="52" t="s">
        <v>2195</v>
      </c>
      <c r="H1425" s="55">
        <f>0+0</f>
        <v>0</v>
      </c>
      <c r="I1425" s="55"/>
      <c r="J1425" s="55">
        <f>0+0</f>
        <v>0</v>
      </c>
      <c r="K1425" s="55"/>
    </row>
    <row r="1426" spans="1:29" ht="15" x14ac:dyDescent="0.2">
      <c r="C1426" s="52" t="s">
        <v>2196</v>
      </c>
      <c r="H1426" s="55">
        <f>I1417+I1418+I1420+I1421+I1422+0</f>
        <v>658</v>
      </c>
      <c r="I1426" s="55"/>
      <c r="J1426" s="55">
        <f>K1417+K1418+K1420+K1421+K1422+0</f>
        <v>14020.88</v>
      </c>
      <c r="K1426" s="55"/>
      <c r="O1426" s="56">
        <f>I1417+I1418+I1420+I1421+I1422+0</f>
        <v>658</v>
      </c>
      <c r="P1426" s="56">
        <f>K1417+K1418+K1420+K1421+K1422+0</f>
        <v>14020.88</v>
      </c>
    </row>
    <row r="1428" spans="1:29" ht="68.25" x14ac:dyDescent="0.2">
      <c r="A1428" s="57">
        <v>236</v>
      </c>
      <c r="B1428" s="57" t="str">
        <f>Source!F1214</f>
        <v>КА, п.125</v>
      </c>
      <c r="C1428" s="57" t="s">
        <v>2347</v>
      </c>
      <c r="D1428" s="58" t="str">
        <f>Source!H1214</f>
        <v>ШТ</v>
      </c>
      <c r="E1428" s="59">
        <f>Source!I1214</f>
        <v>2</v>
      </c>
      <c r="F1428" s="60">
        <f>Source!AL1214</f>
        <v>81869.87999999999</v>
      </c>
      <c r="G1428" s="61" t="s">
        <v>3</v>
      </c>
      <c r="H1428" s="59">
        <f>Source!AW1215</f>
        <v>1</v>
      </c>
      <c r="I1428" s="60">
        <f>Source!P1214</f>
        <v>163739.76</v>
      </c>
      <c r="J1428" s="59">
        <f>IF(Source!BC1215&lt;&gt; 0, Source!BC1215, 1)</f>
        <v>7.57</v>
      </c>
      <c r="K1428" s="60">
        <f>Source!P1215</f>
        <v>1239509.98</v>
      </c>
      <c r="Q1428">
        <f>Source!X1214</f>
        <v>0</v>
      </c>
      <c r="R1428">
        <f>Source!X1215</f>
        <v>0</v>
      </c>
      <c r="S1428">
        <f>Source!Y1214</f>
        <v>0</v>
      </c>
      <c r="T1428">
        <f>Source!Y1215</f>
        <v>0</v>
      </c>
      <c r="U1428">
        <f>ROUND((175/100)*ROUND(Source!R1214, 2), 2)</f>
        <v>0</v>
      </c>
      <c r="V1428">
        <f>ROUND((0/100)*ROUND(Source!R1215, 2), 2)</f>
        <v>0</v>
      </c>
      <c r="AC1428">
        <v>5</v>
      </c>
    </row>
    <row r="1429" spans="1:29" ht="15" x14ac:dyDescent="0.2">
      <c r="A1429" s="62"/>
      <c r="B1429" s="62"/>
      <c r="C1429" s="63" t="s">
        <v>2196</v>
      </c>
      <c r="D1429" s="62"/>
      <c r="E1429" s="62"/>
      <c r="F1429" s="62"/>
      <c r="G1429" s="62"/>
      <c r="H1429" s="64">
        <f>I1428+0</f>
        <v>163739.76</v>
      </c>
      <c r="I1429" s="64"/>
      <c r="J1429" s="64">
        <f>K1428+0</f>
        <v>1239509.98</v>
      </c>
      <c r="K1429" s="64"/>
      <c r="O1429" s="56">
        <f>I1428+0</f>
        <v>163739.76</v>
      </c>
      <c r="P1429" s="56">
        <f>K1428+0</f>
        <v>1239509.98</v>
      </c>
    </row>
    <row r="1431" spans="1:29" ht="68.25" x14ac:dyDescent="0.2">
      <c r="A1431" s="57">
        <v>237</v>
      </c>
      <c r="B1431" s="57" t="str">
        <f>Source!F1216</f>
        <v>КА, п.126</v>
      </c>
      <c r="C1431" s="57" t="s">
        <v>2348</v>
      </c>
      <c r="D1431" s="58" t="str">
        <f>Source!H1216</f>
        <v>ШТ</v>
      </c>
      <c r="E1431" s="59">
        <f>Source!I1216</f>
        <v>2</v>
      </c>
      <c r="F1431" s="60">
        <f>Source!AL1216</f>
        <v>99135.47</v>
      </c>
      <c r="G1431" s="61" t="s">
        <v>3</v>
      </c>
      <c r="H1431" s="59">
        <f>Source!AW1217</f>
        <v>1</v>
      </c>
      <c r="I1431" s="60">
        <f>Source!P1216</f>
        <v>198270.94</v>
      </c>
      <c r="J1431" s="59">
        <f>IF(Source!BC1217&lt;&gt; 0, Source!BC1217, 1)</f>
        <v>7.57</v>
      </c>
      <c r="K1431" s="60">
        <f>Source!P1217</f>
        <v>1500911.02</v>
      </c>
      <c r="Q1431">
        <f>Source!X1216</f>
        <v>0</v>
      </c>
      <c r="R1431">
        <f>Source!X1217</f>
        <v>0</v>
      </c>
      <c r="S1431">
        <f>Source!Y1216</f>
        <v>0</v>
      </c>
      <c r="T1431">
        <f>Source!Y1217</f>
        <v>0</v>
      </c>
      <c r="U1431">
        <f>ROUND((175/100)*ROUND(Source!R1216, 2), 2)</f>
        <v>0</v>
      </c>
      <c r="V1431">
        <f>ROUND((0/100)*ROUND(Source!R1217, 2), 2)</f>
        <v>0</v>
      </c>
      <c r="AC1431">
        <v>5</v>
      </c>
    </row>
    <row r="1432" spans="1:29" ht="15" x14ac:dyDescent="0.2">
      <c r="A1432" s="62"/>
      <c r="B1432" s="62"/>
      <c r="C1432" s="63" t="s">
        <v>2196</v>
      </c>
      <c r="D1432" s="62"/>
      <c r="E1432" s="62"/>
      <c r="F1432" s="62"/>
      <c r="G1432" s="62"/>
      <c r="H1432" s="64">
        <f>I1431+0</f>
        <v>198270.94</v>
      </c>
      <c r="I1432" s="64"/>
      <c r="J1432" s="64">
        <f>K1431+0</f>
        <v>1500911.02</v>
      </c>
      <c r="K1432" s="64"/>
      <c r="O1432" s="56">
        <f>I1431+0</f>
        <v>198270.94</v>
      </c>
      <c r="P1432" s="56">
        <f>K1431+0</f>
        <v>1500911.02</v>
      </c>
    </row>
    <row r="1434" spans="1:29" ht="42.75" x14ac:dyDescent="0.2">
      <c r="A1434" s="40">
        <v>238</v>
      </c>
      <c r="B1434" s="40" t="str">
        <f>Source!F1218</f>
        <v>3.20-58-2</v>
      </c>
      <c r="C1434" s="40" t="s">
        <v>1120</v>
      </c>
      <c r="D1434" s="42" t="str">
        <f>Source!H1218</f>
        <v>1 блок</v>
      </c>
      <c r="E1434" s="41">
        <f>Source!I1218</f>
        <v>19</v>
      </c>
      <c r="F1434" s="44"/>
      <c r="G1434" s="43"/>
      <c r="H1434" s="41"/>
      <c r="I1434" s="44"/>
      <c r="J1434" s="41"/>
      <c r="K1434" s="44"/>
      <c r="Q1434">
        <f>Source!X1218</f>
        <v>2900.14</v>
      </c>
      <c r="R1434">
        <f>Source!X1219</f>
        <v>163422.96</v>
      </c>
      <c r="S1434">
        <f>Source!Y1218</f>
        <v>1623.01</v>
      </c>
      <c r="T1434">
        <f>Source!Y1219</f>
        <v>91456.89</v>
      </c>
      <c r="U1434">
        <f>ROUND((175/100)*ROUND(Source!R1218, 2), 2)</f>
        <v>2.8</v>
      </c>
      <c r="V1434">
        <f>ROUND((0/100)*ROUND(Source!R1219, 2), 2)</f>
        <v>0</v>
      </c>
      <c r="AC1434">
        <v>0</v>
      </c>
    </row>
    <row r="1435" spans="1:29" x14ac:dyDescent="0.2">
      <c r="C1435" s="66" t="str">
        <f>"Объем: "&amp;Source!I1218&amp;"=3+"&amp;"4+"&amp;"7+"&amp;"5"</f>
        <v>Объем: 19=3+4+7+5</v>
      </c>
    </row>
    <row r="1436" spans="1:29" ht="28.5" x14ac:dyDescent="0.2">
      <c r="A1436" s="40"/>
      <c r="B1436" s="40"/>
      <c r="C1436" s="40" t="s">
        <v>2183</v>
      </c>
      <c r="D1436" s="42"/>
      <c r="E1436" s="41"/>
      <c r="F1436" s="44">
        <f>Source!AO1218</f>
        <v>90.52</v>
      </c>
      <c r="G1436" s="45" t="s">
        <v>2184</v>
      </c>
      <c r="H1436" s="41">
        <f>Source!AV1219</f>
        <v>1.0669999999999999</v>
      </c>
      <c r="I1436" s="44">
        <f>Source!S1218</f>
        <v>2659.08</v>
      </c>
      <c r="J1436" s="41">
        <f>IF(Source!BA1219&lt;&gt; 0, Source!BA1219, 1)</f>
        <v>56.35</v>
      </c>
      <c r="K1436" s="44">
        <f>Source!S1219</f>
        <v>149839.16</v>
      </c>
    </row>
    <row r="1437" spans="1:29" ht="28.5" x14ac:dyDescent="0.2">
      <c r="A1437" s="40"/>
      <c r="B1437" s="40"/>
      <c r="C1437" s="40" t="s">
        <v>2185</v>
      </c>
      <c r="D1437" s="42"/>
      <c r="E1437" s="41"/>
      <c r="F1437" s="44">
        <f>Source!AM1218</f>
        <v>0.89</v>
      </c>
      <c r="G1437" s="45" t="s">
        <v>2186</v>
      </c>
      <c r="H1437" s="41">
        <f>Source!AV1219</f>
        <v>1.0669999999999999</v>
      </c>
      <c r="I1437" s="44">
        <f>Source!Q1218</f>
        <v>28.42</v>
      </c>
      <c r="J1437" s="41">
        <f>IF(Source!BB1219&lt;&gt; 0, Source!BB1219, 1)</f>
        <v>12.6</v>
      </c>
      <c r="K1437" s="44">
        <f>Source!Q1219</f>
        <v>358.09</v>
      </c>
    </row>
    <row r="1438" spans="1:29" ht="28.5" x14ac:dyDescent="0.2">
      <c r="A1438" s="40"/>
      <c r="B1438" s="40"/>
      <c r="C1438" s="40" t="s">
        <v>2187</v>
      </c>
      <c r="D1438" s="42"/>
      <c r="E1438" s="41"/>
      <c r="F1438" s="44">
        <f>Source!AN1218</f>
        <v>0.05</v>
      </c>
      <c r="G1438" s="45" t="s">
        <v>2186</v>
      </c>
      <c r="H1438" s="41">
        <f>Source!AV1219</f>
        <v>1.0669999999999999</v>
      </c>
      <c r="I1438" s="46">
        <f>Source!R1218</f>
        <v>1.6</v>
      </c>
      <c r="J1438" s="41">
        <f>IF(Source!BS1219&lt;&gt; 0, Source!BS1219, 1)</f>
        <v>56.35</v>
      </c>
      <c r="K1438" s="46">
        <f>Source!R1219</f>
        <v>90.16</v>
      </c>
    </row>
    <row r="1439" spans="1:29" ht="14.25" x14ac:dyDescent="0.2">
      <c r="A1439" s="40"/>
      <c r="B1439" s="40"/>
      <c r="C1439" s="40" t="s">
        <v>2188</v>
      </c>
      <c r="D1439" s="42"/>
      <c r="E1439" s="41"/>
      <c r="F1439" s="44">
        <f>Source!AL1218</f>
        <v>335.12</v>
      </c>
      <c r="G1439" s="45" t="s">
        <v>3</v>
      </c>
      <c r="H1439" s="41">
        <f>Source!AW1219</f>
        <v>1</v>
      </c>
      <c r="I1439" s="44">
        <f>Source!P1218</f>
        <v>6367.28</v>
      </c>
      <c r="J1439" s="41">
        <f>IF(Source!BC1219&lt;&gt; 0, Source!BC1219, 1)</f>
        <v>8.1300000000000008</v>
      </c>
      <c r="K1439" s="44">
        <f>Source!P1219</f>
        <v>51765.99</v>
      </c>
    </row>
    <row r="1440" spans="1:29" ht="14.25" x14ac:dyDescent="0.2">
      <c r="A1440" s="40"/>
      <c r="B1440" s="40"/>
      <c r="C1440" s="40" t="s">
        <v>2189</v>
      </c>
      <c r="D1440" s="42" t="s">
        <v>2190</v>
      </c>
      <c r="E1440" s="41">
        <f>Source!BZ1219</f>
        <v>109</v>
      </c>
      <c r="F1440" s="44"/>
      <c r="G1440" s="43"/>
      <c r="H1440" s="41"/>
      <c r="I1440" s="44">
        <f>SUM(Q1434:Q1439)</f>
        <v>2900.14</v>
      </c>
      <c r="J1440" s="41">
        <f>Source!AT1219</f>
        <v>109</v>
      </c>
      <c r="K1440" s="44">
        <f>SUM(R1434:R1439)</f>
        <v>163422.96</v>
      </c>
    </row>
    <row r="1441" spans="1:29" ht="14.25" x14ac:dyDescent="0.2">
      <c r="A1441" s="40"/>
      <c r="B1441" s="40"/>
      <c r="C1441" s="40" t="s">
        <v>2191</v>
      </c>
      <c r="D1441" s="42" t="s">
        <v>2190</v>
      </c>
      <c r="E1441" s="41">
        <f>Source!CA1219</f>
        <v>61</v>
      </c>
      <c r="F1441" s="44"/>
      <c r="G1441" s="43"/>
      <c r="H1441" s="41"/>
      <c r="I1441" s="44">
        <f>SUM(S1434:S1440)</f>
        <v>1623.01</v>
      </c>
      <c r="J1441" s="41">
        <f>Source!AU1219</f>
        <v>61</v>
      </c>
      <c r="K1441" s="44">
        <f>SUM(T1434:T1440)</f>
        <v>91456.89</v>
      </c>
    </row>
    <row r="1442" spans="1:29" ht="28.5" x14ac:dyDescent="0.2">
      <c r="A1442" s="47"/>
      <c r="B1442" s="47"/>
      <c r="C1442" s="47" t="s">
        <v>2192</v>
      </c>
      <c r="D1442" s="48" t="s">
        <v>2193</v>
      </c>
      <c r="E1442" s="49">
        <f>Source!AQ1218</f>
        <v>7</v>
      </c>
      <c r="F1442" s="50"/>
      <c r="G1442" s="51" t="s">
        <v>2184</v>
      </c>
      <c r="H1442" s="49">
        <f>Source!AV1219</f>
        <v>1.0669999999999999</v>
      </c>
      <c r="I1442" s="50">
        <f>Source!U1218</f>
        <v>205.62903899999998</v>
      </c>
      <c r="J1442" s="49"/>
      <c r="K1442" s="50"/>
    </row>
    <row r="1443" spans="1:29" ht="15" x14ac:dyDescent="0.2">
      <c r="C1443" s="52" t="s">
        <v>2194</v>
      </c>
      <c r="H1443" s="53">
        <f>I1436+I1437+I1439+I1440+I1441+0-0-0</f>
        <v>13577.929999999998</v>
      </c>
      <c r="I1443" s="53"/>
      <c r="J1443" s="53">
        <f>K1436+K1437+K1439+K1440+K1441+0-0-0</f>
        <v>456843.08999999997</v>
      </c>
      <c r="K1443" s="53"/>
    </row>
    <row r="1444" spans="1:29" ht="15" hidden="1" x14ac:dyDescent="0.2">
      <c r="C1444" s="52" t="s">
        <v>2195</v>
      </c>
      <c r="H1444" s="55">
        <f>0+0</f>
        <v>0</v>
      </c>
      <c r="I1444" s="55"/>
      <c r="J1444" s="55">
        <f>0+0</f>
        <v>0</v>
      </c>
      <c r="K1444" s="55"/>
    </row>
    <row r="1445" spans="1:29" ht="15" x14ac:dyDescent="0.2">
      <c r="C1445" s="52" t="s">
        <v>2196</v>
      </c>
      <c r="H1445" s="55">
        <f>I1436+I1437+I1439+I1440+I1441+0</f>
        <v>13577.929999999998</v>
      </c>
      <c r="I1445" s="55"/>
      <c r="J1445" s="55">
        <f>K1436+K1437+K1439+K1440+K1441+0</f>
        <v>456843.08999999997</v>
      </c>
      <c r="K1445" s="55"/>
      <c r="O1445" s="56">
        <f>I1436+I1437+I1439+I1440+I1441+0</f>
        <v>13577.929999999998</v>
      </c>
      <c r="P1445" s="56">
        <f>K1436+K1437+K1439+K1440+K1441+0</f>
        <v>456843.08999999997</v>
      </c>
    </row>
    <row r="1447" spans="1:29" ht="96.75" x14ac:dyDescent="0.2">
      <c r="A1447" s="57">
        <v>239</v>
      </c>
      <c r="B1447" s="57" t="str">
        <f>Source!F1220</f>
        <v>КА, п.127</v>
      </c>
      <c r="C1447" s="57" t="s">
        <v>2349</v>
      </c>
      <c r="D1447" s="58" t="str">
        <f>Source!H1220</f>
        <v>ШТ</v>
      </c>
      <c r="E1447" s="59">
        <f>Source!I1220</f>
        <v>4</v>
      </c>
      <c r="F1447" s="60">
        <f>Source!AL1220</f>
        <v>111622.28</v>
      </c>
      <c r="G1447" s="61" t="s">
        <v>3</v>
      </c>
      <c r="H1447" s="59">
        <f>Source!AW1221</f>
        <v>1</v>
      </c>
      <c r="I1447" s="60">
        <f>Source!P1220</f>
        <v>446489.12</v>
      </c>
      <c r="J1447" s="59">
        <f>IF(Source!BC1221&lt;&gt; 0, Source!BC1221, 1)</f>
        <v>7.57</v>
      </c>
      <c r="K1447" s="60">
        <f>Source!P1221</f>
        <v>3379922.64</v>
      </c>
      <c r="Q1447">
        <f>Source!X1220</f>
        <v>0</v>
      </c>
      <c r="R1447">
        <f>Source!X1221</f>
        <v>0</v>
      </c>
      <c r="S1447">
        <f>Source!Y1220</f>
        <v>0</v>
      </c>
      <c r="T1447">
        <f>Source!Y1221</f>
        <v>0</v>
      </c>
      <c r="U1447">
        <f>ROUND((175/100)*ROUND(Source!R1220, 2), 2)</f>
        <v>0</v>
      </c>
      <c r="V1447">
        <f>ROUND((0/100)*ROUND(Source!R1221, 2), 2)</f>
        <v>0</v>
      </c>
      <c r="AC1447">
        <v>5</v>
      </c>
    </row>
    <row r="1448" spans="1:29" ht="15" x14ac:dyDescent="0.2">
      <c r="A1448" s="62"/>
      <c r="B1448" s="62"/>
      <c r="C1448" s="63" t="s">
        <v>2196</v>
      </c>
      <c r="D1448" s="62"/>
      <c r="E1448" s="62"/>
      <c r="F1448" s="62"/>
      <c r="G1448" s="62"/>
      <c r="H1448" s="64">
        <f>I1447+0</f>
        <v>446489.12</v>
      </c>
      <c r="I1448" s="64"/>
      <c r="J1448" s="64">
        <f>K1447+0</f>
        <v>3379922.64</v>
      </c>
      <c r="K1448" s="64"/>
      <c r="O1448" s="56">
        <f>I1447+0</f>
        <v>446489.12</v>
      </c>
      <c r="P1448" s="56">
        <f>K1447+0</f>
        <v>3379922.64</v>
      </c>
    </row>
    <row r="1450" spans="1:29" ht="96.75" x14ac:dyDescent="0.2">
      <c r="A1450" s="57">
        <v>240</v>
      </c>
      <c r="B1450" s="57" t="str">
        <f>Source!F1222</f>
        <v>КА, п.128</v>
      </c>
      <c r="C1450" s="57" t="s">
        <v>2350</v>
      </c>
      <c r="D1450" s="58" t="str">
        <f>Source!H1222</f>
        <v>ШТ</v>
      </c>
      <c r="E1450" s="59">
        <f>Source!I1222</f>
        <v>3</v>
      </c>
      <c r="F1450" s="60">
        <f>Source!AL1222</f>
        <v>48728.509999999995</v>
      </c>
      <c r="G1450" s="61" t="s">
        <v>3</v>
      </c>
      <c r="H1450" s="59">
        <f>Source!AW1223</f>
        <v>1</v>
      </c>
      <c r="I1450" s="60">
        <f>Source!P1222</f>
        <v>146185.53</v>
      </c>
      <c r="J1450" s="59">
        <f>IF(Source!BC1223&lt;&gt; 0, Source!BC1223, 1)</f>
        <v>7.57</v>
      </c>
      <c r="K1450" s="60">
        <f>Source!P1223</f>
        <v>1106624.46</v>
      </c>
      <c r="Q1450">
        <f>Source!X1222</f>
        <v>0</v>
      </c>
      <c r="R1450">
        <f>Source!X1223</f>
        <v>0</v>
      </c>
      <c r="S1450">
        <f>Source!Y1222</f>
        <v>0</v>
      </c>
      <c r="T1450">
        <f>Source!Y1223</f>
        <v>0</v>
      </c>
      <c r="U1450">
        <f>ROUND((175/100)*ROUND(Source!R1222, 2), 2)</f>
        <v>0</v>
      </c>
      <c r="V1450">
        <f>ROUND((0/100)*ROUND(Source!R1223, 2), 2)</f>
        <v>0</v>
      </c>
      <c r="AC1450">
        <v>5</v>
      </c>
    </row>
    <row r="1451" spans="1:29" ht="15" x14ac:dyDescent="0.2">
      <c r="A1451" s="62"/>
      <c r="B1451" s="62"/>
      <c r="C1451" s="63" t="s">
        <v>2196</v>
      </c>
      <c r="D1451" s="62"/>
      <c r="E1451" s="62"/>
      <c r="F1451" s="62"/>
      <c r="G1451" s="62"/>
      <c r="H1451" s="64">
        <f>I1450+0</f>
        <v>146185.53</v>
      </c>
      <c r="I1451" s="64"/>
      <c r="J1451" s="64">
        <f>K1450+0</f>
        <v>1106624.46</v>
      </c>
      <c r="K1451" s="64"/>
      <c r="O1451" s="56">
        <f>I1450+0</f>
        <v>146185.53</v>
      </c>
      <c r="P1451" s="56">
        <f>K1450+0</f>
        <v>1106624.46</v>
      </c>
    </row>
    <row r="1453" spans="1:29" ht="96.75" x14ac:dyDescent="0.2">
      <c r="A1453" s="57">
        <v>241</v>
      </c>
      <c r="B1453" s="57" t="str">
        <f>Source!F1224</f>
        <v>КА, п.129</v>
      </c>
      <c r="C1453" s="57" t="s">
        <v>2351</v>
      </c>
      <c r="D1453" s="58" t="str">
        <f>Source!H1224</f>
        <v>ШТ</v>
      </c>
      <c r="E1453" s="59">
        <f>Source!I1224</f>
        <v>7</v>
      </c>
      <c r="F1453" s="60">
        <f>Source!AL1224</f>
        <v>22065.74</v>
      </c>
      <c r="G1453" s="61" t="s">
        <v>3</v>
      </c>
      <c r="H1453" s="59">
        <f>Source!AW1225</f>
        <v>1</v>
      </c>
      <c r="I1453" s="60">
        <f>Source!P1224</f>
        <v>154460.18</v>
      </c>
      <c r="J1453" s="59">
        <f>IF(Source!BC1225&lt;&gt; 0, Source!BC1225, 1)</f>
        <v>7.57</v>
      </c>
      <c r="K1453" s="60">
        <f>Source!P1225</f>
        <v>1169263.56</v>
      </c>
      <c r="Q1453">
        <f>Source!X1224</f>
        <v>0</v>
      </c>
      <c r="R1453">
        <f>Source!X1225</f>
        <v>0</v>
      </c>
      <c r="S1453">
        <f>Source!Y1224</f>
        <v>0</v>
      </c>
      <c r="T1453">
        <f>Source!Y1225</f>
        <v>0</v>
      </c>
      <c r="U1453">
        <f>ROUND((175/100)*ROUND(Source!R1224, 2), 2)</f>
        <v>0</v>
      </c>
      <c r="V1453">
        <f>ROUND((0/100)*ROUND(Source!R1225, 2), 2)</f>
        <v>0</v>
      </c>
      <c r="AC1453">
        <v>5</v>
      </c>
    </row>
    <row r="1454" spans="1:29" ht="15" x14ac:dyDescent="0.2">
      <c r="A1454" s="62"/>
      <c r="B1454" s="62"/>
      <c r="C1454" s="63" t="s">
        <v>2196</v>
      </c>
      <c r="D1454" s="62"/>
      <c r="E1454" s="62"/>
      <c r="F1454" s="62"/>
      <c r="G1454" s="62"/>
      <c r="H1454" s="64">
        <f>I1453+0</f>
        <v>154460.18</v>
      </c>
      <c r="I1454" s="64"/>
      <c r="J1454" s="64">
        <f>K1453+0</f>
        <v>1169263.56</v>
      </c>
      <c r="K1454" s="64"/>
      <c r="O1454" s="56">
        <f>I1453+0</f>
        <v>154460.18</v>
      </c>
      <c r="P1454" s="56">
        <f>K1453+0</f>
        <v>1169263.56</v>
      </c>
    </row>
    <row r="1456" spans="1:29" ht="96.75" x14ac:dyDescent="0.2">
      <c r="A1456" s="57">
        <v>242</v>
      </c>
      <c r="B1456" s="57" t="str">
        <f>Source!F1226</f>
        <v>КА, п.130</v>
      </c>
      <c r="C1456" s="57" t="s">
        <v>2352</v>
      </c>
      <c r="D1456" s="58" t="str">
        <f>Source!H1226</f>
        <v>ШТ</v>
      </c>
      <c r="E1456" s="59">
        <f>Source!I1226</f>
        <v>5</v>
      </c>
      <c r="F1456" s="60">
        <f>Source!AL1226</f>
        <v>23263.109999999997</v>
      </c>
      <c r="G1456" s="61" t="s">
        <v>3</v>
      </c>
      <c r="H1456" s="59">
        <f>Source!AW1227</f>
        <v>1</v>
      </c>
      <c r="I1456" s="60">
        <f>Source!P1226</f>
        <v>116315.55</v>
      </c>
      <c r="J1456" s="59">
        <f>IF(Source!BC1227&lt;&gt; 0, Source!BC1227, 1)</f>
        <v>7.57</v>
      </c>
      <c r="K1456" s="60">
        <f>Source!P1227</f>
        <v>880508.71</v>
      </c>
      <c r="Q1456">
        <f>Source!X1226</f>
        <v>0</v>
      </c>
      <c r="R1456">
        <f>Source!X1227</f>
        <v>0</v>
      </c>
      <c r="S1456">
        <f>Source!Y1226</f>
        <v>0</v>
      </c>
      <c r="T1456">
        <f>Source!Y1227</f>
        <v>0</v>
      </c>
      <c r="U1456">
        <f>ROUND((175/100)*ROUND(Source!R1226, 2), 2)</f>
        <v>0</v>
      </c>
      <c r="V1456">
        <f>ROUND((0/100)*ROUND(Source!R1227, 2), 2)</f>
        <v>0</v>
      </c>
      <c r="AC1456">
        <v>5</v>
      </c>
    </row>
    <row r="1457" spans="1:29" ht="15" x14ac:dyDescent="0.2">
      <c r="A1457" s="62"/>
      <c r="B1457" s="62"/>
      <c r="C1457" s="63" t="s">
        <v>2196</v>
      </c>
      <c r="D1457" s="62"/>
      <c r="E1457" s="62"/>
      <c r="F1457" s="62"/>
      <c r="G1457" s="62"/>
      <c r="H1457" s="64">
        <f>I1456+0</f>
        <v>116315.55</v>
      </c>
      <c r="I1457" s="64"/>
      <c r="J1457" s="64">
        <f>K1456+0</f>
        <v>880508.71</v>
      </c>
      <c r="K1457" s="64"/>
      <c r="O1457" s="56">
        <f>I1456+0</f>
        <v>116315.55</v>
      </c>
      <c r="P1457" s="56">
        <f>K1456+0</f>
        <v>880508.71</v>
      </c>
    </row>
    <row r="1460" spans="1:29" ht="15" x14ac:dyDescent="0.25">
      <c r="A1460" s="65" t="str">
        <f>CONCATENATE("Итого по подразделу: ",IF(Source!G1229&lt;&gt;"Новый подраздел", Source!G1229, ""))</f>
        <v>Итого по подразделу: VRF системы</v>
      </c>
      <c r="B1460" s="65"/>
      <c r="C1460" s="65"/>
      <c r="D1460" s="65"/>
      <c r="E1460" s="65"/>
      <c r="F1460" s="65"/>
      <c r="G1460" s="65"/>
      <c r="H1460" s="55">
        <f>SUM(O1415:O1459)</f>
        <v>1239697.01</v>
      </c>
      <c r="I1460" s="54"/>
      <c r="J1460" s="55">
        <f>SUM(P1415:P1459)</f>
        <v>9747604.3399999999</v>
      </c>
      <c r="K1460" s="54"/>
    </row>
    <row r="1461" spans="1:29" hidden="1" x14ac:dyDescent="0.2">
      <c r="A1461" t="s">
        <v>2216</v>
      </c>
      <c r="I1461">
        <f>SUM(W1415:W1460)</f>
        <v>0</v>
      </c>
      <c r="J1461">
        <f>SUM(X1415:X1460)</f>
        <v>0</v>
      </c>
    </row>
    <row r="1462" spans="1:29" hidden="1" x14ac:dyDescent="0.2">
      <c r="A1462" t="s">
        <v>2217</v>
      </c>
      <c r="I1462">
        <f>SUM(Y1415:Y1461)</f>
        <v>0</v>
      </c>
      <c r="J1462">
        <f>SUM(Z1415:Z1461)</f>
        <v>0</v>
      </c>
    </row>
    <row r="1464" spans="1:29" ht="16.5" x14ac:dyDescent="0.2">
      <c r="A1464" s="39" t="str">
        <f>CONCATENATE("Подраздел: ",IF(Source!G1259&lt;&gt;"Новый подраздел", Source!G1259, ""))</f>
        <v>Подраздел: Сплит система AC105S2LH1FA/1U105S1LS1FA</v>
      </c>
      <c r="B1464" s="39"/>
      <c r="C1464" s="39"/>
      <c r="D1464" s="39"/>
      <c r="E1464" s="39"/>
      <c r="F1464" s="39"/>
      <c r="G1464" s="39"/>
      <c r="H1464" s="39"/>
      <c r="I1464" s="39"/>
      <c r="J1464" s="39"/>
      <c r="K1464" s="39"/>
    </row>
    <row r="1465" spans="1:29" ht="42.75" x14ac:dyDescent="0.2">
      <c r="A1465" s="40">
        <v>243</v>
      </c>
      <c r="B1465" s="40" t="str">
        <f>Source!F1263</f>
        <v>3.20-59-2</v>
      </c>
      <c r="C1465" s="40" t="s">
        <v>1108</v>
      </c>
      <c r="D1465" s="42" t="str">
        <f>Source!H1263</f>
        <v>1 блок</v>
      </c>
      <c r="E1465" s="41">
        <f>Source!I1263</f>
        <v>8</v>
      </c>
      <c r="F1465" s="44"/>
      <c r="G1465" s="43"/>
      <c r="H1465" s="41"/>
      <c r="I1465" s="44"/>
      <c r="J1465" s="41"/>
      <c r="K1465" s="44"/>
      <c r="Q1465">
        <f>Source!X1263</f>
        <v>158.76</v>
      </c>
      <c r="R1465">
        <f>Source!X1264</f>
        <v>8946.0400000000009</v>
      </c>
      <c r="S1465">
        <f>Source!Y1263</f>
        <v>88.85</v>
      </c>
      <c r="T1465">
        <f>Source!Y1264</f>
        <v>5006.5</v>
      </c>
      <c r="U1465">
        <f>ROUND((175/100)*ROUND(Source!R1263, 2), 2)</f>
        <v>1.65</v>
      </c>
      <c r="V1465">
        <f>ROUND((0/100)*ROUND(Source!R1264, 2), 2)</f>
        <v>0</v>
      </c>
      <c r="AC1465">
        <v>0</v>
      </c>
    </row>
    <row r="1466" spans="1:29" ht="28.5" x14ac:dyDescent="0.2">
      <c r="A1466" s="40"/>
      <c r="B1466" s="40"/>
      <c r="C1466" s="40" t="s">
        <v>2183</v>
      </c>
      <c r="D1466" s="42"/>
      <c r="E1466" s="41"/>
      <c r="F1466" s="44">
        <f>Source!AO1263</f>
        <v>11.7</v>
      </c>
      <c r="G1466" s="45" t="s">
        <v>2184</v>
      </c>
      <c r="H1466" s="41">
        <f>Source!AV1264</f>
        <v>1.0669999999999999</v>
      </c>
      <c r="I1466" s="44">
        <f>Source!S1263</f>
        <v>144.71</v>
      </c>
      <c r="J1466" s="41">
        <f>IF(Source!BA1264&lt;&gt; 0, Source!BA1264, 1)</f>
        <v>56.35</v>
      </c>
      <c r="K1466" s="44">
        <f>Source!S1264</f>
        <v>8154.41</v>
      </c>
    </row>
    <row r="1467" spans="1:29" ht="28.5" x14ac:dyDescent="0.2">
      <c r="A1467" s="40"/>
      <c r="B1467" s="40"/>
      <c r="C1467" s="40" t="s">
        <v>2185</v>
      </c>
      <c r="D1467" s="42"/>
      <c r="E1467" s="41"/>
      <c r="F1467" s="44">
        <f>Source!AM1263</f>
        <v>0.73</v>
      </c>
      <c r="G1467" s="45" t="s">
        <v>2186</v>
      </c>
      <c r="H1467" s="41">
        <f>Source!AV1264</f>
        <v>1.0669999999999999</v>
      </c>
      <c r="I1467" s="44">
        <f>Source!Q1263</f>
        <v>9.81</v>
      </c>
      <c r="J1467" s="41">
        <f>IF(Source!BB1264&lt;&gt; 0, Source!BB1264, 1)</f>
        <v>14.21</v>
      </c>
      <c r="K1467" s="44">
        <f>Source!Q1264</f>
        <v>139.4</v>
      </c>
    </row>
    <row r="1468" spans="1:29" ht="28.5" x14ac:dyDescent="0.2">
      <c r="A1468" s="40"/>
      <c r="B1468" s="40"/>
      <c r="C1468" s="40" t="s">
        <v>2187</v>
      </c>
      <c r="D1468" s="42"/>
      <c r="E1468" s="41"/>
      <c r="F1468" s="44">
        <f>Source!AN1263</f>
        <v>7.0000000000000007E-2</v>
      </c>
      <c r="G1468" s="45" t="s">
        <v>2186</v>
      </c>
      <c r="H1468" s="41">
        <f>Source!AV1264</f>
        <v>1.0669999999999999</v>
      </c>
      <c r="I1468" s="46">
        <f>Source!R1263</f>
        <v>0.94</v>
      </c>
      <c r="J1468" s="41">
        <f>IF(Source!BS1264&lt;&gt; 0, Source!BS1264, 1)</f>
        <v>56.35</v>
      </c>
      <c r="K1468" s="46">
        <f>Source!R1264</f>
        <v>52.97</v>
      </c>
    </row>
    <row r="1469" spans="1:29" ht="14.25" x14ac:dyDescent="0.2">
      <c r="A1469" s="40"/>
      <c r="B1469" s="40"/>
      <c r="C1469" s="40" t="s">
        <v>2188</v>
      </c>
      <c r="D1469" s="42"/>
      <c r="E1469" s="41"/>
      <c r="F1469" s="44">
        <f>Source!AL1263</f>
        <v>114.23</v>
      </c>
      <c r="G1469" s="45" t="s">
        <v>3</v>
      </c>
      <c r="H1469" s="41">
        <f>Source!AW1264</f>
        <v>1</v>
      </c>
      <c r="I1469" s="44">
        <f>Source!P1263</f>
        <v>913.84</v>
      </c>
      <c r="J1469" s="41">
        <f>IF(Source!BC1264&lt;&gt; 0, Source!BC1264, 1)</f>
        <v>6.34</v>
      </c>
      <c r="K1469" s="44">
        <f>Source!P1264</f>
        <v>5793.75</v>
      </c>
    </row>
    <row r="1470" spans="1:29" ht="14.25" x14ac:dyDescent="0.2">
      <c r="A1470" s="40"/>
      <c r="B1470" s="40"/>
      <c r="C1470" s="40" t="s">
        <v>2189</v>
      </c>
      <c r="D1470" s="42" t="s">
        <v>2190</v>
      </c>
      <c r="E1470" s="41">
        <f>Source!BZ1264</f>
        <v>109</v>
      </c>
      <c r="F1470" s="44"/>
      <c r="G1470" s="43"/>
      <c r="H1470" s="41"/>
      <c r="I1470" s="44">
        <f>SUM(Q1465:Q1469)</f>
        <v>158.76</v>
      </c>
      <c r="J1470" s="41">
        <f>Source!AT1264</f>
        <v>109</v>
      </c>
      <c r="K1470" s="44">
        <f>SUM(R1465:R1469)</f>
        <v>8946.0400000000009</v>
      </c>
    </row>
    <row r="1471" spans="1:29" ht="14.25" x14ac:dyDescent="0.2">
      <c r="A1471" s="40"/>
      <c r="B1471" s="40"/>
      <c r="C1471" s="40" t="s">
        <v>2191</v>
      </c>
      <c r="D1471" s="42" t="s">
        <v>2190</v>
      </c>
      <c r="E1471" s="41">
        <f>Source!CA1264</f>
        <v>61</v>
      </c>
      <c r="F1471" s="44"/>
      <c r="G1471" s="43"/>
      <c r="H1471" s="41"/>
      <c r="I1471" s="44">
        <f>SUM(S1465:S1470)</f>
        <v>88.85</v>
      </c>
      <c r="J1471" s="41">
        <f>Source!AU1264</f>
        <v>61</v>
      </c>
      <c r="K1471" s="44">
        <f>SUM(T1465:T1470)</f>
        <v>5006.5</v>
      </c>
    </row>
    <row r="1472" spans="1:29" ht="28.5" x14ac:dyDescent="0.2">
      <c r="A1472" s="47"/>
      <c r="B1472" s="47"/>
      <c r="C1472" s="47" t="s">
        <v>2192</v>
      </c>
      <c r="D1472" s="48" t="s">
        <v>2193</v>
      </c>
      <c r="E1472" s="49">
        <f>Source!AQ1263</f>
        <v>0.89</v>
      </c>
      <c r="F1472" s="50"/>
      <c r="G1472" s="51" t="s">
        <v>2184</v>
      </c>
      <c r="H1472" s="49">
        <f>Source!AV1264</f>
        <v>1.0669999999999999</v>
      </c>
      <c r="I1472" s="50">
        <f>Source!U1263</f>
        <v>11.008110959999998</v>
      </c>
      <c r="J1472" s="49"/>
      <c r="K1472" s="50"/>
    </row>
    <row r="1473" spans="1:29" ht="15" x14ac:dyDescent="0.2">
      <c r="C1473" s="52" t="s">
        <v>2194</v>
      </c>
      <c r="H1473" s="53">
        <f>I1466+I1467+I1469+I1470+I1471+0-0-0</f>
        <v>1315.97</v>
      </c>
      <c r="I1473" s="53"/>
      <c r="J1473" s="53">
        <f>K1466+K1467+K1469+K1470+K1471+0-0-0</f>
        <v>28040.1</v>
      </c>
      <c r="K1473" s="53"/>
    </row>
    <row r="1474" spans="1:29" ht="15" hidden="1" x14ac:dyDescent="0.2">
      <c r="C1474" s="52" t="s">
        <v>2195</v>
      </c>
      <c r="H1474" s="55">
        <f>0+0</f>
        <v>0</v>
      </c>
      <c r="I1474" s="55"/>
      <c r="J1474" s="55">
        <f>0+0</f>
        <v>0</v>
      </c>
      <c r="K1474" s="55"/>
    </row>
    <row r="1475" spans="1:29" ht="15" x14ac:dyDescent="0.2">
      <c r="C1475" s="52" t="s">
        <v>2196</v>
      </c>
      <c r="H1475" s="55">
        <f>I1466+I1467+I1469+I1470+I1471+0</f>
        <v>1315.97</v>
      </c>
      <c r="I1475" s="55"/>
      <c r="J1475" s="55">
        <f>K1466+K1467+K1469+K1470+K1471+0</f>
        <v>28040.1</v>
      </c>
      <c r="K1475" s="55"/>
      <c r="O1475" s="56">
        <f>I1466+I1467+I1469+I1470+I1471+0</f>
        <v>1315.97</v>
      </c>
      <c r="P1475" s="56">
        <f>K1466+K1467+K1469+K1470+K1471+0</f>
        <v>28040.1</v>
      </c>
    </row>
    <row r="1477" spans="1:29" ht="42.75" x14ac:dyDescent="0.2">
      <c r="A1477" s="40">
        <v>244</v>
      </c>
      <c r="B1477" s="40" t="str">
        <f>Source!F1265</f>
        <v>3.20-58-2</v>
      </c>
      <c r="C1477" s="40" t="s">
        <v>1120</v>
      </c>
      <c r="D1477" s="42" t="str">
        <f>Source!H1265</f>
        <v>1 блок</v>
      </c>
      <c r="E1477" s="41">
        <f>Source!I1265</f>
        <v>8</v>
      </c>
      <c r="F1477" s="44"/>
      <c r="G1477" s="43"/>
      <c r="H1477" s="41"/>
      <c r="I1477" s="44"/>
      <c r="J1477" s="41"/>
      <c r="K1477" s="44"/>
      <c r="Q1477">
        <f>Source!X1265</f>
        <v>1221.1099999999999</v>
      </c>
      <c r="R1477">
        <f>Source!X1266</f>
        <v>68809.27</v>
      </c>
      <c r="S1477">
        <f>Source!Y1265</f>
        <v>683.37</v>
      </c>
      <c r="T1477">
        <f>Source!Y1266</f>
        <v>38507.94</v>
      </c>
      <c r="U1477">
        <f>ROUND((175/100)*ROUND(Source!R1265, 2), 2)</f>
        <v>1.17</v>
      </c>
      <c r="V1477">
        <f>ROUND((0/100)*ROUND(Source!R1266, 2), 2)</f>
        <v>0</v>
      </c>
      <c r="AC1477">
        <v>0</v>
      </c>
    </row>
    <row r="1478" spans="1:29" ht="28.5" x14ac:dyDescent="0.2">
      <c r="A1478" s="40"/>
      <c r="B1478" s="40"/>
      <c r="C1478" s="40" t="s">
        <v>2183</v>
      </c>
      <c r="D1478" s="42"/>
      <c r="E1478" s="41"/>
      <c r="F1478" s="44">
        <f>Source!AO1265</f>
        <v>90.52</v>
      </c>
      <c r="G1478" s="45" t="s">
        <v>2184</v>
      </c>
      <c r="H1478" s="41">
        <f>Source!AV1266</f>
        <v>1.0669999999999999</v>
      </c>
      <c r="I1478" s="44">
        <f>Source!S1265</f>
        <v>1119.6099999999999</v>
      </c>
      <c r="J1478" s="41">
        <f>IF(Source!BA1266&lt;&gt; 0, Source!BA1266, 1)</f>
        <v>56.35</v>
      </c>
      <c r="K1478" s="44">
        <f>Source!S1266</f>
        <v>63090.02</v>
      </c>
    </row>
    <row r="1479" spans="1:29" ht="28.5" x14ac:dyDescent="0.2">
      <c r="A1479" s="40"/>
      <c r="B1479" s="40"/>
      <c r="C1479" s="40" t="s">
        <v>2185</v>
      </c>
      <c r="D1479" s="42"/>
      <c r="E1479" s="41"/>
      <c r="F1479" s="44">
        <f>Source!AM1265</f>
        <v>0.89</v>
      </c>
      <c r="G1479" s="45" t="s">
        <v>2186</v>
      </c>
      <c r="H1479" s="41">
        <f>Source!AV1266</f>
        <v>1.0669999999999999</v>
      </c>
      <c r="I1479" s="44">
        <f>Source!Q1265</f>
        <v>11.97</v>
      </c>
      <c r="J1479" s="41">
        <f>IF(Source!BB1266&lt;&gt; 0, Source!BB1266, 1)</f>
        <v>12.6</v>
      </c>
      <c r="K1479" s="44">
        <f>Source!Q1266</f>
        <v>150.82</v>
      </c>
    </row>
    <row r="1480" spans="1:29" ht="28.5" x14ac:dyDescent="0.2">
      <c r="A1480" s="40"/>
      <c r="B1480" s="40"/>
      <c r="C1480" s="40" t="s">
        <v>2187</v>
      </c>
      <c r="D1480" s="42"/>
      <c r="E1480" s="41"/>
      <c r="F1480" s="44">
        <f>Source!AN1265</f>
        <v>0.05</v>
      </c>
      <c r="G1480" s="45" t="s">
        <v>2186</v>
      </c>
      <c r="H1480" s="41">
        <f>Source!AV1266</f>
        <v>1.0669999999999999</v>
      </c>
      <c r="I1480" s="46">
        <f>Source!R1265</f>
        <v>0.67</v>
      </c>
      <c r="J1480" s="41">
        <f>IF(Source!BS1266&lt;&gt; 0, Source!BS1266, 1)</f>
        <v>56.35</v>
      </c>
      <c r="K1480" s="46">
        <f>Source!R1266</f>
        <v>37.75</v>
      </c>
    </row>
    <row r="1481" spans="1:29" ht="14.25" x14ac:dyDescent="0.2">
      <c r="A1481" s="40"/>
      <c r="B1481" s="40"/>
      <c r="C1481" s="40" t="s">
        <v>2188</v>
      </c>
      <c r="D1481" s="42"/>
      <c r="E1481" s="41"/>
      <c r="F1481" s="44">
        <f>Source!AL1265</f>
        <v>335.12</v>
      </c>
      <c r="G1481" s="45" t="s">
        <v>3</v>
      </c>
      <c r="H1481" s="41">
        <f>Source!AW1266</f>
        <v>1</v>
      </c>
      <c r="I1481" s="44">
        <f>Source!P1265</f>
        <v>2680.96</v>
      </c>
      <c r="J1481" s="41">
        <f>IF(Source!BC1266&lt;&gt; 0, Source!BC1266, 1)</f>
        <v>8.1300000000000008</v>
      </c>
      <c r="K1481" s="44">
        <f>Source!P1266</f>
        <v>21796.2</v>
      </c>
    </row>
    <row r="1482" spans="1:29" ht="14.25" x14ac:dyDescent="0.2">
      <c r="A1482" s="40"/>
      <c r="B1482" s="40"/>
      <c r="C1482" s="40" t="s">
        <v>2189</v>
      </c>
      <c r="D1482" s="42" t="s">
        <v>2190</v>
      </c>
      <c r="E1482" s="41">
        <f>Source!BZ1266</f>
        <v>109</v>
      </c>
      <c r="F1482" s="44"/>
      <c r="G1482" s="43"/>
      <c r="H1482" s="41"/>
      <c r="I1482" s="44">
        <f>SUM(Q1477:Q1481)</f>
        <v>1221.1099999999999</v>
      </c>
      <c r="J1482" s="41">
        <f>Source!AT1266</f>
        <v>109</v>
      </c>
      <c r="K1482" s="44">
        <f>SUM(R1477:R1481)</f>
        <v>68809.27</v>
      </c>
    </row>
    <row r="1483" spans="1:29" ht="14.25" x14ac:dyDescent="0.2">
      <c r="A1483" s="40"/>
      <c r="B1483" s="40"/>
      <c r="C1483" s="40" t="s">
        <v>2191</v>
      </c>
      <c r="D1483" s="42" t="s">
        <v>2190</v>
      </c>
      <c r="E1483" s="41">
        <f>Source!CA1266</f>
        <v>61</v>
      </c>
      <c r="F1483" s="44"/>
      <c r="G1483" s="43"/>
      <c r="H1483" s="41"/>
      <c r="I1483" s="44">
        <f>SUM(S1477:S1482)</f>
        <v>683.37</v>
      </c>
      <c r="J1483" s="41">
        <f>Source!AU1266</f>
        <v>61</v>
      </c>
      <c r="K1483" s="44">
        <f>SUM(T1477:T1482)</f>
        <v>38507.94</v>
      </c>
    </row>
    <row r="1484" spans="1:29" ht="28.5" x14ac:dyDescent="0.2">
      <c r="A1484" s="47"/>
      <c r="B1484" s="47"/>
      <c r="C1484" s="47" t="s">
        <v>2192</v>
      </c>
      <c r="D1484" s="48" t="s">
        <v>2193</v>
      </c>
      <c r="E1484" s="49">
        <f>Source!AQ1265</f>
        <v>7</v>
      </c>
      <c r="F1484" s="50"/>
      <c r="G1484" s="51" t="s">
        <v>2184</v>
      </c>
      <c r="H1484" s="49">
        <f>Source!AV1266</f>
        <v>1.0669999999999999</v>
      </c>
      <c r="I1484" s="50">
        <f>Source!U1265</f>
        <v>86.580647999999997</v>
      </c>
      <c r="J1484" s="49"/>
      <c r="K1484" s="50"/>
    </row>
    <row r="1485" spans="1:29" ht="15" x14ac:dyDescent="0.2">
      <c r="C1485" s="52" t="s">
        <v>2194</v>
      </c>
      <c r="H1485" s="53">
        <f>I1478+I1479+I1481+I1482+I1483+0-0-0</f>
        <v>5717.0199999999995</v>
      </c>
      <c r="I1485" s="53"/>
      <c r="J1485" s="53">
        <f>K1478+K1479+K1481+K1482+K1483+0-0-0</f>
        <v>192354.25</v>
      </c>
      <c r="K1485" s="53"/>
    </row>
    <row r="1486" spans="1:29" ht="15" hidden="1" x14ac:dyDescent="0.2">
      <c r="C1486" s="52" t="s">
        <v>2195</v>
      </c>
      <c r="H1486" s="55">
        <f>0+0</f>
        <v>0</v>
      </c>
      <c r="I1486" s="55"/>
      <c r="J1486" s="55">
        <f>0+0</f>
        <v>0</v>
      </c>
      <c r="K1486" s="55"/>
    </row>
    <row r="1487" spans="1:29" ht="15" x14ac:dyDescent="0.2">
      <c r="C1487" s="52" t="s">
        <v>2196</v>
      </c>
      <c r="H1487" s="55">
        <f>I1478+I1479+I1481+I1482+I1483+0</f>
        <v>5717.0199999999995</v>
      </c>
      <c r="I1487" s="55"/>
      <c r="J1487" s="55">
        <f>K1478+K1479+K1481+K1482+K1483+0</f>
        <v>192354.25</v>
      </c>
      <c r="K1487" s="55"/>
      <c r="O1487" s="56">
        <f>I1478+I1479+I1481+I1482+I1483+0</f>
        <v>5717.0199999999995</v>
      </c>
      <c r="P1487" s="56">
        <f>K1478+K1479+K1481+K1482+K1483+0</f>
        <v>192354.25</v>
      </c>
    </row>
    <row r="1489" spans="1:29" ht="96.75" x14ac:dyDescent="0.2">
      <c r="A1489" s="57">
        <v>245</v>
      </c>
      <c r="B1489" s="57" t="str">
        <f>Source!F1267</f>
        <v>КА, п.131</v>
      </c>
      <c r="C1489" s="57" t="s">
        <v>2353</v>
      </c>
      <c r="D1489" s="58" t="str">
        <f>Source!H1267</f>
        <v>ШТ</v>
      </c>
      <c r="E1489" s="59">
        <f>Source!I1267</f>
        <v>8</v>
      </c>
      <c r="F1489" s="60">
        <f>Source!AL1267</f>
        <v>17821.499999999996</v>
      </c>
      <c r="G1489" s="61" t="s">
        <v>3</v>
      </c>
      <c r="H1489" s="59">
        <f>Source!AW1268</f>
        <v>1</v>
      </c>
      <c r="I1489" s="60">
        <f>Source!P1267</f>
        <v>142572</v>
      </c>
      <c r="J1489" s="59">
        <f>IF(Source!BC1268&lt;&gt; 0, Source!BC1268, 1)</f>
        <v>7.57</v>
      </c>
      <c r="K1489" s="60">
        <f>Source!P1268</f>
        <v>1079270.04</v>
      </c>
      <c r="Q1489">
        <f>Source!X1267</f>
        <v>0</v>
      </c>
      <c r="R1489">
        <f>Source!X1268</f>
        <v>0</v>
      </c>
      <c r="S1489">
        <f>Source!Y1267</f>
        <v>0</v>
      </c>
      <c r="T1489">
        <f>Source!Y1268</f>
        <v>0</v>
      </c>
      <c r="U1489">
        <f>ROUND((175/100)*ROUND(Source!R1267, 2), 2)</f>
        <v>0</v>
      </c>
      <c r="V1489">
        <f>ROUND((0/100)*ROUND(Source!R1268, 2), 2)</f>
        <v>0</v>
      </c>
      <c r="AC1489">
        <v>5</v>
      </c>
    </row>
    <row r="1490" spans="1:29" ht="15" x14ac:dyDescent="0.2">
      <c r="A1490" s="62"/>
      <c r="B1490" s="62"/>
      <c r="C1490" s="63" t="s">
        <v>2196</v>
      </c>
      <c r="D1490" s="62"/>
      <c r="E1490" s="62"/>
      <c r="F1490" s="62"/>
      <c r="G1490" s="62"/>
      <c r="H1490" s="64">
        <f>I1489+0</f>
        <v>142572</v>
      </c>
      <c r="I1490" s="64"/>
      <c r="J1490" s="64">
        <f>K1489+0</f>
        <v>1079270.04</v>
      </c>
      <c r="K1490" s="64"/>
      <c r="O1490" s="56">
        <f>I1489+0</f>
        <v>142572</v>
      </c>
      <c r="P1490" s="56">
        <f>K1489+0</f>
        <v>1079270.04</v>
      </c>
    </row>
    <row r="1493" spans="1:29" ht="15" x14ac:dyDescent="0.25">
      <c r="A1493" s="65" t="str">
        <f>CONCATENATE("Итого по подразделу: ",IF(Source!G1270&lt;&gt;"Новый подраздел", Source!G1270, ""))</f>
        <v>Итого по подразделу: Сплит система AC105S2LH1FA/1U105S1LS1FA</v>
      </c>
      <c r="B1493" s="65"/>
      <c r="C1493" s="65"/>
      <c r="D1493" s="65"/>
      <c r="E1493" s="65"/>
      <c r="F1493" s="65"/>
      <c r="G1493" s="65"/>
      <c r="H1493" s="55">
        <f>SUM(O1464:O1492)</f>
        <v>149604.99</v>
      </c>
      <c r="I1493" s="54"/>
      <c r="J1493" s="55">
        <f>SUM(P1464:P1492)</f>
        <v>1299664.3900000001</v>
      </c>
      <c r="K1493" s="54"/>
    </row>
    <row r="1494" spans="1:29" hidden="1" x14ac:dyDescent="0.2">
      <c r="A1494" t="s">
        <v>2216</v>
      </c>
      <c r="I1494">
        <f>SUM(W1464:W1493)</f>
        <v>0</v>
      </c>
      <c r="J1494">
        <f>SUM(X1464:X1493)</f>
        <v>0</v>
      </c>
    </row>
    <row r="1495" spans="1:29" hidden="1" x14ac:dyDescent="0.2">
      <c r="A1495" t="s">
        <v>2217</v>
      </c>
      <c r="I1495">
        <f>SUM(Y1464:Y1494)</f>
        <v>0</v>
      </c>
      <c r="J1495">
        <f>SUM(Z1464:Z1494)</f>
        <v>0</v>
      </c>
    </row>
    <row r="1497" spans="1:29" ht="16.5" x14ac:dyDescent="0.2">
      <c r="A1497" s="39" t="str">
        <f>CONCATENATE("Подраздел: ",IF(Source!G1300&lt;&gt;"Новый подраздел", Source!G1300, ""))</f>
        <v>Подраздел: Сплит система HSU-33HPL103/ R3(IN)/HSU-33HPL03/ R3(OUT)</v>
      </c>
      <c r="B1497" s="39"/>
      <c r="C1497" s="39"/>
      <c r="D1497" s="39"/>
      <c r="E1497" s="39"/>
      <c r="F1497" s="39"/>
      <c r="G1497" s="39"/>
      <c r="H1497" s="39"/>
      <c r="I1497" s="39"/>
      <c r="J1497" s="39"/>
      <c r="K1497" s="39"/>
    </row>
    <row r="1498" spans="1:29" ht="42.75" x14ac:dyDescent="0.2">
      <c r="A1498" s="40">
        <v>246</v>
      </c>
      <c r="B1498" s="40" t="str">
        <f>Source!F1304</f>
        <v>3.20-59-2</v>
      </c>
      <c r="C1498" s="40" t="s">
        <v>1108</v>
      </c>
      <c r="D1498" s="42" t="str">
        <f>Source!H1304</f>
        <v>1 блок</v>
      </c>
      <c r="E1498" s="41">
        <f>Source!I1304</f>
        <v>2</v>
      </c>
      <c r="F1498" s="44"/>
      <c r="G1498" s="43"/>
      <c r="H1498" s="41"/>
      <c r="I1498" s="44"/>
      <c r="J1498" s="41"/>
      <c r="K1498" s="44"/>
      <c r="Q1498">
        <f>Source!X1304</f>
        <v>39.700000000000003</v>
      </c>
      <c r="R1498">
        <f>Source!X1305</f>
        <v>2236.96</v>
      </c>
      <c r="S1498">
        <f>Source!Y1304</f>
        <v>22.22</v>
      </c>
      <c r="T1498">
        <f>Source!Y1305</f>
        <v>1251.8800000000001</v>
      </c>
      <c r="U1498">
        <f>ROUND((175/100)*ROUND(Source!R1304, 2), 2)</f>
        <v>0.42</v>
      </c>
      <c r="V1498">
        <f>ROUND((0/100)*ROUND(Source!R1305, 2), 2)</f>
        <v>0</v>
      </c>
      <c r="AC1498">
        <v>0</v>
      </c>
    </row>
    <row r="1499" spans="1:29" ht="28.5" x14ac:dyDescent="0.2">
      <c r="A1499" s="40"/>
      <c r="B1499" s="40"/>
      <c r="C1499" s="40" t="s">
        <v>2183</v>
      </c>
      <c r="D1499" s="42"/>
      <c r="E1499" s="41"/>
      <c r="F1499" s="44">
        <f>Source!AO1304</f>
        <v>11.7</v>
      </c>
      <c r="G1499" s="45" t="s">
        <v>2184</v>
      </c>
      <c r="H1499" s="41">
        <f>Source!AV1305</f>
        <v>1.0669999999999999</v>
      </c>
      <c r="I1499" s="44">
        <f>Source!S1304</f>
        <v>36.18</v>
      </c>
      <c r="J1499" s="41">
        <f>IF(Source!BA1305&lt;&gt; 0, Source!BA1305, 1)</f>
        <v>56.35</v>
      </c>
      <c r="K1499" s="44">
        <f>Source!S1305</f>
        <v>2038.74</v>
      </c>
    </row>
    <row r="1500" spans="1:29" ht="28.5" x14ac:dyDescent="0.2">
      <c r="A1500" s="40"/>
      <c r="B1500" s="40"/>
      <c r="C1500" s="40" t="s">
        <v>2185</v>
      </c>
      <c r="D1500" s="42"/>
      <c r="E1500" s="41"/>
      <c r="F1500" s="44">
        <f>Source!AM1304</f>
        <v>0.73</v>
      </c>
      <c r="G1500" s="45" t="s">
        <v>2186</v>
      </c>
      <c r="H1500" s="41">
        <f>Source!AV1305</f>
        <v>1.0669999999999999</v>
      </c>
      <c r="I1500" s="44">
        <f>Source!Q1304</f>
        <v>2.4500000000000002</v>
      </c>
      <c r="J1500" s="41">
        <f>IF(Source!BB1305&lt;&gt; 0, Source!BB1305, 1)</f>
        <v>14.21</v>
      </c>
      <c r="K1500" s="44">
        <f>Source!Q1305</f>
        <v>34.81</v>
      </c>
    </row>
    <row r="1501" spans="1:29" ht="28.5" x14ac:dyDescent="0.2">
      <c r="A1501" s="40"/>
      <c r="B1501" s="40"/>
      <c r="C1501" s="40" t="s">
        <v>2187</v>
      </c>
      <c r="D1501" s="42"/>
      <c r="E1501" s="41"/>
      <c r="F1501" s="44">
        <f>Source!AN1304</f>
        <v>7.0000000000000007E-2</v>
      </c>
      <c r="G1501" s="45" t="s">
        <v>2186</v>
      </c>
      <c r="H1501" s="41">
        <f>Source!AV1305</f>
        <v>1.0669999999999999</v>
      </c>
      <c r="I1501" s="46">
        <f>Source!R1304</f>
        <v>0.24</v>
      </c>
      <c r="J1501" s="41">
        <f>IF(Source!BS1305&lt;&gt; 0, Source!BS1305, 1)</f>
        <v>56.35</v>
      </c>
      <c r="K1501" s="46">
        <f>Source!R1305</f>
        <v>13.52</v>
      </c>
    </row>
    <row r="1502" spans="1:29" ht="14.25" x14ac:dyDescent="0.2">
      <c r="A1502" s="40"/>
      <c r="B1502" s="40"/>
      <c r="C1502" s="40" t="s">
        <v>2188</v>
      </c>
      <c r="D1502" s="42"/>
      <c r="E1502" s="41"/>
      <c r="F1502" s="44">
        <f>Source!AL1304</f>
        <v>114.23</v>
      </c>
      <c r="G1502" s="45" t="s">
        <v>3</v>
      </c>
      <c r="H1502" s="41">
        <f>Source!AW1305</f>
        <v>1</v>
      </c>
      <c r="I1502" s="44">
        <f>Source!P1304</f>
        <v>228.46</v>
      </c>
      <c r="J1502" s="41">
        <f>IF(Source!BC1305&lt;&gt; 0, Source!BC1305, 1)</f>
        <v>6.34</v>
      </c>
      <c r="K1502" s="44">
        <f>Source!P1305</f>
        <v>1448.44</v>
      </c>
    </row>
    <row r="1503" spans="1:29" ht="14.25" x14ac:dyDescent="0.2">
      <c r="A1503" s="40"/>
      <c r="B1503" s="40"/>
      <c r="C1503" s="40" t="s">
        <v>2189</v>
      </c>
      <c r="D1503" s="42" t="s">
        <v>2190</v>
      </c>
      <c r="E1503" s="41">
        <f>Source!BZ1305</f>
        <v>109</v>
      </c>
      <c r="F1503" s="44"/>
      <c r="G1503" s="43"/>
      <c r="H1503" s="41"/>
      <c r="I1503" s="44">
        <f>SUM(Q1498:Q1502)</f>
        <v>39.700000000000003</v>
      </c>
      <c r="J1503" s="41">
        <f>Source!AT1305</f>
        <v>109</v>
      </c>
      <c r="K1503" s="44">
        <f>SUM(R1498:R1502)</f>
        <v>2236.96</v>
      </c>
    </row>
    <row r="1504" spans="1:29" ht="14.25" x14ac:dyDescent="0.2">
      <c r="A1504" s="40"/>
      <c r="B1504" s="40"/>
      <c r="C1504" s="40" t="s">
        <v>2191</v>
      </c>
      <c r="D1504" s="42" t="s">
        <v>2190</v>
      </c>
      <c r="E1504" s="41">
        <f>Source!CA1305</f>
        <v>61</v>
      </c>
      <c r="F1504" s="44"/>
      <c r="G1504" s="43"/>
      <c r="H1504" s="41"/>
      <c r="I1504" s="44">
        <f>SUM(S1498:S1503)</f>
        <v>22.22</v>
      </c>
      <c r="J1504" s="41">
        <f>Source!AU1305</f>
        <v>61</v>
      </c>
      <c r="K1504" s="44">
        <f>SUM(T1498:T1503)</f>
        <v>1251.8800000000001</v>
      </c>
    </row>
    <row r="1505" spans="1:29" ht="28.5" x14ac:dyDescent="0.2">
      <c r="A1505" s="47"/>
      <c r="B1505" s="47"/>
      <c r="C1505" s="47" t="s">
        <v>2192</v>
      </c>
      <c r="D1505" s="48" t="s">
        <v>2193</v>
      </c>
      <c r="E1505" s="49">
        <f>Source!AQ1304</f>
        <v>0.89</v>
      </c>
      <c r="F1505" s="50"/>
      <c r="G1505" s="51" t="s">
        <v>2184</v>
      </c>
      <c r="H1505" s="49">
        <f>Source!AV1305</f>
        <v>1.0669999999999999</v>
      </c>
      <c r="I1505" s="50">
        <f>Source!U1304</f>
        <v>2.7520277399999995</v>
      </c>
      <c r="J1505" s="49"/>
      <c r="K1505" s="50"/>
    </row>
    <row r="1506" spans="1:29" ht="15" x14ac:dyDescent="0.2">
      <c r="C1506" s="52" t="s">
        <v>2194</v>
      </c>
      <c r="H1506" s="53">
        <f>I1499+I1500+I1502+I1503+I1504+0-0-0</f>
        <v>329.01</v>
      </c>
      <c r="I1506" s="53"/>
      <c r="J1506" s="53">
        <f>K1499+K1500+K1502+K1503+K1504+0-0-0</f>
        <v>7010.8300000000008</v>
      </c>
      <c r="K1506" s="53"/>
    </row>
    <row r="1507" spans="1:29" ht="15" hidden="1" x14ac:dyDescent="0.2">
      <c r="C1507" s="52" t="s">
        <v>2195</v>
      </c>
      <c r="H1507" s="55">
        <f>0+0</f>
        <v>0</v>
      </c>
      <c r="I1507" s="55"/>
      <c r="J1507" s="55">
        <f>0+0</f>
        <v>0</v>
      </c>
      <c r="K1507" s="55"/>
    </row>
    <row r="1508" spans="1:29" ht="15" x14ac:dyDescent="0.2">
      <c r="C1508" s="52" t="s">
        <v>2196</v>
      </c>
      <c r="H1508" s="55">
        <f>I1499+I1500+I1502+I1503+I1504+0</f>
        <v>329.01</v>
      </c>
      <c r="I1508" s="55"/>
      <c r="J1508" s="55">
        <f>K1499+K1500+K1502+K1503+K1504+0</f>
        <v>7010.8300000000008</v>
      </c>
      <c r="K1508" s="55"/>
      <c r="O1508" s="56">
        <f>I1499+I1500+I1502+I1503+I1504+0</f>
        <v>329.01</v>
      </c>
      <c r="P1508" s="56">
        <f>K1499+K1500+K1502+K1503+K1504+0</f>
        <v>7010.8300000000008</v>
      </c>
    </row>
    <row r="1510" spans="1:29" ht="42.75" x14ac:dyDescent="0.2">
      <c r="A1510" s="40">
        <v>247</v>
      </c>
      <c r="B1510" s="40" t="str">
        <f>Source!F1306</f>
        <v>3.20-58-2</v>
      </c>
      <c r="C1510" s="40" t="s">
        <v>1120</v>
      </c>
      <c r="D1510" s="42" t="str">
        <f>Source!H1306</f>
        <v>1 блок</v>
      </c>
      <c r="E1510" s="41">
        <f>Source!I1306</f>
        <v>2</v>
      </c>
      <c r="F1510" s="44"/>
      <c r="G1510" s="43"/>
      <c r="H1510" s="41"/>
      <c r="I1510" s="44"/>
      <c r="J1510" s="41"/>
      <c r="K1510" s="44"/>
      <c r="Q1510">
        <f>Source!X1306</f>
        <v>305.27999999999997</v>
      </c>
      <c r="R1510">
        <f>Source!X1307</f>
        <v>17202.330000000002</v>
      </c>
      <c r="S1510">
        <f>Source!Y1306</f>
        <v>170.84</v>
      </c>
      <c r="T1510">
        <f>Source!Y1307</f>
        <v>9626.99</v>
      </c>
      <c r="U1510">
        <f>ROUND((175/100)*ROUND(Source!R1306, 2), 2)</f>
        <v>0.3</v>
      </c>
      <c r="V1510">
        <f>ROUND((0/100)*ROUND(Source!R1307, 2), 2)</f>
        <v>0</v>
      </c>
      <c r="AC1510">
        <v>0</v>
      </c>
    </row>
    <row r="1511" spans="1:29" ht="28.5" x14ac:dyDescent="0.2">
      <c r="A1511" s="40"/>
      <c r="B1511" s="40"/>
      <c r="C1511" s="40" t="s">
        <v>2183</v>
      </c>
      <c r="D1511" s="42"/>
      <c r="E1511" s="41"/>
      <c r="F1511" s="44">
        <f>Source!AO1306</f>
        <v>90.52</v>
      </c>
      <c r="G1511" s="45" t="s">
        <v>2184</v>
      </c>
      <c r="H1511" s="41">
        <f>Source!AV1307</f>
        <v>1.0669999999999999</v>
      </c>
      <c r="I1511" s="44">
        <f>Source!S1306</f>
        <v>279.89999999999998</v>
      </c>
      <c r="J1511" s="41">
        <f>IF(Source!BA1307&lt;&gt; 0, Source!BA1307, 1)</f>
        <v>56.35</v>
      </c>
      <c r="K1511" s="44">
        <f>Source!S1307</f>
        <v>15772.37</v>
      </c>
    </row>
    <row r="1512" spans="1:29" ht="28.5" x14ac:dyDescent="0.2">
      <c r="A1512" s="40"/>
      <c r="B1512" s="40"/>
      <c r="C1512" s="40" t="s">
        <v>2185</v>
      </c>
      <c r="D1512" s="42"/>
      <c r="E1512" s="41"/>
      <c r="F1512" s="44">
        <f>Source!AM1306</f>
        <v>0.89</v>
      </c>
      <c r="G1512" s="45" t="s">
        <v>2186</v>
      </c>
      <c r="H1512" s="41">
        <f>Source!AV1307</f>
        <v>1.0669999999999999</v>
      </c>
      <c r="I1512" s="44">
        <f>Source!Q1306</f>
        <v>2.99</v>
      </c>
      <c r="J1512" s="41">
        <f>IF(Source!BB1307&lt;&gt; 0, Source!BB1307, 1)</f>
        <v>12.6</v>
      </c>
      <c r="K1512" s="44">
        <f>Source!Q1307</f>
        <v>37.67</v>
      </c>
    </row>
    <row r="1513" spans="1:29" ht="28.5" x14ac:dyDescent="0.2">
      <c r="A1513" s="40"/>
      <c r="B1513" s="40"/>
      <c r="C1513" s="40" t="s">
        <v>2187</v>
      </c>
      <c r="D1513" s="42"/>
      <c r="E1513" s="41"/>
      <c r="F1513" s="44">
        <f>Source!AN1306</f>
        <v>0.05</v>
      </c>
      <c r="G1513" s="45" t="s">
        <v>2186</v>
      </c>
      <c r="H1513" s="41">
        <f>Source!AV1307</f>
        <v>1.0669999999999999</v>
      </c>
      <c r="I1513" s="46">
        <f>Source!R1306</f>
        <v>0.17</v>
      </c>
      <c r="J1513" s="41">
        <f>IF(Source!BS1307&lt;&gt; 0, Source!BS1307, 1)</f>
        <v>56.35</v>
      </c>
      <c r="K1513" s="46">
        <f>Source!R1307</f>
        <v>9.58</v>
      </c>
    </row>
    <row r="1514" spans="1:29" ht="14.25" x14ac:dyDescent="0.2">
      <c r="A1514" s="40"/>
      <c r="B1514" s="40"/>
      <c r="C1514" s="40" t="s">
        <v>2188</v>
      </c>
      <c r="D1514" s="42"/>
      <c r="E1514" s="41"/>
      <c r="F1514" s="44">
        <f>Source!AL1306</f>
        <v>335.12</v>
      </c>
      <c r="G1514" s="45" t="s">
        <v>3</v>
      </c>
      <c r="H1514" s="41">
        <f>Source!AW1307</f>
        <v>1</v>
      </c>
      <c r="I1514" s="44">
        <f>Source!P1306</f>
        <v>670.24</v>
      </c>
      <c r="J1514" s="41">
        <f>IF(Source!BC1307&lt;&gt; 0, Source!BC1307, 1)</f>
        <v>8.1300000000000008</v>
      </c>
      <c r="K1514" s="44">
        <f>Source!P1307</f>
        <v>5449.05</v>
      </c>
    </row>
    <row r="1515" spans="1:29" ht="14.25" x14ac:dyDescent="0.2">
      <c r="A1515" s="40"/>
      <c r="B1515" s="40"/>
      <c r="C1515" s="40" t="s">
        <v>2189</v>
      </c>
      <c r="D1515" s="42" t="s">
        <v>2190</v>
      </c>
      <c r="E1515" s="41">
        <f>Source!BZ1307</f>
        <v>109</v>
      </c>
      <c r="F1515" s="44"/>
      <c r="G1515" s="43"/>
      <c r="H1515" s="41"/>
      <c r="I1515" s="44">
        <f>SUM(Q1510:Q1514)</f>
        <v>305.27999999999997</v>
      </c>
      <c r="J1515" s="41">
        <f>Source!AT1307</f>
        <v>109</v>
      </c>
      <c r="K1515" s="44">
        <f>SUM(R1510:R1514)</f>
        <v>17202.330000000002</v>
      </c>
    </row>
    <row r="1516" spans="1:29" ht="14.25" x14ac:dyDescent="0.2">
      <c r="A1516" s="40"/>
      <c r="B1516" s="40"/>
      <c r="C1516" s="40" t="s">
        <v>2191</v>
      </c>
      <c r="D1516" s="42" t="s">
        <v>2190</v>
      </c>
      <c r="E1516" s="41">
        <f>Source!CA1307</f>
        <v>61</v>
      </c>
      <c r="F1516" s="44"/>
      <c r="G1516" s="43"/>
      <c r="H1516" s="41"/>
      <c r="I1516" s="44">
        <f>SUM(S1510:S1515)</f>
        <v>170.84</v>
      </c>
      <c r="J1516" s="41">
        <f>Source!AU1307</f>
        <v>61</v>
      </c>
      <c r="K1516" s="44">
        <f>SUM(T1510:T1515)</f>
        <v>9626.99</v>
      </c>
    </row>
    <row r="1517" spans="1:29" ht="28.5" x14ac:dyDescent="0.2">
      <c r="A1517" s="47"/>
      <c r="B1517" s="47"/>
      <c r="C1517" s="47" t="s">
        <v>2192</v>
      </c>
      <c r="D1517" s="48" t="s">
        <v>2193</v>
      </c>
      <c r="E1517" s="49">
        <f>Source!AQ1306</f>
        <v>7</v>
      </c>
      <c r="F1517" s="50"/>
      <c r="G1517" s="51" t="s">
        <v>2184</v>
      </c>
      <c r="H1517" s="49">
        <f>Source!AV1307</f>
        <v>1.0669999999999999</v>
      </c>
      <c r="I1517" s="50">
        <f>Source!U1306</f>
        <v>21.645161999999999</v>
      </c>
      <c r="J1517" s="49"/>
      <c r="K1517" s="50"/>
    </row>
    <row r="1518" spans="1:29" ht="15" x14ac:dyDescent="0.2">
      <c r="C1518" s="52" t="s">
        <v>2194</v>
      </c>
      <c r="H1518" s="53">
        <f>I1511+I1512+I1514+I1515+I1516+0-0-0</f>
        <v>1429.2499999999998</v>
      </c>
      <c r="I1518" s="53"/>
      <c r="J1518" s="53">
        <f>K1511+K1512+K1514+K1515+K1516+0-0-0</f>
        <v>48088.409999999996</v>
      </c>
      <c r="K1518" s="53"/>
    </row>
    <row r="1519" spans="1:29" ht="15" hidden="1" x14ac:dyDescent="0.2">
      <c r="C1519" s="52" t="s">
        <v>2195</v>
      </c>
      <c r="H1519" s="55">
        <f>0+0</f>
        <v>0</v>
      </c>
      <c r="I1519" s="55"/>
      <c r="J1519" s="55">
        <f>0+0</f>
        <v>0</v>
      </c>
      <c r="K1519" s="55"/>
    </row>
    <row r="1520" spans="1:29" ht="15" x14ac:dyDescent="0.2">
      <c r="C1520" s="52" t="s">
        <v>2196</v>
      </c>
      <c r="H1520" s="55">
        <f>I1511+I1512+I1514+I1515+I1516+0</f>
        <v>1429.2499999999998</v>
      </c>
      <c r="I1520" s="55"/>
      <c r="J1520" s="55">
        <f>K1511+K1512+K1514+K1515+K1516+0</f>
        <v>48088.409999999996</v>
      </c>
      <c r="K1520" s="55"/>
      <c r="O1520" s="56">
        <f>I1511+I1512+I1514+I1515+I1516+0</f>
        <v>1429.2499999999998</v>
      </c>
      <c r="P1520" s="56">
        <f>K1511+K1512+K1514+K1515+K1516+0</f>
        <v>48088.409999999996</v>
      </c>
    </row>
    <row r="1522" spans="1:43" ht="28.5" x14ac:dyDescent="0.2">
      <c r="A1522" s="40">
        <v>248</v>
      </c>
      <c r="B1522" s="40" t="str">
        <f>Source!F1308</f>
        <v>4.10-170-2</v>
      </c>
      <c r="C1522" s="40" t="s">
        <v>1150</v>
      </c>
      <c r="D1522" s="42" t="str">
        <f>Source!H1308</f>
        <v>1  ШТ.</v>
      </c>
      <c r="E1522" s="41">
        <f>Source!I1308</f>
        <v>2</v>
      </c>
      <c r="F1522" s="44"/>
      <c r="G1522" s="43"/>
      <c r="H1522" s="41"/>
      <c r="I1522" s="44"/>
      <c r="J1522" s="41"/>
      <c r="K1522" s="44"/>
      <c r="Q1522">
        <f>Source!X1308</f>
        <v>75.69</v>
      </c>
      <c r="R1522">
        <f>Source!X1309</f>
        <v>4265.1400000000003</v>
      </c>
      <c r="S1522">
        <f>Source!Y1308</f>
        <v>38.69</v>
      </c>
      <c r="T1522">
        <f>Source!Y1309</f>
        <v>2179.96</v>
      </c>
      <c r="U1522">
        <f>ROUND((175/100)*ROUND(Source!R1308, 2), 2)</f>
        <v>0</v>
      </c>
      <c r="V1522">
        <f>ROUND((0/100)*ROUND(Source!R1309, 2), 2)</f>
        <v>0</v>
      </c>
      <c r="AC1522">
        <v>0</v>
      </c>
    </row>
    <row r="1523" spans="1:43" ht="14.25" x14ac:dyDescent="0.2">
      <c r="A1523" s="40"/>
      <c r="B1523" s="40"/>
      <c r="C1523" s="40" t="s">
        <v>2183</v>
      </c>
      <c r="D1523" s="42"/>
      <c r="E1523" s="41"/>
      <c r="F1523" s="44">
        <f>Source!AO1308</f>
        <v>33.47</v>
      </c>
      <c r="G1523" s="45" t="s">
        <v>46</v>
      </c>
      <c r="H1523" s="41">
        <f>Source!AV1309</f>
        <v>1.0469999999999999</v>
      </c>
      <c r="I1523" s="44">
        <f>Source!S1308</f>
        <v>84.1</v>
      </c>
      <c r="J1523" s="41">
        <f>IF(Source!BA1309&lt;&gt; 0, Source!BA1309, 1)</f>
        <v>56.35</v>
      </c>
      <c r="K1523" s="44">
        <f>Source!S1309</f>
        <v>4739.04</v>
      </c>
    </row>
    <row r="1524" spans="1:43" ht="14.25" x14ac:dyDescent="0.2">
      <c r="A1524" s="40"/>
      <c r="B1524" s="40"/>
      <c r="C1524" s="40" t="s">
        <v>2188</v>
      </c>
      <c r="D1524" s="42"/>
      <c r="E1524" s="41"/>
      <c r="F1524" s="44">
        <f>Source!AL1308</f>
        <v>2.34</v>
      </c>
      <c r="G1524" s="45" t="s">
        <v>3</v>
      </c>
      <c r="H1524" s="41">
        <f>Source!AW1309</f>
        <v>1</v>
      </c>
      <c r="I1524" s="44">
        <f>Source!P1308</f>
        <v>4.68</v>
      </c>
      <c r="J1524" s="41">
        <f>IF(Source!BC1309&lt;&gt; 0, Source!BC1309, 1)</f>
        <v>10.24</v>
      </c>
      <c r="K1524" s="44">
        <f>Source!P1309</f>
        <v>47.92</v>
      </c>
    </row>
    <row r="1525" spans="1:43" ht="14.25" x14ac:dyDescent="0.2">
      <c r="A1525" s="40"/>
      <c r="B1525" s="40"/>
      <c r="C1525" s="40" t="s">
        <v>2189</v>
      </c>
      <c r="D1525" s="42" t="s">
        <v>2190</v>
      </c>
      <c r="E1525" s="41">
        <f>Source!BZ1309</f>
        <v>90</v>
      </c>
      <c r="F1525" s="44"/>
      <c r="G1525" s="43"/>
      <c r="H1525" s="41"/>
      <c r="I1525" s="44">
        <f>SUM(Q1522:Q1524)</f>
        <v>75.69</v>
      </c>
      <c r="J1525" s="41">
        <f>Source!AT1309</f>
        <v>90</v>
      </c>
      <c r="K1525" s="44">
        <f>SUM(R1522:R1524)</f>
        <v>4265.1400000000003</v>
      </c>
    </row>
    <row r="1526" spans="1:43" ht="14.25" x14ac:dyDescent="0.2">
      <c r="A1526" s="40"/>
      <c r="B1526" s="40"/>
      <c r="C1526" s="40" t="s">
        <v>2191</v>
      </c>
      <c r="D1526" s="42" t="s">
        <v>2190</v>
      </c>
      <c r="E1526" s="41">
        <f>Source!CA1309</f>
        <v>46</v>
      </c>
      <c r="F1526" s="44"/>
      <c r="G1526" s="43"/>
      <c r="H1526" s="41"/>
      <c r="I1526" s="44">
        <f>SUM(S1522:S1525)</f>
        <v>38.69</v>
      </c>
      <c r="J1526" s="41">
        <f>Source!AU1309</f>
        <v>46</v>
      </c>
      <c r="K1526" s="44">
        <f>SUM(T1522:T1525)</f>
        <v>2179.96</v>
      </c>
    </row>
    <row r="1527" spans="1:43" ht="14.25" x14ac:dyDescent="0.2">
      <c r="A1527" s="47"/>
      <c r="B1527" s="47"/>
      <c r="C1527" s="47" t="s">
        <v>2192</v>
      </c>
      <c r="D1527" s="48" t="s">
        <v>2193</v>
      </c>
      <c r="E1527" s="49">
        <f>Source!AQ1308</f>
        <v>2.65</v>
      </c>
      <c r="F1527" s="50"/>
      <c r="G1527" s="51" t="s">
        <v>46</v>
      </c>
      <c r="H1527" s="49">
        <f>Source!AV1309</f>
        <v>1.0469999999999999</v>
      </c>
      <c r="I1527" s="50">
        <f>Source!U1308</f>
        <v>6.6589199999999993</v>
      </c>
      <c r="J1527" s="49"/>
      <c r="K1527" s="50"/>
    </row>
    <row r="1528" spans="1:43" ht="15" x14ac:dyDescent="0.2">
      <c r="C1528" s="52" t="s">
        <v>2194</v>
      </c>
      <c r="H1528" s="53">
        <f>I1523+I1524+I1525+I1526+0-0-0</f>
        <v>203.16</v>
      </c>
      <c r="I1528" s="53"/>
      <c r="J1528" s="53">
        <f>K1523+K1524+K1525+K1526+0-0-0</f>
        <v>11232.060000000001</v>
      </c>
      <c r="K1528" s="53"/>
    </row>
    <row r="1529" spans="1:43" ht="15" hidden="1" x14ac:dyDescent="0.2">
      <c r="C1529" s="52" t="s">
        <v>2195</v>
      </c>
      <c r="H1529" s="55">
        <f>0+0</f>
        <v>0</v>
      </c>
      <c r="I1529" s="55"/>
      <c r="J1529" s="55">
        <f>0+0</f>
        <v>0</v>
      </c>
      <c r="K1529" s="55"/>
    </row>
    <row r="1530" spans="1:43" ht="15" x14ac:dyDescent="0.2">
      <c r="C1530" s="52" t="s">
        <v>2196</v>
      </c>
      <c r="H1530" s="55">
        <f>I1523+I1524+I1525+I1526+0</f>
        <v>203.16</v>
      </c>
      <c r="I1530" s="55"/>
      <c r="J1530" s="55">
        <f>K1523+K1524+K1525+K1526+0</f>
        <v>11232.060000000001</v>
      </c>
      <c r="K1530" s="55"/>
      <c r="O1530" s="56">
        <f>I1523+I1524+I1525+I1526+0</f>
        <v>203.16</v>
      </c>
      <c r="P1530" s="56">
        <f>K1523+K1524+K1525+K1526+0</f>
        <v>11232.060000000001</v>
      </c>
    </row>
    <row r="1532" spans="1:43" ht="96.75" x14ac:dyDescent="0.2">
      <c r="A1532" s="57">
        <v>249</v>
      </c>
      <c r="B1532" s="57" t="str">
        <f>Source!F1310</f>
        <v>КА, п.132</v>
      </c>
      <c r="C1532" s="57" t="s">
        <v>2354</v>
      </c>
      <c r="D1532" s="58" t="str">
        <f>Source!H1310</f>
        <v>ШТ</v>
      </c>
      <c r="E1532" s="59">
        <f>Source!I1310</f>
        <v>2</v>
      </c>
      <c r="F1532" s="60">
        <f>Source!AL1310</f>
        <v>16117.220000000001</v>
      </c>
      <c r="G1532" s="61" t="s">
        <v>3</v>
      </c>
      <c r="H1532" s="59">
        <f>Source!AW1311</f>
        <v>1</v>
      </c>
      <c r="I1532" s="60">
        <f>Source!P1310</f>
        <v>32234.44</v>
      </c>
      <c r="J1532" s="59">
        <f>IF(Source!BC1311&lt;&gt; 0, Source!BC1311, 1)</f>
        <v>7.57</v>
      </c>
      <c r="K1532" s="60">
        <f>Source!P1311</f>
        <v>244014.71</v>
      </c>
      <c r="Q1532">
        <f>Source!X1310</f>
        <v>0</v>
      </c>
      <c r="R1532">
        <f>Source!X1311</f>
        <v>0</v>
      </c>
      <c r="S1532">
        <f>Source!Y1310</f>
        <v>0</v>
      </c>
      <c r="T1532">
        <f>Source!Y1311</f>
        <v>0</v>
      </c>
      <c r="U1532">
        <f>ROUND((175/100)*ROUND(Source!R1310, 2), 2)</f>
        <v>0</v>
      </c>
      <c r="V1532">
        <f>ROUND((0/100)*ROUND(Source!R1311, 2), 2)</f>
        <v>0</v>
      </c>
      <c r="AC1532">
        <v>5</v>
      </c>
    </row>
    <row r="1533" spans="1:43" ht="15" x14ac:dyDescent="0.2">
      <c r="A1533" s="62"/>
      <c r="B1533" s="62"/>
      <c r="C1533" s="63" t="s">
        <v>2196</v>
      </c>
      <c r="D1533" s="62"/>
      <c r="E1533" s="62"/>
      <c r="F1533" s="62"/>
      <c r="G1533" s="62"/>
      <c r="H1533" s="64">
        <f>I1532+0</f>
        <v>32234.44</v>
      </c>
      <c r="I1533" s="64"/>
      <c r="J1533" s="64">
        <f>K1532+0</f>
        <v>244014.71</v>
      </c>
      <c r="K1533" s="64"/>
      <c r="O1533" s="56">
        <f>I1532+0</f>
        <v>32234.44</v>
      </c>
      <c r="P1533" s="56">
        <f>K1532+0</f>
        <v>244014.71</v>
      </c>
    </row>
    <row r="1536" spans="1:43" ht="15" x14ac:dyDescent="0.25">
      <c r="A1536" s="65" t="str">
        <f>CONCATENATE("Итого по подразделу: ",IF(Source!G1313&lt;&gt;"Новый подраздел", Source!G1313, ""))</f>
        <v>Итого по подразделу: Сплит система HSU-33HPL103/ R3(IN)/HSU-33HPL03/ R3(OUT)</v>
      </c>
      <c r="B1536" s="65"/>
      <c r="C1536" s="65"/>
      <c r="D1536" s="65"/>
      <c r="E1536" s="65"/>
      <c r="F1536" s="65"/>
      <c r="G1536" s="65"/>
      <c r="H1536" s="55">
        <f>SUM(O1497:O1535)</f>
        <v>34195.86</v>
      </c>
      <c r="I1536" s="54"/>
      <c r="J1536" s="55">
        <f>SUM(P1497:P1535)</f>
        <v>310346.01</v>
      </c>
      <c r="K1536" s="54"/>
      <c r="AQ1536" s="69" t="str">
        <f>CONCATENATE("Итого по подразделу: ",IF(Source!G1313&lt;&gt;"Новый подраздел", Source!G1313, ""))</f>
        <v>Итого по подразделу: Сплит система HSU-33HPL103/ R3(IN)/HSU-33HPL03/ R3(OUT)</v>
      </c>
    </row>
    <row r="1537" spans="1:29" hidden="1" x14ac:dyDescent="0.2">
      <c r="A1537" t="s">
        <v>2216</v>
      </c>
      <c r="I1537">
        <f>SUM(W1497:W1536)</f>
        <v>0</v>
      </c>
      <c r="J1537">
        <f>SUM(X1497:X1536)</f>
        <v>0</v>
      </c>
    </row>
    <row r="1538" spans="1:29" hidden="1" x14ac:dyDescent="0.2">
      <c r="A1538" t="s">
        <v>2217</v>
      </c>
      <c r="I1538">
        <f>SUM(Y1497:Y1537)</f>
        <v>0</v>
      </c>
      <c r="J1538">
        <f>SUM(Z1497:Z1537)</f>
        <v>0</v>
      </c>
    </row>
    <row r="1540" spans="1:29" ht="16.5" x14ac:dyDescent="0.2">
      <c r="A1540" s="39" t="str">
        <f>CONCATENATE("Подраздел: ",IF(Source!G1343&lt;&gt;"Новый подраздел", Source!G1343, ""))</f>
        <v>Подраздел: Монтажные работы</v>
      </c>
      <c r="B1540" s="39"/>
      <c r="C1540" s="39"/>
      <c r="D1540" s="39"/>
      <c r="E1540" s="39"/>
      <c r="F1540" s="39"/>
      <c r="G1540" s="39"/>
      <c r="H1540" s="39"/>
      <c r="I1540" s="39"/>
      <c r="J1540" s="39"/>
      <c r="K1540" s="39"/>
    </row>
    <row r="1541" spans="1:29" ht="28.5" x14ac:dyDescent="0.2">
      <c r="A1541" s="40">
        <v>250</v>
      </c>
      <c r="B1541" s="40" t="str">
        <f>Source!F1347</f>
        <v>3.20-58-3</v>
      </c>
      <c r="C1541" s="40" t="s">
        <v>1165</v>
      </c>
      <c r="D1541" s="42" t="str">
        <f>Source!H1347</f>
        <v>1 м трассы</v>
      </c>
      <c r="E1541" s="41">
        <f>Source!I1347</f>
        <v>669</v>
      </c>
      <c r="F1541" s="44"/>
      <c r="G1541" s="43"/>
      <c r="H1541" s="41"/>
      <c r="I1541" s="44"/>
      <c r="J1541" s="41"/>
      <c r="K1541" s="44"/>
      <c r="Q1541">
        <f>Source!X1347</f>
        <v>5490.04</v>
      </c>
      <c r="R1541">
        <f>Source!X1348</f>
        <v>309363.52</v>
      </c>
      <c r="S1541">
        <f>Source!Y1347</f>
        <v>3072.41</v>
      </c>
      <c r="T1541">
        <f>Source!Y1348</f>
        <v>173130.04</v>
      </c>
      <c r="U1541">
        <f>ROUND((175/100)*ROUND(Source!R1347, 2), 2)</f>
        <v>15.73</v>
      </c>
      <c r="V1541">
        <f>ROUND((0/100)*ROUND(Source!R1348, 2), 2)</f>
        <v>0</v>
      </c>
      <c r="AC1541">
        <v>0</v>
      </c>
    </row>
    <row r="1542" spans="1:29" ht="25.5" x14ac:dyDescent="0.2">
      <c r="C1542" s="66" t="str">
        <f>"Объем: "&amp;Source!I1347&amp;"=((150+"&amp;"570+"&amp;"180+"&amp;"400+"&amp;"80+"&amp;"120)-"&amp;"27*"&amp;"6)/"&amp;"2"</f>
        <v>Объем: 669=((150+570+180+400+80+120)-27*6)/2</v>
      </c>
    </row>
    <row r="1543" spans="1:29" ht="14.25" x14ac:dyDescent="0.2">
      <c r="A1543" s="40"/>
      <c r="B1543" s="40"/>
      <c r="C1543" s="40" t="s">
        <v>2183</v>
      </c>
      <c r="D1543" s="42"/>
      <c r="E1543" s="41"/>
      <c r="F1543" s="44">
        <f>Source!AO1347</f>
        <v>5.59</v>
      </c>
      <c r="G1543" s="45" t="s">
        <v>2257</v>
      </c>
      <c r="H1543" s="41">
        <f>Source!AV1348</f>
        <v>1.0669999999999999</v>
      </c>
      <c r="I1543" s="44">
        <f>Source!S1347</f>
        <v>5027.74</v>
      </c>
      <c r="J1543" s="41">
        <f>IF(Source!BA1348&lt;&gt; 0, Source!BA1348, 1)</f>
        <v>56.35</v>
      </c>
      <c r="K1543" s="44">
        <f>Source!S1348</f>
        <v>283313.15000000002</v>
      </c>
    </row>
    <row r="1544" spans="1:29" ht="14.25" x14ac:dyDescent="0.2">
      <c r="A1544" s="40"/>
      <c r="B1544" s="40"/>
      <c r="C1544" s="40" t="s">
        <v>2185</v>
      </c>
      <c r="D1544" s="42"/>
      <c r="E1544" s="41"/>
      <c r="F1544" s="44">
        <f>Source!AM1347</f>
        <v>7.0000000000000007E-2</v>
      </c>
      <c r="G1544" s="45" t="s">
        <v>2257</v>
      </c>
      <c r="H1544" s="41">
        <f>Source!AV1348</f>
        <v>1.0669999999999999</v>
      </c>
      <c r="I1544" s="44">
        <f>Source!Q1347</f>
        <v>62.96</v>
      </c>
      <c r="J1544" s="41">
        <f>IF(Source!BB1348&lt;&gt; 0, Source!BB1348, 1)</f>
        <v>18.29</v>
      </c>
      <c r="K1544" s="44">
        <f>Source!Q1348</f>
        <v>1151.54</v>
      </c>
    </row>
    <row r="1545" spans="1:29" ht="14.25" x14ac:dyDescent="0.2">
      <c r="A1545" s="40"/>
      <c r="B1545" s="40"/>
      <c r="C1545" s="40" t="s">
        <v>2187</v>
      </c>
      <c r="D1545" s="42"/>
      <c r="E1545" s="41"/>
      <c r="F1545" s="44">
        <f>Source!AN1347</f>
        <v>0.01</v>
      </c>
      <c r="G1545" s="45" t="s">
        <v>2257</v>
      </c>
      <c r="H1545" s="41">
        <f>Source!AV1348</f>
        <v>1.0669999999999999</v>
      </c>
      <c r="I1545" s="46">
        <f>Source!R1347</f>
        <v>8.99</v>
      </c>
      <c r="J1545" s="41">
        <f>IF(Source!BS1348&lt;&gt; 0, Source!BS1348, 1)</f>
        <v>56.35</v>
      </c>
      <c r="K1545" s="46">
        <f>Source!R1348</f>
        <v>506.59</v>
      </c>
    </row>
    <row r="1546" spans="1:29" ht="14.25" x14ac:dyDescent="0.2">
      <c r="A1546" s="40"/>
      <c r="B1546" s="40"/>
      <c r="C1546" s="40" t="s">
        <v>2188</v>
      </c>
      <c r="D1546" s="42"/>
      <c r="E1546" s="41"/>
      <c r="F1546" s="44">
        <f>Source!AL1347</f>
        <v>30.57</v>
      </c>
      <c r="G1546" s="45" t="s">
        <v>3</v>
      </c>
      <c r="H1546" s="41">
        <f>Source!AW1348</f>
        <v>1</v>
      </c>
      <c r="I1546" s="44">
        <f>Source!P1347</f>
        <v>20451.330000000002</v>
      </c>
      <c r="J1546" s="41">
        <f>IF(Source!BC1348&lt;&gt; 0, Source!BC1348, 1)</f>
        <v>15.49</v>
      </c>
      <c r="K1546" s="44">
        <f>Source!P1348</f>
        <v>316791.09999999998</v>
      </c>
    </row>
    <row r="1547" spans="1:29" ht="28.5" x14ac:dyDescent="0.2">
      <c r="A1547" s="40" t="s">
        <v>1168</v>
      </c>
      <c r="B1547" s="40" t="str">
        <f>Source!F1349</f>
        <v>1.1-1-3984</v>
      </c>
      <c r="C1547" s="40" t="s">
        <v>1170</v>
      </c>
      <c r="D1547" s="42" t="str">
        <f>Source!H1349</f>
        <v>кг</v>
      </c>
      <c r="E1547" s="41">
        <f>Source!I1349</f>
        <v>16.725000000000001</v>
      </c>
      <c r="F1547" s="44">
        <f>Source!AK1349</f>
        <v>40.29</v>
      </c>
      <c r="G1547" s="45" t="s">
        <v>3</v>
      </c>
      <c r="H1547" s="41">
        <f>Source!AW1350</f>
        <v>1</v>
      </c>
      <c r="I1547" s="44">
        <f>Source!O1349</f>
        <v>673.85</v>
      </c>
      <c r="J1547" s="41">
        <f>IF(Source!BC1350&lt;&gt; 0, Source!BC1350, 1)</f>
        <v>18.420000000000002</v>
      </c>
      <c r="K1547" s="44">
        <f>Source!O1350</f>
        <v>12412.32</v>
      </c>
      <c r="Q1547">
        <f>Source!X1349</f>
        <v>0</v>
      </c>
      <c r="R1547">
        <f>Source!X1350</f>
        <v>0</v>
      </c>
      <c r="S1547">
        <f>Source!Y1349</f>
        <v>0</v>
      </c>
      <c r="T1547">
        <f>Source!Y1350</f>
        <v>0</v>
      </c>
      <c r="U1547">
        <f>ROUND((175/100)*ROUND(Source!R1349, 2), 2)</f>
        <v>0</v>
      </c>
      <c r="V1547">
        <f>ROUND((0/100)*ROUND(Source!R1350, 2), 2)</f>
        <v>0</v>
      </c>
      <c r="AC1547">
        <v>3</v>
      </c>
    </row>
    <row r="1548" spans="1:29" ht="99.75" x14ac:dyDescent="0.2">
      <c r="A1548" s="40" t="s">
        <v>1173</v>
      </c>
      <c r="B1548" s="40" t="str">
        <f>Source!F1351</f>
        <v>1.23-8-564</v>
      </c>
      <c r="C1548" s="40" t="s">
        <v>1175</v>
      </c>
      <c r="D1548" s="42" t="str">
        <f>Source!H1351</f>
        <v>км</v>
      </c>
      <c r="E1548" s="41">
        <f>Source!I1351</f>
        <v>0.66900000000000004</v>
      </c>
      <c r="F1548" s="44">
        <f>Source!AK1351</f>
        <v>4785.46</v>
      </c>
      <c r="G1548" s="45" t="s">
        <v>3</v>
      </c>
      <c r="H1548" s="41">
        <f>Source!AW1352</f>
        <v>1</v>
      </c>
      <c r="I1548" s="44">
        <f>Source!O1351</f>
        <v>3201.47</v>
      </c>
      <c r="J1548" s="41">
        <f>IF(Source!BC1352&lt;&gt; 0, Source!BC1352, 1)</f>
        <v>7.79</v>
      </c>
      <c r="K1548" s="44">
        <f>Source!O1352</f>
        <v>24939.45</v>
      </c>
      <c r="Q1548">
        <f>Source!X1351</f>
        <v>0</v>
      </c>
      <c r="R1548">
        <f>Source!X1352</f>
        <v>0</v>
      </c>
      <c r="S1548">
        <f>Source!Y1351</f>
        <v>0</v>
      </c>
      <c r="T1548">
        <f>Source!Y1352</f>
        <v>0</v>
      </c>
      <c r="U1548">
        <f>ROUND((175/100)*ROUND(Source!R1351, 2), 2)</f>
        <v>0</v>
      </c>
      <c r="V1548">
        <f>ROUND((0/100)*ROUND(Source!R1352, 2), 2)</f>
        <v>0</v>
      </c>
      <c r="AC1548">
        <v>3</v>
      </c>
    </row>
    <row r="1549" spans="1:29" ht="14.25" x14ac:dyDescent="0.2">
      <c r="A1549" s="40"/>
      <c r="B1549" s="40"/>
      <c r="C1549" s="40" t="s">
        <v>2189</v>
      </c>
      <c r="D1549" s="42" t="s">
        <v>2190</v>
      </c>
      <c r="E1549" s="41">
        <f>Source!BZ1348</f>
        <v>109</v>
      </c>
      <c r="F1549" s="44"/>
      <c r="G1549" s="43"/>
      <c r="H1549" s="41"/>
      <c r="I1549" s="44">
        <f>SUM(Q1541:Q1548)</f>
        <v>5490.04</v>
      </c>
      <c r="J1549" s="41">
        <f>Source!AT1348</f>
        <v>109</v>
      </c>
      <c r="K1549" s="44">
        <f>SUM(R1541:R1548)</f>
        <v>309363.52</v>
      </c>
    </row>
    <row r="1550" spans="1:29" ht="14.25" x14ac:dyDescent="0.2">
      <c r="A1550" s="40"/>
      <c r="B1550" s="40"/>
      <c r="C1550" s="40" t="s">
        <v>2191</v>
      </c>
      <c r="D1550" s="42" t="s">
        <v>2190</v>
      </c>
      <c r="E1550" s="41">
        <f>Source!CA1348</f>
        <v>61</v>
      </c>
      <c r="F1550" s="44"/>
      <c r="G1550" s="43"/>
      <c r="H1550" s="41"/>
      <c r="I1550" s="44">
        <f>SUM(S1541:S1549)</f>
        <v>3072.41</v>
      </c>
      <c r="J1550" s="41">
        <f>Source!AU1348</f>
        <v>61</v>
      </c>
      <c r="K1550" s="44">
        <f>SUM(T1541:T1549)</f>
        <v>173130.04</v>
      </c>
    </row>
    <row r="1551" spans="1:29" ht="14.25" x14ac:dyDescent="0.2">
      <c r="A1551" s="47"/>
      <c r="B1551" s="47"/>
      <c r="C1551" s="47" t="s">
        <v>2192</v>
      </c>
      <c r="D1551" s="48" t="s">
        <v>2193</v>
      </c>
      <c r="E1551" s="49">
        <f>Source!AQ1347</f>
        <v>0.44</v>
      </c>
      <c r="F1551" s="50"/>
      <c r="G1551" s="51" t="s">
        <v>2257</v>
      </c>
      <c r="H1551" s="49">
        <f>Source!AV1348</f>
        <v>1.0669999999999999</v>
      </c>
      <c r="I1551" s="50">
        <f>Source!U1347</f>
        <v>395.74347119999999</v>
      </c>
      <c r="J1551" s="49"/>
      <c r="K1551" s="50"/>
    </row>
    <row r="1552" spans="1:29" ht="15" x14ac:dyDescent="0.2">
      <c r="C1552" s="52" t="s">
        <v>2194</v>
      </c>
      <c r="H1552" s="53">
        <f>I1543+I1544+I1546+I1549+I1550+SUM(I1547:I1548)-SUMIF(AC1547:AC1548, 5, I1547:I1548)-SUMIF(AC1547:AC1548, 6, I1547:I1548)</f>
        <v>37979.800000000003</v>
      </c>
      <c r="I1552" s="53"/>
      <c r="J1552" s="53">
        <f>K1543+K1544+K1546+K1549+K1550+SUM(K1547:K1548)-SUMIF(AC1547:AC1548, 5, K1547:K1548)-SUMIF(AC1547:AC1548, 6, K1547:K1548)</f>
        <v>1121101.1200000001</v>
      </c>
      <c r="K1552" s="53"/>
    </row>
    <row r="1553" spans="1:29" ht="15" hidden="1" x14ac:dyDescent="0.2">
      <c r="C1553" s="52" t="s">
        <v>2195</v>
      </c>
      <c r="H1553" s="55">
        <f>SUMIF(AC1547:AC1548, 5, I1547:I1548)+SUMIF(AC1547:AC1548, 6, I1547:I1548)</f>
        <v>0</v>
      </c>
      <c r="I1553" s="55"/>
      <c r="J1553" s="55">
        <f>SUMIF(AC1547:AC1548, 5, K1547:K1548)+SUMIF(AC1547:AC1548, 6, K1547:K1548)</f>
        <v>0</v>
      </c>
      <c r="K1553" s="55"/>
    </row>
    <row r="1554" spans="1:29" ht="15" x14ac:dyDescent="0.2">
      <c r="C1554" s="52" t="s">
        <v>2196</v>
      </c>
      <c r="H1554" s="55">
        <f>I1543+I1544+I1546+I1549+I1550+SUM(I1547:I1548)</f>
        <v>37979.800000000003</v>
      </c>
      <c r="I1554" s="55"/>
      <c r="J1554" s="55">
        <f>K1543+K1544+K1546+K1549+K1550+SUM(K1547:K1548)</f>
        <v>1121101.1200000001</v>
      </c>
      <c r="K1554" s="55"/>
      <c r="O1554" s="56">
        <f>I1543+I1544+I1546+I1549+I1550+SUM(I1547:I1548)</f>
        <v>37979.800000000003</v>
      </c>
      <c r="P1554" s="56">
        <f>K1543+K1544+K1546+K1549+K1550+SUM(K1547:K1548)</f>
        <v>1121101.1200000001</v>
      </c>
    </row>
    <row r="1556" spans="1:29" ht="42.75" x14ac:dyDescent="0.2">
      <c r="A1556" s="40">
        <v>251</v>
      </c>
      <c r="B1556" s="40" t="str">
        <f>Source!F1353</f>
        <v>1.12-7-186</v>
      </c>
      <c r="C1556" s="40" t="s">
        <v>1180</v>
      </c>
      <c r="D1556" s="42" t="str">
        <f>Source!H1353</f>
        <v>м</v>
      </c>
      <c r="E1556" s="41">
        <f>Source!I1353</f>
        <v>153.75</v>
      </c>
      <c r="F1556" s="44">
        <f>Source!AL1353</f>
        <v>4.37</v>
      </c>
      <c r="G1556" s="45" t="s">
        <v>3</v>
      </c>
      <c r="H1556" s="41">
        <f>Source!AW1354</f>
        <v>1</v>
      </c>
      <c r="I1556" s="44">
        <f>Source!P1353</f>
        <v>671.89</v>
      </c>
      <c r="J1556" s="41">
        <f>IF(Source!BC1354&lt;&gt; 0, Source!BC1354, 1)</f>
        <v>32.979999999999997</v>
      </c>
      <c r="K1556" s="44">
        <f>Source!P1354</f>
        <v>22158.93</v>
      </c>
      <c r="Q1556">
        <f>Source!X1353</f>
        <v>0</v>
      </c>
      <c r="R1556">
        <f>Source!X1354</f>
        <v>0</v>
      </c>
      <c r="S1556">
        <f>Source!Y1353</f>
        <v>0</v>
      </c>
      <c r="T1556">
        <f>Source!Y1354</f>
        <v>0</v>
      </c>
      <c r="U1556">
        <f>ROUND((175/100)*ROUND(Source!R1353, 2), 2)</f>
        <v>0</v>
      </c>
      <c r="V1556">
        <f>ROUND((0/100)*ROUND(Source!R1354, 2), 2)</f>
        <v>0</v>
      </c>
      <c r="AC1556">
        <v>3</v>
      </c>
    </row>
    <row r="1557" spans="1:29" x14ac:dyDescent="0.2">
      <c r="A1557" s="67"/>
      <c r="B1557" s="67"/>
      <c r="C1557" s="68" t="str">
        <f>"Объем: "&amp;Source!I1353&amp;"=150*"&amp;"1,025"</f>
        <v>Объем: 153,75=150*1,025</v>
      </c>
      <c r="D1557" s="67"/>
      <c r="E1557" s="67"/>
      <c r="F1557" s="67"/>
      <c r="G1557" s="67"/>
      <c r="H1557" s="67"/>
      <c r="I1557" s="67"/>
      <c r="J1557" s="67"/>
      <c r="K1557" s="67"/>
    </row>
    <row r="1558" spans="1:29" ht="15" x14ac:dyDescent="0.2">
      <c r="C1558" s="52" t="s">
        <v>2196</v>
      </c>
      <c r="H1558" s="53">
        <f>I1556+0</f>
        <v>671.89</v>
      </c>
      <c r="I1558" s="53"/>
      <c r="J1558" s="53">
        <f>K1556+0</f>
        <v>22158.93</v>
      </c>
      <c r="K1558" s="53"/>
      <c r="O1558" s="56">
        <f>I1556+0</f>
        <v>671.89</v>
      </c>
      <c r="P1558" s="56">
        <f>K1556+0</f>
        <v>22158.93</v>
      </c>
    </row>
    <row r="1560" spans="1:29" ht="42.75" x14ac:dyDescent="0.2">
      <c r="A1560" s="40">
        <v>252</v>
      </c>
      <c r="B1560" s="40" t="str">
        <f>Source!F1355</f>
        <v>1.12-7-187</v>
      </c>
      <c r="C1560" s="40" t="s">
        <v>1184</v>
      </c>
      <c r="D1560" s="42" t="str">
        <f>Source!H1355</f>
        <v>м</v>
      </c>
      <c r="E1560" s="41">
        <f>Source!I1355</f>
        <v>584.25</v>
      </c>
      <c r="F1560" s="44">
        <f>Source!AL1355</f>
        <v>7.73</v>
      </c>
      <c r="G1560" s="45" t="s">
        <v>3</v>
      </c>
      <c r="H1560" s="41">
        <f>Source!AW1356</f>
        <v>1</v>
      </c>
      <c r="I1560" s="44">
        <f>Source!P1355</f>
        <v>4516.25</v>
      </c>
      <c r="J1560" s="41">
        <f>IF(Source!BC1356&lt;&gt; 0, Source!BC1356, 1)</f>
        <v>25.31</v>
      </c>
      <c r="K1560" s="44">
        <f>Source!P1356</f>
        <v>114306.29</v>
      </c>
      <c r="Q1560">
        <f>Source!X1355</f>
        <v>0</v>
      </c>
      <c r="R1560">
        <f>Source!X1356</f>
        <v>0</v>
      </c>
      <c r="S1560">
        <f>Source!Y1355</f>
        <v>0</v>
      </c>
      <c r="T1560">
        <f>Source!Y1356</f>
        <v>0</v>
      </c>
      <c r="U1560">
        <f>ROUND((175/100)*ROUND(Source!R1355, 2), 2)</f>
        <v>0</v>
      </c>
      <c r="V1560">
        <f>ROUND((0/100)*ROUND(Source!R1356, 2), 2)</f>
        <v>0</v>
      </c>
      <c r="AC1560">
        <v>3</v>
      </c>
    </row>
    <row r="1561" spans="1:29" x14ac:dyDescent="0.2">
      <c r="A1561" s="67"/>
      <c r="B1561" s="67"/>
      <c r="C1561" s="68" t="str">
        <f>"Объем: "&amp;Source!I1355&amp;"=570*"&amp;"1,025"</f>
        <v>Объем: 584,25=570*1,025</v>
      </c>
      <c r="D1561" s="67"/>
      <c r="E1561" s="67"/>
      <c r="F1561" s="67"/>
      <c r="G1561" s="67"/>
      <c r="H1561" s="67"/>
      <c r="I1561" s="67"/>
      <c r="J1561" s="67"/>
      <c r="K1561" s="67"/>
    </row>
    <row r="1562" spans="1:29" ht="15" x14ac:dyDescent="0.2">
      <c r="C1562" s="52" t="s">
        <v>2196</v>
      </c>
      <c r="H1562" s="53">
        <f>I1560+0</f>
        <v>4516.25</v>
      </c>
      <c r="I1562" s="53"/>
      <c r="J1562" s="53">
        <f>K1560+0</f>
        <v>114306.29</v>
      </c>
      <c r="K1562" s="53"/>
      <c r="O1562" s="56">
        <f>I1560+0</f>
        <v>4516.25</v>
      </c>
      <c r="P1562" s="56">
        <f>K1560+0</f>
        <v>114306.29</v>
      </c>
    </row>
    <row r="1564" spans="1:29" ht="42.75" x14ac:dyDescent="0.2">
      <c r="A1564" s="40">
        <v>253</v>
      </c>
      <c r="B1564" s="40" t="str">
        <f>Source!F1357</f>
        <v>1.12-7-188</v>
      </c>
      <c r="C1564" s="40" t="s">
        <v>1188</v>
      </c>
      <c r="D1564" s="42" t="str">
        <f>Source!H1357</f>
        <v>м</v>
      </c>
      <c r="E1564" s="41">
        <f>Source!I1357</f>
        <v>184.5</v>
      </c>
      <c r="F1564" s="44">
        <f>Source!AL1357</f>
        <v>10.28</v>
      </c>
      <c r="G1564" s="45" t="s">
        <v>3</v>
      </c>
      <c r="H1564" s="41">
        <f>Source!AW1358</f>
        <v>1</v>
      </c>
      <c r="I1564" s="44">
        <f>Source!P1357</f>
        <v>1896.66</v>
      </c>
      <c r="J1564" s="41">
        <f>IF(Source!BC1358&lt;&gt; 0, Source!BC1358, 1)</f>
        <v>27.91</v>
      </c>
      <c r="K1564" s="44">
        <f>Source!P1358</f>
        <v>52935.78</v>
      </c>
      <c r="Q1564">
        <f>Source!X1357</f>
        <v>0</v>
      </c>
      <c r="R1564">
        <f>Source!X1358</f>
        <v>0</v>
      </c>
      <c r="S1564">
        <f>Source!Y1357</f>
        <v>0</v>
      </c>
      <c r="T1564">
        <f>Source!Y1358</f>
        <v>0</v>
      </c>
      <c r="U1564">
        <f>ROUND((175/100)*ROUND(Source!R1357, 2), 2)</f>
        <v>0</v>
      </c>
      <c r="V1564">
        <f>ROUND((0/100)*ROUND(Source!R1358, 2), 2)</f>
        <v>0</v>
      </c>
      <c r="AC1564">
        <v>3</v>
      </c>
    </row>
    <row r="1565" spans="1:29" x14ac:dyDescent="0.2">
      <c r="A1565" s="67"/>
      <c r="B1565" s="67"/>
      <c r="C1565" s="68" t="str">
        <f>"Объем: "&amp;Source!I1357&amp;"=180*"&amp;"1,025"</f>
        <v>Объем: 184,5=180*1,025</v>
      </c>
      <c r="D1565" s="67"/>
      <c r="E1565" s="67"/>
      <c r="F1565" s="67"/>
      <c r="G1565" s="67"/>
      <c r="H1565" s="67"/>
      <c r="I1565" s="67"/>
      <c r="J1565" s="67"/>
      <c r="K1565" s="67"/>
    </row>
    <row r="1566" spans="1:29" ht="15" x14ac:dyDescent="0.2">
      <c r="C1566" s="52" t="s">
        <v>2196</v>
      </c>
      <c r="H1566" s="53">
        <f>I1564+0</f>
        <v>1896.66</v>
      </c>
      <c r="I1566" s="53"/>
      <c r="J1566" s="53">
        <f>K1564+0</f>
        <v>52935.78</v>
      </c>
      <c r="K1566" s="53"/>
      <c r="O1566" s="56">
        <f>I1564+0</f>
        <v>1896.66</v>
      </c>
      <c r="P1566" s="56">
        <f>K1564+0</f>
        <v>52935.78</v>
      </c>
    </row>
    <row r="1568" spans="1:29" ht="42.75" x14ac:dyDescent="0.2">
      <c r="A1568" s="40">
        <v>254</v>
      </c>
      <c r="B1568" s="40" t="str">
        <f>Source!F1359</f>
        <v>1.12-7-192</v>
      </c>
      <c r="C1568" s="40" t="s">
        <v>1192</v>
      </c>
      <c r="D1568" s="42" t="str">
        <f>Source!H1359</f>
        <v>м</v>
      </c>
      <c r="E1568" s="41">
        <f>Source!I1359</f>
        <v>410</v>
      </c>
      <c r="F1568" s="44">
        <f>Source!AL1359</f>
        <v>15.09</v>
      </c>
      <c r="G1568" s="45" t="s">
        <v>3</v>
      </c>
      <c r="H1568" s="41">
        <f>Source!AW1360</f>
        <v>1</v>
      </c>
      <c r="I1568" s="44">
        <f>Source!P1359</f>
        <v>6186.9</v>
      </c>
      <c r="J1568" s="41">
        <f>IF(Source!BC1360&lt;&gt; 0, Source!BC1360, 1)</f>
        <v>25.69</v>
      </c>
      <c r="K1568" s="44">
        <f>Source!P1360</f>
        <v>158941.46</v>
      </c>
      <c r="Q1568">
        <f>Source!X1359</f>
        <v>0</v>
      </c>
      <c r="R1568">
        <f>Source!X1360</f>
        <v>0</v>
      </c>
      <c r="S1568">
        <f>Source!Y1359</f>
        <v>0</v>
      </c>
      <c r="T1568">
        <f>Source!Y1360</f>
        <v>0</v>
      </c>
      <c r="U1568">
        <f>ROUND((175/100)*ROUND(Source!R1359, 2), 2)</f>
        <v>0</v>
      </c>
      <c r="V1568">
        <f>ROUND((0/100)*ROUND(Source!R1360, 2), 2)</f>
        <v>0</v>
      </c>
      <c r="AC1568">
        <v>3</v>
      </c>
    </row>
    <row r="1569" spans="1:29" x14ac:dyDescent="0.2">
      <c r="A1569" s="67"/>
      <c r="B1569" s="67"/>
      <c r="C1569" s="68" t="str">
        <f>"Объем: "&amp;Source!I1359&amp;"=400*"&amp;"1,025"</f>
        <v>Объем: 410=400*1,025</v>
      </c>
      <c r="D1569" s="67"/>
      <c r="E1569" s="67"/>
      <c r="F1569" s="67"/>
      <c r="G1569" s="67"/>
      <c r="H1569" s="67"/>
      <c r="I1569" s="67"/>
      <c r="J1569" s="67"/>
      <c r="K1569" s="67"/>
    </row>
    <row r="1570" spans="1:29" ht="15" x14ac:dyDescent="0.2">
      <c r="C1570" s="52" t="s">
        <v>2196</v>
      </c>
      <c r="H1570" s="53">
        <f>I1568+0</f>
        <v>6186.9</v>
      </c>
      <c r="I1570" s="53"/>
      <c r="J1570" s="53">
        <f>K1568+0</f>
        <v>158941.46</v>
      </c>
      <c r="K1570" s="53"/>
      <c r="O1570" s="56">
        <f>I1568+0</f>
        <v>6186.9</v>
      </c>
      <c r="P1570" s="56">
        <f>K1568+0</f>
        <v>158941.46</v>
      </c>
    </row>
    <row r="1572" spans="1:29" ht="42.75" x14ac:dyDescent="0.2">
      <c r="A1572" s="40">
        <v>255</v>
      </c>
      <c r="B1572" s="40" t="str">
        <f>Source!F1361</f>
        <v>1.12-7-189</v>
      </c>
      <c r="C1572" s="40" t="s">
        <v>1196</v>
      </c>
      <c r="D1572" s="42" t="str">
        <f>Source!H1361</f>
        <v>м</v>
      </c>
      <c r="E1572" s="41">
        <f>Source!I1361</f>
        <v>82</v>
      </c>
      <c r="F1572" s="44">
        <f>Source!AL1361</f>
        <v>17.55</v>
      </c>
      <c r="G1572" s="45" t="s">
        <v>3</v>
      </c>
      <c r="H1572" s="41">
        <f>Source!AW1362</f>
        <v>1</v>
      </c>
      <c r="I1572" s="44">
        <f>Source!P1361</f>
        <v>1439.1</v>
      </c>
      <c r="J1572" s="41">
        <f>IF(Source!BC1362&lt;&gt; 0, Source!BC1362, 1)</f>
        <v>26.52</v>
      </c>
      <c r="K1572" s="44">
        <f>Source!P1362</f>
        <v>38164.93</v>
      </c>
      <c r="Q1572">
        <f>Source!X1361</f>
        <v>0</v>
      </c>
      <c r="R1572">
        <f>Source!X1362</f>
        <v>0</v>
      </c>
      <c r="S1572">
        <f>Source!Y1361</f>
        <v>0</v>
      </c>
      <c r="T1572">
        <f>Source!Y1362</f>
        <v>0</v>
      </c>
      <c r="U1572">
        <f>ROUND((175/100)*ROUND(Source!R1361, 2), 2)</f>
        <v>0</v>
      </c>
      <c r="V1572">
        <f>ROUND((0/100)*ROUND(Source!R1362, 2), 2)</f>
        <v>0</v>
      </c>
      <c r="AC1572">
        <v>3</v>
      </c>
    </row>
    <row r="1573" spans="1:29" x14ac:dyDescent="0.2">
      <c r="A1573" s="67"/>
      <c r="B1573" s="67"/>
      <c r="C1573" s="68" t="str">
        <f>"Объем: "&amp;Source!I1361&amp;"=80*"&amp;"1,025"</f>
        <v>Объем: 82=80*1,025</v>
      </c>
      <c r="D1573" s="67"/>
      <c r="E1573" s="67"/>
      <c r="F1573" s="67"/>
      <c r="G1573" s="67"/>
      <c r="H1573" s="67"/>
      <c r="I1573" s="67"/>
      <c r="J1573" s="67"/>
      <c r="K1573" s="67"/>
    </row>
    <row r="1574" spans="1:29" ht="15" x14ac:dyDescent="0.2">
      <c r="C1574" s="52" t="s">
        <v>2196</v>
      </c>
      <c r="H1574" s="53">
        <f>I1572+0</f>
        <v>1439.1</v>
      </c>
      <c r="I1574" s="53"/>
      <c r="J1574" s="53">
        <f>K1572+0</f>
        <v>38164.93</v>
      </c>
      <c r="K1574" s="53"/>
      <c r="O1574" s="56">
        <f>I1572+0</f>
        <v>1439.1</v>
      </c>
      <c r="P1574" s="56">
        <f>K1572+0</f>
        <v>38164.93</v>
      </c>
    </row>
    <row r="1576" spans="1:29" ht="42.75" x14ac:dyDescent="0.2">
      <c r="A1576" s="40">
        <v>256</v>
      </c>
      <c r="B1576" s="40" t="str">
        <f>Source!F1363</f>
        <v>1.12-7-190</v>
      </c>
      <c r="C1576" s="40" t="s">
        <v>1200</v>
      </c>
      <c r="D1576" s="42" t="str">
        <f>Source!H1363</f>
        <v>м</v>
      </c>
      <c r="E1576" s="41">
        <f>Source!I1363</f>
        <v>123</v>
      </c>
      <c r="F1576" s="44">
        <f>Source!AL1363</f>
        <v>26.84</v>
      </c>
      <c r="G1576" s="45" t="s">
        <v>3</v>
      </c>
      <c r="H1576" s="41">
        <f>Source!AW1364</f>
        <v>1</v>
      </c>
      <c r="I1576" s="44">
        <f>Source!P1363</f>
        <v>3301.32</v>
      </c>
      <c r="J1576" s="41">
        <f>IF(Source!BC1364&lt;&gt; 0, Source!BC1364, 1)</f>
        <v>33.54</v>
      </c>
      <c r="K1576" s="44">
        <f>Source!P1364</f>
        <v>110726.27</v>
      </c>
      <c r="Q1576">
        <f>Source!X1363</f>
        <v>0</v>
      </c>
      <c r="R1576">
        <f>Source!X1364</f>
        <v>0</v>
      </c>
      <c r="S1576">
        <f>Source!Y1363</f>
        <v>0</v>
      </c>
      <c r="T1576">
        <f>Source!Y1364</f>
        <v>0</v>
      </c>
      <c r="U1576">
        <f>ROUND((175/100)*ROUND(Source!R1363, 2), 2)</f>
        <v>0</v>
      </c>
      <c r="V1576">
        <f>ROUND((0/100)*ROUND(Source!R1364, 2), 2)</f>
        <v>0</v>
      </c>
      <c r="AC1576">
        <v>3</v>
      </c>
    </row>
    <row r="1577" spans="1:29" x14ac:dyDescent="0.2">
      <c r="A1577" s="67"/>
      <c r="B1577" s="67"/>
      <c r="C1577" s="68" t="str">
        <f>"Объем: "&amp;Source!I1363&amp;"=120*"&amp;"1,025"</f>
        <v>Объем: 123=120*1,025</v>
      </c>
      <c r="D1577" s="67"/>
      <c r="E1577" s="67"/>
      <c r="F1577" s="67"/>
      <c r="G1577" s="67"/>
      <c r="H1577" s="67"/>
      <c r="I1577" s="67"/>
      <c r="J1577" s="67"/>
      <c r="K1577" s="67"/>
    </row>
    <row r="1578" spans="1:29" ht="15" x14ac:dyDescent="0.2">
      <c r="C1578" s="52" t="s">
        <v>2196</v>
      </c>
      <c r="H1578" s="53">
        <f>I1576+0</f>
        <v>3301.32</v>
      </c>
      <c r="I1578" s="53"/>
      <c r="J1578" s="53">
        <f>K1576+0</f>
        <v>110726.27</v>
      </c>
      <c r="K1578" s="53"/>
      <c r="O1578" s="56">
        <f>I1576+0</f>
        <v>3301.32</v>
      </c>
      <c r="P1578" s="56">
        <f>K1576+0</f>
        <v>110726.27</v>
      </c>
    </row>
    <row r="1580" spans="1:29" ht="54" x14ac:dyDescent="0.2">
      <c r="A1580" s="57">
        <v>257</v>
      </c>
      <c r="B1580" s="57" t="str">
        <f>Source!F1365</f>
        <v>КА, п.133</v>
      </c>
      <c r="C1580" s="57" t="s">
        <v>2355</v>
      </c>
      <c r="D1580" s="58" t="str">
        <f>Source!H1365</f>
        <v>ШТ</v>
      </c>
      <c r="E1580" s="59">
        <f>Source!I1365</f>
        <v>15</v>
      </c>
      <c r="F1580" s="60">
        <f>Source!AL1365</f>
        <v>1892.27</v>
      </c>
      <c r="G1580" s="61" t="s">
        <v>3</v>
      </c>
      <c r="H1580" s="59">
        <f>Source!AW1366</f>
        <v>1</v>
      </c>
      <c r="I1580" s="60">
        <f>Source!P1365</f>
        <v>28384.05</v>
      </c>
      <c r="J1580" s="59">
        <f>IF(Source!BC1366&lt;&gt; 0, Source!BC1366, 1)</f>
        <v>7.57</v>
      </c>
      <c r="K1580" s="60">
        <f>Source!P1366</f>
        <v>214867.26</v>
      </c>
      <c r="Q1580">
        <f>Source!X1365</f>
        <v>0</v>
      </c>
      <c r="R1580">
        <f>Source!X1366</f>
        <v>0</v>
      </c>
      <c r="S1580">
        <f>Source!Y1365</f>
        <v>0</v>
      </c>
      <c r="T1580">
        <f>Source!Y1366</f>
        <v>0</v>
      </c>
      <c r="U1580">
        <f>ROUND((175/100)*ROUND(Source!R1365, 2), 2)</f>
        <v>0</v>
      </c>
      <c r="V1580">
        <f>ROUND((0/100)*ROUND(Source!R1366, 2), 2)</f>
        <v>0</v>
      </c>
      <c r="AC1580">
        <v>5</v>
      </c>
    </row>
    <row r="1581" spans="1:29" ht="15" x14ac:dyDescent="0.2">
      <c r="A1581" s="62"/>
      <c r="B1581" s="62"/>
      <c r="C1581" s="63" t="s">
        <v>2196</v>
      </c>
      <c r="D1581" s="62"/>
      <c r="E1581" s="62"/>
      <c r="F1581" s="62"/>
      <c r="G1581" s="62"/>
      <c r="H1581" s="64">
        <f>I1580+0</f>
        <v>28384.05</v>
      </c>
      <c r="I1581" s="64"/>
      <c r="J1581" s="64">
        <f>K1580+0</f>
        <v>214867.26</v>
      </c>
      <c r="K1581" s="64"/>
      <c r="O1581" s="56">
        <f>I1580+0</f>
        <v>28384.05</v>
      </c>
      <c r="P1581" s="56">
        <f>K1580+0</f>
        <v>214867.26</v>
      </c>
    </row>
    <row r="1583" spans="1:29" ht="114" x14ac:dyDescent="0.2">
      <c r="A1583" s="40">
        <v>258</v>
      </c>
      <c r="B1583" s="40" t="str">
        <f>Source!F1373</f>
        <v>1.1-1-3639</v>
      </c>
      <c r="C1583" s="40" t="s">
        <v>1212</v>
      </c>
      <c r="D1583" s="42" t="str">
        <f>Source!H1373</f>
        <v>м</v>
      </c>
      <c r="E1583" s="41">
        <f>Source!I1373</f>
        <v>157.5</v>
      </c>
      <c r="F1583" s="44">
        <f>Source!AL1373</f>
        <v>11.96</v>
      </c>
      <c r="G1583" s="45" t="s">
        <v>3</v>
      </c>
      <c r="H1583" s="41">
        <f>Source!AW1374</f>
        <v>1</v>
      </c>
      <c r="I1583" s="44">
        <f>Source!P1373</f>
        <v>1883.7</v>
      </c>
      <c r="J1583" s="41">
        <f>IF(Source!BC1374&lt;&gt; 0, Source!BC1374, 1)</f>
        <v>3.84</v>
      </c>
      <c r="K1583" s="44">
        <f>Source!P1374</f>
        <v>7233.41</v>
      </c>
      <c r="Q1583">
        <f>Source!X1373</f>
        <v>0</v>
      </c>
      <c r="R1583">
        <f>Source!X1374</f>
        <v>0</v>
      </c>
      <c r="S1583">
        <f>Source!Y1373</f>
        <v>0</v>
      </c>
      <c r="T1583">
        <f>Source!Y1374</f>
        <v>0</v>
      </c>
      <c r="U1583">
        <f>ROUND((175/100)*ROUND(Source!R1373, 2), 2)</f>
        <v>0</v>
      </c>
      <c r="V1583">
        <f>ROUND((0/100)*ROUND(Source!R1374, 2), 2)</f>
        <v>0</v>
      </c>
      <c r="AC1583">
        <v>3</v>
      </c>
    </row>
    <row r="1584" spans="1:29" x14ac:dyDescent="0.2">
      <c r="A1584" s="67"/>
      <c r="B1584" s="67"/>
      <c r="C1584" s="68" t="str">
        <f>"Объем: "&amp;Source!I1373&amp;"=150*"&amp;"1,05"</f>
        <v>Объем: 157,5=150*1,05</v>
      </c>
      <c r="D1584" s="67"/>
      <c r="E1584" s="67"/>
      <c r="F1584" s="67"/>
      <c r="G1584" s="67"/>
      <c r="H1584" s="67"/>
      <c r="I1584" s="67"/>
      <c r="J1584" s="67"/>
      <c r="K1584" s="67"/>
    </row>
    <row r="1585" spans="1:29" ht="15" x14ac:dyDescent="0.2">
      <c r="C1585" s="52" t="s">
        <v>2196</v>
      </c>
      <c r="H1585" s="53">
        <f>I1583+0</f>
        <v>1883.7</v>
      </c>
      <c r="I1585" s="53"/>
      <c r="J1585" s="53">
        <f>K1583+0</f>
        <v>7233.41</v>
      </c>
      <c r="K1585" s="53"/>
      <c r="O1585" s="56">
        <f>I1583+0</f>
        <v>1883.7</v>
      </c>
      <c r="P1585" s="56">
        <f>K1583+0</f>
        <v>7233.41</v>
      </c>
    </row>
    <row r="1587" spans="1:29" ht="128.25" x14ac:dyDescent="0.2">
      <c r="A1587" s="40">
        <v>259</v>
      </c>
      <c r="B1587" s="40" t="str">
        <f>Source!F1375</f>
        <v>1.1-1-1289</v>
      </c>
      <c r="C1587" s="40" t="s">
        <v>2150</v>
      </c>
      <c r="D1587" s="42" t="str">
        <f>Source!H1375</f>
        <v>м</v>
      </c>
      <c r="E1587" s="41">
        <f>Source!I1375</f>
        <v>598.5</v>
      </c>
      <c r="F1587" s="44">
        <f>Source!AL1375</f>
        <v>5.85</v>
      </c>
      <c r="G1587" s="45" t="s">
        <v>3</v>
      </c>
      <c r="H1587" s="41">
        <f>Source!AW1376</f>
        <v>1</v>
      </c>
      <c r="I1587" s="44">
        <f>Source!P1375</f>
        <v>3501.23</v>
      </c>
      <c r="J1587" s="41">
        <f>IF(Source!BC1376&lt;&gt; 0, Source!BC1376, 1)</f>
        <v>7.88</v>
      </c>
      <c r="K1587" s="44">
        <f>Source!P1376</f>
        <v>27589.69</v>
      </c>
      <c r="Q1587">
        <f>Source!X1375</f>
        <v>0</v>
      </c>
      <c r="R1587">
        <f>Source!X1376</f>
        <v>0</v>
      </c>
      <c r="S1587">
        <f>Source!Y1375</f>
        <v>0</v>
      </c>
      <c r="T1587">
        <f>Source!Y1376</f>
        <v>0</v>
      </c>
      <c r="U1587">
        <f>ROUND((175/100)*ROUND(Source!R1375, 2), 2)</f>
        <v>0</v>
      </c>
      <c r="V1587">
        <f>ROUND((0/100)*ROUND(Source!R1376, 2), 2)</f>
        <v>0</v>
      </c>
      <c r="AC1587">
        <v>3</v>
      </c>
    </row>
    <row r="1588" spans="1:29" x14ac:dyDescent="0.2">
      <c r="A1588" s="67"/>
      <c r="B1588" s="67"/>
      <c r="C1588" s="68" t="str">
        <f>"Объем: "&amp;Source!I1375&amp;"=570*"&amp;"1,05"</f>
        <v>Объем: 598,5=570*1,05</v>
      </c>
      <c r="D1588" s="67"/>
      <c r="E1588" s="67"/>
      <c r="F1588" s="67"/>
      <c r="G1588" s="67"/>
      <c r="H1588" s="67"/>
      <c r="I1588" s="67"/>
      <c r="J1588" s="67"/>
      <c r="K1588" s="67"/>
    </row>
    <row r="1589" spans="1:29" ht="15" x14ac:dyDescent="0.2">
      <c r="C1589" s="52" t="s">
        <v>2196</v>
      </c>
      <c r="H1589" s="53">
        <f>I1587+0</f>
        <v>3501.23</v>
      </c>
      <c r="I1589" s="53"/>
      <c r="J1589" s="53">
        <f>K1587+0</f>
        <v>27589.69</v>
      </c>
      <c r="K1589" s="53"/>
      <c r="O1589" s="56">
        <f>I1587+0</f>
        <v>3501.23</v>
      </c>
      <c r="P1589" s="56">
        <f>K1587+0</f>
        <v>27589.69</v>
      </c>
    </row>
    <row r="1591" spans="1:29" ht="128.25" x14ac:dyDescent="0.2">
      <c r="A1591" s="40">
        <v>260</v>
      </c>
      <c r="B1591" s="40" t="str">
        <f>Source!F1377</f>
        <v>1.1-1-1289</v>
      </c>
      <c r="C1591" s="40" t="s">
        <v>2151</v>
      </c>
      <c r="D1591" s="42" t="str">
        <f>Source!H1377</f>
        <v>м</v>
      </c>
      <c r="E1591" s="41">
        <f>Source!I1377</f>
        <v>189</v>
      </c>
      <c r="F1591" s="44">
        <f>Source!AL1377</f>
        <v>5.85</v>
      </c>
      <c r="G1591" s="45" t="s">
        <v>3</v>
      </c>
      <c r="H1591" s="41">
        <f>Source!AW1378</f>
        <v>1</v>
      </c>
      <c r="I1591" s="44">
        <f>Source!P1377</f>
        <v>1105.6500000000001</v>
      </c>
      <c r="J1591" s="41">
        <f>IF(Source!BC1378&lt;&gt; 0, Source!BC1378, 1)</f>
        <v>7.88</v>
      </c>
      <c r="K1591" s="44">
        <f>Source!P1378</f>
        <v>8712.52</v>
      </c>
      <c r="Q1591">
        <f>Source!X1377</f>
        <v>0</v>
      </c>
      <c r="R1591">
        <f>Source!X1378</f>
        <v>0</v>
      </c>
      <c r="S1591">
        <f>Source!Y1377</f>
        <v>0</v>
      </c>
      <c r="T1591">
        <f>Source!Y1378</f>
        <v>0</v>
      </c>
      <c r="U1591">
        <f>ROUND((175/100)*ROUND(Source!R1377, 2), 2)</f>
        <v>0</v>
      </c>
      <c r="V1591">
        <f>ROUND((0/100)*ROUND(Source!R1378, 2), 2)</f>
        <v>0</v>
      </c>
      <c r="AC1591">
        <v>3</v>
      </c>
    </row>
    <row r="1592" spans="1:29" x14ac:dyDescent="0.2">
      <c r="A1592" s="67"/>
      <c r="B1592" s="67"/>
      <c r="C1592" s="68" t="str">
        <f>"Объем: "&amp;Source!I1377&amp;"=180*"&amp;"1,05"</f>
        <v>Объем: 189=180*1,05</v>
      </c>
      <c r="D1592" s="67"/>
      <c r="E1592" s="67"/>
      <c r="F1592" s="67"/>
      <c r="G1592" s="67"/>
      <c r="H1592" s="67"/>
      <c r="I1592" s="67"/>
      <c r="J1592" s="67"/>
      <c r="K1592" s="67"/>
    </row>
    <row r="1593" spans="1:29" ht="15" x14ac:dyDescent="0.2">
      <c r="C1593" s="52" t="s">
        <v>2196</v>
      </c>
      <c r="H1593" s="53">
        <f>I1591+0</f>
        <v>1105.6500000000001</v>
      </c>
      <c r="I1593" s="53"/>
      <c r="J1593" s="53">
        <f>K1591+0</f>
        <v>8712.52</v>
      </c>
      <c r="K1593" s="53"/>
      <c r="O1593" s="56">
        <f>I1591+0</f>
        <v>1105.6500000000001</v>
      </c>
      <c r="P1593" s="56">
        <f>K1591+0</f>
        <v>8712.52</v>
      </c>
    </row>
    <row r="1595" spans="1:29" ht="128.25" x14ac:dyDescent="0.2">
      <c r="A1595" s="40">
        <v>261</v>
      </c>
      <c r="B1595" s="40" t="str">
        <f>Source!F1379</f>
        <v>1.1-1-1289</v>
      </c>
      <c r="C1595" s="40" t="s">
        <v>2152</v>
      </c>
      <c r="D1595" s="42" t="str">
        <f>Source!H1379</f>
        <v>м</v>
      </c>
      <c r="E1595" s="41">
        <f>Source!I1379</f>
        <v>420</v>
      </c>
      <c r="F1595" s="44">
        <f>Source!AL1379</f>
        <v>5.85</v>
      </c>
      <c r="G1595" s="45" t="s">
        <v>3</v>
      </c>
      <c r="H1595" s="41">
        <f>Source!AW1380</f>
        <v>1</v>
      </c>
      <c r="I1595" s="44">
        <f>Source!P1379</f>
        <v>2457</v>
      </c>
      <c r="J1595" s="41">
        <f>IF(Source!BC1380&lt;&gt; 0, Source!BC1380, 1)</f>
        <v>7.88</v>
      </c>
      <c r="K1595" s="44">
        <f>Source!P1380</f>
        <v>19361.16</v>
      </c>
      <c r="Q1595">
        <f>Source!X1379</f>
        <v>0</v>
      </c>
      <c r="R1595">
        <f>Source!X1380</f>
        <v>0</v>
      </c>
      <c r="S1595">
        <f>Source!Y1379</f>
        <v>0</v>
      </c>
      <c r="T1595">
        <f>Source!Y1380</f>
        <v>0</v>
      </c>
      <c r="U1595">
        <f>ROUND((175/100)*ROUND(Source!R1379, 2), 2)</f>
        <v>0</v>
      </c>
      <c r="V1595">
        <f>ROUND((0/100)*ROUND(Source!R1380, 2), 2)</f>
        <v>0</v>
      </c>
      <c r="AC1595">
        <v>3</v>
      </c>
    </row>
    <row r="1596" spans="1:29" x14ac:dyDescent="0.2">
      <c r="A1596" s="67"/>
      <c r="B1596" s="67"/>
      <c r="C1596" s="68" t="str">
        <f>"Объем: "&amp;Source!I1379&amp;"=400*"&amp;"1,05"</f>
        <v>Объем: 420=400*1,05</v>
      </c>
      <c r="D1596" s="67"/>
      <c r="E1596" s="67"/>
      <c r="F1596" s="67"/>
      <c r="G1596" s="67"/>
      <c r="H1596" s="67"/>
      <c r="I1596" s="67"/>
      <c r="J1596" s="67"/>
      <c r="K1596" s="67"/>
    </row>
    <row r="1597" spans="1:29" ht="15" x14ac:dyDescent="0.2">
      <c r="C1597" s="52" t="s">
        <v>2196</v>
      </c>
      <c r="H1597" s="53">
        <f>I1595+0</f>
        <v>2457</v>
      </c>
      <c r="I1597" s="53"/>
      <c r="J1597" s="53">
        <f>K1595+0</f>
        <v>19361.16</v>
      </c>
      <c r="K1597" s="53"/>
      <c r="O1597" s="56">
        <f>I1595+0</f>
        <v>2457</v>
      </c>
      <c r="P1597" s="56">
        <f>K1595+0</f>
        <v>19361.16</v>
      </c>
    </row>
    <row r="1599" spans="1:29" ht="128.25" x14ac:dyDescent="0.2">
      <c r="A1599" s="40">
        <v>262</v>
      </c>
      <c r="B1599" s="40" t="str">
        <f>Source!F1381</f>
        <v>1.1-1-1290</v>
      </c>
      <c r="C1599" s="40" t="s">
        <v>2153</v>
      </c>
      <c r="D1599" s="42" t="str">
        <f>Source!H1381</f>
        <v>м</v>
      </c>
      <c r="E1599" s="41">
        <f>Source!I1381</f>
        <v>84</v>
      </c>
      <c r="F1599" s="44">
        <f>Source!AL1381</f>
        <v>6.24</v>
      </c>
      <c r="G1599" s="45" t="s">
        <v>3</v>
      </c>
      <c r="H1599" s="41">
        <f>Source!AW1382</f>
        <v>1</v>
      </c>
      <c r="I1599" s="44">
        <f>Source!P1381</f>
        <v>524.16</v>
      </c>
      <c r="J1599" s="41">
        <f>IF(Source!BC1382&lt;&gt; 0, Source!BC1382, 1)</f>
        <v>7.85</v>
      </c>
      <c r="K1599" s="44">
        <f>Source!P1382</f>
        <v>4114.66</v>
      </c>
      <c r="Q1599">
        <f>Source!X1381</f>
        <v>0</v>
      </c>
      <c r="R1599">
        <f>Source!X1382</f>
        <v>0</v>
      </c>
      <c r="S1599">
        <f>Source!Y1381</f>
        <v>0</v>
      </c>
      <c r="T1599">
        <f>Source!Y1382</f>
        <v>0</v>
      </c>
      <c r="U1599">
        <f>ROUND((175/100)*ROUND(Source!R1381, 2), 2)</f>
        <v>0</v>
      </c>
      <c r="V1599">
        <f>ROUND((0/100)*ROUND(Source!R1382, 2), 2)</f>
        <v>0</v>
      </c>
      <c r="AC1599">
        <v>3</v>
      </c>
    </row>
    <row r="1600" spans="1:29" x14ac:dyDescent="0.2">
      <c r="A1600" s="67"/>
      <c r="B1600" s="67"/>
      <c r="C1600" s="68" t="str">
        <f>"Объем: "&amp;Source!I1381&amp;"=80*"&amp;"1,05"</f>
        <v>Объем: 84=80*1,05</v>
      </c>
      <c r="D1600" s="67"/>
      <c r="E1600" s="67"/>
      <c r="F1600" s="67"/>
      <c r="G1600" s="67"/>
      <c r="H1600" s="67"/>
      <c r="I1600" s="67"/>
      <c r="J1600" s="67"/>
      <c r="K1600" s="67"/>
    </row>
    <row r="1601" spans="1:29" ht="15" x14ac:dyDescent="0.2">
      <c r="C1601" s="52" t="s">
        <v>2196</v>
      </c>
      <c r="H1601" s="53">
        <f>I1599+0</f>
        <v>524.16</v>
      </c>
      <c r="I1601" s="53"/>
      <c r="J1601" s="53">
        <f>K1599+0</f>
        <v>4114.66</v>
      </c>
      <c r="K1601" s="53"/>
      <c r="O1601" s="56">
        <f>I1599+0</f>
        <v>524.16</v>
      </c>
      <c r="P1601" s="56">
        <f>K1599+0</f>
        <v>4114.66</v>
      </c>
    </row>
    <row r="1603" spans="1:29" ht="114" x14ac:dyDescent="0.2">
      <c r="A1603" s="40">
        <v>263</v>
      </c>
      <c r="B1603" s="40" t="str">
        <f>Source!F1383</f>
        <v>1.1-1-3118</v>
      </c>
      <c r="C1603" s="40" t="s">
        <v>1224</v>
      </c>
      <c r="D1603" s="42" t="str">
        <f>Source!H1383</f>
        <v>м</v>
      </c>
      <c r="E1603" s="41">
        <f>Source!I1383</f>
        <v>126</v>
      </c>
      <c r="F1603" s="44">
        <f>Source!AL1383</f>
        <v>16.52</v>
      </c>
      <c r="G1603" s="45" t="s">
        <v>3</v>
      </c>
      <c r="H1603" s="41">
        <f>Source!AW1384</f>
        <v>1</v>
      </c>
      <c r="I1603" s="44">
        <f>Source!P1383</f>
        <v>2081.52</v>
      </c>
      <c r="J1603" s="41">
        <f>IF(Source!BC1384&lt;&gt; 0, Source!BC1384, 1)</f>
        <v>4.4800000000000004</v>
      </c>
      <c r="K1603" s="44">
        <f>Source!P1384</f>
        <v>9325.2099999999991</v>
      </c>
      <c r="Q1603">
        <f>Source!X1383</f>
        <v>0</v>
      </c>
      <c r="R1603">
        <f>Source!X1384</f>
        <v>0</v>
      </c>
      <c r="S1603">
        <f>Source!Y1383</f>
        <v>0</v>
      </c>
      <c r="T1603">
        <f>Source!Y1384</f>
        <v>0</v>
      </c>
      <c r="U1603">
        <f>ROUND((175/100)*ROUND(Source!R1383, 2), 2)</f>
        <v>0</v>
      </c>
      <c r="V1603">
        <f>ROUND((0/100)*ROUND(Source!R1384, 2), 2)</f>
        <v>0</v>
      </c>
      <c r="AC1603">
        <v>3</v>
      </c>
    </row>
    <row r="1604" spans="1:29" x14ac:dyDescent="0.2">
      <c r="A1604" s="67"/>
      <c r="B1604" s="67"/>
      <c r="C1604" s="68" t="str">
        <f>"Объем: "&amp;Source!I1383&amp;"=120*"&amp;"1,05"</f>
        <v>Объем: 126=120*1,05</v>
      </c>
      <c r="D1604" s="67"/>
      <c r="E1604" s="67"/>
      <c r="F1604" s="67"/>
      <c r="G1604" s="67"/>
      <c r="H1604" s="67"/>
      <c r="I1604" s="67"/>
      <c r="J1604" s="67"/>
      <c r="K1604" s="67"/>
    </row>
    <row r="1605" spans="1:29" ht="15" x14ac:dyDescent="0.2">
      <c r="C1605" s="52" t="s">
        <v>2196</v>
      </c>
      <c r="H1605" s="53">
        <f>I1603+0</f>
        <v>2081.52</v>
      </c>
      <c r="I1605" s="53"/>
      <c r="J1605" s="53">
        <f>K1603+0</f>
        <v>9325.2099999999991</v>
      </c>
      <c r="K1605" s="53"/>
      <c r="O1605" s="56">
        <f>I1603+0</f>
        <v>2081.52</v>
      </c>
      <c r="P1605" s="56">
        <f>K1603+0</f>
        <v>9325.2099999999991</v>
      </c>
    </row>
    <row r="1607" spans="1:29" ht="156.75" x14ac:dyDescent="0.2">
      <c r="A1607" s="47">
        <v>264</v>
      </c>
      <c r="B1607" s="47" t="str">
        <f>Source!F1393</f>
        <v>1.12-5-988</v>
      </c>
      <c r="C1607" s="47" t="s">
        <v>2154</v>
      </c>
      <c r="D1607" s="48" t="str">
        <f>Source!H1393</f>
        <v>м</v>
      </c>
      <c r="E1607" s="49">
        <f>Source!I1393</f>
        <v>123</v>
      </c>
      <c r="F1607" s="50">
        <f>Source!AL1393</f>
        <v>42.32</v>
      </c>
      <c r="G1607" s="51" t="s">
        <v>3</v>
      </c>
      <c r="H1607" s="49">
        <f>Source!AW1394</f>
        <v>1</v>
      </c>
      <c r="I1607" s="50">
        <f>Source!P1393</f>
        <v>5205.3599999999997</v>
      </c>
      <c r="J1607" s="49">
        <f>IF(Source!BC1394&lt;&gt; 0, Source!BC1394, 1)</f>
        <v>8.0399999999999991</v>
      </c>
      <c r="K1607" s="50">
        <f>Source!P1394</f>
        <v>41851.089999999997</v>
      </c>
      <c r="Q1607">
        <f>Source!X1393</f>
        <v>0</v>
      </c>
      <c r="R1607">
        <f>Source!X1394</f>
        <v>0</v>
      </c>
      <c r="S1607">
        <f>Source!Y1393</f>
        <v>0</v>
      </c>
      <c r="T1607">
        <f>Source!Y1394</f>
        <v>0</v>
      </c>
      <c r="U1607">
        <f>ROUND((175/100)*ROUND(Source!R1393, 2), 2)</f>
        <v>0</v>
      </c>
      <c r="V1607">
        <f>ROUND((0/100)*ROUND(Source!R1394, 2), 2)</f>
        <v>0</v>
      </c>
      <c r="AC1607">
        <v>3</v>
      </c>
    </row>
    <row r="1608" spans="1:29" ht="15" x14ac:dyDescent="0.2">
      <c r="C1608" s="52" t="s">
        <v>2196</v>
      </c>
      <c r="H1608" s="53">
        <f>I1607+0</f>
        <v>5205.3599999999997</v>
      </c>
      <c r="I1608" s="53"/>
      <c r="J1608" s="53">
        <f>K1607+0</f>
        <v>41851.089999999997</v>
      </c>
      <c r="K1608" s="53"/>
      <c r="O1608" s="56">
        <f>I1607+0</f>
        <v>5205.3599999999997</v>
      </c>
      <c r="P1608" s="56">
        <f>K1607+0</f>
        <v>41851.089999999997</v>
      </c>
    </row>
    <row r="1610" spans="1:29" ht="142.5" x14ac:dyDescent="0.2">
      <c r="A1610" s="47">
        <v>265</v>
      </c>
      <c r="B1610" s="47" t="str">
        <f>Source!F1403</f>
        <v>1.12-5-989</v>
      </c>
      <c r="C1610" s="47" t="s">
        <v>2155</v>
      </c>
      <c r="D1610" s="48" t="str">
        <f>Source!H1403</f>
        <v>м</v>
      </c>
      <c r="E1610" s="49">
        <f>Source!I1403</f>
        <v>61.5</v>
      </c>
      <c r="F1610" s="50">
        <f>Source!AL1403</f>
        <v>64.55</v>
      </c>
      <c r="G1610" s="51" t="s">
        <v>3</v>
      </c>
      <c r="H1610" s="49">
        <f>Source!AW1404</f>
        <v>1</v>
      </c>
      <c r="I1610" s="50">
        <f>Source!P1403</f>
        <v>3969.83</v>
      </c>
      <c r="J1610" s="49">
        <f>IF(Source!BC1404&lt;&gt; 0, Source!BC1404, 1)</f>
        <v>8.01</v>
      </c>
      <c r="K1610" s="50">
        <f>Source!P1404</f>
        <v>31798.34</v>
      </c>
      <c r="Q1610">
        <f>Source!X1403</f>
        <v>0</v>
      </c>
      <c r="R1610">
        <f>Source!X1404</f>
        <v>0</v>
      </c>
      <c r="S1610">
        <f>Source!Y1403</f>
        <v>0</v>
      </c>
      <c r="T1610">
        <f>Source!Y1404</f>
        <v>0</v>
      </c>
      <c r="U1610">
        <f>ROUND((175/100)*ROUND(Source!R1403, 2), 2)</f>
        <v>0</v>
      </c>
      <c r="V1610">
        <f>ROUND((0/100)*ROUND(Source!R1404, 2), 2)</f>
        <v>0</v>
      </c>
      <c r="AC1610">
        <v>3</v>
      </c>
    </row>
    <row r="1611" spans="1:29" ht="15" x14ac:dyDescent="0.2">
      <c r="C1611" s="52" t="s">
        <v>2196</v>
      </c>
      <c r="H1611" s="53">
        <f>I1610+0</f>
        <v>3969.83</v>
      </c>
      <c r="I1611" s="53"/>
      <c r="J1611" s="53">
        <f>K1610+0</f>
        <v>31798.34</v>
      </c>
      <c r="K1611" s="53"/>
      <c r="O1611" s="56">
        <f>I1610+0</f>
        <v>3969.83</v>
      </c>
      <c r="P1611" s="56">
        <f>K1610+0</f>
        <v>31798.34</v>
      </c>
    </row>
    <row r="1613" spans="1:29" ht="142.5" x14ac:dyDescent="0.2">
      <c r="A1613" s="47">
        <v>266</v>
      </c>
      <c r="B1613" s="47" t="str">
        <f>Source!F1413</f>
        <v>1.12-5-990</v>
      </c>
      <c r="C1613" s="47" t="s">
        <v>2156</v>
      </c>
      <c r="D1613" s="48" t="str">
        <f>Source!H1413</f>
        <v>м</v>
      </c>
      <c r="E1613" s="49">
        <f>Source!I1413</f>
        <v>41</v>
      </c>
      <c r="F1613" s="50">
        <f>Source!AL1413</f>
        <v>96.05</v>
      </c>
      <c r="G1613" s="51" t="s">
        <v>3</v>
      </c>
      <c r="H1613" s="49">
        <f>Source!AW1414</f>
        <v>1</v>
      </c>
      <c r="I1613" s="50">
        <f>Source!P1413</f>
        <v>3938.05</v>
      </c>
      <c r="J1613" s="49">
        <f>IF(Source!BC1414&lt;&gt; 0, Source!BC1414, 1)</f>
        <v>8.0299999999999994</v>
      </c>
      <c r="K1613" s="50">
        <f>Source!P1414</f>
        <v>31622.54</v>
      </c>
      <c r="Q1613">
        <f>Source!X1413</f>
        <v>0</v>
      </c>
      <c r="R1613">
        <f>Source!X1414</f>
        <v>0</v>
      </c>
      <c r="S1613">
        <f>Source!Y1413</f>
        <v>0</v>
      </c>
      <c r="T1613">
        <f>Source!Y1414</f>
        <v>0</v>
      </c>
      <c r="U1613">
        <f>ROUND((175/100)*ROUND(Source!R1413, 2), 2)</f>
        <v>0</v>
      </c>
      <c r="V1613">
        <f>ROUND((0/100)*ROUND(Source!R1414, 2), 2)</f>
        <v>0</v>
      </c>
      <c r="AC1613">
        <v>3</v>
      </c>
    </row>
    <row r="1614" spans="1:29" ht="15" x14ac:dyDescent="0.2">
      <c r="C1614" s="52" t="s">
        <v>2196</v>
      </c>
      <c r="H1614" s="53">
        <f>I1613+0</f>
        <v>3938.05</v>
      </c>
      <c r="I1614" s="53"/>
      <c r="J1614" s="53">
        <f>K1613+0</f>
        <v>31622.54</v>
      </c>
      <c r="K1614" s="53"/>
      <c r="O1614" s="56">
        <f>I1613+0</f>
        <v>3938.05</v>
      </c>
      <c r="P1614" s="56">
        <f>K1613+0</f>
        <v>31622.54</v>
      </c>
    </row>
    <row r="1616" spans="1:29" ht="42.75" x14ac:dyDescent="0.2">
      <c r="A1616" s="40">
        <v>267</v>
      </c>
      <c r="B1616" s="40" t="str">
        <f>Source!F1415</f>
        <v>3.26-16-1</v>
      </c>
      <c r="C1616" s="40" t="s">
        <v>1207</v>
      </c>
      <c r="D1616" s="42" t="str">
        <f>Source!H1415</f>
        <v>10 м изоляции</v>
      </c>
      <c r="E1616" s="41">
        <f>Source!I1415</f>
        <v>22</v>
      </c>
      <c r="F1616" s="44"/>
      <c r="G1616" s="43"/>
      <c r="H1616" s="41"/>
      <c r="I1616" s="44"/>
      <c r="J1616" s="41"/>
      <c r="K1616" s="44"/>
      <c r="Q1616">
        <f>Source!X1415</f>
        <v>575.33000000000004</v>
      </c>
      <c r="R1616">
        <f>Source!X1416</f>
        <v>32419.91</v>
      </c>
      <c r="S1616">
        <f>Source!Y1415</f>
        <v>310.81</v>
      </c>
      <c r="T1616">
        <f>Source!Y1416</f>
        <v>17514.2</v>
      </c>
      <c r="U1616">
        <f>ROUND((175/100)*ROUND(Source!R1415, 2), 2)</f>
        <v>4.43</v>
      </c>
      <c r="V1616">
        <f>ROUND((0/100)*ROUND(Source!R1416, 2), 2)</f>
        <v>0</v>
      </c>
      <c r="AC1616">
        <v>0</v>
      </c>
    </row>
    <row r="1617" spans="1:29" x14ac:dyDescent="0.2">
      <c r="C1617" s="66" t="str">
        <f>"Объем: "&amp;Source!I1415&amp;"=(120+"&amp;"60+"&amp;"40)/"&amp;"10"</f>
        <v>Объем: 22=(120+60+40)/10</v>
      </c>
    </row>
    <row r="1618" spans="1:29" ht="14.25" x14ac:dyDescent="0.2">
      <c r="A1618" s="40"/>
      <c r="B1618" s="40"/>
      <c r="C1618" s="40" t="s">
        <v>2183</v>
      </c>
      <c r="D1618" s="42"/>
      <c r="E1618" s="41"/>
      <c r="F1618" s="44">
        <f>Source!AO1415</f>
        <v>28.6</v>
      </c>
      <c r="G1618" s="45" t="s">
        <v>3</v>
      </c>
      <c r="H1618" s="41">
        <f>Source!AV1416</f>
        <v>1.0469999999999999</v>
      </c>
      <c r="I1618" s="44">
        <f>Source!S1415</f>
        <v>658.77</v>
      </c>
      <c r="J1618" s="41">
        <f>IF(Source!BA1416&lt;&gt; 0, Source!BA1416, 1)</f>
        <v>56.35</v>
      </c>
      <c r="K1618" s="44">
        <f>Source!S1416</f>
        <v>37121.69</v>
      </c>
    </row>
    <row r="1619" spans="1:29" ht="14.25" x14ac:dyDescent="0.2">
      <c r="A1619" s="40"/>
      <c r="B1619" s="40"/>
      <c r="C1619" s="40" t="s">
        <v>2185</v>
      </c>
      <c r="D1619" s="42"/>
      <c r="E1619" s="41"/>
      <c r="F1619" s="44">
        <f>Source!AM1415</f>
        <v>0.75</v>
      </c>
      <c r="G1619" s="45" t="s">
        <v>3</v>
      </c>
      <c r="H1619" s="41">
        <f>Source!AV1416</f>
        <v>1.0469999999999999</v>
      </c>
      <c r="I1619" s="44">
        <f>Source!Q1415</f>
        <v>17.28</v>
      </c>
      <c r="J1619" s="41">
        <f>IF(Source!BB1416&lt;&gt; 0, Source!BB1416, 1)</f>
        <v>17.03</v>
      </c>
      <c r="K1619" s="44">
        <f>Source!Q1416</f>
        <v>294.27999999999997</v>
      </c>
    </row>
    <row r="1620" spans="1:29" ht="14.25" x14ac:dyDescent="0.2">
      <c r="A1620" s="40"/>
      <c r="B1620" s="40"/>
      <c r="C1620" s="40" t="s">
        <v>2187</v>
      </c>
      <c r="D1620" s="42"/>
      <c r="E1620" s="41"/>
      <c r="F1620" s="44">
        <f>Source!AN1415</f>
        <v>0.11</v>
      </c>
      <c r="G1620" s="45" t="s">
        <v>3</v>
      </c>
      <c r="H1620" s="41">
        <f>Source!AV1416</f>
        <v>1.0469999999999999</v>
      </c>
      <c r="I1620" s="46">
        <f>Source!R1415</f>
        <v>2.5299999999999998</v>
      </c>
      <c r="J1620" s="41">
        <f>IF(Source!BS1416&lt;&gt; 0, Source!BS1416, 1)</f>
        <v>56.35</v>
      </c>
      <c r="K1620" s="46">
        <f>Source!R1416</f>
        <v>142.57</v>
      </c>
    </row>
    <row r="1621" spans="1:29" ht="14.25" x14ac:dyDescent="0.2">
      <c r="A1621" s="40"/>
      <c r="B1621" s="40"/>
      <c r="C1621" s="40" t="s">
        <v>2188</v>
      </c>
      <c r="D1621" s="42"/>
      <c r="E1621" s="41"/>
      <c r="F1621" s="44">
        <f>Source!AL1415</f>
        <v>55.68</v>
      </c>
      <c r="G1621" s="45" t="s">
        <v>3</v>
      </c>
      <c r="H1621" s="41">
        <f>Source!AW1416</f>
        <v>1.0189999999999999</v>
      </c>
      <c r="I1621" s="44">
        <f>Source!P1415</f>
        <v>1248.23</v>
      </c>
      <c r="J1621" s="41">
        <f>IF(Source!BC1416&lt;&gt; 0, Source!BC1416, 1)</f>
        <v>19.61</v>
      </c>
      <c r="K1621" s="44">
        <f>Source!P1416</f>
        <v>24477.79</v>
      </c>
    </row>
    <row r="1622" spans="1:29" ht="28.5" x14ac:dyDescent="0.2">
      <c r="A1622" s="40" t="s">
        <v>1258</v>
      </c>
      <c r="B1622" s="40" t="str">
        <f>Source!F1417</f>
        <v>1.1-1-517</v>
      </c>
      <c r="C1622" s="40" t="s">
        <v>671</v>
      </c>
      <c r="D1622" s="42" t="str">
        <f>Source!H1417</f>
        <v>м</v>
      </c>
      <c r="E1622" s="41">
        <f>Source!I1417</f>
        <v>330</v>
      </c>
      <c r="F1622" s="44">
        <f>Source!AK1417</f>
        <v>2.35</v>
      </c>
      <c r="G1622" s="45" t="s">
        <v>3</v>
      </c>
      <c r="H1622" s="41">
        <f>Source!AW1418</f>
        <v>1.0189999999999999</v>
      </c>
      <c r="I1622" s="44">
        <f>Source!O1417</f>
        <v>790.23</v>
      </c>
      <c r="J1622" s="41">
        <f>IF(Source!BC1418&lt;&gt; 0, Source!BC1418, 1)</f>
        <v>15.59</v>
      </c>
      <c r="K1622" s="44">
        <f>Source!O1418</f>
        <v>12319.69</v>
      </c>
      <c r="Q1622">
        <f>Source!X1417</f>
        <v>0</v>
      </c>
      <c r="R1622">
        <f>Source!X1418</f>
        <v>0</v>
      </c>
      <c r="S1622">
        <f>Source!Y1417</f>
        <v>0</v>
      </c>
      <c r="T1622">
        <f>Source!Y1418</f>
        <v>0</v>
      </c>
      <c r="U1622">
        <f>ROUND((175/100)*ROUND(Source!R1417, 2), 2)</f>
        <v>0</v>
      </c>
      <c r="V1622">
        <f>ROUND((0/100)*ROUND(Source!R1418, 2), 2)</f>
        <v>0</v>
      </c>
      <c r="AC1622">
        <v>3</v>
      </c>
    </row>
    <row r="1623" spans="1:29" ht="114" x14ac:dyDescent="0.2">
      <c r="A1623" s="40" t="s">
        <v>1259</v>
      </c>
      <c r="B1623" s="40" t="str">
        <f>Source!F1419</f>
        <v>1.1-1-2507</v>
      </c>
      <c r="C1623" s="40" t="s">
        <v>1261</v>
      </c>
      <c r="D1623" s="42" t="str">
        <f>Source!H1419</f>
        <v>м</v>
      </c>
      <c r="E1623" s="41">
        <f>Source!I1419</f>
        <v>231</v>
      </c>
      <c r="F1623" s="44">
        <f>Source!AK1419</f>
        <v>24.54</v>
      </c>
      <c r="G1623" s="45" t="s">
        <v>3</v>
      </c>
      <c r="H1623" s="41">
        <f>Source!AW1420</f>
        <v>1.0189999999999999</v>
      </c>
      <c r="I1623" s="44">
        <f>Source!O1419</f>
        <v>5776.45</v>
      </c>
      <c r="J1623" s="41">
        <f>IF(Source!BC1420&lt;&gt; 0, Source!BC1420, 1)</f>
        <v>3.54</v>
      </c>
      <c r="K1623" s="44">
        <f>Source!O1420</f>
        <v>20448.63</v>
      </c>
      <c r="Q1623">
        <f>Source!X1419</f>
        <v>0</v>
      </c>
      <c r="R1623">
        <f>Source!X1420</f>
        <v>0</v>
      </c>
      <c r="S1623">
        <f>Source!Y1419</f>
        <v>0</v>
      </c>
      <c r="T1623">
        <f>Source!Y1420</f>
        <v>0</v>
      </c>
      <c r="U1623">
        <f>ROUND((175/100)*ROUND(Source!R1419, 2), 2)</f>
        <v>0</v>
      </c>
      <c r="V1623">
        <f>ROUND((0/100)*ROUND(Source!R1420, 2), 2)</f>
        <v>0</v>
      </c>
      <c r="AC1623">
        <v>3</v>
      </c>
    </row>
    <row r="1624" spans="1:29" ht="85.5" x14ac:dyDescent="0.2">
      <c r="A1624" s="40" t="s">
        <v>1263</v>
      </c>
      <c r="B1624" s="40" t="str">
        <f>Source!F1421</f>
        <v>1.1-1-386</v>
      </c>
      <c r="C1624" s="40" t="s">
        <v>677</v>
      </c>
      <c r="D1624" s="42" t="str">
        <f>Source!H1421</f>
        <v>л</v>
      </c>
      <c r="E1624" s="41">
        <f>Source!I1421</f>
        <v>2.2000000000000002</v>
      </c>
      <c r="F1624" s="44">
        <f>Source!AK1421</f>
        <v>144.93</v>
      </c>
      <c r="G1624" s="45" t="s">
        <v>3</v>
      </c>
      <c r="H1624" s="41">
        <f>Source!AW1422</f>
        <v>1.0189999999999999</v>
      </c>
      <c r="I1624" s="44">
        <f>Source!O1421</f>
        <v>324.89999999999998</v>
      </c>
      <c r="J1624" s="41">
        <f>IF(Source!BC1422&lt;&gt; 0, Source!BC1422, 1)</f>
        <v>7.82</v>
      </c>
      <c r="K1624" s="44">
        <f>Source!O1422</f>
        <v>2540.7199999999998</v>
      </c>
      <c r="Q1624">
        <f>Source!X1421</f>
        <v>0</v>
      </c>
      <c r="R1624">
        <f>Source!X1422</f>
        <v>0</v>
      </c>
      <c r="S1624">
        <f>Source!Y1421</f>
        <v>0</v>
      </c>
      <c r="T1624">
        <f>Source!Y1422</f>
        <v>0</v>
      </c>
      <c r="U1624">
        <f>ROUND((175/100)*ROUND(Source!R1421, 2), 2)</f>
        <v>0</v>
      </c>
      <c r="V1624">
        <f>ROUND((0/100)*ROUND(Source!R1422, 2), 2)</f>
        <v>0</v>
      </c>
      <c r="AC1624">
        <v>3</v>
      </c>
    </row>
    <row r="1625" spans="1:29" ht="14.25" x14ac:dyDescent="0.2">
      <c r="A1625" s="40"/>
      <c r="B1625" s="40"/>
      <c r="C1625" s="40" t="s">
        <v>2189</v>
      </c>
      <c r="D1625" s="42" t="s">
        <v>2190</v>
      </c>
      <c r="E1625" s="41">
        <f>Source!BZ1416</f>
        <v>87</v>
      </c>
      <c r="F1625" s="44"/>
      <c r="G1625" s="43"/>
      <c r="H1625" s="41"/>
      <c r="I1625" s="44">
        <f>SUM(Q1616:Q1624)</f>
        <v>575.33000000000004</v>
      </c>
      <c r="J1625" s="41">
        <f>Source!AT1416</f>
        <v>87</v>
      </c>
      <c r="K1625" s="44">
        <f>SUM(R1616:R1624)</f>
        <v>32419.91</v>
      </c>
    </row>
    <row r="1626" spans="1:29" ht="14.25" x14ac:dyDescent="0.2">
      <c r="A1626" s="40"/>
      <c r="B1626" s="40"/>
      <c r="C1626" s="40" t="s">
        <v>2191</v>
      </c>
      <c r="D1626" s="42" t="s">
        <v>2190</v>
      </c>
      <c r="E1626" s="41">
        <f>Source!CA1416</f>
        <v>47</v>
      </c>
      <c r="F1626" s="44"/>
      <c r="G1626" s="43"/>
      <c r="H1626" s="41"/>
      <c r="I1626" s="44">
        <f>SUM(S1616:S1625)</f>
        <v>310.81</v>
      </c>
      <c r="J1626" s="41">
        <f>Source!AU1416</f>
        <v>47</v>
      </c>
      <c r="K1626" s="44">
        <f>SUM(T1616:T1625)</f>
        <v>17514.2</v>
      </c>
    </row>
    <row r="1627" spans="1:29" ht="14.25" x14ac:dyDescent="0.2">
      <c r="A1627" s="47"/>
      <c r="B1627" s="47"/>
      <c r="C1627" s="47" t="s">
        <v>2192</v>
      </c>
      <c r="D1627" s="48" t="s">
        <v>2193</v>
      </c>
      <c r="E1627" s="49">
        <f>Source!AQ1415</f>
        <v>2.2000000000000002</v>
      </c>
      <c r="F1627" s="50"/>
      <c r="G1627" s="51" t="s">
        <v>3</v>
      </c>
      <c r="H1627" s="49">
        <f>Source!AV1416</f>
        <v>1.0469999999999999</v>
      </c>
      <c r="I1627" s="50">
        <f>Source!U1415</f>
        <v>50.674799999999998</v>
      </c>
      <c r="J1627" s="49"/>
      <c r="K1627" s="50"/>
    </row>
    <row r="1628" spans="1:29" ht="15" x14ac:dyDescent="0.2">
      <c r="C1628" s="52" t="s">
        <v>2194</v>
      </c>
      <c r="H1628" s="53">
        <f>I1618+I1619+I1621+I1625+I1626+SUM(I1622:I1624)-SUMIF(AC1622:AC1624, 5, I1622:I1624)-SUMIF(AC1622:AC1624, 6, I1622:I1624)</f>
        <v>9702</v>
      </c>
      <c r="I1628" s="53"/>
      <c r="J1628" s="53">
        <f>K1618+K1619+K1621+K1625+K1626+SUM(K1622:K1624)-SUMIF(AC1622:AC1624, 5, K1622:K1624)-SUMIF(AC1622:AC1624, 6, K1622:K1624)</f>
        <v>147136.91</v>
      </c>
      <c r="K1628" s="53"/>
    </row>
    <row r="1629" spans="1:29" ht="15" hidden="1" x14ac:dyDescent="0.2">
      <c r="C1629" s="52" t="s">
        <v>2195</v>
      </c>
      <c r="H1629" s="55">
        <f>SUMIF(AC1622:AC1624, 5, I1622:I1624)+SUMIF(AC1622:AC1624, 6, I1622:I1624)</f>
        <v>0</v>
      </c>
      <c r="I1629" s="55"/>
      <c r="J1629" s="55">
        <f>SUMIF(AC1622:AC1624, 5, K1622:K1624)+SUMIF(AC1622:AC1624, 6, K1622:K1624)</f>
        <v>0</v>
      </c>
      <c r="K1629" s="55"/>
    </row>
    <row r="1630" spans="1:29" ht="15" x14ac:dyDescent="0.2">
      <c r="C1630" s="52" t="s">
        <v>2196</v>
      </c>
      <c r="H1630" s="55">
        <f>I1618+I1619+I1621+I1625+I1626+SUM(I1622:I1624)</f>
        <v>9702</v>
      </c>
      <c r="I1630" s="55"/>
      <c r="J1630" s="55">
        <f>K1618+K1619+K1621+K1625+K1626+SUM(K1622:K1624)</f>
        <v>147136.91</v>
      </c>
      <c r="K1630" s="55"/>
      <c r="O1630" s="56">
        <f>I1618+I1619+I1621+I1625+I1626+SUM(I1622:I1624)</f>
        <v>9702</v>
      </c>
      <c r="P1630" s="56">
        <f>K1618+K1619+K1621+K1625+K1626+SUM(K1622:K1624)</f>
        <v>147136.91</v>
      </c>
    </row>
    <row r="1632" spans="1:29" ht="71.25" x14ac:dyDescent="0.2">
      <c r="A1632" s="40">
        <v>268</v>
      </c>
      <c r="B1632" s="40" t="str">
        <f>Source!F1429</f>
        <v>3.20-52-1</v>
      </c>
      <c r="C1632" s="40" t="s">
        <v>169</v>
      </c>
      <c r="D1632" s="42" t="str">
        <f>Source!H1429</f>
        <v>1 блок</v>
      </c>
      <c r="E1632" s="41">
        <f>Source!I1429</f>
        <v>10</v>
      </c>
      <c r="F1632" s="44"/>
      <c r="G1632" s="43"/>
      <c r="H1632" s="41"/>
      <c r="I1632" s="44"/>
      <c r="J1632" s="41"/>
      <c r="K1632" s="44"/>
      <c r="Q1632">
        <f>Source!X1429</f>
        <v>357.28</v>
      </c>
      <c r="R1632">
        <f>Source!X1430</f>
        <v>20132.75</v>
      </c>
      <c r="S1632">
        <f>Source!Y1429</f>
        <v>199.95</v>
      </c>
      <c r="T1632">
        <f>Source!Y1430</f>
        <v>11266.95</v>
      </c>
      <c r="U1632">
        <f>ROUND((175/100)*ROUND(Source!R1429, 2), 2)</f>
        <v>7.09</v>
      </c>
      <c r="V1632">
        <f>ROUND((0/100)*ROUND(Source!R1430, 2), 2)</f>
        <v>0</v>
      </c>
      <c r="AC1632">
        <v>0</v>
      </c>
    </row>
    <row r="1633" spans="1:29" ht="14.25" x14ac:dyDescent="0.2">
      <c r="A1633" s="40"/>
      <c r="B1633" s="40"/>
      <c r="C1633" s="40" t="s">
        <v>2183</v>
      </c>
      <c r="D1633" s="42"/>
      <c r="E1633" s="41"/>
      <c r="F1633" s="44">
        <f>Source!AO1429</f>
        <v>30.34</v>
      </c>
      <c r="G1633" s="45" t="s">
        <v>3</v>
      </c>
      <c r="H1633" s="41">
        <f>Source!AV1430</f>
        <v>1.0669999999999999</v>
      </c>
      <c r="I1633" s="44">
        <f>Source!S1429</f>
        <v>323.73</v>
      </c>
      <c r="J1633" s="41">
        <f>IF(Source!BA1430&lt;&gt; 0, Source!BA1430, 1)</f>
        <v>56.35</v>
      </c>
      <c r="K1633" s="44">
        <f>Source!S1430</f>
        <v>18242.189999999999</v>
      </c>
    </row>
    <row r="1634" spans="1:29" ht="14.25" x14ac:dyDescent="0.2">
      <c r="A1634" s="40"/>
      <c r="B1634" s="40"/>
      <c r="C1634" s="40" t="s">
        <v>2185</v>
      </c>
      <c r="D1634" s="42"/>
      <c r="E1634" s="41"/>
      <c r="F1634" s="44">
        <f>Source!AM1429</f>
        <v>4.7699999999999996</v>
      </c>
      <c r="G1634" s="45" t="s">
        <v>3</v>
      </c>
      <c r="H1634" s="41">
        <f>Source!AV1430</f>
        <v>1.0669999999999999</v>
      </c>
      <c r="I1634" s="44">
        <f>Source!Q1429</f>
        <v>50.9</v>
      </c>
      <c r="J1634" s="41">
        <f>IF(Source!BB1430&lt;&gt; 0, Source!BB1430, 1)</f>
        <v>15.34</v>
      </c>
      <c r="K1634" s="44">
        <f>Source!Q1430</f>
        <v>780.81</v>
      </c>
    </row>
    <row r="1635" spans="1:29" ht="14.25" x14ac:dyDescent="0.2">
      <c r="A1635" s="40"/>
      <c r="B1635" s="40"/>
      <c r="C1635" s="40" t="s">
        <v>2187</v>
      </c>
      <c r="D1635" s="42"/>
      <c r="E1635" s="41"/>
      <c r="F1635" s="44">
        <f>Source!AN1429</f>
        <v>0.38</v>
      </c>
      <c r="G1635" s="45" t="s">
        <v>3</v>
      </c>
      <c r="H1635" s="41">
        <f>Source!AV1430</f>
        <v>1.0669999999999999</v>
      </c>
      <c r="I1635" s="46">
        <f>Source!R1429</f>
        <v>4.05</v>
      </c>
      <c r="J1635" s="41">
        <f>IF(Source!BS1430&lt;&gt; 0, Source!BS1430, 1)</f>
        <v>56.35</v>
      </c>
      <c r="K1635" s="46">
        <f>Source!R1430</f>
        <v>228.22</v>
      </c>
    </row>
    <row r="1636" spans="1:29" ht="14.25" x14ac:dyDescent="0.2">
      <c r="A1636" s="40"/>
      <c r="B1636" s="40"/>
      <c r="C1636" s="40" t="s">
        <v>2188</v>
      </c>
      <c r="D1636" s="42"/>
      <c r="E1636" s="41"/>
      <c r="F1636" s="44">
        <f>Source!AL1429</f>
        <v>26.02</v>
      </c>
      <c r="G1636" s="45" t="s">
        <v>3</v>
      </c>
      <c r="H1636" s="41">
        <f>Source!AW1430</f>
        <v>1</v>
      </c>
      <c r="I1636" s="44">
        <f>Source!P1429</f>
        <v>260.2</v>
      </c>
      <c r="J1636" s="41">
        <f>IF(Source!BC1430&lt;&gt; 0, Source!BC1430, 1)</f>
        <v>7.99</v>
      </c>
      <c r="K1636" s="44">
        <f>Source!P1430</f>
        <v>2079</v>
      </c>
    </row>
    <row r="1637" spans="1:29" ht="28.5" x14ac:dyDescent="0.2">
      <c r="A1637" s="40" t="s">
        <v>1276</v>
      </c>
      <c r="B1637" s="40" t="str">
        <f>Source!F1431</f>
        <v>1.1-1-57</v>
      </c>
      <c r="C1637" s="40" t="s">
        <v>1270</v>
      </c>
      <c r="D1637" s="42" t="str">
        <f>Source!H1431</f>
        <v>т</v>
      </c>
      <c r="E1637" s="41">
        <f>Source!I1431</f>
        <v>3.0000000000000001E-6</v>
      </c>
      <c r="F1637" s="44">
        <f>Source!AK1431</f>
        <v>17868.28</v>
      </c>
      <c r="G1637" s="45" t="s">
        <v>3</v>
      </c>
      <c r="H1637" s="41">
        <f>Source!AW1432</f>
        <v>1</v>
      </c>
      <c r="I1637" s="44">
        <f>Source!O1431</f>
        <v>0.05</v>
      </c>
      <c r="J1637" s="41">
        <f>IF(Source!BC1432&lt;&gt; 0, Source!BC1432, 1)</f>
        <v>6.81</v>
      </c>
      <c r="K1637" s="44">
        <f>Source!O1432</f>
        <v>0.34</v>
      </c>
      <c r="Q1637">
        <f>Source!X1431</f>
        <v>0</v>
      </c>
      <c r="R1637">
        <f>Source!X1432</f>
        <v>0</v>
      </c>
      <c r="S1637">
        <f>Source!Y1431</f>
        <v>0</v>
      </c>
      <c r="T1637">
        <f>Source!Y1432</f>
        <v>0</v>
      </c>
      <c r="U1637">
        <f>ROUND((175/100)*ROUND(Source!R1431, 2), 2)</f>
        <v>0</v>
      </c>
      <c r="V1637">
        <f>ROUND((0/100)*ROUND(Source!R1432, 2), 2)</f>
        <v>0</v>
      </c>
      <c r="AC1637">
        <v>3</v>
      </c>
    </row>
    <row r="1638" spans="1:29" ht="14.25" x14ac:dyDescent="0.2">
      <c r="A1638" s="40"/>
      <c r="B1638" s="40"/>
      <c r="C1638" s="40" t="s">
        <v>2189</v>
      </c>
      <c r="D1638" s="42" t="s">
        <v>2190</v>
      </c>
      <c r="E1638" s="41">
        <f>Source!BZ1430</f>
        <v>109</v>
      </c>
      <c r="F1638" s="44"/>
      <c r="G1638" s="43"/>
      <c r="H1638" s="41"/>
      <c r="I1638" s="44">
        <f>SUM(Q1632:Q1637)</f>
        <v>357.28</v>
      </c>
      <c r="J1638" s="41">
        <f>Source!AT1430</f>
        <v>109</v>
      </c>
      <c r="K1638" s="44">
        <f>SUM(R1632:R1637)</f>
        <v>20132.75</v>
      </c>
    </row>
    <row r="1639" spans="1:29" ht="14.25" x14ac:dyDescent="0.2">
      <c r="A1639" s="40"/>
      <c r="B1639" s="40"/>
      <c r="C1639" s="40" t="s">
        <v>2191</v>
      </c>
      <c r="D1639" s="42" t="s">
        <v>2190</v>
      </c>
      <c r="E1639" s="41">
        <f>Source!CA1430</f>
        <v>61</v>
      </c>
      <c r="F1639" s="44"/>
      <c r="G1639" s="43"/>
      <c r="H1639" s="41"/>
      <c r="I1639" s="44">
        <f>SUM(S1632:S1638)</f>
        <v>199.95</v>
      </c>
      <c r="J1639" s="41">
        <f>Source!AU1430</f>
        <v>61</v>
      </c>
      <c r="K1639" s="44">
        <f>SUM(T1632:T1638)</f>
        <v>11266.95</v>
      </c>
    </row>
    <row r="1640" spans="1:29" ht="14.25" x14ac:dyDescent="0.2">
      <c r="A1640" s="47"/>
      <c r="B1640" s="47"/>
      <c r="C1640" s="47" t="s">
        <v>2192</v>
      </c>
      <c r="D1640" s="48" t="s">
        <v>2193</v>
      </c>
      <c r="E1640" s="49">
        <f>Source!AQ1429</f>
        <v>2.37</v>
      </c>
      <c r="F1640" s="50"/>
      <c r="G1640" s="51" t="s">
        <v>3</v>
      </c>
      <c r="H1640" s="49">
        <f>Source!AV1430</f>
        <v>1.0669999999999999</v>
      </c>
      <c r="I1640" s="50">
        <f>Source!U1429</f>
        <v>25.2879</v>
      </c>
      <c r="J1640" s="49"/>
      <c r="K1640" s="50"/>
    </row>
    <row r="1641" spans="1:29" ht="15" x14ac:dyDescent="0.2">
      <c r="C1641" s="52" t="s">
        <v>2194</v>
      </c>
      <c r="H1641" s="53">
        <f>I1633+I1634+I1636+I1638+I1639+SUM(I1637:I1637)-SUMIF(AC1637:AC1637, 5, I1637:I1637)-SUMIF(AC1637:AC1637, 6, I1637:I1637)</f>
        <v>1192.1099999999999</v>
      </c>
      <c r="I1641" s="53"/>
      <c r="J1641" s="53">
        <f>K1633+K1634+K1636+K1638+K1639+SUM(K1637:K1637)-SUMIF(AC1637:AC1637, 5, K1637:K1637)-SUMIF(AC1637:AC1637, 6, K1637:K1637)</f>
        <v>52502.039999999994</v>
      </c>
      <c r="K1641" s="53"/>
    </row>
    <row r="1642" spans="1:29" ht="15" hidden="1" x14ac:dyDescent="0.2">
      <c r="C1642" s="52" t="s">
        <v>2195</v>
      </c>
      <c r="H1642" s="55">
        <f>SUMIF(AC1637:AC1637, 5, I1637:I1637)+SUMIF(AC1637:AC1637, 6, I1637:I1637)</f>
        <v>0</v>
      </c>
      <c r="I1642" s="55"/>
      <c r="J1642" s="55">
        <f>SUMIF(AC1637:AC1637, 5, K1637:K1637)+SUMIF(AC1637:AC1637, 6, K1637:K1637)</f>
        <v>0</v>
      </c>
      <c r="K1642" s="55"/>
    </row>
    <row r="1643" spans="1:29" ht="15" x14ac:dyDescent="0.2">
      <c r="C1643" s="52" t="s">
        <v>2196</v>
      </c>
      <c r="H1643" s="55">
        <f>I1633+I1634+I1636+I1638+I1639+SUM(I1637:I1637)</f>
        <v>1192.1099999999999</v>
      </c>
      <c r="I1643" s="55"/>
      <c r="J1643" s="55">
        <f>K1633+K1634+K1636+K1638+K1639+SUM(K1637:K1637)</f>
        <v>52502.039999999994</v>
      </c>
      <c r="K1643" s="55"/>
      <c r="O1643" s="56">
        <f>I1633+I1634+I1636+I1638+I1639+SUM(I1637:I1637)</f>
        <v>1192.1099999999999</v>
      </c>
      <c r="P1643" s="56">
        <f>K1633+K1634+K1636+K1638+K1639+SUM(K1637:K1637)</f>
        <v>52502.039999999994</v>
      </c>
    </row>
    <row r="1645" spans="1:29" ht="71.25" x14ac:dyDescent="0.2">
      <c r="A1645" s="57">
        <v>269</v>
      </c>
      <c r="B1645" s="57" t="str">
        <f>Source!F1433</f>
        <v>13.1-5-357</v>
      </c>
      <c r="C1645" s="57" t="s">
        <v>2356</v>
      </c>
      <c r="D1645" s="58" t="str">
        <f>Source!H1433</f>
        <v>шт.</v>
      </c>
      <c r="E1645" s="59">
        <f>Source!I1433</f>
        <v>10</v>
      </c>
      <c r="F1645" s="60">
        <f>Source!AL1433</f>
        <v>547.5</v>
      </c>
      <c r="G1645" s="61" t="s">
        <v>3</v>
      </c>
      <c r="H1645" s="59">
        <f>Source!AW1434</f>
        <v>1</v>
      </c>
      <c r="I1645" s="60">
        <f>Source!P1433</f>
        <v>5475</v>
      </c>
      <c r="J1645" s="59">
        <f>IF(Source!BC1434&lt;&gt; 0, Source!BC1434, 1)</f>
        <v>15.2</v>
      </c>
      <c r="K1645" s="60">
        <f>Source!P1434</f>
        <v>83220</v>
      </c>
      <c r="Q1645">
        <f>Source!X1433</f>
        <v>0</v>
      </c>
      <c r="R1645">
        <f>Source!X1434</f>
        <v>0</v>
      </c>
      <c r="S1645">
        <f>Source!Y1433</f>
        <v>0</v>
      </c>
      <c r="T1645">
        <f>Source!Y1434</f>
        <v>0</v>
      </c>
      <c r="U1645">
        <f>ROUND((175/100)*ROUND(Source!R1433, 2), 2)</f>
        <v>0</v>
      </c>
      <c r="V1645">
        <f>ROUND((0/100)*ROUND(Source!R1434, 2), 2)</f>
        <v>0</v>
      </c>
      <c r="AC1645">
        <v>5</v>
      </c>
    </row>
    <row r="1646" spans="1:29" ht="15" x14ac:dyDescent="0.2">
      <c r="A1646" s="62"/>
      <c r="B1646" s="62"/>
      <c r="C1646" s="63" t="s">
        <v>2196</v>
      </c>
      <c r="D1646" s="62"/>
      <c r="E1646" s="62"/>
      <c r="F1646" s="62"/>
      <c r="G1646" s="62"/>
      <c r="H1646" s="64">
        <f>I1645+0</f>
        <v>5475</v>
      </c>
      <c r="I1646" s="64"/>
      <c r="J1646" s="64">
        <f>K1645+0</f>
        <v>83220</v>
      </c>
      <c r="K1646" s="64"/>
      <c r="O1646" s="56">
        <f>I1645+0</f>
        <v>5475</v>
      </c>
      <c r="P1646" s="56">
        <f>K1645+0</f>
        <v>83220</v>
      </c>
    </row>
    <row r="1648" spans="1:29" ht="28.5" x14ac:dyDescent="0.2">
      <c r="A1648" s="40">
        <v>270</v>
      </c>
      <c r="B1648" s="40" t="str">
        <f>Source!F1435</f>
        <v>4.11-3-1</v>
      </c>
      <c r="C1648" s="40" t="s">
        <v>1280</v>
      </c>
      <c r="D1648" s="42" t="str">
        <f>Source!H1435</f>
        <v>1  ШТ.</v>
      </c>
      <c r="E1648" s="41">
        <f>Source!I1435</f>
        <v>4</v>
      </c>
      <c r="F1648" s="44"/>
      <c r="G1648" s="43"/>
      <c r="H1648" s="41"/>
      <c r="I1648" s="44"/>
      <c r="J1648" s="41"/>
      <c r="K1648" s="44"/>
      <c r="Q1648">
        <f>Source!X1435</f>
        <v>30.53</v>
      </c>
      <c r="R1648">
        <f>Source!X1436</f>
        <v>1720.25</v>
      </c>
      <c r="S1648">
        <f>Source!Y1435</f>
        <v>15.6</v>
      </c>
      <c r="T1648">
        <f>Source!Y1436</f>
        <v>879.24</v>
      </c>
      <c r="U1648">
        <f>ROUND((175/100)*ROUND(Source!R1435, 2), 2)</f>
        <v>0</v>
      </c>
      <c r="V1648">
        <f>ROUND((0/100)*ROUND(Source!R1436, 2), 2)</f>
        <v>0</v>
      </c>
      <c r="AC1648">
        <v>0</v>
      </c>
    </row>
    <row r="1649" spans="1:29" ht="14.25" x14ac:dyDescent="0.2">
      <c r="A1649" s="40"/>
      <c r="B1649" s="40"/>
      <c r="C1649" s="40" t="s">
        <v>2183</v>
      </c>
      <c r="D1649" s="42"/>
      <c r="E1649" s="41"/>
      <c r="F1649" s="44">
        <f>Source!AO1435</f>
        <v>6.75</v>
      </c>
      <c r="G1649" s="45" t="s">
        <v>46</v>
      </c>
      <c r="H1649" s="41">
        <f>Source!AV1436</f>
        <v>1.0469999999999999</v>
      </c>
      <c r="I1649" s="44">
        <f>Source!S1435</f>
        <v>33.92</v>
      </c>
      <c r="J1649" s="41">
        <f>IF(Source!BA1436&lt;&gt; 0, Source!BA1436, 1)</f>
        <v>56.35</v>
      </c>
      <c r="K1649" s="44">
        <f>Source!S1436</f>
        <v>1911.39</v>
      </c>
    </row>
    <row r="1650" spans="1:29" ht="28.5" x14ac:dyDescent="0.2">
      <c r="A1650" s="40" t="s">
        <v>1282</v>
      </c>
      <c r="B1650" s="40" t="str">
        <f>Source!F1437</f>
        <v>1.1-1-57</v>
      </c>
      <c r="C1650" s="40" t="s">
        <v>1270</v>
      </c>
      <c r="D1650" s="42" t="str">
        <f>Source!H1437</f>
        <v>т</v>
      </c>
      <c r="E1650" s="41">
        <f>Source!I1437</f>
        <v>9.6000000000000002E-4</v>
      </c>
      <c r="F1650" s="44">
        <f>Source!AK1437</f>
        <v>17868.28</v>
      </c>
      <c r="G1650" s="45" t="s">
        <v>3</v>
      </c>
      <c r="H1650" s="41">
        <f>Source!AW1438</f>
        <v>1</v>
      </c>
      <c r="I1650" s="44">
        <f>Source!O1437</f>
        <v>17.149999999999999</v>
      </c>
      <c r="J1650" s="41">
        <f>IF(Source!BC1438&lt;&gt; 0, Source!BC1438, 1)</f>
        <v>6.81</v>
      </c>
      <c r="K1650" s="44">
        <f>Source!O1438</f>
        <v>116.79</v>
      </c>
      <c r="Q1650">
        <f>Source!X1437</f>
        <v>0</v>
      </c>
      <c r="R1650">
        <f>Source!X1438</f>
        <v>0</v>
      </c>
      <c r="S1650">
        <f>Source!Y1437</f>
        <v>0</v>
      </c>
      <c r="T1650">
        <f>Source!Y1438</f>
        <v>0</v>
      </c>
      <c r="U1650">
        <f>ROUND((175/100)*ROUND(Source!R1437, 2), 2)</f>
        <v>0</v>
      </c>
      <c r="V1650">
        <f>ROUND((0/100)*ROUND(Source!R1438, 2), 2)</f>
        <v>0</v>
      </c>
      <c r="AC1650">
        <v>3</v>
      </c>
    </row>
    <row r="1651" spans="1:29" ht="14.25" x14ac:dyDescent="0.2">
      <c r="A1651" s="40"/>
      <c r="B1651" s="40"/>
      <c r="C1651" s="40" t="s">
        <v>2189</v>
      </c>
      <c r="D1651" s="42" t="s">
        <v>2190</v>
      </c>
      <c r="E1651" s="41">
        <f>Source!BZ1436</f>
        <v>90</v>
      </c>
      <c r="F1651" s="44"/>
      <c r="G1651" s="43"/>
      <c r="H1651" s="41"/>
      <c r="I1651" s="44">
        <f>SUM(Q1648:Q1650)</f>
        <v>30.53</v>
      </c>
      <c r="J1651" s="41">
        <f>Source!AT1436</f>
        <v>90</v>
      </c>
      <c r="K1651" s="44">
        <f>SUM(R1648:R1650)</f>
        <v>1720.25</v>
      </c>
    </row>
    <row r="1652" spans="1:29" ht="14.25" x14ac:dyDescent="0.2">
      <c r="A1652" s="40"/>
      <c r="B1652" s="40"/>
      <c r="C1652" s="40" t="s">
        <v>2191</v>
      </c>
      <c r="D1652" s="42" t="s">
        <v>2190</v>
      </c>
      <c r="E1652" s="41">
        <f>Source!CA1436</f>
        <v>46</v>
      </c>
      <c r="F1652" s="44"/>
      <c r="G1652" s="43"/>
      <c r="H1652" s="41"/>
      <c r="I1652" s="44">
        <f>SUM(S1648:S1651)</f>
        <v>15.6</v>
      </c>
      <c r="J1652" s="41">
        <f>Source!AU1436</f>
        <v>46</v>
      </c>
      <c r="K1652" s="44">
        <f>SUM(T1648:T1651)</f>
        <v>879.24</v>
      </c>
    </row>
    <row r="1653" spans="1:29" ht="14.25" x14ac:dyDescent="0.2">
      <c r="A1653" s="47"/>
      <c r="B1653" s="47"/>
      <c r="C1653" s="47" t="s">
        <v>2192</v>
      </c>
      <c r="D1653" s="48" t="s">
        <v>2193</v>
      </c>
      <c r="E1653" s="49">
        <f>Source!AQ1435</f>
        <v>0.52</v>
      </c>
      <c r="F1653" s="50"/>
      <c r="G1653" s="51" t="s">
        <v>46</v>
      </c>
      <c r="H1653" s="49">
        <f>Source!AV1436</f>
        <v>1.0469999999999999</v>
      </c>
      <c r="I1653" s="50">
        <f>Source!U1435</f>
        <v>2.6133119999999996</v>
      </c>
      <c r="J1653" s="49"/>
      <c r="K1653" s="50"/>
    </row>
    <row r="1654" spans="1:29" ht="15" x14ac:dyDescent="0.2">
      <c r="C1654" s="52" t="s">
        <v>2194</v>
      </c>
      <c r="H1654" s="53">
        <f>I1649+I1651+I1652+SUM(I1650:I1650)-SUMIF(AC1650:AC1650, 5, I1650:I1650)-SUMIF(AC1650:AC1650, 6, I1650:I1650)</f>
        <v>97.199999999999989</v>
      </c>
      <c r="I1654" s="53"/>
      <c r="J1654" s="53">
        <f>K1649+K1651+K1652+SUM(K1650:K1650)-SUMIF(AC1650:AC1650, 5, K1650:K1650)-SUMIF(AC1650:AC1650, 6, K1650:K1650)</f>
        <v>4627.67</v>
      </c>
      <c r="K1654" s="53"/>
    </row>
    <row r="1655" spans="1:29" ht="15" hidden="1" x14ac:dyDescent="0.2">
      <c r="C1655" s="52" t="s">
        <v>2195</v>
      </c>
      <c r="H1655" s="55">
        <f>SUMIF(AC1650:AC1650, 5, I1650:I1650)+SUMIF(AC1650:AC1650, 6, I1650:I1650)</f>
        <v>0</v>
      </c>
      <c r="I1655" s="55"/>
      <c r="J1655" s="55">
        <f>SUMIF(AC1650:AC1650, 5, K1650:K1650)+SUMIF(AC1650:AC1650, 6, K1650:K1650)</f>
        <v>0</v>
      </c>
      <c r="K1655" s="55"/>
    </row>
    <row r="1656" spans="1:29" ht="15" x14ac:dyDescent="0.2">
      <c r="C1656" s="52" t="s">
        <v>2196</v>
      </c>
      <c r="H1656" s="55">
        <f>I1649+I1651+I1652+SUM(I1650:I1650)</f>
        <v>97.199999999999989</v>
      </c>
      <c r="I1656" s="55"/>
      <c r="J1656" s="55">
        <f>K1649+K1651+K1652+SUM(K1650:K1650)</f>
        <v>4627.67</v>
      </c>
      <c r="K1656" s="55"/>
      <c r="O1656" s="56">
        <f>I1649+I1651+I1652+SUM(I1650:I1650)</f>
        <v>97.199999999999989</v>
      </c>
      <c r="P1656" s="56">
        <f>K1649+K1651+K1652+SUM(K1650:K1650)</f>
        <v>4627.67</v>
      </c>
    </row>
    <row r="1658" spans="1:29" ht="54" x14ac:dyDescent="0.2">
      <c r="A1658" s="57">
        <v>271</v>
      </c>
      <c r="B1658" s="57" t="str">
        <f>Source!F1439</f>
        <v>КА, п.134</v>
      </c>
      <c r="C1658" s="57" t="s">
        <v>2357</v>
      </c>
      <c r="D1658" s="58" t="str">
        <f>Source!H1439</f>
        <v>ШТ</v>
      </c>
      <c r="E1658" s="59">
        <f>Source!I1439</f>
        <v>4</v>
      </c>
      <c r="F1658" s="60">
        <f>Source!AL1439</f>
        <v>985.20999999999992</v>
      </c>
      <c r="G1658" s="61" t="s">
        <v>3</v>
      </c>
      <c r="H1658" s="59">
        <f>Source!AW1440</f>
        <v>1</v>
      </c>
      <c r="I1658" s="60">
        <f>Source!P1439</f>
        <v>3940.84</v>
      </c>
      <c r="J1658" s="59">
        <f>IF(Source!BC1440&lt;&gt; 0, Source!BC1440, 1)</f>
        <v>7.57</v>
      </c>
      <c r="K1658" s="60">
        <f>Source!P1440</f>
        <v>29832.16</v>
      </c>
      <c r="Q1658">
        <f>Source!X1439</f>
        <v>0</v>
      </c>
      <c r="R1658">
        <f>Source!X1440</f>
        <v>0</v>
      </c>
      <c r="S1658">
        <f>Source!Y1439</f>
        <v>0</v>
      </c>
      <c r="T1658">
        <f>Source!Y1440</f>
        <v>0</v>
      </c>
      <c r="U1658">
        <f>ROUND((175/100)*ROUND(Source!R1439, 2), 2)</f>
        <v>0</v>
      </c>
      <c r="V1658">
        <f>ROUND((0/100)*ROUND(Source!R1440, 2), 2)</f>
        <v>0</v>
      </c>
      <c r="AC1658">
        <v>5</v>
      </c>
    </row>
    <row r="1659" spans="1:29" ht="15" x14ac:dyDescent="0.2">
      <c r="A1659" s="62"/>
      <c r="B1659" s="62"/>
      <c r="C1659" s="63" t="s">
        <v>2196</v>
      </c>
      <c r="D1659" s="62"/>
      <c r="E1659" s="62"/>
      <c r="F1659" s="62"/>
      <c r="G1659" s="62"/>
      <c r="H1659" s="64">
        <f>I1658+0</f>
        <v>3940.84</v>
      </c>
      <c r="I1659" s="64"/>
      <c r="J1659" s="64">
        <f>K1658+0</f>
        <v>29832.16</v>
      </c>
      <c r="K1659" s="64"/>
      <c r="O1659" s="56">
        <f>I1658+0</f>
        <v>3940.84</v>
      </c>
      <c r="P1659" s="56">
        <f>K1658+0</f>
        <v>29832.16</v>
      </c>
    </row>
    <row r="1661" spans="1:29" ht="28.5" x14ac:dyDescent="0.2">
      <c r="A1661" s="40">
        <v>272</v>
      </c>
      <c r="B1661" s="40" t="str">
        <f>Source!F1441</f>
        <v>4.10-176-1</v>
      </c>
      <c r="C1661" s="40" t="s">
        <v>1289</v>
      </c>
      <c r="D1661" s="42" t="str">
        <f>Source!H1441</f>
        <v>10 шт.</v>
      </c>
      <c r="E1661" s="41">
        <f>Source!I1441</f>
        <v>0.1</v>
      </c>
      <c r="F1661" s="44"/>
      <c r="G1661" s="43"/>
      <c r="H1661" s="41"/>
      <c r="I1661" s="44"/>
      <c r="J1661" s="41"/>
      <c r="K1661" s="44"/>
      <c r="Q1661">
        <f>Source!X1441</f>
        <v>53.27</v>
      </c>
      <c r="R1661">
        <f>Source!X1442</f>
        <v>3001.82</v>
      </c>
      <c r="S1661">
        <f>Source!Y1441</f>
        <v>27.23</v>
      </c>
      <c r="T1661">
        <f>Source!Y1442</f>
        <v>1534.27</v>
      </c>
      <c r="U1661">
        <f>ROUND((175/100)*ROUND(Source!R1441, 2), 2)</f>
        <v>0.04</v>
      </c>
      <c r="V1661">
        <f>ROUND((0/100)*ROUND(Source!R1442, 2), 2)</f>
        <v>0</v>
      </c>
      <c r="AC1661">
        <v>0</v>
      </c>
    </row>
    <row r="1662" spans="1:29" x14ac:dyDescent="0.2">
      <c r="C1662" s="66" t="str">
        <f>"Объем: "&amp;Source!I1441&amp;"=1/"&amp;"10"</f>
        <v>Объем: 0,1=1/10</v>
      </c>
    </row>
    <row r="1663" spans="1:29" ht="14.25" x14ac:dyDescent="0.2">
      <c r="A1663" s="40"/>
      <c r="B1663" s="40"/>
      <c r="C1663" s="40" t="s">
        <v>2183</v>
      </c>
      <c r="D1663" s="42"/>
      <c r="E1663" s="41"/>
      <c r="F1663" s="44">
        <f>Source!AO1441</f>
        <v>470.94</v>
      </c>
      <c r="G1663" s="45" t="s">
        <v>46</v>
      </c>
      <c r="H1663" s="41">
        <f>Source!AV1442</f>
        <v>1.0469999999999999</v>
      </c>
      <c r="I1663" s="44">
        <f>Source!S1441</f>
        <v>59.17</v>
      </c>
      <c r="J1663" s="41">
        <f>IF(Source!BA1442&lt;&gt; 0, Source!BA1442, 1)</f>
        <v>56.35</v>
      </c>
      <c r="K1663" s="44">
        <f>Source!S1442</f>
        <v>3334.23</v>
      </c>
    </row>
    <row r="1664" spans="1:29" ht="14.25" x14ac:dyDescent="0.2">
      <c r="A1664" s="40"/>
      <c r="B1664" s="40"/>
      <c r="C1664" s="40" t="s">
        <v>2185</v>
      </c>
      <c r="D1664" s="42"/>
      <c r="E1664" s="41"/>
      <c r="F1664" s="44">
        <f>Source!AM1441</f>
        <v>1.1000000000000001</v>
      </c>
      <c r="G1664" s="45" t="s">
        <v>46</v>
      </c>
      <c r="H1664" s="41">
        <f>Source!AV1442</f>
        <v>1.0469999999999999</v>
      </c>
      <c r="I1664" s="44">
        <f>Source!Q1441</f>
        <v>0.14000000000000001</v>
      </c>
      <c r="J1664" s="41">
        <f>IF(Source!BB1442&lt;&gt; 0, Source!BB1442, 1)</f>
        <v>15.29</v>
      </c>
      <c r="K1664" s="44">
        <f>Source!Q1442</f>
        <v>2.14</v>
      </c>
    </row>
    <row r="1665" spans="1:29" ht="14.25" x14ac:dyDescent="0.2">
      <c r="A1665" s="40"/>
      <c r="B1665" s="40"/>
      <c r="C1665" s="40" t="s">
        <v>2187</v>
      </c>
      <c r="D1665" s="42"/>
      <c r="E1665" s="41"/>
      <c r="F1665" s="44">
        <f>Source!AN1441</f>
        <v>0.13</v>
      </c>
      <c r="G1665" s="45" t="s">
        <v>46</v>
      </c>
      <c r="H1665" s="41">
        <f>Source!AV1442</f>
        <v>1.0469999999999999</v>
      </c>
      <c r="I1665" s="46">
        <f>Source!R1441</f>
        <v>0.02</v>
      </c>
      <c r="J1665" s="41">
        <f>IF(Source!BS1442&lt;&gt; 0, Source!BS1442, 1)</f>
        <v>56.35</v>
      </c>
      <c r="K1665" s="46">
        <f>Source!R1442</f>
        <v>1.1299999999999999</v>
      </c>
    </row>
    <row r="1666" spans="1:29" ht="14.25" x14ac:dyDescent="0.2">
      <c r="A1666" s="40"/>
      <c r="B1666" s="40"/>
      <c r="C1666" s="40" t="s">
        <v>2188</v>
      </c>
      <c r="D1666" s="42"/>
      <c r="E1666" s="41"/>
      <c r="F1666" s="44">
        <f>Source!AL1441</f>
        <v>1.29</v>
      </c>
      <c r="G1666" s="45" t="s">
        <v>3</v>
      </c>
      <c r="H1666" s="41">
        <f>Source!AW1442</f>
        <v>1</v>
      </c>
      <c r="I1666" s="44">
        <f>Source!P1441</f>
        <v>0.13</v>
      </c>
      <c r="J1666" s="41">
        <f>IF(Source!BC1442&lt;&gt; 0, Source!BC1442, 1)</f>
        <v>7.61</v>
      </c>
      <c r="K1666" s="44">
        <f>Source!P1442</f>
        <v>0.99</v>
      </c>
    </row>
    <row r="1667" spans="1:29" ht="14.25" x14ac:dyDescent="0.2">
      <c r="A1667" s="40"/>
      <c r="B1667" s="40"/>
      <c r="C1667" s="40" t="s">
        <v>2189</v>
      </c>
      <c r="D1667" s="42" t="s">
        <v>2190</v>
      </c>
      <c r="E1667" s="41">
        <f>Source!BZ1442</f>
        <v>90</v>
      </c>
      <c r="F1667" s="44"/>
      <c r="G1667" s="43"/>
      <c r="H1667" s="41"/>
      <c r="I1667" s="44">
        <f>SUM(Q1661:Q1666)</f>
        <v>53.27</v>
      </c>
      <c r="J1667" s="41">
        <f>Source!AT1442</f>
        <v>90</v>
      </c>
      <c r="K1667" s="44">
        <f>SUM(R1661:R1666)</f>
        <v>3001.82</v>
      </c>
    </row>
    <row r="1668" spans="1:29" ht="14.25" x14ac:dyDescent="0.2">
      <c r="A1668" s="40"/>
      <c r="B1668" s="40"/>
      <c r="C1668" s="40" t="s">
        <v>2191</v>
      </c>
      <c r="D1668" s="42" t="s">
        <v>2190</v>
      </c>
      <c r="E1668" s="41">
        <f>Source!CA1442</f>
        <v>46</v>
      </c>
      <c r="F1668" s="44"/>
      <c r="G1668" s="43"/>
      <c r="H1668" s="41"/>
      <c r="I1668" s="44">
        <f>SUM(S1661:S1667)</f>
        <v>27.23</v>
      </c>
      <c r="J1668" s="41">
        <f>Source!AU1442</f>
        <v>46</v>
      </c>
      <c r="K1668" s="44">
        <f>SUM(T1661:T1667)</f>
        <v>1534.27</v>
      </c>
    </row>
    <row r="1669" spans="1:29" ht="14.25" x14ac:dyDescent="0.2">
      <c r="A1669" s="47"/>
      <c r="B1669" s="47"/>
      <c r="C1669" s="47" t="s">
        <v>2192</v>
      </c>
      <c r="D1669" s="48" t="s">
        <v>2193</v>
      </c>
      <c r="E1669" s="49">
        <f>Source!AQ1441</f>
        <v>29.96</v>
      </c>
      <c r="F1669" s="50"/>
      <c r="G1669" s="51" t="s">
        <v>46</v>
      </c>
      <c r="H1669" s="49">
        <f>Source!AV1442</f>
        <v>1.0469999999999999</v>
      </c>
      <c r="I1669" s="50">
        <f>Source!U1441</f>
        <v>3.7641743999999999</v>
      </c>
      <c r="J1669" s="49"/>
      <c r="K1669" s="50"/>
    </row>
    <row r="1670" spans="1:29" ht="15" x14ac:dyDescent="0.2">
      <c r="C1670" s="52" t="s">
        <v>2194</v>
      </c>
      <c r="H1670" s="53">
        <f>I1663+I1664+I1666+I1667+I1668+0-0-0</f>
        <v>139.94</v>
      </c>
      <c r="I1670" s="53"/>
      <c r="J1670" s="53">
        <f>K1663+K1664+K1666+K1667+K1668+0-0-0</f>
        <v>7873.4500000000007</v>
      </c>
      <c r="K1670" s="53"/>
    </row>
    <row r="1671" spans="1:29" ht="15" hidden="1" x14ac:dyDescent="0.2">
      <c r="C1671" s="52" t="s">
        <v>2195</v>
      </c>
      <c r="H1671" s="55">
        <f>0+0</f>
        <v>0</v>
      </c>
      <c r="I1671" s="55"/>
      <c r="J1671" s="55">
        <f>0+0</f>
        <v>0</v>
      </c>
      <c r="K1671" s="55"/>
    </row>
    <row r="1672" spans="1:29" ht="15" x14ac:dyDescent="0.2">
      <c r="C1672" s="52" t="s">
        <v>2196</v>
      </c>
      <c r="H1672" s="55">
        <f>I1663+I1664+I1666+I1667+I1668+0</f>
        <v>139.94</v>
      </c>
      <c r="I1672" s="55"/>
      <c r="J1672" s="55">
        <f>K1663+K1664+K1666+K1667+K1668+0</f>
        <v>7873.4500000000007</v>
      </c>
      <c r="K1672" s="55"/>
      <c r="O1672" s="56">
        <f>I1663+I1664+I1666+I1667+I1668+0</f>
        <v>139.94</v>
      </c>
      <c r="P1672" s="56">
        <f>K1663+K1664+K1666+K1667+K1668+0</f>
        <v>7873.4500000000007</v>
      </c>
    </row>
    <row r="1674" spans="1:29" ht="96.75" x14ac:dyDescent="0.2">
      <c r="A1674" s="57">
        <v>273</v>
      </c>
      <c r="B1674" s="57" t="str">
        <f>Source!F1443</f>
        <v>КА, п.135</v>
      </c>
      <c r="C1674" s="57" t="s">
        <v>2358</v>
      </c>
      <c r="D1674" s="58" t="str">
        <f>Source!H1443</f>
        <v>ШТ</v>
      </c>
      <c r="E1674" s="59">
        <f>Source!I1443</f>
        <v>1</v>
      </c>
      <c r="F1674" s="60">
        <f>Source!AL1443</f>
        <v>35191.79</v>
      </c>
      <c r="G1674" s="61" t="s">
        <v>3</v>
      </c>
      <c r="H1674" s="59">
        <f>Source!AW1444</f>
        <v>1</v>
      </c>
      <c r="I1674" s="60">
        <f>Source!P1443</f>
        <v>35191.79</v>
      </c>
      <c r="J1674" s="59">
        <f>IF(Source!BC1444&lt;&gt; 0, Source!BC1444, 1)</f>
        <v>7.57</v>
      </c>
      <c r="K1674" s="60">
        <f>Source!P1444</f>
        <v>266401.84999999998</v>
      </c>
      <c r="Q1674">
        <f>Source!X1443</f>
        <v>0</v>
      </c>
      <c r="R1674">
        <f>Source!X1444</f>
        <v>0</v>
      </c>
      <c r="S1674">
        <f>Source!Y1443</f>
        <v>0</v>
      </c>
      <c r="T1674">
        <f>Source!Y1444</f>
        <v>0</v>
      </c>
      <c r="U1674">
        <f>ROUND((175/100)*ROUND(Source!R1443, 2), 2)</f>
        <v>0</v>
      </c>
      <c r="V1674">
        <f>ROUND((0/100)*ROUND(Source!R1444, 2), 2)</f>
        <v>0</v>
      </c>
      <c r="AC1674">
        <v>5</v>
      </c>
    </row>
    <row r="1675" spans="1:29" ht="15" x14ac:dyDescent="0.2">
      <c r="A1675" s="62"/>
      <c r="B1675" s="62"/>
      <c r="C1675" s="63" t="s">
        <v>2196</v>
      </c>
      <c r="D1675" s="62"/>
      <c r="E1675" s="62"/>
      <c r="F1675" s="62"/>
      <c r="G1675" s="62"/>
      <c r="H1675" s="64">
        <f>I1674+0</f>
        <v>35191.79</v>
      </c>
      <c r="I1675" s="64"/>
      <c r="J1675" s="64">
        <f>K1674+0</f>
        <v>266401.84999999998</v>
      </c>
      <c r="K1675" s="64"/>
      <c r="O1675" s="56">
        <f>I1674+0</f>
        <v>35191.79</v>
      </c>
      <c r="P1675" s="56">
        <f>K1674+0</f>
        <v>266401.84999999998</v>
      </c>
    </row>
    <row r="1678" spans="1:29" ht="15" x14ac:dyDescent="0.25">
      <c r="A1678" s="65" t="str">
        <f>CONCATENATE("Итого по подразделу: ",IF(Source!G1446&lt;&gt;"Новый подраздел", Source!G1446, ""))</f>
        <v>Итого по подразделу: Монтажные работы</v>
      </c>
      <c r="B1678" s="65"/>
      <c r="C1678" s="65"/>
      <c r="D1678" s="65"/>
      <c r="E1678" s="65"/>
      <c r="F1678" s="65"/>
      <c r="G1678" s="65"/>
      <c r="H1678" s="55">
        <f>SUM(O1540:O1677)</f>
        <v>164781.35</v>
      </c>
      <c r="I1678" s="54"/>
      <c r="J1678" s="55">
        <f>SUM(P1540:P1677)</f>
        <v>2606404.7400000002</v>
      </c>
      <c r="K1678" s="54"/>
    </row>
    <row r="1679" spans="1:29" hidden="1" x14ac:dyDescent="0.2">
      <c r="A1679" t="s">
        <v>2216</v>
      </c>
      <c r="I1679">
        <f>SUM(W1540:W1678)</f>
        <v>0</v>
      </c>
      <c r="J1679">
        <f>SUM(X1540:X1678)</f>
        <v>0</v>
      </c>
    </row>
    <row r="1680" spans="1:29" hidden="1" x14ac:dyDescent="0.2">
      <c r="A1680" t="s">
        <v>2217</v>
      </c>
      <c r="I1680">
        <f>SUM(Y1540:Y1679)</f>
        <v>0</v>
      </c>
      <c r="J1680">
        <f>SUM(Z1540:Z1679)</f>
        <v>0</v>
      </c>
    </row>
    <row r="1682" spans="1:43" ht="15" x14ac:dyDescent="0.25">
      <c r="A1682" s="65" t="str">
        <f>CONCATENATE("Итого по разделу: ",IF(Source!G1476&lt;&gt;"Новый раздел", Source!G1476, ""))</f>
        <v>Итого по разделу: Кондиционирование</v>
      </c>
      <c r="B1682" s="65"/>
      <c r="C1682" s="65"/>
      <c r="D1682" s="65"/>
      <c r="E1682" s="65"/>
      <c r="F1682" s="65"/>
      <c r="G1682" s="65"/>
      <c r="H1682" s="55">
        <f>SUM(O1413:O1681)</f>
        <v>1588279.21</v>
      </c>
      <c r="I1682" s="54"/>
      <c r="J1682" s="55">
        <f>SUM(P1413:P1681)</f>
        <v>13964019.479999999</v>
      </c>
      <c r="K1682" s="54"/>
    </row>
    <row r="1683" spans="1:43" hidden="1" x14ac:dyDescent="0.2">
      <c r="A1683" t="s">
        <v>2216</v>
      </c>
      <c r="I1683">
        <f>SUM(W1413:W1682)</f>
        <v>0</v>
      </c>
      <c r="J1683">
        <f>SUM(X1413:X1682)</f>
        <v>0</v>
      </c>
    </row>
    <row r="1684" spans="1:43" hidden="1" x14ac:dyDescent="0.2">
      <c r="A1684" t="s">
        <v>2217</v>
      </c>
      <c r="I1684">
        <f>SUM(Y1413:Y1683)</f>
        <v>0</v>
      </c>
      <c r="J1684">
        <f>SUM(Z1413:Z1683)</f>
        <v>0</v>
      </c>
    </row>
    <row r="1686" spans="1:43" ht="15" x14ac:dyDescent="0.25">
      <c r="A1686" s="65" t="str">
        <f>CONCATENATE("Итого по локальной смете: ",IF(Source!G1506&lt;&gt;"Новая локальная смета", Source!G1506, ""))</f>
        <v>Итого по локальной смете: Вентиляция и кондиционирование воздуха</v>
      </c>
      <c r="B1686" s="65"/>
      <c r="C1686" s="65"/>
      <c r="D1686" s="65"/>
      <c r="E1686" s="65"/>
      <c r="F1686" s="65"/>
      <c r="G1686" s="65"/>
      <c r="H1686" s="55">
        <f>SUM(O29:O1685)</f>
        <v>5753961.0000000019</v>
      </c>
      <c r="I1686" s="54"/>
      <c r="J1686" s="55">
        <f>SUM(P29:P1685)</f>
        <v>53075781.409999996</v>
      </c>
      <c r="K1686" s="54"/>
      <c r="AQ1686" s="69" t="str">
        <f>CONCATENATE("Итого по локальной смете: ",IF(Source!G1506&lt;&gt;"Новая локальная смета", Source!G1506, ""))</f>
        <v>Итого по локальной смете: Вентиляция и кондиционирование воздуха</v>
      </c>
    </row>
    <row r="1687" spans="1:43" hidden="1" x14ac:dyDescent="0.2">
      <c r="A1687" t="s">
        <v>2216</v>
      </c>
      <c r="I1687">
        <f>SUM(W29:W1686)</f>
        <v>0</v>
      </c>
      <c r="J1687">
        <f>SUM(X29:X1686)</f>
        <v>0</v>
      </c>
    </row>
    <row r="1688" spans="1:43" hidden="1" x14ac:dyDescent="0.2">
      <c r="A1688" t="s">
        <v>2217</v>
      </c>
      <c r="I1688">
        <f>SUM(Y29:Y1687)</f>
        <v>0</v>
      </c>
      <c r="J1688">
        <f>SUM(Z29:Z1687)</f>
        <v>0</v>
      </c>
    </row>
    <row r="1690" spans="1:43" ht="15" x14ac:dyDescent="0.25">
      <c r="A1690" s="65" t="str">
        <f>CONCATENATE("Итого по смете: ",IF(Source!G1536&lt;&gt;"Новый объект", Source!G1536, ""))</f>
        <v>Итого по смете: 02-01-07 Вентиляция и кондиционирование воздуха</v>
      </c>
      <c r="B1690" s="65"/>
      <c r="C1690" s="65"/>
      <c r="D1690" s="65"/>
      <c r="E1690" s="65"/>
      <c r="F1690" s="65"/>
      <c r="G1690" s="65"/>
      <c r="H1690" s="55">
        <f>SUM(O1:O1689)</f>
        <v>5753961.0000000019</v>
      </c>
      <c r="I1690" s="54"/>
      <c r="J1690" s="55">
        <f>SUM(P1:P1689)</f>
        <v>53075781.409999996</v>
      </c>
      <c r="K1690" s="54"/>
    </row>
    <row r="1691" spans="1:43" hidden="1" x14ac:dyDescent="0.2">
      <c r="A1691" t="s">
        <v>2216</v>
      </c>
      <c r="I1691">
        <f>SUM(W1:W1690)</f>
        <v>0</v>
      </c>
      <c r="J1691">
        <f>SUM(X1:X1690)</f>
        <v>0</v>
      </c>
    </row>
    <row r="1692" spans="1:43" hidden="1" x14ac:dyDescent="0.2">
      <c r="A1692" t="s">
        <v>2217</v>
      </c>
      <c r="I1692">
        <f>SUM(Y1:Y1691)</f>
        <v>0</v>
      </c>
      <c r="J1692">
        <f>SUM(Z1:Z1691)</f>
        <v>0</v>
      </c>
    </row>
    <row r="1695" spans="1:43" ht="14.25" x14ac:dyDescent="0.2">
      <c r="A1695" s="70" t="s">
        <v>2360</v>
      </c>
      <c r="B1695" s="70"/>
      <c r="C1695" s="71" t="str">
        <f>IF(Source!AC12&lt;&gt;"", Source!AC12," ")</f>
        <v>Ведущий инженер сметчик</v>
      </c>
      <c r="D1695" s="71"/>
      <c r="E1695" s="71"/>
      <c r="F1695" s="71"/>
      <c r="G1695" s="71"/>
      <c r="H1695" s="29" t="str">
        <f>IF(Source!AB12&lt;&gt;"", Source!AB12," ")</f>
        <v>Гришечкина О.А.</v>
      </c>
      <c r="I1695" s="29"/>
      <c r="J1695" s="29"/>
      <c r="K1695" s="29"/>
    </row>
    <row r="1696" spans="1:43" ht="14.25" x14ac:dyDescent="0.2">
      <c r="A1696" s="16"/>
      <c r="B1696" s="16"/>
      <c r="C1696" s="18" t="s">
        <v>2361</v>
      </c>
      <c r="D1696" s="18"/>
      <c r="E1696" s="18"/>
      <c r="F1696" s="18"/>
      <c r="G1696" s="18"/>
      <c r="H1696" s="16"/>
      <c r="I1696" s="16"/>
      <c r="J1696" s="16"/>
      <c r="K1696" s="16"/>
    </row>
    <row r="1697" spans="1:11" ht="14.25" x14ac:dyDescent="0.2">
      <c r="A1697" s="16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</row>
    <row r="1698" spans="1:11" ht="14.25" x14ac:dyDescent="0.2">
      <c r="A1698" s="70" t="s">
        <v>2362</v>
      </c>
      <c r="B1698" s="70"/>
      <c r="C1698" s="71" t="str">
        <f>IF(Source!AE12&lt;&gt;"", Source!AE12," ")</f>
        <v>Руководитель сметного отдела</v>
      </c>
      <c r="D1698" s="71"/>
      <c r="E1698" s="71"/>
      <c r="F1698" s="71"/>
      <c r="G1698" s="71"/>
      <c r="H1698" s="29" t="str">
        <f>IF(Source!AD12&lt;&gt;"", Source!AD12," ")</f>
        <v>Феденко И.В.</v>
      </c>
      <c r="I1698" s="29"/>
      <c r="J1698" s="29"/>
      <c r="K1698" s="29"/>
    </row>
    <row r="1699" spans="1:11" ht="14.25" x14ac:dyDescent="0.2">
      <c r="A1699" s="16"/>
      <c r="B1699" s="16"/>
      <c r="C1699" s="18" t="s">
        <v>2361</v>
      </c>
      <c r="D1699" s="18"/>
      <c r="E1699" s="18"/>
      <c r="F1699" s="18"/>
      <c r="G1699" s="18"/>
      <c r="H1699" s="16"/>
      <c r="I1699" s="16"/>
      <c r="J1699" s="16"/>
      <c r="K1699" s="16"/>
    </row>
  </sheetData>
  <mergeCells count="944">
    <mergeCell ref="A1695:B1695"/>
    <mergeCell ref="H1695:K1695"/>
    <mergeCell ref="C1696:G1696"/>
    <mergeCell ref="A1698:B1698"/>
    <mergeCell ref="H1698:K1698"/>
    <mergeCell ref="C1699:G1699"/>
    <mergeCell ref="J1686:K1686"/>
    <mergeCell ref="H1686:I1686"/>
    <mergeCell ref="A1686:G1686"/>
    <mergeCell ref="J1690:K1690"/>
    <mergeCell ref="H1690:I1690"/>
    <mergeCell ref="A1690:G1690"/>
    <mergeCell ref="H1675:I1675"/>
    <mergeCell ref="J1675:K1675"/>
    <mergeCell ref="J1678:K1678"/>
    <mergeCell ref="H1678:I1678"/>
    <mergeCell ref="A1678:G1678"/>
    <mergeCell ref="J1682:K1682"/>
    <mergeCell ref="H1682:I1682"/>
    <mergeCell ref="A1682:G1682"/>
    <mergeCell ref="H1670:I1670"/>
    <mergeCell ref="J1670:K1670"/>
    <mergeCell ref="H1671:I1671"/>
    <mergeCell ref="J1671:K1671"/>
    <mergeCell ref="H1672:I1672"/>
    <mergeCell ref="J1672:K1672"/>
    <mergeCell ref="H1655:I1655"/>
    <mergeCell ref="J1655:K1655"/>
    <mergeCell ref="H1656:I1656"/>
    <mergeCell ref="J1656:K1656"/>
    <mergeCell ref="H1659:I1659"/>
    <mergeCell ref="J1659:K1659"/>
    <mergeCell ref="H1643:I1643"/>
    <mergeCell ref="J1643:K1643"/>
    <mergeCell ref="H1646:I1646"/>
    <mergeCell ref="J1646:K1646"/>
    <mergeCell ref="H1654:I1654"/>
    <mergeCell ref="J1654:K1654"/>
    <mergeCell ref="H1630:I1630"/>
    <mergeCell ref="J1630:K1630"/>
    <mergeCell ref="H1641:I1641"/>
    <mergeCell ref="J1641:K1641"/>
    <mergeCell ref="H1642:I1642"/>
    <mergeCell ref="J1642:K1642"/>
    <mergeCell ref="H1614:I1614"/>
    <mergeCell ref="J1614:K1614"/>
    <mergeCell ref="H1628:I1628"/>
    <mergeCell ref="J1628:K1628"/>
    <mergeCell ref="H1629:I1629"/>
    <mergeCell ref="J1629:K1629"/>
    <mergeCell ref="H1605:I1605"/>
    <mergeCell ref="J1605:K1605"/>
    <mergeCell ref="H1608:I1608"/>
    <mergeCell ref="J1608:K1608"/>
    <mergeCell ref="H1611:I1611"/>
    <mergeCell ref="J1611:K1611"/>
    <mergeCell ref="H1593:I1593"/>
    <mergeCell ref="J1593:K1593"/>
    <mergeCell ref="H1597:I1597"/>
    <mergeCell ref="J1597:K1597"/>
    <mergeCell ref="H1601:I1601"/>
    <mergeCell ref="J1601:K1601"/>
    <mergeCell ref="H1581:I1581"/>
    <mergeCell ref="J1581:K1581"/>
    <mergeCell ref="H1585:I1585"/>
    <mergeCell ref="J1585:K1585"/>
    <mergeCell ref="H1589:I1589"/>
    <mergeCell ref="J1589:K1589"/>
    <mergeCell ref="H1570:I1570"/>
    <mergeCell ref="J1570:K1570"/>
    <mergeCell ref="H1574:I1574"/>
    <mergeCell ref="J1574:K1574"/>
    <mergeCell ref="H1578:I1578"/>
    <mergeCell ref="J1578:K1578"/>
    <mergeCell ref="H1558:I1558"/>
    <mergeCell ref="J1558:K1558"/>
    <mergeCell ref="H1562:I1562"/>
    <mergeCell ref="J1562:K1562"/>
    <mergeCell ref="H1566:I1566"/>
    <mergeCell ref="J1566:K1566"/>
    <mergeCell ref="H1552:I1552"/>
    <mergeCell ref="J1552:K1552"/>
    <mergeCell ref="H1553:I1553"/>
    <mergeCell ref="J1553:K1553"/>
    <mergeCell ref="H1554:I1554"/>
    <mergeCell ref="J1554:K1554"/>
    <mergeCell ref="H1533:I1533"/>
    <mergeCell ref="J1533:K1533"/>
    <mergeCell ref="J1536:K1536"/>
    <mergeCell ref="H1536:I1536"/>
    <mergeCell ref="A1536:G1536"/>
    <mergeCell ref="A1540:K1540"/>
    <mergeCell ref="H1528:I1528"/>
    <mergeCell ref="J1528:K1528"/>
    <mergeCell ref="H1529:I1529"/>
    <mergeCell ref="J1529:K1529"/>
    <mergeCell ref="H1530:I1530"/>
    <mergeCell ref="J1530:K1530"/>
    <mergeCell ref="H1518:I1518"/>
    <mergeCell ref="J1518:K1518"/>
    <mergeCell ref="H1519:I1519"/>
    <mergeCell ref="J1519:K1519"/>
    <mergeCell ref="H1520:I1520"/>
    <mergeCell ref="J1520:K1520"/>
    <mergeCell ref="H1506:I1506"/>
    <mergeCell ref="J1506:K1506"/>
    <mergeCell ref="H1507:I1507"/>
    <mergeCell ref="J1507:K1507"/>
    <mergeCell ref="H1508:I1508"/>
    <mergeCell ref="J1508:K1508"/>
    <mergeCell ref="H1490:I1490"/>
    <mergeCell ref="J1490:K1490"/>
    <mergeCell ref="J1493:K1493"/>
    <mergeCell ref="H1493:I1493"/>
    <mergeCell ref="A1493:G1493"/>
    <mergeCell ref="A1497:K1497"/>
    <mergeCell ref="H1485:I1485"/>
    <mergeCell ref="J1485:K1485"/>
    <mergeCell ref="H1486:I1486"/>
    <mergeCell ref="J1486:K1486"/>
    <mergeCell ref="H1487:I1487"/>
    <mergeCell ref="J1487:K1487"/>
    <mergeCell ref="H1473:I1473"/>
    <mergeCell ref="J1473:K1473"/>
    <mergeCell ref="H1474:I1474"/>
    <mergeCell ref="J1474:K1474"/>
    <mergeCell ref="H1475:I1475"/>
    <mergeCell ref="J1475:K1475"/>
    <mergeCell ref="H1457:I1457"/>
    <mergeCell ref="J1457:K1457"/>
    <mergeCell ref="J1460:K1460"/>
    <mergeCell ref="H1460:I1460"/>
    <mergeCell ref="A1460:G1460"/>
    <mergeCell ref="A1464:K1464"/>
    <mergeCell ref="H1448:I1448"/>
    <mergeCell ref="J1448:K1448"/>
    <mergeCell ref="H1451:I1451"/>
    <mergeCell ref="J1451:K1451"/>
    <mergeCell ref="H1454:I1454"/>
    <mergeCell ref="J1454:K1454"/>
    <mergeCell ref="H1443:I1443"/>
    <mergeCell ref="J1443:K1443"/>
    <mergeCell ref="H1444:I1444"/>
    <mergeCell ref="J1444:K1444"/>
    <mergeCell ref="H1445:I1445"/>
    <mergeCell ref="J1445:K1445"/>
    <mergeCell ref="H1426:I1426"/>
    <mergeCell ref="J1426:K1426"/>
    <mergeCell ref="H1429:I1429"/>
    <mergeCell ref="J1429:K1429"/>
    <mergeCell ref="H1432:I1432"/>
    <mergeCell ref="J1432:K1432"/>
    <mergeCell ref="A1409:G1409"/>
    <mergeCell ref="A1413:K1413"/>
    <mergeCell ref="A1415:K1415"/>
    <mergeCell ref="H1424:I1424"/>
    <mergeCell ref="J1424:K1424"/>
    <mergeCell ref="H1425:I1425"/>
    <mergeCell ref="J1425:K1425"/>
    <mergeCell ref="H1405:I1405"/>
    <mergeCell ref="J1405:K1405"/>
    <mergeCell ref="H1406:I1406"/>
    <mergeCell ref="J1406:K1406"/>
    <mergeCell ref="J1409:K1409"/>
    <mergeCell ref="H1409:I1409"/>
    <mergeCell ref="H1389:I1389"/>
    <mergeCell ref="J1389:K1389"/>
    <mergeCell ref="H1392:I1392"/>
    <mergeCell ref="J1392:K1392"/>
    <mergeCell ref="H1404:I1404"/>
    <mergeCell ref="J1404:K1404"/>
    <mergeCell ref="H1379:I1379"/>
    <mergeCell ref="J1379:K1379"/>
    <mergeCell ref="H1387:I1387"/>
    <mergeCell ref="J1387:K1387"/>
    <mergeCell ref="H1388:I1388"/>
    <mergeCell ref="J1388:K1388"/>
    <mergeCell ref="H1372:I1372"/>
    <mergeCell ref="J1372:K1372"/>
    <mergeCell ref="H1373:I1373"/>
    <mergeCell ref="J1373:K1373"/>
    <mergeCell ref="H1376:I1376"/>
    <mergeCell ref="J1376:K1376"/>
    <mergeCell ref="H1357:I1357"/>
    <mergeCell ref="J1357:K1357"/>
    <mergeCell ref="H1360:I1360"/>
    <mergeCell ref="J1360:K1360"/>
    <mergeCell ref="H1371:I1371"/>
    <mergeCell ref="J1371:K1371"/>
    <mergeCell ref="H1344:I1344"/>
    <mergeCell ref="J1344:K1344"/>
    <mergeCell ref="H1355:I1355"/>
    <mergeCell ref="J1355:K1355"/>
    <mergeCell ref="H1356:I1356"/>
    <mergeCell ref="J1356:K1356"/>
    <mergeCell ref="H1335:I1335"/>
    <mergeCell ref="J1335:K1335"/>
    <mergeCell ref="H1338:I1338"/>
    <mergeCell ref="J1338:K1338"/>
    <mergeCell ref="H1341:I1341"/>
    <mergeCell ref="J1341:K1341"/>
    <mergeCell ref="H1326:I1326"/>
    <mergeCell ref="J1326:K1326"/>
    <mergeCell ref="H1329:I1329"/>
    <mergeCell ref="J1329:K1329"/>
    <mergeCell ref="H1332:I1332"/>
    <mergeCell ref="J1332:K1332"/>
    <mergeCell ref="H1317:I1317"/>
    <mergeCell ref="J1317:K1317"/>
    <mergeCell ref="H1320:I1320"/>
    <mergeCell ref="J1320:K1320"/>
    <mergeCell ref="H1323:I1323"/>
    <mergeCell ref="J1323:K1323"/>
    <mergeCell ref="H1310:I1310"/>
    <mergeCell ref="J1310:K1310"/>
    <mergeCell ref="H1311:I1311"/>
    <mergeCell ref="J1311:K1311"/>
    <mergeCell ref="H1314:I1314"/>
    <mergeCell ref="J1314:K1314"/>
    <mergeCell ref="H1296:I1296"/>
    <mergeCell ref="J1296:K1296"/>
    <mergeCell ref="H1297:I1297"/>
    <mergeCell ref="J1297:K1297"/>
    <mergeCell ref="H1309:I1309"/>
    <mergeCell ref="J1309:K1309"/>
    <mergeCell ref="H1282:I1282"/>
    <mergeCell ref="J1282:K1282"/>
    <mergeCell ref="H1283:I1283"/>
    <mergeCell ref="J1283:K1283"/>
    <mergeCell ref="H1295:I1295"/>
    <mergeCell ref="J1295:K1295"/>
    <mergeCell ref="H1268:I1268"/>
    <mergeCell ref="J1268:K1268"/>
    <mergeCell ref="H1269:I1269"/>
    <mergeCell ref="J1269:K1269"/>
    <mergeCell ref="H1281:I1281"/>
    <mergeCell ref="J1281:K1281"/>
    <mergeCell ref="H1254:I1254"/>
    <mergeCell ref="J1254:K1254"/>
    <mergeCell ref="H1255:I1255"/>
    <mergeCell ref="J1255:K1255"/>
    <mergeCell ref="H1267:I1267"/>
    <mergeCell ref="J1267:K1267"/>
    <mergeCell ref="H1240:I1240"/>
    <mergeCell ref="J1240:K1240"/>
    <mergeCell ref="H1241:I1241"/>
    <mergeCell ref="J1241:K1241"/>
    <mergeCell ref="H1253:I1253"/>
    <mergeCell ref="J1253:K1253"/>
    <mergeCell ref="H1226:I1226"/>
    <mergeCell ref="J1226:K1226"/>
    <mergeCell ref="H1227:I1227"/>
    <mergeCell ref="J1227:K1227"/>
    <mergeCell ref="H1239:I1239"/>
    <mergeCell ref="J1239:K1239"/>
    <mergeCell ref="H1212:I1212"/>
    <mergeCell ref="J1212:K1212"/>
    <mergeCell ref="H1213:I1213"/>
    <mergeCell ref="J1213:K1213"/>
    <mergeCell ref="H1225:I1225"/>
    <mergeCell ref="J1225:K1225"/>
    <mergeCell ref="H1198:I1198"/>
    <mergeCell ref="J1198:K1198"/>
    <mergeCell ref="H1199:I1199"/>
    <mergeCell ref="J1199:K1199"/>
    <mergeCell ref="H1211:I1211"/>
    <mergeCell ref="J1211:K1211"/>
    <mergeCell ref="A1178:G1178"/>
    <mergeCell ref="J1182:K1182"/>
    <mergeCell ref="H1182:I1182"/>
    <mergeCell ref="A1182:G1182"/>
    <mergeCell ref="A1186:K1186"/>
    <mergeCell ref="H1197:I1197"/>
    <mergeCell ref="J1197:K1197"/>
    <mergeCell ref="H1172:I1172"/>
    <mergeCell ref="J1172:K1172"/>
    <mergeCell ref="H1175:I1175"/>
    <mergeCell ref="J1175:K1175"/>
    <mergeCell ref="J1178:K1178"/>
    <mergeCell ref="H1178:I1178"/>
    <mergeCell ref="A1156:G1156"/>
    <mergeCell ref="A1160:K1160"/>
    <mergeCell ref="H1170:I1170"/>
    <mergeCell ref="J1170:K1170"/>
    <mergeCell ref="H1171:I1171"/>
    <mergeCell ref="J1171:K1171"/>
    <mergeCell ref="H1150:I1150"/>
    <mergeCell ref="J1150:K1150"/>
    <mergeCell ref="H1153:I1153"/>
    <mergeCell ref="J1153:K1153"/>
    <mergeCell ref="J1156:K1156"/>
    <mergeCell ref="H1156:I1156"/>
    <mergeCell ref="H1141:I1141"/>
    <mergeCell ref="J1141:K1141"/>
    <mergeCell ref="H1144:I1144"/>
    <mergeCell ref="J1144:K1144"/>
    <mergeCell ref="H1147:I1147"/>
    <mergeCell ref="J1147:K1147"/>
    <mergeCell ref="H1132:I1132"/>
    <mergeCell ref="J1132:K1132"/>
    <mergeCell ref="H1135:I1135"/>
    <mergeCell ref="J1135:K1135"/>
    <mergeCell ref="H1138:I1138"/>
    <mergeCell ref="J1138:K1138"/>
    <mergeCell ref="H1123:I1123"/>
    <mergeCell ref="J1123:K1123"/>
    <mergeCell ref="H1126:I1126"/>
    <mergeCell ref="J1126:K1126"/>
    <mergeCell ref="H1129:I1129"/>
    <mergeCell ref="J1129:K1129"/>
    <mergeCell ref="A1107:G1107"/>
    <mergeCell ref="A1111:K1111"/>
    <mergeCell ref="H1121:I1121"/>
    <mergeCell ref="J1121:K1121"/>
    <mergeCell ref="H1122:I1122"/>
    <mergeCell ref="J1122:K1122"/>
    <mergeCell ref="H1101:I1101"/>
    <mergeCell ref="J1101:K1101"/>
    <mergeCell ref="H1104:I1104"/>
    <mergeCell ref="J1104:K1104"/>
    <mergeCell ref="J1107:K1107"/>
    <mergeCell ref="H1107:I1107"/>
    <mergeCell ref="H1092:I1092"/>
    <mergeCell ref="J1092:K1092"/>
    <mergeCell ref="H1095:I1095"/>
    <mergeCell ref="J1095:K1095"/>
    <mergeCell ref="H1098:I1098"/>
    <mergeCell ref="J1098:K1098"/>
    <mergeCell ref="H1083:I1083"/>
    <mergeCell ref="J1083:K1083"/>
    <mergeCell ref="H1086:I1086"/>
    <mergeCell ref="J1086:K1086"/>
    <mergeCell ref="H1089:I1089"/>
    <mergeCell ref="J1089:K1089"/>
    <mergeCell ref="H1074:I1074"/>
    <mergeCell ref="J1074:K1074"/>
    <mergeCell ref="H1077:I1077"/>
    <mergeCell ref="J1077:K1077"/>
    <mergeCell ref="H1080:I1080"/>
    <mergeCell ref="J1080:K1080"/>
    <mergeCell ref="H1065:I1065"/>
    <mergeCell ref="J1065:K1065"/>
    <mergeCell ref="H1068:I1068"/>
    <mergeCell ref="J1068:K1068"/>
    <mergeCell ref="H1071:I1071"/>
    <mergeCell ref="J1071:K1071"/>
    <mergeCell ref="H1056:I1056"/>
    <mergeCell ref="J1056:K1056"/>
    <mergeCell ref="H1059:I1059"/>
    <mergeCell ref="J1059:K1059"/>
    <mergeCell ref="H1062:I1062"/>
    <mergeCell ref="J1062:K1062"/>
    <mergeCell ref="A1039:G1039"/>
    <mergeCell ref="A1043:K1043"/>
    <mergeCell ref="H1054:I1054"/>
    <mergeCell ref="J1054:K1054"/>
    <mergeCell ref="H1055:I1055"/>
    <mergeCell ref="J1055:K1055"/>
    <mergeCell ref="H1033:I1033"/>
    <mergeCell ref="J1033:K1033"/>
    <mergeCell ref="H1036:I1036"/>
    <mergeCell ref="J1036:K1036"/>
    <mergeCell ref="J1039:K1039"/>
    <mergeCell ref="H1039:I1039"/>
    <mergeCell ref="H1028:I1028"/>
    <mergeCell ref="J1028:K1028"/>
    <mergeCell ref="H1029:I1029"/>
    <mergeCell ref="J1029:K1029"/>
    <mergeCell ref="H1030:I1030"/>
    <mergeCell ref="J1030:K1030"/>
    <mergeCell ref="H1013:I1013"/>
    <mergeCell ref="J1013:K1013"/>
    <mergeCell ref="H1014:I1014"/>
    <mergeCell ref="J1014:K1014"/>
    <mergeCell ref="H1017:I1017"/>
    <mergeCell ref="J1017:K1017"/>
    <mergeCell ref="H998:I998"/>
    <mergeCell ref="J998:K998"/>
    <mergeCell ref="H1001:I1001"/>
    <mergeCell ref="J1001:K1001"/>
    <mergeCell ref="H1012:I1012"/>
    <mergeCell ref="J1012:K1012"/>
    <mergeCell ref="H985:I985"/>
    <mergeCell ref="J985:K985"/>
    <mergeCell ref="H996:I996"/>
    <mergeCell ref="J996:K996"/>
    <mergeCell ref="H997:I997"/>
    <mergeCell ref="J997:K997"/>
    <mergeCell ref="H980:I980"/>
    <mergeCell ref="J980:K980"/>
    <mergeCell ref="H981:I981"/>
    <mergeCell ref="J981:K981"/>
    <mergeCell ref="H982:I982"/>
    <mergeCell ref="J982:K982"/>
    <mergeCell ref="H965:I965"/>
    <mergeCell ref="J965:K965"/>
    <mergeCell ref="H966:I966"/>
    <mergeCell ref="J966:K966"/>
    <mergeCell ref="H969:I969"/>
    <mergeCell ref="J969:K969"/>
    <mergeCell ref="H950:I950"/>
    <mergeCell ref="J950:K950"/>
    <mergeCell ref="H953:I953"/>
    <mergeCell ref="J953:K953"/>
    <mergeCell ref="H964:I964"/>
    <mergeCell ref="J964:K964"/>
    <mergeCell ref="H937:I937"/>
    <mergeCell ref="J937:K937"/>
    <mergeCell ref="H948:I948"/>
    <mergeCell ref="J948:K948"/>
    <mergeCell ref="H949:I949"/>
    <mergeCell ref="J949:K949"/>
    <mergeCell ref="H932:I932"/>
    <mergeCell ref="J932:K932"/>
    <mergeCell ref="H933:I933"/>
    <mergeCell ref="J933:K933"/>
    <mergeCell ref="H934:I934"/>
    <mergeCell ref="J934:K934"/>
    <mergeCell ref="H917:I917"/>
    <mergeCell ref="J917:K917"/>
    <mergeCell ref="H918:I918"/>
    <mergeCell ref="J918:K918"/>
    <mergeCell ref="H921:I921"/>
    <mergeCell ref="J921:K921"/>
    <mergeCell ref="H902:I902"/>
    <mergeCell ref="J902:K902"/>
    <mergeCell ref="H905:I905"/>
    <mergeCell ref="J905:K905"/>
    <mergeCell ref="H916:I916"/>
    <mergeCell ref="J916:K916"/>
    <mergeCell ref="A886:G886"/>
    <mergeCell ref="A890:K890"/>
    <mergeCell ref="H900:I900"/>
    <mergeCell ref="J900:K900"/>
    <mergeCell ref="H901:I901"/>
    <mergeCell ref="J901:K901"/>
    <mergeCell ref="H880:I880"/>
    <mergeCell ref="J880:K880"/>
    <mergeCell ref="H883:I883"/>
    <mergeCell ref="J883:K883"/>
    <mergeCell ref="J886:K886"/>
    <mergeCell ref="H886:I886"/>
    <mergeCell ref="H873:I873"/>
    <mergeCell ref="J873:K873"/>
    <mergeCell ref="H874:I874"/>
    <mergeCell ref="J874:K874"/>
    <mergeCell ref="H877:I877"/>
    <mergeCell ref="J877:K877"/>
    <mergeCell ref="H859:I859"/>
    <mergeCell ref="J859:K859"/>
    <mergeCell ref="H862:I862"/>
    <mergeCell ref="J862:K862"/>
    <mergeCell ref="H872:I872"/>
    <mergeCell ref="J872:K872"/>
    <mergeCell ref="H850:I850"/>
    <mergeCell ref="J850:K850"/>
    <mergeCell ref="H853:I853"/>
    <mergeCell ref="J853:K853"/>
    <mergeCell ref="H856:I856"/>
    <mergeCell ref="J856:K856"/>
    <mergeCell ref="H845:I845"/>
    <mergeCell ref="J845:K845"/>
    <mergeCell ref="H846:I846"/>
    <mergeCell ref="J846:K846"/>
    <mergeCell ref="H847:I847"/>
    <mergeCell ref="J847:K847"/>
    <mergeCell ref="H829:I829"/>
    <mergeCell ref="J829:K829"/>
    <mergeCell ref="J832:K832"/>
    <mergeCell ref="H832:I832"/>
    <mergeCell ref="A832:G832"/>
    <mergeCell ref="A836:K836"/>
    <mergeCell ref="H817:I817"/>
    <mergeCell ref="J817:K817"/>
    <mergeCell ref="H827:I827"/>
    <mergeCell ref="J827:K827"/>
    <mergeCell ref="H828:I828"/>
    <mergeCell ref="J828:K828"/>
    <mergeCell ref="H812:I812"/>
    <mergeCell ref="J812:K812"/>
    <mergeCell ref="H813:I813"/>
    <mergeCell ref="J813:K813"/>
    <mergeCell ref="H814:I814"/>
    <mergeCell ref="J814:K814"/>
    <mergeCell ref="H796:I796"/>
    <mergeCell ref="J796:K796"/>
    <mergeCell ref="H799:I799"/>
    <mergeCell ref="J799:K799"/>
    <mergeCell ref="H802:I802"/>
    <mergeCell ref="J802:K802"/>
    <mergeCell ref="H787:I787"/>
    <mergeCell ref="J787:K787"/>
    <mergeCell ref="H790:I790"/>
    <mergeCell ref="J790:K790"/>
    <mergeCell ref="H793:I793"/>
    <mergeCell ref="J793:K793"/>
    <mergeCell ref="A774:K774"/>
    <mergeCell ref="A776:K776"/>
    <mergeCell ref="H785:I785"/>
    <mergeCell ref="J785:K785"/>
    <mergeCell ref="H786:I786"/>
    <mergeCell ref="J786:K786"/>
    <mergeCell ref="H763:I763"/>
    <mergeCell ref="J763:K763"/>
    <mergeCell ref="J766:K766"/>
    <mergeCell ref="H766:I766"/>
    <mergeCell ref="A766:G766"/>
    <mergeCell ref="J770:K770"/>
    <mergeCell ref="H770:I770"/>
    <mergeCell ref="A770:G770"/>
    <mergeCell ref="H754:I754"/>
    <mergeCell ref="J754:K754"/>
    <mergeCell ref="H757:I757"/>
    <mergeCell ref="J757:K757"/>
    <mergeCell ref="H760:I760"/>
    <mergeCell ref="J760:K760"/>
    <mergeCell ref="H741:I741"/>
    <mergeCell ref="J741:K741"/>
    <mergeCell ref="H752:I752"/>
    <mergeCell ref="J752:K752"/>
    <mergeCell ref="H753:I753"/>
    <mergeCell ref="J753:K753"/>
    <mergeCell ref="H736:I736"/>
    <mergeCell ref="J736:K736"/>
    <mergeCell ref="H737:I737"/>
    <mergeCell ref="J737:K737"/>
    <mergeCell ref="H738:I738"/>
    <mergeCell ref="J738:K738"/>
    <mergeCell ref="H718:I718"/>
    <mergeCell ref="J718:K718"/>
    <mergeCell ref="J721:K721"/>
    <mergeCell ref="H721:I721"/>
    <mergeCell ref="A721:G721"/>
    <mergeCell ref="A725:K725"/>
    <mergeCell ref="H713:I713"/>
    <mergeCell ref="J713:K713"/>
    <mergeCell ref="H714:I714"/>
    <mergeCell ref="J714:K714"/>
    <mergeCell ref="H715:I715"/>
    <mergeCell ref="J715:K715"/>
    <mergeCell ref="H697:I697"/>
    <mergeCell ref="J697:K697"/>
    <mergeCell ref="H700:I700"/>
    <mergeCell ref="J700:K700"/>
    <mergeCell ref="H703:I703"/>
    <mergeCell ref="J703:K703"/>
    <mergeCell ref="H688:I688"/>
    <mergeCell ref="J688:K688"/>
    <mergeCell ref="H691:I691"/>
    <mergeCell ref="J691:K691"/>
    <mergeCell ref="H694:I694"/>
    <mergeCell ref="J694:K694"/>
    <mergeCell ref="H675:I675"/>
    <mergeCell ref="J675:K675"/>
    <mergeCell ref="H686:I686"/>
    <mergeCell ref="J686:K686"/>
    <mergeCell ref="H687:I687"/>
    <mergeCell ref="J687:K687"/>
    <mergeCell ref="H666:I666"/>
    <mergeCell ref="J666:K666"/>
    <mergeCell ref="H669:I669"/>
    <mergeCell ref="J669:K669"/>
    <mergeCell ref="H672:I672"/>
    <mergeCell ref="J672:K672"/>
    <mergeCell ref="H657:I657"/>
    <mergeCell ref="J657:K657"/>
    <mergeCell ref="H660:I660"/>
    <mergeCell ref="J660:K660"/>
    <mergeCell ref="H663:I663"/>
    <mergeCell ref="J663:K663"/>
    <mergeCell ref="H648:I648"/>
    <mergeCell ref="J648:K648"/>
    <mergeCell ref="H651:I651"/>
    <mergeCell ref="J651:K651"/>
    <mergeCell ref="H654:I654"/>
    <mergeCell ref="J654:K654"/>
    <mergeCell ref="H639:I639"/>
    <mergeCell ref="J639:K639"/>
    <mergeCell ref="H642:I642"/>
    <mergeCell ref="J642:K642"/>
    <mergeCell ref="H645:I645"/>
    <mergeCell ref="J645:K645"/>
    <mergeCell ref="H630:I630"/>
    <mergeCell ref="J630:K630"/>
    <mergeCell ref="H633:I633"/>
    <mergeCell ref="J633:K633"/>
    <mergeCell ref="H636:I636"/>
    <mergeCell ref="J636:K636"/>
    <mergeCell ref="H621:I621"/>
    <mergeCell ref="J621:K621"/>
    <mergeCell ref="H624:I624"/>
    <mergeCell ref="J624:K624"/>
    <mergeCell ref="H627:I627"/>
    <mergeCell ref="J627:K627"/>
    <mergeCell ref="H612:I612"/>
    <mergeCell ref="J612:K612"/>
    <mergeCell ref="H615:I615"/>
    <mergeCell ref="J615:K615"/>
    <mergeCell ref="H618:I618"/>
    <mergeCell ref="J618:K618"/>
    <mergeCell ref="A595:G595"/>
    <mergeCell ref="A599:K599"/>
    <mergeCell ref="H610:I610"/>
    <mergeCell ref="J610:K610"/>
    <mergeCell ref="H611:I611"/>
    <mergeCell ref="J611:K611"/>
    <mergeCell ref="H589:I589"/>
    <mergeCell ref="J589:K589"/>
    <mergeCell ref="H592:I592"/>
    <mergeCell ref="J592:K592"/>
    <mergeCell ref="J595:K595"/>
    <mergeCell ref="H595:I595"/>
    <mergeCell ref="H580:I580"/>
    <mergeCell ref="J580:K580"/>
    <mergeCell ref="H583:I583"/>
    <mergeCell ref="J583:K583"/>
    <mergeCell ref="H586:I586"/>
    <mergeCell ref="J586:K586"/>
    <mergeCell ref="H571:I571"/>
    <mergeCell ref="J571:K571"/>
    <mergeCell ref="H574:I574"/>
    <mergeCell ref="J574:K574"/>
    <mergeCell ref="H577:I577"/>
    <mergeCell ref="J577:K577"/>
    <mergeCell ref="J562:K562"/>
    <mergeCell ref="H562:I562"/>
    <mergeCell ref="A562:G562"/>
    <mergeCell ref="A566:K566"/>
    <mergeCell ref="H568:I568"/>
    <mergeCell ref="J568:K568"/>
    <mergeCell ref="H555:I555"/>
    <mergeCell ref="J555:K555"/>
    <mergeCell ref="H556:I556"/>
    <mergeCell ref="J556:K556"/>
    <mergeCell ref="H559:I559"/>
    <mergeCell ref="J559:K559"/>
    <mergeCell ref="H541:I541"/>
    <mergeCell ref="J541:K541"/>
    <mergeCell ref="H544:I544"/>
    <mergeCell ref="J544:K544"/>
    <mergeCell ref="H554:I554"/>
    <mergeCell ref="J554:K554"/>
    <mergeCell ref="H529:I529"/>
    <mergeCell ref="J529:K529"/>
    <mergeCell ref="H539:I539"/>
    <mergeCell ref="J539:K539"/>
    <mergeCell ref="H540:I540"/>
    <mergeCell ref="J540:K540"/>
    <mergeCell ref="H524:I524"/>
    <mergeCell ref="J524:K524"/>
    <mergeCell ref="H525:I525"/>
    <mergeCell ref="J525:K525"/>
    <mergeCell ref="H526:I526"/>
    <mergeCell ref="J526:K526"/>
    <mergeCell ref="H508:I508"/>
    <mergeCell ref="J508:K508"/>
    <mergeCell ref="H511:I511"/>
    <mergeCell ref="J511:K511"/>
    <mergeCell ref="H514:I514"/>
    <mergeCell ref="J514:K514"/>
    <mergeCell ref="H496:I496"/>
    <mergeCell ref="J496:K496"/>
    <mergeCell ref="H506:I506"/>
    <mergeCell ref="J506:K506"/>
    <mergeCell ref="H507:I507"/>
    <mergeCell ref="J507:K507"/>
    <mergeCell ref="H484:I484"/>
    <mergeCell ref="J484:K484"/>
    <mergeCell ref="H488:I488"/>
    <mergeCell ref="J488:K488"/>
    <mergeCell ref="H492:I492"/>
    <mergeCell ref="J492:K492"/>
    <mergeCell ref="H479:I479"/>
    <mergeCell ref="J479:K479"/>
    <mergeCell ref="H480:I480"/>
    <mergeCell ref="J480:K480"/>
    <mergeCell ref="H481:I481"/>
    <mergeCell ref="J481:K481"/>
    <mergeCell ref="H464:I464"/>
    <mergeCell ref="J464:K464"/>
    <mergeCell ref="H465:I465"/>
    <mergeCell ref="J465:K465"/>
    <mergeCell ref="H468:I468"/>
    <mergeCell ref="J468:K468"/>
    <mergeCell ref="H450:I450"/>
    <mergeCell ref="J450:K450"/>
    <mergeCell ref="H453:I453"/>
    <mergeCell ref="J453:K453"/>
    <mergeCell ref="H463:I463"/>
    <mergeCell ref="J463:K463"/>
    <mergeCell ref="H441:I441"/>
    <mergeCell ref="J441:K441"/>
    <mergeCell ref="H444:I444"/>
    <mergeCell ref="J444:K444"/>
    <mergeCell ref="H447:I447"/>
    <mergeCell ref="J447:K447"/>
    <mergeCell ref="H432:I432"/>
    <mergeCell ref="J432:K432"/>
    <mergeCell ref="H435:I435"/>
    <mergeCell ref="J435:K435"/>
    <mergeCell ref="H438:I438"/>
    <mergeCell ref="J438:K438"/>
    <mergeCell ref="A418:K418"/>
    <mergeCell ref="A420:K420"/>
    <mergeCell ref="H430:I430"/>
    <mergeCell ref="J430:K430"/>
    <mergeCell ref="H431:I431"/>
    <mergeCell ref="J431:K431"/>
    <mergeCell ref="H407:I407"/>
    <mergeCell ref="J407:K407"/>
    <mergeCell ref="J410:K410"/>
    <mergeCell ref="H410:I410"/>
    <mergeCell ref="A410:G410"/>
    <mergeCell ref="J414:K414"/>
    <mergeCell ref="H414:I414"/>
    <mergeCell ref="A414:G414"/>
    <mergeCell ref="H402:I402"/>
    <mergeCell ref="J402:K402"/>
    <mergeCell ref="H403:I403"/>
    <mergeCell ref="J403:K403"/>
    <mergeCell ref="H404:I404"/>
    <mergeCell ref="J404:K404"/>
    <mergeCell ref="H388:I388"/>
    <mergeCell ref="J388:K388"/>
    <mergeCell ref="H389:I389"/>
    <mergeCell ref="J389:K389"/>
    <mergeCell ref="H390:I390"/>
    <mergeCell ref="J390:K390"/>
    <mergeCell ref="H374:I374"/>
    <mergeCell ref="J374:K374"/>
    <mergeCell ref="H375:I375"/>
    <mergeCell ref="J375:K375"/>
    <mergeCell ref="H376:I376"/>
    <mergeCell ref="J376:K376"/>
    <mergeCell ref="H360:I360"/>
    <mergeCell ref="J360:K360"/>
    <mergeCell ref="H361:I361"/>
    <mergeCell ref="J361:K361"/>
    <mergeCell ref="H362:I362"/>
    <mergeCell ref="J362:K362"/>
    <mergeCell ref="H346:I346"/>
    <mergeCell ref="J346:K346"/>
    <mergeCell ref="H347:I347"/>
    <mergeCell ref="J347:K347"/>
    <mergeCell ref="H348:I348"/>
    <mergeCell ref="J348:K348"/>
    <mergeCell ref="H332:I332"/>
    <mergeCell ref="J332:K332"/>
    <mergeCell ref="H333:I333"/>
    <mergeCell ref="J333:K333"/>
    <mergeCell ref="H334:I334"/>
    <mergeCell ref="J334:K334"/>
    <mergeCell ref="H318:I318"/>
    <mergeCell ref="J318:K318"/>
    <mergeCell ref="H319:I319"/>
    <mergeCell ref="J319:K319"/>
    <mergeCell ref="H320:I320"/>
    <mergeCell ref="J320:K320"/>
    <mergeCell ref="H304:I304"/>
    <mergeCell ref="J304:K304"/>
    <mergeCell ref="H305:I305"/>
    <mergeCell ref="J305:K305"/>
    <mergeCell ref="H306:I306"/>
    <mergeCell ref="J306:K306"/>
    <mergeCell ref="H286:I286"/>
    <mergeCell ref="J286:K286"/>
    <mergeCell ref="J289:K289"/>
    <mergeCell ref="H289:I289"/>
    <mergeCell ref="A289:G289"/>
    <mergeCell ref="A293:K293"/>
    <mergeCell ref="H281:I281"/>
    <mergeCell ref="J281:K281"/>
    <mergeCell ref="H282:I282"/>
    <mergeCell ref="J282:K282"/>
    <mergeCell ref="H283:I283"/>
    <mergeCell ref="J283:K283"/>
    <mergeCell ref="H264:I264"/>
    <mergeCell ref="J264:K264"/>
    <mergeCell ref="J267:K267"/>
    <mergeCell ref="H267:I267"/>
    <mergeCell ref="A267:G267"/>
    <mergeCell ref="A271:K271"/>
    <mergeCell ref="H259:I259"/>
    <mergeCell ref="J259:K259"/>
    <mergeCell ref="H260:I260"/>
    <mergeCell ref="J260:K260"/>
    <mergeCell ref="H261:I261"/>
    <mergeCell ref="J261:K261"/>
    <mergeCell ref="H243:I243"/>
    <mergeCell ref="J243:K243"/>
    <mergeCell ref="H246:I246"/>
    <mergeCell ref="J246:K246"/>
    <mergeCell ref="H249:I249"/>
    <mergeCell ref="J249:K249"/>
    <mergeCell ref="H234:I234"/>
    <mergeCell ref="J234:K234"/>
    <mergeCell ref="H237:I237"/>
    <mergeCell ref="J237:K237"/>
    <mergeCell ref="H240:I240"/>
    <mergeCell ref="J240:K240"/>
    <mergeCell ref="H225:I225"/>
    <mergeCell ref="J225:K225"/>
    <mergeCell ref="H228:I228"/>
    <mergeCell ref="J228:K228"/>
    <mergeCell ref="H231:I231"/>
    <mergeCell ref="J231:K231"/>
    <mergeCell ref="H216:I216"/>
    <mergeCell ref="J216:K216"/>
    <mergeCell ref="H219:I219"/>
    <mergeCell ref="J219:K219"/>
    <mergeCell ref="H222:I222"/>
    <mergeCell ref="J222:K222"/>
    <mergeCell ref="H207:I207"/>
    <mergeCell ref="J207:K207"/>
    <mergeCell ref="H210:I210"/>
    <mergeCell ref="J210:K210"/>
    <mergeCell ref="H213:I213"/>
    <mergeCell ref="J213:K213"/>
    <mergeCell ref="H198:I198"/>
    <mergeCell ref="J198:K198"/>
    <mergeCell ref="H201:I201"/>
    <mergeCell ref="J201:K201"/>
    <mergeCell ref="H204:I204"/>
    <mergeCell ref="J204:K204"/>
    <mergeCell ref="H189:I189"/>
    <mergeCell ref="J189:K189"/>
    <mergeCell ref="H192:I192"/>
    <mergeCell ref="J192:K192"/>
    <mergeCell ref="H195:I195"/>
    <mergeCell ref="J195:K195"/>
    <mergeCell ref="H180:I180"/>
    <mergeCell ref="J180:K180"/>
    <mergeCell ref="H183:I183"/>
    <mergeCell ref="J183:K183"/>
    <mergeCell ref="H186:I186"/>
    <mergeCell ref="J186:K186"/>
    <mergeCell ref="H171:I171"/>
    <mergeCell ref="J171:K171"/>
    <mergeCell ref="H174:I174"/>
    <mergeCell ref="J174:K174"/>
    <mergeCell ref="H177:I177"/>
    <mergeCell ref="J177:K177"/>
    <mergeCell ref="H162:I162"/>
    <mergeCell ref="J162:K162"/>
    <mergeCell ref="H165:I165"/>
    <mergeCell ref="J165:K165"/>
    <mergeCell ref="H168:I168"/>
    <mergeCell ref="J168:K168"/>
    <mergeCell ref="H157:I157"/>
    <mergeCell ref="J157:K157"/>
    <mergeCell ref="H158:I158"/>
    <mergeCell ref="J158:K158"/>
    <mergeCell ref="H159:I159"/>
    <mergeCell ref="J159:K159"/>
    <mergeCell ref="H141:I141"/>
    <mergeCell ref="J141:K141"/>
    <mergeCell ref="J144:K144"/>
    <mergeCell ref="H144:I144"/>
    <mergeCell ref="A144:G144"/>
    <mergeCell ref="A148:K148"/>
    <mergeCell ref="H132:I132"/>
    <mergeCell ref="J132:K132"/>
    <mergeCell ref="H135:I135"/>
    <mergeCell ref="J135:K135"/>
    <mergeCell ref="H138:I138"/>
    <mergeCell ref="J138:K138"/>
    <mergeCell ref="H125:I125"/>
    <mergeCell ref="J125:K125"/>
    <mergeCell ref="H126:I126"/>
    <mergeCell ref="J126:K126"/>
    <mergeCell ref="H129:I129"/>
    <mergeCell ref="J129:K129"/>
    <mergeCell ref="J110:K110"/>
    <mergeCell ref="H110:I110"/>
    <mergeCell ref="A110:G110"/>
    <mergeCell ref="A114:K114"/>
    <mergeCell ref="H124:I124"/>
    <mergeCell ref="J124:K124"/>
    <mergeCell ref="H103:I103"/>
    <mergeCell ref="J103:K103"/>
    <mergeCell ref="H104:I104"/>
    <mergeCell ref="J104:K104"/>
    <mergeCell ref="H107:I107"/>
    <mergeCell ref="J107:K107"/>
    <mergeCell ref="H89:I89"/>
    <mergeCell ref="J89:K89"/>
    <mergeCell ref="H92:I92"/>
    <mergeCell ref="J92:K92"/>
    <mergeCell ref="H102:I102"/>
    <mergeCell ref="J102:K102"/>
    <mergeCell ref="H80:I80"/>
    <mergeCell ref="J80:K80"/>
    <mergeCell ref="H83:I83"/>
    <mergeCell ref="J83:K83"/>
    <mergeCell ref="H86:I86"/>
    <mergeCell ref="J86:K86"/>
    <mergeCell ref="H71:I71"/>
    <mergeCell ref="J71:K71"/>
    <mergeCell ref="H74:I74"/>
    <mergeCell ref="J74:K74"/>
    <mergeCell ref="H77:I77"/>
    <mergeCell ref="J77:K77"/>
    <mergeCell ref="H62:I62"/>
    <mergeCell ref="J62:K62"/>
    <mergeCell ref="H65:I65"/>
    <mergeCell ref="J65:K65"/>
    <mergeCell ref="H68:I68"/>
    <mergeCell ref="J68:K68"/>
    <mergeCell ref="H53:I53"/>
    <mergeCell ref="J53:K53"/>
    <mergeCell ref="H56:I56"/>
    <mergeCell ref="J56:K56"/>
    <mergeCell ref="H59:I59"/>
    <mergeCell ref="J59:K59"/>
    <mergeCell ref="H44:I44"/>
    <mergeCell ref="J44:K44"/>
    <mergeCell ref="H47:I47"/>
    <mergeCell ref="J47:K47"/>
    <mergeCell ref="H50:I50"/>
    <mergeCell ref="J50:K50"/>
    <mergeCell ref="A31:K31"/>
    <mergeCell ref="A33:K33"/>
    <mergeCell ref="H42:I42"/>
    <mergeCell ref="J42:K42"/>
    <mergeCell ref="H43:I43"/>
    <mergeCell ref="J43:K43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8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585"/>
  <sheetViews>
    <sheetView workbookViewId="0">
      <selection activeCell="A1581" sqref="A1581:AX1581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74598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1577</v>
      </c>
      <c r="C12" s="10">
        <v>0</v>
      </c>
      <c r="D12" s="10">
        <f>ROW(A1536)</f>
        <v>1536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8</v>
      </c>
      <c r="V12" s="10">
        <v>2</v>
      </c>
      <c r="W12" s="10" t="s">
        <v>9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10</v>
      </c>
      <c r="AC12" s="10" t="s">
        <v>11</v>
      </c>
      <c r="AD12" s="10" t="s">
        <v>12</v>
      </c>
      <c r="AE12" s="10" t="s">
        <v>13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14</v>
      </c>
      <c r="BI12" s="10" t="s">
        <v>15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3</v>
      </c>
      <c r="BZ12" s="10" t="s">
        <v>16</v>
      </c>
      <c r="CA12" s="10" t="s">
        <v>17</v>
      </c>
      <c r="CB12" s="10" t="s">
        <v>17</v>
      </c>
      <c r="CC12" s="10" t="s">
        <v>17</v>
      </c>
      <c r="CD12" s="10" t="s">
        <v>17</v>
      </c>
      <c r="CE12" s="10" t="s">
        <v>18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19</v>
      </c>
      <c r="CR12" s="10" t="s">
        <v>20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B1536</f>
        <v>1577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02-01-07</v>
      </c>
      <c r="G18" s="11" t="str">
        <f t="shared" si="0"/>
        <v>02-01-07 Вентиляция и кондиционирование воздуха</v>
      </c>
      <c r="H18" s="11"/>
      <c r="I18" s="11"/>
      <c r="J18" s="11"/>
      <c r="K18" s="11"/>
      <c r="L18" s="11"/>
      <c r="M18" s="11"/>
      <c r="N18" s="11"/>
      <c r="O18" s="11">
        <f t="shared" ref="O18:AT18" si="1">O1536</f>
        <v>5596900.1699999999</v>
      </c>
      <c r="P18" s="11">
        <f t="shared" si="1"/>
        <v>5491642.6100000003</v>
      </c>
      <c r="Q18" s="11">
        <f t="shared" si="1"/>
        <v>12119.28</v>
      </c>
      <c r="R18" s="11">
        <f t="shared" si="1"/>
        <v>1450.29</v>
      </c>
      <c r="S18" s="11">
        <f t="shared" si="1"/>
        <v>93138.28</v>
      </c>
      <c r="T18" s="11">
        <f t="shared" si="1"/>
        <v>0</v>
      </c>
      <c r="U18" s="11">
        <f t="shared" si="1"/>
        <v>7684.5827036344235</v>
      </c>
      <c r="V18" s="11">
        <f t="shared" si="1"/>
        <v>0</v>
      </c>
      <c r="W18" s="11">
        <f t="shared" si="1"/>
        <v>0</v>
      </c>
      <c r="X18" s="11">
        <f t="shared" si="1"/>
        <v>100816.52</v>
      </c>
      <c r="Y18" s="11">
        <f t="shared" si="1"/>
        <v>56244.31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3768249.12</v>
      </c>
      <c r="AQ18" s="11">
        <f t="shared" si="1"/>
        <v>0</v>
      </c>
      <c r="AR18" s="11">
        <f t="shared" si="1"/>
        <v>5753961</v>
      </c>
      <c r="AS18" s="11">
        <f t="shared" si="1"/>
        <v>1985271.58</v>
      </c>
      <c r="AT18" s="11">
        <f t="shared" si="1"/>
        <v>440.3</v>
      </c>
      <c r="AU18" s="11">
        <f t="shared" ref="AU18:BZ18" si="2">AU1536</f>
        <v>0</v>
      </c>
      <c r="AV18" s="11">
        <f t="shared" si="2"/>
        <v>5491642.6100000003</v>
      </c>
      <c r="AW18" s="11">
        <f t="shared" si="2"/>
        <v>1723393.49</v>
      </c>
      <c r="AX18" s="11">
        <f t="shared" si="2"/>
        <v>0</v>
      </c>
      <c r="AY18" s="11">
        <f t="shared" si="2"/>
        <v>1723393.49</v>
      </c>
      <c r="AZ18" s="11">
        <f t="shared" si="2"/>
        <v>3768249.12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CA1536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DG1536</f>
        <v>44225405.079999998</v>
      </c>
      <c r="DH18" s="12">
        <f t="shared" si="4"/>
        <v>38783621.359999999</v>
      </c>
      <c r="DI18" s="12">
        <f t="shared" si="4"/>
        <v>193441.62</v>
      </c>
      <c r="DJ18" s="12">
        <f t="shared" si="4"/>
        <v>81723.850000000006</v>
      </c>
      <c r="DK18" s="12">
        <f t="shared" si="4"/>
        <v>5248342.0999999996</v>
      </c>
      <c r="DL18" s="12">
        <f t="shared" si="4"/>
        <v>0</v>
      </c>
      <c r="DM18" s="12">
        <f t="shared" si="4"/>
        <v>7684.5827036344235</v>
      </c>
      <c r="DN18" s="12">
        <f t="shared" si="4"/>
        <v>0</v>
      </c>
      <c r="DO18" s="12">
        <f t="shared" si="4"/>
        <v>0</v>
      </c>
      <c r="DP18" s="12">
        <f t="shared" si="4"/>
        <v>5681010.7800000003</v>
      </c>
      <c r="DQ18" s="12">
        <f t="shared" si="4"/>
        <v>3169365.55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28683884.800000001</v>
      </c>
      <c r="EI18" s="12">
        <f t="shared" si="4"/>
        <v>0</v>
      </c>
      <c r="EJ18" s="12">
        <f t="shared" si="4"/>
        <v>53075781.409999996</v>
      </c>
      <c r="EK18" s="12">
        <f t="shared" si="4"/>
        <v>24368163.43</v>
      </c>
      <c r="EL18" s="12">
        <f t="shared" si="4"/>
        <v>23733.18</v>
      </c>
      <c r="EM18" s="12">
        <f t="shared" ref="EM18:FR18" si="5">EM1536</f>
        <v>0</v>
      </c>
      <c r="EN18" s="12">
        <f t="shared" si="5"/>
        <v>38783621.359999999</v>
      </c>
      <c r="EO18" s="12">
        <f t="shared" si="5"/>
        <v>10099736.560000001</v>
      </c>
      <c r="EP18" s="12">
        <f t="shared" si="5"/>
        <v>0</v>
      </c>
      <c r="EQ18" s="12">
        <f t="shared" si="5"/>
        <v>10099736.560000001</v>
      </c>
      <c r="ER18" s="12">
        <f t="shared" si="5"/>
        <v>28683884.800000001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FS1536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ROW(A1506)</f>
        <v>1506</v>
      </c>
      <c r="E20" s="10"/>
      <c r="F20" s="10" t="s">
        <v>5</v>
      </c>
      <c r="G20" s="10" t="s">
        <v>21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10</v>
      </c>
      <c r="AC20" s="10" t="s">
        <v>11</v>
      </c>
      <c r="AD20" s="10" t="s">
        <v>12</v>
      </c>
      <c r="AE20" s="10" t="s">
        <v>13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B1506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02-01-07</v>
      </c>
      <c r="G22" s="11" t="str">
        <f t="shared" si="7"/>
        <v>Вентиляция и кондиционирование воздуха</v>
      </c>
      <c r="H22" s="11"/>
      <c r="I22" s="11"/>
      <c r="J22" s="11"/>
      <c r="K22" s="11"/>
      <c r="L22" s="11"/>
      <c r="M22" s="11"/>
      <c r="N22" s="11"/>
      <c r="O22" s="11">
        <f t="shared" ref="O22:AT22" si="8">O1506</f>
        <v>5596900.1699999999</v>
      </c>
      <c r="P22" s="11">
        <f t="shared" si="8"/>
        <v>5491642.6100000003</v>
      </c>
      <c r="Q22" s="11">
        <f t="shared" si="8"/>
        <v>12119.28</v>
      </c>
      <c r="R22" s="11">
        <f t="shared" si="8"/>
        <v>1450.29</v>
      </c>
      <c r="S22" s="11">
        <f t="shared" si="8"/>
        <v>93138.28</v>
      </c>
      <c r="T22" s="11">
        <f t="shared" si="8"/>
        <v>0</v>
      </c>
      <c r="U22" s="11">
        <f t="shared" si="8"/>
        <v>7684.5827036344235</v>
      </c>
      <c r="V22" s="11">
        <f t="shared" si="8"/>
        <v>0</v>
      </c>
      <c r="W22" s="11">
        <f t="shared" si="8"/>
        <v>0</v>
      </c>
      <c r="X22" s="11">
        <f t="shared" si="8"/>
        <v>100816.52</v>
      </c>
      <c r="Y22" s="11">
        <f t="shared" si="8"/>
        <v>56244.31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3768249.12</v>
      </c>
      <c r="AQ22" s="11">
        <f t="shared" si="8"/>
        <v>0</v>
      </c>
      <c r="AR22" s="11">
        <f t="shared" si="8"/>
        <v>5753961</v>
      </c>
      <c r="AS22" s="11">
        <f t="shared" si="8"/>
        <v>1985271.58</v>
      </c>
      <c r="AT22" s="11">
        <f t="shared" si="8"/>
        <v>440.3</v>
      </c>
      <c r="AU22" s="11">
        <f t="shared" ref="AU22:BZ22" si="9">AU1506</f>
        <v>0</v>
      </c>
      <c r="AV22" s="11">
        <f t="shared" si="9"/>
        <v>5491642.6100000003</v>
      </c>
      <c r="AW22" s="11">
        <f t="shared" si="9"/>
        <v>1723393.49</v>
      </c>
      <c r="AX22" s="11">
        <f t="shared" si="9"/>
        <v>0</v>
      </c>
      <c r="AY22" s="11">
        <f t="shared" si="9"/>
        <v>1723393.49</v>
      </c>
      <c r="AZ22" s="11">
        <f t="shared" si="9"/>
        <v>3768249.12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CA1506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DG1506</f>
        <v>44225405.079999998</v>
      </c>
      <c r="DH22" s="12">
        <f t="shared" si="11"/>
        <v>38783621.359999999</v>
      </c>
      <c r="DI22" s="12">
        <f t="shared" si="11"/>
        <v>193441.62</v>
      </c>
      <c r="DJ22" s="12">
        <f t="shared" si="11"/>
        <v>81723.850000000006</v>
      </c>
      <c r="DK22" s="12">
        <f t="shared" si="11"/>
        <v>5248342.0999999996</v>
      </c>
      <c r="DL22" s="12">
        <f t="shared" si="11"/>
        <v>0</v>
      </c>
      <c r="DM22" s="12">
        <f t="shared" si="11"/>
        <v>7684.5827036344235</v>
      </c>
      <c r="DN22" s="12">
        <f t="shared" si="11"/>
        <v>0</v>
      </c>
      <c r="DO22" s="12">
        <f t="shared" si="11"/>
        <v>0</v>
      </c>
      <c r="DP22" s="12">
        <f t="shared" si="11"/>
        <v>5681010.7800000003</v>
      </c>
      <c r="DQ22" s="12">
        <f t="shared" si="11"/>
        <v>3169365.55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28683884.800000001</v>
      </c>
      <c r="EI22" s="12">
        <f t="shared" si="11"/>
        <v>0</v>
      </c>
      <c r="EJ22" s="12">
        <f t="shared" si="11"/>
        <v>53075781.409999996</v>
      </c>
      <c r="EK22" s="12">
        <f t="shared" si="11"/>
        <v>24368163.43</v>
      </c>
      <c r="EL22" s="12">
        <f t="shared" si="11"/>
        <v>23733.18</v>
      </c>
      <c r="EM22" s="12">
        <f t="shared" ref="EM22:FR22" si="12">EM1506</f>
        <v>0</v>
      </c>
      <c r="EN22" s="12">
        <f t="shared" si="12"/>
        <v>38783621.359999999</v>
      </c>
      <c r="EO22" s="12">
        <f t="shared" si="12"/>
        <v>10099736.560000001</v>
      </c>
      <c r="EP22" s="12">
        <f t="shared" si="12"/>
        <v>0</v>
      </c>
      <c r="EQ22" s="12">
        <f t="shared" si="12"/>
        <v>10099736.560000001</v>
      </c>
      <c r="ER22" s="12">
        <f t="shared" si="12"/>
        <v>28683884.800000001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FS1506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ROW(A357)</f>
        <v>357</v>
      </c>
      <c r="E24" s="10"/>
      <c r="F24" s="10" t="s">
        <v>22</v>
      </c>
      <c r="G24" s="10" t="s">
        <v>23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B357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Вентиляция</v>
      </c>
      <c r="H26" s="11"/>
      <c r="I26" s="11"/>
      <c r="J26" s="11"/>
      <c r="K26" s="11"/>
      <c r="L26" s="11"/>
      <c r="M26" s="11"/>
      <c r="N26" s="11"/>
      <c r="O26" s="11">
        <f t="shared" ref="O26:AT26" si="15">O357</f>
        <v>2190944.85</v>
      </c>
      <c r="P26" s="11">
        <f t="shared" si="15"/>
        <v>2141975.33</v>
      </c>
      <c r="Q26" s="11">
        <f t="shared" si="15"/>
        <v>5775.02</v>
      </c>
      <c r="R26" s="11">
        <f t="shared" si="15"/>
        <v>618.14</v>
      </c>
      <c r="S26" s="11">
        <f t="shared" si="15"/>
        <v>43194.5</v>
      </c>
      <c r="T26" s="11">
        <f t="shared" si="15"/>
        <v>0</v>
      </c>
      <c r="U26" s="11">
        <f t="shared" si="15"/>
        <v>3548.3134013711997</v>
      </c>
      <c r="V26" s="11">
        <f t="shared" si="15"/>
        <v>0</v>
      </c>
      <c r="W26" s="11">
        <f t="shared" si="15"/>
        <v>0</v>
      </c>
      <c r="X26" s="11">
        <f t="shared" si="15"/>
        <v>47755.78</v>
      </c>
      <c r="Y26" s="11">
        <f t="shared" si="15"/>
        <v>26725.72</v>
      </c>
      <c r="Z26" s="11">
        <f t="shared" si="15"/>
        <v>0</v>
      </c>
      <c r="AA26" s="11">
        <f t="shared" si="15"/>
        <v>0</v>
      </c>
      <c r="AB26" s="11">
        <f t="shared" si="15"/>
        <v>0</v>
      </c>
      <c r="AC26" s="11">
        <f t="shared" si="15"/>
        <v>0</v>
      </c>
      <c r="AD26" s="11">
        <f t="shared" si="15"/>
        <v>0</v>
      </c>
      <c r="AE26" s="11">
        <f t="shared" si="15"/>
        <v>0</v>
      </c>
      <c r="AF26" s="11">
        <f t="shared" si="15"/>
        <v>0</v>
      </c>
      <c r="AG26" s="11">
        <f t="shared" si="15"/>
        <v>0</v>
      </c>
      <c r="AH26" s="11">
        <f t="shared" si="15"/>
        <v>0</v>
      </c>
      <c r="AI26" s="11">
        <f t="shared" si="15"/>
        <v>0</v>
      </c>
      <c r="AJ26" s="11">
        <f t="shared" si="15"/>
        <v>0</v>
      </c>
      <c r="AK26" s="11">
        <f t="shared" si="15"/>
        <v>0</v>
      </c>
      <c r="AL26" s="11">
        <f t="shared" si="15"/>
        <v>0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1289957.3899999999</v>
      </c>
      <c r="AQ26" s="11">
        <f t="shared" si="15"/>
        <v>0</v>
      </c>
      <c r="AR26" s="11">
        <f t="shared" si="15"/>
        <v>2265426.35</v>
      </c>
      <c r="AS26" s="11">
        <f t="shared" si="15"/>
        <v>975468.96</v>
      </c>
      <c r="AT26" s="11">
        <f t="shared" si="15"/>
        <v>0</v>
      </c>
      <c r="AU26" s="11">
        <f t="shared" ref="AU26:BZ26" si="16">AU357</f>
        <v>0</v>
      </c>
      <c r="AV26" s="11">
        <f t="shared" si="16"/>
        <v>2141975.33</v>
      </c>
      <c r="AW26" s="11">
        <f t="shared" si="16"/>
        <v>852017.94</v>
      </c>
      <c r="AX26" s="11">
        <f t="shared" si="16"/>
        <v>0</v>
      </c>
      <c r="AY26" s="11">
        <f t="shared" si="16"/>
        <v>852017.94</v>
      </c>
      <c r="AZ26" s="11">
        <f t="shared" si="16"/>
        <v>1289957.3899999999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CA357</f>
        <v>0</v>
      </c>
      <c r="CB26" s="11">
        <f t="shared" si="17"/>
        <v>0</v>
      </c>
      <c r="CC26" s="11">
        <f t="shared" si="17"/>
        <v>0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DG357</f>
        <v>16716883.529999999</v>
      </c>
      <c r="DH26" s="12">
        <f t="shared" si="18"/>
        <v>14195070.98</v>
      </c>
      <c r="DI26" s="12">
        <f t="shared" si="18"/>
        <v>87802.47</v>
      </c>
      <c r="DJ26" s="12">
        <f t="shared" si="18"/>
        <v>34832.21</v>
      </c>
      <c r="DK26" s="12">
        <f t="shared" si="18"/>
        <v>2434010.08</v>
      </c>
      <c r="DL26" s="12">
        <f t="shared" si="18"/>
        <v>0</v>
      </c>
      <c r="DM26" s="12">
        <f t="shared" si="18"/>
        <v>3548.3134013711997</v>
      </c>
      <c r="DN26" s="12">
        <f t="shared" si="18"/>
        <v>0</v>
      </c>
      <c r="DO26" s="12">
        <f t="shared" si="18"/>
        <v>0</v>
      </c>
      <c r="DP26" s="12">
        <f t="shared" si="18"/>
        <v>2691038.09</v>
      </c>
      <c r="DQ26" s="12">
        <f t="shared" si="18"/>
        <v>1505993.81</v>
      </c>
      <c r="DR26" s="12">
        <f t="shared" si="18"/>
        <v>0</v>
      </c>
      <c r="DS26" s="12">
        <f t="shared" si="18"/>
        <v>0</v>
      </c>
      <c r="DT26" s="12">
        <f t="shared" si="18"/>
        <v>0</v>
      </c>
      <c r="DU26" s="12">
        <f t="shared" si="18"/>
        <v>0</v>
      </c>
      <c r="DV26" s="12">
        <f t="shared" si="18"/>
        <v>0</v>
      </c>
      <c r="DW26" s="12">
        <f t="shared" si="18"/>
        <v>0</v>
      </c>
      <c r="DX26" s="12">
        <f t="shared" si="18"/>
        <v>0</v>
      </c>
      <c r="DY26" s="12">
        <f t="shared" si="18"/>
        <v>0</v>
      </c>
      <c r="DZ26" s="12">
        <f t="shared" si="18"/>
        <v>0</v>
      </c>
      <c r="EA26" s="12">
        <f t="shared" si="18"/>
        <v>0</v>
      </c>
      <c r="EB26" s="12">
        <f t="shared" si="18"/>
        <v>0</v>
      </c>
      <c r="EC26" s="12">
        <f t="shared" si="18"/>
        <v>0</v>
      </c>
      <c r="ED26" s="12">
        <f t="shared" si="18"/>
        <v>0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9764977.4399999995</v>
      </c>
      <c r="EI26" s="12">
        <f t="shared" si="18"/>
        <v>0</v>
      </c>
      <c r="EJ26" s="12">
        <f t="shared" si="18"/>
        <v>20913915.43</v>
      </c>
      <c r="EK26" s="12">
        <f t="shared" si="18"/>
        <v>11148937.99</v>
      </c>
      <c r="EL26" s="12">
        <f t="shared" si="18"/>
        <v>0</v>
      </c>
      <c r="EM26" s="12">
        <f t="shared" ref="EM26:FR26" si="19">EM357</f>
        <v>0</v>
      </c>
      <c r="EN26" s="12">
        <f t="shared" si="19"/>
        <v>14195070.98</v>
      </c>
      <c r="EO26" s="12">
        <f t="shared" si="19"/>
        <v>4430093.54</v>
      </c>
      <c r="EP26" s="12">
        <f t="shared" si="19"/>
        <v>0</v>
      </c>
      <c r="EQ26" s="12">
        <f t="shared" si="19"/>
        <v>4430093.54</v>
      </c>
      <c r="ER26" s="12">
        <f t="shared" si="19"/>
        <v>9764977.4399999995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FS357</f>
        <v>0</v>
      </c>
      <c r="FT26" s="12">
        <f t="shared" si="20"/>
        <v>0</v>
      </c>
      <c r="FU26" s="12">
        <f t="shared" si="20"/>
        <v>0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10">
        <v>5</v>
      </c>
      <c r="B28" s="10">
        <v>1</v>
      </c>
      <c r="C28" s="10"/>
      <c r="D28" s="10">
        <f>ROW(A71)</f>
        <v>71</v>
      </c>
      <c r="E28" s="10"/>
      <c r="F28" s="10" t="s">
        <v>24</v>
      </c>
      <c r="G28" s="10" t="s">
        <v>25</v>
      </c>
      <c r="H28" s="10" t="s">
        <v>3</v>
      </c>
      <c r="I28" s="10">
        <v>0</v>
      </c>
      <c r="J28" s="10"/>
      <c r="K28" s="10">
        <v>0</v>
      </c>
      <c r="L28" s="10"/>
      <c r="M28" s="10" t="s">
        <v>3</v>
      </c>
      <c r="N28" s="10"/>
      <c r="O28" s="10"/>
      <c r="P28" s="10"/>
      <c r="Q28" s="10"/>
      <c r="R28" s="10"/>
      <c r="S28" s="10">
        <v>0</v>
      </c>
      <c r="T28" s="10">
        <v>0</v>
      </c>
      <c r="U28" s="10" t="s">
        <v>3</v>
      </c>
      <c r="V28" s="10">
        <v>2</v>
      </c>
      <c r="W28" s="10"/>
      <c r="X28" s="10"/>
      <c r="Y28" s="10"/>
      <c r="Z28" s="10"/>
      <c r="AA28" s="10"/>
      <c r="AB28" s="10" t="s">
        <v>3</v>
      </c>
      <c r="AC28" s="10" t="s">
        <v>3</v>
      </c>
      <c r="AD28" s="10" t="s">
        <v>3</v>
      </c>
      <c r="AE28" s="10" t="s">
        <v>3</v>
      </c>
      <c r="AF28" s="10" t="s">
        <v>3</v>
      </c>
      <c r="AG28" s="10" t="s">
        <v>3</v>
      </c>
      <c r="AH28" s="10"/>
      <c r="AI28" s="10"/>
      <c r="AJ28" s="10"/>
      <c r="AK28" s="10"/>
      <c r="AL28" s="10"/>
      <c r="AM28" s="10"/>
      <c r="AN28" s="10"/>
      <c r="AO28" s="10"/>
      <c r="AP28" s="10" t="s">
        <v>3</v>
      </c>
      <c r="AQ28" s="10" t="s">
        <v>3</v>
      </c>
      <c r="AR28" s="10" t="s">
        <v>3</v>
      </c>
      <c r="AS28" s="10"/>
      <c r="AT28" s="10"/>
      <c r="AU28" s="10"/>
      <c r="AV28" s="10"/>
      <c r="AW28" s="10"/>
      <c r="AX28" s="10"/>
      <c r="AY28" s="10"/>
      <c r="AZ28" s="10" t="s">
        <v>3</v>
      </c>
      <c r="BA28" s="10"/>
      <c r="BB28" s="10" t="s">
        <v>3</v>
      </c>
      <c r="BC28" s="10" t="s">
        <v>3</v>
      </c>
      <c r="BD28" s="10" t="s">
        <v>3</v>
      </c>
      <c r="BE28" s="10" t="s">
        <v>3</v>
      </c>
      <c r="BF28" s="10" t="s">
        <v>3</v>
      </c>
      <c r="BG28" s="10" t="s">
        <v>3</v>
      </c>
      <c r="BH28" s="10" t="s">
        <v>3</v>
      </c>
      <c r="BI28" s="10" t="s">
        <v>3</v>
      </c>
      <c r="BJ28" s="10" t="s">
        <v>3</v>
      </c>
      <c r="BK28" s="10" t="s">
        <v>3</v>
      </c>
      <c r="BL28" s="10" t="s">
        <v>3</v>
      </c>
      <c r="BM28" s="10" t="s">
        <v>3</v>
      </c>
      <c r="BN28" s="10" t="s">
        <v>3</v>
      </c>
      <c r="BO28" s="10" t="s">
        <v>3</v>
      </c>
      <c r="BP28" s="10" t="s">
        <v>3</v>
      </c>
      <c r="BQ28" s="10"/>
      <c r="BR28" s="10"/>
      <c r="BS28" s="10"/>
      <c r="BT28" s="10"/>
      <c r="BU28" s="10"/>
      <c r="BV28" s="10"/>
      <c r="BW28" s="10"/>
      <c r="BX28" s="10">
        <v>0</v>
      </c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>
        <v>0</v>
      </c>
    </row>
    <row r="30" spans="1:255" x14ac:dyDescent="0.2">
      <c r="A30" s="11">
        <v>52</v>
      </c>
      <c r="B30" s="11">
        <f t="shared" ref="B30:G30" si="21">B71</f>
        <v>1</v>
      </c>
      <c r="C30" s="11">
        <f t="shared" si="21"/>
        <v>5</v>
      </c>
      <c r="D30" s="11">
        <f t="shared" si="21"/>
        <v>28</v>
      </c>
      <c r="E30" s="11">
        <f t="shared" si="21"/>
        <v>0</v>
      </c>
      <c r="F30" s="11" t="str">
        <f t="shared" si="21"/>
        <v>Новый подраздел</v>
      </c>
      <c r="G30" s="11" t="str">
        <f t="shared" si="21"/>
        <v>Приточные установки</v>
      </c>
      <c r="H30" s="11"/>
      <c r="I30" s="11"/>
      <c r="J30" s="11"/>
      <c r="K30" s="11"/>
      <c r="L30" s="11"/>
      <c r="M30" s="11"/>
      <c r="N30" s="11"/>
      <c r="O30" s="11">
        <f t="shared" ref="O30:AT30" si="22">O71</f>
        <v>778582.9</v>
      </c>
      <c r="P30" s="11">
        <f t="shared" si="22"/>
        <v>763458.88</v>
      </c>
      <c r="Q30" s="11">
        <f t="shared" si="22"/>
        <v>2152.89</v>
      </c>
      <c r="R30" s="11">
        <f t="shared" si="22"/>
        <v>218.1</v>
      </c>
      <c r="S30" s="11">
        <f t="shared" si="22"/>
        <v>12971.13</v>
      </c>
      <c r="T30" s="11">
        <f t="shared" si="22"/>
        <v>0</v>
      </c>
      <c r="U30" s="11">
        <f t="shared" si="22"/>
        <v>1078.2382841999997</v>
      </c>
      <c r="V30" s="11">
        <f t="shared" si="22"/>
        <v>0</v>
      </c>
      <c r="W30" s="11">
        <f t="shared" si="22"/>
        <v>0</v>
      </c>
      <c r="X30" s="11">
        <f t="shared" si="22"/>
        <v>14376.26</v>
      </c>
      <c r="Y30" s="11">
        <f t="shared" si="22"/>
        <v>8045.43</v>
      </c>
      <c r="Z30" s="11">
        <f t="shared" si="22"/>
        <v>0</v>
      </c>
      <c r="AA30" s="11">
        <f t="shared" si="22"/>
        <v>0</v>
      </c>
      <c r="AB30" s="11">
        <f t="shared" si="22"/>
        <v>778582.9</v>
      </c>
      <c r="AC30" s="11">
        <f t="shared" si="22"/>
        <v>763458.88</v>
      </c>
      <c r="AD30" s="11">
        <f t="shared" si="22"/>
        <v>2152.89</v>
      </c>
      <c r="AE30" s="11">
        <f t="shared" si="22"/>
        <v>218.1</v>
      </c>
      <c r="AF30" s="11">
        <f t="shared" si="22"/>
        <v>12971.13</v>
      </c>
      <c r="AG30" s="11">
        <f t="shared" si="22"/>
        <v>0</v>
      </c>
      <c r="AH30" s="11">
        <f t="shared" si="22"/>
        <v>1078.2382841999997</v>
      </c>
      <c r="AI30" s="11">
        <f t="shared" si="22"/>
        <v>0</v>
      </c>
      <c r="AJ30" s="11">
        <f t="shared" si="22"/>
        <v>0</v>
      </c>
      <c r="AK30" s="11">
        <f t="shared" si="22"/>
        <v>14376.26</v>
      </c>
      <c r="AL30" s="11">
        <f t="shared" si="22"/>
        <v>8045.43</v>
      </c>
      <c r="AM30" s="11">
        <f t="shared" si="22"/>
        <v>0</v>
      </c>
      <c r="AN30" s="11">
        <f t="shared" si="22"/>
        <v>0</v>
      </c>
      <c r="AO30" s="11">
        <f t="shared" si="22"/>
        <v>0</v>
      </c>
      <c r="AP30" s="11">
        <f t="shared" si="22"/>
        <v>759512.31</v>
      </c>
      <c r="AQ30" s="11">
        <f t="shared" si="22"/>
        <v>0</v>
      </c>
      <c r="AR30" s="11">
        <f t="shared" si="22"/>
        <v>801004.59</v>
      </c>
      <c r="AS30" s="11">
        <f t="shared" si="22"/>
        <v>41492.28</v>
      </c>
      <c r="AT30" s="11">
        <f t="shared" si="22"/>
        <v>0</v>
      </c>
      <c r="AU30" s="11">
        <f t="shared" ref="AU30:BZ30" si="23">AU71</f>
        <v>0</v>
      </c>
      <c r="AV30" s="11">
        <f t="shared" si="23"/>
        <v>763458.88</v>
      </c>
      <c r="AW30" s="11">
        <f t="shared" si="23"/>
        <v>3946.57</v>
      </c>
      <c r="AX30" s="11">
        <f t="shared" si="23"/>
        <v>0</v>
      </c>
      <c r="AY30" s="11">
        <f t="shared" si="23"/>
        <v>3946.57</v>
      </c>
      <c r="AZ30" s="11">
        <f t="shared" si="23"/>
        <v>759512.31</v>
      </c>
      <c r="BA30" s="11">
        <f t="shared" si="23"/>
        <v>0</v>
      </c>
      <c r="BB30" s="11">
        <f t="shared" si="23"/>
        <v>0</v>
      </c>
      <c r="BC30" s="11">
        <f t="shared" si="23"/>
        <v>0</v>
      </c>
      <c r="BD30" s="11">
        <f t="shared" si="23"/>
        <v>0</v>
      </c>
      <c r="BE30" s="11">
        <f t="shared" si="23"/>
        <v>0</v>
      </c>
      <c r="BF30" s="11">
        <f t="shared" si="23"/>
        <v>0</v>
      </c>
      <c r="BG30" s="11">
        <f t="shared" si="23"/>
        <v>0</v>
      </c>
      <c r="BH30" s="11">
        <f t="shared" si="23"/>
        <v>0</v>
      </c>
      <c r="BI30" s="11">
        <f t="shared" si="23"/>
        <v>0</v>
      </c>
      <c r="BJ30" s="11">
        <f t="shared" si="23"/>
        <v>0</v>
      </c>
      <c r="BK30" s="11">
        <f t="shared" si="23"/>
        <v>0</v>
      </c>
      <c r="BL30" s="11">
        <f t="shared" si="23"/>
        <v>0</v>
      </c>
      <c r="BM30" s="11">
        <f t="shared" si="23"/>
        <v>0</v>
      </c>
      <c r="BN30" s="11">
        <f t="shared" si="23"/>
        <v>0</v>
      </c>
      <c r="BO30" s="11">
        <f t="shared" si="23"/>
        <v>0</v>
      </c>
      <c r="BP30" s="11">
        <f t="shared" si="23"/>
        <v>0</v>
      </c>
      <c r="BQ30" s="11">
        <f t="shared" si="23"/>
        <v>0</v>
      </c>
      <c r="BR30" s="11">
        <f t="shared" si="23"/>
        <v>0</v>
      </c>
      <c r="BS30" s="11">
        <f t="shared" si="23"/>
        <v>0</v>
      </c>
      <c r="BT30" s="11">
        <f t="shared" si="23"/>
        <v>0</v>
      </c>
      <c r="BU30" s="11">
        <f t="shared" si="23"/>
        <v>0</v>
      </c>
      <c r="BV30" s="11">
        <f t="shared" si="23"/>
        <v>0</v>
      </c>
      <c r="BW30" s="11">
        <f t="shared" si="23"/>
        <v>0</v>
      </c>
      <c r="BX30" s="11">
        <f t="shared" si="23"/>
        <v>0</v>
      </c>
      <c r="BY30" s="11">
        <f t="shared" si="23"/>
        <v>759512.31</v>
      </c>
      <c r="BZ30" s="11">
        <f t="shared" si="23"/>
        <v>0</v>
      </c>
      <c r="CA30" s="11">
        <f t="shared" ref="CA30:DF30" si="24">CA71</f>
        <v>801004.59</v>
      </c>
      <c r="CB30" s="11">
        <f t="shared" si="24"/>
        <v>41492.28</v>
      </c>
      <c r="CC30" s="11">
        <f t="shared" si="24"/>
        <v>0</v>
      </c>
      <c r="CD30" s="11">
        <f t="shared" si="24"/>
        <v>0</v>
      </c>
      <c r="CE30" s="11">
        <f t="shared" si="24"/>
        <v>763458.88</v>
      </c>
      <c r="CF30" s="11">
        <f t="shared" si="24"/>
        <v>3946.5699999999488</v>
      </c>
      <c r="CG30" s="11">
        <f t="shared" si="24"/>
        <v>0</v>
      </c>
      <c r="CH30" s="11">
        <f t="shared" si="24"/>
        <v>3946.5699999999488</v>
      </c>
      <c r="CI30" s="11">
        <f t="shared" si="24"/>
        <v>759512.31</v>
      </c>
      <c r="CJ30" s="11">
        <f t="shared" si="24"/>
        <v>0</v>
      </c>
      <c r="CK30" s="11">
        <f t="shared" si="24"/>
        <v>0</v>
      </c>
      <c r="CL30" s="11">
        <f t="shared" si="24"/>
        <v>0</v>
      </c>
      <c r="CM30" s="11">
        <f t="shared" si="24"/>
        <v>0</v>
      </c>
      <c r="CN30" s="11">
        <f t="shared" si="24"/>
        <v>0</v>
      </c>
      <c r="CO30" s="11">
        <f t="shared" si="24"/>
        <v>0</v>
      </c>
      <c r="CP30" s="11">
        <f t="shared" si="24"/>
        <v>0</v>
      </c>
      <c r="CQ30" s="11">
        <f t="shared" si="24"/>
        <v>0</v>
      </c>
      <c r="CR30" s="11">
        <f t="shared" si="24"/>
        <v>0</v>
      </c>
      <c r="CS30" s="11">
        <f t="shared" si="24"/>
        <v>0</v>
      </c>
      <c r="CT30" s="11">
        <f t="shared" si="24"/>
        <v>0</v>
      </c>
      <c r="CU30" s="11">
        <f t="shared" si="24"/>
        <v>0</v>
      </c>
      <c r="CV30" s="11">
        <f t="shared" si="24"/>
        <v>0</v>
      </c>
      <c r="CW30" s="11">
        <f t="shared" si="24"/>
        <v>0</v>
      </c>
      <c r="CX30" s="11">
        <f t="shared" si="24"/>
        <v>0</v>
      </c>
      <c r="CY30" s="11">
        <f t="shared" si="24"/>
        <v>0</v>
      </c>
      <c r="CZ30" s="11">
        <f t="shared" si="24"/>
        <v>0</v>
      </c>
      <c r="DA30" s="11">
        <f t="shared" si="24"/>
        <v>0</v>
      </c>
      <c r="DB30" s="11">
        <f t="shared" si="24"/>
        <v>0</v>
      </c>
      <c r="DC30" s="11">
        <f t="shared" si="24"/>
        <v>0</v>
      </c>
      <c r="DD30" s="11">
        <f t="shared" si="24"/>
        <v>0</v>
      </c>
      <c r="DE30" s="11">
        <f t="shared" si="24"/>
        <v>0</v>
      </c>
      <c r="DF30" s="11">
        <f t="shared" si="24"/>
        <v>0</v>
      </c>
      <c r="DG30" s="12">
        <f t="shared" ref="DG30:EL30" si="25">DG71</f>
        <v>6548894.71</v>
      </c>
      <c r="DH30" s="12">
        <f t="shared" si="25"/>
        <v>5785190.04</v>
      </c>
      <c r="DI30" s="12">
        <f t="shared" si="25"/>
        <v>32781.5</v>
      </c>
      <c r="DJ30" s="12">
        <f t="shared" si="25"/>
        <v>12289.94</v>
      </c>
      <c r="DK30" s="12">
        <f t="shared" si="25"/>
        <v>730923.17</v>
      </c>
      <c r="DL30" s="12">
        <f t="shared" si="25"/>
        <v>0</v>
      </c>
      <c r="DM30" s="12">
        <f t="shared" si="25"/>
        <v>1078.2382841999997</v>
      </c>
      <c r="DN30" s="12">
        <f t="shared" si="25"/>
        <v>0</v>
      </c>
      <c r="DO30" s="12">
        <f t="shared" si="25"/>
        <v>0</v>
      </c>
      <c r="DP30" s="12">
        <f t="shared" si="25"/>
        <v>810102.29</v>
      </c>
      <c r="DQ30" s="12">
        <f t="shared" si="25"/>
        <v>453360</v>
      </c>
      <c r="DR30" s="12">
        <f t="shared" si="25"/>
        <v>0</v>
      </c>
      <c r="DS30" s="12">
        <f t="shared" si="25"/>
        <v>0</v>
      </c>
      <c r="DT30" s="12">
        <f t="shared" si="25"/>
        <v>6548894.71</v>
      </c>
      <c r="DU30" s="12">
        <f t="shared" si="25"/>
        <v>5785190.04</v>
      </c>
      <c r="DV30" s="12">
        <f t="shared" si="25"/>
        <v>32781.5</v>
      </c>
      <c r="DW30" s="12">
        <f t="shared" si="25"/>
        <v>12289.94</v>
      </c>
      <c r="DX30" s="12">
        <f t="shared" si="25"/>
        <v>730923.17</v>
      </c>
      <c r="DY30" s="12">
        <f t="shared" si="25"/>
        <v>0</v>
      </c>
      <c r="DZ30" s="12">
        <f t="shared" si="25"/>
        <v>1078.2382841999997</v>
      </c>
      <c r="EA30" s="12">
        <f t="shared" si="25"/>
        <v>0</v>
      </c>
      <c r="EB30" s="12">
        <f t="shared" si="25"/>
        <v>0</v>
      </c>
      <c r="EC30" s="12">
        <f t="shared" si="25"/>
        <v>810102.29</v>
      </c>
      <c r="ED30" s="12">
        <f t="shared" si="25"/>
        <v>453360</v>
      </c>
      <c r="EE30" s="12">
        <f t="shared" si="25"/>
        <v>0</v>
      </c>
      <c r="EF30" s="12">
        <f t="shared" si="25"/>
        <v>0</v>
      </c>
      <c r="EG30" s="12">
        <f t="shared" si="25"/>
        <v>0</v>
      </c>
      <c r="EH30" s="12">
        <f t="shared" si="25"/>
        <v>5749508.1900000004</v>
      </c>
      <c r="EI30" s="12">
        <f t="shared" si="25"/>
        <v>0</v>
      </c>
      <c r="EJ30" s="12">
        <f t="shared" si="25"/>
        <v>7812357</v>
      </c>
      <c r="EK30" s="12">
        <f t="shared" si="25"/>
        <v>2062848.81</v>
      </c>
      <c r="EL30" s="12">
        <f t="shared" si="25"/>
        <v>0</v>
      </c>
      <c r="EM30" s="12">
        <f t="shared" ref="EM30:FR30" si="26">EM71</f>
        <v>0</v>
      </c>
      <c r="EN30" s="12">
        <f t="shared" si="26"/>
        <v>5785190.04</v>
      </c>
      <c r="EO30" s="12">
        <f t="shared" si="26"/>
        <v>35681.85</v>
      </c>
      <c r="EP30" s="12">
        <f t="shared" si="26"/>
        <v>0</v>
      </c>
      <c r="EQ30" s="12">
        <f t="shared" si="26"/>
        <v>35681.85</v>
      </c>
      <c r="ER30" s="12">
        <f t="shared" si="26"/>
        <v>5749508.1900000004</v>
      </c>
      <c r="ES30" s="12">
        <f t="shared" si="26"/>
        <v>0</v>
      </c>
      <c r="ET30" s="12">
        <f t="shared" si="26"/>
        <v>0</v>
      </c>
      <c r="EU30" s="12">
        <f t="shared" si="26"/>
        <v>0</v>
      </c>
      <c r="EV30" s="12">
        <f t="shared" si="26"/>
        <v>0</v>
      </c>
      <c r="EW30" s="12">
        <f t="shared" si="26"/>
        <v>0</v>
      </c>
      <c r="EX30" s="12">
        <f t="shared" si="26"/>
        <v>0</v>
      </c>
      <c r="EY30" s="12">
        <f t="shared" si="26"/>
        <v>0</v>
      </c>
      <c r="EZ30" s="12">
        <f t="shared" si="26"/>
        <v>0</v>
      </c>
      <c r="FA30" s="12">
        <f t="shared" si="26"/>
        <v>0</v>
      </c>
      <c r="FB30" s="12">
        <f t="shared" si="26"/>
        <v>0</v>
      </c>
      <c r="FC30" s="12">
        <f t="shared" si="26"/>
        <v>0</v>
      </c>
      <c r="FD30" s="12">
        <f t="shared" si="26"/>
        <v>0</v>
      </c>
      <c r="FE30" s="12">
        <f t="shared" si="26"/>
        <v>0</v>
      </c>
      <c r="FF30" s="12">
        <f t="shared" si="26"/>
        <v>0</v>
      </c>
      <c r="FG30" s="12">
        <f t="shared" si="26"/>
        <v>0</v>
      </c>
      <c r="FH30" s="12">
        <f t="shared" si="26"/>
        <v>0</v>
      </c>
      <c r="FI30" s="12">
        <f t="shared" si="26"/>
        <v>0</v>
      </c>
      <c r="FJ30" s="12">
        <f t="shared" si="26"/>
        <v>0</v>
      </c>
      <c r="FK30" s="12">
        <f t="shared" si="26"/>
        <v>0</v>
      </c>
      <c r="FL30" s="12">
        <f t="shared" si="26"/>
        <v>0</v>
      </c>
      <c r="FM30" s="12">
        <f t="shared" si="26"/>
        <v>0</v>
      </c>
      <c r="FN30" s="12">
        <f t="shared" si="26"/>
        <v>0</v>
      </c>
      <c r="FO30" s="12">
        <f t="shared" si="26"/>
        <v>0</v>
      </c>
      <c r="FP30" s="12">
        <f t="shared" si="26"/>
        <v>0</v>
      </c>
      <c r="FQ30" s="12">
        <f t="shared" si="26"/>
        <v>5749508.1900000004</v>
      </c>
      <c r="FR30" s="12">
        <f t="shared" si="26"/>
        <v>0</v>
      </c>
      <c r="FS30" s="12">
        <f t="shared" ref="FS30:GX30" si="27">FS71</f>
        <v>7812357</v>
      </c>
      <c r="FT30" s="12">
        <f t="shared" si="27"/>
        <v>2062848.81</v>
      </c>
      <c r="FU30" s="12">
        <f t="shared" si="27"/>
        <v>0</v>
      </c>
      <c r="FV30" s="12">
        <f t="shared" si="27"/>
        <v>0</v>
      </c>
      <c r="FW30" s="12">
        <f t="shared" si="27"/>
        <v>5785190.04</v>
      </c>
      <c r="FX30" s="12">
        <f t="shared" si="27"/>
        <v>35681.849999999627</v>
      </c>
      <c r="FY30" s="12">
        <f t="shared" si="27"/>
        <v>0</v>
      </c>
      <c r="FZ30" s="12">
        <f t="shared" si="27"/>
        <v>35681.849999999627</v>
      </c>
      <c r="GA30" s="12">
        <f t="shared" si="27"/>
        <v>5749508.1900000004</v>
      </c>
      <c r="GB30" s="12">
        <f t="shared" si="27"/>
        <v>0</v>
      </c>
      <c r="GC30" s="12">
        <f t="shared" si="27"/>
        <v>0</v>
      </c>
      <c r="GD30" s="12">
        <f t="shared" si="27"/>
        <v>0</v>
      </c>
      <c r="GE30" s="12">
        <f t="shared" si="27"/>
        <v>0</v>
      </c>
      <c r="GF30" s="12">
        <f t="shared" si="27"/>
        <v>0</v>
      </c>
      <c r="GG30" s="12">
        <f t="shared" si="27"/>
        <v>0</v>
      </c>
      <c r="GH30" s="12">
        <f t="shared" si="27"/>
        <v>0</v>
      </c>
      <c r="GI30" s="12">
        <f t="shared" si="27"/>
        <v>0</v>
      </c>
      <c r="GJ30" s="12">
        <f t="shared" si="27"/>
        <v>0</v>
      </c>
      <c r="GK30" s="12">
        <f t="shared" si="27"/>
        <v>0</v>
      </c>
      <c r="GL30" s="12">
        <f t="shared" si="27"/>
        <v>0</v>
      </c>
      <c r="GM30" s="12">
        <f t="shared" si="27"/>
        <v>0</v>
      </c>
      <c r="GN30" s="12">
        <f t="shared" si="27"/>
        <v>0</v>
      </c>
      <c r="GO30" s="12">
        <f t="shared" si="27"/>
        <v>0</v>
      </c>
      <c r="GP30" s="12">
        <f t="shared" si="27"/>
        <v>0</v>
      </c>
      <c r="GQ30" s="12">
        <f t="shared" si="27"/>
        <v>0</v>
      </c>
      <c r="GR30" s="12">
        <f t="shared" si="27"/>
        <v>0</v>
      </c>
      <c r="GS30" s="12">
        <f t="shared" si="27"/>
        <v>0</v>
      </c>
      <c r="GT30" s="12">
        <f t="shared" si="27"/>
        <v>0</v>
      </c>
      <c r="GU30" s="12">
        <f t="shared" si="27"/>
        <v>0</v>
      </c>
      <c r="GV30" s="12">
        <f t="shared" si="27"/>
        <v>0</v>
      </c>
      <c r="GW30" s="12">
        <f t="shared" si="27"/>
        <v>0</v>
      </c>
      <c r="GX30" s="12">
        <f t="shared" si="27"/>
        <v>0</v>
      </c>
    </row>
    <row r="32" spans="1:255" x14ac:dyDescent="0.2">
      <c r="A32" s="2">
        <v>17</v>
      </c>
      <c r="B32" s="2">
        <v>1</v>
      </c>
      <c r="C32" s="2">
        <f>ROW(SmtRes!A15)</f>
        <v>15</v>
      </c>
      <c r="D32" s="2">
        <f>ROW(EtalonRes!A16)</f>
        <v>16</v>
      </c>
      <c r="E32" s="2" t="s">
        <v>26</v>
      </c>
      <c r="F32" s="2" t="s">
        <v>27</v>
      </c>
      <c r="G32" s="2" t="s">
        <v>28</v>
      </c>
      <c r="H32" s="2" t="s">
        <v>29</v>
      </c>
      <c r="I32" s="2">
        <v>16</v>
      </c>
      <c r="J32" s="2">
        <v>0</v>
      </c>
      <c r="K32" s="2">
        <v>16</v>
      </c>
      <c r="L32" s="2"/>
      <c r="M32" s="2"/>
      <c r="N32" s="2"/>
      <c r="O32" s="2">
        <f t="shared" ref="O32:O69" si="28">ROUND(CP32,2)</f>
        <v>17418.810000000001</v>
      </c>
      <c r="P32" s="2">
        <f t="shared" ref="P32:P69" si="29">ROUND((ROUND((AC32*AW32*I32),2)*BC32),2)</f>
        <v>3574.56</v>
      </c>
      <c r="Q32" s="2">
        <f>(ROUND((ROUND((((((ET32*1.2)*1.25)*1.05))*AV32*I32),2)*BB32),2)+ROUND((ROUND(((AE32-((((EU32*1.2)*1.25)*1.05)))*AV32*I32),2)*BS32),2))</f>
        <v>1910.96</v>
      </c>
      <c r="R32" s="2">
        <f>(ROUND((ROUND((((((EU32*1.2)*1.25)*1.05))*AV32*I32),2)*BS32),2)+ROUND((ROUND(((AE32-((((EU32*1.2)*1.25)*1.05)))*AV32*I32),2)*BS32),2))</f>
        <v>192.79</v>
      </c>
      <c r="S32" s="2">
        <f t="shared" ref="S32:S69" si="30">ROUND((ROUND((AF32*AV32*I32),2)*BA32),2)</f>
        <v>11933.29</v>
      </c>
      <c r="T32" s="2">
        <f t="shared" ref="T32:T69" si="31">ROUND(CU32*I32,2)</f>
        <v>0</v>
      </c>
      <c r="U32" s="2">
        <f t="shared" ref="U32:U69" si="32">CV32*I32</f>
        <v>991.96685279999986</v>
      </c>
      <c r="V32" s="2">
        <f t="shared" ref="V32:V69" si="33">CW32*I32</f>
        <v>0</v>
      </c>
      <c r="W32" s="2">
        <f t="shared" ref="W32:W69" si="34">ROUND(CX32*I32,2)</f>
        <v>0</v>
      </c>
      <c r="X32" s="2">
        <f>(ROUND((((S32+ROUND((ROUND((((((EU32*1.2)*1.25)*1.05))*AV32*I32),2)*BS32),2))*AT32)/100),2)+ROUND(((ROUND((ROUND(((AE32-((((EU32*1.2)*1.25)*1.05)))*AV32*I32),2)*BS32),2)*AT32)/100),2))</f>
        <v>13217.43</v>
      </c>
      <c r="Y32" s="2">
        <f>(ROUND((((S32+ROUND((ROUND((((((EU32*1.2)*1.25)*1.05))*AV32*I32),2)*BS32),2))*AU32)/100),2)+ROUND(((ROUND((ROUND(((AE32-((((EU32*1.2)*1.25)*1.05)))*AV32*I32),2)*BS32),2)*AU32)/100),2))</f>
        <v>7396.91</v>
      </c>
      <c r="Z32" s="2"/>
      <c r="AA32" s="2">
        <v>56661434</v>
      </c>
      <c r="AB32" s="2">
        <f t="shared" ref="AB32:AB69" si="35">ROUND((AC32+AD32+AF32),6)</f>
        <v>1034.34285</v>
      </c>
      <c r="AC32" s="2">
        <f>ROUND((((ES32*1)*1)),6)</f>
        <v>223.41</v>
      </c>
      <c r="AD32" s="2">
        <f>ROUND(((((((ET32*1.2)*1.25)*1.05))-((((EU32*1.2)*1.25)*1.05)))+AE32),6)</f>
        <v>111.93525</v>
      </c>
      <c r="AE32" s="2">
        <f>ROUND(((((EU32*1.2)*1.25)*1.05)),6)</f>
        <v>11.29275</v>
      </c>
      <c r="AF32" s="2">
        <f>ROUND(((((EV32*1.2)*1.15)*1.05)),6)</f>
        <v>698.99760000000003</v>
      </c>
      <c r="AG32" s="2">
        <f t="shared" ref="AG32:AG69" si="36">ROUND((AP32),6)</f>
        <v>0</v>
      </c>
      <c r="AH32" s="2">
        <f>((((EW32*1.2)*1.15)*1.05))</f>
        <v>58.104899999999994</v>
      </c>
      <c r="AI32" s="2">
        <f>((((EX32*1.2)*1.25)*1.05))</f>
        <v>0</v>
      </c>
      <c r="AJ32" s="2">
        <f t="shared" ref="AJ32:AJ69" si="37">(AS32)</f>
        <v>0</v>
      </c>
      <c r="AK32" s="2">
        <v>776.88</v>
      </c>
      <c r="AL32" s="2">
        <v>223.41</v>
      </c>
      <c r="AM32" s="2">
        <v>71.069999999999993</v>
      </c>
      <c r="AN32" s="2">
        <v>7.17</v>
      </c>
      <c r="AO32" s="2">
        <v>482.4</v>
      </c>
      <c r="AP32" s="2">
        <v>0</v>
      </c>
      <c r="AQ32" s="2">
        <v>40.1</v>
      </c>
      <c r="AR32" s="2">
        <v>0</v>
      </c>
      <c r="AS32" s="2">
        <v>0</v>
      </c>
      <c r="AT32" s="2">
        <v>109</v>
      </c>
      <c r="AU32" s="2">
        <v>61</v>
      </c>
      <c r="AV32" s="2">
        <v>1.0669999999999999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30</v>
      </c>
      <c r="BK32" s="2"/>
      <c r="BL32" s="2"/>
      <c r="BM32" s="2">
        <v>25</v>
      </c>
      <c r="BN32" s="2">
        <v>0</v>
      </c>
      <c r="BO32" s="2" t="s">
        <v>27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2117</v>
      </c>
      <c r="CO32" s="2">
        <v>0</v>
      </c>
      <c r="CP32" s="2">
        <f t="shared" ref="CP32:CP69" si="38">(P32+Q32+S32)</f>
        <v>17418.810000000001</v>
      </c>
      <c r="CQ32" s="2">
        <f t="shared" ref="CQ32:CQ69" si="39">ROUND((ROUND((AC32*AW32*1),2)*BC32),2)</f>
        <v>223.41</v>
      </c>
      <c r="CR32" s="2">
        <f>(ROUND((ROUND((((((ET32*1.2)*1.25)*1.05))*AV32*1),2)*BB32),2)+ROUND((ROUND(((AE32-((((EU32*1.2)*1.25)*1.05)))*AV32*1),2)*BS32),2))</f>
        <v>119.43</v>
      </c>
      <c r="CS32" s="2">
        <f>(ROUND((ROUND((((((EU32*1.2)*1.25)*1.05))*AV32*1),2)*BS32),2)+ROUND((ROUND(((AE32-((((EU32*1.2)*1.25)*1.05)))*AV32*1),2)*BS32),2))</f>
        <v>12.05</v>
      </c>
      <c r="CT32" s="2">
        <f t="shared" ref="CT32:CT69" si="40">ROUND((ROUND((AF32*AV32*1),2)*BA32),2)</f>
        <v>745.83</v>
      </c>
      <c r="CU32" s="2">
        <f t="shared" ref="CU32:CU69" si="41">AG32</f>
        <v>0</v>
      </c>
      <c r="CV32" s="2">
        <f t="shared" ref="CV32:CV69" si="42">(AH32*AV32)</f>
        <v>61.997928299999991</v>
      </c>
      <c r="CW32" s="2">
        <f t="shared" ref="CW32:CW69" si="43">AI32</f>
        <v>0</v>
      </c>
      <c r="CX32" s="2">
        <f t="shared" ref="CX32:CX69" si="44">AJ32</f>
        <v>0</v>
      </c>
      <c r="CY32" s="2">
        <f>(ROUND((((S32+ROUND((ROUND((((((EU32*1.2)*1.25)*1.05))*AV32*1),2)*BS32),2))*AT32)/100),2)+ROUND(((ROUND((ROUND(((AE32-((((EU32*1.2)*1.25)*1.05)))*AV32*1),2)*BS32),2)*AT32)/100),2))</f>
        <v>13020.42</v>
      </c>
      <c r="CZ32" s="2">
        <f>(ROUND((((S32+ROUND((ROUND((((((EU32*1.2)*1.25)*1.05))*AV32*1),2)*BS32),2))*AU32)/100),2)+ROUND(((ROUND((ROUND(((AE32-((((EU32*1.2)*1.25)*1.05)))*AV32*1),2)*BS32),2)*AU32)/100),2))</f>
        <v>7286.66</v>
      </c>
      <c r="DA32" s="2"/>
      <c r="DB32" s="2"/>
      <c r="DC32" s="2" t="s">
        <v>3</v>
      </c>
      <c r="DD32" s="2" t="s">
        <v>31</v>
      </c>
      <c r="DE32" s="2" t="s">
        <v>32</v>
      </c>
      <c r="DF32" s="2" t="s">
        <v>32</v>
      </c>
      <c r="DG32" s="2" t="s">
        <v>33</v>
      </c>
      <c r="DH32" s="2" t="s">
        <v>3</v>
      </c>
      <c r="DI32" s="2" t="s">
        <v>33</v>
      </c>
      <c r="DJ32" s="2" t="s">
        <v>32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29</v>
      </c>
      <c r="DW32" s="2" t="s">
        <v>29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56938458</v>
      </c>
      <c r="EF32" s="2">
        <v>30</v>
      </c>
      <c r="EG32" s="2" t="s">
        <v>34</v>
      </c>
      <c r="EH32" s="2">
        <v>0</v>
      </c>
      <c r="EI32" s="2" t="s">
        <v>3</v>
      </c>
      <c r="EJ32" s="2">
        <v>1</v>
      </c>
      <c r="EK32" s="2">
        <v>25</v>
      </c>
      <c r="EL32" s="2" t="s">
        <v>35</v>
      </c>
      <c r="EM32" s="2" t="s">
        <v>36</v>
      </c>
      <c r="EN32" s="2"/>
      <c r="EO32" s="2" t="s">
        <v>37</v>
      </c>
      <c r="EP32" s="2"/>
      <c r="EQ32" s="2">
        <v>131072</v>
      </c>
      <c r="ER32" s="2">
        <v>776.88</v>
      </c>
      <c r="ES32" s="2">
        <v>223.41</v>
      </c>
      <c r="ET32" s="2">
        <v>71.069999999999993</v>
      </c>
      <c r="EU32" s="2">
        <v>7.17</v>
      </c>
      <c r="EV32" s="2">
        <v>482.4</v>
      </c>
      <c r="EW32" s="2">
        <v>40.1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-129762480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ref="GL32:GL69" si="45">ROUND(IF(AND(BH32=3,BI32=3,FS32&lt;&gt;0),P32,0),2)</f>
        <v>0</v>
      </c>
      <c r="GM32" s="2">
        <f t="shared" ref="GM32:GM69" si="46">ROUND(O32+X32+Y32,2)+GX32</f>
        <v>38033.15</v>
      </c>
      <c r="GN32" s="2">
        <f t="shared" ref="GN32:GN69" si="47">IF(OR(BI32=0,BI32=1),GM32-GX32,0)</f>
        <v>38033.15</v>
      </c>
      <c r="GO32" s="2">
        <f t="shared" ref="GO32:GO69" si="48">IF(BI32=2,GM32-GX32,0)</f>
        <v>0</v>
      </c>
      <c r="GP32" s="2">
        <f t="shared" ref="GP32:GP69" si="49">IF(BI32=4,GM32-GX32,0)</f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ref="GV32:GV69" si="50">ROUND((GT32),6)</f>
        <v>0</v>
      </c>
      <c r="GW32" s="2">
        <v>1</v>
      </c>
      <c r="GX32" s="2">
        <f t="shared" ref="GX32:GX69" si="51">ROUND(HC32*I32,2)</f>
        <v>0</v>
      </c>
      <c r="GY32" s="2"/>
      <c r="GZ32" s="2"/>
      <c r="HA32" s="2">
        <v>0</v>
      </c>
      <c r="HB32" s="2">
        <v>0</v>
      </c>
      <c r="HC32" s="2">
        <f t="shared" ref="HC32:HC69" si="52">GV32*GW32</f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ROW(SmtRes!A30)</f>
        <v>30</v>
      </c>
      <c r="D33" s="3">
        <f>ROW(EtalonRes!A32)</f>
        <v>32</v>
      </c>
      <c r="E33" s="3" t="s">
        <v>26</v>
      </c>
      <c r="F33" s="3" t="s">
        <v>27</v>
      </c>
      <c r="G33" s="3" t="s">
        <v>28</v>
      </c>
      <c r="H33" s="3" t="s">
        <v>29</v>
      </c>
      <c r="I33" s="3">
        <v>16</v>
      </c>
      <c r="J33" s="3">
        <v>0</v>
      </c>
      <c r="K33" s="3">
        <v>16</v>
      </c>
      <c r="O33" s="3">
        <f t="shared" si="28"/>
        <v>734268.67</v>
      </c>
      <c r="P33" s="3">
        <f t="shared" si="29"/>
        <v>32742.97</v>
      </c>
      <c r="Q33" s="3">
        <f>(ROUND((ROUND((((((ET33*1.2)*1.25)*1.05))*AV33*I33),2)*BB33),2)+ROUND((ROUND(((AE33-((((EU33*1.2)*1.25)*1.05)))*AV33*I33),2)*BS33),2))</f>
        <v>29084.81</v>
      </c>
      <c r="R33" s="3">
        <f>(ROUND((ROUND((((((EU33*1.2)*1.25)*1.05))*AV33*I33),2)*BS33),2)+ROUND((ROUND(((AE33-((((EU33*1.2)*1.25)*1.05)))*AV33*I33),2)*BS33),2))</f>
        <v>10863.72</v>
      </c>
      <c r="S33" s="3">
        <f t="shared" si="30"/>
        <v>672440.89</v>
      </c>
      <c r="T33" s="3">
        <f t="shared" si="31"/>
        <v>0</v>
      </c>
      <c r="U33" s="3">
        <f t="shared" si="32"/>
        <v>991.96685279999986</v>
      </c>
      <c r="V33" s="3">
        <f t="shared" si="33"/>
        <v>0</v>
      </c>
      <c r="W33" s="3">
        <f t="shared" si="34"/>
        <v>0</v>
      </c>
      <c r="X33" s="3">
        <f>(ROUND((((S33+ROUND((ROUND((((((EU33*1.2)*1.25)*1.05))*AV33*I33),2)*BS33),2))*AT33)/100),2)+ROUND(((ROUND((ROUND(((AE33-((((EU33*1.2)*1.25)*1.05)))*AV33*I33),2)*BS33),2)*AT33)/100),2))</f>
        <v>744802.02</v>
      </c>
      <c r="Y33" s="3">
        <f>(ROUND((((S33+ROUND((ROUND((((((EU33*1.2)*1.25)*1.05))*AV33*I33),2)*BS33),2))*AU33)/100),2)+ROUND(((ROUND((ROUND(((AE33-((((EU33*1.2)*1.25)*1.05)))*AV33*I33),2)*BS33),2)*AU33)/100),2))</f>
        <v>416815.81</v>
      </c>
      <c r="AA33" s="3">
        <v>56661436</v>
      </c>
      <c r="AB33" s="3">
        <f t="shared" si="35"/>
        <v>1034.34285</v>
      </c>
      <c r="AC33" s="3">
        <f>ROUND((((ES33*1)*1)),6)</f>
        <v>223.41</v>
      </c>
      <c r="AD33" s="3">
        <f>ROUND(((((((ET33*1.2)*1.25)*1.05))-((((EU33*1.2)*1.25)*1.05)))+AE33),6)</f>
        <v>111.93525</v>
      </c>
      <c r="AE33" s="3">
        <f>ROUND(((((EU33*1.2)*1.25)*1.05)),6)</f>
        <v>11.29275</v>
      </c>
      <c r="AF33" s="3">
        <f>ROUND(((((EV33*1.2)*1.15)*1.05)),6)</f>
        <v>698.99760000000003</v>
      </c>
      <c r="AG33" s="3">
        <f t="shared" si="36"/>
        <v>0</v>
      </c>
      <c r="AH33" s="3">
        <f>((((EW33*1.2)*1.15)*1.05))</f>
        <v>58.104899999999994</v>
      </c>
      <c r="AI33" s="3">
        <f>((((EX33*1.2)*1.25)*1.05))</f>
        <v>0</v>
      </c>
      <c r="AJ33" s="3">
        <f t="shared" si="37"/>
        <v>0</v>
      </c>
      <c r="AK33" s="3">
        <v>776.88</v>
      </c>
      <c r="AL33" s="3">
        <v>223.41</v>
      </c>
      <c r="AM33" s="3">
        <v>71.069999999999993</v>
      </c>
      <c r="AN33" s="3">
        <v>7.17</v>
      </c>
      <c r="AO33" s="3">
        <v>482.4</v>
      </c>
      <c r="AP33" s="3">
        <v>0</v>
      </c>
      <c r="AQ33" s="3">
        <v>40.1</v>
      </c>
      <c r="AR33" s="3">
        <v>0</v>
      </c>
      <c r="AS33" s="3">
        <v>0</v>
      </c>
      <c r="AT33" s="3">
        <v>109</v>
      </c>
      <c r="AU33" s="3">
        <v>61</v>
      </c>
      <c r="AV33" s="3">
        <v>1.0669999999999999</v>
      </c>
      <c r="AW33" s="3">
        <v>1</v>
      </c>
      <c r="AZ33" s="3">
        <v>1</v>
      </c>
      <c r="BA33" s="3">
        <v>56.35</v>
      </c>
      <c r="BB33" s="3">
        <v>15.22</v>
      </c>
      <c r="BC33" s="3">
        <v>9.16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1</v>
      </c>
      <c r="BJ33" s="3" t="s">
        <v>30</v>
      </c>
      <c r="BM33" s="3">
        <v>25</v>
      </c>
      <c r="BN33" s="3">
        <v>0</v>
      </c>
      <c r="BO33" s="3" t="s">
        <v>27</v>
      </c>
      <c r="BP33" s="3">
        <v>1</v>
      </c>
      <c r="BQ33" s="3">
        <v>30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2117</v>
      </c>
      <c r="CO33" s="3">
        <v>0</v>
      </c>
      <c r="CP33" s="3">
        <f t="shared" si="38"/>
        <v>734268.67</v>
      </c>
      <c r="CQ33" s="3">
        <f t="shared" si="39"/>
        <v>2046.44</v>
      </c>
      <c r="CR33" s="3">
        <f>(ROUND((ROUND((((((ET33*1.2)*1.25)*1.05))*AV33*1),2)*BB33),2)+ROUND((ROUND(((AE33-((((EU33*1.2)*1.25)*1.05)))*AV33*1),2)*BS33),2))</f>
        <v>1817.72</v>
      </c>
      <c r="CS33" s="3">
        <f>(ROUND((ROUND((((((EU33*1.2)*1.25)*1.05))*AV33*1),2)*BS33),2)+ROUND((ROUND(((AE33-((((EU33*1.2)*1.25)*1.05)))*AV33*1),2)*BS33),2))</f>
        <v>679.02</v>
      </c>
      <c r="CT33" s="3">
        <f t="shared" si="40"/>
        <v>42027.519999999997</v>
      </c>
      <c r="CU33" s="3">
        <f t="shared" si="41"/>
        <v>0</v>
      </c>
      <c r="CV33" s="3">
        <f t="shared" si="42"/>
        <v>61.997928299999991</v>
      </c>
      <c r="CW33" s="3">
        <f t="shared" si="43"/>
        <v>0</v>
      </c>
      <c r="CX33" s="3">
        <f t="shared" si="44"/>
        <v>0</v>
      </c>
      <c r="CY33" s="3">
        <f>(ROUND((((S33+ROUND((ROUND((((((EU33*1.2)*1.25)*1.05))*AV33*1),2)*BS33),2))*AT33)/100),2)+ROUND(((ROUND((ROUND(((AE33-((((EU33*1.2)*1.25)*1.05)))*AV33*1),2)*BS33),2)*AT33)/100),2))</f>
        <v>733700.7</v>
      </c>
      <c r="CZ33" s="3">
        <f>(ROUND((((S33+ROUND((ROUND((((((EU33*1.2)*1.25)*1.05))*AV33*1),2)*BS33),2))*AU33)/100),2)+ROUND(((ROUND((ROUND(((AE33-((((EU33*1.2)*1.25)*1.05)))*AV33*1),2)*BS33),2)*AU33)/100),2))</f>
        <v>410603.15</v>
      </c>
      <c r="DC33" s="3" t="s">
        <v>3</v>
      </c>
      <c r="DD33" s="3" t="s">
        <v>31</v>
      </c>
      <c r="DE33" s="3" t="s">
        <v>32</v>
      </c>
      <c r="DF33" s="3" t="s">
        <v>32</v>
      </c>
      <c r="DG33" s="3" t="s">
        <v>33</v>
      </c>
      <c r="DH33" s="3" t="s">
        <v>3</v>
      </c>
      <c r="DI33" s="3" t="s">
        <v>33</v>
      </c>
      <c r="DJ33" s="3" t="s">
        <v>32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29</v>
      </c>
      <c r="DW33" s="3" t="s">
        <v>29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56938458</v>
      </c>
      <c r="EF33" s="3">
        <v>30</v>
      </c>
      <c r="EG33" s="3" t="s">
        <v>34</v>
      </c>
      <c r="EH33" s="3">
        <v>0</v>
      </c>
      <c r="EI33" s="3" t="s">
        <v>3</v>
      </c>
      <c r="EJ33" s="3">
        <v>1</v>
      </c>
      <c r="EK33" s="3">
        <v>25</v>
      </c>
      <c r="EL33" s="3" t="s">
        <v>35</v>
      </c>
      <c r="EM33" s="3" t="s">
        <v>36</v>
      </c>
      <c r="EO33" s="3" t="s">
        <v>37</v>
      </c>
      <c r="EQ33" s="3">
        <v>131072</v>
      </c>
      <c r="ER33" s="3">
        <v>776.88</v>
      </c>
      <c r="ES33" s="3">
        <v>223.41</v>
      </c>
      <c r="ET33" s="3">
        <v>71.069999999999993</v>
      </c>
      <c r="EU33" s="3">
        <v>7.17</v>
      </c>
      <c r="EV33" s="3">
        <v>482.4</v>
      </c>
      <c r="EW33" s="3">
        <v>40.1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3</v>
      </c>
      <c r="GD33" s="3">
        <v>1</v>
      </c>
      <c r="GF33" s="3">
        <v>-129762480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45"/>
        <v>0</v>
      </c>
      <c r="GM33" s="3">
        <f t="shared" si="46"/>
        <v>1895886.5</v>
      </c>
      <c r="GN33" s="3">
        <f t="shared" si="47"/>
        <v>1895886.5</v>
      </c>
      <c r="GO33" s="3">
        <f t="shared" si="48"/>
        <v>0</v>
      </c>
      <c r="GP33" s="3">
        <f t="shared" si="49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0"/>
        <v>0</v>
      </c>
      <c r="GW33" s="3">
        <v>1</v>
      </c>
      <c r="GX33" s="3">
        <f t="shared" si="51"/>
        <v>0</v>
      </c>
      <c r="HA33" s="3">
        <v>0</v>
      </c>
      <c r="HB33" s="3">
        <v>0</v>
      </c>
      <c r="HC33" s="3">
        <f t="shared" si="52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38</v>
      </c>
      <c r="F34" s="2" t="s">
        <v>39</v>
      </c>
      <c r="G34" s="2" t="s">
        <v>40</v>
      </c>
      <c r="H34" s="2" t="s">
        <v>41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8"/>
        <v>38705.03</v>
      </c>
      <c r="P34" s="2">
        <f t="shared" si="29"/>
        <v>38705.03</v>
      </c>
      <c r="Q34" s="2">
        <f t="shared" ref="Q34:Q65" si="53">(ROUND((ROUND(((ET34)*AV34*I34),2)*BB34),2)+ROUND((ROUND(((AE34-(EU34))*AV34*I34),2)*BS34),2))</f>
        <v>0</v>
      </c>
      <c r="R34" s="2">
        <f t="shared" ref="R34:R65" si="54">(ROUND((ROUND(((EU34)*AV34*I34),2)*BS34),2)+ROUND((ROUND(((AE34-(EU34))*AV34*I34),2)*BS34),2))</f>
        <v>0</v>
      </c>
      <c r="S34" s="2">
        <f t="shared" si="30"/>
        <v>0</v>
      </c>
      <c r="T34" s="2">
        <f t="shared" si="31"/>
        <v>0</v>
      </c>
      <c r="U34" s="2">
        <f t="shared" si="32"/>
        <v>0</v>
      </c>
      <c r="V34" s="2">
        <f t="shared" si="33"/>
        <v>0</v>
      </c>
      <c r="W34" s="2">
        <f t="shared" si="34"/>
        <v>0</v>
      </c>
      <c r="X34" s="2">
        <f t="shared" ref="X34:X65" si="55">(ROUND((((S34+ROUND((ROUND(((EU34)*AV34*I34),2)*BS34),2))*AT34)/100),2)+ROUND(((ROUND((ROUND(((AE34-(EU34))*AV34*I34),2)*BS34),2)*AT34)/100),2))</f>
        <v>0</v>
      </c>
      <c r="Y34" s="2">
        <f t="shared" ref="Y34:Y65" si="56">(ROUND((((S34+ROUND((ROUND(((EU34)*AV34*I34),2)*BS34),2))*AU34)/100),2)+ROUND(((ROUND((ROUND(((AE34-(EU34))*AV34*I34),2)*BS34),2)*AU34)/100),2))</f>
        <v>0</v>
      </c>
      <c r="Z34" s="2"/>
      <c r="AA34" s="2">
        <v>56661434</v>
      </c>
      <c r="AB34" s="2">
        <f t="shared" si="35"/>
        <v>38705.03</v>
      </c>
      <c r="AC34" s="2">
        <f t="shared" ref="AC34:AC65" si="57">ROUND((ES34),6)</f>
        <v>38705.03</v>
      </c>
      <c r="AD34" s="2">
        <f t="shared" ref="AD34:AD65" si="58">ROUND((((ET34)-(EU34))+AE34),6)</f>
        <v>0</v>
      </c>
      <c r="AE34" s="2">
        <f t="shared" ref="AE34:AE65" si="59">ROUND((EU34),6)</f>
        <v>0</v>
      </c>
      <c r="AF34" s="2">
        <f t="shared" ref="AF34:AF65" si="60">ROUND((EV34),6)</f>
        <v>0</v>
      </c>
      <c r="AG34" s="2">
        <f t="shared" si="36"/>
        <v>0</v>
      </c>
      <c r="AH34" s="2">
        <f t="shared" ref="AH34:AH65" si="61">(EW34)</f>
        <v>0</v>
      </c>
      <c r="AI34" s="2">
        <f t="shared" ref="AI34:AI65" si="62">(EX34)</f>
        <v>0</v>
      </c>
      <c r="AJ34" s="2">
        <f t="shared" si="37"/>
        <v>0</v>
      </c>
      <c r="AK34" s="2">
        <v>38705.03</v>
      </c>
      <c r="AL34" s="2">
        <v>38705.03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39</v>
      </c>
      <c r="BK34" s="2"/>
      <c r="BL34" s="2"/>
      <c r="BM34" s="2">
        <v>400007</v>
      </c>
      <c r="BN34" s="2">
        <v>0</v>
      </c>
      <c r="BO34" s="2" t="s">
        <v>3</v>
      </c>
      <c r="BP34" s="2">
        <v>0</v>
      </c>
      <c r="BQ34" s="2">
        <v>214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8"/>
        <v>38705.03</v>
      </c>
      <c r="CQ34" s="2">
        <f t="shared" si="39"/>
        <v>38705.03</v>
      </c>
      <c r="CR34" s="2">
        <f t="shared" ref="CR34:CR65" si="63">(ROUND((ROUND(((ET34)*AV34*1),2)*BB34),2)+ROUND((ROUND(((AE34-(EU34))*AV34*1),2)*BS34),2))</f>
        <v>0</v>
      </c>
      <c r="CS34" s="2">
        <f t="shared" ref="CS34:CS65" si="64">(ROUND((ROUND(((EU34)*AV34*1),2)*BS34),2)+ROUND((ROUND(((AE34-(EU34))*AV34*1),2)*BS34),2))</f>
        <v>0</v>
      </c>
      <c r="CT34" s="2">
        <f t="shared" si="40"/>
        <v>0</v>
      </c>
      <c r="CU34" s="2">
        <f t="shared" si="41"/>
        <v>0</v>
      </c>
      <c r="CV34" s="2">
        <f t="shared" si="42"/>
        <v>0</v>
      </c>
      <c r="CW34" s="2">
        <f t="shared" si="43"/>
        <v>0</v>
      </c>
      <c r="CX34" s="2">
        <f t="shared" si="44"/>
        <v>0</v>
      </c>
      <c r="CY34" s="2">
        <f t="shared" ref="CY34:CY65" si="65">(ROUND((((S34+ROUND((ROUND(((EU34)*AV34*1),2)*BS34),2))*AT34)/100),2)+ROUND(((ROUND((ROUND(((AE34-(EU34))*AV34*1),2)*BS34),2)*AT34)/100),2))</f>
        <v>0</v>
      </c>
      <c r="CZ34" s="2">
        <f t="shared" ref="CZ34:CZ65" si="66">(ROUND((((S34+ROUND((ROUND(((EU34)*AV34*1),2)*BS34),2))*AU34)/100),2)+ROUND(((ROUND((ROUND(((AE34-(EU34))*AV34*1),2)*BS34),2)*AU34)/100),2))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41</v>
      </c>
      <c r="DW34" s="2" t="s">
        <v>41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56938434</v>
      </c>
      <c r="EF34" s="2">
        <v>214</v>
      </c>
      <c r="EG34" s="2" t="s">
        <v>42</v>
      </c>
      <c r="EH34" s="2">
        <v>0</v>
      </c>
      <c r="EI34" s="2" t="s">
        <v>3</v>
      </c>
      <c r="EJ34" s="2">
        <v>3</v>
      </c>
      <c r="EK34" s="2">
        <v>400007</v>
      </c>
      <c r="EL34" s="2" t="s">
        <v>42</v>
      </c>
      <c r="EM34" s="2" t="s">
        <v>43</v>
      </c>
      <c r="EN34" s="2"/>
      <c r="EO34" s="2" t="s">
        <v>3</v>
      </c>
      <c r="EP34" s="2"/>
      <c r="EQ34" s="2">
        <v>131088</v>
      </c>
      <c r="ER34" s="2">
        <v>0</v>
      </c>
      <c r="ES34" s="2">
        <v>38705.03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 t="shared" ref="FR34:FR65" si="67">P34</f>
        <v>38705.03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44</v>
      </c>
      <c r="GB34" s="2"/>
      <c r="GC34" s="2"/>
      <c r="GD34" s="2">
        <v>1</v>
      </c>
      <c r="GE34" s="2"/>
      <c r="GF34" s="2">
        <v>1914587062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45"/>
        <v>0</v>
      </c>
      <c r="GM34" s="2">
        <f t="shared" si="46"/>
        <v>38705.03</v>
      </c>
      <c r="GN34" s="2">
        <f t="shared" si="47"/>
        <v>0</v>
      </c>
      <c r="GO34" s="2">
        <f t="shared" si="48"/>
        <v>0</v>
      </c>
      <c r="GP34" s="2">
        <f t="shared" si="49"/>
        <v>0</v>
      </c>
      <c r="GQ34" s="2"/>
      <c r="GR34" s="2">
        <v>1</v>
      </c>
      <c r="GS34" s="2">
        <v>2</v>
      </c>
      <c r="GT34" s="2">
        <v>0</v>
      </c>
      <c r="GU34" s="2" t="s">
        <v>3</v>
      </c>
      <c r="GV34" s="2">
        <f t="shared" si="50"/>
        <v>0</v>
      </c>
      <c r="GW34" s="2">
        <v>1</v>
      </c>
      <c r="GX34" s="2">
        <f t="shared" si="51"/>
        <v>0</v>
      </c>
      <c r="GY34" s="2"/>
      <c r="GZ34" s="2"/>
      <c r="HA34" s="2">
        <v>0</v>
      </c>
      <c r="HB34" s="2">
        <v>0</v>
      </c>
      <c r="HC34" s="2">
        <f t="shared" si="52"/>
        <v>0</v>
      </c>
      <c r="HD34" s="2"/>
      <c r="HE34" s="2" t="s">
        <v>45</v>
      </c>
      <c r="HF34" s="2" t="s">
        <v>46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E35" s="3" t="s">
        <v>38</v>
      </c>
      <c r="F35" s="3" t="s">
        <v>39</v>
      </c>
      <c r="G35" s="3" t="s">
        <v>40</v>
      </c>
      <c r="H35" s="3" t="s">
        <v>41</v>
      </c>
      <c r="I35" s="3">
        <v>1</v>
      </c>
      <c r="J35" s="3">
        <v>0</v>
      </c>
      <c r="K35" s="3">
        <v>1</v>
      </c>
      <c r="O35" s="3">
        <f t="shared" si="28"/>
        <v>292997.08</v>
      </c>
      <c r="P35" s="3">
        <f t="shared" si="29"/>
        <v>292997.08</v>
      </c>
      <c r="Q35" s="3">
        <f t="shared" si="53"/>
        <v>0</v>
      </c>
      <c r="R35" s="3">
        <f t="shared" si="54"/>
        <v>0</v>
      </c>
      <c r="S35" s="3">
        <f t="shared" si="30"/>
        <v>0</v>
      </c>
      <c r="T35" s="3">
        <f t="shared" si="31"/>
        <v>0</v>
      </c>
      <c r="U35" s="3">
        <f t="shared" si="32"/>
        <v>0</v>
      </c>
      <c r="V35" s="3">
        <f t="shared" si="33"/>
        <v>0</v>
      </c>
      <c r="W35" s="3">
        <f t="shared" si="34"/>
        <v>0</v>
      </c>
      <c r="X35" s="3">
        <f t="shared" si="55"/>
        <v>0</v>
      </c>
      <c r="Y35" s="3">
        <f t="shared" si="56"/>
        <v>0</v>
      </c>
      <c r="AA35" s="3">
        <v>56661436</v>
      </c>
      <c r="AB35" s="3">
        <f t="shared" si="35"/>
        <v>38705.03</v>
      </c>
      <c r="AC35" s="3">
        <f t="shared" si="57"/>
        <v>38705.03</v>
      </c>
      <c r="AD35" s="3">
        <f t="shared" si="58"/>
        <v>0</v>
      </c>
      <c r="AE35" s="3">
        <f t="shared" si="59"/>
        <v>0</v>
      </c>
      <c r="AF35" s="3">
        <f t="shared" si="60"/>
        <v>0</v>
      </c>
      <c r="AG35" s="3">
        <f t="shared" si="36"/>
        <v>0</v>
      </c>
      <c r="AH35" s="3">
        <f t="shared" si="61"/>
        <v>0</v>
      </c>
      <c r="AI35" s="3">
        <f t="shared" si="62"/>
        <v>0</v>
      </c>
      <c r="AJ35" s="3">
        <f t="shared" si="37"/>
        <v>0</v>
      </c>
      <c r="AK35" s="3">
        <v>38705.03</v>
      </c>
      <c r="AL35" s="3">
        <v>38705.03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7.57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3</v>
      </c>
      <c r="BJ35" s="3" t="s">
        <v>39</v>
      </c>
      <c r="BM35" s="3">
        <v>400007</v>
      </c>
      <c r="BN35" s="3">
        <v>0</v>
      </c>
      <c r="BO35" s="3" t="s">
        <v>3</v>
      </c>
      <c r="BP35" s="3">
        <v>0</v>
      </c>
      <c r="BQ35" s="3">
        <v>214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0</v>
      </c>
      <c r="CA35" s="3">
        <v>0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8"/>
        <v>292997.08</v>
      </c>
      <c r="CQ35" s="3">
        <f t="shared" si="39"/>
        <v>292997.08</v>
      </c>
      <c r="CR35" s="3">
        <f t="shared" si="63"/>
        <v>0</v>
      </c>
      <c r="CS35" s="3">
        <f t="shared" si="64"/>
        <v>0</v>
      </c>
      <c r="CT35" s="3">
        <f t="shared" si="40"/>
        <v>0</v>
      </c>
      <c r="CU35" s="3">
        <f t="shared" si="41"/>
        <v>0</v>
      </c>
      <c r="CV35" s="3">
        <f t="shared" si="42"/>
        <v>0</v>
      </c>
      <c r="CW35" s="3">
        <f t="shared" si="43"/>
        <v>0</v>
      </c>
      <c r="CX35" s="3">
        <f t="shared" si="44"/>
        <v>0</v>
      </c>
      <c r="CY35" s="3">
        <f t="shared" si="65"/>
        <v>0</v>
      </c>
      <c r="CZ35" s="3">
        <f t="shared" si="66"/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41</v>
      </c>
      <c r="DW35" s="3" t="s">
        <v>41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56938434</v>
      </c>
      <c r="EF35" s="3">
        <v>214</v>
      </c>
      <c r="EG35" s="3" t="s">
        <v>42</v>
      </c>
      <c r="EH35" s="3">
        <v>0</v>
      </c>
      <c r="EI35" s="3" t="s">
        <v>3</v>
      </c>
      <c r="EJ35" s="3">
        <v>3</v>
      </c>
      <c r="EK35" s="3">
        <v>400007</v>
      </c>
      <c r="EL35" s="3" t="s">
        <v>42</v>
      </c>
      <c r="EM35" s="3" t="s">
        <v>43</v>
      </c>
      <c r="EO35" s="3" t="s">
        <v>3</v>
      </c>
      <c r="EQ35" s="3">
        <v>131088</v>
      </c>
      <c r="ER35" s="3">
        <v>0</v>
      </c>
      <c r="ES35" s="3">
        <v>38705.03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5</v>
      </c>
      <c r="FC35" s="3">
        <v>1</v>
      </c>
      <c r="FD35" s="3">
        <v>18</v>
      </c>
      <c r="FF35" s="3">
        <v>342930</v>
      </c>
      <c r="FQ35" s="3">
        <v>0</v>
      </c>
      <c r="FR35" s="3">
        <f t="shared" si="67"/>
        <v>292997.08</v>
      </c>
      <c r="FS35" s="3">
        <v>0</v>
      </c>
      <c r="FX35" s="3">
        <v>0</v>
      </c>
      <c r="FY35" s="3">
        <v>0</v>
      </c>
      <c r="GA35" s="3" t="s">
        <v>44</v>
      </c>
      <c r="GD35" s="3">
        <v>1</v>
      </c>
      <c r="GF35" s="3">
        <v>1914587062</v>
      </c>
      <c r="GG35" s="3">
        <v>2</v>
      </c>
      <c r="GH35" s="3">
        <v>3</v>
      </c>
      <c r="GI35" s="3">
        <v>3</v>
      </c>
      <c r="GJ35" s="3">
        <v>0</v>
      </c>
      <c r="GK35" s="3">
        <v>0</v>
      </c>
      <c r="GL35" s="3">
        <f t="shared" si="45"/>
        <v>0</v>
      </c>
      <c r="GM35" s="3">
        <f t="shared" si="46"/>
        <v>292997.08</v>
      </c>
      <c r="GN35" s="3">
        <f t="shared" si="47"/>
        <v>0</v>
      </c>
      <c r="GO35" s="3">
        <f t="shared" si="48"/>
        <v>0</v>
      </c>
      <c r="GP35" s="3">
        <f t="shared" si="49"/>
        <v>0</v>
      </c>
      <c r="GR35" s="3">
        <v>1</v>
      </c>
      <c r="GS35" s="3">
        <v>1</v>
      </c>
      <c r="GT35" s="3">
        <v>0</v>
      </c>
      <c r="GU35" s="3" t="s">
        <v>3</v>
      </c>
      <c r="GV35" s="3">
        <f t="shared" si="50"/>
        <v>0</v>
      </c>
      <c r="GW35" s="3">
        <v>1</v>
      </c>
      <c r="GX35" s="3">
        <f t="shared" si="51"/>
        <v>0</v>
      </c>
      <c r="HA35" s="3">
        <v>0</v>
      </c>
      <c r="HB35" s="3">
        <v>0</v>
      </c>
      <c r="HC35" s="3">
        <f t="shared" si="52"/>
        <v>0</v>
      </c>
      <c r="HE35" s="3" t="s">
        <v>45</v>
      </c>
      <c r="HF35" s="3" t="s">
        <v>46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/>
      <c r="D36" s="2"/>
      <c r="E36" s="2" t="s">
        <v>45</v>
      </c>
      <c r="F36" s="2" t="s">
        <v>47</v>
      </c>
      <c r="G36" s="2" t="s">
        <v>48</v>
      </c>
      <c r="H36" s="2" t="s">
        <v>41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8"/>
        <v>45981.5</v>
      </c>
      <c r="P36" s="2">
        <f t="shared" si="29"/>
        <v>45981.5</v>
      </c>
      <c r="Q36" s="2">
        <f t="shared" si="53"/>
        <v>0</v>
      </c>
      <c r="R36" s="2">
        <f t="shared" si="54"/>
        <v>0</v>
      </c>
      <c r="S36" s="2">
        <f t="shared" si="30"/>
        <v>0</v>
      </c>
      <c r="T36" s="2">
        <f t="shared" si="31"/>
        <v>0</v>
      </c>
      <c r="U36" s="2">
        <f t="shared" si="32"/>
        <v>0</v>
      </c>
      <c r="V36" s="2">
        <f t="shared" si="33"/>
        <v>0</v>
      </c>
      <c r="W36" s="2">
        <f t="shared" si="34"/>
        <v>0</v>
      </c>
      <c r="X36" s="2">
        <f t="shared" si="55"/>
        <v>0</v>
      </c>
      <c r="Y36" s="2">
        <f t="shared" si="56"/>
        <v>0</v>
      </c>
      <c r="Z36" s="2"/>
      <c r="AA36" s="2">
        <v>56661434</v>
      </c>
      <c r="AB36" s="2">
        <f t="shared" si="35"/>
        <v>45981.5</v>
      </c>
      <c r="AC36" s="2">
        <f t="shared" si="57"/>
        <v>45981.5</v>
      </c>
      <c r="AD36" s="2">
        <f t="shared" si="58"/>
        <v>0</v>
      </c>
      <c r="AE36" s="2">
        <f t="shared" si="59"/>
        <v>0</v>
      </c>
      <c r="AF36" s="2">
        <f t="shared" si="60"/>
        <v>0</v>
      </c>
      <c r="AG36" s="2">
        <f t="shared" si="36"/>
        <v>0</v>
      </c>
      <c r="AH36" s="2">
        <f t="shared" si="61"/>
        <v>0</v>
      </c>
      <c r="AI36" s="2">
        <f t="shared" si="62"/>
        <v>0</v>
      </c>
      <c r="AJ36" s="2">
        <f t="shared" si="37"/>
        <v>0</v>
      </c>
      <c r="AK36" s="2">
        <v>45981.5</v>
      </c>
      <c r="AL36" s="2">
        <v>45981.5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3</v>
      </c>
      <c r="BJ36" s="2" t="s">
        <v>47</v>
      </c>
      <c r="BK36" s="2"/>
      <c r="BL36" s="2"/>
      <c r="BM36" s="2">
        <v>400007</v>
      </c>
      <c r="BN36" s="2">
        <v>0</v>
      </c>
      <c r="BO36" s="2" t="s">
        <v>3</v>
      </c>
      <c r="BP36" s="2">
        <v>0</v>
      </c>
      <c r="BQ36" s="2">
        <v>214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0</v>
      </c>
      <c r="CA36" s="2">
        <v>0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8"/>
        <v>45981.5</v>
      </c>
      <c r="CQ36" s="2">
        <f t="shared" si="39"/>
        <v>45981.5</v>
      </c>
      <c r="CR36" s="2">
        <f t="shared" si="63"/>
        <v>0</v>
      </c>
      <c r="CS36" s="2">
        <f t="shared" si="64"/>
        <v>0</v>
      </c>
      <c r="CT36" s="2">
        <f t="shared" si="40"/>
        <v>0</v>
      </c>
      <c r="CU36" s="2">
        <f t="shared" si="41"/>
        <v>0</v>
      </c>
      <c r="CV36" s="2">
        <f t="shared" si="42"/>
        <v>0</v>
      </c>
      <c r="CW36" s="2">
        <f t="shared" si="43"/>
        <v>0</v>
      </c>
      <c r="CX36" s="2">
        <f t="shared" si="44"/>
        <v>0</v>
      </c>
      <c r="CY36" s="2">
        <f t="shared" si="65"/>
        <v>0</v>
      </c>
      <c r="CZ36" s="2">
        <f t="shared" si="66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41</v>
      </c>
      <c r="DW36" s="2" t="s">
        <v>41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56938434</v>
      </c>
      <c r="EF36" s="2">
        <v>214</v>
      </c>
      <c r="EG36" s="2" t="s">
        <v>42</v>
      </c>
      <c r="EH36" s="2">
        <v>0</v>
      </c>
      <c r="EI36" s="2" t="s">
        <v>3</v>
      </c>
      <c r="EJ36" s="2">
        <v>3</v>
      </c>
      <c r="EK36" s="2">
        <v>400007</v>
      </c>
      <c r="EL36" s="2" t="s">
        <v>42</v>
      </c>
      <c r="EM36" s="2" t="s">
        <v>43</v>
      </c>
      <c r="EN36" s="2"/>
      <c r="EO36" s="2" t="s">
        <v>3</v>
      </c>
      <c r="EP36" s="2"/>
      <c r="EQ36" s="2">
        <v>131088</v>
      </c>
      <c r="ER36" s="2">
        <v>0</v>
      </c>
      <c r="ES36" s="2">
        <v>45981.5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f t="shared" si="67"/>
        <v>45981.5</v>
      </c>
      <c r="FS36" s="2">
        <v>0</v>
      </c>
      <c r="FT36" s="2"/>
      <c r="FU36" s="2"/>
      <c r="FV36" s="2"/>
      <c r="FW36" s="2"/>
      <c r="FX36" s="2">
        <v>0</v>
      </c>
      <c r="FY36" s="2">
        <v>0</v>
      </c>
      <c r="FZ36" s="2"/>
      <c r="GA36" s="2" t="s">
        <v>49</v>
      </c>
      <c r="GB36" s="2"/>
      <c r="GC36" s="2"/>
      <c r="GD36" s="2">
        <v>1</v>
      </c>
      <c r="GE36" s="2"/>
      <c r="GF36" s="2">
        <v>1539617914</v>
      </c>
      <c r="GG36" s="2">
        <v>2</v>
      </c>
      <c r="GH36" s="2">
        <v>4</v>
      </c>
      <c r="GI36" s="2">
        <v>-2</v>
      </c>
      <c r="GJ36" s="2">
        <v>0</v>
      </c>
      <c r="GK36" s="2">
        <v>0</v>
      </c>
      <c r="GL36" s="2">
        <f t="shared" si="45"/>
        <v>0</v>
      </c>
      <c r="GM36" s="2">
        <f t="shared" si="46"/>
        <v>45981.5</v>
      </c>
      <c r="GN36" s="2">
        <f t="shared" si="47"/>
        <v>0</v>
      </c>
      <c r="GO36" s="2">
        <f t="shared" si="48"/>
        <v>0</v>
      </c>
      <c r="GP36" s="2">
        <f t="shared" si="49"/>
        <v>0</v>
      </c>
      <c r="GQ36" s="2"/>
      <c r="GR36" s="2">
        <v>1</v>
      </c>
      <c r="GS36" s="2">
        <v>2</v>
      </c>
      <c r="GT36" s="2">
        <v>0</v>
      </c>
      <c r="GU36" s="2" t="s">
        <v>3</v>
      </c>
      <c r="GV36" s="2">
        <f t="shared" si="50"/>
        <v>0</v>
      </c>
      <c r="GW36" s="2">
        <v>1</v>
      </c>
      <c r="GX36" s="2">
        <f t="shared" si="51"/>
        <v>0</v>
      </c>
      <c r="GY36" s="2"/>
      <c r="GZ36" s="2"/>
      <c r="HA36" s="2">
        <v>0</v>
      </c>
      <c r="HB36" s="2">
        <v>0</v>
      </c>
      <c r="HC36" s="2">
        <f t="shared" si="52"/>
        <v>0</v>
      </c>
      <c r="HD36" s="2"/>
      <c r="HE36" s="2" t="s">
        <v>45</v>
      </c>
      <c r="HF36" s="2" t="s">
        <v>46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E37" s="3" t="s">
        <v>45</v>
      </c>
      <c r="F37" s="3" t="s">
        <v>47</v>
      </c>
      <c r="G37" s="3" t="s">
        <v>48</v>
      </c>
      <c r="H37" s="3" t="s">
        <v>41</v>
      </c>
      <c r="I37" s="3">
        <v>1</v>
      </c>
      <c r="J37" s="3">
        <v>0</v>
      </c>
      <c r="K37" s="3">
        <v>1</v>
      </c>
      <c r="O37" s="3">
        <f t="shared" si="28"/>
        <v>348079.96</v>
      </c>
      <c r="P37" s="3">
        <f t="shared" si="29"/>
        <v>348079.96</v>
      </c>
      <c r="Q37" s="3">
        <f t="shared" si="53"/>
        <v>0</v>
      </c>
      <c r="R37" s="3">
        <f t="shared" si="54"/>
        <v>0</v>
      </c>
      <c r="S37" s="3">
        <f t="shared" si="30"/>
        <v>0</v>
      </c>
      <c r="T37" s="3">
        <f t="shared" si="31"/>
        <v>0</v>
      </c>
      <c r="U37" s="3">
        <f t="shared" si="32"/>
        <v>0</v>
      </c>
      <c r="V37" s="3">
        <f t="shared" si="33"/>
        <v>0</v>
      </c>
      <c r="W37" s="3">
        <f t="shared" si="34"/>
        <v>0</v>
      </c>
      <c r="X37" s="3">
        <f t="shared" si="55"/>
        <v>0</v>
      </c>
      <c r="Y37" s="3">
        <f t="shared" si="56"/>
        <v>0</v>
      </c>
      <c r="AA37" s="3">
        <v>56661436</v>
      </c>
      <c r="AB37" s="3">
        <f t="shared" si="35"/>
        <v>45981.5</v>
      </c>
      <c r="AC37" s="3">
        <f t="shared" si="57"/>
        <v>45981.5</v>
      </c>
      <c r="AD37" s="3">
        <f t="shared" si="58"/>
        <v>0</v>
      </c>
      <c r="AE37" s="3">
        <f t="shared" si="59"/>
        <v>0</v>
      </c>
      <c r="AF37" s="3">
        <f t="shared" si="60"/>
        <v>0</v>
      </c>
      <c r="AG37" s="3">
        <f t="shared" si="36"/>
        <v>0</v>
      </c>
      <c r="AH37" s="3">
        <f t="shared" si="61"/>
        <v>0</v>
      </c>
      <c r="AI37" s="3">
        <f t="shared" si="62"/>
        <v>0</v>
      </c>
      <c r="AJ37" s="3">
        <f t="shared" si="37"/>
        <v>0</v>
      </c>
      <c r="AK37" s="3">
        <v>45981.5</v>
      </c>
      <c r="AL37" s="3">
        <v>45981.5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1</v>
      </c>
      <c r="AW37" s="3">
        <v>1</v>
      </c>
      <c r="AZ37" s="3">
        <v>1</v>
      </c>
      <c r="BA37" s="3">
        <v>1</v>
      </c>
      <c r="BB37" s="3">
        <v>1</v>
      </c>
      <c r="BC37" s="3">
        <v>7.57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3</v>
      </c>
      <c r="BI37" s="3">
        <v>3</v>
      </c>
      <c r="BJ37" s="3" t="s">
        <v>47</v>
      </c>
      <c r="BM37" s="3">
        <v>400007</v>
      </c>
      <c r="BN37" s="3">
        <v>0</v>
      </c>
      <c r="BO37" s="3" t="s">
        <v>3</v>
      </c>
      <c r="BP37" s="3">
        <v>0</v>
      </c>
      <c r="BQ37" s="3">
        <v>214</v>
      </c>
      <c r="BR37" s="3">
        <v>0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0</v>
      </c>
      <c r="CA37" s="3">
        <v>0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</v>
      </c>
      <c r="CO37" s="3">
        <v>0</v>
      </c>
      <c r="CP37" s="3">
        <f t="shared" si="38"/>
        <v>348079.96</v>
      </c>
      <c r="CQ37" s="3">
        <f t="shared" si="39"/>
        <v>348079.96</v>
      </c>
      <c r="CR37" s="3">
        <f t="shared" si="63"/>
        <v>0</v>
      </c>
      <c r="CS37" s="3">
        <f t="shared" si="64"/>
        <v>0</v>
      </c>
      <c r="CT37" s="3">
        <f t="shared" si="40"/>
        <v>0</v>
      </c>
      <c r="CU37" s="3">
        <f t="shared" si="41"/>
        <v>0</v>
      </c>
      <c r="CV37" s="3">
        <f t="shared" si="42"/>
        <v>0</v>
      </c>
      <c r="CW37" s="3">
        <f t="shared" si="43"/>
        <v>0</v>
      </c>
      <c r="CX37" s="3">
        <f t="shared" si="44"/>
        <v>0</v>
      </c>
      <c r="CY37" s="3">
        <f t="shared" si="65"/>
        <v>0</v>
      </c>
      <c r="CZ37" s="3">
        <f t="shared" si="66"/>
        <v>0</v>
      </c>
      <c r="DC37" s="3" t="s">
        <v>3</v>
      </c>
      <c r="DD37" s="3" t="s">
        <v>3</v>
      </c>
      <c r="DE37" s="3" t="s">
        <v>3</v>
      </c>
      <c r="DF37" s="3" t="s">
        <v>3</v>
      </c>
      <c r="DG37" s="3" t="s">
        <v>3</v>
      </c>
      <c r="DH37" s="3" t="s">
        <v>3</v>
      </c>
      <c r="DI37" s="3" t="s">
        <v>3</v>
      </c>
      <c r="DJ37" s="3" t="s">
        <v>3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41</v>
      </c>
      <c r="DW37" s="3" t="s">
        <v>41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56938434</v>
      </c>
      <c r="EF37" s="3">
        <v>214</v>
      </c>
      <c r="EG37" s="3" t="s">
        <v>42</v>
      </c>
      <c r="EH37" s="3">
        <v>0</v>
      </c>
      <c r="EI37" s="3" t="s">
        <v>3</v>
      </c>
      <c r="EJ37" s="3">
        <v>3</v>
      </c>
      <c r="EK37" s="3">
        <v>400007</v>
      </c>
      <c r="EL37" s="3" t="s">
        <v>42</v>
      </c>
      <c r="EM37" s="3" t="s">
        <v>43</v>
      </c>
      <c r="EO37" s="3" t="s">
        <v>3</v>
      </c>
      <c r="EQ37" s="3">
        <v>131088</v>
      </c>
      <c r="ER37" s="3">
        <v>0</v>
      </c>
      <c r="ES37" s="3">
        <v>45981.5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5</v>
      </c>
      <c r="FC37" s="3">
        <v>1</v>
      </c>
      <c r="FD37" s="3">
        <v>18</v>
      </c>
      <c r="FF37" s="3">
        <v>407400</v>
      </c>
      <c r="FQ37" s="3">
        <v>0</v>
      </c>
      <c r="FR37" s="3">
        <f t="shared" si="67"/>
        <v>348079.96</v>
      </c>
      <c r="FS37" s="3">
        <v>0</v>
      </c>
      <c r="FX37" s="3">
        <v>0</v>
      </c>
      <c r="FY37" s="3">
        <v>0</v>
      </c>
      <c r="GA37" s="3" t="s">
        <v>49</v>
      </c>
      <c r="GD37" s="3">
        <v>1</v>
      </c>
      <c r="GF37" s="3">
        <v>1539617914</v>
      </c>
      <c r="GG37" s="3">
        <v>2</v>
      </c>
      <c r="GH37" s="3">
        <v>3</v>
      </c>
      <c r="GI37" s="3">
        <v>3</v>
      </c>
      <c r="GJ37" s="3">
        <v>0</v>
      </c>
      <c r="GK37" s="3">
        <v>0</v>
      </c>
      <c r="GL37" s="3">
        <f t="shared" si="45"/>
        <v>0</v>
      </c>
      <c r="GM37" s="3">
        <f t="shared" si="46"/>
        <v>348079.96</v>
      </c>
      <c r="GN37" s="3">
        <f t="shared" si="47"/>
        <v>0</v>
      </c>
      <c r="GO37" s="3">
        <f t="shared" si="48"/>
        <v>0</v>
      </c>
      <c r="GP37" s="3">
        <f t="shared" si="49"/>
        <v>0</v>
      </c>
      <c r="GR37" s="3">
        <v>1</v>
      </c>
      <c r="GS37" s="3">
        <v>1</v>
      </c>
      <c r="GT37" s="3">
        <v>0</v>
      </c>
      <c r="GU37" s="3" t="s">
        <v>3</v>
      </c>
      <c r="GV37" s="3">
        <f t="shared" si="50"/>
        <v>0</v>
      </c>
      <c r="GW37" s="3">
        <v>1</v>
      </c>
      <c r="GX37" s="3">
        <f t="shared" si="51"/>
        <v>0</v>
      </c>
      <c r="HA37" s="3">
        <v>0</v>
      </c>
      <c r="HB37" s="3">
        <v>0</v>
      </c>
      <c r="HC37" s="3">
        <f t="shared" si="52"/>
        <v>0</v>
      </c>
      <c r="HE37" s="3" t="s">
        <v>45</v>
      </c>
      <c r="HF37" s="3" t="s">
        <v>46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/>
      <c r="D38" s="2"/>
      <c r="E38" s="2" t="s">
        <v>50</v>
      </c>
      <c r="F38" s="2" t="s">
        <v>51</v>
      </c>
      <c r="G38" s="2" t="s">
        <v>52</v>
      </c>
      <c r="H38" s="2" t="s">
        <v>41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8"/>
        <v>64350.39</v>
      </c>
      <c r="P38" s="2">
        <f t="shared" si="29"/>
        <v>64350.39</v>
      </c>
      <c r="Q38" s="2">
        <f t="shared" si="53"/>
        <v>0</v>
      </c>
      <c r="R38" s="2">
        <f t="shared" si="54"/>
        <v>0</v>
      </c>
      <c r="S38" s="2">
        <f t="shared" si="30"/>
        <v>0</v>
      </c>
      <c r="T38" s="2">
        <f t="shared" si="31"/>
        <v>0</v>
      </c>
      <c r="U38" s="2">
        <f t="shared" si="32"/>
        <v>0</v>
      </c>
      <c r="V38" s="2">
        <f t="shared" si="33"/>
        <v>0</v>
      </c>
      <c r="W38" s="2">
        <f t="shared" si="34"/>
        <v>0</v>
      </c>
      <c r="X38" s="2">
        <f t="shared" si="55"/>
        <v>0</v>
      </c>
      <c r="Y38" s="2">
        <f t="shared" si="56"/>
        <v>0</v>
      </c>
      <c r="Z38" s="2"/>
      <c r="AA38" s="2">
        <v>56661434</v>
      </c>
      <c r="AB38" s="2">
        <f t="shared" si="35"/>
        <v>64350.39</v>
      </c>
      <c r="AC38" s="2">
        <f t="shared" si="57"/>
        <v>64350.39</v>
      </c>
      <c r="AD38" s="2">
        <f t="shared" si="58"/>
        <v>0</v>
      </c>
      <c r="AE38" s="2">
        <f t="shared" si="59"/>
        <v>0</v>
      </c>
      <c r="AF38" s="2">
        <f t="shared" si="60"/>
        <v>0</v>
      </c>
      <c r="AG38" s="2">
        <f t="shared" si="36"/>
        <v>0</v>
      </c>
      <c r="AH38" s="2">
        <f t="shared" si="61"/>
        <v>0</v>
      </c>
      <c r="AI38" s="2">
        <f t="shared" si="62"/>
        <v>0</v>
      </c>
      <c r="AJ38" s="2">
        <f t="shared" si="37"/>
        <v>0</v>
      </c>
      <c r="AK38" s="2">
        <v>64350.39</v>
      </c>
      <c r="AL38" s="2">
        <v>64350.39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51</v>
      </c>
      <c r="BK38" s="2"/>
      <c r="BL38" s="2"/>
      <c r="BM38" s="2">
        <v>400007</v>
      </c>
      <c r="BN38" s="2">
        <v>0</v>
      </c>
      <c r="BO38" s="2" t="s">
        <v>3</v>
      </c>
      <c r="BP38" s="2">
        <v>0</v>
      </c>
      <c r="BQ38" s="2">
        <v>214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0</v>
      </c>
      <c r="CA38" s="2">
        <v>0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8"/>
        <v>64350.39</v>
      </c>
      <c r="CQ38" s="2">
        <f t="shared" si="39"/>
        <v>64350.39</v>
      </c>
      <c r="CR38" s="2">
        <f t="shared" si="63"/>
        <v>0</v>
      </c>
      <c r="CS38" s="2">
        <f t="shared" si="64"/>
        <v>0</v>
      </c>
      <c r="CT38" s="2">
        <f t="shared" si="40"/>
        <v>0</v>
      </c>
      <c r="CU38" s="2">
        <f t="shared" si="41"/>
        <v>0</v>
      </c>
      <c r="CV38" s="2">
        <f t="shared" si="42"/>
        <v>0</v>
      </c>
      <c r="CW38" s="2">
        <f t="shared" si="43"/>
        <v>0</v>
      </c>
      <c r="CX38" s="2">
        <f t="shared" si="44"/>
        <v>0</v>
      </c>
      <c r="CY38" s="2">
        <f t="shared" si="65"/>
        <v>0</v>
      </c>
      <c r="CZ38" s="2">
        <f t="shared" si="66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41</v>
      </c>
      <c r="DW38" s="2" t="s">
        <v>41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56938434</v>
      </c>
      <c r="EF38" s="2">
        <v>214</v>
      </c>
      <c r="EG38" s="2" t="s">
        <v>42</v>
      </c>
      <c r="EH38" s="2">
        <v>0</v>
      </c>
      <c r="EI38" s="2" t="s">
        <v>3</v>
      </c>
      <c r="EJ38" s="2">
        <v>3</v>
      </c>
      <c r="EK38" s="2">
        <v>400007</v>
      </c>
      <c r="EL38" s="2" t="s">
        <v>42</v>
      </c>
      <c r="EM38" s="2" t="s">
        <v>43</v>
      </c>
      <c r="EN38" s="2"/>
      <c r="EO38" s="2" t="s">
        <v>3</v>
      </c>
      <c r="EP38" s="2"/>
      <c r="EQ38" s="2">
        <v>131088</v>
      </c>
      <c r="ER38" s="2">
        <v>0</v>
      </c>
      <c r="ES38" s="2">
        <v>64350.39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 t="shared" si="67"/>
        <v>64350.39</v>
      </c>
      <c r="FS38" s="2">
        <v>0</v>
      </c>
      <c r="FT38" s="2"/>
      <c r="FU38" s="2"/>
      <c r="FV38" s="2"/>
      <c r="FW38" s="2"/>
      <c r="FX38" s="2">
        <v>0</v>
      </c>
      <c r="FY38" s="2">
        <v>0</v>
      </c>
      <c r="FZ38" s="2"/>
      <c r="GA38" s="2" t="s">
        <v>53</v>
      </c>
      <c r="GB38" s="2"/>
      <c r="GC38" s="2"/>
      <c r="GD38" s="2">
        <v>1</v>
      </c>
      <c r="GE38" s="2"/>
      <c r="GF38" s="2">
        <v>125658678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45"/>
        <v>0</v>
      </c>
      <c r="GM38" s="2">
        <f t="shared" si="46"/>
        <v>64350.39</v>
      </c>
      <c r="GN38" s="2">
        <f t="shared" si="47"/>
        <v>0</v>
      </c>
      <c r="GO38" s="2">
        <f t="shared" si="48"/>
        <v>0</v>
      </c>
      <c r="GP38" s="2">
        <f t="shared" si="49"/>
        <v>0</v>
      </c>
      <c r="GQ38" s="2"/>
      <c r="GR38" s="2">
        <v>1</v>
      </c>
      <c r="GS38" s="2">
        <v>2</v>
      </c>
      <c r="GT38" s="2">
        <v>0</v>
      </c>
      <c r="GU38" s="2" t="s">
        <v>3</v>
      </c>
      <c r="GV38" s="2">
        <f t="shared" si="50"/>
        <v>0</v>
      </c>
      <c r="GW38" s="2">
        <v>1</v>
      </c>
      <c r="GX38" s="2">
        <f t="shared" si="51"/>
        <v>0</v>
      </c>
      <c r="GY38" s="2"/>
      <c r="GZ38" s="2"/>
      <c r="HA38" s="2">
        <v>0</v>
      </c>
      <c r="HB38" s="2">
        <v>0</v>
      </c>
      <c r="HC38" s="2">
        <f t="shared" si="52"/>
        <v>0</v>
      </c>
      <c r="HD38" s="2"/>
      <c r="HE38" s="2" t="s">
        <v>45</v>
      </c>
      <c r="HF38" s="2" t="s">
        <v>46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E39" s="3" t="s">
        <v>50</v>
      </c>
      <c r="F39" s="3" t="s">
        <v>51</v>
      </c>
      <c r="G39" s="3" t="s">
        <v>52</v>
      </c>
      <c r="H39" s="3" t="s">
        <v>41</v>
      </c>
      <c r="I39" s="3">
        <v>1</v>
      </c>
      <c r="J39" s="3">
        <v>0</v>
      </c>
      <c r="K39" s="3">
        <v>1</v>
      </c>
      <c r="O39" s="3">
        <f t="shared" si="28"/>
        <v>487132.45</v>
      </c>
      <c r="P39" s="3">
        <f t="shared" si="29"/>
        <v>487132.45</v>
      </c>
      <c r="Q39" s="3">
        <f t="shared" si="53"/>
        <v>0</v>
      </c>
      <c r="R39" s="3">
        <f t="shared" si="54"/>
        <v>0</v>
      </c>
      <c r="S39" s="3">
        <f t="shared" si="30"/>
        <v>0</v>
      </c>
      <c r="T39" s="3">
        <f t="shared" si="31"/>
        <v>0</v>
      </c>
      <c r="U39" s="3">
        <f t="shared" si="32"/>
        <v>0</v>
      </c>
      <c r="V39" s="3">
        <f t="shared" si="33"/>
        <v>0</v>
      </c>
      <c r="W39" s="3">
        <f t="shared" si="34"/>
        <v>0</v>
      </c>
      <c r="X39" s="3">
        <f t="shared" si="55"/>
        <v>0</v>
      </c>
      <c r="Y39" s="3">
        <f t="shared" si="56"/>
        <v>0</v>
      </c>
      <c r="AA39" s="3">
        <v>56661436</v>
      </c>
      <c r="AB39" s="3">
        <f t="shared" si="35"/>
        <v>64350.39</v>
      </c>
      <c r="AC39" s="3">
        <f t="shared" si="57"/>
        <v>64350.39</v>
      </c>
      <c r="AD39" s="3">
        <f t="shared" si="58"/>
        <v>0</v>
      </c>
      <c r="AE39" s="3">
        <f t="shared" si="59"/>
        <v>0</v>
      </c>
      <c r="AF39" s="3">
        <f t="shared" si="60"/>
        <v>0</v>
      </c>
      <c r="AG39" s="3">
        <f t="shared" si="36"/>
        <v>0</v>
      </c>
      <c r="AH39" s="3">
        <f t="shared" si="61"/>
        <v>0</v>
      </c>
      <c r="AI39" s="3">
        <f t="shared" si="62"/>
        <v>0</v>
      </c>
      <c r="AJ39" s="3">
        <f t="shared" si="37"/>
        <v>0</v>
      </c>
      <c r="AK39" s="3">
        <v>64350.39</v>
      </c>
      <c r="AL39" s="3">
        <v>64350.39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1</v>
      </c>
      <c r="AW39" s="3">
        <v>1</v>
      </c>
      <c r="AZ39" s="3">
        <v>1</v>
      </c>
      <c r="BA39" s="3">
        <v>1</v>
      </c>
      <c r="BB39" s="3">
        <v>1</v>
      </c>
      <c r="BC39" s="3">
        <v>7.57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3</v>
      </c>
      <c r="BJ39" s="3" t="s">
        <v>51</v>
      </c>
      <c r="BM39" s="3">
        <v>400007</v>
      </c>
      <c r="BN39" s="3">
        <v>0</v>
      </c>
      <c r="BO39" s="3" t="s">
        <v>3</v>
      </c>
      <c r="BP39" s="3">
        <v>0</v>
      </c>
      <c r="BQ39" s="3">
        <v>214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0</v>
      </c>
      <c r="CA39" s="3">
        <v>0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38"/>
        <v>487132.45</v>
      </c>
      <c r="CQ39" s="3">
        <f t="shared" si="39"/>
        <v>487132.45</v>
      </c>
      <c r="CR39" s="3">
        <f t="shared" si="63"/>
        <v>0</v>
      </c>
      <c r="CS39" s="3">
        <f t="shared" si="64"/>
        <v>0</v>
      </c>
      <c r="CT39" s="3">
        <f t="shared" si="40"/>
        <v>0</v>
      </c>
      <c r="CU39" s="3">
        <f t="shared" si="41"/>
        <v>0</v>
      </c>
      <c r="CV39" s="3">
        <f t="shared" si="42"/>
        <v>0</v>
      </c>
      <c r="CW39" s="3">
        <f t="shared" si="43"/>
        <v>0</v>
      </c>
      <c r="CX39" s="3">
        <f t="shared" si="44"/>
        <v>0</v>
      </c>
      <c r="CY39" s="3">
        <f t="shared" si="65"/>
        <v>0</v>
      </c>
      <c r="CZ39" s="3">
        <f t="shared" si="66"/>
        <v>0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41</v>
      </c>
      <c r="DW39" s="3" t="s">
        <v>41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56938434</v>
      </c>
      <c r="EF39" s="3">
        <v>214</v>
      </c>
      <c r="EG39" s="3" t="s">
        <v>42</v>
      </c>
      <c r="EH39" s="3">
        <v>0</v>
      </c>
      <c r="EI39" s="3" t="s">
        <v>3</v>
      </c>
      <c r="EJ39" s="3">
        <v>3</v>
      </c>
      <c r="EK39" s="3">
        <v>400007</v>
      </c>
      <c r="EL39" s="3" t="s">
        <v>42</v>
      </c>
      <c r="EM39" s="3" t="s">
        <v>43</v>
      </c>
      <c r="EO39" s="3" t="s">
        <v>3</v>
      </c>
      <c r="EQ39" s="3">
        <v>131088</v>
      </c>
      <c r="ER39" s="3">
        <v>0</v>
      </c>
      <c r="ES39" s="3">
        <v>64350.39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5</v>
      </c>
      <c r="FC39" s="3">
        <v>1</v>
      </c>
      <c r="FD39" s="3">
        <v>18</v>
      </c>
      <c r="FF39" s="3">
        <v>570150</v>
      </c>
      <c r="FQ39" s="3">
        <v>0</v>
      </c>
      <c r="FR39" s="3">
        <f t="shared" si="67"/>
        <v>487132.45</v>
      </c>
      <c r="FS39" s="3">
        <v>0</v>
      </c>
      <c r="FX39" s="3">
        <v>0</v>
      </c>
      <c r="FY39" s="3">
        <v>0</v>
      </c>
      <c r="GA39" s="3" t="s">
        <v>53</v>
      </c>
      <c r="GD39" s="3">
        <v>1</v>
      </c>
      <c r="GF39" s="3">
        <v>125658678</v>
      </c>
      <c r="GG39" s="3">
        <v>2</v>
      </c>
      <c r="GH39" s="3">
        <v>3</v>
      </c>
      <c r="GI39" s="3">
        <v>3</v>
      </c>
      <c r="GJ39" s="3">
        <v>0</v>
      </c>
      <c r="GK39" s="3">
        <v>0</v>
      </c>
      <c r="GL39" s="3">
        <f t="shared" si="45"/>
        <v>0</v>
      </c>
      <c r="GM39" s="3">
        <f t="shared" si="46"/>
        <v>487132.45</v>
      </c>
      <c r="GN39" s="3">
        <f t="shared" si="47"/>
        <v>0</v>
      </c>
      <c r="GO39" s="3">
        <f t="shared" si="48"/>
        <v>0</v>
      </c>
      <c r="GP39" s="3">
        <f t="shared" si="49"/>
        <v>0</v>
      </c>
      <c r="GR39" s="3">
        <v>1</v>
      </c>
      <c r="GS39" s="3">
        <v>1</v>
      </c>
      <c r="GT39" s="3">
        <v>0</v>
      </c>
      <c r="GU39" s="3" t="s">
        <v>3</v>
      </c>
      <c r="GV39" s="3">
        <f t="shared" si="50"/>
        <v>0</v>
      </c>
      <c r="GW39" s="3">
        <v>1</v>
      </c>
      <c r="GX39" s="3">
        <f t="shared" si="51"/>
        <v>0</v>
      </c>
      <c r="HA39" s="3">
        <v>0</v>
      </c>
      <c r="HB39" s="3">
        <v>0</v>
      </c>
      <c r="HC39" s="3">
        <f t="shared" si="52"/>
        <v>0</v>
      </c>
      <c r="HE39" s="3" t="s">
        <v>45</v>
      </c>
      <c r="HF39" s="3" t="s">
        <v>46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54</v>
      </c>
      <c r="F40" s="2" t="s">
        <v>55</v>
      </c>
      <c r="G40" s="2" t="s">
        <v>56</v>
      </c>
      <c r="H40" s="2" t="s">
        <v>41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8"/>
        <v>59491.519999999997</v>
      </c>
      <c r="P40" s="2">
        <f t="shared" si="29"/>
        <v>59491.519999999997</v>
      </c>
      <c r="Q40" s="2">
        <f t="shared" si="53"/>
        <v>0</v>
      </c>
      <c r="R40" s="2">
        <f t="shared" si="54"/>
        <v>0</v>
      </c>
      <c r="S40" s="2">
        <f t="shared" si="30"/>
        <v>0</v>
      </c>
      <c r="T40" s="2">
        <f t="shared" si="31"/>
        <v>0</v>
      </c>
      <c r="U40" s="2">
        <f t="shared" si="32"/>
        <v>0</v>
      </c>
      <c r="V40" s="2">
        <f t="shared" si="33"/>
        <v>0</v>
      </c>
      <c r="W40" s="2">
        <f t="shared" si="34"/>
        <v>0</v>
      </c>
      <c r="X40" s="2">
        <f t="shared" si="55"/>
        <v>0</v>
      </c>
      <c r="Y40" s="2">
        <f t="shared" si="56"/>
        <v>0</v>
      </c>
      <c r="Z40" s="2"/>
      <c r="AA40" s="2">
        <v>56661434</v>
      </c>
      <c r="AB40" s="2">
        <f t="shared" si="35"/>
        <v>59491.519999999997</v>
      </c>
      <c r="AC40" s="2">
        <f t="shared" si="57"/>
        <v>59491.519999999997</v>
      </c>
      <c r="AD40" s="2">
        <f t="shared" si="58"/>
        <v>0</v>
      </c>
      <c r="AE40" s="2">
        <f t="shared" si="59"/>
        <v>0</v>
      </c>
      <c r="AF40" s="2">
        <f t="shared" si="60"/>
        <v>0</v>
      </c>
      <c r="AG40" s="2">
        <f t="shared" si="36"/>
        <v>0</v>
      </c>
      <c r="AH40" s="2">
        <f t="shared" si="61"/>
        <v>0</v>
      </c>
      <c r="AI40" s="2">
        <f t="shared" si="62"/>
        <v>0</v>
      </c>
      <c r="AJ40" s="2">
        <f t="shared" si="37"/>
        <v>0</v>
      </c>
      <c r="AK40" s="2">
        <v>59491.520000000004</v>
      </c>
      <c r="AL40" s="2">
        <v>59491.520000000004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3</v>
      </c>
      <c r="BJ40" s="2" t="s">
        <v>55</v>
      </c>
      <c r="BK40" s="2"/>
      <c r="BL40" s="2"/>
      <c r="BM40" s="2">
        <v>400007</v>
      </c>
      <c r="BN40" s="2">
        <v>0</v>
      </c>
      <c r="BO40" s="2" t="s">
        <v>3</v>
      </c>
      <c r="BP40" s="2">
        <v>0</v>
      </c>
      <c r="BQ40" s="2">
        <v>214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8"/>
        <v>59491.519999999997</v>
      </c>
      <c r="CQ40" s="2">
        <f t="shared" si="39"/>
        <v>59491.519999999997</v>
      </c>
      <c r="CR40" s="2">
        <f t="shared" si="63"/>
        <v>0</v>
      </c>
      <c r="CS40" s="2">
        <f t="shared" si="64"/>
        <v>0</v>
      </c>
      <c r="CT40" s="2">
        <f t="shared" si="40"/>
        <v>0</v>
      </c>
      <c r="CU40" s="2">
        <f t="shared" si="41"/>
        <v>0</v>
      </c>
      <c r="CV40" s="2">
        <f t="shared" si="42"/>
        <v>0</v>
      </c>
      <c r="CW40" s="2">
        <f t="shared" si="43"/>
        <v>0</v>
      </c>
      <c r="CX40" s="2">
        <f t="shared" si="44"/>
        <v>0</v>
      </c>
      <c r="CY40" s="2">
        <f t="shared" si="65"/>
        <v>0</v>
      </c>
      <c r="CZ40" s="2">
        <f t="shared" si="66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41</v>
      </c>
      <c r="DW40" s="2" t="s">
        <v>41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56938434</v>
      </c>
      <c r="EF40" s="2">
        <v>214</v>
      </c>
      <c r="EG40" s="2" t="s">
        <v>42</v>
      </c>
      <c r="EH40" s="2">
        <v>0</v>
      </c>
      <c r="EI40" s="2" t="s">
        <v>3</v>
      </c>
      <c r="EJ40" s="2">
        <v>3</v>
      </c>
      <c r="EK40" s="2">
        <v>400007</v>
      </c>
      <c r="EL40" s="2" t="s">
        <v>42</v>
      </c>
      <c r="EM40" s="2" t="s">
        <v>43</v>
      </c>
      <c r="EN40" s="2"/>
      <c r="EO40" s="2" t="s">
        <v>3</v>
      </c>
      <c r="EP40" s="2"/>
      <c r="EQ40" s="2">
        <v>131088</v>
      </c>
      <c r="ER40" s="2">
        <v>0</v>
      </c>
      <c r="ES40" s="2">
        <v>59491.520000000004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f t="shared" si="67"/>
        <v>59491.519999999997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57</v>
      </c>
      <c r="GB40" s="2"/>
      <c r="GC40" s="2"/>
      <c r="GD40" s="2">
        <v>1</v>
      </c>
      <c r="GE40" s="2"/>
      <c r="GF40" s="2">
        <v>-585811463</v>
      </c>
      <c r="GG40" s="2">
        <v>2</v>
      </c>
      <c r="GH40" s="2">
        <v>4</v>
      </c>
      <c r="GI40" s="2">
        <v>-2</v>
      </c>
      <c r="GJ40" s="2">
        <v>0</v>
      </c>
      <c r="GK40" s="2">
        <v>0</v>
      </c>
      <c r="GL40" s="2">
        <f t="shared" si="45"/>
        <v>0</v>
      </c>
      <c r="GM40" s="2">
        <f t="shared" si="46"/>
        <v>59491.519999999997</v>
      </c>
      <c r="GN40" s="2">
        <f t="shared" si="47"/>
        <v>0</v>
      </c>
      <c r="GO40" s="2">
        <f t="shared" si="48"/>
        <v>0</v>
      </c>
      <c r="GP40" s="2">
        <f t="shared" si="49"/>
        <v>0</v>
      </c>
      <c r="GQ40" s="2"/>
      <c r="GR40" s="2">
        <v>1</v>
      </c>
      <c r="GS40" s="2">
        <v>2</v>
      </c>
      <c r="GT40" s="2">
        <v>0</v>
      </c>
      <c r="GU40" s="2" t="s">
        <v>3</v>
      </c>
      <c r="GV40" s="2">
        <f t="shared" si="50"/>
        <v>0</v>
      </c>
      <c r="GW40" s="2">
        <v>1</v>
      </c>
      <c r="GX40" s="2">
        <f t="shared" si="51"/>
        <v>0</v>
      </c>
      <c r="GY40" s="2"/>
      <c r="GZ40" s="2"/>
      <c r="HA40" s="2">
        <v>0</v>
      </c>
      <c r="HB40" s="2">
        <v>0</v>
      </c>
      <c r="HC40" s="2">
        <f t="shared" si="52"/>
        <v>0</v>
      </c>
      <c r="HD40" s="2"/>
      <c r="HE40" s="2" t="s">
        <v>45</v>
      </c>
      <c r="HF40" s="2" t="s">
        <v>46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E41" s="3" t="s">
        <v>54</v>
      </c>
      <c r="F41" s="3" t="s">
        <v>55</v>
      </c>
      <c r="G41" s="3" t="s">
        <v>56</v>
      </c>
      <c r="H41" s="3" t="s">
        <v>41</v>
      </c>
      <c r="I41" s="3">
        <v>1</v>
      </c>
      <c r="J41" s="3">
        <v>0</v>
      </c>
      <c r="K41" s="3">
        <v>1</v>
      </c>
      <c r="O41" s="3">
        <f t="shared" si="28"/>
        <v>450350.81</v>
      </c>
      <c r="P41" s="3">
        <f t="shared" si="29"/>
        <v>450350.81</v>
      </c>
      <c r="Q41" s="3">
        <f t="shared" si="53"/>
        <v>0</v>
      </c>
      <c r="R41" s="3">
        <f t="shared" si="54"/>
        <v>0</v>
      </c>
      <c r="S41" s="3">
        <f t="shared" si="30"/>
        <v>0</v>
      </c>
      <c r="T41" s="3">
        <f t="shared" si="31"/>
        <v>0</v>
      </c>
      <c r="U41" s="3">
        <f t="shared" si="32"/>
        <v>0</v>
      </c>
      <c r="V41" s="3">
        <f t="shared" si="33"/>
        <v>0</v>
      </c>
      <c r="W41" s="3">
        <f t="shared" si="34"/>
        <v>0</v>
      </c>
      <c r="X41" s="3">
        <f t="shared" si="55"/>
        <v>0</v>
      </c>
      <c r="Y41" s="3">
        <f t="shared" si="56"/>
        <v>0</v>
      </c>
      <c r="AA41" s="3">
        <v>56661436</v>
      </c>
      <c r="AB41" s="3">
        <f t="shared" si="35"/>
        <v>59491.519999999997</v>
      </c>
      <c r="AC41" s="3">
        <f t="shared" si="57"/>
        <v>59491.519999999997</v>
      </c>
      <c r="AD41" s="3">
        <f t="shared" si="58"/>
        <v>0</v>
      </c>
      <c r="AE41" s="3">
        <f t="shared" si="59"/>
        <v>0</v>
      </c>
      <c r="AF41" s="3">
        <f t="shared" si="60"/>
        <v>0</v>
      </c>
      <c r="AG41" s="3">
        <f t="shared" si="36"/>
        <v>0</v>
      </c>
      <c r="AH41" s="3">
        <f t="shared" si="61"/>
        <v>0</v>
      </c>
      <c r="AI41" s="3">
        <f t="shared" si="62"/>
        <v>0</v>
      </c>
      <c r="AJ41" s="3">
        <f t="shared" si="37"/>
        <v>0</v>
      </c>
      <c r="AK41" s="3">
        <v>59491.520000000004</v>
      </c>
      <c r="AL41" s="3">
        <v>59491.520000000004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1</v>
      </c>
      <c r="AW41" s="3">
        <v>1</v>
      </c>
      <c r="AZ41" s="3">
        <v>1</v>
      </c>
      <c r="BA41" s="3">
        <v>1</v>
      </c>
      <c r="BB41" s="3">
        <v>1</v>
      </c>
      <c r="BC41" s="3">
        <v>7.57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3</v>
      </c>
      <c r="BI41" s="3">
        <v>3</v>
      </c>
      <c r="BJ41" s="3" t="s">
        <v>55</v>
      </c>
      <c r="BM41" s="3">
        <v>400007</v>
      </c>
      <c r="BN41" s="3">
        <v>0</v>
      </c>
      <c r="BO41" s="3" t="s">
        <v>3</v>
      </c>
      <c r="BP41" s="3">
        <v>0</v>
      </c>
      <c r="BQ41" s="3">
        <v>214</v>
      </c>
      <c r="BR41" s="3">
        <v>0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0</v>
      </c>
      <c r="CA41" s="3">
        <v>0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</v>
      </c>
      <c r="CO41" s="3">
        <v>0</v>
      </c>
      <c r="CP41" s="3">
        <f t="shared" si="38"/>
        <v>450350.81</v>
      </c>
      <c r="CQ41" s="3">
        <f t="shared" si="39"/>
        <v>450350.81</v>
      </c>
      <c r="CR41" s="3">
        <f t="shared" si="63"/>
        <v>0</v>
      </c>
      <c r="CS41" s="3">
        <f t="shared" si="64"/>
        <v>0</v>
      </c>
      <c r="CT41" s="3">
        <f t="shared" si="40"/>
        <v>0</v>
      </c>
      <c r="CU41" s="3">
        <f t="shared" si="41"/>
        <v>0</v>
      </c>
      <c r="CV41" s="3">
        <f t="shared" si="42"/>
        <v>0</v>
      </c>
      <c r="CW41" s="3">
        <f t="shared" si="43"/>
        <v>0</v>
      </c>
      <c r="CX41" s="3">
        <f t="shared" si="44"/>
        <v>0</v>
      </c>
      <c r="CY41" s="3">
        <f t="shared" si="65"/>
        <v>0</v>
      </c>
      <c r="CZ41" s="3">
        <f t="shared" si="66"/>
        <v>0</v>
      </c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3</v>
      </c>
      <c r="DI41" s="3" t="s">
        <v>3</v>
      </c>
      <c r="DJ41" s="3" t="s">
        <v>3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41</v>
      </c>
      <c r="DW41" s="3" t="s">
        <v>41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56938434</v>
      </c>
      <c r="EF41" s="3">
        <v>214</v>
      </c>
      <c r="EG41" s="3" t="s">
        <v>42</v>
      </c>
      <c r="EH41" s="3">
        <v>0</v>
      </c>
      <c r="EI41" s="3" t="s">
        <v>3</v>
      </c>
      <c r="EJ41" s="3">
        <v>3</v>
      </c>
      <c r="EK41" s="3">
        <v>400007</v>
      </c>
      <c r="EL41" s="3" t="s">
        <v>42</v>
      </c>
      <c r="EM41" s="3" t="s">
        <v>43</v>
      </c>
      <c r="EO41" s="3" t="s">
        <v>3</v>
      </c>
      <c r="EQ41" s="3">
        <v>131088</v>
      </c>
      <c r="ER41" s="3">
        <v>0</v>
      </c>
      <c r="ES41" s="3">
        <v>59491.520000000004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5</v>
      </c>
      <c r="FC41" s="3">
        <v>1</v>
      </c>
      <c r="FD41" s="3">
        <v>18</v>
      </c>
      <c r="FF41" s="3">
        <v>527100</v>
      </c>
      <c r="FQ41" s="3">
        <v>0</v>
      </c>
      <c r="FR41" s="3">
        <f t="shared" si="67"/>
        <v>450350.81</v>
      </c>
      <c r="FS41" s="3">
        <v>0</v>
      </c>
      <c r="FX41" s="3">
        <v>0</v>
      </c>
      <c r="FY41" s="3">
        <v>0</v>
      </c>
      <c r="GA41" s="3" t="s">
        <v>57</v>
      </c>
      <c r="GD41" s="3">
        <v>1</v>
      </c>
      <c r="GF41" s="3">
        <v>-585811463</v>
      </c>
      <c r="GG41" s="3">
        <v>2</v>
      </c>
      <c r="GH41" s="3">
        <v>3</v>
      </c>
      <c r="GI41" s="3">
        <v>3</v>
      </c>
      <c r="GJ41" s="3">
        <v>0</v>
      </c>
      <c r="GK41" s="3">
        <v>0</v>
      </c>
      <c r="GL41" s="3">
        <f t="shared" si="45"/>
        <v>0</v>
      </c>
      <c r="GM41" s="3">
        <f t="shared" si="46"/>
        <v>450350.81</v>
      </c>
      <c r="GN41" s="3">
        <f t="shared" si="47"/>
        <v>0</v>
      </c>
      <c r="GO41" s="3">
        <f t="shared" si="48"/>
        <v>0</v>
      </c>
      <c r="GP41" s="3">
        <f t="shared" si="49"/>
        <v>0</v>
      </c>
      <c r="GR41" s="3">
        <v>1</v>
      </c>
      <c r="GS41" s="3">
        <v>1</v>
      </c>
      <c r="GT41" s="3">
        <v>0</v>
      </c>
      <c r="GU41" s="3" t="s">
        <v>3</v>
      </c>
      <c r="GV41" s="3">
        <f t="shared" si="50"/>
        <v>0</v>
      </c>
      <c r="GW41" s="3">
        <v>1</v>
      </c>
      <c r="GX41" s="3">
        <f t="shared" si="51"/>
        <v>0</v>
      </c>
      <c r="HA41" s="3">
        <v>0</v>
      </c>
      <c r="HB41" s="3">
        <v>0</v>
      </c>
      <c r="HC41" s="3">
        <f t="shared" si="52"/>
        <v>0</v>
      </c>
      <c r="HE41" s="3" t="s">
        <v>45</v>
      </c>
      <c r="HF41" s="3" t="s">
        <v>46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58</v>
      </c>
      <c r="F42" s="2" t="s">
        <v>59</v>
      </c>
      <c r="G42" s="2" t="s">
        <v>60</v>
      </c>
      <c r="H42" s="2" t="s">
        <v>41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8"/>
        <v>143952.88</v>
      </c>
      <c r="P42" s="2">
        <f t="shared" si="29"/>
        <v>143952.88</v>
      </c>
      <c r="Q42" s="2">
        <f t="shared" si="53"/>
        <v>0</v>
      </c>
      <c r="R42" s="2">
        <f t="shared" si="54"/>
        <v>0</v>
      </c>
      <c r="S42" s="2">
        <f t="shared" si="30"/>
        <v>0</v>
      </c>
      <c r="T42" s="2">
        <f t="shared" si="31"/>
        <v>0</v>
      </c>
      <c r="U42" s="2">
        <f t="shared" si="32"/>
        <v>0</v>
      </c>
      <c r="V42" s="2">
        <f t="shared" si="33"/>
        <v>0</v>
      </c>
      <c r="W42" s="2">
        <f t="shared" si="34"/>
        <v>0</v>
      </c>
      <c r="X42" s="2">
        <f t="shared" si="55"/>
        <v>0</v>
      </c>
      <c r="Y42" s="2">
        <f t="shared" si="56"/>
        <v>0</v>
      </c>
      <c r="Z42" s="2"/>
      <c r="AA42" s="2">
        <v>56661434</v>
      </c>
      <c r="AB42" s="2">
        <f t="shared" si="35"/>
        <v>143952.88</v>
      </c>
      <c r="AC42" s="2">
        <f t="shared" si="57"/>
        <v>143952.88</v>
      </c>
      <c r="AD42" s="2">
        <f t="shared" si="58"/>
        <v>0</v>
      </c>
      <c r="AE42" s="2">
        <f t="shared" si="59"/>
        <v>0</v>
      </c>
      <c r="AF42" s="2">
        <f t="shared" si="60"/>
        <v>0</v>
      </c>
      <c r="AG42" s="2">
        <f t="shared" si="36"/>
        <v>0</v>
      </c>
      <c r="AH42" s="2">
        <f t="shared" si="61"/>
        <v>0</v>
      </c>
      <c r="AI42" s="2">
        <f t="shared" si="62"/>
        <v>0</v>
      </c>
      <c r="AJ42" s="2">
        <f t="shared" si="37"/>
        <v>0</v>
      </c>
      <c r="AK42" s="2">
        <v>143952.88</v>
      </c>
      <c r="AL42" s="2">
        <v>143952.88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59</v>
      </c>
      <c r="BK42" s="2"/>
      <c r="BL42" s="2"/>
      <c r="BM42" s="2">
        <v>400007</v>
      </c>
      <c r="BN42" s="2">
        <v>0</v>
      </c>
      <c r="BO42" s="2" t="s">
        <v>3</v>
      </c>
      <c r="BP42" s="2">
        <v>0</v>
      </c>
      <c r="BQ42" s="2">
        <v>214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8"/>
        <v>143952.88</v>
      </c>
      <c r="CQ42" s="2">
        <f t="shared" si="39"/>
        <v>143952.88</v>
      </c>
      <c r="CR42" s="2">
        <f t="shared" si="63"/>
        <v>0</v>
      </c>
      <c r="CS42" s="2">
        <f t="shared" si="64"/>
        <v>0</v>
      </c>
      <c r="CT42" s="2">
        <f t="shared" si="40"/>
        <v>0</v>
      </c>
      <c r="CU42" s="2">
        <f t="shared" si="41"/>
        <v>0</v>
      </c>
      <c r="CV42" s="2">
        <f t="shared" si="42"/>
        <v>0</v>
      </c>
      <c r="CW42" s="2">
        <f t="shared" si="43"/>
        <v>0</v>
      </c>
      <c r="CX42" s="2">
        <f t="shared" si="44"/>
        <v>0</v>
      </c>
      <c r="CY42" s="2">
        <f t="shared" si="65"/>
        <v>0</v>
      </c>
      <c r="CZ42" s="2">
        <f t="shared" si="66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41</v>
      </c>
      <c r="DW42" s="2" t="s">
        <v>41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56938434</v>
      </c>
      <c r="EF42" s="2">
        <v>214</v>
      </c>
      <c r="EG42" s="2" t="s">
        <v>42</v>
      </c>
      <c r="EH42" s="2">
        <v>0</v>
      </c>
      <c r="EI42" s="2" t="s">
        <v>3</v>
      </c>
      <c r="EJ42" s="2">
        <v>3</v>
      </c>
      <c r="EK42" s="2">
        <v>400007</v>
      </c>
      <c r="EL42" s="2" t="s">
        <v>42</v>
      </c>
      <c r="EM42" s="2" t="s">
        <v>43</v>
      </c>
      <c r="EN42" s="2"/>
      <c r="EO42" s="2" t="s">
        <v>3</v>
      </c>
      <c r="EP42" s="2"/>
      <c r="EQ42" s="2">
        <v>131088</v>
      </c>
      <c r="ER42" s="2">
        <v>0</v>
      </c>
      <c r="ES42" s="2">
        <v>143952.88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 t="shared" si="67"/>
        <v>143952.88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61</v>
      </c>
      <c r="GB42" s="2"/>
      <c r="GC42" s="2"/>
      <c r="GD42" s="2">
        <v>1</v>
      </c>
      <c r="GE42" s="2"/>
      <c r="GF42" s="2">
        <v>1510004595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45"/>
        <v>0</v>
      </c>
      <c r="GM42" s="2">
        <f t="shared" si="46"/>
        <v>143952.88</v>
      </c>
      <c r="GN42" s="2">
        <f t="shared" si="47"/>
        <v>0</v>
      </c>
      <c r="GO42" s="2">
        <f t="shared" si="48"/>
        <v>0</v>
      </c>
      <c r="GP42" s="2">
        <f t="shared" si="49"/>
        <v>0</v>
      </c>
      <c r="GQ42" s="2"/>
      <c r="GR42" s="2">
        <v>1</v>
      </c>
      <c r="GS42" s="2">
        <v>2</v>
      </c>
      <c r="GT42" s="2">
        <v>0</v>
      </c>
      <c r="GU42" s="2" t="s">
        <v>3</v>
      </c>
      <c r="GV42" s="2">
        <f t="shared" si="50"/>
        <v>0</v>
      </c>
      <c r="GW42" s="2">
        <v>1</v>
      </c>
      <c r="GX42" s="2">
        <f t="shared" si="51"/>
        <v>0</v>
      </c>
      <c r="GY42" s="2"/>
      <c r="GZ42" s="2"/>
      <c r="HA42" s="2">
        <v>0</v>
      </c>
      <c r="HB42" s="2">
        <v>0</v>
      </c>
      <c r="HC42" s="2">
        <f t="shared" si="52"/>
        <v>0</v>
      </c>
      <c r="HD42" s="2"/>
      <c r="HE42" s="2" t="s">
        <v>45</v>
      </c>
      <c r="HF42" s="2" t="s">
        <v>46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E43" s="3" t="s">
        <v>58</v>
      </c>
      <c r="F43" s="3" t="s">
        <v>59</v>
      </c>
      <c r="G43" s="3" t="s">
        <v>60</v>
      </c>
      <c r="H43" s="3" t="s">
        <v>41</v>
      </c>
      <c r="I43" s="3">
        <v>1</v>
      </c>
      <c r="J43" s="3">
        <v>0</v>
      </c>
      <c r="K43" s="3">
        <v>1</v>
      </c>
      <c r="O43" s="3">
        <f t="shared" si="28"/>
        <v>1089723.3</v>
      </c>
      <c r="P43" s="3">
        <f t="shared" si="29"/>
        <v>1089723.3</v>
      </c>
      <c r="Q43" s="3">
        <f t="shared" si="53"/>
        <v>0</v>
      </c>
      <c r="R43" s="3">
        <f t="shared" si="54"/>
        <v>0</v>
      </c>
      <c r="S43" s="3">
        <f t="shared" si="30"/>
        <v>0</v>
      </c>
      <c r="T43" s="3">
        <f t="shared" si="31"/>
        <v>0</v>
      </c>
      <c r="U43" s="3">
        <f t="shared" si="32"/>
        <v>0</v>
      </c>
      <c r="V43" s="3">
        <f t="shared" si="33"/>
        <v>0</v>
      </c>
      <c r="W43" s="3">
        <f t="shared" si="34"/>
        <v>0</v>
      </c>
      <c r="X43" s="3">
        <f t="shared" si="55"/>
        <v>0</v>
      </c>
      <c r="Y43" s="3">
        <f t="shared" si="56"/>
        <v>0</v>
      </c>
      <c r="AA43" s="3">
        <v>56661436</v>
      </c>
      <c r="AB43" s="3">
        <f t="shared" si="35"/>
        <v>143952.88</v>
      </c>
      <c r="AC43" s="3">
        <f t="shared" si="57"/>
        <v>143952.88</v>
      </c>
      <c r="AD43" s="3">
        <f t="shared" si="58"/>
        <v>0</v>
      </c>
      <c r="AE43" s="3">
        <f t="shared" si="59"/>
        <v>0</v>
      </c>
      <c r="AF43" s="3">
        <f t="shared" si="60"/>
        <v>0</v>
      </c>
      <c r="AG43" s="3">
        <f t="shared" si="36"/>
        <v>0</v>
      </c>
      <c r="AH43" s="3">
        <f t="shared" si="61"/>
        <v>0</v>
      </c>
      <c r="AI43" s="3">
        <f t="shared" si="62"/>
        <v>0</v>
      </c>
      <c r="AJ43" s="3">
        <f t="shared" si="37"/>
        <v>0</v>
      </c>
      <c r="AK43" s="3">
        <v>143952.88</v>
      </c>
      <c r="AL43" s="3">
        <v>143952.88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1</v>
      </c>
      <c r="AW43" s="3">
        <v>1</v>
      </c>
      <c r="AZ43" s="3">
        <v>1</v>
      </c>
      <c r="BA43" s="3">
        <v>1</v>
      </c>
      <c r="BB43" s="3">
        <v>1</v>
      </c>
      <c r="BC43" s="3">
        <v>7.57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3</v>
      </c>
      <c r="BJ43" s="3" t="s">
        <v>59</v>
      </c>
      <c r="BM43" s="3">
        <v>400007</v>
      </c>
      <c r="BN43" s="3">
        <v>0</v>
      </c>
      <c r="BO43" s="3" t="s">
        <v>3</v>
      </c>
      <c r="BP43" s="3">
        <v>0</v>
      </c>
      <c r="BQ43" s="3">
        <v>214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0</v>
      </c>
      <c r="CA43" s="3">
        <v>0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</v>
      </c>
      <c r="CO43" s="3">
        <v>0</v>
      </c>
      <c r="CP43" s="3">
        <f t="shared" si="38"/>
        <v>1089723.3</v>
      </c>
      <c r="CQ43" s="3">
        <f t="shared" si="39"/>
        <v>1089723.3</v>
      </c>
      <c r="CR43" s="3">
        <f t="shared" si="63"/>
        <v>0</v>
      </c>
      <c r="CS43" s="3">
        <f t="shared" si="64"/>
        <v>0</v>
      </c>
      <c r="CT43" s="3">
        <f t="shared" si="40"/>
        <v>0</v>
      </c>
      <c r="CU43" s="3">
        <f t="shared" si="41"/>
        <v>0</v>
      </c>
      <c r="CV43" s="3">
        <f t="shared" si="42"/>
        <v>0</v>
      </c>
      <c r="CW43" s="3">
        <f t="shared" si="43"/>
        <v>0</v>
      </c>
      <c r="CX43" s="3">
        <f t="shared" si="44"/>
        <v>0</v>
      </c>
      <c r="CY43" s="3">
        <f t="shared" si="65"/>
        <v>0</v>
      </c>
      <c r="CZ43" s="3">
        <f t="shared" si="66"/>
        <v>0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41</v>
      </c>
      <c r="DW43" s="3" t="s">
        <v>41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56938434</v>
      </c>
      <c r="EF43" s="3">
        <v>214</v>
      </c>
      <c r="EG43" s="3" t="s">
        <v>42</v>
      </c>
      <c r="EH43" s="3">
        <v>0</v>
      </c>
      <c r="EI43" s="3" t="s">
        <v>3</v>
      </c>
      <c r="EJ43" s="3">
        <v>3</v>
      </c>
      <c r="EK43" s="3">
        <v>400007</v>
      </c>
      <c r="EL43" s="3" t="s">
        <v>42</v>
      </c>
      <c r="EM43" s="3" t="s">
        <v>43</v>
      </c>
      <c r="EO43" s="3" t="s">
        <v>3</v>
      </c>
      <c r="EQ43" s="3">
        <v>131088</v>
      </c>
      <c r="ER43" s="3">
        <v>0</v>
      </c>
      <c r="ES43" s="3">
        <v>143952.88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5</v>
      </c>
      <c r="FC43" s="3">
        <v>1</v>
      </c>
      <c r="FD43" s="3">
        <v>18</v>
      </c>
      <c r="FF43" s="3">
        <v>1275435</v>
      </c>
      <c r="FQ43" s="3">
        <v>0</v>
      </c>
      <c r="FR43" s="3">
        <f t="shared" si="67"/>
        <v>1089723.3</v>
      </c>
      <c r="FS43" s="3">
        <v>0</v>
      </c>
      <c r="FX43" s="3">
        <v>0</v>
      </c>
      <c r="FY43" s="3">
        <v>0</v>
      </c>
      <c r="GA43" s="3" t="s">
        <v>61</v>
      </c>
      <c r="GD43" s="3">
        <v>1</v>
      </c>
      <c r="GF43" s="3">
        <v>1510004595</v>
      </c>
      <c r="GG43" s="3">
        <v>2</v>
      </c>
      <c r="GH43" s="3">
        <v>3</v>
      </c>
      <c r="GI43" s="3">
        <v>3</v>
      </c>
      <c r="GJ43" s="3">
        <v>0</v>
      </c>
      <c r="GK43" s="3">
        <v>0</v>
      </c>
      <c r="GL43" s="3">
        <f t="shared" si="45"/>
        <v>0</v>
      </c>
      <c r="GM43" s="3">
        <f t="shared" si="46"/>
        <v>1089723.3</v>
      </c>
      <c r="GN43" s="3">
        <f t="shared" si="47"/>
        <v>0</v>
      </c>
      <c r="GO43" s="3">
        <f t="shared" si="48"/>
        <v>0</v>
      </c>
      <c r="GP43" s="3">
        <f t="shared" si="49"/>
        <v>0</v>
      </c>
      <c r="GR43" s="3">
        <v>1</v>
      </c>
      <c r="GS43" s="3">
        <v>1</v>
      </c>
      <c r="GT43" s="3">
        <v>0</v>
      </c>
      <c r="GU43" s="3" t="s">
        <v>3</v>
      </c>
      <c r="GV43" s="3">
        <f t="shared" si="50"/>
        <v>0</v>
      </c>
      <c r="GW43" s="3">
        <v>1</v>
      </c>
      <c r="GX43" s="3">
        <f t="shared" si="51"/>
        <v>0</v>
      </c>
      <c r="HA43" s="3">
        <v>0</v>
      </c>
      <c r="HB43" s="3">
        <v>0</v>
      </c>
      <c r="HC43" s="3">
        <f t="shared" si="52"/>
        <v>0</v>
      </c>
      <c r="HE43" s="3" t="s">
        <v>45</v>
      </c>
      <c r="HF43" s="3" t="s">
        <v>46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/>
      <c r="D44" s="2"/>
      <c r="E44" s="2" t="s">
        <v>62</v>
      </c>
      <c r="F44" s="2" t="s">
        <v>63</v>
      </c>
      <c r="G44" s="2" t="s">
        <v>64</v>
      </c>
      <c r="H44" s="2" t="s">
        <v>41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8"/>
        <v>31120.46</v>
      </c>
      <c r="P44" s="2">
        <f t="shared" si="29"/>
        <v>31120.46</v>
      </c>
      <c r="Q44" s="2">
        <f t="shared" si="53"/>
        <v>0</v>
      </c>
      <c r="R44" s="2">
        <f t="shared" si="54"/>
        <v>0</v>
      </c>
      <c r="S44" s="2">
        <f t="shared" si="30"/>
        <v>0</v>
      </c>
      <c r="T44" s="2">
        <f t="shared" si="31"/>
        <v>0</v>
      </c>
      <c r="U44" s="2">
        <f t="shared" si="32"/>
        <v>0</v>
      </c>
      <c r="V44" s="2">
        <f t="shared" si="33"/>
        <v>0</v>
      </c>
      <c r="W44" s="2">
        <f t="shared" si="34"/>
        <v>0</v>
      </c>
      <c r="X44" s="2">
        <f t="shared" si="55"/>
        <v>0</v>
      </c>
      <c r="Y44" s="2">
        <f t="shared" si="56"/>
        <v>0</v>
      </c>
      <c r="Z44" s="2"/>
      <c r="AA44" s="2">
        <v>56661434</v>
      </c>
      <c r="AB44" s="2">
        <f t="shared" si="35"/>
        <v>31120.46</v>
      </c>
      <c r="AC44" s="2">
        <f t="shared" si="57"/>
        <v>31120.46</v>
      </c>
      <c r="AD44" s="2">
        <f t="shared" si="58"/>
        <v>0</v>
      </c>
      <c r="AE44" s="2">
        <f t="shared" si="59"/>
        <v>0</v>
      </c>
      <c r="AF44" s="2">
        <f t="shared" si="60"/>
        <v>0</v>
      </c>
      <c r="AG44" s="2">
        <f t="shared" si="36"/>
        <v>0</v>
      </c>
      <c r="AH44" s="2">
        <f t="shared" si="61"/>
        <v>0</v>
      </c>
      <c r="AI44" s="2">
        <f t="shared" si="62"/>
        <v>0</v>
      </c>
      <c r="AJ44" s="2">
        <f t="shared" si="37"/>
        <v>0</v>
      </c>
      <c r="AK44" s="2">
        <v>31120.46</v>
      </c>
      <c r="AL44" s="2">
        <v>31120.46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3</v>
      </c>
      <c r="BJ44" s="2" t="s">
        <v>63</v>
      </c>
      <c r="BK44" s="2"/>
      <c r="BL44" s="2"/>
      <c r="BM44" s="2">
        <v>400007</v>
      </c>
      <c r="BN44" s="2">
        <v>0</v>
      </c>
      <c r="BO44" s="2" t="s">
        <v>3</v>
      </c>
      <c r="BP44" s="2">
        <v>0</v>
      </c>
      <c r="BQ44" s="2">
        <v>214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0</v>
      </c>
      <c r="CA44" s="2">
        <v>0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8"/>
        <v>31120.46</v>
      </c>
      <c r="CQ44" s="2">
        <f t="shared" si="39"/>
        <v>31120.46</v>
      </c>
      <c r="CR44" s="2">
        <f t="shared" si="63"/>
        <v>0</v>
      </c>
      <c r="CS44" s="2">
        <f t="shared" si="64"/>
        <v>0</v>
      </c>
      <c r="CT44" s="2">
        <f t="shared" si="40"/>
        <v>0</v>
      </c>
      <c r="CU44" s="2">
        <f t="shared" si="41"/>
        <v>0</v>
      </c>
      <c r="CV44" s="2">
        <f t="shared" si="42"/>
        <v>0</v>
      </c>
      <c r="CW44" s="2">
        <f t="shared" si="43"/>
        <v>0</v>
      </c>
      <c r="CX44" s="2">
        <f t="shared" si="44"/>
        <v>0</v>
      </c>
      <c r="CY44" s="2">
        <f t="shared" si="65"/>
        <v>0</v>
      </c>
      <c r="CZ44" s="2">
        <f t="shared" si="66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41</v>
      </c>
      <c r="DW44" s="2" t="s">
        <v>41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56938434</v>
      </c>
      <c r="EF44" s="2">
        <v>214</v>
      </c>
      <c r="EG44" s="2" t="s">
        <v>42</v>
      </c>
      <c r="EH44" s="2">
        <v>0</v>
      </c>
      <c r="EI44" s="2" t="s">
        <v>3</v>
      </c>
      <c r="EJ44" s="2">
        <v>3</v>
      </c>
      <c r="EK44" s="2">
        <v>400007</v>
      </c>
      <c r="EL44" s="2" t="s">
        <v>42</v>
      </c>
      <c r="EM44" s="2" t="s">
        <v>43</v>
      </c>
      <c r="EN44" s="2"/>
      <c r="EO44" s="2" t="s">
        <v>3</v>
      </c>
      <c r="EP44" s="2"/>
      <c r="EQ44" s="2">
        <v>131088</v>
      </c>
      <c r="ER44" s="2">
        <v>0</v>
      </c>
      <c r="ES44" s="2">
        <v>31120.46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f t="shared" si="67"/>
        <v>31120.46</v>
      </c>
      <c r="FS44" s="2">
        <v>0</v>
      </c>
      <c r="FT44" s="2"/>
      <c r="FU44" s="2"/>
      <c r="FV44" s="2"/>
      <c r="FW44" s="2"/>
      <c r="FX44" s="2">
        <v>0</v>
      </c>
      <c r="FY44" s="2">
        <v>0</v>
      </c>
      <c r="FZ44" s="2"/>
      <c r="GA44" s="2" t="s">
        <v>65</v>
      </c>
      <c r="GB44" s="2"/>
      <c r="GC44" s="2"/>
      <c r="GD44" s="2">
        <v>1</v>
      </c>
      <c r="GE44" s="2"/>
      <c r="GF44" s="2">
        <v>-2046315333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45"/>
        <v>0</v>
      </c>
      <c r="GM44" s="2">
        <f t="shared" si="46"/>
        <v>31120.46</v>
      </c>
      <c r="GN44" s="2">
        <f t="shared" si="47"/>
        <v>0</v>
      </c>
      <c r="GO44" s="2">
        <f t="shared" si="48"/>
        <v>0</v>
      </c>
      <c r="GP44" s="2">
        <f t="shared" si="49"/>
        <v>0</v>
      </c>
      <c r="GQ44" s="2"/>
      <c r="GR44" s="2">
        <v>1</v>
      </c>
      <c r="GS44" s="2">
        <v>2</v>
      </c>
      <c r="GT44" s="2">
        <v>0</v>
      </c>
      <c r="GU44" s="2" t="s">
        <v>3</v>
      </c>
      <c r="GV44" s="2">
        <f t="shared" si="50"/>
        <v>0</v>
      </c>
      <c r="GW44" s="2">
        <v>1</v>
      </c>
      <c r="GX44" s="2">
        <f t="shared" si="51"/>
        <v>0</v>
      </c>
      <c r="GY44" s="2"/>
      <c r="GZ44" s="2"/>
      <c r="HA44" s="2">
        <v>0</v>
      </c>
      <c r="HB44" s="2">
        <v>0</v>
      </c>
      <c r="HC44" s="2">
        <f t="shared" si="52"/>
        <v>0</v>
      </c>
      <c r="HD44" s="2"/>
      <c r="HE44" s="2" t="s">
        <v>45</v>
      </c>
      <c r="HF44" s="2" t="s">
        <v>46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E45" s="3" t="s">
        <v>62</v>
      </c>
      <c r="F45" s="3" t="s">
        <v>63</v>
      </c>
      <c r="G45" s="3" t="s">
        <v>64</v>
      </c>
      <c r="H45" s="3" t="s">
        <v>41</v>
      </c>
      <c r="I45" s="3">
        <v>1</v>
      </c>
      <c r="J45" s="3">
        <v>0</v>
      </c>
      <c r="K45" s="3">
        <v>1</v>
      </c>
      <c r="O45" s="3">
        <f t="shared" si="28"/>
        <v>235581.88</v>
      </c>
      <c r="P45" s="3">
        <f t="shared" si="29"/>
        <v>235581.88</v>
      </c>
      <c r="Q45" s="3">
        <f t="shared" si="53"/>
        <v>0</v>
      </c>
      <c r="R45" s="3">
        <f t="shared" si="54"/>
        <v>0</v>
      </c>
      <c r="S45" s="3">
        <f t="shared" si="30"/>
        <v>0</v>
      </c>
      <c r="T45" s="3">
        <f t="shared" si="31"/>
        <v>0</v>
      </c>
      <c r="U45" s="3">
        <f t="shared" si="32"/>
        <v>0</v>
      </c>
      <c r="V45" s="3">
        <f t="shared" si="33"/>
        <v>0</v>
      </c>
      <c r="W45" s="3">
        <f t="shared" si="34"/>
        <v>0</v>
      </c>
      <c r="X45" s="3">
        <f t="shared" si="55"/>
        <v>0</v>
      </c>
      <c r="Y45" s="3">
        <f t="shared" si="56"/>
        <v>0</v>
      </c>
      <c r="AA45" s="3">
        <v>56661436</v>
      </c>
      <c r="AB45" s="3">
        <f t="shared" si="35"/>
        <v>31120.46</v>
      </c>
      <c r="AC45" s="3">
        <f t="shared" si="57"/>
        <v>31120.46</v>
      </c>
      <c r="AD45" s="3">
        <f t="shared" si="58"/>
        <v>0</v>
      </c>
      <c r="AE45" s="3">
        <f t="shared" si="59"/>
        <v>0</v>
      </c>
      <c r="AF45" s="3">
        <f t="shared" si="60"/>
        <v>0</v>
      </c>
      <c r="AG45" s="3">
        <f t="shared" si="36"/>
        <v>0</v>
      </c>
      <c r="AH45" s="3">
        <f t="shared" si="61"/>
        <v>0</v>
      </c>
      <c r="AI45" s="3">
        <f t="shared" si="62"/>
        <v>0</v>
      </c>
      <c r="AJ45" s="3">
        <f t="shared" si="37"/>
        <v>0</v>
      </c>
      <c r="AK45" s="3">
        <v>31120.46</v>
      </c>
      <c r="AL45" s="3">
        <v>31120.46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1</v>
      </c>
      <c r="AW45" s="3">
        <v>1</v>
      </c>
      <c r="AZ45" s="3">
        <v>1</v>
      </c>
      <c r="BA45" s="3">
        <v>1</v>
      </c>
      <c r="BB45" s="3">
        <v>1</v>
      </c>
      <c r="BC45" s="3">
        <v>7.57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3</v>
      </c>
      <c r="BI45" s="3">
        <v>3</v>
      </c>
      <c r="BJ45" s="3" t="s">
        <v>63</v>
      </c>
      <c r="BM45" s="3">
        <v>400007</v>
      </c>
      <c r="BN45" s="3">
        <v>0</v>
      </c>
      <c r="BO45" s="3" t="s">
        <v>3</v>
      </c>
      <c r="BP45" s="3">
        <v>0</v>
      </c>
      <c r="BQ45" s="3">
        <v>214</v>
      </c>
      <c r="BR45" s="3">
        <v>0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0</v>
      </c>
      <c r="CA45" s="3">
        <v>0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</v>
      </c>
      <c r="CO45" s="3">
        <v>0</v>
      </c>
      <c r="CP45" s="3">
        <f t="shared" si="38"/>
        <v>235581.88</v>
      </c>
      <c r="CQ45" s="3">
        <f t="shared" si="39"/>
        <v>235581.88</v>
      </c>
      <c r="CR45" s="3">
        <f t="shared" si="63"/>
        <v>0</v>
      </c>
      <c r="CS45" s="3">
        <f t="shared" si="64"/>
        <v>0</v>
      </c>
      <c r="CT45" s="3">
        <f t="shared" si="40"/>
        <v>0</v>
      </c>
      <c r="CU45" s="3">
        <f t="shared" si="41"/>
        <v>0</v>
      </c>
      <c r="CV45" s="3">
        <f t="shared" si="42"/>
        <v>0</v>
      </c>
      <c r="CW45" s="3">
        <f t="shared" si="43"/>
        <v>0</v>
      </c>
      <c r="CX45" s="3">
        <f t="shared" si="44"/>
        <v>0</v>
      </c>
      <c r="CY45" s="3">
        <f t="shared" si="65"/>
        <v>0</v>
      </c>
      <c r="CZ45" s="3">
        <f t="shared" si="66"/>
        <v>0</v>
      </c>
      <c r="DC45" s="3" t="s">
        <v>3</v>
      </c>
      <c r="DD45" s="3" t="s">
        <v>3</v>
      </c>
      <c r="DE45" s="3" t="s">
        <v>3</v>
      </c>
      <c r="DF45" s="3" t="s">
        <v>3</v>
      </c>
      <c r="DG45" s="3" t="s">
        <v>3</v>
      </c>
      <c r="DH45" s="3" t="s">
        <v>3</v>
      </c>
      <c r="DI45" s="3" t="s">
        <v>3</v>
      </c>
      <c r="DJ45" s="3" t="s">
        <v>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41</v>
      </c>
      <c r="DW45" s="3" t="s">
        <v>41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56938434</v>
      </c>
      <c r="EF45" s="3">
        <v>214</v>
      </c>
      <c r="EG45" s="3" t="s">
        <v>42</v>
      </c>
      <c r="EH45" s="3">
        <v>0</v>
      </c>
      <c r="EI45" s="3" t="s">
        <v>3</v>
      </c>
      <c r="EJ45" s="3">
        <v>3</v>
      </c>
      <c r="EK45" s="3">
        <v>400007</v>
      </c>
      <c r="EL45" s="3" t="s">
        <v>42</v>
      </c>
      <c r="EM45" s="3" t="s">
        <v>43</v>
      </c>
      <c r="EO45" s="3" t="s">
        <v>3</v>
      </c>
      <c r="EQ45" s="3">
        <v>131088</v>
      </c>
      <c r="ER45" s="3">
        <v>0</v>
      </c>
      <c r="ES45" s="3">
        <v>31120.46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5</v>
      </c>
      <c r="FC45" s="3">
        <v>1</v>
      </c>
      <c r="FD45" s="3">
        <v>18</v>
      </c>
      <c r="FF45" s="3">
        <v>275730</v>
      </c>
      <c r="FQ45" s="3">
        <v>0</v>
      </c>
      <c r="FR45" s="3">
        <f t="shared" si="67"/>
        <v>235581.88</v>
      </c>
      <c r="FS45" s="3">
        <v>0</v>
      </c>
      <c r="FX45" s="3">
        <v>0</v>
      </c>
      <c r="FY45" s="3">
        <v>0</v>
      </c>
      <c r="GA45" s="3" t="s">
        <v>65</v>
      </c>
      <c r="GD45" s="3">
        <v>1</v>
      </c>
      <c r="GF45" s="3">
        <v>-2046315333</v>
      </c>
      <c r="GG45" s="3">
        <v>2</v>
      </c>
      <c r="GH45" s="3">
        <v>3</v>
      </c>
      <c r="GI45" s="3">
        <v>3</v>
      </c>
      <c r="GJ45" s="3">
        <v>0</v>
      </c>
      <c r="GK45" s="3">
        <v>0</v>
      </c>
      <c r="GL45" s="3">
        <f t="shared" si="45"/>
        <v>0</v>
      </c>
      <c r="GM45" s="3">
        <f t="shared" si="46"/>
        <v>235581.88</v>
      </c>
      <c r="GN45" s="3">
        <f t="shared" si="47"/>
        <v>0</v>
      </c>
      <c r="GO45" s="3">
        <f t="shared" si="48"/>
        <v>0</v>
      </c>
      <c r="GP45" s="3">
        <f t="shared" si="49"/>
        <v>0</v>
      </c>
      <c r="GR45" s="3">
        <v>1</v>
      </c>
      <c r="GS45" s="3">
        <v>1</v>
      </c>
      <c r="GT45" s="3">
        <v>0</v>
      </c>
      <c r="GU45" s="3" t="s">
        <v>3</v>
      </c>
      <c r="GV45" s="3">
        <f t="shared" si="50"/>
        <v>0</v>
      </c>
      <c r="GW45" s="3">
        <v>1</v>
      </c>
      <c r="GX45" s="3">
        <f t="shared" si="51"/>
        <v>0</v>
      </c>
      <c r="HA45" s="3">
        <v>0</v>
      </c>
      <c r="HB45" s="3">
        <v>0</v>
      </c>
      <c r="HC45" s="3">
        <f t="shared" si="52"/>
        <v>0</v>
      </c>
      <c r="HE45" s="3" t="s">
        <v>45</v>
      </c>
      <c r="HF45" s="3" t="s">
        <v>46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/>
      <c r="D46" s="2"/>
      <c r="E46" s="2" t="s">
        <v>66</v>
      </c>
      <c r="F46" s="2" t="s">
        <v>67</v>
      </c>
      <c r="G46" s="2" t="s">
        <v>68</v>
      </c>
      <c r="H46" s="2" t="s">
        <v>41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8"/>
        <v>10701.35</v>
      </c>
      <c r="P46" s="2">
        <f t="shared" si="29"/>
        <v>10701.35</v>
      </c>
      <c r="Q46" s="2">
        <f t="shared" si="53"/>
        <v>0</v>
      </c>
      <c r="R46" s="2">
        <f t="shared" si="54"/>
        <v>0</v>
      </c>
      <c r="S46" s="2">
        <f t="shared" si="30"/>
        <v>0</v>
      </c>
      <c r="T46" s="2">
        <f t="shared" si="31"/>
        <v>0</v>
      </c>
      <c r="U46" s="2">
        <f t="shared" si="32"/>
        <v>0</v>
      </c>
      <c r="V46" s="2">
        <f t="shared" si="33"/>
        <v>0</v>
      </c>
      <c r="W46" s="2">
        <f t="shared" si="34"/>
        <v>0</v>
      </c>
      <c r="X46" s="2">
        <f t="shared" si="55"/>
        <v>0</v>
      </c>
      <c r="Y46" s="2">
        <f t="shared" si="56"/>
        <v>0</v>
      </c>
      <c r="Z46" s="2"/>
      <c r="AA46" s="2">
        <v>56661434</v>
      </c>
      <c r="AB46" s="2">
        <f t="shared" si="35"/>
        <v>10701.35</v>
      </c>
      <c r="AC46" s="2">
        <f t="shared" si="57"/>
        <v>10701.35</v>
      </c>
      <c r="AD46" s="2">
        <f t="shared" si="58"/>
        <v>0</v>
      </c>
      <c r="AE46" s="2">
        <f t="shared" si="59"/>
        <v>0</v>
      </c>
      <c r="AF46" s="2">
        <f t="shared" si="60"/>
        <v>0</v>
      </c>
      <c r="AG46" s="2">
        <f t="shared" si="36"/>
        <v>0</v>
      </c>
      <c r="AH46" s="2">
        <f t="shared" si="61"/>
        <v>0</v>
      </c>
      <c r="AI46" s="2">
        <f t="shared" si="62"/>
        <v>0</v>
      </c>
      <c r="AJ46" s="2">
        <f t="shared" si="37"/>
        <v>0</v>
      </c>
      <c r="AK46" s="2">
        <v>10701.349999999999</v>
      </c>
      <c r="AL46" s="2">
        <v>10701.349999999999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3</v>
      </c>
      <c r="BJ46" s="2" t="s">
        <v>67</v>
      </c>
      <c r="BK46" s="2"/>
      <c r="BL46" s="2"/>
      <c r="BM46" s="2">
        <v>400007</v>
      </c>
      <c r="BN46" s="2">
        <v>0</v>
      </c>
      <c r="BO46" s="2" t="s">
        <v>3</v>
      </c>
      <c r="BP46" s="2">
        <v>0</v>
      </c>
      <c r="BQ46" s="2">
        <v>214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0</v>
      </c>
      <c r="CA46" s="2">
        <v>0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8"/>
        <v>10701.35</v>
      </c>
      <c r="CQ46" s="2">
        <f t="shared" si="39"/>
        <v>10701.35</v>
      </c>
      <c r="CR46" s="2">
        <f t="shared" si="63"/>
        <v>0</v>
      </c>
      <c r="CS46" s="2">
        <f t="shared" si="64"/>
        <v>0</v>
      </c>
      <c r="CT46" s="2">
        <f t="shared" si="40"/>
        <v>0</v>
      </c>
      <c r="CU46" s="2">
        <f t="shared" si="41"/>
        <v>0</v>
      </c>
      <c r="CV46" s="2">
        <f t="shared" si="42"/>
        <v>0</v>
      </c>
      <c r="CW46" s="2">
        <f t="shared" si="43"/>
        <v>0</v>
      </c>
      <c r="CX46" s="2">
        <f t="shared" si="44"/>
        <v>0</v>
      </c>
      <c r="CY46" s="2">
        <f t="shared" si="65"/>
        <v>0</v>
      </c>
      <c r="CZ46" s="2">
        <f t="shared" si="66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41</v>
      </c>
      <c r="DW46" s="2" t="s">
        <v>41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56938434</v>
      </c>
      <c r="EF46" s="2">
        <v>214</v>
      </c>
      <c r="EG46" s="2" t="s">
        <v>42</v>
      </c>
      <c r="EH46" s="2">
        <v>0</v>
      </c>
      <c r="EI46" s="2" t="s">
        <v>3</v>
      </c>
      <c r="EJ46" s="2">
        <v>3</v>
      </c>
      <c r="EK46" s="2">
        <v>400007</v>
      </c>
      <c r="EL46" s="2" t="s">
        <v>42</v>
      </c>
      <c r="EM46" s="2" t="s">
        <v>43</v>
      </c>
      <c r="EN46" s="2"/>
      <c r="EO46" s="2" t="s">
        <v>3</v>
      </c>
      <c r="EP46" s="2"/>
      <c r="EQ46" s="2">
        <v>131088</v>
      </c>
      <c r="ER46" s="2">
        <v>0</v>
      </c>
      <c r="ES46" s="2">
        <v>10701.349999999999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f t="shared" si="67"/>
        <v>10701.35</v>
      </c>
      <c r="FS46" s="2">
        <v>0</v>
      </c>
      <c r="FT46" s="2"/>
      <c r="FU46" s="2"/>
      <c r="FV46" s="2"/>
      <c r="FW46" s="2"/>
      <c r="FX46" s="2">
        <v>0</v>
      </c>
      <c r="FY46" s="2">
        <v>0</v>
      </c>
      <c r="FZ46" s="2"/>
      <c r="GA46" s="2" t="s">
        <v>69</v>
      </c>
      <c r="GB46" s="2"/>
      <c r="GC46" s="2"/>
      <c r="GD46" s="2">
        <v>1</v>
      </c>
      <c r="GE46" s="2"/>
      <c r="GF46" s="2">
        <v>-1635317556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45"/>
        <v>0</v>
      </c>
      <c r="GM46" s="2">
        <f t="shared" si="46"/>
        <v>10701.35</v>
      </c>
      <c r="GN46" s="2">
        <f t="shared" si="47"/>
        <v>0</v>
      </c>
      <c r="GO46" s="2">
        <f t="shared" si="48"/>
        <v>0</v>
      </c>
      <c r="GP46" s="2">
        <f t="shared" si="49"/>
        <v>0</v>
      </c>
      <c r="GQ46" s="2"/>
      <c r="GR46" s="2">
        <v>1</v>
      </c>
      <c r="GS46" s="2">
        <v>2</v>
      </c>
      <c r="GT46" s="2">
        <v>0</v>
      </c>
      <c r="GU46" s="2" t="s">
        <v>3</v>
      </c>
      <c r="GV46" s="2">
        <f t="shared" si="50"/>
        <v>0</v>
      </c>
      <c r="GW46" s="2">
        <v>1</v>
      </c>
      <c r="GX46" s="2">
        <f t="shared" si="51"/>
        <v>0</v>
      </c>
      <c r="GY46" s="2"/>
      <c r="GZ46" s="2"/>
      <c r="HA46" s="2">
        <v>0</v>
      </c>
      <c r="HB46" s="2">
        <v>0</v>
      </c>
      <c r="HC46" s="2">
        <f t="shared" si="52"/>
        <v>0</v>
      </c>
      <c r="HD46" s="2"/>
      <c r="HE46" s="2" t="s">
        <v>45</v>
      </c>
      <c r="HF46" s="2" t="s">
        <v>46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E47" s="3" t="s">
        <v>66</v>
      </c>
      <c r="F47" s="3" t="s">
        <v>67</v>
      </c>
      <c r="G47" s="3" t="s">
        <v>68</v>
      </c>
      <c r="H47" s="3" t="s">
        <v>41</v>
      </c>
      <c r="I47" s="3">
        <v>1</v>
      </c>
      <c r="J47" s="3">
        <v>0</v>
      </c>
      <c r="K47" s="3">
        <v>1</v>
      </c>
      <c r="O47" s="3">
        <f t="shared" si="28"/>
        <v>81009.22</v>
      </c>
      <c r="P47" s="3">
        <f t="shared" si="29"/>
        <v>81009.22</v>
      </c>
      <c r="Q47" s="3">
        <f t="shared" si="53"/>
        <v>0</v>
      </c>
      <c r="R47" s="3">
        <f t="shared" si="54"/>
        <v>0</v>
      </c>
      <c r="S47" s="3">
        <f t="shared" si="30"/>
        <v>0</v>
      </c>
      <c r="T47" s="3">
        <f t="shared" si="31"/>
        <v>0</v>
      </c>
      <c r="U47" s="3">
        <f t="shared" si="32"/>
        <v>0</v>
      </c>
      <c r="V47" s="3">
        <f t="shared" si="33"/>
        <v>0</v>
      </c>
      <c r="W47" s="3">
        <f t="shared" si="34"/>
        <v>0</v>
      </c>
      <c r="X47" s="3">
        <f t="shared" si="55"/>
        <v>0</v>
      </c>
      <c r="Y47" s="3">
        <f t="shared" si="56"/>
        <v>0</v>
      </c>
      <c r="AA47" s="3">
        <v>56661436</v>
      </c>
      <c r="AB47" s="3">
        <f t="shared" si="35"/>
        <v>10701.35</v>
      </c>
      <c r="AC47" s="3">
        <f t="shared" si="57"/>
        <v>10701.35</v>
      </c>
      <c r="AD47" s="3">
        <f t="shared" si="58"/>
        <v>0</v>
      </c>
      <c r="AE47" s="3">
        <f t="shared" si="59"/>
        <v>0</v>
      </c>
      <c r="AF47" s="3">
        <f t="shared" si="60"/>
        <v>0</v>
      </c>
      <c r="AG47" s="3">
        <f t="shared" si="36"/>
        <v>0</v>
      </c>
      <c r="AH47" s="3">
        <f t="shared" si="61"/>
        <v>0</v>
      </c>
      <c r="AI47" s="3">
        <f t="shared" si="62"/>
        <v>0</v>
      </c>
      <c r="AJ47" s="3">
        <f t="shared" si="37"/>
        <v>0</v>
      </c>
      <c r="AK47" s="3">
        <v>10701.349999999999</v>
      </c>
      <c r="AL47" s="3">
        <v>10701.349999999999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1</v>
      </c>
      <c r="AW47" s="3">
        <v>1</v>
      </c>
      <c r="AZ47" s="3">
        <v>1</v>
      </c>
      <c r="BA47" s="3">
        <v>1</v>
      </c>
      <c r="BB47" s="3">
        <v>1</v>
      </c>
      <c r="BC47" s="3">
        <v>7.57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3</v>
      </c>
      <c r="BI47" s="3">
        <v>3</v>
      </c>
      <c r="BJ47" s="3" t="s">
        <v>67</v>
      </c>
      <c r="BM47" s="3">
        <v>400007</v>
      </c>
      <c r="BN47" s="3">
        <v>0</v>
      </c>
      <c r="BO47" s="3" t="s">
        <v>3</v>
      </c>
      <c r="BP47" s="3">
        <v>0</v>
      </c>
      <c r="BQ47" s="3">
        <v>214</v>
      </c>
      <c r="BR47" s="3">
        <v>0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0</v>
      </c>
      <c r="CA47" s="3">
        <v>0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</v>
      </c>
      <c r="CO47" s="3">
        <v>0</v>
      </c>
      <c r="CP47" s="3">
        <f t="shared" si="38"/>
        <v>81009.22</v>
      </c>
      <c r="CQ47" s="3">
        <f t="shared" si="39"/>
        <v>81009.22</v>
      </c>
      <c r="CR47" s="3">
        <f t="shared" si="63"/>
        <v>0</v>
      </c>
      <c r="CS47" s="3">
        <f t="shared" si="64"/>
        <v>0</v>
      </c>
      <c r="CT47" s="3">
        <f t="shared" si="40"/>
        <v>0</v>
      </c>
      <c r="CU47" s="3">
        <f t="shared" si="41"/>
        <v>0</v>
      </c>
      <c r="CV47" s="3">
        <f t="shared" si="42"/>
        <v>0</v>
      </c>
      <c r="CW47" s="3">
        <f t="shared" si="43"/>
        <v>0</v>
      </c>
      <c r="CX47" s="3">
        <f t="shared" si="44"/>
        <v>0</v>
      </c>
      <c r="CY47" s="3">
        <f t="shared" si="65"/>
        <v>0</v>
      </c>
      <c r="CZ47" s="3">
        <f t="shared" si="66"/>
        <v>0</v>
      </c>
      <c r="DC47" s="3" t="s">
        <v>3</v>
      </c>
      <c r="DD47" s="3" t="s">
        <v>3</v>
      </c>
      <c r="DE47" s="3" t="s">
        <v>3</v>
      </c>
      <c r="DF47" s="3" t="s">
        <v>3</v>
      </c>
      <c r="DG47" s="3" t="s">
        <v>3</v>
      </c>
      <c r="DH47" s="3" t="s">
        <v>3</v>
      </c>
      <c r="DI47" s="3" t="s">
        <v>3</v>
      </c>
      <c r="DJ47" s="3" t="s">
        <v>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41</v>
      </c>
      <c r="DW47" s="3" t="s">
        <v>41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56938434</v>
      </c>
      <c r="EF47" s="3">
        <v>214</v>
      </c>
      <c r="EG47" s="3" t="s">
        <v>42</v>
      </c>
      <c r="EH47" s="3">
        <v>0</v>
      </c>
      <c r="EI47" s="3" t="s">
        <v>3</v>
      </c>
      <c r="EJ47" s="3">
        <v>3</v>
      </c>
      <c r="EK47" s="3">
        <v>400007</v>
      </c>
      <c r="EL47" s="3" t="s">
        <v>42</v>
      </c>
      <c r="EM47" s="3" t="s">
        <v>43</v>
      </c>
      <c r="EO47" s="3" t="s">
        <v>3</v>
      </c>
      <c r="EQ47" s="3">
        <v>131088</v>
      </c>
      <c r="ER47" s="3">
        <v>0</v>
      </c>
      <c r="ES47" s="3">
        <v>10701.349999999999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5</v>
      </c>
      <c r="FC47" s="3">
        <v>1</v>
      </c>
      <c r="FD47" s="3">
        <v>18</v>
      </c>
      <c r="FF47" s="3">
        <v>94815</v>
      </c>
      <c r="FQ47" s="3">
        <v>0</v>
      </c>
      <c r="FR47" s="3">
        <f t="shared" si="67"/>
        <v>81009.22</v>
      </c>
      <c r="FS47" s="3">
        <v>0</v>
      </c>
      <c r="FX47" s="3">
        <v>0</v>
      </c>
      <c r="FY47" s="3">
        <v>0</v>
      </c>
      <c r="GA47" s="3" t="s">
        <v>69</v>
      </c>
      <c r="GD47" s="3">
        <v>1</v>
      </c>
      <c r="GF47" s="3">
        <v>-1635317556</v>
      </c>
      <c r="GG47" s="3">
        <v>2</v>
      </c>
      <c r="GH47" s="3">
        <v>3</v>
      </c>
      <c r="GI47" s="3">
        <v>3</v>
      </c>
      <c r="GJ47" s="3">
        <v>0</v>
      </c>
      <c r="GK47" s="3">
        <v>0</v>
      </c>
      <c r="GL47" s="3">
        <f t="shared" si="45"/>
        <v>0</v>
      </c>
      <c r="GM47" s="3">
        <f t="shared" si="46"/>
        <v>81009.22</v>
      </c>
      <c r="GN47" s="3">
        <f t="shared" si="47"/>
        <v>0</v>
      </c>
      <c r="GO47" s="3">
        <f t="shared" si="48"/>
        <v>0</v>
      </c>
      <c r="GP47" s="3">
        <f t="shared" si="49"/>
        <v>0</v>
      </c>
      <c r="GR47" s="3">
        <v>1</v>
      </c>
      <c r="GS47" s="3">
        <v>1</v>
      </c>
      <c r="GT47" s="3">
        <v>0</v>
      </c>
      <c r="GU47" s="3" t="s">
        <v>3</v>
      </c>
      <c r="GV47" s="3">
        <f t="shared" si="50"/>
        <v>0</v>
      </c>
      <c r="GW47" s="3">
        <v>1</v>
      </c>
      <c r="GX47" s="3">
        <f t="shared" si="51"/>
        <v>0</v>
      </c>
      <c r="HA47" s="3">
        <v>0</v>
      </c>
      <c r="HB47" s="3">
        <v>0</v>
      </c>
      <c r="HC47" s="3">
        <f t="shared" si="52"/>
        <v>0</v>
      </c>
      <c r="HE47" s="3" t="s">
        <v>45</v>
      </c>
      <c r="HF47" s="3" t="s">
        <v>46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70</v>
      </c>
      <c r="F48" s="2" t="s">
        <v>71</v>
      </c>
      <c r="G48" s="2" t="s">
        <v>72</v>
      </c>
      <c r="H48" s="2" t="s">
        <v>41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8"/>
        <v>34249.11</v>
      </c>
      <c r="P48" s="2">
        <f t="shared" si="29"/>
        <v>34249.11</v>
      </c>
      <c r="Q48" s="2">
        <f t="shared" si="53"/>
        <v>0</v>
      </c>
      <c r="R48" s="2">
        <f t="shared" si="54"/>
        <v>0</v>
      </c>
      <c r="S48" s="2">
        <f t="shared" si="30"/>
        <v>0</v>
      </c>
      <c r="T48" s="2">
        <f t="shared" si="31"/>
        <v>0</v>
      </c>
      <c r="U48" s="2">
        <f t="shared" si="32"/>
        <v>0</v>
      </c>
      <c r="V48" s="2">
        <f t="shared" si="33"/>
        <v>0</v>
      </c>
      <c r="W48" s="2">
        <f t="shared" si="34"/>
        <v>0</v>
      </c>
      <c r="X48" s="2">
        <f t="shared" si="55"/>
        <v>0</v>
      </c>
      <c r="Y48" s="2">
        <f t="shared" si="56"/>
        <v>0</v>
      </c>
      <c r="Z48" s="2"/>
      <c r="AA48" s="2">
        <v>56661434</v>
      </c>
      <c r="AB48" s="2">
        <f t="shared" si="35"/>
        <v>34249.11</v>
      </c>
      <c r="AC48" s="2">
        <f t="shared" si="57"/>
        <v>34249.11</v>
      </c>
      <c r="AD48" s="2">
        <f t="shared" si="58"/>
        <v>0</v>
      </c>
      <c r="AE48" s="2">
        <f t="shared" si="59"/>
        <v>0</v>
      </c>
      <c r="AF48" s="2">
        <f t="shared" si="60"/>
        <v>0</v>
      </c>
      <c r="AG48" s="2">
        <f t="shared" si="36"/>
        <v>0</v>
      </c>
      <c r="AH48" s="2">
        <f t="shared" si="61"/>
        <v>0</v>
      </c>
      <c r="AI48" s="2">
        <f t="shared" si="62"/>
        <v>0</v>
      </c>
      <c r="AJ48" s="2">
        <f t="shared" si="37"/>
        <v>0</v>
      </c>
      <c r="AK48" s="2">
        <v>34249.11</v>
      </c>
      <c r="AL48" s="2">
        <v>34249.11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71</v>
      </c>
      <c r="BK48" s="2"/>
      <c r="BL48" s="2"/>
      <c r="BM48" s="2">
        <v>400007</v>
      </c>
      <c r="BN48" s="2">
        <v>0</v>
      </c>
      <c r="BO48" s="2" t="s">
        <v>3</v>
      </c>
      <c r="BP48" s="2">
        <v>0</v>
      </c>
      <c r="BQ48" s="2">
        <v>214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8"/>
        <v>34249.11</v>
      </c>
      <c r="CQ48" s="2">
        <f t="shared" si="39"/>
        <v>34249.11</v>
      </c>
      <c r="CR48" s="2">
        <f t="shared" si="63"/>
        <v>0</v>
      </c>
      <c r="CS48" s="2">
        <f t="shared" si="64"/>
        <v>0</v>
      </c>
      <c r="CT48" s="2">
        <f t="shared" si="40"/>
        <v>0</v>
      </c>
      <c r="CU48" s="2">
        <f t="shared" si="41"/>
        <v>0</v>
      </c>
      <c r="CV48" s="2">
        <f t="shared" si="42"/>
        <v>0</v>
      </c>
      <c r="CW48" s="2">
        <f t="shared" si="43"/>
        <v>0</v>
      </c>
      <c r="CX48" s="2">
        <f t="shared" si="44"/>
        <v>0</v>
      </c>
      <c r="CY48" s="2">
        <f t="shared" si="65"/>
        <v>0</v>
      </c>
      <c r="CZ48" s="2">
        <f t="shared" si="66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41</v>
      </c>
      <c r="DW48" s="2" t="s">
        <v>41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56938434</v>
      </c>
      <c r="EF48" s="2">
        <v>214</v>
      </c>
      <c r="EG48" s="2" t="s">
        <v>42</v>
      </c>
      <c r="EH48" s="2">
        <v>0</v>
      </c>
      <c r="EI48" s="2" t="s">
        <v>3</v>
      </c>
      <c r="EJ48" s="2">
        <v>3</v>
      </c>
      <c r="EK48" s="2">
        <v>400007</v>
      </c>
      <c r="EL48" s="2" t="s">
        <v>42</v>
      </c>
      <c r="EM48" s="2" t="s">
        <v>43</v>
      </c>
      <c r="EN48" s="2"/>
      <c r="EO48" s="2" t="s">
        <v>3</v>
      </c>
      <c r="EP48" s="2"/>
      <c r="EQ48" s="2">
        <v>131088</v>
      </c>
      <c r="ER48" s="2">
        <v>0</v>
      </c>
      <c r="ES48" s="2">
        <v>34249.11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 t="shared" si="67"/>
        <v>34249.11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73</v>
      </c>
      <c r="GB48" s="2"/>
      <c r="GC48" s="2"/>
      <c r="GD48" s="2">
        <v>1</v>
      </c>
      <c r="GE48" s="2"/>
      <c r="GF48" s="2">
        <v>597906176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45"/>
        <v>0</v>
      </c>
      <c r="GM48" s="2">
        <f t="shared" si="46"/>
        <v>34249.11</v>
      </c>
      <c r="GN48" s="2">
        <f t="shared" si="47"/>
        <v>0</v>
      </c>
      <c r="GO48" s="2">
        <f t="shared" si="48"/>
        <v>0</v>
      </c>
      <c r="GP48" s="2">
        <f t="shared" si="49"/>
        <v>0</v>
      </c>
      <c r="GQ48" s="2"/>
      <c r="GR48" s="2">
        <v>1</v>
      </c>
      <c r="GS48" s="2">
        <v>2</v>
      </c>
      <c r="GT48" s="2">
        <v>0</v>
      </c>
      <c r="GU48" s="2" t="s">
        <v>3</v>
      </c>
      <c r="GV48" s="2">
        <f t="shared" si="50"/>
        <v>0</v>
      </c>
      <c r="GW48" s="2">
        <v>1</v>
      </c>
      <c r="GX48" s="2">
        <f t="shared" si="51"/>
        <v>0</v>
      </c>
      <c r="GY48" s="2"/>
      <c r="GZ48" s="2"/>
      <c r="HA48" s="2">
        <v>0</v>
      </c>
      <c r="HB48" s="2">
        <v>0</v>
      </c>
      <c r="HC48" s="2">
        <f t="shared" si="52"/>
        <v>0</v>
      </c>
      <c r="HD48" s="2"/>
      <c r="HE48" s="2" t="s">
        <v>45</v>
      </c>
      <c r="HF48" s="2" t="s">
        <v>46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E49" s="3" t="s">
        <v>70</v>
      </c>
      <c r="F49" s="3" t="s">
        <v>71</v>
      </c>
      <c r="G49" s="3" t="s">
        <v>72</v>
      </c>
      <c r="H49" s="3" t="s">
        <v>41</v>
      </c>
      <c r="I49" s="3">
        <v>1</v>
      </c>
      <c r="J49" s="3">
        <v>0</v>
      </c>
      <c r="K49" s="3">
        <v>1</v>
      </c>
      <c r="O49" s="3">
        <f t="shared" si="28"/>
        <v>259265.76</v>
      </c>
      <c r="P49" s="3">
        <f t="shared" si="29"/>
        <v>259265.76</v>
      </c>
      <c r="Q49" s="3">
        <f t="shared" si="53"/>
        <v>0</v>
      </c>
      <c r="R49" s="3">
        <f t="shared" si="54"/>
        <v>0</v>
      </c>
      <c r="S49" s="3">
        <f t="shared" si="30"/>
        <v>0</v>
      </c>
      <c r="T49" s="3">
        <f t="shared" si="31"/>
        <v>0</v>
      </c>
      <c r="U49" s="3">
        <f t="shared" si="32"/>
        <v>0</v>
      </c>
      <c r="V49" s="3">
        <f t="shared" si="33"/>
        <v>0</v>
      </c>
      <c r="W49" s="3">
        <f t="shared" si="34"/>
        <v>0</v>
      </c>
      <c r="X49" s="3">
        <f t="shared" si="55"/>
        <v>0</v>
      </c>
      <c r="Y49" s="3">
        <f t="shared" si="56"/>
        <v>0</v>
      </c>
      <c r="AA49" s="3">
        <v>56661436</v>
      </c>
      <c r="AB49" s="3">
        <f t="shared" si="35"/>
        <v>34249.11</v>
      </c>
      <c r="AC49" s="3">
        <f t="shared" si="57"/>
        <v>34249.11</v>
      </c>
      <c r="AD49" s="3">
        <f t="shared" si="58"/>
        <v>0</v>
      </c>
      <c r="AE49" s="3">
        <f t="shared" si="59"/>
        <v>0</v>
      </c>
      <c r="AF49" s="3">
        <f t="shared" si="60"/>
        <v>0</v>
      </c>
      <c r="AG49" s="3">
        <f t="shared" si="36"/>
        <v>0</v>
      </c>
      <c r="AH49" s="3">
        <f t="shared" si="61"/>
        <v>0</v>
      </c>
      <c r="AI49" s="3">
        <f t="shared" si="62"/>
        <v>0</v>
      </c>
      <c r="AJ49" s="3">
        <f t="shared" si="37"/>
        <v>0</v>
      </c>
      <c r="AK49" s="3">
        <v>34249.11</v>
      </c>
      <c r="AL49" s="3">
        <v>34249.11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7.57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3</v>
      </c>
      <c r="BJ49" s="3" t="s">
        <v>71</v>
      </c>
      <c r="BM49" s="3">
        <v>400007</v>
      </c>
      <c r="BN49" s="3">
        <v>0</v>
      </c>
      <c r="BO49" s="3" t="s">
        <v>3</v>
      </c>
      <c r="BP49" s="3">
        <v>0</v>
      </c>
      <c r="BQ49" s="3">
        <v>214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0</v>
      </c>
      <c r="CA49" s="3">
        <v>0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38"/>
        <v>259265.76</v>
      </c>
      <c r="CQ49" s="3">
        <f t="shared" si="39"/>
        <v>259265.76</v>
      </c>
      <c r="CR49" s="3">
        <f t="shared" si="63"/>
        <v>0</v>
      </c>
      <c r="CS49" s="3">
        <f t="shared" si="64"/>
        <v>0</v>
      </c>
      <c r="CT49" s="3">
        <f t="shared" si="40"/>
        <v>0</v>
      </c>
      <c r="CU49" s="3">
        <f t="shared" si="41"/>
        <v>0</v>
      </c>
      <c r="CV49" s="3">
        <f t="shared" si="42"/>
        <v>0</v>
      </c>
      <c r="CW49" s="3">
        <f t="shared" si="43"/>
        <v>0</v>
      </c>
      <c r="CX49" s="3">
        <f t="shared" si="44"/>
        <v>0</v>
      </c>
      <c r="CY49" s="3">
        <f t="shared" si="65"/>
        <v>0</v>
      </c>
      <c r="CZ49" s="3">
        <f t="shared" si="66"/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41</v>
      </c>
      <c r="DW49" s="3" t="s">
        <v>41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56938434</v>
      </c>
      <c r="EF49" s="3">
        <v>214</v>
      </c>
      <c r="EG49" s="3" t="s">
        <v>42</v>
      </c>
      <c r="EH49" s="3">
        <v>0</v>
      </c>
      <c r="EI49" s="3" t="s">
        <v>3</v>
      </c>
      <c r="EJ49" s="3">
        <v>3</v>
      </c>
      <c r="EK49" s="3">
        <v>400007</v>
      </c>
      <c r="EL49" s="3" t="s">
        <v>42</v>
      </c>
      <c r="EM49" s="3" t="s">
        <v>43</v>
      </c>
      <c r="EO49" s="3" t="s">
        <v>3</v>
      </c>
      <c r="EQ49" s="3">
        <v>131088</v>
      </c>
      <c r="ER49" s="3">
        <v>0</v>
      </c>
      <c r="ES49" s="3">
        <v>34249.11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5</v>
      </c>
      <c r="FC49" s="3">
        <v>1</v>
      </c>
      <c r="FD49" s="3">
        <v>18</v>
      </c>
      <c r="FF49" s="3">
        <v>303450</v>
      </c>
      <c r="FQ49" s="3">
        <v>0</v>
      </c>
      <c r="FR49" s="3">
        <f t="shared" si="67"/>
        <v>259265.76</v>
      </c>
      <c r="FS49" s="3">
        <v>0</v>
      </c>
      <c r="FX49" s="3">
        <v>0</v>
      </c>
      <c r="FY49" s="3">
        <v>0</v>
      </c>
      <c r="GA49" s="3" t="s">
        <v>73</v>
      </c>
      <c r="GD49" s="3">
        <v>1</v>
      </c>
      <c r="GF49" s="3">
        <v>597906176</v>
      </c>
      <c r="GG49" s="3">
        <v>2</v>
      </c>
      <c r="GH49" s="3">
        <v>3</v>
      </c>
      <c r="GI49" s="3">
        <v>3</v>
      </c>
      <c r="GJ49" s="3">
        <v>0</v>
      </c>
      <c r="GK49" s="3">
        <v>0</v>
      </c>
      <c r="GL49" s="3">
        <f t="shared" si="45"/>
        <v>0</v>
      </c>
      <c r="GM49" s="3">
        <f t="shared" si="46"/>
        <v>259265.76</v>
      </c>
      <c r="GN49" s="3">
        <f t="shared" si="47"/>
        <v>0</v>
      </c>
      <c r="GO49" s="3">
        <f t="shared" si="48"/>
        <v>0</v>
      </c>
      <c r="GP49" s="3">
        <f t="shared" si="49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50"/>
        <v>0</v>
      </c>
      <c r="GW49" s="3">
        <v>1</v>
      </c>
      <c r="GX49" s="3">
        <f t="shared" si="51"/>
        <v>0</v>
      </c>
      <c r="HA49" s="3">
        <v>0</v>
      </c>
      <c r="HB49" s="3">
        <v>0</v>
      </c>
      <c r="HC49" s="3">
        <f t="shared" si="52"/>
        <v>0</v>
      </c>
      <c r="HE49" s="3" t="s">
        <v>45</v>
      </c>
      <c r="HF49" s="3" t="s">
        <v>46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/>
      <c r="D50" s="2"/>
      <c r="E50" s="2" t="s">
        <v>74</v>
      </c>
      <c r="F50" s="2" t="s">
        <v>75</v>
      </c>
      <c r="G50" s="2" t="s">
        <v>76</v>
      </c>
      <c r="H50" s="2" t="s">
        <v>41</v>
      </c>
      <c r="I50" s="2">
        <v>1</v>
      </c>
      <c r="J50" s="2">
        <v>0</v>
      </c>
      <c r="K50" s="2">
        <v>1</v>
      </c>
      <c r="L50" s="2"/>
      <c r="M50" s="2"/>
      <c r="N50" s="2"/>
      <c r="O50" s="2">
        <f t="shared" si="28"/>
        <v>59491.519999999997</v>
      </c>
      <c r="P50" s="2">
        <f t="shared" si="29"/>
        <v>59491.519999999997</v>
      </c>
      <c r="Q50" s="2">
        <f t="shared" si="53"/>
        <v>0</v>
      </c>
      <c r="R50" s="2">
        <f t="shared" si="54"/>
        <v>0</v>
      </c>
      <c r="S50" s="2">
        <f t="shared" si="30"/>
        <v>0</v>
      </c>
      <c r="T50" s="2">
        <f t="shared" si="31"/>
        <v>0</v>
      </c>
      <c r="U50" s="2">
        <f t="shared" si="32"/>
        <v>0</v>
      </c>
      <c r="V50" s="2">
        <f t="shared" si="33"/>
        <v>0</v>
      </c>
      <c r="W50" s="2">
        <f t="shared" si="34"/>
        <v>0</v>
      </c>
      <c r="X50" s="2">
        <f t="shared" si="55"/>
        <v>0</v>
      </c>
      <c r="Y50" s="2">
        <f t="shared" si="56"/>
        <v>0</v>
      </c>
      <c r="Z50" s="2"/>
      <c r="AA50" s="2">
        <v>56661434</v>
      </c>
      <c r="AB50" s="2">
        <f t="shared" si="35"/>
        <v>59491.519999999997</v>
      </c>
      <c r="AC50" s="2">
        <f t="shared" si="57"/>
        <v>59491.519999999997</v>
      </c>
      <c r="AD50" s="2">
        <f t="shared" si="58"/>
        <v>0</v>
      </c>
      <c r="AE50" s="2">
        <f t="shared" si="59"/>
        <v>0</v>
      </c>
      <c r="AF50" s="2">
        <f t="shared" si="60"/>
        <v>0</v>
      </c>
      <c r="AG50" s="2">
        <f t="shared" si="36"/>
        <v>0</v>
      </c>
      <c r="AH50" s="2">
        <f t="shared" si="61"/>
        <v>0</v>
      </c>
      <c r="AI50" s="2">
        <f t="shared" si="62"/>
        <v>0</v>
      </c>
      <c r="AJ50" s="2">
        <f t="shared" si="37"/>
        <v>0</v>
      </c>
      <c r="AK50" s="2">
        <v>59491.520000000004</v>
      </c>
      <c r="AL50" s="2">
        <v>59491.520000000004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3</v>
      </c>
      <c r="BJ50" s="2" t="s">
        <v>75</v>
      </c>
      <c r="BK50" s="2"/>
      <c r="BL50" s="2"/>
      <c r="BM50" s="2">
        <v>400007</v>
      </c>
      <c r="BN50" s="2">
        <v>0</v>
      </c>
      <c r="BO50" s="2" t="s">
        <v>3</v>
      </c>
      <c r="BP50" s="2">
        <v>0</v>
      </c>
      <c r="BQ50" s="2">
        <v>214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0</v>
      </c>
      <c r="CA50" s="2">
        <v>0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8"/>
        <v>59491.519999999997</v>
      </c>
      <c r="CQ50" s="2">
        <f t="shared" si="39"/>
        <v>59491.519999999997</v>
      </c>
      <c r="CR50" s="2">
        <f t="shared" si="63"/>
        <v>0</v>
      </c>
      <c r="CS50" s="2">
        <f t="shared" si="64"/>
        <v>0</v>
      </c>
      <c r="CT50" s="2">
        <f t="shared" si="40"/>
        <v>0</v>
      </c>
      <c r="CU50" s="2">
        <f t="shared" si="41"/>
        <v>0</v>
      </c>
      <c r="CV50" s="2">
        <f t="shared" si="42"/>
        <v>0</v>
      </c>
      <c r="CW50" s="2">
        <f t="shared" si="43"/>
        <v>0</v>
      </c>
      <c r="CX50" s="2">
        <f t="shared" si="44"/>
        <v>0</v>
      </c>
      <c r="CY50" s="2">
        <f t="shared" si="65"/>
        <v>0</v>
      </c>
      <c r="CZ50" s="2">
        <f t="shared" si="66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41</v>
      </c>
      <c r="DW50" s="2" t="s">
        <v>41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56938434</v>
      </c>
      <c r="EF50" s="2">
        <v>214</v>
      </c>
      <c r="EG50" s="2" t="s">
        <v>42</v>
      </c>
      <c r="EH50" s="2">
        <v>0</v>
      </c>
      <c r="EI50" s="2" t="s">
        <v>3</v>
      </c>
      <c r="EJ50" s="2">
        <v>3</v>
      </c>
      <c r="EK50" s="2">
        <v>400007</v>
      </c>
      <c r="EL50" s="2" t="s">
        <v>42</v>
      </c>
      <c r="EM50" s="2" t="s">
        <v>43</v>
      </c>
      <c r="EN50" s="2"/>
      <c r="EO50" s="2" t="s">
        <v>3</v>
      </c>
      <c r="EP50" s="2"/>
      <c r="EQ50" s="2">
        <v>131088</v>
      </c>
      <c r="ER50" s="2">
        <v>0</v>
      </c>
      <c r="ES50" s="2">
        <v>59491.520000000004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f t="shared" si="67"/>
        <v>59491.519999999997</v>
      </c>
      <c r="FS50" s="2">
        <v>0</v>
      </c>
      <c r="FT50" s="2"/>
      <c r="FU50" s="2"/>
      <c r="FV50" s="2"/>
      <c r="FW50" s="2"/>
      <c r="FX50" s="2">
        <v>0</v>
      </c>
      <c r="FY50" s="2">
        <v>0</v>
      </c>
      <c r="FZ50" s="2"/>
      <c r="GA50" s="2" t="s">
        <v>57</v>
      </c>
      <c r="GB50" s="2"/>
      <c r="GC50" s="2"/>
      <c r="GD50" s="2">
        <v>1</v>
      </c>
      <c r="GE50" s="2"/>
      <c r="GF50" s="2">
        <v>-466713147</v>
      </c>
      <c r="GG50" s="2">
        <v>2</v>
      </c>
      <c r="GH50" s="2">
        <v>4</v>
      </c>
      <c r="GI50" s="2">
        <v>-2</v>
      </c>
      <c r="GJ50" s="2">
        <v>0</v>
      </c>
      <c r="GK50" s="2">
        <v>0</v>
      </c>
      <c r="GL50" s="2">
        <f t="shared" si="45"/>
        <v>0</v>
      </c>
      <c r="GM50" s="2">
        <f t="shared" si="46"/>
        <v>59491.519999999997</v>
      </c>
      <c r="GN50" s="2">
        <f t="shared" si="47"/>
        <v>0</v>
      </c>
      <c r="GO50" s="2">
        <f t="shared" si="48"/>
        <v>0</v>
      </c>
      <c r="GP50" s="2">
        <f t="shared" si="49"/>
        <v>0</v>
      </c>
      <c r="GQ50" s="2"/>
      <c r="GR50" s="2">
        <v>1</v>
      </c>
      <c r="GS50" s="2">
        <v>2</v>
      </c>
      <c r="GT50" s="2">
        <v>0</v>
      </c>
      <c r="GU50" s="2" t="s">
        <v>3</v>
      </c>
      <c r="GV50" s="2">
        <f t="shared" si="50"/>
        <v>0</v>
      </c>
      <c r="GW50" s="2">
        <v>1</v>
      </c>
      <c r="GX50" s="2">
        <f t="shared" si="51"/>
        <v>0</v>
      </c>
      <c r="GY50" s="2"/>
      <c r="GZ50" s="2"/>
      <c r="HA50" s="2">
        <v>0</v>
      </c>
      <c r="HB50" s="2">
        <v>0</v>
      </c>
      <c r="HC50" s="2">
        <f t="shared" si="52"/>
        <v>0</v>
      </c>
      <c r="HD50" s="2"/>
      <c r="HE50" s="2" t="s">
        <v>45</v>
      </c>
      <c r="HF50" s="2" t="s">
        <v>46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E51" s="3" t="s">
        <v>74</v>
      </c>
      <c r="F51" s="3" t="s">
        <v>75</v>
      </c>
      <c r="G51" s="3" t="s">
        <v>76</v>
      </c>
      <c r="H51" s="3" t="s">
        <v>41</v>
      </c>
      <c r="I51" s="3">
        <v>1</v>
      </c>
      <c r="J51" s="3">
        <v>0</v>
      </c>
      <c r="K51" s="3">
        <v>1</v>
      </c>
      <c r="O51" s="3">
        <f t="shared" si="28"/>
        <v>450350.81</v>
      </c>
      <c r="P51" s="3">
        <f t="shared" si="29"/>
        <v>450350.81</v>
      </c>
      <c r="Q51" s="3">
        <f t="shared" si="53"/>
        <v>0</v>
      </c>
      <c r="R51" s="3">
        <f t="shared" si="54"/>
        <v>0</v>
      </c>
      <c r="S51" s="3">
        <f t="shared" si="30"/>
        <v>0</v>
      </c>
      <c r="T51" s="3">
        <f t="shared" si="31"/>
        <v>0</v>
      </c>
      <c r="U51" s="3">
        <f t="shared" si="32"/>
        <v>0</v>
      </c>
      <c r="V51" s="3">
        <f t="shared" si="33"/>
        <v>0</v>
      </c>
      <c r="W51" s="3">
        <f t="shared" si="34"/>
        <v>0</v>
      </c>
      <c r="X51" s="3">
        <f t="shared" si="55"/>
        <v>0</v>
      </c>
      <c r="Y51" s="3">
        <f t="shared" si="56"/>
        <v>0</v>
      </c>
      <c r="AA51" s="3">
        <v>56661436</v>
      </c>
      <c r="AB51" s="3">
        <f t="shared" si="35"/>
        <v>59491.519999999997</v>
      </c>
      <c r="AC51" s="3">
        <f t="shared" si="57"/>
        <v>59491.519999999997</v>
      </c>
      <c r="AD51" s="3">
        <f t="shared" si="58"/>
        <v>0</v>
      </c>
      <c r="AE51" s="3">
        <f t="shared" si="59"/>
        <v>0</v>
      </c>
      <c r="AF51" s="3">
        <f t="shared" si="60"/>
        <v>0</v>
      </c>
      <c r="AG51" s="3">
        <f t="shared" si="36"/>
        <v>0</v>
      </c>
      <c r="AH51" s="3">
        <f t="shared" si="61"/>
        <v>0</v>
      </c>
      <c r="AI51" s="3">
        <f t="shared" si="62"/>
        <v>0</v>
      </c>
      <c r="AJ51" s="3">
        <f t="shared" si="37"/>
        <v>0</v>
      </c>
      <c r="AK51" s="3">
        <v>59491.520000000004</v>
      </c>
      <c r="AL51" s="3">
        <v>59491.520000000004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1</v>
      </c>
      <c r="AW51" s="3">
        <v>1</v>
      </c>
      <c r="AZ51" s="3">
        <v>1</v>
      </c>
      <c r="BA51" s="3">
        <v>1</v>
      </c>
      <c r="BB51" s="3">
        <v>1</v>
      </c>
      <c r="BC51" s="3">
        <v>7.57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3</v>
      </c>
      <c r="BI51" s="3">
        <v>3</v>
      </c>
      <c r="BJ51" s="3" t="s">
        <v>75</v>
      </c>
      <c r="BM51" s="3">
        <v>400007</v>
      </c>
      <c r="BN51" s="3">
        <v>0</v>
      </c>
      <c r="BO51" s="3" t="s">
        <v>3</v>
      </c>
      <c r="BP51" s="3">
        <v>0</v>
      </c>
      <c r="BQ51" s="3">
        <v>214</v>
      </c>
      <c r="BR51" s="3">
        <v>0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0</v>
      </c>
      <c r="CA51" s="3">
        <v>0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3</v>
      </c>
      <c r="CO51" s="3">
        <v>0</v>
      </c>
      <c r="CP51" s="3">
        <f t="shared" si="38"/>
        <v>450350.81</v>
      </c>
      <c r="CQ51" s="3">
        <f t="shared" si="39"/>
        <v>450350.81</v>
      </c>
      <c r="CR51" s="3">
        <f t="shared" si="63"/>
        <v>0</v>
      </c>
      <c r="CS51" s="3">
        <f t="shared" si="64"/>
        <v>0</v>
      </c>
      <c r="CT51" s="3">
        <f t="shared" si="40"/>
        <v>0</v>
      </c>
      <c r="CU51" s="3">
        <f t="shared" si="41"/>
        <v>0</v>
      </c>
      <c r="CV51" s="3">
        <f t="shared" si="42"/>
        <v>0</v>
      </c>
      <c r="CW51" s="3">
        <f t="shared" si="43"/>
        <v>0</v>
      </c>
      <c r="CX51" s="3">
        <f t="shared" si="44"/>
        <v>0</v>
      </c>
      <c r="CY51" s="3">
        <f t="shared" si="65"/>
        <v>0</v>
      </c>
      <c r="CZ51" s="3">
        <f t="shared" si="66"/>
        <v>0</v>
      </c>
      <c r="DC51" s="3" t="s">
        <v>3</v>
      </c>
      <c r="DD51" s="3" t="s">
        <v>3</v>
      </c>
      <c r="DE51" s="3" t="s">
        <v>3</v>
      </c>
      <c r="DF51" s="3" t="s">
        <v>3</v>
      </c>
      <c r="DG51" s="3" t="s">
        <v>3</v>
      </c>
      <c r="DH51" s="3" t="s">
        <v>3</v>
      </c>
      <c r="DI51" s="3" t="s">
        <v>3</v>
      </c>
      <c r="DJ51" s="3" t="s">
        <v>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41</v>
      </c>
      <c r="DW51" s="3" t="s">
        <v>41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56938434</v>
      </c>
      <c r="EF51" s="3">
        <v>214</v>
      </c>
      <c r="EG51" s="3" t="s">
        <v>42</v>
      </c>
      <c r="EH51" s="3">
        <v>0</v>
      </c>
      <c r="EI51" s="3" t="s">
        <v>3</v>
      </c>
      <c r="EJ51" s="3">
        <v>3</v>
      </c>
      <c r="EK51" s="3">
        <v>400007</v>
      </c>
      <c r="EL51" s="3" t="s">
        <v>42</v>
      </c>
      <c r="EM51" s="3" t="s">
        <v>43</v>
      </c>
      <c r="EO51" s="3" t="s">
        <v>3</v>
      </c>
      <c r="EQ51" s="3">
        <v>131088</v>
      </c>
      <c r="ER51" s="3">
        <v>0</v>
      </c>
      <c r="ES51" s="3">
        <v>59491.520000000004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5</v>
      </c>
      <c r="FC51" s="3">
        <v>1</v>
      </c>
      <c r="FD51" s="3">
        <v>18</v>
      </c>
      <c r="FF51" s="3">
        <v>527100</v>
      </c>
      <c r="FQ51" s="3">
        <v>0</v>
      </c>
      <c r="FR51" s="3">
        <f t="shared" si="67"/>
        <v>450350.81</v>
      </c>
      <c r="FS51" s="3">
        <v>0</v>
      </c>
      <c r="FX51" s="3">
        <v>0</v>
      </c>
      <c r="FY51" s="3">
        <v>0</v>
      </c>
      <c r="GA51" s="3" t="s">
        <v>57</v>
      </c>
      <c r="GD51" s="3">
        <v>1</v>
      </c>
      <c r="GF51" s="3">
        <v>-466713147</v>
      </c>
      <c r="GG51" s="3">
        <v>2</v>
      </c>
      <c r="GH51" s="3">
        <v>3</v>
      </c>
      <c r="GI51" s="3">
        <v>3</v>
      </c>
      <c r="GJ51" s="3">
        <v>0</v>
      </c>
      <c r="GK51" s="3">
        <v>0</v>
      </c>
      <c r="GL51" s="3">
        <f t="shared" si="45"/>
        <v>0</v>
      </c>
      <c r="GM51" s="3">
        <f t="shared" si="46"/>
        <v>450350.81</v>
      </c>
      <c r="GN51" s="3">
        <f t="shared" si="47"/>
        <v>0</v>
      </c>
      <c r="GO51" s="3">
        <f t="shared" si="48"/>
        <v>0</v>
      </c>
      <c r="GP51" s="3">
        <f t="shared" si="49"/>
        <v>0</v>
      </c>
      <c r="GR51" s="3">
        <v>1</v>
      </c>
      <c r="GS51" s="3">
        <v>1</v>
      </c>
      <c r="GT51" s="3">
        <v>0</v>
      </c>
      <c r="GU51" s="3" t="s">
        <v>3</v>
      </c>
      <c r="GV51" s="3">
        <f t="shared" si="50"/>
        <v>0</v>
      </c>
      <c r="GW51" s="3">
        <v>1</v>
      </c>
      <c r="GX51" s="3">
        <f t="shared" si="51"/>
        <v>0</v>
      </c>
      <c r="HA51" s="3">
        <v>0</v>
      </c>
      <c r="HB51" s="3">
        <v>0</v>
      </c>
      <c r="HC51" s="3">
        <f t="shared" si="52"/>
        <v>0</v>
      </c>
      <c r="HE51" s="3" t="s">
        <v>45</v>
      </c>
      <c r="HF51" s="3" t="s">
        <v>46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77</v>
      </c>
      <c r="F52" s="2" t="s">
        <v>78</v>
      </c>
      <c r="G52" s="2" t="s">
        <v>79</v>
      </c>
      <c r="H52" s="2" t="s">
        <v>41</v>
      </c>
      <c r="I52" s="2">
        <v>1</v>
      </c>
      <c r="J52" s="2">
        <v>0</v>
      </c>
      <c r="K52" s="2">
        <v>1</v>
      </c>
      <c r="L52" s="2"/>
      <c r="M52" s="2"/>
      <c r="N52" s="2"/>
      <c r="O52" s="2">
        <f t="shared" si="28"/>
        <v>57476.86</v>
      </c>
      <c r="P52" s="2">
        <f t="shared" si="29"/>
        <v>57476.86</v>
      </c>
      <c r="Q52" s="2">
        <f t="shared" si="53"/>
        <v>0</v>
      </c>
      <c r="R52" s="2">
        <f t="shared" si="54"/>
        <v>0</v>
      </c>
      <c r="S52" s="2">
        <f t="shared" si="30"/>
        <v>0</v>
      </c>
      <c r="T52" s="2">
        <f t="shared" si="31"/>
        <v>0</v>
      </c>
      <c r="U52" s="2">
        <f t="shared" si="32"/>
        <v>0</v>
      </c>
      <c r="V52" s="2">
        <f t="shared" si="33"/>
        <v>0</v>
      </c>
      <c r="W52" s="2">
        <f t="shared" si="34"/>
        <v>0</v>
      </c>
      <c r="X52" s="2">
        <f t="shared" si="55"/>
        <v>0</v>
      </c>
      <c r="Y52" s="2">
        <f t="shared" si="56"/>
        <v>0</v>
      </c>
      <c r="Z52" s="2"/>
      <c r="AA52" s="2">
        <v>56661434</v>
      </c>
      <c r="AB52" s="2">
        <f t="shared" si="35"/>
        <v>57476.86</v>
      </c>
      <c r="AC52" s="2">
        <f t="shared" si="57"/>
        <v>57476.86</v>
      </c>
      <c r="AD52" s="2">
        <f t="shared" si="58"/>
        <v>0</v>
      </c>
      <c r="AE52" s="2">
        <f t="shared" si="59"/>
        <v>0</v>
      </c>
      <c r="AF52" s="2">
        <f t="shared" si="60"/>
        <v>0</v>
      </c>
      <c r="AG52" s="2">
        <f t="shared" si="36"/>
        <v>0</v>
      </c>
      <c r="AH52" s="2">
        <f t="shared" si="61"/>
        <v>0</v>
      </c>
      <c r="AI52" s="2">
        <f t="shared" si="62"/>
        <v>0</v>
      </c>
      <c r="AJ52" s="2">
        <f t="shared" si="37"/>
        <v>0</v>
      </c>
      <c r="AK52" s="2">
        <v>57476.86</v>
      </c>
      <c r="AL52" s="2">
        <v>57476.86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78</v>
      </c>
      <c r="BK52" s="2"/>
      <c r="BL52" s="2"/>
      <c r="BM52" s="2">
        <v>400007</v>
      </c>
      <c r="BN52" s="2">
        <v>0</v>
      </c>
      <c r="BO52" s="2" t="s">
        <v>3</v>
      </c>
      <c r="BP52" s="2">
        <v>0</v>
      </c>
      <c r="BQ52" s="2">
        <v>214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8"/>
        <v>57476.86</v>
      </c>
      <c r="CQ52" s="2">
        <f t="shared" si="39"/>
        <v>57476.86</v>
      </c>
      <c r="CR52" s="2">
        <f t="shared" si="63"/>
        <v>0</v>
      </c>
      <c r="CS52" s="2">
        <f t="shared" si="64"/>
        <v>0</v>
      </c>
      <c r="CT52" s="2">
        <f t="shared" si="40"/>
        <v>0</v>
      </c>
      <c r="CU52" s="2">
        <f t="shared" si="41"/>
        <v>0</v>
      </c>
      <c r="CV52" s="2">
        <f t="shared" si="42"/>
        <v>0</v>
      </c>
      <c r="CW52" s="2">
        <f t="shared" si="43"/>
        <v>0</v>
      </c>
      <c r="CX52" s="2">
        <f t="shared" si="44"/>
        <v>0</v>
      </c>
      <c r="CY52" s="2">
        <f t="shared" si="65"/>
        <v>0</v>
      </c>
      <c r="CZ52" s="2">
        <f t="shared" si="66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41</v>
      </c>
      <c r="DW52" s="2" t="s">
        <v>41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56938434</v>
      </c>
      <c r="EF52" s="2">
        <v>214</v>
      </c>
      <c r="EG52" s="2" t="s">
        <v>42</v>
      </c>
      <c r="EH52" s="2">
        <v>0</v>
      </c>
      <c r="EI52" s="2" t="s">
        <v>3</v>
      </c>
      <c r="EJ52" s="2">
        <v>3</v>
      </c>
      <c r="EK52" s="2">
        <v>400007</v>
      </c>
      <c r="EL52" s="2" t="s">
        <v>42</v>
      </c>
      <c r="EM52" s="2" t="s">
        <v>43</v>
      </c>
      <c r="EN52" s="2"/>
      <c r="EO52" s="2" t="s">
        <v>3</v>
      </c>
      <c r="EP52" s="2"/>
      <c r="EQ52" s="2">
        <v>131088</v>
      </c>
      <c r="ER52" s="2">
        <v>0</v>
      </c>
      <c r="ES52" s="2">
        <v>57476.86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 t="shared" si="67"/>
        <v>57476.86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80</v>
      </c>
      <c r="GB52" s="2"/>
      <c r="GC52" s="2"/>
      <c r="GD52" s="2">
        <v>1</v>
      </c>
      <c r="GE52" s="2"/>
      <c r="GF52" s="2">
        <v>-1240450512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45"/>
        <v>0</v>
      </c>
      <c r="GM52" s="2">
        <f t="shared" si="46"/>
        <v>57476.86</v>
      </c>
      <c r="GN52" s="2">
        <f t="shared" si="47"/>
        <v>0</v>
      </c>
      <c r="GO52" s="2">
        <f t="shared" si="48"/>
        <v>0</v>
      </c>
      <c r="GP52" s="2">
        <f t="shared" si="49"/>
        <v>0</v>
      </c>
      <c r="GQ52" s="2"/>
      <c r="GR52" s="2">
        <v>1</v>
      </c>
      <c r="GS52" s="2">
        <v>2</v>
      </c>
      <c r="GT52" s="2">
        <v>0</v>
      </c>
      <c r="GU52" s="2" t="s">
        <v>3</v>
      </c>
      <c r="GV52" s="2">
        <f t="shared" si="50"/>
        <v>0</v>
      </c>
      <c r="GW52" s="2">
        <v>1</v>
      </c>
      <c r="GX52" s="2">
        <f t="shared" si="51"/>
        <v>0</v>
      </c>
      <c r="GY52" s="2"/>
      <c r="GZ52" s="2"/>
      <c r="HA52" s="2">
        <v>0</v>
      </c>
      <c r="HB52" s="2">
        <v>0</v>
      </c>
      <c r="HC52" s="2">
        <f t="shared" si="52"/>
        <v>0</v>
      </c>
      <c r="HD52" s="2"/>
      <c r="HE52" s="2" t="s">
        <v>45</v>
      </c>
      <c r="HF52" s="2" t="s">
        <v>46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E53" s="3" t="s">
        <v>77</v>
      </c>
      <c r="F53" s="3" t="s">
        <v>78</v>
      </c>
      <c r="G53" s="3" t="s">
        <v>79</v>
      </c>
      <c r="H53" s="3" t="s">
        <v>41</v>
      </c>
      <c r="I53" s="3">
        <v>1</v>
      </c>
      <c r="J53" s="3">
        <v>0</v>
      </c>
      <c r="K53" s="3">
        <v>1</v>
      </c>
      <c r="O53" s="3">
        <f t="shared" si="28"/>
        <v>435099.83</v>
      </c>
      <c r="P53" s="3">
        <f t="shared" si="29"/>
        <v>435099.83</v>
      </c>
      <c r="Q53" s="3">
        <f t="shared" si="53"/>
        <v>0</v>
      </c>
      <c r="R53" s="3">
        <f t="shared" si="54"/>
        <v>0</v>
      </c>
      <c r="S53" s="3">
        <f t="shared" si="30"/>
        <v>0</v>
      </c>
      <c r="T53" s="3">
        <f t="shared" si="31"/>
        <v>0</v>
      </c>
      <c r="U53" s="3">
        <f t="shared" si="32"/>
        <v>0</v>
      </c>
      <c r="V53" s="3">
        <f t="shared" si="33"/>
        <v>0</v>
      </c>
      <c r="W53" s="3">
        <f t="shared" si="34"/>
        <v>0</v>
      </c>
      <c r="X53" s="3">
        <f t="shared" si="55"/>
        <v>0</v>
      </c>
      <c r="Y53" s="3">
        <f t="shared" si="56"/>
        <v>0</v>
      </c>
      <c r="AA53" s="3">
        <v>56661436</v>
      </c>
      <c r="AB53" s="3">
        <f t="shared" si="35"/>
        <v>57476.86</v>
      </c>
      <c r="AC53" s="3">
        <f t="shared" si="57"/>
        <v>57476.86</v>
      </c>
      <c r="AD53" s="3">
        <f t="shared" si="58"/>
        <v>0</v>
      </c>
      <c r="AE53" s="3">
        <f t="shared" si="59"/>
        <v>0</v>
      </c>
      <c r="AF53" s="3">
        <f t="shared" si="60"/>
        <v>0</v>
      </c>
      <c r="AG53" s="3">
        <f t="shared" si="36"/>
        <v>0</v>
      </c>
      <c r="AH53" s="3">
        <f t="shared" si="61"/>
        <v>0</v>
      </c>
      <c r="AI53" s="3">
        <f t="shared" si="62"/>
        <v>0</v>
      </c>
      <c r="AJ53" s="3">
        <f t="shared" si="37"/>
        <v>0</v>
      </c>
      <c r="AK53" s="3">
        <v>57476.86</v>
      </c>
      <c r="AL53" s="3">
        <v>57476.86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7.57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3</v>
      </c>
      <c r="BJ53" s="3" t="s">
        <v>78</v>
      </c>
      <c r="BM53" s="3">
        <v>400007</v>
      </c>
      <c r="BN53" s="3">
        <v>0</v>
      </c>
      <c r="BO53" s="3" t="s">
        <v>3</v>
      </c>
      <c r="BP53" s="3">
        <v>0</v>
      </c>
      <c r="BQ53" s="3">
        <v>214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0</v>
      </c>
      <c r="CA53" s="3">
        <v>0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38"/>
        <v>435099.83</v>
      </c>
      <c r="CQ53" s="3">
        <f t="shared" si="39"/>
        <v>435099.83</v>
      </c>
      <c r="CR53" s="3">
        <f t="shared" si="63"/>
        <v>0</v>
      </c>
      <c r="CS53" s="3">
        <f t="shared" si="64"/>
        <v>0</v>
      </c>
      <c r="CT53" s="3">
        <f t="shared" si="40"/>
        <v>0</v>
      </c>
      <c r="CU53" s="3">
        <f t="shared" si="41"/>
        <v>0</v>
      </c>
      <c r="CV53" s="3">
        <f t="shared" si="42"/>
        <v>0</v>
      </c>
      <c r="CW53" s="3">
        <f t="shared" si="43"/>
        <v>0</v>
      </c>
      <c r="CX53" s="3">
        <f t="shared" si="44"/>
        <v>0</v>
      </c>
      <c r="CY53" s="3">
        <f t="shared" si="65"/>
        <v>0</v>
      </c>
      <c r="CZ53" s="3">
        <f t="shared" si="66"/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41</v>
      </c>
      <c r="DW53" s="3" t="s">
        <v>41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56938434</v>
      </c>
      <c r="EF53" s="3">
        <v>214</v>
      </c>
      <c r="EG53" s="3" t="s">
        <v>42</v>
      </c>
      <c r="EH53" s="3">
        <v>0</v>
      </c>
      <c r="EI53" s="3" t="s">
        <v>3</v>
      </c>
      <c r="EJ53" s="3">
        <v>3</v>
      </c>
      <c r="EK53" s="3">
        <v>400007</v>
      </c>
      <c r="EL53" s="3" t="s">
        <v>42</v>
      </c>
      <c r="EM53" s="3" t="s">
        <v>43</v>
      </c>
      <c r="EO53" s="3" t="s">
        <v>3</v>
      </c>
      <c r="EQ53" s="3">
        <v>131088</v>
      </c>
      <c r="ER53" s="3">
        <v>0</v>
      </c>
      <c r="ES53" s="3">
        <v>57476.86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5</v>
      </c>
      <c r="FC53" s="3">
        <v>1</v>
      </c>
      <c r="FD53" s="3">
        <v>18</v>
      </c>
      <c r="FF53" s="3">
        <v>509250</v>
      </c>
      <c r="FQ53" s="3">
        <v>0</v>
      </c>
      <c r="FR53" s="3">
        <f t="shared" si="67"/>
        <v>435099.83</v>
      </c>
      <c r="FS53" s="3">
        <v>0</v>
      </c>
      <c r="FX53" s="3">
        <v>0</v>
      </c>
      <c r="FY53" s="3">
        <v>0</v>
      </c>
      <c r="GA53" s="3" t="s">
        <v>80</v>
      </c>
      <c r="GD53" s="3">
        <v>1</v>
      </c>
      <c r="GF53" s="3">
        <v>-1240450512</v>
      </c>
      <c r="GG53" s="3">
        <v>2</v>
      </c>
      <c r="GH53" s="3">
        <v>3</v>
      </c>
      <c r="GI53" s="3">
        <v>3</v>
      </c>
      <c r="GJ53" s="3">
        <v>0</v>
      </c>
      <c r="GK53" s="3">
        <v>0</v>
      </c>
      <c r="GL53" s="3">
        <f t="shared" si="45"/>
        <v>0</v>
      </c>
      <c r="GM53" s="3">
        <f t="shared" si="46"/>
        <v>435099.83</v>
      </c>
      <c r="GN53" s="3">
        <f t="shared" si="47"/>
        <v>0</v>
      </c>
      <c r="GO53" s="3">
        <f t="shared" si="48"/>
        <v>0</v>
      </c>
      <c r="GP53" s="3">
        <f t="shared" si="49"/>
        <v>0</v>
      </c>
      <c r="GR53" s="3">
        <v>1</v>
      </c>
      <c r="GS53" s="3">
        <v>1</v>
      </c>
      <c r="GT53" s="3">
        <v>0</v>
      </c>
      <c r="GU53" s="3" t="s">
        <v>3</v>
      </c>
      <c r="GV53" s="3">
        <f t="shared" si="50"/>
        <v>0</v>
      </c>
      <c r="GW53" s="3">
        <v>1</v>
      </c>
      <c r="GX53" s="3">
        <f t="shared" si="51"/>
        <v>0</v>
      </c>
      <c r="HA53" s="3">
        <v>0</v>
      </c>
      <c r="HB53" s="3">
        <v>0</v>
      </c>
      <c r="HC53" s="3">
        <f t="shared" si="52"/>
        <v>0</v>
      </c>
      <c r="HE53" s="3" t="s">
        <v>45</v>
      </c>
      <c r="HF53" s="3" t="s">
        <v>46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/>
      <c r="D54" s="2"/>
      <c r="E54" s="2" t="s">
        <v>81</v>
      </c>
      <c r="F54" s="2" t="s">
        <v>82</v>
      </c>
      <c r="G54" s="2" t="s">
        <v>83</v>
      </c>
      <c r="H54" s="2" t="s">
        <v>41</v>
      </c>
      <c r="I54" s="2">
        <v>1</v>
      </c>
      <c r="J54" s="2">
        <v>0</v>
      </c>
      <c r="K54" s="2">
        <v>1</v>
      </c>
      <c r="L54" s="2"/>
      <c r="M54" s="2"/>
      <c r="N54" s="2"/>
      <c r="O54" s="2">
        <f t="shared" si="28"/>
        <v>45981.5</v>
      </c>
      <c r="P54" s="2">
        <f t="shared" si="29"/>
        <v>45981.5</v>
      </c>
      <c r="Q54" s="2">
        <f t="shared" si="53"/>
        <v>0</v>
      </c>
      <c r="R54" s="2">
        <f t="shared" si="54"/>
        <v>0</v>
      </c>
      <c r="S54" s="2">
        <f t="shared" si="30"/>
        <v>0</v>
      </c>
      <c r="T54" s="2">
        <f t="shared" si="31"/>
        <v>0</v>
      </c>
      <c r="U54" s="2">
        <f t="shared" si="32"/>
        <v>0</v>
      </c>
      <c r="V54" s="2">
        <f t="shared" si="33"/>
        <v>0</v>
      </c>
      <c r="W54" s="2">
        <f t="shared" si="34"/>
        <v>0</v>
      </c>
      <c r="X54" s="2">
        <f t="shared" si="55"/>
        <v>0</v>
      </c>
      <c r="Y54" s="2">
        <f t="shared" si="56"/>
        <v>0</v>
      </c>
      <c r="Z54" s="2"/>
      <c r="AA54" s="2">
        <v>56661434</v>
      </c>
      <c r="AB54" s="2">
        <f t="shared" si="35"/>
        <v>45981.5</v>
      </c>
      <c r="AC54" s="2">
        <f t="shared" si="57"/>
        <v>45981.5</v>
      </c>
      <c r="AD54" s="2">
        <f t="shared" si="58"/>
        <v>0</v>
      </c>
      <c r="AE54" s="2">
        <f t="shared" si="59"/>
        <v>0</v>
      </c>
      <c r="AF54" s="2">
        <f t="shared" si="60"/>
        <v>0</v>
      </c>
      <c r="AG54" s="2">
        <f t="shared" si="36"/>
        <v>0</v>
      </c>
      <c r="AH54" s="2">
        <f t="shared" si="61"/>
        <v>0</v>
      </c>
      <c r="AI54" s="2">
        <f t="shared" si="62"/>
        <v>0</v>
      </c>
      <c r="AJ54" s="2">
        <f t="shared" si="37"/>
        <v>0</v>
      </c>
      <c r="AK54" s="2">
        <v>45981.5</v>
      </c>
      <c r="AL54" s="2">
        <v>45981.5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3</v>
      </c>
      <c r="BJ54" s="2" t="s">
        <v>82</v>
      </c>
      <c r="BK54" s="2"/>
      <c r="BL54" s="2"/>
      <c r="BM54" s="2">
        <v>400007</v>
      </c>
      <c r="BN54" s="2">
        <v>0</v>
      </c>
      <c r="BO54" s="2" t="s">
        <v>3</v>
      </c>
      <c r="BP54" s="2">
        <v>0</v>
      </c>
      <c r="BQ54" s="2">
        <v>214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0</v>
      </c>
      <c r="CA54" s="2">
        <v>0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8"/>
        <v>45981.5</v>
      </c>
      <c r="CQ54" s="2">
        <f t="shared" si="39"/>
        <v>45981.5</v>
      </c>
      <c r="CR54" s="2">
        <f t="shared" si="63"/>
        <v>0</v>
      </c>
      <c r="CS54" s="2">
        <f t="shared" si="64"/>
        <v>0</v>
      </c>
      <c r="CT54" s="2">
        <f t="shared" si="40"/>
        <v>0</v>
      </c>
      <c r="CU54" s="2">
        <f t="shared" si="41"/>
        <v>0</v>
      </c>
      <c r="CV54" s="2">
        <f t="shared" si="42"/>
        <v>0</v>
      </c>
      <c r="CW54" s="2">
        <f t="shared" si="43"/>
        <v>0</v>
      </c>
      <c r="CX54" s="2">
        <f t="shared" si="44"/>
        <v>0</v>
      </c>
      <c r="CY54" s="2">
        <f t="shared" si="65"/>
        <v>0</v>
      </c>
      <c r="CZ54" s="2">
        <f t="shared" si="66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41</v>
      </c>
      <c r="DW54" s="2" t="s">
        <v>41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56938434</v>
      </c>
      <c r="EF54" s="2">
        <v>214</v>
      </c>
      <c r="EG54" s="2" t="s">
        <v>42</v>
      </c>
      <c r="EH54" s="2">
        <v>0</v>
      </c>
      <c r="EI54" s="2" t="s">
        <v>3</v>
      </c>
      <c r="EJ54" s="2">
        <v>3</v>
      </c>
      <c r="EK54" s="2">
        <v>400007</v>
      </c>
      <c r="EL54" s="2" t="s">
        <v>42</v>
      </c>
      <c r="EM54" s="2" t="s">
        <v>43</v>
      </c>
      <c r="EN54" s="2"/>
      <c r="EO54" s="2" t="s">
        <v>3</v>
      </c>
      <c r="EP54" s="2"/>
      <c r="EQ54" s="2">
        <v>131088</v>
      </c>
      <c r="ER54" s="2">
        <v>0</v>
      </c>
      <c r="ES54" s="2">
        <v>45981.5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f t="shared" si="67"/>
        <v>45981.5</v>
      </c>
      <c r="FS54" s="2">
        <v>0</v>
      </c>
      <c r="FT54" s="2"/>
      <c r="FU54" s="2"/>
      <c r="FV54" s="2"/>
      <c r="FW54" s="2"/>
      <c r="FX54" s="2">
        <v>0</v>
      </c>
      <c r="FY54" s="2">
        <v>0</v>
      </c>
      <c r="FZ54" s="2"/>
      <c r="GA54" s="2" t="s">
        <v>49</v>
      </c>
      <c r="GB54" s="2"/>
      <c r="GC54" s="2"/>
      <c r="GD54" s="2">
        <v>1</v>
      </c>
      <c r="GE54" s="2"/>
      <c r="GF54" s="2">
        <v>-1920684649</v>
      </c>
      <c r="GG54" s="2">
        <v>2</v>
      </c>
      <c r="GH54" s="2">
        <v>4</v>
      </c>
      <c r="GI54" s="2">
        <v>-2</v>
      </c>
      <c r="GJ54" s="2">
        <v>0</v>
      </c>
      <c r="GK54" s="2">
        <v>0</v>
      </c>
      <c r="GL54" s="2">
        <f t="shared" si="45"/>
        <v>0</v>
      </c>
      <c r="GM54" s="2">
        <f t="shared" si="46"/>
        <v>45981.5</v>
      </c>
      <c r="GN54" s="2">
        <f t="shared" si="47"/>
        <v>0</v>
      </c>
      <c r="GO54" s="2">
        <f t="shared" si="48"/>
        <v>0</v>
      </c>
      <c r="GP54" s="2">
        <f t="shared" si="49"/>
        <v>0</v>
      </c>
      <c r="GQ54" s="2"/>
      <c r="GR54" s="2">
        <v>1</v>
      </c>
      <c r="GS54" s="2">
        <v>2</v>
      </c>
      <c r="GT54" s="2">
        <v>0</v>
      </c>
      <c r="GU54" s="2" t="s">
        <v>3</v>
      </c>
      <c r="GV54" s="2">
        <f t="shared" si="50"/>
        <v>0</v>
      </c>
      <c r="GW54" s="2">
        <v>1</v>
      </c>
      <c r="GX54" s="2">
        <f t="shared" si="51"/>
        <v>0</v>
      </c>
      <c r="GY54" s="2"/>
      <c r="GZ54" s="2"/>
      <c r="HA54" s="2">
        <v>0</v>
      </c>
      <c r="HB54" s="2">
        <v>0</v>
      </c>
      <c r="HC54" s="2">
        <f t="shared" si="52"/>
        <v>0</v>
      </c>
      <c r="HD54" s="2"/>
      <c r="HE54" s="2" t="s">
        <v>45</v>
      </c>
      <c r="HF54" s="2" t="s">
        <v>46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E55" s="3" t="s">
        <v>81</v>
      </c>
      <c r="F55" s="3" t="s">
        <v>82</v>
      </c>
      <c r="G55" s="3" t="s">
        <v>83</v>
      </c>
      <c r="H55" s="3" t="s">
        <v>41</v>
      </c>
      <c r="I55" s="3">
        <v>1</v>
      </c>
      <c r="J55" s="3">
        <v>0</v>
      </c>
      <c r="K55" s="3">
        <v>1</v>
      </c>
      <c r="O55" s="3">
        <f t="shared" si="28"/>
        <v>348079.96</v>
      </c>
      <c r="P55" s="3">
        <f t="shared" si="29"/>
        <v>348079.96</v>
      </c>
      <c r="Q55" s="3">
        <f t="shared" si="53"/>
        <v>0</v>
      </c>
      <c r="R55" s="3">
        <f t="shared" si="54"/>
        <v>0</v>
      </c>
      <c r="S55" s="3">
        <f t="shared" si="30"/>
        <v>0</v>
      </c>
      <c r="T55" s="3">
        <f t="shared" si="31"/>
        <v>0</v>
      </c>
      <c r="U55" s="3">
        <f t="shared" si="32"/>
        <v>0</v>
      </c>
      <c r="V55" s="3">
        <f t="shared" si="33"/>
        <v>0</v>
      </c>
      <c r="W55" s="3">
        <f t="shared" si="34"/>
        <v>0</v>
      </c>
      <c r="X55" s="3">
        <f t="shared" si="55"/>
        <v>0</v>
      </c>
      <c r="Y55" s="3">
        <f t="shared" si="56"/>
        <v>0</v>
      </c>
      <c r="AA55" s="3">
        <v>56661436</v>
      </c>
      <c r="AB55" s="3">
        <f t="shared" si="35"/>
        <v>45981.5</v>
      </c>
      <c r="AC55" s="3">
        <f t="shared" si="57"/>
        <v>45981.5</v>
      </c>
      <c r="AD55" s="3">
        <f t="shared" si="58"/>
        <v>0</v>
      </c>
      <c r="AE55" s="3">
        <f t="shared" si="59"/>
        <v>0</v>
      </c>
      <c r="AF55" s="3">
        <f t="shared" si="60"/>
        <v>0</v>
      </c>
      <c r="AG55" s="3">
        <f t="shared" si="36"/>
        <v>0</v>
      </c>
      <c r="AH55" s="3">
        <f t="shared" si="61"/>
        <v>0</v>
      </c>
      <c r="AI55" s="3">
        <f t="shared" si="62"/>
        <v>0</v>
      </c>
      <c r="AJ55" s="3">
        <f t="shared" si="37"/>
        <v>0</v>
      </c>
      <c r="AK55" s="3">
        <v>45981.5</v>
      </c>
      <c r="AL55" s="3">
        <v>45981.5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1</v>
      </c>
      <c r="AW55" s="3">
        <v>1</v>
      </c>
      <c r="AZ55" s="3">
        <v>1</v>
      </c>
      <c r="BA55" s="3">
        <v>1</v>
      </c>
      <c r="BB55" s="3">
        <v>1</v>
      </c>
      <c r="BC55" s="3">
        <v>7.57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3</v>
      </c>
      <c r="BI55" s="3">
        <v>3</v>
      </c>
      <c r="BJ55" s="3" t="s">
        <v>82</v>
      </c>
      <c r="BM55" s="3">
        <v>400007</v>
      </c>
      <c r="BN55" s="3">
        <v>0</v>
      </c>
      <c r="BO55" s="3" t="s">
        <v>3</v>
      </c>
      <c r="BP55" s="3">
        <v>0</v>
      </c>
      <c r="BQ55" s="3">
        <v>214</v>
      </c>
      <c r="BR55" s="3">
        <v>0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0</v>
      </c>
      <c r="CA55" s="3">
        <v>0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3</v>
      </c>
      <c r="CO55" s="3">
        <v>0</v>
      </c>
      <c r="CP55" s="3">
        <f t="shared" si="38"/>
        <v>348079.96</v>
      </c>
      <c r="CQ55" s="3">
        <f t="shared" si="39"/>
        <v>348079.96</v>
      </c>
      <c r="CR55" s="3">
        <f t="shared" si="63"/>
        <v>0</v>
      </c>
      <c r="CS55" s="3">
        <f t="shared" si="64"/>
        <v>0</v>
      </c>
      <c r="CT55" s="3">
        <f t="shared" si="40"/>
        <v>0</v>
      </c>
      <c r="CU55" s="3">
        <f t="shared" si="41"/>
        <v>0</v>
      </c>
      <c r="CV55" s="3">
        <f t="shared" si="42"/>
        <v>0</v>
      </c>
      <c r="CW55" s="3">
        <f t="shared" si="43"/>
        <v>0</v>
      </c>
      <c r="CX55" s="3">
        <f t="shared" si="44"/>
        <v>0</v>
      </c>
      <c r="CY55" s="3">
        <f t="shared" si="65"/>
        <v>0</v>
      </c>
      <c r="CZ55" s="3">
        <f t="shared" si="66"/>
        <v>0</v>
      </c>
      <c r="DC55" s="3" t="s">
        <v>3</v>
      </c>
      <c r="DD55" s="3" t="s">
        <v>3</v>
      </c>
      <c r="DE55" s="3" t="s">
        <v>3</v>
      </c>
      <c r="DF55" s="3" t="s">
        <v>3</v>
      </c>
      <c r="DG55" s="3" t="s">
        <v>3</v>
      </c>
      <c r="DH55" s="3" t="s">
        <v>3</v>
      </c>
      <c r="DI55" s="3" t="s">
        <v>3</v>
      </c>
      <c r="DJ55" s="3" t="s">
        <v>3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41</v>
      </c>
      <c r="DW55" s="3" t="s">
        <v>41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56938434</v>
      </c>
      <c r="EF55" s="3">
        <v>214</v>
      </c>
      <c r="EG55" s="3" t="s">
        <v>42</v>
      </c>
      <c r="EH55" s="3">
        <v>0</v>
      </c>
      <c r="EI55" s="3" t="s">
        <v>3</v>
      </c>
      <c r="EJ55" s="3">
        <v>3</v>
      </c>
      <c r="EK55" s="3">
        <v>400007</v>
      </c>
      <c r="EL55" s="3" t="s">
        <v>42</v>
      </c>
      <c r="EM55" s="3" t="s">
        <v>43</v>
      </c>
      <c r="EO55" s="3" t="s">
        <v>3</v>
      </c>
      <c r="EQ55" s="3">
        <v>131088</v>
      </c>
      <c r="ER55" s="3">
        <v>0</v>
      </c>
      <c r="ES55" s="3">
        <v>45981.5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5</v>
      </c>
      <c r="FC55" s="3">
        <v>1</v>
      </c>
      <c r="FD55" s="3">
        <v>18</v>
      </c>
      <c r="FF55" s="3">
        <v>407400</v>
      </c>
      <c r="FQ55" s="3">
        <v>0</v>
      </c>
      <c r="FR55" s="3">
        <f t="shared" si="67"/>
        <v>348079.96</v>
      </c>
      <c r="FS55" s="3">
        <v>0</v>
      </c>
      <c r="FX55" s="3">
        <v>0</v>
      </c>
      <c r="FY55" s="3">
        <v>0</v>
      </c>
      <c r="GA55" s="3" t="s">
        <v>49</v>
      </c>
      <c r="GD55" s="3">
        <v>1</v>
      </c>
      <c r="GF55" s="3">
        <v>-1920684649</v>
      </c>
      <c r="GG55" s="3">
        <v>2</v>
      </c>
      <c r="GH55" s="3">
        <v>3</v>
      </c>
      <c r="GI55" s="3">
        <v>3</v>
      </c>
      <c r="GJ55" s="3">
        <v>0</v>
      </c>
      <c r="GK55" s="3">
        <v>0</v>
      </c>
      <c r="GL55" s="3">
        <f t="shared" si="45"/>
        <v>0</v>
      </c>
      <c r="GM55" s="3">
        <f t="shared" si="46"/>
        <v>348079.96</v>
      </c>
      <c r="GN55" s="3">
        <f t="shared" si="47"/>
        <v>0</v>
      </c>
      <c r="GO55" s="3">
        <f t="shared" si="48"/>
        <v>0</v>
      </c>
      <c r="GP55" s="3">
        <f t="shared" si="49"/>
        <v>0</v>
      </c>
      <c r="GR55" s="3">
        <v>1</v>
      </c>
      <c r="GS55" s="3">
        <v>1</v>
      </c>
      <c r="GT55" s="3">
        <v>0</v>
      </c>
      <c r="GU55" s="3" t="s">
        <v>3</v>
      </c>
      <c r="GV55" s="3">
        <f t="shared" si="50"/>
        <v>0</v>
      </c>
      <c r="GW55" s="3">
        <v>1</v>
      </c>
      <c r="GX55" s="3">
        <f t="shared" si="51"/>
        <v>0</v>
      </c>
      <c r="HA55" s="3">
        <v>0</v>
      </c>
      <c r="HB55" s="3">
        <v>0</v>
      </c>
      <c r="HC55" s="3">
        <f t="shared" si="52"/>
        <v>0</v>
      </c>
      <c r="HE55" s="3" t="s">
        <v>45</v>
      </c>
      <c r="HF55" s="3" t="s">
        <v>46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84</v>
      </c>
      <c r="F56" s="2" t="s">
        <v>85</v>
      </c>
      <c r="G56" s="2" t="s">
        <v>86</v>
      </c>
      <c r="H56" s="2" t="s">
        <v>41</v>
      </c>
      <c r="I56" s="2">
        <v>1</v>
      </c>
      <c r="J56" s="2">
        <v>0</v>
      </c>
      <c r="K56" s="2">
        <v>1</v>
      </c>
      <c r="L56" s="2"/>
      <c r="M56" s="2"/>
      <c r="N56" s="2"/>
      <c r="O56" s="2">
        <f t="shared" si="28"/>
        <v>39842.720000000001</v>
      </c>
      <c r="P56" s="2">
        <f t="shared" si="29"/>
        <v>39842.720000000001</v>
      </c>
      <c r="Q56" s="2">
        <f t="shared" si="53"/>
        <v>0</v>
      </c>
      <c r="R56" s="2">
        <f t="shared" si="54"/>
        <v>0</v>
      </c>
      <c r="S56" s="2">
        <f t="shared" si="30"/>
        <v>0</v>
      </c>
      <c r="T56" s="2">
        <f t="shared" si="31"/>
        <v>0</v>
      </c>
      <c r="U56" s="2">
        <f t="shared" si="32"/>
        <v>0</v>
      </c>
      <c r="V56" s="2">
        <f t="shared" si="33"/>
        <v>0</v>
      </c>
      <c r="W56" s="2">
        <f t="shared" si="34"/>
        <v>0</v>
      </c>
      <c r="X56" s="2">
        <f t="shared" si="55"/>
        <v>0</v>
      </c>
      <c r="Y56" s="2">
        <f t="shared" si="56"/>
        <v>0</v>
      </c>
      <c r="Z56" s="2"/>
      <c r="AA56" s="2">
        <v>56661434</v>
      </c>
      <c r="AB56" s="2">
        <f t="shared" si="35"/>
        <v>39842.720000000001</v>
      </c>
      <c r="AC56" s="2">
        <f t="shared" si="57"/>
        <v>39842.720000000001</v>
      </c>
      <c r="AD56" s="2">
        <f t="shared" si="58"/>
        <v>0</v>
      </c>
      <c r="AE56" s="2">
        <f t="shared" si="59"/>
        <v>0</v>
      </c>
      <c r="AF56" s="2">
        <f t="shared" si="60"/>
        <v>0</v>
      </c>
      <c r="AG56" s="2">
        <f t="shared" si="36"/>
        <v>0</v>
      </c>
      <c r="AH56" s="2">
        <f t="shared" si="61"/>
        <v>0</v>
      </c>
      <c r="AI56" s="2">
        <f t="shared" si="62"/>
        <v>0</v>
      </c>
      <c r="AJ56" s="2">
        <f t="shared" si="37"/>
        <v>0</v>
      </c>
      <c r="AK56" s="2">
        <v>39842.720000000001</v>
      </c>
      <c r="AL56" s="2">
        <v>39842.720000000001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3</v>
      </c>
      <c r="BJ56" s="2" t="s">
        <v>85</v>
      </c>
      <c r="BK56" s="2"/>
      <c r="BL56" s="2"/>
      <c r="BM56" s="2">
        <v>400007</v>
      </c>
      <c r="BN56" s="2">
        <v>0</v>
      </c>
      <c r="BO56" s="2" t="s">
        <v>3</v>
      </c>
      <c r="BP56" s="2">
        <v>0</v>
      </c>
      <c r="BQ56" s="2">
        <v>214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38"/>
        <v>39842.720000000001</v>
      </c>
      <c r="CQ56" s="2">
        <f t="shared" si="39"/>
        <v>39842.720000000001</v>
      </c>
      <c r="CR56" s="2">
        <f t="shared" si="63"/>
        <v>0</v>
      </c>
      <c r="CS56" s="2">
        <f t="shared" si="64"/>
        <v>0</v>
      </c>
      <c r="CT56" s="2">
        <f t="shared" si="40"/>
        <v>0</v>
      </c>
      <c r="CU56" s="2">
        <f t="shared" si="41"/>
        <v>0</v>
      </c>
      <c r="CV56" s="2">
        <f t="shared" si="42"/>
        <v>0</v>
      </c>
      <c r="CW56" s="2">
        <f t="shared" si="43"/>
        <v>0</v>
      </c>
      <c r="CX56" s="2">
        <f t="shared" si="44"/>
        <v>0</v>
      </c>
      <c r="CY56" s="2">
        <f t="shared" si="65"/>
        <v>0</v>
      </c>
      <c r="CZ56" s="2">
        <f t="shared" si="66"/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41</v>
      </c>
      <c r="DW56" s="2" t="s">
        <v>41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56938434</v>
      </c>
      <c r="EF56" s="2">
        <v>214</v>
      </c>
      <c r="EG56" s="2" t="s">
        <v>42</v>
      </c>
      <c r="EH56" s="2">
        <v>0</v>
      </c>
      <c r="EI56" s="2" t="s">
        <v>3</v>
      </c>
      <c r="EJ56" s="2">
        <v>3</v>
      </c>
      <c r="EK56" s="2">
        <v>400007</v>
      </c>
      <c r="EL56" s="2" t="s">
        <v>42</v>
      </c>
      <c r="EM56" s="2" t="s">
        <v>43</v>
      </c>
      <c r="EN56" s="2"/>
      <c r="EO56" s="2" t="s">
        <v>3</v>
      </c>
      <c r="EP56" s="2"/>
      <c r="EQ56" s="2">
        <v>131088</v>
      </c>
      <c r="ER56" s="2">
        <v>0</v>
      </c>
      <c r="ES56" s="2">
        <v>39842.720000000001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f t="shared" si="67"/>
        <v>39842.720000000001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87</v>
      </c>
      <c r="GB56" s="2"/>
      <c r="GC56" s="2"/>
      <c r="GD56" s="2">
        <v>1</v>
      </c>
      <c r="GE56" s="2"/>
      <c r="GF56" s="2">
        <v>-510697344</v>
      </c>
      <c r="GG56" s="2">
        <v>2</v>
      </c>
      <c r="GH56" s="2">
        <v>4</v>
      </c>
      <c r="GI56" s="2">
        <v>-2</v>
      </c>
      <c r="GJ56" s="2">
        <v>0</v>
      </c>
      <c r="GK56" s="2">
        <v>0</v>
      </c>
      <c r="GL56" s="2">
        <f t="shared" si="45"/>
        <v>0</v>
      </c>
      <c r="GM56" s="2">
        <f t="shared" si="46"/>
        <v>39842.720000000001</v>
      </c>
      <c r="GN56" s="2">
        <f t="shared" si="47"/>
        <v>0</v>
      </c>
      <c r="GO56" s="2">
        <f t="shared" si="48"/>
        <v>0</v>
      </c>
      <c r="GP56" s="2">
        <f t="shared" si="49"/>
        <v>0</v>
      </c>
      <c r="GQ56" s="2"/>
      <c r="GR56" s="2">
        <v>1</v>
      </c>
      <c r="GS56" s="2">
        <v>2</v>
      </c>
      <c r="GT56" s="2">
        <v>0</v>
      </c>
      <c r="GU56" s="2" t="s">
        <v>3</v>
      </c>
      <c r="GV56" s="2">
        <f t="shared" si="50"/>
        <v>0</v>
      </c>
      <c r="GW56" s="2">
        <v>1</v>
      </c>
      <c r="GX56" s="2">
        <f t="shared" si="51"/>
        <v>0</v>
      </c>
      <c r="GY56" s="2"/>
      <c r="GZ56" s="2"/>
      <c r="HA56" s="2">
        <v>0</v>
      </c>
      <c r="HB56" s="2">
        <v>0</v>
      </c>
      <c r="HC56" s="2">
        <f t="shared" si="52"/>
        <v>0</v>
      </c>
      <c r="HD56" s="2"/>
      <c r="HE56" s="2" t="s">
        <v>45</v>
      </c>
      <c r="HF56" s="2" t="s">
        <v>46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E57" s="3" t="s">
        <v>84</v>
      </c>
      <c r="F57" s="3" t="s">
        <v>85</v>
      </c>
      <c r="G57" s="3" t="s">
        <v>86</v>
      </c>
      <c r="H57" s="3" t="s">
        <v>41</v>
      </c>
      <c r="I57" s="3">
        <v>1</v>
      </c>
      <c r="J57" s="3">
        <v>0</v>
      </c>
      <c r="K57" s="3">
        <v>1</v>
      </c>
      <c r="O57" s="3">
        <f t="shared" si="28"/>
        <v>301609.39</v>
      </c>
      <c r="P57" s="3">
        <f t="shared" si="29"/>
        <v>301609.39</v>
      </c>
      <c r="Q57" s="3">
        <f t="shared" si="53"/>
        <v>0</v>
      </c>
      <c r="R57" s="3">
        <f t="shared" si="54"/>
        <v>0</v>
      </c>
      <c r="S57" s="3">
        <f t="shared" si="30"/>
        <v>0</v>
      </c>
      <c r="T57" s="3">
        <f t="shared" si="31"/>
        <v>0</v>
      </c>
      <c r="U57" s="3">
        <f t="shared" si="32"/>
        <v>0</v>
      </c>
      <c r="V57" s="3">
        <f t="shared" si="33"/>
        <v>0</v>
      </c>
      <c r="W57" s="3">
        <f t="shared" si="34"/>
        <v>0</v>
      </c>
      <c r="X57" s="3">
        <f t="shared" si="55"/>
        <v>0</v>
      </c>
      <c r="Y57" s="3">
        <f t="shared" si="56"/>
        <v>0</v>
      </c>
      <c r="AA57" s="3">
        <v>56661436</v>
      </c>
      <c r="AB57" s="3">
        <f t="shared" si="35"/>
        <v>39842.720000000001</v>
      </c>
      <c r="AC57" s="3">
        <f t="shared" si="57"/>
        <v>39842.720000000001</v>
      </c>
      <c r="AD57" s="3">
        <f t="shared" si="58"/>
        <v>0</v>
      </c>
      <c r="AE57" s="3">
        <f t="shared" si="59"/>
        <v>0</v>
      </c>
      <c r="AF57" s="3">
        <f t="shared" si="60"/>
        <v>0</v>
      </c>
      <c r="AG57" s="3">
        <f t="shared" si="36"/>
        <v>0</v>
      </c>
      <c r="AH57" s="3">
        <f t="shared" si="61"/>
        <v>0</v>
      </c>
      <c r="AI57" s="3">
        <f t="shared" si="62"/>
        <v>0</v>
      </c>
      <c r="AJ57" s="3">
        <f t="shared" si="37"/>
        <v>0</v>
      </c>
      <c r="AK57" s="3">
        <v>39842.720000000001</v>
      </c>
      <c r="AL57" s="3">
        <v>39842.720000000001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1</v>
      </c>
      <c r="AW57" s="3">
        <v>1</v>
      </c>
      <c r="AZ57" s="3">
        <v>1</v>
      </c>
      <c r="BA57" s="3">
        <v>1</v>
      </c>
      <c r="BB57" s="3">
        <v>1</v>
      </c>
      <c r="BC57" s="3">
        <v>7.57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3</v>
      </c>
      <c r="BI57" s="3">
        <v>3</v>
      </c>
      <c r="BJ57" s="3" t="s">
        <v>85</v>
      </c>
      <c r="BM57" s="3">
        <v>400007</v>
      </c>
      <c r="BN57" s="3">
        <v>0</v>
      </c>
      <c r="BO57" s="3" t="s">
        <v>3</v>
      </c>
      <c r="BP57" s="3">
        <v>0</v>
      </c>
      <c r="BQ57" s="3">
        <v>214</v>
      </c>
      <c r="BR57" s="3">
        <v>0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0</v>
      </c>
      <c r="CA57" s="3">
        <v>0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3</v>
      </c>
      <c r="CO57" s="3">
        <v>0</v>
      </c>
      <c r="CP57" s="3">
        <f t="shared" si="38"/>
        <v>301609.39</v>
      </c>
      <c r="CQ57" s="3">
        <f t="shared" si="39"/>
        <v>301609.39</v>
      </c>
      <c r="CR57" s="3">
        <f t="shared" si="63"/>
        <v>0</v>
      </c>
      <c r="CS57" s="3">
        <f t="shared" si="64"/>
        <v>0</v>
      </c>
      <c r="CT57" s="3">
        <f t="shared" si="40"/>
        <v>0</v>
      </c>
      <c r="CU57" s="3">
        <f t="shared" si="41"/>
        <v>0</v>
      </c>
      <c r="CV57" s="3">
        <f t="shared" si="42"/>
        <v>0</v>
      </c>
      <c r="CW57" s="3">
        <f t="shared" si="43"/>
        <v>0</v>
      </c>
      <c r="CX57" s="3">
        <f t="shared" si="44"/>
        <v>0</v>
      </c>
      <c r="CY57" s="3">
        <f t="shared" si="65"/>
        <v>0</v>
      </c>
      <c r="CZ57" s="3">
        <f t="shared" si="66"/>
        <v>0</v>
      </c>
      <c r="DC57" s="3" t="s">
        <v>3</v>
      </c>
      <c r="DD57" s="3" t="s">
        <v>3</v>
      </c>
      <c r="DE57" s="3" t="s">
        <v>3</v>
      </c>
      <c r="DF57" s="3" t="s">
        <v>3</v>
      </c>
      <c r="DG57" s="3" t="s">
        <v>3</v>
      </c>
      <c r="DH57" s="3" t="s">
        <v>3</v>
      </c>
      <c r="DI57" s="3" t="s">
        <v>3</v>
      </c>
      <c r="DJ57" s="3" t="s">
        <v>3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41</v>
      </c>
      <c r="DW57" s="3" t="s">
        <v>41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56938434</v>
      </c>
      <c r="EF57" s="3">
        <v>214</v>
      </c>
      <c r="EG57" s="3" t="s">
        <v>42</v>
      </c>
      <c r="EH57" s="3">
        <v>0</v>
      </c>
      <c r="EI57" s="3" t="s">
        <v>3</v>
      </c>
      <c r="EJ57" s="3">
        <v>3</v>
      </c>
      <c r="EK57" s="3">
        <v>400007</v>
      </c>
      <c r="EL57" s="3" t="s">
        <v>42</v>
      </c>
      <c r="EM57" s="3" t="s">
        <v>43</v>
      </c>
      <c r="EO57" s="3" t="s">
        <v>3</v>
      </c>
      <c r="EQ57" s="3">
        <v>131088</v>
      </c>
      <c r="ER57" s="3">
        <v>0</v>
      </c>
      <c r="ES57" s="3">
        <v>39842.720000000001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5</v>
      </c>
      <c r="FC57" s="3">
        <v>1</v>
      </c>
      <c r="FD57" s="3">
        <v>18</v>
      </c>
      <c r="FF57" s="3">
        <v>353010</v>
      </c>
      <c r="FQ57" s="3">
        <v>0</v>
      </c>
      <c r="FR57" s="3">
        <f t="shared" si="67"/>
        <v>301609.39</v>
      </c>
      <c r="FS57" s="3">
        <v>0</v>
      </c>
      <c r="FX57" s="3">
        <v>0</v>
      </c>
      <c r="FY57" s="3">
        <v>0</v>
      </c>
      <c r="GA57" s="3" t="s">
        <v>87</v>
      </c>
      <c r="GD57" s="3">
        <v>1</v>
      </c>
      <c r="GF57" s="3">
        <v>-510697344</v>
      </c>
      <c r="GG57" s="3">
        <v>2</v>
      </c>
      <c r="GH57" s="3">
        <v>3</v>
      </c>
      <c r="GI57" s="3">
        <v>3</v>
      </c>
      <c r="GJ57" s="3">
        <v>0</v>
      </c>
      <c r="GK57" s="3">
        <v>0</v>
      </c>
      <c r="GL57" s="3">
        <f t="shared" si="45"/>
        <v>0</v>
      </c>
      <c r="GM57" s="3">
        <f t="shared" si="46"/>
        <v>301609.39</v>
      </c>
      <c r="GN57" s="3">
        <f t="shared" si="47"/>
        <v>0</v>
      </c>
      <c r="GO57" s="3">
        <f t="shared" si="48"/>
        <v>0</v>
      </c>
      <c r="GP57" s="3">
        <f t="shared" si="49"/>
        <v>0</v>
      </c>
      <c r="GR57" s="3">
        <v>1</v>
      </c>
      <c r="GS57" s="3">
        <v>1</v>
      </c>
      <c r="GT57" s="3">
        <v>0</v>
      </c>
      <c r="GU57" s="3" t="s">
        <v>3</v>
      </c>
      <c r="GV57" s="3">
        <f t="shared" si="50"/>
        <v>0</v>
      </c>
      <c r="GW57" s="3">
        <v>1</v>
      </c>
      <c r="GX57" s="3">
        <f t="shared" si="51"/>
        <v>0</v>
      </c>
      <c r="HA57" s="3">
        <v>0</v>
      </c>
      <c r="HB57" s="3">
        <v>0</v>
      </c>
      <c r="HC57" s="3">
        <f t="shared" si="52"/>
        <v>0</v>
      </c>
      <c r="HE57" s="3" t="s">
        <v>45</v>
      </c>
      <c r="HF57" s="3" t="s">
        <v>46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17</v>
      </c>
      <c r="B58" s="2">
        <v>1</v>
      </c>
      <c r="C58" s="2"/>
      <c r="D58" s="2"/>
      <c r="E58" s="2" t="s">
        <v>88</v>
      </c>
      <c r="F58" s="2" t="s">
        <v>89</v>
      </c>
      <c r="G58" s="2" t="s">
        <v>90</v>
      </c>
      <c r="H58" s="2" t="s">
        <v>41</v>
      </c>
      <c r="I58" s="2">
        <v>1</v>
      </c>
      <c r="J58" s="2">
        <v>0</v>
      </c>
      <c r="K58" s="2">
        <v>1</v>
      </c>
      <c r="L58" s="2"/>
      <c r="M58" s="2"/>
      <c r="N58" s="2"/>
      <c r="O58" s="2">
        <f t="shared" si="28"/>
        <v>34249.11</v>
      </c>
      <c r="P58" s="2">
        <f t="shared" si="29"/>
        <v>34249.11</v>
      </c>
      <c r="Q58" s="2">
        <f t="shared" si="53"/>
        <v>0</v>
      </c>
      <c r="R58" s="2">
        <f t="shared" si="54"/>
        <v>0</v>
      </c>
      <c r="S58" s="2">
        <f t="shared" si="30"/>
        <v>0</v>
      </c>
      <c r="T58" s="2">
        <f t="shared" si="31"/>
        <v>0</v>
      </c>
      <c r="U58" s="2">
        <f t="shared" si="32"/>
        <v>0</v>
      </c>
      <c r="V58" s="2">
        <f t="shared" si="33"/>
        <v>0</v>
      </c>
      <c r="W58" s="2">
        <f t="shared" si="34"/>
        <v>0</v>
      </c>
      <c r="X58" s="2">
        <f t="shared" si="55"/>
        <v>0</v>
      </c>
      <c r="Y58" s="2">
        <f t="shared" si="56"/>
        <v>0</v>
      </c>
      <c r="Z58" s="2"/>
      <c r="AA58" s="2">
        <v>56661434</v>
      </c>
      <c r="AB58" s="2">
        <f t="shared" si="35"/>
        <v>34249.11</v>
      </c>
      <c r="AC58" s="2">
        <f t="shared" si="57"/>
        <v>34249.11</v>
      </c>
      <c r="AD58" s="2">
        <f t="shared" si="58"/>
        <v>0</v>
      </c>
      <c r="AE58" s="2">
        <f t="shared" si="59"/>
        <v>0</v>
      </c>
      <c r="AF58" s="2">
        <f t="shared" si="60"/>
        <v>0</v>
      </c>
      <c r="AG58" s="2">
        <f t="shared" si="36"/>
        <v>0</v>
      </c>
      <c r="AH58" s="2">
        <f t="shared" si="61"/>
        <v>0</v>
      </c>
      <c r="AI58" s="2">
        <f t="shared" si="62"/>
        <v>0</v>
      </c>
      <c r="AJ58" s="2">
        <f t="shared" si="37"/>
        <v>0</v>
      </c>
      <c r="AK58" s="2">
        <v>34249.11</v>
      </c>
      <c r="AL58" s="2">
        <v>34249.11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3</v>
      </c>
      <c r="BJ58" s="2" t="s">
        <v>89</v>
      </c>
      <c r="BK58" s="2"/>
      <c r="BL58" s="2"/>
      <c r="BM58" s="2">
        <v>400007</v>
      </c>
      <c r="BN58" s="2">
        <v>0</v>
      </c>
      <c r="BO58" s="2" t="s">
        <v>3</v>
      </c>
      <c r="BP58" s="2">
        <v>0</v>
      </c>
      <c r="BQ58" s="2">
        <v>214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0</v>
      </c>
      <c r="CA58" s="2">
        <v>0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8"/>
        <v>34249.11</v>
      </c>
      <c r="CQ58" s="2">
        <f t="shared" si="39"/>
        <v>34249.11</v>
      </c>
      <c r="CR58" s="2">
        <f t="shared" si="63"/>
        <v>0</v>
      </c>
      <c r="CS58" s="2">
        <f t="shared" si="64"/>
        <v>0</v>
      </c>
      <c r="CT58" s="2">
        <f t="shared" si="40"/>
        <v>0</v>
      </c>
      <c r="CU58" s="2">
        <f t="shared" si="41"/>
        <v>0</v>
      </c>
      <c r="CV58" s="2">
        <f t="shared" si="42"/>
        <v>0</v>
      </c>
      <c r="CW58" s="2">
        <f t="shared" si="43"/>
        <v>0</v>
      </c>
      <c r="CX58" s="2">
        <f t="shared" si="44"/>
        <v>0</v>
      </c>
      <c r="CY58" s="2">
        <f t="shared" si="65"/>
        <v>0</v>
      </c>
      <c r="CZ58" s="2">
        <f t="shared" si="66"/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41</v>
      </c>
      <c r="DW58" s="2" t="s">
        <v>41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56938434</v>
      </c>
      <c r="EF58" s="2">
        <v>214</v>
      </c>
      <c r="EG58" s="2" t="s">
        <v>42</v>
      </c>
      <c r="EH58" s="2">
        <v>0</v>
      </c>
      <c r="EI58" s="2" t="s">
        <v>3</v>
      </c>
      <c r="EJ58" s="2">
        <v>3</v>
      </c>
      <c r="EK58" s="2">
        <v>400007</v>
      </c>
      <c r="EL58" s="2" t="s">
        <v>42</v>
      </c>
      <c r="EM58" s="2" t="s">
        <v>43</v>
      </c>
      <c r="EN58" s="2"/>
      <c r="EO58" s="2" t="s">
        <v>3</v>
      </c>
      <c r="EP58" s="2"/>
      <c r="EQ58" s="2">
        <v>131088</v>
      </c>
      <c r="ER58" s="2">
        <v>0</v>
      </c>
      <c r="ES58" s="2">
        <v>34249.11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f t="shared" si="67"/>
        <v>34249.11</v>
      </c>
      <c r="FS58" s="2">
        <v>0</v>
      </c>
      <c r="FT58" s="2"/>
      <c r="FU58" s="2"/>
      <c r="FV58" s="2"/>
      <c r="FW58" s="2"/>
      <c r="FX58" s="2">
        <v>0</v>
      </c>
      <c r="FY58" s="2">
        <v>0</v>
      </c>
      <c r="FZ58" s="2"/>
      <c r="GA58" s="2" t="s">
        <v>73</v>
      </c>
      <c r="GB58" s="2"/>
      <c r="GC58" s="2"/>
      <c r="GD58" s="2">
        <v>1</v>
      </c>
      <c r="GE58" s="2"/>
      <c r="GF58" s="2">
        <v>-1242068422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45"/>
        <v>0</v>
      </c>
      <c r="GM58" s="2">
        <f t="shared" si="46"/>
        <v>34249.11</v>
      </c>
      <c r="GN58" s="2">
        <f t="shared" si="47"/>
        <v>0</v>
      </c>
      <c r="GO58" s="2">
        <f t="shared" si="48"/>
        <v>0</v>
      </c>
      <c r="GP58" s="2">
        <f t="shared" si="49"/>
        <v>0</v>
      </c>
      <c r="GQ58" s="2"/>
      <c r="GR58" s="2">
        <v>1</v>
      </c>
      <c r="GS58" s="2">
        <v>2</v>
      </c>
      <c r="GT58" s="2">
        <v>0</v>
      </c>
      <c r="GU58" s="2" t="s">
        <v>3</v>
      </c>
      <c r="GV58" s="2">
        <f t="shared" si="50"/>
        <v>0</v>
      </c>
      <c r="GW58" s="2">
        <v>1</v>
      </c>
      <c r="GX58" s="2">
        <f t="shared" si="51"/>
        <v>0</v>
      </c>
      <c r="GY58" s="2"/>
      <c r="GZ58" s="2"/>
      <c r="HA58" s="2">
        <v>0</v>
      </c>
      <c r="HB58" s="2">
        <v>0</v>
      </c>
      <c r="HC58" s="2">
        <f t="shared" si="52"/>
        <v>0</v>
      </c>
      <c r="HD58" s="2"/>
      <c r="HE58" s="2" t="s">
        <v>45</v>
      </c>
      <c r="HF58" s="2" t="s">
        <v>46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17</v>
      </c>
      <c r="B59" s="3">
        <v>1</v>
      </c>
      <c r="E59" s="3" t="s">
        <v>88</v>
      </c>
      <c r="F59" s="3" t="s">
        <v>89</v>
      </c>
      <c r="G59" s="3" t="s">
        <v>90</v>
      </c>
      <c r="H59" s="3" t="s">
        <v>41</v>
      </c>
      <c r="I59" s="3">
        <v>1</v>
      </c>
      <c r="J59" s="3">
        <v>0</v>
      </c>
      <c r="K59" s="3">
        <v>1</v>
      </c>
      <c r="O59" s="3">
        <f t="shared" si="28"/>
        <v>259265.76</v>
      </c>
      <c r="P59" s="3">
        <f t="shared" si="29"/>
        <v>259265.76</v>
      </c>
      <c r="Q59" s="3">
        <f t="shared" si="53"/>
        <v>0</v>
      </c>
      <c r="R59" s="3">
        <f t="shared" si="54"/>
        <v>0</v>
      </c>
      <c r="S59" s="3">
        <f t="shared" si="30"/>
        <v>0</v>
      </c>
      <c r="T59" s="3">
        <f t="shared" si="31"/>
        <v>0</v>
      </c>
      <c r="U59" s="3">
        <f t="shared" si="32"/>
        <v>0</v>
      </c>
      <c r="V59" s="3">
        <f t="shared" si="33"/>
        <v>0</v>
      </c>
      <c r="W59" s="3">
        <f t="shared" si="34"/>
        <v>0</v>
      </c>
      <c r="X59" s="3">
        <f t="shared" si="55"/>
        <v>0</v>
      </c>
      <c r="Y59" s="3">
        <f t="shared" si="56"/>
        <v>0</v>
      </c>
      <c r="AA59" s="3">
        <v>56661436</v>
      </c>
      <c r="AB59" s="3">
        <f t="shared" si="35"/>
        <v>34249.11</v>
      </c>
      <c r="AC59" s="3">
        <f t="shared" si="57"/>
        <v>34249.11</v>
      </c>
      <c r="AD59" s="3">
        <f t="shared" si="58"/>
        <v>0</v>
      </c>
      <c r="AE59" s="3">
        <f t="shared" si="59"/>
        <v>0</v>
      </c>
      <c r="AF59" s="3">
        <f t="shared" si="60"/>
        <v>0</v>
      </c>
      <c r="AG59" s="3">
        <f t="shared" si="36"/>
        <v>0</v>
      </c>
      <c r="AH59" s="3">
        <f t="shared" si="61"/>
        <v>0</v>
      </c>
      <c r="AI59" s="3">
        <f t="shared" si="62"/>
        <v>0</v>
      </c>
      <c r="AJ59" s="3">
        <f t="shared" si="37"/>
        <v>0</v>
      </c>
      <c r="AK59" s="3">
        <v>34249.11</v>
      </c>
      <c r="AL59" s="3">
        <v>34249.11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7.57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3</v>
      </c>
      <c r="BJ59" s="3" t="s">
        <v>89</v>
      </c>
      <c r="BM59" s="3">
        <v>400007</v>
      </c>
      <c r="BN59" s="3">
        <v>0</v>
      </c>
      <c r="BO59" s="3" t="s">
        <v>3</v>
      </c>
      <c r="BP59" s="3">
        <v>0</v>
      </c>
      <c r="BQ59" s="3">
        <v>214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0</v>
      </c>
      <c r="CA59" s="3">
        <v>0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8"/>
        <v>259265.76</v>
      </c>
      <c r="CQ59" s="3">
        <f t="shared" si="39"/>
        <v>259265.76</v>
      </c>
      <c r="CR59" s="3">
        <f t="shared" si="63"/>
        <v>0</v>
      </c>
      <c r="CS59" s="3">
        <f t="shared" si="64"/>
        <v>0</v>
      </c>
      <c r="CT59" s="3">
        <f t="shared" si="40"/>
        <v>0</v>
      </c>
      <c r="CU59" s="3">
        <f t="shared" si="41"/>
        <v>0</v>
      </c>
      <c r="CV59" s="3">
        <f t="shared" si="42"/>
        <v>0</v>
      </c>
      <c r="CW59" s="3">
        <f t="shared" si="43"/>
        <v>0</v>
      </c>
      <c r="CX59" s="3">
        <f t="shared" si="44"/>
        <v>0</v>
      </c>
      <c r="CY59" s="3">
        <f t="shared" si="65"/>
        <v>0</v>
      </c>
      <c r="CZ59" s="3">
        <f t="shared" si="66"/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1013</v>
      </c>
      <c r="DV59" s="3" t="s">
        <v>41</v>
      </c>
      <c r="DW59" s="3" t="s">
        <v>41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56938434</v>
      </c>
      <c r="EF59" s="3">
        <v>214</v>
      </c>
      <c r="EG59" s="3" t="s">
        <v>42</v>
      </c>
      <c r="EH59" s="3">
        <v>0</v>
      </c>
      <c r="EI59" s="3" t="s">
        <v>3</v>
      </c>
      <c r="EJ59" s="3">
        <v>3</v>
      </c>
      <c r="EK59" s="3">
        <v>400007</v>
      </c>
      <c r="EL59" s="3" t="s">
        <v>42</v>
      </c>
      <c r="EM59" s="3" t="s">
        <v>43</v>
      </c>
      <c r="EO59" s="3" t="s">
        <v>3</v>
      </c>
      <c r="EQ59" s="3">
        <v>131088</v>
      </c>
      <c r="ER59" s="3">
        <v>0</v>
      </c>
      <c r="ES59" s="3">
        <v>34249.11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5</v>
      </c>
      <c r="FC59" s="3">
        <v>1</v>
      </c>
      <c r="FD59" s="3">
        <v>18</v>
      </c>
      <c r="FF59" s="3">
        <v>303450</v>
      </c>
      <c r="FQ59" s="3">
        <v>0</v>
      </c>
      <c r="FR59" s="3">
        <f t="shared" si="67"/>
        <v>259265.76</v>
      </c>
      <c r="FS59" s="3">
        <v>0</v>
      </c>
      <c r="FX59" s="3">
        <v>0</v>
      </c>
      <c r="FY59" s="3">
        <v>0</v>
      </c>
      <c r="GA59" s="3" t="s">
        <v>73</v>
      </c>
      <c r="GD59" s="3">
        <v>1</v>
      </c>
      <c r="GF59" s="3">
        <v>-1242068422</v>
      </c>
      <c r="GG59" s="3">
        <v>2</v>
      </c>
      <c r="GH59" s="3">
        <v>3</v>
      </c>
      <c r="GI59" s="3">
        <v>3</v>
      </c>
      <c r="GJ59" s="3">
        <v>0</v>
      </c>
      <c r="GK59" s="3">
        <v>0</v>
      </c>
      <c r="GL59" s="3">
        <f t="shared" si="45"/>
        <v>0</v>
      </c>
      <c r="GM59" s="3">
        <f t="shared" si="46"/>
        <v>259265.76</v>
      </c>
      <c r="GN59" s="3">
        <f t="shared" si="47"/>
        <v>0</v>
      </c>
      <c r="GO59" s="3">
        <f t="shared" si="48"/>
        <v>0</v>
      </c>
      <c r="GP59" s="3">
        <f t="shared" si="49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50"/>
        <v>0</v>
      </c>
      <c r="GW59" s="3">
        <v>1</v>
      </c>
      <c r="GX59" s="3">
        <f t="shared" si="51"/>
        <v>0</v>
      </c>
      <c r="HA59" s="3">
        <v>0</v>
      </c>
      <c r="HB59" s="3">
        <v>0</v>
      </c>
      <c r="HC59" s="3">
        <f t="shared" si="52"/>
        <v>0</v>
      </c>
      <c r="HE59" s="3" t="s">
        <v>45</v>
      </c>
      <c r="HF59" s="3" t="s">
        <v>46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17</v>
      </c>
      <c r="B60" s="2">
        <v>1</v>
      </c>
      <c r="C60" s="2"/>
      <c r="D60" s="2"/>
      <c r="E60" s="2" t="s">
        <v>91</v>
      </c>
      <c r="F60" s="2" t="s">
        <v>92</v>
      </c>
      <c r="G60" s="2" t="s">
        <v>93</v>
      </c>
      <c r="H60" s="2" t="s">
        <v>41</v>
      </c>
      <c r="I60" s="2">
        <v>1</v>
      </c>
      <c r="J60" s="2">
        <v>0</v>
      </c>
      <c r="K60" s="2">
        <v>1</v>
      </c>
      <c r="L60" s="2"/>
      <c r="M60" s="2"/>
      <c r="N60" s="2"/>
      <c r="O60" s="2">
        <f t="shared" si="28"/>
        <v>12253.83</v>
      </c>
      <c r="P60" s="2">
        <f t="shared" si="29"/>
        <v>12253.83</v>
      </c>
      <c r="Q60" s="2">
        <f t="shared" si="53"/>
        <v>0</v>
      </c>
      <c r="R60" s="2">
        <f t="shared" si="54"/>
        <v>0</v>
      </c>
      <c r="S60" s="2">
        <f t="shared" si="30"/>
        <v>0</v>
      </c>
      <c r="T60" s="2">
        <f t="shared" si="31"/>
        <v>0</v>
      </c>
      <c r="U60" s="2">
        <f t="shared" si="32"/>
        <v>0</v>
      </c>
      <c r="V60" s="2">
        <f t="shared" si="33"/>
        <v>0</v>
      </c>
      <c r="W60" s="2">
        <f t="shared" si="34"/>
        <v>0</v>
      </c>
      <c r="X60" s="2">
        <f t="shared" si="55"/>
        <v>0</v>
      </c>
      <c r="Y60" s="2">
        <f t="shared" si="56"/>
        <v>0</v>
      </c>
      <c r="Z60" s="2"/>
      <c r="AA60" s="2">
        <v>56661434</v>
      </c>
      <c r="AB60" s="2">
        <f t="shared" si="35"/>
        <v>12253.83</v>
      </c>
      <c r="AC60" s="2">
        <f t="shared" si="57"/>
        <v>12253.83</v>
      </c>
      <c r="AD60" s="2">
        <f t="shared" si="58"/>
        <v>0</v>
      </c>
      <c r="AE60" s="2">
        <f t="shared" si="59"/>
        <v>0</v>
      </c>
      <c r="AF60" s="2">
        <f t="shared" si="60"/>
        <v>0</v>
      </c>
      <c r="AG60" s="2">
        <f t="shared" si="36"/>
        <v>0</v>
      </c>
      <c r="AH60" s="2">
        <f t="shared" si="61"/>
        <v>0</v>
      </c>
      <c r="AI60" s="2">
        <f t="shared" si="62"/>
        <v>0</v>
      </c>
      <c r="AJ60" s="2">
        <f t="shared" si="37"/>
        <v>0</v>
      </c>
      <c r="AK60" s="2">
        <v>12253.83</v>
      </c>
      <c r="AL60" s="2">
        <v>12253.83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3</v>
      </c>
      <c r="BJ60" s="2" t="s">
        <v>92</v>
      </c>
      <c r="BK60" s="2"/>
      <c r="BL60" s="2"/>
      <c r="BM60" s="2">
        <v>400007</v>
      </c>
      <c r="BN60" s="2">
        <v>0</v>
      </c>
      <c r="BO60" s="2" t="s">
        <v>3</v>
      </c>
      <c r="BP60" s="2">
        <v>0</v>
      </c>
      <c r="BQ60" s="2">
        <v>214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0</v>
      </c>
      <c r="CA60" s="2">
        <v>0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si="38"/>
        <v>12253.83</v>
      </c>
      <c r="CQ60" s="2">
        <f t="shared" si="39"/>
        <v>12253.83</v>
      </c>
      <c r="CR60" s="2">
        <f t="shared" si="63"/>
        <v>0</v>
      </c>
      <c r="CS60" s="2">
        <f t="shared" si="64"/>
        <v>0</v>
      </c>
      <c r="CT60" s="2">
        <f t="shared" si="40"/>
        <v>0</v>
      </c>
      <c r="CU60" s="2">
        <f t="shared" si="41"/>
        <v>0</v>
      </c>
      <c r="CV60" s="2">
        <f t="shared" si="42"/>
        <v>0</v>
      </c>
      <c r="CW60" s="2">
        <f t="shared" si="43"/>
        <v>0</v>
      </c>
      <c r="CX60" s="2">
        <f t="shared" si="44"/>
        <v>0</v>
      </c>
      <c r="CY60" s="2">
        <f t="shared" si="65"/>
        <v>0</v>
      </c>
      <c r="CZ60" s="2">
        <f t="shared" si="66"/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41</v>
      </c>
      <c r="DW60" s="2" t="s">
        <v>41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56938434</v>
      </c>
      <c r="EF60" s="2">
        <v>214</v>
      </c>
      <c r="EG60" s="2" t="s">
        <v>42</v>
      </c>
      <c r="EH60" s="2">
        <v>0</v>
      </c>
      <c r="EI60" s="2" t="s">
        <v>3</v>
      </c>
      <c r="EJ60" s="2">
        <v>3</v>
      </c>
      <c r="EK60" s="2">
        <v>400007</v>
      </c>
      <c r="EL60" s="2" t="s">
        <v>42</v>
      </c>
      <c r="EM60" s="2" t="s">
        <v>43</v>
      </c>
      <c r="EN60" s="2"/>
      <c r="EO60" s="2" t="s">
        <v>3</v>
      </c>
      <c r="EP60" s="2"/>
      <c r="EQ60" s="2">
        <v>131088</v>
      </c>
      <c r="ER60" s="2">
        <v>0</v>
      </c>
      <c r="ES60" s="2">
        <v>12253.83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f t="shared" si="67"/>
        <v>12253.83</v>
      </c>
      <c r="FS60" s="2">
        <v>0</v>
      </c>
      <c r="FT60" s="2"/>
      <c r="FU60" s="2"/>
      <c r="FV60" s="2"/>
      <c r="FW60" s="2"/>
      <c r="FX60" s="2">
        <v>0</v>
      </c>
      <c r="FY60" s="2">
        <v>0</v>
      </c>
      <c r="FZ60" s="2"/>
      <c r="GA60" s="2" t="s">
        <v>94</v>
      </c>
      <c r="GB60" s="2"/>
      <c r="GC60" s="2"/>
      <c r="GD60" s="2">
        <v>1</v>
      </c>
      <c r="GE60" s="2"/>
      <c r="GF60" s="2">
        <v>1407849693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si="45"/>
        <v>0</v>
      </c>
      <c r="GM60" s="2">
        <f t="shared" si="46"/>
        <v>12253.83</v>
      </c>
      <c r="GN60" s="2">
        <f t="shared" si="47"/>
        <v>0</v>
      </c>
      <c r="GO60" s="2">
        <f t="shared" si="48"/>
        <v>0</v>
      </c>
      <c r="GP60" s="2">
        <f t="shared" si="49"/>
        <v>0</v>
      </c>
      <c r="GQ60" s="2"/>
      <c r="GR60" s="2">
        <v>1</v>
      </c>
      <c r="GS60" s="2">
        <v>2</v>
      </c>
      <c r="GT60" s="2">
        <v>0</v>
      </c>
      <c r="GU60" s="2" t="s">
        <v>3</v>
      </c>
      <c r="GV60" s="2">
        <f t="shared" si="50"/>
        <v>0</v>
      </c>
      <c r="GW60" s="2">
        <v>1</v>
      </c>
      <c r="GX60" s="2">
        <f t="shared" si="51"/>
        <v>0</v>
      </c>
      <c r="GY60" s="2"/>
      <c r="GZ60" s="2"/>
      <c r="HA60" s="2">
        <v>0</v>
      </c>
      <c r="HB60" s="2">
        <v>0</v>
      </c>
      <c r="HC60" s="2">
        <f t="shared" si="52"/>
        <v>0</v>
      </c>
      <c r="HD60" s="2"/>
      <c r="HE60" s="2" t="s">
        <v>45</v>
      </c>
      <c r="HF60" s="2" t="s">
        <v>46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17</v>
      </c>
      <c r="B61" s="3">
        <v>1</v>
      </c>
      <c r="E61" s="3" t="s">
        <v>91</v>
      </c>
      <c r="F61" s="3" t="s">
        <v>92</v>
      </c>
      <c r="G61" s="3" t="s">
        <v>93</v>
      </c>
      <c r="H61" s="3" t="s">
        <v>41</v>
      </c>
      <c r="I61" s="3">
        <v>1</v>
      </c>
      <c r="J61" s="3">
        <v>0</v>
      </c>
      <c r="K61" s="3">
        <v>1</v>
      </c>
      <c r="O61" s="3">
        <f t="shared" si="28"/>
        <v>92761.49</v>
      </c>
      <c r="P61" s="3">
        <f t="shared" si="29"/>
        <v>92761.49</v>
      </c>
      <c r="Q61" s="3">
        <f t="shared" si="53"/>
        <v>0</v>
      </c>
      <c r="R61" s="3">
        <f t="shared" si="54"/>
        <v>0</v>
      </c>
      <c r="S61" s="3">
        <f t="shared" si="30"/>
        <v>0</v>
      </c>
      <c r="T61" s="3">
        <f t="shared" si="31"/>
        <v>0</v>
      </c>
      <c r="U61" s="3">
        <f t="shared" si="32"/>
        <v>0</v>
      </c>
      <c r="V61" s="3">
        <f t="shared" si="33"/>
        <v>0</v>
      </c>
      <c r="W61" s="3">
        <f t="shared" si="34"/>
        <v>0</v>
      </c>
      <c r="X61" s="3">
        <f t="shared" si="55"/>
        <v>0</v>
      </c>
      <c r="Y61" s="3">
        <f t="shared" si="56"/>
        <v>0</v>
      </c>
      <c r="AA61" s="3">
        <v>56661436</v>
      </c>
      <c r="AB61" s="3">
        <f t="shared" si="35"/>
        <v>12253.83</v>
      </c>
      <c r="AC61" s="3">
        <f t="shared" si="57"/>
        <v>12253.83</v>
      </c>
      <c r="AD61" s="3">
        <f t="shared" si="58"/>
        <v>0</v>
      </c>
      <c r="AE61" s="3">
        <f t="shared" si="59"/>
        <v>0</v>
      </c>
      <c r="AF61" s="3">
        <f t="shared" si="60"/>
        <v>0</v>
      </c>
      <c r="AG61" s="3">
        <f t="shared" si="36"/>
        <v>0</v>
      </c>
      <c r="AH61" s="3">
        <f t="shared" si="61"/>
        <v>0</v>
      </c>
      <c r="AI61" s="3">
        <f t="shared" si="62"/>
        <v>0</v>
      </c>
      <c r="AJ61" s="3">
        <f t="shared" si="37"/>
        <v>0</v>
      </c>
      <c r="AK61" s="3">
        <v>12253.83</v>
      </c>
      <c r="AL61" s="3">
        <v>12253.83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1</v>
      </c>
      <c r="AW61" s="3">
        <v>1</v>
      </c>
      <c r="AZ61" s="3">
        <v>1</v>
      </c>
      <c r="BA61" s="3">
        <v>1</v>
      </c>
      <c r="BB61" s="3">
        <v>1</v>
      </c>
      <c r="BC61" s="3">
        <v>7.57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3</v>
      </c>
      <c r="BI61" s="3">
        <v>3</v>
      </c>
      <c r="BJ61" s="3" t="s">
        <v>92</v>
      </c>
      <c r="BM61" s="3">
        <v>400007</v>
      </c>
      <c r="BN61" s="3">
        <v>0</v>
      </c>
      <c r="BO61" s="3" t="s">
        <v>3</v>
      </c>
      <c r="BP61" s="3">
        <v>0</v>
      </c>
      <c r="BQ61" s="3">
        <v>214</v>
      </c>
      <c r="BR61" s="3">
        <v>0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0</v>
      </c>
      <c r="CA61" s="3">
        <v>0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3</v>
      </c>
      <c r="CO61" s="3">
        <v>0</v>
      </c>
      <c r="CP61" s="3">
        <f t="shared" si="38"/>
        <v>92761.49</v>
      </c>
      <c r="CQ61" s="3">
        <f t="shared" si="39"/>
        <v>92761.49</v>
      </c>
      <c r="CR61" s="3">
        <f t="shared" si="63"/>
        <v>0</v>
      </c>
      <c r="CS61" s="3">
        <f t="shared" si="64"/>
        <v>0</v>
      </c>
      <c r="CT61" s="3">
        <f t="shared" si="40"/>
        <v>0</v>
      </c>
      <c r="CU61" s="3">
        <f t="shared" si="41"/>
        <v>0</v>
      </c>
      <c r="CV61" s="3">
        <f t="shared" si="42"/>
        <v>0</v>
      </c>
      <c r="CW61" s="3">
        <f t="shared" si="43"/>
        <v>0</v>
      </c>
      <c r="CX61" s="3">
        <f t="shared" si="44"/>
        <v>0</v>
      </c>
      <c r="CY61" s="3">
        <f t="shared" si="65"/>
        <v>0</v>
      </c>
      <c r="CZ61" s="3">
        <f t="shared" si="66"/>
        <v>0</v>
      </c>
      <c r="DC61" s="3" t="s">
        <v>3</v>
      </c>
      <c r="DD61" s="3" t="s">
        <v>3</v>
      </c>
      <c r="DE61" s="3" t="s">
        <v>3</v>
      </c>
      <c r="DF61" s="3" t="s">
        <v>3</v>
      </c>
      <c r="DG61" s="3" t="s">
        <v>3</v>
      </c>
      <c r="DH61" s="3" t="s">
        <v>3</v>
      </c>
      <c r="DI61" s="3" t="s">
        <v>3</v>
      </c>
      <c r="DJ61" s="3" t="s">
        <v>3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1013</v>
      </c>
      <c r="DV61" s="3" t="s">
        <v>41</v>
      </c>
      <c r="DW61" s="3" t="s">
        <v>41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56938434</v>
      </c>
      <c r="EF61" s="3">
        <v>214</v>
      </c>
      <c r="EG61" s="3" t="s">
        <v>42</v>
      </c>
      <c r="EH61" s="3">
        <v>0</v>
      </c>
      <c r="EI61" s="3" t="s">
        <v>3</v>
      </c>
      <c r="EJ61" s="3">
        <v>3</v>
      </c>
      <c r="EK61" s="3">
        <v>400007</v>
      </c>
      <c r="EL61" s="3" t="s">
        <v>42</v>
      </c>
      <c r="EM61" s="3" t="s">
        <v>43</v>
      </c>
      <c r="EO61" s="3" t="s">
        <v>3</v>
      </c>
      <c r="EQ61" s="3">
        <v>131088</v>
      </c>
      <c r="ER61" s="3">
        <v>0</v>
      </c>
      <c r="ES61" s="3">
        <v>12253.83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5</v>
      </c>
      <c r="FC61" s="3">
        <v>1</v>
      </c>
      <c r="FD61" s="3">
        <v>18</v>
      </c>
      <c r="FF61" s="3">
        <v>108570</v>
      </c>
      <c r="FQ61" s="3">
        <v>0</v>
      </c>
      <c r="FR61" s="3">
        <f t="shared" si="67"/>
        <v>92761.49</v>
      </c>
      <c r="FS61" s="3">
        <v>0</v>
      </c>
      <c r="FX61" s="3">
        <v>0</v>
      </c>
      <c r="FY61" s="3">
        <v>0</v>
      </c>
      <c r="GA61" s="3" t="s">
        <v>94</v>
      </c>
      <c r="GD61" s="3">
        <v>1</v>
      </c>
      <c r="GF61" s="3">
        <v>1407849693</v>
      </c>
      <c r="GG61" s="3">
        <v>2</v>
      </c>
      <c r="GH61" s="3">
        <v>3</v>
      </c>
      <c r="GI61" s="3">
        <v>3</v>
      </c>
      <c r="GJ61" s="3">
        <v>0</v>
      </c>
      <c r="GK61" s="3">
        <v>0</v>
      </c>
      <c r="GL61" s="3">
        <f t="shared" si="45"/>
        <v>0</v>
      </c>
      <c r="GM61" s="3">
        <f t="shared" si="46"/>
        <v>92761.49</v>
      </c>
      <c r="GN61" s="3">
        <f t="shared" si="47"/>
        <v>0</v>
      </c>
      <c r="GO61" s="3">
        <f t="shared" si="48"/>
        <v>0</v>
      </c>
      <c r="GP61" s="3">
        <f t="shared" si="49"/>
        <v>0</v>
      </c>
      <c r="GR61" s="3">
        <v>1</v>
      </c>
      <c r="GS61" s="3">
        <v>1</v>
      </c>
      <c r="GT61" s="3">
        <v>0</v>
      </c>
      <c r="GU61" s="3" t="s">
        <v>3</v>
      </c>
      <c r="GV61" s="3">
        <f t="shared" si="50"/>
        <v>0</v>
      </c>
      <c r="GW61" s="3">
        <v>1</v>
      </c>
      <c r="GX61" s="3">
        <f t="shared" si="51"/>
        <v>0</v>
      </c>
      <c r="HA61" s="3">
        <v>0</v>
      </c>
      <c r="HB61" s="3">
        <v>0</v>
      </c>
      <c r="HC61" s="3">
        <f t="shared" si="52"/>
        <v>0</v>
      </c>
      <c r="HE61" s="3" t="s">
        <v>45</v>
      </c>
      <c r="HF61" s="3" t="s">
        <v>46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17</v>
      </c>
      <c r="B62" s="2">
        <v>1</v>
      </c>
      <c r="C62" s="2"/>
      <c r="D62" s="2"/>
      <c r="E62" s="2" t="s">
        <v>95</v>
      </c>
      <c r="F62" s="2" t="s">
        <v>96</v>
      </c>
      <c r="G62" s="2" t="s">
        <v>97</v>
      </c>
      <c r="H62" s="2" t="s">
        <v>41</v>
      </c>
      <c r="I62" s="2">
        <v>1</v>
      </c>
      <c r="J62" s="2">
        <v>0</v>
      </c>
      <c r="K62" s="2">
        <v>1</v>
      </c>
      <c r="L62" s="2"/>
      <c r="M62" s="2"/>
      <c r="N62" s="2"/>
      <c r="O62" s="2">
        <f t="shared" si="28"/>
        <v>10701.35</v>
      </c>
      <c r="P62" s="2">
        <f t="shared" si="29"/>
        <v>10701.35</v>
      </c>
      <c r="Q62" s="2">
        <f t="shared" si="53"/>
        <v>0</v>
      </c>
      <c r="R62" s="2">
        <f t="shared" si="54"/>
        <v>0</v>
      </c>
      <c r="S62" s="2">
        <f t="shared" si="30"/>
        <v>0</v>
      </c>
      <c r="T62" s="2">
        <f t="shared" si="31"/>
        <v>0</v>
      </c>
      <c r="U62" s="2">
        <f t="shared" si="32"/>
        <v>0</v>
      </c>
      <c r="V62" s="2">
        <f t="shared" si="33"/>
        <v>0</v>
      </c>
      <c r="W62" s="2">
        <f t="shared" si="34"/>
        <v>0</v>
      </c>
      <c r="X62" s="2">
        <f t="shared" si="55"/>
        <v>0</v>
      </c>
      <c r="Y62" s="2">
        <f t="shared" si="56"/>
        <v>0</v>
      </c>
      <c r="Z62" s="2"/>
      <c r="AA62" s="2">
        <v>56661434</v>
      </c>
      <c r="AB62" s="2">
        <f t="shared" si="35"/>
        <v>10701.35</v>
      </c>
      <c r="AC62" s="2">
        <f t="shared" si="57"/>
        <v>10701.35</v>
      </c>
      <c r="AD62" s="2">
        <f t="shared" si="58"/>
        <v>0</v>
      </c>
      <c r="AE62" s="2">
        <f t="shared" si="59"/>
        <v>0</v>
      </c>
      <c r="AF62" s="2">
        <f t="shared" si="60"/>
        <v>0</v>
      </c>
      <c r="AG62" s="2">
        <f t="shared" si="36"/>
        <v>0</v>
      </c>
      <c r="AH62" s="2">
        <f t="shared" si="61"/>
        <v>0</v>
      </c>
      <c r="AI62" s="2">
        <f t="shared" si="62"/>
        <v>0</v>
      </c>
      <c r="AJ62" s="2">
        <f t="shared" si="37"/>
        <v>0</v>
      </c>
      <c r="AK62" s="2">
        <v>10701.349999999999</v>
      </c>
      <c r="AL62" s="2">
        <v>10701.349999999999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3</v>
      </c>
      <c r="BJ62" s="2" t="s">
        <v>96</v>
      </c>
      <c r="BK62" s="2"/>
      <c r="BL62" s="2"/>
      <c r="BM62" s="2">
        <v>400007</v>
      </c>
      <c r="BN62" s="2">
        <v>0</v>
      </c>
      <c r="BO62" s="2" t="s">
        <v>3</v>
      </c>
      <c r="BP62" s="2">
        <v>0</v>
      </c>
      <c r="BQ62" s="2">
        <v>214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0</v>
      </c>
      <c r="CA62" s="2">
        <v>0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38"/>
        <v>10701.35</v>
      </c>
      <c r="CQ62" s="2">
        <f t="shared" si="39"/>
        <v>10701.35</v>
      </c>
      <c r="CR62" s="2">
        <f t="shared" si="63"/>
        <v>0</v>
      </c>
      <c r="CS62" s="2">
        <f t="shared" si="64"/>
        <v>0</v>
      </c>
      <c r="CT62" s="2">
        <f t="shared" si="40"/>
        <v>0</v>
      </c>
      <c r="CU62" s="2">
        <f t="shared" si="41"/>
        <v>0</v>
      </c>
      <c r="CV62" s="2">
        <f t="shared" si="42"/>
        <v>0</v>
      </c>
      <c r="CW62" s="2">
        <f t="shared" si="43"/>
        <v>0</v>
      </c>
      <c r="CX62" s="2">
        <f t="shared" si="44"/>
        <v>0</v>
      </c>
      <c r="CY62" s="2">
        <f t="shared" si="65"/>
        <v>0</v>
      </c>
      <c r="CZ62" s="2">
        <f t="shared" si="66"/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41</v>
      </c>
      <c r="DW62" s="2" t="s">
        <v>41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56938434</v>
      </c>
      <c r="EF62" s="2">
        <v>214</v>
      </c>
      <c r="EG62" s="2" t="s">
        <v>42</v>
      </c>
      <c r="EH62" s="2">
        <v>0</v>
      </c>
      <c r="EI62" s="2" t="s">
        <v>3</v>
      </c>
      <c r="EJ62" s="2">
        <v>3</v>
      </c>
      <c r="EK62" s="2">
        <v>400007</v>
      </c>
      <c r="EL62" s="2" t="s">
        <v>42</v>
      </c>
      <c r="EM62" s="2" t="s">
        <v>43</v>
      </c>
      <c r="EN62" s="2"/>
      <c r="EO62" s="2" t="s">
        <v>3</v>
      </c>
      <c r="EP62" s="2"/>
      <c r="EQ62" s="2">
        <v>131088</v>
      </c>
      <c r="ER62" s="2">
        <v>0</v>
      </c>
      <c r="ES62" s="2">
        <v>10701.349999999999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f t="shared" si="67"/>
        <v>10701.35</v>
      </c>
      <c r="FS62" s="2">
        <v>0</v>
      </c>
      <c r="FT62" s="2"/>
      <c r="FU62" s="2"/>
      <c r="FV62" s="2"/>
      <c r="FW62" s="2"/>
      <c r="FX62" s="2">
        <v>0</v>
      </c>
      <c r="FY62" s="2">
        <v>0</v>
      </c>
      <c r="FZ62" s="2"/>
      <c r="GA62" s="2" t="s">
        <v>69</v>
      </c>
      <c r="GB62" s="2"/>
      <c r="GC62" s="2"/>
      <c r="GD62" s="2">
        <v>1</v>
      </c>
      <c r="GE62" s="2"/>
      <c r="GF62" s="2">
        <v>-179790922</v>
      </c>
      <c r="GG62" s="2">
        <v>2</v>
      </c>
      <c r="GH62" s="2">
        <v>4</v>
      </c>
      <c r="GI62" s="2">
        <v>-2</v>
      </c>
      <c r="GJ62" s="2">
        <v>0</v>
      </c>
      <c r="GK62" s="2">
        <v>0</v>
      </c>
      <c r="GL62" s="2">
        <f t="shared" si="45"/>
        <v>0</v>
      </c>
      <c r="GM62" s="2">
        <f t="shared" si="46"/>
        <v>10701.35</v>
      </c>
      <c r="GN62" s="2">
        <f t="shared" si="47"/>
        <v>0</v>
      </c>
      <c r="GO62" s="2">
        <f t="shared" si="48"/>
        <v>0</v>
      </c>
      <c r="GP62" s="2">
        <f t="shared" si="49"/>
        <v>0</v>
      </c>
      <c r="GQ62" s="2"/>
      <c r="GR62" s="2">
        <v>1</v>
      </c>
      <c r="GS62" s="2">
        <v>2</v>
      </c>
      <c r="GT62" s="2">
        <v>0</v>
      </c>
      <c r="GU62" s="2" t="s">
        <v>3</v>
      </c>
      <c r="GV62" s="2">
        <f t="shared" si="50"/>
        <v>0</v>
      </c>
      <c r="GW62" s="2">
        <v>1</v>
      </c>
      <c r="GX62" s="2">
        <f t="shared" si="51"/>
        <v>0</v>
      </c>
      <c r="GY62" s="2"/>
      <c r="GZ62" s="2"/>
      <c r="HA62" s="2">
        <v>0</v>
      </c>
      <c r="HB62" s="2">
        <v>0</v>
      </c>
      <c r="HC62" s="2">
        <f t="shared" si="52"/>
        <v>0</v>
      </c>
      <c r="HD62" s="2"/>
      <c r="HE62" s="2" t="s">
        <v>45</v>
      </c>
      <c r="HF62" s="2" t="s">
        <v>46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17</v>
      </c>
      <c r="B63" s="3">
        <v>1</v>
      </c>
      <c r="E63" s="3" t="s">
        <v>95</v>
      </c>
      <c r="F63" s="3" t="s">
        <v>96</v>
      </c>
      <c r="G63" s="3" t="s">
        <v>97</v>
      </c>
      <c r="H63" s="3" t="s">
        <v>41</v>
      </c>
      <c r="I63" s="3">
        <v>1</v>
      </c>
      <c r="J63" s="3">
        <v>0</v>
      </c>
      <c r="K63" s="3">
        <v>1</v>
      </c>
      <c r="O63" s="3">
        <f t="shared" si="28"/>
        <v>81009.22</v>
      </c>
      <c r="P63" s="3">
        <f t="shared" si="29"/>
        <v>81009.22</v>
      </c>
      <c r="Q63" s="3">
        <f t="shared" si="53"/>
        <v>0</v>
      </c>
      <c r="R63" s="3">
        <f t="shared" si="54"/>
        <v>0</v>
      </c>
      <c r="S63" s="3">
        <f t="shared" si="30"/>
        <v>0</v>
      </c>
      <c r="T63" s="3">
        <f t="shared" si="31"/>
        <v>0</v>
      </c>
      <c r="U63" s="3">
        <f t="shared" si="32"/>
        <v>0</v>
      </c>
      <c r="V63" s="3">
        <f t="shared" si="33"/>
        <v>0</v>
      </c>
      <c r="W63" s="3">
        <f t="shared" si="34"/>
        <v>0</v>
      </c>
      <c r="X63" s="3">
        <f t="shared" si="55"/>
        <v>0</v>
      </c>
      <c r="Y63" s="3">
        <f t="shared" si="56"/>
        <v>0</v>
      </c>
      <c r="AA63" s="3">
        <v>56661436</v>
      </c>
      <c r="AB63" s="3">
        <f t="shared" si="35"/>
        <v>10701.35</v>
      </c>
      <c r="AC63" s="3">
        <f t="shared" si="57"/>
        <v>10701.35</v>
      </c>
      <c r="AD63" s="3">
        <f t="shared" si="58"/>
        <v>0</v>
      </c>
      <c r="AE63" s="3">
        <f t="shared" si="59"/>
        <v>0</v>
      </c>
      <c r="AF63" s="3">
        <f t="shared" si="60"/>
        <v>0</v>
      </c>
      <c r="AG63" s="3">
        <f t="shared" si="36"/>
        <v>0</v>
      </c>
      <c r="AH63" s="3">
        <f t="shared" si="61"/>
        <v>0</v>
      </c>
      <c r="AI63" s="3">
        <f t="shared" si="62"/>
        <v>0</v>
      </c>
      <c r="AJ63" s="3">
        <f t="shared" si="37"/>
        <v>0</v>
      </c>
      <c r="AK63" s="3">
        <v>10701.349999999999</v>
      </c>
      <c r="AL63" s="3">
        <v>10701.349999999999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1</v>
      </c>
      <c r="AW63" s="3">
        <v>1</v>
      </c>
      <c r="AZ63" s="3">
        <v>1</v>
      </c>
      <c r="BA63" s="3">
        <v>1</v>
      </c>
      <c r="BB63" s="3">
        <v>1</v>
      </c>
      <c r="BC63" s="3">
        <v>7.57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3</v>
      </c>
      <c r="BI63" s="3">
        <v>3</v>
      </c>
      <c r="BJ63" s="3" t="s">
        <v>96</v>
      </c>
      <c r="BM63" s="3">
        <v>400007</v>
      </c>
      <c r="BN63" s="3">
        <v>0</v>
      </c>
      <c r="BO63" s="3" t="s">
        <v>3</v>
      </c>
      <c r="BP63" s="3">
        <v>0</v>
      </c>
      <c r="BQ63" s="3">
        <v>214</v>
      </c>
      <c r="BR63" s="3">
        <v>0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0</v>
      </c>
      <c r="CA63" s="3">
        <v>0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3</v>
      </c>
      <c r="CO63" s="3">
        <v>0</v>
      </c>
      <c r="CP63" s="3">
        <f t="shared" si="38"/>
        <v>81009.22</v>
      </c>
      <c r="CQ63" s="3">
        <f t="shared" si="39"/>
        <v>81009.22</v>
      </c>
      <c r="CR63" s="3">
        <f t="shared" si="63"/>
        <v>0</v>
      </c>
      <c r="CS63" s="3">
        <f t="shared" si="64"/>
        <v>0</v>
      </c>
      <c r="CT63" s="3">
        <f t="shared" si="40"/>
        <v>0</v>
      </c>
      <c r="CU63" s="3">
        <f t="shared" si="41"/>
        <v>0</v>
      </c>
      <c r="CV63" s="3">
        <f t="shared" si="42"/>
        <v>0</v>
      </c>
      <c r="CW63" s="3">
        <f t="shared" si="43"/>
        <v>0</v>
      </c>
      <c r="CX63" s="3">
        <f t="shared" si="44"/>
        <v>0</v>
      </c>
      <c r="CY63" s="3">
        <f t="shared" si="65"/>
        <v>0</v>
      </c>
      <c r="CZ63" s="3">
        <f t="shared" si="66"/>
        <v>0</v>
      </c>
      <c r="DC63" s="3" t="s">
        <v>3</v>
      </c>
      <c r="DD63" s="3" t="s">
        <v>3</v>
      </c>
      <c r="DE63" s="3" t="s">
        <v>3</v>
      </c>
      <c r="DF63" s="3" t="s">
        <v>3</v>
      </c>
      <c r="DG63" s="3" t="s">
        <v>3</v>
      </c>
      <c r="DH63" s="3" t="s">
        <v>3</v>
      </c>
      <c r="DI63" s="3" t="s">
        <v>3</v>
      </c>
      <c r="DJ63" s="3" t="s">
        <v>3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1013</v>
      </c>
      <c r="DV63" s="3" t="s">
        <v>41</v>
      </c>
      <c r="DW63" s="3" t="s">
        <v>41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56938434</v>
      </c>
      <c r="EF63" s="3">
        <v>214</v>
      </c>
      <c r="EG63" s="3" t="s">
        <v>42</v>
      </c>
      <c r="EH63" s="3">
        <v>0</v>
      </c>
      <c r="EI63" s="3" t="s">
        <v>3</v>
      </c>
      <c r="EJ63" s="3">
        <v>3</v>
      </c>
      <c r="EK63" s="3">
        <v>400007</v>
      </c>
      <c r="EL63" s="3" t="s">
        <v>42</v>
      </c>
      <c r="EM63" s="3" t="s">
        <v>43</v>
      </c>
      <c r="EO63" s="3" t="s">
        <v>3</v>
      </c>
      <c r="EQ63" s="3">
        <v>131088</v>
      </c>
      <c r="ER63" s="3">
        <v>0</v>
      </c>
      <c r="ES63" s="3">
        <v>10701.349999999999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5</v>
      </c>
      <c r="FC63" s="3">
        <v>1</v>
      </c>
      <c r="FD63" s="3">
        <v>18</v>
      </c>
      <c r="FF63" s="3">
        <v>94815</v>
      </c>
      <c r="FQ63" s="3">
        <v>0</v>
      </c>
      <c r="FR63" s="3">
        <f t="shared" si="67"/>
        <v>81009.22</v>
      </c>
      <c r="FS63" s="3">
        <v>0</v>
      </c>
      <c r="FX63" s="3">
        <v>0</v>
      </c>
      <c r="FY63" s="3">
        <v>0</v>
      </c>
      <c r="GA63" s="3" t="s">
        <v>69</v>
      </c>
      <c r="GD63" s="3">
        <v>1</v>
      </c>
      <c r="GF63" s="3">
        <v>-179790922</v>
      </c>
      <c r="GG63" s="3">
        <v>2</v>
      </c>
      <c r="GH63" s="3">
        <v>3</v>
      </c>
      <c r="GI63" s="3">
        <v>3</v>
      </c>
      <c r="GJ63" s="3">
        <v>0</v>
      </c>
      <c r="GK63" s="3">
        <v>0</v>
      </c>
      <c r="GL63" s="3">
        <f t="shared" si="45"/>
        <v>0</v>
      </c>
      <c r="GM63" s="3">
        <f t="shared" si="46"/>
        <v>81009.22</v>
      </c>
      <c r="GN63" s="3">
        <f t="shared" si="47"/>
        <v>0</v>
      </c>
      <c r="GO63" s="3">
        <f t="shared" si="48"/>
        <v>0</v>
      </c>
      <c r="GP63" s="3">
        <f t="shared" si="49"/>
        <v>0</v>
      </c>
      <c r="GR63" s="3">
        <v>1</v>
      </c>
      <c r="GS63" s="3">
        <v>1</v>
      </c>
      <c r="GT63" s="3">
        <v>0</v>
      </c>
      <c r="GU63" s="3" t="s">
        <v>3</v>
      </c>
      <c r="GV63" s="3">
        <f t="shared" si="50"/>
        <v>0</v>
      </c>
      <c r="GW63" s="3">
        <v>1</v>
      </c>
      <c r="GX63" s="3">
        <f t="shared" si="51"/>
        <v>0</v>
      </c>
      <c r="HA63" s="3">
        <v>0</v>
      </c>
      <c r="HB63" s="3">
        <v>0</v>
      </c>
      <c r="HC63" s="3">
        <f t="shared" si="52"/>
        <v>0</v>
      </c>
      <c r="HE63" s="3" t="s">
        <v>45</v>
      </c>
      <c r="HF63" s="3" t="s">
        <v>46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">
      <c r="A64" s="2">
        <v>17</v>
      </c>
      <c r="B64" s="2">
        <v>1</v>
      </c>
      <c r="C64" s="2"/>
      <c r="D64" s="2"/>
      <c r="E64" s="2" t="s">
        <v>98</v>
      </c>
      <c r="F64" s="2" t="s">
        <v>99</v>
      </c>
      <c r="G64" s="2" t="s">
        <v>100</v>
      </c>
      <c r="H64" s="2" t="s">
        <v>41</v>
      </c>
      <c r="I64" s="2">
        <v>1</v>
      </c>
      <c r="J64" s="2">
        <v>0</v>
      </c>
      <c r="K64" s="2">
        <v>1</v>
      </c>
      <c r="L64" s="2"/>
      <c r="M64" s="2"/>
      <c r="N64" s="2"/>
      <c r="O64" s="2">
        <f t="shared" si="28"/>
        <v>31120.46</v>
      </c>
      <c r="P64" s="2">
        <f t="shared" si="29"/>
        <v>31120.46</v>
      </c>
      <c r="Q64" s="2">
        <f t="shared" si="53"/>
        <v>0</v>
      </c>
      <c r="R64" s="2">
        <f t="shared" si="54"/>
        <v>0</v>
      </c>
      <c r="S64" s="2">
        <f t="shared" si="30"/>
        <v>0</v>
      </c>
      <c r="T64" s="2">
        <f t="shared" si="31"/>
        <v>0</v>
      </c>
      <c r="U64" s="2">
        <f t="shared" si="32"/>
        <v>0</v>
      </c>
      <c r="V64" s="2">
        <f t="shared" si="33"/>
        <v>0</v>
      </c>
      <c r="W64" s="2">
        <f t="shared" si="34"/>
        <v>0</v>
      </c>
      <c r="X64" s="2">
        <f t="shared" si="55"/>
        <v>0</v>
      </c>
      <c r="Y64" s="2">
        <f t="shared" si="56"/>
        <v>0</v>
      </c>
      <c r="Z64" s="2"/>
      <c r="AA64" s="2">
        <v>56661434</v>
      </c>
      <c r="AB64" s="2">
        <f t="shared" si="35"/>
        <v>31120.46</v>
      </c>
      <c r="AC64" s="2">
        <f t="shared" si="57"/>
        <v>31120.46</v>
      </c>
      <c r="AD64" s="2">
        <f t="shared" si="58"/>
        <v>0</v>
      </c>
      <c r="AE64" s="2">
        <f t="shared" si="59"/>
        <v>0</v>
      </c>
      <c r="AF64" s="2">
        <f t="shared" si="60"/>
        <v>0</v>
      </c>
      <c r="AG64" s="2">
        <f t="shared" si="36"/>
        <v>0</v>
      </c>
      <c r="AH64" s="2">
        <f t="shared" si="61"/>
        <v>0</v>
      </c>
      <c r="AI64" s="2">
        <f t="shared" si="62"/>
        <v>0</v>
      </c>
      <c r="AJ64" s="2">
        <f t="shared" si="37"/>
        <v>0</v>
      </c>
      <c r="AK64" s="2">
        <v>31120.46</v>
      </c>
      <c r="AL64" s="2">
        <v>31120.46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3</v>
      </c>
      <c r="BJ64" s="2" t="s">
        <v>99</v>
      </c>
      <c r="BK64" s="2"/>
      <c r="BL64" s="2"/>
      <c r="BM64" s="2">
        <v>400007</v>
      </c>
      <c r="BN64" s="2">
        <v>0</v>
      </c>
      <c r="BO64" s="2" t="s">
        <v>3</v>
      </c>
      <c r="BP64" s="2">
        <v>0</v>
      </c>
      <c r="BQ64" s="2">
        <v>214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0</v>
      </c>
      <c r="CA64" s="2">
        <v>0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38"/>
        <v>31120.46</v>
      </c>
      <c r="CQ64" s="2">
        <f t="shared" si="39"/>
        <v>31120.46</v>
      </c>
      <c r="CR64" s="2">
        <f t="shared" si="63"/>
        <v>0</v>
      </c>
      <c r="CS64" s="2">
        <f t="shared" si="64"/>
        <v>0</v>
      </c>
      <c r="CT64" s="2">
        <f t="shared" si="40"/>
        <v>0</v>
      </c>
      <c r="CU64" s="2">
        <f t="shared" si="41"/>
        <v>0</v>
      </c>
      <c r="CV64" s="2">
        <f t="shared" si="42"/>
        <v>0</v>
      </c>
      <c r="CW64" s="2">
        <f t="shared" si="43"/>
        <v>0</v>
      </c>
      <c r="CX64" s="2">
        <f t="shared" si="44"/>
        <v>0</v>
      </c>
      <c r="CY64" s="2">
        <f t="shared" si="65"/>
        <v>0</v>
      </c>
      <c r="CZ64" s="2">
        <f t="shared" si="66"/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1013</v>
      </c>
      <c r="DV64" s="2" t="s">
        <v>41</v>
      </c>
      <c r="DW64" s="2" t="s">
        <v>41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56938434</v>
      </c>
      <c r="EF64" s="2">
        <v>214</v>
      </c>
      <c r="EG64" s="2" t="s">
        <v>42</v>
      </c>
      <c r="EH64" s="2">
        <v>0</v>
      </c>
      <c r="EI64" s="2" t="s">
        <v>3</v>
      </c>
      <c r="EJ64" s="2">
        <v>3</v>
      </c>
      <c r="EK64" s="2">
        <v>400007</v>
      </c>
      <c r="EL64" s="2" t="s">
        <v>42</v>
      </c>
      <c r="EM64" s="2" t="s">
        <v>43</v>
      </c>
      <c r="EN64" s="2"/>
      <c r="EO64" s="2" t="s">
        <v>3</v>
      </c>
      <c r="EP64" s="2"/>
      <c r="EQ64" s="2">
        <v>131088</v>
      </c>
      <c r="ER64" s="2">
        <v>0</v>
      </c>
      <c r="ES64" s="2">
        <v>31120.46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f t="shared" si="67"/>
        <v>31120.46</v>
      </c>
      <c r="FS64" s="2">
        <v>0</v>
      </c>
      <c r="FT64" s="2"/>
      <c r="FU64" s="2"/>
      <c r="FV64" s="2"/>
      <c r="FW64" s="2"/>
      <c r="FX64" s="2">
        <v>0</v>
      </c>
      <c r="FY64" s="2">
        <v>0</v>
      </c>
      <c r="FZ64" s="2"/>
      <c r="GA64" s="2" t="s">
        <v>65</v>
      </c>
      <c r="GB64" s="2"/>
      <c r="GC64" s="2"/>
      <c r="GD64" s="2">
        <v>1</v>
      </c>
      <c r="GE64" s="2"/>
      <c r="GF64" s="2">
        <v>1271001187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45"/>
        <v>0</v>
      </c>
      <c r="GM64" s="2">
        <f t="shared" si="46"/>
        <v>31120.46</v>
      </c>
      <c r="GN64" s="2">
        <f t="shared" si="47"/>
        <v>0</v>
      </c>
      <c r="GO64" s="2">
        <f t="shared" si="48"/>
        <v>0</v>
      </c>
      <c r="GP64" s="2">
        <f t="shared" si="49"/>
        <v>0</v>
      </c>
      <c r="GQ64" s="2"/>
      <c r="GR64" s="2">
        <v>1</v>
      </c>
      <c r="GS64" s="2">
        <v>2</v>
      </c>
      <c r="GT64" s="2">
        <v>0</v>
      </c>
      <c r="GU64" s="2" t="s">
        <v>3</v>
      </c>
      <c r="GV64" s="2">
        <f t="shared" si="50"/>
        <v>0</v>
      </c>
      <c r="GW64" s="2">
        <v>1</v>
      </c>
      <c r="GX64" s="2">
        <f t="shared" si="51"/>
        <v>0</v>
      </c>
      <c r="GY64" s="2"/>
      <c r="GZ64" s="2"/>
      <c r="HA64" s="2">
        <v>0</v>
      </c>
      <c r="HB64" s="2">
        <v>0</v>
      </c>
      <c r="HC64" s="2">
        <f t="shared" si="52"/>
        <v>0</v>
      </c>
      <c r="HD64" s="2"/>
      <c r="HE64" s="2" t="s">
        <v>45</v>
      </c>
      <c r="HF64" s="2" t="s">
        <v>46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 s="3">
        <v>17</v>
      </c>
      <c r="B65" s="3">
        <v>1</v>
      </c>
      <c r="E65" s="3" t="s">
        <v>98</v>
      </c>
      <c r="F65" s="3" t="s">
        <v>99</v>
      </c>
      <c r="G65" s="3" t="s">
        <v>100</v>
      </c>
      <c r="H65" s="3" t="s">
        <v>41</v>
      </c>
      <c r="I65" s="3">
        <v>1</v>
      </c>
      <c r="J65" s="3">
        <v>0</v>
      </c>
      <c r="K65" s="3">
        <v>1</v>
      </c>
      <c r="O65" s="3">
        <f t="shared" si="28"/>
        <v>235581.88</v>
      </c>
      <c r="P65" s="3">
        <f t="shared" si="29"/>
        <v>235581.88</v>
      </c>
      <c r="Q65" s="3">
        <f t="shared" si="53"/>
        <v>0</v>
      </c>
      <c r="R65" s="3">
        <f t="shared" si="54"/>
        <v>0</v>
      </c>
      <c r="S65" s="3">
        <f t="shared" si="30"/>
        <v>0</v>
      </c>
      <c r="T65" s="3">
        <f t="shared" si="31"/>
        <v>0</v>
      </c>
      <c r="U65" s="3">
        <f t="shared" si="32"/>
        <v>0</v>
      </c>
      <c r="V65" s="3">
        <f t="shared" si="33"/>
        <v>0</v>
      </c>
      <c r="W65" s="3">
        <f t="shared" si="34"/>
        <v>0</v>
      </c>
      <c r="X65" s="3">
        <f t="shared" si="55"/>
        <v>0</v>
      </c>
      <c r="Y65" s="3">
        <f t="shared" si="56"/>
        <v>0</v>
      </c>
      <c r="AA65" s="3">
        <v>56661436</v>
      </c>
      <c r="AB65" s="3">
        <f t="shared" si="35"/>
        <v>31120.46</v>
      </c>
      <c r="AC65" s="3">
        <f t="shared" si="57"/>
        <v>31120.46</v>
      </c>
      <c r="AD65" s="3">
        <f t="shared" si="58"/>
        <v>0</v>
      </c>
      <c r="AE65" s="3">
        <f t="shared" si="59"/>
        <v>0</v>
      </c>
      <c r="AF65" s="3">
        <f t="shared" si="60"/>
        <v>0</v>
      </c>
      <c r="AG65" s="3">
        <f t="shared" si="36"/>
        <v>0</v>
      </c>
      <c r="AH65" s="3">
        <f t="shared" si="61"/>
        <v>0</v>
      </c>
      <c r="AI65" s="3">
        <f t="shared" si="62"/>
        <v>0</v>
      </c>
      <c r="AJ65" s="3">
        <f t="shared" si="37"/>
        <v>0</v>
      </c>
      <c r="AK65" s="3">
        <v>31120.46</v>
      </c>
      <c r="AL65" s="3">
        <v>31120.46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7.57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3</v>
      </c>
      <c r="BJ65" s="3" t="s">
        <v>99</v>
      </c>
      <c r="BM65" s="3">
        <v>400007</v>
      </c>
      <c r="BN65" s="3">
        <v>0</v>
      </c>
      <c r="BO65" s="3" t="s">
        <v>3</v>
      </c>
      <c r="BP65" s="3">
        <v>0</v>
      </c>
      <c r="BQ65" s="3">
        <v>214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0</v>
      </c>
      <c r="CA65" s="3">
        <v>0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</v>
      </c>
      <c r="CO65" s="3">
        <v>0</v>
      </c>
      <c r="CP65" s="3">
        <f t="shared" si="38"/>
        <v>235581.88</v>
      </c>
      <c r="CQ65" s="3">
        <f t="shared" si="39"/>
        <v>235581.88</v>
      </c>
      <c r="CR65" s="3">
        <f t="shared" si="63"/>
        <v>0</v>
      </c>
      <c r="CS65" s="3">
        <f t="shared" si="64"/>
        <v>0</v>
      </c>
      <c r="CT65" s="3">
        <f t="shared" si="40"/>
        <v>0</v>
      </c>
      <c r="CU65" s="3">
        <f t="shared" si="41"/>
        <v>0</v>
      </c>
      <c r="CV65" s="3">
        <f t="shared" si="42"/>
        <v>0</v>
      </c>
      <c r="CW65" s="3">
        <f t="shared" si="43"/>
        <v>0</v>
      </c>
      <c r="CX65" s="3">
        <f t="shared" si="44"/>
        <v>0</v>
      </c>
      <c r="CY65" s="3">
        <f t="shared" si="65"/>
        <v>0</v>
      </c>
      <c r="CZ65" s="3">
        <f t="shared" si="66"/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1013</v>
      </c>
      <c r="DV65" s="3" t="s">
        <v>41</v>
      </c>
      <c r="DW65" s="3" t="s">
        <v>41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56938434</v>
      </c>
      <c r="EF65" s="3">
        <v>214</v>
      </c>
      <c r="EG65" s="3" t="s">
        <v>42</v>
      </c>
      <c r="EH65" s="3">
        <v>0</v>
      </c>
      <c r="EI65" s="3" t="s">
        <v>3</v>
      </c>
      <c r="EJ65" s="3">
        <v>3</v>
      </c>
      <c r="EK65" s="3">
        <v>400007</v>
      </c>
      <c r="EL65" s="3" t="s">
        <v>42</v>
      </c>
      <c r="EM65" s="3" t="s">
        <v>43</v>
      </c>
      <c r="EO65" s="3" t="s">
        <v>3</v>
      </c>
      <c r="EQ65" s="3">
        <v>131088</v>
      </c>
      <c r="ER65" s="3">
        <v>0</v>
      </c>
      <c r="ES65" s="3">
        <v>31120.46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5</v>
      </c>
      <c r="FC65" s="3">
        <v>1</v>
      </c>
      <c r="FD65" s="3">
        <v>18</v>
      </c>
      <c r="FF65" s="3">
        <v>275730</v>
      </c>
      <c r="FQ65" s="3">
        <v>0</v>
      </c>
      <c r="FR65" s="3">
        <f t="shared" si="67"/>
        <v>235581.88</v>
      </c>
      <c r="FS65" s="3">
        <v>0</v>
      </c>
      <c r="FX65" s="3">
        <v>0</v>
      </c>
      <c r="FY65" s="3">
        <v>0</v>
      </c>
      <c r="GA65" s="3" t="s">
        <v>65</v>
      </c>
      <c r="GD65" s="3">
        <v>1</v>
      </c>
      <c r="GF65" s="3">
        <v>1271001187</v>
      </c>
      <c r="GG65" s="3">
        <v>2</v>
      </c>
      <c r="GH65" s="3">
        <v>3</v>
      </c>
      <c r="GI65" s="3">
        <v>3</v>
      </c>
      <c r="GJ65" s="3">
        <v>0</v>
      </c>
      <c r="GK65" s="3">
        <v>0</v>
      </c>
      <c r="GL65" s="3">
        <f t="shared" si="45"/>
        <v>0</v>
      </c>
      <c r="GM65" s="3">
        <f t="shared" si="46"/>
        <v>235581.88</v>
      </c>
      <c r="GN65" s="3">
        <f t="shared" si="47"/>
        <v>0</v>
      </c>
      <c r="GO65" s="3">
        <f t="shared" si="48"/>
        <v>0</v>
      </c>
      <c r="GP65" s="3">
        <f t="shared" si="49"/>
        <v>0</v>
      </c>
      <c r="GR65" s="3">
        <v>1</v>
      </c>
      <c r="GS65" s="3">
        <v>1</v>
      </c>
      <c r="GT65" s="3">
        <v>0</v>
      </c>
      <c r="GU65" s="3" t="s">
        <v>3</v>
      </c>
      <c r="GV65" s="3">
        <f t="shared" si="50"/>
        <v>0</v>
      </c>
      <c r="GW65" s="3">
        <v>1</v>
      </c>
      <c r="GX65" s="3">
        <f t="shared" si="51"/>
        <v>0</v>
      </c>
      <c r="HA65" s="3">
        <v>0</v>
      </c>
      <c r="HB65" s="3">
        <v>0</v>
      </c>
      <c r="HC65" s="3">
        <f t="shared" si="52"/>
        <v>0</v>
      </c>
      <c r="HE65" s="3" t="s">
        <v>45</v>
      </c>
      <c r="HF65" s="3" t="s">
        <v>46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">
      <c r="A66" s="2">
        <v>17</v>
      </c>
      <c r="B66" s="2">
        <v>1</v>
      </c>
      <c r="C66" s="2">
        <f>ROW(SmtRes!A45)</f>
        <v>45</v>
      </c>
      <c r="D66" s="2">
        <f>ROW(EtalonRes!A48)</f>
        <v>48</v>
      </c>
      <c r="E66" s="2" t="s">
        <v>101</v>
      </c>
      <c r="F66" s="2" t="s">
        <v>102</v>
      </c>
      <c r="G66" s="2" t="s">
        <v>103</v>
      </c>
      <c r="H66" s="2" t="s">
        <v>29</v>
      </c>
      <c r="I66" s="2">
        <v>1</v>
      </c>
      <c r="J66" s="2">
        <v>0</v>
      </c>
      <c r="K66" s="2">
        <v>1</v>
      </c>
      <c r="L66" s="2"/>
      <c r="M66" s="2"/>
      <c r="N66" s="2"/>
      <c r="O66" s="2">
        <f t="shared" si="28"/>
        <v>1651.78</v>
      </c>
      <c r="P66" s="2">
        <f t="shared" si="29"/>
        <v>372.01</v>
      </c>
      <c r="Q66" s="2">
        <f>(ROUND((ROUND((((((ET66*1.05)*1.25)*1.2))*AV66*I66),2)*BB66),2)+ROUND((ROUND(((AE66-((((EU66*1.05)*1.25)*1.2)))*AV66*I66),2)*BS66),2))</f>
        <v>241.93</v>
      </c>
      <c r="R66" s="2">
        <f>(ROUND((ROUND((((((EU66*1.05)*1.25)*1.2))*AV66*I66),2)*BS66),2)+ROUND((ROUND(((AE66-((((EU66*1.05)*1.25)*1.2)))*AV66*I66),2)*BS66),2))</f>
        <v>25.31</v>
      </c>
      <c r="S66" s="2">
        <f t="shared" si="30"/>
        <v>1037.8399999999999</v>
      </c>
      <c r="T66" s="2">
        <f t="shared" si="31"/>
        <v>0</v>
      </c>
      <c r="U66" s="2">
        <f t="shared" si="32"/>
        <v>86.271431399999969</v>
      </c>
      <c r="V66" s="2">
        <f t="shared" si="33"/>
        <v>0</v>
      </c>
      <c r="W66" s="2">
        <f t="shared" si="34"/>
        <v>0</v>
      </c>
      <c r="X66" s="2">
        <f>(ROUND((((S66+ROUND((ROUND((((((EU66*1.05)*1.25)*1.2))*AV66*I66),2)*BS66),2))*AT66)/100),2)+ROUND(((ROUND((ROUND(((AE66-((((EU66*1.05)*1.25)*1.2)))*AV66*I66),2)*BS66),2)*AT66)/100),2))</f>
        <v>1158.83</v>
      </c>
      <c r="Y66" s="2">
        <f>(ROUND((((S66+ROUND((ROUND((((((EU66*1.05)*1.25)*1.2))*AV66*I66),2)*BS66),2))*AU66)/100),2)+ROUND(((ROUND((ROUND(((AE66-((((EU66*1.05)*1.25)*1.2)))*AV66*I66),2)*BS66),2)*AU66)/100),2))</f>
        <v>648.52</v>
      </c>
      <c r="Z66" s="2"/>
      <c r="AA66" s="2">
        <v>56661434</v>
      </c>
      <c r="AB66" s="2">
        <f t="shared" si="35"/>
        <v>1571.41723</v>
      </c>
      <c r="AC66" s="2">
        <f>ROUND(((((ES66*1)*1)*1)),6)</f>
        <v>372.01</v>
      </c>
      <c r="AD66" s="2">
        <f>ROUND(((((((ET66*1.05)*1.25)*1.2))-((((EU66*1.05)*1.25)*1.2)))+AE66),6)</f>
        <v>226.73699999999999</v>
      </c>
      <c r="AE66" s="2">
        <f>ROUND(((((EU66*1.05)*1.25)*1.2)),6)</f>
        <v>23.7195</v>
      </c>
      <c r="AF66" s="2">
        <f>ROUND(((((EV66*1.05)*1.15)*1.2)),6)</f>
        <v>972.67022999999995</v>
      </c>
      <c r="AG66" s="2">
        <f t="shared" si="36"/>
        <v>0</v>
      </c>
      <c r="AH66" s="2">
        <f>((((EW66*1.05)*1.15)*1.2))</f>
        <v>80.854199999999977</v>
      </c>
      <c r="AI66" s="2">
        <f>((((EX66*1.05)*1.25)*1.2))</f>
        <v>0</v>
      </c>
      <c r="AJ66" s="2">
        <f t="shared" si="37"/>
        <v>0</v>
      </c>
      <c r="AK66" s="2">
        <v>1187.24</v>
      </c>
      <c r="AL66" s="2">
        <v>372.01</v>
      </c>
      <c r="AM66" s="2">
        <v>143.96</v>
      </c>
      <c r="AN66" s="2">
        <v>15.06</v>
      </c>
      <c r="AO66" s="2">
        <v>671.27</v>
      </c>
      <c r="AP66" s="2">
        <v>0</v>
      </c>
      <c r="AQ66" s="2">
        <v>55.8</v>
      </c>
      <c r="AR66" s="2">
        <v>0</v>
      </c>
      <c r="AS66" s="2">
        <v>0</v>
      </c>
      <c r="AT66" s="2">
        <v>109</v>
      </c>
      <c r="AU66" s="2">
        <v>61</v>
      </c>
      <c r="AV66" s="2">
        <v>1.0669999999999999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1</v>
      </c>
      <c r="BJ66" s="2" t="s">
        <v>104</v>
      </c>
      <c r="BK66" s="2"/>
      <c r="BL66" s="2"/>
      <c r="BM66" s="2">
        <v>25</v>
      </c>
      <c r="BN66" s="2">
        <v>0</v>
      </c>
      <c r="BO66" s="2" t="s">
        <v>102</v>
      </c>
      <c r="BP66" s="2">
        <v>1</v>
      </c>
      <c r="BQ66" s="2">
        <v>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109</v>
      </c>
      <c r="CA66" s="2">
        <v>61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2118</v>
      </c>
      <c r="CO66" s="2">
        <v>0</v>
      </c>
      <c r="CP66" s="2">
        <f t="shared" si="38"/>
        <v>1651.78</v>
      </c>
      <c r="CQ66" s="2">
        <f t="shared" si="39"/>
        <v>372.01</v>
      </c>
      <c r="CR66" s="2">
        <f>(ROUND((ROUND((((((ET66*1.05)*1.25)*1.2))*AV66*1),2)*BB66),2)+ROUND((ROUND(((AE66-((((EU66*1.05)*1.25)*1.2)))*AV66*1),2)*BS66),2))</f>
        <v>241.93</v>
      </c>
      <c r="CS66" s="2">
        <f>(ROUND((ROUND((((((EU66*1.05)*1.25)*1.2))*AV66*1),2)*BS66),2)+ROUND((ROUND(((AE66-((((EU66*1.05)*1.25)*1.2)))*AV66*1),2)*BS66),2))</f>
        <v>25.31</v>
      </c>
      <c r="CT66" s="2">
        <f t="shared" si="40"/>
        <v>1037.8399999999999</v>
      </c>
      <c r="CU66" s="2">
        <f t="shared" si="41"/>
        <v>0</v>
      </c>
      <c r="CV66" s="2">
        <f t="shared" si="42"/>
        <v>86.271431399999969</v>
      </c>
      <c r="CW66" s="2">
        <f t="shared" si="43"/>
        <v>0</v>
      </c>
      <c r="CX66" s="2">
        <f t="shared" si="44"/>
        <v>0</v>
      </c>
      <c r="CY66" s="2">
        <f>(ROUND((((S66+ROUND((ROUND((((((EU66*1.05)*1.25)*1.2))*AV66*1),2)*BS66),2))*AT66)/100),2)+ROUND(((ROUND((ROUND(((AE66-((((EU66*1.05)*1.25)*1.2)))*AV66*1),2)*BS66),2)*AT66)/100),2))</f>
        <v>1158.83</v>
      </c>
      <c r="CZ66" s="2">
        <f>(ROUND((((S66+ROUND((ROUND((((((EU66*1.05)*1.25)*1.2))*AV66*1),2)*BS66),2))*AU66)/100),2)+ROUND(((ROUND((ROUND(((AE66-((((EU66*1.05)*1.25)*1.2)))*AV66*1),2)*BS66),2)*AU66)/100),2))</f>
        <v>648.52</v>
      </c>
      <c r="DA66" s="2"/>
      <c r="DB66" s="2">
        <v>1</v>
      </c>
      <c r="DC66" s="2" t="s">
        <v>3</v>
      </c>
      <c r="DD66" s="2" t="s">
        <v>105</v>
      </c>
      <c r="DE66" s="2" t="s">
        <v>106</v>
      </c>
      <c r="DF66" s="2" t="s">
        <v>106</v>
      </c>
      <c r="DG66" s="2" t="s">
        <v>107</v>
      </c>
      <c r="DH66" s="2" t="s">
        <v>3</v>
      </c>
      <c r="DI66" s="2" t="s">
        <v>107</v>
      </c>
      <c r="DJ66" s="2" t="s">
        <v>106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29</v>
      </c>
      <c r="DW66" s="2" t="s">
        <v>29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56938458</v>
      </c>
      <c r="EF66" s="2">
        <v>30</v>
      </c>
      <c r="EG66" s="2" t="s">
        <v>34</v>
      </c>
      <c r="EH66" s="2">
        <v>0</v>
      </c>
      <c r="EI66" s="2" t="s">
        <v>3</v>
      </c>
      <c r="EJ66" s="2">
        <v>1</v>
      </c>
      <c r="EK66" s="2">
        <v>25</v>
      </c>
      <c r="EL66" s="2" t="s">
        <v>35</v>
      </c>
      <c r="EM66" s="2" t="s">
        <v>36</v>
      </c>
      <c r="EN66" s="2"/>
      <c r="EO66" s="2" t="s">
        <v>108</v>
      </c>
      <c r="EP66" s="2"/>
      <c r="EQ66" s="2">
        <v>131072</v>
      </c>
      <c r="ER66" s="2">
        <v>1187.24</v>
      </c>
      <c r="ES66" s="2">
        <v>372.01</v>
      </c>
      <c r="ET66" s="2">
        <v>143.96</v>
      </c>
      <c r="EU66" s="2">
        <v>15.06</v>
      </c>
      <c r="EV66" s="2">
        <v>671.27</v>
      </c>
      <c r="EW66" s="2">
        <v>55.8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109</v>
      </c>
      <c r="FY66" s="2">
        <v>61</v>
      </c>
      <c r="FZ66" s="2"/>
      <c r="GA66" s="2" t="s">
        <v>3</v>
      </c>
      <c r="GB66" s="2"/>
      <c r="GC66" s="2"/>
      <c r="GD66" s="2">
        <v>1</v>
      </c>
      <c r="GE66" s="2"/>
      <c r="GF66" s="2">
        <v>-592376583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45"/>
        <v>0</v>
      </c>
      <c r="GM66" s="2">
        <f t="shared" si="46"/>
        <v>3459.13</v>
      </c>
      <c r="GN66" s="2">
        <f t="shared" si="47"/>
        <v>3459.13</v>
      </c>
      <c r="GO66" s="2">
        <f t="shared" si="48"/>
        <v>0</v>
      </c>
      <c r="GP66" s="2">
        <f t="shared" si="49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50"/>
        <v>0</v>
      </c>
      <c r="GW66" s="2">
        <v>1</v>
      </c>
      <c r="GX66" s="2">
        <f t="shared" si="51"/>
        <v>0</v>
      </c>
      <c r="GY66" s="2"/>
      <c r="GZ66" s="2"/>
      <c r="HA66" s="2">
        <v>0</v>
      </c>
      <c r="HB66" s="2">
        <v>0</v>
      </c>
      <c r="HC66" s="2">
        <f t="shared" si="52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 s="3">
        <v>17</v>
      </c>
      <c r="B67" s="3">
        <v>1</v>
      </c>
      <c r="C67" s="3">
        <f>ROW(SmtRes!A60)</f>
        <v>60</v>
      </c>
      <c r="D67" s="3">
        <f>ROW(EtalonRes!A64)</f>
        <v>64</v>
      </c>
      <c r="E67" s="3" t="s">
        <v>101</v>
      </c>
      <c r="F67" s="3" t="s">
        <v>102</v>
      </c>
      <c r="G67" s="3" t="s">
        <v>103</v>
      </c>
      <c r="H67" s="3" t="s">
        <v>29</v>
      </c>
      <c r="I67" s="3">
        <v>1</v>
      </c>
      <c r="J67" s="3">
        <v>0</v>
      </c>
      <c r="K67" s="3">
        <v>1</v>
      </c>
      <c r="O67" s="3">
        <f t="shared" si="28"/>
        <v>65117.85</v>
      </c>
      <c r="P67" s="3">
        <f t="shared" si="29"/>
        <v>2938.88</v>
      </c>
      <c r="Q67" s="3">
        <f>(ROUND((ROUND((((((ET67*1.05)*1.25)*1.2))*AV67*I67),2)*BB67),2)+ROUND((ROUND(((AE67-((((EU67*1.05)*1.25)*1.2)))*AV67*I67),2)*BS67),2))</f>
        <v>3696.69</v>
      </c>
      <c r="R67" s="3">
        <f>(ROUND((ROUND((((((EU67*1.05)*1.25)*1.2))*AV67*I67),2)*BS67),2)+ROUND((ROUND(((AE67-((((EU67*1.05)*1.25)*1.2)))*AV67*I67),2)*BS67),2))</f>
        <v>1426.22</v>
      </c>
      <c r="S67" s="3">
        <f t="shared" si="30"/>
        <v>58482.28</v>
      </c>
      <c r="T67" s="3">
        <f t="shared" si="31"/>
        <v>0</v>
      </c>
      <c r="U67" s="3">
        <f t="shared" si="32"/>
        <v>86.271431399999969</v>
      </c>
      <c r="V67" s="3">
        <f t="shared" si="33"/>
        <v>0</v>
      </c>
      <c r="W67" s="3">
        <f t="shared" si="34"/>
        <v>0</v>
      </c>
      <c r="X67" s="3">
        <f>(ROUND((((S67+ROUND((ROUND((((((EU67*1.05)*1.25)*1.2))*AV67*I67),2)*BS67),2))*AT67)/100),2)+ROUND(((ROUND((ROUND(((AE67-((((EU67*1.05)*1.25)*1.2)))*AV67*I67),2)*BS67),2)*AT67)/100),2))</f>
        <v>65300.27</v>
      </c>
      <c r="Y67" s="3">
        <f>(ROUND((((S67+ROUND((ROUND((((((EU67*1.05)*1.25)*1.2))*AV67*I67),2)*BS67),2))*AU67)/100),2)+ROUND(((ROUND((ROUND(((AE67-((((EU67*1.05)*1.25)*1.2)))*AV67*I67),2)*BS67),2)*AU67)/100),2))</f>
        <v>36544.19</v>
      </c>
      <c r="AA67" s="3">
        <v>56661436</v>
      </c>
      <c r="AB67" s="3">
        <f t="shared" si="35"/>
        <v>1571.41723</v>
      </c>
      <c r="AC67" s="3">
        <f>ROUND(((((ES67*1)*1)*1)),6)</f>
        <v>372.01</v>
      </c>
      <c r="AD67" s="3">
        <f>ROUND(((((((ET67*1.05)*1.25)*1.2))-((((EU67*1.05)*1.25)*1.2)))+AE67),6)</f>
        <v>226.73699999999999</v>
      </c>
      <c r="AE67" s="3">
        <f>ROUND(((((EU67*1.05)*1.25)*1.2)),6)</f>
        <v>23.7195</v>
      </c>
      <c r="AF67" s="3">
        <f>ROUND(((((EV67*1.05)*1.15)*1.2)),6)</f>
        <v>972.67022999999995</v>
      </c>
      <c r="AG67" s="3">
        <f t="shared" si="36"/>
        <v>0</v>
      </c>
      <c r="AH67" s="3">
        <f>((((EW67*1.05)*1.15)*1.2))</f>
        <v>80.854199999999977</v>
      </c>
      <c r="AI67" s="3">
        <f>((((EX67*1.05)*1.25)*1.2))</f>
        <v>0</v>
      </c>
      <c r="AJ67" s="3">
        <f t="shared" si="37"/>
        <v>0</v>
      </c>
      <c r="AK67" s="3">
        <v>1187.24</v>
      </c>
      <c r="AL67" s="3">
        <v>372.01</v>
      </c>
      <c r="AM67" s="3">
        <v>143.96</v>
      </c>
      <c r="AN67" s="3">
        <v>15.06</v>
      </c>
      <c r="AO67" s="3">
        <v>671.27</v>
      </c>
      <c r="AP67" s="3">
        <v>0</v>
      </c>
      <c r="AQ67" s="3">
        <v>55.8</v>
      </c>
      <c r="AR67" s="3">
        <v>0</v>
      </c>
      <c r="AS67" s="3">
        <v>0</v>
      </c>
      <c r="AT67" s="3">
        <v>109</v>
      </c>
      <c r="AU67" s="3">
        <v>61</v>
      </c>
      <c r="AV67" s="3">
        <v>1.0669999999999999</v>
      </c>
      <c r="AW67" s="3">
        <v>1</v>
      </c>
      <c r="AZ67" s="3">
        <v>1</v>
      </c>
      <c r="BA67" s="3">
        <v>56.35</v>
      </c>
      <c r="BB67" s="3">
        <v>15.28</v>
      </c>
      <c r="BC67" s="3">
        <v>7.9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1</v>
      </c>
      <c r="BJ67" s="3" t="s">
        <v>104</v>
      </c>
      <c r="BM67" s="3">
        <v>25</v>
      </c>
      <c r="BN67" s="3">
        <v>0</v>
      </c>
      <c r="BO67" s="3" t="s">
        <v>102</v>
      </c>
      <c r="BP67" s="3">
        <v>1</v>
      </c>
      <c r="BQ67" s="3">
        <v>30</v>
      </c>
      <c r="BR67" s="3">
        <v>0</v>
      </c>
      <c r="BS67" s="3">
        <v>56.35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109</v>
      </c>
      <c r="CA67" s="3">
        <v>61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2118</v>
      </c>
      <c r="CO67" s="3">
        <v>0</v>
      </c>
      <c r="CP67" s="3">
        <f t="shared" si="38"/>
        <v>65117.85</v>
      </c>
      <c r="CQ67" s="3">
        <f t="shared" si="39"/>
        <v>2938.88</v>
      </c>
      <c r="CR67" s="3">
        <f>(ROUND((ROUND((((((ET67*1.05)*1.25)*1.2))*AV67*1),2)*BB67),2)+ROUND((ROUND(((AE67-((((EU67*1.05)*1.25)*1.2)))*AV67*1),2)*BS67),2))</f>
        <v>3696.69</v>
      </c>
      <c r="CS67" s="3">
        <f>(ROUND((ROUND((((((EU67*1.05)*1.25)*1.2))*AV67*1),2)*BS67),2)+ROUND((ROUND(((AE67-((((EU67*1.05)*1.25)*1.2)))*AV67*1),2)*BS67),2))</f>
        <v>1426.22</v>
      </c>
      <c r="CT67" s="3">
        <f t="shared" si="40"/>
        <v>58482.28</v>
      </c>
      <c r="CU67" s="3">
        <f t="shared" si="41"/>
        <v>0</v>
      </c>
      <c r="CV67" s="3">
        <f t="shared" si="42"/>
        <v>86.271431399999969</v>
      </c>
      <c r="CW67" s="3">
        <f t="shared" si="43"/>
        <v>0</v>
      </c>
      <c r="CX67" s="3">
        <f t="shared" si="44"/>
        <v>0</v>
      </c>
      <c r="CY67" s="3">
        <f>(ROUND((((S67+ROUND((ROUND((((((EU67*1.05)*1.25)*1.2))*AV67*1),2)*BS67),2))*AT67)/100),2)+ROUND(((ROUND((ROUND(((AE67-((((EU67*1.05)*1.25)*1.2)))*AV67*1),2)*BS67),2)*AT67)/100),2))</f>
        <v>65300.27</v>
      </c>
      <c r="CZ67" s="3">
        <f>(ROUND((((S67+ROUND((ROUND((((((EU67*1.05)*1.25)*1.2))*AV67*1),2)*BS67),2))*AU67)/100),2)+ROUND(((ROUND((ROUND(((AE67-((((EU67*1.05)*1.25)*1.2)))*AV67*1),2)*BS67),2)*AU67)/100),2))</f>
        <v>36544.19</v>
      </c>
      <c r="DB67" s="3">
        <v>4</v>
      </c>
      <c r="DC67" s="3" t="s">
        <v>3</v>
      </c>
      <c r="DD67" s="3" t="s">
        <v>105</v>
      </c>
      <c r="DE67" s="3" t="s">
        <v>106</v>
      </c>
      <c r="DF67" s="3" t="s">
        <v>106</v>
      </c>
      <c r="DG67" s="3" t="s">
        <v>107</v>
      </c>
      <c r="DH67" s="3" t="s">
        <v>3</v>
      </c>
      <c r="DI67" s="3" t="s">
        <v>107</v>
      </c>
      <c r="DJ67" s="3" t="s">
        <v>106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29</v>
      </c>
      <c r="DW67" s="3" t="s">
        <v>29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56938458</v>
      </c>
      <c r="EF67" s="3">
        <v>30</v>
      </c>
      <c r="EG67" s="3" t="s">
        <v>34</v>
      </c>
      <c r="EH67" s="3">
        <v>0</v>
      </c>
      <c r="EI67" s="3" t="s">
        <v>3</v>
      </c>
      <c r="EJ67" s="3">
        <v>1</v>
      </c>
      <c r="EK67" s="3">
        <v>25</v>
      </c>
      <c r="EL67" s="3" t="s">
        <v>35</v>
      </c>
      <c r="EM67" s="3" t="s">
        <v>36</v>
      </c>
      <c r="EO67" s="3" t="s">
        <v>108</v>
      </c>
      <c r="EQ67" s="3">
        <v>131072</v>
      </c>
      <c r="ER67" s="3">
        <v>1187.24</v>
      </c>
      <c r="ES67" s="3">
        <v>372.01</v>
      </c>
      <c r="ET67" s="3">
        <v>143.96</v>
      </c>
      <c r="EU67" s="3">
        <v>15.06</v>
      </c>
      <c r="EV67" s="3">
        <v>671.27</v>
      </c>
      <c r="EW67" s="3">
        <v>55.8</v>
      </c>
      <c r="EX67" s="3">
        <v>0</v>
      </c>
      <c r="EY67" s="3">
        <v>0</v>
      </c>
      <c r="FQ67" s="3">
        <v>0</v>
      </c>
      <c r="FR67" s="3">
        <v>0</v>
      </c>
      <c r="FS67" s="3">
        <v>0</v>
      </c>
      <c r="FX67" s="3">
        <v>109</v>
      </c>
      <c r="FY67" s="3">
        <v>61</v>
      </c>
      <c r="GA67" s="3" t="s">
        <v>3</v>
      </c>
      <c r="GD67" s="3">
        <v>1</v>
      </c>
      <c r="GF67" s="3">
        <v>-592376583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45"/>
        <v>0</v>
      </c>
      <c r="GM67" s="3">
        <f t="shared" si="46"/>
        <v>166962.31</v>
      </c>
      <c r="GN67" s="3">
        <f t="shared" si="47"/>
        <v>166962.31</v>
      </c>
      <c r="GO67" s="3">
        <f t="shared" si="48"/>
        <v>0</v>
      </c>
      <c r="GP67" s="3">
        <f t="shared" si="49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50"/>
        <v>0</v>
      </c>
      <c r="GW67" s="3">
        <v>1</v>
      </c>
      <c r="GX67" s="3">
        <f t="shared" si="51"/>
        <v>0</v>
      </c>
      <c r="HA67" s="3">
        <v>0</v>
      </c>
      <c r="HB67" s="3">
        <v>0</v>
      </c>
      <c r="HC67" s="3">
        <f t="shared" si="52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">
      <c r="A68" s="2">
        <v>17</v>
      </c>
      <c r="B68" s="2">
        <v>1</v>
      </c>
      <c r="C68" s="2"/>
      <c r="D68" s="2"/>
      <c r="E68" s="2" t="s">
        <v>109</v>
      </c>
      <c r="F68" s="2" t="s">
        <v>110</v>
      </c>
      <c r="G68" s="2" t="s">
        <v>111</v>
      </c>
      <c r="H68" s="2" t="s">
        <v>41</v>
      </c>
      <c r="I68" s="2">
        <v>1</v>
      </c>
      <c r="J68" s="2">
        <v>0</v>
      </c>
      <c r="K68" s="2">
        <v>1</v>
      </c>
      <c r="L68" s="2"/>
      <c r="M68" s="2"/>
      <c r="N68" s="2"/>
      <c r="O68" s="2">
        <f t="shared" si="28"/>
        <v>39842.720000000001</v>
      </c>
      <c r="P68" s="2">
        <f t="shared" si="29"/>
        <v>39842.720000000001</v>
      </c>
      <c r="Q68" s="2">
        <f>(ROUND((ROUND(((ET68)*AV68*I68),2)*BB68),2)+ROUND((ROUND(((AE68-(EU68))*AV68*I68),2)*BS68),2))</f>
        <v>0</v>
      </c>
      <c r="R68" s="2">
        <f>(ROUND((ROUND(((EU68)*AV68*I68),2)*BS68),2)+ROUND((ROUND(((AE68-(EU68))*AV68*I68),2)*BS68),2))</f>
        <v>0</v>
      </c>
      <c r="S68" s="2">
        <f t="shared" si="30"/>
        <v>0</v>
      </c>
      <c r="T68" s="2">
        <f t="shared" si="31"/>
        <v>0</v>
      </c>
      <c r="U68" s="2">
        <f t="shared" si="32"/>
        <v>0</v>
      </c>
      <c r="V68" s="2">
        <f t="shared" si="33"/>
        <v>0</v>
      </c>
      <c r="W68" s="2">
        <f t="shared" si="34"/>
        <v>0</v>
      </c>
      <c r="X68" s="2">
        <f>(ROUND((((S68+ROUND((ROUND(((EU68)*AV68*I68),2)*BS68),2))*AT68)/100),2)+ROUND(((ROUND((ROUND(((AE68-(EU68))*AV68*I68),2)*BS68),2)*AT68)/100),2))</f>
        <v>0</v>
      </c>
      <c r="Y68" s="2">
        <f>(ROUND((((S68+ROUND((ROUND(((EU68)*AV68*I68),2)*BS68),2))*AU68)/100),2)+ROUND(((ROUND((ROUND(((AE68-(EU68))*AV68*I68),2)*BS68),2)*AU68)/100),2))</f>
        <v>0</v>
      </c>
      <c r="Z68" s="2"/>
      <c r="AA68" s="2">
        <v>56661434</v>
      </c>
      <c r="AB68" s="2">
        <f t="shared" si="35"/>
        <v>39842.720000000001</v>
      </c>
      <c r="AC68" s="2">
        <f>ROUND((ES68),6)</f>
        <v>39842.720000000001</v>
      </c>
      <c r="AD68" s="2">
        <f>ROUND((((ET68)-(EU68))+AE68),6)</f>
        <v>0</v>
      </c>
      <c r="AE68" s="2">
        <f>ROUND((EU68),6)</f>
        <v>0</v>
      </c>
      <c r="AF68" s="2">
        <f>ROUND((EV68),6)</f>
        <v>0</v>
      </c>
      <c r="AG68" s="2">
        <f t="shared" si="36"/>
        <v>0</v>
      </c>
      <c r="AH68" s="2">
        <f>(EW68)</f>
        <v>0</v>
      </c>
      <c r="AI68" s="2">
        <f>(EX68)</f>
        <v>0</v>
      </c>
      <c r="AJ68" s="2">
        <f t="shared" si="37"/>
        <v>0</v>
      </c>
      <c r="AK68" s="2">
        <v>39842.720000000001</v>
      </c>
      <c r="AL68" s="2">
        <v>39842.720000000001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3</v>
      </c>
      <c r="BJ68" s="2" t="s">
        <v>110</v>
      </c>
      <c r="BK68" s="2"/>
      <c r="BL68" s="2"/>
      <c r="BM68" s="2">
        <v>400007</v>
      </c>
      <c r="BN68" s="2">
        <v>0</v>
      </c>
      <c r="BO68" s="2" t="s">
        <v>3</v>
      </c>
      <c r="BP68" s="2">
        <v>0</v>
      </c>
      <c r="BQ68" s="2">
        <v>214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0</v>
      </c>
      <c r="CA68" s="2">
        <v>0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38"/>
        <v>39842.720000000001</v>
      </c>
      <c r="CQ68" s="2">
        <f t="shared" si="39"/>
        <v>39842.720000000001</v>
      </c>
      <c r="CR68" s="2">
        <f>(ROUND((ROUND(((ET68)*AV68*1),2)*BB68),2)+ROUND((ROUND(((AE68-(EU68))*AV68*1),2)*BS68),2))</f>
        <v>0</v>
      </c>
      <c r="CS68" s="2">
        <f>(ROUND((ROUND(((EU68)*AV68*1),2)*BS68),2)+ROUND((ROUND(((AE68-(EU68))*AV68*1),2)*BS68),2))</f>
        <v>0</v>
      </c>
      <c r="CT68" s="2">
        <f t="shared" si="40"/>
        <v>0</v>
      </c>
      <c r="CU68" s="2">
        <f t="shared" si="41"/>
        <v>0</v>
      </c>
      <c r="CV68" s="2">
        <f t="shared" si="42"/>
        <v>0</v>
      </c>
      <c r="CW68" s="2">
        <f t="shared" si="43"/>
        <v>0</v>
      </c>
      <c r="CX68" s="2">
        <f t="shared" si="44"/>
        <v>0</v>
      </c>
      <c r="CY68" s="2">
        <f>(ROUND((((S68+ROUND((ROUND(((EU68)*AV68*1),2)*BS68),2))*AT68)/100),2)+ROUND(((ROUND((ROUND(((AE68-(EU68))*AV68*1),2)*BS68),2)*AT68)/100),2))</f>
        <v>0</v>
      </c>
      <c r="CZ68" s="2">
        <f>(ROUND((((S68+ROUND((ROUND(((EU68)*AV68*1),2)*BS68),2))*AU68)/100),2)+ROUND(((ROUND((ROUND(((AE68-(EU68))*AV68*1),2)*BS68),2)*AU68)/100),2))</f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1013</v>
      </c>
      <c r="DV68" s="2" t="s">
        <v>41</v>
      </c>
      <c r="DW68" s="2" t="s">
        <v>41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56938434</v>
      </c>
      <c r="EF68" s="2">
        <v>214</v>
      </c>
      <c r="EG68" s="2" t="s">
        <v>42</v>
      </c>
      <c r="EH68" s="2">
        <v>0</v>
      </c>
      <c r="EI68" s="2" t="s">
        <v>3</v>
      </c>
      <c r="EJ68" s="2">
        <v>3</v>
      </c>
      <c r="EK68" s="2">
        <v>400007</v>
      </c>
      <c r="EL68" s="2" t="s">
        <v>42</v>
      </c>
      <c r="EM68" s="2" t="s">
        <v>43</v>
      </c>
      <c r="EN68" s="2"/>
      <c r="EO68" s="2" t="s">
        <v>3</v>
      </c>
      <c r="EP68" s="2"/>
      <c r="EQ68" s="2">
        <v>131088</v>
      </c>
      <c r="ER68" s="2">
        <v>0</v>
      </c>
      <c r="ES68" s="2">
        <v>39842.720000000001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f>P68</f>
        <v>39842.720000000001</v>
      </c>
      <c r="FS68" s="2">
        <v>0</v>
      </c>
      <c r="FT68" s="2"/>
      <c r="FU68" s="2"/>
      <c r="FV68" s="2"/>
      <c r="FW68" s="2"/>
      <c r="FX68" s="2">
        <v>0</v>
      </c>
      <c r="FY68" s="2">
        <v>0</v>
      </c>
      <c r="FZ68" s="2"/>
      <c r="GA68" s="2" t="s">
        <v>87</v>
      </c>
      <c r="GB68" s="2"/>
      <c r="GC68" s="2"/>
      <c r="GD68" s="2">
        <v>1</v>
      </c>
      <c r="GE68" s="2"/>
      <c r="GF68" s="2">
        <v>2119159757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45"/>
        <v>0</v>
      </c>
      <c r="GM68" s="2">
        <f t="shared" si="46"/>
        <v>39842.720000000001</v>
      </c>
      <c r="GN68" s="2">
        <f t="shared" si="47"/>
        <v>0</v>
      </c>
      <c r="GO68" s="2">
        <f t="shared" si="48"/>
        <v>0</v>
      </c>
      <c r="GP68" s="2">
        <f t="shared" si="49"/>
        <v>0</v>
      </c>
      <c r="GQ68" s="2"/>
      <c r="GR68" s="2">
        <v>1</v>
      </c>
      <c r="GS68" s="2">
        <v>2</v>
      </c>
      <c r="GT68" s="2">
        <v>0</v>
      </c>
      <c r="GU68" s="2" t="s">
        <v>3</v>
      </c>
      <c r="GV68" s="2">
        <f t="shared" si="50"/>
        <v>0</v>
      </c>
      <c r="GW68" s="2">
        <v>1</v>
      </c>
      <c r="GX68" s="2">
        <f t="shared" si="51"/>
        <v>0</v>
      </c>
      <c r="GY68" s="2"/>
      <c r="GZ68" s="2"/>
      <c r="HA68" s="2">
        <v>0</v>
      </c>
      <c r="HB68" s="2">
        <v>0</v>
      </c>
      <c r="HC68" s="2">
        <f t="shared" si="52"/>
        <v>0</v>
      </c>
      <c r="HD68" s="2"/>
      <c r="HE68" s="2" t="s">
        <v>45</v>
      </c>
      <c r="HF68" s="2" t="s">
        <v>46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 s="3">
        <v>17</v>
      </c>
      <c r="B69" s="3">
        <v>1</v>
      </c>
      <c r="E69" s="3" t="s">
        <v>109</v>
      </c>
      <c r="F69" s="3" t="s">
        <v>110</v>
      </c>
      <c r="G69" s="3" t="s">
        <v>111</v>
      </c>
      <c r="H69" s="3" t="s">
        <v>41</v>
      </c>
      <c r="I69" s="3">
        <v>1</v>
      </c>
      <c r="J69" s="3">
        <v>0</v>
      </c>
      <c r="K69" s="3">
        <v>1</v>
      </c>
      <c r="O69" s="3">
        <f t="shared" si="28"/>
        <v>301609.39</v>
      </c>
      <c r="P69" s="3">
        <f t="shared" si="29"/>
        <v>301609.39</v>
      </c>
      <c r="Q69" s="3">
        <f>(ROUND((ROUND(((ET69)*AV69*I69),2)*BB69),2)+ROUND((ROUND(((AE69-(EU69))*AV69*I69),2)*BS69),2))</f>
        <v>0</v>
      </c>
      <c r="R69" s="3">
        <f>(ROUND((ROUND(((EU69)*AV69*I69),2)*BS69),2)+ROUND((ROUND(((AE69-(EU69))*AV69*I69),2)*BS69),2))</f>
        <v>0</v>
      </c>
      <c r="S69" s="3">
        <f t="shared" si="30"/>
        <v>0</v>
      </c>
      <c r="T69" s="3">
        <f t="shared" si="31"/>
        <v>0</v>
      </c>
      <c r="U69" s="3">
        <f t="shared" si="32"/>
        <v>0</v>
      </c>
      <c r="V69" s="3">
        <f t="shared" si="33"/>
        <v>0</v>
      </c>
      <c r="W69" s="3">
        <f t="shared" si="34"/>
        <v>0</v>
      </c>
      <c r="X69" s="3">
        <f>(ROUND((((S69+ROUND((ROUND(((EU69)*AV69*I69),2)*BS69),2))*AT69)/100),2)+ROUND(((ROUND((ROUND(((AE69-(EU69))*AV69*I69),2)*BS69),2)*AT69)/100),2))</f>
        <v>0</v>
      </c>
      <c r="Y69" s="3">
        <f>(ROUND((((S69+ROUND((ROUND(((EU69)*AV69*I69),2)*BS69),2))*AU69)/100),2)+ROUND(((ROUND((ROUND(((AE69-(EU69))*AV69*I69),2)*BS69),2)*AU69)/100),2))</f>
        <v>0</v>
      </c>
      <c r="AA69" s="3">
        <v>56661436</v>
      </c>
      <c r="AB69" s="3">
        <f t="shared" si="35"/>
        <v>39842.720000000001</v>
      </c>
      <c r="AC69" s="3">
        <f>ROUND((ES69),6)</f>
        <v>39842.720000000001</v>
      </c>
      <c r="AD69" s="3">
        <f>ROUND((((ET69)-(EU69))+AE69),6)</f>
        <v>0</v>
      </c>
      <c r="AE69" s="3">
        <f>ROUND((EU69),6)</f>
        <v>0</v>
      </c>
      <c r="AF69" s="3">
        <f>ROUND((EV69),6)</f>
        <v>0</v>
      </c>
      <c r="AG69" s="3">
        <f t="shared" si="36"/>
        <v>0</v>
      </c>
      <c r="AH69" s="3">
        <f>(EW69)</f>
        <v>0</v>
      </c>
      <c r="AI69" s="3">
        <f>(EX69)</f>
        <v>0</v>
      </c>
      <c r="AJ69" s="3">
        <f t="shared" si="37"/>
        <v>0</v>
      </c>
      <c r="AK69" s="3">
        <v>39842.720000000001</v>
      </c>
      <c r="AL69" s="3">
        <v>39842.720000000001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7.57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3</v>
      </c>
      <c r="BJ69" s="3" t="s">
        <v>110</v>
      </c>
      <c r="BM69" s="3">
        <v>400007</v>
      </c>
      <c r="BN69" s="3">
        <v>0</v>
      </c>
      <c r="BO69" s="3" t="s">
        <v>3</v>
      </c>
      <c r="BP69" s="3">
        <v>0</v>
      </c>
      <c r="BQ69" s="3">
        <v>214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0</v>
      </c>
      <c r="CA69" s="3">
        <v>0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</v>
      </c>
      <c r="CO69" s="3">
        <v>0</v>
      </c>
      <c r="CP69" s="3">
        <f t="shared" si="38"/>
        <v>301609.39</v>
      </c>
      <c r="CQ69" s="3">
        <f t="shared" si="39"/>
        <v>301609.39</v>
      </c>
      <c r="CR69" s="3">
        <f>(ROUND((ROUND(((ET69)*AV69*1),2)*BB69),2)+ROUND((ROUND(((AE69-(EU69))*AV69*1),2)*BS69),2))</f>
        <v>0</v>
      </c>
      <c r="CS69" s="3">
        <f>(ROUND((ROUND(((EU69)*AV69*1),2)*BS69),2)+ROUND((ROUND(((AE69-(EU69))*AV69*1),2)*BS69),2))</f>
        <v>0</v>
      </c>
      <c r="CT69" s="3">
        <f t="shared" si="40"/>
        <v>0</v>
      </c>
      <c r="CU69" s="3">
        <f t="shared" si="41"/>
        <v>0</v>
      </c>
      <c r="CV69" s="3">
        <f t="shared" si="42"/>
        <v>0</v>
      </c>
      <c r="CW69" s="3">
        <f t="shared" si="43"/>
        <v>0</v>
      </c>
      <c r="CX69" s="3">
        <f t="shared" si="44"/>
        <v>0</v>
      </c>
      <c r="CY69" s="3">
        <f>(ROUND((((S69+ROUND((ROUND(((EU69)*AV69*1),2)*BS69),2))*AT69)/100),2)+ROUND(((ROUND((ROUND(((AE69-(EU69))*AV69*1),2)*BS69),2)*AT69)/100),2))</f>
        <v>0</v>
      </c>
      <c r="CZ69" s="3">
        <f>(ROUND((((S69+ROUND((ROUND(((EU69)*AV69*1),2)*BS69),2))*AU69)/100),2)+ROUND(((ROUND((ROUND(((AE69-(EU69))*AV69*1),2)*BS69),2)*AU69)/100),2))</f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1013</v>
      </c>
      <c r="DV69" s="3" t="s">
        <v>41</v>
      </c>
      <c r="DW69" s="3" t="s">
        <v>41</v>
      </c>
      <c r="DX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56938434</v>
      </c>
      <c r="EF69" s="3">
        <v>214</v>
      </c>
      <c r="EG69" s="3" t="s">
        <v>42</v>
      </c>
      <c r="EH69" s="3">
        <v>0</v>
      </c>
      <c r="EI69" s="3" t="s">
        <v>3</v>
      </c>
      <c r="EJ69" s="3">
        <v>3</v>
      </c>
      <c r="EK69" s="3">
        <v>400007</v>
      </c>
      <c r="EL69" s="3" t="s">
        <v>42</v>
      </c>
      <c r="EM69" s="3" t="s">
        <v>43</v>
      </c>
      <c r="EO69" s="3" t="s">
        <v>3</v>
      </c>
      <c r="EQ69" s="3">
        <v>131088</v>
      </c>
      <c r="ER69" s="3">
        <v>0</v>
      </c>
      <c r="ES69" s="3">
        <v>39842.720000000001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5</v>
      </c>
      <c r="FC69" s="3">
        <v>1</v>
      </c>
      <c r="FD69" s="3">
        <v>18</v>
      </c>
      <c r="FF69" s="3">
        <v>353010</v>
      </c>
      <c r="FQ69" s="3">
        <v>0</v>
      </c>
      <c r="FR69" s="3">
        <f>P69</f>
        <v>301609.39</v>
      </c>
      <c r="FS69" s="3">
        <v>0</v>
      </c>
      <c r="FX69" s="3">
        <v>0</v>
      </c>
      <c r="FY69" s="3">
        <v>0</v>
      </c>
      <c r="GA69" s="3" t="s">
        <v>87</v>
      </c>
      <c r="GD69" s="3">
        <v>1</v>
      </c>
      <c r="GF69" s="3">
        <v>2119159757</v>
      </c>
      <c r="GG69" s="3">
        <v>2</v>
      </c>
      <c r="GH69" s="3">
        <v>3</v>
      </c>
      <c r="GI69" s="3">
        <v>3</v>
      </c>
      <c r="GJ69" s="3">
        <v>0</v>
      </c>
      <c r="GK69" s="3">
        <v>0</v>
      </c>
      <c r="GL69" s="3">
        <f t="shared" si="45"/>
        <v>0</v>
      </c>
      <c r="GM69" s="3">
        <f t="shared" si="46"/>
        <v>301609.39</v>
      </c>
      <c r="GN69" s="3">
        <f t="shared" si="47"/>
        <v>0</v>
      </c>
      <c r="GO69" s="3">
        <f t="shared" si="48"/>
        <v>0</v>
      </c>
      <c r="GP69" s="3">
        <f t="shared" si="49"/>
        <v>0</v>
      </c>
      <c r="GR69" s="3">
        <v>1</v>
      </c>
      <c r="GS69" s="3">
        <v>1</v>
      </c>
      <c r="GT69" s="3">
        <v>0</v>
      </c>
      <c r="GU69" s="3" t="s">
        <v>3</v>
      </c>
      <c r="GV69" s="3">
        <f t="shared" si="50"/>
        <v>0</v>
      </c>
      <c r="GW69" s="3">
        <v>1</v>
      </c>
      <c r="GX69" s="3">
        <f t="shared" si="51"/>
        <v>0</v>
      </c>
      <c r="HA69" s="3">
        <v>0</v>
      </c>
      <c r="HB69" s="3">
        <v>0</v>
      </c>
      <c r="HC69" s="3">
        <f t="shared" si="52"/>
        <v>0</v>
      </c>
      <c r="HE69" s="3" t="s">
        <v>45</v>
      </c>
      <c r="HF69" s="3" t="s">
        <v>46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1" spans="1:255" x14ac:dyDescent="0.2">
      <c r="A71" s="11">
        <v>51</v>
      </c>
      <c r="B71" s="11">
        <f>B28</f>
        <v>1</v>
      </c>
      <c r="C71" s="11">
        <f>A28</f>
        <v>5</v>
      </c>
      <c r="D71" s="11">
        <f>ROW(A28)</f>
        <v>28</v>
      </c>
      <c r="E71" s="11"/>
      <c r="F71" s="11" t="str">
        <f>IF(F28&lt;&gt;"",F28,"")</f>
        <v>Новый подраздел</v>
      </c>
      <c r="G71" s="11" t="str">
        <f>IF(G28&lt;&gt;"",G28,"")</f>
        <v>Приточные установки</v>
      </c>
      <c r="H71" s="11">
        <v>0</v>
      </c>
      <c r="I71" s="11"/>
      <c r="J71" s="11"/>
      <c r="K71" s="11"/>
      <c r="L71" s="11"/>
      <c r="M71" s="11"/>
      <c r="N71" s="11"/>
      <c r="O71" s="11">
        <f t="shared" ref="O71:T71" si="68">ROUND(AB71,2)</f>
        <v>778582.9</v>
      </c>
      <c r="P71" s="11">
        <f t="shared" si="68"/>
        <v>763458.88</v>
      </c>
      <c r="Q71" s="11">
        <f t="shared" si="68"/>
        <v>2152.89</v>
      </c>
      <c r="R71" s="11">
        <f t="shared" si="68"/>
        <v>218.1</v>
      </c>
      <c r="S71" s="11">
        <f t="shared" si="68"/>
        <v>12971.13</v>
      </c>
      <c r="T71" s="11">
        <f t="shared" si="68"/>
        <v>0</v>
      </c>
      <c r="U71" s="11">
        <f>AH71</f>
        <v>1078.2382841999997</v>
      </c>
      <c r="V71" s="11">
        <f>AI71</f>
        <v>0</v>
      </c>
      <c r="W71" s="11">
        <f>ROUND(AJ71,2)</f>
        <v>0</v>
      </c>
      <c r="X71" s="11">
        <f>ROUND(AK71,2)</f>
        <v>14376.26</v>
      </c>
      <c r="Y71" s="11">
        <f>ROUND(AL71,2)</f>
        <v>8045.43</v>
      </c>
      <c r="Z71" s="11"/>
      <c r="AA71" s="11"/>
      <c r="AB71" s="11">
        <f>ROUND(SUMIF(AA32:AA69,"=56661434",O32:O69),2)</f>
        <v>778582.9</v>
      </c>
      <c r="AC71" s="11">
        <f>ROUND(SUMIF(AA32:AA69,"=56661434",P32:P69),2)</f>
        <v>763458.88</v>
      </c>
      <c r="AD71" s="11">
        <f>ROUND(SUMIF(AA32:AA69,"=56661434",Q32:Q69),2)</f>
        <v>2152.89</v>
      </c>
      <c r="AE71" s="11">
        <f>ROUND(SUMIF(AA32:AA69,"=56661434",R32:R69),2)</f>
        <v>218.1</v>
      </c>
      <c r="AF71" s="11">
        <f>ROUND(SUMIF(AA32:AA69,"=56661434",S32:S69),2)</f>
        <v>12971.13</v>
      </c>
      <c r="AG71" s="11">
        <f>ROUND(SUMIF(AA32:AA69,"=56661434",T32:T69),2)</f>
        <v>0</v>
      </c>
      <c r="AH71" s="11">
        <f>SUMIF(AA32:AA69,"=56661434",U32:U69)</f>
        <v>1078.2382841999997</v>
      </c>
      <c r="AI71" s="11">
        <f>SUMIF(AA32:AA69,"=56661434",V32:V69)</f>
        <v>0</v>
      </c>
      <c r="AJ71" s="11">
        <f>ROUND(SUMIF(AA32:AA69,"=56661434",W32:W69),2)</f>
        <v>0</v>
      </c>
      <c r="AK71" s="11">
        <f>ROUND(SUMIF(AA32:AA69,"=56661434",X32:X69),2)</f>
        <v>14376.26</v>
      </c>
      <c r="AL71" s="11">
        <f>ROUND(SUMIF(AA32:AA69,"=56661434",Y32:Y69),2)</f>
        <v>8045.43</v>
      </c>
      <c r="AM71" s="11"/>
      <c r="AN71" s="11"/>
      <c r="AO71" s="11">
        <f t="shared" ref="AO71:BD71" si="69">ROUND(BX71,2)</f>
        <v>0</v>
      </c>
      <c r="AP71" s="11">
        <f t="shared" si="69"/>
        <v>759512.31</v>
      </c>
      <c r="AQ71" s="11">
        <f t="shared" si="69"/>
        <v>0</v>
      </c>
      <c r="AR71" s="11">
        <f t="shared" si="69"/>
        <v>801004.59</v>
      </c>
      <c r="AS71" s="11">
        <f t="shared" si="69"/>
        <v>41492.28</v>
      </c>
      <c r="AT71" s="11">
        <f t="shared" si="69"/>
        <v>0</v>
      </c>
      <c r="AU71" s="11">
        <f t="shared" si="69"/>
        <v>0</v>
      </c>
      <c r="AV71" s="11">
        <f t="shared" si="69"/>
        <v>763458.88</v>
      </c>
      <c r="AW71" s="11">
        <f t="shared" si="69"/>
        <v>3946.57</v>
      </c>
      <c r="AX71" s="11">
        <f t="shared" si="69"/>
        <v>0</v>
      </c>
      <c r="AY71" s="11">
        <f t="shared" si="69"/>
        <v>3946.57</v>
      </c>
      <c r="AZ71" s="11">
        <f t="shared" si="69"/>
        <v>759512.31</v>
      </c>
      <c r="BA71" s="11">
        <f t="shared" si="69"/>
        <v>0</v>
      </c>
      <c r="BB71" s="11">
        <f t="shared" si="69"/>
        <v>0</v>
      </c>
      <c r="BC71" s="11">
        <f t="shared" si="69"/>
        <v>0</v>
      </c>
      <c r="BD71" s="11">
        <f t="shared" si="69"/>
        <v>0</v>
      </c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>
        <f>ROUND(SUMIF(AA32:AA69,"=56661434",FQ32:FQ69),2)</f>
        <v>0</v>
      </c>
      <c r="BY71" s="11">
        <f>ROUND(SUMIF(AA32:AA69,"=56661434",FR32:FR69),2)</f>
        <v>759512.31</v>
      </c>
      <c r="BZ71" s="11">
        <f>ROUND(SUMIF(AA32:AA69,"=56661434",GL32:GL69),2)</f>
        <v>0</v>
      </c>
      <c r="CA71" s="11">
        <f>ROUND(SUMIF(AA32:AA69,"=56661434",GM32:GM69),2)</f>
        <v>801004.59</v>
      </c>
      <c r="CB71" s="11">
        <f>ROUND(SUMIF(AA32:AA69,"=56661434",GN32:GN69),2)</f>
        <v>41492.28</v>
      </c>
      <c r="CC71" s="11">
        <f>ROUND(SUMIF(AA32:AA69,"=56661434",GO32:GO69),2)</f>
        <v>0</v>
      </c>
      <c r="CD71" s="11">
        <f>ROUND(SUMIF(AA32:AA69,"=56661434",GP32:GP69),2)</f>
        <v>0</v>
      </c>
      <c r="CE71" s="11">
        <f>AC71-BX71</f>
        <v>763458.88</v>
      </c>
      <c r="CF71" s="11">
        <f>AC71-BY71</f>
        <v>3946.5699999999488</v>
      </c>
      <c r="CG71" s="11">
        <f>BX71-BZ71</f>
        <v>0</v>
      </c>
      <c r="CH71" s="11">
        <f>AC71-BX71-BY71+BZ71</f>
        <v>3946.5699999999488</v>
      </c>
      <c r="CI71" s="11">
        <f>BY71-BZ71</f>
        <v>759512.31</v>
      </c>
      <c r="CJ71" s="11">
        <f>ROUND(SUMIF(AA32:AA69,"=56661434",GX32:GX69),2)</f>
        <v>0</v>
      </c>
      <c r="CK71" s="11">
        <f>ROUND(SUMIF(AA32:AA69,"=56661434",GY32:GY69),2)</f>
        <v>0</v>
      </c>
      <c r="CL71" s="11">
        <f>ROUND(SUMIF(AA32:AA69,"=56661434",GZ32:GZ69),2)</f>
        <v>0</v>
      </c>
      <c r="CM71" s="11">
        <f>ROUND(SUMIF(AA32:AA69,"=56661434",HD32:HD69),2)</f>
        <v>0</v>
      </c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2">
        <f t="shared" ref="DG71:DL71" si="70">ROUND(DT71,2)</f>
        <v>6548894.71</v>
      </c>
      <c r="DH71" s="12">
        <f t="shared" si="70"/>
        <v>5785190.04</v>
      </c>
      <c r="DI71" s="12">
        <f t="shared" si="70"/>
        <v>32781.5</v>
      </c>
      <c r="DJ71" s="12">
        <f t="shared" si="70"/>
        <v>12289.94</v>
      </c>
      <c r="DK71" s="12">
        <f t="shared" si="70"/>
        <v>730923.17</v>
      </c>
      <c r="DL71" s="12">
        <f t="shared" si="70"/>
        <v>0</v>
      </c>
      <c r="DM71" s="12">
        <f>DZ71</f>
        <v>1078.2382841999997</v>
      </c>
      <c r="DN71" s="12">
        <f>EA71</f>
        <v>0</v>
      </c>
      <c r="DO71" s="12">
        <f>ROUND(EB71,2)</f>
        <v>0</v>
      </c>
      <c r="DP71" s="12">
        <f>ROUND(EC71,2)</f>
        <v>810102.29</v>
      </c>
      <c r="DQ71" s="12">
        <f>ROUND(ED71,2)</f>
        <v>453360</v>
      </c>
      <c r="DR71" s="12"/>
      <c r="DS71" s="12"/>
      <c r="DT71" s="12">
        <f>ROUND(SUMIF(AA32:AA69,"=56661436",O32:O69),2)</f>
        <v>6548894.71</v>
      </c>
      <c r="DU71" s="12">
        <f>ROUND(SUMIF(AA32:AA69,"=56661436",P32:P69),2)</f>
        <v>5785190.04</v>
      </c>
      <c r="DV71" s="12">
        <f>ROUND(SUMIF(AA32:AA69,"=56661436",Q32:Q69),2)</f>
        <v>32781.5</v>
      </c>
      <c r="DW71" s="12">
        <f>ROUND(SUMIF(AA32:AA69,"=56661436",R32:R69),2)</f>
        <v>12289.94</v>
      </c>
      <c r="DX71" s="12">
        <f>ROUND(SUMIF(AA32:AA69,"=56661436",S32:S69),2)</f>
        <v>730923.17</v>
      </c>
      <c r="DY71" s="12">
        <f>ROUND(SUMIF(AA32:AA69,"=56661436",T32:T69),2)</f>
        <v>0</v>
      </c>
      <c r="DZ71" s="12">
        <f>SUMIF(AA32:AA69,"=56661436",U32:U69)</f>
        <v>1078.2382841999997</v>
      </c>
      <c r="EA71" s="12">
        <f>SUMIF(AA32:AA69,"=56661436",V32:V69)</f>
        <v>0</v>
      </c>
      <c r="EB71" s="12">
        <f>ROUND(SUMIF(AA32:AA69,"=56661436",W32:W69),2)</f>
        <v>0</v>
      </c>
      <c r="EC71" s="12">
        <f>ROUND(SUMIF(AA32:AA69,"=56661436",X32:X69),2)</f>
        <v>810102.29</v>
      </c>
      <c r="ED71" s="12">
        <f>ROUND(SUMIF(AA32:AA69,"=56661436",Y32:Y69),2)</f>
        <v>453360</v>
      </c>
      <c r="EE71" s="12"/>
      <c r="EF71" s="12"/>
      <c r="EG71" s="12">
        <f t="shared" ref="EG71:EV71" si="71">ROUND(FP71,2)</f>
        <v>0</v>
      </c>
      <c r="EH71" s="12">
        <f t="shared" si="71"/>
        <v>5749508.1900000004</v>
      </c>
      <c r="EI71" s="12">
        <f t="shared" si="71"/>
        <v>0</v>
      </c>
      <c r="EJ71" s="12">
        <f t="shared" si="71"/>
        <v>7812357</v>
      </c>
      <c r="EK71" s="12">
        <f t="shared" si="71"/>
        <v>2062848.81</v>
      </c>
      <c r="EL71" s="12">
        <f t="shared" si="71"/>
        <v>0</v>
      </c>
      <c r="EM71" s="12">
        <f t="shared" si="71"/>
        <v>0</v>
      </c>
      <c r="EN71" s="12">
        <f t="shared" si="71"/>
        <v>5785190.04</v>
      </c>
      <c r="EO71" s="12">
        <f t="shared" si="71"/>
        <v>35681.85</v>
      </c>
      <c r="EP71" s="12">
        <f t="shared" si="71"/>
        <v>0</v>
      </c>
      <c r="EQ71" s="12">
        <f t="shared" si="71"/>
        <v>35681.85</v>
      </c>
      <c r="ER71" s="12">
        <f t="shared" si="71"/>
        <v>5749508.1900000004</v>
      </c>
      <c r="ES71" s="12">
        <f t="shared" si="71"/>
        <v>0</v>
      </c>
      <c r="ET71" s="12">
        <f t="shared" si="71"/>
        <v>0</v>
      </c>
      <c r="EU71" s="12">
        <f t="shared" si="71"/>
        <v>0</v>
      </c>
      <c r="EV71" s="12">
        <f t="shared" si="71"/>
        <v>0</v>
      </c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>
        <f>ROUND(SUMIF(AA32:AA69,"=56661436",FQ32:FQ69),2)</f>
        <v>0</v>
      </c>
      <c r="FQ71" s="12">
        <f>ROUND(SUMIF(AA32:AA69,"=56661436",FR32:FR69),2)</f>
        <v>5749508.1900000004</v>
      </c>
      <c r="FR71" s="12">
        <f>ROUND(SUMIF(AA32:AA69,"=56661436",GL32:GL69),2)</f>
        <v>0</v>
      </c>
      <c r="FS71" s="12">
        <f>ROUND(SUMIF(AA32:AA69,"=56661436",GM32:GM69),2)</f>
        <v>7812357</v>
      </c>
      <c r="FT71" s="12">
        <f>ROUND(SUMIF(AA32:AA69,"=56661436",GN32:GN69),2)</f>
        <v>2062848.81</v>
      </c>
      <c r="FU71" s="12">
        <f>ROUND(SUMIF(AA32:AA69,"=56661436",GO32:GO69),2)</f>
        <v>0</v>
      </c>
      <c r="FV71" s="12">
        <f>ROUND(SUMIF(AA32:AA69,"=56661436",GP32:GP69),2)</f>
        <v>0</v>
      </c>
      <c r="FW71" s="12">
        <f>DU71-FP71</f>
        <v>5785190.04</v>
      </c>
      <c r="FX71" s="12">
        <f>DU71-FQ71</f>
        <v>35681.849999999627</v>
      </c>
      <c r="FY71" s="12">
        <f>FP71-FR71</f>
        <v>0</v>
      </c>
      <c r="FZ71" s="12">
        <f>DU71-FP71-FQ71+FR71</f>
        <v>35681.849999999627</v>
      </c>
      <c r="GA71" s="12">
        <f>FQ71-FR71</f>
        <v>5749508.1900000004</v>
      </c>
      <c r="GB71" s="12">
        <f>ROUND(SUMIF(AA32:AA69,"=56661436",GX32:GX69),2)</f>
        <v>0</v>
      </c>
      <c r="GC71" s="12">
        <f>ROUND(SUMIF(AA32:AA69,"=56661436",GY32:GY69),2)</f>
        <v>0</v>
      </c>
      <c r="GD71" s="12">
        <f>ROUND(SUMIF(AA32:AA69,"=56661436",GZ32:GZ69),2)</f>
        <v>0</v>
      </c>
      <c r="GE71" s="12">
        <f>ROUND(SUMIF(AA32:AA69,"=56661436",HD32:HD69),2)</f>
        <v>0</v>
      </c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>
        <v>0</v>
      </c>
    </row>
    <row r="73" spans="1:255" x14ac:dyDescent="0.2">
      <c r="A73" s="13">
        <v>50</v>
      </c>
      <c r="B73" s="13">
        <v>0</v>
      </c>
      <c r="C73" s="13">
        <v>0</v>
      </c>
      <c r="D73" s="13">
        <v>1</v>
      </c>
      <c r="E73" s="13">
        <v>201</v>
      </c>
      <c r="F73" s="13">
        <f>ROUND(Source!O71,O73)</f>
        <v>778582.9</v>
      </c>
      <c r="G73" s="13" t="s">
        <v>112</v>
      </c>
      <c r="H73" s="13" t="s">
        <v>113</v>
      </c>
      <c r="I73" s="13"/>
      <c r="J73" s="13"/>
      <c r="K73" s="13">
        <v>201</v>
      </c>
      <c r="L73" s="13">
        <v>1</v>
      </c>
      <c r="M73" s="13">
        <v>3</v>
      </c>
      <c r="N73" s="13" t="s">
        <v>3</v>
      </c>
      <c r="O73" s="13">
        <v>2</v>
      </c>
      <c r="P73" s="13">
        <f>ROUND(Source!DG71,O73)</f>
        <v>6548894.71</v>
      </c>
      <c r="Q73" s="13"/>
      <c r="R73" s="13"/>
      <c r="S73" s="13"/>
      <c r="T73" s="13"/>
      <c r="U73" s="13"/>
      <c r="V73" s="13"/>
      <c r="W73" s="13">
        <v>778582.9</v>
      </c>
      <c r="X73" s="13">
        <v>1</v>
      </c>
      <c r="Y73" s="13">
        <v>778582.9</v>
      </c>
      <c r="Z73" s="13">
        <v>6548894.71</v>
      </c>
      <c r="AA73" s="13">
        <v>1</v>
      </c>
      <c r="AB73" s="13">
        <v>6548894.71</v>
      </c>
    </row>
    <row r="74" spans="1:255" x14ac:dyDescent="0.2">
      <c r="A74" s="13">
        <v>50</v>
      </c>
      <c r="B74" s="13">
        <v>0</v>
      </c>
      <c r="C74" s="13">
        <v>0</v>
      </c>
      <c r="D74" s="13">
        <v>1</v>
      </c>
      <c r="E74" s="13">
        <v>202</v>
      </c>
      <c r="F74" s="13">
        <f>ROUND(Source!P71,O74)</f>
        <v>763458.88</v>
      </c>
      <c r="G74" s="13" t="s">
        <v>114</v>
      </c>
      <c r="H74" s="13" t="s">
        <v>115</v>
      </c>
      <c r="I74" s="13"/>
      <c r="J74" s="13"/>
      <c r="K74" s="13">
        <v>202</v>
      </c>
      <c r="L74" s="13">
        <v>2</v>
      </c>
      <c r="M74" s="13">
        <v>3</v>
      </c>
      <c r="N74" s="13" t="s">
        <v>3</v>
      </c>
      <c r="O74" s="13">
        <v>2</v>
      </c>
      <c r="P74" s="13">
        <f>ROUND(Source!DH71,O74)</f>
        <v>5785190.04</v>
      </c>
      <c r="Q74" s="13"/>
      <c r="R74" s="13"/>
      <c r="S74" s="13"/>
      <c r="T74" s="13"/>
      <c r="U74" s="13"/>
      <c r="V74" s="13"/>
      <c r="W74" s="13">
        <v>763458.88</v>
      </c>
      <c r="X74" s="13">
        <v>1</v>
      </c>
      <c r="Y74" s="13">
        <v>763458.88</v>
      </c>
      <c r="Z74" s="13">
        <v>5785190.04</v>
      </c>
      <c r="AA74" s="13">
        <v>1</v>
      </c>
      <c r="AB74" s="13">
        <v>5785190.04</v>
      </c>
    </row>
    <row r="75" spans="1:255" x14ac:dyDescent="0.2">
      <c r="A75" s="13">
        <v>50</v>
      </c>
      <c r="B75" s="13">
        <v>0</v>
      </c>
      <c r="C75" s="13">
        <v>0</v>
      </c>
      <c r="D75" s="13">
        <v>1</v>
      </c>
      <c r="E75" s="13">
        <v>222</v>
      </c>
      <c r="F75" s="13">
        <f>ROUND(Source!AO71,O75)</f>
        <v>0</v>
      </c>
      <c r="G75" s="13" t="s">
        <v>116</v>
      </c>
      <c r="H75" s="13" t="s">
        <v>117</v>
      </c>
      <c r="I75" s="13"/>
      <c r="J75" s="13"/>
      <c r="K75" s="13">
        <v>222</v>
      </c>
      <c r="L75" s="13">
        <v>3</v>
      </c>
      <c r="M75" s="13">
        <v>3</v>
      </c>
      <c r="N75" s="13" t="s">
        <v>3</v>
      </c>
      <c r="O75" s="13">
        <v>2</v>
      </c>
      <c r="P75" s="13">
        <f>ROUND(Source!EG71,O75)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55" x14ac:dyDescent="0.2">
      <c r="A76" s="13">
        <v>50</v>
      </c>
      <c r="B76" s="13">
        <v>0</v>
      </c>
      <c r="C76" s="13">
        <v>0</v>
      </c>
      <c r="D76" s="13">
        <v>1</v>
      </c>
      <c r="E76" s="13">
        <v>225</v>
      </c>
      <c r="F76" s="13">
        <f>ROUND(Source!AV71,O76)</f>
        <v>763458.88</v>
      </c>
      <c r="G76" s="13" t="s">
        <v>118</v>
      </c>
      <c r="H76" s="13" t="s">
        <v>119</v>
      </c>
      <c r="I76" s="13"/>
      <c r="J76" s="13"/>
      <c r="K76" s="13">
        <v>225</v>
      </c>
      <c r="L76" s="13">
        <v>4</v>
      </c>
      <c r="M76" s="13">
        <v>3</v>
      </c>
      <c r="N76" s="13" t="s">
        <v>3</v>
      </c>
      <c r="O76" s="13">
        <v>2</v>
      </c>
      <c r="P76" s="13">
        <f>ROUND(Source!EN71,O76)</f>
        <v>5785190.04</v>
      </c>
      <c r="Q76" s="13"/>
      <c r="R76" s="13"/>
      <c r="S76" s="13"/>
      <c r="T76" s="13"/>
      <c r="U76" s="13"/>
      <c r="V76" s="13"/>
      <c r="W76" s="13">
        <v>763458.88</v>
      </c>
      <c r="X76" s="13">
        <v>1</v>
      </c>
      <c r="Y76" s="13">
        <v>763458.88</v>
      </c>
      <c r="Z76" s="13">
        <v>5785190.04</v>
      </c>
      <c r="AA76" s="13">
        <v>1</v>
      </c>
      <c r="AB76" s="13">
        <v>5785190.04</v>
      </c>
    </row>
    <row r="77" spans="1:255" x14ac:dyDescent="0.2">
      <c r="A77" s="13">
        <v>50</v>
      </c>
      <c r="B77" s="13">
        <v>0</v>
      </c>
      <c r="C77" s="13">
        <v>0</v>
      </c>
      <c r="D77" s="13">
        <v>1</v>
      </c>
      <c r="E77" s="13">
        <v>226</v>
      </c>
      <c r="F77" s="13">
        <f>ROUND(Source!AW71,O77)</f>
        <v>3946.57</v>
      </c>
      <c r="G77" s="13" t="s">
        <v>120</v>
      </c>
      <c r="H77" s="13" t="s">
        <v>121</v>
      </c>
      <c r="I77" s="13"/>
      <c r="J77" s="13"/>
      <c r="K77" s="13">
        <v>226</v>
      </c>
      <c r="L77" s="13">
        <v>5</v>
      </c>
      <c r="M77" s="13">
        <v>3</v>
      </c>
      <c r="N77" s="13" t="s">
        <v>3</v>
      </c>
      <c r="O77" s="13">
        <v>2</v>
      </c>
      <c r="P77" s="13">
        <f>ROUND(Source!EO71,O77)</f>
        <v>35681.85</v>
      </c>
      <c r="Q77" s="13"/>
      <c r="R77" s="13"/>
      <c r="S77" s="13"/>
      <c r="T77" s="13"/>
      <c r="U77" s="13"/>
      <c r="V77" s="13"/>
      <c r="W77" s="13">
        <v>3946.57</v>
      </c>
      <c r="X77" s="13">
        <v>1</v>
      </c>
      <c r="Y77" s="13">
        <v>3946.57</v>
      </c>
      <c r="Z77" s="13">
        <v>35681.85</v>
      </c>
      <c r="AA77" s="13">
        <v>1</v>
      </c>
      <c r="AB77" s="13">
        <v>35681.85</v>
      </c>
    </row>
    <row r="78" spans="1:255" x14ac:dyDescent="0.2">
      <c r="A78" s="13">
        <v>50</v>
      </c>
      <c r="B78" s="13">
        <v>0</v>
      </c>
      <c r="C78" s="13">
        <v>0</v>
      </c>
      <c r="D78" s="13">
        <v>1</v>
      </c>
      <c r="E78" s="13">
        <v>227</v>
      </c>
      <c r="F78" s="13">
        <f>ROUND(Source!AX71,O78)</f>
        <v>0</v>
      </c>
      <c r="G78" s="13" t="s">
        <v>122</v>
      </c>
      <c r="H78" s="13" t="s">
        <v>123</v>
      </c>
      <c r="I78" s="13"/>
      <c r="J78" s="13"/>
      <c r="K78" s="13">
        <v>227</v>
      </c>
      <c r="L78" s="13">
        <v>6</v>
      </c>
      <c r="M78" s="13">
        <v>3</v>
      </c>
      <c r="N78" s="13" t="s">
        <v>3</v>
      </c>
      <c r="O78" s="13">
        <v>2</v>
      </c>
      <c r="P78" s="13">
        <f>ROUND(Source!EP71,O78)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55" x14ac:dyDescent="0.2">
      <c r="A79" s="13">
        <v>50</v>
      </c>
      <c r="B79" s="13">
        <v>0</v>
      </c>
      <c r="C79" s="13">
        <v>0</v>
      </c>
      <c r="D79" s="13">
        <v>1</v>
      </c>
      <c r="E79" s="13">
        <v>228</v>
      </c>
      <c r="F79" s="13">
        <f>ROUND(Source!AY71,O79)</f>
        <v>3946.57</v>
      </c>
      <c r="G79" s="13" t="s">
        <v>124</v>
      </c>
      <c r="H79" s="13" t="s">
        <v>125</v>
      </c>
      <c r="I79" s="13"/>
      <c r="J79" s="13"/>
      <c r="K79" s="13">
        <v>228</v>
      </c>
      <c r="L79" s="13">
        <v>7</v>
      </c>
      <c r="M79" s="13">
        <v>3</v>
      </c>
      <c r="N79" s="13" t="s">
        <v>3</v>
      </c>
      <c r="O79" s="13">
        <v>2</v>
      </c>
      <c r="P79" s="13">
        <f>ROUND(Source!EQ71,O79)</f>
        <v>35681.85</v>
      </c>
      <c r="Q79" s="13"/>
      <c r="R79" s="13"/>
      <c r="S79" s="13"/>
      <c r="T79" s="13"/>
      <c r="U79" s="13"/>
      <c r="V79" s="13"/>
      <c r="W79" s="13">
        <v>3946.57</v>
      </c>
      <c r="X79" s="13">
        <v>1</v>
      </c>
      <c r="Y79" s="13">
        <v>3946.57</v>
      </c>
      <c r="Z79" s="13">
        <v>35681.85</v>
      </c>
      <c r="AA79" s="13">
        <v>1</v>
      </c>
      <c r="AB79" s="13">
        <v>35681.85</v>
      </c>
    </row>
    <row r="80" spans="1:255" x14ac:dyDescent="0.2">
      <c r="A80" s="13">
        <v>50</v>
      </c>
      <c r="B80" s="13">
        <v>0</v>
      </c>
      <c r="C80" s="13">
        <v>0</v>
      </c>
      <c r="D80" s="13">
        <v>1</v>
      </c>
      <c r="E80" s="13">
        <v>216</v>
      </c>
      <c r="F80" s="13">
        <f>ROUND(Source!AP71,O80)</f>
        <v>759512.31</v>
      </c>
      <c r="G80" s="13" t="s">
        <v>126</v>
      </c>
      <c r="H80" s="13" t="s">
        <v>127</v>
      </c>
      <c r="I80" s="13"/>
      <c r="J80" s="13"/>
      <c r="K80" s="13">
        <v>216</v>
      </c>
      <c r="L80" s="13">
        <v>8</v>
      </c>
      <c r="M80" s="13">
        <v>3</v>
      </c>
      <c r="N80" s="13" t="s">
        <v>3</v>
      </c>
      <c r="O80" s="13">
        <v>2</v>
      </c>
      <c r="P80" s="13">
        <f>ROUND(Source!EH71,O80)</f>
        <v>5749508.1900000004</v>
      </c>
      <c r="Q80" s="13"/>
      <c r="R80" s="13"/>
      <c r="S80" s="13"/>
      <c r="T80" s="13"/>
      <c r="U80" s="13"/>
      <c r="V80" s="13"/>
      <c r="W80" s="13">
        <v>759512.31</v>
      </c>
      <c r="X80" s="13">
        <v>1</v>
      </c>
      <c r="Y80" s="13">
        <v>759512.31</v>
      </c>
      <c r="Z80" s="13">
        <v>5749508.1900000004</v>
      </c>
      <c r="AA80" s="13">
        <v>1</v>
      </c>
      <c r="AB80" s="13">
        <v>5749508.1900000004</v>
      </c>
    </row>
    <row r="81" spans="1:28" x14ac:dyDescent="0.2">
      <c r="A81" s="13">
        <v>50</v>
      </c>
      <c r="B81" s="13">
        <v>0</v>
      </c>
      <c r="C81" s="13">
        <v>0</v>
      </c>
      <c r="D81" s="13">
        <v>1</v>
      </c>
      <c r="E81" s="13">
        <v>223</v>
      </c>
      <c r="F81" s="13">
        <f>ROUND(Source!AQ71,O81)</f>
        <v>0</v>
      </c>
      <c r="G81" s="13" t="s">
        <v>128</v>
      </c>
      <c r="H81" s="13" t="s">
        <v>129</v>
      </c>
      <c r="I81" s="13"/>
      <c r="J81" s="13"/>
      <c r="K81" s="13">
        <v>223</v>
      </c>
      <c r="L81" s="13">
        <v>9</v>
      </c>
      <c r="M81" s="13">
        <v>3</v>
      </c>
      <c r="N81" s="13" t="s">
        <v>3</v>
      </c>
      <c r="O81" s="13">
        <v>2</v>
      </c>
      <c r="P81" s="13">
        <f>ROUND(Source!EI71,O81)</f>
        <v>0</v>
      </c>
      <c r="Q81" s="13"/>
      <c r="R81" s="13"/>
      <c r="S81" s="13"/>
      <c r="T81" s="13"/>
      <c r="U81" s="13"/>
      <c r="V81" s="13"/>
      <c r="W81" s="13">
        <v>0</v>
      </c>
      <c r="X81" s="13">
        <v>1</v>
      </c>
      <c r="Y81" s="13">
        <v>0</v>
      </c>
      <c r="Z81" s="13">
        <v>0</v>
      </c>
      <c r="AA81" s="13">
        <v>1</v>
      </c>
      <c r="AB81" s="13">
        <v>0</v>
      </c>
    </row>
    <row r="82" spans="1:28" x14ac:dyDescent="0.2">
      <c r="A82" s="13">
        <v>50</v>
      </c>
      <c r="B82" s="13">
        <v>0</v>
      </c>
      <c r="C82" s="13">
        <v>0</v>
      </c>
      <c r="D82" s="13">
        <v>1</v>
      </c>
      <c r="E82" s="13">
        <v>229</v>
      </c>
      <c r="F82" s="13">
        <f>ROUND(Source!AZ71,O82)</f>
        <v>759512.31</v>
      </c>
      <c r="G82" s="13" t="s">
        <v>130</v>
      </c>
      <c r="H82" s="13" t="s">
        <v>131</v>
      </c>
      <c r="I82" s="13"/>
      <c r="J82" s="13"/>
      <c r="K82" s="13">
        <v>229</v>
      </c>
      <c r="L82" s="13">
        <v>10</v>
      </c>
      <c r="M82" s="13">
        <v>3</v>
      </c>
      <c r="N82" s="13" t="s">
        <v>3</v>
      </c>
      <c r="O82" s="13">
        <v>2</v>
      </c>
      <c r="P82" s="13">
        <f>ROUND(Source!ER71,O82)</f>
        <v>5749508.1900000004</v>
      </c>
      <c r="Q82" s="13"/>
      <c r="R82" s="13"/>
      <c r="S82" s="13"/>
      <c r="T82" s="13"/>
      <c r="U82" s="13"/>
      <c r="V82" s="13"/>
      <c r="W82" s="13">
        <v>759512.31</v>
      </c>
      <c r="X82" s="13">
        <v>1</v>
      </c>
      <c r="Y82" s="13">
        <v>759512.31</v>
      </c>
      <c r="Z82" s="13">
        <v>5749508.1900000004</v>
      </c>
      <c r="AA82" s="13">
        <v>1</v>
      </c>
      <c r="AB82" s="13">
        <v>5749508.1900000004</v>
      </c>
    </row>
    <row r="83" spans="1:28" x14ac:dyDescent="0.2">
      <c r="A83" s="13">
        <v>50</v>
      </c>
      <c r="B83" s="13">
        <v>0</v>
      </c>
      <c r="C83" s="13">
        <v>0</v>
      </c>
      <c r="D83" s="13">
        <v>1</v>
      </c>
      <c r="E83" s="13">
        <v>203</v>
      </c>
      <c r="F83" s="13">
        <f>ROUND(Source!Q71,O83)</f>
        <v>2152.89</v>
      </c>
      <c r="G83" s="13" t="s">
        <v>132</v>
      </c>
      <c r="H83" s="13" t="s">
        <v>133</v>
      </c>
      <c r="I83" s="13"/>
      <c r="J83" s="13"/>
      <c r="K83" s="13">
        <v>203</v>
      </c>
      <c r="L83" s="13">
        <v>11</v>
      </c>
      <c r="M83" s="13">
        <v>3</v>
      </c>
      <c r="N83" s="13" t="s">
        <v>3</v>
      </c>
      <c r="O83" s="13">
        <v>2</v>
      </c>
      <c r="P83" s="13">
        <f>ROUND(Source!DI71,O83)</f>
        <v>32781.5</v>
      </c>
      <c r="Q83" s="13"/>
      <c r="R83" s="13"/>
      <c r="S83" s="13"/>
      <c r="T83" s="13"/>
      <c r="U83" s="13"/>
      <c r="V83" s="13"/>
      <c r="W83" s="13">
        <v>2152.89</v>
      </c>
      <c r="X83" s="13">
        <v>1</v>
      </c>
      <c r="Y83" s="13">
        <v>2152.89</v>
      </c>
      <c r="Z83" s="13">
        <v>32781.5</v>
      </c>
      <c r="AA83" s="13">
        <v>1</v>
      </c>
      <c r="AB83" s="13">
        <v>32781.5</v>
      </c>
    </row>
    <row r="84" spans="1:28" x14ac:dyDescent="0.2">
      <c r="A84" s="13">
        <v>50</v>
      </c>
      <c r="B84" s="13">
        <v>0</v>
      </c>
      <c r="C84" s="13">
        <v>0</v>
      </c>
      <c r="D84" s="13">
        <v>1</v>
      </c>
      <c r="E84" s="13">
        <v>231</v>
      </c>
      <c r="F84" s="13">
        <f>ROUND(Source!BB71,O84)</f>
        <v>0</v>
      </c>
      <c r="G84" s="13" t="s">
        <v>134</v>
      </c>
      <c r="H84" s="13" t="s">
        <v>135</v>
      </c>
      <c r="I84" s="13"/>
      <c r="J84" s="13"/>
      <c r="K84" s="13">
        <v>231</v>
      </c>
      <c r="L84" s="13">
        <v>12</v>
      </c>
      <c r="M84" s="13">
        <v>3</v>
      </c>
      <c r="N84" s="13" t="s">
        <v>3</v>
      </c>
      <c r="O84" s="13">
        <v>2</v>
      </c>
      <c r="P84" s="13">
        <f>ROUND(Source!ET71,O84)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8" x14ac:dyDescent="0.2">
      <c r="A85" s="13">
        <v>50</v>
      </c>
      <c r="B85" s="13">
        <v>0</v>
      </c>
      <c r="C85" s="13">
        <v>0</v>
      </c>
      <c r="D85" s="13">
        <v>1</v>
      </c>
      <c r="E85" s="13">
        <v>204</v>
      </c>
      <c r="F85" s="13">
        <f>ROUND(Source!R71,O85)</f>
        <v>218.1</v>
      </c>
      <c r="G85" s="13" t="s">
        <v>136</v>
      </c>
      <c r="H85" s="13" t="s">
        <v>137</v>
      </c>
      <c r="I85" s="13"/>
      <c r="J85" s="13"/>
      <c r="K85" s="13">
        <v>204</v>
      </c>
      <c r="L85" s="13">
        <v>13</v>
      </c>
      <c r="M85" s="13">
        <v>3</v>
      </c>
      <c r="N85" s="13" t="s">
        <v>3</v>
      </c>
      <c r="O85" s="13">
        <v>2</v>
      </c>
      <c r="P85" s="13">
        <f>ROUND(Source!DJ71,O85)</f>
        <v>12289.94</v>
      </c>
      <c r="Q85" s="13"/>
      <c r="R85" s="13"/>
      <c r="S85" s="13"/>
      <c r="T85" s="13"/>
      <c r="U85" s="13"/>
      <c r="V85" s="13"/>
      <c r="W85" s="13">
        <v>218.1</v>
      </c>
      <c r="X85" s="13">
        <v>1</v>
      </c>
      <c r="Y85" s="13">
        <v>218.1</v>
      </c>
      <c r="Z85" s="13">
        <v>12289.94</v>
      </c>
      <c r="AA85" s="13">
        <v>1</v>
      </c>
      <c r="AB85" s="13">
        <v>12289.94</v>
      </c>
    </row>
    <row r="86" spans="1:28" x14ac:dyDescent="0.2">
      <c r="A86" s="13">
        <v>50</v>
      </c>
      <c r="B86" s="13">
        <v>0</v>
      </c>
      <c r="C86" s="13">
        <v>0</v>
      </c>
      <c r="D86" s="13">
        <v>1</v>
      </c>
      <c r="E86" s="13">
        <v>205</v>
      </c>
      <c r="F86" s="13">
        <f>ROUND(Source!S71,O86)</f>
        <v>12971.13</v>
      </c>
      <c r="G86" s="13" t="s">
        <v>138</v>
      </c>
      <c r="H86" s="13" t="s">
        <v>139</v>
      </c>
      <c r="I86" s="13"/>
      <c r="J86" s="13"/>
      <c r="K86" s="13">
        <v>205</v>
      </c>
      <c r="L86" s="13">
        <v>14</v>
      </c>
      <c r="M86" s="13">
        <v>3</v>
      </c>
      <c r="N86" s="13" t="s">
        <v>3</v>
      </c>
      <c r="O86" s="13">
        <v>2</v>
      </c>
      <c r="P86" s="13">
        <f>ROUND(Source!DK71,O86)</f>
        <v>730923.17</v>
      </c>
      <c r="Q86" s="13"/>
      <c r="R86" s="13"/>
      <c r="S86" s="13"/>
      <c r="T86" s="13"/>
      <c r="U86" s="13"/>
      <c r="V86" s="13"/>
      <c r="W86" s="13">
        <v>12971.13</v>
      </c>
      <c r="X86" s="13">
        <v>1</v>
      </c>
      <c r="Y86" s="13">
        <v>12971.13</v>
      </c>
      <c r="Z86" s="13">
        <v>730923.17</v>
      </c>
      <c r="AA86" s="13">
        <v>1</v>
      </c>
      <c r="AB86" s="13">
        <v>730923.17</v>
      </c>
    </row>
    <row r="87" spans="1:28" x14ac:dyDescent="0.2">
      <c r="A87" s="13">
        <v>50</v>
      </c>
      <c r="B87" s="13">
        <v>0</v>
      </c>
      <c r="C87" s="13">
        <v>0</v>
      </c>
      <c r="D87" s="13">
        <v>1</v>
      </c>
      <c r="E87" s="13">
        <v>232</v>
      </c>
      <c r="F87" s="13">
        <f>ROUND(Source!BC71,O87)</f>
        <v>0</v>
      </c>
      <c r="G87" s="13" t="s">
        <v>140</v>
      </c>
      <c r="H87" s="13" t="s">
        <v>141</v>
      </c>
      <c r="I87" s="13"/>
      <c r="J87" s="13"/>
      <c r="K87" s="13">
        <v>232</v>
      </c>
      <c r="L87" s="13">
        <v>15</v>
      </c>
      <c r="M87" s="13">
        <v>3</v>
      </c>
      <c r="N87" s="13" t="s">
        <v>3</v>
      </c>
      <c r="O87" s="13">
        <v>2</v>
      </c>
      <c r="P87" s="13">
        <f>ROUND(Source!EU71,O87)</f>
        <v>0</v>
      </c>
      <c r="Q87" s="13"/>
      <c r="R87" s="13"/>
      <c r="S87" s="13"/>
      <c r="T87" s="13"/>
      <c r="U87" s="13"/>
      <c r="V87" s="13"/>
      <c r="W87" s="13">
        <v>0</v>
      </c>
      <c r="X87" s="13">
        <v>1</v>
      </c>
      <c r="Y87" s="13">
        <v>0</v>
      </c>
      <c r="Z87" s="13">
        <v>0</v>
      </c>
      <c r="AA87" s="13">
        <v>1</v>
      </c>
      <c r="AB87" s="13">
        <v>0</v>
      </c>
    </row>
    <row r="88" spans="1:28" x14ac:dyDescent="0.2">
      <c r="A88" s="13">
        <v>50</v>
      </c>
      <c r="B88" s="13">
        <v>0</v>
      </c>
      <c r="C88" s="13">
        <v>0</v>
      </c>
      <c r="D88" s="13">
        <v>1</v>
      </c>
      <c r="E88" s="13">
        <v>214</v>
      </c>
      <c r="F88" s="13">
        <f>ROUND(Source!AS71,O88)</f>
        <v>41492.28</v>
      </c>
      <c r="G88" s="13" t="s">
        <v>142</v>
      </c>
      <c r="H88" s="13" t="s">
        <v>143</v>
      </c>
      <c r="I88" s="13"/>
      <c r="J88" s="13"/>
      <c r="K88" s="13">
        <v>214</v>
      </c>
      <c r="L88" s="13">
        <v>16</v>
      </c>
      <c r="M88" s="13">
        <v>3</v>
      </c>
      <c r="N88" s="13" t="s">
        <v>3</v>
      </c>
      <c r="O88" s="13">
        <v>2</v>
      </c>
      <c r="P88" s="13">
        <f>ROUND(Source!EK71,O88)</f>
        <v>2062848.81</v>
      </c>
      <c r="Q88" s="13"/>
      <c r="R88" s="13"/>
      <c r="S88" s="13"/>
      <c r="T88" s="13"/>
      <c r="U88" s="13"/>
      <c r="V88" s="13"/>
      <c r="W88" s="13">
        <v>41492.28</v>
      </c>
      <c r="X88" s="13">
        <v>1</v>
      </c>
      <c r="Y88" s="13">
        <v>41492.28</v>
      </c>
      <c r="Z88" s="13">
        <v>2062848.81</v>
      </c>
      <c r="AA88" s="13">
        <v>1</v>
      </c>
      <c r="AB88" s="13">
        <v>2062848.81</v>
      </c>
    </row>
    <row r="89" spans="1:28" x14ac:dyDescent="0.2">
      <c r="A89" s="13">
        <v>50</v>
      </c>
      <c r="B89" s="13">
        <v>0</v>
      </c>
      <c r="C89" s="13">
        <v>0</v>
      </c>
      <c r="D89" s="13">
        <v>1</v>
      </c>
      <c r="E89" s="13">
        <v>215</v>
      </c>
      <c r="F89" s="13">
        <f>ROUND(Source!AT71,O89)</f>
        <v>0</v>
      </c>
      <c r="G89" s="13" t="s">
        <v>144</v>
      </c>
      <c r="H89" s="13" t="s">
        <v>145</v>
      </c>
      <c r="I89" s="13"/>
      <c r="J89" s="13"/>
      <c r="K89" s="13">
        <v>215</v>
      </c>
      <c r="L89" s="13">
        <v>17</v>
      </c>
      <c r="M89" s="13">
        <v>3</v>
      </c>
      <c r="N89" s="13" t="s">
        <v>3</v>
      </c>
      <c r="O89" s="13">
        <v>2</v>
      </c>
      <c r="P89" s="13">
        <f>ROUND(Source!EL71,O89)</f>
        <v>0</v>
      </c>
      <c r="Q89" s="13"/>
      <c r="R89" s="13"/>
      <c r="S89" s="13"/>
      <c r="T89" s="13"/>
      <c r="U89" s="13"/>
      <c r="V89" s="13"/>
      <c r="W89" s="13">
        <v>0</v>
      </c>
      <c r="X89" s="13">
        <v>1</v>
      </c>
      <c r="Y89" s="13">
        <v>0</v>
      </c>
      <c r="Z89" s="13">
        <v>0</v>
      </c>
      <c r="AA89" s="13">
        <v>1</v>
      </c>
      <c r="AB89" s="13">
        <v>0</v>
      </c>
    </row>
    <row r="90" spans="1:28" x14ac:dyDescent="0.2">
      <c r="A90" s="13">
        <v>50</v>
      </c>
      <c r="B90" s="13">
        <v>0</v>
      </c>
      <c r="C90" s="13">
        <v>0</v>
      </c>
      <c r="D90" s="13">
        <v>1</v>
      </c>
      <c r="E90" s="13">
        <v>217</v>
      </c>
      <c r="F90" s="13">
        <f>ROUND(Source!AU71,O90)</f>
        <v>0</v>
      </c>
      <c r="G90" s="13" t="s">
        <v>146</v>
      </c>
      <c r="H90" s="13" t="s">
        <v>147</v>
      </c>
      <c r="I90" s="13"/>
      <c r="J90" s="13"/>
      <c r="K90" s="13">
        <v>217</v>
      </c>
      <c r="L90" s="13">
        <v>18</v>
      </c>
      <c r="M90" s="13">
        <v>3</v>
      </c>
      <c r="N90" s="13" t="s">
        <v>3</v>
      </c>
      <c r="O90" s="13">
        <v>2</v>
      </c>
      <c r="P90" s="13">
        <f>ROUND(Source!EM71,O90)</f>
        <v>0</v>
      </c>
      <c r="Q90" s="13"/>
      <c r="R90" s="13"/>
      <c r="S90" s="13"/>
      <c r="T90" s="13"/>
      <c r="U90" s="13"/>
      <c r="V90" s="13"/>
      <c r="W90" s="13">
        <v>0</v>
      </c>
      <c r="X90" s="13">
        <v>1</v>
      </c>
      <c r="Y90" s="13">
        <v>0</v>
      </c>
      <c r="Z90" s="13">
        <v>0</v>
      </c>
      <c r="AA90" s="13">
        <v>1</v>
      </c>
      <c r="AB90" s="13">
        <v>0</v>
      </c>
    </row>
    <row r="91" spans="1:28" x14ac:dyDescent="0.2">
      <c r="A91" s="13">
        <v>50</v>
      </c>
      <c r="B91" s="13">
        <v>0</v>
      </c>
      <c r="C91" s="13">
        <v>0</v>
      </c>
      <c r="D91" s="13">
        <v>1</v>
      </c>
      <c r="E91" s="13">
        <v>230</v>
      </c>
      <c r="F91" s="13">
        <f>ROUND(Source!BA71,O91)</f>
        <v>0</v>
      </c>
      <c r="G91" s="13" t="s">
        <v>148</v>
      </c>
      <c r="H91" s="13" t="s">
        <v>149</v>
      </c>
      <c r="I91" s="13"/>
      <c r="J91" s="13"/>
      <c r="K91" s="13">
        <v>230</v>
      </c>
      <c r="L91" s="13">
        <v>19</v>
      </c>
      <c r="M91" s="13">
        <v>3</v>
      </c>
      <c r="N91" s="13" t="s">
        <v>3</v>
      </c>
      <c r="O91" s="13">
        <v>2</v>
      </c>
      <c r="P91" s="13">
        <f>ROUND(Source!ES71,O91)</f>
        <v>0</v>
      </c>
      <c r="Q91" s="13"/>
      <c r="R91" s="13"/>
      <c r="S91" s="13"/>
      <c r="T91" s="13"/>
      <c r="U91" s="13"/>
      <c r="V91" s="13"/>
      <c r="W91" s="13">
        <v>0</v>
      </c>
      <c r="X91" s="13">
        <v>1</v>
      </c>
      <c r="Y91" s="13">
        <v>0</v>
      </c>
      <c r="Z91" s="13">
        <v>0</v>
      </c>
      <c r="AA91" s="13">
        <v>1</v>
      </c>
      <c r="AB91" s="13">
        <v>0</v>
      </c>
    </row>
    <row r="92" spans="1:28" x14ac:dyDescent="0.2">
      <c r="A92" s="13">
        <v>50</v>
      </c>
      <c r="B92" s="13">
        <v>0</v>
      </c>
      <c r="C92" s="13">
        <v>0</v>
      </c>
      <c r="D92" s="13">
        <v>1</v>
      </c>
      <c r="E92" s="13">
        <v>206</v>
      </c>
      <c r="F92" s="13">
        <f>ROUND(Source!T71,O92)</f>
        <v>0</v>
      </c>
      <c r="G92" s="13" t="s">
        <v>150</v>
      </c>
      <c r="H92" s="13" t="s">
        <v>151</v>
      </c>
      <c r="I92" s="13"/>
      <c r="J92" s="13"/>
      <c r="K92" s="13">
        <v>206</v>
      </c>
      <c r="L92" s="13">
        <v>20</v>
      </c>
      <c r="M92" s="13">
        <v>3</v>
      </c>
      <c r="N92" s="13" t="s">
        <v>3</v>
      </c>
      <c r="O92" s="13">
        <v>2</v>
      </c>
      <c r="P92" s="13">
        <f>ROUND(Source!DL71,O92)</f>
        <v>0</v>
      </c>
      <c r="Q92" s="13"/>
      <c r="R92" s="13"/>
      <c r="S92" s="13"/>
      <c r="T92" s="13"/>
      <c r="U92" s="13"/>
      <c r="V92" s="13"/>
      <c r="W92" s="13">
        <v>0</v>
      </c>
      <c r="X92" s="13">
        <v>1</v>
      </c>
      <c r="Y92" s="13">
        <v>0</v>
      </c>
      <c r="Z92" s="13">
        <v>0</v>
      </c>
      <c r="AA92" s="13">
        <v>1</v>
      </c>
      <c r="AB92" s="13">
        <v>0</v>
      </c>
    </row>
    <row r="93" spans="1:28" x14ac:dyDescent="0.2">
      <c r="A93" s="13">
        <v>50</v>
      </c>
      <c r="B93" s="13">
        <v>0</v>
      </c>
      <c r="C93" s="13">
        <v>0</v>
      </c>
      <c r="D93" s="13">
        <v>1</v>
      </c>
      <c r="E93" s="13">
        <v>207</v>
      </c>
      <c r="F93" s="13">
        <f>Source!U71</f>
        <v>1078.2382841999997</v>
      </c>
      <c r="G93" s="13" t="s">
        <v>152</v>
      </c>
      <c r="H93" s="13" t="s">
        <v>153</v>
      </c>
      <c r="I93" s="13"/>
      <c r="J93" s="13"/>
      <c r="K93" s="13">
        <v>207</v>
      </c>
      <c r="L93" s="13">
        <v>21</v>
      </c>
      <c r="M93" s="13">
        <v>3</v>
      </c>
      <c r="N93" s="13" t="s">
        <v>3</v>
      </c>
      <c r="O93" s="13">
        <v>-1</v>
      </c>
      <c r="P93" s="13">
        <f>Source!DM71</f>
        <v>1078.2382841999997</v>
      </c>
      <c r="Q93" s="13"/>
      <c r="R93" s="13"/>
      <c r="S93" s="13"/>
      <c r="T93" s="13"/>
      <c r="U93" s="13"/>
      <c r="V93" s="13"/>
      <c r="W93" s="13">
        <v>1078.2382842</v>
      </c>
      <c r="X93" s="13">
        <v>1</v>
      </c>
      <c r="Y93" s="13">
        <v>1078.2382842</v>
      </c>
      <c r="Z93" s="13">
        <v>1078.2382842</v>
      </c>
      <c r="AA93" s="13">
        <v>1</v>
      </c>
      <c r="AB93" s="13">
        <v>1078.2382842</v>
      </c>
    </row>
    <row r="94" spans="1:28" x14ac:dyDescent="0.2">
      <c r="A94" s="13">
        <v>50</v>
      </c>
      <c r="B94" s="13">
        <v>0</v>
      </c>
      <c r="C94" s="13">
        <v>0</v>
      </c>
      <c r="D94" s="13">
        <v>1</v>
      </c>
      <c r="E94" s="13">
        <v>208</v>
      </c>
      <c r="F94" s="13">
        <f>Source!V71</f>
        <v>0</v>
      </c>
      <c r="G94" s="13" t="s">
        <v>154</v>
      </c>
      <c r="H94" s="13" t="s">
        <v>155</v>
      </c>
      <c r="I94" s="13"/>
      <c r="J94" s="13"/>
      <c r="K94" s="13">
        <v>208</v>
      </c>
      <c r="L94" s="13">
        <v>22</v>
      </c>
      <c r="M94" s="13">
        <v>3</v>
      </c>
      <c r="N94" s="13" t="s">
        <v>3</v>
      </c>
      <c r="O94" s="13">
        <v>-1</v>
      </c>
      <c r="P94" s="13">
        <f>Source!DN71</f>
        <v>0</v>
      </c>
      <c r="Q94" s="13"/>
      <c r="R94" s="13"/>
      <c r="S94" s="13"/>
      <c r="T94" s="13"/>
      <c r="U94" s="13"/>
      <c r="V94" s="13"/>
      <c r="W94" s="13">
        <v>0</v>
      </c>
      <c r="X94" s="13">
        <v>1</v>
      </c>
      <c r="Y94" s="13">
        <v>0</v>
      </c>
      <c r="Z94" s="13">
        <v>0</v>
      </c>
      <c r="AA94" s="13">
        <v>1</v>
      </c>
      <c r="AB94" s="13">
        <v>0</v>
      </c>
    </row>
    <row r="95" spans="1:28" x14ac:dyDescent="0.2">
      <c r="A95" s="13">
        <v>50</v>
      </c>
      <c r="B95" s="13">
        <v>0</v>
      </c>
      <c r="C95" s="13">
        <v>0</v>
      </c>
      <c r="D95" s="13">
        <v>1</v>
      </c>
      <c r="E95" s="13">
        <v>209</v>
      </c>
      <c r="F95" s="13">
        <f>ROUND(Source!W71,O95)</f>
        <v>0</v>
      </c>
      <c r="G95" s="13" t="s">
        <v>156</v>
      </c>
      <c r="H95" s="13" t="s">
        <v>157</v>
      </c>
      <c r="I95" s="13"/>
      <c r="J95" s="13"/>
      <c r="K95" s="13">
        <v>209</v>
      </c>
      <c r="L95" s="13">
        <v>23</v>
      </c>
      <c r="M95" s="13">
        <v>3</v>
      </c>
      <c r="N95" s="13" t="s">
        <v>3</v>
      </c>
      <c r="O95" s="13">
        <v>2</v>
      </c>
      <c r="P95" s="13">
        <f>ROUND(Source!DO71,O95)</f>
        <v>0</v>
      </c>
      <c r="Q95" s="13"/>
      <c r="R95" s="13"/>
      <c r="S95" s="13"/>
      <c r="T95" s="13"/>
      <c r="U95" s="13"/>
      <c r="V95" s="13"/>
      <c r="W95" s="13">
        <v>0</v>
      </c>
      <c r="X95" s="13">
        <v>1</v>
      </c>
      <c r="Y95" s="13">
        <v>0</v>
      </c>
      <c r="Z95" s="13">
        <v>0</v>
      </c>
      <c r="AA95" s="13">
        <v>1</v>
      </c>
      <c r="AB95" s="13">
        <v>0</v>
      </c>
    </row>
    <row r="96" spans="1:28" x14ac:dyDescent="0.2">
      <c r="A96" s="13">
        <v>50</v>
      </c>
      <c r="B96" s="13">
        <v>0</v>
      </c>
      <c r="C96" s="13">
        <v>0</v>
      </c>
      <c r="D96" s="13">
        <v>1</v>
      </c>
      <c r="E96" s="13">
        <v>233</v>
      </c>
      <c r="F96" s="13">
        <f>ROUND(Source!BD71,O96)</f>
        <v>0</v>
      </c>
      <c r="G96" s="13" t="s">
        <v>158</v>
      </c>
      <c r="H96" s="13" t="s">
        <v>159</v>
      </c>
      <c r="I96" s="13"/>
      <c r="J96" s="13"/>
      <c r="K96" s="13">
        <v>233</v>
      </c>
      <c r="L96" s="13">
        <v>24</v>
      </c>
      <c r="M96" s="13">
        <v>3</v>
      </c>
      <c r="N96" s="13" t="s">
        <v>3</v>
      </c>
      <c r="O96" s="13">
        <v>2</v>
      </c>
      <c r="P96" s="13">
        <f>ROUND(Source!EV71,O96)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55" x14ac:dyDescent="0.2">
      <c r="A97" s="13">
        <v>50</v>
      </c>
      <c r="B97" s="13">
        <v>0</v>
      </c>
      <c r="C97" s="13">
        <v>0</v>
      </c>
      <c r="D97" s="13">
        <v>1</v>
      </c>
      <c r="E97" s="13">
        <v>210</v>
      </c>
      <c r="F97" s="13">
        <f>ROUND(Source!X71,O97)</f>
        <v>14376.26</v>
      </c>
      <c r="G97" s="13" t="s">
        <v>160</v>
      </c>
      <c r="H97" s="13" t="s">
        <v>161</v>
      </c>
      <c r="I97" s="13"/>
      <c r="J97" s="13"/>
      <c r="K97" s="13">
        <v>210</v>
      </c>
      <c r="L97" s="13">
        <v>25</v>
      </c>
      <c r="M97" s="13">
        <v>3</v>
      </c>
      <c r="N97" s="13" t="s">
        <v>3</v>
      </c>
      <c r="O97" s="13">
        <v>2</v>
      </c>
      <c r="P97" s="13">
        <f>ROUND(Source!DP71,O97)</f>
        <v>810102.29</v>
      </c>
      <c r="Q97" s="13"/>
      <c r="R97" s="13"/>
      <c r="S97" s="13"/>
      <c r="T97" s="13"/>
      <c r="U97" s="13"/>
      <c r="V97" s="13"/>
      <c r="W97" s="13">
        <v>14376.26</v>
      </c>
      <c r="X97" s="13">
        <v>1</v>
      </c>
      <c r="Y97" s="13">
        <v>14376.26</v>
      </c>
      <c r="Z97" s="13">
        <v>810102.29</v>
      </c>
      <c r="AA97" s="13">
        <v>1</v>
      </c>
      <c r="AB97" s="13">
        <v>810102.29</v>
      </c>
    </row>
    <row r="98" spans="1:255" x14ac:dyDescent="0.2">
      <c r="A98" s="13">
        <v>50</v>
      </c>
      <c r="B98" s="13">
        <v>0</v>
      </c>
      <c r="C98" s="13">
        <v>0</v>
      </c>
      <c r="D98" s="13">
        <v>1</v>
      </c>
      <c r="E98" s="13">
        <v>211</v>
      </c>
      <c r="F98" s="13">
        <f>ROUND(Source!Y71,O98)</f>
        <v>8045.43</v>
      </c>
      <c r="G98" s="13" t="s">
        <v>162</v>
      </c>
      <c r="H98" s="13" t="s">
        <v>163</v>
      </c>
      <c r="I98" s="13"/>
      <c r="J98" s="13"/>
      <c r="K98" s="13">
        <v>211</v>
      </c>
      <c r="L98" s="13">
        <v>26</v>
      </c>
      <c r="M98" s="13">
        <v>3</v>
      </c>
      <c r="N98" s="13" t="s">
        <v>3</v>
      </c>
      <c r="O98" s="13">
        <v>2</v>
      </c>
      <c r="P98" s="13">
        <f>ROUND(Source!DQ71,O98)</f>
        <v>453360</v>
      </c>
      <c r="Q98" s="13"/>
      <c r="R98" s="13"/>
      <c r="S98" s="13"/>
      <c r="T98" s="13"/>
      <c r="U98" s="13"/>
      <c r="V98" s="13"/>
      <c r="W98" s="13">
        <v>8045.43</v>
      </c>
      <c r="X98" s="13">
        <v>1</v>
      </c>
      <c r="Y98" s="13">
        <v>8045.43</v>
      </c>
      <c r="Z98" s="13">
        <v>453360</v>
      </c>
      <c r="AA98" s="13">
        <v>1</v>
      </c>
      <c r="AB98" s="13">
        <v>453360</v>
      </c>
    </row>
    <row r="99" spans="1:255" x14ac:dyDescent="0.2">
      <c r="A99" s="13">
        <v>50</v>
      </c>
      <c r="B99" s="13">
        <v>0</v>
      </c>
      <c r="C99" s="13">
        <v>0</v>
      </c>
      <c r="D99" s="13">
        <v>1</v>
      </c>
      <c r="E99" s="13">
        <v>224</v>
      </c>
      <c r="F99" s="13">
        <f>ROUND(Source!AR71,O99)</f>
        <v>801004.59</v>
      </c>
      <c r="G99" s="13" t="s">
        <v>164</v>
      </c>
      <c r="H99" s="13" t="s">
        <v>165</v>
      </c>
      <c r="I99" s="13"/>
      <c r="J99" s="13"/>
      <c r="K99" s="13">
        <v>224</v>
      </c>
      <c r="L99" s="13">
        <v>27</v>
      </c>
      <c r="M99" s="13">
        <v>3</v>
      </c>
      <c r="N99" s="13" t="s">
        <v>3</v>
      </c>
      <c r="O99" s="13">
        <v>2</v>
      </c>
      <c r="P99" s="13">
        <f>ROUND(Source!EJ71,O99)</f>
        <v>7812357</v>
      </c>
      <c r="Q99" s="13"/>
      <c r="R99" s="13"/>
      <c r="S99" s="13"/>
      <c r="T99" s="13"/>
      <c r="U99" s="13"/>
      <c r="V99" s="13"/>
      <c r="W99" s="13">
        <v>801004.59</v>
      </c>
      <c r="X99" s="13">
        <v>1</v>
      </c>
      <c r="Y99" s="13">
        <v>801004.59</v>
      </c>
      <c r="Z99" s="13">
        <v>7812357</v>
      </c>
      <c r="AA99" s="13">
        <v>1</v>
      </c>
      <c r="AB99" s="13">
        <v>7812357</v>
      </c>
    </row>
    <row r="101" spans="1:255" x14ac:dyDescent="0.2">
      <c r="A101" s="10">
        <v>5</v>
      </c>
      <c r="B101" s="10">
        <v>1</v>
      </c>
      <c r="C101" s="10"/>
      <c r="D101" s="10">
        <f>ROW(A118)</f>
        <v>118</v>
      </c>
      <c r="E101" s="10"/>
      <c r="F101" s="10" t="s">
        <v>24</v>
      </c>
      <c r="G101" s="10" t="s">
        <v>166</v>
      </c>
      <c r="H101" s="10" t="s">
        <v>3</v>
      </c>
      <c r="I101" s="10">
        <v>0</v>
      </c>
      <c r="J101" s="10"/>
      <c r="K101" s="10">
        <v>-1</v>
      </c>
      <c r="L101" s="10"/>
      <c r="M101" s="10" t="s">
        <v>3</v>
      </c>
      <c r="N101" s="10"/>
      <c r="O101" s="10"/>
      <c r="P101" s="10"/>
      <c r="Q101" s="10"/>
      <c r="R101" s="10"/>
      <c r="S101" s="10">
        <v>0</v>
      </c>
      <c r="T101" s="10">
        <v>0</v>
      </c>
      <c r="U101" s="10" t="s">
        <v>3</v>
      </c>
      <c r="V101" s="10">
        <v>2</v>
      </c>
      <c r="W101" s="10"/>
      <c r="X101" s="10"/>
      <c r="Y101" s="10"/>
      <c r="Z101" s="10"/>
      <c r="AA101" s="10"/>
      <c r="AB101" s="10" t="s">
        <v>3</v>
      </c>
      <c r="AC101" s="10" t="s">
        <v>3</v>
      </c>
      <c r="AD101" s="10" t="s">
        <v>3</v>
      </c>
      <c r="AE101" s="10" t="s">
        <v>3</v>
      </c>
      <c r="AF101" s="10" t="s">
        <v>3</v>
      </c>
      <c r="AG101" s="10" t="s">
        <v>3</v>
      </c>
      <c r="AH101" s="10"/>
      <c r="AI101" s="10"/>
      <c r="AJ101" s="10"/>
      <c r="AK101" s="10"/>
      <c r="AL101" s="10"/>
      <c r="AM101" s="10"/>
      <c r="AN101" s="10"/>
      <c r="AO101" s="10"/>
      <c r="AP101" s="10" t="s">
        <v>3</v>
      </c>
      <c r="AQ101" s="10" t="s">
        <v>3</v>
      </c>
      <c r="AR101" s="10" t="s">
        <v>3</v>
      </c>
      <c r="AS101" s="10"/>
      <c r="AT101" s="10"/>
      <c r="AU101" s="10"/>
      <c r="AV101" s="10"/>
      <c r="AW101" s="10"/>
      <c r="AX101" s="10"/>
      <c r="AY101" s="10"/>
      <c r="AZ101" s="10" t="s">
        <v>3</v>
      </c>
      <c r="BA101" s="10"/>
      <c r="BB101" s="10" t="s">
        <v>3</v>
      </c>
      <c r="BC101" s="10" t="s">
        <v>3</v>
      </c>
      <c r="BD101" s="10" t="s">
        <v>3</v>
      </c>
      <c r="BE101" s="10" t="s">
        <v>3</v>
      </c>
      <c r="BF101" s="10" t="s">
        <v>3</v>
      </c>
      <c r="BG101" s="10" t="s">
        <v>3</v>
      </c>
      <c r="BH101" s="10" t="s">
        <v>3</v>
      </c>
      <c r="BI101" s="10" t="s">
        <v>3</v>
      </c>
      <c r="BJ101" s="10" t="s">
        <v>3</v>
      </c>
      <c r="BK101" s="10" t="s">
        <v>3</v>
      </c>
      <c r="BL101" s="10" t="s">
        <v>3</v>
      </c>
      <c r="BM101" s="10" t="s">
        <v>3</v>
      </c>
      <c r="BN101" s="10" t="s">
        <v>3</v>
      </c>
      <c r="BO101" s="10" t="s">
        <v>3</v>
      </c>
      <c r="BP101" s="10" t="s">
        <v>3</v>
      </c>
      <c r="BQ101" s="10"/>
      <c r="BR101" s="10"/>
      <c r="BS101" s="10"/>
      <c r="BT101" s="10"/>
      <c r="BU101" s="10"/>
      <c r="BV101" s="10"/>
      <c r="BW101" s="10"/>
      <c r="BX101" s="10">
        <v>0</v>
      </c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>
        <v>0</v>
      </c>
    </row>
    <row r="103" spans="1:255" x14ac:dyDescent="0.2">
      <c r="A103" s="11">
        <v>52</v>
      </c>
      <c r="B103" s="11">
        <f t="shared" ref="B103:G103" si="72">B118</f>
        <v>1</v>
      </c>
      <c r="C103" s="11">
        <f t="shared" si="72"/>
        <v>5</v>
      </c>
      <c r="D103" s="11">
        <f t="shared" si="72"/>
        <v>101</v>
      </c>
      <c r="E103" s="11">
        <f t="shared" si="72"/>
        <v>0</v>
      </c>
      <c r="F103" s="11" t="str">
        <f t="shared" si="72"/>
        <v>Новый подраздел</v>
      </c>
      <c r="G103" s="11" t="str">
        <f t="shared" si="72"/>
        <v>Смесительный узел</v>
      </c>
      <c r="H103" s="11"/>
      <c r="I103" s="11"/>
      <c r="J103" s="11"/>
      <c r="K103" s="11"/>
      <c r="L103" s="11"/>
      <c r="M103" s="11"/>
      <c r="N103" s="11"/>
      <c r="O103" s="11">
        <f t="shared" ref="O103:AT103" si="73">O118</f>
        <v>86990.14</v>
      </c>
      <c r="P103" s="11">
        <f t="shared" si="73"/>
        <v>86221.2</v>
      </c>
      <c r="Q103" s="11">
        <f t="shared" si="73"/>
        <v>112.23</v>
      </c>
      <c r="R103" s="11">
        <f t="shared" si="73"/>
        <v>8.94</v>
      </c>
      <c r="S103" s="11">
        <f t="shared" si="73"/>
        <v>656.71</v>
      </c>
      <c r="T103" s="11">
        <f t="shared" si="73"/>
        <v>0</v>
      </c>
      <c r="U103" s="11">
        <f t="shared" si="73"/>
        <v>51.299033939999994</v>
      </c>
      <c r="V103" s="11">
        <f t="shared" si="73"/>
        <v>0</v>
      </c>
      <c r="W103" s="11">
        <f t="shared" si="73"/>
        <v>0</v>
      </c>
      <c r="X103" s="11">
        <f t="shared" si="73"/>
        <v>725.56</v>
      </c>
      <c r="Y103" s="11">
        <f t="shared" si="73"/>
        <v>406.05</v>
      </c>
      <c r="Z103" s="11">
        <f t="shared" si="73"/>
        <v>0</v>
      </c>
      <c r="AA103" s="11">
        <f t="shared" si="73"/>
        <v>0</v>
      </c>
      <c r="AB103" s="11">
        <f t="shared" si="73"/>
        <v>86990.14</v>
      </c>
      <c r="AC103" s="11">
        <f t="shared" si="73"/>
        <v>86221.2</v>
      </c>
      <c r="AD103" s="11">
        <f t="shared" si="73"/>
        <v>112.23</v>
      </c>
      <c r="AE103" s="11">
        <f t="shared" si="73"/>
        <v>8.94</v>
      </c>
      <c r="AF103" s="11">
        <f t="shared" si="73"/>
        <v>656.71</v>
      </c>
      <c r="AG103" s="11">
        <f t="shared" si="73"/>
        <v>0</v>
      </c>
      <c r="AH103" s="11">
        <f t="shared" si="73"/>
        <v>51.299033939999994</v>
      </c>
      <c r="AI103" s="11">
        <f t="shared" si="73"/>
        <v>0</v>
      </c>
      <c r="AJ103" s="11">
        <f t="shared" si="73"/>
        <v>0</v>
      </c>
      <c r="AK103" s="11">
        <f t="shared" si="73"/>
        <v>725.56</v>
      </c>
      <c r="AL103" s="11">
        <f t="shared" si="73"/>
        <v>406.05</v>
      </c>
      <c r="AM103" s="11">
        <f t="shared" si="73"/>
        <v>0</v>
      </c>
      <c r="AN103" s="11">
        <f t="shared" si="73"/>
        <v>0</v>
      </c>
      <c r="AO103" s="11">
        <f t="shared" si="73"/>
        <v>0</v>
      </c>
      <c r="AP103" s="11">
        <f t="shared" si="73"/>
        <v>85856.92</v>
      </c>
      <c r="AQ103" s="11">
        <f t="shared" si="73"/>
        <v>0</v>
      </c>
      <c r="AR103" s="11">
        <f t="shared" si="73"/>
        <v>88121.75</v>
      </c>
      <c r="AS103" s="11">
        <f t="shared" si="73"/>
        <v>2264.83</v>
      </c>
      <c r="AT103" s="11">
        <f t="shared" si="73"/>
        <v>0</v>
      </c>
      <c r="AU103" s="11">
        <f t="shared" ref="AU103:BZ103" si="74">AU118</f>
        <v>0</v>
      </c>
      <c r="AV103" s="11">
        <f t="shared" si="74"/>
        <v>86221.2</v>
      </c>
      <c r="AW103" s="11">
        <f t="shared" si="74"/>
        <v>364.28</v>
      </c>
      <c r="AX103" s="11">
        <f t="shared" si="74"/>
        <v>0</v>
      </c>
      <c r="AY103" s="11">
        <f t="shared" si="74"/>
        <v>364.28</v>
      </c>
      <c r="AZ103" s="11">
        <f t="shared" si="74"/>
        <v>85856.92</v>
      </c>
      <c r="BA103" s="11">
        <f t="shared" si="74"/>
        <v>0</v>
      </c>
      <c r="BB103" s="11">
        <f t="shared" si="74"/>
        <v>0</v>
      </c>
      <c r="BC103" s="11">
        <f t="shared" si="74"/>
        <v>0</v>
      </c>
      <c r="BD103" s="11">
        <f t="shared" si="74"/>
        <v>0</v>
      </c>
      <c r="BE103" s="11">
        <f t="shared" si="74"/>
        <v>0</v>
      </c>
      <c r="BF103" s="11">
        <f t="shared" si="74"/>
        <v>0</v>
      </c>
      <c r="BG103" s="11">
        <f t="shared" si="74"/>
        <v>0</v>
      </c>
      <c r="BH103" s="11">
        <f t="shared" si="74"/>
        <v>0</v>
      </c>
      <c r="BI103" s="11">
        <f t="shared" si="74"/>
        <v>0</v>
      </c>
      <c r="BJ103" s="11">
        <f t="shared" si="74"/>
        <v>0</v>
      </c>
      <c r="BK103" s="11">
        <f t="shared" si="74"/>
        <v>0</v>
      </c>
      <c r="BL103" s="11">
        <f t="shared" si="74"/>
        <v>0</v>
      </c>
      <c r="BM103" s="11">
        <f t="shared" si="74"/>
        <v>0</v>
      </c>
      <c r="BN103" s="11">
        <f t="shared" si="74"/>
        <v>0</v>
      </c>
      <c r="BO103" s="11">
        <f t="shared" si="74"/>
        <v>0</v>
      </c>
      <c r="BP103" s="11">
        <f t="shared" si="74"/>
        <v>0</v>
      </c>
      <c r="BQ103" s="11">
        <f t="shared" si="74"/>
        <v>0</v>
      </c>
      <c r="BR103" s="11">
        <f t="shared" si="74"/>
        <v>0</v>
      </c>
      <c r="BS103" s="11">
        <f t="shared" si="74"/>
        <v>0</v>
      </c>
      <c r="BT103" s="11">
        <f t="shared" si="74"/>
        <v>0</v>
      </c>
      <c r="BU103" s="11">
        <f t="shared" si="74"/>
        <v>0</v>
      </c>
      <c r="BV103" s="11">
        <f t="shared" si="74"/>
        <v>0</v>
      </c>
      <c r="BW103" s="11">
        <f t="shared" si="74"/>
        <v>0</v>
      </c>
      <c r="BX103" s="11">
        <f t="shared" si="74"/>
        <v>0</v>
      </c>
      <c r="BY103" s="11">
        <f t="shared" si="74"/>
        <v>85856.92</v>
      </c>
      <c r="BZ103" s="11">
        <f t="shared" si="74"/>
        <v>0</v>
      </c>
      <c r="CA103" s="11">
        <f t="shared" ref="CA103:DF103" si="75">CA118</f>
        <v>88121.75</v>
      </c>
      <c r="CB103" s="11">
        <f t="shared" si="75"/>
        <v>2264.83</v>
      </c>
      <c r="CC103" s="11">
        <f t="shared" si="75"/>
        <v>0</v>
      </c>
      <c r="CD103" s="11">
        <f t="shared" si="75"/>
        <v>0</v>
      </c>
      <c r="CE103" s="11">
        <f t="shared" si="75"/>
        <v>86221.2</v>
      </c>
      <c r="CF103" s="11">
        <f t="shared" si="75"/>
        <v>364.27999999999884</v>
      </c>
      <c r="CG103" s="11">
        <f t="shared" si="75"/>
        <v>0</v>
      </c>
      <c r="CH103" s="11">
        <f t="shared" si="75"/>
        <v>364.27999999999884</v>
      </c>
      <c r="CI103" s="11">
        <f t="shared" si="75"/>
        <v>85856.92</v>
      </c>
      <c r="CJ103" s="11">
        <f t="shared" si="75"/>
        <v>0</v>
      </c>
      <c r="CK103" s="11">
        <f t="shared" si="75"/>
        <v>0</v>
      </c>
      <c r="CL103" s="11">
        <f t="shared" si="75"/>
        <v>0</v>
      </c>
      <c r="CM103" s="11">
        <f t="shared" si="75"/>
        <v>0</v>
      </c>
      <c r="CN103" s="11">
        <f t="shared" si="75"/>
        <v>0</v>
      </c>
      <c r="CO103" s="11">
        <f t="shared" si="75"/>
        <v>0</v>
      </c>
      <c r="CP103" s="11">
        <f t="shared" si="75"/>
        <v>0</v>
      </c>
      <c r="CQ103" s="11">
        <f t="shared" si="75"/>
        <v>0</v>
      </c>
      <c r="CR103" s="11">
        <f t="shared" si="75"/>
        <v>0</v>
      </c>
      <c r="CS103" s="11">
        <f t="shared" si="75"/>
        <v>0</v>
      </c>
      <c r="CT103" s="11">
        <f t="shared" si="75"/>
        <v>0</v>
      </c>
      <c r="CU103" s="11">
        <f t="shared" si="75"/>
        <v>0</v>
      </c>
      <c r="CV103" s="11">
        <f t="shared" si="75"/>
        <v>0</v>
      </c>
      <c r="CW103" s="11">
        <f t="shared" si="75"/>
        <v>0</v>
      </c>
      <c r="CX103" s="11">
        <f t="shared" si="75"/>
        <v>0</v>
      </c>
      <c r="CY103" s="11">
        <f t="shared" si="75"/>
        <v>0</v>
      </c>
      <c r="CZ103" s="11">
        <f t="shared" si="75"/>
        <v>0</v>
      </c>
      <c r="DA103" s="11">
        <f t="shared" si="75"/>
        <v>0</v>
      </c>
      <c r="DB103" s="11">
        <f t="shared" si="75"/>
        <v>0</v>
      </c>
      <c r="DC103" s="11">
        <f t="shared" si="75"/>
        <v>0</v>
      </c>
      <c r="DD103" s="11">
        <f t="shared" si="75"/>
        <v>0</v>
      </c>
      <c r="DE103" s="11">
        <f t="shared" si="75"/>
        <v>0</v>
      </c>
      <c r="DF103" s="11">
        <f t="shared" si="75"/>
        <v>0</v>
      </c>
      <c r="DG103" s="12">
        <f t="shared" ref="DG103:EL103" si="76">DG118</f>
        <v>691574.7</v>
      </c>
      <c r="DH103" s="12">
        <f t="shared" si="76"/>
        <v>652847.48</v>
      </c>
      <c r="DI103" s="12">
        <f t="shared" si="76"/>
        <v>1721.61</v>
      </c>
      <c r="DJ103" s="12">
        <f t="shared" si="76"/>
        <v>503.77</v>
      </c>
      <c r="DK103" s="12">
        <f t="shared" si="76"/>
        <v>37005.61</v>
      </c>
      <c r="DL103" s="12">
        <f t="shared" si="76"/>
        <v>0</v>
      </c>
      <c r="DM103" s="12">
        <f t="shared" si="76"/>
        <v>51.299033939999994</v>
      </c>
      <c r="DN103" s="12">
        <f t="shared" si="76"/>
        <v>0</v>
      </c>
      <c r="DO103" s="12">
        <f t="shared" si="76"/>
        <v>0</v>
      </c>
      <c r="DP103" s="12">
        <f t="shared" si="76"/>
        <v>40885.22</v>
      </c>
      <c r="DQ103" s="12">
        <f t="shared" si="76"/>
        <v>22880.720000000001</v>
      </c>
      <c r="DR103" s="12">
        <f t="shared" si="76"/>
        <v>0</v>
      </c>
      <c r="DS103" s="12">
        <f t="shared" si="76"/>
        <v>0</v>
      </c>
      <c r="DT103" s="12">
        <f t="shared" si="76"/>
        <v>691574.7</v>
      </c>
      <c r="DU103" s="12">
        <f t="shared" si="76"/>
        <v>652847.48</v>
      </c>
      <c r="DV103" s="12">
        <f t="shared" si="76"/>
        <v>1721.61</v>
      </c>
      <c r="DW103" s="12">
        <f t="shared" si="76"/>
        <v>503.77</v>
      </c>
      <c r="DX103" s="12">
        <f t="shared" si="76"/>
        <v>37005.61</v>
      </c>
      <c r="DY103" s="12">
        <f t="shared" si="76"/>
        <v>0</v>
      </c>
      <c r="DZ103" s="12">
        <f t="shared" si="76"/>
        <v>51.299033939999994</v>
      </c>
      <c r="EA103" s="12">
        <f t="shared" si="76"/>
        <v>0</v>
      </c>
      <c r="EB103" s="12">
        <f t="shared" si="76"/>
        <v>0</v>
      </c>
      <c r="EC103" s="12">
        <f t="shared" si="76"/>
        <v>40885.22</v>
      </c>
      <c r="ED103" s="12">
        <f t="shared" si="76"/>
        <v>22880.720000000001</v>
      </c>
      <c r="EE103" s="12">
        <f t="shared" si="76"/>
        <v>0</v>
      </c>
      <c r="EF103" s="12">
        <f t="shared" si="76"/>
        <v>0</v>
      </c>
      <c r="EG103" s="12">
        <f t="shared" si="76"/>
        <v>0</v>
      </c>
      <c r="EH103" s="12">
        <f t="shared" si="76"/>
        <v>649936.88</v>
      </c>
      <c r="EI103" s="12">
        <f t="shared" si="76"/>
        <v>0</v>
      </c>
      <c r="EJ103" s="12">
        <f t="shared" si="76"/>
        <v>755340.64</v>
      </c>
      <c r="EK103" s="12">
        <f t="shared" si="76"/>
        <v>105403.76</v>
      </c>
      <c r="EL103" s="12">
        <f t="shared" si="76"/>
        <v>0</v>
      </c>
      <c r="EM103" s="12">
        <f t="shared" ref="EM103:FR103" si="77">EM118</f>
        <v>0</v>
      </c>
      <c r="EN103" s="12">
        <f t="shared" si="77"/>
        <v>652847.48</v>
      </c>
      <c r="EO103" s="12">
        <f t="shared" si="77"/>
        <v>2910.6</v>
      </c>
      <c r="EP103" s="12">
        <f t="shared" si="77"/>
        <v>0</v>
      </c>
      <c r="EQ103" s="12">
        <f t="shared" si="77"/>
        <v>2910.6</v>
      </c>
      <c r="ER103" s="12">
        <f t="shared" si="77"/>
        <v>649936.88</v>
      </c>
      <c r="ES103" s="12">
        <f t="shared" si="77"/>
        <v>0</v>
      </c>
      <c r="ET103" s="12">
        <f t="shared" si="77"/>
        <v>0</v>
      </c>
      <c r="EU103" s="12">
        <f t="shared" si="77"/>
        <v>0</v>
      </c>
      <c r="EV103" s="12">
        <f t="shared" si="77"/>
        <v>0</v>
      </c>
      <c r="EW103" s="12">
        <f t="shared" si="77"/>
        <v>0</v>
      </c>
      <c r="EX103" s="12">
        <f t="shared" si="77"/>
        <v>0</v>
      </c>
      <c r="EY103" s="12">
        <f t="shared" si="77"/>
        <v>0</v>
      </c>
      <c r="EZ103" s="12">
        <f t="shared" si="77"/>
        <v>0</v>
      </c>
      <c r="FA103" s="12">
        <f t="shared" si="77"/>
        <v>0</v>
      </c>
      <c r="FB103" s="12">
        <f t="shared" si="77"/>
        <v>0</v>
      </c>
      <c r="FC103" s="12">
        <f t="shared" si="77"/>
        <v>0</v>
      </c>
      <c r="FD103" s="12">
        <f t="shared" si="77"/>
        <v>0</v>
      </c>
      <c r="FE103" s="12">
        <f t="shared" si="77"/>
        <v>0</v>
      </c>
      <c r="FF103" s="12">
        <f t="shared" si="77"/>
        <v>0</v>
      </c>
      <c r="FG103" s="12">
        <f t="shared" si="77"/>
        <v>0</v>
      </c>
      <c r="FH103" s="12">
        <f t="shared" si="77"/>
        <v>0</v>
      </c>
      <c r="FI103" s="12">
        <f t="shared" si="77"/>
        <v>0</v>
      </c>
      <c r="FJ103" s="12">
        <f t="shared" si="77"/>
        <v>0</v>
      </c>
      <c r="FK103" s="12">
        <f t="shared" si="77"/>
        <v>0</v>
      </c>
      <c r="FL103" s="12">
        <f t="shared" si="77"/>
        <v>0</v>
      </c>
      <c r="FM103" s="12">
        <f t="shared" si="77"/>
        <v>0</v>
      </c>
      <c r="FN103" s="12">
        <f t="shared" si="77"/>
        <v>0</v>
      </c>
      <c r="FO103" s="12">
        <f t="shared" si="77"/>
        <v>0</v>
      </c>
      <c r="FP103" s="12">
        <f t="shared" si="77"/>
        <v>0</v>
      </c>
      <c r="FQ103" s="12">
        <f t="shared" si="77"/>
        <v>649936.88</v>
      </c>
      <c r="FR103" s="12">
        <f t="shared" si="77"/>
        <v>0</v>
      </c>
      <c r="FS103" s="12">
        <f t="shared" ref="FS103:GX103" si="78">FS118</f>
        <v>755340.64</v>
      </c>
      <c r="FT103" s="12">
        <f t="shared" si="78"/>
        <v>105403.76</v>
      </c>
      <c r="FU103" s="12">
        <f t="shared" si="78"/>
        <v>0</v>
      </c>
      <c r="FV103" s="12">
        <f t="shared" si="78"/>
        <v>0</v>
      </c>
      <c r="FW103" s="12">
        <f t="shared" si="78"/>
        <v>652847.48</v>
      </c>
      <c r="FX103" s="12">
        <f t="shared" si="78"/>
        <v>2910.5999999999767</v>
      </c>
      <c r="FY103" s="12">
        <f t="shared" si="78"/>
        <v>0</v>
      </c>
      <c r="FZ103" s="12">
        <f t="shared" si="78"/>
        <v>2910.5999999999767</v>
      </c>
      <c r="GA103" s="12">
        <f t="shared" si="78"/>
        <v>649936.88</v>
      </c>
      <c r="GB103" s="12">
        <f t="shared" si="78"/>
        <v>0</v>
      </c>
      <c r="GC103" s="12">
        <f t="shared" si="78"/>
        <v>0</v>
      </c>
      <c r="GD103" s="12">
        <f t="shared" si="78"/>
        <v>0</v>
      </c>
      <c r="GE103" s="12">
        <f t="shared" si="78"/>
        <v>0</v>
      </c>
      <c r="GF103" s="12">
        <f t="shared" si="78"/>
        <v>0</v>
      </c>
      <c r="GG103" s="12">
        <f t="shared" si="78"/>
        <v>0</v>
      </c>
      <c r="GH103" s="12">
        <f t="shared" si="78"/>
        <v>0</v>
      </c>
      <c r="GI103" s="12">
        <f t="shared" si="78"/>
        <v>0</v>
      </c>
      <c r="GJ103" s="12">
        <f t="shared" si="78"/>
        <v>0</v>
      </c>
      <c r="GK103" s="12">
        <f t="shared" si="78"/>
        <v>0</v>
      </c>
      <c r="GL103" s="12">
        <f t="shared" si="78"/>
        <v>0</v>
      </c>
      <c r="GM103" s="12">
        <f t="shared" si="78"/>
        <v>0</v>
      </c>
      <c r="GN103" s="12">
        <f t="shared" si="78"/>
        <v>0</v>
      </c>
      <c r="GO103" s="12">
        <f t="shared" si="78"/>
        <v>0</v>
      </c>
      <c r="GP103" s="12">
        <f t="shared" si="78"/>
        <v>0</v>
      </c>
      <c r="GQ103" s="12">
        <f t="shared" si="78"/>
        <v>0</v>
      </c>
      <c r="GR103" s="12">
        <f t="shared" si="78"/>
        <v>0</v>
      </c>
      <c r="GS103" s="12">
        <f t="shared" si="78"/>
        <v>0</v>
      </c>
      <c r="GT103" s="12">
        <f t="shared" si="78"/>
        <v>0</v>
      </c>
      <c r="GU103" s="12">
        <f t="shared" si="78"/>
        <v>0</v>
      </c>
      <c r="GV103" s="12">
        <f t="shared" si="78"/>
        <v>0</v>
      </c>
      <c r="GW103" s="12">
        <f t="shared" si="78"/>
        <v>0</v>
      </c>
      <c r="GX103" s="12">
        <f t="shared" si="78"/>
        <v>0</v>
      </c>
    </row>
    <row r="105" spans="1:255" x14ac:dyDescent="0.2">
      <c r="A105" s="2">
        <v>17</v>
      </c>
      <c r="B105" s="2">
        <v>1</v>
      </c>
      <c r="C105" s="2">
        <f>ROW(SmtRes!A69)</f>
        <v>69</v>
      </c>
      <c r="D105" s="2">
        <f>ROW(EtalonRes!A74)</f>
        <v>74</v>
      </c>
      <c r="E105" s="2" t="s">
        <v>167</v>
      </c>
      <c r="F105" s="2" t="s">
        <v>168</v>
      </c>
      <c r="G105" s="2" t="s">
        <v>169</v>
      </c>
      <c r="H105" s="2" t="s">
        <v>170</v>
      </c>
      <c r="I105" s="2">
        <f>ROUND(4+5+3+1+1,9)</f>
        <v>14</v>
      </c>
      <c r="J105" s="2">
        <v>0</v>
      </c>
      <c r="K105" s="2">
        <f>ROUND(4+5+3+1+1,9)</f>
        <v>14</v>
      </c>
      <c r="L105" s="2"/>
      <c r="M105" s="2"/>
      <c r="N105" s="2"/>
      <c r="O105" s="2">
        <f t="shared" ref="O105:O116" si="79">ROUND(CP105,2)</f>
        <v>1133.22</v>
      </c>
      <c r="P105" s="2">
        <f t="shared" ref="P105:P116" si="80">ROUND((ROUND((AC105*AW105*I105),2)*BC105),2)</f>
        <v>364.28</v>
      </c>
      <c r="Q105" s="2">
        <f>(ROUND((ROUND((((((ET105*1.25)*1.05)*1.2))*AV105*I105),2)*BB105),2)+ROUND((ROUND(((AE105-((((EU105*1.25)*1.05)*1.2)))*AV105*I105),2)*BS105),2))</f>
        <v>112.23</v>
      </c>
      <c r="R105" s="2">
        <f>(ROUND((ROUND((((((EU105*1.25)*1.05)*1.2))*AV105*I105),2)*BS105),2)+ROUND((ROUND(((AE105-((((EU105*1.25)*1.05)*1.2)))*AV105*I105),2)*BS105),2))</f>
        <v>8.94</v>
      </c>
      <c r="S105" s="2">
        <f t="shared" ref="S105:S116" si="81">ROUND((ROUND((AF105*AV105*I105),2)*BA105),2)</f>
        <v>656.71</v>
      </c>
      <c r="T105" s="2">
        <f t="shared" ref="T105:T116" si="82">ROUND(CU105*I105,2)</f>
        <v>0</v>
      </c>
      <c r="U105" s="2">
        <f t="shared" ref="U105:U116" si="83">CV105*I105</f>
        <v>51.299033939999994</v>
      </c>
      <c r="V105" s="2">
        <f t="shared" ref="V105:V116" si="84">CW105*I105</f>
        <v>0</v>
      </c>
      <c r="W105" s="2">
        <f t="shared" ref="W105:W116" si="85">ROUND(CX105*I105,2)</f>
        <v>0</v>
      </c>
      <c r="X105" s="2">
        <f>(ROUND((((S105+ROUND((ROUND((((((EU105*1.25)*1.05)*1.2))*AV105*I105),2)*BS105),2))*AT105)/100),2)+ROUND(((ROUND((ROUND(((AE105-((((EU105*1.25)*1.05)*1.2)))*AV105*I105),2)*BS105),2)*AT105)/100),2))</f>
        <v>725.56</v>
      </c>
      <c r="Y105" s="2">
        <f>(ROUND((((S105+ROUND((ROUND((((((EU105*1.25)*1.05)*1.2))*AV105*I105),2)*BS105),2))*AU105)/100),2)+ROUND(((ROUND((ROUND(((AE105-((((EU105*1.25)*1.05)*1.2)))*AV105*I105),2)*BS105),2)*AU105)/100),2))</f>
        <v>406.05</v>
      </c>
      <c r="Z105" s="2"/>
      <c r="AA105" s="2">
        <v>56661434</v>
      </c>
      <c r="AB105" s="2">
        <f t="shared" ref="AB105:AB116" si="86">ROUND((AC105+AD105+AF105),6)</f>
        <v>77.495410000000007</v>
      </c>
      <c r="AC105" s="2">
        <f>ROUND(((((ES105*1)*1)*1)),6)</f>
        <v>26.02</v>
      </c>
      <c r="AD105" s="2">
        <f>ROUND(((((((ET105*1.25)*1.05)*1.2))-((((EU105*1.25)*1.05)*1.2)))+AE105),6)</f>
        <v>7.5127499999999996</v>
      </c>
      <c r="AE105" s="2">
        <f>ROUND(((((EU105*1.25)*1.05)*1.2)),6)</f>
        <v>0.59850000000000003</v>
      </c>
      <c r="AF105" s="2">
        <f>ROUND(((((EV105*1.15)*1.05)*1.2)),6)</f>
        <v>43.96266</v>
      </c>
      <c r="AG105" s="2">
        <f t="shared" ref="AG105:AG116" si="87">ROUND((AP105),6)</f>
        <v>0</v>
      </c>
      <c r="AH105" s="2">
        <f>((((EW105*1.15)*1.05)*1.2))</f>
        <v>3.4341299999999997</v>
      </c>
      <c r="AI105" s="2">
        <f>((((EX105*1.25)*1.05)*1.2))</f>
        <v>0</v>
      </c>
      <c r="AJ105" s="2">
        <f t="shared" ref="AJ105:AJ116" si="88">(AS105)</f>
        <v>0</v>
      </c>
      <c r="AK105" s="2">
        <v>61.13</v>
      </c>
      <c r="AL105" s="2">
        <v>26.02</v>
      </c>
      <c r="AM105" s="2">
        <v>4.7699999999999996</v>
      </c>
      <c r="AN105" s="2">
        <v>0.38</v>
      </c>
      <c r="AO105" s="2">
        <v>30.34</v>
      </c>
      <c r="AP105" s="2">
        <v>0</v>
      </c>
      <c r="AQ105" s="2">
        <v>2.37</v>
      </c>
      <c r="AR105" s="2">
        <v>0</v>
      </c>
      <c r="AS105" s="2">
        <v>0</v>
      </c>
      <c r="AT105" s="2">
        <v>109</v>
      </c>
      <c r="AU105" s="2">
        <v>61</v>
      </c>
      <c r="AV105" s="2">
        <v>1.0669999999999999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1</v>
      </c>
      <c r="BJ105" s="2" t="s">
        <v>171</v>
      </c>
      <c r="BK105" s="2"/>
      <c r="BL105" s="2"/>
      <c r="BM105" s="2">
        <v>25</v>
      </c>
      <c r="BN105" s="2">
        <v>0</v>
      </c>
      <c r="BO105" s="2" t="s">
        <v>168</v>
      </c>
      <c r="BP105" s="2">
        <v>1</v>
      </c>
      <c r="BQ105" s="2">
        <v>30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109</v>
      </c>
      <c r="CA105" s="2">
        <v>61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2119</v>
      </c>
      <c r="CO105" s="2">
        <v>0</v>
      </c>
      <c r="CP105" s="2">
        <f t="shared" ref="CP105:CP116" si="89">(P105+Q105+S105)</f>
        <v>1133.22</v>
      </c>
      <c r="CQ105" s="2">
        <f t="shared" ref="CQ105:CQ116" si="90">ROUND((ROUND((AC105*AW105*1),2)*BC105),2)</f>
        <v>26.02</v>
      </c>
      <c r="CR105" s="2">
        <f>(ROUND((ROUND((((((ET105*1.25)*1.05)*1.2))*AV105*1),2)*BB105),2)+ROUND((ROUND(((AE105-((((EU105*1.25)*1.05)*1.2)))*AV105*1),2)*BS105),2))</f>
        <v>8.02</v>
      </c>
      <c r="CS105" s="2">
        <f>(ROUND((ROUND((((((EU105*1.25)*1.05)*1.2))*AV105*1),2)*BS105),2)+ROUND((ROUND(((AE105-((((EU105*1.25)*1.05)*1.2)))*AV105*1),2)*BS105),2))</f>
        <v>0.64</v>
      </c>
      <c r="CT105" s="2">
        <f t="shared" ref="CT105:CT116" si="91">ROUND((ROUND((AF105*AV105*1),2)*BA105),2)</f>
        <v>46.91</v>
      </c>
      <c r="CU105" s="2">
        <f t="shared" ref="CU105:CU116" si="92">AG105</f>
        <v>0</v>
      </c>
      <c r="CV105" s="2">
        <f t="shared" ref="CV105:CV116" si="93">(AH105*AV105)</f>
        <v>3.6642167099999994</v>
      </c>
      <c r="CW105" s="2">
        <f t="shared" ref="CW105:CW116" si="94">AI105</f>
        <v>0</v>
      </c>
      <c r="CX105" s="2">
        <f t="shared" ref="CX105:CX116" si="95">AJ105</f>
        <v>0</v>
      </c>
      <c r="CY105" s="2">
        <f>(ROUND((((S105+ROUND((ROUND((((((EU105*1.25)*1.05)*1.2))*AV105*1),2)*BS105),2))*AT105)/100),2)+ROUND(((ROUND((ROUND(((AE105-((((EU105*1.25)*1.05)*1.2)))*AV105*1),2)*BS105),2)*AT105)/100),2))</f>
        <v>716.51</v>
      </c>
      <c r="CZ105" s="2">
        <f>(ROUND((((S105+ROUND((ROUND((((((EU105*1.25)*1.05)*1.2))*AV105*1),2)*BS105),2))*AU105)/100),2)+ROUND(((ROUND((ROUND(((AE105-((((EU105*1.25)*1.05)*1.2)))*AV105*1),2)*BS105),2)*AU105)/100),2))</f>
        <v>400.98</v>
      </c>
      <c r="DA105" s="2"/>
      <c r="DB105" s="2">
        <v>7</v>
      </c>
      <c r="DC105" s="2" t="s">
        <v>3</v>
      </c>
      <c r="DD105" s="2" t="s">
        <v>105</v>
      </c>
      <c r="DE105" s="2" t="s">
        <v>172</v>
      </c>
      <c r="DF105" s="2" t="s">
        <v>172</v>
      </c>
      <c r="DG105" s="2" t="s">
        <v>173</v>
      </c>
      <c r="DH105" s="2" t="s">
        <v>3</v>
      </c>
      <c r="DI105" s="2" t="s">
        <v>173</v>
      </c>
      <c r="DJ105" s="2" t="s">
        <v>172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170</v>
      </c>
      <c r="DW105" s="2" t="s">
        <v>170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56938458</v>
      </c>
      <c r="EF105" s="2">
        <v>30</v>
      </c>
      <c r="EG105" s="2" t="s">
        <v>34</v>
      </c>
      <c r="EH105" s="2">
        <v>0</v>
      </c>
      <c r="EI105" s="2" t="s">
        <v>3</v>
      </c>
      <c r="EJ105" s="2">
        <v>1</v>
      </c>
      <c r="EK105" s="2">
        <v>25</v>
      </c>
      <c r="EL105" s="2" t="s">
        <v>35</v>
      </c>
      <c r="EM105" s="2" t="s">
        <v>36</v>
      </c>
      <c r="EN105" s="2"/>
      <c r="EO105" s="2" t="s">
        <v>174</v>
      </c>
      <c r="EP105" s="2"/>
      <c r="EQ105" s="2">
        <v>131072</v>
      </c>
      <c r="ER105" s="2">
        <v>61.13</v>
      </c>
      <c r="ES105" s="2">
        <v>26.02</v>
      </c>
      <c r="ET105" s="2">
        <v>4.7699999999999996</v>
      </c>
      <c r="EU105" s="2">
        <v>0.38</v>
      </c>
      <c r="EV105" s="2">
        <v>30.34</v>
      </c>
      <c r="EW105" s="2">
        <v>2.37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109</v>
      </c>
      <c r="FY105" s="2">
        <v>61</v>
      </c>
      <c r="FZ105" s="2"/>
      <c r="GA105" s="2" t="s">
        <v>3</v>
      </c>
      <c r="GB105" s="2"/>
      <c r="GC105" s="2"/>
      <c r="GD105" s="2">
        <v>1</v>
      </c>
      <c r="GE105" s="2"/>
      <c r="GF105" s="2">
        <v>-685887764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ref="GL105:GL116" si="96">ROUND(IF(AND(BH105=3,BI105=3,FS105&lt;&gt;0),P105,0),2)</f>
        <v>0</v>
      </c>
      <c r="GM105" s="2">
        <f t="shared" ref="GM105:GM116" si="97">ROUND(O105+X105+Y105,2)+GX105</f>
        <v>2264.83</v>
      </c>
      <c r="GN105" s="2">
        <f t="shared" ref="GN105:GN116" si="98">IF(OR(BI105=0,BI105=1),GM105-GX105,0)</f>
        <v>2264.83</v>
      </c>
      <c r="GO105" s="2">
        <f t="shared" ref="GO105:GO116" si="99">IF(BI105=2,GM105-GX105,0)</f>
        <v>0</v>
      </c>
      <c r="GP105" s="2">
        <f t="shared" ref="GP105:GP116" si="100">IF(BI105=4,GM105-GX105,0)</f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ref="GV105:GV116" si="101">ROUND((GT105),6)</f>
        <v>0</v>
      </c>
      <c r="GW105" s="2">
        <v>1</v>
      </c>
      <c r="GX105" s="2">
        <f t="shared" ref="GX105:GX116" si="102">ROUND(HC105*I105,2)</f>
        <v>0</v>
      </c>
      <c r="GY105" s="2"/>
      <c r="GZ105" s="2"/>
      <c r="HA105" s="2">
        <v>0</v>
      </c>
      <c r="HB105" s="2">
        <v>0</v>
      </c>
      <c r="HC105" s="2">
        <f t="shared" ref="HC105:HC116" si="103">GV105*GW105</f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3">
        <v>17</v>
      </c>
      <c r="B106" s="3">
        <v>1</v>
      </c>
      <c r="C106" s="3">
        <f>ROW(SmtRes!A78)</f>
        <v>78</v>
      </c>
      <c r="D106" s="3">
        <f>ROW(EtalonRes!A84)</f>
        <v>84</v>
      </c>
      <c r="E106" s="3" t="s">
        <v>167</v>
      </c>
      <c r="F106" s="3" t="s">
        <v>168</v>
      </c>
      <c r="G106" s="3" t="s">
        <v>169</v>
      </c>
      <c r="H106" s="3" t="s">
        <v>170</v>
      </c>
      <c r="I106" s="3">
        <f>ROUND(4+5+3+1+1,9)</f>
        <v>14</v>
      </c>
      <c r="J106" s="3">
        <v>0</v>
      </c>
      <c r="K106" s="3">
        <f>ROUND(4+5+3+1+1,9)</f>
        <v>14</v>
      </c>
      <c r="O106" s="3">
        <f t="shared" si="79"/>
        <v>41637.82</v>
      </c>
      <c r="P106" s="3">
        <f t="shared" si="80"/>
        <v>2910.6</v>
      </c>
      <c r="Q106" s="3">
        <f>(ROUND((ROUND((((((ET106*1.25)*1.05)*1.2))*AV106*I106),2)*BB106),2)+ROUND((ROUND(((AE106-((((EU106*1.25)*1.05)*1.2)))*AV106*I106),2)*BS106),2))</f>
        <v>1721.61</v>
      </c>
      <c r="R106" s="3">
        <f>(ROUND((ROUND((((((EU106*1.25)*1.05)*1.2))*AV106*I106),2)*BS106),2)+ROUND((ROUND(((AE106-((((EU106*1.25)*1.05)*1.2)))*AV106*I106),2)*BS106),2))</f>
        <v>503.77</v>
      </c>
      <c r="S106" s="3">
        <f t="shared" si="81"/>
        <v>37005.61</v>
      </c>
      <c r="T106" s="3">
        <f t="shared" si="82"/>
        <v>0</v>
      </c>
      <c r="U106" s="3">
        <f t="shared" si="83"/>
        <v>51.299033939999994</v>
      </c>
      <c r="V106" s="3">
        <f t="shared" si="84"/>
        <v>0</v>
      </c>
      <c r="W106" s="3">
        <f t="shared" si="85"/>
        <v>0</v>
      </c>
      <c r="X106" s="3">
        <f>(ROUND((((S106+ROUND((ROUND((((((EU106*1.25)*1.05)*1.2))*AV106*I106),2)*BS106),2))*AT106)/100),2)+ROUND(((ROUND((ROUND(((AE106-((((EU106*1.25)*1.05)*1.2)))*AV106*I106),2)*BS106),2)*AT106)/100),2))</f>
        <v>40885.22</v>
      </c>
      <c r="Y106" s="3">
        <f>(ROUND((((S106+ROUND((ROUND((((((EU106*1.25)*1.05)*1.2))*AV106*I106),2)*BS106),2))*AU106)/100),2)+ROUND(((ROUND((ROUND(((AE106-((((EU106*1.25)*1.05)*1.2)))*AV106*I106),2)*BS106),2)*AU106)/100),2))</f>
        <v>22880.720000000001</v>
      </c>
      <c r="AA106" s="3">
        <v>56661436</v>
      </c>
      <c r="AB106" s="3">
        <f t="shared" si="86"/>
        <v>77.495410000000007</v>
      </c>
      <c r="AC106" s="3">
        <f>ROUND(((((ES106*1)*1)*1)),6)</f>
        <v>26.02</v>
      </c>
      <c r="AD106" s="3">
        <f>ROUND(((((((ET106*1.25)*1.05)*1.2))-((((EU106*1.25)*1.05)*1.2)))+AE106),6)</f>
        <v>7.5127499999999996</v>
      </c>
      <c r="AE106" s="3">
        <f>ROUND(((((EU106*1.25)*1.05)*1.2)),6)</f>
        <v>0.59850000000000003</v>
      </c>
      <c r="AF106" s="3">
        <f>ROUND(((((EV106*1.15)*1.05)*1.2)),6)</f>
        <v>43.96266</v>
      </c>
      <c r="AG106" s="3">
        <f t="shared" si="87"/>
        <v>0</v>
      </c>
      <c r="AH106" s="3">
        <f>((((EW106*1.15)*1.05)*1.2))</f>
        <v>3.4341299999999997</v>
      </c>
      <c r="AI106" s="3">
        <f>((((EX106*1.25)*1.05)*1.2))</f>
        <v>0</v>
      </c>
      <c r="AJ106" s="3">
        <f t="shared" si="88"/>
        <v>0</v>
      </c>
      <c r="AK106" s="3">
        <v>61.13</v>
      </c>
      <c r="AL106" s="3">
        <v>26.02</v>
      </c>
      <c r="AM106" s="3">
        <v>4.7699999999999996</v>
      </c>
      <c r="AN106" s="3">
        <v>0.38</v>
      </c>
      <c r="AO106" s="3">
        <v>30.34</v>
      </c>
      <c r="AP106" s="3">
        <v>0</v>
      </c>
      <c r="AQ106" s="3">
        <v>2.37</v>
      </c>
      <c r="AR106" s="3">
        <v>0</v>
      </c>
      <c r="AS106" s="3">
        <v>0</v>
      </c>
      <c r="AT106" s="3">
        <v>109</v>
      </c>
      <c r="AU106" s="3">
        <v>61</v>
      </c>
      <c r="AV106" s="3">
        <v>1.0669999999999999</v>
      </c>
      <c r="AW106" s="3">
        <v>1</v>
      </c>
      <c r="AZ106" s="3">
        <v>1</v>
      </c>
      <c r="BA106" s="3">
        <v>56.35</v>
      </c>
      <c r="BB106" s="3">
        <v>15.34</v>
      </c>
      <c r="BC106" s="3">
        <v>7.99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1</v>
      </c>
      <c r="BJ106" s="3" t="s">
        <v>171</v>
      </c>
      <c r="BM106" s="3">
        <v>25</v>
      </c>
      <c r="BN106" s="3">
        <v>0</v>
      </c>
      <c r="BO106" s="3" t="s">
        <v>168</v>
      </c>
      <c r="BP106" s="3">
        <v>1</v>
      </c>
      <c r="BQ106" s="3">
        <v>30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109</v>
      </c>
      <c r="CA106" s="3">
        <v>61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2119</v>
      </c>
      <c r="CO106" s="3">
        <v>0</v>
      </c>
      <c r="CP106" s="3">
        <f t="shared" si="89"/>
        <v>41637.82</v>
      </c>
      <c r="CQ106" s="3">
        <f t="shared" si="90"/>
        <v>207.9</v>
      </c>
      <c r="CR106" s="3">
        <f>(ROUND((ROUND((((((ET106*1.25)*1.05)*1.2))*AV106*1),2)*BB106),2)+ROUND((ROUND(((AE106-((((EU106*1.25)*1.05)*1.2)))*AV106*1),2)*BS106),2))</f>
        <v>123.03</v>
      </c>
      <c r="CS106" s="3">
        <f>(ROUND((ROUND((((((EU106*1.25)*1.05)*1.2))*AV106*1),2)*BS106),2)+ROUND((ROUND(((AE106-((((EU106*1.25)*1.05)*1.2)))*AV106*1),2)*BS106),2))</f>
        <v>36.06</v>
      </c>
      <c r="CT106" s="3">
        <f t="shared" si="91"/>
        <v>2643.38</v>
      </c>
      <c r="CU106" s="3">
        <f t="shared" si="92"/>
        <v>0</v>
      </c>
      <c r="CV106" s="3">
        <f t="shared" si="93"/>
        <v>3.6642167099999994</v>
      </c>
      <c r="CW106" s="3">
        <f t="shared" si="94"/>
        <v>0</v>
      </c>
      <c r="CX106" s="3">
        <f t="shared" si="95"/>
        <v>0</v>
      </c>
      <c r="CY106" s="3">
        <f>(ROUND((((S106+ROUND((ROUND((((((EU106*1.25)*1.05)*1.2))*AV106*1),2)*BS106),2))*AT106)/100),2)+ROUND(((ROUND((ROUND(((AE106-((((EU106*1.25)*1.05)*1.2)))*AV106*1),2)*BS106),2)*AT106)/100),2))</f>
        <v>40375.42</v>
      </c>
      <c r="CZ106" s="3">
        <f>(ROUND((((S106+ROUND((ROUND((((((EU106*1.25)*1.05)*1.2))*AV106*1),2)*BS106),2))*AU106)/100),2)+ROUND(((ROUND((ROUND(((AE106-((((EU106*1.25)*1.05)*1.2)))*AV106*1),2)*BS106),2)*AU106)/100),2))</f>
        <v>22595.42</v>
      </c>
      <c r="DB106" s="3">
        <v>10</v>
      </c>
      <c r="DC106" s="3" t="s">
        <v>3</v>
      </c>
      <c r="DD106" s="3" t="s">
        <v>105</v>
      </c>
      <c r="DE106" s="3" t="s">
        <v>172</v>
      </c>
      <c r="DF106" s="3" t="s">
        <v>172</v>
      </c>
      <c r="DG106" s="3" t="s">
        <v>173</v>
      </c>
      <c r="DH106" s="3" t="s">
        <v>3</v>
      </c>
      <c r="DI106" s="3" t="s">
        <v>173</v>
      </c>
      <c r="DJ106" s="3" t="s">
        <v>172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170</v>
      </c>
      <c r="DW106" s="3" t="s">
        <v>170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56938458</v>
      </c>
      <c r="EF106" s="3">
        <v>30</v>
      </c>
      <c r="EG106" s="3" t="s">
        <v>34</v>
      </c>
      <c r="EH106" s="3">
        <v>0</v>
      </c>
      <c r="EI106" s="3" t="s">
        <v>3</v>
      </c>
      <c r="EJ106" s="3">
        <v>1</v>
      </c>
      <c r="EK106" s="3">
        <v>25</v>
      </c>
      <c r="EL106" s="3" t="s">
        <v>35</v>
      </c>
      <c r="EM106" s="3" t="s">
        <v>36</v>
      </c>
      <c r="EO106" s="3" t="s">
        <v>174</v>
      </c>
      <c r="EQ106" s="3">
        <v>131072</v>
      </c>
      <c r="ER106" s="3">
        <v>61.13</v>
      </c>
      <c r="ES106" s="3">
        <v>26.02</v>
      </c>
      <c r="ET106" s="3">
        <v>4.7699999999999996</v>
      </c>
      <c r="EU106" s="3">
        <v>0.38</v>
      </c>
      <c r="EV106" s="3">
        <v>30.34</v>
      </c>
      <c r="EW106" s="3">
        <v>2.37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109</v>
      </c>
      <c r="FY106" s="3">
        <v>61</v>
      </c>
      <c r="GA106" s="3" t="s">
        <v>3</v>
      </c>
      <c r="GD106" s="3">
        <v>1</v>
      </c>
      <c r="GF106" s="3">
        <v>-685887764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96"/>
        <v>0</v>
      </c>
      <c r="GM106" s="3">
        <f t="shared" si="97"/>
        <v>105403.76</v>
      </c>
      <c r="GN106" s="3">
        <f t="shared" si="98"/>
        <v>105403.76</v>
      </c>
      <c r="GO106" s="3">
        <f t="shared" si="99"/>
        <v>0</v>
      </c>
      <c r="GP106" s="3">
        <f t="shared" si="100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1"/>
        <v>0</v>
      </c>
      <c r="GW106" s="3">
        <v>1</v>
      </c>
      <c r="GX106" s="3">
        <f t="shared" si="102"/>
        <v>0</v>
      </c>
      <c r="HA106" s="3">
        <v>0</v>
      </c>
      <c r="HB106" s="3">
        <v>0</v>
      </c>
      <c r="HC106" s="3">
        <f t="shared" si="103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">
      <c r="A107" s="2">
        <v>17</v>
      </c>
      <c r="B107" s="2">
        <v>1</v>
      </c>
      <c r="C107" s="2"/>
      <c r="D107" s="2"/>
      <c r="E107" s="2" t="s">
        <v>175</v>
      </c>
      <c r="F107" s="2" t="s">
        <v>176</v>
      </c>
      <c r="G107" s="2" t="s">
        <v>177</v>
      </c>
      <c r="H107" s="2" t="s">
        <v>41</v>
      </c>
      <c r="I107" s="2">
        <v>4</v>
      </c>
      <c r="J107" s="2">
        <v>0</v>
      </c>
      <c r="K107" s="2">
        <v>4</v>
      </c>
      <c r="L107" s="2"/>
      <c r="M107" s="2"/>
      <c r="N107" s="2"/>
      <c r="O107" s="2">
        <f t="shared" si="79"/>
        <v>20169.080000000002</v>
      </c>
      <c r="P107" s="2">
        <f t="shared" si="80"/>
        <v>20169.080000000002</v>
      </c>
      <c r="Q107" s="2">
        <f t="shared" ref="Q107:Q116" si="104">(ROUND((ROUND(((ET107)*AV107*I107),2)*BB107),2)+ROUND((ROUND(((AE107-(EU107))*AV107*I107),2)*BS107),2))</f>
        <v>0</v>
      </c>
      <c r="R107" s="2">
        <f t="shared" ref="R107:R116" si="105">(ROUND((ROUND(((EU107)*AV107*I107),2)*BS107),2)+ROUND((ROUND(((AE107-(EU107))*AV107*I107),2)*BS107),2))</f>
        <v>0</v>
      </c>
      <c r="S107" s="2">
        <f t="shared" si="81"/>
        <v>0</v>
      </c>
      <c r="T107" s="2">
        <f t="shared" si="82"/>
        <v>0</v>
      </c>
      <c r="U107" s="2">
        <f t="shared" si="83"/>
        <v>0</v>
      </c>
      <c r="V107" s="2">
        <f t="shared" si="84"/>
        <v>0</v>
      </c>
      <c r="W107" s="2">
        <f t="shared" si="85"/>
        <v>0</v>
      </c>
      <c r="X107" s="2">
        <f t="shared" ref="X107:X116" si="106">(ROUND((((S107+ROUND((ROUND(((EU107)*AV107*I107),2)*BS107),2))*AT107)/100),2)+ROUND(((ROUND((ROUND(((AE107-(EU107))*AV107*I107),2)*BS107),2)*AT107)/100),2))</f>
        <v>0</v>
      </c>
      <c r="Y107" s="2">
        <f t="shared" ref="Y107:Y116" si="107">(ROUND((((S107+ROUND((ROUND(((EU107)*AV107*I107),2)*BS107),2))*AU107)/100),2)+ROUND(((ROUND((ROUND(((AE107-(EU107))*AV107*I107),2)*BS107),2)*AU107)/100),2))</f>
        <v>0</v>
      </c>
      <c r="Z107" s="2"/>
      <c r="AA107" s="2">
        <v>56661434</v>
      </c>
      <c r="AB107" s="2">
        <f t="shared" si="86"/>
        <v>5042.2700000000004</v>
      </c>
      <c r="AC107" s="2">
        <f t="shared" ref="AC107:AC116" si="108">ROUND((ES107),6)</f>
        <v>5042.2700000000004</v>
      </c>
      <c r="AD107" s="2">
        <f t="shared" ref="AD107:AD116" si="109">ROUND((((ET107)-(EU107))+AE107),6)</f>
        <v>0</v>
      </c>
      <c r="AE107" s="2">
        <f t="shared" ref="AE107:AE116" si="110">ROUND((EU107),6)</f>
        <v>0</v>
      </c>
      <c r="AF107" s="2">
        <f t="shared" ref="AF107:AF116" si="111">ROUND((EV107),6)</f>
        <v>0</v>
      </c>
      <c r="AG107" s="2">
        <f t="shared" si="87"/>
        <v>0</v>
      </c>
      <c r="AH107" s="2">
        <f t="shared" ref="AH107:AH116" si="112">(EW107)</f>
        <v>0</v>
      </c>
      <c r="AI107" s="2">
        <f t="shared" ref="AI107:AI116" si="113">(EX107)</f>
        <v>0</v>
      </c>
      <c r="AJ107" s="2">
        <f t="shared" si="88"/>
        <v>0</v>
      </c>
      <c r="AK107" s="2">
        <v>5042.2699999999995</v>
      </c>
      <c r="AL107" s="2">
        <v>5042.2699999999995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176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89"/>
        <v>20169.080000000002</v>
      </c>
      <c r="CQ107" s="2">
        <f t="shared" si="90"/>
        <v>5042.2700000000004</v>
      </c>
      <c r="CR107" s="2">
        <f t="shared" ref="CR107:CR116" si="114">(ROUND((ROUND(((ET107)*AV107*1),2)*BB107),2)+ROUND((ROUND(((AE107-(EU107))*AV107*1),2)*BS107),2))</f>
        <v>0</v>
      </c>
      <c r="CS107" s="2">
        <f t="shared" ref="CS107:CS116" si="115">(ROUND((ROUND(((EU107)*AV107*1),2)*BS107),2)+ROUND((ROUND(((AE107-(EU107))*AV107*1),2)*BS107),2))</f>
        <v>0</v>
      </c>
      <c r="CT107" s="2">
        <f t="shared" si="91"/>
        <v>0</v>
      </c>
      <c r="CU107" s="2">
        <f t="shared" si="92"/>
        <v>0</v>
      </c>
      <c r="CV107" s="2">
        <f t="shared" si="93"/>
        <v>0</v>
      </c>
      <c r="CW107" s="2">
        <f t="shared" si="94"/>
        <v>0</v>
      </c>
      <c r="CX107" s="2">
        <f t="shared" si="95"/>
        <v>0</v>
      </c>
      <c r="CY107" s="2">
        <f t="shared" ref="CY107:CY116" si="116">(ROUND((((S107+ROUND((ROUND(((EU107)*AV107*1),2)*BS107),2))*AT107)/100),2)+ROUND(((ROUND((ROUND(((AE107-(EU107))*AV107*1),2)*BS107),2)*AT107)/100),2))</f>
        <v>0</v>
      </c>
      <c r="CZ107" s="2">
        <f t="shared" ref="CZ107:CZ116" si="117"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41</v>
      </c>
      <c r="DW107" s="2" t="s">
        <v>41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56938434</v>
      </c>
      <c r="EF107" s="2">
        <v>214</v>
      </c>
      <c r="EG107" s="2" t="s">
        <v>42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42</v>
      </c>
      <c r="EM107" s="2" t="s">
        <v>43</v>
      </c>
      <c r="EN107" s="2"/>
      <c r="EO107" s="2" t="s">
        <v>3</v>
      </c>
      <c r="EP107" s="2"/>
      <c r="EQ107" s="2">
        <v>131088</v>
      </c>
      <c r="ER107" s="2">
        <v>0</v>
      </c>
      <c r="ES107" s="2">
        <v>5042.2699999999995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 t="shared" ref="FR107:FR116" si="118">P107</f>
        <v>20169.080000000002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178</v>
      </c>
      <c r="GB107" s="2"/>
      <c r="GC107" s="2"/>
      <c r="GD107" s="2">
        <v>1</v>
      </c>
      <c r="GE107" s="2"/>
      <c r="GF107" s="2">
        <v>1243986182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96"/>
        <v>0</v>
      </c>
      <c r="GM107" s="2">
        <f t="shared" si="97"/>
        <v>20169.080000000002</v>
      </c>
      <c r="GN107" s="2">
        <f t="shared" si="98"/>
        <v>0</v>
      </c>
      <c r="GO107" s="2">
        <f t="shared" si="99"/>
        <v>0</v>
      </c>
      <c r="GP107" s="2">
        <f t="shared" si="100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101"/>
        <v>0</v>
      </c>
      <c r="GW107" s="2">
        <v>1</v>
      </c>
      <c r="GX107" s="2">
        <f t="shared" si="102"/>
        <v>0</v>
      </c>
      <c r="GY107" s="2"/>
      <c r="GZ107" s="2"/>
      <c r="HA107" s="2">
        <v>0</v>
      </c>
      <c r="HB107" s="2">
        <v>0</v>
      </c>
      <c r="HC107" s="2">
        <f t="shared" si="103"/>
        <v>0</v>
      </c>
      <c r="HD107" s="2"/>
      <c r="HE107" s="2" t="s">
        <v>45</v>
      </c>
      <c r="HF107" s="2" t="s">
        <v>46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3">
        <v>17</v>
      </c>
      <c r="B108" s="3">
        <v>1</v>
      </c>
      <c r="E108" s="3" t="s">
        <v>175</v>
      </c>
      <c r="F108" s="3" t="s">
        <v>176</v>
      </c>
      <c r="G108" s="3" t="s">
        <v>177</v>
      </c>
      <c r="H108" s="3" t="s">
        <v>41</v>
      </c>
      <c r="I108" s="3">
        <v>4</v>
      </c>
      <c r="J108" s="3">
        <v>0</v>
      </c>
      <c r="K108" s="3">
        <v>4</v>
      </c>
      <c r="O108" s="3">
        <f t="shared" si="79"/>
        <v>152679.94</v>
      </c>
      <c r="P108" s="3">
        <f t="shared" si="80"/>
        <v>152679.94</v>
      </c>
      <c r="Q108" s="3">
        <f t="shared" si="104"/>
        <v>0</v>
      </c>
      <c r="R108" s="3">
        <f t="shared" si="105"/>
        <v>0</v>
      </c>
      <c r="S108" s="3">
        <f t="shared" si="81"/>
        <v>0</v>
      </c>
      <c r="T108" s="3">
        <f t="shared" si="82"/>
        <v>0</v>
      </c>
      <c r="U108" s="3">
        <f t="shared" si="83"/>
        <v>0</v>
      </c>
      <c r="V108" s="3">
        <f t="shared" si="84"/>
        <v>0</v>
      </c>
      <c r="W108" s="3">
        <f t="shared" si="85"/>
        <v>0</v>
      </c>
      <c r="X108" s="3">
        <f t="shared" si="106"/>
        <v>0</v>
      </c>
      <c r="Y108" s="3">
        <f t="shared" si="107"/>
        <v>0</v>
      </c>
      <c r="AA108" s="3">
        <v>56661436</v>
      </c>
      <c r="AB108" s="3">
        <f t="shared" si="86"/>
        <v>5042.2700000000004</v>
      </c>
      <c r="AC108" s="3">
        <f t="shared" si="108"/>
        <v>5042.2700000000004</v>
      </c>
      <c r="AD108" s="3">
        <f t="shared" si="109"/>
        <v>0</v>
      </c>
      <c r="AE108" s="3">
        <f t="shared" si="110"/>
        <v>0</v>
      </c>
      <c r="AF108" s="3">
        <f t="shared" si="111"/>
        <v>0</v>
      </c>
      <c r="AG108" s="3">
        <f t="shared" si="87"/>
        <v>0</v>
      </c>
      <c r="AH108" s="3">
        <f t="shared" si="112"/>
        <v>0</v>
      </c>
      <c r="AI108" s="3">
        <f t="shared" si="113"/>
        <v>0</v>
      </c>
      <c r="AJ108" s="3">
        <f t="shared" si="88"/>
        <v>0</v>
      </c>
      <c r="AK108" s="3">
        <v>5042.2699999999995</v>
      </c>
      <c r="AL108" s="3">
        <v>5042.2699999999995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176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89"/>
        <v>152679.94</v>
      </c>
      <c r="CQ108" s="3">
        <f t="shared" si="90"/>
        <v>38169.980000000003</v>
      </c>
      <c r="CR108" s="3">
        <f t="shared" si="114"/>
        <v>0</v>
      </c>
      <c r="CS108" s="3">
        <f t="shared" si="115"/>
        <v>0</v>
      </c>
      <c r="CT108" s="3">
        <f t="shared" si="91"/>
        <v>0</v>
      </c>
      <c r="CU108" s="3">
        <f t="shared" si="92"/>
        <v>0</v>
      </c>
      <c r="CV108" s="3">
        <f t="shared" si="93"/>
        <v>0</v>
      </c>
      <c r="CW108" s="3">
        <f t="shared" si="94"/>
        <v>0</v>
      </c>
      <c r="CX108" s="3">
        <f t="shared" si="95"/>
        <v>0</v>
      </c>
      <c r="CY108" s="3">
        <f t="shared" si="116"/>
        <v>0</v>
      </c>
      <c r="CZ108" s="3">
        <f t="shared" si="117"/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41</v>
      </c>
      <c r="DW108" s="3" t="s">
        <v>41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56938434</v>
      </c>
      <c r="EF108" s="3">
        <v>214</v>
      </c>
      <c r="EG108" s="3" t="s">
        <v>42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42</v>
      </c>
      <c r="EM108" s="3" t="s">
        <v>43</v>
      </c>
      <c r="EO108" s="3" t="s">
        <v>3</v>
      </c>
      <c r="EQ108" s="3">
        <v>131088</v>
      </c>
      <c r="ER108" s="3">
        <v>0</v>
      </c>
      <c r="ES108" s="3">
        <v>5042.2699999999995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44675</v>
      </c>
      <c r="FQ108" s="3">
        <v>0</v>
      </c>
      <c r="FR108" s="3">
        <f t="shared" si="118"/>
        <v>152679.94</v>
      </c>
      <c r="FS108" s="3">
        <v>0</v>
      </c>
      <c r="FX108" s="3">
        <v>0</v>
      </c>
      <c r="FY108" s="3">
        <v>0</v>
      </c>
      <c r="GA108" s="3" t="s">
        <v>178</v>
      </c>
      <c r="GD108" s="3">
        <v>1</v>
      </c>
      <c r="GF108" s="3">
        <v>1243986182</v>
      </c>
      <c r="GG108" s="3">
        <v>2</v>
      </c>
      <c r="GH108" s="3">
        <v>3</v>
      </c>
      <c r="GI108" s="3">
        <v>3</v>
      </c>
      <c r="GJ108" s="3">
        <v>0</v>
      </c>
      <c r="GK108" s="3">
        <v>0</v>
      </c>
      <c r="GL108" s="3">
        <f t="shared" si="96"/>
        <v>0</v>
      </c>
      <c r="GM108" s="3">
        <f t="shared" si="97"/>
        <v>152679.94</v>
      </c>
      <c r="GN108" s="3">
        <f t="shared" si="98"/>
        <v>0</v>
      </c>
      <c r="GO108" s="3">
        <f t="shared" si="99"/>
        <v>0</v>
      </c>
      <c r="GP108" s="3">
        <f t="shared" si="100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101"/>
        <v>0</v>
      </c>
      <c r="GW108" s="3">
        <v>1</v>
      </c>
      <c r="GX108" s="3">
        <f t="shared" si="102"/>
        <v>0</v>
      </c>
      <c r="HA108" s="3">
        <v>0</v>
      </c>
      <c r="HB108" s="3">
        <v>0</v>
      </c>
      <c r="HC108" s="3">
        <f t="shared" si="103"/>
        <v>0</v>
      </c>
      <c r="HE108" s="3" t="s">
        <v>45</v>
      </c>
      <c r="HF108" s="3" t="s">
        <v>46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">
      <c r="A109" s="2">
        <v>17</v>
      </c>
      <c r="B109" s="2">
        <v>1</v>
      </c>
      <c r="C109" s="2"/>
      <c r="D109" s="2"/>
      <c r="E109" s="2" t="s">
        <v>179</v>
      </c>
      <c r="F109" s="2" t="s">
        <v>180</v>
      </c>
      <c r="G109" s="2" t="s">
        <v>181</v>
      </c>
      <c r="H109" s="2" t="s">
        <v>41</v>
      </c>
      <c r="I109" s="2">
        <v>5</v>
      </c>
      <c r="J109" s="2">
        <v>0</v>
      </c>
      <c r="K109" s="2">
        <v>5</v>
      </c>
      <c r="L109" s="2"/>
      <c r="M109" s="2"/>
      <c r="N109" s="2"/>
      <c r="O109" s="2">
        <f t="shared" si="79"/>
        <v>39503</v>
      </c>
      <c r="P109" s="2">
        <f t="shared" si="80"/>
        <v>39503</v>
      </c>
      <c r="Q109" s="2">
        <f t="shared" si="104"/>
        <v>0</v>
      </c>
      <c r="R109" s="2">
        <f t="shared" si="105"/>
        <v>0</v>
      </c>
      <c r="S109" s="2">
        <f t="shared" si="81"/>
        <v>0</v>
      </c>
      <c r="T109" s="2">
        <f t="shared" si="82"/>
        <v>0</v>
      </c>
      <c r="U109" s="2">
        <f t="shared" si="83"/>
        <v>0</v>
      </c>
      <c r="V109" s="2">
        <f t="shared" si="84"/>
        <v>0</v>
      </c>
      <c r="W109" s="2">
        <f t="shared" si="85"/>
        <v>0</v>
      </c>
      <c r="X109" s="2">
        <f t="shared" si="106"/>
        <v>0</v>
      </c>
      <c r="Y109" s="2">
        <f t="shared" si="107"/>
        <v>0</v>
      </c>
      <c r="Z109" s="2"/>
      <c r="AA109" s="2">
        <v>56661434</v>
      </c>
      <c r="AB109" s="2">
        <f t="shared" si="86"/>
        <v>7900.6</v>
      </c>
      <c r="AC109" s="2">
        <f t="shared" si="108"/>
        <v>7900.6</v>
      </c>
      <c r="AD109" s="2">
        <f t="shared" si="109"/>
        <v>0</v>
      </c>
      <c r="AE109" s="2">
        <f t="shared" si="110"/>
        <v>0</v>
      </c>
      <c r="AF109" s="2">
        <f t="shared" si="111"/>
        <v>0</v>
      </c>
      <c r="AG109" s="2">
        <f t="shared" si="87"/>
        <v>0</v>
      </c>
      <c r="AH109" s="2">
        <f t="shared" si="112"/>
        <v>0</v>
      </c>
      <c r="AI109" s="2">
        <f t="shared" si="113"/>
        <v>0</v>
      </c>
      <c r="AJ109" s="2">
        <f t="shared" si="88"/>
        <v>0</v>
      </c>
      <c r="AK109" s="2">
        <v>7900.6</v>
      </c>
      <c r="AL109" s="2">
        <v>7900.6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3</v>
      </c>
      <c r="BJ109" s="2" t="s">
        <v>180</v>
      </c>
      <c r="BK109" s="2"/>
      <c r="BL109" s="2"/>
      <c r="BM109" s="2">
        <v>400007</v>
      </c>
      <c r="BN109" s="2">
        <v>0</v>
      </c>
      <c r="BO109" s="2" t="s">
        <v>3</v>
      </c>
      <c r="BP109" s="2">
        <v>0</v>
      </c>
      <c r="BQ109" s="2">
        <v>214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0</v>
      </c>
      <c r="CA109" s="2">
        <v>0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 t="shared" si="89"/>
        <v>39503</v>
      </c>
      <c r="CQ109" s="2">
        <f t="shared" si="90"/>
        <v>7900.6</v>
      </c>
      <c r="CR109" s="2">
        <f t="shared" si="114"/>
        <v>0</v>
      </c>
      <c r="CS109" s="2">
        <f t="shared" si="115"/>
        <v>0</v>
      </c>
      <c r="CT109" s="2">
        <f t="shared" si="91"/>
        <v>0</v>
      </c>
      <c r="CU109" s="2">
        <f t="shared" si="92"/>
        <v>0</v>
      </c>
      <c r="CV109" s="2">
        <f t="shared" si="93"/>
        <v>0</v>
      </c>
      <c r="CW109" s="2">
        <f t="shared" si="94"/>
        <v>0</v>
      </c>
      <c r="CX109" s="2">
        <f t="shared" si="95"/>
        <v>0</v>
      </c>
      <c r="CY109" s="2">
        <f t="shared" si="116"/>
        <v>0</v>
      </c>
      <c r="CZ109" s="2">
        <f t="shared" si="117"/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41</v>
      </c>
      <c r="DW109" s="2" t="s">
        <v>41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56938434</v>
      </c>
      <c r="EF109" s="2">
        <v>214</v>
      </c>
      <c r="EG109" s="2" t="s">
        <v>42</v>
      </c>
      <c r="EH109" s="2">
        <v>0</v>
      </c>
      <c r="EI109" s="2" t="s">
        <v>3</v>
      </c>
      <c r="EJ109" s="2">
        <v>3</v>
      </c>
      <c r="EK109" s="2">
        <v>400007</v>
      </c>
      <c r="EL109" s="2" t="s">
        <v>42</v>
      </c>
      <c r="EM109" s="2" t="s">
        <v>43</v>
      </c>
      <c r="EN109" s="2"/>
      <c r="EO109" s="2" t="s">
        <v>3</v>
      </c>
      <c r="EP109" s="2"/>
      <c r="EQ109" s="2">
        <v>131088</v>
      </c>
      <c r="ER109" s="2">
        <v>0</v>
      </c>
      <c r="ES109" s="2">
        <v>7900.6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f t="shared" si="118"/>
        <v>39503</v>
      </c>
      <c r="FS109" s="2">
        <v>0</v>
      </c>
      <c r="FT109" s="2"/>
      <c r="FU109" s="2"/>
      <c r="FV109" s="2"/>
      <c r="FW109" s="2"/>
      <c r="FX109" s="2">
        <v>0</v>
      </c>
      <c r="FY109" s="2">
        <v>0</v>
      </c>
      <c r="FZ109" s="2"/>
      <c r="GA109" s="2" t="s">
        <v>182</v>
      </c>
      <c r="GB109" s="2"/>
      <c r="GC109" s="2"/>
      <c r="GD109" s="2">
        <v>1</v>
      </c>
      <c r="GE109" s="2"/>
      <c r="GF109" s="2">
        <v>1719198114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96"/>
        <v>0</v>
      </c>
      <c r="GM109" s="2">
        <f t="shared" si="97"/>
        <v>39503</v>
      </c>
      <c r="GN109" s="2">
        <f t="shared" si="98"/>
        <v>0</v>
      </c>
      <c r="GO109" s="2">
        <f t="shared" si="99"/>
        <v>0</v>
      </c>
      <c r="GP109" s="2">
        <f t="shared" si="100"/>
        <v>0</v>
      </c>
      <c r="GQ109" s="2"/>
      <c r="GR109" s="2">
        <v>1</v>
      </c>
      <c r="GS109" s="2">
        <v>2</v>
      </c>
      <c r="GT109" s="2">
        <v>0</v>
      </c>
      <c r="GU109" s="2" t="s">
        <v>3</v>
      </c>
      <c r="GV109" s="2">
        <f t="shared" si="101"/>
        <v>0</v>
      </c>
      <c r="GW109" s="2">
        <v>1</v>
      </c>
      <c r="GX109" s="2">
        <f t="shared" si="102"/>
        <v>0</v>
      </c>
      <c r="GY109" s="2"/>
      <c r="GZ109" s="2"/>
      <c r="HA109" s="2">
        <v>0</v>
      </c>
      <c r="HB109" s="2">
        <v>0</v>
      </c>
      <c r="HC109" s="2">
        <f t="shared" si="103"/>
        <v>0</v>
      </c>
      <c r="HD109" s="2"/>
      <c r="HE109" s="2" t="s">
        <v>45</v>
      </c>
      <c r="HF109" s="2" t="s">
        <v>46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3">
        <v>17</v>
      </c>
      <c r="B110" s="3">
        <v>1</v>
      </c>
      <c r="E110" s="3" t="s">
        <v>179</v>
      </c>
      <c r="F110" s="3" t="s">
        <v>180</v>
      </c>
      <c r="G110" s="3" t="s">
        <v>181</v>
      </c>
      <c r="H110" s="3" t="s">
        <v>41</v>
      </c>
      <c r="I110" s="3">
        <v>5</v>
      </c>
      <c r="J110" s="3">
        <v>0</v>
      </c>
      <c r="K110" s="3">
        <v>5</v>
      </c>
      <c r="O110" s="3">
        <f t="shared" si="79"/>
        <v>299037.71000000002</v>
      </c>
      <c r="P110" s="3">
        <f t="shared" si="80"/>
        <v>299037.71000000002</v>
      </c>
      <c r="Q110" s="3">
        <f t="shared" si="104"/>
        <v>0</v>
      </c>
      <c r="R110" s="3">
        <f t="shared" si="105"/>
        <v>0</v>
      </c>
      <c r="S110" s="3">
        <f t="shared" si="81"/>
        <v>0</v>
      </c>
      <c r="T110" s="3">
        <f t="shared" si="82"/>
        <v>0</v>
      </c>
      <c r="U110" s="3">
        <f t="shared" si="83"/>
        <v>0</v>
      </c>
      <c r="V110" s="3">
        <f t="shared" si="84"/>
        <v>0</v>
      </c>
      <c r="W110" s="3">
        <f t="shared" si="85"/>
        <v>0</v>
      </c>
      <c r="X110" s="3">
        <f t="shared" si="106"/>
        <v>0</v>
      </c>
      <c r="Y110" s="3">
        <f t="shared" si="107"/>
        <v>0</v>
      </c>
      <c r="AA110" s="3">
        <v>56661436</v>
      </c>
      <c r="AB110" s="3">
        <f t="shared" si="86"/>
        <v>7900.6</v>
      </c>
      <c r="AC110" s="3">
        <f t="shared" si="108"/>
        <v>7900.6</v>
      </c>
      <c r="AD110" s="3">
        <f t="shared" si="109"/>
        <v>0</v>
      </c>
      <c r="AE110" s="3">
        <f t="shared" si="110"/>
        <v>0</v>
      </c>
      <c r="AF110" s="3">
        <f t="shared" si="111"/>
        <v>0</v>
      </c>
      <c r="AG110" s="3">
        <f t="shared" si="87"/>
        <v>0</v>
      </c>
      <c r="AH110" s="3">
        <f t="shared" si="112"/>
        <v>0</v>
      </c>
      <c r="AI110" s="3">
        <f t="shared" si="113"/>
        <v>0</v>
      </c>
      <c r="AJ110" s="3">
        <f t="shared" si="88"/>
        <v>0</v>
      </c>
      <c r="AK110" s="3">
        <v>7900.6</v>
      </c>
      <c r="AL110" s="3">
        <v>7900.6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1</v>
      </c>
      <c r="AW110" s="3">
        <v>1</v>
      </c>
      <c r="AZ110" s="3">
        <v>1</v>
      </c>
      <c r="BA110" s="3">
        <v>1</v>
      </c>
      <c r="BB110" s="3">
        <v>1</v>
      </c>
      <c r="BC110" s="3">
        <v>7.57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3</v>
      </c>
      <c r="BJ110" s="3" t="s">
        <v>180</v>
      </c>
      <c r="BM110" s="3">
        <v>400007</v>
      </c>
      <c r="BN110" s="3">
        <v>0</v>
      </c>
      <c r="BO110" s="3" t="s">
        <v>3</v>
      </c>
      <c r="BP110" s="3">
        <v>0</v>
      </c>
      <c r="BQ110" s="3">
        <v>214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0</v>
      </c>
      <c r="CA110" s="3">
        <v>0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3</v>
      </c>
      <c r="CO110" s="3">
        <v>0</v>
      </c>
      <c r="CP110" s="3">
        <f t="shared" si="89"/>
        <v>299037.71000000002</v>
      </c>
      <c r="CQ110" s="3">
        <f t="shared" si="90"/>
        <v>59807.54</v>
      </c>
      <c r="CR110" s="3">
        <f t="shared" si="114"/>
        <v>0</v>
      </c>
      <c r="CS110" s="3">
        <f t="shared" si="115"/>
        <v>0</v>
      </c>
      <c r="CT110" s="3">
        <f t="shared" si="91"/>
        <v>0</v>
      </c>
      <c r="CU110" s="3">
        <f t="shared" si="92"/>
        <v>0</v>
      </c>
      <c r="CV110" s="3">
        <f t="shared" si="93"/>
        <v>0</v>
      </c>
      <c r="CW110" s="3">
        <f t="shared" si="94"/>
        <v>0</v>
      </c>
      <c r="CX110" s="3">
        <f t="shared" si="95"/>
        <v>0</v>
      </c>
      <c r="CY110" s="3">
        <f t="shared" si="116"/>
        <v>0</v>
      </c>
      <c r="CZ110" s="3">
        <f t="shared" si="117"/>
        <v>0</v>
      </c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41</v>
      </c>
      <c r="DW110" s="3" t="s">
        <v>41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56938434</v>
      </c>
      <c r="EF110" s="3">
        <v>214</v>
      </c>
      <c r="EG110" s="3" t="s">
        <v>42</v>
      </c>
      <c r="EH110" s="3">
        <v>0</v>
      </c>
      <c r="EI110" s="3" t="s">
        <v>3</v>
      </c>
      <c r="EJ110" s="3">
        <v>3</v>
      </c>
      <c r="EK110" s="3">
        <v>400007</v>
      </c>
      <c r="EL110" s="3" t="s">
        <v>42</v>
      </c>
      <c r="EM110" s="3" t="s">
        <v>43</v>
      </c>
      <c r="EO110" s="3" t="s">
        <v>3</v>
      </c>
      <c r="EQ110" s="3">
        <v>131088</v>
      </c>
      <c r="ER110" s="3">
        <v>0</v>
      </c>
      <c r="ES110" s="3">
        <v>7900.6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5</v>
      </c>
      <c r="FC110" s="3">
        <v>1</v>
      </c>
      <c r="FD110" s="3">
        <v>18</v>
      </c>
      <c r="FF110" s="3">
        <v>70000</v>
      </c>
      <c r="FQ110" s="3">
        <v>0</v>
      </c>
      <c r="FR110" s="3">
        <f t="shared" si="118"/>
        <v>299037.71000000002</v>
      </c>
      <c r="FS110" s="3">
        <v>0</v>
      </c>
      <c r="FX110" s="3">
        <v>0</v>
      </c>
      <c r="FY110" s="3">
        <v>0</v>
      </c>
      <c r="GA110" s="3" t="s">
        <v>182</v>
      </c>
      <c r="GD110" s="3">
        <v>1</v>
      </c>
      <c r="GF110" s="3">
        <v>1719198114</v>
      </c>
      <c r="GG110" s="3">
        <v>2</v>
      </c>
      <c r="GH110" s="3">
        <v>3</v>
      </c>
      <c r="GI110" s="3">
        <v>3</v>
      </c>
      <c r="GJ110" s="3">
        <v>0</v>
      </c>
      <c r="GK110" s="3">
        <v>0</v>
      </c>
      <c r="GL110" s="3">
        <f t="shared" si="96"/>
        <v>0</v>
      </c>
      <c r="GM110" s="3">
        <f t="shared" si="97"/>
        <v>299037.71000000002</v>
      </c>
      <c r="GN110" s="3">
        <f t="shared" si="98"/>
        <v>0</v>
      </c>
      <c r="GO110" s="3">
        <f t="shared" si="99"/>
        <v>0</v>
      </c>
      <c r="GP110" s="3">
        <f t="shared" si="100"/>
        <v>0</v>
      </c>
      <c r="GR110" s="3">
        <v>1</v>
      </c>
      <c r="GS110" s="3">
        <v>1</v>
      </c>
      <c r="GT110" s="3">
        <v>0</v>
      </c>
      <c r="GU110" s="3" t="s">
        <v>3</v>
      </c>
      <c r="GV110" s="3">
        <f t="shared" si="101"/>
        <v>0</v>
      </c>
      <c r="GW110" s="3">
        <v>1</v>
      </c>
      <c r="GX110" s="3">
        <f t="shared" si="102"/>
        <v>0</v>
      </c>
      <c r="HA110" s="3">
        <v>0</v>
      </c>
      <c r="HB110" s="3">
        <v>0</v>
      </c>
      <c r="HC110" s="3">
        <f t="shared" si="103"/>
        <v>0</v>
      </c>
      <c r="HE110" s="3" t="s">
        <v>45</v>
      </c>
      <c r="HF110" s="3" t="s">
        <v>46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">
      <c r="A111" s="2">
        <v>17</v>
      </c>
      <c r="B111" s="2">
        <v>1</v>
      </c>
      <c r="C111" s="2"/>
      <c r="D111" s="2"/>
      <c r="E111" s="2" t="s">
        <v>183</v>
      </c>
      <c r="F111" s="2" t="s">
        <v>184</v>
      </c>
      <c r="G111" s="2" t="s">
        <v>185</v>
      </c>
      <c r="H111" s="2" t="s">
        <v>41</v>
      </c>
      <c r="I111" s="2">
        <v>3</v>
      </c>
      <c r="J111" s="2">
        <v>0</v>
      </c>
      <c r="K111" s="2">
        <v>3</v>
      </c>
      <c r="L111" s="2"/>
      <c r="M111" s="2"/>
      <c r="N111" s="2"/>
      <c r="O111" s="2">
        <f t="shared" si="79"/>
        <v>13713.18</v>
      </c>
      <c r="P111" s="2">
        <f t="shared" si="80"/>
        <v>13713.18</v>
      </c>
      <c r="Q111" s="2">
        <f t="shared" si="104"/>
        <v>0</v>
      </c>
      <c r="R111" s="2">
        <f t="shared" si="105"/>
        <v>0</v>
      </c>
      <c r="S111" s="2">
        <f t="shared" si="81"/>
        <v>0</v>
      </c>
      <c r="T111" s="2">
        <f t="shared" si="82"/>
        <v>0</v>
      </c>
      <c r="U111" s="2">
        <f t="shared" si="83"/>
        <v>0</v>
      </c>
      <c r="V111" s="2">
        <f t="shared" si="84"/>
        <v>0</v>
      </c>
      <c r="W111" s="2">
        <f t="shared" si="85"/>
        <v>0</v>
      </c>
      <c r="X111" s="2">
        <f t="shared" si="106"/>
        <v>0</v>
      </c>
      <c r="Y111" s="2">
        <f t="shared" si="107"/>
        <v>0</v>
      </c>
      <c r="Z111" s="2"/>
      <c r="AA111" s="2">
        <v>56661434</v>
      </c>
      <c r="AB111" s="2">
        <f t="shared" si="86"/>
        <v>4571.0600000000004</v>
      </c>
      <c r="AC111" s="2">
        <f t="shared" si="108"/>
        <v>4571.0600000000004</v>
      </c>
      <c r="AD111" s="2">
        <f t="shared" si="109"/>
        <v>0</v>
      </c>
      <c r="AE111" s="2">
        <f t="shared" si="110"/>
        <v>0</v>
      </c>
      <c r="AF111" s="2">
        <f t="shared" si="111"/>
        <v>0</v>
      </c>
      <c r="AG111" s="2">
        <f t="shared" si="87"/>
        <v>0</v>
      </c>
      <c r="AH111" s="2">
        <f t="shared" si="112"/>
        <v>0</v>
      </c>
      <c r="AI111" s="2">
        <f t="shared" si="113"/>
        <v>0</v>
      </c>
      <c r="AJ111" s="2">
        <f t="shared" si="88"/>
        <v>0</v>
      </c>
      <c r="AK111" s="2">
        <v>4571.0600000000004</v>
      </c>
      <c r="AL111" s="2">
        <v>4571.0600000000004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184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89"/>
        <v>13713.18</v>
      </c>
      <c r="CQ111" s="2">
        <f t="shared" si="90"/>
        <v>4571.0600000000004</v>
      </c>
      <c r="CR111" s="2">
        <f t="shared" si="114"/>
        <v>0</v>
      </c>
      <c r="CS111" s="2">
        <f t="shared" si="115"/>
        <v>0</v>
      </c>
      <c r="CT111" s="2">
        <f t="shared" si="91"/>
        <v>0</v>
      </c>
      <c r="CU111" s="2">
        <f t="shared" si="92"/>
        <v>0</v>
      </c>
      <c r="CV111" s="2">
        <f t="shared" si="93"/>
        <v>0</v>
      </c>
      <c r="CW111" s="2">
        <f t="shared" si="94"/>
        <v>0</v>
      </c>
      <c r="CX111" s="2">
        <f t="shared" si="95"/>
        <v>0</v>
      </c>
      <c r="CY111" s="2">
        <f t="shared" si="116"/>
        <v>0</v>
      </c>
      <c r="CZ111" s="2">
        <f t="shared" si="117"/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41</v>
      </c>
      <c r="DW111" s="2" t="s">
        <v>41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56938434</v>
      </c>
      <c r="EF111" s="2">
        <v>214</v>
      </c>
      <c r="EG111" s="2" t="s">
        <v>42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42</v>
      </c>
      <c r="EM111" s="2" t="s">
        <v>43</v>
      </c>
      <c r="EN111" s="2"/>
      <c r="EO111" s="2" t="s">
        <v>3</v>
      </c>
      <c r="EP111" s="2"/>
      <c r="EQ111" s="2">
        <v>131088</v>
      </c>
      <c r="ER111" s="2">
        <v>0</v>
      </c>
      <c r="ES111" s="2">
        <v>4571.0600000000004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 t="shared" si="118"/>
        <v>13713.18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186</v>
      </c>
      <c r="GB111" s="2"/>
      <c r="GC111" s="2"/>
      <c r="GD111" s="2">
        <v>1</v>
      </c>
      <c r="GE111" s="2"/>
      <c r="GF111" s="2">
        <v>-1662169761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96"/>
        <v>0</v>
      </c>
      <c r="GM111" s="2">
        <f t="shared" si="97"/>
        <v>13713.18</v>
      </c>
      <c r="GN111" s="2">
        <f t="shared" si="98"/>
        <v>0</v>
      </c>
      <c r="GO111" s="2">
        <f t="shared" si="99"/>
        <v>0</v>
      </c>
      <c r="GP111" s="2">
        <f t="shared" si="100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101"/>
        <v>0</v>
      </c>
      <c r="GW111" s="2">
        <v>1</v>
      </c>
      <c r="GX111" s="2">
        <f t="shared" si="102"/>
        <v>0</v>
      </c>
      <c r="GY111" s="2"/>
      <c r="GZ111" s="2"/>
      <c r="HA111" s="2">
        <v>0</v>
      </c>
      <c r="HB111" s="2">
        <v>0</v>
      </c>
      <c r="HC111" s="2">
        <f t="shared" si="103"/>
        <v>0</v>
      </c>
      <c r="HD111" s="2"/>
      <c r="HE111" s="2" t="s">
        <v>45</v>
      </c>
      <c r="HF111" s="2" t="s">
        <v>46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3">
        <v>17</v>
      </c>
      <c r="B112" s="3">
        <v>1</v>
      </c>
      <c r="E112" s="3" t="s">
        <v>183</v>
      </c>
      <c r="F112" s="3" t="s">
        <v>184</v>
      </c>
      <c r="G112" s="3" t="s">
        <v>185</v>
      </c>
      <c r="H112" s="3" t="s">
        <v>41</v>
      </c>
      <c r="I112" s="3">
        <v>3</v>
      </c>
      <c r="J112" s="3">
        <v>0</v>
      </c>
      <c r="K112" s="3">
        <v>3</v>
      </c>
      <c r="O112" s="3">
        <f t="shared" si="79"/>
        <v>103808.77</v>
      </c>
      <c r="P112" s="3">
        <f t="shared" si="80"/>
        <v>103808.77</v>
      </c>
      <c r="Q112" s="3">
        <f t="shared" si="104"/>
        <v>0</v>
      </c>
      <c r="R112" s="3">
        <f t="shared" si="105"/>
        <v>0</v>
      </c>
      <c r="S112" s="3">
        <f t="shared" si="81"/>
        <v>0</v>
      </c>
      <c r="T112" s="3">
        <f t="shared" si="82"/>
        <v>0</v>
      </c>
      <c r="U112" s="3">
        <f t="shared" si="83"/>
        <v>0</v>
      </c>
      <c r="V112" s="3">
        <f t="shared" si="84"/>
        <v>0</v>
      </c>
      <c r="W112" s="3">
        <f t="shared" si="85"/>
        <v>0</v>
      </c>
      <c r="X112" s="3">
        <f t="shared" si="106"/>
        <v>0</v>
      </c>
      <c r="Y112" s="3">
        <f t="shared" si="107"/>
        <v>0</v>
      </c>
      <c r="AA112" s="3">
        <v>56661436</v>
      </c>
      <c r="AB112" s="3">
        <f t="shared" si="86"/>
        <v>4571.0600000000004</v>
      </c>
      <c r="AC112" s="3">
        <f t="shared" si="108"/>
        <v>4571.0600000000004</v>
      </c>
      <c r="AD112" s="3">
        <f t="shared" si="109"/>
        <v>0</v>
      </c>
      <c r="AE112" s="3">
        <f t="shared" si="110"/>
        <v>0</v>
      </c>
      <c r="AF112" s="3">
        <f t="shared" si="111"/>
        <v>0</v>
      </c>
      <c r="AG112" s="3">
        <f t="shared" si="87"/>
        <v>0</v>
      </c>
      <c r="AH112" s="3">
        <f t="shared" si="112"/>
        <v>0</v>
      </c>
      <c r="AI112" s="3">
        <f t="shared" si="113"/>
        <v>0</v>
      </c>
      <c r="AJ112" s="3">
        <f t="shared" si="88"/>
        <v>0</v>
      </c>
      <c r="AK112" s="3">
        <v>4571.0600000000004</v>
      </c>
      <c r="AL112" s="3">
        <v>4571.0600000000004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7.57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184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89"/>
        <v>103808.77</v>
      </c>
      <c r="CQ112" s="3">
        <f t="shared" si="90"/>
        <v>34602.92</v>
      </c>
      <c r="CR112" s="3">
        <f t="shared" si="114"/>
        <v>0</v>
      </c>
      <c r="CS112" s="3">
        <f t="shared" si="115"/>
        <v>0</v>
      </c>
      <c r="CT112" s="3">
        <f t="shared" si="91"/>
        <v>0</v>
      </c>
      <c r="CU112" s="3">
        <f t="shared" si="92"/>
        <v>0</v>
      </c>
      <c r="CV112" s="3">
        <f t="shared" si="93"/>
        <v>0</v>
      </c>
      <c r="CW112" s="3">
        <f t="shared" si="94"/>
        <v>0</v>
      </c>
      <c r="CX112" s="3">
        <f t="shared" si="95"/>
        <v>0</v>
      </c>
      <c r="CY112" s="3">
        <f t="shared" si="116"/>
        <v>0</v>
      </c>
      <c r="CZ112" s="3">
        <f t="shared" si="117"/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41</v>
      </c>
      <c r="DW112" s="3" t="s">
        <v>41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56938434</v>
      </c>
      <c r="EF112" s="3">
        <v>214</v>
      </c>
      <c r="EG112" s="3" t="s">
        <v>42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42</v>
      </c>
      <c r="EM112" s="3" t="s">
        <v>43</v>
      </c>
      <c r="EO112" s="3" t="s">
        <v>3</v>
      </c>
      <c r="EQ112" s="3">
        <v>131088</v>
      </c>
      <c r="ER112" s="3">
        <v>0</v>
      </c>
      <c r="ES112" s="3">
        <v>4571.0600000000004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40500</v>
      </c>
      <c r="FQ112" s="3">
        <v>0</v>
      </c>
      <c r="FR112" s="3">
        <f t="shared" si="118"/>
        <v>103808.77</v>
      </c>
      <c r="FS112" s="3">
        <v>0</v>
      </c>
      <c r="FX112" s="3">
        <v>0</v>
      </c>
      <c r="FY112" s="3">
        <v>0</v>
      </c>
      <c r="GA112" s="3" t="s">
        <v>186</v>
      </c>
      <c r="GD112" s="3">
        <v>1</v>
      </c>
      <c r="GF112" s="3">
        <v>-1662169761</v>
      </c>
      <c r="GG112" s="3">
        <v>2</v>
      </c>
      <c r="GH112" s="3">
        <v>3</v>
      </c>
      <c r="GI112" s="3">
        <v>3</v>
      </c>
      <c r="GJ112" s="3">
        <v>0</v>
      </c>
      <c r="GK112" s="3">
        <v>0</v>
      </c>
      <c r="GL112" s="3">
        <f t="shared" si="96"/>
        <v>0</v>
      </c>
      <c r="GM112" s="3">
        <f t="shared" si="97"/>
        <v>103808.77</v>
      </c>
      <c r="GN112" s="3">
        <f t="shared" si="98"/>
        <v>0</v>
      </c>
      <c r="GO112" s="3">
        <f t="shared" si="99"/>
        <v>0</v>
      </c>
      <c r="GP112" s="3">
        <f t="shared" si="100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101"/>
        <v>0</v>
      </c>
      <c r="GW112" s="3">
        <v>1</v>
      </c>
      <c r="GX112" s="3">
        <f t="shared" si="102"/>
        <v>0</v>
      </c>
      <c r="HA112" s="3">
        <v>0</v>
      </c>
      <c r="HB112" s="3">
        <v>0</v>
      </c>
      <c r="HC112" s="3">
        <f t="shared" si="103"/>
        <v>0</v>
      </c>
      <c r="HE112" s="3" t="s">
        <v>45</v>
      </c>
      <c r="HF112" s="3" t="s">
        <v>46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187</v>
      </c>
      <c r="F113" s="2" t="s">
        <v>188</v>
      </c>
      <c r="G113" s="2" t="s">
        <v>189</v>
      </c>
      <c r="H113" s="2" t="s">
        <v>41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79"/>
        <v>7900.6</v>
      </c>
      <c r="P113" s="2">
        <f t="shared" si="80"/>
        <v>7900.6</v>
      </c>
      <c r="Q113" s="2">
        <f t="shared" si="104"/>
        <v>0</v>
      </c>
      <c r="R113" s="2">
        <f t="shared" si="105"/>
        <v>0</v>
      </c>
      <c r="S113" s="2">
        <f t="shared" si="81"/>
        <v>0</v>
      </c>
      <c r="T113" s="2">
        <f t="shared" si="82"/>
        <v>0</v>
      </c>
      <c r="U113" s="2">
        <f t="shared" si="83"/>
        <v>0</v>
      </c>
      <c r="V113" s="2">
        <f t="shared" si="84"/>
        <v>0</v>
      </c>
      <c r="W113" s="2">
        <f t="shared" si="85"/>
        <v>0</v>
      </c>
      <c r="X113" s="2">
        <f t="shared" si="106"/>
        <v>0</v>
      </c>
      <c r="Y113" s="2">
        <f t="shared" si="107"/>
        <v>0</v>
      </c>
      <c r="Z113" s="2"/>
      <c r="AA113" s="2">
        <v>56661434</v>
      </c>
      <c r="AB113" s="2">
        <f t="shared" si="86"/>
        <v>7900.6</v>
      </c>
      <c r="AC113" s="2">
        <f t="shared" si="108"/>
        <v>7900.6</v>
      </c>
      <c r="AD113" s="2">
        <f t="shared" si="109"/>
        <v>0</v>
      </c>
      <c r="AE113" s="2">
        <f t="shared" si="110"/>
        <v>0</v>
      </c>
      <c r="AF113" s="2">
        <f t="shared" si="111"/>
        <v>0</v>
      </c>
      <c r="AG113" s="2">
        <f t="shared" si="87"/>
        <v>0</v>
      </c>
      <c r="AH113" s="2">
        <f t="shared" si="112"/>
        <v>0</v>
      </c>
      <c r="AI113" s="2">
        <f t="shared" si="113"/>
        <v>0</v>
      </c>
      <c r="AJ113" s="2">
        <f t="shared" si="88"/>
        <v>0</v>
      </c>
      <c r="AK113" s="2">
        <v>7900.6</v>
      </c>
      <c r="AL113" s="2">
        <v>7900.6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188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89"/>
        <v>7900.6</v>
      </c>
      <c r="CQ113" s="2">
        <f t="shared" si="90"/>
        <v>7900.6</v>
      </c>
      <c r="CR113" s="2">
        <f t="shared" si="114"/>
        <v>0</v>
      </c>
      <c r="CS113" s="2">
        <f t="shared" si="115"/>
        <v>0</v>
      </c>
      <c r="CT113" s="2">
        <f t="shared" si="91"/>
        <v>0</v>
      </c>
      <c r="CU113" s="2">
        <f t="shared" si="92"/>
        <v>0</v>
      </c>
      <c r="CV113" s="2">
        <f t="shared" si="93"/>
        <v>0</v>
      </c>
      <c r="CW113" s="2">
        <f t="shared" si="94"/>
        <v>0</v>
      </c>
      <c r="CX113" s="2">
        <f t="shared" si="95"/>
        <v>0</v>
      </c>
      <c r="CY113" s="2">
        <f t="shared" si="116"/>
        <v>0</v>
      </c>
      <c r="CZ113" s="2">
        <f t="shared" si="117"/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41</v>
      </c>
      <c r="DW113" s="2" t="s">
        <v>41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56938434</v>
      </c>
      <c r="EF113" s="2">
        <v>214</v>
      </c>
      <c r="EG113" s="2" t="s">
        <v>42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42</v>
      </c>
      <c r="EM113" s="2" t="s">
        <v>43</v>
      </c>
      <c r="EN113" s="2"/>
      <c r="EO113" s="2" t="s">
        <v>3</v>
      </c>
      <c r="EP113" s="2"/>
      <c r="EQ113" s="2">
        <v>131088</v>
      </c>
      <c r="ER113" s="2">
        <v>0</v>
      </c>
      <c r="ES113" s="2">
        <v>7900.6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 t="shared" si="118"/>
        <v>7900.6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182</v>
      </c>
      <c r="GB113" s="2"/>
      <c r="GC113" s="2"/>
      <c r="GD113" s="2">
        <v>1</v>
      </c>
      <c r="GE113" s="2"/>
      <c r="GF113" s="2">
        <v>-1292374425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96"/>
        <v>0</v>
      </c>
      <c r="GM113" s="2">
        <f t="shared" si="97"/>
        <v>7900.6</v>
      </c>
      <c r="GN113" s="2">
        <f t="shared" si="98"/>
        <v>0</v>
      </c>
      <c r="GO113" s="2">
        <f t="shared" si="99"/>
        <v>0</v>
      </c>
      <c r="GP113" s="2">
        <f t="shared" si="100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101"/>
        <v>0</v>
      </c>
      <c r="GW113" s="2">
        <v>1</v>
      </c>
      <c r="GX113" s="2">
        <f t="shared" si="102"/>
        <v>0</v>
      </c>
      <c r="GY113" s="2"/>
      <c r="GZ113" s="2"/>
      <c r="HA113" s="2">
        <v>0</v>
      </c>
      <c r="HB113" s="2">
        <v>0</v>
      </c>
      <c r="HC113" s="2">
        <f t="shared" si="103"/>
        <v>0</v>
      </c>
      <c r="HD113" s="2"/>
      <c r="HE113" s="2" t="s">
        <v>45</v>
      </c>
      <c r="HF113" s="2" t="s">
        <v>46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3">
        <v>17</v>
      </c>
      <c r="B114" s="3">
        <v>1</v>
      </c>
      <c r="E114" s="3" t="s">
        <v>187</v>
      </c>
      <c r="F114" s="3" t="s">
        <v>188</v>
      </c>
      <c r="G114" s="3" t="s">
        <v>189</v>
      </c>
      <c r="H114" s="3" t="s">
        <v>41</v>
      </c>
      <c r="I114" s="3">
        <v>1</v>
      </c>
      <c r="J114" s="3">
        <v>0</v>
      </c>
      <c r="K114" s="3">
        <v>1</v>
      </c>
      <c r="O114" s="3">
        <f t="shared" si="79"/>
        <v>59807.54</v>
      </c>
      <c r="P114" s="3">
        <f t="shared" si="80"/>
        <v>59807.54</v>
      </c>
      <c r="Q114" s="3">
        <f t="shared" si="104"/>
        <v>0</v>
      </c>
      <c r="R114" s="3">
        <f t="shared" si="105"/>
        <v>0</v>
      </c>
      <c r="S114" s="3">
        <f t="shared" si="81"/>
        <v>0</v>
      </c>
      <c r="T114" s="3">
        <f t="shared" si="82"/>
        <v>0</v>
      </c>
      <c r="U114" s="3">
        <f t="shared" si="83"/>
        <v>0</v>
      </c>
      <c r="V114" s="3">
        <f t="shared" si="84"/>
        <v>0</v>
      </c>
      <c r="W114" s="3">
        <f t="shared" si="85"/>
        <v>0</v>
      </c>
      <c r="X114" s="3">
        <f t="shared" si="106"/>
        <v>0</v>
      </c>
      <c r="Y114" s="3">
        <f t="shared" si="107"/>
        <v>0</v>
      </c>
      <c r="AA114" s="3">
        <v>56661436</v>
      </c>
      <c r="AB114" s="3">
        <f t="shared" si="86"/>
        <v>7900.6</v>
      </c>
      <c r="AC114" s="3">
        <f t="shared" si="108"/>
        <v>7900.6</v>
      </c>
      <c r="AD114" s="3">
        <f t="shared" si="109"/>
        <v>0</v>
      </c>
      <c r="AE114" s="3">
        <f t="shared" si="110"/>
        <v>0</v>
      </c>
      <c r="AF114" s="3">
        <f t="shared" si="111"/>
        <v>0</v>
      </c>
      <c r="AG114" s="3">
        <f t="shared" si="87"/>
        <v>0</v>
      </c>
      <c r="AH114" s="3">
        <f t="shared" si="112"/>
        <v>0</v>
      </c>
      <c r="AI114" s="3">
        <f t="shared" si="113"/>
        <v>0</v>
      </c>
      <c r="AJ114" s="3">
        <f t="shared" si="88"/>
        <v>0</v>
      </c>
      <c r="AK114" s="3">
        <v>7900.6</v>
      </c>
      <c r="AL114" s="3">
        <v>7900.6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7.57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188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89"/>
        <v>59807.54</v>
      </c>
      <c r="CQ114" s="3">
        <f t="shared" si="90"/>
        <v>59807.54</v>
      </c>
      <c r="CR114" s="3">
        <f t="shared" si="114"/>
        <v>0</v>
      </c>
      <c r="CS114" s="3">
        <f t="shared" si="115"/>
        <v>0</v>
      </c>
      <c r="CT114" s="3">
        <f t="shared" si="91"/>
        <v>0</v>
      </c>
      <c r="CU114" s="3">
        <f t="shared" si="92"/>
        <v>0</v>
      </c>
      <c r="CV114" s="3">
        <f t="shared" si="93"/>
        <v>0</v>
      </c>
      <c r="CW114" s="3">
        <f t="shared" si="94"/>
        <v>0</v>
      </c>
      <c r="CX114" s="3">
        <f t="shared" si="95"/>
        <v>0</v>
      </c>
      <c r="CY114" s="3">
        <f t="shared" si="116"/>
        <v>0</v>
      </c>
      <c r="CZ114" s="3">
        <f t="shared" si="117"/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41</v>
      </c>
      <c r="DW114" s="3" t="s">
        <v>41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56938434</v>
      </c>
      <c r="EF114" s="3">
        <v>214</v>
      </c>
      <c r="EG114" s="3" t="s">
        <v>42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42</v>
      </c>
      <c r="EM114" s="3" t="s">
        <v>43</v>
      </c>
      <c r="EO114" s="3" t="s">
        <v>3</v>
      </c>
      <c r="EQ114" s="3">
        <v>131088</v>
      </c>
      <c r="ER114" s="3">
        <v>0</v>
      </c>
      <c r="ES114" s="3">
        <v>7900.6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70000</v>
      </c>
      <c r="FQ114" s="3">
        <v>0</v>
      </c>
      <c r="FR114" s="3">
        <f t="shared" si="118"/>
        <v>59807.54</v>
      </c>
      <c r="FS114" s="3">
        <v>0</v>
      </c>
      <c r="FX114" s="3">
        <v>0</v>
      </c>
      <c r="FY114" s="3">
        <v>0</v>
      </c>
      <c r="GA114" s="3" t="s">
        <v>182</v>
      </c>
      <c r="GD114" s="3">
        <v>1</v>
      </c>
      <c r="GF114" s="3">
        <v>-1292374425</v>
      </c>
      <c r="GG114" s="3">
        <v>2</v>
      </c>
      <c r="GH114" s="3">
        <v>3</v>
      </c>
      <c r="GI114" s="3">
        <v>3</v>
      </c>
      <c r="GJ114" s="3">
        <v>0</v>
      </c>
      <c r="GK114" s="3">
        <v>0</v>
      </c>
      <c r="GL114" s="3">
        <f t="shared" si="96"/>
        <v>0</v>
      </c>
      <c r="GM114" s="3">
        <f t="shared" si="97"/>
        <v>59807.54</v>
      </c>
      <c r="GN114" s="3">
        <f t="shared" si="98"/>
        <v>0</v>
      </c>
      <c r="GO114" s="3">
        <f t="shared" si="99"/>
        <v>0</v>
      </c>
      <c r="GP114" s="3">
        <f t="shared" si="100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101"/>
        <v>0</v>
      </c>
      <c r="GW114" s="3">
        <v>1</v>
      </c>
      <c r="GX114" s="3">
        <f t="shared" si="102"/>
        <v>0</v>
      </c>
      <c r="HA114" s="3">
        <v>0</v>
      </c>
      <c r="HB114" s="3">
        <v>0</v>
      </c>
      <c r="HC114" s="3">
        <f t="shared" si="103"/>
        <v>0</v>
      </c>
      <c r="HE114" s="3" t="s">
        <v>45</v>
      </c>
      <c r="HF114" s="3" t="s">
        <v>46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190</v>
      </c>
      <c r="F115" s="2" t="s">
        <v>191</v>
      </c>
      <c r="G115" s="2" t="s">
        <v>192</v>
      </c>
      <c r="H115" s="2" t="s">
        <v>41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79"/>
        <v>4571.0600000000004</v>
      </c>
      <c r="P115" s="2">
        <f t="shared" si="80"/>
        <v>4571.0600000000004</v>
      </c>
      <c r="Q115" s="2">
        <f t="shared" si="104"/>
        <v>0</v>
      </c>
      <c r="R115" s="2">
        <f t="shared" si="105"/>
        <v>0</v>
      </c>
      <c r="S115" s="2">
        <f t="shared" si="81"/>
        <v>0</v>
      </c>
      <c r="T115" s="2">
        <f t="shared" si="82"/>
        <v>0</v>
      </c>
      <c r="U115" s="2">
        <f t="shared" si="83"/>
        <v>0</v>
      </c>
      <c r="V115" s="2">
        <f t="shared" si="84"/>
        <v>0</v>
      </c>
      <c r="W115" s="2">
        <f t="shared" si="85"/>
        <v>0</v>
      </c>
      <c r="X115" s="2">
        <f t="shared" si="106"/>
        <v>0</v>
      </c>
      <c r="Y115" s="2">
        <f t="shared" si="107"/>
        <v>0</v>
      </c>
      <c r="Z115" s="2"/>
      <c r="AA115" s="2">
        <v>56661434</v>
      </c>
      <c r="AB115" s="2">
        <f t="shared" si="86"/>
        <v>4571.0600000000004</v>
      </c>
      <c r="AC115" s="2">
        <f t="shared" si="108"/>
        <v>4571.0600000000004</v>
      </c>
      <c r="AD115" s="2">
        <f t="shared" si="109"/>
        <v>0</v>
      </c>
      <c r="AE115" s="2">
        <f t="shared" si="110"/>
        <v>0</v>
      </c>
      <c r="AF115" s="2">
        <f t="shared" si="111"/>
        <v>0</v>
      </c>
      <c r="AG115" s="2">
        <f t="shared" si="87"/>
        <v>0</v>
      </c>
      <c r="AH115" s="2">
        <f t="shared" si="112"/>
        <v>0</v>
      </c>
      <c r="AI115" s="2">
        <f t="shared" si="113"/>
        <v>0</v>
      </c>
      <c r="AJ115" s="2">
        <f t="shared" si="88"/>
        <v>0</v>
      </c>
      <c r="AK115" s="2">
        <v>4571.0600000000004</v>
      </c>
      <c r="AL115" s="2">
        <v>4571.0600000000004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191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89"/>
        <v>4571.0600000000004</v>
      </c>
      <c r="CQ115" s="2">
        <f t="shared" si="90"/>
        <v>4571.0600000000004</v>
      </c>
      <c r="CR115" s="2">
        <f t="shared" si="114"/>
        <v>0</v>
      </c>
      <c r="CS115" s="2">
        <f t="shared" si="115"/>
        <v>0</v>
      </c>
      <c r="CT115" s="2">
        <f t="shared" si="91"/>
        <v>0</v>
      </c>
      <c r="CU115" s="2">
        <f t="shared" si="92"/>
        <v>0</v>
      </c>
      <c r="CV115" s="2">
        <f t="shared" si="93"/>
        <v>0</v>
      </c>
      <c r="CW115" s="2">
        <f t="shared" si="94"/>
        <v>0</v>
      </c>
      <c r="CX115" s="2">
        <f t="shared" si="95"/>
        <v>0</v>
      </c>
      <c r="CY115" s="2">
        <f t="shared" si="116"/>
        <v>0</v>
      </c>
      <c r="CZ115" s="2">
        <f t="shared" si="117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41</v>
      </c>
      <c r="DW115" s="2" t="s">
        <v>41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56938434</v>
      </c>
      <c r="EF115" s="2">
        <v>214</v>
      </c>
      <c r="EG115" s="2" t="s">
        <v>42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42</v>
      </c>
      <c r="EM115" s="2" t="s">
        <v>43</v>
      </c>
      <c r="EN115" s="2"/>
      <c r="EO115" s="2" t="s">
        <v>3</v>
      </c>
      <c r="EP115" s="2"/>
      <c r="EQ115" s="2">
        <v>131088</v>
      </c>
      <c r="ER115" s="2">
        <v>0</v>
      </c>
      <c r="ES115" s="2">
        <v>4571.0600000000004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 t="shared" si="118"/>
        <v>4571.0600000000004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186</v>
      </c>
      <c r="GB115" s="2"/>
      <c r="GC115" s="2"/>
      <c r="GD115" s="2">
        <v>1</v>
      </c>
      <c r="GE115" s="2"/>
      <c r="GF115" s="2">
        <v>-25847165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96"/>
        <v>0</v>
      </c>
      <c r="GM115" s="2">
        <f t="shared" si="97"/>
        <v>4571.0600000000004</v>
      </c>
      <c r="GN115" s="2">
        <f t="shared" si="98"/>
        <v>0</v>
      </c>
      <c r="GO115" s="2">
        <f t="shared" si="99"/>
        <v>0</v>
      </c>
      <c r="GP115" s="2">
        <f t="shared" si="100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101"/>
        <v>0</v>
      </c>
      <c r="GW115" s="2">
        <v>1</v>
      </c>
      <c r="GX115" s="2">
        <f t="shared" si="102"/>
        <v>0</v>
      </c>
      <c r="GY115" s="2"/>
      <c r="GZ115" s="2"/>
      <c r="HA115" s="2">
        <v>0</v>
      </c>
      <c r="HB115" s="2">
        <v>0</v>
      </c>
      <c r="HC115" s="2">
        <f t="shared" si="103"/>
        <v>0</v>
      </c>
      <c r="HD115" s="2"/>
      <c r="HE115" s="2" t="s">
        <v>45</v>
      </c>
      <c r="HF115" s="2" t="s">
        <v>46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3">
        <v>17</v>
      </c>
      <c r="B116" s="3">
        <v>1</v>
      </c>
      <c r="E116" s="3" t="s">
        <v>190</v>
      </c>
      <c r="F116" s="3" t="s">
        <v>191</v>
      </c>
      <c r="G116" s="3" t="s">
        <v>192</v>
      </c>
      <c r="H116" s="3" t="s">
        <v>41</v>
      </c>
      <c r="I116" s="3">
        <v>1</v>
      </c>
      <c r="J116" s="3">
        <v>0</v>
      </c>
      <c r="K116" s="3">
        <v>1</v>
      </c>
      <c r="O116" s="3">
        <f t="shared" si="79"/>
        <v>34602.92</v>
      </c>
      <c r="P116" s="3">
        <f t="shared" si="80"/>
        <v>34602.92</v>
      </c>
      <c r="Q116" s="3">
        <f t="shared" si="104"/>
        <v>0</v>
      </c>
      <c r="R116" s="3">
        <f t="shared" si="105"/>
        <v>0</v>
      </c>
      <c r="S116" s="3">
        <f t="shared" si="81"/>
        <v>0</v>
      </c>
      <c r="T116" s="3">
        <f t="shared" si="82"/>
        <v>0</v>
      </c>
      <c r="U116" s="3">
        <f t="shared" si="83"/>
        <v>0</v>
      </c>
      <c r="V116" s="3">
        <f t="shared" si="84"/>
        <v>0</v>
      </c>
      <c r="W116" s="3">
        <f t="shared" si="85"/>
        <v>0</v>
      </c>
      <c r="X116" s="3">
        <f t="shared" si="106"/>
        <v>0</v>
      </c>
      <c r="Y116" s="3">
        <f t="shared" si="107"/>
        <v>0</v>
      </c>
      <c r="AA116" s="3">
        <v>56661436</v>
      </c>
      <c r="AB116" s="3">
        <f t="shared" si="86"/>
        <v>4571.0600000000004</v>
      </c>
      <c r="AC116" s="3">
        <f t="shared" si="108"/>
        <v>4571.0600000000004</v>
      </c>
      <c r="AD116" s="3">
        <f t="shared" si="109"/>
        <v>0</v>
      </c>
      <c r="AE116" s="3">
        <f t="shared" si="110"/>
        <v>0</v>
      </c>
      <c r="AF116" s="3">
        <f t="shared" si="111"/>
        <v>0</v>
      </c>
      <c r="AG116" s="3">
        <f t="shared" si="87"/>
        <v>0</v>
      </c>
      <c r="AH116" s="3">
        <f t="shared" si="112"/>
        <v>0</v>
      </c>
      <c r="AI116" s="3">
        <f t="shared" si="113"/>
        <v>0</v>
      </c>
      <c r="AJ116" s="3">
        <f t="shared" si="88"/>
        <v>0</v>
      </c>
      <c r="AK116" s="3">
        <v>4571.0600000000004</v>
      </c>
      <c r="AL116" s="3">
        <v>4571.0600000000004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7.57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191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89"/>
        <v>34602.92</v>
      </c>
      <c r="CQ116" s="3">
        <f t="shared" si="90"/>
        <v>34602.92</v>
      </c>
      <c r="CR116" s="3">
        <f t="shared" si="114"/>
        <v>0</v>
      </c>
      <c r="CS116" s="3">
        <f t="shared" si="115"/>
        <v>0</v>
      </c>
      <c r="CT116" s="3">
        <f t="shared" si="91"/>
        <v>0</v>
      </c>
      <c r="CU116" s="3">
        <f t="shared" si="92"/>
        <v>0</v>
      </c>
      <c r="CV116" s="3">
        <f t="shared" si="93"/>
        <v>0</v>
      </c>
      <c r="CW116" s="3">
        <f t="shared" si="94"/>
        <v>0</v>
      </c>
      <c r="CX116" s="3">
        <f t="shared" si="95"/>
        <v>0</v>
      </c>
      <c r="CY116" s="3">
        <f t="shared" si="116"/>
        <v>0</v>
      </c>
      <c r="CZ116" s="3">
        <f t="shared" si="117"/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41</v>
      </c>
      <c r="DW116" s="3" t="s">
        <v>41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56938434</v>
      </c>
      <c r="EF116" s="3">
        <v>214</v>
      </c>
      <c r="EG116" s="3" t="s">
        <v>42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42</v>
      </c>
      <c r="EM116" s="3" t="s">
        <v>43</v>
      </c>
      <c r="EO116" s="3" t="s">
        <v>3</v>
      </c>
      <c r="EQ116" s="3">
        <v>131088</v>
      </c>
      <c r="ER116" s="3">
        <v>0</v>
      </c>
      <c r="ES116" s="3">
        <v>4571.0600000000004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40500</v>
      </c>
      <c r="FQ116" s="3">
        <v>0</v>
      </c>
      <c r="FR116" s="3">
        <f t="shared" si="118"/>
        <v>34602.92</v>
      </c>
      <c r="FS116" s="3">
        <v>0</v>
      </c>
      <c r="FX116" s="3">
        <v>0</v>
      </c>
      <c r="FY116" s="3">
        <v>0</v>
      </c>
      <c r="GA116" s="3" t="s">
        <v>186</v>
      </c>
      <c r="GD116" s="3">
        <v>1</v>
      </c>
      <c r="GF116" s="3">
        <v>-25847165</v>
      </c>
      <c r="GG116" s="3">
        <v>2</v>
      </c>
      <c r="GH116" s="3">
        <v>3</v>
      </c>
      <c r="GI116" s="3">
        <v>3</v>
      </c>
      <c r="GJ116" s="3">
        <v>0</v>
      </c>
      <c r="GK116" s="3">
        <v>0</v>
      </c>
      <c r="GL116" s="3">
        <f t="shared" si="96"/>
        <v>0</v>
      </c>
      <c r="GM116" s="3">
        <f t="shared" si="97"/>
        <v>34602.92</v>
      </c>
      <c r="GN116" s="3">
        <f t="shared" si="98"/>
        <v>0</v>
      </c>
      <c r="GO116" s="3">
        <f t="shared" si="99"/>
        <v>0</v>
      </c>
      <c r="GP116" s="3">
        <f t="shared" si="100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101"/>
        <v>0</v>
      </c>
      <c r="GW116" s="3">
        <v>1</v>
      </c>
      <c r="GX116" s="3">
        <f t="shared" si="102"/>
        <v>0</v>
      </c>
      <c r="HA116" s="3">
        <v>0</v>
      </c>
      <c r="HB116" s="3">
        <v>0</v>
      </c>
      <c r="HC116" s="3">
        <f t="shared" si="103"/>
        <v>0</v>
      </c>
      <c r="HE116" s="3" t="s">
        <v>45</v>
      </c>
      <c r="HF116" s="3" t="s">
        <v>46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8" spans="1:255" x14ac:dyDescent="0.2">
      <c r="A118" s="11">
        <v>51</v>
      </c>
      <c r="B118" s="11">
        <f>B101</f>
        <v>1</v>
      </c>
      <c r="C118" s="11">
        <f>A101</f>
        <v>5</v>
      </c>
      <c r="D118" s="11">
        <f>ROW(A101)</f>
        <v>101</v>
      </c>
      <c r="E118" s="11"/>
      <c r="F118" s="11" t="str">
        <f>IF(F101&lt;&gt;"",F101,"")</f>
        <v>Новый подраздел</v>
      </c>
      <c r="G118" s="11" t="str">
        <f>IF(G101&lt;&gt;"",G101,"")</f>
        <v>Смесительный узел</v>
      </c>
      <c r="H118" s="11">
        <v>0</v>
      </c>
      <c r="I118" s="11"/>
      <c r="J118" s="11"/>
      <c r="K118" s="11"/>
      <c r="L118" s="11"/>
      <c r="M118" s="11"/>
      <c r="N118" s="11"/>
      <c r="O118" s="11">
        <f t="shared" ref="O118:T118" si="119">ROUND(AB118,2)</f>
        <v>86990.14</v>
      </c>
      <c r="P118" s="11">
        <f t="shared" si="119"/>
        <v>86221.2</v>
      </c>
      <c r="Q118" s="11">
        <f t="shared" si="119"/>
        <v>112.23</v>
      </c>
      <c r="R118" s="11">
        <f t="shared" si="119"/>
        <v>8.94</v>
      </c>
      <c r="S118" s="11">
        <f t="shared" si="119"/>
        <v>656.71</v>
      </c>
      <c r="T118" s="11">
        <f t="shared" si="119"/>
        <v>0</v>
      </c>
      <c r="U118" s="11">
        <f>AH118</f>
        <v>51.299033939999994</v>
      </c>
      <c r="V118" s="11">
        <f>AI118</f>
        <v>0</v>
      </c>
      <c r="W118" s="11">
        <f>ROUND(AJ118,2)</f>
        <v>0</v>
      </c>
      <c r="X118" s="11">
        <f>ROUND(AK118,2)</f>
        <v>725.56</v>
      </c>
      <c r="Y118" s="11">
        <f>ROUND(AL118,2)</f>
        <v>406.05</v>
      </c>
      <c r="Z118" s="11"/>
      <c r="AA118" s="11"/>
      <c r="AB118" s="11">
        <f>ROUND(SUMIF(AA105:AA116,"=56661434",O105:O116),2)</f>
        <v>86990.14</v>
      </c>
      <c r="AC118" s="11">
        <f>ROUND(SUMIF(AA105:AA116,"=56661434",P105:P116),2)</f>
        <v>86221.2</v>
      </c>
      <c r="AD118" s="11">
        <f>ROUND(SUMIF(AA105:AA116,"=56661434",Q105:Q116),2)</f>
        <v>112.23</v>
      </c>
      <c r="AE118" s="11">
        <f>ROUND(SUMIF(AA105:AA116,"=56661434",R105:R116),2)</f>
        <v>8.94</v>
      </c>
      <c r="AF118" s="11">
        <f>ROUND(SUMIF(AA105:AA116,"=56661434",S105:S116),2)</f>
        <v>656.71</v>
      </c>
      <c r="AG118" s="11">
        <f>ROUND(SUMIF(AA105:AA116,"=56661434",T105:T116),2)</f>
        <v>0</v>
      </c>
      <c r="AH118" s="11">
        <f>SUMIF(AA105:AA116,"=56661434",U105:U116)</f>
        <v>51.299033939999994</v>
      </c>
      <c r="AI118" s="11">
        <f>SUMIF(AA105:AA116,"=56661434",V105:V116)</f>
        <v>0</v>
      </c>
      <c r="AJ118" s="11">
        <f>ROUND(SUMIF(AA105:AA116,"=56661434",W105:W116),2)</f>
        <v>0</v>
      </c>
      <c r="AK118" s="11">
        <f>ROUND(SUMIF(AA105:AA116,"=56661434",X105:X116),2)</f>
        <v>725.56</v>
      </c>
      <c r="AL118" s="11">
        <f>ROUND(SUMIF(AA105:AA116,"=56661434",Y105:Y116),2)</f>
        <v>406.05</v>
      </c>
      <c r="AM118" s="11"/>
      <c r="AN118" s="11"/>
      <c r="AO118" s="11">
        <f t="shared" ref="AO118:BD118" si="120">ROUND(BX118,2)</f>
        <v>0</v>
      </c>
      <c r="AP118" s="11">
        <f t="shared" si="120"/>
        <v>85856.92</v>
      </c>
      <c r="AQ118" s="11">
        <f t="shared" si="120"/>
        <v>0</v>
      </c>
      <c r="AR118" s="11">
        <f t="shared" si="120"/>
        <v>88121.75</v>
      </c>
      <c r="AS118" s="11">
        <f t="shared" si="120"/>
        <v>2264.83</v>
      </c>
      <c r="AT118" s="11">
        <f t="shared" si="120"/>
        <v>0</v>
      </c>
      <c r="AU118" s="11">
        <f t="shared" si="120"/>
        <v>0</v>
      </c>
      <c r="AV118" s="11">
        <f t="shared" si="120"/>
        <v>86221.2</v>
      </c>
      <c r="AW118" s="11">
        <f t="shared" si="120"/>
        <v>364.28</v>
      </c>
      <c r="AX118" s="11">
        <f t="shared" si="120"/>
        <v>0</v>
      </c>
      <c r="AY118" s="11">
        <f t="shared" si="120"/>
        <v>364.28</v>
      </c>
      <c r="AZ118" s="11">
        <f t="shared" si="120"/>
        <v>85856.92</v>
      </c>
      <c r="BA118" s="11">
        <f t="shared" si="120"/>
        <v>0</v>
      </c>
      <c r="BB118" s="11">
        <f t="shared" si="120"/>
        <v>0</v>
      </c>
      <c r="BC118" s="11">
        <f t="shared" si="120"/>
        <v>0</v>
      </c>
      <c r="BD118" s="11">
        <f t="shared" si="120"/>
        <v>0</v>
      </c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>
        <f>ROUND(SUMIF(AA105:AA116,"=56661434",FQ105:FQ116),2)</f>
        <v>0</v>
      </c>
      <c r="BY118" s="11">
        <f>ROUND(SUMIF(AA105:AA116,"=56661434",FR105:FR116),2)</f>
        <v>85856.92</v>
      </c>
      <c r="BZ118" s="11">
        <f>ROUND(SUMIF(AA105:AA116,"=56661434",GL105:GL116),2)</f>
        <v>0</v>
      </c>
      <c r="CA118" s="11">
        <f>ROUND(SUMIF(AA105:AA116,"=56661434",GM105:GM116),2)</f>
        <v>88121.75</v>
      </c>
      <c r="CB118" s="11">
        <f>ROUND(SUMIF(AA105:AA116,"=56661434",GN105:GN116),2)</f>
        <v>2264.83</v>
      </c>
      <c r="CC118" s="11">
        <f>ROUND(SUMIF(AA105:AA116,"=56661434",GO105:GO116),2)</f>
        <v>0</v>
      </c>
      <c r="CD118" s="11">
        <f>ROUND(SUMIF(AA105:AA116,"=56661434",GP105:GP116),2)</f>
        <v>0</v>
      </c>
      <c r="CE118" s="11">
        <f>AC118-BX118</f>
        <v>86221.2</v>
      </c>
      <c r="CF118" s="11">
        <f>AC118-BY118</f>
        <v>364.27999999999884</v>
      </c>
      <c r="CG118" s="11">
        <f>BX118-BZ118</f>
        <v>0</v>
      </c>
      <c r="CH118" s="11">
        <f>AC118-BX118-BY118+BZ118</f>
        <v>364.27999999999884</v>
      </c>
      <c r="CI118" s="11">
        <f>BY118-BZ118</f>
        <v>85856.92</v>
      </c>
      <c r="CJ118" s="11">
        <f>ROUND(SUMIF(AA105:AA116,"=56661434",GX105:GX116),2)</f>
        <v>0</v>
      </c>
      <c r="CK118" s="11">
        <f>ROUND(SUMIF(AA105:AA116,"=56661434",GY105:GY116),2)</f>
        <v>0</v>
      </c>
      <c r="CL118" s="11">
        <f>ROUND(SUMIF(AA105:AA116,"=56661434",GZ105:GZ116),2)</f>
        <v>0</v>
      </c>
      <c r="CM118" s="11">
        <f>ROUND(SUMIF(AA105:AA116,"=56661434",HD105:HD116),2)</f>
        <v>0</v>
      </c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2">
        <f t="shared" ref="DG118:DL118" si="121">ROUND(DT118,2)</f>
        <v>691574.7</v>
      </c>
      <c r="DH118" s="12">
        <f t="shared" si="121"/>
        <v>652847.48</v>
      </c>
      <c r="DI118" s="12">
        <f t="shared" si="121"/>
        <v>1721.61</v>
      </c>
      <c r="DJ118" s="12">
        <f t="shared" si="121"/>
        <v>503.77</v>
      </c>
      <c r="DK118" s="12">
        <f t="shared" si="121"/>
        <v>37005.61</v>
      </c>
      <c r="DL118" s="12">
        <f t="shared" si="121"/>
        <v>0</v>
      </c>
      <c r="DM118" s="12">
        <f>DZ118</f>
        <v>51.299033939999994</v>
      </c>
      <c r="DN118" s="12">
        <f>EA118</f>
        <v>0</v>
      </c>
      <c r="DO118" s="12">
        <f>ROUND(EB118,2)</f>
        <v>0</v>
      </c>
      <c r="DP118" s="12">
        <f>ROUND(EC118,2)</f>
        <v>40885.22</v>
      </c>
      <c r="DQ118" s="12">
        <f>ROUND(ED118,2)</f>
        <v>22880.720000000001</v>
      </c>
      <c r="DR118" s="12"/>
      <c r="DS118" s="12"/>
      <c r="DT118" s="12">
        <f>ROUND(SUMIF(AA105:AA116,"=56661436",O105:O116),2)</f>
        <v>691574.7</v>
      </c>
      <c r="DU118" s="12">
        <f>ROUND(SUMIF(AA105:AA116,"=56661436",P105:P116),2)</f>
        <v>652847.48</v>
      </c>
      <c r="DV118" s="12">
        <f>ROUND(SUMIF(AA105:AA116,"=56661436",Q105:Q116),2)</f>
        <v>1721.61</v>
      </c>
      <c r="DW118" s="12">
        <f>ROUND(SUMIF(AA105:AA116,"=56661436",R105:R116),2)</f>
        <v>503.77</v>
      </c>
      <c r="DX118" s="12">
        <f>ROUND(SUMIF(AA105:AA116,"=56661436",S105:S116),2)</f>
        <v>37005.61</v>
      </c>
      <c r="DY118" s="12">
        <f>ROUND(SUMIF(AA105:AA116,"=56661436",T105:T116),2)</f>
        <v>0</v>
      </c>
      <c r="DZ118" s="12">
        <f>SUMIF(AA105:AA116,"=56661436",U105:U116)</f>
        <v>51.299033939999994</v>
      </c>
      <c r="EA118" s="12">
        <f>SUMIF(AA105:AA116,"=56661436",V105:V116)</f>
        <v>0</v>
      </c>
      <c r="EB118" s="12">
        <f>ROUND(SUMIF(AA105:AA116,"=56661436",W105:W116),2)</f>
        <v>0</v>
      </c>
      <c r="EC118" s="12">
        <f>ROUND(SUMIF(AA105:AA116,"=56661436",X105:X116),2)</f>
        <v>40885.22</v>
      </c>
      <c r="ED118" s="12">
        <f>ROUND(SUMIF(AA105:AA116,"=56661436",Y105:Y116),2)</f>
        <v>22880.720000000001</v>
      </c>
      <c r="EE118" s="12"/>
      <c r="EF118" s="12"/>
      <c r="EG118" s="12">
        <f t="shared" ref="EG118:EV118" si="122">ROUND(FP118,2)</f>
        <v>0</v>
      </c>
      <c r="EH118" s="12">
        <f t="shared" si="122"/>
        <v>649936.88</v>
      </c>
      <c r="EI118" s="12">
        <f t="shared" si="122"/>
        <v>0</v>
      </c>
      <c r="EJ118" s="12">
        <f t="shared" si="122"/>
        <v>755340.64</v>
      </c>
      <c r="EK118" s="12">
        <f t="shared" si="122"/>
        <v>105403.76</v>
      </c>
      <c r="EL118" s="12">
        <f t="shared" si="122"/>
        <v>0</v>
      </c>
      <c r="EM118" s="12">
        <f t="shared" si="122"/>
        <v>0</v>
      </c>
      <c r="EN118" s="12">
        <f t="shared" si="122"/>
        <v>652847.48</v>
      </c>
      <c r="EO118" s="12">
        <f t="shared" si="122"/>
        <v>2910.6</v>
      </c>
      <c r="EP118" s="12">
        <f t="shared" si="122"/>
        <v>0</v>
      </c>
      <c r="EQ118" s="12">
        <f t="shared" si="122"/>
        <v>2910.6</v>
      </c>
      <c r="ER118" s="12">
        <f t="shared" si="122"/>
        <v>649936.88</v>
      </c>
      <c r="ES118" s="12">
        <f t="shared" si="122"/>
        <v>0</v>
      </c>
      <c r="ET118" s="12">
        <f t="shared" si="122"/>
        <v>0</v>
      </c>
      <c r="EU118" s="12">
        <f t="shared" si="122"/>
        <v>0</v>
      </c>
      <c r="EV118" s="12">
        <f t="shared" si="122"/>
        <v>0</v>
      </c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>
        <f>ROUND(SUMIF(AA105:AA116,"=56661436",FQ105:FQ116),2)</f>
        <v>0</v>
      </c>
      <c r="FQ118" s="12">
        <f>ROUND(SUMIF(AA105:AA116,"=56661436",FR105:FR116),2)</f>
        <v>649936.88</v>
      </c>
      <c r="FR118" s="12">
        <f>ROUND(SUMIF(AA105:AA116,"=56661436",GL105:GL116),2)</f>
        <v>0</v>
      </c>
      <c r="FS118" s="12">
        <f>ROUND(SUMIF(AA105:AA116,"=56661436",GM105:GM116),2)</f>
        <v>755340.64</v>
      </c>
      <c r="FT118" s="12">
        <f>ROUND(SUMIF(AA105:AA116,"=56661436",GN105:GN116),2)</f>
        <v>105403.76</v>
      </c>
      <c r="FU118" s="12">
        <f>ROUND(SUMIF(AA105:AA116,"=56661436",GO105:GO116),2)</f>
        <v>0</v>
      </c>
      <c r="FV118" s="12">
        <f>ROUND(SUMIF(AA105:AA116,"=56661436",GP105:GP116),2)</f>
        <v>0</v>
      </c>
      <c r="FW118" s="12">
        <f>DU118-FP118</f>
        <v>652847.48</v>
      </c>
      <c r="FX118" s="12">
        <f>DU118-FQ118</f>
        <v>2910.5999999999767</v>
      </c>
      <c r="FY118" s="12">
        <f>FP118-FR118</f>
        <v>0</v>
      </c>
      <c r="FZ118" s="12">
        <f>DU118-FP118-FQ118+FR118</f>
        <v>2910.5999999999767</v>
      </c>
      <c r="GA118" s="12">
        <f>FQ118-FR118</f>
        <v>649936.88</v>
      </c>
      <c r="GB118" s="12">
        <f>ROUND(SUMIF(AA105:AA116,"=56661436",GX105:GX116),2)</f>
        <v>0</v>
      </c>
      <c r="GC118" s="12">
        <f>ROUND(SUMIF(AA105:AA116,"=56661436",GY105:GY116),2)</f>
        <v>0</v>
      </c>
      <c r="GD118" s="12">
        <f>ROUND(SUMIF(AA105:AA116,"=56661436",GZ105:GZ116),2)</f>
        <v>0</v>
      </c>
      <c r="GE118" s="12">
        <f>ROUND(SUMIF(AA105:AA116,"=56661436",HD105:HD116),2)</f>
        <v>0</v>
      </c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>
        <v>0</v>
      </c>
    </row>
    <row r="120" spans="1:255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201</v>
      </c>
      <c r="F120" s="13">
        <f>ROUND(Source!O118,O120)</f>
        <v>86990.14</v>
      </c>
      <c r="G120" s="13" t="s">
        <v>112</v>
      </c>
      <c r="H120" s="13" t="s">
        <v>113</v>
      </c>
      <c r="I120" s="13"/>
      <c r="J120" s="13"/>
      <c r="K120" s="13">
        <v>201</v>
      </c>
      <c r="L120" s="13">
        <v>1</v>
      </c>
      <c r="M120" s="13">
        <v>3</v>
      </c>
      <c r="N120" s="13" t="s">
        <v>3</v>
      </c>
      <c r="O120" s="13">
        <v>2</v>
      </c>
      <c r="P120" s="13">
        <f>ROUND(Source!DG118,O120)</f>
        <v>691574.7</v>
      </c>
      <c r="Q120" s="13"/>
      <c r="R120" s="13"/>
      <c r="S120" s="13"/>
      <c r="T120" s="13"/>
      <c r="U120" s="13"/>
      <c r="V120" s="13"/>
      <c r="W120" s="13">
        <v>86990.14</v>
      </c>
      <c r="X120" s="13">
        <v>1</v>
      </c>
      <c r="Y120" s="13">
        <v>86990.14</v>
      </c>
      <c r="Z120" s="13">
        <v>691574.7</v>
      </c>
      <c r="AA120" s="13">
        <v>1</v>
      </c>
      <c r="AB120" s="13">
        <v>691574.7</v>
      </c>
    </row>
    <row r="121" spans="1:255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202</v>
      </c>
      <c r="F121" s="13">
        <f>ROUND(Source!P118,O121)</f>
        <v>86221.2</v>
      </c>
      <c r="G121" s="13" t="s">
        <v>114</v>
      </c>
      <c r="H121" s="13" t="s">
        <v>115</v>
      </c>
      <c r="I121" s="13"/>
      <c r="J121" s="13"/>
      <c r="K121" s="13">
        <v>202</v>
      </c>
      <c r="L121" s="13">
        <v>2</v>
      </c>
      <c r="M121" s="13">
        <v>3</v>
      </c>
      <c r="N121" s="13" t="s">
        <v>3</v>
      </c>
      <c r="O121" s="13">
        <v>2</v>
      </c>
      <c r="P121" s="13">
        <f>ROUND(Source!DH118,O121)</f>
        <v>652847.48</v>
      </c>
      <c r="Q121" s="13"/>
      <c r="R121" s="13"/>
      <c r="S121" s="13"/>
      <c r="T121" s="13"/>
      <c r="U121" s="13"/>
      <c r="V121" s="13"/>
      <c r="W121" s="13">
        <v>86221.2</v>
      </c>
      <c r="X121" s="13">
        <v>1</v>
      </c>
      <c r="Y121" s="13">
        <v>86221.2</v>
      </c>
      <c r="Z121" s="13">
        <v>652847.48</v>
      </c>
      <c r="AA121" s="13">
        <v>1</v>
      </c>
      <c r="AB121" s="13">
        <v>652847.48</v>
      </c>
    </row>
    <row r="122" spans="1:255" x14ac:dyDescent="0.2">
      <c r="A122" s="13">
        <v>50</v>
      </c>
      <c r="B122" s="13">
        <v>0</v>
      </c>
      <c r="C122" s="13">
        <v>0</v>
      </c>
      <c r="D122" s="13">
        <v>1</v>
      </c>
      <c r="E122" s="13">
        <v>222</v>
      </c>
      <c r="F122" s="13">
        <f>ROUND(Source!AO118,O122)</f>
        <v>0</v>
      </c>
      <c r="G122" s="13" t="s">
        <v>116</v>
      </c>
      <c r="H122" s="13" t="s">
        <v>117</v>
      </c>
      <c r="I122" s="13"/>
      <c r="J122" s="13"/>
      <c r="K122" s="13">
        <v>222</v>
      </c>
      <c r="L122" s="13">
        <v>3</v>
      </c>
      <c r="M122" s="13">
        <v>3</v>
      </c>
      <c r="N122" s="13" t="s">
        <v>3</v>
      </c>
      <c r="O122" s="13">
        <v>2</v>
      </c>
      <c r="P122" s="13">
        <f>ROUND(Source!EG118,O122)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255" x14ac:dyDescent="0.2">
      <c r="A123" s="13">
        <v>50</v>
      </c>
      <c r="B123" s="13">
        <v>0</v>
      </c>
      <c r="C123" s="13">
        <v>0</v>
      </c>
      <c r="D123" s="13">
        <v>1</v>
      </c>
      <c r="E123" s="13">
        <v>225</v>
      </c>
      <c r="F123" s="13">
        <f>ROUND(Source!AV118,O123)</f>
        <v>86221.2</v>
      </c>
      <c r="G123" s="13" t="s">
        <v>118</v>
      </c>
      <c r="H123" s="13" t="s">
        <v>119</v>
      </c>
      <c r="I123" s="13"/>
      <c r="J123" s="13"/>
      <c r="K123" s="13">
        <v>225</v>
      </c>
      <c r="L123" s="13">
        <v>4</v>
      </c>
      <c r="M123" s="13">
        <v>3</v>
      </c>
      <c r="N123" s="13" t="s">
        <v>3</v>
      </c>
      <c r="O123" s="13">
        <v>2</v>
      </c>
      <c r="P123" s="13">
        <f>ROUND(Source!EN118,O123)</f>
        <v>652847.48</v>
      </c>
      <c r="Q123" s="13"/>
      <c r="R123" s="13"/>
      <c r="S123" s="13"/>
      <c r="T123" s="13"/>
      <c r="U123" s="13"/>
      <c r="V123" s="13"/>
      <c r="W123" s="13">
        <v>86221.2</v>
      </c>
      <c r="X123" s="13">
        <v>1</v>
      </c>
      <c r="Y123" s="13">
        <v>86221.2</v>
      </c>
      <c r="Z123" s="13">
        <v>652847.48</v>
      </c>
      <c r="AA123" s="13">
        <v>1</v>
      </c>
      <c r="AB123" s="13">
        <v>652847.48</v>
      </c>
    </row>
    <row r="124" spans="1:255" x14ac:dyDescent="0.2">
      <c r="A124" s="13">
        <v>50</v>
      </c>
      <c r="B124" s="13">
        <v>0</v>
      </c>
      <c r="C124" s="13">
        <v>0</v>
      </c>
      <c r="D124" s="13">
        <v>1</v>
      </c>
      <c r="E124" s="13">
        <v>226</v>
      </c>
      <c r="F124" s="13">
        <f>ROUND(Source!AW118,O124)</f>
        <v>364.28</v>
      </c>
      <c r="G124" s="13" t="s">
        <v>120</v>
      </c>
      <c r="H124" s="13" t="s">
        <v>121</v>
      </c>
      <c r="I124" s="13"/>
      <c r="J124" s="13"/>
      <c r="K124" s="13">
        <v>226</v>
      </c>
      <c r="L124" s="13">
        <v>5</v>
      </c>
      <c r="M124" s="13">
        <v>3</v>
      </c>
      <c r="N124" s="13" t="s">
        <v>3</v>
      </c>
      <c r="O124" s="13">
        <v>2</v>
      </c>
      <c r="P124" s="13">
        <f>ROUND(Source!EO118,O124)</f>
        <v>2910.6</v>
      </c>
      <c r="Q124" s="13"/>
      <c r="R124" s="13"/>
      <c r="S124" s="13"/>
      <c r="T124" s="13"/>
      <c r="U124" s="13"/>
      <c r="V124" s="13"/>
      <c r="W124" s="13">
        <v>364.28</v>
      </c>
      <c r="X124" s="13">
        <v>1</v>
      </c>
      <c r="Y124" s="13">
        <v>364.28</v>
      </c>
      <c r="Z124" s="13">
        <v>2910.6</v>
      </c>
      <c r="AA124" s="13">
        <v>1</v>
      </c>
      <c r="AB124" s="13">
        <v>2910.6</v>
      </c>
    </row>
    <row r="125" spans="1:255" x14ac:dyDescent="0.2">
      <c r="A125" s="13">
        <v>50</v>
      </c>
      <c r="B125" s="13">
        <v>0</v>
      </c>
      <c r="C125" s="13">
        <v>0</v>
      </c>
      <c r="D125" s="13">
        <v>1</v>
      </c>
      <c r="E125" s="13">
        <v>227</v>
      </c>
      <c r="F125" s="13">
        <f>ROUND(Source!AX118,O125)</f>
        <v>0</v>
      </c>
      <c r="G125" s="13" t="s">
        <v>122</v>
      </c>
      <c r="H125" s="13" t="s">
        <v>123</v>
      </c>
      <c r="I125" s="13"/>
      <c r="J125" s="13"/>
      <c r="K125" s="13">
        <v>227</v>
      </c>
      <c r="L125" s="13">
        <v>6</v>
      </c>
      <c r="M125" s="13">
        <v>3</v>
      </c>
      <c r="N125" s="13" t="s">
        <v>3</v>
      </c>
      <c r="O125" s="13">
        <v>2</v>
      </c>
      <c r="P125" s="13">
        <f>ROUND(Source!EP118,O125)</f>
        <v>0</v>
      </c>
      <c r="Q125" s="13"/>
      <c r="R125" s="13"/>
      <c r="S125" s="13"/>
      <c r="T125" s="13"/>
      <c r="U125" s="13"/>
      <c r="V125" s="13"/>
      <c r="W125" s="13">
        <v>0</v>
      </c>
      <c r="X125" s="13">
        <v>1</v>
      </c>
      <c r="Y125" s="13">
        <v>0</v>
      </c>
      <c r="Z125" s="13">
        <v>0</v>
      </c>
      <c r="AA125" s="13">
        <v>1</v>
      </c>
      <c r="AB125" s="13">
        <v>0</v>
      </c>
    </row>
    <row r="126" spans="1:255" x14ac:dyDescent="0.2">
      <c r="A126" s="13">
        <v>50</v>
      </c>
      <c r="B126" s="13">
        <v>0</v>
      </c>
      <c r="C126" s="13">
        <v>0</v>
      </c>
      <c r="D126" s="13">
        <v>1</v>
      </c>
      <c r="E126" s="13">
        <v>228</v>
      </c>
      <c r="F126" s="13">
        <f>ROUND(Source!AY118,O126)</f>
        <v>364.28</v>
      </c>
      <c r="G126" s="13" t="s">
        <v>124</v>
      </c>
      <c r="H126" s="13" t="s">
        <v>125</v>
      </c>
      <c r="I126" s="13"/>
      <c r="J126" s="13"/>
      <c r="K126" s="13">
        <v>228</v>
      </c>
      <c r="L126" s="13">
        <v>7</v>
      </c>
      <c r="M126" s="13">
        <v>3</v>
      </c>
      <c r="N126" s="13" t="s">
        <v>3</v>
      </c>
      <c r="O126" s="13">
        <v>2</v>
      </c>
      <c r="P126" s="13">
        <f>ROUND(Source!EQ118,O126)</f>
        <v>2910.6</v>
      </c>
      <c r="Q126" s="13"/>
      <c r="R126" s="13"/>
      <c r="S126" s="13"/>
      <c r="T126" s="13"/>
      <c r="U126" s="13"/>
      <c r="V126" s="13"/>
      <c r="W126" s="13">
        <v>364.28</v>
      </c>
      <c r="X126" s="13">
        <v>1</v>
      </c>
      <c r="Y126" s="13">
        <v>364.28</v>
      </c>
      <c r="Z126" s="13">
        <v>2910.6</v>
      </c>
      <c r="AA126" s="13">
        <v>1</v>
      </c>
      <c r="AB126" s="13">
        <v>2910.6</v>
      </c>
    </row>
    <row r="127" spans="1:255" x14ac:dyDescent="0.2">
      <c r="A127" s="13">
        <v>50</v>
      </c>
      <c r="B127" s="13">
        <v>0</v>
      </c>
      <c r="C127" s="13">
        <v>0</v>
      </c>
      <c r="D127" s="13">
        <v>1</v>
      </c>
      <c r="E127" s="13">
        <v>216</v>
      </c>
      <c r="F127" s="13">
        <f>ROUND(Source!AP118,O127)</f>
        <v>85856.92</v>
      </c>
      <c r="G127" s="13" t="s">
        <v>126</v>
      </c>
      <c r="H127" s="13" t="s">
        <v>127</v>
      </c>
      <c r="I127" s="13"/>
      <c r="J127" s="13"/>
      <c r="K127" s="13">
        <v>216</v>
      </c>
      <c r="L127" s="13">
        <v>8</v>
      </c>
      <c r="M127" s="13">
        <v>3</v>
      </c>
      <c r="N127" s="13" t="s">
        <v>3</v>
      </c>
      <c r="O127" s="13">
        <v>2</v>
      </c>
      <c r="P127" s="13">
        <f>ROUND(Source!EH118,O127)</f>
        <v>649936.88</v>
      </c>
      <c r="Q127" s="13"/>
      <c r="R127" s="13"/>
      <c r="S127" s="13"/>
      <c r="T127" s="13"/>
      <c r="U127" s="13"/>
      <c r="V127" s="13"/>
      <c r="W127" s="13">
        <v>85856.92</v>
      </c>
      <c r="X127" s="13">
        <v>1</v>
      </c>
      <c r="Y127" s="13">
        <v>85856.92</v>
      </c>
      <c r="Z127" s="13">
        <v>649936.88</v>
      </c>
      <c r="AA127" s="13">
        <v>1</v>
      </c>
      <c r="AB127" s="13">
        <v>649936.88</v>
      </c>
    </row>
    <row r="128" spans="1:255" x14ac:dyDescent="0.2">
      <c r="A128" s="13">
        <v>50</v>
      </c>
      <c r="B128" s="13">
        <v>0</v>
      </c>
      <c r="C128" s="13">
        <v>0</v>
      </c>
      <c r="D128" s="13">
        <v>1</v>
      </c>
      <c r="E128" s="13">
        <v>223</v>
      </c>
      <c r="F128" s="13">
        <f>ROUND(Source!AQ118,O128)</f>
        <v>0</v>
      </c>
      <c r="G128" s="13" t="s">
        <v>128</v>
      </c>
      <c r="H128" s="13" t="s">
        <v>129</v>
      </c>
      <c r="I128" s="13"/>
      <c r="J128" s="13"/>
      <c r="K128" s="13">
        <v>223</v>
      </c>
      <c r="L128" s="13">
        <v>9</v>
      </c>
      <c r="M128" s="13">
        <v>3</v>
      </c>
      <c r="N128" s="13" t="s">
        <v>3</v>
      </c>
      <c r="O128" s="13">
        <v>2</v>
      </c>
      <c r="P128" s="13">
        <f>ROUND(Source!EI118,O128)</f>
        <v>0</v>
      </c>
      <c r="Q128" s="13"/>
      <c r="R128" s="13"/>
      <c r="S128" s="13"/>
      <c r="T128" s="13"/>
      <c r="U128" s="13"/>
      <c r="V128" s="13"/>
      <c r="W128" s="13">
        <v>0</v>
      </c>
      <c r="X128" s="13">
        <v>1</v>
      </c>
      <c r="Y128" s="13">
        <v>0</v>
      </c>
      <c r="Z128" s="13">
        <v>0</v>
      </c>
      <c r="AA128" s="13">
        <v>1</v>
      </c>
      <c r="AB128" s="13">
        <v>0</v>
      </c>
    </row>
    <row r="129" spans="1:28" x14ac:dyDescent="0.2">
      <c r="A129" s="13">
        <v>50</v>
      </c>
      <c r="B129" s="13">
        <v>0</v>
      </c>
      <c r="C129" s="13">
        <v>0</v>
      </c>
      <c r="D129" s="13">
        <v>1</v>
      </c>
      <c r="E129" s="13">
        <v>229</v>
      </c>
      <c r="F129" s="13">
        <f>ROUND(Source!AZ118,O129)</f>
        <v>85856.92</v>
      </c>
      <c r="G129" s="13" t="s">
        <v>130</v>
      </c>
      <c r="H129" s="13" t="s">
        <v>131</v>
      </c>
      <c r="I129" s="13"/>
      <c r="J129" s="13"/>
      <c r="K129" s="13">
        <v>229</v>
      </c>
      <c r="L129" s="13">
        <v>10</v>
      </c>
      <c r="M129" s="13">
        <v>3</v>
      </c>
      <c r="N129" s="13" t="s">
        <v>3</v>
      </c>
      <c r="O129" s="13">
        <v>2</v>
      </c>
      <c r="P129" s="13">
        <f>ROUND(Source!ER118,O129)</f>
        <v>649936.88</v>
      </c>
      <c r="Q129" s="13"/>
      <c r="R129" s="13"/>
      <c r="S129" s="13"/>
      <c r="T129" s="13"/>
      <c r="U129" s="13"/>
      <c r="V129" s="13"/>
      <c r="W129" s="13">
        <v>85856.92</v>
      </c>
      <c r="X129" s="13">
        <v>1</v>
      </c>
      <c r="Y129" s="13">
        <v>85856.92</v>
      </c>
      <c r="Z129" s="13">
        <v>649936.88</v>
      </c>
      <c r="AA129" s="13">
        <v>1</v>
      </c>
      <c r="AB129" s="13">
        <v>649936.88</v>
      </c>
    </row>
    <row r="130" spans="1:28" x14ac:dyDescent="0.2">
      <c r="A130" s="13">
        <v>50</v>
      </c>
      <c r="B130" s="13">
        <v>0</v>
      </c>
      <c r="C130" s="13">
        <v>0</v>
      </c>
      <c r="D130" s="13">
        <v>1</v>
      </c>
      <c r="E130" s="13">
        <v>203</v>
      </c>
      <c r="F130" s="13">
        <f>ROUND(Source!Q118,O130)</f>
        <v>112.23</v>
      </c>
      <c r="G130" s="13" t="s">
        <v>132</v>
      </c>
      <c r="H130" s="13" t="s">
        <v>133</v>
      </c>
      <c r="I130" s="13"/>
      <c r="J130" s="13"/>
      <c r="K130" s="13">
        <v>203</v>
      </c>
      <c r="L130" s="13">
        <v>11</v>
      </c>
      <c r="M130" s="13">
        <v>3</v>
      </c>
      <c r="N130" s="13" t="s">
        <v>3</v>
      </c>
      <c r="O130" s="13">
        <v>2</v>
      </c>
      <c r="P130" s="13">
        <f>ROUND(Source!DI118,O130)</f>
        <v>1721.61</v>
      </c>
      <c r="Q130" s="13"/>
      <c r="R130" s="13"/>
      <c r="S130" s="13"/>
      <c r="T130" s="13"/>
      <c r="U130" s="13"/>
      <c r="V130" s="13"/>
      <c r="W130" s="13">
        <v>112.23</v>
      </c>
      <c r="X130" s="13">
        <v>1</v>
      </c>
      <c r="Y130" s="13">
        <v>112.23</v>
      </c>
      <c r="Z130" s="13">
        <v>1721.61</v>
      </c>
      <c r="AA130" s="13">
        <v>1</v>
      </c>
      <c r="AB130" s="13">
        <v>1721.61</v>
      </c>
    </row>
    <row r="131" spans="1:28" x14ac:dyDescent="0.2">
      <c r="A131" s="13">
        <v>50</v>
      </c>
      <c r="B131" s="13">
        <v>0</v>
      </c>
      <c r="C131" s="13">
        <v>0</v>
      </c>
      <c r="D131" s="13">
        <v>1</v>
      </c>
      <c r="E131" s="13">
        <v>231</v>
      </c>
      <c r="F131" s="13">
        <f>ROUND(Source!BB118,O131)</f>
        <v>0</v>
      </c>
      <c r="G131" s="13" t="s">
        <v>134</v>
      </c>
      <c r="H131" s="13" t="s">
        <v>135</v>
      </c>
      <c r="I131" s="13"/>
      <c r="J131" s="13"/>
      <c r="K131" s="13">
        <v>231</v>
      </c>
      <c r="L131" s="13">
        <v>12</v>
      </c>
      <c r="M131" s="13">
        <v>3</v>
      </c>
      <c r="N131" s="13" t="s">
        <v>3</v>
      </c>
      <c r="O131" s="13">
        <v>2</v>
      </c>
      <c r="P131" s="13">
        <f>ROUND(Source!ET118,O131)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x14ac:dyDescent="0.2">
      <c r="A132" s="13">
        <v>50</v>
      </c>
      <c r="B132" s="13">
        <v>0</v>
      </c>
      <c r="C132" s="13">
        <v>0</v>
      </c>
      <c r="D132" s="13">
        <v>1</v>
      </c>
      <c r="E132" s="13">
        <v>204</v>
      </c>
      <c r="F132" s="13">
        <f>ROUND(Source!R118,O132)</f>
        <v>8.94</v>
      </c>
      <c r="G132" s="13" t="s">
        <v>136</v>
      </c>
      <c r="H132" s="13" t="s">
        <v>137</v>
      </c>
      <c r="I132" s="13"/>
      <c r="J132" s="13"/>
      <c r="K132" s="13">
        <v>204</v>
      </c>
      <c r="L132" s="13">
        <v>13</v>
      </c>
      <c r="M132" s="13">
        <v>3</v>
      </c>
      <c r="N132" s="13" t="s">
        <v>3</v>
      </c>
      <c r="O132" s="13">
        <v>2</v>
      </c>
      <c r="P132" s="13">
        <f>ROUND(Source!DJ118,O132)</f>
        <v>503.77</v>
      </c>
      <c r="Q132" s="13"/>
      <c r="R132" s="13"/>
      <c r="S132" s="13"/>
      <c r="T132" s="13"/>
      <c r="U132" s="13"/>
      <c r="V132" s="13"/>
      <c r="W132" s="13">
        <v>8.94</v>
      </c>
      <c r="X132" s="13">
        <v>1</v>
      </c>
      <c r="Y132" s="13">
        <v>8.94</v>
      </c>
      <c r="Z132" s="13">
        <v>503.77</v>
      </c>
      <c r="AA132" s="13">
        <v>1</v>
      </c>
      <c r="AB132" s="13">
        <v>503.77</v>
      </c>
    </row>
    <row r="133" spans="1:28" x14ac:dyDescent="0.2">
      <c r="A133" s="13">
        <v>50</v>
      </c>
      <c r="B133" s="13">
        <v>0</v>
      </c>
      <c r="C133" s="13">
        <v>0</v>
      </c>
      <c r="D133" s="13">
        <v>1</v>
      </c>
      <c r="E133" s="13">
        <v>205</v>
      </c>
      <c r="F133" s="13">
        <f>ROUND(Source!S118,O133)</f>
        <v>656.71</v>
      </c>
      <c r="G133" s="13" t="s">
        <v>138</v>
      </c>
      <c r="H133" s="13" t="s">
        <v>139</v>
      </c>
      <c r="I133" s="13"/>
      <c r="J133" s="13"/>
      <c r="K133" s="13">
        <v>205</v>
      </c>
      <c r="L133" s="13">
        <v>14</v>
      </c>
      <c r="M133" s="13">
        <v>3</v>
      </c>
      <c r="N133" s="13" t="s">
        <v>3</v>
      </c>
      <c r="O133" s="13">
        <v>2</v>
      </c>
      <c r="P133" s="13">
        <f>ROUND(Source!DK118,O133)</f>
        <v>37005.61</v>
      </c>
      <c r="Q133" s="13"/>
      <c r="R133" s="13"/>
      <c r="S133" s="13"/>
      <c r="T133" s="13"/>
      <c r="U133" s="13"/>
      <c r="V133" s="13"/>
      <c r="W133" s="13">
        <v>656.71</v>
      </c>
      <c r="X133" s="13">
        <v>1</v>
      </c>
      <c r="Y133" s="13">
        <v>656.71</v>
      </c>
      <c r="Z133" s="13">
        <v>37005.61</v>
      </c>
      <c r="AA133" s="13">
        <v>1</v>
      </c>
      <c r="AB133" s="13">
        <v>37005.61</v>
      </c>
    </row>
    <row r="134" spans="1:28" x14ac:dyDescent="0.2">
      <c r="A134" s="13">
        <v>50</v>
      </c>
      <c r="B134" s="13">
        <v>0</v>
      </c>
      <c r="C134" s="13">
        <v>0</v>
      </c>
      <c r="D134" s="13">
        <v>1</v>
      </c>
      <c r="E134" s="13">
        <v>232</v>
      </c>
      <c r="F134" s="13">
        <f>ROUND(Source!BC118,O134)</f>
        <v>0</v>
      </c>
      <c r="G134" s="13" t="s">
        <v>140</v>
      </c>
      <c r="H134" s="13" t="s">
        <v>141</v>
      </c>
      <c r="I134" s="13"/>
      <c r="J134" s="13"/>
      <c r="K134" s="13">
        <v>232</v>
      </c>
      <c r="L134" s="13">
        <v>15</v>
      </c>
      <c r="M134" s="13">
        <v>3</v>
      </c>
      <c r="N134" s="13" t="s">
        <v>3</v>
      </c>
      <c r="O134" s="13">
        <v>2</v>
      </c>
      <c r="P134" s="13">
        <f>ROUND(Source!EU118,O134)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x14ac:dyDescent="0.2">
      <c r="A135" s="13">
        <v>50</v>
      </c>
      <c r="B135" s="13">
        <v>0</v>
      </c>
      <c r="C135" s="13">
        <v>0</v>
      </c>
      <c r="D135" s="13">
        <v>1</v>
      </c>
      <c r="E135" s="13">
        <v>214</v>
      </c>
      <c r="F135" s="13">
        <f>ROUND(Source!AS118,O135)</f>
        <v>2264.83</v>
      </c>
      <c r="G135" s="13" t="s">
        <v>142</v>
      </c>
      <c r="H135" s="13" t="s">
        <v>143</v>
      </c>
      <c r="I135" s="13"/>
      <c r="J135" s="13"/>
      <c r="K135" s="13">
        <v>214</v>
      </c>
      <c r="L135" s="13">
        <v>16</v>
      </c>
      <c r="M135" s="13">
        <v>3</v>
      </c>
      <c r="N135" s="13" t="s">
        <v>3</v>
      </c>
      <c r="O135" s="13">
        <v>2</v>
      </c>
      <c r="P135" s="13">
        <f>ROUND(Source!EK118,O135)</f>
        <v>105403.76</v>
      </c>
      <c r="Q135" s="13"/>
      <c r="R135" s="13"/>
      <c r="S135" s="13"/>
      <c r="T135" s="13"/>
      <c r="U135" s="13"/>
      <c r="V135" s="13"/>
      <c r="W135" s="13">
        <v>2264.83</v>
      </c>
      <c r="X135" s="13">
        <v>1</v>
      </c>
      <c r="Y135" s="13">
        <v>2264.83</v>
      </c>
      <c r="Z135" s="13">
        <v>105403.76</v>
      </c>
      <c r="AA135" s="13">
        <v>1</v>
      </c>
      <c r="AB135" s="13">
        <v>105403.76</v>
      </c>
    </row>
    <row r="136" spans="1:28" x14ac:dyDescent="0.2">
      <c r="A136" s="13">
        <v>50</v>
      </c>
      <c r="B136" s="13">
        <v>0</v>
      </c>
      <c r="C136" s="13">
        <v>0</v>
      </c>
      <c r="D136" s="13">
        <v>1</v>
      </c>
      <c r="E136" s="13">
        <v>215</v>
      </c>
      <c r="F136" s="13">
        <f>ROUND(Source!AT118,O136)</f>
        <v>0</v>
      </c>
      <c r="G136" s="13" t="s">
        <v>144</v>
      </c>
      <c r="H136" s="13" t="s">
        <v>145</v>
      </c>
      <c r="I136" s="13"/>
      <c r="J136" s="13"/>
      <c r="K136" s="13">
        <v>215</v>
      </c>
      <c r="L136" s="13">
        <v>17</v>
      </c>
      <c r="M136" s="13">
        <v>3</v>
      </c>
      <c r="N136" s="13" t="s">
        <v>3</v>
      </c>
      <c r="O136" s="13">
        <v>2</v>
      </c>
      <c r="P136" s="13">
        <f>ROUND(Source!EL118,O136)</f>
        <v>0</v>
      </c>
      <c r="Q136" s="13"/>
      <c r="R136" s="13"/>
      <c r="S136" s="13"/>
      <c r="T136" s="13"/>
      <c r="U136" s="13"/>
      <c r="V136" s="13"/>
      <c r="W136" s="13">
        <v>0</v>
      </c>
      <c r="X136" s="13">
        <v>1</v>
      </c>
      <c r="Y136" s="13">
        <v>0</v>
      </c>
      <c r="Z136" s="13">
        <v>0</v>
      </c>
      <c r="AA136" s="13">
        <v>1</v>
      </c>
      <c r="AB136" s="13">
        <v>0</v>
      </c>
    </row>
    <row r="137" spans="1:28" x14ac:dyDescent="0.2">
      <c r="A137" s="13">
        <v>50</v>
      </c>
      <c r="B137" s="13">
        <v>0</v>
      </c>
      <c r="C137" s="13">
        <v>0</v>
      </c>
      <c r="D137" s="13">
        <v>1</v>
      </c>
      <c r="E137" s="13">
        <v>217</v>
      </c>
      <c r="F137" s="13">
        <f>ROUND(Source!AU118,O137)</f>
        <v>0</v>
      </c>
      <c r="G137" s="13" t="s">
        <v>146</v>
      </c>
      <c r="H137" s="13" t="s">
        <v>147</v>
      </c>
      <c r="I137" s="13"/>
      <c r="J137" s="13"/>
      <c r="K137" s="13">
        <v>217</v>
      </c>
      <c r="L137" s="13">
        <v>18</v>
      </c>
      <c r="M137" s="13">
        <v>3</v>
      </c>
      <c r="N137" s="13" t="s">
        <v>3</v>
      </c>
      <c r="O137" s="13">
        <v>2</v>
      </c>
      <c r="P137" s="13">
        <f>ROUND(Source!EM118,O137)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x14ac:dyDescent="0.2">
      <c r="A138" s="13">
        <v>50</v>
      </c>
      <c r="B138" s="13">
        <v>0</v>
      </c>
      <c r="C138" s="13">
        <v>0</v>
      </c>
      <c r="D138" s="13">
        <v>1</v>
      </c>
      <c r="E138" s="13">
        <v>230</v>
      </c>
      <c r="F138" s="13">
        <f>ROUND(Source!BA118,O138)</f>
        <v>0</v>
      </c>
      <c r="G138" s="13" t="s">
        <v>148</v>
      </c>
      <c r="H138" s="13" t="s">
        <v>149</v>
      </c>
      <c r="I138" s="13"/>
      <c r="J138" s="13"/>
      <c r="K138" s="13">
        <v>230</v>
      </c>
      <c r="L138" s="13">
        <v>19</v>
      </c>
      <c r="M138" s="13">
        <v>3</v>
      </c>
      <c r="N138" s="13" t="s">
        <v>3</v>
      </c>
      <c r="O138" s="13">
        <v>2</v>
      </c>
      <c r="P138" s="13">
        <f>ROUND(Source!ES118,O138)</f>
        <v>0</v>
      </c>
      <c r="Q138" s="13"/>
      <c r="R138" s="13"/>
      <c r="S138" s="13"/>
      <c r="T138" s="13"/>
      <c r="U138" s="13"/>
      <c r="V138" s="13"/>
      <c r="W138" s="13">
        <v>0</v>
      </c>
      <c r="X138" s="13">
        <v>1</v>
      </c>
      <c r="Y138" s="13">
        <v>0</v>
      </c>
      <c r="Z138" s="13">
        <v>0</v>
      </c>
      <c r="AA138" s="13">
        <v>1</v>
      </c>
      <c r="AB138" s="13">
        <v>0</v>
      </c>
    </row>
    <row r="139" spans="1:28" x14ac:dyDescent="0.2">
      <c r="A139" s="13">
        <v>50</v>
      </c>
      <c r="B139" s="13">
        <v>0</v>
      </c>
      <c r="C139" s="13">
        <v>0</v>
      </c>
      <c r="D139" s="13">
        <v>1</v>
      </c>
      <c r="E139" s="13">
        <v>206</v>
      </c>
      <c r="F139" s="13">
        <f>ROUND(Source!T118,O139)</f>
        <v>0</v>
      </c>
      <c r="G139" s="13" t="s">
        <v>150</v>
      </c>
      <c r="H139" s="13" t="s">
        <v>151</v>
      </c>
      <c r="I139" s="13"/>
      <c r="J139" s="13"/>
      <c r="K139" s="13">
        <v>206</v>
      </c>
      <c r="L139" s="13">
        <v>20</v>
      </c>
      <c r="M139" s="13">
        <v>3</v>
      </c>
      <c r="N139" s="13" t="s">
        <v>3</v>
      </c>
      <c r="O139" s="13">
        <v>2</v>
      </c>
      <c r="P139" s="13">
        <f>ROUND(Source!DL118,O139)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x14ac:dyDescent="0.2">
      <c r="A140" s="13">
        <v>50</v>
      </c>
      <c r="B140" s="13">
        <v>0</v>
      </c>
      <c r="C140" s="13">
        <v>0</v>
      </c>
      <c r="D140" s="13">
        <v>1</v>
      </c>
      <c r="E140" s="13">
        <v>207</v>
      </c>
      <c r="F140" s="13">
        <f>Source!U118</f>
        <v>51.299033939999994</v>
      </c>
      <c r="G140" s="13" t="s">
        <v>152</v>
      </c>
      <c r="H140" s="13" t="s">
        <v>153</v>
      </c>
      <c r="I140" s="13"/>
      <c r="J140" s="13"/>
      <c r="K140" s="13">
        <v>207</v>
      </c>
      <c r="L140" s="13">
        <v>21</v>
      </c>
      <c r="M140" s="13">
        <v>3</v>
      </c>
      <c r="N140" s="13" t="s">
        <v>3</v>
      </c>
      <c r="O140" s="13">
        <v>-1</v>
      </c>
      <c r="P140" s="13">
        <f>Source!DM118</f>
        <v>51.299033939999994</v>
      </c>
      <c r="Q140" s="13"/>
      <c r="R140" s="13"/>
      <c r="S140" s="13"/>
      <c r="T140" s="13"/>
      <c r="U140" s="13"/>
      <c r="V140" s="13"/>
      <c r="W140" s="13">
        <v>51.299033940000001</v>
      </c>
      <c r="X140" s="13">
        <v>1</v>
      </c>
      <c r="Y140" s="13">
        <v>51.299033940000001</v>
      </c>
      <c r="Z140" s="13">
        <v>51.299033940000001</v>
      </c>
      <c r="AA140" s="13">
        <v>1</v>
      </c>
      <c r="AB140" s="13">
        <v>51.299033940000001</v>
      </c>
    </row>
    <row r="141" spans="1:28" x14ac:dyDescent="0.2">
      <c r="A141" s="13">
        <v>50</v>
      </c>
      <c r="B141" s="13">
        <v>0</v>
      </c>
      <c r="C141" s="13">
        <v>0</v>
      </c>
      <c r="D141" s="13">
        <v>1</v>
      </c>
      <c r="E141" s="13">
        <v>208</v>
      </c>
      <c r="F141" s="13">
        <f>Source!V118</f>
        <v>0</v>
      </c>
      <c r="G141" s="13" t="s">
        <v>154</v>
      </c>
      <c r="H141" s="13" t="s">
        <v>155</v>
      </c>
      <c r="I141" s="13"/>
      <c r="J141" s="13"/>
      <c r="K141" s="13">
        <v>208</v>
      </c>
      <c r="L141" s="13">
        <v>22</v>
      </c>
      <c r="M141" s="13">
        <v>3</v>
      </c>
      <c r="N141" s="13" t="s">
        <v>3</v>
      </c>
      <c r="O141" s="13">
        <v>-1</v>
      </c>
      <c r="P141" s="13">
        <f>Source!DN118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209</v>
      </c>
      <c r="F142" s="13">
        <f>ROUND(Source!W118,O142)</f>
        <v>0</v>
      </c>
      <c r="G142" s="13" t="s">
        <v>156</v>
      </c>
      <c r="H142" s="13" t="s">
        <v>157</v>
      </c>
      <c r="I142" s="13"/>
      <c r="J142" s="13"/>
      <c r="K142" s="13">
        <v>209</v>
      </c>
      <c r="L142" s="13">
        <v>23</v>
      </c>
      <c r="M142" s="13">
        <v>3</v>
      </c>
      <c r="N142" s="13" t="s">
        <v>3</v>
      </c>
      <c r="O142" s="13">
        <v>2</v>
      </c>
      <c r="P142" s="13">
        <f>ROUND(Source!DO118,O142)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233</v>
      </c>
      <c r="F143" s="13">
        <f>ROUND(Source!BD118,O143)</f>
        <v>0</v>
      </c>
      <c r="G143" s="13" t="s">
        <v>158</v>
      </c>
      <c r="H143" s="13" t="s">
        <v>159</v>
      </c>
      <c r="I143" s="13"/>
      <c r="J143" s="13"/>
      <c r="K143" s="13">
        <v>233</v>
      </c>
      <c r="L143" s="13">
        <v>24</v>
      </c>
      <c r="M143" s="13">
        <v>3</v>
      </c>
      <c r="N143" s="13" t="s">
        <v>3</v>
      </c>
      <c r="O143" s="13">
        <v>2</v>
      </c>
      <c r="P143" s="13">
        <f>ROUND(Source!EV118,O143)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210</v>
      </c>
      <c r="F144" s="13">
        <f>ROUND(Source!X118,O144)</f>
        <v>725.56</v>
      </c>
      <c r="G144" s="13" t="s">
        <v>160</v>
      </c>
      <c r="H144" s="13" t="s">
        <v>161</v>
      </c>
      <c r="I144" s="13"/>
      <c r="J144" s="13"/>
      <c r="K144" s="13">
        <v>210</v>
      </c>
      <c r="L144" s="13">
        <v>25</v>
      </c>
      <c r="M144" s="13">
        <v>3</v>
      </c>
      <c r="N144" s="13" t="s">
        <v>3</v>
      </c>
      <c r="O144" s="13">
        <v>2</v>
      </c>
      <c r="P144" s="13">
        <f>ROUND(Source!DP118,O144)</f>
        <v>40885.22</v>
      </c>
      <c r="Q144" s="13"/>
      <c r="R144" s="13"/>
      <c r="S144" s="13"/>
      <c r="T144" s="13"/>
      <c r="U144" s="13"/>
      <c r="V144" s="13"/>
      <c r="W144" s="13">
        <v>725.56</v>
      </c>
      <c r="X144" s="13">
        <v>1</v>
      </c>
      <c r="Y144" s="13">
        <v>725.56</v>
      </c>
      <c r="Z144" s="13">
        <v>40885.22</v>
      </c>
      <c r="AA144" s="13">
        <v>1</v>
      </c>
      <c r="AB144" s="13">
        <v>40885.22</v>
      </c>
    </row>
    <row r="145" spans="1:255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211</v>
      </c>
      <c r="F145" s="13">
        <f>ROUND(Source!Y118,O145)</f>
        <v>406.05</v>
      </c>
      <c r="G145" s="13" t="s">
        <v>162</v>
      </c>
      <c r="H145" s="13" t="s">
        <v>163</v>
      </c>
      <c r="I145" s="13"/>
      <c r="J145" s="13"/>
      <c r="K145" s="13">
        <v>211</v>
      </c>
      <c r="L145" s="13">
        <v>26</v>
      </c>
      <c r="M145" s="13">
        <v>3</v>
      </c>
      <c r="N145" s="13" t="s">
        <v>3</v>
      </c>
      <c r="O145" s="13">
        <v>2</v>
      </c>
      <c r="P145" s="13">
        <f>ROUND(Source!DQ118,O145)</f>
        <v>22880.720000000001</v>
      </c>
      <c r="Q145" s="13"/>
      <c r="R145" s="13"/>
      <c r="S145" s="13"/>
      <c r="T145" s="13"/>
      <c r="U145" s="13"/>
      <c r="V145" s="13"/>
      <c r="W145" s="13">
        <v>406.05</v>
      </c>
      <c r="X145" s="13">
        <v>1</v>
      </c>
      <c r="Y145" s="13">
        <v>406.05</v>
      </c>
      <c r="Z145" s="13">
        <v>22880.720000000001</v>
      </c>
      <c r="AA145" s="13">
        <v>1</v>
      </c>
      <c r="AB145" s="13">
        <v>22880.720000000001</v>
      </c>
    </row>
    <row r="146" spans="1:255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224</v>
      </c>
      <c r="F146" s="13">
        <f>ROUND(Source!AR118,O146)</f>
        <v>88121.75</v>
      </c>
      <c r="G146" s="13" t="s">
        <v>164</v>
      </c>
      <c r="H146" s="13" t="s">
        <v>165</v>
      </c>
      <c r="I146" s="13"/>
      <c r="J146" s="13"/>
      <c r="K146" s="13">
        <v>224</v>
      </c>
      <c r="L146" s="13">
        <v>27</v>
      </c>
      <c r="M146" s="13">
        <v>3</v>
      </c>
      <c r="N146" s="13" t="s">
        <v>3</v>
      </c>
      <c r="O146" s="13">
        <v>2</v>
      </c>
      <c r="P146" s="13">
        <f>ROUND(Source!EJ118,O146)</f>
        <v>755340.64</v>
      </c>
      <c r="Q146" s="13"/>
      <c r="R146" s="13"/>
      <c r="S146" s="13"/>
      <c r="T146" s="13"/>
      <c r="U146" s="13"/>
      <c r="V146" s="13"/>
      <c r="W146" s="13">
        <v>88121.75</v>
      </c>
      <c r="X146" s="13">
        <v>1</v>
      </c>
      <c r="Y146" s="13">
        <v>88121.75</v>
      </c>
      <c r="Z146" s="13">
        <v>755340.64</v>
      </c>
      <c r="AA146" s="13">
        <v>1</v>
      </c>
      <c r="AB146" s="13">
        <v>755340.64</v>
      </c>
    </row>
    <row r="148" spans="1:255" x14ac:dyDescent="0.2">
      <c r="A148" s="10">
        <v>5</v>
      </c>
      <c r="B148" s="10">
        <v>1</v>
      </c>
      <c r="C148" s="10"/>
      <c r="D148" s="10">
        <f>ROW(A219)</f>
        <v>219</v>
      </c>
      <c r="E148" s="10"/>
      <c r="F148" s="10" t="s">
        <v>24</v>
      </c>
      <c r="G148" s="10" t="s">
        <v>193</v>
      </c>
      <c r="H148" s="10" t="s">
        <v>3</v>
      </c>
      <c r="I148" s="10">
        <v>0</v>
      </c>
      <c r="J148" s="10"/>
      <c r="K148" s="10">
        <v>0</v>
      </c>
      <c r="L148" s="10"/>
      <c r="M148" s="10" t="s">
        <v>3</v>
      </c>
      <c r="N148" s="10"/>
      <c r="O148" s="10"/>
      <c r="P148" s="10"/>
      <c r="Q148" s="10"/>
      <c r="R148" s="10"/>
      <c r="S148" s="10">
        <v>0</v>
      </c>
      <c r="T148" s="10">
        <v>0</v>
      </c>
      <c r="U148" s="10" t="s">
        <v>3</v>
      </c>
      <c r="V148" s="10">
        <v>2</v>
      </c>
      <c r="W148" s="10"/>
      <c r="X148" s="10"/>
      <c r="Y148" s="10"/>
      <c r="Z148" s="10"/>
      <c r="AA148" s="10"/>
      <c r="AB148" s="10" t="s">
        <v>3</v>
      </c>
      <c r="AC148" s="10" t="s">
        <v>3</v>
      </c>
      <c r="AD148" s="10" t="s">
        <v>3</v>
      </c>
      <c r="AE148" s="10" t="s">
        <v>3</v>
      </c>
      <c r="AF148" s="10" t="s">
        <v>3</v>
      </c>
      <c r="AG148" s="10" t="s">
        <v>3</v>
      </c>
      <c r="AH148" s="10"/>
      <c r="AI148" s="10"/>
      <c r="AJ148" s="10"/>
      <c r="AK148" s="10"/>
      <c r="AL148" s="10"/>
      <c r="AM148" s="10"/>
      <c r="AN148" s="10"/>
      <c r="AO148" s="10"/>
      <c r="AP148" s="10" t="s">
        <v>3</v>
      </c>
      <c r="AQ148" s="10" t="s">
        <v>3</v>
      </c>
      <c r="AR148" s="10" t="s">
        <v>3</v>
      </c>
      <c r="AS148" s="10"/>
      <c r="AT148" s="10"/>
      <c r="AU148" s="10"/>
      <c r="AV148" s="10"/>
      <c r="AW148" s="10"/>
      <c r="AX148" s="10"/>
      <c r="AY148" s="10"/>
      <c r="AZ148" s="10" t="s">
        <v>3</v>
      </c>
      <c r="BA148" s="10"/>
      <c r="BB148" s="10" t="s">
        <v>3</v>
      </c>
      <c r="BC148" s="10" t="s">
        <v>3</v>
      </c>
      <c r="BD148" s="10" t="s">
        <v>3</v>
      </c>
      <c r="BE148" s="10" t="s">
        <v>3</v>
      </c>
      <c r="BF148" s="10" t="s">
        <v>3</v>
      </c>
      <c r="BG148" s="10" t="s">
        <v>3</v>
      </c>
      <c r="BH148" s="10" t="s">
        <v>3</v>
      </c>
      <c r="BI148" s="10" t="s">
        <v>3</v>
      </c>
      <c r="BJ148" s="10" t="s">
        <v>3</v>
      </c>
      <c r="BK148" s="10" t="s">
        <v>3</v>
      </c>
      <c r="BL148" s="10" t="s">
        <v>3</v>
      </c>
      <c r="BM148" s="10" t="s">
        <v>3</v>
      </c>
      <c r="BN148" s="10" t="s">
        <v>3</v>
      </c>
      <c r="BO148" s="10" t="s">
        <v>3</v>
      </c>
      <c r="BP148" s="10" t="s">
        <v>3</v>
      </c>
      <c r="BQ148" s="10"/>
      <c r="BR148" s="10"/>
      <c r="BS148" s="10"/>
      <c r="BT148" s="10"/>
      <c r="BU148" s="10"/>
      <c r="BV148" s="10"/>
      <c r="BW148" s="10"/>
      <c r="BX148" s="10">
        <v>0</v>
      </c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>
        <v>0</v>
      </c>
    </row>
    <row r="150" spans="1:255" x14ac:dyDescent="0.2">
      <c r="A150" s="11">
        <v>52</v>
      </c>
      <c r="B150" s="11">
        <f t="shared" ref="B150:G150" si="123">B219</f>
        <v>1</v>
      </c>
      <c r="C150" s="11">
        <f t="shared" si="123"/>
        <v>5</v>
      </c>
      <c r="D150" s="11">
        <f t="shared" si="123"/>
        <v>148</v>
      </c>
      <c r="E150" s="11">
        <f t="shared" si="123"/>
        <v>0</v>
      </c>
      <c r="F150" s="11" t="str">
        <f t="shared" si="123"/>
        <v>Новый подраздел</v>
      </c>
      <c r="G150" s="11" t="str">
        <f t="shared" si="123"/>
        <v>Вытяжные установки</v>
      </c>
      <c r="H150" s="11"/>
      <c r="I150" s="11"/>
      <c r="J150" s="11"/>
      <c r="K150" s="11"/>
      <c r="L150" s="11"/>
      <c r="M150" s="11"/>
      <c r="N150" s="11"/>
      <c r="O150" s="11">
        <f t="shared" ref="O150:AT150" si="124">O219</f>
        <v>446981.26</v>
      </c>
      <c r="P150" s="11">
        <f t="shared" si="124"/>
        <v>438070.12</v>
      </c>
      <c r="Q150" s="11">
        <f t="shared" si="124"/>
        <v>1301.71</v>
      </c>
      <c r="R150" s="11">
        <f t="shared" si="124"/>
        <v>152.47</v>
      </c>
      <c r="S150" s="11">
        <f t="shared" si="124"/>
        <v>7609.43</v>
      </c>
      <c r="T150" s="11">
        <f t="shared" si="124"/>
        <v>0</v>
      </c>
      <c r="U150" s="11">
        <f t="shared" si="124"/>
        <v>575.91591749999998</v>
      </c>
      <c r="V150" s="11">
        <f t="shared" si="124"/>
        <v>0</v>
      </c>
      <c r="W150" s="11">
        <f t="shared" si="124"/>
        <v>0</v>
      </c>
      <c r="X150" s="11">
        <f t="shared" si="124"/>
        <v>8460.4699999999993</v>
      </c>
      <c r="Y150" s="11">
        <f t="shared" si="124"/>
        <v>4734.76</v>
      </c>
      <c r="Z150" s="11">
        <f t="shared" si="124"/>
        <v>0</v>
      </c>
      <c r="AA150" s="11">
        <f t="shared" si="124"/>
        <v>0</v>
      </c>
      <c r="AB150" s="11">
        <f t="shared" si="124"/>
        <v>446981.26</v>
      </c>
      <c r="AC150" s="11">
        <f t="shared" si="124"/>
        <v>438070.12</v>
      </c>
      <c r="AD150" s="11">
        <f t="shared" si="124"/>
        <v>1301.71</v>
      </c>
      <c r="AE150" s="11">
        <f t="shared" si="124"/>
        <v>152.47</v>
      </c>
      <c r="AF150" s="11">
        <f t="shared" si="124"/>
        <v>7609.43</v>
      </c>
      <c r="AG150" s="11">
        <f t="shared" si="124"/>
        <v>0</v>
      </c>
      <c r="AH150" s="11">
        <f t="shared" si="124"/>
        <v>575.91591749999998</v>
      </c>
      <c r="AI150" s="11">
        <f t="shared" si="124"/>
        <v>0</v>
      </c>
      <c r="AJ150" s="11">
        <f t="shared" si="124"/>
        <v>0</v>
      </c>
      <c r="AK150" s="11">
        <f t="shared" si="124"/>
        <v>8460.4699999999993</v>
      </c>
      <c r="AL150" s="11">
        <f t="shared" si="124"/>
        <v>4734.76</v>
      </c>
      <c r="AM150" s="11">
        <f t="shared" si="124"/>
        <v>0</v>
      </c>
      <c r="AN150" s="11">
        <f t="shared" si="124"/>
        <v>0</v>
      </c>
      <c r="AO150" s="11">
        <f t="shared" si="124"/>
        <v>0</v>
      </c>
      <c r="AP150" s="11">
        <f t="shared" si="124"/>
        <v>432605.23</v>
      </c>
      <c r="AQ150" s="11">
        <f t="shared" si="124"/>
        <v>0</v>
      </c>
      <c r="AR150" s="11">
        <f t="shared" si="124"/>
        <v>460176.49</v>
      </c>
      <c r="AS150" s="11">
        <f t="shared" si="124"/>
        <v>27571.26</v>
      </c>
      <c r="AT150" s="11">
        <f t="shared" si="124"/>
        <v>0</v>
      </c>
      <c r="AU150" s="11">
        <f t="shared" ref="AU150:BZ150" si="125">AU219</f>
        <v>0</v>
      </c>
      <c r="AV150" s="11">
        <f t="shared" si="125"/>
        <v>438070.12</v>
      </c>
      <c r="AW150" s="11">
        <f t="shared" si="125"/>
        <v>5464.89</v>
      </c>
      <c r="AX150" s="11">
        <f t="shared" si="125"/>
        <v>0</v>
      </c>
      <c r="AY150" s="11">
        <f t="shared" si="125"/>
        <v>5464.89</v>
      </c>
      <c r="AZ150" s="11">
        <f t="shared" si="125"/>
        <v>432605.23</v>
      </c>
      <c r="BA150" s="11">
        <f t="shared" si="125"/>
        <v>0</v>
      </c>
      <c r="BB150" s="11">
        <f t="shared" si="125"/>
        <v>0</v>
      </c>
      <c r="BC150" s="11">
        <f t="shared" si="125"/>
        <v>0</v>
      </c>
      <c r="BD150" s="11">
        <f t="shared" si="125"/>
        <v>0</v>
      </c>
      <c r="BE150" s="11">
        <f t="shared" si="125"/>
        <v>0</v>
      </c>
      <c r="BF150" s="11">
        <f t="shared" si="125"/>
        <v>0</v>
      </c>
      <c r="BG150" s="11">
        <f t="shared" si="125"/>
        <v>0</v>
      </c>
      <c r="BH150" s="11">
        <f t="shared" si="125"/>
        <v>0</v>
      </c>
      <c r="BI150" s="11">
        <f t="shared" si="125"/>
        <v>0</v>
      </c>
      <c r="BJ150" s="11">
        <f t="shared" si="125"/>
        <v>0</v>
      </c>
      <c r="BK150" s="11">
        <f t="shared" si="125"/>
        <v>0</v>
      </c>
      <c r="BL150" s="11">
        <f t="shared" si="125"/>
        <v>0</v>
      </c>
      <c r="BM150" s="11">
        <f t="shared" si="125"/>
        <v>0</v>
      </c>
      <c r="BN150" s="11">
        <f t="shared" si="125"/>
        <v>0</v>
      </c>
      <c r="BO150" s="11">
        <f t="shared" si="125"/>
        <v>0</v>
      </c>
      <c r="BP150" s="11">
        <f t="shared" si="125"/>
        <v>0</v>
      </c>
      <c r="BQ150" s="11">
        <f t="shared" si="125"/>
        <v>0</v>
      </c>
      <c r="BR150" s="11">
        <f t="shared" si="125"/>
        <v>0</v>
      </c>
      <c r="BS150" s="11">
        <f t="shared" si="125"/>
        <v>0</v>
      </c>
      <c r="BT150" s="11">
        <f t="shared" si="125"/>
        <v>0</v>
      </c>
      <c r="BU150" s="11">
        <f t="shared" si="125"/>
        <v>0</v>
      </c>
      <c r="BV150" s="11">
        <f t="shared" si="125"/>
        <v>0</v>
      </c>
      <c r="BW150" s="11">
        <f t="shared" si="125"/>
        <v>0</v>
      </c>
      <c r="BX150" s="11">
        <f t="shared" si="125"/>
        <v>0</v>
      </c>
      <c r="BY150" s="11">
        <f t="shared" si="125"/>
        <v>432605.23</v>
      </c>
      <c r="BZ150" s="11">
        <f t="shared" si="125"/>
        <v>0</v>
      </c>
      <c r="CA150" s="11">
        <f t="shared" ref="CA150:DF150" si="126">CA219</f>
        <v>460176.49</v>
      </c>
      <c r="CB150" s="11">
        <f t="shared" si="126"/>
        <v>27571.26</v>
      </c>
      <c r="CC150" s="11">
        <f t="shared" si="126"/>
        <v>0</v>
      </c>
      <c r="CD150" s="11">
        <f t="shared" si="126"/>
        <v>0</v>
      </c>
      <c r="CE150" s="11">
        <f t="shared" si="126"/>
        <v>438070.12</v>
      </c>
      <c r="CF150" s="11">
        <f t="shared" si="126"/>
        <v>5464.890000000014</v>
      </c>
      <c r="CG150" s="11">
        <f t="shared" si="126"/>
        <v>0</v>
      </c>
      <c r="CH150" s="11">
        <f t="shared" si="126"/>
        <v>5464.890000000014</v>
      </c>
      <c r="CI150" s="11">
        <f t="shared" si="126"/>
        <v>432605.23</v>
      </c>
      <c r="CJ150" s="11">
        <f t="shared" si="126"/>
        <v>0</v>
      </c>
      <c r="CK150" s="11">
        <f t="shared" si="126"/>
        <v>0</v>
      </c>
      <c r="CL150" s="11">
        <f t="shared" si="126"/>
        <v>0</v>
      </c>
      <c r="CM150" s="11">
        <f t="shared" si="126"/>
        <v>0</v>
      </c>
      <c r="CN150" s="11">
        <f t="shared" si="126"/>
        <v>0</v>
      </c>
      <c r="CO150" s="11">
        <f t="shared" si="126"/>
        <v>0</v>
      </c>
      <c r="CP150" s="11">
        <f t="shared" si="126"/>
        <v>0</v>
      </c>
      <c r="CQ150" s="11">
        <f t="shared" si="126"/>
        <v>0</v>
      </c>
      <c r="CR150" s="11">
        <f t="shared" si="126"/>
        <v>0</v>
      </c>
      <c r="CS150" s="11">
        <f t="shared" si="126"/>
        <v>0</v>
      </c>
      <c r="CT150" s="11">
        <f t="shared" si="126"/>
        <v>0</v>
      </c>
      <c r="CU150" s="11">
        <f t="shared" si="126"/>
        <v>0</v>
      </c>
      <c r="CV150" s="11">
        <f t="shared" si="126"/>
        <v>0</v>
      </c>
      <c r="CW150" s="11">
        <f t="shared" si="126"/>
        <v>0</v>
      </c>
      <c r="CX150" s="11">
        <f t="shared" si="126"/>
        <v>0</v>
      </c>
      <c r="CY150" s="11">
        <f t="shared" si="126"/>
        <v>0</v>
      </c>
      <c r="CZ150" s="11">
        <f t="shared" si="126"/>
        <v>0</v>
      </c>
      <c r="DA150" s="11">
        <f t="shared" si="126"/>
        <v>0</v>
      </c>
      <c r="DB150" s="11">
        <f t="shared" si="126"/>
        <v>0</v>
      </c>
      <c r="DC150" s="11">
        <f t="shared" si="126"/>
        <v>0</v>
      </c>
      <c r="DD150" s="11">
        <f t="shared" si="126"/>
        <v>0</v>
      </c>
      <c r="DE150" s="11">
        <f t="shared" si="126"/>
        <v>0</v>
      </c>
      <c r="DF150" s="11">
        <f t="shared" si="126"/>
        <v>0</v>
      </c>
      <c r="DG150" s="12">
        <f t="shared" ref="DG150:EL150" si="127">DG219</f>
        <v>3750632.59</v>
      </c>
      <c r="DH150" s="12">
        <f t="shared" si="127"/>
        <v>3301708.85</v>
      </c>
      <c r="DI150" s="12">
        <f t="shared" si="127"/>
        <v>20132.36</v>
      </c>
      <c r="DJ150" s="12">
        <f t="shared" si="127"/>
        <v>8591.69</v>
      </c>
      <c r="DK150" s="12">
        <f t="shared" si="127"/>
        <v>428791.38</v>
      </c>
      <c r="DL150" s="12">
        <f t="shared" si="127"/>
        <v>0</v>
      </c>
      <c r="DM150" s="12">
        <f t="shared" si="127"/>
        <v>575.91591749999998</v>
      </c>
      <c r="DN150" s="12">
        <f t="shared" si="127"/>
        <v>0</v>
      </c>
      <c r="DO150" s="12">
        <f t="shared" si="127"/>
        <v>0</v>
      </c>
      <c r="DP150" s="12">
        <f t="shared" si="127"/>
        <v>476747.54</v>
      </c>
      <c r="DQ150" s="12">
        <f t="shared" si="127"/>
        <v>266803.68</v>
      </c>
      <c r="DR150" s="12">
        <f t="shared" si="127"/>
        <v>0</v>
      </c>
      <c r="DS150" s="12">
        <f t="shared" si="127"/>
        <v>0</v>
      </c>
      <c r="DT150" s="12">
        <f t="shared" si="127"/>
        <v>3750632.59</v>
      </c>
      <c r="DU150" s="12">
        <f t="shared" si="127"/>
        <v>3301708.85</v>
      </c>
      <c r="DV150" s="12">
        <f t="shared" si="127"/>
        <v>20132.36</v>
      </c>
      <c r="DW150" s="12">
        <f t="shared" si="127"/>
        <v>8591.69</v>
      </c>
      <c r="DX150" s="12">
        <f t="shared" si="127"/>
        <v>428791.38</v>
      </c>
      <c r="DY150" s="12">
        <f t="shared" si="127"/>
        <v>0</v>
      </c>
      <c r="DZ150" s="12">
        <f t="shared" si="127"/>
        <v>575.91591749999998</v>
      </c>
      <c r="EA150" s="12">
        <f t="shared" si="127"/>
        <v>0</v>
      </c>
      <c r="EB150" s="12">
        <f t="shared" si="127"/>
        <v>0</v>
      </c>
      <c r="EC150" s="12">
        <f t="shared" si="127"/>
        <v>476747.54</v>
      </c>
      <c r="ED150" s="12">
        <f t="shared" si="127"/>
        <v>266803.68</v>
      </c>
      <c r="EE150" s="12">
        <f t="shared" si="127"/>
        <v>0</v>
      </c>
      <c r="EF150" s="12">
        <f t="shared" si="127"/>
        <v>0</v>
      </c>
      <c r="EG150" s="12">
        <f t="shared" si="127"/>
        <v>0</v>
      </c>
      <c r="EH150" s="12">
        <f t="shared" si="127"/>
        <v>3274821.59</v>
      </c>
      <c r="EI150" s="12">
        <f t="shared" si="127"/>
        <v>0</v>
      </c>
      <c r="EJ150" s="12">
        <f t="shared" si="127"/>
        <v>4494183.8099999996</v>
      </c>
      <c r="EK150" s="12">
        <f t="shared" si="127"/>
        <v>1219362.22</v>
      </c>
      <c r="EL150" s="12">
        <f t="shared" si="127"/>
        <v>0</v>
      </c>
      <c r="EM150" s="12">
        <f t="shared" ref="EM150:FR150" si="128">EM219</f>
        <v>0</v>
      </c>
      <c r="EN150" s="12">
        <f t="shared" si="128"/>
        <v>3301708.85</v>
      </c>
      <c r="EO150" s="12">
        <f t="shared" si="128"/>
        <v>26887.26</v>
      </c>
      <c r="EP150" s="12">
        <f t="shared" si="128"/>
        <v>0</v>
      </c>
      <c r="EQ150" s="12">
        <f t="shared" si="128"/>
        <v>26887.26</v>
      </c>
      <c r="ER150" s="12">
        <f t="shared" si="128"/>
        <v>3274821.59</v>
      </c>
      <c r="ES150" s="12">
        <f t="shared" si="128"/>
        <v>0</v>
      </c>
      <c r="ET150" s="12">
        <f t="shared" si="128"/>
        <v>0</v>
      </c>
      <c r="EU150" s="12">
        <f t="shared" si="128"/>
        <v>0</v>
      </c>
      <c r="EV150" s="12">
        <f t="shared" si="128"/>
        <v>0</v>
      </c>
      <c r="EW150" s="12">
        <f t="shared" si="128"/>
        <v>0</v>
      </c>
      <c r="EX150" s="12">
        <f t="shared" si="128"/>
        <v>0</v>
      </c>
      <c r="EY150" s="12">
        <f t="shared" si="128"/>
        <v>0</v>
      </c>
      <c r="EZ150" s="12">
        <f t="shared" si="128"/>
        <v>0</v>
      </c>
      <c r="FA150" s="12">
        <f t="shared" si="128"/>
        <v>0</v>
      </c>
      <c r="FB150" s="12">
        <f t="shared" si="128"/>
        <v>0</v>
      </c>
      <c r="FC150" s="12">
        <f t="shared" si="128"/>
        <v>0</v>
      </c>
      <c r="FD150" s="12">
        <f t="shared" si="128"/>
        <v>0</v>
      </c>
      <c r="FE150" s="12">
        <f t="shared" si="128"/>
        <v>0</v>
      </c>
      <c r="FF150" s="12">
        <f t="shared" si="128"/>
        <v>0</v>
      </c>
      <c r="FG150" s="12">
        <f t="shared" si="128"/>
        <v>0</v>
      </c>
      <c r="FH150" s="12">
        <f t="shared" si="128"/>
        <v>0</v>
      </c>
      <c r="FI150" s="12">
        <f t="shared" si="128"/>
        <v>0</v>
      </c>
      <c r="FJ150" s="12">
        <f t="shared" si="128"/>
        <v>0</v>
      </c>
      <c r="FK150" s="12">
        <f t="shared" si="128"/>
        <v>0</v>
      </c>
      <c r="FL150" s="12">
        <f t="shared" si="128"/>
        <v>0</v>
      </c>
      <c r="FM150" s="12">
        <f t="shared" si="128"/>
        <v>0</v>
      </c>
      <c r="FN150" s="12">
        <f t="shared" si="128"/>
        <v>0</v>
      </c>
      <c r="FO150" s="12">
        <f t="shared" si="128"/>
        <v>0</v>
      </c>
      <c r="FP150" s="12">
        <f t="shared" si="128"/>
        <v>0</v>
      </c>
      <c r="FQ150" s="12">
        <f t="shared" si="128"/>
        <v>3274821.59</v>
      </c>
      <c r="FR150" s="12">
        <f t="shared" si="128"/>
        <v>0</v>
      </c>
      <c r="FS150" s="12">
        <f t="shared" ref="FS150:GX150" si="129">FS219</f>
        <v>4494183.8099999996</v>
      </c>
      <c r="FT150" s="12">
        <f t="shared" si="129"/>
        <v>1219362.22</v>
      </c>
      <c r="FU150" s="12">
        <f t="shared" si="129"/>
        <v>0</v>
      </c>
      <c r="FV150" s="12">
        <f t="shared" si="129"/>
        <v>0</v>
      </c>
      <c r="FW150" s="12">
        <f t="shared" si="129"/>
        <v>3301708.85</v>
      </c>
      <c r="FX150" s="12">
        <f t="shared" si="129"/>
        <v>26887.260000000242</v>
      </c>
      <c r="FY150" s="12">
        <f t="shared" si="129"/>
        <v>0</v>
      </c>
      <c r="FZ150" s="12">
        <f t="shared" si="129"/>
        <v>26887.260000000242</v>
      </c>
      <c r="GA150" s="12">
        <f t="shared" si="129"/>
        <v>3274821.59</v>
      </c>
      <c r="GB150" s="12">
        <f t="shared" si="129"/>
        <v>0</v>
      </c>
      <c r="GC150" s="12">
        <f t="shared" si="129"/>
        <v>0</v>
      </c>
      <c r="GD150" s="12">
        <f t="shared" si="129"/>
        <v>0</v>
      </c>
      <c r="GE150" s="12">
        <f t="shared" si="129"/>
        <v>0</v>
      </c>
      <c r="GF150" s="12">
        <f t="shared" si="129"/>
        <v>0</v>
      </c>
      <c r="GG150" s="12">
        <f t="shared" si="129"/>
        <v>0</v>
      </c>
      <c r="GH150" s="12">
        <f t="shared" si="129"/>
        <v>0</v>
      </c>
      <c r="GI150" s="12">
        <f t="shared" si="129"/>
        <v>0</v>
      </c>
      <c r="GJ150" s="12">
        <f t="shared" si="129"/>
        <v>0</v>
      </c>
      <c r="GK150" s="12">
        <f t="shared" si="129"/>
        <v>0</v>
      </c>
      <c r="GL150" s="12">
        <f t="shared" si="129"/>
        <v>0</v>
      </c>
      <c r="GM150" s="12">
        <f t="shared" si="129"/>
        <v>0</v>
      </c>
      <c r="GN150" s="12">
        <f t="shared" si="129"/>
        <v>0</v>
      </c>
      <c r="GO150" s="12">
        <f t="shared" si="129"/>
        <v>0</v>
      </c>
      <c r="GP150" s="12">
        <f t="shared" si="129"/>
        <v>0</v>
      </c>
      <c r="GQ150" s="12">
        <f t="shared" si="129"/>
        <v>0</v>
      </c>
      <c r="GR150" s="12">
        <f t="shared" si="129"/>
        <v>0</v>
      </c>
      <c r="GS150" s="12">
        <f t="shared" si="129"/>
        <v>0</v>
      </c>
      <c r="GT150" s="12">
        <f t="shared" si="129"/>
        <v>0</v>
      </c>
      <c r="GU150" s="12">
        <f t="shared" si="129"/>
        <v>0</v>
      </c>
      <c r="GV150" s="12">
        <f t="shared" si="129"/>
        <v>0</v>
      </c>
      <c r="GW150" s="12">
        <f t="shared" si="129"/>
        <v>0</v>
      </c>
      <c r="GX150" s="12">
        <f t="shared" si="129"/>
        <v>0</v>
      </c>
    </row>
    <row r="152" spans="1:255" x14ac:dyDescent="0.2">
      <c r="A152" s="2">
        <v>17</v>
      </c>
      <c r="B152" s="2">
        <v>1</v>
      </c>
      <c r="C152" s="2">
        <f>ROW(SmtRes!A82)</f>
        <v>82</v>
      </c>
      <c r="D152" s="2">
        <f>ROW(EtalonRes!A89)</f>
        <v>89</v>
      </c>
      <c r="E152" s="2" t="s">
        <v>194</v>
      </c>
      <c r="F152" s="2" t="s">
        <v>195</v>
      </c>
      <c r="G152" s="2" t="s">
        <v>196</v>
      </c>
      <c r="H152" s="2" t="s">
        <v>197</v>
      </c>
      <c r="I152" s="2">
        <v>30</v>
      </c>
      <c r="J152" s="2">
        <v>0</v>
      </c>
      <c r="K152" s="2">
        <v>30</v>
      </c>
      <c r="L152" s="2"/>
      <c r="M152" s="2"/>
      <c r="N152" s="2"/>
      <c r="O152" s="2">
        <f t="shared" ref="O152:O183" si="130">ROUND(CP152,2)</f>
        <v>12582</v>
      </c>
      <c r="P152" s="2">
        <f t="shared" ref="P152:P183" si="131">ROUND((ROUND((AC152*AW152*I152),2)*BC152),2)</f>
        <v>4997.3999999999996</v>
      </c>
      <c r="Q152" s="2">
        <f>(ROUND((ROUND((((((ET152*1.05)*1.25)*1.2))*AV152*I152),2)*BB152),2)+ROUND((ROUND(((AE152-((((EU152*1.05)*1.25)*1.2)))*AV152*I152),2)*BS152),2))</f>
        <v>877.23</v>
      </c>
      <c r="R152" s="2">
        <f>(ROUND((ROUND((((((EU152*1.05)*1.25)*1.2))*AV152*I152),2)*BS152),2)+ROUND((ROUND(((AE152-((((EU152*1.05)*1.25)*1.2)))*AV152*I152),2)*BS152),2))</f>
        <v>102.34</v>
      </c>
      <c r="S152" s="2">
        <f t="shared" ref="S152:S183" si="132">ROUND((ROUND((AF152*AV152*I152),2)*BA152),2)</f>
        <v>6707.37</v>
      </c>
      <c r="T152" s="2">
        <f t="shared" ref="T152:T183" si="133">ROUND(CU152*I152,2)</f>
        <v>0</v>
      </c>
      <c r="U152" s="2">
        <f t="shared" ref="U152:U183" si="134">CV152*I152</f>
        <v>500.93089199999997</v>
      </c>
      <c r="V152" s="2">
        <f t="shared" ref="V152:V183" si="135">CW152*I152</f>
        <v>0</v>
      </c>
      <c r="W152" s="2">
        <f t="shared" ref="W152:W183" si="136">ROUND(CX152*I152,2)</f>
        <v>0</v>
      </c>
      <c r="X152" s="2">
        <f>(ROUND((((S152+ROUND((ROUND((((((EU152*1.05)*1.25)*1.2))*AV152*I152),2)*BS152),2))*AT152)/100),2)+ROUND(((ROUND((ROUND(((AE152-((((EU152*1.05)*1.25)*1.2)))*AV152*I152),2)*BS152),2)*AT152)/100),2))</f>
        <v>7422.58</v>
      </c>
      <c r="Y152" s="2">
        <f>(ROUND((((S152+ROUND((ROUND((((((EU152*1.05)*1.25)*1.2))*AV152*I152),2)*BS152),2))*AU152)/100),2)+ROUND(((ROUND((ROUND(((AE152-((((EU152*1.05)*1.25)*1.2)))*AV152*I152),2)*BS152),2)*AU152)/100),2))</f>
        <v>4153.92</v>
      </c>
      <c r="Z152" s="2"/>
      <c r="AA152" s="2">
        <v>56661434</v>
      </c>
      <c r="AB152" s="2">
        <f t="shared" ref="AB152:AB183" si="137">ROUND((AC152+AD152+AF152),6)</f>
        <v>403.52489000000003</v>
      </c>
      <c r="AC152" s="2">
        <f>ROUND(((((ES152*1)*1)*1)),6)</f>
        <v>166.58</v>
      </c>
      <c r="AD152" s="2">
        <f>ROUND(((((((ET152*1.05)*1.25)*1.2))-((((EU152*1.05)*1.25)*1.2)))+AE152),6)</f>
        <v>27.405000000000001</v>
      </c>
      <c r="AE152" s="2">
        <f>ROUND(((((EU152*1.05)*1.25)*1.2)),6)</f>
        <v>3.1972499999999999</v>
      </c>
      <c r="AF152" s="2">
        <f>ROUND(((((EV152*1.05)*1.15)*1.2)),6)</f>
        <v>209.53989000000001</v>
      </c>
      <c r="AG152" s="2">
        <f t="shared" ref="AG152:AG183" si="138">ROUND((AP152),6)</f>
        <v>0</v>
      </c>
      <c r="AH152" s="2">
        <f>((((EW152*1.05)*1.15)*1.2))</f>
        <v>15.6492</v>
      </c>
      <c r="AI152" s="2">
        <f>((((EX152*1.05)*1.25)*1.2))</f>
        <v>0</v>
      </c>
      <c r="AJ152" s="2">
        <f t="shared" ref="AJ152:AJ183" si="139">(AS152)</f>
        <v>0</v>
      </c>
      <c r="AK152" s="2">
        <v>328.59</v>
      </c>
      <c r="AL152" s="2">
        <v>166.58</v>
      </c>
      <c r="AM152" s="2">
        <v>17.399999999999999</v>
      </c>
      <c r="AN152" s="2">
        <v>2.0299999999999998</v>
      </c>
      <c r="AO152" s="2">
        <v>144.61000000000001</v>
      </c>
      <c r="AP152" s="2">
        <v>0</v>
      </c>
      <c r="AQ152" s="2">
        <v>10.8</v>
      </c>
      <c r="AR152" s="2">
        <v>0</v>
      </c>
      <c r="AS152" s="2">
        <v>0</v>
      </c>
      <c r="AT152" s="2">
        <v>109</v>
      </c>
      <c r="AU152" s="2">
        <v>61</v>
      </c>
      <c r="AV152" s="2">
        <v>1.0669999999999999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1</v>
      </c>
      <c r="BJ152" s="2" t="s">
        <v>198</v>
      </c>
      <c r="BK152" s="2"/>
      <c r="BL152" s="2"/>
      <c r="BM152" s="2">
        <v>25</v>
      </c>
      <c r="BN152" s="2">
        <v>0</v>
      </c>
      <c r="BO152" s="2" t="s">
        <v>195</v>
      </c>
      <c r="BP152" s="2">
        <v>1</v>
      </c>
      <c r="BQ152" s="2">
        <v>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109</v>
      </c>
      <c r="CA152" s="2">
        <v>61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2118</v>
      </c>
      <c r="CO152" s="2">
        <v>0</v>
      </c>
      <c r="CP152" s="2">
        <f t="shared" ref="CP152:CP183" si="140">(P152+Q152+S152)</f>
        <v>12582</v>
      </c>
      <c r="CQ152" s="2">
        <f t="shared" ref="CQ152:CQ183" si="141">ROUND((ROUND((AC152*AW152*1),2)*BC152),2)</f>
        <v>166.58</v>
      </c>
      <c r="CR152" s="2">
        <f>(ROUND((ROUND((((((ET152*1.05)*1.25)*1.2))*AV152*1),2)*BB152),2)+ROUND((ROUND(((AE152-((((EU152*1.05)*1.25)*1.2)))*AV152*1),2)*BS152),2))</f>
        <v>29.24</v>
      </c>
      <c r="CS152" s="2">
        <f>(ROUND((ROUND((((((EU152*1.05)*1.25)*1.2))*AV152*1),2)*BS152),2)+ROUND((ROUND(((AE152-((((EU152*1.05)*1.25)*1.2)))*AV152*1),2)*BS152),2))</f>
        <v>3.41</v>
      </c>
      <c r="CT152" s="2">
        <f t="shared" ref="CT152:CT183" si="142">ROUND((ROUND((AF152*AV152*1),2)*BA152),2)</f>
        <v>223.58</v>
      </c>
      <c r="CU152" s="2">
        <f t="shared" ref="CU152:CU183" si="143">AG152</f>
        <v>0</v>
      </c>
      <c r="CV152" s="2">
        <f t="shared" ref="CV152:CV183" si="144">(AH152*AV152)</f>
        <v>16.697696399999998</v>
      </c>
      <c r="CW152" s="2">
        <f t="shared" ref="CW152:CW183" si="145">AI152</f>
        <v>0</v>
      </c>
      <c r="CX152" s="2">
        <f t="shared" ref="CX152:CX183" si="146">AJ152</f>
        <v>0</v>
      </c>
      <c r="CY152" s="2">
        <f>(ROUND((((S152+ROUND((ROUND((((((EU152*1.05)*1.25)*1.2))*AV152*1),2)*BS152),2))*AT152)/100),2)+ROUND(((ROUND((ROUND(((AE152-((((EU152*1.05)*1.25)*1.2)))*AV152*1),2)*BS152),2)*AT152)/100),2))</f>
        <v>7314.75</v>
      </c>
      <c r="CZ152" s="2">
        <f>(ROUND((((S152+ROUND((ROUND((((((EU152*1.05)*1.25)*1.2))*AV152*1),2)*BS152),2))*AU152)/100),2)+ROUND(((ROUND((ROUND(((AE152-((((EU152*1.05)*1.25)*1.2)))*AV152*1),2)*BS152),2)*AU152)/100),2))</f>
        <v>4093.58</v>
      </c>
      <c r="DA152" s="2"/>
      <c r="DB152" s="2">
        <v>13</v>
      </c>
      <c r="DC152" s="2" t="s">
        <v>3</v>
      </c>
      <c r="DD152" s="2" t="s">
        <v>105</v>
      </c>
      <c r="DE152" s="2" t="s">
        <v>106</v>
      </c>
      <c r="DF152" s="2" t="s">
        <v>106</v>
      </c>
      <c r="DG152" s="2" t="s">
        <v>107</v>
      </c>
      <c r="DH152" s="2" t="s">
        <v>3</v>
      </c>
      <c r="DI152" s="2" t="s">
        <v>107</v>
      </c>
      <c r="DJ152" s="2" t="s">
        <v>106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1013</v>
      </c>
      <c r="DV152" s="2" t="s">
        <v>197</v>
      </c>
      <c r="DW152" s="2" t="s">
        <v>197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56938458</v>
      </c>
      <c r="EF152" s="2">
        <v>30</v>
      </c>
      <c r="EG152" s="2" t="s">
        <v>34</v>
      </c>
      <c r="EH152" s="2">
        <v>0</v>
      </c>
      <c r="EI152" s="2" t="s">
        <v>3</v>
      </c>
      <c r="EJ152" s="2">
        <v>1</v>
      </c>
      <c r="EK152" s="2">
        <v>25</v>
      </c>
      <c r="EL152" s="2" t="s">
        <v>35</v>
      </c>
      <c r="EM152" s="2" t="s">
        <v>36</v>
      </c>
      <c r="EN152" s="2"/>
      <c r="EO152" s="2" t="s">
        <v>108</v>
      </c>
      <c r="EP152" s="2"/>
      <c r="EQ152" s="2">
        <v>131072</v>
      </c>
      <c r="ER152" s="2">
        <v>328.59</v>
      </c>
      <c r="ES152" s="2">
        <v>166.58</v>
      </c>
      <c r="ET152" s="2">
        <v>17.399999999999999</v>
      </c>
      <c r="EU152" s="2">
        <v>2.0299999999999998</v>
      </c>
      <c r="EV152" s="2">
        <v>144.61000000000001</v>
      </c>
      <c r="EW152" s="2">
        <v>10.8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109</v>
      </c>
      <c r="FY152" s="2">
        <v>61</v>
      </c>
      <c r="FZ152" s="2"/>
      <c r="GA152" s="2" t="s">
        <v>3</v>
      </c>
      <c r="GB152" s="2"/>
      <c r="GC152" s="2"/>
      <c r="GD152" s="2">
        <v>1</v>
      </c>
      <c r="GE152" s="2"/>
      <c r="GF152" s="2">
        <v>-1013792804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ref="GL152:GL183" si="147">ROUND(IF(AND(BH152=3,BI152=3,FS152&lt;&gt;0),P152,0),2)</f>
        <v>0</v>
      </c>
      <c r="GM152" s="2">
        <f t="shared" ref="GM152:GM183" si="148">ROUND(O152+X152+Y152,2)+GX152</f>
        <v>24158.5</v>
      </c>
      <c r="GN152" s="2">
        <f t="shared" ref="GN152:GN183" si="149">IF(OR(BI152=0,BI152=1),GM152-GX152,0)</f>
        <v>24158.5</v>
      </c>
      <c r="GO152" s="2">
        <f t="shared" ref="GO152:GO183" si="150">IF(BI152=2,GM152-GX152,0)</f>
        <v>0</v>
      </c>
      <c r="GP152" s="2">
        <f t="shared" ref="GP152:GP183" si="151">IF(BI152=4,GM152-GX152,0)</f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ref="GV152:GV183" si="152">ROUND((GT152),6)</f>
        <v>0</v>
      </c>
      <c r="GW152" s="2">
        <v>1</v>
      </c>
      <c r="GX152" s="2">
        <f t="shared" ref="GX152:GX183" si="153">ROUND(HC152*I152,2)</f>
        <v>0</v>
      </c>
      <c r="GY152" s="2"/>
      <c r="GZ152" s="2"/>
      <c r="HA152" s="2">
        <v>0</v>
      </c>
      <c r="HB152" s="2">
        <v>0</v>
      </c>
      <c r="HC152" s="2">
        <f t="shared" ref="HC152:HC183" si="154">GV152*GW152</f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 s="3">
        <v>17</v>
      </c>
      <c r="B153" s="3">
        <v>1</v>
      </c>
      <c r="C153" s="3">
        <f>ROW(SmtRes!A86)</f>
        <v>86</v>
      </c>
      <c r="D153" s="3">
        <f>ROW(EtalonRes!A94)</f>
        <v>94</v>
      </c>
      <c r="E153" s="3" t="s">
        <v>194</v>
      </c>
      <c r="F153" s="3" t="s">
        <v>195</v>
      </c>
      <c r="G153" s="3" t="s">
        <v>196</v>
      </c>
      <c r="H153" s="3" t="s">
        <v>197</v>
      </c>
      <c r="I153" s="3">
        <v>30</v>
      </c>
      <c r="J153" s="3">
        <v>0</v>
      </c>
      <c r="K153" s="3">
        <v>30</v>
      </c>
      <c r="O153" s="3">
        <f t="shared" si="130"/>
        <v>416091.94</v>
      </c>
      <c r="P153" s="3">
        <f t="shared" si="131"/>
        <v>24587.21</v>
      </c>
      <c r="Q153" s="3">
        <f>(ROUND((ROUND((((((ET153*1.05)*1.25)*1.2))*AV153*I153),2)*BB153),2)+ROUND((ROUND(((AE153-((((EU153*1.05)*1.25)*1.2)))*AV153*I153),2)*BS153),2))</f>
        <v>13544.43</v>
      </c>
      <c r="R153" s="3">
        <f>(ROUND((ROUND((((((EU153*1.05)*1.25)*1.2))*AV153*I153),2)*BS153),2)+ROUND((ROUND(((AE153-((((EU153*1.05)*1.25)*1.2)))*AV153*I153),2)*BS153),2))</f>
        <v>5766.86</v>
      </c>
      <c r="S153" s="3">
        <f t="shared" si="132"/>
        <v>377960.3</v>
      </c>
      <c r="T153" s="3">
        <f t="shared" si="133"/>
        <v>0</v>
      </c>
      <c r="U153" s="3">
        <f t="shared" si="134"/>
        <v>500.93089199999997</v>
      </c>
      <c r="V153" s="3">
        <f t="shared" si="135"/>
        <v>0</v>
      </c>
      <c r="W153" s="3">
        <f t="shared" si="136"/>
        <v>0</v>
      </c>
      <c r="X153" s="3">
        <f>(ROUND((((S153+ROUND((ROUND((((((EU153*1.05)*1.25)*1.2))*AV153*I153),2)*BS153),2))*AT153)/100),2)+ROUND(((ROUND((ROUND(((AE153-((((EU153*1.05)*1.25)*1.2)))*AV153*I153),2)*BS153),2)*AT153)/100),2))</f>
        <v>418262.6</v>
      </c>
      <c r="Y153" s="3">
        <f>(ROUND((((S153+ROUND((ROUND((((((EU153*1.05)*1.25)*1.2))*AV153*I153),2)*BS153),2))*AU153)/100),2)+ROUND(((ROUND((ROUND(((AE153-((((EU153*1.05)*1.25)*1.2)))*AV153*I153),2)*BS153),2)*AU153)/100),2))</f>
        <v>234073.57</v>
      </c>
      <c r="AA153" s="3">
        <v>56661436</v>
      </c>
      <c r="AB153" s="3">
        <f t="shared" si="137"/>
        <v>403.52489000000003</v>
      </c>
      <c r="AC153" s="3">
        <f>ROUND(((((ES153*1)*1)*1)),6)</f>
        <v>166.58</v>
      </c>
      <c r="AD153" s="3">
        <f>ROUND(((((((ET153*1.05)*1.25)*1.2))-((((EU153*1.05)*1.25)*1.2)))+AE153),6)</f>
        <v>27.405000000000001</v>
      </c>
      <c r="AE153" s="3">
        <f>ROUND(((((EU153*1.05)*1.25)*1.2)),6)</f>
        <v>3.1972499999999999</v>
      </c>
      <c r="AF153" s="3">
        <f>ROUND(((((EV153*1.05)*1.15)*1.2)),6)</f>
        <v>209.53989000000001</v>
      </c>
      <c r="AG153" s="3">
        <f t="shared" si="138"/>
        <v>0</v>
      </c>
      <c r="AH153" s="3">
        <f>((((EW153*1.05)*1.15)*1.2))</f>
        <v>15.6492</v>
      </c>
      <c r="AI153" s="3">
        <f>((((EX153*1.05)*1.25)*1.2))</f>
        <v>0</v>
      </c>
      <c r="AJ153" s="3">
        <f t="shared" si="139"/>
        <v>0</v>
      </c>
      <c r="AK153" s="3">
        <v>328.59</v>
      </c>
      <c r="AL153" s="3">
        <v>166.58</v>
      </c>
      <c r="AM153" s="3">
        <v>17.399999999999999</v>
      </c>
      <c r="AN153" s="3">
        <v>2.0299999999999998</v>
      </c>
      <c r="AO153" s="3">
        <v>144.61000000000001</v>
      </c>
      <c r="AP153" s="3">
        <v>0</v>
      </c>
      <c r="AQ153" s="3">
        <v>10.8</v>
      </c>
      <c r="AR153" s="3">
        <v>0</v>
      </c>
      <c r="AS153" s="3">
        <v>0</v>
      </c>
      <c r="AT153" s="3">
        <v>109</v>
      </c>
      <c r="AU153" s="3">
        <v>61</v>
      </c>
      <c r="AV153" s="3">
        <v>1.0669999999999999</v>
      </c>
      <c r="AW153" s="3">
        <v>1</v>
      </c>
      <c r="AZ153" s="3">
        <v>1</v>
      </c>
      <c r="BA153" s="3">
        <v>56.35</v>
      </c>
      <c r="BB153" s="3">
        <v>15.44</v>
      </c>
      <c r="BC153" s="3">
        <v>4.92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0</v>
      </c>
      <c r="BI153" s="3">
        <v>1</v>
      </c>
      <c r="BJ153" s="3" t="s">
        <v>198</v>
      </c>
      <c r="BM153" s="3">
        <v>25</v>
      </c>
      <c r="BN153" s="3">
        <v>0</v>
      </c>
      <c r="BO153" s="3" t="s">
        <v>195</v>
      </c>
      <c r="BP153" s="3">
        <v>1</v>
      </c>
      <c r="BQ153" s="3">
        <v>30</v>
      </c>
      <c r="BR153" s="3">
        <v>0</v>
      </c>
      <c r="BS153" s="3">
        <v>56.35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109</v>
      </c>
      <c r="CA153" s="3">
        <v>61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2118</v>
      </c>
      <c r="CO153" s="3">
        <v>0</v>
      </c>
      <c r="CP153" s="3">
        <f t="shared" si="140"/>
        <v>416091.94</v>
      </c>
      <c r="CQ153" s="3">
        <f t="shared" si="141"/>
        <v>819.57</v>
      </c>
      <c r="CR153" s="3">
        <f>(ROUND((ROUND((((((ET153*1.05)*1.25)*1.2))*AV153*1),2)*BB153),2)+ROUND((ROUND(((AE153-((((EU153*1.05)*1.25)*1.2)))*AV153*1),2)*BS153),2))</f>
        <v>451.47</v>
      </c>
      <c r="CS153" s="3">
        <f>(ROUND((ROUND((((((EU153*1.05)*1.25)*1.2))*AV153*1),2)*BS153),2)+ROUND((ROUND(((AE153-((((EU153*1.05)*1.25)*1.2)))*AV153*1),2)*BS153),2))</f>
        <v>192.15</v>
      </c>
      <c r="CT153" s="3">
        <f t="shared" si="142"/>
        <v>12598.73</v>
      </c>
      <c r="CU153" s="3">
        <f t="shared" si="143"/>
        <v>0</v>
      </c>
      <c r="CV153" s="3">
        <f t="shared" si="144"/>
        <v>16.697696399999998</v>
      </c>
      <c r="CW153" s="3">
        <f t="shared" si="145"/>
        <v>0</v>
      </c>
      <c r="CX153" s="3">
        <f t="shared" si="146"/>
        <v>0</v>
      </c>
      <c r="CY153" s="3">
        <f>(ROUND((((S153+ROUND((ROUND((((((EU153*1.05)*1.25)*1.2))*AV153*1),2)*BS153),2))*AT153)/100),2)+ROUND(((ROUND((ROUND(((AE153-((((EU153*1.05)*1.25)*1.2)))*AV153*1),2)*BS153),2)*AT153)/100),2))</f>
        <v>412186.17</v>
      </c>
      <c r="CZ153" s="3">
        <f>(ROUND((((S153+ROUND((ROUND((((((EU153*1.05)*1.25)*1.2))*AV153*1),2)*BS153),2))*AU153)/100),2)+ROUND(((ROUND((ROUND(((AE153-((((EU153*1.05)*1.25)*1.2)))*AV153*1),2)*BS153),2)*AU153)/100),2))</f>
        <v>230672.99</v>
      </c>
      <c r="DB153" s="3">
        <v>16</v>
      </c>
      <c r="DC153" s="3" t="s">
        <v>3</v>
      </c>
      <c r="DD153" s="3" t="s">
        <v>105</v>
      </c>
      <c r="DE153" s="3" t="s">
        <v>106</v>
      </c>
      <c r="DF153" s="3" t="s">
        <v>106</v>
      </c>
      <c r="DG153" s="3" t="s">
        <v>107</v>
      </c>
      <c r="DH153" s="3" t="s">
        <v>3</v>
      </c>
      <c r="DI153" s="3" t="s">
        <v>107</v>
      </c>
      <c r="DJ153" s="3" t="s">
        <v>106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1013</v>
      </c>
      <c r="DV153" s="3" t="s">
        <v>197</v>
      </c>
      <c r="DW153" s="3" t="s">
        <v>197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56938458</v>
      </c>
      <c r="EF153" s="3">
        <v>30</v>
      </c>
      <c r="EG153" s="3" t="s">
        <v>34</v>
      </c>
      <c r="EH153" s="3">
        <v>0</v>
      </c>
      <c r="EI153" s="3" t="s">
        <v>3</v>
      </c>
      <c r="EJ153" s="3">
        <v>1</v>
      </c>
      <c r="EK153" s="3">
        <v>25</v>
      </c>
      <c r="EL153" s="3" t="s">
        <v>35</v>
      </c>
      <c r="EM153" s="3" t="s">
        <v>36</v>
      </c>
      <c r="EO153" s="3" t="s">
        <v>108</v>
      </c>
      <c r="EQ153" s="3">
        <v>131072</v>
      </c>
      <c r="ER153" s="3">
        <v>328.59</v>
      </c>
      <c r="ES153" s="3">
        <v>166.58</v>
      </c>
      <c r="ET153" s="3">
        <v>17.399999999999999</v>
      </c>
      <c r="EU153" s="3">
        <v>2.0299999999999998</v>
      </c>
      <c r="EV153" s="3">
        <v>144.61000000000001</v>
      </c>
      <c r="EW153" s="3">
        <v>10.8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109</v>
      </c>
      <c r="FY153" s="3">
        <v>61</v>
      </c>
      <c r="GA153" s="3" t="s">
        <v>3</v>
      </c>
      <c r="GD153" s="3">
        <v>1</v>
      </c>
      <c r="GF153" s="3">
        <v>-1013792804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47"/>
        <v>0</v>
      </c>
      <c r="GM153" s="3">
        <f t="shared" si="148"/>
        <v>1068428.1100000001</v>
      </c>
      <c r="GN153" s="3">
        <f t="shared" si="149"/>
        <v>1068428.1100000001</v>
      </c>
      <c r="GO153" s="3">
        <f t="shared" si="150"/>
        <v>0</v>
      </c>
      <c r="GP153" s="3">
        <f t="shared" si="151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52"/>
        <v>0</v>
      </c>
      <c r="GW153" s="3">
        <v>1</v>
      </c>
      <c r="GX153" s="3">
        <f t="shared" si="153"/>
        <v>0</v>
      </c>
      <c r="HA153" s="3">
        <v>0</v>
      </c>
      <c r="HB153" s="3">
        <v>0</v>
      </c>
      <c r="HC153" s="3">
        <f t="shared" si="154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">
      <c r="A154" s="2">
        <v>17</v>
      </c>
      <c r="B154" s="2">
        <v>1</v>
      </c>
      <c r="C154" s="2"/>
      <c r="D154" s="2"/>
      <c r="E154" s="2" t="s">
        <v>199</v>
      </c>
      <c r="F154" s="2" t="s">
        <v>200</v>
      </c>
      <c r="G154" s="2" t="s">
        <v>201</v>
      </c>
      <c r="H154" s="2" t="s">
        <v>41</v>
      </c>
      <c r="I154" s="2">
        <v>1</v>
      </c>
      <c r="J154" s="2">
        <v>0</v>
      </c>
      <c r="K154" s="2">
        <v>1</v>
      </c>
      <c r="L154" s="2"/>
      <c r="M154" s="2"/>
      <c r="N154" s="2"/>
      <c r="O154" s="2">
        <f t="shared" si="130"/>
        <v>23832.16</v>
      </c>
      <c r="P154" s="2">
        <f t="shared" si="131"/>
        <v>23832.16</v>
      </c>
      <c r="Q154" s="2">
        <f t="shared" ref="Q154:Q185" si="155">(ROUND((ROUND(((ET154)*AV154*I154),2)*BB154),2)+ROUND((ROUND(((AE154-(EU154))*AV154*I154),2)*BS154),2))</f>
        <v>0</v>
      </c>
      <c r="R154" s="2">
        <f t="shared" ref="R154:R185" si="156">(ROUND((ROUND(((EU154)*AV154*I154),2)*BS154),2)+ROUND((ROUND(((AE154-(EU154))*AV154*I154),2)*BS154),2))</f>
        <v>0</v>
      </c>
      <c r="S154" s="2">
        <f t="shared" si="132"/>
        <v>0</v>
      </c>
      <c r="T154" s="2">
        <f t="shared" si="133"/>
        <v>0</v>
      </c>
      <c r="U154" s="2">
        <f t="shared" si="134"/>
        <v>0</v>
      </c>
      <c r="V154" s="2">
        <f t="shared" si="135"/>
        <v>0</v>
      </c>
      <c r="W154" s="2">
        <f t="shared" si="136"/>
        <v>0</v>
      </c>
      <c r="X154" s="2">
        <f t="shared" ref="X154:X185" si="157">(ROUND((((S154+ROUND((ROUND(((EU154)*AV154*I154),2)*BS154),2))*AT154)/100),2)+ROUND(((ROUND((ROUND(((AE154-(EU154))*AV154*I154),2)*BS154),2)*AT154)/100),2))</f>
        <v>0</v>
      </c>
      <c r="Y154" s="2">
        <f t="shared" ref="Y154:Y185" si="158">(ROUND((((S154+ROUND((ROUND(((EU154)*AV154*I154),2)*BS154),2))*AU154)/100),2)+ROUND(((ROUND((ROUND(((AE154-(EU154))*AV154*I154),2)*BS154),2)*AU154)/100),2))</f>
        <v>0</v>
      </c>
      <c r="Z154" s="2"/>
      <c r="AA154" s="2">
        <v>56661434</v>
      </c>
      <c r="AB154" s="2">
        <f t="shared" si="137"/>
        <v>23832.16</v>
      </c>
      <c r="AC154" s="2">
        <f t="shared" ref="AC154:AC185" si="159">ROUND((ES154),6)</f>
        <v>23832.16</v>
      </c>
      <c r="AD154" s="2">
        <f t="shared" ref="AD154:AD185" si="160">ROUND((((ET154)-(EU154))+AE154),6)</f>
        <v>0</v>
      </c>
      <c r="AE154" s="2">
        <f t="shared" ref="AE154:AE185" si="161">ROUND((EU154),6)</f>
        <v>0</v>
      </c>
      <c r="AF154" s="2">
        <f t="shared" ref="AF154:AF185" si="162">ROUND((EV154),6)</f>
        <v>0</v>
      </c>
      <c r="AG154" s="2">
        <f t="shared" si="138"/>
        <v>0</v>
      </c>
      <c r="AH154" s="2">
        <f t="shared" ref="AH154:AH185" si="163">(EW154)</f>
        <v>0</v>
      </c>
      <c r="AI154" s="2">
        <f t="shared" ref="AI154:AI185" si="164">(EX154)</f>
        <v>0</v>
      </c>
      <c r="AJ154" s="2">
        <f t="shared" si="139"/>
        <v>0</v>
      </c>
      <c r="AK154" s="2">
        <v>23832.16</v>
      </c>
      <c r="AL154" s="2">
        <v>23832.16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3</v>
      </c>
      <c r="BJ154" s="2" t="s">
        <v>200</v>
      </c>
      <c r="BK154" s="2"/>
      <c r="BL154" s="2"/>
      <c r="BM154" s="2">
        <v>400007</v>
      </c>
      <c r="BN154" s="2">
        <v>0</v>
      </c>
      <c r="BO154" s="2" t="s">
        <v>3</v>
      </c>
      <c r="BP154" s="2">
        <v>0</v>
      </c>
      <c r="BQ154" s="2">
        <v>214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0</v>
      </c>
      <c r="CA154" s="2">
        <v>0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140"/>
        <v>23832.16</v>
      </c>
      <c r="CQ154" s="2">
        <f t="shared" si="141"/>
        <v>23832.16</v>
      </c>
      <c r="CR154" s="2">
        <f t="shared" ref="CR154:CR185" si="165">(ROUND((ROUND(((ET154)*AV154*1),2)*BB154),2)+ROUND((ROUND(((AE154-(EU154))*AV154*1),2)*BS154),2))</f>
        <v>0</v>
      </c>
      <c r="CS154" s="2">
        <f t="shared" ref="CS154:CS185" si="166">(ROUND((ROUND(((EU154)*AV154*1),2)*BS154),2)+ROUND((ROUND(((AE154-(EU154))*AV154*1),2)*BS154),2))</f>
        <v>0</v>
      </c>
      <c r="CT154" s="2">
        <f t="shared" si="142"/>
        <v>0</v>
      </c>
      <c r="CU154" s="2">
        <f t="shared" si="143"/>
        <v>0</v>
      </c>
      <c r="CV154" s="2">
        <f t="shared" si="144"/>
        <v>0</v>
      </c>
      <c r="CW154" s="2">
        <f t="shared" si="145"/>
        <v>0</v>
      </c>
      <c r="CX154" s="2">
        <f t="shared" si="146"/>
        <v>0</v>
      </c>
      <c r="CY154" s="2">
        <f t="shared" ref="CY154:CY185" si="167">(ROUND((((S154+ROUND((ROUND(((EU154)*AV154*1),2)*BS154),2))*AT154)/100),2)+ROUND(((ROUND((ROUND(((AE154-(EU154))*AV154*1),2)*BS154),2)*AT154)/100),2))</f>
        <v>0</v>
      </c>
      <c r="CZ154" s="2">
        <f t="shared" ref="CZ154:CZ185" si="168">(ROUND((((S154+ROUND((ROUND(((EU154)*AV154*1),2)*BS154),2))*AU154)/100),2)+ROUND(((ROUND((ROUND(((AE154-(EU154))*AV154*1),2)*BS154),2)*AU154)/100),2))</f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1013</v>
      </c>
      <c r="DV154" s="2" t="s">
        <v>41</v>
      </c>
      <c r="DW154" s="2" t="s">
        <v>41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56938434</v>
      </c>
      <c r="EF154" s="2">
        <v>214</v>
      </c>
      <c r="EG154" s="2" t="s">
        <v>42</v>
      </c>
      <c r="EH154" s="2">
        <v>0</v>
      </c>
      <c r="EI154" s="2" t="s">
        <v>3</v>
      </c>
      <c r="EJ154" s="2">
        <v>3</v>
      </c>
      <c r="EK154" s="2">
        <v>400007</v>
      </c>
      <c r="EL154" s="2" t="s">
        <v>42</v>
      </c>
      <c r="EM154" s="2" t="s">
        <v>43</v>
      </c>
      <c r="EN154" s="2"/>
      <c r="EO154" s="2" t="s">
        <v>3</v>
      </c>
      <c r="EP154" s="2"/>
      <c r="EQ154" s="2">
        <v>131088</v>
      </c>
      <c r="ER154" s="2">
        <v>0</v>
      </c>
      <c r="ES154" s="2">
        <v>23832.16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f t="shared" ref="FR154:FR185" si="169">P154</f>
        <v>23832.16</v>
      </c>
      <c r="FS154" s="2">
        <v>0</v>
      </c>
      <c r="FT154" s="2"/>
      <c r="FU154" s="2"/>
      <c r="FV154" s="2"/>
      <c r="FW154" s="2"/>
      <c r="FX154" s="2">
        <v>0</v>
      </c>
      <c r="FY154" s="2">
        <v>0</v>
      </c>
      <c r="FZ154" s="2"/>
      <c r="GA154" s="2" t="s">
        <v>202</v>
      </c>
      <c r="GB154" s="2"/>
      <c r="GC154" s="2"/>
      <c r="GD154" s="2">
        <v>1</v>
      </c>
      <c r="GE154" s="2"/>
      <c r="GF154" s="2">
        <v>391250505</v>
      </c>
      <c r="GG154" s="2">
        <v>2</v>
      </c>
      <c r="GH154" s="2">
        <v>4</v>
      </c>
      <c r="GI154" s="2">
        <v>-2</v>
      </c>
      <c r="GJ154" s="2">
        <v>0</v>
      </c>
      <c r="GK154" s="2">
        <v>0</v>
      </c>
      <c r="GL154" s="2">
        <f t="shared" si="147"/>
        <v>0</v>
      </c>
      <c r="GM154" s="2">
        <f t="shared" si="148"/>
        <v>23832.16</v>
      </c>
      <c r="GN154" s="2">
        <f t="shared" si="149"/>
        <v>0</v>
      </c>
      <c r="GO154" s="2">
        <f t="shared" si="150"/>
        <v>0</v>
      </c>
      <c r="GP154" s="2">
        <f t="shared" si="151"/>
        <v>0</v>
      </c>
      <c r="GQ154" s="2"/>
      <c r="GR154" s="2">
        <v>1</v>
      </c>
      <c r="GS154" s="2">
        <v>2</v>
      </c>
      <c r="GT154" s="2">
        <v>0</v>
      </c>
      <c r="GU154" s="2" t="s">
        <v>3</v>
      </c>
      <c r="GV154" s="2">
        <f t="shared" si="152"/>
        <v>0</v>
      </c>
      <c r="GW154" s="2">
        <v>1</v>
      </c>
      <c r="GX154" s="2">
        <f t="shared" si="153"/>
        <v>0</v>
      </c>
      <c r="GY154" s="2"/>
      <c r="GZ154" s="2"/>
      <c r="HA154" s="2">
        <v>0</v>
      </c>
      <c r="HB154" s="2">
        <v>0</v>
      </c>
      <c r="HC154" s="2">
        <f t="shared" si="154"/>
        <v>0</v>
      </c>
      <c r="HD154" s="2"/>
      <c r="HE154" s="2" t="s">
        <v>45</v>
      </c>
      <c r="HF154" s="2" t="s">
        <v>46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 s="3">
        <v>17</v>
      </c>
      <c r="B155" s="3">
        <v>1</v>
      </c>
      <c r="E155" s="3" t="s">
        <v>199</v>
      </c>
      <c r="F155" s="3" t="s">
        <v>200</v>
      </c>
      <c r="G155" s="3" t="s">
        <v>201</v>
      </c>
      <c r="H155" s="3" t="s">
        <v>41</v>
      </c>
      <c r="I155" s="3">
        <v>1</v>
      </c>
      <c r="J155" s="3">
        <v>0</v>
      </c>
      <c r="K155" s="3">
        <v>1</v>
      </c>
      <c r="O155" s="3">
        <f t="shared" si="130"/>
        <v>180409.45</v>
      </c>
      <c r="P155" s="3">
        <f t="shared" si="131"/>
        <v>180409.45</v>
      </c>
      <c r="Q155" s="3">
        <f t="shared" si="155"/>
        <v>0</v>
      </c>
      <c r="R155" s="3">
        <f t="shared" si="156"/>
        <v>0</v>
      </c>
      <c r="S155" s="3">
        <f t="shared" si="132"/>
        <v>0</v>
      </c>
      <c r="T155" s="3">
        <f t="shared" si="133"/>
        <v>0</v>
      </c>
      <c r="U155" s="3">
        <f t="shared" si="134"/>
        <v>0</v>
      </c>
      <c r="V155" s="3">
        <f t="shared" si="135"/>
        <v>0</v>
      </c>
      <c r="W155" s="3">
        <f t="shared" si="136"/>
        <v>0</v>
      </c>
      <c r="X155" s="3">
        <f t="shared" si="157"/>
        <v>0</v>
      </c>
      <c r="Y155" s="3">
        <f t="shared" si="158"/>
        <v>0</v>
      </c>
      <c r="AA155" s="3">
        <v>56661436</v>
      </c>
      <c r="AB155" s="3">
        <f t="shared" si="137"/>
        <v>23832.16</v>
      </c>
      <c r="AC155" s="3">
        <f t="shared" si="159"/>
        <v>23832.16</v>
      </c>
      <c r="AD155" s="3">
        <f t="shared" si="160"/>
        <v>0</v>
      </c>
      <c r="AE155" s="3">
        <f t="shared" si="161"/>
        <v>0</v>
      </c>
      <c r="AF155" s="3">
        <f t="shared" si="162"/>
        <v>0</v>
      </c>
      <c r="AG155" s="3">
        <f t="shared" si="138"/>
        <v>0</v>
      </c>
      <c r="AH155" s="3">
        <f t="shared" si="163"/>
        <v>0</v>
      </c>
      <c r="AI155" s="3">
        <f t="shared" si="164"/>
        <v>0</v>
      </c>
      <c r="AJ155" s="3">
        <f t="shared" si="139"/>
        <v>0</v>
      </c>
      <c r="AK155" s="3">
        <v>23832.16</v>
      </c>
      <c r="AL155" s="3">
        <v>23832.16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7.57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3</v>
      </c>
      <c r="BJ155" s="3" t="s">
        <v>200</v>
      </c>
      <c r="BM155" s="3">
        <v>400007</v>
      </c>
      <c r="BN155" s="3">
        <v>0</v>
      </c>
      <c r="BO155" s="3" t="s">
        <v>3</v>
      </c>
      <c r="BP155" s="3">
        <v>0</v>
      </c>
      <c r="BQ155" s="3">
        <v>214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0</v>
      </c>
      <c r="CA155" s="3">
        <v>0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140"/>
        <v>180409.45</v>
      </c>
      <c r="CQ155" s="3">
        <f t="shared" si="141"/>
        <v>180409.45</v>
      </c>
      <c r="CR155" s="3">
        <f t="shared" si="165"/>
        <v>0</v>
      </c>
      <c r="CS155" s="3">
        <f t="shared" si="166"/>
        <v>0</v>
      </c>
      <c r="CT155" s="3">
        <f t="shared" si="142"/>
        <v>0</v>
      </c>
      <c r="CU155" s="3">
        <f t="shared" si="143"/>
        <v>0</v>
      </c>
      <c r="CV155" s="3">
        <f t="shared" si="144"/>
        <v>0</v>
      </c>
      <c r="CW155" s="3">
        <f t="shared" si="145"/>
        <v>0</v>
      </c>
      <c r="CX155" s="3">
        <f t="shared" si="146"/>
        <v>0</v>
      </c>
      <c r="CY155" s="3">
        <f t="shared" si="167"/>
        <v>0</v>
      </c>
      <c r="CZ155" s="3">
        <f t="shared" si="168"/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1013</v>
      </c>
      <c r="DV155" s="3" t="s">
        <v>41</v>
      </c>
      <c r="DW155" s="3" t="s">
        <v>41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56938434</v>
      </c>
      <c r="EF155" s="3">
        <v>214</v>
      </c>
      <c r="EG155" s="3" t="s">
        <v>42</v>
      </c>
      <c r="EH155" s="3">
        <v>0</v>
      </c>
      <c r="EI155" s="3" t="s">
        <v>3</v>
      </c>
      <c r="EJ155" s="3">
        <v>3</v>
      </c>
      <c r="EK155" s="3">
        <v>400007</v>
      </c>
      <c r="EL155" s="3" t="s">
        <v>42</v>
      </c>
      <c r="EM155" s="3" t="s">
        <v>43</v>
      </c>
      <c r="EO155" s="3" t="s">
        <v>3</v>
      </c>
      <c r="EQ155" s="3">
        <v>131088</v>
      </c>
      <c r="ER155" s="3">
        <v>0</v>
      </c>
      <c r="ES155" s="3">
        <v>23832.16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5</v>
      </c>
      <c r="FC155" s="3">
        <v>1</v>
      </c>
      <c r="FD155" s="3">
        <v>18</v>
      </c>
      <c r="FF155" s="3">
        <v>211155</v>
      </c>
      <c r="FQ155" s="3">
        <v>0</v>
      </c>
      <c r="FR155" s="3">
        <f t="shared" si="169"/>
        <v>180409.45</v>
      </c>
      <c r="FS155" s="3">
        <v>0</v>
      </c>
      <c r="FX155" s="3">
        <v>0</v>
      </c>
      <c r="FY155" s="3">
        <v>0</v>
      </c>
      <c r="GA155" s="3" t="s">
        <v>202</v>
      </c>
      <c r="GD155" s="3">
        <v>1</v>
      </c>
      <c r="GF155" s="3">
        <v>391250505</v>
      </c>
      <c r="GG155" s="3">
        <v>2</v>
      </c>
      <c r="GH155" s="3">
        <v>3</v>
      </c>
      <c r="GI155" s="3">
        <v>3</v>
      </c>
      <c r="GJ155" s="3">
        <v>0</v>
      </c>
      <c r="GK155" s="3">
        <v>0</v>
      </c>
      <c r="GL155" s="3">
        <f t="shared" si="147"/>
        <v>0</v>
      </c>
      <c r="GM155" s="3">
        <f t="shared" si="148"/>
        <v>180409.45</v>
      </c>
      <c r="GN155" s="3">
        <f t="shared" si="149"/>
        <v>0</v>
      </c>
      <c r="GO155" s="3">
        <f t="shared" si="150"/>
        <v>0</v>
      </c>
      <c r="GP155" s="3">
        <f t="shared" si="151"/>
        <v>0</v>
      </c>
      <c r="GR155" s="3">
        <v>1</v>
      </c>
      <c r="GS155" s="3">
        <v>1</v>
      </c>
      <c r="GT155" s="3">
        <v>0</v>
      </c>
      <c r="GU155" s="3" t="s">
        <v>3</v>
      </c>
      <c r="GV155" s="3">
        <f t="shared" si="152"/>
        <v>0</v>
      </c>
      <c r="GW155" s="3">
        <v>1</v>
      </c>
      <c r="GX155" s="3">
        <f t="shared" si="153"/>
        <v>0</v>
      </c>
      <c r="HA155" s="3">
        <v>0</v>
      </c>
      <c r="HB155" s="3">
        <v>0</v>
      </c>
      <c r="HC155" s="3">
        <f t="shared" si="154"/>
        <v>0</v>
      </c>
      <c r="HE155" s="3" t="s">
        <v>45</v>
      </c>
      <c r="HF155" s="3" t="s">
        <v>46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">
      <c r="A156" s="2">
        <v>17</v>
      </c>
      <c r="B156" s="2">
        <v>1</v>
      </c>
      <c r="C156" s="2"/>
      <c r="D156" s="2"/>
      <c r="E156" s="2" t="s">
        <v>203</v>
      </c>
      <c r="F156" s="2" t="s">
        <v>204</v>
      </c>
      <c r="G156" s="2" t="s">
        <v>205</v>
      </c>
      <c r="H156" s="2" t="s">
        <v>41</v>
      </c>
      <c r="I156" s="2">
        <v>1</v>
      </c>
      <c r="J156" s="2">
        <v>0</v>
      </c>
      <c r="K156" s="2">
        <v>1</v>
      </c>
      <c r="L156" s="2"/>
      <c r="M156" s="2"/>
      <c r="N156" s="2"/>
      <c r="O156" s="2">
        <f t="shared" si="130"/>
        <v>28596.22</v>
      </c>
      <c r="P156" s="2">
        <f t="shared" si="131"/>
        <v>28596.22</v>
      </c>
      <c r="Q156" s="2">
        <f t="shared" si="155"/>
        <v>0</v>
      </c>
      <c r="R156" s="2">
        <f t="shared" si="156"/>
        <v>0</v>
      </c>
      <c r="S156" s="2">
        <f t="shared" si="132"/>
        <v>0</v>
      </c>
      <c r="T156" s="2">
        <f t="shared" si="133"/>
        <v>0</v>
      </c>
      <c r="U156" s="2">
        <f t="shared" si="134"/>
        <v>0</v>
      </c>
      <c r="V156" s="2">
        <f t="shared" si="135"/>
        <v>0</v>
      </c>
      <c r="W156" s="2">
        <f t="shared" si="136"/>
        <v>0</v>
      </c>
      <c r="X156" s="2">
        <f t="shared" si="157"/>
        <v>0</v>
      </c>
      <c r="Y156" s="2">
        <f t="shared" si="158"/>
        <v>0</v>
      </c>
      <c r="Z156" s="2"/>
      <c r="AA156" s="2">
        <v>56661434</v>
      </c>
      <c r="AB156" s="2">
        <f t="shared" si="137"/>
        <v>28596.22</v>
      </c>
      <c r="AC156" s="2">
        <f t="shared" si="159"/>
        <v>28596.22</v>
      </c>
      <c r="AD156" s="2">
        <f t="shared" si="160"/>
        <v>0</v>
      </c>
      <c r="AE156" s="2">
        <f t="shared" si="161"/>
        <v>0</v>
      </c>
      <c r="AF156" s="2">
        <f t="shared" si="162"/>
        <v>0</v>
      </c>
      <c r="AG156" s="2">
        <f t="shared" si="138"/>
        <v>0</v>
      </c>
      <c r="AH156" s="2">
        <f t="shared" si="163"/>
        <v>0</v>
      </c>
      <c r="AI156" s="2">
        <f t="shared" si="164"/>
        <v>0</v>
      </c>
      <c r="AJ156" s="2">
        <f t="shared" si="139"/>
        <v>0</v>
      </c>
      <c r="AK156" s="2">
        <v>28596.22</v>
      </c>
      <c r="AL156" s="2">
        <v>28596.22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3</v>
      </c>
      <c r="BJ156" s="2" t="s">
        <v>204</v>
      </c>
      <c r="BK156" s="2"/>
      <c r="BL156" s="2"/>
      <c r="BM156" s="2">
        <v>400007</v>
      </c>
      <c r="BN156" s="2">
        <v>0</v>
      </c>
      <c r="BO156" s="2" t="s">
        <v>3</v>
      </c>
      <c r="BP156" s="2">
        <v>0</v>
      </c>
      <c r="BQ156" s="2">
        <v>214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0</v>
      </c>
      <c r="CA156" s="2">
        <v>0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si="140"/>
        <v>28596.22</v>
      </c>
      <c r="CQ156" s="2">
        <f t="shared" si="141"/>
        <v>28596.22</v>
      </c>
      <c r="CR156" s="2">
        <f t="shared" si="165"/>
        <v>0</v>
      </c>
      <c r="CS156" s="2">
        <f t="shared" si="166"/>
        <v>0</v>
      </c>
      <c r="CT156" s="2">
        <f t="shared" si="142"/>
        <v>0</v>
      </c>
      <c r="CU156" s="2">
        <f t="shared" si="143"/>
        <v>0</v>
      </c>
      <c r="CV156" s="2">
        <f t="shared" si="144"/>
        <v>0</v>
      </c>
      <c r="CW156" s="2">
        <f t="shared" si="145"/>
        <v>0</v>
      </c>
      <c r="CX156" s="2">
        <f t="shared" si="146"/>
        <v>0</v>
      </c>
      <c r="CY156" s="2">
        <f t="shared" si="167"/>
        <v>0</v>
      </c>
      <c r="CZ156" s="2">
        <f t="shared" si="168"/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41</v>
      </c>
      <c r="DW156" s="2" t="s">
        <v>41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56938434</v>
      </c>
      <c r="EF156" s="2">
        <v>214</v>
      </c>
      <c r="EG156" s="2" t="s">
        <v>42</v>
      </c>
      <c r="EH156" s="2">
        <v>0</v>
      </c>
      <c r="EI156" s="2" t="s">
        <v>3</v>
      </c>
      <c r="EJ156" s="2">
        <v>3</v>
      </c>
      <c r="EK156" s="2">
        <v>400007</v>
      </c>
      <c r="EL156" s="2" t="s">
        <v>42</v>
      </c>
      <c r="EM156" s="2" t="s">
        <v>43</v>
      </c>
      <c r="EN156" s="2"/>
      <c r="EO156" s="2" t="s">
        <v>3</v>
      </c>
      <c r="EP156" s="2"/>
      <c r="EQ156" s="2">
        <v>131088</v>
      </c>
      <c r="ER156" s="2">
        <v>0</v>
      </c>
      <c r="ES156" s="2">
        <v>28596.22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f t="shared" si="169"/>
        <v>28596.22</v>
      </c>
      <c r="FS156" s="2">
        <v>0</v>
      </c>
      <c r="FT156" s="2"/>
      <c r="FU156" s="2"/>
      <c r="FV156" s="2"/>
      <c r="FW156" s="2"/>
      <c r="FX156" s="2">
        <v>0</v>
      </c>
      <c r="FY156" s="2">
        <v>0</v>
      </c>
      <c r="FZ156" s="2"/>
      <c r="GA156" s="2" t="s">
        <v>206</v>
      </c>
      <c r="GB156" s="2"/>
      <c r="GC156" s="2"/>
      <c r="GD156" s="2">
        <v>1</v>
      </c>
      <c r="GE156" s="2"/>
      <c r="GF156" s="2">
        <v>787460253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si="147"/>
        <v>0</v>
      </c>
      <c r="GM156" s="2">
        <f t="shared" si="148"/>
        <v>28596.22</v>
      </c>
      <c r="GN156" s="2">
        <f t="shared" si="149"/>
        <v>0</v>
      </c>
      <c r="GO156" s="2">
        <f t="shared" si="150"/>
        <v>0</v>
      </c>
      <c r="GP156" s="2">
        <f t="shared" si="151"/>
        <v>0</v>
      </c>
      <c r="GQ156" s="2"/>
      <c r="GR156" s="2">
        <v>1</v>
      </c>
      <c r="GS156" s="2">
        <v>2</v>
      </c>
      <c r="GT156" s="2">
        <v>0</v>
      </c>
      <c r="GU156" s="2" t="s">
        <v>3</v>
      </c>
      <c r="GV156" s="2">
        <f t="shared" si="152"/>
        <v>0</v>
      </c>
      <c r="GW156" s="2">
        <v>1</v>
      </c>
      <c r="GX156" s="2">
        <f t="shared" si="153"/>
        <v>0</v>
      </c>
      <c r="GY156" s="2"/>
      <c r="GZ156" s="2"/>
      <c r="HA156" s="2">
        <v>0</v>
      </c>
      <c r="HB156" s="2">
        <v>0</v>
      </c>
      <c r="HC156" s="2">
        <f t="shared" si="154"/>
        <v>0</v>
      </c>
      <c r="HD156" s="2"/>
      <c r="HE156" s="2" t="s">
        <v>45</v>
      </c>
      <c r="HF156" s="2" t="s">
        <v>46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 s="3">
        <v>17</v>
      </c>
      <c r="B157" s="3">
        <v>1</v>
      </c>
      <c r="E157" s="3" t="s">
        <v>203</v>
      </c>
      <c r="F157" s="3" t="s">
        <v>204</v>
      </c>
      <c r="G157" s="3" t="s">
        <v>205</v>
      </c>
      <c r="H157" s="3" t="s">
        <v>41</v>
      </c>
      <c r="I157" s="3">
        <v>1</v>
      </c>
      <c r="J157" s="3">
        <v>0</v>
      </c>
      <c r="K157" s="3">
        <v>1</v>
      </c>
      <c r="O157" s="3">
        <f t="shared" si="130"/>
        <v>216473.39</v>
      </c>
      <c r="P157" s="3">
        <f t="shared" si="131"/>
        <v>216473.39</v>
      </c>
      <c r="Q157" s="3">
        <f t="shared" si="155"/>
        <v>0</v>
      </c>
      <c r="R157" s="3">
        <f t="shared" si="156"/>
        <v>0</v>
      </c>
      <c r="S157" s="3">
        <f t="shared" si="132"/>
        <v>0</v>
      </c>
      <c r="T157" s="3">
        <f t="shared" si="133"/>
        <v>0</v>
      </c>
      <c r="U157" s="3">
        <f t="shared" si="134"/>
        <v>0</v>
      </c>
      <c r="V157" s="3">
        <f t="shared" si="135"/>
        <v>0</v>
      </c>
      <c r="W157" s="3">
        <f t="shared" si="136"/>
        <v>0</v>
      </c>
      <c r="X157" s="3">
        <f t="shared" si="157"/>
        <v>0</v>
      </c>
      <c r="Y157" s="3">
        <f t="shared" si="158"/>
        <v>0</v>
      </c>
      <c r="AA157" s="3">
        <v>56661436</v>
      </c>
      <c r="AB157" s="3">
        <f t="shared" si="137"/>
        <v>28596.22</v>
      </c>
      <c r="AC157" s="3">
        <f t="shared" si="159"/>
        <v>28596.22</v>
      </c>
      <c r="AD157" s="3">
        <f t="shared" si="160"/>
        <v>0</v>
      </c>
      <c r="AE157" s="3">
        <f t="shared" si="161"/>
        <v>0</v>
      </c>
      <c r="AF157" s="3">
        <f t="shared" si="162"/>
        <v>0</v>
      </c>
      <c r="AG157" s="3">
        <f t="shared" si="138"/>
        <v>0</v>
      </c>
      <c r="AH157" s="3">
        <f t="shared" si="163"/>
        <v>0</v>
      </c>
      <c r="AI157" s="3">
        <f t="shared" si="164"/>
        <v>0</v>
      </c>
      <c r="AJ157" s="3">
        <f t="shared" si="139"/>
        <v>0</v>
      </c>
      <c r="AK157" s="3">
        <v>28596.22</v>
      </c>
      <c r="AL157" s="3">
        <v>28596.22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7.57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3</v>
      </c>
      <c r="BJ157" s="3" t="s">
        <v>204</v>
      </c>
      <c r="BM157" s="3">
        <v>400007</v>
      </c>
      <c r="BN157" s="3">
        <v>0</v>
      </c>
      <c r="BO157" s="3" t="s">
        <v>3</v>
      </c>
      <c r="BP157" s="3">
        <v>0</v>
      </c>
      <c r="BQ157" s="3">
        <v>214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0</v>
      </c>
      <c r="CA157" s="3">
        <v>0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40"/>
        <v>216473.39</v>
      </c>
      <c r="CQ157" s="3">
        <f t="shared" si="141"/>
        <v>216473.39</v>
      </c>
      <c r="CR157" s="3">
        <f t="shared" si="165"/>
        <v>0</v>
      </c>
      <c r="CS157" s="3">
        <f t="shared" si="166"/>
        <v>0</v>
      </c>
      <c r="CT157" s="3">
        <f t="shared" si="142"/>
        <v>0</v>
      </c>
      <c r="CU157" s="3">
        <f t="shared" si="143"/>
        <v>0</v>
      </c>
      <c r="CV157" s="3">
        <f t="shared" si="144"/>
        <v>0</v>
      </c>
      <c r="CW157" s="3">
        <f t="shared" si="145"/>
        <v>0</v>
      </c>
      <c r="CX157" s="3">
        <f t="shared" si="146"/>
        <v>0</v>
      </c>
      <c r="CY157" s="3">
        <f t="shared" si="167"/>
        <v>0</v>
      </c>
      <c r="CZ157" s="3">
        <f t="shared" si="168"/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1013</v>
      </c>
      <c r="DV157" s="3" t="s">
        <v>41</v>
      </c>
      <c r="DW157" s="3" t="s">
        <v>41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56938434</v>
      </c>
      <c r="EF157" s="3">
        <v>214</v>
      </c>
      <c r="EG157" s="3" t="s">
        <v>42</v>
      </c>
      <c r="EH157" s="3">
        <v>0</v>
      </c>
      <c r="EI157" s="3" t="s">
        <v>3</v>
      </c>
      <c r="EJ157" s="3">
        <v>3</v>
      </c>
      <c r="EK157" s="3">
        <v>400007</v>
      </c>
      <c r="EL157" s="3" t="s">
        <v>42</v>
      </c>
      <c r="EM157" s="3" t="s">
        <v>43</v>
      </c>
      <c r="EO157" s="3" t="s">
        <v>3</v>
      </c>
      <c r="EQ157" s="3">
        <v>131088</v>
      </c>
      <c r="ER157" s="3">
        <v>0</v>
      </c>
      <c r="ES157" s="3">
        <v>28596.22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5</v>
      </c>
      <c r="FC157" s="3">
        <v>1</v>
      </c>
      <c r="FD157" s="3">
        <v>18</v>
      </c>
      <c r="FF157" s="3">
        <v>253365</v>
      </c>
      <c r="FQ157" s="3">
        <v>0</v>
      </c>
      <c r="FR157" s="3">
        <f t="shared" si="169"/>
        <v>216473.39</v>
      </c>
      <c r="FS157" s="3">
        <v>0</v>
      </c>
      <c r="FX157" s="3">
        <v>0</v>
      </c>
      <c r="FY157" s="3">
        <v>0</v>
      </c>
      <c r="GA157" s="3" t="s">
        <v>206</v>
      </c>
      <c r="GD157" s="3">
        <v>1</v>
      </c>
      <c r="GF157" s="3">
        <v>787460253</v>
      </c>
      <c r="GG157" s="3">
        <v>2</v>
      </c>
      <c r="GH157" s="3">
        <v>3</v>
      </c>
      <c r="GI157" s="3">
        <v>3</v>
      </c>
      <c r="GJ157" s="3">
        <v>0</v>
      </c>
      <c r="GK157" s="3">
        <v>0</v>
      </c>
      <c r="GL157" s="3">
        <f t="shared" si="147"/>
        <v>0</v>
      </c>
      <c r="GM157" s="3">
        <f t="shared" si="148"/>
        <v>216473.39</v>
      </c>
      <c r="GN157" s="3">
        <f t="shared" si="149"/>
        <v>0</v>
      </c>
      <c r="GO157" s="3">
        <f t="shared" si="150"/>
        <v>0</v>
      </c>
      <c r="GP157" s="3">
        <f t="shared" si="151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52"/>
        <v>0</v>
      </c>
      <c r="GW157" s="3">
        <v>1</v>
      </c>
      <c r="GX157" s="3">
        <f t="shared" si="153"/>
        <v>0</v>
      </c>
      <c r="HA157" s="3">
        <v>0</v>
      </c>
      <c r="HB157" s="3">
        <v>0</v>
      </c>
      <c r="HC157" s="3">
        <f t="shared" si="154"/>
        <v>0</v>
      </c>
      <c r="HE157" s="3" t="s">
        <v>45</v>
      </c>
      <c r="HF157" s="3" t="s">
        <v>46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">
      <c r="A158" s="2">
        <v>17</v>
      </c>
      <c r="B158" s="2">
        <v>1</v>
      </c>
      <c r="C158" s="2"/>
      <c r="D158" s="2"/>
      <c r="E158" s="2" t="s">
        <v>207</v>
      </c>
      <c r="F158" s="2" t="s">
        <v>208</v>
      </c>
      <c r="G158" s="2" t="s">
        <v>209</v>
      </c>
      <c r="H158" s="2" t="s">
        <v>41</v>
      </c>
      <c r="I158" s="2">
        <v>1</v>
      </c>
      <c r="J158" s="2">
        <v>0</v>
      </c>
      <c r="K158" s="2">
        <v>1</v>
      </c>
      <c r="L158" s="2"/>
      <c r="M158" s="2"/>
      <c r="N158" s="2"/>
      <c r="O158" s="2">
        <f t="shared" si="130"/>
        <v>8449.69</v>
      </c>
      <c r="P158" s="2">
        <f t="shared" si="131"/>
        <v>8449.69</v>
      </c>
      <c r="Q158" s="2">
        <f t="shared" si="155"/>
        <v>0</v>
      </c>
      <c r="R158" s="2">
        <f t="shared" si="156"/>
        <v>0</v>
      </c>
      <c r="S158" s="2">
        <f t="shared" si="132"/>
        <v>0</v>
      </c>
      <c r="T158" s="2">
        <f t="shared" si="133"/>
        <v>0</v>
      </c>
      <c r="U158" s="2">
        <f t="shared" si="134"/>
        <v>0</v>
      </c>
      <c r="V158" s="2">
        <f t="shared" si="135"/>
        <v>0</v>
      </c>
      <c r="W158" s="2">
        <f t="shared" si="136"/>
        <v>0</v>
      </c>
      <c r="X158" s="2">
        <f t="shared" si="157"/>
        <v>0</v>
      </c>
      <c r="Y158" s="2">
        <f t="shared" si="158"/>
        <v>0</v>
      </c>
      <c r="Z158" s="2"/>
      <c r="AA158" s="2">
        <v>56661434</v>
      </c>
      <c r="AB158" s="2">
        <f t="shared" si="137"/>
        <v>8449.69</v>
      </c>
      <c r="AC158" s="2">
        <f t="shared" si="159"/>
        <v>8449.69</v>
      </c>
      <c r="AD158" s="2">
        <f t="shared" si="160"/>
        <v>0</v>
      </c>
      <c r="AE158" s="2">
        <f t="shared" si="161"/>
        <v>0</v>
      </c>
      <c r="AF158" s="2">
        <f t="shared" si="162"/>
        <v>0</v>
      </c>
      <c r="AG158" s="2">
        <f t="shared" si="138"/>
        <v>0</v>
      </c>
      <c r="AH158" s="2">
        <f t="shared" si="163"/>
        <v>0</v>
      </c>
      <c r="AI158" s="2">
        <f t="shared" si="164"/>
        <v>0</v>
      </c>
      <c r="AJ158" s="2">
        <f t="shared" si="139"/>
        <v>0</v>
      </c>
      <c r="AK158" s="2">
        <v>8449.69</v>
      </c>
      <c r="AL158" s="2">
        <v>8449.69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3</v>
      </c>
      <c r="BJ158" s="2" t="s">
        <v>208</v>
      </c>
      <c r="BK158" s="2"/>
      <c r="BL158" s="2"/>
      <c r="BM158" s="2">
        <v>400007</v>
      </c>
      <c r="BN158" s="2">
        <v>0</v>
      </c>
      <c r="BO158" s="2" t="s">
        <v>3</v>
      </c>
      <c r="BP158" s="2">
        <v>0</v>
      </c>
      <c r="BQ158" s="2">
        <v>214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0</v>
      </c>
      <c r="CA158" s="2">
        <v>0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140"/>
        <v>8449.69</v>
      </c>
      <c r="CQ158" s="2">
        <f t="shared" si="141"/>
        <v>8449.69</v>
      </c>
      <c r="CR158" s="2">
        <f t="shared" si="165"/>
        <v>0</v>
      </c>
      <c r="CS158" s="2">
        <f t="shared" si="166"/>
        <v>0</v>
      </c>
      <c r="CT158" s="2">
        <f t="shared" si="142"/>
        <v>0</v>
      </c>
      <c r="CU158" s="2">
        <f t="shared" si="143"/>
        <v>0</v>
      </c>
      <c r="CV158" s="2">
        <f t="shared" si="144"/>
        <v>0</v>
      </c>
      <c r="CW158" s="2">
        <f t="shared" si="145"/>
        <v>0</v>
      </c>
      <c r="CX158" s="2">
        <f t="shared" si="146"/>
        <v>0</v>
      </c>
      <c r="CY158" s="2">
        <f t="shared" si="167"/>
        <v>0</v>
      </c>
      <c r="CZ158" s="2">
        <f t="shared" si="168"/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41</v>
      </c>
      <c r="DW158" s="2" t="s">
        <v>41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56938434</v>
      </c>
      <c r="EF158" s="2">
        <v>214</v>
      </c>
      <c r="EG158" s="2" t="s">
        <v>42</v>
      </c>
      <c r="EH158" s="2">
        <v>0</v>
      </c>
      <c r="EI158" s="2" t="s">
        <v>3</v>
      </c>
      <c r="EJ158" s="2">
        <v>3</v>
      </c>
      <c r="EK158" s="2">
        <v>400007</v>
      </c>
      <c r="EL158" s="2" t="s">
        <v>42</v>
      </c>
      <c r="EM158" s="2" t="s">
        <v>43</v>
      </c>
      <c r="EN158" s="2"/>
      <c r="EO158" s="2" t="s">
        <v>3</v>
      </c>
      <c r="EP158" s="2"/>
      <c r="EQ158" s="2">
        <v>131088</v>
      </c>
      <c r="ER158" s="2">
        <v>0</v>
      </c>
      <c r="ES158" s="2">
        <v>8449.69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f t="shared" si="169"/>
        <v>8449.69</v>
      </c>
      <c r="FS158" s="2">
        <v>0</v>
      </c>
      <c r="FT158" s="2"/>
      <c r="FU158" s="2"/>
      <c r="FV158" s="2"/>
      <c r="FW158" s="2"/>
      <c r="FX158" s="2">
        <v>0</v>
      </c>
      <c r="FY158" s="2">
        <v>0</v>
      </c>
      <c r="FZ158" s="2"/>
      <c r="GA158" s="2" t="s">
        <v>210</v>
      </c>
      <c r="GB158" s="2"/>
      <c r="GC158" s="2"/>
      <c r="GD158" s="2">
        <v>1</v>
      </c>
      <c r="GE158" s="2"/>
      <c r="GF158" s="2">
        <v>-699992720</v>
      </c>
      <c r="GG158" s="2">
        <v>2</v>
      </c>
      <c r="GH158" s="2">
        <v>4</v>
      </c>
      <c r="GI158" s="2">
        <v>-2</v>
      </c>
      <c r="GJ158" s="2">
        <v>0</v>
      </c>
      <c r="GK158" s="2">
        <v>0</v>
      </c>
      <c r="GL158" s="2">
        <f t="shared" si="147"/>
        <v>0</v>
      </c>
      <c r="GM158" s="2">
        <f t="shared" si="148"/>
        <v>8449.69</v>
      </c>
      <c r="GN158" s="2">
        <f t="shared" si="149"/>
        <v>0</v>
      </c>
      <c r="GO158" s="2">
        <f t="shared" si="150"/>
        <v>0</v>
      </c>
      <c r="GP158" s="2">
        <f t="shared" si="151"/>
        <v>0</v>
      </c>
      <c r="GQ158" s="2"/>
      <c r="GR158" s="2">
        <v>1</v>
      </c>
      <c r="GS158" s="2">
        <v>2</v>
      </c>
      <c r="GT158" s="2">
        <v>0</v>
      </c>
      <c r="GU158" s="2" t="s">
        <v>3</v>
      </c>
      <c r="GV158" s="2">
        <f t="shared" si="152"/>
        <v>0</v>
      </c>
      <c r="GW158" s="2">
        <v>1</v>
      </c>
      <c r="GX158" s="2">
        <f t="shared" si="153"/>
        <v>0</v>
      </c>
      <c r="GY158" s="2"/>
      <c r="GZ158" s="2"/>
      <c r="HA158" s="2">
        <v>0</v>
      </c>
      <c r="HB158" s="2">
        <v>0</v>
      </c>
      <c r="HC158" s="2">
        <f t="shared" si="154"/>
        <v>0</v>
      </c>
      <c r="HD158" s="2"/>
      <c r="HE158" s="2" t="s">
        <v>45</v>
      </c>
      <c r="HF158" s="2" t="s">
        <v>46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 s="3">
        <v>17</v>
      </c>
      <c r="B159" s="3">
        <v>1</v>
      </c>
      <c r="E159" s="3" t="s">
        <v>207</v>
      </c>
      <c r="F159" s="3" t="s">
        <v>208</v>
      </c>
      <c r="G159" s="3" t="s">
        <v>209</v>
      </c>
      <c r="H159" s="3" t="s">
        <v>41</v>
      </c>
      <c r="I159" s="3">
        <v>1</v>
      </c>
      <c r="J159" s="3">
        <v>0</v>
      </c>
      <c r="K159" s="3">
        <v>1</v>
      </c>
      <c r="O159" s="3">
        <f t="shared" si="130"/>
        <v>63964.15</v>
      </c>
      <c r="P159" s="3">
        <f t="shared" si="131"/>
        <v>63964.15</v>
      </c>
      <c r="Q159" s="3">
        <f t="shared" si="155"/>
        <v>0</v>
      </c>
      <c r="R159" s="3">
        <f t="shared" si="156"/>
        <v>0</v>
      </c>
      <c r="S159" s="3">
        <f t="shared" si="132"/>
        <v>0</v>
      </c>
      <c r="T159" s="3">
        <f t="shared" si="133"/>
        <v>0</v>
      </c>
      <c r="U159" s="3">
        <f t="shared" si="134"/>
        <v>0</v>
      </c>
      <c r="V159" s="3">
        <f t="shared" si="135"/>
        <v>0</v>
      </c>
      <c r="W159" s="3">
        <f t="shared" si="136"/>
        <v>0</v>
      </c>
      <c r="X159" s="3">
        <f t="shared" si="157"/>
        <v>0</v>
      </c>
      <c r="Y159" s="3">
        <f t="shared" si="158"/>
        <v>0</v>
      </c>
      <c r="AA159" s="3">
        <v>56661436</v>
      </c>
      <c r="AB159" s="3">
        <f t="shared" si="137"/>
        <v>8449.69</v>
      </c>
      <c r="AC159" s="3">
        <f t="shared" si="159"/>
        <v>8449.69</v>
      </c>
      <c r="AD159" s="3">
        <f t="shared" si="160"/>
        <v>0</v>
      </c>
      <c r="AE159" s="3">
        <f t="shared" si="161"/>
        <v>0</v>
      </c>
      <c r="AF159" s="3">
        <f t="shared" si="162"/>
        <v>0</v>
      </c>
      <c r="AG159" s="3">
        <f t="shared" si="138"/>
        <v>0</v>
      </c>
      <c r="AH159" s="3">
        <f t="shared" si="163"/>
        <v>0</v>
      </c>
      <c r="AI159" s="3">
        <f t="shared" si="164"/>
        <v>0</v>
      </c>
      <c r="AJ159" s="3">
        <f t="shared" si="139"/>
        <v>0</v>
      </c>
      <c r="AK159" s="3">
        <v>8449.69</v>
      </c>
      <c r="AL159" s="3">
        <v>8449.69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1</v>
      </c>
      <c r="AW159" s="3">
        <v>1</v>
      </c>
      <c r="AZ159" s="3">
        <v>1</v>
      </c>
      <c r="BA159" s="3">
        <v>1</v>
      </c>
      <c r="BB159" s="3">
        <v>1</v>
      </c>
      <c r="BC159" s="3">
        <v>7.57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3</v>
      </c>
      <c r="BI159" s="3">
        <v>3</v>
      </c>
      <c r="BJ159" s="3" t="s">
        <v>208</v>
      </c>
      <c r="BM159" s="3">
        <v>400007</v>
      </c>
      <c r="BN159" s="3">
        <v>0</v>
      </c>
      <c r="BO159" s="3" t="s">
        <v>3</v>
      </c>
      <c r="BP159" s="3">
        <v>0</v>
      </c>
      <c r="BQ159" s="3">
        <v>214</v>
      </c>
      <c r="BR159" s="3">
        <v>0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0</v>
      </c>
      <c r="CA159" s="3">
        <v>0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3</v>
      </c>
      <c r="CO159" s="3">
        <v>0</v>
      </c>
      <c r="CP159" s="3">
        <f t="shared" si="140"/>
        <v>63964.15</v>
      </c>
      <c r="CQ159" s="3">
        <f t="shared" si="141"/>
        <v>63964.15</v>
      </c>
      <c r="CR159" s="3">
        <f t="shared" si="165"/>
        <v>0</v>
      </c>
      <c r="CS159" s="3">
        <f t="shared" si="166"/>
        <v>0</v>
      </c>
      <c r="CT159" s="3">
        <f t="shared" si="142"/>
        <v>0</v>
      </c>
      <c r="CU159" s="3">
        <f t="shared" si="143"/>
        <v>0</v>
      </c>
      <c r="CV159" s="3">
        <f t="shared" si="144"/>
        <v>0</v>
      </c>
      <c r="CW159" s="3">
        <f t="shared" si="145"/>
        <v>0</v>
      </c>
      <c r="CX159" s="3">
        <f t="shared" si="146"/>
        <v>0</v>
      </c>
      <c r="CY159" s="3">
        <f t="shared" si="167"/>
        <v>0</v>
      </c>
      <c r="CZ159" s="3">
        <f t="shared" si="168"/>
        <v>0</v>
      </c>
      <c r="DC159" s="3" t="s">
        <v>3</v>
      </c>
      <c r="DD159" s="3" t="s">
        <v>3</v>
      </c>
      <c r="DE159" s="3" t="s">
        <v>3</v>
      </c>
      <c r="DF159" s="3" t="s">
        <v>3</v>
      </c>
      <c r="DG159" s="3" t="s">
        <v>3</v>
      </c>
      <c r="DH159" s="3" t="s">
        <v>3</v>
      </c>
      <c r="DI159" s="3" t="s">
        <v>3</v>
      </c>
      <c r="DJ159" s="3" t="s">
        <v>3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41</v>
      </c>
      <c r="DW159" s="3" t="s">
        <v>41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56938434</v>
      </c>
      <c r="EF159" s="3">
        <v>214</v>
      </c>
      <c r="EG159" s="3" t="s">
        <v>42</v>
      </c>
      <c r="EH159" s="3">
        <v>0</v>
      </c>
      <c r="EI159" s="3" t="s">
        <v>3</v>
      </c>
      <c r="EJ159" s="3">
        <v>3</v>
      </c>
      <c r="EK159" s="3">
        <v>400007</v>
      </c>
      <c r="EL159" s="3" t="s">
        <v>42</v>
      </c>
      <c r="EM159" s="3" t="s">
        <v>43</v>
      </c>
      <c r="EO159" s="3" t="s">
        <v>3</v>
      </c>
      <c r="EQ159" s="3">
        <v>131088</v>
      </c>
      <c r="ER159" s="3">
        <v>0</v>
      </c>
      <c r="ES159" s="3">
        <v>8449.69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5</v>
      </c>
      <c r="FC159" s="3">
        <v>1</v>
      </c>
      <c r="FD159" s="3">
        <v>18</v>
      </c>
      <c r="FF159" s="3">
        <v>74865</v>
      </c>
      <c r="FQ159" s="3">
        <v>0</v>
      </c>
      <c r="FR159" s="3">
        <f t="shared" si="169"/>
        <v>63964.15</v>
      </c>
      <c r="FS159" s="3">
        <v>0</v>
      </c>
      <c r="FX159" s="3">
        <v>0</v>
      </c>
      <c r="FY159" s="3">
        <v>0</v>
      </c>
      <c r="GA159" s="3" t="s">
        <v>210</v>
      </c>
      <c r="GD159" s="3">
        <v>1</v>
      </c>
      <c r="GF159" s="3">
        <v>-699992720</v>
      </c>
      <c r="GG159" s="3">
        <v>2</v>
      </c>
      <c r="GH159" s="3">
        <v>3</v>
      </c>
      <c r="GI159" s="3">
        <v>3</v>
      </c>
      <c r="GJ159" s="3">
        <v>0</v>
      </c>
      <c r="GK159" s="3">
        <v>0</v>
      </c>
      <c r="GL159" s="3">
        <f t="shared" si="147"/>
        <v>0</v>
      </c>
      <c r="GM159" s="3">
        <f t="shared" si="148"/>
        <v>63964.15</v>
      </c>
      <c r="GN159" s="3">
        <f t="shared" si="149"/>
        <v>0</v>
      </c>
      <c r="GO159" s="3">
        <f t="shared" si="150"/>
        <v>0</v>
      </c>
      <c r="GP159" s="3">
        <f t="shared" si="151"/>
        <v>0</v>
      </c>
      <c r="GR159" s="3">
        <v>1</v>
      </c>
      <c r="GS159" s="3">
        <v>1</v>
      </c>
      <c r="GT159" s="3">
        <v>0</v>
      </c>
      <c r="GU159" s="3" t="s">
        <v>3</v>
      </c>
      <c r="GV159" s="3">
        <f t="shared" si="152"/>
        <v>0</v>
      </c>
      <c r="GW159" s="3">
        <v>1</v>
      </c>
      <c r="GX159" s="3">
        <f t="shared" si="153"/>
        <v>0</v>
      </c>
      <c r="HA159" s="3">
        <v>0</v>
      </c>
      <c r="HB159" s="3">
        <v>0</v>
      </c>
      <c r="HC159" s="3">
        <f t="shared" si="154"/>
        <v>0</v>
      </c>
      <c r="HE159" s="3" t="s">
        <v>45</v>
      </c>
      <c r="HF159" s="3" t="s">
        <v>46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">
      <c r="A160" s="2">
        <v>17</v>
      </c>
      <c r="B160" s="2">
        <v>1</v>
      </c>
      <c r="C160" s="2"/>
      <c r="D160" s="2"/>
      <c r="E160" s="2" t="s">
        <v>211</v>
      </c>
      <c r="F160" s="2" t="s">
        <v>212</v>
      </c>
      <c r="G160" s="2" t="s">
        <v>213</v>
      </c>
      <c r="H160" s="2" t="s">
        <v>41</v>
      </c>
      <c r="I160" s="2">
        <v>1</v>
      </c>
      <c r="J160" s="2">
        <v>0</v>
      </c>
      <c r="K160" s="2">
        <v>1</v>
      </c>
      <c r="L160" s="2"/>
      <c r="M160" s="2"/>
      <c r="N160" s="2"/>
      <c r="O160" s="2">
        <f t="shared" si="130"/>
        <v>32732.19</v>
      </c>
      <c r="P160" s="2">
        <f t="shared" si="131"/>
        <v>32732.19</v>
      </c>
      <c r="Q160" s="2">
        <f t="shared" si="155"/>
        <v>0</v>
      </c>
      <c r="R160" s="2">
        <f t="shared" si="156"/>
        <v>0</v>
      </c>
      <c r="S160" s="2">
        <f t="shared" si="132"/>
        <v>0</v>
      </c>
      <c r="T160" s="2">
        <f t="shared" si="133"/>
        <v>0</v>
      </c>
      <c r="U160" s="2">
        <f t="shared" si="134"/>
        <v>0</v>
      </c>
      <c r="V160" s="2">
        <f t="shared" si="135"/>
        <v>0</v>
      </c>
      <c r="W160" s="2">
        <f t="shared" si="136"/>
        <v>0</v>
      </c>
      <c r="X160" s="2">
        <f t="shared" si="157"/>
        <v>0</v>
      </c>
      <c r="Y160" s="2">
        <f t="shared" si="158"/>
        <v>0</v>
      </c>
      <c r="Z160" s="2"/>
      <c r="AA160" s="2">
        <v>56661434</v>
      </c>
      <c r="AB160" s="2">
        <f t="shared" si="137"/>
        <v>32732.19</v>
      </c>
      <c r="AC160" s="2">
        <f t="shared" si="159"/>
        <v>32732.19</v>
      </c>
      <c r="AD160" s="2">
        <f t="shared" si="160"/>
        <v>0</v>
      </c>
      <c r="AE160" s="2">
        <f t="shared" si="161"/>
        <v>0</v>
      </c>
      <c r="AF160" s="2">
        <f t="shared" si="162"/>
        <v>0</v>
      </c>
      <c r="AG160" s="2">
        <f t="shared" si="138"/>
        <v>0</v>
      </c>
      <c r="AH160" s="2">
        <f t="shared" si="163"/>
        <v>0</v>
      </c>
      <c r="AI160" s="2">
        <f t="shared" si="164"/>
        <v>0</v>
      </c>
      <c r="AJ160" s="2">
        <f t="shared" si="139"/>
        <v>0</v>
      </c>
      <c r="AK160" s="2">
        <v>32732.190000000002</v>
      </c>
      <c r="AL160" s="2">
        <v>32732.190000000002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212</v>
      </c>
      <c r="BK160" s="2"/>
      <c r="BL160" s="2"/>
      <c r="BM160" s="2">
        <v>400007</v>
      </c>
      <c r="BN160" s="2">
        <v>0</v>
      </c>
      <c r="BO160" s="2" t="s">
        <v>3</v>
      </c>
      <c r="BP160" s="2">
        <v>0</v>
      </c>
      <c r="BQ160" s="2">
        <v>214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0</v>
      </c>
      <c r="CA160" s="2">
        <v>0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40"/>
        <v>32732.19</v>
      </c>
      <c r="CQ160" s="2">
        <f t="shared" si="141"/>
        <v>32732.19</v>
      </c>
      <c r="CR160" s="2">
        <f t="shared" si="165"/>
        <v>0</v>
      </c>
      <c r="CS160" s="2">
        <f t="shared" si="166"/>
        <v>0</v>
      </c>
      <c r="CT160" s="2">
        <f t="shared" si="142"/>
        <v>0</v>
      </c>
      <c r="CU160" s="2">
        <f t="shared" si="143"/>
        <v>0</v>
      </c>
      <c r="CV160" s="2">
        <f t="shared" si="144"/>
        <v>0</v>
      </c>
      <c r="CW160" s="2">
        <f t="shared" si="145"/>
        <v>0</v>
      </c>
      <c r="CX160" s="2">
        <f t="shared" si="146"/>
        <v>0</v>
      </c>
      <c r="CY160" s="2">
        <f t="shared" si="167"/>
        <v>0</v>
      </c>
      <c r="CZ160" s="2">
        <f t="shared" si="168"/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1013</v>
      </c>
      <c r="DV160" s="2" t="s">
        <v>41</v>
      </c>
      <c r="DW160" s="2" t="s">
        <v>41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56938434</v>
      </c>
      <c r="EF160" s="2">
        <v>214</v>
      </c>
      <c r="EG160" s="2" t="s">
        <v>42</v>
      </c>
      <c r="EH160" s="2">
        <v>0</v>
      </c>
      <c r="EI160" s="2" t="s">
        <v>3</v>
      </c>
      <c r="EJ160" s="2">
        <v>3</v>
      </c>
      <c r="EK160" s="2">
        <v>400007</v>
      </c>
      <c r="EL160" s="2" t="s">
        <v>42</v>
      </c>
      <c r="EM160" s="2" t="s">
        <v>43</v>
      </c>
      <c r="EN160" s="2"/>
      <c r="EO160" s="2" t="s">
        <v>3</v>
      </c>
      <c r="EP160" s="2"/>
      <c r="EQ160" s="2">
        <v>131088</v>
      </c>
      <c r="ER160" s="2">
        <v>0</v>
      </c>
      <c r="ES160" s="2">
        <v>32732.190000000002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 t="shared" si="169"/>
        <v>32732.19</v>
      </c>
      <c r="FS160" s="2">
        <v>0</v>
      </c>
      <c r="FT160" s="2"/>
      <c r="FU160" s="2"/>
      <c r="FV160" s="2"/>
      <c r="FW160" s="2"/>
      <c r="FX160" s="2">
        <v>0</v>
      </c>
      <c r="FY160" s="2">
        <v>0</v>
      </c>
      <c r="FZ160" s="2"/>
      <c r="GA160" s="2" t="s">
        <v>214</v>
      </c>
      <c r="GB160" s="2"/>
      <c r="GC160" s="2"/>
      <c r="GD160" s="2">
        <v>1</v>
      </c>
      <c r="GE160" s="2"/>
      <c r="GF160" s="2">
        <v>-1518317434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47"/>
        <v>0</v>
      </c>
      <c r="GM160" s="2">
        <f t="shared" si="148"/>
        <v>32732.19</v>
      </c>
      <c r="GN160" s="2">
        <f t="shared" si="149"/>
        <v>0</v>
      </c>
      <c r="GO160" s="2">
        <f t="shared" si="150"/>
        <v>0</v>
      </c>
      <c r="GP160" s="2">
        <f t="shared" si="151"/>
        <v>0</v>
      </c>
      <c r="GQ160" s="2"/>
      <c r="GR160" s="2">
        <v>1</v>
      </c>
      <c r="GS160" s="2">
        <v>2</v>
      </c>
      <c r="GT160" s="2">
        <v>0</v>
      </c>
      <c r="GU160" s="2" t="s">
        <v>3</v>
      </c>
      <c r="GV160" s="2">
        <f t="shared" si="152"/>
        <v>0</v>
      </c>
      <c r="GW160" s="2">
        <v>1</v>
      </c>
      <c r="GX160" s="2">
        <f t="shared" si="153"/>
        <v>0</v>
      </c>
      <c r="GY160" s="2"/>
      <c r="GZ160" s="2"/>
      <c r="HA160" s="2">
        <v>0</v>
      </c>
      <c r="HB160" s="2">
        <v>0</v>
      </c>
      <c r="HC160" s="2">
        <f t="shared" si="154"/>
        <v>0</v>
      </c>
      <c r="HD160" s="2"/>
      <c r="HE160" s="2" t="s">
        <v>45</v>
      </c>
      <c r="HF160" s="2" t="s">
        <v>46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">
      <c r="A161" s="3">
        <v>17</v>
      </c>
      <c r="B161" s="3">
        <v>1</v>
      </c>
      <c r="E161" s="3" t="s">
        <v>211</v>
      </c>
      <c r="F161" s="3" t="s">
        <v>212</v>
      </c>
      <c r="G161" s="3" t="s">
        <v>213</v>
      </c>
      <c r="H161" s="3" t="s">
        <v>41</v>
      </c>
      <c r="I161" s="3">
        <v>1</v>
      </c>
      <c r="J161" s="3">
        <v>0</v>
      </c>
      <c r="K161" s="3">
        <v>1</v>
      </c>
      <c r="O161" s="3">
        <f t="shared" si="130"/>
        <v>247782.68</v>
      </c>
      <c r="P161" s="3">
        <f t="shared" si="131"/>
        <v>247782.68</v>
      </c>
      <c r="Q161" s="3">
        <f t="shared" si="155"/>
        <v>0</v>
      </c>
      <c r="R161" s="3">
        <f t="shared" si="156"/>
        <v>0</v>
      </c>
      <c r="S161" s="3">
        <f t="shared" si="132"/>
        <v>0</v>
      </c>
      <c r="T161" s="3">
        <f t="shared" si="133"/>
        <v>0</v>
      </c>
      <c r="U161" s="3">
        <f t="shared" si="134"/>
        <v>0</v>
      </c>
      <c r="V161" s="3">
        <f t="shared" si="135"/>
        <v>0</v>
      </c>
      <c r="W161" s="3">
        <f t="shared" si="136"/>
        <v>0</v>
      </c>
      <c r="X161" s="3">
        <f t="shared" si="157"/>
        <v>0</v>
      </c>
      <c r="Y161" s="3">
        <f t="shared" si="158"/>
        <v>0</v>
      </c>
      <c r="AA161" s="3">
        <v>56661436</v>
      </c>
      <c r="AB161" s="3">
        <f t="shared" si="137"/>
        <v>32732.19</v>
      </c>
      <c r="AC161" s="3">
        <f t="shared" si="159"/>
        <v>32732.19</v>
      </c>
      <c r="AD161" s="3">
        <f t="shared" si="160"/>
        <v>0</v>
      </c>
      <c r="AE161" s="3">
        <f t="shared" si="161"/>
        <v>0</v>
      </c>
      <c r="AF161" s="3">
        <f t="shared" si="162"/>
        <v>0</v>
      </c>
      <c r="AG161" s="3">
        <f t="shared" si="138"/>
        <v>0</v>
      </c>
      <c r="AH161" s="3">
        <f t="shared" si="163"/>
        <v>0</v>
      </c>
      <c r="AI161" s="3">
        <f t="shared" si="164"/>
        <v>0</v>
      </c>
      <c r="AJ161" s="3">
        <f t="shared" si="139"/>
        <v>0</v>
      </c>
      <c r="AK161" s="3">
        <v>32732.190000000002</v>
      </c>
      <c r="AL161" s="3">
        <v>32732.190000000002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7.57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3</v>
      </c>
      <c r="BJ161" s="3" t="s">
        <v>212</v>
      </c>
      <c r="BM161" s="3">
        <v>400007</v>
      </c>
      <c r="BN161" s="3">
        <v>0</v>
      </c>
      <c r="BO161" s="3" t="s">
        <v>3</v>
      </c>
      <c r="BP161" s="3">
        <v>0</v>
      </c>
      <c r="BQ161" s="3">
        <v>214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0</v>
      </c>
      <c r="CA161" s="3">
        <v>0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40"/>
        <v>247782.68</v>
      </c>
      <c r="CQ161" s="3">
        <f t="shared" si="141"/>
        <v>247782.68</v>
      </c>
      <c r="CR161" s="3">
        <f t="shared" si="165"/>
        <v>0</v>
      </c>
      <c r="CS161" s="3">
        <f t="shared" si="166"/>
        <v>0</v>
      </c>
      <c r="CT161" s="3">
        <f t="shared" si="142"/>
        <v>0</v>
      </c>
      <c r="CU161" s="3">
        <f t="shared" si="143"/>
        <v>0</v>
      </c>
      <c r="CV161" s="3">
        <f t="shared" si="144"/>
        <v>0</v>
      </c>
      <c r="CW161" s="3">
        <f t="shared" si="145"/>
        <v>0</v>
      </c>
      <c r="CX161" s="3">
        <f t="shared" si="146"/>
        <v>0</v>
      </c>
      <c r="CY161" s="3">
        <f t="shared" si="167"/>
        <v>0</v>
      </c>
      <c r="CZ161" s="3">
        <f t="shared" si="168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1013</v>
      </c>
      <c r="DV161" s="3" t="s">
        <v>41</v>
      </c>
      <c r="DW161" s="3" t="s">
        <v>41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56938434</v>
      </c>
      <c r="EF161" s="3">
        <v>214</v>
      </c>
      <c r="EG161" s="3" t="s">
        <v>42</v>
      </c>
      <c r="EH161" s="3">
        <v>0</v>
      </c>
      <c r="EI161" s="3" t="s">
        <v>3</v>
      </c>
      <c r="EJ161" s="3">
        <v>3</v>
      </c>
      <c r="EK161" s="3">
        <v>400007</v>
      </c>
      <c r="EL161" s="3" t="s">
        <v>42</v>
      </c>
      <c r="EM161" s="3" t="s">
        <v>43</v>
      </c>
      <c r="EO161" s="3" t="s">
        <v>3</v>
      </c>
      <c r="EQ161" s="3">
        <v>131088</v>
      </c>
      <c r="ER161" s="3">
        <v>0</v>
      </c>
      <c r="ES161" s="3">
        <v>32732.190000000002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5</v>
      </c>
      <c r="FC161" s="3">
        <v>1</v>
      </c>
      <c r="FD161" s="3">
        <v>18</v>
      </c>
      <c r="FF161" s="3">
        <v>290010</v>
      </c>
      <c r="FQ161" s="3">
        <v>0</v>
      </c>
      <c r="FR161" s="3">
        <f t="shared" si="169"/>
        <v>247782.68</v>
      </c>
      <c r="FS161" s="3">
        <v>0</v>
      </c>
      <c r="FX161" s="3">
        <v>0</v>
      </c>
      <c r="FY161" s="3">
        <v>0</v>
      </c>
      <c r="GA161" s="3" t="s">
        <v>214</v>
      </c>
      <c r="GD161" s="3">
        <v>1</v>
      </c>
      <c r="GF161" s="3">
        <v>-1518317434</v>
      </c>
      <c r="GG161" s="3">
        <v>2</v>
      </c>
      <c r="GH161" s="3">
        <v>3</v>
      </c>
      <c r="GI161" s="3">
        <v>3</v>
      </c>
      <c r="GJ161" s="3">
        <v>0</v>
      </c>
      <c r="GK161" s="3">
        <v>0</v>
      </c>
      <c r="GL161" s="3">
        <f t="shared" si="147"/>
        <v>0</v>
      </c>
      <c r="GM161" s="3">
        <f t="shared" si="148"/>
        <v>247782.68</v>
      </c>
      <c r="GN161" s="3">
        <f t="shared" si="149"/>
        <v>0</v>
      </c>
      <c r="GO161" s="3">
        <f t="shared" si="150"/>
        <v>0</v>
      </c>
      <c r="GP161" s="3">
        <f t="shared" si="151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52"/>
        <v>0</v>
      </c>
      <c r="GW161" s="3">
        <v>1</v>
      </c>
      <c r="GX161" s="3">
        <f t="shared" si="153"/>
        <v>0</v>
      </c>
      <c r="HA161" s="3">
        <v>0</v>
      </c>
      <c r="HB161" s="3">
        <v>0</v>
      </c>
      <c r="HC161" s="3">
        <f t="shared" si="154"/>
        <v>0</v>
      </c>
      <c r="HE161" s="3" t="s">
        <v>45</v>
      </c>
      <c r="HF161" s="3" t="s">
        <v>46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">
      <c r="A162" s="2">
        <v>17</v>
      </c>
      <c r="B162" s="2">
        <v>1</v>
      </c>
      <c r="C162" s="2"/>
      <c r="D162" s="2"/>
      <c r="E162" s="2" t="s">
        <v>215</v>
      </c>
      <c r="F162" s="2" t="s">
        <v>216</v>
      </c>
      <c r="G162" s="2" t="s">
        <v>217</v>
      </c>
      <c r="H162" s="2" t="s">
        <v>41</v>
      </c>
      <c r="I162" s="2">
        <v>1</v>
      </c>
      <c r="J162" s="2">
        <v>0</v>
      </c>
      <c r="K162" s="2">
        <v>1</v>
      </c>
      <c r="L162" s="2"/>
      <c r="M162" s="2"/>
      <c r="N162" s="2"/>
      <c r="O162" s="2">
        <f t="shared" si="130"/>
        <v>22433.75</v>
      </c>
      <c r="P162" s="2">
        <f t="shared" si="131"/>
        <v>22433.75</v>
      </c>
      <c r="Q162" s="2">
        <f t="shared" si="155"/>
        <v>0</v>
      </c>
      <c r="R162" s="2">
        <f t="shared" si="156"/>
        <v>0</v>
      </c>
      <c r="S162" s="2">
        <f t="shared" si="132"/>
        <v>0</v>
      </c>
      <c r="T162" s="2">
        <f t="shared" si="133"/>
        <v>0</v>
      </c>
      <c r="U162" s="2">
        <f t="shared" si="134"/>
        <v>0</v>
      </c>
      <c r="V162" s="2">
        <f t="shared" si="135"/>
        <v>0</v>
      </c>
      <c r="W162" s="2">
        <f t="shared" si="136"/>
        <v>0</v>
      </c>
      <c r="X162" s="2">
        <f t="shared" si="157"/>
        <v>0</v>
      </c>
      <c r="Y162" s="2">
        <f t="shared" si="158"/>
        <v>0</v>
      </c>
      <c r="Z162" s="2"/>
      <c r="AA162" s="2">
        <v>56661434</v>
      </c>
      <c r="AB162" s="2">
        <f t="shared" si="137"/>
        <v>22433.75</v>
      </c>
      <c r="AC162" s="2">
        <f t="shared" si="159"/>
        <v>22433.75</v>
      </c>
      <c r="AD162" s="2">
        <f t="shared" si="160"/>
        <v>0</v>
      </c>
      <c r="AE162" s="2">
        <f t="shared" si="161"/>
        <v>0</v>
      </c>
      <c r="AF162" s="2">
        <f t="shared" si="162"/>
        <v>0</v>
      </c>
      <c r="AG162" s="2">
        <f t="shared" si="138"/>
        <v>0</v>
      </c>
      <c r="AH162" s="2">
        <f t="shared" si="163"/>
        <v>0</v>
      </c>
      <c r="AI162" s="2">
        <f t="shared" si="164"/>
        <v>0</v>
      </c>
      <c r="AJ162" s="2">
        <f t="shared" si="139"/>
        <v>0</v>
      </c>
      <c r="AK162" s="2">
        <v>22433.75</v>
      </c>
      <c r="AL162" s="2">
        <v>22433.75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3</v>
      </c>
      <c r="BJ162" s="2" t="s">
        <v>216</v>
      </c>
      <c r="BK162" s="2"/>
      <c r="BL162" s="2"/>
      <c r="BM162" s="2">
        <v>400007</v>
      </c>
      <c r="BN162" s="2">
        <v>0</v>
      </c>
      <c r="BO162" s="2" t="s">
        <v>3</v>
      </c>
      <c r="BP162" s="2">
        <v>0</v>
      </c>
      <c r="BQ162" s="2">
        <v>214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0</v>
      </c>
      <c r="CA162" s="2">
        <v>0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 t="shared" si="140"/>
        <v>22433.75</v>
      </c>
      <c r="CQ162" s="2">
        <f t="shared" si="141"/>
        <v>22433.75</v>
      </c>
      <c r="CR162" s="2">
        <f t="shared" si="165"/>
        <v>0</v>
      </c>
      <c r="CS162" s="2">
        <f t="shared" si="166"/>
        <v>0</v>
      </c>
      <c r="CT162" s="2">
        <f t="shared" si="142"/>
        <v>0</v>
      </c>
      <c r="CU162" s="2">
        <f t="shared" si="143"/>
        <v>0</v>
      </c>
      <c r="CV162" s="2">
        <f t="shared" si="144"/>
        <v>0</v>
      </c>
      <c r="CW162" s="2">
        <f t="shared" si="145"/>
        <v>0</v>
      </c>
      <c r="CX162" s="2">
        <f t="shared" si="146"/>
        <v>0</v>
      </c>
      <c r="CY162" s="2">
        <f t="shared" si="167"/>
        <v>0</v>
      </c>
      <c r="CZ162" s="2">
        <f t="shared" si="168"/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41</v>
      </c>
      <c r="DW162" s="2" t="s">
        <v>41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56938434</v>
      </c>
      <c r="EF162" s="2">
        <v>214</v>
      </c>
      <c r="EG162" s="2" t="s">
        <v>42</v>
      </c>
      <c r="EH162" s="2">
        <v>0</v>
      </c>
      <c r="EI162" s="2" t="s">
        <v>3</v>
      </c>
      <c r="EJ162" s="2">
        <v>3</v>
      </c>
      <c r="EK162" s="2">
        <v>400007</v>
      </c>
      <c r="EL162" s="2" t="s">
        <v>42</v>
      </c>
      <c r="EM162" s="2" t="s">
        <v>43</v>
      </c>
      <c r="EN162" s="2"/>
      <c r="EO162" s="2" t="s">
        <v>3</v>
      </c>
      <c r="EP162" s="2"/>
      <c r="EQ162" s="2">
        <v>131088</v>
      </c>
      <c r="ER162" s="2">
        <v>0</v>
      </c>
      <c r="ES162" s="2">
        <v>22433.75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f t="shared" si="169"/>
        <v>22433.75</v>
      </c>
      <c r="FS162" s="2">
        <v>0</v>
      </c>
      <c r="FT162" s="2"/>
      <c r="FU162" s="2"/>
      <c r="FV162" s="2"/>
      <c r="FW162" s="2"/>
      <c r="FX162" s="2">
        <v>0</v>
      </c>
      <c r="FY162" s="2">
        <v>0</v>
      </c>
      <c r="FZ162" s="2"/>
      <c r="GA162" s="2" t="s">
        <v>218</v>
      </c>
      <c r="GB162" s="2"/>
      <c r="GC162" s="2"/>
      <c r="GD162" s="2">
        <v>1</v>
      </c>
      <c r="GE162" s="2"/>
      <c r="GF162" s="2">
        <v>-1347751257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 t="shared" si="147"/>
        <v>0</v>
      </c>
      <c r="GM162" s="2">
        <f t="shared" si="148"/>
        <v>22433.75</v>
      </c>
      <c r="GN162" s="2">
        <f t="shared" si="149"/>
        <v>0</v>
      </c>
      <c r="GO162" s="2">
        <f t="shared" si="150"/>
        <v>0</v>
      </c>
      <c r="GP162" s="2">
        <f t="shared" si="151"/>
        <v>0</v>
      </c>
      <c r="GQ162" s="2"/>
      <c r="GR162" s="2">
        <v>1</v>
      </c>
      <c r="GS162" s="2">
        <v>2</v>
      </c>
      <c r="GT162" s="2">
        <v>0</v>
      </c>
      <c r="GU162" s="2" t="s">
        <v>3</v>
      </c>
      <c r="GV162" s="2">
        <f t="shared" si="152"/>
        <v>0</v>
      </c>
      <c r="GW162" s="2">
        <v>1</v>
      </c>
      <c r="GX162" s="2">
        <f t="shared" si="153"/>
        <v>0</v>
      </c>
      <c r="GY162" s="2"/>
      <c r="GZ162" s="2"/>
      <c r="HA162" s="2">
        <v>0</v>
      </c>
      <c r="HB162" s="2">
        <v>0</v>
      </c>
      <c r="HC162" s="2">
        <f t="shared" si="154"/>
        <v>0</v>
      </c>
      <c r="HD162" s="2"/>
      <c r="HE162" s="2" t="s">
        <v>45</v>
      </c>
      <c r="HF162" s="2" t="s">
        <v>46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 s="3">
        <v>17</v>
      </c>
      <c r="B163" s="3">
        <v>1</v>
      </c>
      <c r="E163" s="3" t="s">
        <v>215</v>
      </c>
      <c r="F163" s="3" t="s">
        <v>216</v>
      </c>
      <c r="G163" s="3" t="s">
        <v>217</v>
      </c>
      <c r="H163" s="3" t="s">
        <v>41</v>
      </c>
      <c r="I163" s="3">
        <v>1</v>
      </c>
      <c r="J163" s="3">
        <v>0</v>
      </c>
      <c r="K163" s="3">
        <v>1</v>
      </c>
      <c r="O163" s="3">
        <f t="shared" si="130"/>
        <v>169823.49</v>
      </c>
      <c r="P163" s="3">
        <f t="shared" si="131"/>
        <v>169823.49</v>
      </c>
      <c r="Q163" s="3">
        <f t="shared" si="155"/>
        <v>0</v>
      </c>
      <c r="R163" s="3">
        <f t="shared" si="156"/>
        <v>0</v>
      </c>
      <c r="S163" s="3">
        <f t="shared" si="132"/>
        <v>0</v>
      </c>
      <c r="T163" s="3">
        <f t="shared" si="133"/>
        <v>0</v>
      </c>
      <c r="U163" s="3">
        <f t="shared" si="134"/>
        <v>0</v>
      </c>
      <c r="V163" s="3">
        <f t="shared" si="135"/>
        <v>0</v>
      </c>
      <c r="W163" s="3">
        <f t="shared" si="136"/>
        <v>0</v>
      </c>
      <c r="X163" s="3">
        <f t="shared" si="157"/>
        <v>0</v>
      </c>
      <c r="Y163" s="3">
        <f t="shared" si="158"/>
        <v>0</v>
      </c>
      <c r="AA163" s="3">
        <v>56661436</v>
      </c>
      <c r="AB163" s="3">
        <f t="shared" si="137"/>
        <v>22433.75</v>
      </c>
      <c r="AC163" s="3">
        <f t="shared" si="159"/>
        <v>22433.75</v>
      </c>
      <c r="AD163" s="3">
        <f t="shared" si="160"/>
        <v>0</v>
      </c>
      <c r="AE163" s="3">
        <f t="shared" si="161"/>
        <v>0</v>
      </c>
      <c r="AF163" s="3">
        <f t="shared" si="162"/>
        <v>0</v>
      </c>
      <c r="AG163" s="3">
        <f t="shared" si="138"/>
        <v>0</v>
      </c>
      <c r="AH163" s="3">
        <f t="shared" si="163"/>
        <v>0</v>
      </c>
      <c r="AI163" s="3">
        <f t="shared" si="164"/>
        <v>0</v>
      </c>
      <c r="AJ163" s="3">
        <f t="shared" si="139"/>
        <v>0</v>
      </c>
      <c r="AK163" s="3">
        <v>22433.75</v>
      </c>
      <c r="AL163" s="3">
        <v>22433.75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1</v>
      </c>
      <c r="AW163" s="3">
        <v>1</v>
      </c>
      <c r="AZ163" s="3">
        <v>1</v>
      </c>
      <c r="BA163" s="3">
        <v>1</v>
      </c>
      <c r="BB163" s="3">
        <v>1</v>
      </c>
      <c r="BC163" s="3">
        <v>7.57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3</v>
      </c>
      <c r="BI163" s="3">
        <v>3</v>
      </c>
      <c r="BJ163" s="3" t="s">
        <v>216</v>
      </c>
      <c r="BM163" s="3">
        <v>400007</v>
      </c>
      <c r="BN163" s="3">
        <v>0</v>
      </c>
      <c r="BO163" s="3" t="s">
        <v>3</v>
      </c>
      <c r="BP163" s="3">
        <v>0</v>
      </c>
      <c r="BQ163" s="3">
        <v>214</v>
      </c>
      <c r="BR163" s="3">
        <v>0</v>
      </c>
      <c r="BS163" s="3">
        <v>1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0</v>
      </c>
      <c r="CA163" s="3">
        <v>0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3</v>
      </c>
      <c r="CO163" s="3">
        <v>0</v>
      </c>
      <c r="CP163" s="3">
        <f t="shared" si="140"/>
        <v>169823.49</v>
      </c>
      <c r="CQ163" s="3">
        <f t="shared" si="141"/>
        <v>169823.49</v>
      </c>
      <c r="CR163" s="3">
        <f t="shared" si="165"/>
        <v>0</v>
      </c>
      <c r="CS163" s="3">
        <f t="shared" si="166"/>
        <v>0</v>
      </c>
      <c r="CT163" s="3">
        <f t="shared" si="142"/>
        <v>0</v>
      </c>
      <c r="CU163" s="3">
        <f t="shared" si="143"/>
        <v>0</v>
      </c>
      <c r="CV163" s="3">
        <f t="shared" si="144"/>
        <v>0</v>
      </c>
      <c r="CW163" s="3">
        <f t="shared" si="145"/>
        <v>0</v>
      </c>
      <c r="CX163" s="3">
        <f t="shared" si="146"/>
        <v>0</v>
      </c>
      <c r="CY163" s="3">
        <f t="shared" si="167"/>
        <v>0</v>
      </c>
      <c r="CZ163" s="3">
        <f t="shared" si="168"/>
        <v>0</v>
      </c>
      <c r="DC163" s="3" t="s">
        <v>3</v>
      </c>
      <c r="DD163" s="3" t="s">
        <v>3</v>
      </c>
      <c r="DE163" s="3" t="s">
        <v>3</v>
      </c>
      <c r="DF163" s="3" t="s">
        <v>3</v>
      </c>
      <c r="DG163" s="3" t="s">
        <v>3</v>
      </c>
      <c r="DH163" s="3" t="s">
        <v>3</v>
      </c>
      <c r="DI163" s="3" t="s">
        <v>3</v>
      </c>
      <c r="DJ163" s="3" t="s">
        <v>3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1013</v>
      </c>
      <c r="DV163" s="3" t="s">
        <v>41</v>
      </c>
      <c r="DW163" s="3" t="s">
        <v>41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56938434</v>
      </c>
      <c r="EF163" s="3">
        <v>214</v>
      </c>
      <c r="EG163" s="3" t="s">
        <v>42</v>
      </c>
      <c r="EH163" s="3">
        <v>0</v>
      </c>
      <c r="EI163" s="3" t="s">
        <v>3</v>
      </c>
      <c r="EJ163" s="3">
        <v>3</v>
      </c>
      <c r="EK163" s="3">
        <v>400007</v>
      </c>
      <c r="EL163" s="3" t="s">
        <v>42</v>
      </c>
      <c r="EM163" s="3" t="s">
        <v>43</v>
      </c>
      <c r="EO163" s="3" t="s">
        <v>3</v>
      </c>
      <c r="EQ163" s="3">
        <v>131088</v>
      </c>
      <c r="ER163" s="3">
        <v>0</v>
      </c>
      <c r="ES163" s="3">
        <v>22433.75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5</v>
      </c>
      <c r="FC163" s="3">
        <v>1</v>
      </c>
      <c r="FD163" s="3">
        <v>18</v>
      </c>
      <c r="FF163" s="3">
        <v>198765</v>
      </c>
      <c r="FQ163" s="3">
        <v>0</v>
      </c>
      <c r="FR163" s="3">
        <f t="shared" si="169"/>
        <v>169823.49</v>
      </c>
      <c r="FS163" s="3">
        <v>0</v>
      </c>
      <c r="FX163" s="3">
        <v>0</v>
      </c>
      <c r="FY163" s="3">
        <v>0</v>
      </c>
      <c r="GA163" s="3" t="s">
        <v>218</v>
      </c>
      <c r="GD163" s="3">
        <v>1</v>
      </c>
      <c r="GF163" s="3">
        <v>-1347751257</v>
      </c>
      <c r="GG163" s="3">
        <v>2</v>
      </c>
      <c r="GH163" s="3">
        <v>3</v>
      </c>
      <c r="GI163" s="3">
        <v>3</v>
      </c>
      <c r="GJ163" s="3">
        <v>0</v>
      </c>
      <c r="GK163" s="3">
        <v>0</v>
      </c>
      <c r="GL163" s="3">
        <f t="shared" si="147"/>
        <v>0</v>
      </c>
      <c r="GM163" s="3">
        <f t="shared" si="148"/>
        <v>169823.49</v>
      </c>
      <c r="GN163" s="3">
        <f t="shared" si="149"/>
        <v>0</v>
      </c>
      <c r="GO163" s="3">
        <f t="shared" si="150"/>
        <v>0</v>
      </c>
      <c r="GP163" s="3">
        <f t="shared" si="151"/>
        <v>0</v>
      </c>
      <c r="GR163" s="3">
        <v>1</v>
      </c>
      <c r="GS163" s="3">
        <v>1</v>
      </c>
      <c r="GT163" s="3">
        <v>0</v>
      </c>
      <c r="GU163" s="3" t="s">
        <v>3</v>
      </c>
      <c r="GV163" s="3">
        <f t="shared" si="152"/>
        <v>0</v>
      </c>
      <c r="GW163" s="3">
        <v>1</v>
      </c>
      <c r="GX163" s="3">
        <f t="shared" si="153"/>
        <v>0</v>
      </c>
      <c r="HA163" s="3">
        <v>0</v>
      </c>
      <c r="HB163" s="3">
        <v>0</v>
      </c>
      <c r="HC163" s="3">
        <f t="shared" si="154"/>
        <v>0</v>
      </c>
      <c r="HE163" s="3" t="s">
        <v>45</v>
      </c>
      <c r="HF163" s="3" t="s">
        <v>46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">
      <c r="A164" s="2">
        <v>17</v>
      </c>
      <c r="B164" s="2">
        <v>1</v>
      </c>
      <c r="C164" s="2"/>
      <c r="D164" s="2"/>
      <c r="E164" s="2" t="s">
        <v>219</v>
      </c>
      <c r="F164" s="2" t="s">
        <v>220</v>
      </c>
      <c r="G164" s="2" t="s">
        <v>221</v>
      </c>
      <c r="H164" s="2" t="s">
        <v>41</v>
      </c>
      <c r="I164" s="2">
        <v>1</v>
      </c>
      <c r="J164" s="2">
        <v>0</v>
      </c>
      <c r="K164" s="2">
        <v>1</v>
      </c>
      <c r="L164" s="2"/>
      <c r="M164" s="2"/>
      <c r="N164" s="2"/>
      <c r="O164" s="2">
        <f t="shared" si="130"/>
        <v>6885.37</v>
      </c>
      <c r="P164" s="2">
        <f t="shared" si="131"/>
        <v>6885.37</v>
      </c>
      <c r="Q164" s="2">
        <f t="shared" si="155"/>
        <v>0</v>
      </c>
      <c r="R164" s="2">
        <f t="shared" si="156"/>
        <v>0</v>
      </c>
      <c r="S164" s="2">
        <f t="shared" si="132"/>
        <v>0</v>
      </c>
      <c r="T164" s="2">
        <f t="shared" si="133"/>
        <v>0</v>
      </c>
      <c r="U164" s="2">
        <f t="shared" si="134"/>
        <v>0</v>
      </c>
      <c r="V164" s="2">
        <f t="shared" si="135"/>
        <v>0</v>
      </c>
      <c r="W164" s="2">
        <f t="shared" si="136"/>
        <v>0</v>
      </c>
      <c r="X164" s="2">
        <f t="shared" si="157"/>
        <v>0</v>
      </c>
      <c r="Y164" s="2">
        <f t="shared" si="158"/>
        <v>0</v>
      </c>
      <c r="Z164" s="2"/>
      <c r="AA164" s="2">
        <v>56661434</v>
      </c>
      <c r="AB164" s="2">
        <f t="shared" si="137"/>
        <v>6885.37</v>
      </c>
      <c r="AC164" s="2">
        <f t="shared" si="159"/>
        <v>6885.37</v>
      </c>
      <c r="AD164" s="2">
        <f t="shared" si="160"/>
        <v>0</v>
      </c>
      <c r="AE164" s="2">
        <f t="shared" si="161"/>
        <v>0</v>
      </c>
      <c r="AF164" s="2">
        <f t="shared" si="162"/>
        <v>0</v>
      </c>
      <c r="AG164" s="2">
        <f t="shared" si="138"/>
        <v>0</v>
      </c>
      <c r="AH164" s="2">
        <f t="shared" si="163"/>
        <v>0</v>
      </c>
      <c r="AI164" s="2">
        <f t="shared" si="164"/>
        <v>0</v>
      </c>
      <c r="AJ164" s="2">
        <f t="shared" si="139"/>
        <v>0</v>
      </c>
      <c r="AK164" s="2">
        <v>6885.3700000000008</v>
      </c>
      <c r="AL164" s="2">
        <v>6885.3700000000008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220</v>
      </c>
      <c r="BK164" s="2"/>
      <c r="BL164" s="2"/>
      <c r="BM164" s="2">
        <v>400007</v>
      </c>
      <c r="BN164" s="2">
        <v>0</v>
      </c>
      <c r="BO164" s="2" t="s">
        <v>3</v>
      </c>
      <c r="BP164" s="2">
        <v>0</v>
      </c>
      <c r="BQ164" s="2">
        <v>214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0</v>
      </c>
      <c r="CA164" s="2">
        <v>0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40"/>
        <v>6885.37</v>
      </c>
      <c r="CQ164" s="2">
        <f t="shared" si="141"/>
        <v>6885.37</v>
      </c>
      <c r="CR164" s="2">
        <f t="shared" si="165"/>
        <v>0</v>
      </c>
      <c r="CS164" s="2">
        <f t="shared" si="166"/>
        <v>0</v>
      </c>
      <c r="CT164" s="2">
        <f t="shared" si="142"/>
        <v>0</v>
      </c>
      <c r="CU164" s="2">
        <f t="shared" si="143"/>
        <v>0</v>
      </c>
      <c r="CV164" s="2">
        <f t="shared" si="144"/>
        <v>0</v>
      </c>
      <c r="CW164" s="2">
        <f t="shared" si="145"/>
        <v>0</v>
      </c>
      <c r="CX164" s="2">
        <f t="shared" si="146"/>
        <v>0</v>
      </c>
      <c r="CY164" s="2">
        <f t="shared" si="167"/>
        <v>0</v>
      </c>
      <c r="CZ164" s="2">
        <f t="shared" si="168"/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1013</v>
      </c>
      <c r="DV164" s="2" t="s">
        <v>41</v>
      </c>
      <c r="DW164" s="2" t="s">
        <v>41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56938434</v>
      </c>
      <c r="EF164" s="2">
        <v>214</v>
      </c>
      <c r="EG164" s="2" t="s">
        <v>42</v>
      </c>
      <c r="EH164" s="2">
        <v>0</v>
      </c>
      <c r="EI164" s="2" t="s">
        <v>3</v>
      </c>
      <c r="EJ164" s="2">
        <v>3</v>
      </c>
      <c r="EK164" s="2">
        <v>400007</v>
      </c>
      <c r="EL164" s="2" t="s">
        <v>42</v>
      </c>
      <c r="EM164" s="2" t="s">
        <v>43</v>
      </c>
      <c r="EN164" s="2"/>
      <c r="EO164" s="2" t="s">
        <v>3</v>
      </c>
      <c r="EP164" s="2"/>
      <c r="EQ164" s="2">
        <v>131088</v>
      </c>
      <c r="ER164" s="2">
        <v>0</v>
      </c>
      <c r="ES164" s="2">
        <v>6885.3700000000008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 t="shared" si="169"/>
        <v>6885.37</v>
      </c>
      <c r="FS164" s="2">
        <v>0</v>
      </c>
      <c r="FT164" s="2"/>
      <c r="FU164" s="2"/>
      <c r="FV164" s="2"/>
      <c r="FW164" s="2"/>
      <c r="FX164" s="2">
        <v>0</v>
      </c>
      <c r="FY164" s="2">
        <v>0</v>
      </c>
      <c r="FZ164" s="2"/>
      <c r="GA164" s="2" t="s">
        <v>222</v>
      </c>
      <c r="GB164" s="2"/>
      <c r="GC164" s="2"/>
      <c r="GD164" s="2">
        <v>1</v>
      </c>
      <c r="GE164" s="2"/>
      <c r="GF164" s="2">
        <v>-1857316943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47"/>
        <v>0</v>
      </c>
      <c r="GM164" s="2">
        <f t="shared" si="148"/>
        <v>6885.37</v>
      </c>
      <c r="GN164" s="2">
        <f t="shared" si="149"/>
        <v>0</v>
      </c>
      <c r="GO164" s="2">
        <f t="shared" si="150"/>
        <v>0</v>
      </c>
      <c r="GP164" s="2">
        <f t="shared" si="151"/>
        <v>0</v>
      </c>
      <c r="GQ164" s="2"/>
      <c r="GR164" s="2">
        <v>1</v>
      </c>
      <c r="GS164" s="2">
        <v>2</v>
      </c>
      <c r="GT164" s="2">
        <v>0</v>
      </c>
      <c r="GU164" s="2" t="s">
        <v>3</v>
      </c>
      <c r="GV164" s="2">
        <f t="shared" si="152"/>
        <v>0</v>
      </c>
      <c r="GW164" s="2">
        <v>1</v>
      </c>
      <c r="GX164" s="2">
        <f t="shared" si="153"/>
        <v>0</v>
      </c>
      <c r="GY164" s="2"/>
      <c r="GZ164" s="2"/>
      <c r="HA164" s="2">
        <v>0</v>
      </c>
      <c r="HB164" s="2">
        <v>0</v>
      </c>
      <c r="HC164" s="2">
        <f t="shared" si="154"/>
        <v>0</v>
      </c>
      <c r="HD164" s="2"/>
      <c r="HE164" s="2" t="s">
        <v>45</v>
      </c>
      <c r="HF164" s="2" t="s">
        <v>46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 s="3">
        <v>17</v>
      </c>
      <c r="B165" s="3">
        <v>1</v>
      </c>
      <c r="E165" s="3" t="s">
        <v>219</v>
      </c>
      <c r="F165" s="3" t="s">
        <v>220</v>
      </c>
      <c r="G165" s="3" t="s">
        <v>221</v>
      </c>
      <c r="H165" s="3" t="s">
        <v>41</v>
      </c>
      <c r="I165" s="3">
        <v>1</v>
      </c>
      <c r="J165" s="3">
        <v>0</v>
      </c>
      <c r="K165" s="3">
        <v>1</v>
      </c>
      <c r="O165" s="3">
        <f t="shared" si="130"/>
        <v>52122.25</v>
      </c>
      <c r="P165" s="3">
        <f t="shared" si="131"/>
        <v>52122.25</v>
      </c>
      <c r="Q165" s="3">
        <f t="shared" si="155"/>
        <v>0</v>
      </c>
      <c r="R165" s="3">
        <f t="shared" si="156"/>
        <v>0</v>
      </c>
      <c r="S165" s="3">
        <f t="shared" si="132"/>
        <v>0</v>
      </c>
      <c r="T165" s="3">
        <f t="shared" si="133"/>
        <v>0</v>
      </c>
      <c r="U165" s="3">
        <f t="shared" si="134"/>
        <v>0</v>
      </c>
      <c r="V165" s="3">
        <f t="shared" si="135"/>
        <v>0</v>
      </c>
      <c r="W165" s="3">
        <f t="shared" si="136"/>
        <v>0</v>
      </c>
      <c r="X165" s="3">
        <f t="shared" si="157"/>
        <v>0</v>
      </c>
      <c r="Y165" s="3">
        <f t="shared" si="158"/>
        <v>0</v>
      </c>
      <c r="AA165" s="3">
        <v>56661436</v>
      </c>
      <c r="AB165" s="3">
        <f t="shared" si="137"/>
        <v>6885.37</v>
      </c>
      <c r="AC165" s="3">
        <f t="shared" si="159"/>
        <v>6885.37</v>
      </c>
      <c r="AD165" s="3">
        <f t="shared" si="160"/>
        <v>0</v>
      </c>
      <c r="AE165" s="3">
        <f t="shared" si="161"/>
        <v>0</v>
      </c>
      <c r="AF165" s="3">
        <f t="shared" si="162"/>
        <v>0</v>
      </c>
      <c r="AG165" s="3">
        <f t="shared" si="138"/>
        <v>0</v>
      </c>
      <c r="AH165" s="3">
        <f t="shared" si="163"/>
        <v>0</v>
      </c>
      <c r="AI165" s="3">
        <f t="shared" si="164"/>
        <v>0</v>
      </c>
      <c r="AJ165" s="3">
        <f t="shared" si="139"/>
        <v>0</v>
      </c>
      <c r="AK165" s="3">
        <v>6885.3700000000008</v>
      </c>
      <c r="AL165" s="3">
        <v>6885.3700000000008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7.57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3</v>
      </c>
      <c r="BJ165" s="3" t="s">
        <v>220</v>
      </c>
      <c r="BM165" s="3">
        <v>400007</v>
      </c>
      <c r="BN165" s="3">
        <v>0</v>
      </c>
      <c r="BO165" s="3" t="s">
        <v>3</v>
      </c>
      <c r="BP165" s="3">
        <v>0</v>
      </c>
      <c r="BQ165" s="3">
        <v>214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0</v>
      </c>
      <c r="CA165" s="3">
        <v>0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40"/>
        <v>52122.25</v>
      </c>
      <c r="CQ165" s="3">
        <f t="shared" si="141"/>
        <v>52122.25</v>
      </c>
      <c r="CR165" s="3">
        <f t="shared" si="165"/>
        <v>0</v>
      </c>
      <c r="CS165" s="3">
        <f t="shared" si="166"/>
        <v>0</v>
      </c>
      <c r="CT165" s="3">
        <f t="shared" si="142"/>
        <v>0</v>
      </c>
      <c r="CU165" s="3">
        <f t="shared" si="143"/>
        <v>0</v>
      </c>
      <c r="CV165" s="3">
        <f t="shared" si="144"/>
        <v>0</v>
      </c>
      <c r="CW165" s="3">
        <f t="shared" si="145"/>
        <v>0</v>
      </c>
      <c r="CX165" s="3">
        <f t="shared" si="146"/>
        <v>0</v>
      </c>
      <c r="CY165" s="3">
        <f t="shared" si="167"/>
        <v>0</v>
      </c>
      <c r="CZ165" s="3">
        <f t="shared" si="168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1013</v>
      </c>
      <c r="DV165" s="3" t="s">
        <v>41</v>
      </c>
      <c r="DW165" s="3" t="s">
        <v>41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56938434</v>
      </c>
      <c r="EF165" s="3">
        <v>214</v>
      </c>
      <c r="EG165" s="3" t="s">
        <v>42</v>
      </c>
      <c r="EH165" s="3">
        <v>0</v>
      </c>
      <c r="EI165" s="3" t="s">
        <v>3</v>
      </c>
      <c r="EJ165" s="3">
        <v>3</v>
      </c>
      <c r="EK165" s="3">
        <v>400007</v>
      </c>
      <c r="EL165" s="3" t="s">
        <v>42</v>
      </c>
      <c r="EM165" s="3" t="s">
        <v>43</v>
      </c>
      <c r="EO165" s="3" t="s">
        <v>3</v>
      </c>
      <c r="EQ165" s="3">
        <v>131088</v>
      </c>
      <c r="ER165" s="3">
        <v>0</v>
      </c>
      <c r="ES165" s="3">
        <v>6885.3700000000008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5</v>
      </c>
      <c r="FC165" s="3">
        <v>1</v>
      </c>
      <c r="FD165" s="3">
        <v>18</v>
      </c>
      <c r="FF165" s="3">
        <v>61005</v>
      </c>
      <c r="FQ165" s="3">
        <v>0</v>
      </c>
      <c r="FR165" s="3">
        <f t="shared" si="169"/>
        <v>52122.25</v>
      </c>
      <c r="FS165" s="3">
        <v>0</v>
      </c>
      <c r="FX165" s="3">
        <v>0</v>
      </c>
      <c r="FY165" s="3">
        <v>0</v>
      </c>
      <c r="GA165" s="3" t="s">
        <v>222</v>
      </c>
      <c r="GD165" s="3">
        <v>1</v>
      </c>
      <c r="GF165" s="3">
        <v>-1857316943</v>
      </c>
      <c r="GG165" s="3">
        <v>2</v>
      </c>
      <c r="GH165" s="3">
        <v>3</v>
      </c>
      <c r="GI165" s="3">
        <v>3</v>
      </c>
      <c r="GJ165" s="3">
        <v>0</v>
      </c>
      <c r="GK165" s="3">
        <v>0</v>
      </c>
      <c r="GL165" s="3">
        <f t="shared" si="147"/>
        <v>0</v>
      </c>
      <c r="GM165" s="3">
        <f t="shared" si="148"/>
        <v>52122.25</v>
      </c>
      <c r="GN165" s="3">
        <f t="shared" si="149"/>
        <v>0</v>
      </c>
      <c r="GO165" s="3">
        <f t="shared" si="150"/>
        <v>0</v>
      </c>
      <c r="GP165" s="3">
        <f t="shared" si="151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52"/>
        <v>0</v>
      </c>
      <c r="GW165" s="3">
        <v>1</v>
      </c>
      <c r="GX165" s="3">
        <f t="shared" si="153"/>
        <v>0</v>
      </c>
      <c r="HA165" s="3">
        <v>0</v>
      </c>
      <c r="HB165" s="3">
        <v>0</v>
      </c>
      <c r="HC165" s="3">
        <f t="shared" si="154"/>
        <v>0</v>
      </c>
      <c r="HE165" s="3" t="s">
        <v>45</v>
      </c>
      <c r="HF165" s="3" t="s">
        <v>46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">
      <c r="A166" s="2">
        <v>17</v>
      </c>
      <c r="B166" s="2">
        <v>1</v>
      </c>
      <c r="C166" s="2"/>
      <c r="D166" s="2"/>
      <c r="E166" s="2" t="s">
        <v>223</v>
      </c>
      <c r="F166" s="2" t="s">
        <v>224</v>
      </c>
      <c r="G166" s="2" t="s">
        <v>225</v>
      </c>
      <c r="H166" s="2" t="s">
        <v>41</v>
      </c>
      <c r="I166" s="2">
        <v>1</v>
      </c>
      <c r="J166" s="2">
        <v>0</v>
      </c>
      <c r="K166" s="2">
        <v>1</v>
      </c>
      <c r="L166" s="2"/>
      <c r="M166" s="2"/>
      <c r="N166" s="2"/>
      <c r="O166" s="2">
        <f t="shared" si="130"/>
        <v>4207.07</v>
      </c>
      <c r="P166" s="2">
        <f t="shared" si="131"/>
        <v>4207.07</v>
      </c>
      <c r="Q166" s="2">
        <f t="shared" si="155"/>
        <v>0</v>
      </c>
      <c r="R166" s="2">
        <f t="shared" si="156"/>
        <v>0</v>
      </c>
      <c r="S166" s="2">
        <f t="shared" si="132"/>
        <v>0</v>
      </c>
      <c r="T166" s="2">
        <f t="shared" si="133"/>
        <v>0</v>
      </c>
      <c r="U166" s="2">
        <f t="shared" si="134"/>
        <v>0</v>
      </c>
      <c r="V166" s="2">
        <f t="shared" si="135"/>
        <v>0</v>
      </c>
      <c r="W166" s="2">
        <f t="shared" si="136"/>
        <v>0</v>
      </c>
      <c r="X166" s="2">
        <f t="shared" si="157"/>
        <v>0</v>
      </c>
      <c r="Y166" s="2">
        <f t="shared" si="158"/>
        <v>0</v>
      </c>
      <c r="Z166" s="2"/>
      <c r="AA166" s="2">
        <v>56661434</v>
      </c>
      <c r="AB166" s="2">
        <f t="shared" si="137"/>
        <v>4207.07</v>
      </c>
      <c r="AC166" s="2">
        <f t="shared" si="159"/>
        <v>4207.07</v>
      </c>
      <c r="AD166" s="2">
        <f t="shared" si="160"/>
        <v>0</v>
      </c>
      <c r="AE166" s="2">
        <f t="shared" si="161"/>
        <v>0</v>
      </c>
      <c r="AF166" s="2">
        <f t="shared" si="162"/>
        <v>0</v>
      </c>
      <c r="AG166" s="2">
        <f t="shared" si="138"/>
        <v>0</v>
      </c>
      <c r="AH166" s="2">
        <f t="shared" si="163"/>
        <v>0</v>
      </c>
      <c r="AI166" s="2">
        <f t="shared" si="164"/>
        <v>0</v>
      </c>
      <c r="AJ166" s="2">
        <f t="shared" si="139"/>
        <v>0</v>
      </c>
      <c r="AK166" s="2">
        <v>4207.0700000000006</v>
      </c>
      <c r="AL166" s="2">
        <v>4207.0700000000006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1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3</v>
      </c>
      <c r="BI166" s="2">
        <v>3</v>
      </c>
      <c r="BJ166" s="2" t="s">
        <v>224</v>
      </c>
      <c r="BK166" s="2"/>
      <c r="BL166" s="2"/>
      <c r="BM166" s="2">
        <v>400007</v>
      </c>
      <c r="BN166" s="2">
        <v>0</v>
      </c>
      <c r="BO166" s="2" t="s">
        <v>3</v>
      </c>
      <c r="BP166" s="2">
        <v>0</v>
      </c>
      <c r="BQ166" s="2">
        <v>214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0</v>
      </c>
      <c r="CA166" s="2">
        <v>0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3</v>
      </c>
      <c r="CO166" s="2">
        <v>0</v>
      </c>
      <c r="CP166" s="2">
        <f t="shared" si="140"/>
        <v>4207.07</v>
      </c>
      <c r="CQ166" s="2">
        <f t="shared" si="141"/>
        <v>4207.07</v>
      </c>
      <c r="CR166" s="2">
        <f t="shared" si="165"/>
        <v>0</v>
      </c>
      <c r="CS166" s="2">
        <f t="shared" si="166"/>
        <v>0</v>
      </c>
      <c r="CT166" s="2">
        <f t="shared" si="142"/>
        <v>0</v>
      </c>
      <c r="CU166" s="2">
        <f t="shared" si="143"/>
        <v>0</v>
      </c>
      <c r="CV166" s="2">
        <f t="shared" si="144"/>
        <v>0</v>
      </c>
      <c r="CW166" s="2">
        <f t="shared" si="145"/>
        <v>0</v>
      </c>
      <c r="CX166" s="2">
        <f t="shared" si="146"/>
        <v>0</v>
      </c>
      <c r="CY166" s="2">
        <f t="shared" si="167"/>
        <v>0</v>
      </c>
      <c r="CZ166" s="2">
        <f t="shared" si="168"/>
        <v>0</v>
      </c>
      <c r="DA166" s="2"/>
      <c r="DB166" s="2"/>
      <c r="DC166" s="2" t="s">
        <v>3</v>
      </c>
      <c r="DD166" s="2" t="s">
        <v>3</v>
      </c>
      <c r="DE166" s="2" t="s">
        <v>3</v>
      </c>
      <c r="DF166" s="2" t="s">
        <v>3</v>
      </c>
      <c r="DG166" s="2" t="s">
        <v>3</v>
      </c>
      <c r="DH166" s="2" t="s">
        <v>3</v>
      </c>
      <c r="DI166" s="2" t="s">
        <v>3</v>
      </c>
      <c r="DJ166" s="2" t="s">
        <v>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1013</v>
      </c>
      <c r="DV166" s="2" t="s">
        <v>41</v>
      </c>
      <c r="DW166" s="2" t="s">
        <v>41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56938434</v>
      </c>
      <c r="EF166" s="2">
        <v>214</v>
      </c>
      <c r="EG166" s="2" t="s">
        <v>42</v>
      </c>
      <c r="EH166" s="2">
        <v>0</v>
      </c>
      <c r="EI166" s="2" t="s">
        <v>3</v>
      </c>
      <c r="EJ166" s="2">
        <v>3</v>
      </c>
      <c r="EK166" s="2">
        <v>400007</v>
      </c>
      <c r="EL166" s="2" t="s">
        <v>42</v>
      </c>
      <c r="EM166" s="2" t="s">
        <v>43</v>
      </c>
      <c r="EN166" s="2"/>
      <c r="EO166" s="2" t="s">
        <v>3</v>
      </c>
      <c r="EP166" s="2"/>
      <c r="EQ166" s="2">
        <v>131088</v>
      </c>
      <c r="ER166" s="2">
        <v>0</v>
      </c>
      <c r="ES166" s="2">
        <v>4207.0700000000006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f t="shared" si="169"/>
        <v>4207.07</v>
      </c>
      <c r="FS166" s="2">
        <v>0</v>
      </c>
      <c r="FT166" s="2"/>
      <c r="FU166" s="2"/>
      <c r="FV166" s="2"/>
      <c r="FW166" s="2"/>
      <c r="FX166" s="2">
        <v>0</v>
      </c>
      <c r="FY166" s="2">
        <v>0</v>
      </c>
      <c r="FZ166" s="2"/>
      <c r="GA166" s="2" t="s">
        <v>226</v>
      </c>
      <c r="GB166" s="2"/>
      <c r="GC166" s="2"/>
      <c r="GD166" s="2">
        <v>1</v>
      </c>
      <c r="GE166" s="2"/>
      <c r="GF166" s="2">
        <v>-785548127</v>
      </c>
      <c r="GG166" s="2">
        <v>2</v>
      </c>
      <c r="GH166" s="2">
        <v>4</v>
      </c>
      <c r="GI166" s="2">
        <v>-2</v>
      </c>
      <c r="GJ166" s="2">
        <v>0</v>
      </c>
      <c r="GK166" s="2">
        <v>0</v>
      </c>
      <c r="GL166" s="2">
        <f t="shared" si="147"/>
        <v>0</v>
      </c>
      <c r="GM166" s="2">
        <f t="shared" si="148"/>
        <v>4207.07</v>
      </c>
      <c r="GN166" s="2">
        <f t="shared" si="149"/>
        <v>0</v>
      </c>
      <c r="GO166" s="2">
        <f t="shared" si="150"/>
        <v>0</v>
      </c>
      <c r="GP166" s="2">
        <f t="shared" si="151"/>
        <v>0</v>
      </c>
      <c r="GQ166" s="2"/>
      <c r="GR166" s="2">
        <v>1</v>
      </c>
      <c r="GS166" s="2">
        <v>2</v>
      </c>
      <c r="GT166" s="2">
        <v>0</v>
      </c>
      <c r="GU166" s="2" t="s">
        <v>3</v>
      </c>
      <c r="GV166" s="2">
        <f t="shared" si="152"/>
        <v>0</v>
      </c>
      <c r="GW166" s="2">
        <v>1</v>
      </c>
      <c r="GX166" s="2">
        <f t="shared" si="153"/>
        <v>0</v>
      </c>
      <c r="GY166" s="2"/>
      <c r="GZ166" s="2"/>
      <c r="HA166" s="2">
        <v>0</v>
      </c>
      <c r="HB166" s="2">
        <v>0</v>
      </c>
      <c r="HC166" s="2">
        <f t="shared" si="154"/>
        <v>0</v>
      </c>
      <c r="HD166" s="2"/>
      <c r="HE166" s="2" t="s">
        <v>45</v>
      </c>
      <c r="HF166" s="2" t="s">
        <v>46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">
      <c r="A167" s="3">
        <v>17</v>
      </c>
      <c r="B167" s="3">
        <v>1</v>
      </c>
      <c r="E167" s="3" t="s">
        <v>223</v>
      </c>
      <c r="F167" s="3" t="s">
        <v>224</v>
      </c>
      <c r="G167" s="3" t="s">
        <v>225</v>
      </c>
      <c r="H167" s="3" t="s">
        <v>41</v>
      </c>
      <c r="I167" s="3">
        <v>1</v>
      </c>
      <c r="J167" s="3">
        <v>0</v>
      </c>
      <c r="K167" s="3">
        <v>1</v>
      </c>
      <c r="O167" s="3">
        <f t="shared" si="130"/>
        <v>31847.52</v>
      </c>
      <c r="P167" s="3">
        <f t="shared" si="131"/>
        <v>31847.52</v>
      </c>
      <c r="Q167" s="3">
        <f t="shared" si="155"/>
        <v>0</v>
      </c>
      <c r="R167" s="3">
        <f t="shared" si="156"/>
        <v>0</v>
      </c>
      <c r="S167" s="3">
        <f t="shared" si="132"/>
        <v>0</v>
      </c>
      <c r="T167" s="3">
        <f t="shared" si="133"/>
        <v>0</v>
      </c>
      <c r="U167" s="3">
        <f t="shared" si="134"/>
        <v>0</v>
      </c>
      <c r="V167" s="3">
        <f t="shared" si="135"/>
        <v>0</v>
      </c>
      <c r="W167" s="3">
        <f t="shared" si="136"/>
        <v>0</v>
      </c>
      <c r="X167" s="3">
        <f t="shared" si="157"/>
        <v>0</v>
      </c>
      <c r="Y167" s="3">
        <f t="shared" si="158"/>
        <v>0</v>
      </c>
      <c r="AA167" s="3">
        <v>56661436</v>
      </c>
      <c r="AB167" s="3">
        <f t="shared" si="137"/>
        <v>4207.07</v>
      </c>
      <c r="AC167" s="3">
        <f t="shared" si="159"/>
        <v>4207.07</v>
      </c>
      <c r="AD167" s="3">
        <f t="shared" si="160"/>
        <v>0</v>
      </c>
      <c r="AE167" s="3">
        <f t="shared" si="161"/>
        <v>0</v>
      </c>
      <c r="AF167" s="3">
        <f t="shared" si="162"/>
        <v>0</v>
      </c>
      <c r="AG167" s="3">
        <f t="shared" si="138"/>
        <v>0</v>
      </c>
      <c r="AH167" s="3">
        <f t="shared" si="163"/>
        <v>0</v>
      </c>
      <c r="AI167" s="3">
        <f t="shared" si="164"/>
        <v>0</v>
      </c>
      <c r="AJ167" s="3">
        <f t="shared" si="139"/>
        <v>0</v>
      </c>
      <c r="AK167" s="3">
        <v>4207.0700000000006</v>
      </c>
      <c r="AL167" s="3">
        <v>4207.0700000000006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1</v>
      </c>
      <c r="AW167" s="3">
        <v>1</v>
      </c>
      <c r="AZ167" s="3">
        <v>1</v>
      </c>
      <c r="BA167" s="3">
        <v>1</v>
      </c>
      <c r="BB167" s="3">
        <v>1</v>
      </c>
      <c r="BC167" s="3">
        <v>7.57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3</v>
      </c>
      <c r="BI167" s="3">
        <v>3</v>
      </c>
      <c r="BJ167" s="3" t="s">
        <v>224</v>
      </c>
      <c r="BM167" s="3">
        <v>400007</v>
      </c>
      <c r="BN167" s="3">
        <v>0</v>
      </c>
      <c r="BO167" s="3" t="s">
        <v>3</v>
      </c>
      <c r="BP167" s="3">
        <v>0</v>
      </c>
      <c r="BQ167" s="3">
        <v>214</v>
      </c>
      <c r="BR167" s="3">
        <v>0</v>
      </c>
      <c r="BS167" s="3">
        <v>1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0</v>
      </c>
      <c r="CA167" s="3">
        <v>0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3</v>
      </c>
      <c r="CO167" s="3">
        <v>0</v>
      </c>
      <c r="CP167" s="3">
        <f t="shared" si="140"/>
        <v>31847.52</v>
      </c>
      <c r="CQ167" s="3">
        <f t="shared" si="141"/>
        <v>31847.52</v>
      </c>
      <c r="CR167" s="3">
        <f t="shared" si="165"/>
        <v>0</v>
      </c>
      <c r="CS167" s="3">
        <f t="shared" si="166"/>
        <v>0</v>
      </c>
      <c r="CT167" s="3">
        <f t="shared" si="142"/>
        <v>0</v>
      </c>
      <c r="CU167" s="3">
        <f t="shared" si="143"/>
        <v>0</v>
      </c>
      <c r="CV167" s="3">
        <f t="shared" si="144"/>
        <v>0</v>
      </c>
      <c r="CW167" s="3">
        <f t="shared" si="145"/>
        <v>0</v>
      </c>
      <c r="CX167" s="3">
        <f t="shared" si="146"/>
        <v>0</v>
      </c>
      <c r="CY167" s="3">
        <f t="shared" si="167"/>
        <v>0</v>
      </c>
      <c r="CZ167" s="3">
        <f t="shared" si="168"/>
        <v>0</v>
      </c>
      <c r="DC167" s="3" t="s">
        <v>3</v>
      </c>
      <c r="DD167" s="3" t="s">
        <v>3</v>
      </c>
      <c r="DE167" s="3" t="s">
        <v>3</v>
      </c>
      <c r="DF167" s="3" t="s">
        <v>3</v>
      </c>
      <c r="DG167" s="3" t="s">
        <v>3</v>
      </c>
      <c r="DH167" s="3" t="s">
        <v>3</v>
      </c>
      <c r="DI167" s="3" t="s">
        <v>3</v>
      </c>
      <c r="DJ167" s="3" t="s">
        <v>3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1013</v>
      </c>
      <c r="DV167" s="3" t="s">
        <v>41</v>
      </c>
      <c r="DW167" s="3" t="s">
        <v>41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56938434</v>
      </c>
      <c r="EF167" s="3">
        <v>214</v>
      </c>
      <c r="EG167" s="3" t="s">
        <v>42</v>
      </c>
      <c r="EH167" s="3">
        <v>0</v>
      </c>
      <c r="EI167" s="3" t="s">
        <v>3</v>
      </c>
      <c r="EJ167" s="3">
        <v>3</v>
      </c>
      <c r="EK167" s="3">
        <v>400007</v>
      </c>
      <c r="EL167" s="3" t="s">
        <v>42</v>
      </c>
      <c r="EM167" s="3" t="s">
        <v>43</v>
      </c>
      <c r="EO167" s="3" t="s">
        <v>3</v>
      </c>
      <c r="EQ167" s="3">
        <v>131088</v>
      </c>
      <c r="ER167" s="3">
        <v>0</v>
      </c>
      <c r="ES167" s="3">
        <v>4207.0700000000006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5</v>
      </c>
      <c r="FC167" s="3">
        <v>1</v>
      </c>
      <c r="FD167" s="3">
        <v>18</v>
      </c>
      <c r="FF167" s="3">
        <v>37275</v>
      </c>
      <c r="FQ167" s="3">
        <v>0</v>
      </c>
      <c r="FR167" s="3">
        <f t="shared" si="169"/>
        <v>31847.52</v>
      </c>
      <c r="FS167" s="3">
        <v>0</v>
      </c>
      <c r="FX167" s="3">
        <v>0</v>
      </c>
      <c r="FY167" s="3">
        <v>0</v>
      </c>
      <c r="GA167" s="3" t="s">
        <v>226</v>
      </c>
      <c r="GD167" s="3">
        <v>1</v>
      </c>
      <c r="GF167" s="3">
        <v>-785548127</v>
      </c>
      <c r="GG167" s="3">
        <v>2</v>
      </c>
      <c r="GH167" s="3">
        <v>3</v>
      </c>
      <c r="GI167" s="3">
        <v>3</v>
      </c>
      <c r="GJ167" s="3">
        <v>0</v>
      </c>
      <c r="GK167" s="3">
        <v>0</v>
      </c>
      <c r="GL167" s="3">
        <f t="shared" si="147"/>
        <v>0</v>
      </c>
      <c r="GM167" s="3">
        <f t="shared" si="148"/>
        <v>31847.52</v>
      </c>
      <c r="GN167" s="3">
        <f t="shared" si="149"/>
        <v>0</v>
      </c>
      <c r="GO167" s="3">
        <f t="shared" si="150"/>
        <v>0</v>
      </c>
      <c r="GP167" s="3">
        <f t="shared" si="151"/>
        <v>0</v>
      </c>
      <c r="GR167" s="3">
        <v>1</v>
      </c>
      <c r="GS167" s="3">
        <v>1</v>
      </c>
      <c r="GT167" s="3">
        <v>0</v>
      </c>
      <c r="GU167" s="3" t="s">
        <v>3</v>
      </c>
      <c r="GV167" s="3">
        <f t="shared" si="152"/>
        <v>0</v>
      </c>
      <c r="GW167" s="3">
        <v>1</v>
      </c>
      <c r="GX167" s="3">
        <f t="shared" si="153"/>
        <v>0</v>
      </c>
      <c r="HA167" s="3">
        <v>0</v>
      </c>
      <c r="HB167" s="3">
        <v>0</v>
      </c>
      <c r="HC167" s="3">
        <f t="shared" si="154"/>
        <v>0</v>
      </c>
      <c r="HE167" s="3" t="s">
        <v>45</v>
      </c>
      <c r="HF167" s="3" t="s">
        <v>46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">
      <c r="A168" s="2">
        <v>17</v>
      </c>
      <c r="B168" s="2">
        <v>1</v>
      </c>
      <c r="C168" s="2"/>
      <c r="D168" s="2"/>
      <c r="E168" s="2" t="s">
        <v>227</v>
      </c>
      <c r="F168" s="2" t="s">
        <v>228</v>
      </c>
      <c r="G168" s="2" t="s">
        <v>229</v>
      </c>
      <c r="H168" s="2" t="s">
        <v>41</v>
      </c>
      <c r="I168" s="2">
        <v>1</v>
      </c>
      <c r="J168" s="2">
        <v>0</v>
      </c>
      <c r="K168" s="2">
        <v>1</v>
      </c>
      <c r="L168" s="2"/>
      <c r="M168" s="2"/>
      <c r="N168" s="2"/>
      <c r="O168" s="2">
        <f t="shared" si="130"/>
        <v>22433.75</v>
      </c>
      <c r="P168" s="2">
        <f t="shared" si="131"/>
        <v>22433.75</v>
      </c>
      <c r="Q168" s="2">
        <f t="shared" si="155"/>
        <v>0</v>
      </c>
      <c r="R168" s="2">
        <f t="shared" si="156"/>
        <v>0</v>
      </c>
      <c r="S168" s="2">
        <f t="shared" si="132"/>
        <v>0</v>
      </c>
      <c r="T168" s="2">
        <f t="shared" si="133"/>
        <v>0</v>
      </c>
      <c r="U168" s="2">
        <f t="shared" si="134"/>
        <v>0</v>
      </c>
      <c r="V168" s="2">
        <f t="shared" si="135"/>
        <v>0</v>
      </c>
      <c r="W168" s="2">
        <f t="shared" si="136"/>
        <v>0</v>
      </c>
      <c r="X168" s="2">
        <f t="shared" si="157"/>
        <v>0</v>
      </c>
      <c r="Y168" s="2">
        <f t="shared" si="158"/>
        <v>0</v>
      </c>
      <c r="Z168" s="2"/>
      <c r="AA168" s="2">
        <v>56661434</v>
      </c>
      <c r="AB168" s="2">
        <f t="shared" si="137"/>
        <v>22433.75</v>
      </c>
      <c r="AC168" s="2">
        <f t="shared" si="159"/>
        <v>22433.75</v>
      </c>
      <c r="AD168" s="2">
        <f t="shared" si="160"/>
        <v>0</v>
      </c>
      <c r="AE168" s="2">
        <f t="shared" si="161"/>
        <v>0</v>
      </c>
      <c r="AF168" s="2">
        <f t="shared" si="162"/>
        <v>0</v>
      </c>
      <c r="AG168" s="2">
        <f t="shared" si="138"/>
        <v>0</v>
      </c>
      <c r="AH168" s="2">
        <f t="shared" si="163"/>
        <v>0</v>
      </c>
      <c r="AI168" s="2">
        <f t="shared" si="164"/>
        <v>0</v>
      </c>
      <c r="AJ168" s="2">
        <f t="shared" si="139"/>
        <v>0</v>
      </c>
      <c r="AK168" s="2">
        <v>22433.75</v>
      </c>
      <c r="AL168" s="2">
        <v>22433.75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3</v>
      </c>
      <c r="BJ168" s="2" t="s">
        <v>228</v>
      </c>
      <c r="BK168" s="2"/>
      <c r="BL168" s="2"/>
      <c r="BM168" s="2">
        <v>400007</v>
      </c>
      <c r="BN168" s="2">
        <v>0</v>
      </c>
      <c r="BO168" s="2" t="s">
        <v>3</v>
      </c>
      <c r="BP168" s="2">
        <v>0</v>
      </c>
      <c r="BQ168" s="2">
        <v>214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40"/>
        <v>22433.75</v>
      </c>
      <c r="CQ168" s="2">
        <f t="shared" si="141"/>
        <v>22433.75</v>
      </c>
      <c r="CR168" s="2">
        <f t="shared" si="165"/>
        <v>0</v>
      </c>
      <c r="CS168" s="2">
        <f t="shared" si="166"/>
        <v>0</v>
      </c>
      <c r="CT168" s="2">
        <f t="shared" si="142"/>
        <v>0</v>
      </c>
      <c r="CU168" s="2">
        <f t="shared" si="143"/>
        <v>0</v>
      </c>
      <c r="CV168" s="2">
        <f t="shared" si="144"/>
        <v>0</v>
      </c>
      <c r="CW168" s="2">
        <f t="shared" si="145"/>
        <v>0</v>
      </c>
      <c r="CX168" s="2">
        <f t="shared" si="146"/>
        <v>0</v>
      </c>
      <c r="CY168" s="2">
        <f t="shared" si="167"/>
        <v>0</v>
      </c>
      <c r="CZ168" s="2">
        <f t="shared" si="168"/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1013</v>
      </c>
      <c r="DV168" s="2" t="s">
        <v>41</v>
      </c>
      <c r="DW168" s="2" t="s">
        <v>41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56938434</v>
      </c>
      <c r="EF168" s="2">
        <v>214</v>
      </c>
      <c r="EG168" s="2" t="s">
        <v>42</v>
      </c>
      <c r="EH168" s="2">
        <v>0</v>
      </c>
      <c r="EI168" s="2" t="s">
        <v>3</v>
      </c>
      <c r="EJ168" s="2">
        <v>3</v>
      </c>
      <c r="EK168" s="2">
        <v>400007</v>
      </c>
      <c r="EL168" s="2" t="s">
        <v>42</v>
      </c>
      <c r="EM168" s="2" t="s">
        <v>43</v>
      </c>
      <c r="EN168" s="2"/>
      <c r="EO168" s="2" t="s">
        <v>3</v>
      </c>
      <c r="EP168" s="2"/>
      <c r="EQ168" s="2">
        <v>131088</v>
      </c>
      <c r="ER168" s="2">
        <v>0</v>
      </c>
      <c r="ES168" s="2">
        <v>22433.75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f t="shared" si="169"/>
        <v>22433.75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218</v>
      </c>
      <c r="GB168" s="2"/>
      <c r="GC168" s="2"/>
      <c r="GD168" s="2">
        <v>1</v>
      </c>
      <c r="GE168" s="2"/>
      <c r="GF168" s="2">
        <v>-658872888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47"/>
        <v>0</v>
      </c>
      <c r="GM168" s="2">
        <f t="shared" si="148"/>
        <v>22433.75</v>
      </c>
      <c r="GN168" s="2">
        <f t="shared" si="149"/>
        <v>0</v>
      </c>
      <c r="GO168" s="2">
        <f t="shared" si="150"/>
        <v>0</v>
      </c>
      <c r="GP168" s="2">
        <f t="shared" si="151"/>
        <v>0</v>
      </c>
      <c r="GQ168" s="2"/>
      <c r="GR168" s="2">
        <v>1</v>
      </c>
      <c r="GS168" s="2">
        <v>2</v>
      </c>
      <c r="GT168" s="2">
        <v>0</v>
      </c>
      <c r="GU168" s="2" t="s">
        <v>3</v>
      </c>
      <c r="GV168" s="2">
        <f t="shared" si="152"/>
        <v>0</v>
      </c>
      <c r="GW168" s="2">
        <v>1</v>
      </c>
      <c r="GX168" s="2">
        <f t="shared" si="153"/>
        <v>0</v>
      </c>
      <c r="GY168" s="2"/>
      <c r="GZ168" s="2"/>
      <c r="HA168" s="2">
        <v>0</v>
      </c>
      <c r="HB168" s="2">
        <v>0</v>
      </c>
      <c r="HC168" s="2">
        <f t="shared" si="154"/>
        <v>0</v>
      </c>
      <c r="HD168" s="2"/>
      <c r="HE168" s="2" t="s">
        <v>45</v>
      </c>
      <c r="HF168" s="2" t="s">
        <v>46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">
      <c r="A169" s="3">
        <v>17</v>
      </c>
      <c r="B169" s="3">
        <v>1</v>
      </c>
      <c r="E169" s="3" t="s">
        <v>227</v>
      </c>
      <c r="F169" s="3" t="s">
        <v>228</v>
      </c>
      <c r="G169" s="3" t="s">
        <v>229</v>
      </c>
      <c r="H169" s="3" t="s">
        <v>41</v>
      </c>
      <c r="I169" s="3">
        <v>1</v>
      </c>
      <c r="J169" s="3">
        <v>0</v>
      </c>
      <c r="K169" s="3">
        <v>1</v>
      </c>
      <c r="O169" s="3">
        <f t="shared" si="130"/>
        <v>169823.49</v>
      </c>
      <c r="P169" s="3">
        <f t="shared" si="131"/>
        <v>169823.49</v>
      </c>
      <c r="Q169" s="3">
        <f t="shared" si="155"/>
        <v>0</v>
      </c>
      <c r="R169" s="3">
        <f t="shared" si="156"/>
        <v>0</v>
      </c>
      <c r="S169" s="3">
        <f t="shared" si="132"/>
        <v>0</v>
      </c>
      <c r="T169" s="3">
        <f t="shared" si="133"/>
        <v>0</v>
      </c>
      <c r="U169" s="3">
        <f t="shared" si="134"/>
        <v>0</v>
      </c>
      <c r="V169" s="3">
        <f t="shared" si="135"/>
        <v>0</v>
      </c>
      <c r="W169" s="3">
        <f t="shared" si="136"/>
        <v>0</v>
      </c>
      <c r="X169" s="3">
        <f t="shared" si="157"/>
        <v>0</v>
      </c>
      <c r="Y169" s="3">
        <f t="shared" si="158"/>
        <v>0</v>
      </c>
      <c r="AA169" s="3">
        <v>56661436</v>
      </c>
      <c r="AB169" s="3">
        <f t="shared" si="137"/>
        <v>22433.75</v>
      </c>
      <c r="AC169" s="3">
        <f t="shared" si="159"/>
        <v>22433.75</v>
      </c>
      <c r="AD169" s="3">
        <f t="shared" si="160"/>
        <v>0</v>
      </c>
      <c r="AE169" s="3">
        <f t="shared" si="161"/>
        <v>0</v>
      </c>
      <c r="AF169" s="3">
        <f t="shared" si="162"/>
        <v>0</v>
      </c>
      <c r="AG169" s="3">
        <f t="shared" si="138"/>
        <v>0</v>
      </c>
      <c r="AH169" s="3">
        <f t="shared" si="163"/>
        <v>0</v>
      </c>
      <c r="AI169" s="3">
        <f t="shared" si="164"/>
        <v>0</v>
      </c>
      <c r="AJ169" s="3">
        <f t="shared" si="139"/>
        <v>0</v>
      </c>
      <c r="AK169" s="3">
        <v>22433.75</v>
      </c>
      <c r="AL169" s="3">
        <v>22433.75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7.57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3</v>
      </c>
      <c r="BJ169" s="3" t="s">
        <v>228</v>
      </c>
      <c r="BM169" s="3">
        <v>400007</v>
      </c>
      <c r="BN169" s="3">
        <v>0</v>
      </c>
      <c r="BO169" s="3" t="s">
        <v>3</v>
      </c>
      <c r="BP169" s="3">
        <v>0</v>
      </c>
      <c r="BQ169" s="3">
        <v>214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0</v>
      </c>
      <c r="CA169" s="3">
        <v>0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40"/>
        <v>169823.49</v>
      </c>
      <c r="CQ169" s="3">
        <f t="shared" si="141"/>
        <v>169823.49</v>
      </c>
      <c r="CR169" s="3">
        <f t="shared" si="165"/>
        <v>0</v>
      </c>
      <c r="CS169" s="3">
        <f t="shared" si="166"/>
        <v>0</v>
      </c>
      <c r="CT169" s="3">
        <f t="shared" si="142"/>
        <v>0</v>
      </c>
      <c r="CU169" s="3">
        <f t="shared" si="143"/>
        <v>0</v>
      </c>
      <c r="CV169" s="3">
        <f t="shared" si="144"/>
        <v>0</v>
      </c>
      <c r="CW169" s="3">
        <f t="shared" si="145"/>
        <v>0</v>
      </c>
      <c r="CX169" s="3">
        <f t="shared" si="146"/>
        <v>0</v>
      </c>
      <c r="CY169" s="3">
        <f t="shared" si="167"/>
        <v>0</v>
      </c>
      <c r="CZ169" s="3">
        <f t="shared" si="168"/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1013</v>
      </c>
      <c r="DV169" s="3" t="s">
        <v>41</v>
      </c>
      <c r="DW169" s="3" t="s">
        <v>41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56938434</v>
      </c>
      <c r="EF169" s="3">
        <v>214</v>
      </c>
      <c r="EG169" s="3" t="s">
        <v>42</v>
      </c>
      <c r="EH169" s="3">
        <v>0</v>
      </c>
      <c r="EI169" s="3" t="s">
        <v>3</v>
      </c>
      <c r="EJ169" s="3">
        <v>3</v>
      </c>
      <c r="EK169" s="3">
        <v>400007</v>
      </c>
      <c r="EL169" s="3" t="s">
        <v>42</v>
      </c>
      <c r="EM169" s="3" t="s">
        <v>43</v>
      </c>
      <c r="EO169" s="3" t="s">
        <v>3</v>
      </c>
      <c r="EQ169" s="3">
        <v>131088</v>
      </c>
      <c r="ER169" s="3">
        <v>0</v>
      </c>
      <c r="ES169" s="3">
        <v>22433.75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5</v>
      </c>
      <c r="FC169" s="3">
        <v>1</v>
      </c>
      <c r="FD169" s="3">
        <v>18</v>
      </c>
      <c r="FF169" s="3">
        <v>198765</v>
      </c>
      <c r="FQ169" s="3">
        <v>0</v>
      </c>
      <c r="FR169" s="3">
        <f t="shared" si="169"/>
        <v>169823.49</v>
      </c>
      <c r="FS169" s="3">
        <v>0</v>
      </c>
      <c r="FX169" s="3">
        <v>0</v>
      </c>
      <c r="FY169" s="3">
        <v>0</v>
      </c>
      <c r="GA169" s="3" t="s">
        <v>218</v>
      </c>
      <c r="GD169" s="3">
        <v>1</v>
      </c>
      <c r="GF169" s="3">
        <v>-658872888</v>
      </c>
      <c r="GG169" s="3">
        <v>2</v>
      </c>
      <c r="GH169" s="3">
        <v>3</v>
      </c>
      <c r="GI169" s="3">
        <v>3</v>
      </c>
      <c r="GJ169" s="3">
        <v>0</v>
      </c>
      <c r="GK169" s="3">
        <v>0</v>
      </c>
      <c r="GL169" s="3">
        <f t="shared" si="147"/>
        <v>0</v>
      </c>
      <c r="GM169" s="3">
        <f t="shared" si="148"/>
        <v>169823.49</v>
      </c>
      <c r="GN169" s="3">
        <f t="shared" si="149"/>
        <v>0</v>
      </c>
      <c r="GO169" s="3">
        <f t="shared" si="150"/>
        <v>0</v>
      </c>
      <c r="GP169" s="3">
        <f t="shared" si="151"/>
        <v>0</v>
      </c>
      <c r="GR169" s="3">
        <v>1</v>
      </c>
      <c r="GS169" s="3">
        <v>1</v>
      </c>
      <c r="GT169" s="3">
        <v>0</v>
      </c>
      <c r="GU169" s="3" t="s">
        <v>3</v>
      </c>
      <c r="GV169" s="3">
        <f t="shared" si="152"/>
        <v>0</v>
      </c>
      <c r="GW169" s="3">
        <v>1</v>
      </c>
      <c r="GX169" s="3">
        <f t="shared" si="153"/>
        <v>0</v>
      </c>
      <c r="HA169" s="3">
        <v>0</v>
      </c>
      <c r="HB169" s="3">
        <v>0</v>
      </c>
      <c r="HC169" s="3">
        <f t="shared" si="154"/>
        <v>0</v>
      </c>
      <c r="HE169" s="3" t="s">
        <v>45</v>
      </c>
      <c r="HF169" s="3" t="s">
        <v>46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">
      <c r="A170" s="2">
        <v>17</v>
      </c>
      <c r="B170" s="2">
        <v>1</v>
      </c>
      <c r="C170" s="2"/>
      <c r="D170" s="2"/>
      <c r="E170" s="2" t="s">
        <v>230</v>
      </c>
      <c r="F170" s="2" t="s">
        <v>231</v>
      </c>
      <c r="G170" s="2" t="s">
        <v>232</v>
      </c>
      <c r="H170" s="2" t="s">
        <v>41</v>
      </c>
      <c r="I170" s="2">
        <v>1</v>
      </c>
      <c r="J170" s="2">
        <v>0</v>
      </c>
      <c r="K170" s="2">
        <v>1</v>
      </c>
      <c r="L170" s="2"/>
      <c r="M170" s="2"/>
      <c r="N170" s="2"/>
      <c r="O170" s="2">
        <f t="shared" si="130"/>
        <v>22433.75</v>
      </c>
      <c r="P170" s="2">
        <f t="shared" si="131"/>
        <v>22433.75</v>
      </c>
      <c r="Q170" s="2">
        <f t="shared" si="155"/>
        <v>0</v>
      </c>
      <c r="R170" s="2">
        <f t="shared" si="156"/>
        <v>0</v>
      </c>
      <c r="S170" s="2">
        <f t="shared" si="132"/>
        <v>0</v>
      </c>
      <c r="T170" s="2">
        <f t="shared" si="133"/>
        <v>0</v>
      </c>
      <c r="U170" s="2">
        <f t="shared" si="134"/>
        <v>0</v>
      </c>
      <c r="V170" s="2">
        <f t="shared" si="135"/>
        <v>0</v>
      </c>
      <c r="W170" s="2">
        <f t="shared" si="136"/>
        <v>0</v>
      </c>
      <c r="X170" s="2">
        <f t="shared" si="157"/>
        <v>0</v>
      </c>
      <c r="Y170" s="2">
        <f t="shared" si="158"/>
        <v>0</v>
      </c>
      <c r="Z170" s="2"/>
      <c r="AA170" s="2">
        <v>56661434</v>
      </c>
      <c r="AB170" s="2">
        <f t="shared" si="137"/>
        <v>22433.75</v>
      </c>
      <c r="AC170" s="2">
        <f t="shared" si="159"/>
        <v>22433.75</v>
      </c>
      <c r="AD170" s="2">
        <f t="shared" si="160"/>
        <v>0</v>
      </c>
      <c r="AE170" s="2">
        <f t="shared" si="161"/>
        <v>0</v>
      </c>
      <c r="AF170" s="2">
        <f t="shared" si="162"/>
        <v>0</v>
      </c>
      <c r="AG170" s="2">
        <f t="shared" si="138"/>
        <v>0</v>
      </c>
      <c r="AH170" s="2">
        <f t="shared" si="163"/>
        <v>0</v>
      </c>
      <c r="AI170" s="2">
        <f t="shared" si="164"/>
        <v>0</v>
      </c>
      <c r="AJ170" s="2">
        <f t="shared" si="139"/>
        <v>0</v>
      </c>
      <c r="AK170" s="2">
        <v>22433.75</v>
      </c>
      <c r="AL170" s="2">
        <v>22433.75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3</v>
      </c>
      <c r="BJ170" s="2" t="s">
        <v>231</v>
      </c>
      <c r="BK170" s="2"/>
      <c r="BL170" s="2"/>
      <c r="BM170" s="2">
        <v>400007</v>
      </c>
      <c r="BN170" s="2">
        <v>0</v>
      </c>
      <c r="BO170" s="2" t="s">
        <v>3</v>
      </c>
      <c r="BP170" s="2">
        <v>0</v>
      </c>
      <c r="BQ170" s="2">
        <v>214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0</v>
      </c>
      <c r="CA170" s="2">
        <v>0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40"/>
        <v>22433.75</v>
      </c>
      <c r="CQ170" s="2">
        <f t="shared" si="141"/>
        <v>22433.75</v>
      </c>
      <c r="CR170" s="2">
        <f t="shared" si="165"/>
        <v>0</v>
      </c>
      <c r="CS170" s="2">
        <f t="shared" si="166"/>
        <v>0</v>
      </c>
      <c r="CT170" s="2">
        <f t="shared" si="142"/>
        <v>0</v>
      </c>
      <c r="CU170" s="2">
        <f t="shared" si="143"/>
        <v>0</v>
      </c>
      <c r="CV170" s="2">
        <f t="shared" si="144"/>
        <v>0</v>
      </c>
      <c r="CW170" s="2">
        <f t="shared" si="145"/>
        <v>0</v>
      </c>
      <c r="CX170" s="2">
        <f t="shared" si="146"/>
        <v>0</v>
      </c>
      <c r="CY170" s="2">
        <f t="shared" si="167"/>
        <v>0</v>
      </c>
      <c r="CZ170" s="2">
        <f t="shared" si="168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1013</v>
      </c>
      <c r="DV170" s="2" t="s">
        <v>41</v>
      </c>
      <c r="DW170" s="2" t="s">
        <v>41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56938434</v>
      </c>
      <c r="EF170" s="2">
        <v>214</v>
      </c>
      <c r="EG170" s="2" t="s">
        <v>42</v>
      </c>
      <c r="EH170" s="2">
        <v>0</v>
      </c>
      <c r="EI170" s="2" t="s">
        <v>3</v>
      </c>
      <c r="EJ170" s="2">
        <v>3</v>
      </c>
      <c r="EK170" s="2">
        <v>400007</v>
      </c>
      <c r="EL170" s="2" t="s">
        <v>42</v>
      </c>
      <c r="EM170" s="2" t="s">
        <v>43</v>
      </c>
      <c r="EN170" s="2"/>
      <c r="EO170" s="2" t="s">
        <v>3</v>
      </c>
      <c r="EP170" s="2"/>
      <c r="EQ170" s="2">
        <v>131088</v>
      </c>
      <c r="ER170" s="2">
        <v>0</v>
      </c>
      <c r="ES170" s="2">
        <v>22433.75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f t="shared" si="169"/>
        <v>22433.75</v>
      </c>
      <c r="FS170" s="2">
        <v>0</v>
      </c>
      <c r="FT170" s="2"/>
      <c r="FU170" s="2"/>
      <c r="FV170" s="2"/>
      <c r="FW170" s="2"/>
      <c r="FX170" s="2">
        <v>0</v>
      </c>
      <c r="FY170" s="2">
        <v>0</v>
      </c>
      <c r="FZ170" s="2"/>
      <c r="GA170" s="2" t="s">
        <v>218</v>
      </c>
      <c r="GB170" s="2"/>
      <c r="GC170" s="2"/>
      <c r="GD170" s="2">
        <v>1</v>
      </c>
      <c r="GE170" s="2"/>
      <c r="GF170" s="2">
        <v>-335422742</v>
      </c>
      <c r="GG170" s="2">
        <v>2</v>
      </c>
      <c r="GH170" s="2">
        <v>4</v>
      </c>
      <c r="GI170" s="2">
        <v>-2</v>
      </c>
      <c r="GJ170" s="2">
        <v>0</v>
      </c>
      <c r="GK170" s="2">
        <v>0</v>
      </c>
      <c r="GL170" s="2">
        <f t="shared" si="147"/>
        <v>0</v>
      </c>
      <c r="GM170" s="2">
        <f t="shared" si="148"/>
        <v>22433.75</v>
      </c>
      <c r="GN170" s="2">
        <f t="shared" si="149"/>
        <v>0</v>
      </c>
      <c r="GO170" s="2">
        <f t="shared" si="150"/>
        <v>0</v>
      </c>
      <c r="GP170" s="2">
        <f t="shared" si="151"/>
        <v>0</v>
      </c>
      <c r="GQ170" s="2"/>
      <c r="GR170" s="2">
        <v>1</v>
      </c>
      <c r="GS170" s="2">
        <v>2</v>
      </c>
      <c r="GT170" s="2">
        <v>0</v>
      </c>
      <c r="GU170" s="2" t="s">
        <v>3</v>
      </c>
      <c r="GV170" s="2">
        <f t="shared" si="152"/>
        <v>0</v>
      </c>
      <c r="GW170" s="2">
        <v>1</v>
      </c>
      <c r="GX170" s="2">
        <f t="shared" si="153"/>
        <v>0</v>
      </c>
      <c r="GY170" s="2"/>
      <c r="GZ170" s="2"/>
      <c r="HA170" s="2">
        <v>0</v>
      </c>
      <c r="HB170" s="2">
        <v>0</v>
      </c>
      <c r="HC170" s="2">
        <f t="shared" si="154"/>
        <v>0</v>
      </c>
      <c r="HD170" s="2"/>
      <c r="HE170" s="2" t="s">
        <v>45</v>
      </c>
      <c r="HF170" s="2" t="s">
        <v>46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">
      <c r="A171" s="3">
        <v>17</v>
      </c>
      <c r="B171" s="3">
        <v>1</v>
      </c>
      <c r="E171" s="3" t="s">
        <v>230</v>
      </c>
      <c r="F171" s="3" t="s">
        <v>231</v>
      </c>
      <c r="G171" s="3" t="s">
        <v>232</v>
      </c>
      <c r="H171" s="3" t="s">
        <v>41</v>
      </c>
      <c r="I171" s="3">
        <v>1</v>
      </c>
      <c r="J171" s="3">
        <v>0</v>
      </c>
      <c r="K171" s="3">
        <v>1</v>
      </c>
      <c r="O171" s="3">
        <f t="shared" si="130"/>
        <v>169823.49</v>
      </c>
      <c r="P171" s="3">
        <f t="shared" si="131"/>
        <v>169823.49</v>
      </c>
      <c r="Q171" s="3">
        <f t="shared" si="155"/>
        <v>0</v>
      </c>
      <c r="R171" s="3">
        <f t="shared" si="156"/>
        <v>0</v>
      </c>
      <c r="S171" s="3">
        <f t="shared" si="132"/>
        <v>0</v>
      </c>
      <c r="T171" s="3">
        <f t="shared" si="133"/>
        <v>0</v>
      </c>
      <c r="U171" s="3">
        <f t="shared" si="134"/>
        <v>0</v>
      </c>
      <c r="V171" s="3">
        <f t="shared" si="135"/>
        <v>0</v>
      </c>
      <c r="W171" s="3">
        <f t="shared" si="136"/>
        <v>0</v>
      </c>
      <c r="X171" s="3">
        <f t="shared" si="157"/>
        <v>0</v>
      </c>
      <c r="Y171" s="3">
        <f t="shared" si="158"/>
        <v>0</v>
      </c>
      <c r="AA171" s="3">
        <v>56661436</v>
      </c>
      <c r="AB171" s="3">
        <f t="shared" si="137"/>
        <v>22433.75</v>
      </c>
      <c r="AC171" s="3">
        <f t="shared" si="159"/>
        <v>22433.75</v>
      </c>
      <c r="AD171" s="3">
        <f t="shared" si="160"/>
        <v>0</v>
      </c>
      <c r="AE171" s="3">
        <f t="shared" si="161"/>
        <v>0</v>
      </c>
      <c r="AF171" s="3">
        <f t="shared" si="162"/>
        <v>0</v>
      </c>
      <c r="AG171" s="3">
        <f t="shared" si="138"/>
        <v>0</v>
      </c>
      <c r="AH171" s="3">
        <f t="shared" si="163"/>
        <v>0</v>
      </c>
      <c r="AI171" s="3">
        <f t="shared" si="164"/>
        <v>0</v>
      </c>
      <c r="AJ171" s="3">
        <f t="shared" si="139"/>
        <v>0</v>
      </c>
      <c r="AK171" s="3">
        <v>22433.75</v>
      </c>
      <c r="AL171" s="3">
        <v>22433.75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7.57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3</v>
      </c>
      <c r="BJ171" s="3" t="s">
        <v>231</v>
      </c>
      <c r="BM171" s="3">
        <v>400007</v>
      </c>
      <c r="BN171" s="3">
        <v>0</v>
      </c>
      <c r="BO171" s="3" t="s">
        <v>3</v>
      </c>
      <c r="BP171" s="3">
        <v>0</v>
      </c>
      <c r="BQ171" s="3">
        <v>214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0</v>
      </c>
      <c r="CA171" s="3">
        <v>0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40"/>
        <v>169823.49</v>
      </c>
      <c r="CQ171" s="3">
        <f t="shared" si="141"/>
        <v>169823.49</v>
      </c>
      <c r="CR171" s="3">
        <f t="shared" si="165"/>
        <v>0</v>
      </c>
      <c r="CS171" s="3">
        <f t="shared" si="166"/>
        <v>0</v>
      </c>
      <c r="CT171" s="3">
        <f t="shared" si="142"/>
        <v>0</v>
      </c>
      <c r="CU171" s="3">
        <f t="shared" si="143"/>
        <v>0</v>
      </c>
      <c r="CV171" s="3">
        <f t="shared" si="144"/>
        <v>0</v>
      </c>
      <c r="CW171" s="3">
        <f t="shared" si="145"/>
        <v>0</v>
      </c>
      <c r="CX171" s="3">
        <f t="shared" si="146"/>
        <v>0</v>
      </c>
      <c r="CY171" s="3">
        <f t="shared" si="167"/>
        <v>0</v>
      </c>
      <c r="CZ171" s="3">
        <f t="shared" si="168"/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1013</v>
      </c>
      <c r="DV171" s="3" t="s">
        <v>41</v>
      </c>
      <c r="DW171" s="3" t="s">
        <v>41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56938434</v>
      </c>
      <c r="EF171" s="3">
        <v>214</v>
      </c>
      <c r="EG171" s="3" t="s">
        <v>42</v>
      </c>
      <c r="EH171" s="3">
        <v>0</v>
      </c>
      <c r="EI171" s="3" t="s">
        <v>3</v>
      </c>
      <c r="EJ171" s="3">
        <v>3</v>
      </c>
      <c r="EK171" s="3">
        <v>400007</v>
      </c>
      <c r="EL171" s="3" t="s">
        <v>42</v>
      </c>
      <c r="EM171" s="3" t="s">
        <v>43</v>
      </c>
      <c r="EO171" s="3" t="s">
        <v>3</v>
      </c>
      <c r="EQ171" s="3">
        <v>131088</v>
      </c>
      <c r="ER171" s="3">
        <v>0</v>
      </c>
      <c r="ES171" s="3">
        <v>22433.75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5</v>
      </c>
      <c r="FC171" s="3">
        <v>1</v>
      </c>
      <c r="FD171" s="3">
        <v>18</v>
      </c>
      <c r="FF171" s="3">
        <v>198765</v>
      </c>
      <c r="FQ171" s="3">
        <v>0</v>
      </c>
      <c r="FR171" s="3">
        <f t="shared" si="169"/>
        <v>169823.49</v>
      </c>
      <c r="FS171" s="3">
        <v>0</v>
      </c>
      <c r="FX171" s="3">
        <v>0</v>
      </c>
      <c r="FY171" s="3">
        <v>0</v>
      </c>
      <c r="GA171" s="3" t="s">
        <v>218</v>
      </c>
      <c r="GD171" s="3">
        <v>1</v>
      </c>
      <c r="GF171" s="3">
        <v>-335422742</v>
      </c>
      <c r="GG171" s="3">
        <v>2</v>
      </c>
      <c r="GH171" s="3">
        <v>3</v>
      </c>
      <c r="GI171" s="3">
        <v>3</v>
      </c>
      <c r="GJ171" s="3">
        <v>0</v>
      </c>
      <c r="GK171" s="3">
        <v>0</v>
      </c>
      <c r="GL171" s="3">
        <f t="shared" si="147"/>
        <v>0</v>
      </c>
      <c r="GM171" s="3">
        <f t="shared" si="148"/>
        <v>169823.49</v>
      </c>
      <c r="GN171" s="3">
        <f t="shared" si="149"/>
        <v>0</v>
      </c>
      <c r="GO171" s="3">
        <f t="shared" si="150"/>
        <v>0</v>
      </c>
      <c r="GP171" s="3">
        <f t="shared" si="151"/>
        <v>0</v>
      </c>
      <c r="GR171" s="3">
        <v>1</v>
      </c>
      <c r="GS171" s="3">
        <v>1</v>
      </c>
      <c r="GT171" s="3">
        <v>0</v>
      </c>
      <c r="GU171" s="3" t="s">
        <v>3</v>
      </c>
      <c r="GV171" s="3">
        <f t="shared" si="152"/>
        <v>0</v>
      </c>
      <c r="GW171" s="3">
        <v>1</v>
      </c>
      <c r="GX171" s="3">
        <f t="shared" si="153"/>
        <v>0</v>
      </c>
      <c r="HA171" s="3">
        <v>0</v>
      </c>
      <c r="HB171" s="3">
        <v>0</v>
      </c>
      <c r="HC171" s="3">
        <f t="shared" si="154"/>
        <v>0</v>
      </c>
      <c r="HE171" s="3" t="s">
        <v>45</v>
      </c>
      <c r="HF171" s="3" t="s">
        <v>46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2" spans="1:255" x14ac:dyDescent="0.2">
      <c r="A172" s="2">
        <v>17</v>
      </c>
      <c r="B172" s="2">
        <v>1</v>
      </c>
      <c r="C172" s="2"/>
      <c r="D172" s="2"/>
      <c r="E172" s="2" t="s">
        <v>233</v>
      </c>
      <c r="F172" s="2" t="s">
        <v>234</v>
      </c>
      <c r="G172" s="2" t="s">
        <v>235</v>
      </c>
      <c r="H172" s="2" t="s">
        <v>41</v>
      </c>
      <c r="I172" s="2">
        <v>1</v>
      </c>
      <c r="J172" s="2">
        <v>0</v>
      </c>
      <c r="K172" s="2">
        <v>1</v>
      </c>
      <c r="L172" s="2"/>
      <c r="M172" s="2"/>
      <c r="N172" s="2"/>
      <c r="O172" s="2">
        <f t="shared" si="130"/>
        <v>5166.99</v>
      </c>
      <c r="P172" s="2">
        <f t="shared" si="131"/>
        <v>5166.99</v>
      </c>
      <c r="Q172" s="2">
        <f t="shared" si="155"/>
        <v>0</v>
      </c>
      <c r="R172" s="2">
        <f t="shared" si="156"/>
        <v>0</v>
      </c>
      <c r="S172" s="2">
        <f t="shared" si="132"/>
        <v>0</v>
      </c>
      <c r="T172" s="2">
        <f t="shared" si="133"/>
        <v>0</v>
      </c>
      <c r="U172" s="2">
        <f t="shared" si="134"/>
        <v>0</v>
      </c>
      <c r="V172" s="2">
        <f t="shared" si="135"/>
        <v>0</v>
      </c>
      <c r="W172" s="2">
        <f t="shared" si="136"/>
        <v>0</v>
      </c>
      <c r="X172" s="2">
        <f t="shared" si="157"/>
        <v>0</v>
      </c>
      <c r="Y172" s="2">
        <f t="shared" si="158"/>
        <v>0</v>
      </c>
      <c r="Z172" s="2"/>
      <c r="AA172" s="2">
        <v>56661434</v>
      </c>
      <c r="AB172" s="2">
        <f t="shared" si="137"/>
        <v>5166.99</v>
      </c>
      <c r="AC172" s="2">
        <f t="shared" si="159"/>
        <v>5166.99</v>
      </c>
      <c r="AD172" s="2">
        <f t="shared" si="160"/>
        <v>0</v>
      </c>
      <c r="AE172" s="2">
        <f t="shared" si="161"/>
        <v>0</v>
      </c>
      <c r="AF172" s="2">
        <f t="shared" si="162"/>
        <v>0</v>
      </c>
      <c r="AG172" s="2">
        <f t="shared" si="138"/>
        <v>0</v>
      </c>
      <c r="AH172" s="2">
        <f t="shared" si="163"/>
        <v>0</v>
      </c>
      <c r="AI172" s="2">
        <f t="shared" si="164"/>
        <v>0</v>
      </c>
      <c r="AJ172" s="2">
        <f t="shared" si="139"/>
        <v>0</v>
      </c>
      <c r="AK172" s="2">
        <v>5166.9900000000007</v>
      </c>
      <c r="AL172" s="2">
        <v>5166.9900000000007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3</v>
      </c>
      <c r="BJ172" s="2" t="s">
        <v>234</v>
      </c>
      <c r="BK172" s="2"/>
      <c r="BL172" s="2"/>
      <c r="BM172" s="2">
        <v>400007</v>
      </c>
      <c r="BN172" s="2">
        <v>0</v>
      </c>
      <c r="BO172" s="2" t="s">
        <v>3</v>
      </c>
      <c r="BP172" s="2">
        <v>0</v>
      </c>
      <c r="BQ172" s="2">
        <v>214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0</v>
      </c>
      <c r="CA172" s="2">
        <v>0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40"/>
        <v>5166.99</v>
      </c>
      <c r="CQ172" s="2">
        <f t="shared" si="141"/>
        <v>5166.99</v>
      </c>
      <c r="CR172" s="2">
        <f t="shared" si="165"/>
        <v>0</v>
      </c>
      <c r="CS172" s="2">
        <f t="shared" si="166"/>
        <v>0</v>
      </c>
      <c r="CT172" s="2">
        <f t="shared" si="142"/>
        <v>0</v>
      </c>
      <c r="CU172" s="2">
        <f t="shared" si="143"/>
        <v>0</v>
      </c>
      <c r="CV172" s="2">
        <f t="shared" si="144"/>
        <v>0</v>
      </c>
      <c r="CW172" s="2">
        <f t="shared" si="145"/>
        <v>0</v>
      </c>
      <c r="CX172" s="2">
        <f t="shared" si="146"/>
        <v>0</v>
      </c>
      <c r="CY172" s="2">
        <f t="shared" si="167"/>
        <v>0</v>
      </c>
      <c r="CZ172" s="2">
        <f t="shared" si="168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1013</v>
      </c>
      <c r="DV172" s="2" t="s">
        <v>41</v>
      </c>
      <c r="DW172" s="2" t="s">
        <v>41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56938434</v>
      </c>
      <c r="EF172" s="2">
        <v>214</v>
      </c>
      <c r="EG172" s="2" t="s">
        <v>42</v>
      </c>
      <c r="EH172" s="2">
        <v>0</v>
      </c>
      <c r="EI172" s="2" t="s">
        <v>3</v>
      </c>
      <c r="EJ172" s="2">
        <v>3</v>
      </c>
      <c r="EK172" s="2">
        <v>400007</v>
      </c>
      <c r="EL172" s="2" t="s">
        <v>42</v>
      </c>
      <c r="EM172" s="2" t="s">
        <v>43</v>
      </c>
      <c r="EN172" s="2"/>
      <c r="EO172" s="2" t="s">
        <v>3</v>
      </c>
      <c r="EP172" s="2"/>
      <c r="EQ172" s="2">
        <v>131088</v>
      </c>
      <c r="ER172" s="2">
        <v>0</v>
      </c>
      <c r="ES172" s="2">
        <v>5166.9900000000007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f t="shared" si="169"/>
        <v>5166.99</v>
      </c>
      <c r="FS172" s="2">
        <v>0</v>
      </c>
      <c r="FT172" s="2"/>
      <c r="FU172" s="2"/>
      <c r="FV172" s="2"/>
      <c r="FW172" s="2"/>
      <c r="FX172" s="2">
        <v>0</v>
      </c>
      <c r="FY172" s="2">
        <v>0</v>
      </c>
      <c r="FZ172" s="2"/>
      <c r="GA172" s="2" t="s">
        <v>236</v>
      </c>
      <c r="GB172" s="2"/>
      <c r="GC172" s="2"/>
      <c r="GD172" s="2">
        <v>1</v>
      </c>
      <c r="GE172" s="2"/>
      <c r="GF172" s="2">
        <v>881998619</v>
      </c>
      <c r="GG172" s="2">
        <v>2</v>
      </c>
      <c r="GH172" s="2">
        <v>4</v>
      </c>
      <c r="GI172" s="2">
        <v>-2</v>
      </c>
      <c r="GJ172" s="2">
        <v>0</v>
      </c>
      <c r="GK172" s="2">
        <v>0</v>
      </c>
      <c r="GL172" s="2">
        <f t="shared" si="147"/>
        <v>0</v>
      </c>
      <c r="GM172" s="2">
        <f t="shared" si="148"/>
        <v>5166.99</v>
      </c>
      <c r="GN172" s="2">
        <f t="shared" si="149"/>
        <v>0</v>
      </c>
      <c r="GO172" s="2">
        <f t="shared" si="150"/>
        <v>0</v>
      </c>
      <c r="GP172" s="2">
        <f t="shared" si="151"/>
        <v>0</v>
      </c>
      <c r="GQ172" s="2"/>
      <c r="GR172" s="2">
        <v>1</v>
      </c>
      <c r="GS172" s="2">
        <v>2</v>
      </c>
      <c r="GT172" s="2">
        <v>0</v>
      </c>
      <c r="GU172" s="2" t="s">
        <v>3</v>
      </c>
      <c r="GV172" s="2">
        <f t="shared" si="152"/>
        <v>0</v>
      </c>
      <c r="GW172" s="2">
        <v>1</v>
      </c>
      <c r="GX172" s="2">
        <f t="shared" si="153"/>
        <v>0</v>
      </c>
      <c r="GY172" s="2"/>
      <c r="GZ172" s="2"/>
      <c r="HA172" s="2">
        <v>0</v>
      </c>
      <c r="HB172" s="2">
        <v>0</v>
      </c>
      <c r="HC172" s="2">
        <f t="shared" si="154"/>
        <v>0</v>
      </c>
      <c r="HD172" s="2"/>
      <c r="HE172" s="2" t="s">
        <v>45</v>
      </c>
      <c r="HF172" s="2" t="s">
        <v>46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">
      <c r="A173" s="3">
        <v>17</v>
      </c>
      <c r="B173" s="3">
        <v>1</v>
      </c>
      <c r="E173" s="3" t="s">
        <v>233</v>
      </c>
      <c r="F173" s="3" t="s">
        <v>234</v>
      </c>
      <c r="G173" s="3" t="s">
        <v>235</v>
      </c>
      <c r="H173" s="3" t="s">
        <v>41</v>
      </c>
      <c r="I173" s="3">
        <v>1</v>
      </c>
      <c r="J173" s="3">
        <v>0</v>
      </c>
      <c r="K173" s="3">
        <v>1</v>
      </c>
      <c r="O173" s="3">
        <f t="shared" si="130"/>
        <v>39114.11</v>
      </c>
      <c r="P173" s="3">
        <f t="shared" si="131"/>
        <v>39114.11</v>
      </c>
      <c r="Q173" s="3">
        <f t="shared" si="155"/>
        <v>0</v>
      </c>
      <c r="R173" s="3">
        <f t="shared" si="156"/>
        <v>0</v>
      </c>
      <c r="S173" s="3">
        <f t="shared" si="132"/>
        <v>0</v>
      </c>
      <c r="T173" s="3">
        <f t="shared" si="133"/>
        <v>0</v>
      </c>
      <c r="U173" s="3">
        <f t="shared" si="134"/>
        <v>0</v>
      </c>
      <c r="V173" s="3">
        <f t="shared" si="135"/>
        <v>0</v>
      </c>
      <c r="W173" s="3">
        <f t="shared" si="136"/>
        <v>0</v>
      </c>
      <c r="X173" s="3">
        <f t="shared" si="157"/>
        <v>0</v>
      </c>
      <c r="Y173" s="3">
        <f t="shared" si="158"/>
        <v>0</v>
      </c>
      <c r="AA173" s="3">
        <v>56661436</v>
      </c>
      <c r="AB173" s="3">
        <f t="shared" si="137"/>
        <v>5166.99</v>
      </c>
      <c r="AC173" s="3">
        <f t="shared" si="159"/>
        <v>5166.99</v>
      </c>
      <c r="AD173" s="3">
        <f t="shared" si="160"/>
        <v>0</v>
      </c>
      <c r="AE173" s="3">
        <f t="shared" si="161"/>
        <v>0</v>
      </c>
      <c r="AF173" s="3">
        <f t="shared" si="162"/>
        <v>0</v>
      </c>
      <c r="AG173" s="3">
        <f t="shared" si="138"/>
        <v>0</v>
      </c>
      <c r="AH173" s="3">
        <f t="shared" si="163"/>
        <v>0</v>
      </c>
      <c r="AI173" s="3">
        <f t="shared" si="164"/>
        <v>0</v>
      </c>
      <c r="AJ173" s="3">
        <f t="shared" si="139"/>
        <v>0</v>
      </c>
      <c r="AK173" s="3">
        <v>5166.9900000000007</v>
      </c>
      <c r="AL173" s="3">
        <v>5166.9900000000007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1</v>
      </c>
      <c r="AW173" s="3">
        <v>1</v>
      </c>
      <c r="AZ173" s="3">
        <v>1</v>
      </c>
      <c r="BA173" s="3">
        <v>1</v>
      </c>
      <c r="BB173" s="3">
        <v>1</v>
      </c>
      <c r="BC173" s="3">
        <v>7.57</v>
      </c>
      <c r="BD173" s="3" t="s">
        <v>3</v>
      </c>
      <c r="BE173" s="3" t="s">
        <v>3</v>
      </c>
      <c r="BF173" s="3" t="s">
        <v>3</v>
      </c>
      <c r="BG173" s="3" t="s">
        <v>3</v>
      </c>
      <c r="BH173" s="3">
        <v>3</v>
      </c>
      <c r="BI173" s="3">
        <v>3</v>
      </c>
      <c r="BJ173" s="3" t="s">
        <v>234</v>
      </c>
      <c r="BM173" s="3">
        <v>400007</v>
      </c>
      <c r="BN173" s="3">
        <v>0</v>
      </c>
      <c r="BO173" s="3" t="s">
        <v>3</v>
      </c>
      <c r="BP173" s="3">
        <v>0</v>
      </c>
      <c r="BQ173" s="3">
        <v>214</v>
      </c>
      <c r="BR173" s="3">
        <v>0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1</v>
      </c>
      <c r="BY173" s="3" t="s">
        <v>3</v>
      </c>
      <c r="BZ173" s="3">
        <v>0</v>
      </c>
      <c r="CA173" s="3">
        <v>0</v>
      </c>
      <c r="CB173" s="3" t="s">
        <v>3</v>
      </c>
      <c r="CE173" s="3">
        <v>1566</v>
      </c>
      <c r="CF173" s="3">
        <v>0</v>
      </c>
      <c r="CG173" s="3">
        <v>0</v>
      </c>
      <c r="CM173" s="3">
        <v>0</v>
      </c>
      <c r="CN173" s="3" t="s">
        <v>3</v>
      </c>
      <c r="CO173" s="3">
        <v>0</v>
      </c>
      <c r="CP173" s="3">
        <f t="shared" si="140"/>
        <v>39114.11</v>
      </c>
      <c r="CQ173" s="3">
        <f t="shared" si="141"/>
        <v>39114.11</v>
      </c>
      <c r="CR173" s="3">
        <f t="shared" si="165"/>
        <v>0</v>
      </c>
      <c r="CS173" s="3">
        <f t="shared" si="166"/>
        <v>0</v>
      </c>
      <c r="CT173" s="3">
        <f t="shared" si="142"/>
        <v>0</v>
      </c>
      <c r="CU173" s="3">
        <f t="shared" si="143"/>
        <v>0</v>
      </c>
      <c r="CV173" s="3">
        <f t="shared" si="144"/>
        <v>0</v>
      </c>
      <c r="CW173" s="3">
        <f t="shared" si="145"/>
        <v>0</v>
      </c>
      <c r="CX173" s="3">
        <f t="shared" si="146"/>
        <v>0</v>
      </c>
      <c r="CY173" s="3">
        <f t="shared" si="167"/>
        <v>0</v>
      </c>
      <c r="CZ173" s="3">
        <f t="shared" si="168"/>
        <v>0</v>
      </c>
      <c r="DC173" s="3" t="s">
        <v>3</v>
      </c>
      <c r="DD173" s="3" t="s">
        <v>3</v>
      </c>
      <c r="DE173" s="3" t="s">
        <v>3</v>
      </c>
      <c r="DF173" s="3" t="s">
        <v>3</v>
      </c>
      <c r="DG173" s="3" t="s">
        <v>3</v>
      </c>
      <c r="DH173" s="3" t="s">
        <v>3</v>
      </c>
      <c r="DI173" s="3" t="s">
        <v>3</v>
      </c>
      <c r="DJ173" s="3" t="s">
        <v>3</v>
      </c>
      <c r="DK173" s="3" t="s">
        <v>3</v>
      </c>
      <c r="DL173" s="3" t="s">
        <v>3</v>
      </c>
      <c r="DM173" s="3" t="s">
        <v>3</v>
      </c>
      <c r="DN173" s="3">
        <v>0</v>
      </c>
      <c r="DO173" s="3">
        <v>0</v>
      </c>
      <c r="DP173" s="3">
        <v>1</v>
      </c>
      <c r="DQ173" s="3">
        <v>1</v>
      </c>
      <c r="DU173" s="3">
        <v>1013</v>
      </c>
      <c r="DV173" s="3" t="s">
        <v>41</v>
      </c>
      <c r="DW173" s="3" t="s">
        <v>41</v>
      </c>
      <c r="DX173" s="3">
        <v>1</v>
      </c>
      <c r="DZ173" s="3" t="s">
        <v>3</v>
      </c>
      <c r="EA173" s="3" t="s">
        <v>3</v>
      </c>
      <c r="EB173" s="3" t="s">
        <v>3</v>
      </c>
      <c r="EC173" s="3" t="s">
        <v>3</v>
      </c>
      <c r="EE173" s="3">
        <v>56938434</v>
      </c>
      <c r="EF173" s="3">
        <v>214</v>
      </c>
      <c r="EG173" s="3" t="s">
        <v>42</v>
      </c>
      <c r="EH173" s="3">
        <v>0</v>
      </c>
      <c r="EI173" s="3" t="s">
        <v>3</v>
      </c>
      <c r="EJ173" s="3">
        <v>3</v>
      </c>
      <c r="EK173" s="3">
        <v>400007</v>
      </c>
      <c r="EL173" s="3" t="s">
        <v>42</v>
      </c>
      <c r="EM173" s="3" t="s">
        <v>43</v>
      </c>
      <c r="EO173" s="3" t="s">
        <v>3</v>
      </c>
      <c r="EQ173" s="3">
        <v>131088</v>
      </c>
      <c r="ER173" s="3">
        <v>0</v>
      </c>
      <c r="ES173" s="3">
        <v>5166.9900000000007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5</v>
      </c>
      <c r="FC173" s="3">
        <v>1</v>
      </c>
      <c r="FD173" s="3">
        <v>18</v>
      </c>
      <c r="FF173" s="3">
        <v>45780</v>
      </c>
      <c r="FQ173" s="3">
        <v>0</v>
      </c>
      <c r="FR173" s="3">
        <f t="shared" si="169"/>
        <v>39114.11</v>
      </c>
      <c r="FS173" s="3">
        <v>0</v>
      </c>
      <c r="FX173" s="3">
        <v>0</v>
      </c>
      <c r="FY173" s="3">
        <v>0</v>
      </c>
      <c r="GA173" s="3" t="s">
        <v>236</v>
      </c>
      <c r="GD173" s="3">
        <v>1</v>
      </c>
      <c r="GF173" s="3">
        <v>881998619</v>
      </c>
      <c r="GG173" s="3">
        <v>2</v>
      </c>
      <c r="GH173" s="3">
        <v>3</v>
      </c>
      <c r="GI173" s="3">
        <v>3</v>
      </c>
      <c r="GJ173" s="3">
        <v>0</v>
      </c>
      <c r="GK173" s="3">
        <v>0</v>
      </c>
      <c r="GL173" s="3">
        <f t="shared" si="147"/>
        <v>0</v>
      </c>
      <c r="GM173" s="3">
        <f t="shared" si="148"/>
        <v>39114.11</v>
      </c>
      <c r="GN173" s="3">
        <f t="shared" si="149"/>
        <v>0</v>
      </c>
      <c r="GO173" s="3">
        <f t="shared" si="150"/>
        <v>0</v>
      </c>
      <c r="GP173" s="3">
        <f t="shared" si="151"/>
        <v>0</v>
      </c>
      <c r="GR173" s="3">
        <v>1</v>
      </c>
      <c r="GS173" s="3">
        <v>1</v>
      </c>
      <c r="GT173" s="3">
        <v>0</v>
      </c>
      <c r="GU173" s="3" t="s">
        <v>3</v>
      </c>
      <c r="GV173" s="3">
        <f t="shared" si="152"/>
        <v>0</v>
      </c>
      <c r="GW173" s="3">
        <v>1</v>
      </c>
      <c r="GX173" s="3">
        <f t="shared" si="153"/>
        <v>0</v>
      </c>
      <c r="HA173" s="3">
        <v>0</v>
      </c>
      <c r="HB173" s="3">
        <v>0</v>
      </c>
      <c r="HC173" s="3">
        <f t="shared" si="154"/>
        <v>0</v>
      </c>
      <c r="HE173" s="3" t="s">
        <v>45</v>
      </c>
      <c r="HF173" s="3" t="s">
        <v>46</v>
      </c>
      <c r="HM173" s="3" t="s">
        <v>3</v>
      </c>
      <c r="HN173" s="3" t="s">
        <v>3</v>
      </c>
      <c r="HO173" s="3" t="s">
        <v>3</v>
      </c>
      <c r="HP173" s="3" t="s">
        <v>3</v>
      </c>
      <c r="HQ173" s="3" t="s">
        <v>3</v>
      </c>
      <c r="HS173" s="3">
        <v>0</v>
      </c>
      <c r="IK173" s="3">
        <v>0</v>
      </c>
    </row>
    <row r="174" spans="1:255" x14ac:dyDescent="0.2">
      <c r="A174" s="2">
        <v>17</v>
      </c>
      <c r="B174" s="2">
        <v>1</v>
      </c>
      <c r="C174" s="2"/>
      <c r="D174" s="2"/>
      <c r="E174" s="2" t="s">
        <v>237</v>
      </c>
      <c r="F174" s="2" t="s">
        <v>238</v>
      </c>
      <c r="G174" s="2" t="s">
        <v>239</v>
      </c>
      <c r="H174" s="2" t="s">
        <v>41</v>
      </c>
      <c r="I174" s="2">
        <v>1</v>
      </c>
      <c r="J174" s="2">
        <v>0</v>
      </c>
      <c r="K174" s="2">
        <v>1</v>
      </c>
      <c r="L174" s="2"/>
      <c r="M174" s="2"/>
      <c r="N174" s="2"/>
      <c r="O174" s="2">
        <f t="shared" si="130"/>
        <v>4207.07</v>
      </c>
      <c r="P174" s="2">
        <f t="shared" si="131"/>
        <v>4207.07</v>
      </c>
      <c r="Q174" s="2">
        <f t="shared" si="155"/>
        <v>0</v>
      </c>
      <c r="R174" s="2">
        <f t="shared" si="156"/>
        <v>0</v>
      </c>
      <c r="S174" s="2">
        <f t="shared" si="132"/>
        <v>0</v>
      </c>
      <c r="T174" s="2">
        <f t="shared" si="133"/>
        <v>0</v>
      </c>
      <c r="U174" s="2">
        <f t="shared" si="134"/>
        <v>0</v>
      </c>
      <c r="V174" s="2">
        <f t="shared" si="135"/>
        <v>0</v>
      </c>
      <c r="W174" s="2">
        <f t="shared" si="136"/>
        <v>0</v>
      </c>
      <c r="X174" s="2">
        <f t="shared" si="157"/>
        <v>0</v>
      </c>
      <c r="Y174" s="2">
        <f t="shared" si="158"/>
        <v>0</v>
      </c>
      <c r="Z174" s="2"/>
      <c r="AA174" s="2">
        <v>56661434</v>
      </c>
      <c r="AB174" s="2">
        <f t="shared" si="137"/>
        <v>4207.07</v>
      </c>
      <c r="AC174" s="2">
        <f t="shared" si="159"/>
        <v>4207.07</v>
      </c>
      <c r="AD174" s="2">
        <f t="shared" si="160"/>
        <v>0</v>
      </c>
      <c r="AE174" s="2">
        <f t="shared" si="161"/>
        <v>0</v>
      </c>
      <c r="AF174" s="2">
        <f t="shared" si="162"/>
        <v>0</v>
      </c>
      <c r="AG174" s="2">
        <f t="shared" si="138"/>
        <v>0</v>
      </c>
      <c r="AH174" s="2">
        <f t="shared" si="163"/>
        <v>0</v>
      </c>
      <c r="AI174" s="2">
        <f t="shared" si="164"/>
        <v>0</v>
      </c>
      <c r="AJ174" s="2">
        <f t="shared" si="139"/>
        <v>0</v>
      </c>
      <c r="AK174" s="2">
        <v>4207.0700000000006</v>
      </c>
      <c r="AL174" s="2">
        <v>4207.0700000000006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1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3</v>
      </c>
      <c r="BI174" s="2">
        <v>3</v>
      </c>
      <c r="BJ174" s="2" t="s">
        <v>238</v>
      </c>
      <c r="BK174" s="2"/>
      <c r="BL174" s="2"/>
      <c r="BM174" s="2">
        <v>400007</v>
      </c>
      <c r="BN174" s="2">
        <v>0</v>
      </c>
      <c r="BO174" s="2" t="s">
        <v>3</v>
      </c>
      <c r="BP174" s="2">
        <v>0</v>
      </c>
      <c r="BQ174" s="2">
        <v>214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0</v>
      </c>
      <c r="CA174" s="2">
        <v>0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</v>
      </c>
      <c r="CO174" s="2">
        <v>0</v>
      </c>
      <c r="CP174" s="2">
        <f t="shared" si="140"/>
        <v>4207.07</v>
      </c>
      <c r="CQ174" s="2">
        <f t="shared" si="141"/>
        <v>4207.07</v>
      </c>
      <c r="CR174" s="2">
        <f t="shared" si="165"/>
        <v>0</v>
      </c>
      <c r="CS174" s="2">
        <f t="shared" si="166"/>
        <v>0</v>
      </c>
      <c r="CT174" s="2">
        <f t="shared" si="142"/>
        <v>0</v>
      </c>
      <c r="CU174" s="2">
        <f t="shared" si="143"/>
        <v>0</v>
      </c>
      <c r="CV174" s="2">
        <f t="shared" si="144"/>
        <v>0</v>
      </c>
      <c r="CW174" s="2">
        <f t="shared" si="145"/>
        <v>0</v>
      </c>
      <c r="CX174" s="2">
        <f t="shared" si="146"/>
        <v>0</v>
      </c>
      <c r="CY174" s="2">
        <f t="shared" si="167"/>
        <v>0</v>
      </c>
      <c r="CZ174" s="2">
        <f t="shared" si="168"/>
        <v>0</v>
      </c>
      <c r="DA174" s="2"/>
      <c r="DB174" s="2"/>
      <c r="DC174" s="2" t="s">
        <v>3</v>
      </c>
      <c r="DD174" s="2" t="s">
        <v>3</v>
      </c>
      <c r="DE174" s="2" t="s">
        <v>3</v>
      </c>
      <c r="DF174" s="2" t="s">
        <v>3</v>
      </c>
      <c r="DG174" s="2" t="s">
        <v>3</v>
      </c>
      <c r="DH174" s="2" t="s">
        <v>3</v>
      </c>
      <c r="DI174" s="2" t="s">
        <v>3</v>
      </c>
      <c r="DJ174" s="2" t="s">
        <v>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1013</v>
      </c>
      <c r="DV174" s="2" t="s">
        <v>41</v>
      </c>
      <c r="DW174" s="2" t="s">
        <v>41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56938434</v>
      </c>
      <c r="EF174" s="2">
        <v>214</v>
      </c>
      <c r="EG174" s="2" t="s">
        <v>42</v>
      </c>
      <c r="EH174" s="2">
        <v>0</v>
      </c>
      <c r="EI174" s="2" t="s">
        <v>3</v>
      </c>
      <c r="EJ174" s="2">
        <v>3</v>
      </c>
      <c r="EK174" s="2">
        <v>400007</v>
      </c>
      <c r="EL174" s="2" t="s">
        <v>42</v>
      </c>
      <c r="EM174" s="2" t="s">
        <v>43</v>
      </c>
      <c r="EN174" s="2"/>
      <c r="EO174" s="2" t="s">
        <v>3</v>
      </c>
      <c r="EP174" s="2"/>
      <c r="EQ174" s="2">
        <v>131088</v>
      </c>
      <c r="ER174" s="2">
        <v>0</v>
      </c>
      <c r="ES174" s="2">
        <v>4207.0700000000006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f t="shared" si="169"/>
        <v>4207.07</v>
      </c>
      <c r="FS174" s="2">
        <v>0</v>
      </c>
      <c r="FT174" s="2"/>
      <c r="FU174" s="2"/>
      <c r="FV174" s="2"/>
      <c r="FW174" s="2"/>
      <c r="FX174" s="2">
        <v>0</v>
      </c>
      <c r="FY174" s="2">
        <v>0</v>
      </c>
      <c r="FZ174" s="2"/>
      <c r="GA174" s="2" t="s">
        <v>226</v>
      </c>
      <c r="GB174" s="2"/>
      <c r="GC174" s="2"/>
      <c r="GD174" s="2">
        <v>1</v>
      </c>
      <c r="GE174" s="2"/>
      <c r="GF174" s="2">
        <v>-1467569605</v>
      </c>
      <c r="GG174" s="2">
        <v>2</v>
      </c>
      <c r="GH174" s="2">
        <v>4</v>
      </c>
      <c r="GI174" s="2">
        <v>-2</v>
      </c>
      <c r="GJ174" s="2">
        <v>0</v>
      </c>
      <c r="GK174" s="2">
        <v>0</v>
      </c>
      <c r="GL174" s="2">
        <f t="shared" si="147"/>
        <v>0</v>
      </c>
      <c r="GM174" s="2">
        <f t="shared" si="148"/>
        <v>4207.07</v>
      </c>
      <c r="GN174" s="2">
        <f t="shared" si="149"/>
        <v>0</v>
      </c>
      <c r="GO174" s="2">
        <f t="shared" si="150"/>
        <v>0</v>
      </c>
      <c r="GP174" s="2">
        <f t="shared" si="151"/>
        <v>0</v>
      </c>
      <c r="GQ174" s="2"/>
      <c r="GR174" s="2">
        <v>1</v>
      </c>
      <c r="GS174" s="2">
        <v>2</v>
      </c>
      <c r="GT174" s="2">
        <v>0</v>
      </c>
      <c r="GU174" s="2" t="s">
        <v>3</v>
      </c>
      <c r="GV174" s="2">
        <f t="shared" si="152"/>
        <v>0</v>
      </c>
      <c r="GW174" s="2">
        <v>1</v>
      </c>
      <c r="GX174" s="2">
        <f t="shared" si="153"/>
        <v>0</v>
      </c>
      <c r="GY174" s="2"/>
      <c r="GZ174" s="2"/>
      <c r="HA174" s="2">
        <v>0</v>
      </c>
      <c r="HB174" s="2">
        <v>0</v>
      </c>
      <c r="HC174" s="2">
        <f t="shared" si="154"/>
        <v>0</v>
      </c>
      <c r="HD174" s="2"/>
      <c r="HE174" s="2" t="s">
        <v>45</v>
      </c>
      <c r="HF174" s="2" t="s">
        <v>46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">
      <c r="A175" s="3">
        <v>17</v>
      </c>
      <c r="B175" s="3">
        <v>1</v>
      </c>
      <c r="E175" s="3" t="s">
        <v>237</v>
      </c>
      <c r="F175" s="3" t="s">
        <v>238</v>
      </c>
      <c r="G175" s="3" t="s">
        <v>239</v>
      </c>
      <c r="H175" s="3" t="s">
        <v>41</v>
      </c>
      <c r="I175" s="3">
        <v>1</v>
      </c>
      <c r="J175" s="3">
        <v>0</v>
      </c>
      <c r="K175" s="3">
        <v>1</v>
      </c>
      <c r="O175" s="3">
        <f t="shared" si="130"/>
        <v>31847.52</v>
      </c>
      <c r="P175" s="3">
        <f t="shared" si="131"/>
        <v>31847.52</v>
      </c>
      <c r="Q175" s="3">
        <f t="shared" si="155"/>
        <v>0</v>
      </c>
      <c r="R175" s="3">
        <f t="shared" si="156"/>
        <v>0</v>
      </c>
      <c r="S175" s="3">
        <f t="shared" si="132"/>
        <v>0</v>
      </c>
      <c r="T175" s="3">
        <f t="shared" si="133"/>
        <v>0</v>
      </c>
      <c r="U175" s="3">
        <f t="shared" si="134"/>
        <v>0</v>
      </c>
      <c r="V175" s="3">
        <f t="shared" si="135"/>
        <v>0</v>
      </c>
      <c r="W175" s="3">
        <f t="shared" si="136"/>
        <v>0</v>
      </c>
      <c r="X175" s="3">
        <f t="shared" si="157"/>
        <v>0</v>
      </c>
      <c r="Y175" s="3">
        <f t="shared" si="158"/>
        <v>0</v>
      </c>
      <c r="AA175" s="3">
        <v>56661436</v>
      </c>
      <c r="AB175" s="3">
        <f t="shared" si="137"/>
        <v>4207.07</v>
      </c>
      <c r="AC175" s="3">
        <f t="shared" si="159"/>
        <v>4207.07</v>
      </c>
      <c r="AD175" s="3">
        <f t="shared" si="160"/>
        <v>0</v>
      </c>
      <c r="AE175" s="3">
        <f t="shared" si="161"/>
        <v>0</v>
      </c>
      <c r="AF175" s="3">
        <f t="shared" si="162"/>
        <v>0</v>
      </c>
      <c r="AG175" s="3">
        <f t="shared" si="138"/>
        <v>0</v>
      </c>
      <c r="AH175" s="3">
        <f t="shared" si="163"/>
        <v>0</v>
      </c>
      <c r="AI175" s="3">
        <f t="shared" si="164"/>
        <v>0</v>
      </c>
      <c r="AJ175" s="3">
        <f t="shared" si="139"/>
        <v>0</v>
      </c>
      <c r="AK175" s="3">
        <v>4207.0700000000006</v>
      </c>
      <c r="AL175" s="3">
        <v>4207.0700000000006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1</v>
      </c>
      <c r="AW175" s="3">
        <v>1</v>
      </c>
      <c r="AZ175" s="3">
        <v>1</v>
      </c>
      <c r="BA175" s="3">
        <v>1</v>
      </c>
      <c r="BB175" s="3">
        <v>1</v>
      </c>
      <c r="BC175" s="3">
        <v>7.57</v>
      </c>
      <c r="BD175" s="3" t="s">
        <v>3</v>
      </c>
      <c r="BE175" s="3" t="s">
        <v>3</v>
      </c>
      <c r="BF175" s="3" t="s">
        <v>3</v>
      </c>
      <c r="BG175" s="3" t="s">
        <v>3</v>
      </c>
      <c r="BH175" s="3">
        <v>3</v>
      </c>
      <c r="BI175" s="3">
        <v>3</v>
      </c>
      <c r="BJ175" s="3" t="s">
        <v>238</v>
      </c>
      <c r="BM175" s="3">
        <v>400007</v>
      </c>
      <c r="BN175" s="3">
        <v>0</v>
      </c>
      <c r="BO175" s="3" t="s">
        <v>3</v>
      </c>
      <c r="BP175" s="3">
        <v>0</v>
      </c>
      <c r="BQ175" s="3">
        <v>214</v>
      </c>
      <c r="BR175" s="3">
        <v>0</v>
      </c>
      <c r="BS175" s="3">
        <v>1</v>
      </c>
      <c r="BT175" s="3">
        <v>1</v>
      </c>
      <c r="BU175" s="3">
        <v>1</v>
      </c>
      <c r="BV175" s="3">
        <v>1</v>
      </c>
      <c r="BW175" s="3">
        <v>1</v>
      </c>
      <c r="BX175" s="3">
        <v>1</v>
      </c>
      <c r="BY175" s="3" t="s">
        <v>3</v>
      </c>
      <c r="BZ175" s="3">
        <v>0</v>
      </c>
      <c r="CA175" s="3">
        <v>0</v>
      </c>
      <c r="CB175" s="3" t="s">
        <v>3</v>
      </c>
      <c r="CE175" s="3">
        <v>1566</v>
      </c>
      <c r="CF175" s="3">
        <v>0</v>
      </c>
      <c r="CG175" s="3">
        <v>0</v>
      </c>
      <c r="CM175" s="3">
        <v>0</v>
      </c>
      <c r="CN175" s="3" t="s">
        <v>3</v>
      </c>
      <c r="CO175" s="3">
        <v>0</v>
      </c>
      <c r="CP175" s="3">
        <f t="shared" si="140"/>
        <v>31847.52</v>
      </c>
      <c r="CQ175" s="3">
        <f t="shared" si="141"/>
        <v>31847.52</v>
      </c>
      <c r="CR175" s="3">
        <f t="shared" si="165"/>
        <v>0</v>
      </c>
      <c r="CS175" s="3">
        <f t="shared" si="166"/>
        <v>0</v>
      </c>
      <c r="CT175" s="3">
        <f t="shared" si="142"/>
        <v>0</v>
      </c>
      <c r="CU175" s="3">
        <f t="shared" si="143"/>
        <v>0</v>
      </c>
      <c r="CV175" s="3">
        <f t="shared" si="144"/>
        <v>0</v>
      </c>
      <c r="CW175" s="3">
        <f t="shared" si="145"/>
        <v>0</v>
      </c>
      <c r="CX175" s="3">
        <f t="shared" si="146"/>
        <v>0</v>
      </c>
      <c r="CY175" s="3">
        <f t="shared" si="167"/>
        <v>0</v>
      </c>
      <c r="CZ175" s="3">
        <f t="shared" si="168"/>
        <v>0</v>
      </c>
      <c r="DC175" s="3" t="s">
        <v>3</v>
      </c>
      <c r="DD175" s="3" t="s">
        <v>3</v>
      </c>
      <c r="DE175" s="3" t="s">
        <v>3</v>
      </c>
      <c r="DF175" s="3" t="s">
        <v>3</v>
      </c>
      <c r="DG175" s="3" t="s">
        <v>3</v>
      </c>
      <c r="DH175" s="3" t="s">
        <v>3</v>
      </c>
      <c r="DI175" s="3" t="s">
        <v>3</v>
      </c>
      <c r="DJ175" s="3" t="s">
        <v>3</v>
      </c>
      <c r="DK175" s="3" t="s">
        <v>3</v>
      </c>
      <c r="DL175" s="3" t="s">
        <v>3</v>
      </c>
      <c r="DM175" s="3" t="s">
        <v>3</v>
      </c>
      <c r="DN175" s="3">
        <v>0</v>
      </c>
      <c r="DO175" s="3">
        <v>0</v>
      </c>
      <c r="DP175" s="3">
        <v>1</v>
      </c>
      <c r="DQ175" s="3">
        <v>1</v>
      </c>
      <c r="DU175" s="3">
        <v>1013</v>
      </c>
      <c r="DV175" s="3" t="s">
        <v>41</v>
      </c>
      <c r="DW175" s="3" t="s">
        <v>41</v>
      </c>
      <c r="DX175" s="3">
        <v>1</v>
      </c>
      <c r="DZ175" s="3" t="s">
        <v>3</v>
      </c>
      <c r="EA175" s="3" t="s">
        <v>3</v>
      </c>
      <c r="EB175" s="3" t="s">
        <v>3</v>
      </c>
      <c r="EC175" s="3" t="s">
        <v>3</v>
      </c>
      <c r="EE175" s="3">
        <v>56938434</v>
      </c>
      <c r="EF175" s="3">
        <v>214</v>
      </c>
      <c r="EG175" s="3" t="s">
        <v>42</v>
      </c>
      <c r="EH175" s="3">
        <v>0</v>
      </c>
      <c r="EI175" s="3" t="s">
        <v>3</v>
      </c>
      <c r="EJ175" s="3">
        <v>3</v>
      </c>
      <c r="EK175" s="3">
        <v>400007</v>
      </c>
      <c r="EL175" s="3" t="s">
        <v>42</v>
      </c>
      <c r="EM175" s="3" t="s">
        <v>43</v>
      </c>
      <c r="EO175" s="3" t="s">
        <v>3</v>
      </c>
      <c r="EQ175" s="3">
        <v>131088</v>
      </c>
      <c r="ER175" s="3">
        <v>0</v>
      </c>
      <c r="ES175" s="3">
        <v>4207.0700000000006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5</v>
      </c>
      <c r="FC175" s="3">
        <v>1</v>
      </c>
      <c r="FD175" s="3">
        <v>18</v>
      </c>
      <c r="FF175" s="3">
        <v>37275</v>
      </c>
      <c r="FQ175" s="3">
        <v>0</v>
      </c>
      <c r="FR175" s="3">
        <f t="shared" si="169"/>
        <v>31847.52</v>
      </c>
      <c r="FS175" s="3">
        <v>0</v>
      </c>
      <c r="FX175" s="3">
        <v>0</v>
      </c>
      <c r="FY175" s="3">
        <v>0</v>
      </c>
      <c r="GA175" s="3" t="s">
        <v>226</v>
      </c>
      <c r="GD175" s="3">
        <v>1</v>
      </c>
      <c r="GF175" s="3">
        <v>-1467569605</v>
      </c>
      <c r="GG175" s="3">
        <v>2</v>
      </c>
      <c r="GH175" s="3">
        <v>3</v>
      </c>
      <c r="GI175" s="3">
        <v>3</v>
      </c>
      <c r="GJ175" s="3">
        <v>0</v>
      </c>
      <c r="GK175" s="3">
        <v>0</v>
      </c>
      <c r="GL175" s="3">
        <f t="shared" si="147"/>
        <v>0</v>
      </c>
      <c r="GM175" s="3">
        <f t="shared" si="148"/>
        <v>31847.52</v>
      </c>
      <c r="GN175" s="3">
        <f t="shared" si="149"/>
        <v>0</v>
      </c>
      <c r="GO175" s="3">
        <f t="shared" si="150"/>
        <v>0</v>
      </c>
      <c r="GP175" s="3">
        <f t="shared" si="151"/>
        <v>0</v>
      </c>
      <c r="GR175" s="3">
        <v>1</v>
      </c>
      <c r="GS175" s="3">
        <v>1</v>
      </c>
      <c r="GT175" s="3">
        <v>0</v>
      </c>
      <c r="GU175" s="3" t="s">
        <v>3</v>
      </c>
      <c r="GV175" s="3">
        <f t="shared" si="152"/>
        <v>0</v>
      </c>
      <c r="GW175" s="3">
        <v>1</v>
      </c>
      <c r="GX175" s="3">
        <f t="shared" si="153"/>
        <v>0</v>
      </c>
      <c r="HA175" s="3">
        <v>0</v>
      </c>
      <c r="HB175" s="3">
        <v>0</v>
      </c>
      <c r="HC175" s="3">
        <f t="shared" si="154"/>
        <v>0</v>
      </c>
      <c r="HE175" s="3" t="s">
        <v>45</v>
      </c>
      <c r="HF175" s="3" t="s">
        <v>46</v>
      </c>
      <c r="HM175" s="3" t="s">
        <v>3</v>
      </c>
      <c r="HN175" s="3" t="s">
        <v>3</v>
      </c>
      <c r="HO175" s="3" t="s">
        <v>3</v>
      </c>
      <c r="HP175" s="3" t="s">
        <v>3</v>
      </c>
      <c r="HQ175" s="3" t="s">
        <v>3</v>
      </c>
      <c r="HS175" s="3">
        <v>0</v>
      </c>
      <c r="IK175" s="3">
        <v>0</v>
      </c>
    </row>
    <row r="176" spans="1:255" x14ac:dyDescent="0.2">
      <c r="A176" s="2">
        <v>17</v>
      </c>
      <c r="B176" s="2">
        <v>1</v>
      </c>
      <c r="C176" s="2"/>
      <c r="D176" s="2"/>
      <c r="E176" s="2" t="s">
        <v>240</v>
      </c>
      <c r="F176" s="2" t="s">
        <v>241</v>
      </c>
      <c r="G176" s="2" t="s">
        <v>242</v>
      </c>
      <c r="H176" s="2" t="s">
        <v>41</v>
      </c>
      <c r="I176" s="2">
        <v>1</v>
      </c>
      <c r="J176" s="2">
        <v>0</v>
      </c>
      <c r="K176" s="2">
        <v>1</v>
      </c>
      <c r="L176" s="2"/>
      <c r="M176" s="2"/>
      <c r="N176" s="2"/>
      <c r="O176" s="2">
        <f t="shared" si="130"/>
        <v>4207.07</v>
      </c>
      <c r="P176" s="2">
        <f t="shared" si="131"/>
        <v>4207.07</v>
      </c>
      <c r="Q176" s="2">
        <f t="shared" si="155"/>
        <v>0</v>
      </c>
      <c r="R176" s="2">
        <f t="shared" si="156"/>
        <v>0</v>
      </c>
      <c r="S176" s="2">
        <f t="shared" si="132"/>
        <v>0</v>
      </c>
      <c r="T176" s="2">
        <f t="shared" si="133"/>
        <v>0</v>
      </c>
      <c r="U176" s="2">
        <f t="shared" si="134"/>
        <v>0</v>
      </c>
      <c r="V176" s="2">
        <f t="shared" si="135"/>
        <v>0</v>
      </c>
      <c r="W176" s="2">
        <f t="shared" si="136"/>
        <v>0</v>
      </c>
      <c r="X176" s="2">
        <f t="shared" si="157"/>
        <v>0</v>
      </c>
      <c r="Y176" s="2">
        <f t="shared" si="158"/>
        <v>0</v>
      </c>
      <c r="Z176" s="2"/>
      <c r="AA176" s="2">
        <v>56661434</v>
      </c>
      <c r="AB176" s="2">
        <f t="shared" si="137"/>
        <v>4207.07</v>
      </c>
      <c r="AC176" s="2">
        <f t="shared" si="159"/>
        <v>4207.07</v>
      </c>
      <c r="AD176" s="2">
        <f t="shared" si="160"/>
        <v>0</v>
      </c>
      <c r="AE176" s="2">
        <f t="shared" si="161"/>
        <v>0</v>
      </c>
      <c r="AF176" s="2">
        <f t="shared" si="162"/>
        <v>0</v>
      </c>
      <c r="AG176" s="2">
        <f t="shared" si="138"/>
        <v>0</v>
      </c>
      <c r="AH176" s="2">
        <f t="shared" si="163"/>
        <v>0</v>
      </c>
      <c r="AI176" s="2">
        <f t="shared" si="164"/>
        <v>0</v>
      </c>
      <c r="AJ176" s="2">
        <f t="shared" si="139"/>
        <v>0</v>
      </c>
      <c r="AK176" s="2">
        <v>4207.0700000000006</v>
      </c>
      <c r="AL176" s="2">
        <v>4207.0700000000006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3</v>
      </c>
      <c r="BI176" s="2">
        <v>3</v>
      </c>
      <c r="BJ176" s="2" t="s">
        <v>241</v>
      </c>
      <c r="BK176" s="2"/>
      <c r="BL176" s="2"/>
      <c r="BM176" s="2">
        <v>400007</v>
      </c>
      <c r="BN176" s="2">
        <v>0</v>
      </c>
      <c r="BO176" s="2" t="s">
        <v>3</v>
      </c>
      <c r="BP176" s="2">
        <v>0</v>
      </c>
      <c r="BQ176" s="2">
        <v>214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0</v>
      </c>
      <c r="CA176" s="2">
        <v>0</v>
      </c>
      <c r="CB176" s="2" t="s">
        <v>3</v>
      </c>
      <c r="CC176" s="2"/>
      <c r="CD176" s="2"/>
      <c r="CE176" s="2">
        <v>1566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3</v>
      </c>
      <c r="CO176" s="2">
        <v>0</v>
      </c>
      <c r="CP176" s="2">
        <f t="shared" si="140"/>
        <v>4207.07</v>
      </c>
      <c r="CQ176" s="2">
        <f t="shared" si="141"/>
        <v>4207.07</v>
      </c>
      <c r="CR176" s="2">
        <f t="shared" si="165"/>
        <v>0</v>
      </c>
      <c r="CS176" s="2">
        <f t="shared" si="166"/>
        <v>0</v>
      </c>
      <c r="CT176" s="2">
        <f t="shared" si="142"/>
        <v>0</v>
      </c>
      <c r="CU176" s="2">
        <f t="shared" si="143"/>
        <v>0</v>
      </c>
      <c r="CV176" s="2">
        <f t="shared" si="144"/>
        <v>0</v>
      </c>
      <c r="CW176" s="2">
        <f t="shared" si="145"/>
        <v>0</v>
      </c>
      <c r="CX176" s="2">
        <f t="shared" si="146"/>
        <v>0</v>
      </c>
      <c r="CY176" s="2">
        <f t="shared" si="167"/>
        <v>0</v>
      </c>
      <c r="CZ176" s="2">
        <f t="shared" si="168"/>
        <v>0</v>
      </c>
      <c r="DA176" s="2"/>
      <c r="DB176" s="2"/>
      <c r="DC176" s="2" t="s">
        <v>3</v>
      </c>
      <c r="DD176" s="2" t="s">
        <v>3</v>
      </c>
      <c r="DE176" s="2" t="s">
        <v>3</v>
      </c>
      <c r="DF176" s="2" t="s">
        <v>3</v>
      </c>
      <c r="DG176" s="2" t="s">
        <v>3</v>
      </c>
      <c r="DH176" s="2" t="s">
        <v>3</v>
      </c>
      <c r="DI176" s="2" t="s">
        <v>3</v>
      </c>
      <c r="DJ176" s="2" t="s">
        <v>3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1013</v>
      </c>
      <c r="DV176" s="2" t="s">
        <v>41</v>
      </c>
      <c r="DW176" s="2" t="s">
        <v>41</v>
      </c>
      <c r="DX176" s="2">
        <v>1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56938434</v>
      </c>
      <c r="EF176" s="2">
        <v>214</v>
      </c>
      <c r="EG176" s="2" t="s">
        <v>42</v>
      </c>
      <c r="EH176" s="2">
        <v>0</v>
      </c>
      <c r="EI176" s="2" t="s">
        <v>3</v>
      </c>
      <c r="EJ176" s="2">
        <v>3</v>
      </c>
      <c r="EK176" s="2">
        <v>400007</v>
      </c>
      <c r="EL176" s="2" t="s">
        <v>42</v>
      </c>
      <c r="EM176" s="2" t="s">
        <v>43</v>
      </c>
      <c r="EN176" s="2"/>
      <c r="EO176" s="2" t="s">
        <v>3</v>
      </c>
      <c r="EP176" s="2"/>
      <c r="EQ176" s="2">
        <v>131088</v>
      </c>
      <c r="ER176" s="2">
        <v>0</v>
      </c>
      <c r="ES176" s="2">
        <v>4207.0700000000006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f t="shared" si="169"/>
        <v>4207.07</v>
      </c>
      <c r="FS176" s="2">
        <v>0</v>
      </c>
      <c r="FT176" s="2"/>
      <c r="FU176" s="2"/>
      <c r="FV176" s="2"/>
      <c r="FW176" s="2"/>
      <c r="FX176" s="2">
        <v>0</v>
      </c>
      <c r="FY176" s="2">
        <v>0</v>
      </c>
      <c r="FZ176" s="2"/>
      <c r="GA176" s="2" t="s">
        <v>226</v>
      </c>
      <c r="GB176" s="2"/>
      <c r="GC176" s="2"/>
      <c r="GD176" s="2">
        <v>1</v>
      </c>
      <c r="GE176" s="2"/>
      <c r="GF176" s="2">
        <v>2041965125</v>
      </c>
      <c r="GG176" s="2">
        <v>2</v>
      </c>
      <c r="GH176" s="2">
        <v>4</v>
      </c>
      <c r="GI176" s="2">
        <v>-2</v>
      </c>
      <c r="GJ176" s="2">
        <v>0</v>
      </c>
      <c r="GK176" s="2">
        <v>0</v>
      </c>
      <c r="GL176" s="2">
        <f t="shared" si="147"/>
        <v>0</v>
      </c>
      <c r="GM176" s="2">
        <f t="shared" si="148"/>
        <v>4207.07</v>
      </c>
      <c r="GN176" s="2">
        <f t="shared" si="149"/>
        <v>0</v>
      </c>
      <c r="GO176" s="2">
        <f t="shared" si="150"/>
        <v>0</v>
      </c>
      <c r="GP176" s="2">
        <f t="shared" si="151"/>
        <v>0</v>
      </c>
      <c r="GQ176" s="2"/>
      <c r="GR176" s="2">
        <v>1</v>
      </c>
      <c r="GS176" s="2">
        <v>2</v>
      </c>
      <c r="GT176" s="2">
        <v>0</v>
      </c>
      <c r="GU176" s="2" t="s">
        <v>3</v>
      </c>
      <c r="GV176" s="2">
        <f t="shared" si="152"/>
        <v>0</v>
      </c>
      <c r="GW176" s="2">
        <v>1</v>
      </c>
      <c r="GX176" s="2">
        <f t="shared" si="153"/>
        <v>0</v>
      </c>
      <c r="GY176" s="2"/>
      <c r="GZ176" s="2"/>
      <c r="HA176" s="2">
        <v>0</v>
      </c>
      <c r="HB176" s="2">
        <v>0</v>
      </c>
      <c r="HC176" s="2">
        <f t="shared" si="154"/>
        <v>0</v>
      </c>
      <c r="HD176" s="2"/>
      <c r="HE176" s="2" t="s">
        <v>45</v>
      </c>
      <c r="HF176" s="2" t="s">
        <v>46</v>
      </c>
      <c r="HG176" s="2"/>
      <c r="HH176" s="2"/>
      <c r="HI176" s="2"/>
      <c r="HJ176" s="2"/>
      <c r="HK176" s="2"/>
      <c r="HL176" s="2"/>
      <c r="HM176" s="2" t="s">
        <v>3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">
      <c r="A177" s="3">
        <v>17</v>
      </c>
      <c r="B177" s="3">
        <v>1</v>
      </c>
      <c r="E177" s="3" t="s">
        <v>240</v>
      </c>
      <c r="F177" s="3" t="s">
        <v>241</v>
      </c>
      <c r="G177" s="3" t="s">
        <v>242</v>
      </c>
      <c r="H177" s="3" t="s">
        <v>41</v>
      </c>
      <c r="I177" s="3">
        <v>1</v>
      </c>
      <c r="J177" s="3">
        <v>0</v>
      </c>
      <c r="K177" s="3">
        <v>1</v>
      </c>
      <c r="O177" s="3">
        <f t="shared" si="130"/>
        <v>31847.52</v>
      </c>
      <c r="P177" s="3">
        <f t="shared" si="131"/>
        <v>31847.52</v>
      </c>
      <c r="Q177" s="3">
        <f t="shared" si="155"/>
        <v>0</v>
      </c>
      <c r="R177" s="3">
        <f t="shared" si="156"/>
        <v>0</v>
      </c>
      <c r="S177" s="3">
        <f t="shared" si="132"/>
        <v>0</v>
      </c>
      <c r="T177" s="3">
        <f t="shared" si="133"/>
        <v>0</v>
      </c>
      <c r="U177" s="3">
        <f t="shared" si="134"/>
        <v>0</v>
      </c>
      <c r="V177" s="3">
        <f t="shared" si="135"/>
        <v>0</v>
      </c>
      <c r="W177" s="3">
        <f t="shared" si="136"/>
        <v>0</v>
      </c>
      <c r="X177" s="3">
        <f t="shared" si="157"/>
        <v>0</v>
      </c>
      <c r="Y177" s="3">
        <f t="shared" si="158"/>
        <v>0</v>
      </c>
      <c r="AA177" s="3">
        <v>56661436</v>
      </c>
      <c r="AB177" s="3">
        <f t="shared" si="137"/>
        <v>4207.07</v>
      </c>
      <c r="AC177" s="3">
        <f t="shared" si="159"/>
        <v>4207.07</v>
      </c>
      <c r="AD177" s="3">
        <f t="shared" si="160"/>
        <v>0</v>
      </c>
      <c r="AE177" s="3">
        <f t="shared" si="161"/>
        <v>0</v>
      </c>
      <c r="AF177" s="3">
        <f t="shared" si="162"/>
        <v>0</v>
      </c>
      <c r="AG177" s="3">
        <f t="shared" si="138"/>
        <v>0</v>
      </c>
      <c r="AH177" s="3">
        <f t="shared" si="163"/>
        <v>0</v>
      </c>
      <c r="AI177" s="3">
        <f t="shared" si="164"/>
        <v>0</v>
      </c>
      <c r="AJ177" s="3">
        <f t="shared" si="139"/>
        <v>0</v>
      </c>
      <c r="AK177" s="3">
        <v>4207.0700000000006</v>
      </c>
      <c r="AL177" s="3">
        <v>4207.0700000000006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1</v>
      </c>
      <c r="AW177" s="3">
        <v>1</v>
      </c>
      <c r="AZ177" s="3">
        <v>1</v>
      </c>
      <c r="BA177" s="3">
        <v>1</v>
      </c>
      <c r="BB177" s="3">
        <v>1</v>
      </c>
      <c r="BC177" s="3">
        <v>7.57</v>
      </c>
      <c r="BD177" s="3" t="s">
        <v>3</v>
      </c>
      <c r="BE177" s="3" t="s">
        <v>3</v>
      </c>
      <c r="BF177" s="3" t="s">
        <v>3</v>
      </c>
      <c r="BG177" s="3" t="s">
        <v>3</v>
      </c>
      <c r="BH177" s="3">
        <v>3</v>
      </c>
      <c r="BI177" s="3">
        <v>3</v>
      </c>
      <c r="BJ177" s="3" t="s">
        <v>241</v>
      </c>
      <c r="BM177" s="3">
        <v>400007</v>
      </c>
      <c r="BN177" s="3">
        <v>0</v>
      </c>
      <c r="BO177" s="3" t="s">
        <v>3</v>
      </c>
      <c r="BP177" s="3">
        <v>0</v>
      </c>
      <c r="BQ177" s="3">
        <v>214</v>
      </c>
      <c r="BR177" s="3">
        <v>0</v>
      </c>
      <c r="BS177" s="3">
        <v>1</v>
      </c>
      <c r="BT177" s="3">
        <v>1</v>
      </c>
      <c r="BU177" s="3">
        <v>1</v>
      </c>
      <c r="BV177" s="3">
        <v>1</v>
      </c>
      <c r="BW177" s="3">
        <v>1</v>
      </c>
      <c r="BX177" s="3">
        <v>1</v>
      </c>
      <c r="BY177" s="3" t="s">
        <v>3</v>
      </c>
      <c r="BZ177" s="3">
        <v>0</v>
      </c>
      <c r="CA177" s="3">
        <v>0</v>
      </c>
      <c r="CB177" s="3" t="s">
        <v>3</v>
      </c>
      <c r="CE177" s="3">
        <v>1566</v>
      </c>
      <c r="CF177" s="3">
        <v>0</v>
      </c>
      <c r="CG177" s="3">
        <v>0</v>
      </c>
      <c r="CM177" s="3">
        <v>0</v>
      </c>
      <c r="CN177" s="3" t="s">
        <v>3</v>
      </c>
      <c r="CO177" s="3">
        <v>0</v>
      </c>
      <c r="CP177" s="3">
        <f t="shared" si="140"/>
        <v>31847.52</v>
      </c>
      <c r="CQ177" s="3">
        <f t="shared" si="141"/>
        <v>31847.52</v>
      </c>
      <c r="CR177" s="3">
        <f t="shared" si="165"/>
        <v>0</v>
      </c>
      <c r="CS177" s="3">
        <f t="shared" si="166"/>
        <v>0</v>
      </c>
      <c r="CT177" s="3">
        <f t="shared" si="142"/>
        <v>0</v>
      </c>
      <c r="CU177" s="3">
        <f t="shared" si="143"/>
        <v>0</v>
      </c>
      <c r="CV177" s="3">
        <f t="shared" si="144"/>
        <v>0</v>
      </c>
      <c r="CW177" s="3">
        <f t="shared" si="145"/>
        <v>0</v>
      </c>
      <c r="CX177" s="3">
        <f t="shared" si="146"/>
        <v>0</v>
      </c>
      <c r="CY177" s="3">
        <f t="shared" si="167"/>
        <v>0</v>
      </c>
      <c r="CZ177" s="3">
        <f t="shared" si="168"/>
        <v>0</v>
      </c>
      <c r="DC177" s="3" t="s">
        <v>3</v>
      </c>
      <c r="DD177" s="3" t="s">
        <v>3</v>
      </c>
      <c r="DE177" s="3" t="s">
        <v>3</v>
      </c>
      <c r="DF177" s="3" t="s">
        <v>3</v>
      </c>
      <c r="DG177" s="3" t="s">
        <v>3</v>
      </c>
      <c r="DH177" s="3" t="s">
        <v>3</v>
      </c>
      <c r="DI177" s="3" t="s">
        <v>3</v>
      </c>
      <c r="DJ177" s="3" t="s">
        <v>3</v>
      </c>
      <c r="DK177" s="3" t="s">
        <v>3</v>
      </c>
      <c r="DL177" s="3" t="s">
        <v>3</v>
      </c>
      <c r="DM177" s="3" t="s">
        <v>3</v>
      </c>
      <c r="DN177" s="3">
        <v>0</v>
      </c>
      <c r="DO177" s="3">
        <v>0</v>
      </c>
      <c r="DP177" s="3">
        <v>1</v>
      </c>
      <c r="DQ177" s="3">
        <v>1</v>
      </c>
      <c r="DU177" s="3">
        <v>1013</v>
      </c>
      <c r="DV177" s="3" t="s">
        <v>41</v>
      </c>
      <c r="DW177" s="3" t="s">
        <v>41</v>
      </c>
      <c r="DX177" s="3">
        <v>1</v>
      </c>
      <c r="DZ177" s="3" t="s">
        <v>3</v>
      </c>
      <c r="EA177" s="3" t="s">
        <v>3</v>
      </c>
      <c r="EB177" s="3" t="s">
        <v>3</v>
      </c>
      <c r="EC177" s="3" t="s">
        <v>3</v>
      </c>
      <c r="EE177" s="3">
        <v>56938434</v>
      </c>
      <c r="EF177" s="3">
        <v>214</v>
      </c>
      <c r="EG177" s="3" t="s">
        <v>42</v>
      </c>
      <c r="EH177" s="3">
        <v>0</v>
      </c>
      <c r="EI177" s="3" t="s">
        <v>3</v>
      </c>
      <c r="EJ177" s="3">
        <v>3</v>
      </c>
      <c r="EK177" s="3">
        <v>400007</v>
      </c>
      <c r="EL177" s="3" t="s">
        <v>42</v>
      </c>
      <c r="EM177" s="3" t="s">
        <v>43</v>
      </c>
      <c r="EO177" s="3" t="s">
        <v>3</v>
      </c>
      <c r="EQ177" s="3">
        <v>131088</v>
      </c>
      <c r="ER177" s="3">
        <v>0</v>
      </c>
      <c r="ES177" s="3">
        <v>4207.0700000000006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5</v>
      </c>
      <c r="FC177" s="3">
        <v>1</v>
      </c>
      <c r="FD177" s="3">
        <v>18</v>
      </c>
      <c r="FF177" s="3">
        <v>37275</v>
      </c>
      <c r="FQ177" s="3">
        <v>0</v>
      </c>
      <c r="FR177" s="3">
        <f t="shared" si="169"/>
        <v>31847.52</v>
      </c>
      <c r="FS177" s="3">
        <v>0</v>
      </c>
      <c r="FX177" s="3">
        <v>0</v>
      </c>
      <c r="FY177" s="3">
        <v>0</v>
      </c>
      <c r="GA177" s="3" t="s">
        <v>226</v>
      </c>
      <c r="GD177" s="3">
        <v>1</v>
      </c>
      <c r="GF177" s="3">
        <v>2041965125</v>
      </c>
      <c r="GG177" s="3">
        <v>2</v>
      </c>
      <c r="GH177" s="3">
        <v>3</v>
      </c>
      <c r="GI177" s="3">
        <v>3</v>
      </c>
      <c r="GJ177" s="3">
        <v>0</v>
      </c>
      <c r="GK177" s="3">
        <v>0</v>
      </c>
      <c r="GL177" s="3">
        <f t="shared" si="147"/>
        <v>0</v>
      </c>
      <c r="GM177" s="3">
        <f t="shared" si="148"/>
        <v>31847.52</v>
      </c>
      <c r="GN177" s="3">
        <f t="shared" si="149"/>
        <v>0</v>
      </c>
      <c r="GO177" s="3">
        <f t="shared" si="150"/>
        <v>0</v>
      </c>
      <c r="GP177" s="3">
        <f t="shared" si="151"/>
        <v>0</v>
      </c>
      <c r="GR177" s="3">
        <v>1</v>
      </c>
      <c r="GS177" s="3">
        <v>1</v>
      </c>
      <c r="GT177" s="3">
        <v>0</v>
      </c>
      <c r="GU177" s="3" t="s">
        <v>3</v>
      </c>
      <c r="GV177" s="3">
        <f t="shared" si="152"/>
        <v>0</v>
      </c>
      <c r="GW177" s="3">
        <v>1</v>
      </c>
      <c r="GX177" s="3">
        <f t="shared" si="153"/>
        <v>0</v>
      </c>
      <c r="HA177" s="3">
        <v>0</v>
      </c>
      <c r="HB177" s="3">
        <v>0</v>
      </c>
      <c r="HC177" s="3">
        <f t="shared" si="154"/>
        <v>0</v>
      </c>
      <c r="HE177" s="3" t="s">
        <v>45</v>
      </c>
      <c r="HF177" s="3" t="s">
        <v>46</v>
      </c>
      <c r="HM177" s="3" t="s">
        <v>3</v>
      </c>
      <c r="HN177" s="3" t="s">
        <v>3</v>
      </c>
      <c r="HO177" s="3" t="s">
        <v>3</v>
      </c>
      <c r="HP177" s="3" t="s">
        <v>3</v>
      </c>
      <c r="HQ177" s="3" t="s">
        <v>3</v>
      </c>
      <c r="HS177" s="3">
        <v>0</v>
      </c>
      <c r="IK177" s="3">
        <v>0</v>
      </c>
    </row>
    <row r="178" spans="1:255" x14ac:dyDescent="0.2">
      <c r="A178" s="2">
        <v>17</v>
      </c>
      <c r="B178" s="2">
        <v>1</v>
      </c>
      <c r="C178" s="2"/>
      <c r="D178" s="2"/>
      <c r="E178" s="2" t="s">
        <v>243</v>
      </c>
      <c r="F178" s="2" t="s">
        <v>244</v>
      </c>
      <c r="G178" s="2" t="s">
        <v>245</v>
      </c>
      <c r="H178" s="2" t="s">
        <v>41</v>
      </c>
      <c r="I178" s="2">
        <v>1</v>
      </c>
      <c r="J178" s="2">
        <v>0</v>
      </c>
      <c r="K178" s="2">
        <v>1</v>
      </c>
      <c r="L178" s="2"/>
      <c r="M178" s="2"/>
      <c r="N178" s="2"/>
      <c r="O178" s="2">
        <f t="shared" si="130"/>
        <v>4207.07</v>
      </c>
      <c r="P178" s="2">
        <f t="shared" si="131"/>
        <v>4207.07</v>
      </c>
      <c r="Q178" s="2">
        <f t="shared" si="155"/>
        <v>0</v>
      </c>
      <c r="R178" s="2">
        <f t="shared" si="156"/>
        <v>0</v>
      </c>
      <c r="S178" s="2">
        <f t="shared" si="132"/>
        <v>0</v>
      </c>
      <c r="T178" s="2">
        <f t="shared" si="133"/>
        <v>0</v>
      </c>
      <c r="U178" s="2">
        <f t="shared" si="134"/>
        <v>0</v>
      </c>
      <c r="V178" s="2">
        <f t="shared" si="135"/>
        <v>0</v>
      </c>
      <c r="W178" s="2">
        <f t="shared" si="136"/>
        <v>0</v>
      </c>
      <c r="X178" s="2">
        <f t="shared" si="157"/>
        <v>0</v>
      </c>
      <c r="Y178" s="2">
        <f t="shared" si="158"/>
        <v>0</v>
      </c>
      <c r="Z178" s="2"/>
      <c r="AA178" s="2">
        <v>56661434</v>
      </c>
      <c r="AB178" s="2">
        <f t="shared" si="137"/>
        <v>4207.07</v>
      </c>
      <c r="AC178" s="2">
        <f t="shared" si="159"/>
        <v>4207.07</v>
      </c>
      <c r="AD178" s="2">
        <f t="shared" si="160"/>
        <v>0</v>
      </c>
      <c r="AE178" s="2">
        <f t="shared" si="161"/>
        <v>0</v>
      </c>
      <c r="AF178" s="2">
        <f t="shared" si="162"/>
        <v>0</v>
      </c>
      <c r="AG178" s="2">
        <f t="shared" si="138"/>
        <v>0</v>
      </c>
      <c r="AH178" s="2">
        <f t="shared" si="163"/>
        <v>0</v>
      </c>
      <c r="AI178" s="2">
        <f t="shared" si="164"/>
        <v>0</v>
      </c>
      <c r="AJ178" s="2">
        <f t="shared" si="139"/>
        <v>0</v>
      </c>
      <c r="AK178" s="2">
        <v>4207.0700000000006</v>
      </c>
      <c r="AL178" s="2">
        <v>4207.0700000000006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3</v>
      </c>
      <c r="BJ178" s="2" t="s">
        <v>244</v>
      </c>
      <c r="BK178" s="2"/>
      <c r="BL178" s="2"/>
      <c r="BM178" s="2">
        <v>400007</v>
      </c>
      <c r="BN178" s="2">
        <v>0</v>
      </c>
      <c r="BO178" s="2" t="s">
        <v>3</v>
      </c>
      <c r="BP178" s="2">
        <v>0</v>
      </c>
      <c r="BQ178" s="2">
        <v>214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0</v>
      </c>
      <c r="CA178" s="2">
        <v>0</v>
      </c>
      <c r="CB178" s="2" t="s">
        <v>3</v>
      </c>
      <c r="CC178" s="2"/>
      <c r="CD178" s="2"/>
      <c r="CE178" s="2">
        <v>1566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</v>
      </c>
      <c r="CO178" s="2">
        <v>0</v>
      </c>
      <c r="CP178" s="2">
        <f t="shared" si="140"/>
        <v>4207.07</v>
      </c>
      <c r="CQ178" s="2">
        <f t="shared" si="141"/>
        <v>4207.07</v>
      </c>
      <c r="CR178" s="2">
        <f t="shared" si="165"/>
        <v>0</v>
      </c>
      <c r="CS178" s="2">
        <f t="shared" si="166"/>
        <v>0</v>
      </c>
      <c r="CT178" s="2">
        <f t="shared" si="142"/>
        <v>0</v>
      </c>
      <c r="CU178" s="2">
        <f t="shared" si="143"/>
        <v>0</v>
      </c>
      <c r="CV178" s="2">
        <f t="shared" si="144"/>
        <v>0</v>
      </c>
      <c r="CW178" s="2">
        <f t="shared" si="145"/>
        <v>0</v>
      </c>
      <c r="CX178" s="2">
        <f t="shared" si="146"/>
        <v>0</v>
      </c>
      <c r="CY178" s="2">
        <f t="shared" si="167"/>
        <v>0</v>
      </c>
      <c r="CZ178" s="2">
        <f t="shared" si="168"/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1013</v>
      </c>
      <c r="DV178" s="2" t="s">
        <v>41</v>
      </c>
      <c r="DW178" s="2" t="s">
        <v>41</v>
      </c>
      <c r="DX178" s="2">
        <v>1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56938434</v>
      </c>
      <c r="EF178" s="2">
        <v>214</v>
      </c>
      <c r="EG178" s="2" t="s">
        <v>42</v>
      </c>
      <c r="EH178" s="2">
        <v>0</v>
      </c>
      <c r="EI178" s="2" t="s">
        <v>3</v>
      </c>
      <c r="EJ178" s="2">
        <v>3</v>
      </c>
      <c r="EK178" s="2">
        <v>400007</v>
      </c>
      <c r="EL178" s="2" t="s">
        <v>42</v>
      </c>
      <c r="EM178" s="2" t="s">
        <v>43</v>
      </c>
      <c r="EN178" s="2"/>
      <c r="EO178" s="2" t="s">
        <v>3</v>
      </c>
      <c r="EP178" s="2"/>
      <c r="EQ178" s="2">
        <v>131088</v>
      </c>
      <c r="ER178" s="2">
        <v>0</v>
      </c>
      <c r="ES178" s="2">
        <v>4207.0700000000006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f t="shared" si="169"/>
        <v>4207.07</v>
      </c>
      <c r="FS178" s="2">
        <v>0</v>
      </c>
      <c r="FT178" s="2"/>
      <c r="FU178" s="2"/>
      <c r="FV178" s="2"/>
      <c r="FW178" s="2"/>
      <c r="FX178" s="2">
        <v>0</v>
      </c>
      <c r="FY178" s="2">
        <v>0</v>
      </c>
      <c r="FZ178" s="2"/>
      <c r="GA178" s="2" t="s">
        <v>226</v>
      </c>
      <c r="GB178" s="2"/>
      <c r="GC178" s="2"/>
      <c r="GD178" s="2">
        <v>1</v>
      </c>
      <c r="GE178" s="2"/>
      <c r="GF178" s="2">
        <v>2121178678</v>
      </c>
      <c r="GG178" s="2">
        <v>2</v>
      </c>
      <c r="GH178" s="2">
        <v>4</v>
      </c>
      <c r="GI178" s="2">
        <v>-2</v>
      </c>
      <c r="GJ178" s="2">
        <v>0</v>
      </c>
      <c r="GK178" s="2">
        <v>0</v>
      </c>
      <c r="GL178" s="2">
        <f t="shared" si="147"/>
        <v>0</v>
      </c>
      <c r="GM178" s="2">
        <f t="shared" si="148"/>
        <v>4207.07</v>
      </c>
      <c r="GN178" s="2">
        <f t="shared" si="149"/>
        <v>0</v>
      </c>
      <c r="GO178" s="2">
        <f t="shared" si="150"/>
        <v>0</v>
      </c>
      <c r="GP178" s="2">
        <f t="shared" si="151"/>
        <v>0</v>
      </c>
      <c r="GQ178" s="2"/>
      <c r="GR178" s="2">
        <v>1</v>
      </c>
      <c r="GS178" s="2">
        <v>2</v>
      </c>
      <c r="GT178" s="2">
        <v>0</v>
      </c>
      <c r="GU178" s="2" t="s">
        <v>3</v>
      </c>
      <c r="GV178" s="2">
        <f t="shared" si="152"/>
        <v>0</v>
      </c>
      <c r="GW178" s="2">
        <v>1</v>
      </c>
      <c r="GX178" s="2">
        <f t="shared" si="153"/>
        <v>0</v>
      </c>
      <c r="GY178" s="2"/>
      <c r="GZ178" s="2"/>
      <c r="HA178" s="2">
        <v>0</v>
      </c>
      <c r="HB178" s="2">
        <v>0</v>
      </c>
      <c r="HC178" s="2">
        <f t="shared" si="154"/>
        <v>0</v>
      </c>
      <c r="HD178" s="2"/>
      <c r="HE178" s="2" t="s">
        <v>45</v>
      </c>
      <c r="HF178" s="2" t="s">
        <v>46</v>
      </c>
      <c r="HG178" s="2"/>
      <c r="HH178" s="2"/>
      <c r="HI178" s="2"/>
      <c r="HJ178" s="2"/>
      <c r="HK178" s="2"/>
      <c r="HL178" s="2"/>
      <c r="HM178" s="2" t="s">
        <v>3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">
      <c r="A179" s="3">
        <v>17</v>
      </c>
      <c r="B179" s="3">
        <v>1</v>
      </c>
      <c r="E179" s="3" t="s">
        <v>243</v>
      </c>
      <c r="F179" s="3" t="s">
        <v>244</v>
      </c>
      <c r="G179" s="3" t="s">
        <v>245</v>
      </c>
      <c r="H179" s="3" t="s">
        <v>41</v>
      </c>
      <c r="I179" s="3">
        <v>1</v>
      </c>
      <c r="J179" s="3">
        <v>0</v>
      </c>
      <c r="K179" s="3">
        <v>1</v>
      </c>
      <c r="O179" s="3">
        <f t="shared" si="130"/>
        <v>31847.52</v>
      </c>
      <c r="P179" s="3">
        <f t="shared" si="131"/>
        <v>31847.52</v>
      </c>
      <c r="Q179" s="3">
        <f t="shared" si="155"/>
        <v>0</v>
      </c>
      <c r="R179" s="3">
        <f t="shared" si="156"/>
        <v>0</v>
      </c>
      <c r="S179" s="3">
        <f t="shared" si="132"/>
        <v>0</v>
      </c>
      <c r="T179" s="3">
        <f t="shared" si="133"/>
        <v>0</v>
      </c>
      <c r="U179" s="3">
        <f t="shared" si="134"/>
        <v>0</v>
      </c>
      <c r="V179" s="3">
        <f t="shared" si="135"/>
        <v>0</v>
      </c>
      <c r="W179" s="3">
        <f t="shared" si="136"/>
        <v>0</v>
      </c>
      <c r="X179" s="3">
        <f t="shared" si="157"/>
        <v>0</v>
      </c>
      <c r="Y179" s="3">
        <f t="shared" si="158"/>
        <v>0</v>
      </c>
      <c r="AA179" s="3">
        <v>56661436</v>
      </c>
      <c r="AB179" s="3">
        <f t="shared" si="137"/>
        <v>4207.07</v>
      </c>
      <c r="AC179" s="3">
        <f t="shared" si="159"/>
        <v>4207.07</v>
      </c>
      <c r="AD179" s="3">
        <f t="shared" si="160"/>
        <v>0</v>
      </c>
      <c r="AE179" s="3">
        <f t="shared" si="161"/>
        <v>0</v>
      </c>
      <c r="AF179" s="3">
        <f t="shared" si="162"/>
        <v>0</v>
      </c>
      <c r="AG179" s="3">
        <f t="shared" si="138"/>
        <v>0</v>
      </c>
      <c r="AH179" s="3">
        <f t="shared" si="163"/>
        <v>0</v>
      </c>
      <c r="AI179" s="3">
        <f t="shared" si="164"/>
        <v>0</v>
      </c>
      <c r="AJ179" s="3">
        <f t="shared" si="139"/>
        <v>0</v>
      </c>
      <c r="AK179" s="3">
        <v>4207.0700000000006</v>
      </c>
      <c r="AL179" s="3">
        <v>4207.0700000000006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1</v>
      </c>
      <c r="AW179" s="3">
        <v>1</v>
      </c>
      <c r="AZ179" s="3">
        <v>1</v>
      </c>
      <c r="BA179" s="3">
        <v>1</v>
      </c>
      <c r="BB179" s="3">
        <v>1</v>
      </c>
      <c r="BC179" s="3">
        <v>7.57</v>
      </c>
      <c r="BD179" s="3" t="s">
        <v>3</v>
      </c>
      <c r="BE179" s="3" t="s">
        <v>3</v>
      </c>
      <c r="BF179" s="3" t="s">
        <v>3</v>
      </c>
      <c r="BG179" s="3" t="s">
        <v>3</v>
      </c>
      <c r="BH179" s="3">
        <v>3</v>
      </c>
      <c r="BI179" s="3">
        <v>3</v>
      </c>
      <c r="BJ179" s="3" t="s">
        <v>244</v>
      </c>
      <c r="BM179" s="3">
        <v>400007</v>
      </c>
      <c r="BN179" s="3">
        <v>0</v>
      </c>
      <c r="BO179" s="3" t="s">
        <v>3</v>
      </c>
      <c r="BP179" s="3">
        <v>0</v>
      </c>
      <c r="BQ179" s="3">
        <v>214</v>
      </c>
      <c r="BR179" s="3">
        <v>0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 t="s">
        <v>3</v>
      </c>
      <c r="BZ179" s="3">
        <v>0</v>
      </c>
      <c r="CA179" s="3">
        <v>0</v>
      </c>
      <c r="CB179" s="3" t="s">
        <v>3</v>
      </c>
      <c r="CE179" s="3">
        <v>1566</v>
      </c>
      <c r="CF179" s="3">
        <v>0</v>
      </c>
      <c r="CG179" s="3">
        <v>0</v>
      </c>
      <c r="CM179" s="3">
        <v>0</v>
      </c>
      <c r="CN179" s="3" t="s">
        <v>3</v>
      </c>
      <c r="CO179" s="3">
        <v>0</v>
      </c>
      <c r="CP179" s="3">
        <f t="shared" si="140"/>
        <v>31847.52</v>
      </c>
      <c r="CQ179" s="3">
        <f t="shared" si="141"/>
        <v>31847.52</v>
      </c>
      <c r="CR179" s="3">
        <f t="shared" si="165"/>
        <v>0</v>
      </c>
      <c r="CS179" s="3">
        <f t="shared" si="166"/>
        <v>0</v>
      </c>
      <c r="CT179" s="3">
        <f t="shared" si="142"/>
        <v>0</v>
      </c>
      <c r="CU179" s="3">
        <f t="shared" si="143"/>
        <v>0</v>
      </c>
      <c r="CV179" s="3">
        <f t="shared" si="144"/>
        <v>0</v>
      </c>
      <c r="CW179" s="3">
        <f t="shared" si="145"/>
        <v>0</v>
      </c>
      <c r="CX179" s="3">
        <f t="shared" si="146"/>
        <v>0</v>
      </c>
      <c r="CY179" s="3">
        <f t="shared" si="167"/>
        <v>0</v>
      </c>
      <c r="CZ179" s="3">
        <f t="shared" si="168"/>
        <v>0</v>
      </c>
      <c r="DC179" s="3" t="s">
        <v>3</v>
      </c>
      <c r="DD179" s="3" t="s">
        <v>3</v>
      </c>
      <c r="DE179" s="3" t="s">
        <v>3</v>
      </c>
      <c r="DF179" s="3" t="s">
        <v>3</v>
      </c>
      <c r="DG179" s="3" t="s">
        <v>3</v>
      </c>
      <c r="DH179" s="3" t="s">
        <v>3</v>
      </c>
      <c r="DI179" s="3" t="s">
        <v>3</v>
      </c>
      <c r="DJ179" s="3" t="s">
        <v>3</v>
      </c>
      <c r="DK179" s="3" t="s">
        <v>3</v>
      </c>
      <c r="DL179" s="3" t="s">
        <v>3</v>
      </c>
      <c r="DM179" s="3" t="s">
        <v>3</v>
      </c>
      <c r="DN179" s="3">
        <v>0</v>
      </c>
      <c r="DO179" s="3">
        <v>0</v>
      </c>
      <c r="DP179" s="3">
        <v>1</v>
      </c>
      <c r="DQ179" s="3">
        <v>1</v>
      </c>
      <c r="DU179" s="3">
        <v>1013</v>
      </c>
      <c r="DV179" s="3" t="s">
        <v>41</v>
      </c>
      <c r="DW179" s="3" t="s">
        <v>41</v>
      </c>
      <c r="DX179" s="3">
        <v>1</v>
      </c>
      <c r="DZ179" s="3" t="s">
        <v>3</v>
      </c>
      <c r="EA179" s="3" t="s">
        <v>3</v>
      </c>
      <c r="EB179" s="3" t="s">
        <v>3</v>
      </c>
      <c r="EC179" s="3" t="s">
        <v>3</v>
      </c>
      <c r="EE179" s="3">
        <v>56938434</v>
      </c>
      <c r="EF179" s="3">
        <v>214</v>
      </c>
      <c r="EG179" s="3" t="s">
        <v>42</v>
      </c>
      <c r="EH179" s="3">
        <v>0</v>
      </c>
      <c r="EI179" s="3" t="s">
        <v>3</v>
      </c>
      <c r="EJ179" s="3">
        <v>3</v>
      </c>
      <c r="EK179" s="3">
        <v>400007</v>
      </c>
      <c r="EL179" s="3" t="s">
        <v>42</v>
      </c>
      <c r="EM179" s="3" t="s">
        <v>43</v>
      </c>
      <c r="EO179" s="3" t="s">
        <v>3</v>
      </c>
      <c r="EQ179" s="3">
        <v>131088</v>
      </c>
      <c r="ER179" s="3">
        <v>0</v>
      </c>
      <c r="ES179" s="3">
        <v>4207.0700000000006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5</v>
      </c>
      <c r="FC179" s="3">
        <v>1</v>
      </c>
      <c r="FD179" s="3">
        <v>18</v>
      </c>
      <c r="FF179" s="3">
        <v>37275</v>
      </c>
      <c r="FQ179" s="3">
        <v>0</v>
      </c>
      <c r="FR179" s="3">
        <f t="shared" si="169"/>
        <v>31847.52</v>
      </c>
      <c r="FS179" s="3">
        <v>0</v>
      </c>
      <c r="FX179" s="3">
        <v>0</v>
      </c>
      <c r="FY179" s="3">
        <v>0</v>
      </c>
      <c r="GA179" s="3" t="s">
        <v>226</v>
      </c>
      <c r="GD179" s="3">
        <v>1</v>
      </c>
      <c r="GF179" s="3">
        <v>2121178678</v>
      </c>
      <c r="GG179" s="3">
        <v>2</v>
      </c>
      <c r="GH179" s="3">
        <v>3</v>
      </c>
      <c r="GI179" s="3">
        <v>3</v>
      </c>
      <c r="GJ179" s="3">
        <v>0</v>
      </c>
      <c r="GK179" s="3">
        <v>0</v>
      </c>
      <c r="GL179" s="3">
        <f t="shared" si="147"/>
        <v>0</v>
      </c>
      <c r="GM179" s="3">
        <f t="shared" si="148"/>
        <v>31847.52</v>
      </c>
      <c r="GN179" s="3">
        <f t="shared" si="149"/>
        <v>0</v>
      </c>
      <c r="GO179" s="3">
        <f t="shared" si="150"/>
        <v>0</v>
      </c>
      <c r="GP179" s="3">
        <f t="shared" si="151"/>
        <v>0</v>
      </c>
      <c r="GR179" s="3">
        <v>1</v>
      </c>
      <c r="GS179" s="3">
        <v>1</v>
      </c>
      <c r="GT179" s="3">
        <v>0</v>
      </c>
      <c r="GU179" s="3" t="s">
        <v>3</v>
      </c>
      <c r="GV179" s="3">
        <f t="shared" si="152"/>
        <v>0</v>
      </c>
      <c r="GW179" s="3">
        <v>1</v>
      </c>
      <c r="GX179" s="3">
        <f t="shared" si="153"/>
        <v>0</v>
      </c>
      <c r="HA179" s="3">
        <v>0</v>
      </c>
      <c r="HB179" s="3">
        <v>0</v>
      </c>
      <c r="HC179" s="3">
        <f t="shared" si="154"/>
        <v>0</v>
      </c>
      <c r="HE179" s="3" t="s">
        <v>45</v>
      </c>
      <c r="HF179" s="3" t="s">
        <v>46</v>
      </c>
      <c r="HM179" s="3" t="s">
        <v>3</v>
      </c>
      <c r="HN179" s="3" t="s">
        <v>3</v>
      </c>
      <c r="HO179" s="3" t="s">
        <v>3</v>
      </c>
      <c r="HP179" s="3" t="s">
        <v>3</v>
      </c>
      <c r="HQ179" s="3" t="s">
        <v>3</v>
      </c>
      <c r="HS179" s="3">
        <v>0</v>
      </c>
      <c r="IK179" s="3">
        <v>0</v>
      </c>
    </row>
    <row r="180" spans="1:255" x14ac:dyDescent="0.2">
      <c r="A180" s="2">
        <v>17</v>
      </c>
      <c r="B180" s="2">
        <v>1</v>
      </c>
      <c r="C180" s="2"/>
      <c r="D180" s="2"/>
      <c r="E180" s="2" t="s">
        <v>246</v>
      </c>
      <c r="F180" s="2" t="s">
        <v>247</v>
      </c>
      <c r="G180" s="2" t="s">
        <v>248</v>
      </c>
      <c r="H180" s="2" t="s">
        <v>41</v>
      </c>
      <c r="I180" s="2">
        <v>1</v>
      </c>
      <c r="J180" s="2">
        <v>0</v>
      </c>
      <c r="K180" s="2">
        <v>1</v>
      </c>
      <c r="L180" s="2"/>
      <c r="M180" s="2"/>
      <c r="N180" s="2"/>
      <c r="O180" s="2">
        <f t="shared" si="130"/>
        <v>4207.07</v>
      </c>
      <c r="P180" s="2">
        <f t="shared" si="131"/>
        <v>4207.07</v>
      </c>
      <c r="Q180" s="2">
        <f t="shared" si="155"/>
        <v>0</v>
      </c>
      <c r="R180" s="2">
        <f t="shared" si="156"/>
        <v>0</v>
      </c>
      <c r="S180" s="2">
        <f t="shared" si="132"/>
        <v>0</v>
      </c>
      <c r="T180" s="2">
        <f t="shared" si="133"/>
        <v>0</v>
      </c>
      <c r="U180" s="2">
        <f t="shared" si="134"/>
        <v>0</v>
      </c>
      <c r="V180" s="2">
        <f t="shared" si="135"/>
        <v>0</v>
      </c>
      <c r="W180" s="2">
        <f t="shared" si="136"/>
        <v>0</v>
      </c>
      <c r="X180" s="2">
        <f t="shared" si="157"/>
        <v>0</v>
      </c>
      <c r="Y180" s="2">
        <f t="shared" si="158"/>
        <v>0</v>
      </c>
      <c r="Z180" s="2"/>
      <c r="AA180" s="2">
        <v>56661434</v>
      </c>
      <c r="AB180" s="2">
        <f t="shared" si="137"/>
        <v>4207.07</v>
      </c>
      <c r="AC180" s="2">
        <f t="shared" si="159"/>
        <v>4207.07</v>
      </c>
      <c r="AD180" s="2">
        <f t="shared" si="160"/>
        <v>0</v>
      </c>
      <c r="AE180" s="2">
        <f t="shared" si="161"/>
        <v>0</v>
      </c>
      <c r="AF180" s="2">
        <f t="shared" si="162"/>
        <v>0</v>
      </c>
      <c r="AG180" s="2">
        <f t="shared" si="138"/>
        <v>0</v>
      </c>
      <c r="AH180" s="2">
        <f t="shared" si="163"/>
        <v>0</v>
      </c>
      <c r="AI180" s="2">
        <f t="shared" si="164"/>
        <v>0</v>
      </c>
      <c r="AJ180" s="2">
        <f t="shared" si="139"/>
        <v>0</v>
      </c>
      <c r="AK180" s="2">
        <v>4207.0700000000006</v>
      </c>
      <c r="AL180" s="2">
        <v>4207.0700000000006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3</v>
      </c>
      <c r="BI180" s="2">
        <v>3</v>
      </c>
      <c r="BJ180" s="2" t="s">
        <v>247</v>
      </c>
      <c r="BK180" s="2"/>
      <c r="BL180" s="2"/>
      <c r="BM180" s="2">
        <v>400007</v>
      </c>
      <c r="BN180" s="2">
        <v>0</v>
      </c>
      <c r="BO180" s="2" t="s">
        <v>3</v>
      </c>
      <c r="BP180" s="2">
        <v>0</v>
      </c>
      <c r="BQ180" s="2">
        <v>214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0</v>
      </c>
      <c r="CA180" s="2">
        <v>0</v>
      </c>
      <c r="CB180" s="2" t="s">
        <v>3</v>
      </c>
      <c r="CC180" s="2"/>
      <c r="CD180" s="2"/>
      <c r="CE180" s="2">
        <v>1566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3</v>
      </c>
      <c r="CO180" s="2">
        <v>0</v>
      </c>
      <c r="CP180" s="2">
        <f t="shared" si="140"/>
        <v>4207.07</v>
      </c>
      <c r="CQ180" s="2">
        <f t="shared" si="141"/>
        <v>4207.07</v>
      </c>
      <c r="CR180" s="2">
        <f t="shared" si="165"/>
        <v>0</v>
      </c>
      <c r="CS180" s="2">
        <f t="shared" si="166"/>
        <v>0</v>
      </c>
      <c r="CT180" s="2">
        <f t="shared" si="142"/>
        <v>0</v>
      </c>
      <c r="CU180" s="2">
        <f t="shared" si="143"/>
        <v>0</v>
      </c>
      <c r="CV180" s="2">
        <f t="shared" si="144"/>
        <v>0</v>
      </c>
      <c r="CW180" s="2">
        <f t="shared" si="145"/>
        <v>0</v>
      </c>
      <c r="CX180" s="2">
        <f t="shared" si="146"/>
        <v>0</v>
      </c>
      <c r="CY180" s="2">
        <f t="shared" si="167"/>
        <v>0</v>
      </c>
      <c r="CZ180" s="2">
        <f t="shared" si="168"/>
        <v>0</v>
      </c>
      <c r="DA180" s="2"/>
      <c r="DB180" s="2"/>
      <c r="DC180" s="2" t="s">
        <v>3</v>
      </c>
      <c r="DD180" s="2" t="s">
        <v>3</v>
      </c>
      <c r="DE180" s="2" t="s">
        <v>3</v>
      </c>
      <c r="DF180" s="2" t="s">
        <v>3</v>
      </c>
      <c r="DG180" s="2" t="s">
        <v>3</v>
      </c>
      <c r="DH180" s="2" t="s">
        <v>3</v>
      </c>
      <c r="DI180" s="2" t="s">
        <v>3</v>
      </c>
      <c r="DJ180" s="2" t="s">
        <v>3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1013</v>
      </c>
      <c r="DV180" s="2" t="s">
        <v>41</v>
      </c>
      <c r="DW180" s="2" t="s">
        <v>41</v>
      </c>
      <c r="DX180" s="2">
        <v>1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56938434</v>
      </c>
      <c r="EF180" s="2">
        <v>214</v>
      </c>
      <c r="EG180" s="2" t="s">
        <v>42</v>
      </c>
      <c r="EH180" s="2">
        <v>0</v>
      </c>
      <c r="EI180" s="2" t="s">
        <v>3</v>
      </c>
      <c r="EJ180" s="2">
        <v>3</v>
      </c>
      <c r="EK180" s="2">
        <v>400007</v>
      </c>
      <c r="EL180" s="2" t="s">
        <v>42</v>
      </c>
      <c r="EM180" s="2" t="s">
        <v>43</v>
      </c>
      <c r="EN180" s="2"/>
      <c r="EO180" s="2" t="s">
        <v>3</v>
      </c>
      <c r="EP180" s="2"/>
      <c r="EQ180" s="2">
        <v>131088</v>
      </c>
      <c r="ER180" s="2">
        <v>0</v>
      </c>
      <c r="ES180" s="2">
        <v>4207.0700000000006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f t="shared" si="169"/>
        <v>4207.07</v>
      </c>
      <c r="FS180" s="2">
        <v>0</v>
      </c>
      <c r="FT180" s="2"/>
      <c r="FU180" s="2"/>
      <c r="FV180" s="2"/>
      <c r="FW180" s="2"/>
      <c r="FX180" s="2">
        <v>0</v>
      </c>
      <c r="FY180" s="2">
        <v>0</v>
      </c>
      <c r="FZ180" s="2"/>
      <c r="GA180" s="2" t="s">
        <v>226</v>
      </c>
      <c r="GB180" s="2"/>
      <c r="GC180" s="2"/>
      <c r="GD180" s="2">
        <v>1</v>
      </c>
      <c r="GE180" s="2"/>
      <c r="GF180" s="2">
        <v>-1170071192</v>
      </c>
      <c r="GG180" s="2">
        <v>2</v>
      </c>
      <c r="GH180" s="2">
        <v>4</v>
      </c>
      <c r="GI180" s="2">
        <v>-2</v>
      </c>
      <c r="GJ180" s="2">
        <v>0</v>
      </c>
      <c r="GK180" s="2">
        <v>0</v>
      </c>
      <c r="GL180" s="2">
        <f t="shared" si="147"/>
        <v>0</v>
      </c>
      <c r="GM180" s="2">
        <f t="shared" si="148"/>
        <v>4207.07</v>
      </c>
      <c r="GN180" s="2">
        <f t="shared" si="149"/>
        <v>0</v>
      </c>
      <c r="GO180" s="2">
        <f t="shared" si="150"/>
        <v>0</v>
      </c>
      <c r="GP180" s="2">
        <f t="shared" si="151"/>
        <v>0</v>
      </c>
      <c r="GQ180" s="2"/>
      <c r="GR180" s="2">
        <v>1</v>
      </c>
      <c r="GS180" s="2">
        <v>2</v>
      </c>
      <c r="GT180" s="2">
        <v>0</v>
      </c>
      <c r="GU180" s="2" t="s">
        <v>3</v>
      </c>
      <c r="GV180" s="2">
        <f t="shared" si="152"/>
        <v>0</v>
      </c>
      <c r="GW180" s="2">
        <v>1</v>
      </c>
      <c r="GX180" s="2">
        <f t="shared" si="153"/>
        <v>0</v>
      </c>
      <c r="GY180" s="2"/>
      <c r="GZ180" s="2"/>
      <c r="HA180" s="2">
        <v>0</v>
      </c>
      <c r="HB180" s="2">
        <v>0</v>
      </c>
      <c r="HC180" s="2">
        <f t="shared" si="154"/>
        <v>0</v>
      </c>
      <c r="HD180" s="2"/>
      <c r="HE180" s="2" t="s">
        <v>45</v>
      </c>
      <c r="HF180" s="2" t="s">
        <v>46</v>
      </c>
      <c r="HG180" s="2"/>
      <c r="HH180" s="2"/>
      <c r="HI180" s="2"/>
      <c r="HJ180" s="2"/>
      <c r="HK180" s="2"/>
      <c r="HL180" s="2"/>
      <c r="HM180" s="2" t="s">
        <v>3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">
      <c r="A181" s="3">
        <v>17</v>
      </c>
      <c r="B181" s="3">
        <v>1</v>
      </c>
      <c r="E181" s="3" t="s">
        <v>246</v>
      </c>
      <c r="F181" s="3" t="s">
        <v>247</v>
      </c>
      <c r="G181" s="3" t="s">
        <v>248</v>
      </c>
      <c r="H181" s="3" t="s">
        <v>41</v>
      </c>
      <c r="I181" s="3">
        <v>1</v>
      </c>
      <c r="J181" s="3">
        <v>0</v>
      </c>
      <c r="K181" s="3">
        <v>1</v>
      </c>
      <c r="O181" s="3">
        <f t="shared" si="130"/>
        <v>31847.52</v>
      </c>
      <c r="P181" s="3">
        <f t="shared" si="131"/>
        <v>31847.52</v>
      </c>
      <c r="Q181" s="3">
        <f t="shared" si="155"/>
        <v>0</v>
      </c>
      <c r="R181" s="3">
        <f t="shared" si="156"/>
        <v>0</v>
      </c>
      <c r="S181" s="3">
        <f t="shared" si="132"/>
        <v>0</v>
      </c>
      <c r="T181" s="3">
        <f t="shared" si="133"/>
        <v>0</v>
      </c>
      <c r="U181" s="3">
        <f t="shared" si="134"/>
        <v>0</v>
      </c>
      <c r="V181" s="3">
        <f t="shared" si="135"/>
        <v>0</v>
      </c>
      <c r="W181" s="3">
        <f t="shared" si="136"/>
        <v>0</v>
      </c>
      <c r="X181" s="3">
        <f t="shared" si="157"/>
        <v>0</v>
      </c>
      <c r="Y181" s="3">
        <f t="shared" si="158"/>
        <v>0</v>
      </c>
      <c r="AA181" s="3">
        <v>56661436</v>
      </c>
      <c r="AB181" s="3">
        <f t="shared" si="137"/>
        <v>4207.07</v>
      </c>
      <c r="AC181" s="3">
        <f t="shared" si="159"/>
        <v>4207.07</v>
      </c>
      <c r="AD181" s="3">
        <f t="shared" si="160"/>
        <v>0</v>
      </c>
      <c r="AE181" s="3">
        <f t="shared" si="161"/>
        <v>0</v>
      </c>
      <c r="AF181" s="3">
        <f t="shared" si="162"/>
        <v>0</v>
      </c>
      <c r="AG181" s="3">
        <f t="shared" si="138"/>
        <v>0</v>
      </c>
      <c r="AH181" s="3">
        <f t="shared" si="163"/>
        <v>0</v>
      </c>
      <c r="AI181" s="3">
        <f t="shared" si="164"/>
        <v>0</v>
      </c>
      <c r="AJ181" s="3">
        <f t="shared" si="139"/>
        <v>0</v>
      </c>
      <c r="AK181" s="3">
        <v>4207.0700000000006</v>
      </c>
      <c r="AL181" s="3">
        <v>4207.0700000000006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1</v>
      </c>
      <c r="AW181" s="3">
        <v>1</v>
      </c>
      <c r="AZ181" s="3">
        <v>1</v>
      </c>
      <c r="BA181" s="3">
        <v>1</v>
      </c>
      <c r="BB181" s="3">
        <v>1</v>
      </c>
      <c r="BC181" s="3">
        <v>7.57</v>
      </c>
      <c r="BD181" s="3" t="s">
        <v>3</v>
      </c>
      <c r="BE181" s="3" t="s">
        <v>3</v>
      </c>
      <c r="BF181" s="3" t="s">
        <v>3</v>
      </c>
      <c r="BG181" s="3" t="s">
        <v>3</v>
      </c>
      <c r="BH181" s="3">
        <v>3</v>
      </c>
      <c r="BI181" s="3">
        <v>3</v>
      </c>
      <c r="BJ181" s="3" t="s">
        <v>247</v>
      </c>
      <c r="BM181" s="3">
        <v>400007</v>
      </c>
      <c r="BN181" s="3">
        <v>0</v>
      </c>
      <c r="BO181" s="3" t="s">
        <v>3</v>
      </c>
      <c r="BP181" s="3">
        <v>0</v>
      </c>
      <c r="BQ181" s="3">
        <v>214</v>
      </c>
      <c r="BR181" s="3">
        <v>0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 t="s">
        <v>3</v>
      </c>
      <c r="BZ181" s="3">
        <v>0</v>
      </c>
      <c r="CA181" s="3">
        <v>0</v>
      </c>
      <c r="CB181" s="3" t="s">
        <v>3</v>
      </c>
      <c r="CE181" s="3">
        <v>1566</v>
      </c>
      <c r="CF181" s="3">
        <v>0</v>
      </c>
      <c r="CG181" s="3">
        <v>0</v>
      </c>
      <c r="CM181" s="3">
        <v>0</v>
      </c>
      <c r="CN181" s="3" t="s">
        <v>3</v>
      </c>
      <c r="CO181" s="3">
        <v>0</v>
      </c>
      <c r="CP181" s="3">
        <f t="shared" si="140"/>
        <v>31847.52</v>
      </c>
      <c r="CQ181" s="3">
        <f t="shared" si="141"/>
        <v>31847.52</v>
      </c>
      <c r="CR181" s="3">
        <f t="shared" si="165"/>
        <v>0</v>
      </c>
      <c r="CS181" s="3">
        <f t="shared" si="166"/>
        <v>0</v>
      </c>
      <c r="CT181" s="3">
        <f t="shared" si="142"/>
        <v>0</v>
      </c>
      <c r="CU181" s="3">
        <f t="shared" si="143"/>
        <v>0</v>
      </c>
      <c r="CV181" s="3">
        <f t="shared" si="144"/>
        <v>0</v>
      </c>
      <c r="CW181" s="3">
        <f t="shared" si="145"/>
        <v>0</v>
      </c>
      <c r="CX181" s="3">
        <f t="shared" si="146"/>
        <v>0</v>
      </c>
      <c r="CY181" s="3">
        <f t="shared" si="167"/>
        <v>0</v>
      </c>
      <c r="CZ181" s="3">
        <f t="shared" si="168"/>
        <v>0</v>
      </c>
      <c r="DC181" s="3" t="s">
        <v>3</v>
      </c>
      <c r="DD181" s="3" t="s">
        <v>3</v>
      </c>
      <c r="DE181" s="3" t="s">
        <v>3</v>
      </c>
      <c r="DF181" s="3" t="s">
        <v>3</v>
      </c>
      <c r="DG181" s="3" t="s">
        <v>3</v>
      </c>
      <c r="DH181" s="3" t="s">
        <v>3</v>
      </c>
      <c r="DI181" s="3" t="s">
        <v>3</v>
      </c>
      <c r="DJ181" s="3" t="s">
        <v>3</v>
      </c>
      <c r="DK181" s="3" t="s">
        <v>3</v>
      </c>
      <c r="DL181" s="3" t="s">
        <v>3</v>
      </c>
      <c r="DM181" s="3" t="s">
        <v>3</v>
      </c>
      <c r="DN181" s="3">
        <v>0</v>
      </c>
      <c r="DO181" s="3">
        <v>0</v>
      </c>
      <c r="DP181" s="3">
        <v>1</v>
      </c>
      <c r="DQ181" s="3">
        <v>1</v>
      </c>
      <c r="DU181" s="3">
        <v>1013</v>
      </c>
      <c r="DV181" s="3" t="s">
        <v>41</v>
      </c>
      <c r="DW181" s="3" t="s">
        <v>41</v>
      </c>
      <c r="DX181" s="3">
        <v>1</v>
      </c>
      <c r="DZ181" s="3" t="s">
        <v>3</v>
      </c>
      <c r="EA181" s="3" t="s">
        <v>3</v>
      </c>
      <c r="EB181" s="3" t="s">
        <v>3</v>
      </c>
      <c r="EC181" s="3" t="s">
        <v>3</v>
      </c>
      <c r="EE181" s="3">
        <v>56938434</v>
      </c>
      <c r="EF181" s="3">
        <v>214</v>
      </c>
      <c r="EG181" s="3" t="s">
        <v>42</v>
      </c>
      <c r="EH181" s="3">
        <v>0</v>
      </c>
      <c r="EI181" s="3" t="s">
        <v>3</v>
      </c>
      <c r="EJ181" s="3">
        <v>3</v>
      </c>
      <c r="EK181" s="3">
        <v>400007</v>
      </c>
      <c r="EL181" s="3" t="s">
        <v>42</v>
      </c>
      <c r="EM181" s="3" t="s">
        <v>43</v>
      </c>
      <c r="EO181" s="3" t="s">
        <v>3</v>
      </c>
      <c r="EQ181" s="3">
        <v>131088</v>
      </c>
      <c r="ER181" s="3">
        <v>0</v>
      </c>
      <c r="ES181" s="3">
        <v>4207.0700000000006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5</v>
      </c>
      <c r="FC181" s="3">
        <v>1</v>
      </c>
      <c r="FD181" s="3">
        <v>18</v>
      </c>
      <c r="FF181" s="3">
        <v>37275</v>
      </c>
      <c r="FQ181" s="3">
        <v>0</v>
      </c>
      <c r="FR181" s="3">
        <f t="shared" si="169"/>
        <v>31847.52</v>
      </c>
      <c r="FS181" s="3">
        <v>0</v>
      </c>
      <c r="FX181" s="3">
        <v>0</v>
      </c>
      <c r="FY181" s="3">
        <v>0</v>
      </c>
      <c r="GA181" s="3" t="s">
        <v>226</v>
      </c>
      <c r="GD181" s="3">
        <v>1</v>
      </c>
      <c r="GF181" s="3">
        <v>-1170071192</v>
      </c>
      <c r="GG181" s="3">
        <v>2</v>
      </c>
      <c r="GH181" s="3">
        <v>3</v>
      </c>
      <c r="GI181" s="3">
        <v>3</v>
      </c>
      <c r="GJ181" s="3">
        <v>0</v>
      </c>
      <c r="GK181" s="3">
        <v>0</v>
      </c>
      <c r="GL181" s="3">
        <f t="shared" si="147"/>
        <v>0</v>
      </c>
      <c r="GM181" s="3">
        <f t="shared" si="148"/>
        <v>31847.52</v>
      </c>
      <c r="GN181" s="3">
        <f t="shared" si="149"/>
        <v>0</v>
      </c>
      <c r="GO181" s="3">
        <f t="shared" si="150"/>
        <v>0</v>
      </c>
      <c r="GP181" s="3">
        <f t="shared" si="151"/>
        <v>0</v>
      </c>
      <c r="GR181" s="3">
        <v>1</v>
      </c>
      <c r="GS181" s="3">
        <v>1</v>
      </c>
      <c r="GT181" s="3">
        <v>0</v>
      </c>
      <c r="GU181" s="3" t="s">
        <v>3</v>
      </c>
      <c r="GV181" s="3">
        <f t="shared" si="152"/>
        <v>0</v>
      </c>
      <c r="GW181" s="3">
        <v>1</v>
      </c>
      <c r="GX181" s="3">
        <f t="shared" si="153"/>
        <v>0</v>
      </c>
      <c r="HA181" s="3">
        <v>0</v>
      </c>
      <c r="HB181" s="3">
        <v>0</v>
      </c>
      <c r="HC181" s="3">
        <f t="shared" si="154"/>
        <v>0</v>
      </c>
      <c r="HE181" s="3" t="s">
        <v>45</v>
      </c>
      <c r="HF181" s="3" t="s">
        <v>46</v>
      </c>
      <c r="HM181" s="3" t="s">
        <v>3</v>
      </c>
      <c r="HN181" s="3" t="s">
        <v>3</v>
      </c>
      <c r="HO181" s="3" t="s">
        <v>3</v>
      </c>
      <c r="HP181" s="3" t="s">
        <v>3</v>
      </c>
      <c r="HQ181" s="3" t="s">
        <v>3</v>
      </c>
      <c r="HS181" s="3">
        <v>0</v>
      </c>
      <c r="IK181" s="3">
        <v>0</v>
      </c>
    </row>
    <row r="182" spans="1:255" x14ac:dyDescent="0.2">
      <c r="A182" s="2">
        <v>17</v>
      </c>
      <c r="B182" s="2">
        <v>1</v>
      </c>
      <c r="C182" s="2"/>
      <c r="D182" s="2"/>
      <c r="E182" s="2" t="s">
        <v>249</v>
      </c>
      <c r="F182" s="2" t="s">
        <v>250</v>
      </c>
      <c r="G182" s="2" t="s">
        <v>251</v>
      </c>
      <c r="H182" s="2" t="s">
        <v>41</v>
      </c>
      <c r="I182" s="2">
        <v>1</v>
      </c>
      <c r="J182" s="2">
        <v>0</v>
      </c>
      <c r="K182" s="2">
        <v>1</v>
      </c>
      <c r="L182" s="2"/>
      <c r="M182" s="2"/>
      <c r="N182" s="2"/>
      <c r="O182" s="2">
        <f t="shared" si="130"/>
        <v>4207.07</v>
      </c>
      <c r="P182" s="2">
        <f t="shared" si="131"/>
        <v>4207.07</v>
      </c>
      <c r="Q182" s="2">
        <f t="shared" si="155"/>
        <v>0</v>
      </c>
      <c r="R182" s="2">
        <f t="shared" si="156"/>
        <v>0</v>
      </c>
      <c r="S182" s="2">
        <f t="shared" si="132"/>
        <v>0</v>
      </c>
      <c r="T182" s="2">
        <f t="shared" si="133"/>
        <v>0</v>
      </c>
      <c r="U182" s="2">
        <f t="shared" si="134"/>
        <v>0</v>
      </c>
      <c r="V182" s="2">
        <f t="shared" si="135"/>
        <v>0</v>
      </c>
      <c r="W182" s="2">
        <f t="shared" si="136"/>
        <v>0</v>
      </c>
      <c r="X182" s="2">
        <f t="shared" si="157"/>
        <v>0</v>
      </c>
      <c r="Y182" s="2">
        <f t="shared" si="158"/>
        <v>0</v>
      </c>
      <c r="Z182" s="2"/>
      <c r="AA182" s="2">
        <v>56661434</v>
      </c>
      <c r="AB182" s="2">
        <f t="shared" si="137"/>
        <v>4207.07</v>
      </c>
      <c r="AC182" s="2">
        <f t="shared" si="159"/>
        <v>4207.07</v>
      </c>
      <c r="AD182" s="2">
        <f t="shared" si="160"/>
        <v>0</v>
      </c>
      <c r="AE182" s="2">
        <f t="shared" si="161"/>
        <v>0</v>
      </c>
      <c r="AF182" s="2">
        <f t="shared" si="162"/>
        <v>0</v>
      </c>
      <c r="AG182" s="2">
        <f t="shared" si="138"/>
        <v>0</v>
      </c>
      <c r="AH182" s="2">
        <f t="shared" si="163"/>
        <v>0</v>
      </c>
      <c r="AI182" s="2">
        <f t="shared" si="164"/>
        <v>0</v>
      </c>
      <c r="AJ182" s="2">
        <f t="shared" si="139"/>
        <v>0</v>
      </c>
      <c r="AK182" s="2">
        <v>4207.0700000000006</v>
      </c>
      <c r="AL182" s="2">
        <v>4207.0700000000006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1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3</v>
      </c>
      <c r="BI182" s="2">
        <v>3</v>
      </c>
      <c r="BJ182" s="2" t="s">
        <v>250</v>
      </c>
      <c r="BK182" s="2"/>
      <c r="BL182" s="2"/>
      <c r="BM182" s="2">
        <v>400007</v>
      </c>
      <c r="BN182" s="2">
        <v>0</v>
      </c>
      <c r="BO182" s="2" t="s">
        <v>3</v>
      </c>
      <c r="BP182" s="2">
        <v>0</v>
      </c>
      <c r="BQ182" s="2">
        <v>214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0</v>
      </c>
      <c r="CA182" s="2">
        <v>0</v>
      </c>
      <c r="CB182" s="2" t="s">
        <v>3</v>
      </c>
      <c r="CC182" s="2"/>
      <c r="CD182" s="2"/>
      <c r="CE182" s="2">
        <v>1566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3</v>
      </c>
      <c r="CO182" s="2">
        <v>0</v>
      </c>
      <c r="CP182" s="2">
        <f t="shared" si="140"/>
        <v>4207.07</v>
      </c>
      <c r="CQ182" s="2">
        <f t="shared" si="141"/>
        <v>4207.07</v>
      </c>
      <c r="CR182" s="2">
        <f t="shared" si="165"/>
        <v>0</v>
      </c>
      <c r="CS182" s="2">
        <f t="shared" si="166"/>
        <v>0</v>
      </c>
      <c r="CT182" s="2">
        <f t="shared" si="142"/>
        <v>0</v>
      </c>
      <c r="CU182" s="2">
        <f t="shared" si="143"/>
        <v>0</v>
      </c>
      <c r="CV182" s="2">
        <f t="shared" si="144"/>
        <v>0</v>
      </c>
      <c r="CW182" s="2">
        <f t="shared" si="145"/>
        <v>0</v>
      </c>
      <c r="CX182" s="2">
        <f t="shared" si="146"/>
        <v>0</v>
      </c>
      <c r="CY182" s="2">
        <f t="shared" si="167"/>
        <v>0</v>
      </c>
      <c r="CZ182" s="2">
        <f t="shared" si="168"/>
        <v>0</v>
      </c>
      <c r="DA182" s="2"/>
      <c r="DB182" s="2"/>
      <c r="DC182" s="2" t="s">
        <v>3</v>
      </c>
      <c r="DD182" s="2" t="s">
        <v>3</v>
      </c>
      <c r="DE182" s="2" t="s">
        <v>3</v>
      </c>
      <c r="DF182" s="2" t="s">
        <v>3</v>
      </c>
      <c r="DG182" s="2" t="s">
        <v>3</v>
      </c>
      <c r="DH182" s="2" t="s">
        <v>3</v>
      </c>
      <c r="DI182" s="2" t="s">
        <v>3</v>
      </c>
      <c r="DJ182" s="2" t="s">
        <v>3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1013</v>
      </c>
      <c r="DV182" s="2" t="s">
        <v>41</v>
      </c>
      <c r="DW182" s="2" t="s">
        <v>41</v>
      </c>
      <c r="DX182" s="2">
        <v>1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56938434</v>
      </c>
      <c r="EF182" s="2">
        <v>214</v>
      </c>
      <c r="EG182" s="2" t="s">
        <v>42</v>
      </c>
      <c r="EH182" s="2">
        <v>0</v>
      </c>
      <c r="EI182" s="2" t="s">
        <v>3</v>
      </c>
      <c r="EJ182" s="2">
        <v>3</v>
      </c>
      <c r="EK182" s="2">
        <v>400007</v>
      </c>
      <c r="EL182" s="2" t="s">
        <v>42</v>
      </c>
      <c r="EM182" s="2" t="s">
        <v>43</v>
      </c>
      <c r="EN182" s="2"/>
      <c r="EO182" s="2" t="s">
        <v>3</v>
      </c>
      <c r="EP182" s="2"/>
      <c r="EQ182" s="2">
        <v>131088</v>
      </c>
      <c r="ER182" s="2">
        <v>0</v>
      </c>
      <c r="ES182" s="2">
        <v>4207.0700000000006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f t="shared" si="169"/>
        <v>4207.07</v>
      </c>
      <c r="FS182" s="2">
        <v>0</v>
      </c>
      <c r="FT182" s="2"/>
      <c r="FU182" s="2"/>
      <c r="FV182" s="2"/>
      <c r="FW182" s="2"/>
      <c r="FX182" s="2">
        <v>0</v>
      </c>
      <c r="FY182" s="2">
        <v>0</v>
      </c>
      <c r="FZ182" s="2"/>
      <c r="GA182" s="2" t="s">
        <v>226</v>
      </c>
      <c r="GB182" s="2"/>
      <c r="GC182" s="2"/>
      <c r="GD182" s="2">
        <v>1</v>
      </c>
      <c r="GE182" s="2"/>
      <c r="GF182" s="2">
        <v>-953889339</v>
      </c>
      <c r="GG182" s="2">
        <v>2</v>
      </c>
      <c r="GH182" s="2">
        <v>4</v>
      </c>
      <c r="GI182" s="2">
        <v>-2</v>
      </c>
      <c r="GJ182" s="2">
        <v>0</v>
      </c>
      <c r="GK182" s="2">
        <v>0</v>
      </c>
      <c r="GL182" s="2">
        <f t="shared" si="147"/>
        <v>0</v>
      </c>
      <c r="GM182" s="2">
        <f t="shared" si="148"/>
        <v>4207.07</v>
      </c>
      <c r="GN182" s="2">
        <f t="shared" si="149"/>
        <v>0</v>
      </c>
      <c r="GO182" s="2">
        <f t="shared" si="150"/>
        <v>0</v>
      </c>
      <c r="GP182" s="2">
        <f t="shared" si="151"/>
        <v>0</v>
      </c>
      <c r="GQ182" s="2"/>
      <c r="GR182" s="2">
        <v>1</v>
      </c>
      <c r="GS182" s="2">
        <v>2</v>
      </c>
      <c r="GT182" s="2">
        <v>0</v>
      </c>
      <c r="GU182" s="2" t="s">
        <v>3</v>
      </c>
      <c r="GV182" s="2">
        <f t="shared" si="152"/>
        <v>0</v>
      </c>
      <c r="GW182" s="2">
        <v>1</v>
      </c>
      <c r="GX182" s="2">
        <f t="shared" si="153"/>
        <v>0</v>
      </c>
      <c r="GY182" s="2"/>
      <c r="GZ182" s="2"/>
      <c r="HA182" s="2">
        <v>0</v>
      </c>
      <c r="HB182" s="2">
        <v>0</v>
      </c>
      <c r="HC182" s="2">
        <f t="shared" si="154"/>
        <v>0</v>
      </c>
      <c r="HD182" s="2"/>
      <c r="HE182" s="2" t="s">
        <v>45</v>
      </c>
      <c r="HF182" s="2" t="s">
        <v>46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">
      <c r="A183" s="3">
        <v>17</v>
      </c>
      <c r="B183" s="3">
        <v>1</v>
      </c>
      <c r="E183" s="3" t="s">
        <v>249</v>
      </c>
      <c r="F183" s="3" t="s">
        <v>250</v>
      </c>
      <c r="G183" s="3" t="s">
        <v>251</v>
      </c>
      <c r="H183" s="3" t="s">
        <v>41</v>
      </c>
      <c r="I183" s="3">
        <v>1</v>
      </c>
      <c r="J183" s="3">
        <v>0</v>
      </c>
      <c r="K183" s="3">
        <v>1</v>
      </c>
      <c r="O183" s="3">
        <f t="shared" si="130"/>
        <v>31847.52</v>
      </c>
      <c r="P183" s="3">
        <f t="shared" si="131"/>
        <v>31847.52</v>
      </c>
      <c r="Q183" s="3">
        <f t="shared" si="155"/>
        <v>0</v>
      </c>
      <c r="R183" s="3">
        <f t="shared" si="156"/>
        <v>0</v>
      </c>
      <c r="S183" s="3">
        <f t="shared" si="132"/>
        <v>0</v>
      </c>
      <c r="T183" s="3">
        <f t="shared" si="133"/>
        <v>0</v>
      </c>
      <c r="U183" s="3">
        <f t="shared" si="134"/>
        <v>0</v>
      </c>
      <c r="V183" s="3">
        <f t="shared" si="135"/>
        <v>0</v>
      </c>
      <c r="W183" s="3">
        <f t="shared" si="136"/>
        <v>0</v>
      </c>
      <c r="X183" s="3">
        <f t="shared" si="157"/>
        <v>0</v>
      </c>
      <c r="Y183" s="3">
        <f t="shared" si="158"/>
        <v>0</v>
      </c>
      <c r="AA183" s="3">
        <v>56661436</v>
      </c>
      <c r="AB183" s="3">
        <f t="shared" si="137"/>
        <v>4207.07</v>
      </c>
      <c r="AC183" s="3">
        <f t="shared" si="159"/>
        <v>4207.07</v>
      </c>
      <c r="AD183" s="3">
        <f t="shared" si="160"/>
        <v>0</v>
      </c>
      <c r="AE183" s="3">
        <f t="shared" si="161"/>
        <v>0</v>
      </c>
      <c r="AF183" s="3">
        <f t="shared" si="162"/>
        <v>0</v>
      </c>
      <c r="AG183" s="3">
        <f t="shared" si="138"/>
        <v>0</v>
      </c>
      <c r="AH183" s="3">
        <f t="shared" si="163"/>
        <v>0</v>
      </c>
      <c r="AI183" s="3">
        <f t="shared" si="164"/>
        <v>0</v>
      </c>
      <c r="AJ183" s="3">
        <f t="shared" si="139"/>
        <v>0</v>
      </c>
      <c r="AK183" s="3">
        <v>4207.0700000000006</v>
      </c>
      <c r="AL183" s="3">
        <v>4207.0700000000006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1</v>
      </c>
      <c r="AW183" s="3">
        <v>1</v>
      </c>
      <c r="AZ183" s="3">
        <v>1</v>
      </c>
      <c r="BA183" s="3">
        <v>1</v>
      </c>
      <c r="BB183" s="3">
        <v>1</v>
      </c>
      <c r="BC183" s="3">
        <v>7.57</v>
      </c>
      <c r="BD183" s="3" t="s">
        <v>3</v>
      </c>
      <c r="BE183" s="3" t="s">
        <v>3</v>
      </c>
      <c r="BF183" s="3" t="s">
        <v>3</v>
      </c>
      <c r="BG183" s="3" t="s">
        <v>3</v>
      </c>
      <c r="BH183" s="3">
        <v>3</v>
      </c>
      <c r="BI183" s="3">
        <v>3</v>
      </c>
      <c r="BJ183" s="3" t="s">
        <v>250</v>
      </c>
      <c r="BM183" s="3">
        <v>400007</v>
      </c>
      <c r="BN183" s="3">
        <v>0</v>
      </c>
      <c r="BO183" s="3" t="s">
        <v>3</v>
      </c>
      <c r="BP183" s="3">
        <v>0</v>
      </c>
      <c r="BQ183" s="3">
        <v>214</v>
      </c>
      <c r="BR183" s="3">
        <v>0</v>
      </c>
      <c r="BS183" s="3">
        <v>1</v>
      </c>
      <c r="BT183" s="3">
        <v>1</v>
      </c>
      <c r="BU183" s="3">
        <v>1</v>
      </c>
      <c r="BV183" s="3">
        <v>1</v>
      </c>
      <c r="BW183" s="3">
        <v>1</v>
      </c>
      <c r="BX183" s="3">
        <v>1</v>
      </c>
      <c r="BY183" s="3" t="s">
        <v>3</v>
      </c>
      <c r="BZ183" s="3">
        <v>0</v>
      </c>
      <c r="CA183" s="3">
        <v>0</v>
      </c>
      <c r="CB183" s="3" t="s">
        <v>3</v>
      </c>
      <c r="CE183" s="3">
        <v>1566</v>
      </c>
      <c r="CF183" s="3">
        <v>0</v>
      </c>
      <c r="CG183" s="3">
        <v>0</v>
      </c>
      <c r="CM183" s="3">
        <v>0</v>
      </c>
      <c r="CN183" s="3" t="s">
        <v>3</v>
      </c>
      <c r="CO183" s="3">
        <v>0</v>
      </c>
      <c r="CP183" s="3">
        <f t="shared" si="140"/>
        <v>31847.52</v>
      </c>
      <c r="CQ183" s="3">
        <f t="shared" si="141"/>
        <v>31847.52</v>
      </c>
      <c r="CR183" s="3">
        <f t="shared" si="165"/>
        <v>0</v>
      </c>
      <c r="CS183" s="3">
        <f t="shared" si="166"/>
        <v>0</v>
      </c>
      <c r="CT183" s="3">
        <f t="shared" si="142"/>
        <v>0</v>
      </c>
      <c r="CU183" s="3">
        <f t="shared" si="143"/>
        <v>0</v>
      </c>
      <c r="CV183" s="3">
        <f t="shared" si="144"/>
        <v>0</v>
      </c>
      <c r="CW183" s="3">
        <f t="shared" si="145"/>
        <v>0</v>
      </c>
      <c r="CX183" s="3">
        <f t="shared" si="146"/>
        <v>0</v>
      </c>
      <c r="CY183" s="3">
        <f t="shared" si="167"/>
        <v>0</v>
      </c>
      <c r="CZ183" s="3">
        <f t="shared" si="168"/>
        <v>0</v>
      </c>
      <c r="DC183" s="3" t="s">
        <v>3</v>
      </c>
      <c r="DD183" s="3" t="s">
        <v>3</v>
      </c>
      <c r="DE183" s="3" t="s">
        <v>3</v>
      </c>
      <c r="DF183" s="3" t="s">
        <v>3</v>
      </c>
      <c r="DG183" s="3" t="s">
        <v>3</v>
      </c>
      <c r="DH183" s="3" t="s">
        <v>3</v>
      </c>
      <c r="DI183" s="3" t="s">
        <v>3</v>
      </c>
      <c r="DJ183" s="3" t="s">
        <v>3</v>
      </c>
      <c r="DK183" s="3" t="s">
        <v>3</v>
      </c>
      <c r="DL183" s="3" t="s">
        <v>3</v>
      </c>
      <c r="DM183" s="3" t="s">
        <v>3</v>
      </c>
      <c r="DN183" s="3">
        <v>0</v>
      </c>
      <c r="DO183" s="3">
        <v>0</v>
      </c>
      <c r="DP183" s="3">
        <v>1</v>
      </c>
      <c r="DQ183" s="3">
        <v>1</v>
      </c>
      <c r="DU183" s="3">
        <v>1013</v>
      </c>
      <c r="DV183" s="3" t="s">
        <v>41</v>
      </c>
      <c r="DW183" s="3" t="s">
        <v>41</v>
      </c>
      <c r="DX183" s="3">
        <v>1</v>
      </c>
      <c r="DZ183" s="3" t="s">
        <v>3</v>
      </c>
      <c r="EA183" s="3" t="s">
        <v>3</v>
      </c>
      <c r="EB183" s="3" t="s">
        <v>3</v>
      </c>
      <c r="EC183" s="3" t="s">
        <v>3</v>
      </c>
      <c r="EE183" s="3">
        <v>56938434</v>
      </c>
      <c r="EF183" s="3">
        <v>214</v>
      </c>
      <c r="EG183" s="3" t="s">
        <v>42</v>
      </c>
      <c r="EH183" s="3">
        <v>0</v>
      </c>
      <c r="EI183" s="3" t="s">
        <v>3</v>
      </c>
      <c r="EJ183" s="3">
        <v>3</v>
      </c>
      <c r="EK183" s="3">
        <v>400007</v>
      </c>
      <c r="EL183" s="3" t="s">
        <v>42</v>
      </c>
      <c r="EM183" s="3" t="s">
        <v>43</v>
      </c>
      <c r="EO183" s="3" t="s">
        <v>3</v>
      </c>
      <c r="EQ183" s="3">
        <v>131088</v>
      </c>
      <c r="ER183" s="3">
        <v>0</v>
      </c>
      <c r="ES183" s="3">
        <v>4207.0700000000006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5</v>
      </c>
      <c r="FC183" s="3">
        <v>1</v>
      </c>
      <c r="FD183" s="3">
        <v>18</v>
      </c>
      <c r="FF183" s="3">
        <v>37275</v>
      </c>
      <c r="FQ183" s="3">
        <v>0</v>
      </c>
      <c r="FR183" s="3">
        <f t="shared" si="169"/>
        <v>31847.52</v>
      </c>
      <c r="FS183" s="3">
        <v>0</v>
      </c>
      <c r="FX183" s="3">
        <v>0</v>
      </c>
      <c r="FY183" s="3">
        <v>0</v>
      </c>
      <c r="GA183" s="3" t="s">
        <v>226</v>
      </c>
      <c r="GD183" s="3">
        <v>1</v>
      </c>
      <c r="GF183" s="3">
        <v>-953889339</v>
      </c>
      <c r="GG183" s="3">
        <v>2</v>
      </c>
      <c r="GH183" s="3">
        <v>3</v>
      </c>
      <c r="GI183" s="3">
        <v>3</v>
      </c>
      <c r="GJ183" s="3">
        <v>0</v>
      </c>
      <c r="GK183" s="3">
        <v>0</v>
      </c>
      <c r="GL183" s="3">
        <f t="shared" si="147"/>
        <v>0</v>
      </c>
      <c r="GM183" s="3">
        <f t="shared" si="148"/>
        <v>31847.52</v>
      </c>
      <c r="GN183" s="3">
        <f t="shared" si="149"/>
        <v>0</v>
      </c>
      <c r="GO183" s="3">
        <f t="shared" si="150"/>
        <v>0</v>
      </c>
      <c r="GP183" s="3">
        <f t="shared" si="151"/>
        <v>0</v>
      </c>
      <c r="GR183" s="3">
        <v>1</v>
      </c>
      <c r="GS183" s="3">
        <v>1</v>
      </c>
      <c r="GT183" s="3">
        <v>0</v>
      </c>
      <c r="GU183" s="3" t="s">
        <v>3</v>
      </c>
      <c r="GV183" s="3">
        <f t="shared" si="152"/>
        <v>0</v>
      </c>
      <c r="GW183" s="3">
        <v>1</v>
      </c>
      <c r="GX183" s="3">
        <f t="shared" si="153"/>
        <v>0</v>
      </c>
      <c r="HA183" s="3">
        <v>0</v>
      </c>
      <c r="HB183" s="3">
        <v>0</v>
      </c>
      <c r="HC183" s="3">
        <f t="shared" si="154"/>
        <v>0</v>
      </c>
      <c r="HE183" s="3" t="s">
        <v>45</v>
      </c>
      <c r="HF183" s="3" t="s">
        <v>46</v>
      </c>
      <c r="HM183" s="3" t="s">
        <v>3</v>
      </c>
      <c r="HN183" s="3" t="s">
        <v>3</v>
      </c>
      <c r="HO183" s="3" t="s">
        <v>3</v>
      </c>
      <c r="HP183" s="3" t="s">
        <v>3</v>
      </c>
      <c r="HQ183" s="3" t="s">
        <v>3</v>
      </c>
      <c r="HS183" s="3">
        <v>0</v>
      </c>
      <c r="IK183" s="3">
        <v>0</v>
      </c>
    </row>
    <row r="184" spans="1:255" x14ac:dyDescent="0.2">
      <c r="A184" s="2">
        <v>17</v>
      </c>
      <c r="B184" s="2">
        <v>1</v>
      </c>
      <c r="C184" s="2"/>
      <c r="D184" s="2"/>
      <c r="E184" s="2" t="s">
        <v>252</v>
      </c>
      <c r="F184" s="2" t="s">
        <v>253</v>
      </c>
      <c r="G184" s="2" t="s">
        <v>254</v>
      </c>
      <c r="H184" s="2" t="s">
        <v>41</v>
      </c>
      <c r="I184" s="2">
        <v>1</v>
      </c>
      <c r="J184" s="2">
        <v>0</v>
      </c>
      <c r="K184" s="2">
        <v>1</v>
      </c>
      <c r="L184" s="2"/>
      <c r="M184" s="2"/>
      <c r="N184" s="2"/>
      <c r="O184" s="2">
        <f t="shared" ref="O184:O217" si="170">ROUND(CP184,2)</f>
        <v>4207.07</v>
      </c>
      <c r="P184" s="2">
        <f t="shared" ref="P184:P217" si="171">ROUND((ROUND((AC184*AW184*I184),2)*BC184),2)</f>
        <v>4207.07</v>
      </c>
      <c r="Q184" s="2">
        <f t="shared" si="155"/>
        <v>0</v>
      </c>
      <c r="R184" s="2">
        <f t="shared" si="156"/>
        <v>0</v>
      </c>
      <c r="S184" s="2">
        <f t="shared" ref="S184:S217" si="172">ROUND((ROUND((AF184*AV184*I184),2)*BA184),2)</f>
        <v>0</v>
      </c>
      <c r="T184" s="2">
        <f t="shared" ref="T184:T217" si="173">ROUND(CU184*I184,2)</f>
        <v>0</v>
      </c>
      <c r="U184" s="2">
        <f t="shared" ref="U184:U217" si="174">CV184*I184</f>
        <v>0</v>
      </c>
      <c r="V184" s="2">
        <f t="shared" ref="V184:V217" si="175">CW184*I184</f>
        <v>0</v>
      </c>
      <c r="W184" s="2">
        <f t="shared" ref="W184:W217" si="176">ROUND(CX184*I184,2)</f>
        <v>0</v>
      </c>
      <c r="X184" s="2">
        <f t="shared" si="157"/>
        <v>0</v>
      </c>
      <c r="Y184" s="2">
        <f t="shared" si="158"/>
        <v>0</v>
      </c>
      <c r="Z184" s="2"/>
      <c r="AA184" s="2">
        <v>56661434</v>
      </c>
      <c r="AB184" s="2">
        <f t="shared" ref="AB184:AB215" si="177">ROUND((AC184+AD184+AF184),6)</f>
        <v>4207.07</v>
      </c>
      <c r="AC184" s="2">
        <f t="shared" si="159"/>
        <v>4207.07</v>
      </c>
      <c r="AD184" s="2">
        <f t="shared" si="160"/>
        <v>0</v>
      </c>
      <c r="AE184" s="2">
        <f t="shared" si="161"/>
        <v>0</v>
      </c>
      <c r="AF184" s="2">
        <f t="shared" si="162"/>
        <v>0</v>
      </c>
      <c r="AG184" s="2">
        <f t="shared" ref="AG184:AG217" si="178">ROUND((AP184),6)</f>
        <v>0</v>
      </c>
      <c r="AH184" s="2">
        <f t="shared" si="163"/>
        <v>0</v>
      </c>
      <c r="AI184" s="2">
        <f t="shared" si="164"/>
        <v>0</v>
      </c>
      <c r="AJ184" s="2">
        <f t="shared" ref="AJ184:AJ217" si="179">(AS184)</f>
        <v>0</v>
      </c>
      <c r="AK184" s="2">
        <v>4207.0700000000006</v>
      </c>
      <c r="AL184" s="2">
        <v>4207.0700000000006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3</v>
      </c>
      <c r="BI184" s="2">
        <v>3</v>
      </c>
      <c r="BJ184" s="2" t="s">
        <v>253</v>
      </c>
      <c r="BK184" s="2"/>
      <c r="BL184" s="2"/>
      <c r="BM184" s="2">
        <v>400007</v>
      </c>
      <c r="BN184" s="2">
        <v>0</v>
      </c>
      <c r="BO184" s="2" t="s">
        <v>3</v>
      </c>
      <c r="BP184" s="2">
        <v>0</v>
      </c>
      <c r="BQ184" s="2">
        <v>214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0</v>
      </c>
      <c r="CA184" s="2">
        <v>0</v>
      </c>
      <c r="CB184" s="2" t="s">
        <v>3</v>
      </c>
      <c r="CC184" s="2"/>
      <c r="CD184" s="2"/>
      <c r="CE184" s="2">
        <v>1566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3</v>
      </c>
      <c r="CO184" s="2">
        <v>0</v>
      </c>
      <c r="CP184" s="2">
        <f t="shared" ref="CP184:CP217" si="180">(P184+Q184+S184)</f>
        <v>4207.07</v>
      </c>
      <c r="CQ184" s="2">
        <f t="shared" ref="CQ184:CQ217" si="181">ROUND((ROUND((AC184*AW184*1),2)*BC184),2)</f>
        <v>4207.07</v>
      </c>
      <c r="CR184" s="2">
        <f t="shared" si="165"/>
        <v>0</v>
      </c>
      <c r="CS184" s="2">
        <f t="shared" si="166"/>
        <v>0</v>
      </c>
      <c r="CT184" s="2">
        <f t="shared" ref="CT184:CT217" si="182">ROUND((ROUND((AF184*AV184*1),2)*BA184),2)</f>
        <v>0</v>
      </c>
      <c r="CU184" s="2">
        <f t="shared" ref="CU184:CU217" si="183">AG184</f>
        <v>0</v>
      </c>
      <c r="CV184" s="2">
        <f t="shared" ref="CV184:CV217" si="184">(AH184*AV184)</f>
        <v>0</v>
      </c>
      <c r="CW184" s="2">
        <f t="shared" ref="CW184:CW217" si="185">AI184</f>
        <v>0</v>
      </c>
      <c r="CX184" s="2">
        <f t="shared" ref="CX184:CX217" si="186">AJ184</f>
        <v>0</v>
      </c>
      <c r="CY184" s="2">
        <f t="shared" si="167"/>
        <v>0</v>
      </c>
      <c r="CZ184" s="2">
        <f t="shared" si="168"/>
        <v>0</v>
      </c>
      <c r="DA184" s="2"/>
      <c r="DB184" s="2"/>
      <c r="DC184" s="2" t="s">
        <v>3</v>
      </c>
      <c r="DD184" s="2" t="s">
        <v>3</v>
      </c>
      <c r="DE184" s="2" t="s">
        <v>3</v>
      </c>
      <c r="DF184" s="2" t="s">
        <v>3</v>
      </c>
      <c r="DG184" s="2" t="s">
        <v>3</v>
      </c>
      <c r="DH184" s="2" t="s">
        <v>3</v>
      </c>
      <c r="DI184" s="2" t="s">
        <v>3</v>
      </c>
      <c r="DJ184" s="2" t="s">
        <v>3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1013</v>
      </c>
      <c r="DV184" s="2" t="s">
        <v>41</v>
      </c>
      <c r="DW184" s="2" t="s">
        <v>41</v>
      </c>
      <c r="DX184" s="2">
        <v>1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56938434</v>
      </c>
      <c r="EF184" s="2">
        <v>214</v>
      </c>
      <c r="EG184" s="2" t="s">
        <v>42</v>
      </c>
      <c r="EH184" s="2">
        <v>0</v>
      </c>
      <c r="EI184" s="2" t="s">
        <v>3</v>
      </c>
      <c r="EJ184" s="2">
        <v>3</v>
      </c>
      <c r="EK184" s="2">
        <v>400007</v>
      </c>
      <c r="EL184" s="2" t="s">
        <v>42</v>
      </c>
      <c r="EM184" s="2" t="s">
        <v>43</v>
      </c>
      <c r="EN184" s="2"/>
      <c r="EO184" s="2" t="s">
        <v>3</v>
      </c>
      <c r="EP184" s="2"/>
      <c r="EQ184" s="2">
        <v>131088</v>
      </c>
      <c r="ER184" s="2">
        <v>0</v>
      </c>
      <c r="ES184" s="2">
        <v>4207.0700000000006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f t="shared" si="169"/>
        <v>4207.07</v>
      </c>
      <c r="FS184" s="2">
        <v>0</v>
      </c>
      <c r="FT184" s="2"/>
      <c r="FU184" s="2"/>
      <c r="FV184" s="2"/>
      <c r="FW184" s="2"/>
      <c r="FX184" s="2">
        <v>0</v>
      </c>
      <c r="FY184" s="2">
        <v>0</v>
      </c>
      <c r="FZ184" s="2"/>
      <c r="GA184" s="2" t="s">
        <v>226</v>
      </c>
      <c r="GB184" s="2"/>
      <c r="GC184" s="2"/>
      <c r="GD184" s="2">
        <v>1</v>
      </c>
      <c r="GE184" s="2"/>
      <c r="GF184" s="2">
        <v>1959530502</v>
      </c>
      <c r="GG184" s="2">
        <v>2</v>
      </c>
      <c r="GH184" s="2">
        <v>4</v>
      </c>
      <c r="GI184" s="2">
        <v>-2</v>
      </c>
      <c r="GJ184" s="2">
        <v>0</v>
      </c>
      <c r="GK184" s="2">
        <v>0</v>
      </c>
      <c r="GL184" s="2">
        <f t="shared" ref="GL184:GL217" si="187">ROUND(IF(AND(BH184=3,BI184=3,FS184&lt;&gt;0),P184,0),2)</f>
        <v>0</v>
      </c>
      <c r="GM184" s="2">
        <f t="shared" ref="GM184:GM217" si="188">ROUND(O184+X184+Y184,2)+GX184</f>
        <v>4207.07</v>
      </c>
      <c r="GN184" s="2">
        <f t="shared" ref="GN184:GN215" si="189">IF(OR(BI184=0,BI184=1),GM184-GX184,0)</f>
        <v>0</v>
      </c>
      <c r="GO184" s="2">
        <f t="shared" ref="GO184:GO217" si="190">IF(BI184=2,GM184-GX184,0)</f>
        <v>0</v>
      </c>
      <c r="GP184" s="2">
        <f t="shared" ref="GP184:GP217" si="191">IF(BI184=4,GM184-GX184,0)</f>
        <v>0</v>
      </c>
      <c r="GQ184" s="2"/>
      <c r="GR184" s="2">
        <v>1</v>
      </c>
      <c r="GS184" s="2">
        <v>2</v>
      </c>
      <c r="GT184" s="2">
        <v>0</v>
      </c>
      <c r="GU184" s="2" t="s">
        <v>3</v>
      </c>
      <c r="GV184" s="2">
        <f t="shared" ref="GV184:GV217" si="192">ROUND((GT184),6)</f>
        <v>0</v>
      </c>
      <c r="GW184" s="2">
        <v>1</v>
      </c>
      <c r="GX184" s="2">
        <f t="shared" ref="GX184:GX217" si="193">ROUND(HC184*I184,2)</f>
        <v>0</v>
      </c>
      <c r="GY184" s="2"/>
      <c r="GZ184" s="2"/>
      <c r="HA184" s="2">
        <v>0</v>
      </c>
      <c r="HB184" s="2">
        <v>0</v>
      </c>
      <c r="HC184" s="2">
        <f t="shared" ref="HC184:HC217" si="194">GV184*GW184</f>
        <v>0</v>
      </c>
      <c r="HD184" s="2"/>
      <c r="HE184" s="2" t="s">
        <v>45</v>
      </c>
      <c r="HF184" s="2" t="s">
        <v>46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">
      <c r="A185" s="3">
        <v>17</v>
      </c>
      <c r="B185" s="3">
        <v>1</v>
      </c>
      <c r="E185" s="3" t="s">
        <v>252</v>
      </c>
      <c r="F185" s="3" t="s">
        <v>253</v>
      </c>
      <c r="G185" s="3" t="s">
        <v>254</v>
      </c>
      <c r="H185" s="3" t="s">
        <v>41</v>
      </c>
      <c r="I185" s="3">
        <v>1</v>
      </c>
      <c r="J185" s="3">
        <v>0</v>
      </c>
      <c r="K185" s="3">
        <v>1</v>
      </c>
      <c r="O185" s="3">
        <f t="shared" si="170"/>
        <v>31847.52</v>
      </c>
      <c r="P185" s="3">
        <f t="shared" si="171"/>
        <v>31847.52</v>
      </c>
      <c r="Q185" s="3">
        <f t="shared" si="155"/>
        <v>0</v>
      </c>
      <c r="R185" s="3">
        <f t="shared" si="156"/>
        <v>0</v>
      </c>
      <c r="S185" s="3">
        <f t="shared" si="172"/>
        <v>0</v>
      </c>
      <c r="T185" s="3">
        <f t="shared" si="173"/>
        <v>0</v>
      </c>
      <c r="U185" s="3">
        <f t="shared" si="174"/>
        <v>0</v>
      </c>
      <c r="V185" s="3">
        <f t="shared" si="175"/>
        <v>0</v>
      </c>
      <c r="W185" s="3">
        <f t="shared" si="176"/>
        <v>0</v>
      </c>
      <c r="X185" s="3">
        <f t="shared" si="157"/>
        <v>0</v>
      </c>
      <c r="Y185" s="3">
        <f t="shared" si="158"/>
        <v>0</v>
      </c>
      <c r="AA185" s="3">
        <v>56661436</v>
      </c>
      <c r="AB185" s="3">
        <f t="shared" si="177"/>
        <v>4207.07</v>
      </c>
      <c r="AC185" s="3">
        <f t="shared" si="159"/>
        <v>4207.07</v>
      </c>
      <c r="AD185" s="3">
        <f t="shared" si="160"/>
        <v>0</v>
      </c>
      <c r="AE185" s="3">
        <f t="shared" si="161"/>
        <v>0</v>
      </c>
      <c r="AF185" s="3">
        <f t="shared" si="162"/>
        <v>0</v>
      </c>
      <c r="AG185" s="3">
        <f t="shared" si="178"/>
        <v>0</v>
      </c>
      <c r="AH185" s="3">
        <f t="shared" si="163"/>
        <v>0</v>
      </c>
      <c r="AI185" s="3">
        <f t="shared" si="164"/>
        <v>0</v>
      </c>
      <c r="AJ185" s="3">
        <f t="shared" si="179"/>
        <v>0</v>
      </c>
      <c r="AK185" s="3">
        <v>4207.0700000000006</v>
      </c>
      <c r="AL185" s="3">
        <v>4207.0700000000006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1</v>
      </c>
      <c r="AW185" s="3">
        <v>1</v>
      </c>
      <c r="AZ185" s="3">
        <v>1</v>
      </c>
      <c r="BA185" s="3">
        <v>1</v>
      </c>
      <c r="BB185" s="3">
        <v>1</v>
      </c>
      <c r="BC185" s="3">
        <v>7.57</v>
      </c>
      <c r="BD185" s="3" t="s">
        <v>3</v>
      </c>
      <c r="BE185" s="3" t="s">
        <v>3</v>
      </c>
      <c r="BF185" s="3" t="s">
        <v>3</v>
      </c>
      <c r="BG185" s="3" t="s">
        <v>3</v>
      </c>
      <c r="BH185" s="3">
        <v>3</v>
      </c>
      <c r="BI185" s="3">
        <v>3</v>
      </c>
      <c r="BJ185" s="3" t="s">
        <v>253</v>
      </c>
      <c r="BM185" s="3">
        <v>400007</v>
      </c>
      <c r="BN185" s="3">
        <v>0</v>
      </c>
      <c r="BO185" s="3" t="s">
        <v>3</v>
      </c>
      <c r="BP185" s="3">
        <v>0</v>
      </c>
      <c r="BQ185" s="3">
        <v>214</v>
      </c>
      <c r="BR185" s="3">
        <v>0</v>
      </c>
      <c r="BS185" s="3">
        <v>1</v>
      </c>
      <c r="BT185" s="3">
        <v>1</v>
      </c>
      <c r="BU185" s="3">
        <v>1</v>
      </c>
      <c r="BV185" s="3">
        <v>1</v>
      </c>
      <c r="BW185" s="3">
        <v>1</v>
      </c>
      <c r="BX185" s="3">
        <v>1</v>
      </c>
      <c r="BY185" s="3" t="s">
        <v>3</v>
      </c>
      <c r="BZ185" s="3">
        <v>0</v>
      </c>
      <c r="CA185" s="3">
        <v>0</v>
      </c>
      <c r="CB185" s="3" t="s">
        <v>3</v>
      </c>
      <c r="CE185" s="3">
        <v>1566</v>
      </c>
      <c r="CF185" s="3">
        <v>0</v>
      </c>
      <c r="CG185" s="3">
        <v>0</v>
      </c>
      <c r="CM185" s="3">
        <v>0</v>
      </c>
      <c r="CN185" s="3" t="s">
        <v>3</v>
      </c>
      <c r="CO185" s="3">
        <v>0</v>
      </c>
      <c r="CP185" s="3">
        <f t="shared" si="180"/>
        <v>31847.52</v>
      </c>
      <c r="CQ185" s="3">
        <f t="shared" si="181"/>
        <v>31847.52</v>
      </c>
      <c r="CR185" s="3">
        <f t="shared" si="165"/>
        <v>0</v>
      </c>
      <c r="CS185" s="3">
        <f t="shared" si="166"/>
        <v>0</v>
      </c>
      <c r="CT185" s="3">
        <f t="shared" si="182"/>
        <v>0</v>
      </c>
      <c r="CU185" s="3">
        <f t="shared" si="183"/>
        <v>0</v>
      </c>
      <c r="CV185" s="3">
        <f t="shared" si="184"/>
        <v>0</v>
      </c>
      <c r="CW185" s="3">
        <f t="shared" si="185"/>
        <v>0</v>
      </c>
      <c r="CX185" s="3">
        <f t="shared" si="186"/>
        <v>0</v>
      </c>
      <c r="CY185" s="3">
        <f t="shared" si="167"/>
        <v>0</v>
      </c>
      <c r="CZ185" s="3">
        <f t="shared" si="168"/>
        <v>0</v>
      </c>
      <c r="DC185" s="3" t="s">
        <v>3</v>
      </c>
      <c r="DD185" s="3" t="s">
        <v>3</v>
      </c>
      <c r="DE185" s="3" t="s">
        <v>3</v>
      </c>
      <c r="DF185" s="3" t="s">
        <v>3</v>
      </c>
      <c r="DG185" s="3" t="s">
        <v>3</v>
      </c>
      <c r="DH185" s="3" t="s">
        <v>3</v>
      </c>
      <c r="DI185" s="3" t="s">
        <v>3</v>
      </c>
      <c r="DJ185" s="3" t="s">
        <v>3</v>
      </c>
      <c r="DK185" s="3" t="s">
        <v>3</v>
      </c>
      <c r="DL185" s="3" t="s">
        <v>3</v>
      </c>
      <c r="DM185" s="3" t="s">
        <v>3</v>
      </c>
      <c r="DN185" s="3">
        <v>0</v>
      </c>
      <c r="DO185" s="3">
        <v>0</v>
      </c>
      <c r="DP185" s="3">
        <v>1</v>
      </c>
      <c r="DQ185" s="3">
        <v>1</v>
      </c>
      <c r="DU185" s="3">
        <v>1013</v>
      </c>
      <c r="DV185" s="3" t="s">
        <v>41</v>
      </c>
      <c r="DW185" s="3" t="s">
        <v>41</v>
      </c>
      <c r="DX185" s="3">
        <v>1</v>
      </c>
      <c r="DZ185" s="3" t="s">
        <v>3</v>
      </c>
      <c r="EA185" s="3" t="s">
        <v>3</v>
      </c>
      <c r="EB185" s="3" t="s">
        <v>3</v>
      </c>
      <c r="EC185" s="3" t="s">
        <v>3</v>
      </c>
      <c r="EE185" s="3">
        <v>56938434</v>
      </c>
      <c r="EF185" s="3">
        <v>214</v>
      </c>
      <c r="EG185" s="3" t="s">
        <v>42</v>
      </c>
      <c r="EH185" s="3">
        <v>0</v>
      </c>
      <c r="EI185" s="3" t="s">
        <v>3</v>
      </c>
      <c r="EJ185" s="3">
        <v>3</v>
      </c>
      <c r="EK185" s="3">
        <v>400007</v>
      </c>
      <c r="EL185" s="3" t="s">
        <v>42</v>
      </c>
      <c r="EM185" s="3" t="s">
        <v>43</v>
      </c>
      <c r="EO185" s="3" t="s">
        <v>3</v>
      </c>
      <c r="EQ185" s="3">
        <v>131088</v>
      </c>
      <c r="ER185" s="3">
        <v>0</v>
      </c>
      <c r="ES185" s="3">
        <v>4207.0700000000006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5</v>
      </c>
      <c r="FC185" s="3">
        <v>1</v>
      </c>
      <c r="FD185" s="3">
        <v>18</v>
      </c>
      <c r="FF185" s="3">
        <v>37275</v>
      </c>
      <c r="FQ185" s="3">
        <v>0</v>
      </c>
      <c r="FR185" s="3">
        <f t="shared" si="169"/>
        <v>31847.52</v>
      </c>
      <c r="FS185" s="3">
        <v>0</v>
      </c>
      <c r="FX185" s="3">
        <v>0</v>
      </c>
      <c r="FY185" s="3">
        <v>0</v>
      </c>
      <c r="GA185" s="3" t="s">
        <v>226</v>
      </c>
      <c r="GD185" s="3">
        <v>1</v>
      </c>
      <c r="GF185" s="3">
        <v>1959530502</v>
      </c>
      <c r="GG185" s="3">
        <v>2</v>
      </c>
      <c r="GH185" s="3">
        <v>3</v>
      </c>
      <c r="GI185" s="3">
        <v>3</v>
      </c>
      <c r="GJ185" s="3">
        <v>0</v>
      </c>
      <c r="GK185" s="3">
        <v>0</v>
      </c>
      <c r="GL185" s="3">
        <f t="shared" si="187"/>
        <v>0</v>
      </c>
      <c r="GM185" s="3">
        <f t="shared" si="188"/>
        <v>31847.52</v>
      </c>
      <c r="GN185" s="3">
        <f t="shared" si="189"/>
        <v>0</v>
      </c>
      <c r="GO185" s="3">
        <f t="shared" si="190"/>
        <v>0</v>
      </c>
      <c r="GP185" s="3">
        <f t="shared" si="191"/>
        <v>0</v>
      </c>
      <c r="GR185" s="3">
        <v>1</v>
      </c>
      <c r="GS185" s="3">
        <v>1</v>
      </c>
      <c r="GT185" s="3">
        <v>0</v>
      </c>
      <c r="GU185" s="3" t="s">
        <v>3</v>
      </c>
      <c r="GV185" s="3">
        <f t="shared" si="192"/>
        <v>0</v>
      </c>
      <c r="GW185" s="3">
        <v>1</v>
      </c>
      <c r="GX185" s="3">
        <f t="shared" si="193"/>
        <v>0</v>
      </c>
      <c r="HA185" s="3">
        <v>0</v>
      </c>
      <c r="HB185" s="3">
        <v>0</v>
      </c>
      <c r="HC185" s="3">
        <f t="shared" si="194"/>
        <v>0</v>
      </c>
      <c r="HE185" s="3" t="s">
        <v>45</v>
      </c>
      <c r="HF185" s="3" t="s">
        <v>46</v>
      </c>
      <c r="HM185" s="3" t="s">
        <v>3</v>
      </c>
      <c r="HN185" s="3" t="s">
        <v>3</v>
      </c>
      <c r="HO185" s="3" t="s">
        <v>3</v>
      </c>
      <c r="HP185" s="3" t="s">
        <v>3</v>
      </c>
      <c r="HQ185" s="3" t="s">
        <v>3</v>
      </c>
      <c r="HS185" s="3">
        <v>0</v>
      </c>
      <c r="IK185" s="3">
        <v>0</v>
      </c>
    </row>
    <row r="186" spans="1:255" x14ac:dyDescent="0.2">
      <c r="A186" s="2">
        <v>17</v>
      </c>
      <c r="B186" s="2">
        <v>1</v>
      </c>
      <c r="C186" s="2"/>
      <c r="D186" s="2"/>
      <c r="E186" s="2" t="s">
        <v>255</v>
      </c>
      <c r="F186" s="2" t="s">
        <v>256</v>
      </c>
      <c r="G186" s="2" t="s">
        <v>257</v>
      </c>
      <c r="H186" s="2" t="s">
        <v>41</v>
      </c>
      <c r="I186" s="2">
        <v>1</v>
      </c>
      <c r="J186" s="2">
        <v>0</v>
      </c>
      <c r="K186" s="2">
        <v>1</v>
      </c>
      <c r="L186" s="2"/>
      <c r="M186" s="2"/>
      <c r="N186" s="2"/>
      <c r="O186" s="2">
        <f t="shared" si="170"/>
        <v>4207.07</v>
      </c>
      <c r="P186" s="2">
        <f t="shared" si="171"/>
        <v>4207.07</v>
      </c>
      <c r="Q186" s="2">
        <f t="shared" ref="Q186:Q213" si="195">(ROUND((ROUND(((ET186)*AV186*I186),2)*BB186),2)+ROUND((ROUND(((AE186-(EU186))*AV186*I186),2)*BS186),2))</f>
        <v>0</v>
      </c>
      <c r="R186" s="2">
        <f t="shared" ref="R186:R213" si="196">(ROUND((ROUND(((EU186)*AV186*I186),2)*BS186),2)+ROUND((ROUND(((AE186-(EU186))*AV186*I186),2)*BS186),2))</f>
        <v>0</v>
      </c>
      <c r="S186" s="2">
        <f t="shared" si="172"/>
        <v>0</v>
      </c>
      <c r="T186" s="2">
        <f t="shared" si="173"/>
        <v>0</v>
      </c>
      <c r="U186" s="2">
        <f t="shared" si="174"/>
        <v>0</v>
      </c>
      <c r="V186" s="2">
        <f t="shared" si="175"/>
        <v>0</v>
      </c>
      <c r="W186" s="2">
        <f t="shared" si="176"/>
        <v>0</v>
      </c>
      <c r="X186" s="2">
        <f t="shared" ref="X186:X213" si="197">(ROUND((((S186+ROUND((ROUND(((EU186)*AV186*I186),2)*BS186),2))*AT186)/100),2)+ROUND(((ROUND((ROUND(((AE186-(EU186))*AV186*I186),2)*BS186),2)*AT186)/100),2))</f>
        <v>0</v>
      </c>
      <c r="Y186" s="2">
        <f t="shared" ref="Y186:Y213" si="198">(ROUND((((S186+ROUND((ROUND(((EU186)*AV186*I186),2)*BS186),2))*AU186)/100),2)+ROUND(((ROUND((ROUND(((AE186-(EU186))*AV186*I186),2)*BS186),2)*AU186)/100),2))</f>
        <v>0</v>
      </c>
      <c r="Z186" s="2"/>
      <c r="AA186" s="2">
        <v>56661434</v>
      </c>
      <c r="AB186" s="2">
        <f t="shared" si="177"/>
        <v>4207.07</v>
      </c>
      <c r="AC186" s="2">
        <f t="shared" ref="AC186:AC213" si="199">ROUND((ES186),6)</f>
        <v>4207.07</v>
      </c>
      <c r="AD186" s="2">
        <f t="shared" ref="AD186:AD213" si="200">ROUND((((ET186)-(EU186))+AE186),6)</f>
        <v>0</v>
      </c>
      <c r="AE186" s="2">
        <f t="shared" ref="AE186:AE213" si="201">ROUND((EU186),6)</f>
        <v>0</v>
      </c>
      <c r="AF186" s="2">
        <f t="shared" ref="AF186:AF213" si="202">ROUND((EV186),6)</f>
        <v>0</v>
      </c>
      <c r="AG186" s="2">
        <f t="shared" si="178"/>
        <v>0</v>
      </c>
      <c r="AH186" s="2">
        <f t="shared" ref="AH186:AH213" si="203">(EW186)</f>
        <v>0</v>
      </c>
      <c r="AI186" s="2">
        <f t="shared" ref="AI186:AI213" si="204">(EX186)</f>
        <v>0</v>
      </c>
      <c r="AJ186" s="2">
        <f t="shared" si="179"/>
        <v>0</v>
      </c>
      <c r="AK186" s="2">
        <v>4207.0700000000006</v>
      </c>
      <c r="AL186" s="2">
        <v>4207.0700000000006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3</v>
      </c>
      <c r="BJ186" s="2" t="s">
        <v>256</v>
      </c>
      <c r="BK186" s="2"/>
      <c r="BL186" s="2"/>
      <c r="BM186" s="2">
        <v>400007</v>
      </c>
      <c r="BN186" s="2">
        <v>0</v>
      </c>
      <c r="BO186" s="2" t="s">
        <v>3</v>
      </c>
      <c r="BP186" s="2">
        <v>0</v>
      </c>
      <c r="BQ186" s="2">
        <v>214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0</v>
      </c>
      <c r="CA186" s="2">
        <v>0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80"/>
        <v>4207.07</v>
      </c>
      <c r="CQ186" s="2">
        <f t="shared" si="181"/>
        <v>4207.07</v>
      </c>
      <c r="CR186" s="2">
        <f t="shared" ref="CR186:CR213" si="205">(ROUND((ROUND(((ET186)*AV186*1),2)*BB186),2)+ROUND((ROUND(((AE186-(EU186))*AV186*1),2)*BS186),2))</f>
        <v>0</v>
      </c>
      <c r="CS186" s="2">
        <f t="shared" ref="CS186:CS213" si="206">(ROUND((ROUND(((EU186)*AV186*1),2)*BS186),2)+ROUND((ROUND(((AE186-(EU186))*AV186*1),2)*BS186),2))</f>
        <v>0</v>
      </c>
      <c r="CT186" s="2">
        <f t="shared" si="182"/>
        <v>0</v>
      </c>
      <c r="CU186" s="2">
        <f t="shared" si="183"/>
        <v>0</v>
      </c>
      <c r="CV186" s="2">
        <f t="shared" si="184"/>
        <v>0</v>
      </c>
      <c r="CW186" s="2">
        <f t="shared" si="185"/>
        <v>0</v>
      </c>
      <c r="CX186" s="2">
        <f t="shared" si="186"/>
        <v>0</v>
      </c>
      <c r="CY186" s="2">
        <f t="shared" ref="CY186:CY213" si="207">(ROUND((((S186+ROUND((ROUND(((EU186)*AV186*1),2)*BS186),2))*AT186)/100),2)+ROUND(((ROUND((ROUND(((AE186-(EU186))*AV186*1),2)*BS186),2)*AT186)/100),2))</f>
        <v>0</v>
      </c>
      <c r="CZ186" s="2">
        <f t="shared" ref="CZ186:CZ213" si="208">(ROUND((((S186+ROUND((ROUND(((EU186)*AV186*1),2)*BS186),2))*AU186)/100),2)+ROUND(((ROUND((ROUND(((AE186-(EU186))*AV186*1),2)*BS186),2)*AU186)/100),2))</f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1013</v>
      </c>
      <c r="DV186" s="2" t="s">
        <v>41</v>
      </c>
      <c r="DW186" s="2" t="s">
        <v>41</v>
      </c>
      <c r="DX186" s="2">
        <v>1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56938434</v>
      </c>
      <c r="EF186" s="2">
        <v>214</v>
      </c>
      <c r="EG186" s="2" t="s">
        <v>42</v>
      </c>
      <c r="EH186" s="2">
        <v>0</v>
      </c>
      <c r="EI186" s="2" t="s">
        <v>3</v>
      </c>
      <c r="EJ186" s="2">
        <v>3</v>
      </c>
      <c r="EK186" s="2">
        <v>400007</v>
      </c>
      <c r="EL186" s="2" t="s">
        <v>42</v>
      </c>
      <c r="EM186" s="2" t="s">
        <v>43</v>
      </c>
      <c r="EN186" s="2"/>
      <c r="EO186" s="2" t="s">
        <v>3</v>
      </c>
      <c r="EP186" s="2"/>
      <c r="EQ186" s="2">
        <v>131088</v>
      </c>
      <c r="ER186" s="2">
        <v>0</v>
      </c>
      <c r="ES186" s="2">
        <v>4207.0700000000006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f t="shared" ref="FR186:FR213" si="209">P186</f>
        <v>4207.07</v>
      </c>
      <c r="FS186" s="2">
        <v>0</v>
      </c>
      <c r="FT186" s="2"/>
      <c r="FU186" s="2"/>
      <c r="FV186" s="2"/>
      <c r="FW186" s="2"/>
      <c r="FX186" s="2">
        <v>0</v>
      </c>
      <c r="FY186" s="2">
        <v>0</v>
      </c>
      <c r="FZ186" s="2"/>
      <c r="GA186" s="2" t="s">
        <v>226</v>
      </c>
      <c r="GB186" s="2"/>
      <c r="GC186" s="2"/>
      <c r="GD186" s="2">
        <v>1</v>
      </c>
      <c r="GE186" s="2"/>
      <c r="GF186" s="2">
        <v>1609304774</v>
      </c>
      <c r="GG186" s="2">
        <v>2</v>
      </c>
      <c r="GH186" s="2">
        <v>4</v>
      </c>
      <c r="GI186" s="2">
        <v>-2</v>
      </c>
      <c r="GJ186" s="2">
        <v>0</v>
      </c>
      <c r="GK186" s="2">
        <v>0</v>
      </c>
      <c r="GL186" s="2">
        <f t="shared" si="187"/>
        <v>0</v>
      </c>
      <c r="GM186" s="2">
        <f t="shared" si="188"/>
        <v>4207.07</v>
      </c>
      <c r="GN186" s="2">
        <f t="shared" si="189"/>
        <v>0</v>
      </c>
      <c r="GO186" s="2">
        <f t="shared" si="190"/>
        <v>0</v>
      </c>
      <c r="GP186" s="2">
        <f t="shared" si="191"/>
        <v>0</v>
      </c>
      <c r="GQ186" s="2"/>
      <c r="GR186" s="2">
        <v>1</v>
      </c>
      <c r="GS186" s="2">
        <v>2</v>
      </c>
      <c r="GT186" s="2">
        <v>0</v>
      </c>
      <c r="GU186" s="2" t="s">
        <v>3</v>
      </c>
      <c r="GV186" s="2">
        <f t="shared" si="192"/>
        <v>0</v>
      </c>
      <c r="GW186" s="2">
        <v>1</v>
      </c>
      <c r="GX186" s="2">
        <f t="shared" si="193"/>
        <v>0</v>
      </c>
      <c r="GY186" s="2"/>
      <c r="GZ186" s="2"/>
      <c r="HA186" s="2">
        <v>0</v>
      </c>
      <c r="HB186" s="2">
        <v>0</v>
      </c>
      <c r="HC186" s="2">
        <f t="shared" si="194"/>
        <v>0</v>
      </c>
      <c r="HD186" s="2"/>
      <c r="HE186" s="2" t="s">
        <v>45</v>
      </c>
      <c r="HF186" s="2" t="s">
        <v>46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">
      <c r="A187" s="3">
        <v>17</v>
      </c>
      <c r="B187" s="3">
        <v>1</v>
      </c>
      <c r="E187" s="3" t="s">
        <v>255</v>
      </c>
      <c r="F187" s="3" t="s">
        <v>256</v>
      </c>
      <c r="G187" s="3" t="s">
        <v>257</v>
      </c>
      <c r="H187" s="3" t="s">
        <v>41</v>
      </c>
      <c r="I187" s="3">
        <v>1</v>
      </c>
      <c r="J187" s="3">
        <v>0</v>
      </c>
      <c r="K187" s="3">
        <v>1</v>
      </c>
      <c r="O187" s="3">
        <f t="shared" si="170"/>
        <v>31847.52</v>
      </c>
      <c r="P187" s="3">
        <f t="shared" si="171"/>
        <v>31847.52</v>
      </c>
      <c r="Q187" s="3">
        <f t="shared" si="195"/>
        <v>0</v>
      </c>
      <c r="R187" s="3">
        <f t="shared" si="196"/>
        <v>0</v>
      </c>
      <c r="S187" s="3">
        <f t="shared" si="172"/>
        <v>0</v>
      </c>
      <c r="T187" s="3">
        <f t="shared" si="173"/>
        <v>0</v>
      </c>
      <c r="U187" s="3">
        <f t="shared" si="174"/>
        <v>0</v>
      </c>
      <c r="V187" s="3">
        <f t="shared" si="175"/>
        <v>0</v>
      </c>
      <c r="W187" s="3">
        <f t="shared" si="176"/>
        <v>0</v>
      </c>
      <c r="X187" s="3">
        <f t="shared" si="197"/>
        <v>0</v>
      </c>
      <c r="Y187" s="3">
        <f t="shared" si="198"/>
        <v>0</v>
      </c>
      <c r="AA187" s="3">
        <v>56661436</v>
      </c>
      <c r="AB187" s="3">
        <f t="shared" si="177"/>
        <v>4207.07</v>
      </c>
      <c r="AC187" s="3">
        <f t="shared" si="199"/>
        <v>4207.07</v>
      </c>
      <c r="AD187" s="3">
        <f t="shared" si="200"/>
        <v>0</v>
      </c>
      <c r="AE187" s="3">
        <f t="shared" si="201"/>
        <v>0</v>
      </c>
      <c r="AF187" s="3">
        <f t="shared" si="202"/>
        <v>0</v>
      </c>
      <c r="AG187" s="3">
        <f t="shared" si="178"/>
        <v>0</v>
      </c>
      <c r="AH187" s="3">
        <f t="shared" si="203"/>
        <v>0</v>
      </c>
      <c r="AI187" s="3">
        <f t="shared" si="204"/>
        <v>0</v>
      </c>
      <c r="AJ187" s="3">
        <f t="shared" si="179"/>
        <v>0</v>
      </c>
      <c r="AK187" s="3">
        <v>4207.0700000000006</v>
      </c>
      <c r="AL187" s="3">
        <v>4207.0700000000006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1</v>
      </c>
      <c r="AW187" s="3">
        <v>1</v>
      </c>
      <c r="AZ187" s="3">
        <v>1</v>
      </c>
      <c r="BA187" s="3">
        <v>1</v>
      </c>
      <c r="BB187" s="3">
        <v>1</v>
      </c>
      <c r="BC187" s="3">
        <v>7.57</v>
      </c>
      <c r="BD187" s="3" t="s">
        <v>3</v>
      </c>
      <c r="BE187" s="3" t="s">
        <v>3</v>
      </c>
      <c r="BF187" s="3" t="s">
        <v>3</v>
      </c>
      <c r="BG187" s="3" t="s">
        <v>3</v>
      </c>
      <c r="BH187" s="3">
        <v>3</v>
      </c>
      <c r="BI187" s="3">
        <v>3</v>
      </c>
      <c r="BJ187" s="3" t="s">
        <v>256</v>
      </c>
      <c r="BM187" s="3">
        <v>400007</v>
      </c>
      <c r="BN187" s="3">
        <v>0</v>
      </c>
      <c r="BO187" s="3" t="s">
        <v>3</v>
      </c>
      <c r="BP187" s="3">
        <v>0</v>
      </c>
      <c r="BQ187" s="3">
        <v>214</v>
      </c>
      <c r="BR187" s="3">
        <v>0</v>
      </c>
      <c r="BS187" s="3">
        <v>1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 t="s">
        <v>3</v>
      </c>
      <c r="BZ187" s="3">
        <v>0</v>
      </c>
      <c r="CA187" s="3">
        <v>0</v>
      </c>
      <c r="CB187" s="3" t="s">
        <v>3</v>
      </c>
      <c r="CE187" s="3">
        <v>1566</v>
      </c>
      <c r="CF187" s="3">
        <v>0</v>
      </c>
      <c r="CG187" s="3">
        <v>0</v>
      </c>
      <c r="CM187" s="3">
        <v>0</v>
      </c>
      <c r="CN187" s="3" t="s">
        <v>3</v>
      </c>
      <c r="CO187" s="3">
        <v>0</v>
      </c>
      <c r="CP187" s="3">
        <f t="shared" si="180"/>
        <v>31847.52</v>
      </c>
      <c r="CQ187" s="3">
        <f t="shared" si="181"/>
        <v>31847.52</v>
      </c>
      <c r="CR187" s="3">
        <f t="shared" si="205"/>
        <v>0</v>
      </c>
      <c r="CS187" s="3">
        <f t="shared" si="206"/>
        <v>0</v>
      </c>
      <c r="CT187" s="3">
        <f t="shared" si="182"/>
        <v>0</v>
      </c>
      <c r="CU187" s="3">
        <f t="shared" si="183"/>
        <v>0</v>
      </c>
      <c r="CV187" s="3">
        <f t="shared" si="184"/>
        <v>0</v>
      </c>
      <c r="CW187" s="3">
        <f t="shared" si="185"/>
        <v>0</v>
      </c>
      <c r="CX187" s="3">
        <f t="shared" si="186"/>
        <v>0</v>
      </c>
      <c r="CY187" s="3">
        <f t="shared" si="207"/>
        <v>0</v>
      </c>
      <c r="CZ187" s="3">
        <f t="shared" si="208"/>
        <v>0</v>
      </c>
      <c r="DC187" s="3" t="s">
        <v>3</v>
      </c>
      <c r="DD187" s="3" t="s">
        <v>3</v>
      </c>
      <c r="DE187" s="3" t="s">
        <v>3</v>
      </c>
      <c r="DF187" s="3" t="s">
        <v>3</v>
      </c>
      <c r="DG187" s="3" t="s">
        <v>3</v>
      </c>
      <c r="DH187" s="3" t="s">
        <v>3</v>
      </c>
      <c r="DI187" s="3" t="s">
        <v>3</v>
      </c>
      <c r="DJ187" s="3" t="s">
        <v>3</v>
      </c>
      <c r="DK187" s="3" t="s">
        <v>3</v>
      </c>
      <c r="DL187" s="3" t="s">
        <v>3</v>
      </c>
      <c r="DM187" s="3" t="s">
        <v>3</v>
      </c>
      <c r="DN187" s="3">
        <v>0</v>
      </c>
      <c r="DO187" s="3">
        <v>0</v>
      </c>
      <c r="DP187" s="3">
        <v>1</v>
      </c>
      <c r="DQ187" s="3">
        <v>1</v>
      </c>
      <c r="DU187" s="3">
        <v>1013</v>
      </c>
      <c r="DV187" s="3" t="s">
        <v>41</v>
      </c>
      <c r="DW187" s="3" t="s">
        <v>41</v>
      </c>
      <c r="DX187" s="3">
        <v>1</v>
      </c>
      <c r="DZ187" s="3" t="s">
        <v>3</v>
      </c>
      <c r="EA187" s="3" t="s">
        <v>3</v>
      </c>
      <c r="EB187" s="3" t="s">
        <v>3</v>
      </c>
      <c r="EC187" s="3" t="s">
        <v>3</v>
      </c>
      <c r="EE187" s="3">
        <v>56938434</v>
      </c>
      <c r="EF187" s="3">
        <v>214</v>
      </c>
      <c r="EG187" s="3" t="s">
        <v>42</v>
      </c>
      <c r="EH187" s="3">
        <v>0</v>
      </c>
      <c r="EI187" s="3" t="s">
        <v>3</v>
      </c>
      <c r="EJ187" s="3">
        <v>3</v>
      </c>
      <c r="EK187" s="3">
        <v>400007</v>
      </c>
      <c r="EL187" s="3" t="s">
        <v>42</v>
      </c>
      <c r="EM187" s="3" t="s">
        <v>43</v>
      </c>
      <c r="EO187" s="3" t="s">
        <v>3</v>
      </c>
      <c r="EQ187" s="3">
        <v>131088</v>
      </c>
      <c r="ER187" s="3">
        <v>0</v>
      </c>
      <c r="ES187" s="3">
        <v>4207.0700000000006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5</v>
      </c>
      <c r="FC187" s="3">
        <v>1</v>
      </c>
      <c r="FD187" s="3">
        <v>18</v>
      </c>
      <c r="FF187" s="3">
        <v>37275</v>
      </c>
      <c r="FQ187" s="3">
        <v>0</v>
      </c>
      <c r="FR187" s="3">
        <f t="shared" si="209"/>
        <v>31847.52</v>
      </c>
      <c r="FS187" s="3">
        <v>0</v>
      </c>
      <c r="FX187" s="3">
        <v>0</v>
      </c>
      <c r="FY187" s="3">
        <v>0</v>
      </c>
      <c r="GA187" s="3" t="s">
        <v>226</v>
      </c>
      <c r="GD187" s="3">
        <v>1</v>
      </c>
      <c r="GF187" s="3">
        <v>1609304774</v>
      </c>
      <c r="GG187" s="3">
        <v>2</v>
      </c>
      <c r="GH187" s="3">
        <v>3</v>
      </c>
      <c r="GI187" s="3">
        <v>3</v>
      </c>
      <c r="GJ187" s="3">
        <v>0</v>
      </c>
      <c r="GK187" s="3">
        <v>0</v>
      </c>
      <c r="GL187" s="3">
        <f t="shared" si="187"/>
        <v>0</v>
      </c>
      <c r="GM187" s="3">
        <f t="shared" si="188"/>
        <v>31847.52</v>
      </c>
      <c r="GN187" s="3">
        <f t="shared" si="189"/>
        <v>0</v>
      </c>
      <c r="GO187" s="3">
        <f t="shared" si="190"/>
        <v>0</v>
      </c>
      <c r="GP187" s="3">
        <f t="shared" si="191"/>
        <v>0</v>
      </c>
      <c r="GR187" s="3">
        <v>1</v>
      </c>
      <c r="GS187" s="3">
        <v>1</v>
      </c>
      <c r="GT187" s="3">
        <v>0</v>
      </c>
      <c r="GU187" s="3" t="s">
        <v>3</v>
      </c>
      <c r="GV187" s="3">
        <f t="shared" si="192"/>
        <v>0</v>
      </c>
      <c r="GW187" s="3">
        <v>1</v>
      </c>
      <c r="GX187" s="3">
        <f t="shared" si="193"/>
        <v>0</v>
      </c>
      <c r="HA187" s="3">
        <v>0</v>
      </c>
      <c r="HB187" s="3">
        <v>0</v>
      </c>
      <c r="HC187" s="3">
        <f t="shared" si="194"/>
        <v>0</v>
      </c>
      <c r="HE187" s="3" t="s">
        <v>45</v>
      </c>
      <c r="HF187" s="3" t="s">
        <v>46</v>
      </c>
      <c r="HM187" s="3" t="s">
        <v>3</v>
      </c>
      <c r="HN187" s="3" t="s">
        <v>3</v>
      </c>
      <c r="HO187" s="3" t="s">
        <v>3</v>
      </c>
      <c r="HP187" s="3" t="s">
        <v>3</v>
      </c>
      <c r="HQ187" s="3" t="s">
        <v>3</v>
      </c>
      <c r="HS187" s="3">
        <v>0</v>
      </c>
      <c r="IK187" s="3">
        <v>0</v>
      </c>
    </row>
    <row r="188" spans="1:255" x14ac:dyDescent="0.2">
      <c r="A188" s="2">
        <v>17</v>
      </c>
      <c r="B188" s="2">
        <v>1</v>
      </c>
      <c r="C188" s="2"/>
      <c r="D188" s="2"/>
      <c r="E188" s="2" t="s">
        <v>258</v>
      </c>
      <c r="F188" s="2" t="s">
        <v>259</v>
      </c>
      <c r="G188" s="2" t="s">
        <v>260</v>
      </c>
      <c r="H188" s="2" t="s">
        <v>41</v>
      </c>
      <c r="I188" s="2">
        <v>1</v>
      </c>
      <c r="J188" s="2">
        <v>0</v>
      </c>
      <c r="K188" s="2">
        <v>1</v>
      </c>
      <c r="L188" s="2"/>
      <c r="M188" s="2"/>
      <c r="N188" s="2"/>
      <c r="O188" s="2">
        <f t="shared" si="170"/>
        <v>4207.07</v>
      </c>
      <c r="P188" s="2">
        <f t="shared" si="171"/>
        <v>4207.07</v>
      </c>
      <c r="Q188" s="2">
        <f t="shared" si="195"/>
        <v>0</v>
      </c>
      <c r="R188" s="2">
        <f t="shared" si="196"/>
        <v>0</v>
      </c>
      <c r="S188" s="2">
        <f t="shared" si="172"/>
        <v>0</v>
      </c>
      <c r="T188" s="2">
        <f t="shared" si="173"/>
        <v>0</v>
      </c>
      <c r="U188" s="2">
        <f t="shared" si="174"/>
        <v>0</v>
      </c>
      <c r="V188" s="2">
        <f t="shared" si="175"/>
        <v>0</v>
      </c>
      <c r="W188" s="2">
        <f t="shared" si="176"/>
        <v>0</v>
      </c>
      <c r="X188" s="2">
        <f t="shared" si="197"/>
        <v>0</v>
      </c>
      <c r="Y188" s="2">
        <f t="shared" si="198"/>
        <v>0</v>
      </c>
      <c r="Z188" s="2"/>
      <c r="AA188" s="2">
        <v>56661434</v>
      </c>
      <c r="AB188" s="2">
        <f t="shared" si="177"/>
        <v>4207.07</v>
      </c>
      <c r="AC188" s="2">
        <f t="shared" si="199"/>
        <v>4207.07</v>
      </c>
      <c r="AD188" s="2">
        <f t="shared" si="200"/>
        <v>0</v>
      </c>
      <c r="AE188" s="2">
        <f t="shared" si="201"/>
        <v>0</v>
      </c>
      <c r="AF188" s="2">
        <f t="shared" si="202"/>
        <v>0</v>
      </c>
      <c r="AG188" s="2">
        <f t="shared" si="178"/>
        <v>0</v>
      </c>
      <c r="AH188" s="2">
        <f t="shared" si="203"/>
        <v>0</v>
      </c>
      <c r="AI188" s="2">
        <f t="shared" si="204"/>
        <v>0</v>
      </c>
      <c r="AJ188" s="2">
        <f t="shared" si="179"/>
        <v>0</v>
      </c>
      <c r="AK188" s="2">
        <v>4207.0700000000006</v>
      </c>
      <c r="AL188" s="2">
        <v>4207.0700000000006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1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3</v>
      </c>
      <c r="BI188" s="2">
        <v>3</v>
      </c>
      <c r="BJ188" s="2" t="s">
        <v>259</v>
      </c>
      <c r="BK188" s="2"/>
      <c r="BL188" s="2"/>
      <c r="BM188" s="2">
        <v>400007</v>
      </c>
      <c r="BN188" s="2">
        <v>0</v>
      </c>
      <c r="BO188" s="2" t="s">
        <v>3</v>
      </c>
      <c r="BP188" s="2">
        <v>0</v>
      </c>
      <c r="BQ188" s="2">
        <v>214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0</v>
      </c>
      <c r="CA188" s="2">
        <v>0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3</v>
      </c>
      <c r="CO188" s="2">
        <v>0</v>
      </c>
      <c r="CP188" s="2">
        <f t="shared" si="180"/>
        <v>4207.07</v>
      </c>
      <c r="CQ188" s="2">
        <f t="shared" si="181"/>
        <v>4207.07</v>
      </c>
      <c r="CR188" s="2">
        <f t="shared" si="205"/>
        <v>0</v>
      </c>
      <c r="CS188" s="2">
        <f t="shared" si="206"/>
        <v>0</v>
      </c>
      <c r="CT188" s="2">
        <f t="shared" si="182"/>
        <v>0</v>
      </c>
      <c r="CU188" s="2">
        <f t="shared" si="183"/>
        <v>0</v>
      </c>
      <c r="CV188" s="2">
        <f t="shared" si="184"/>
        <v>0</v>
      </c>
      <c r="CW188" s="2">
        <f t="shared" si="185"/>
        <v>0</v>
      </c>
      <c r="CX188" s="2">
        <f t="shared" si="186"/>
        <v>0</v>
      </c>
      <c r="CY188" s="2">
        <f t="shared" si="207"/>
        <v>0</v>
      </c>
      <c r="CZ188" s="2">
        <f t="shared" si="208"/>
        <v>0</v>
      </c>
      <c r="DA188" s="2"/>
      <c r="DB188" s="2"/>
      <c r="DC188" s="2" t="s">
        <v>3</v>
      </c>
      <c r="DD188" s="2" t="s">
        <v>3</v>
      </c>
      <c r="DE188" s="2" t="s">
        <v>3</v>
      </c>
      <c r="DF188" s="2" t="s">
        <v>3</v>
      </c>
      <c r="DG188" s="2" t="s">
        <v>3</v>
      </c>
      <c r="DH188" s="2" t="s">
        <v>3</v>
      </c>
      <c r="DI188" s="2" t="s">
        <v>3</v>
      </c>
      <c r="DJ188" s="2" t="s">
        <v>3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1013</v>
      </c>
      <c r="DV188" s="2" t="s">
        <v>41</v>
      </c>
      <c r="DW188" s="2" t="s">
        <v>41</v>
      </c>
      <c r="DX188" s="2">
        <v>1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56938434</v>
      </c>
      <c r="EF188" s="2">
        <v>214</v>
      </c>
      <c r="EG188" s="2" t="s">
        <v>42</v>
      </c>
      <c r="EH188" s="2">
        <v>0</v>
      </c>
      <c r="EI188" s="2" t="s">
        <v>3</v>
      </c>
      <c r="EJ188" s="2">
        <v>3</v>
      </c>
      <c r="EK188" s="2">
        <v>400007</v>
      </c>
      <c r="EL188" s="2" t="s">
        <v>42</v>
      </c>
      <c r="EM188" s="2" t="s">
        <v>43</v>
      </c>
      <c r="EN188" s="2"/>
      <c r="EO188" s="2" t="s">
        <v>3</v>
      </c>
      <c r="EP188" s="2"/>
      <c r="EQ188" s="2">
        <v>131088</v>
      </c>
      <c r="ER188" s="2">
        <v>0</v>
      </c>
      <c r="ES188" s="2">
        <v>4207.0700000000006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f t="shared" si="209"/>
        <v>4207.07</v>
      </c>
      <c r="FS188" s="2">
        <v>0</v>
      </c>
      <c r="FT188" s="2"/>
      <c r="FU188" s="2"/>
      <c r="FV188" s="2"/>
      <c r="FW188" s="2"/>
      <c r="FX188" s="2">
        <v>0</v>
      </c>
      <c r="FY188" s="2">
        <v>0</v>
      </c>
      <c r="FZ188" s="2"/>
      <c r="GA188" s="2" t="s">
        <v>226</v>
      </c>
      <c r="GB188" s="2"/>
      <c r="GC188" s="2"/>
      <c r="GD188" s="2">
        <v>1</v>
      </c>
      <c r="GE188" s="2"/>
      <c r="GF188" s="2">
        <v>565901102</v>
      </c>
      <c r="GG188" s="2">
        <v>2</v>
      </c>
      <c r="GH188" s="2">
        <v>4</v>
      </c>
      <c r="GI188" s="2">
        <v>-2</v>
      </c>
      <c r="GJ188" s="2">
        <v>0</v>
      </c>
      <c r="GK188" s="2">
        <v>0</v>
      </c>
      <c r="GL188" s="2">
        <f t="shared" si="187"/>
        <v>0</v>
      </c>
      <c r="GM188" s="2">
        <f t="shared" si="188"/>
        <v>4207.07</v>
      </c>
      <c r="GN188" s="2">
        <f t="shared" si="189"/>
        <v>0</v>
      </c>
      <c r="GO188" s="2">
        <f t="shared" si="190"/>
        <v>0</v>
      </c>
      <c r="GP188" s="2">
        <f t="shared" si="191"/>
        <v>0</v>
      </c>
      <c r="GQ188" s="2"/>
      <c r="GR188" s="2">
        <v>1</v>
      </c>
      <c r="GS188" s="2">
        <v>2</v>
      </c>
      <c r="GT188" s="2">
        <v>0</v>
      </c>
      <c r="GU188" s="2" t="s">
        <v>3</v>
      </c>
      <c r="GV188" s="2">
        <f t="shared" si="192"/>
        <v>0</v>
      </c>
      <c r="GW188" s="2">
        <v>1</v>
      </c>
      <c r="GX188" s="2">
        <f t="shared" si="193"/>
        <v>0</v>
      </c>
      <c r="GY188" s="2"/>
      <c r="GZ188" s="2"/>
      <c r="HA188" s="2">
        <v>0</v>
      </c>
      <c r="HB188" s="2">
        <v>0</v>
      </c>
      <c r="HC188" s="2">
        <f t="shared" si="194"/>
        <v>0</v>
      </c>
      <c r="HD188" s="2"/>
      <c r="HE188" s="2" t="s">
        <v>45</v>
      </c>
      <c r="HF188" s="2" t="s">
        <v>46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">
      <c r="A189" s="3">
        <v>17</v>
      </c>
      <c r="B189" s="3">
        <v>1</v>
      </c>
      <c r="E189" s="3" t="s">
        <v>258</v>
      </c>
      <c r="F189" s="3" t="s">
        <v>259</v>
      </c>
      <c r="G189" s="3" t="s">
        <v>260</v>
      </c>
      <c r="H189" s="3" t="s">
        <v>41</v>
      </c>
      <c r="I189" s="3">
        <v>1</v>
      </c>
      <c r="J189" s="3">
        <v>0</v>
      </c>
      <c r="K189" s="3">
        <v>1</v>
      </c>
      <c r="O189" s="3">
        <f t="shared" si="170"/>
        <v>31847.52</v>
      </c>
      <c r="P189" s="3">
        <f t="shared" si="171"/>
        <v>31847.52</v>
      </c>
      <c r="Q189" s="3">
        <f t="shared" si="195"/>
        <v>0</v>
      </c>
      <c r="R189" s="3">
        <f t="shared" si="196"/>
        <v>0</v>
      </c>
      <c r="S189" s="3">
        <f t="shared" si="172"/>
        <v>0</v>
      </c>
      <c r="T189" s="3">
        <f t="shared" si="173"/>
        <v>0</v>
      </c>
      <c r="U189" s="3">
        <f t="shared" si="174"/>
        <v>0</v>
      </c>
      <c r="V189" s="3">
        <f t="shared" si="175"/>
        <v>0</v>
      </c>
      <c r="W189" s="3">
        <f t="shared" si="176"/>
        <v>0</v>
      </c>
      <c r="X189" s="3">
        <f t="shared" si="197"/>
        <v>0</v>
      </c>
      <c r="Y189" s="3">
        <f t="shared" si="198"/>
        <v>0</v>
      </c>
      <c r="AA189" s="3">
        <v>56661436</v>
      </c>
      <c r="AB189" s="3">
        <f t="shared" si="177"/>
        <v>4207.07</v>
      </c>
      <c r="AC189" s="3">
        <f t="shared" si="199"/>
        <v>4207.07</v>
      </c>
      <c r="AD189" s="3">
        <f t="shared" si="200"/>
        <v>0</v>
      </c>
      <c r="AE189" s="3">
        <f t="shared" si="201"/>
        <v>0</v>
      </c>
      <c r="AF189" s="3">
        <f t="shared" si="202"/>
        <v>0</v>
      </c>
      <c r="AG189" s="3">
        <f t="shared" si="178"/>
        <v>0</v>
      </c>
      <c r="AH189" s="3">
        <f t="shared" si="203"/>
        <v>0</v>
      </c>
      <c r="AI189" s="3">
        <f t="shared" si="204"/>
        <v>0</v>
      </c>
      <c r="AJ189" s="3">
        <f t="shared" si="179"/>
        <v>0</v>
      </c>
      <c r="AK189" s="3">
        <v>4207.0700000000006</v>
      </c>
      <c r="AL189" s="3">
        <v>4207.0700000000006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1</v>
      </c>
      <c r="AW189" s="3">
        <v>1</v>
      </c>
      <c r="AZ189" s="3">
        <v>1</v>
      </c>
      <c r="BA189" s="3">
        <v>1</v>
      </c>
      <c r="BB189" s="3">
        <v>1</v>
      </c>
      <c r="BC189" s="3">
        <v>7.57</v>
      </c>
      <c r="BD189" s="3" t="s">
        <v>3</v>
      </c>
      <c r="BE189" s="3" t="s">
        <v>3</v>
      </c>
      <c r="BF189" s="3" t="s">
        <v>3</v>
      </c>
      <c r="BG189" s="3" t="s">
        <v>3</v>
      </c>
      <c r="BH189" s="3">
        <v>3</v>
      </c>
      <c r="BI189" s="3">
        <v>3</v>
      </c>
      <c r="BJ189" s="3" t="s">
        <v>259</v>
      </c>
      <c r="BM189" s="3">
        <v>400007</v>
      </c>
      <c r="BN189" s="3">
        <v>0</v>
      </c>
      <c r="BO189" s="3" t="s">
        <v>3</v>
      </c>
      <c r="BP189" s="3">
        <v>0</v>
      </c>
      <c r="BQ189" s="3">
        <v>214</v>
      </c>
      <c r="BR189" s="3">
        <v>0</v>
      </c>
      <c r="BS189" s="3">
        <v>1</v>
      </c>
      <c r="BT189" s="3">
        <v>1</v>
      </c>
      <c r="BU189" s="3">
        <v>1</v>
      </c>
      <c r="BV189" s="3">
        <v>1</v>
      </c>
      <c r="BW189" s="3">
        <v>1</v>
      </c>
      <c r="BX189" s="3">
        <v>1</v>
      </c>
      <c r="BY189" s="3" t="s">
        <v>3</v>
      </c>
      <c r="BZ189" s="3">
        <v>0</v>
      </c>
      <c r="CA189" s="3">
        <v>0</v>
      </c>
      <c r="CB189" s="3" t="s">
        <v>3</v>
      </c>
      <c r="CE189" s="3">
        <v>1566</v>
      </c>
      <c r="CF189" s="3">
        <v>0</v>
      </c>
      <c r="CG189" s="3">
        <v>0</v>
      </c>
      <c r="CM189" s="3">
        <v>0</v>
      </c>
      <c r="CN189" s="3" t="s">
        <v>3</v>
      </c>
      <c r="CO189" s="3">
        <v>0</v>
      </c>
      <c r="CP189" s="3">
        <f t="shared" si="180"/>
        <v>31847.52</v>
      </c>
      <c r="CQ189" s="3">
        <f t="shared" si="181"/>
        <v>31847.52</v>
      </c>
      <c r="CR189" s="3">
        <f t="shared" si="205"/>
        <v>0</v>
      </c>
      <c r="CS189" s="3">
        <f t="shared" si="206"/>
        <v>0</v>
      </c>
      <c r="CT189" s="3">
        <f t="shared" si="182"/>
        <v>0</v>
      </c>
      <c r="CU189" s="3">
        <f t="shared" si="183"/>
        <v>0</v>
      </c>
      <c r="CV189" s="3">
        <f t="shared" si="184"/>
        <v>0</v>
      </c>
      <c r="CW189" s="3">
        <f t="shared" si="185"/>
        <v>0</v>
      </c>
      <c r="CX189" s="3">
        <f t="shared" si="186"/>
        <v>0</v>
      </c>
      <c r="CY189" s="3">
        <f t="shared" si="207"/>
        <v>0</v>
      </c>
      <c r="CZ189" s="3">
        <f t="shared" si="208"/>
        <v>0</v>
      </c>
      <c r="DC189" s="3" t="s">
        <v>3</v>
      </c>
      <c r="DD189" s="3" t="s">
        <v>3</v>
      </c>
      <c r="DE189" s="3" t="s">
        <v>3</v>
      </c>
      <c r="DF189" s="3" t="s">
        <v>3</v>
      </c>
      <c r="DG189" s="3" t="s">
        <v>3</v>
      </c>
      <c r="DH189" s="3" t="s">
        <v>3</v>
      </c>
      <c r="DI189" s="3" t="s">
        <v>3</v>
      </c>
      <c r="DJ189" s="3" t="s">
        <v>3</v>
      </c>
      <c r="DK189" s="3" t="s">
        <v>3</v>
      </c>
      <c r="DL189" s="3" t="s">
        <v>3</v>
      </c>
      <c r="DM189" s="3" t="s">
        <v>3</v>
      </c>
      <c r="DN189" s="3">
        <v>0</v>
      </c>
      <c r="DO189" s="3">
        <v>0</v>
      </c>
      <c r="DP189" s="3">
        <v>1</v>
      </c>
      <c r="DQ189" s="3">
        <v>1</v>
      </c>
      <c r="DU189" s="3">
        <v>1013</v>
      </c>
      <c r="DV189" s="3" t="s">
        <v>41</v>
      </c>
      <c r="DW189" s="3" t="s">
        <v>41</v>
      </c>
      <c r="DX189" s="3">
        <v>1</v>
      </c>
      <c r="DZ189" s="3" t="s">
        <v>3</v>
      </c>
      <c r="EA189" s="3" t="s">
        <v>3</v>
      </c>
      <c r="EB189" s="3" t="s">
        <v>3</v>
      </c>
      <c r="EC189" s="3" t="s">
        <v>3</v>
      </c>
      <c r="EE189" s="3">
        <v>56938434</v>
      </c>
      <c r="EF189" s="3">
        <v>214</v>
      </c>
      <c r="EG189" s="3" t="s">
        <v>42</v>
      </c>
      <c r="EH189" s="3">
        <v>0</v>
      </c>
      <c r="EI189" s="3" t="s">
        <v>3</v>
      </c>
      <c r="EJ189" s="3">
        <v>3</v>
      </c>
      <c r="EK189" s="3">
        <v>400007</v>
      </c>
      <c r="EL189" s="3" t="s">
        <v>42</v>
      </c>
      <c r="EM189" s="3" t="s">
        <v>43</v>
      </c>
      <c r="EO189" s="3" t="s">
        <v>3</v>
      </c>
      <c r="EQ189" s="3">
        <v>131088</v>
      </c>
      <c r="ER189" s="3">
        <v>0</v>
      </c>
      <c r="ES189" s="3">
        <v>4207.0700000000006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5</v>
      </c>
      <c r="FC189" s="3">
        <v>1</v>
      </c>
      <c r="FD189" s="3">
        <v>18</v>
      </c>
      <c r="FF189" s="3">
        <v>37275</v>
      </c>
      <c r="FQ189" s="3">
        <v>0</v>
      </c>
      <c r="FR189" s="3">
        <f t="shared" si="209"/>
        <v>31847.52</v>
      </c>
      <c r="FS189" s="3">
        <v>0</v>
      </c>
      <c r="FX189" s="3">
        <v>0</v>
      </c>
      <c r="FY189" s="3">
        <v>0</v>
      </c>
      <c r="GA189" s="3" t="s">
        <v>226</v>
      </c>
      <c r="GD189" s="3">
        <v>1</v>
      </c>
      <c r="GF189" s="3">
        <v>565901102</v>
      </c>
      <c r="GG189" s="3">
        <v>2</v>
      </c>
      <c r="GH189" s="3">
        <v>3</v>
      </c>
      <c r="GI189" s="3">
        <v>3</v>
      </c>
      <c r="GJ189" s="3">
        <v>0</v>
      </c>
      <c r="GK189" s="3">
        <v>0</v>
      </c>
      <c r="GL189" s="3">
        <f t="shared" si="187"/>
        <v>0</v>
      </c>
      <c r="GM189" s="3">
        <f t="shared" si="188"/>
        <v>31847.52</v>
      </c>
      <c r="GN189" s="3">
        <f t="shared" si="189"/>
        <v>0</v>
      </c>
      <c r="GO189" s="3">
        <f t="shared" si="190"/>
        <v>0</v>
      </c>
      <c r="GP189" s="3">
        <f t="shared" si="191"/>
        <v>0</v>
      </c>
      <c r="GR189" s="3">
        <v>1</v>
      </c>
      <c r="GS189" s="3">
        <v>1</v>
      </c>
      <c r="GT189" s="3">
        <v>0</v>
      </c>
      <c r="GU189" s="3" t="s">
        <v>3</v>
      </c>
      <c r="GV189" s="3">
        <f t="shared" si="192"/>
        <v>0</v>
      </c>
      <c r="GW189" s="3">
        <v>1</v>
      </c>
      <c r="GX189" s="3">
        <f t="shared" si="193"/>
        <v>0</v>
      </c>
      <c r="HA189" s="3">
        <v>0</v>
      </c>
      <c r="HB189" s="3">
        <v>0</v>
      </c>
      <c r="HC189" s="3">
        <f t="shared" si="194"/>
        <v>0</v>
      </c>
      <c r="HE189" s="3" t="s">
        <v>45</v>
      </c>
      <c r="HF189" s="3" t="s">
        <v>46</v>
      </c>
      <c r="HM189" s="3" t="s">
        <v>3</v>
      </c>
      <c r="HN189" s="3" t="s">
        <v>3</v>
      </c>
      <c r="HO189" s="3" t="s">
        <v>3</v>
      </c>
      <c r="HP189" s="3" t="s">
        <v>3</v>
      </c>
      <c r="HQ189" s="3" t="s">
        <v>3</v>
      </c>
      <c r="HS189" s="3">
        <v>0</v>
      </c>
      <c r="IK189" s="3">
        <v>0</v>
      </c>
    </row>
    <row r="190" spans="1:255" x14ac:dyDescent="0.2">
      <c r="A190" s="2">
        <v>17</v>
      </c>
      <c r="B190" s="2">
        <v>1</v>
      </c>
      <c r="C190" s="2"/>
      <c r="D190" s="2"/>
      <c r="E190" s="2" t="s">
        <v>261</v>
      </c>
      <c r="F190" s="2" t="s">
        <v>262</v>
      </c>
      <c r="G190" s="2" t="s">
        <v>263</v>
      </c>
      <c r="H190" s="2" t="s">
        <v>41</v>
      </c>
      <c r="I190" s="2">
        <v>1</v>
      </c>
      <c r="J190" s="2">
        <v>0</v>
      </c>
      <c r="K190" s="2">
        <v>1</v>
      </c>
      <c r="L190" s="2"/>
      <c r="M190" s="2"/>
      <c r="N190" s="2"/>
      <c r="O190" s="2">
        <f t="shared" si="170"/>
        <v>4207.07</v>
      </c>
      <c r="P190" s="2">
        <f t="shared" si="171"/>
        <v>4207.07</v>
      </c>
      <c r="Q190" s="2">
        <f t="shared" si="195"/>
        <v>0</v>
      </c>
      <c r="R190" s="2">
        <f t="shared" si="196"/>
        <v>0</v>
      </c>
      <c r="S190" s="2">
        <f t="shared" si="172"/>
        <v>0</v>
      </c>
      <c r="T190" s="2">
        <f t="shared" si="173"/>
        <v>0</v>
      </c>
      <c r="U190" s="2">
        <f t="shared" si="174"/>
        <v>0</v>
      </c>
      <c r="V190" s="2">
        <f t="shared" si="175"/>
        <v>0</v>
      </c>
      <c r="W190" s="2">
        <f t="shared" si="176"/>
        <v>0</v>
      </c>
      <c r="X190" s="2">
        <f t="shared" si="197"/>
        <v>0</v>
      </c>
      <c r="Y190" s="2">
        <f t="shared" si="198"/>
        <v>0</v>
      </c>
      <c r="Z190" s="2"/>
      <c r="AA190" s="2">
        <v>56661434</v>
      </c>
      <c r="AB190" s="2">
        <f t="shared" si="177"/>
        <v>4207.07</v>
      </c>
      <c r="AC190" s="2">
        <f t="shared" si="199"/>
        <v>4207.07</v>
      </c>
      <c r="AD190" s="2">
        <f t="shared" si="200"/>
        <v>0</v>
      </c>
      <c r="AE190" s="2">
        <f t="shared" si="201"/>
        <v>0</v>
      </c>
      <c r="AF190" s="2">
        <f t="shared" si="202"/>
        <v>0</v>
      </c>
      <c r="AG190" s="2">
        <f t="shared" si="178"/>
        <v>0</v>
      </c>
      <c r="AH190" s="2">
        <f t="shared" si="203"/>
        <v>0</v>
      </c>
      <c r="AI190" s="2">
        <f t="shared" si="204"/>
        <v>0</v>
      </c>
      <c r="AJ190" s="2">
        <f t="shared" si="179"/>
        <v>0</v>
      </c>
      <c r="AK190" s="2">
        <v>4207.0700000000006</v>
      </c>
      <c r="AL190" s="2">
        <v>4207.0700000000006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1</v>
      </c>
      <c r="AW190" s="2">
        <v>1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3</v>
      </c>
      <c r="BI190" s="2">
        <v>3</v>
      </c>
      <c r="BJ190" s="2" t="s">
        <v>262</v>
      </c>
      <c r="BK190" s="2"/>
      <c r="BL190" s="2"/>
      <c r="BM190" s="2">
        <v>400007</v>
      </c>
      <c r="BN190" s="2">
        <v>0</v>
      </c>
      <c r="BO190" s="2" t="s">
        <v>3</v>
      </c>
      <c r="BP190" s="2">
        <v>0</v>
      </c>
      <c r="BQ190" s="2">
        <v>214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0</v>
      </c>
      <c r="CA190" s="2">
        <v>0</v>
      </c>
      <c r="CB190" s="2" t="s">
        <v>3</v>
      </c>
      <c r="CC190" s="2"/>
      <c r="CD190" s="2"/>
      <c r="CE190" s="2">
        <v>1566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3</v>
      </c>
      <c r="CO190" s="2">
        <v>0</v>
      </c>
      <c r="CP190" s="2">
        <f t="shared" si="180"/>
        <v>4207.07</v>
      </c>
      <c r="CQ190" s="2">
        <f t="shared" si="181"/>
        <v>4207.07</v>
      </c>
      <c r="CR190" s="2">
        <f t="shared" si="205"/>
        <v>0</v>
      </c>
      <c r="CS190" s="2">
        <f t="shared" si="206"/>
        <v>0</v>
      </c>
      <c r="CT190" s="2">
        <f t="shared" si="182"/>
        <v>0</v>
      </c>
      <c r="CU190" s="2">
        <f t="shared" si="183"/>
        <v>0</v>
      </c>
      <c r="CV190" s="2">
        <f t="shared" si="184"/>
        <v>0</v>
      </c>
      <c r="CW190" s="2">
        <f t="shared" si="185"/>
        <v>0</v>
      </c>
      <c r="CX190" s="2">
        <f t="shared" si="186"/>
        <v>0</v>
      </c>
      <c r="CY190" s="2">
        <f t="shared" si="207"/>
        <v>0</v>
      </c>
      <c r="CZ190" s="2">
        <f t="shared" si="208"/>
        <v>0</v>
      </c>
      <c r="DA190" s="2"/>
      <c r="DB190" s="2"/>
      <c r="DC190" s="2" t="s">
        <v>3</v>
      </c>
      <c r="DD190" s="2" t="s">
        <v>3</v>
      </c>
      <c r="DE190" s="2" t="s">
        <v>3</v>
      </c>
      <c r="DF190" s="2" t="s">
        <v>3</v>
      </c>
      <c r="DG190" s="2" t="s">
        <v>3</v>
      </c>
      <c r="DH190" s="2" t="s">
        <v>3</v>
      </c>
      <c r="DI190" s="2" t="s">
        <v>3</v>
      </c>
      <c r="DJ190" s="2" t="s">
        <v>3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1013</v>
      </c>
      <c r="DV190" s="2" t="s">
        <v>41</v>
      </c>
      <c r="DW190" s="2" t="s">
        <v>41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56938434</v>
      </c>
      <c r="EF190" s="2">
        <v>214</v>
      </c>
      <c r="EG190" s="2" t="s">
        <v>42</v>
      </c>
      <c r="EH190" s="2">
        <v>0</v>
      </c>
      <c r="EI190" s="2" t="s">
        <v>3</v>
      </c>
      <c r="EJ190" s="2">
        <v>3</v>
      </c>
      <c r="EK190" s="2">
        <v>400007</v>
      </c>
      <c r="EL190" s="2" t="s">
        <v>42</v>
      </c>
      <c r="EM190" s="2" t="s">
        <v>43</v>
      </c>
      <c r="EN190" s="2"/>
      <c r="EO190" s="2" t="s">
        <v>3</v>
      </c>
      <c r="EP190" s="2"/>
      <c r="EQ190" s="2">
        <v>131088</v>
      </c>
      <c r="ER190" s="2">
        <v>0</v>
      </c>
      <c r="ES190" s="2">
        <v>4207.0700000000006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f t="shared" si="209"/>
        <v>4207.07</v>
      </c>
      <c r="FS190" s="2">
        <v>0</v>
      </c>
      <c r="FT190" s="2"/>
      <c r="FU190" s="2"/>
      <c r="FV190" s="2"/>
      <c r="FW190" s="2"/>
      <c r="FX190" s="2">
        <v>0</v>
      </c>
      <c r="FY190" s="2">
        <v>0</v>
      </c>
      <c r="FZ190" s="2"/>
      <c r="GA190" s="2" t="s">
        <v>226</v>
      </c>
      <c r="GB190" s="2"/>
      <c r="GC190" s="2"/>
      <c r="GD190" s="2">
        <v>1</v>
      </c>
      <c r="GE190" s="2"/>
      <c r="GF190" s="2">
        <v>-2116885643</v>
      </c>
      <c r="GG190" s="2">
        <v>2</v>
      </c>
      <c r="GH190" s="2">
        <v>4</v>
      </c>
      <c r="GI190" s="2">
        <v>-2</v>
      </c>
      <c r="GJ190" s="2">
        <v>0</v>
      </c>
      <c r="GK190" s="2">
        <v>0</v>
      </c>
      <c r="GL190" s="2">
        <f t="shared" si="187"/>
        <v>0</v>
      </c>
      <c r="GM190" s="2">
        <f t="shared" si="188"/>
        <v>4207.07</v>
      </c>
      <c r="GN190" s="2">
        <f t="shared" si="189"/>
        <v>0</v>
      </c>
      <c r="GO190" s="2">
        <f t="shared" si="190"/>
        <v>0</v>
      </c>
      <c r="GP190" s="2">
        <f t="shared" si="191"/>
        <v>0</v>
      </c>
      <c r="GQ190" s="2"/>
      <c r="GR190" s="2">
        <v>1</v>
      </c>
      <c r="GS190" s="2">
        <v>2</v>
      </c>
      <c r="GT190" s="2">
        <v>0</v>
      </c>
      <c r="GU190" s="2" t="s">
        <v>3</v>
      </c>
      <c r="GV190" s="2">
        <f t="shared" si="192"/>
        <v>0</v>
      </c>
      <c r="GW190" s="2">
        <v>1</v>
      </c>
      <c r="GX190" s="2">
        <f t="shared" si="193"/>
        <v>0</v>
      </c>
      <c r="GY190" s="2"/>
      <c r="GZ190" s="2"/>
      <c r="HA190" s="2">
        <v>0</v>
      </c>
      <c r="HB190" s="2">
        <v>0</v>
      </c>
      <c r="HC190" s="2">
        <f t="shared" si="194"/>
        <v>0</v>
      </c>
      <c r="HD190" s="2"/>
      <c r="HE190" s="2" t="s">
        <v>45</v>
      </c>
      <c r="HF190" s="2" t="s">
        <v>46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">
      <c r="A191" s="3">
        <v>17</v>
      </c>
      <c r="B191" s="3">
        <v>1</v>
      </c>
      <c r="E191" s="3" t="s">
        <v>261</v>
      </c>
      <c r="F191" s="3" t="s">
        <v>262</v>
      </c>
      <c r="G191" s="3" t="s">
        <v>263</v>
      </c>
      <c r="H191" s="3" t="s">
        <v>41</v>
      </c>
      <c r="I191" s="3">
        <v>1</v>
      </c>
      <c r="J191" s="3">
        <v>0</v>
      </c>
      <c r="K191" s="3">
        <v>1</v>
      </c>
      <c r="O191" s="3">
        <f t="shared" si="170"/>
        <v>31847.52</v>
      </c>
      <c r="P191" s="3">
        <f t="shared" si="171"/>
        <v>31847.52</v>
      </c>
      <c r="Q191" s="3">
        <f t="shared" si="195"/>
        <v>0</v>
      </c>
      <c r="R191" s="3">
        <f t="shared" si="196"/>
        <v>0</v>
      </c>
      <c r="S191" s="3">
        <f t="shared" si="172"/>
        <v>0</v>
      </c>
      <c r="T191" s="3">
        <f t="shared" si="173"/>
        <v>0</v>
      </c>
      <c r="U191" s="3">
        <f t="shared" si="174"/>
        <v>0</v>
      </c>
      <c r="V191" s="3">
        <f t="shared" si="175"/>
        <v>0</v>
      </c>
      <c r="W191" s="3">
        <f t="shared" si="176"/>
        <v>0</v>
      </c>
      <c r="X191" s="3">
        <f t="shared" si="197"/>
        <v>0</v>
      </c>
      <c r="Y191" s="3">
        <f t="shared" si="198"/>
        <v>0</v>
      </c>
      <c r="AA191" s="3">
        <v>56661436</v>
      </c>
      <c r="AB191" s="3">
        <f t="shared" si="177"/>
        <v>4207.07</v>
      </c>
      <c r="AC191" s="3">
        <f t="shared" si="199"/>
        <v>4207.07</v>
      </c>
      <c r="AD191" s="3">
        <f t="shared" si="200"/>
        <v>0</v>
      </c>
      <c r="AE191" s="3">
        <f t="shared" si="201"/>
        <v>0</v>
      </c>
      <c r="AF191" s="3">
        <f t="shared" si="202"/>
        <v>0</v>
      </c>
      <c r="AG191" s="3">
        <f t="shared" si="178"/>
        <v>0</v>
      </c>
      <c r="AH191" s="3">
        <f t="shared" si="203"/>
        <v>0</v>
      </c>
      <c r="AI191" s="3">
        <f t="shared" si="204"/>
        <v>0</v>
      </c>
      <c r="AJ191" s="3">
        <f t="shared" si="179"/>
        <v>0</v>
      </c>
      <c r="AK191" s="3">
        <v>4207.0700000000006</v>
      </c>
      <c r="AL191" s="3">
        <v>4207.0700000000006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1</v>
      </c>
      <c r="AW191" s="3">
        <v>1</v>
      </c>
      <c r="AZ191" s="3">
        <v>1</v>
      </c>
      <c r="BA191" s="3">
        <v>1</v>
      </c>
      <c r="BB191" s="3">
        <v>1</v>
      </c>
      <c r="BC191" s="3">
        <v>7.57</v>
      </c>
      <c r="BD191" s="3" t="s">
        <v>3</v>
      </c>
      <c r="BE191" s="3" t="s">
        <v>3</v>
      </c>
      <c r="BF191" s="3" t="s">
        <v>3</v>
      </c>
      <c r="BG191" s="3" t="s">
        <v>3</v>
      </c>
      <c r="BH191" s="3">
        <v>3</v>
      </c>
      <c r="BI191" s="3">
        <v>3</v>
      </c>
      <c r="BJ191" s="3" t="s">
        <v>262</v>
      </c>
      <c r="BM191" s="3">
        <v>400007</v>
      </c>
      <c r="BN191" s="3">
        <v>0</v>
      </c>
      <c r="BO191" s="3" t="s">
        <v>3</v>
      </c>
      <c r="BP191" s="3">
        <v>0</v>
      </c>
      <c r="BQ191" s="3">
        <v>214</v>
      </c>
      <c r="BR191" s="3">
        <v>0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 t="s">
        <v>3</v>
      </c>
      <c r="BZ191" s="3">
        <v>0</v>
      </c>
      <c r="CA191" s="3">
        <v>0</v>
      </c>
      <c r="CB191" s="3" t="s">
        <v>3</v>
      </c>
      <c r="CE191" s="3">
        <v>1566</v>
      </c>
      <c r="CF191" s="3">
        <v>0</v>
      </c>
      <c r="CG191" s="3">
        <v>0</v>
      </c>
      <c r="CM191" s="3">
        <v>0</v>
      </c>
      <c r="CN191" s="3" t="s">
        <v>3</v>
      </c>
      <c r="CO191" s="3">
        <v>0</v>
      </c>
      <c r="CP191" s="3">
        <f t="shared" si="180"/>
        <v>31847.52</v>
      </c>
      <c r="CQ191" s="3">
        <f t="shared" si="181"/>
        <v>31847.52</v>
      </c>
      <c r="CR191" s="3">
        <f t="shared" si="205"/>
        <v>0</v>
      </c>
      <c r="CS191" s="3">
        <f t="shared" si="206"/>
        <v>0</v>
      </c>
      <c r="CT191" s="3">
        <f t="shared" si="182"/>
        <v>0</v>
      </c>
      <c r="CU191" s="3">
        <f t="shared" si="183"/>
        <v>0</v>
      </c>
      <c r="CV191" s="3">
        <f t="shared" si="184"/>
        <v>0</v>
      </c>
      <c r="CW191" s="3">
        <f t="shared" si="185"/>
        <v>0</v>
      </c>
      <c r="CX191" s="3">
        <f t="shared" si="186"/>
        <v>0</v>
      </c>
      <c r="CY191" s="3">
        <f t="shared" si="207"/>
        <v>0</v>
      </c>
      <c r="CZ191" s="3">
        <f t="shared" si="208"/>
        <v>0</v>
      </c>
      <c r="DC191" s="3" t="s">
        <v>3</v>
      </c>
      <c r="DD191" s="3" t="s">
        <v>3</v>
      </c>
      <c r="DE191" s="3" t="s">
        <v>3</v>
      </c>
      <c r="DF191" s="3" t="s">
        <v>3</v>
      </c>
      <c r="DG191" s="3" t="s">
        <v>3</v>
      </c>
      <c r="DH191" s="3" t="s">
        <v>3</v>
      </c>
      <c r="DI191" s="3" t="s">
        <v>3</v>
      </c>
      <c r="DJ191" s="3" t="s">
        <v>3</v>
      </c>
      <c r="DK191" s="3" t="s">
        <v>3</v>
      </c>
      <c r="DL191" s="3" t="s">
        <v>3</v>
      </c>
      <c r="DM191" s="3" t="s">
        <v>3</v>
      </c>
      <c r="DN191" s="3">
        <v>0</v>
      </c>
      <c r="DO191" s="3">
        <v>0</v>
      </c>
      <c r="DP191" s="3">
        <v>1</v>
      </c>
      <c r="DQ191" s="3">
        <v>1</v>
      </c>
      <c r="DU191" s="3">
        <v>1013</v>
      </c>
      <c r="DV191" s="3" t="s">
        <v>41</v>
      </c>
      <c r="DW191" s="3" t="s">
        <v>41</v>
      </c>
      <c r="DX191" s="3">
        <v>1</v>
      </c>
      <c r="DZ191" s="3" t="s">
        <v>3</v>
      </c>
      <c r="EA191" s="3" t="s">
        <v>3</v>
      </c>
      <c r="EB191" s="3" t="s">
        <v>3</v>
      </c>
      <c r="EC191" s="3" t="s">
        <v>3</v>
      </c>
      <c r="EE191" s="3">
        <v>56938434</v>
      </c>
      <c r="EF191" s="3">
        <v>214</v>
      </c>
      <c r="EG191" s="3" t="s">
        <v>42</v>
      </c>
      <c r="EH191" s="3">
        <v>0</v>
      </c>
      <c r="EI191" s="3" t="s">
        <v>3</v>
      </c>
      <c r="EJ191" s="3">
        <v>3</v>
      </c>
      <c r="EK191" s="3">
        <v>400007</v>
      </c>
      <c r="EL191" s="3" t="s">
        <v>42</v>
      </c>
      <c r="EM191" s="3" t="s">
        <v>43</v>
      </c>
      <c r="EO191" s="3" t="s">
        <v>3</v>
      </c>
      <c r="EQ191" s="3">
        <v>131088</v>
      </c>
      <c r="ER191" s="3">
        <v>0</v>
      </c>
      <c r="ES191" s="3">
        <v>4207.0700000000006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5</v>
      </c>
      <c r="FC191" s="3">
        <v>1</v>
      </c>
      <c r="FD191" s="3">
        <v>18</v>
      </c>
      <c r="FF191" s="3">
        <v>37275</v>
      </c>
      <c r="FQ191" s="3">
        <v>0</v>
      </c>
      <c r="FR191" s="3">
        <f t="shared" si="209"/>
        <v>31847.52</v>
      </c>
      <c r="FS191" s="3">
        <v>0</v>
      </c>
      <c r="FX191" s="3">
        <v>0</v>
      </c>
      <c r="FY191" s="3">
        <v>0</v>
      </c>
      <c r="GA191" s="3" t="s">
        <v>226</v>
      </c>
      <c r="GD191" s="3">
        <v>1</v>
      </c>
      <c r="GF191" s="3">
        <v>-2116885643</v>
      </c>
      <c r="GG191" s="3">
        <v>2</v>
      </c>
      <c r="GH191" s="3">
        <v>3</v>
      </c>
      <c r="GI191" s="3">
        <v>3</v>
      </c>
      <c r="GJ191" s="3">
        <v>0</v>
      </c>
      <c r="GK191" s="3">
        <v>0</v>
      </c>
      <c r="GL191" s="3">
        <f t="shared" si="187"/>
        <v>0</v>
      </c>
      <c r="GM191" s="3">
        <f t="shared" si="188"/>
        <v>31847.52</v>
      </c>
      <c r="GN191" s="3">
        <f t="shared" si="189"/>
        <v>0</v>
      </c>
      <c r="GO191" s="3">
        <f t="shared" si="190"/>
        <v>0</v>
      </c>
      <c r="GP191" s="3">
        <f t="shared" si="191"/>
        <v>0</v>
      </c>
      <c r="GR191" s="3">
        <v>1</v>
      </c>
      <c r="GS191" s="3">
        <v>1</v>
      </c>
      <c r="GT191" s="3">
        <v>0</v>
      </c>
      <c r="GU191" s="3" t="s">
        <v>3</v>
      </c>
      <c r="GV191" s="3">
        <f t="shared" si="192"/>
        <v>0</v>
      </c>
      <c r="GW191" s="3">
        <v>1</v>
      </c>
      <c r="GX191" s="3">
        <f t="shared" si="193"/>
        <v>0</v>
      </c>
      <c r="HA191" s="3">
        <v>0</v>
      </c>
      <c r="HB191" s="3">
        <v>0</v>
      </c>
      <c r="HC191" s="3">
        <f t="shared" si="194"/>
        <v>0</v>
      </c>
      <c r="HE191" s="3" t="s">
        <v>45</v>
      </c>
      <c r="HF191" s="3" t="s">
        <v>46</v>
      </c>
      <c r="HM191" s="3" t="s">
        <v>3</v>
      </c>
      <c r="HN191" s="3" t="s">
        <v>3</v>
      </c>
      <c r="HO191" s="3" t="s">
        <v>3</v>
      </c>
      <c r="HP191" s="3" t="s">
        <v>3</v>
      </c>
      <c r="HQ191" s="3" t="s">
        <v>3</v>
      </c>
      <c r="HS191" s="3">
        <v>0</v>
      </c>
      <c r="IK191" s="3">
        <v>0</v>
      </c>
    </row>
    <row r="192" spans="1:255" x14ac:dyDescent="0.2">
      <c r="A192" s="2">
        <v>17</v>
      </c>
      <c r="B192" s="2">
        <v>1</v>
      </c>
      <c r="C192" s="2"/>
      <c r="D192" s="2"/>
      <c r="E192" s="2" t="s">
        <v>264</v>
      </c>
      <c r="F192" s="2" t="s">
        <v>265</v>
      </c>
      <c r="G192" s="2" t="s">
        <v>266</v>
      </c>
      <c r="H192" s="2" t="s">
        <v>41</v>
      </c>
      <c r="I192" s="2">
        <v>1</v>
      </c>
      <c r="J192" s="2">
        <v>0</v>
      </c>
      <c r="K192" s="2">
        <v>1</v>
      </c>
      <c r="L192" s="2"/>
      <c r="M192" s="2"/>
      <c r="N192" s="2"/>
      <c r="O192" s="2">
        <f t="shared" si="170"/>
        <v>20324.29</v>
      </c>
      <c r="P192" s="2">
        <f t="shared" si="171"/>
        <v>20324.29</v>
      </c>
      <c r="Q192" s="2">
        <f t="shared" si="195"/>
        <v>0</v>
      </c>
      <c r="R192" s="2">
        <f t="shared" si="196"/>
        <v>0</v>
      </c>
      <c r="S192" s="2">
        <f t="shared" si="172"/>
        <v>0</v>
      </c>
      <c r="T192" s="2">
        <f t="shared" si="173"/>
        <v>0</v>
      </c>
      <c r="U192" s="2">
        <f t="shared" si="174"/>
        <v>0</v>
      </c>
      <c r="V192" s="2">
        <f t="shared" si="175"/>
        <v>0</v>
      </c>
      <c r="W192" s="2">
        <f t="shared" si="176"/>
        <v>0</v>
      </c>
      <c r="X192" s="2">
        <f t="shared" si="197"/>
        <v>0</v>
      </c>
      <c r="Y192" s="2">
        <f t="shared" si="198"/>
        <v>0</v>
      </c>
      <c r="Z192" s="2"/>
      <c r="AA192" s="2">
        <v>56661434</v>
      </c>
      <c r="AB192" s="2">
        <f t="shared" si="177"/>
        <v>20324.29</v>
      </c>
      <c r="AC192" s="2">
        <f t="shared" si="199"/>
        <v>20324.29</v>
      </c>
      <c r="AD192" s="2">
        <f t="shared" si="200"/>
        <v>0</v>
      </c>
      <c r="AE192" s="2">
        <f t="shared" si="201"/>
        <v>0</v>
      </c>
      <c r="AF192" s="2">
        <f t="shared" si="202"/>
        <v>0</v>
      </c>
      <c r="AG192" s="2">
        <f t="shared" si="178"/>
        <v>0</v>
      </c>
      <c r="AH192" s="2">
        <f t="shared" si="203"/>
        <v>0</v>
      </c>
      <c r="AI192" s="2">
        <f t="shared" si="204"/>
        <v>0</v>
      </c>
      <c r="AJ192" s="2">
        <f t="shared" si="179"/>
        <v>0</v>
      </c>
      <c r="AK192" s="2">
        <v>20324.29</v>
      </c>
      <c r="AL192" s="2">
        <v>20324.29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1</v>
      </c>
      <c r="AW192" s="2">
        <v>1</v>
      </c>
      <c r="AX192" s="2"/>
      <c r="AY192" s="2"/>
      <c r="AZ192" s="2">
        <v>1</v>
      </c>
      <c r="BA192" s="2">
        <v>1</v>
      </c>
      <c r="BB192" s="2">
        <v>1</v>
      </c>
      <c r="BC192" s="2">
        <v>1</v>
      </c>
      <c r="BD192" s="2" t="s">
        <v>3</v>
      </c>
      <c r="BE192" s="2" t="s">
        <v>3</v>
      </c>
      <c r="BF192" s="2" t="s">
        <v>3</v>
      </c>
      <c r="BG192" s="2" t="s">
        <v>3</v>
      </c>
      <c r="BH192" s="2">
        <v>3</v>
      </c>
      <c r="BI192" s="2">
        <v>3</v>
      </c>
      <c r="BJ192" s="2" t="s">
        <v>265</v>
      </c>
      <c r="BK192" s="2"/>
      <c r="BL192" s="2"/>
      <c r="BM192" s="2">
        <v>400007</v>
      </c>
      <c r="BN192" s="2">
        <v>0</v>
      </c>
      <c r="BO192" s="2" t="s">
        <v>3</v>
      </c>
      <c r="BP192" s="2">
        <v>0</v>
      </c>
      <c r="BQ192" s="2">
        <v>214</v>
      </c>
      <c r="BR192" s="2">
        <v>0</v>
      </c>
      <c r="BS192" s="2">
        <v>1</v>
      </c>
      <c r="BT192" s="2">
        <v>1</v>
      </c>
      <c r="BU192" s="2">
        <v>1</v>
      </c>
      <c r="BV192" s="2">
        <v>1</v>
      </c>
      <c r="BW192" s="2">
        <v>1</v>
      </c>
      <c r="BX192" s="2">
        <v>1</v>
      </c>
      <c r="BY192" s="2" t="s">
        <v>3</v>
      </c>
      <c r="BZ192" s="2">
        <v>0</v>
      </c>
      <c r="CA192" s="2">
        <v>0</v>
      </c>
      <c r="CB192" s="2" t="s">
        <v>3</v>
      </c>
      <c r="CC192" s="2"/>
      <c r="CD192" s="2"/>
      <c r="CE192" s="2">
        <v>1566</v>
      </c>
      <c r="CF192" s="2">
        <v>0</v>
      </c>
      <c r="CG192" s="2">
        <v>0</v>
      </c>
      <c r="CH192" s="2"/>
      <c r="CI192" s="2"/>
      <c r="CJ192" s="2"/>
      <c r="CK192" s="2"/>
      <c r="CL192" s="2"/>
      <c r="CM192" s="2">
        <v>0</v>
      </c>
      <c r="CN192" s="2" t="s">
        <v>3</v>
      </c>
      <c r="CO192" s="2">
        <v>0</v>
      </c>
      <c r="CP192" s="2">
        <f t="shared" si="180"/>
        <v>20324.29</v>
      </c>
      <c r="CQ192" s="2">
        <f t="shared" si="181"/>
        <v>20324.29</v>
      </c>
      <c r="CR192" s="2">
        <f t="shared" si="205"/>
        <v>0</v>
      </c>
      <c r="CS192" s="2">
        <f t="shared" si="206"/>
        <v>0</v>
      </c>
      <c r="CT192" s="2">
        <f t="shared" si="182"/>
        <v>0</v>
      </c>
      <c r="CU192" s="2">
        <f t="shared" si="183"/>
        <v>0</v>
      </c>
      <c r="CV192" s="2">
        <f t="shared" si="184"/>
        <v>0</v>
      </c>
      <c r="CW192" s="2">
        <f t="shared" si="185"/>
        <v>0</v>
      </c>
      <c r="CX192" s="2">
        <f t="shared" si="186"/>
        <v>0</v>
      </c>
      <c r="CY192" s="2">
        <f t="shared" si="207"/>
        <v>0</v>
      </c>
      <c r="CZ192" s="2">
        <f t="shared" si="208"/>
        <v>0</v>
      </c>
      <c r="DA192" s="2"/>
      <c r="DB192" s="2"/>
      <c r="DC192" s="2" t="s">
        <v>3</v>
      </c>
      <c r="DD192" s="2" t="s">
        <v>3</v>
      </c>
      <c r="DE192" s="2" t="s">
        <v>3</v>
      </c>
      <c r="DF192" s="2" t="s">
        <v>3</v>
      </c>
      <c r="DG192" s="2" t="s">
        <v>3</v>
      </c>
      <c r="DH192" s="2" t="s">
        <v>3</v>
      </c>
      <c r="DI192" s="2" t="s">
        <v>3</v>
      </c>
      <c r="DJ192" s="2" t="s">
        <v>3</v>
      </c>
      <c r="DK192" s="2" t="s">
        <v>3</v>
      </c>
      <c r="DL192" s="2" t="s">
        <v>3</v>
      </c>
      <c r="DM192" s="2" t="s">
        <v>3</v>
      </c>
      <c r="DN192" s="2">
        <v>0</v>
      </c>
      <c r="DO192" s="2">
        <v>0</v>
      </c>
      <c r="DP192" s="2">
        <v>1</v>
      </c>
      <c r="DQ192" s="2">
        <v>1</v>
      </c>
      <c r="DR192" s="2"/>
      <c r="DS192" s="2"/>
      <c r="DT192" s="2"/>
      <c r="DU192" s="2">
        <v>1013</v>
      </c>
      <c r="DV192" s="2" t="s">
        <v>41</v>
      </c>
      <c r="DW192" s="2" t="s">
        <v>41</v>
      </c>
      <c r="DX192" s="2">
        <v>1</v>
      </c>
      <c r="DY192" s="2"/>
      <c r="DZ192" s="2" t="s">
        <v>3</v>
      </c>
      <c r="EA192" s="2" t="s">
        <v>3</v>
      </c>
      <c r="EB192" s="2" t="s">
        <v>3</v>
      </c>
      <c r="EC192" s="2" t="s">
        <v>3</v>
      </c>
      <c r="ED192" s="2"/>
      <c r="EE192" s="2">
        <v>56938434</v>
      </c>
      <c r="EF192" s="2">
        <v>214</v>
      </c>
      <c r="EG192" s="2" t="s">
        <v>42</v>
      </c>
      <c r="EH192" s="2">
        <v>0</v>
      </c>
      <c r="EI192" s="2" t="s">
        <v>3</v>
      </c>
      <c r="EJ192" s="2">
        <v>3</v>
      </c>
      <c r="EK192" s="2">
        <v>400007</v>
      </c>
      <c r="EL192" s="2" t="s">
        <v>42</v>
      </c>
      <c r="EM192" s="2" t="s">
        <v>43</v>
      </c>
      <c r="EN192" s="2"/>
      <c r="EO192" s="2" t="s">
        <v>3</v>
      </c>
      <c r="EP192" s="2"/>
      <c r="EQ192" s="2">
        <v>131088</v>
      </c>
      <c r="ER192" s="2">
        <v>0</v>
      </c>
      <c r="ES192" s="2">
        <v>20324.29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>
        <v>0</v>
      </c>
      <c r="FR192" s="2">
        <f t="shared" si="209"/>
        <v>20324.29</v>
      </c>
      <c r="FS192" s="2">
        <v>0</v>
      </c>
      <c r="FT192" s="2"/>
      <c r="FU192" s="2"/>
      <c r="FV192" s="2"/>
      <c r="FW192" s="2"/>
      <c r="FX192" s="2">
        <v>0</v>
      </c>
      <c r="FY192" s="2">
        <v>0</v>
      </c>
      <c r="FZ192" s="2"/>
      <c r="GA192" s="2" t="s">
        <v>267</v>
      </c>
      <c r="GB192" s="2"/>
      <c r="GC192" s="2"/>
      <c r="GD192" s="2">
        <v>1</v>
      </c>
      <c r="GE192" s="2"/>
      <c r="GF192" s="2">
        <v>-2056174862</v>
      </c>
      <c r="GG192" s="2">
        <v>2</v>
      </c>
      <c r="GH192" s="2">
        <v>4</v>
      </c>
      <c r="GI192" s="2">
        <v>-2</v>
      </c>
      <c r="GJ192" s="2">
        <v>0</v>
      </c>
      <c r="GK192" s="2">
        <v>0</v>
      </c>
      <c r="GL192" s="2">
        <f t="shared" si="187"/>
        <v>0</v>
      </c>
      <c r="GM192" s="2">
        <f t="shared" si="188"/>
        <v>20324.29</v>
      </c>
      <c r="GN192" s="2">
        <f t="shared" si="189"/>
        <v>0</v>
      </c>
      <c r="GO192" s="2">
        <f t="shared" si="190"/>
        <v>0</v>
      </c>
      <c r="GP192" s="2">
        <f t="shared" si="191"/>
        <v>0</v>
      </c>
      <c r="GQ192" s="2"/>
      <c r="GR192" s="2">
        <v>1</v>
      </c>
      <c r="GS192" s="2">
        <v>2</v>
      </c>
      <c r="GT192" s="2">
        <v>0</v>
      </c>
      <c r="GU192" s="2" t="s">
        <v>3</v>
      </c>
      <c r="GV192" s="2">
        <f t="shared" si="192"/>
        <v>0</v>
      </c>
      <c r="GW192" s="2">
        <v>1</v>
      </c>
      <c r="GX192" s="2">
        <f t="shared" si="193"/>
        <v>0</v>
      </c>
      <c r="GY192" s="2"/>
      <c r="GZ192" s="2"/>
      <c r="HA192" s="2">
        <v>0</v>
      </c>
      <c r="HB192" s="2">
        <v>0</v>
      </c>
      <c r="HC192" s="2">
        <f t="shared" si="194"/>
        <v>0</v>
      </c>
      <c r="HD192" s="2"/>
      <c r="HE192" s="2" t="s">
        <v>45</v>
      </c>
      <c r="HF192" s="2" t="s">
        <v>46</v>
      </c>
      <c r="HG192" s="2"/>
      <c r="HH192" s="2"/>
      <c r="HI192" s="2"/>
      <c r="HJ192" s="2"/>
      <c r="HK192" s="2"/>
      <c r="HL192" s="2"/>
      <c r="HM192" s="2" t="s">
        <v>3</v>
      </c>
      <c r="HN192" s="2" t="s">
        <v>3</v>
      </c>
      <c r="HO192" s="2" t="s">
        <v>3</v>
      </c>
      <c r="HP192" s="2" t="s">
        <v>3</v>
      </c>
      <c r="HQ192" s="2" t="s">
        <v>3</v>
      </c>
      <c r="HR192" s="2"/>
      <c r="HS192" s="2">
        <v>0</v>
      </c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>
        <v>0</v>
      </c>
      <c r="IL192" s="2"/>
      <c r="IM192" s="2"/>
      <c r="IN192" s="2"/>
      <c r="IO192" s="2"/>
      <c r="IP192" s="2"/>
      <c r="IQ192" s="2"/>
      <c r="IR192" s="2"/>
      <c r="IS192" s="2"/>
      <c r="IT192" s="2"/>
      <c r="IU192" s="2"/>
    </row>
    <row r="193" spans="1:255" x14ac:dyDescent="0.2">
      <c r="A193" s="3">
        <v>17</v>
      </c>
      <c r="B193" s="3">
        <v>1</v>
      </c>
      <c r="E193" s="3" t="s">
        <v>264</v>
      </c>
      <c r="F193" s="3" t="s">
        <v>265</v>
      </c>
      <c r="G193" s="3" t="s">
        <v>266</v>
      </c>
      <c r="H193" s="3" t="s">
        <v>41</v>
      </c>
      <c r="I193" s="3">
        <v>1</v>
      </c>
      <c r="J193" s="3">
        <v>0</v>
      </c>
      <c r="K193" s="3">
        <v>1</v>
      </c>
      <c r="O193" s="3">
        <f t="shared" si="170"/>
        <v>153854.88</v>
      </c>
      <c r="P193" s="3">
        <f t="shared" si="171"/>
        <v>153854.88</v>
      </c>
      <c r="Q193" s="3">
        <f t="shared" si="195"/>
        <v>0</v>
      </c>
      <c r="R193" s="3">
        <f t="shared" si="196"/>
        <v>0</v>
      </c>
      <c r="S193" s="3">
        <f t="shared" si="172"/>
        <v>0</v>
      </c>
      <c r="T193" s="3">
        <f t="shared" si="173"/>
        <v>0</v>
      </c>
      <c r="U193" s="3">
        <f t="shared" si="174"/>
        <v>0</v>
      </c>
      <c r="V193" s="3">
        <f t="shared" si="175"/>
        <v>0</v>
      </c>
      <c r="W193" s="3">
        <f t="shared" si="176"/>
        <v>0</v>
      </c>
      <c r="X193" s="3">
        <f t="shared" si="197"/>
        <v>0</v>
      </c>
      <c r="Y193" s="3">
        <f t="shared" si="198"/>
        <v>0</v>
      </c>
      <c r="AA193" s="3">
        <v>56661436</v>
      </c>
      <c r="AB193" s="3">
        <f t="shared" si="177"/>
        <v>20324.29</v>
      </c>
      <c r="AC193" s="3">
        <f t="shared" si="199"/>
        <v>20324.29</v>
      </c>
      <c r="AD193" s="3">
        <f t="shared" si="200"/>
        <v>0</v>
      </c>
      <c r="AE193" s="3">
        <f t="shared" si="201"/>
        <v>0</v>
      </c>
      <c r="AF193" s="3">
        <f t="shared" si="202"/>
        <v>0</v>
      </c>
      <c r="AG193" s="3">
        <f t="shared" si="178"/>
        <v>0</v>
      </c>
      <c r="AH193" s="3">
        <f t="shared" si="203"/>
        <v>0</v>
      </c>
      <c r="AI193" s="3">
        <f t="shared" si="204"/>
        <v>0</v>
      </c>
      <c r="AJ193" s="3">
        <f t="shared" si="179"/>
        <v>0</v>
      </c>
      <c r="AK193" s="3">
        <v>20324.29</v>
      </c>
      <c r="AL193" s="3">
        <v>20324.29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1</v>
      </c>
      <c r="AW193" s="3">
        <v>1</v>
      </c>
      <c r="AZ193" s="3">
        <v>1</v>
      </c>
      <c r="BA193" s="3">
        <v>1</v>
      </c>
      <c r="BB193" s="3">
        <v>1</v>
      </c>
      <c r="BC193" s="3">
        <v>7.57</v>
      </c>
      <c r="BD193" s="3" t="s">
        <v>3</v>
      </c>
      <c r="BE193" s="3" t="s">
        <v>3</v>
      </c>
      <c r="BF193" s="3" t="s">
        <v>3</v>
      </c>
      <c r="BG193" s="3" t="s">
        <v>3</v>
      </c>
      <c r="BH193" s="3">
        <v>3</v>
      </c>
      <c r="BI193" s="3">
        <v>3</v>
      </c>
      <c r="BJ193" s="3" t="s">
        <v>265</v>
      </c>
      <c r="BM193" s="3">
        <v>400007</v>
      </c>
      <c r="BN193" s="3">
        <v>0</v>
      </c>
      <c r="BO193" s="3" t="s">
        <v>3</v>
      </c>
      <c r="BP193" s="3">
        <v>0</v>
      </c>
      <c r="BQ193" s="3">
        <v>214</v>
      </c>
      <c r="BR193" s="3">
        <v>0</v>
      </c>
      <c r="BS193" s="3">
        <v>1</v>
      </c>
      <c r="BT193" s="3">
        <v>1</v>
      </c>
      <c r="BU193" s="3">
        <v>1</v>
      </c>
      <c r="BV193" s="3">
        <v>1</v>
      </c>
      <c r="BW193" s="3">
        <v>1</v>
      </c>
      <c r="BX193" s="3">
        <v>1</v>
      </c>
      <c r="BY193" s="3" t="s">
        <v>3</v>
      </c>
      <c r="BZ193" s="3">
        <v>0</v>
      </c>
      <c r="CA193" s="3">
        <v>0</v>
      </c>
      <c r="CB193" s="3" t="s">
        <v>3</v>
      </c>
      <c r="CE193" s="3">
        <v>1566</v>
      </c>
      <c r="CF193" s="3">
        <v>0</v>
      </c>
      <c r="CG193" s="3">
        <v>0</v>
      </c>
      <c r="CM193" s="3">
        <v>0</v>
      </c>
      <c r="CN193" s="3" t="s">
        <v>3</v>
      </c>
      <c r="CO193" s="3">
        <v>0</v>
      </c>
      <c r="CP193" s="3">
        <f t="shared" si="180"/>
        <v>153854.88</v>
      </c>
      <c r="CQ193" s="3">
        <f t="shared" si="181"/>
        <v>153854.88</v>
      </c>
      <c r="CR193" s="3">
        <f t="shared" si="205"/>
        <v>0</v>
      </c>
      <c r="CS193" s="3">
        <f t="shared" si="206"/>
        <v>0</v>
      </c>
      <c r="CT193" s="3">
        <f t="shared" si="182"/>
        <v>0</v>
      </c>
      <c r="CU193" s="3">
        <f t="shared" si="183"/>
        <v>0</v>
      </c>
      <c r="CV193" s="3">
        <f t="shared" si="184"/>
        <v>0</v>
      </c>
      <c r="CW193" s="3">
        <f t="shared" si="185"/>
        <v>0</v>
      </c>
      <c r="CX193" s="3">
        <f t="shared" si="186"/>
        <v>0</v>
      </c>
      <c r="CY193" s="3">
        <f t="shared" si="207"/>
        <v>0</v>
      </c>
      <c r="CZ193" s="3">
        <f t="shared" si="208"/>
        <v>0</v>
      </c>
      <c r="DC193" s="3" t="s">
        <v>3</v>
      </c>
      <c r="DD193" s="3" t="s">
        <v>3</v>
      </c>
      <c r="DE193" s="3" t="s">
        <v>3</v>
      </c>
      <c r="DF193" s="3" t="s">
        <v>3</v>
      </c>
      <c r="DG193" s="3" t="s">
        <v>3</v>
      </c>
      <c r="DH193" s="3" t="s">
        <v>3</v>
      </c>
      <c r="DI193" s="3" t="s">
        <v>3</v>
      </c>
      <c r="DJ193" s="3" t="s">
        <v>3</v>
      </c>
      <c r="DK193" s="3" t="s">
        <v>3</v>
      </c>
      <c r="DL193" s="3" t="s">
        <v>3</v>
      </c>
      <c r="DM193" s="3" t="s">
        <v>3</v>
      </c>
      <c r="DN193" s="3">
        <v>0</v>
      </c>
      <c r="DO193" s="3">
        <v>0</v>
      </c>
      <c r="DP193" s="3">
        <v>1</v>
      </c>
      <c r="DQ193" s="3">
        <v>1</v>
      </c>
      <c r="DU193" s="3">
        <v>1013</v>
      </c>
      <c r="DV193" s="3" t="s">
        <v>41</v>
      </c>
      <c r="DW193" s="3" t="s">
        <v>41</v>
      </c>
      <c r="DX193" s="3">
        <v>1</v>
      </c>
      <c r="DZ193" s="3" t="s">
        <v>3</v>
      </c>
      <c r="EA193" s="3" t="s">
        <v>3</v>
      </c>
      <c r="EB193" s="3" t="s">
        <v>3</v>
      </c>
      <c r="EC193" s="3" t="s">
        <v>3</v>
      </c>
      <c r="EE193" s="3">
        <v>56938434</v>
      </c>
      <c r="EF193" s="3">
        <v>214</v>
      </c>
      <c r="EG193" s="3" t="s">
        <v>42</v>
      </c>
      <c r="EH193" s="3">
        <v>0</v>
      </c>
      <c r="EI193" s="3" t="s">
        <v>3</v>
      </c>
      <c r="EJ193" s="3">
        <v>3</v>
      </c>
      <c r="EK193" s="3">
        <v>400007</v>
      </c>
      <c r="EL193" s="3" t="s">
        <v>42</v>
      </c>
      <c r="EM193" s="3" t="s">
        <v>43</v>
      </c>
      <c r="EO193" s="3" t="s">
        <v>3</v>
      </c>
      <c r="EQ193" s="3">
        <v>131088</v>
      </c>
      <c r="ER193" s="3">
        <v>0</v>
      </c>
      <c r="ES193" s="3">
        <v>20324.29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5</v>
      </c>
      <c r="FC193" s="3">
        <v>1</v>
      </c>
      <c r="FD193" s="3">
        <v>18</v>
      </c>
      <c r="FF193" s="3">
        <v>180075</v>
      </c>
      <c r="FQ193" s="3">
        <v>0</v>
      </c>
      <c r="FR193" s="3">
        <f t="shared" si="209"/>
        <v>153854.88</v>
      </c>
      <c r="FS193" s="3">
        <v>0</v>
      </c>
      <c r="FX193" s="3">
        <v>0</v>
      </c>
      <c r="FY193" s="3">
        <v>0</v>
      </c>
      <c r="GA193" s="3" t="s">
        <v>267</v>
      </c>
      <c r="GD193" s="3">
        <v>1</v>
      </c>
      <c r="GF193" s="3">
        <v>-2056174862</v>
      </c>
      <c r="GG193" s="3">
        <v>2</v>
      </c>
      <c r="GH193" s="3">
        <v>3</v>
      </c>
      <c r="GI193" s="3">
        <v>3</v>
      </c>
      <c r="GJ193" s="3">
        <v>0</v>
      </c>
      <c r="GK193" s="3">
        <v>0</v>
      </c>
      <c r="GL193" s="3">
        <f t="shared" si="187"/>
        <v>0</v>
      </c>
      <c r="GM193" s="3">
        <f t="shared" si="188"/>
        <v>153854.88</v>
      </c>
      <c r="GN193" s="3">
        <f t="shared" si="189"/>
        <v>0</v>
      </c>
      <c r="GO193" s="3">
        <f t="shared" si="190"/>
        <v>0</v>
      </c>
      <c r="GP193" s="3">
        <f t="shared" si="191"/>
        <v>0</v>
      </c>
      <c r="GR193" s="3">
        <v>1</v>
      </c>
      <c r="GS193" s="3">
        <v>1</v>
      </c>
      <c r="GT193" s="3">
        <v>0</v>
      </c>
      <c r="GU193" s="3" t="s">
        <v>3</v>
      </c>
      <c r="GV193" s="3">
        <f t="shared" si="192"/>
        <v>0</v>
      </c>
      <c r="GW193" s="3">
        <v>1</v>
      </c>
      <c r="GX193" s="3">
        <f t="shared" si="193"/>
        <v>0</v>
      </c>
      <c r="HA193" s="3">
        <v>0</v>
      </c>
      <c r="HB193" s="3">
        <v>0</v>
      </c>
      <c r="HC193" s="3">
        <f t="shared" si="194"/>
        <v>0</v>
      </c>
      <c r="HE193" s="3" t="s">
        <v>45</v>
      </c>
      <c r="HF193" s="3" t="s">
        <v>46</v>
      </c>
      <c r="HM193" s="3" t="s">
        <v>3</v>
      </c>
      <c r="HN193" s="3" t="s">
        <v>3</v>
      </c>
      <c r="HO193" s="3" t="s">
        <v>3</v>
      </c>
      <c r="HP193" s="3" t="s">
        <v>3</v>
      </c>
      <c r="HQ193" s="3" t="s">
        <v>3</v>
      </c>
      <c r="HS193" s="3">
        <v>0</v>
      </c>
      <c r="IK193" s="3">
        <v>0</v>
      </c>
    </row>
    <row r="194" spans="1:255" x14ac:dyDescent="0.2">
      <c r="A194" s="2">
        <v>17</v>
      </c>
      <c r="B194" s="2">
        <v>1</v>
      </c>
      <c r="C194" s="2"/>
      <c r="D194" s="2"/>
      <c r="E194" s="2" t="s">
        <v>268</v>
      </c>
      <c r="F194" s="2" t="s">
        <v>269</v>
      </c>
      <c r="G194" s="2" t="s">
        <v>270</v>
      </c>
      <c r="H194" s="2" t="s">
        <v>41</v>
      </c>
      <c r="I194" s="2">
        <v>1</v>
      </c>
      <c r="J194" s="2">
        <v>0</v>
      </c>
      <c r="K194" s="2">
        <v>1</v>
      </c>
      <c r="L194" s="2"/>
      <c r="M194" s="2"/>
      <c r="N194" s="2"/>
      <c r="O194" s="2">
        <f t="shared" si="170"/>
        <v>4207.07</v>
      </c>
      <c r="P194" s="2">
        <f t="shared" si="171"/>
        <v>4207.07</v>
      </c>
      <c r="Q194" s="2">
        <f t="shared" si="195"/>
        <v>0</v>
      </c>
      <c r="R194" s="2">
        <f t="shared" si="196"/>
        <v>0</v>
      </c>
      <c r="S194" s="2">
        <f t="shared" si="172"/>
        <v>0</v>
      </c>
      <c r="T194" s="2">
        <f t="shared" si="173"/>
        <v>0</v>
      </c>
      <c r="U194" s="2">
        <f t="shared" si="174"/>
        <v>0</v>
      </c>
      <c r="V194" s="2">
        <f t="shared" si="175"/>
        <v>0</v>
      </c>
      <c r="W194" s="2">
        <f t="shared" si="176"/>
        <v>0</v>
      </c>
      <c r="X194" s="2">
        <f t="shared" si="197"/>
        <v>0</v>
      </c>
      <c r="Y194" s="2">
        <f t="shared" si="198"/>
        <v>0</v>
      </c>
      <c r="Z194" s="2"/>
      <c r="AA194" s="2">
        <v>56661434</v>
      </c>
      <c r="AB194" s="2">
        <f t="shared" si="177"/>
        <v>4207.07</v>
      </c>
      <c r="AC194" s="2">
        <f t="shared" si="199"/>
        <v>4207.07</v>
      </c>
      <c r="AD194" s="2">
        <f t="shared" si="200"/>
        <v>0</v>
      </c>
      <c r="AE194" s="2">
        <f t="shared" si="201"/>
        <v>0</v>
      </c>
      <c r="AF194" s="2">
        <f t="shared" si="202"/>
        <v>0</v>
      </c>
      <c r="AG194" s="2">
        <f t="shared" si="178"/>
        <v>0</v>
      </c>
      <c r="AH194" s="2">
        <f t="shared" si="203"/>
        <v>0</v>
      </c>
      <c r="AI194" s="2">
        <f t="shared" si="204"/>
        <v>0</v>
      </c>
      <c r="AJ194" s="2">
        <f t="shared" si="179"/>
        <v>0</v>
      </c>
      <c r="AK194" s="2">
        <v>4207.0700000000006</v>
      </c>
      <c r="AL194" s="2">
        <v>4207.0700000000006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1</v>
      </c>
      <c r="AW194" s="2">
        <v>1</v>
      </c>
      <c r="AX194" s="2"/>
      <c r="AY194" s="2"/>
      <c r="AZ194" s="2">
        <v>1</v>
      </c>
      <c r="BA194" s="2">
        <v>1</v>
      </c>
      <c r="BB194" s="2">
        <v>1</v>
      </c>
      <c r="BC194" s="2">
        <v>1</v>
      </c>
      <c r="BD194" s="2" t="s">
        <v>3</v>
      </c>
      <c r="BE194" s="2" t="s">
        <v>3</v>
      </c>
      <c r="BF194" s="2" t="s">
        <v>3</v>
      </c>
      <c r="BG194" s="2" t="s">
        <v>3</v>
      </c>
      <c r="BH194" s="2">
        <v>3</v>
      </c>
      <c r="BI194" s="2">
        <v>3</v>
      </c>
      <c r="BJ194" s="2" t="s">
        <v>269</v>
      </c>
      <c r="BK194" s="2"/>
      <c r="BL194" s="2"/>
      <c r="BM194" s="2">
        <v>400007</v>
      </c>
      <c r="BN194" s="2">
        <v>0</v>
      </c>
      <c r="BO194" s="2" t="s">
        <v>3</v>
      </c>
      <c r="BP194" s="2">
        <v>0</v>
      </c>
      <c r="BQ194" s="2">
        <v>214</v>
      </c>
      <c r="BR194" s="2">
        <v>0</v>
      </c>
      <c r="BS194" s="2">
        <v>1</v>
      </c>
      <c r="BT194" s="2">
        <v>1</v>
      </c>
      <c r="BU194" s="2">
        <v>1</v>
      </c>
      <c r="BV194" s="2">
        <v>1</v>
      </c>
      <c r="BW194" s="2">
        <v>1</v>
      </c>
      <c r="BX194" s="2">
        <v>1</v>
      </c>
      <c r="BY194" s="2" t="s">
        <v>3</v>
      </c>
      <c r="BZ194" s="2">
        <v>0</v>
      </c>
      <c r="CA194" s="2">
        <v>0</v>
      </c>
      <c r="CB194" s="2" t="s">
        <v>3</v>
      </c>
      <c r="CC194" s="2"/>
      <c r="CD194" s="2"/>
      <c r="CE194" s="2">
        <v>1566</v>
      </c>
      <c r="CF194" s="2">
        <v>0</v>
      </c>
      <c r="CG194" s="2">
        <v>0</v>
      </c>
      <c r="CH194" s="2"/>
      <c r="CI194" s="2"/>
      <c r="CJ194" s="2"/>
      <c r="CK194" s="2"/>
      <c r="CL194" s="2"/>
      <c r="CM194" s="2">
        <v>0</v>
      </c>
      <c r="CN194" s="2" t="s">
        <v>3</v>
      </c>
      <c r="CO194" s="2">
        <v>0</v>
      </c>
      <c r="CP194" s="2">
        <f t="shared" si="180"/>
        <v>4207.07</v>
      </c>
      <c r="CQ194" s="2">
        <f t="shared" si="181"/>
        <v>4207.07</v>
      </c>
      <c r="CR194" s="2">
        <f t="shared" si="205"/>
        <v>0</v>
      </c>
      <c r="CS194" s="2">
        <f t="shared" si="206"/>
        <v>0</v>
      </c>
      <c r="CT194" s="2">
        <f t="shared" si="182"/>
        <v>0</v>
      </c>
      <c r="CU194" s="2">
        <f t="shared" si="183"/>
        <v>0</v>
      </c>
      <c r="CV194" s="2">
        <f t="shared" si="184"/>
        <v>0</v>
      </c>
      <c r="CW194" s="2">
        <f t="shared" si="185"/>
        <v>0</v>
      </c>
      <c r="CX194" s="2">
        <f t="shared" si="186"/>
        <v>0</v>
      </c>
      <c r="CY194" s="2">
        <f t="shared" si="207"/>
        <v>0</v>
      </c>
      <c r="CZ194" s="2">
        <f t="shared" si="208"/>
        <v>0</v>
      </c>
      <c r="DA194" s="2"/>
      <c r="DB194" s="2"/>
      <c r="DC194" s="2" t="s">
        <v>3</v>
      </c>
      <c r="DD194" s="2" t="s">
        <v>3</v>
      </c>
      <c r="DE194" s="2" t="s">
        <v>3</v>
      </c>
      <c r="DF194" s="2" t="s">
        <v>3</v>
      </c>
      <c r="DG194" s="2" t="s">
        <v>3</v>
      </c>
      <c r="DH194" s="2" t="s">
        <v>3</v>
      </c>
      <c r="DI194" s="2" t="s">
        <v>3</v>
      </c>
      <c r="DJ194" s="2" t="s">
        <v>3</v>
      </c>
      <c r="DK194" s="2" t="s">
        <v>3</v>
      </c>
      <c r="DL194" s="2" t="s">
        <v>3</v>
      </c>
      <c r="DM194" s="2" t="s">
        <v>3</v>
      </c>
      <c r="DN194" s="2">
        <v>0</v>
      </c>
      <c r="DO194" s="2">
        <v>0</v>
      </c>
      <c r="DP194" s="2">
        <v>1</v>
      </c>
      <c r="DQ194" s="2">
        <v>1</v>
      </c>
      <c r="DR194" s="2"/>
      <c r="DS194" s="2"/>
      <c r="DT194" s="2"/>
      <c r="DU194" s="2">
        <v>1013</v>
      </c>
      <c r="DV194" s="2" t="s">
        <v>41</v>
      </c>
      <c r="DW194" s="2" t="s">
        <v>41</v>
      </c>
      <c r="DX194" s="2">
        <v>1</v>
      </c>
      <c r="DY194" s="2"/>
      <c r="DZ194" s="2" t="s">
        <v>3</v>
      </c>
      <c r="EA194" s="2" t="s">
        <v>3</v>
      </c>
      <c r="EB194" s="2" t="s">
        <v>3</v>
      </c>
      <c r="EC194" s="2" t="s">
        <v>3</v>
      </c>
      <c r="ED194" s="2"/>
      <c r="EE194" s="2">
        <v>56938434</v>
      </c>
      <c r="EF194" s="2">
        <v>214</v>
      </c>
      <c r="EG194" s="2" t="s">
        <v>42</v>
      </c>
      <c r="EH194" s="2">
        <v>0</v>
      </c>
      <c r="EI194" s="2" t="s">
        <v>3</v>
      </c>
      <c r="EJ194" s="2">
        <v>3</v>
      </c>
      <c r="EK194" s="2">
        <v>400007</v>
      </c>
      <c r="EL194" s="2" t="s">
        <v>42</v>
      </c>
      <c r="EM194" s="2" t="s">
        <v>43</v>
      </c>
      <c r="EN194" s="2"/>
      <c r="EO194" s="2" t="s">
        <v>3</v>
      </c>
      <c r="EP194" s="2"/>
      <c r="EQ194" s="2">
        <v>131088</v>
      </c>
      <c r="ER194" s="2">
        <v>0</v>
      </c>
      <c r="ES194" s="2">
        <v>4207.0700000000006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>
        <v>0</v>
      </c>
      <c r="FR194" s="2">
        <f t="shared" si="209"/>
        <v>4207.07</v>
      </c>
      <c r="FS194" s="2">
        <v>0</v>
      </c>
      <c r="FT194" s="2"/>
      <c r="FU194" s="2"/>
      <c r="FV194" s="2"/>
      <c r="FW194" s="2"/>
      <c r="FX194" s="2">
        <v>0</v>
      </c>
      <c r="FY194" s="2">
        <v>0</v>
      </c>
      <c r="FZ194" s="2"/>
      <c r="GA194" s="2" t="s">
        <v>226</v>
      </c>
      <c r="GB194" s="2"/>
      <c r="GC194" s="2"/>
      <c r="GD194" s="2">
        <v>1</v>
      </c>
      <c r="GE194" s="2"/>
      <c r="GF194" s="2">
        <v>-843514174</v>
      </c>
      <c r="GG194" s="2">
        <v>2</v>
      </c>
      <c r="GH194" s="2">
        <v>4</v>
      </c>
      <c r="GI194" s="2">
        <v>-2</v>
      </c>
      <c r="GJ194" s="2">
        <v>0</v>
      </c>
      <c r="GK194" s="2">
        <v>0</v>
      </c>
      <c r="GL194" s="2">
        <f t="shared" si="187"/>
        <v>0</v>
      </c>
      <c r="GM194" s="2">
        <f t="shared" si="188"/>
        <v>4207.07</v>
      </c>
      <c r="GN194" s="2">
        <f t="shared" si="189"/>
        <v>0</v>
      </c>
      <c r="GO194" s="2">
        <f t="shared" si="190"/>
        <v>0</v>
      </c>
      <c r="GP194" s="2">
        <f t="shared" si="191"/>
        <v>0</v>
      </c>
      <c r="GQ194" s="2"/>
      <c r="GR194" s="2">
        <v>1</v>
      </c>
      <c r="GS194" s="2">
        <v>2</v>
      </c>
      <c r="GT194" s="2">
        <v>0</v>
      </c>
      <c r="GU194" s="2" t="s">
        <v>3</v>
      </c>
      <c r="GV194" s="2">
        <f t="shared" si="192"/>
        <v>0</v>
      </c>
      <c r="GW194" s="2">
        <v>1</v>
      </c>
      <c r="GX194" s="2">
        <f t="shared" si="193"/>
        <v>0</v>
      </c>
      <c r="GY194" s="2"/>
      <c r="GZ194" s="2"/>
      <c r="HA194" s="2">
        <v>0</v>
      </c>
      <c r="HB194" s="2">
        <v>0</v>
      </c>
      <c r="HC194" s="2">
        <f t="shared" si="194"/>
        <v>0</v>
      </c>
      <c r="HD194" s="2"/>
      <c r="HE194" s="2" t="s">
        <v>45</v>
      </c>
      <c r="HF194" s="2" t="s">
        <v>46</v>
      </c>
      <c r="HG194" s="2"/>
      <c r="HH194" s="2"/>
      <c r="HI194" s="2"/>
      <c r="HJ194" s="2"/>
      <c r="HK194" s="2"/>
      <c r="HL194" s="2"/>
      <c r="HM194" s="2" t="s">
        <v>3</v>
      </c>
      <c r="HN194" s="2" t="s">
        <v>3</v>
      </c>
      <c r="HO194" s="2" t="s">
        <v>3</v>
      </c>
      <c r="HP194" s="2" t="s">
        <v>3</v>
      </c>
      <c r="HQ194" s="2" t="s">
        <v>3</v>
      </c>
      <c r="HR194" s="2"/>
      <c r="HS194" s="2">
        <v>0</v>
      </c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>
        <v>0</v>
      </c>
      <c r="IL194" s="2"/>
      <c r="IM194" s="2"/>
      <c r="IN194" s="2"/>
      <c r="IO194" s="2"/>
      <c r="IP194" s="2"/>
      <c r="IQ194" s="2"/>
      <c r="IR194" s="2"/>
      <c r="IS194" s="2"/>
      <c r="IT194" s="2"/>
      <c r="IU194" s="2"/>
    </row>
    <row r="195" spans="1:255" x14ac:dyDescent="0.2">
      <c r="A195" s="3">
        <v>17</v>
      </c>
      <c r="B195" s="3">
        <v>1</v>
      </c>
      <c r="E195" s="3" t="s">
        <v>268</v>
      </c>
      <c r="F195" s="3" t="s">
        <v>269</v>
      </c>
      <c r="G195" s="3" t="s">
        <v>270</v>
      </c>
      <c r="H195" s="3" t="s">
        <v>41</v>
      </c>
      <c r="I195" s="3">
        <v>1</v>
      </c>
      <c r="J195" s="3">
        <v>0</v>
      </c>
      <c r="K195" s="3">
        <v>1</v>
      </c>
      <c r="O195" s="3">
        <f t="shared" si="170"/>
        <v>31847.52</v>
      </c>
      <c r="P195" s="3">
        <f t="shared" si="171"/>
        <v>31847.52</v>
      </c>
      <c r="Q195" s="3">
        <f t="shared" si="195"/>
        <v>0</v>
      </c>
      <c r="R195" s="3">
        <f t="shared" si="196"/>
        <v>0</v>
      </c>
      <c r="S195" s="3">
        <f t="shared" si="172"/>
        <v>0</v>
      </c>
      <c r="T195" s="3">
        <f t="shared" si="173"/>
        <v>0</v>
      </c>
      <c r="U195" s="3">
        <f t="shared" si="174"/>
        <v>0</v>
      </c>
      <c r="V195" s="3">
        <f t="shared" si="175"/>
        <v>0</v>
      </c>
      <c r="W195" s="3">
        <f t="shared" si="176"/>
        <v>0</v>
      </c>
      <c r="X195" s="3">
        <f t="shared" si="197"/>
        <v>0</v>
      </c>
      <c r="Y195" s="3">
        <f t="shared" si="198"/>
        <v>0</v>
      </c>
      <c r="AA195" s="3">
        <v>56661436</v>
      </c>
      <c r="AB195" s="3">
        <f t="shared" si="177"/>
        <v>4207.07</v>
      </c>
      <c r="AC195" s="3">
        <f t="shared" si="199"/>
        <v>4207.07</v>
      </c>
      <c r="AD195" s="3">
        <f t="shared" si="200"/>
        <v>0</v>
      </c>
      <c r="AE195" s="3">
        <f t="shared" si="201"/>
        <v>0</v>
      </c>
      <c r="AF195" s="3">
        <f t="shared" si="202"/>
        <v>0</v>
      </c>
      <c r="AG195" s="3">
        <f t="shared" si="178"/>
        <v>0</v>
      </c>
      <c r="AH195" s="3">
        <f t="shared" si="203"/>
        <v>0</v>
      </c>
      <c r="AI195" s="3">
        <f t="shared" si="204"/>
        <v>0</v>
      </c>
      <c r="AJ195" s="3">
        <f t="shared" si="179"/>
        <v>0</v>
      </c>
      <c r="AK195" s="3">
        <v>4207.0700000000006</v>
      </c>
      <c r="AL195" s="3">
        <v>4207.0700000000006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1</v>
      </c>
      <c r="AW195" s="3">
        <v>1</v>
      </c>
      <c r="AZ195" s="3">
        <v>1</v>
      </c>
      <c r="BA195" s="3">
        <v>1</v>
      </c>
      <c r="BB195" s="3">
        <v>1</v>
      </c>
      <c r="BC195" s="3">
        <v>7.57</v>
      </c>
      <c r="BD195" s="3" t="s">
        <v>3</v>
      </c>
      <c r="BE195" s="3" t="s">
        <v>3</v>
      </c>
      <c r="BF195" s="3" t="s">
        <v>3</v>
      </c>
      <c r="BG195" s="3" t="s">
        <v>3</v>
      </c>
      <c r="BH195" s="3">
        <v>3</v>
      </c>
      <c r="BI195" s="3">
        <v>3</v>
      </c>
      <c r="BJ195" s="3" t="s">
        <v>269</v>
      </c>
      <c r="BM195" s="3">
        <v>400007</v>
      </c>
      <c r="BN195" s="3">
        <v>0</v>
      </c>
      <c r="BO195" s="3" t="s">
        <v>3</v>
      </c>
      <c r="BP195" s="3">
        <v>0</v>
      </c>
      <c r="BQ195" s="3">
        <v>214</v>
      </c>
      <c r="BR195" s="3">
        <v>0</v>
      </c>
      <c r="BS195" s="3">
        <v>1</v>
      </c>
      <c r="BT195" s="3">
        <v>1</v>
      </c>
      <c r="BU195" s="3">
        <v>1</v>
      </c>
      <c r="BV195" s="3">
        <v>1</v>
      </c>
      <c r="BW195" s="3">
        <v>1</v>
      </c>
      <c r="BX195" s="3">
        <v>1</v>
      </c>
      <c r="BY195" s="3" t="s">
        <v>3</v>
      </c>
      <c r="BZ195" s="3">
        <v>0</v>
      </c>
      <c r="CA195" s="3">
        <v>0</v>
      </c>
      <c r="CB195" s="3" t="s">
        <v>3</v>
      </c>
      <c r="CE195" s="3">
        <v>1566</v>
      </c>
      <c r="CF195" s="3">
        <v>0</v>
      </c>
      <c r="CG195" s="3">
        <v>0</v>
      </c>
      <c r="CM195" s="3">
        <v>0</v>
      </c>
      <c r="CN195" s="3" t="s">
        <v>3</v>
      </c>
      <c r="CO195" s="3">
        <v>0</v>
      </c>
      <c r="CP195" s="3">
        <f t="shared" si="180"/>
        <v>31847.52</v>
      </c>
      <c r="CQ195" s="3">
        <f t="shared" si="181"/>
        <v>31847.52</v>
      </c>
      <c r="CR195" s="3">
        <f t="shared" si="205"/>
        <v>0</v>
      </c>
      <c r="CS195" s="3">
        <f t="shared" si="206"/>
        <v>0</v>
      </c>
      <c r="CT195" s="3">
        <f t="shared" si="182"/>
        <v>0</v>
      </c>
      <c r="CU195" s="3">
        <f t="shared" si="183"/>
        <v>0</v>
      </c>
      <c r="CV195" s="3">
        <f t="shared" si="184"/>
        <v>0</v>
      </c>
      <c r="CW195" s="3">
        <f t="shared" si="185"/>
        <v>0</v>
      </c>
      <c r="CX195" s="3">
        <f t="shared" si="186"/>
        <v>0</v>
      </c>
      <c r="CY195" s="3">
        <f t="shared" si="207"/>
        <v>0</v>
      </c>
      <c r="CZ195" s="3">
        <f t="shared" si="208"/>
        <v>0</v>
      </c>
      <c r="DC195" s="3" t="s">
        <v>3</v>
      </c>
      <c r="DD195" s="3" t="s">
        <v>3</v>
      </c>
      <c r="DE195" s="3" t="s">
        <v>3</v>
      </c>
      <c r="DF195" s="3" t="s">
        <v>3</v>
      </c>
      <c r="DG195" s="3" t="s">
        <v>3</v>
      </c>
      <c r="DH195" s="3" t="s">
        <v>3</v>
      </c>
      <c r="DI195" s="3" t="s">
        <v>3</v>
      </c>
      <c r="DJ195" s="3" t="s">
        <v>3</v>
      </c>
      <c r="DK195" s="3" t="s">
        <v>3</v>
      </c>
      <c r="DL195" s="3" t="s">
        <v>3</v>
      </c>
      <c r="DM195" s="3" t="s">
        <v>3</v>
      </c>
      <c r="DN195" s="3">
        <v>0</v>
      </c>
      <c r="DO195" s="3">
        <v>0</v>
      </c>
      <c r="DP195" s="3">
        <v>1</v>
      </c>
      <c r="DQ195" s="3">
        <v>1</v>
      </c>
      <c r="DU195" s="3">
        <v>1013</v>
      </c>
      <c r="DV195" s="3" t="s">
        <v>41</v>
      </c>
      <c r="DW195" s="3" t="s">
        <v>41</v>
      </c>
      <c r="DX195" s="3">
        <v>1</v>
      </c>
      <c r="DZ195" s="3" t="s">
        <v>3</v>
      </c>
      <c r="EA195" s="3" t="s">
        <v>3</v>
      </c>
      <c r="EB195" s="3" t="s">
        <v>3</v>
      </c>
      <c r="EC195" s="3" t="s">
        <v>3</v>
      </c>
      <c r="EE195" s="3">
        <v>56938434</v>
      </c>
      <c r="EF195" s="3">
        <v>214</v>
      </c>
      <c r="EG195" s="3" t="s">
        <v>42</v>
      </c>
      <c r="EH195" s="3">
        <v>0</v>
      </c>
      <c r="EI195" s="3" t="s">
        <v>3</v>
      </c>
      <c r="EJ195" s="3">
        <v>3</v>
      </c>
      <c r="EK195" s="3">
        <v>400007</v>
      </c>
      <c r="EL195" s="3" t="s">
        <v>42</v>
      </c>
      <c r="EM195" s="3" t="s">
        <v>43</v>
      </c>
      <c r="EO195" s="3" t="s">
        <v>3</v>
      </c>
      <c r="EQ195" s="3">
        <v>131088</v>
      </c>
      <c r="ER195" s="3">
        <v>0</v>
      </c>
      <c r="ES195" s="3">
        <v>4207.0700000000006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5</v>
      </c>
      <c r="FC195" s="3">
        <v>1</v>
      </c>
      <c r="FD195" s="3">
        <v>18</v>
      </c>
      <c r="FF195" s="3">
        <v>37275</v>
      </c>
      <c r="FQ195" s="3">
        <v>0</v>
      </c>
      <c r="FR195" s="3">
        <f t="shared" si="209"/>
        <v>31847.52</v>
      </c>
      <c r="FS195" s="3">
        <v>0</v>
      </c>
      <c r="FX195" s="3">
        <v>0</v>
      </c>
      <c r="FY195" s="3">
        <v>0</v>
      </c>
      <c r="GA195" s="3" t="s">
        <v>226</v>
      </c>
      <c r="GD195" s="3">
        <v>1</v>
      </c>
      <c r="GF195" s="3">
        <v>-843514174</v>
      </c>
      <c r="GG195" s="3">
        <v>2</v>
      </c>
      <c r="GH195" s="3">
        <v>3</v>
      </c>
      <c r="GI195" s="3">
        <v>3</v>
      </c>
      <c r="GJ195" s="3">
        <v>0</v>
      </c>
      <c r="GK195" s="3">
        <v>0</v>
      </c>
      <c r="GL195" s="3">
        <f t="shared" si="187"/>
        <v>0</v>
      </c>
      <c r="GM195" s="3">
        <f t="shared" si="188"/>
        <v>31847.52</v>
      </c>
      <c r="GN195" s="3">
        <f t="shared" si="189"/>
        <v>0</v>
      </c>
      <c r="GO195" s="3">
        <f t="shared" si="190"/>
        <v>0</v>
      </c>
      <c r="GP195" s="3">
        <f t="shared" si="191"/>
        <v>0</v>
      </c>
      <c r="GR195" s="3">
        <v>1</v>
      </c>
      <c r="GS195" s="3">
        <v>1</v>
      </c>
      <c r="GT195" s="3">
        <v>0</v>
      </c>
      <c r="GU195" s="3" t="s">
        <v>3</v>
      </c>
      <c r="GV195" s="3">
        <f t="shared" si="192"/>
        <v>0</v>
      </c>
      <c r="GW195" s="3">
        <v>1</v>
      </c>
      <c r="GX195" s="3">
        <f t="shared" si="193"/>
        <v>0</v>
      </c>
      <c r="HA195" s="3">
        <v>0</v>
      </c>
      <c r="HB195" s="3">
        <v>0</v>
      </c>
      <c r="HC195" s="3">
        <f t="shared" si="194"/>
        <v>0</v>
      </c>
      <c r="HE195" s="3" t="s">
        <v>45</v>
      </c>
      <c r="HF195" s="3" t="s">
        <v>46</v>
      </c>
      <c r="HM195" s="3" t="s">
        <v>3</v>
      </c>
      <c r="HN195" s="3" t="s">
        <v>3</v>
      </c>
      <c r="HO195" s="3" t="s">
        <v>3</v>
      </c>
      <c r="HP195" s="3" t="s">
        <v>3</v>
      </c>
      <c r="HQ195" s="3" t="s">
        <v>3</v>
      </c>
      <c r="HS195" s="3">
        <v>0</v>
      </c>
      <c r="IK195" s="3">
        <v>0</v>
      </c>
    </row>
    <row r="196" spans="1:255" x14ac:dyDescent="0.2">
      <c r="A196" s="2">
        <v>17</v>
      </c>
      <c r="B196" s="2">
        <v>1</v>
      </c>
      <c r="C196" s="2"/>
      <c r="D196" s="2"/>
      <c r="E196" s="2" t="s">
        <v>271</v>
      </c>
      <c r="F196" s="2" t="s">
        <v>272</v>
      </c>
      <c r="G196" s="2" t="s">
        <v>273</v>
      </c>
      <c r="H196" s="2" t="s">
        <v>41</v>
      </c>
      <c r="I196" s="2">
        <v>1</v>
      </c>
      <c r="J196" s="2">
        <v>0</v>
      </c>
      <c r="K196" s="2">
        <v>1</v>
      </c>
      <c r="L196" s="2"/>
      <c r="M196" s="2"/>
      <c r="N196" s="2"/>
      <c r="O196" s="2">
        <f t="shared" si="170"/>
        <v>5166.99</v>
      </c>
      <c r="P196" s="2">
        <f t="shared" si="171"/>
        <v>5166.99</v>
      </c>
      <c r="Q196" s="2">
        <f t="shared" si="195"/>
        <v>0</v>
      </c>
      <c r="R196" s="2">
        <f t="shared" si="196"/>
        <v>0</v>
      </c>
      <c r="S196" s="2">
        <f t="shared" si="172"/>
        <v>0</v>
      </c>
      <c r="T196" s="2">
        <f t="shared" si="173"/>
        <v>0</v>
      </c>
      <c r="U196" s="2">
        <f t="shared" si="174"/>
        <v>0</v>
      </c>
      <c r="V196" s="2">
        <f t="shared" si="175"/>
        <v>0</v>
      </c>
      <c r="W196" s="2">
        <f t="shared" si="176"/>
        <v>0</v>
      </c>
      <c r="X196" s="2">
        <f t="shared" si="197"/>
        <v>0</v>
      </c>
      <c r="Y196" s="2">
        <f t="shared" si="198"/>
        <v>0</v>
      </c>
      <c r="Z196" s="2"/>
      <c r="AA196" s="2">
        <v>56661434</v>
      </c>
      <c r="AB196" s="2">
        <f t="shared" si="177"/>
        <v>5166.99</v>
      </c>
      <c r="AC196" s="2">
        <f t="shared" si="199"/>
        <v>5166.99</v>
      </c>
      <c r="AD196" s="2">
        <f t="shared" si="200"/>
        <v>0</v>
      </c>
      <c r="AE196" s="2">
        <f t="shared" si="201"/>
        <v>0</v>
      </c>
      <c r="AF196" s="2">
        <f t="shared" si="202"/>
        <v>0</v>
      </c>
      <c r="AG196" s="2">
        <f t="shared" si="178"/>
        <v>0</v>
      </c>
      <c r="AH196" s="2">
        <f t="shared" si="203"/>
        <v>0</v>
      </c>
      <c r="AI196" s="2">
        <f t="shared" si="204"/>
        <v>0</v>
      </c>
      <c r="AJ196" s="2">
        <f t="shared" si="179"/>
        <v>0</v>
      </c>
      <c r="AK196" s="2">
        <v>5166.9900000000007</v>
      </c>
      <c r="AL196" s="2">
        <v>5166.9900000000007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1</v>
      </c>
      <c r="AW196" s="2">
        <v>1</v>
      </c>
      <c r="AX196" s="2"/>
      <c r="AY196" s="2"/>
      <c r="AZ196" s="2">
        <v>1</v>
      </c>
      <c r="BA196" s="2">
        <v>1</v>
      </c>
      <c r="BB196" s="2">
        <v>1</v>
      </c>
      <c r="BC196" s="2">
        <v>1</v>
      </c>
      <c r="BD196" s="2" t="s">
        <v>3</v>
      </c>
      <c r="BE196" s="2" t="s">
        <v>3</v>
      </c>
      <c r="BF196" s="2" t="s">
        <v>3</v>
      </c>
      <c r="BG196" s="2" t="s">
        <v>3</v>
      </c>
      <c r="BH196" s="2">
        <v>3</v>
      </c>
      <c r="BI196" s="2">
        <v>3</v>
      </c>
      <c r="BJ196" s="2" t="s">
        <v>272</v>
      </c>
      <c r="BK196" s="2"/>
      <c r="BL196" s="2"/>
      <c r="BM196" s="2">
        <v>400007</v>
      </c>
      <c r="BN196" s="2">
        <v>0</v>
      </c>
      <c r="BO196" s="2" t="s">
        <v>3</v>
      </c>
      <c r="BP196" s="2">
        <v>0</v>
      </c>
      <c r="BQ196" s="2">
        <v>214</v>
      </c>
      <c r="BR196" s="2">
        <v>0</v>
      </c>
      <c r="BS196" s="2">
        <v>1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 t="s">
        <v>3</v>
      </c>
      <c r="BZ196" s="2">
        <v>0</v>
      </c>
      <c r="CA196" s="2">
        <v>0</v>
      </c>
      <c r="CB196" s="2" t="s">
        <v>3</v>
      </c>
      <c r="CC196" s="2"/>
      <c r="CD196" s="2"/>
      <c r="CE196" s="2">
        <v>1566</v>
      </c>
      <c r="CF196" s="2">
        <v>0</v>
      </c>
      <c r="CG196" s="2">
        <v>0</v>
      </c>
      <c r="CH196" s="2"/>
      <c r="CI196" s="2"/>
      <c r="CJ196" s="2"/>
      <c r="CK196" s="2"/>
      <c r="CL196" s="2"/>
      <c r="CM196" s="2">
        <v>0</v>
      </c>
      <c r="CN196" s="2" t="s">
        <v>3</v>
      </c>
      <c r="CO196" s="2">
        <v>0</v>
      </c>
      <c r="CP196" s="2">
        <f t="shared" si="180"/>
        <v>5166.99</v>
      </c>
      <c r="CQ196" s="2">
        <f t="shared" si="181"/>
        <v>5166.99</v>
      </c>
      <c r="CR196" s="2">
        <f t="shared" si="205"/>
        <v>0</v>
      </c>
      <c r="CS196" s="2">
        <f t="shared" si="206"/>
        <v>0</v>
      </c>
      <c r="CT196" s="2">
        <f t="shared" si="182"/>
        <v>0</v>
      </c>
      <c r="CU196" s="2">
        <f t="shared" si="183"/>
        <v>0</v>
      </c>
      <c r="CV196" s="2">
        <f t="shared" si="184"/>
        <v>0</v>
      </c>
      <c r="CW196" s="2">
        <f t="shared" si="185"/>
        <v>0</v>
      </c>
      <c r="CX196" s="2">
        <f t="shared" si="186"/>
        <v>0</v>
      </c>
      <c r="CY196" s="2">
        <f t="shared" si="207"/>
        <v>0</v>
      </c>
      <c r="CZ196" s="2">
        <f t="shared" si="208"/>
        <v>0</v>
      </c>
      <c r="DA196" s="2"/>
      <c r="DB196" s="2"/>
      <c r="DC196" s="2" t="s">
        <v>3</v>
      </c>
      <c r="DD196" s="2" t="s">
        <v>3</v>
      </c>
      <c r="DE196" s="2" t="s">
        <v>3</v>
      </c>
      <c r="DF196" s="2" t="s">
        <v>3</v>
      </c>
      <c r="DG196" s="2" t="s">
        <v>3</v>
      </c>
      <c r="DH196" s="2" t="s">
        <v>3</v>
      </c>
      <c r="DI196" s="2" t="s">
        <v>3</v>
      </c>
      <c r="DJ196" s="2" t="s">
        <v>3</v>
      </c>
      <c r="DK196" s="2" t="s">
        <v>3</v>
      </c>
      <c r="DL196" s="2" t="s">
        <v>3</v>
      </c>
      <c r="DM196" s="2" t="s">
        <v>3</v>
      </c>
      <c r="DN196" s="2">
        <v>0</v>
      </c>
      <c r="DO196" s="2">
        <v>0</v>
      </c>
      <c r="DP196" s="2">
        <v>1</v>
      </c>
      <c r="DQ196" s="2">
        <v>1</v>
      </c>
      <c r="DR196" s="2"/>
      <c r="DS196" s="2"/>
      <c r="DT196" s="2"/>
      <c r="DU196" s="2">
        <v>1013</v>
      </c>
      <c r="DV196" s="2" t="s">
        <v>41</v>
      </c>
      <c r="DW196" s="2" t="s">
        <v>41</v>
      </c>
      <c r="DX196" s="2">
        <v>1</v>
      </c>
      <c r="DY196" s="2"/>
      <c r="DZ196" s="2" t="s">
        <v>3</v>
      </c>
      <c r="EA196" s="2" t="s">
        <v>3</v>
      </c>
      <c r="EB196" s="2" t="s">
        <v>3</v>
      </c>
      <c r="EC196" s="2" t="s">
        <v>3</v>
      </c>
      <c r="ED196" s="2"/>
      <c r="EE196" s="2">
        <v>56938434</v>
      </c>
      <c r="EF196" s="2">
        <v>214</v>
      </c>
      <c r="EG196" s="2" t="s">
        <v>42</v>
      </c>
      <c r="EH196" s="2">
        <v>0</v>
      </c>
      <c r="EI196" s="2" t="s">
        <v>3</v>
      </c>
      <c r="EJ196" s="2">
        <v>3</v>
      </c>
      <c r="EK196" s="2">
        <v>400007</v>
      </c>
      <c r="EL196" s="2" t="s">
        <v>42</v>
      </c>
      <c r="EM196" s="2" t="s">
        <v>43</v>
      </c>
      <c r="EN196" s="2"/>
      <c r="EO196" s="2" t="s">
        <v>3</v>
      </c>
      <c r="EP196" s="2"/>
      <c r="EQ196" s="2">
        <v>131088</v>
      </c>
      <c r="ER196" s="2">
        <v>0</v>
      </c>
      <c r="ES196" s="2">
        <v>5166.9900000000007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>
        <v>0</v>
      </c>
      <c r="FR196" s="2">
        <f t="shared" si="209"/>
        <v>5166.99</v>
      </c>
      <c r="FS196" s="2">
        <v>0</v>
      </c>
      <c r="FT196" s="2"/>
      <c r="FU196" s="2"/>
      <c r="FV196" s="2"/>
      <c r="FW196" s="2"/>
      <c r="FX196" s="2">
        <v>0</v>
      </c>
      <c r="FY196" s="2">
        <v>0</v>
      </c>
      <c r="FZ196" s="2"/>
      <c r="GA196" s="2" t="s">
        <v>236</v>
      </c>
      <c r="GB196" s="2"/>
      <c r="GC196" s="2"/>
      <c r="GD196" s="2">
        <v>1</v>
      </c>
      <c r="GE196" s="2"/>
      <c r="GF196" s="2">
        <v>-2139042693</v>
      </c>
      <c r="GG196" s="2">
        <v>2</v>
      </c>
      <c r="GH196" s="2">
        <v>4</v>
      </c>
      <c r="GI196" s="2">
        <v>-2</v>
      </c>
      <c r="GJ196" s="2">
        <v>0</v>
      </c>
      <c r="GK196" s="2">
        <v>0</v>
      </c>
      <c r="GL196" s="2">
        <f t="shared" si="187"/>
        <v>0</v>
      </c>
      <c r="GM196" s="2">
        <f t="shared" si="188"/>
        <v>5166.99</v>
      </c>
      <c r="GN196" s="2">
        <f t="shared" si="189"/>
        <v>0</v>
      </c>
      <c r="GO196" s="2">
        <f t="shared" si="190"/>
        <v>0</v>
      </c>
      <c r="GP196" s="2">
        <f t="shared" si="191"/>
        <v>0</v>
      </c>
      <c r="GQ196" s="2"/>
      <c r="GR196" s="2">
        <v>1</v>
      </c>
      <c r="GS196" s="2">
        <v>2</v>
      </c>
      <c r="GT196" s="2">
        <v>0</v>
      </c>
      <c r="GU196" s="2" t="s">
        <v>3</v>
      </c>
      <c r="GV196" s="2">
        <f t="shared" si="192"/>
        <v>0</v>
      </c>
      <c r="GW196" s="2">
        <v>1</v>
      </c>
      <c r="GX196" s="2">
        <f t="shared" si="193"/>
        <v>0</v>
      </c>
      <c r="GY196" s="2"/>
      <c r="GZ196" s="2"/>
      <c r="HA196" s="2">
        <v>0</v>
      </c>
      <c r="HB196" s="2">
        <v>0</v>
      </c>
      <c r="HC196" s="2">
        <f t="shared" si="194"/>
        <v>0</v>
      </c>
      <c r="HD196" s="2"/>
      <c r="HE196" s="2" t="s">
        <v>45</v>
      </c>
      <c r="HF196" s="2" t="s">
        <v>46</v>
      </c>
      <c r="HG196" s="2"/>
      <c r="HH196" s="2"/>
      <c r="HI196" s="2"/>
      <c r="HJ196" s="2"/>
      <c r="HK196" s="2"/>
      <c r="HL196" s="2"/>
      <c r="HM196" s="2" t="s">
        <v>3</v>
      </c>
      <c r="HN196" s="2" t="s">
        <v>3</v>
      </c>
      <c r="HO196" s="2" t="s">
        <v>3</v>
      </c>
      <c r="HP196" s="2" t="s">
        <v>3</v>
      </c>
      <c r="HQ196" s="2" t="s">
        <v>3</v>
      </c>
      <c r="HR196" s="2"/>
      <c r="HS196" s="2">
        <v>0</v>
      </c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>
        <v>0</v>
      </c>
      <c r="IL196" s="2"/>
      <c r="IM196" s="2"/>
      <c r="IN196" s="2"/>
      <c r="IO196" s="2"/>
      <c r="IP196" s="2"/>
      <c r="IQ196" s="2"/>
      <c r="IR196" s="2"/>
      <c r="IS196" s="2"/>
      <c r="IT196" s="2"/>
      <c r="IU196" s="2"/>
    </row>
    <row r="197" spans="1:255" x14ac:dyDescent="0.2">
      <c r="A197" s="3">
        <v>17</v>
      </c>
      <c r="B197" s="3">
        <v>1</v>
      </c>
      <c r="E197" s="3" t="s">
        <v>271</v>
      </c>
      <c r="F197" s="3" t="s">
        <v>272</v>
      </c>
      <c r="G197" s="3" t="s">
        <v>273</v>
      </c>
      <c r="H197" s="3" t="s">
        <v>41</v>
      </c>
      <c r="I197" s="3">
        <v>1</v>
      </c>
      <c r="J197" s="3">
        <v>0</v>
      </c>
      <c r="K197" s="3">
        <v>1</v>
      </c>
      <c r="O197" s="3">
        <f t="shared" si="170"/>
        <v>39114.11</v>
      </c>
      <c r="P197" s="3">
        <f t="shared" si="171"/>
        <v>39114.11</v>
      </c>
      <c r="Q197" s="3">
        <f t="shared" si="195"/>
        <v>0</v>
      </c>
      <c r="R197" s="3">
        <f t="shared" si="196"/>
        <v>0</v>
      </c>
      <c r="S197" s="3">
        <f t="shared" si="172"/>
        <v>0</v>
      </c>
      <c r="T197" s="3">
        <f t="shared" si="173"/>
        <v>0</v>
      </c>
      <c r="U197" s="3">
        <f t="shared" si="174"/>
        <v>0</v>
      </c>
      <c r="V197" s="3">
        <f t="shared" si="175"/>
        <v>0</v>
      </c>
      <c r="W197" s="3">
        <f t="shared" si="176"/>
        <v>0</v>
      </c>
      <c r="X197" s="3">
        <f t="shared" si="197"/>
        <v>0</v>
      </c>
      <c r="Y197" s="3">
        <f t="shared" si="198"/>
        <v>0</v>
      </c>
      <c r="AA197" s="3">
        <v>56661436</v>
      </c>
      <c r="AB197" s="3">
        <f t="shared" si="177"/>
        <v>5166.99</v>
      </c>
      <c r="AC197" s="3">
        <f t="shared" si="199"/>
        <v>5166.99</v>
      </c>
      <c r="AD197" s="3">
        <f t="shared" si="200"/>
        <v>0</v>
      </c>
      <c r="AE197" s="3">
        <f t="shared" si="201"/>
        <v>0</v>
      </c>
      <c r="AF197" s="3">
        <f t="shared" si="202"/>
        <v>0</v>
      </c>
      <c r="AG197" s="3">
        <f t="shared" si="178"/>
        <v>0</v>
      </c>
      <c r="AH197" s="3">
        <f t="shared" si="203"/>
        <v>0</v>
      </c>
      <c r="AI197" s="3">
        <f t="shared" si="204"/>
        <v>0</v>
      </c>
      <c r="AJ197" s="3">
        <f t="shared" si="179"/>
        <v>0</v>
      </c>
      <c r="AK197" s="3">
        <v>5166.9900000000007</v>
      </c>
      <c r="AL197" s="3">
        <v>5166.9900000000007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1</v>
      </c>
      <c r="AW197" s="3">
        <v>1</v>
      </c>
      <c r="AZ197" s="3">
        <v>1</v>
      </c>
      <c r="BA197" s="3">
        <v>1</v>
      </c>
      <c r="BB197" s="3">
        <v>1</v>
      </c>
      <c r="BC197" s="3">
        <v>7.57</v>
      </c>
      <c r="BD197" s="3" t="s">
        <v>3</v>
      </c>
      <c r="BE197" s="3" t="s">
        <v>3</v>
      </c>
      <c r="BF197" s="3" t="s">
        <v>3</v>
      </c>
      <c r="BG197" s="3" t="s">
        <v>3</v>
      </c>
      <c r="BH197" s="3">
        <v>3</v>
      </c>
      <c r="BI197" s="3">
        <v>3</v>
      </c>
      <c r="BJ197" s="3" t="s">
        <v>272</v>
      </c>
      <c r="BM197" s="3">
        <v>400007</v>
      </c>
      <c r="BN197" s="3">
        <v>0</v>
      </c>
      <c r="BO197" s="3" t="s">
        <v>3</v>
      </c>
      <c r="BP197" s="3">
        <v>0</v>
      </c>
      <c r="BQ197" s="3">
        <v>214</v>
      </c>
      <c r="BR197" s="3">
        <v>0</v>
      </c>
      <c r="BS197" s="3">
        <v>1</v>
      </c>
      <c r="BT197" s="3">
        <v>1</v>
      </c>
      <c r="BU197" s="3">
        <v>1</v>
      </c>
      <c r="BV197" s="3">
        <v>1</v>
      </c>
      <c r="BW197" s="3">
        <v>1</v>
      </c>
      <c r="BX197" s="3">
        <v>1</v>
      </c>
      <c r="BY197" s="3" t="s">
        <v>3</v>
      </c>
      <c r="BZ197" s="3">
        <v>0</v>
      </c>
      <c r="CA197" s="3">
        <v>0</v>
      </c>
      <c r="CB197" s="3" t="s">
        <v>3</v>
      </c>
      <c r="CE197" s="3">
        <v>1566</v>
      </c>
      <c r="CF197" s="3">
        <v>0</v>
      </c>
      <c r="CG197" s="3">
        <v>0</v>
      </c>
      <c r="CM197" s="3">
        <v>0</v>
      </c>
      <c r="CN197" s="3" t="s">
        <v>3</v>
      </c>
      <c r="CO197" s="3">
        <v>0</v>
      </c>
      <c r="CP197" s="3">
        <f t="shared" si="180"/>
        <v>39114.11</v>
      </c>
      <c r="CQ197" s="3">
        <f t="shared" si="181"/>
        <v>39114.11</v>
      </c>
      <c r="CR197" s="3">
        <f t="shared" si="205"/>
        <v>0</v>
      </c>
      <c r="CS197" s="3">
        <f t="shared" si="206"/>
        <v>0</v>
      </c>
      <c r="CT197" s="3">
        <f t="shared" si="182"/>
        <v>0</v>
      </c>
      <c r="CU197" s="3">
        <f t="shared" si="183"/>
        <v>0</v>
      </c>
      <c r="CV197" s="3">
        <f t="shared" si="184"/>
        <v>0</v>
      </c>
      <c r="CW197" s="3">
        <f t="shared" si="185"/>
        <v>0</v>
      </c>
      <c r="CX197" s="3">
        <f t="shared" si="186"/>
        <v>0</v>
      </c>
      <c r="CY197" s="3">
        <f t="shared" si="207"/>
        <v>0</v>
      </c>
      <c r="CZ197" s="3">
        <f t="shared" si="208"/>
        <v>0</v>
      </c>
      <c r="DC197" s="3" t="s">
        <v>3</v>
      </c>
      <c r="DD197" s="3" t="s">
        <v>3</v>
      </c>
      <c r="DE197" s="3" t="s">
        <v>3</v>
      </c>
      <c r="DF197" s="3" t="s">
        <v>3</v>
      </c>
      <c r="DG197" s="3" t="s">
        <v>3</v>
      </c>
      <c r="DH197" s="3" t="s">
        <v>3</v>
      </c>
      <c r="DI197" s="3" t="s">
        <v>3</v>
      </c>
      <c r="DJ197" s="3" t="s">
        <v>3</v>
      </c>
      <c r="DK197" s="3" t="s">
        <v>3</v>
      </c>
      <c r="DL197" s="3" t="s">
        <v>3</v>
      </c>
      <c r="DM197" s="3" t="s">
        <v>3</v>
      </c>
      <c r="DN197" s="3">
        <v>0</v>
      </c>
      <c r="DO197" s="3">
        <v>0</v>
      </c>
      <c r="DP197" s="3">
        <v>1</v>
      </c>
      <c r="DQ197" s="3">
        <v>1</v>
      </c>
      <c r="DU197" s="3">
        <v>1013</v>
      </c>
      <c r="DV197" s="3" t="s">
        <v>41</v>
      </c>
      <c r="DW197" s="3" t="s">
        <v>41</v>
      </c>
      <c r="DX197" s="3">
        <v>1</v>
      </c>
      <c r="DZ197" s="3" t="s">
        <v>3</v>
      </c>
      <c r="EA197" s="3" t="s">
        <v>3</v>
      </c>
      <c r="EB197" s="3" t="s">
        <v>3</v>
      </c>
      <c r="EC197" s="3" t="s">
        <v>3</v>
      </c>
      <c r="EE197" s="3">
        <v>56938434</v>
      </c>
      <c r="EF197" s="3">
        <v>214</v>
      </c>
      <c r="EG197" s="3" t="s">
        <v>42</v>
      </c>
      <c r="EH197" s="3">
        <v>0</v>
      </c>
      <c r="EI197" s="3" t="s">
        <v>3</v>
      </c>
      <c r="EJ197" s="3">
        <v>3</v>
      </c>
      <c r="EK197" s="3">
        <v>400007</v>
      </c>
      <c r="EL197" s="3" t="s">
        <v>42</v>
      </c>
      <c r="EM197" s="3" t="s">
        <v>43</v>
      </c>
      <c r="EO197" s="3" t="s">
        <v>3</v>
      </c>
      <c r="EQ197" s="3">
        <v>131088</v>
      </c>
      <c r="ER197" s="3">
        <v>0</v>
      </c>
      <c r="ES197" s="3">
        <v>5166.9900000000007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5</v>
      </c>
      <c r="FC197" s="3">
        <v>1</v>
      </c>
      <c r="FD197" s="3">
        <v>18</v>
      </c>
      <c r="FF197" s="3">
        <v>45780</v>
      </c>
      <c r="FQ197" s="3">
        <v>0</v>
      </c>
      <c r="FR197" s="3">
        <f t="shared" si="209"/>
        <v>39114.11</v>
      </c>
      <c r="FS197" s="3">
        <v>0</v>
      </c>
      <c r="FX197" s="3">
        <v>0</v>
      </c>
      <c r="FY197" s="3">
        <v>0</v>
      </c>
      <c r="GA197" s="3" t="s">
        <v>236</v>
      </c>
      <c r="GD197" s="3">
        <v>1</v>
      </c>
      <c r="GF197" s="3">
        <v>-2139042693</v>
      </c>
      <c r="GG197" s="3">
        <v>2</v>
      </c>
      <c r="GH197" s="3">
        <v>3</v>
      </c>
      <c r="GI197" s="3">
        <v>3</v>
      </c>
      <c r="GJ197" s="3">
        <v>0</v>
      </c>
      <c r="GK197" s="3">
        <v>0</v>
      </c>
      <c r="GL197" s="3">
        <f t="shared" si="187"/>
        <v>0</v>
      </c>
      <c r="GM197" s="3">
        <f t="shared" si="188"/>
        <v>39114.11</v>
      </c>
      <c r="GN197" s="3">
        <f t="shared" si="189"/>
        <v>0</v>
      </c>
      <c r="GO197" s="3">
        <f t="shared" si="190"/>
        <v>0</v>
      </c>
      <c r="GP197" s="3">
        <f t="shared" si="191"/>
        <v>0</v>
      </c>
      <c r="GR197" s="3">
        <v>1</v>
      </c>
      <c r="GS197" s="3">
        <v>1</v>
      </c>
      <c r="GT197" s="3">
        <v>0</v>
      </c>
      <c r="GU197" s="3" t="s">
        <v>3</v>
      </c>
      <c r="GV197" s="3">
        <f t="shared" si="192"/>
        <v>0</v>
      </c>
      <c r="GW197" s="3">
        <v>1</v>
      </c>
      <c r="GX197" s="3">
        <f t="shared" si="193"/>
        <v>0</v>
      </c>
      <c r="HA197" s="3">
        <v>0</v>
      </c>
      <c r="HB197" s="3">
        <v>0</v>
      </c>
      <c r="HC197" s="3">
        <f t="shared" si="194"/>
        <v>0</v>
      </c>
      <c r="HE197" s="3" t="s">
        <v>45</v>
      </c>
      <c r="HF197" s="3" t="s">
        <v>46</v>
      </c>
      <c r="HM197" s="3" t="s">
        <v>3</v>
      </c>
      <c r="HN197" s="3" t="s">
        <v>3</v>
      </c>
      <c r="HO197" s="3" t="s">
        <v>3</v>
      </c>
      <c r="HP197" s="3" t="s">
        <v>3</v>
      </c>
      <c r="HQ197" s="3" t="s">
        <v>3</v>
      </c>
      <c r="HS197" s="3">
        <v>0</v>
      </c>
      <c r="IK197" s="3">
        <v>0</v>
      </c>
    </row>
    <row r="198" spans="1:255" x14ac:dyDescent="0.2">
      <c r="A198" s="2">
        <v>17</v>
      </c>
      <c r="B198" s="2">
        <v>1</v>
      </c>
      <c r="C198" s="2"/>
      <c r="D198" s="2"/>
      <c r="E198" s="2" t="s">
        <v>274</v>
      </c>
      <c r="F198" s="2" t="s">
        <v>275</v>
      </c>
      <c r="G198" s="2" t="s">
        <v>276</v>
      </c>
      <c r="H198" s="2" t="s">
        <v>41</v>
      </c>
      <c r="I198" s="2">
        <v>1</v>
      </c>
      <c r="J198" s="2">
        <v>0</v>
      </c>
      <c r="K198" s="2">
        <v>1</v>
      </c>
      <c r="L198" s="2"/>
      <c r="M198" s="2"/>
      <c r="N198" s="2"/>
      <c r="O198" s="2">
        <f t="shared" si="170"/>
        <v>4207.07</v>
      </c>
      <c r="P198" s="2">
        <f t="shared" si="171"/>
        <v>4207.07</v>
      </c>
      <c r="Q198" s="2">
        <f t="shared" si="195"/>
        <v>0</v>
      </c>
      <c r="R198" s="2">
        <f t="shared" si="196"/>
        <v>0</v>
      </c>
      <c r="S198" s="2">
        <f t="shared" si="172"/>
        <v>0</v>
      </c>
      <c r="T198" s="2">
        <f t="shared" si="173"/>
        <v>0</v>
      </c>
      <c r="U198" s="2">
        <f t="shared" si="174"/>
        <v>0</v>
      </c>
      <c r="V198" s="2">
        <f t="shared" si="175"/>
        <v>0</v>
      </c>
      <c r="W198" s="2">
        <f t="shared" si="176"/>
        <v>0</v>
      </c>
      <c r="X198" s="2">
        <f t="shared" si="197"/>
        <v>0</v>
      </c>
      <c r="Y198" s="2">
        <f t="shared" si="198"/>
        <v>0</v>
      </c>
      <c r="Z198" s="2"/>
      <c r="AA198" s="2">
        <v>56661434</v>
      </c>
      <c r="AB198" s="2">
        <f t="shared" si="177"/>
        <v>4207.07</v>
      </c>
      <c r="AC198" s="2">
        <f t="shared" si="199"/>
        <v>4207.07</v>
      </c>
      <c r="AD198" s="2">
        <f t="shared" si="200"/>
        <v>0</v>
      </c>
      <c r="AE198" s="2">
        <f t="shared" si="201"/>
        <v>0</v>
      </c>
      <c r="AF198" s="2">
        <f t="shared" si="202"/>
        <v>0</v>
      </c>
      <c r="AG198" s="2">
        <f t="shared" si="178"/>
        <v>0</v>
      </c>
      <c r="AH198" s="2">
        <f t="shared" si="203"/>
        <v>0</v>
      </c>
      <c r="AI198" s="2">
        <f t="shared" si="204"/>
        <v>0</v>
      </c>
      <c r="AJ198" s="2">
        <f t="shared" si="179"/>
        <v>0</v>
      </c>
      <c r="AK198" s="2">
        <v>4207.0700000000006</v>
      </c>
      <c r="AL198" s="2">
        <v>4207.0700000000006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1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3</v>
      </c>
      <c r="BI198" s="2">
        <v>3</v>
      </c>
      <c r="BJ198" s="2" t="s">
        <v>275</v>
      </c>
      <c r="BK198" s="2"/>
      <c r="BL198" s="2"/>
      <c r="BM198" s="2">
        <v>400007</v>
      </c>
      <c r="BN198" s="2">
        <v>0</v>
      </c>
      <c r="BO198" s="2" t="s">
        <v>3</v>
      </c>
      <c r="BP198" s="2">
        <v>0</v>
      </c>
      <c r="BQ198" s="2">
        <v>214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0</v>
      </c>
      <c r="CA198" s="2">
        <v>0</v>
      </c>
      <c r="CB198" s="2" t="s">
        <v>3</v>
      </c>
      <c r="CC198" s="2"/>
      <c r="CD198" s="2"/>
      <c r="CE198" s="2">
        <v>1566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3</v>
      </c>
      <c r="CO198" s="2">
        <v>0</v>
      </c>
      <c r="CP198" s="2">
        <f t="shared" si="180"/>
        <v>4207.07</v>
      </c>
      <c r="CQ198" s="2">
        <f t="shared" si="181"/>
        <v>4207.07</v>
      </c>
      <c r="CR198" s="2">
        <f t="shared" si="205"/>
        <v>0</v>
      </c>
      <c r="CS198" s="2">
        <f t="shared" si="206"/>
        <v>0</v>
      </c>
      <c r="CT198" s="2">
        <f t="shared" si="182"/>
        <v>0</v>
      </c>
      <c r="CU198" s="2">
        <f t="shared" si="183"/>
        <v>0</v>
      </c>
      <c r="CV198" s="2">
        <f t="shared" si="184"/>
        <v>0</v>
      </c>
      <c r="CW198" s="2">
        <f t="shared" si="185"/>
        <v>0</v>
      </c>
      <c r="CX198" s="2">
        <f t="shared" si="186"/>
        <v>0</v>
      </c>
      <c r="CY198" s="2">
        <f t="shared" si="207"/>
        <v>0</v>
      </c>
      <c r="CZ198" s="2">
        <f t="shared" si="208"/>
        <v>0</v>
      </c>
      <c r="DA198" s="2"/>
      <c r="DB198" s="2"/>
      <c r="DC198" s="2" t="s">
        <v>3</v>
      </c>
      <c r="DD198" s="2" t="s">
        <v>3</v>
      </c>
      <c r="DE198" s="2" t="s">
        <v>3</v>
      </c>
      <c r="DF198" s="2" t="s">
        <v>3</v>
      </c>
      <c r="DG198" s="2" t="s">
        <v>3</v>
      </c>
      <c r="DH198" s="2" t="s">
        <v>3</v>
      </c>
      <c r="DI198" s="2" t="s">
        <v>3</v>
      </c>
      <c r="DJ198" s="2" t="s">
        <v>3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1013</v>
      </c>
      <c r="DV198" s="2" t="s">
        <v>41</v>
      </c>
      <c r="DW198" s="2" t="s">
        <v>41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56938434</v>
      </c>
      <c r="EF198" s="2">
        <v>214</v>
      </c>
      <c r="EG198" s="2" t="s">
        <v>42</v>
      </c>
      <c r="EH198" s="2">
        <v>0</v>
      </c>
      <c r="EI198" s="2" t="s">
        <v>3</v>
      </c>
      <c r="EJ198" s="2">
        <v>3</v>
      </c>
      <c r="EK198" s="2">
        <v>400007</v>
      </c>
      <c r="EL198" s="2" t="s">
        <v>42</v>
      </c>
      <c r="EM198" s="2" t="s">
        <v>43</v>
      </c>
      <c r="EN198" s="2"/>
      <c r="EO198" s="2" t="s">
        <v>3</v>
      </c>
      <c r="EP198" s="2"/>
      <c r="EQ198" s="2">
        <v>131088</v>
      </c>
      <c r="ER198" s="2">
        <v>0</v>
      </c>
      <c r="ES198" s="2">
        <v>4207.0700000000006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f t="shared" si="209"/>
        <v>4207.07</v>
      </c>
      <c r="FS198" s="2">
        <v>0</v>
      </c>
      <c r="FT198" s="2"/>
      <c r="FU198" s="2"/>
      <c r="FV198" s="2"/>
      <c r="FW198" s="2"/>
      <c r="FX198" s="2">
        <v>0</v>
      </c>
      <c r="FY198" s="2">
        <v>0</v>
      </c>
      <c r="FZ198" s="2"/>
      <c r="GA198" s="2" t="s">
        <v>226</v>
      </c>
      <c r="GB198" s="2"/>
      <c r="GC198" s="2"/>
      <c r="GD198" s="2">
        <v>1</v>
      </c>
      <c r="GE198" s="2"/>
      <c r="GF198" s="2">
        <v>-430686409</v>
      </c>
      <c r="GG198" s="2">
        <v>2</v>
      </c>
      <c r="GH198" s="2">
        <v>4</v>
      </c>
      <c r="GI198" s="2">
        <v>-2</v>
      </c>
      <c r="GJ198" s="2">
        <v>0</v>
      </c>
      <c r="GK198" s="2">
        <v>0</v>
      </c>
      <c r="GL198" s="2">
        <f t="shared" si="187"/>
        <v>0</v>
      </c>
      <c r="GM198" s="2">
        <f t="shared" si="188"/>
        <v>4207.07</v>
      </c>
      <c r="GN198" s="2">
        <f t="shared" si="189"/>
        <v>0</v>
      </c>
      <c r="GO198" s="2">
        <f t="shared" si="190"/>
        <v>0</v>
      </c>
      <c r="GP198" s="2">
        <f t="shared" si="191"/>
        <v>0</v>
      </c>
      <c r="GQ198" s="2"/>
      <c r="GR198" s="2">
        <v>1</v>
      </c>
      <c r="GS198" s="2">
        <v>2</v>
      </c>
      <c r="GT198" s="2">
        <v>0</v>
      </c>
      <c r="GU198" s="2" t="s">
        <v>3</v>
      </c>
      <c r="GV198" s="2">
        <f t="shared" si="192"/>
        <v>0</v>
      </c>
      <c r="GW198" s="2">
        <v>1</v>
      </c>
      <c r="GX198" s="2">
        <f t="shared" si="193"/>
        <v>0</v>
      </c>
      <c r="GY198" s="2"/>
      <c r="GZ198" s="2"/>
      <c r="HA198" s="2">
        <v>0</v>
      </c>
      <c r="HB198" s="2">
        <v>0</v>
      </c>
      <c r="HC198" s="2">
        <f t="shared" si="194"/>
        <v>0</v>
      </c>
      <c r="HD198" s="2"/>
      <c r="HE198" s="2" t="s">
        <v>45</v>
      </c>
      <c r="HF198" s="2" t="s">
        <v>46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">
      <c r="A199" s="3">
        <v>17</v>
      </c>
      <c r="B199" s="3">
        <v>1</v>
      </c>
      <c r="E199" s="3" t="s">
        <v>274</v>
      </c>
      <c r="F199" s="3" t="s">
        <v>275</v>
      </c>
      <c r="G199" s="3" t="s">
        <v>276</v>
      </c>
      <c r="H199" s="3" t="s">
        <v>41</v>
      </c>
      <c r="I199" s="3">
        <v>1</v>
      </c>
      <c r="J199" s="3">
        <v>0</v>
      </c>
      <c r="K199" s="3">
        <v>1</v>
      </c>
      <c r="O199" s="3">
        <f t="shared" si="170"/>
        <v>31847.52</v>
      </c>
      <c r="P199" s="3">
        <f t="shared" si="171"/>
        <v>31847.52</v>
      </c>
      <c r="Q199" s="3">
        <f t="shared" si="195"/>
        <v>0</v>
      </c>
      <c r="R199" s="3">
        <f t="shared" si="196"/>
        <v>0</v>
      </c>
      <c r="S199" s="3">
        <f t="shared" si="172"/>
        <v>0</v>
      </c>
      <c r="T199" s="3">
        <f t="shared" si="173"/>
        <v>0</v>
      </c>
      <c r="U199" s="3">
        <f t="shared" si="174"/>
        <v>0</v>
      </c>
      <c r="V199" s="3">
        <f t="shared" si="175"/>
        <v>0</v>
      </c>
      <c r="W199" s="3">
        <f t="shared" si="176"/>
        <v>0</v>
      </c>
      <c r="X199" s="3">
        <f t="shared" si="197"/>
        <v>0</v>
      </c>
      <c r="Y199" s="3">
        <f t="shared" si="198"/>
        <v>0</v>
      </c>
      <c r="AA199" s="3">
        <v>56661436</v>
      </c>
      <c r="AB199" s="3">
        <f t="shared" si="177"/>
        <v>4207.07</v>
      </c>
      <c r="AC199" s="3">
        <f t="shared" si="199"/>
        <v>4207.07</v>
      </c>
      <c r="AD199" s="3">
        <f t="shared" si="200"/>
        <v>0</v>
      </c>
      <c r="AE199" s="3">
        <f t="shared" si="201"/>
        <v>0</v>
      </c>
      <c r="AF199" s="3">
        <f t="shared" si="202"/>
        <v>0</v>
      </c>
      <c r="AG199" s="3">
        <f t="shared" si="178"/>
        <v>0</v>
      </c>
      <c r="AH199" s="3">
        <f t="shared" si="203"/>
        <v>0</v>
      </c>
      <c r="AI199" s="3">
        <f t="shared" si="204"/>
        <v>0</v>
      </c>
      <c r="AJ199" s="3">
        <f t="shared" si="179"/>
        <v>0</v>
      </c>
      <c r="AK199" s="3">
        <v>4207.0700000000006</v>
      </c>
      <c r="AL199" s="3">
        <v>4207.0700000000006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1</v>
      </c>
      <c r="AW199" s="3">
        <v>1</v>
      </c>
      <c r="AZ199" s="3">
        <v>1</v>
      </c>
      <c r="BA199" s="3">
        <v>1</v>
      </c>
      <c r="BB199" s="3">
        <v>1</v>
      </c>
      <c r="BC199" s="3">
        <v>7.57</v>
      </c>
      <c r="BD199" s="3" t="s">
        <v>3</v>
      </c>
      <c r="BE199" s="3" t="s">
        <v>3</v>
      </c>
      <c r="BF199" s="3" t="s">
        <v>3</v>
      </c>
      <c r="BG199" s="3" t="s">
        <v>3</v>
      </c>
      <c r="BH199" s="3">
        <v>3</v>
      </c>
      <c r="BI199" s="3">
        <v>3</v>
      </c>
      <c r="BJ199" s="3" t="s">
        <v>275</v>
      </c>
      <c r="BM199" s="3">
        <v>400007</v>
      </c>
      <c r="BN199" s="3">
        <v>0</v>
      </c>
      <c r="BO199" s="3" t="s">
        <v>3</v>
      </c>
      <c r="BP199" s="3">
        <v>0</v>
      </c>
      <c r="BQ199" s="3">
        <v>214</v>
      </c>
      <c r="BR199" s="3">
        <v>0</v>
      </c>
      <c r="BS199" s="3">
        <v>1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 t="s">
        <v>3</v>
      </c>
      <c r="BZ199" s="3">
        <v>0</v>
      </c>
      <c r="CA199" s="3">
        <v>0</v>
      </c>
      <c r="CB199" s="3" t="s">
        <v>3</v>
      </c>
      <c r="CE199" s="3">
        <v>1566</v>
      </c>
      <c r="CF199" s="3">
        <v>0</v>
      </c>
      <c r="CG199" s="3">
        <v>0</v>
      </c>
      <c r="CM199" s="3">
        <v>0</v>
      </c>
      <c r="CN199" s="3" t="s">
        <v>3</v>
      </c>
      <c r="CO199" s="3">
        <v>0</v>
      </c>
      <c r="CP199" s="3">
        <f t="shared" si="180"/>
        <v>31847.52</v>
      </c>
      <c r="CQ199" s="3">
        <f t="shared" si="181"/>
        <v>31847.52</v>
      </c>
      <c r="CR199" s="3">
        <f t="shared" si="205"/>
        <v>0</v>
      </c>
      <c r="CS199" s="3">
        <f t="shared" si="206"/>
        <v>0</v>
      </c>
      <c r="CT199" s="3">
        <f t="shared" si="182"/>
        <v>0</v>
      </c>
      <c r="CU199" s="3">
        <f t="shared" si="183"/>
        <v>0</v>
      </c>
      <c r="CV199" s="3">
        <f t="shared" si="184"/>
        <v>0</v>
      </c>
      <c r="CW199" s="3">
        <f t="shared" si="185"/>
        <v>0</v>
      </c>
      <c r="CX199" s="3">
        <f t="shared" si="186"/>
        <v>0</v>
      </c>
      <c r="CY199" s="3">
        <f t="shared" si="207"/>
        <v>0</v>
      </c>
      <c r="CZ199" s="3">
        <f t="shared" si="208"/>
        <v>0</v>
      </c>
      <c r="DC199" s="3" t="s">
        <v>3</v>
      </c>
      <c r="DD199" s="3" t="s">
        <v>3</v>
      </c>
      <c r="DE199" s="3" t="s">
        <v>3</v>
      </c>
      <c r="DF199" s="3" t="s">
        <v>3</v>
      </c>
      <c r="DG199" s="3" t="s">
        <v>3</v>
      </c>
      <c r="DH199" s="3" t="s">
        <v>3</v>
      </c>
      <c r="DI199" s="3" t="s">
        <v>3</v>
      </c>
      <c r="DJ199" s="3" t="s">
        <v>3</v>
      </c>
      <c r="DK199" s="3" t="s">
        <v>3</v>
      </c>
      <c r="DL199" s="3" t="s">
        <v>3</v>
      </c>
      <c r="DM199" s="3" t="s">
        <v>3</v>
      </c>
      <c r="DN199" s="3">
        <v>0</v>
      </c>
      <c r="DO199" s="3">
        <v>0</v>
      </c>
      <c r="DP199" s="3">
        <v>1</v>
      </c>
      <c r="DQ199" s="3">
        <v>1</v>
      </c>
      <c r="DU199" s="3">
        <v>1013</v>
      </c>
      <c r="DV199" s="3" t="s">
        <v>41</v>
      </c>
      <c r="DW199" s="3" t="s">
        <v>41</v>
      </c>
      <c r="DX199" s="3">
        <v>1</v>
      </c>
      <c r="DZ199" s="3" t="s">
        <v>3</v>
      </c>
      <c r="EA199" s="3" t="s">
        <v>3</v>
      </c>
      <c r="EB199" s="3" t="s">
        <v>3</v>
      </c>
      <c r="EC199" s="3" t="s">
        <v>3</v>
      </c>
      <c r="EE199" s="3">
        <v>56938434</v>
      </c>
      <c r="EF199" s="3">
        <v>214</v>
      </c>
      <c r="EG199" s="3" t="s">
        <v>42</v>
      </c>
      <c r="EH199" s="3">
        <v>0</v>
      </c>
      <c r="EI199" s="3" t="s">
        <v>3</v>
      </c>
      <c r="EJ199" s="3">
        <v>3</v>
      </c>
      <c r="EK199" s="3">
        <v>400007</v>
      </c>
      <c r="EL199" s="3" t="s">
        <v>42</v>
      </c>
      <c r="EM199" s="3" t="s">
        <v>43</v>
      </c>
      <c r="EO199" s="3" t="s">
        <v>3</v>
      </c>
      <c r="EQ199" s="3">
        <v>131088</v>
      </c>
      <c r="ER199" s="3">
        <v>0</v>
      </c>
      <c r="ES199" s="3">
        <v>4207.0700000000006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5</v>
      </c>
      <c r="FC199" s="3">
        <v>1</v>
      </c>
      <c r="FD199" s="3">
        <v>18</v>
      </c>
      <c r="FF199" s="3">
        <v>37275</v>
      </c>
      <c r="FQ199" s="3">
        <v>0</v>
      </c>
      <c r="FR199" s="3">
        <f t="shared" si="209"/>
        <v>31847.52</v>
      </c>
      <c r="FS199" s="3">
        <v>0</v>
      </c>
      <c r="FX199" s="3">
        <v>0</v>
      </c>
      <c r="FY199" s="3">
        <v>0</v>
      </c>
      <c r="GA199" s="3" t="s">
        <v>226</v>
      </c>
      <c r="GD199" s="3">
        <v>1</v>
      </c>
      <c r="GF199" s="3">
        <v>-430686409</v>
      </c>
      <c r="GG199" s="3">
        <v>2</v>
      </c>
      <c r="GH199" s="3">
        <v>3</v>
      </c>
      <c r="GI199" s="3">
        <v>3</v>
      </c>
      <c r="GJ199" s="3">
        <v>0</v>
      </c>
      <c r="GK199" s="3">
        <v>0</v>
      </c>
      <c r="GL199" s="3">
        <f t="shared" si="187"/>
        <v>0</v>
      </c>
      <c r="GM199" s="3">
        <f t="shared" si="188"/>
        <v>31847.52</v>
      </c>
      <c r="GN199" s="3">
        <f t="shared" si="189"/>
        <v>0</v>
      </c>
      <c r="GO199" s="3">
        <f t="shared" si="190"/>
        <v>0</v>
      </c>
      <c r="GP199" s="3">
        <f t="shared" si="191"/>
        <v>0</v>
      </c>
      <c r="GR199" s="3">
        <v>1</v>
      </c>
      <c r="GS199" s="3">
        <v>1</v>
      </c>
      <c r="GT199" s="3">
        <v>0</v>
      </c>
      <c r="GU199" s="3" t="s">
        <v>3</v>
      </c>
      <c r="GV199" s="3">
        <f t="shared" si="192"/>
        <v>0</v>
      </c>
      <c r="GW199" s="3">
        <v>1</v>
      </c>
      <c r="GX199" s="3">
        <f t="shared" si="193"/>
        <v>0</v>
      </c>
      <c r="HA199" s="3">
        <v>0</v>
      </c>
      <c r="HB199" s="3">
        <v>0</v>
      </c>
      <c r="HC199" s="3">
        <f t="shared" si="194"/>
        <v>0</v>
      </c>
      <c r="HE199" s="3" t="s">
        <v>45</v>
      </c>
      <c r="HF199" s="3" t="s">
        <v>46</v>
      </c>
      <c r="HM199" s="3" t="s">
        <v>3</v>
      </c>
      <c r="HN199" s="3" t="s">
        <v>3</v>
      </c>
      <c r="HO199" s="3" t="s">
        <v>3</v>
      </c>
      <c r="HP199" s="3" t="s">
        <v>3</v>
      </c>
      <c r="HQ199" s="3" t="s">
        <v>3</v>
      </c>
      <c r="HS199" s="3">
        <v>0</v>
      </c>
      <c r="IK199" s="3">
        <v>0</v>
      </c>
    </row>
    <row r="200" spans="1:255" x14ac:dyDescent="0.2">
      <c r="A200" s="2">
        <v>17</v>
      </c>
      <c r="B200" s="2">
        <v>1</v>
      </c>
      <c r="C200" s="2"/>
      <c r="D200" s="2"/>
      <c r="E200" s="2" t="s">
        <v>277</v>
      </c>
      <c r="F200" s="2" t="s">
        <v>278</v>
      </c>
      <c r="G200" s="2" t="s">
        <v>279</v>
      </c>
      <c r="H200" s="2" t="s">
        <v>41</v>
      </c>
      <c r="I200" s="2">
        <v>1</v>
      </c>
      <c r="J200" s="2">
        <v>0</v>
      </c>
      <c r="K200" s="2">
        <v>1</v>
      </c>
      <c r="L200" s="2"/>
      <c r="M200" s="2"/>
      <c r="N200" s="2"/>
      <c r="O200" s="2">
        <f t="shared" si="170"/>
        <v>5166.99</v>
      </c>
      <c r="P200" s="2">
        <f t="shared" si="171"/>
        <v>5166.99</v>
      </c>
      <c r="Q200" s="2">
        <f t="shared" si="195"/>
        <v>0</v>
      </c>
      <c r="R200" s="2">
        <f t="shared" si="196"/>
        <v>0</v>
      </c>
      <c r="S200" s="2">
        <f t="shared" si="172"/>
        <v>0</v>
      </c>
      <c r="T200" s="2">
        <f t="shared" si="173"/>
        <v>0</v>
      </c>
      <c r="U200" s="2">
        <f t="shared" si="174"/>
        <v>0</v>
      </c>
      <c r="V200" s="2">
        <f t="shared" si="175"/>
        <v>0</v>
      </c>
      <c r="W200" s="2">
        <f t="shared" si="176"/>
        <v>0</v>
      </c>
      <c r="X200" s="2">
        <f t="shared" si="197"/>
        <v>0</v>
      </c>
      <c r="Y200" s="2">
        <f t="shared" si="198"/>
        <v>0</v>
      </c>
      <c r="Z200" s="2"/>
      <c r="AA200" s="2">
        <v>56661434</v>
      </c>
      <c r="AB200" s="2">
        <f t="shared" si="177"/>
        <v>5166.99</v>
      </c>
      <c r="AC200" s="2">
        <f t="shared" si="199"/>
        <v>5166.99</v>
      </c>
      <c r="AD200" s="2">
        <f t="shared" si="200"/>
        <v>0</v>
      </c>
      <c r="AE200" s="2">
        <f t="shared" si="201"/>
        <v>0</v>
      </c>
      <c r="AF200" s="2">
        <f t="shared" si="202"/>
        <v>0</v>
      </c>
      <c r="AG200" s="2">
        <f t="shared" si="178"/>
        <v>0</v>
      </c>
      <c r="AH200" s="2">
        <f t="shared" si="203"/>
        <v>0</v>
      </c>
      <c r="AI200" s="2">
        <f t="shared" si="204"/>
        <v>0</v>
      </c>
      <c r="AJ200" s="2">
        <f t="shared" si="179"/>
        <v>0</v>
      </c>
      <c r="AK200" s="2">
        <v>5166.9900000000007</v>
      </c>
      <c r="AL200" s="2">
        <v>5166.9900000000007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3</v>
      </c>
      <c r="BJ200" s="2" t="s">
        <v>278</v>
      </c>
      <c r="BK200" s="2"/>
      <c r="BL200" s="2"/>
      <c r="BM200" s="2">
        <v>400007</v>
      </c>
      <c r="BN200" s="2">
        <v>0</v>
      </c>
      <c r="BO200" s="2" t="s">
        <v>3</v>
      </c>
      <c r="BP200" s="2">
        <v>0</v>
      </c>
      <c r="BQ200" s="2">
        <v>214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0</v>
      </c>
      <c r="CA200" s="2">
        <v>0</v>
      </c>
      <c r="CB200" s="2" t="s">
        <v>3</v>
      </c>
      <c r="CC200" s="2"/>
      <c r="CD200" s="2"/>
      <c r="CE200" s="2">
        <v>1566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80"/>
        <v>5166.99</v>
      </c>
      <c r="CQ200" s="2">
        <f t="shared" si="181"/>
        <v>5166.99</v>
      </c>
      <c r="CR200" s="2">
        <f t="shared" si="205"/>
        <v>0</v>
      </c>
      <c r="CS200" s="2">
        <f t="shared" si="206"/>
        <v>0</v>
      </c>
      <c r="CT200" s="2">
        <f t="shared" si="182"/>
        <v>0</v>
      </c>
      <c r="CU200" s="2">
        <f t="shared" si="183"/>
        <v>0</v>
      </c>
      <c r="CV200" s="2">
        <f t="shared" si="184"/>
        <v>0</v>
      </c>
      <c r="CW200" s="2">
        <f t="shared" si="185"/>
        <v>0</v>
      </c>
      <c r="CX200" s="2">
        <f t="shared" si="186"/>
        <v>0</v>
      </c>
      <c r="CY200" s="2">
        <f t="shared" si="207"/>
        <v>0</v>
      </c>
      <c r="CZ200" s="2">
        <f t="shared" si="208"/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1013</v>
      </c>
      <c r="DV200" s="2" t="s">
        <v>41</v>
      </c>
      <c r="DW200" s="2" t="s">
        <v>41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56938434</v>
      </c>
      <c r="EF200" s="2">
        <v>214</v>
      </c>
      <c r="EG200" s="2" t="s">
        <v>42</v>
      </c>
      <c r="EH200" s="2">
        <v>0</v>
      </c>
      <c r="EI200" s="2" t="s">
        <v>3</v>
      </c>
      <c r="EJ200" s="2">
        <v>3</v>
      </c>
      <c r="EK200" s="2">
        <v>400007</v>
      </c>
      <c r="EL200" s="2" t="s">
        <v>42</v>
      </c>
      <c r="EM200" s="2" t="s">
        <v>43</v>
      </c>
      <c r="EN200" s="2"/>
      <c r="EO200" s="2" t="s">
        <v>3</v>
      </c>
      <c r="EP200" s="2"/>
      <c r="EQ200" s="2">
        <v>131088</v>
      </c>
      <c r="ER200" s="2">
        <v>0</v>
      </c>
      <c r="ES200" s="2">
        <v>5166.9900000000007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f t="shared" si="209"/>
        <v>5166.99</v>
      </c>
      <c r="FS200" s="2">
        <v>0</v>
      </c>
      <c r="FT200" s="2"/>
      <c r="FU200" s="2"/>
      <c r="FV200" s="2"/>
      <c r="FW200" s="2"/>
      <c r="FX200" s="2">
        <v>0</v>
      </c>
      <c r="FY200" s="2">
        <v>0</v>
      </c>
      <c r="FZ200" s="2"/>
      <c r="GA200" s="2" t="s">
        <v>236</v>
      </c>
      <c r="GB200" s="2"/>
      <c r="GC200" s="2"/>
      <c r="GD200" s="2">
        <v>1</v>
      </c>
      <c r="GE200" s="2"/>
      <c r="GF200" s="2">
        <v>-1886483834</v>
      </c>
      <c r="GG200" s="2">
        <v>2</v>
      </c>
      <c r="GH200" s="2">
        <v>4</v>
      </c>
      <c r="GI200" s="2">
        <v>-2</v>
      </c>
      <c r="GJ200" s="2">
        <v>0</v>
      </c>
      <c r="GK200" s="2">
        <v>0</v>
      </c>
      <c r="GL200" s="2">
        <f t="shared" si="187"/>
        <v>0</v>
      </c>
      <c r="GM200" s="2">
        <f t="shared" si="188"/>
        <v>5166.99</v>
      </c>
      <c r="GN200" s="2">
        <f t="shared" si="189"/>
        <v>0</v>
      </c>
      <c r="GO200" s="2">
        <f t="shared" si="190"/>
        <v>0</v>
      </c>
      <c r="GP200" s="2">
        <f t="shared" si="191"/>
        <v>0</v>
      </c>
      <c r="GQ200" s="2"/>
      <c r="GR200" s="2">
        <v>1</v>
      </c>
      <c r="GS200" s="2">
        <v>2</v>
      </c>
      <c r="GT200" s="2">
        <v>0</v>
      </c>
      <c r="GU200" s="2" t="s">
        <v>3</v>
      </c>
      <c r="GV200" s="2">
        <f t="shared" si="192"/>
        <v>0</v>
      </c>
      <c r="GW200" s="2">
        <v>1</v>
      </c>
      <c r="GX200" s="2">
        <f t="shared" si="193"/>
        <v>0</v>
      </c>
      <c r="GY200" s="2"/>
      <c r="GZ200" s="2"/>
      <c r="HA200" s="2">
        <v>0</v>
      </c>
      <c r="HB200" s="2">
        <v>0</v>
      </c>
      <c r="HC200" s="2">
        <f t="shared" si="194"/>
        <v>0</v>
      </c>
      <c r="HD200" s="2"/>
      <c r="HE200" s="2" t="s">
        <v>45</v>
      </c>
      <c r="HF200" s="2" t="s">
        <v>46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">
      <c r="A201" s="3">
        <v>17</v>
      </c>
      <c r="B201" s="3">
        <v>1</v>
      </c>
      <c r="E201" s="3" t="s">
        <v>277</v>
      </c>
      <c r="F201" s="3" t="s">
        <v>278</v>
      </c>
      <c r="G201" s="3" t="s">
        <v>279</v>
      </c>
      <c r="H201" s="3" t="s">
        <v>41</v>
      </c>
      <c r="I201" s="3">
        <v>1</v>
      </c>
      <c r="J201" s="3">
        <v>0</v>
      </c>
      <c r="K201" s="3">
        <v>1</v>
      </c>
      <c r="O201" s="3">
        <f t="shared" si="170"/>
        <v>39114.11</v>
      </c>
      <c r="P201" s="3">
        <f t="shared" si="171"/>
        <v>39114.11</v>
      </c>
      <c r="Q201" s="3">
        <f t="shared" si="195"/>
        <v>0</v>
      </c>
      <c r="R201" s="3">
        <f t="shared" si="196"/>
        <v>0</v>
      </c>
      <c r="S201" s="3">
        <f t="shared" si="172"/>
        <v>0</v>
      </c>
      <c r="T201" s="3">
        <f t="shared" si="173"/>
        <v>0</v>
      </c>
      <c r="U201" s="3">
        <f t="shared" si="174"/>
        <v>0</v>
      </c>
      <c r="V201" s="3">
        <f t="shared" si="175"/>
        <v>0</v>
      </c>
      <c r="W201" s="3">
        <f t="shared" si="176"/>
        <v>0</v>
      </c>
      <c r="X201" s="3">
        <f t="shared" si="197"/>
        <v>0</v>
      </c>
      <c r="Y201" s="3">
        <f t="shared" si="198"/>
        <v>0</v>
      </c>
      <c r="AA201" s="3">
        <v>56661436</v>
      </c>
      <c r="AB201" s="3">
        <f t="shared" si="177"/>
        <v>5166.99</v>
      </c>
      <c r="AC201" s="3">
        <f t="shared" si="199"/>
        <v>5166.99</v>
      </c>
      <c r="AD201" s="3">
        <f t="shared" si="200"/>
        <v>0</v>
      </c>
      <c r="AE201" s="3">
        <f t="shared" si="201"/>
        <v>0</v>
      </c>
      <c r="AF201" s="3">
        <f t="shared" si="202"/>
        <v>0</v>
      </c>
      <c r="AG201" s="3">
        <f t="shared" si="178"/>
        <v>0</v>
      </c>
      <c r="AH201" s="3">
        <f t="shared" si="203"/>
        <v>0</v>
      </c>
      <c r="AI201" s="3">
        <f t="shared" si="204"/>
        <v>0</v>
      </c>
      <c r="AJ201" s="3">
        <f t="shared" si="179"/>
        <v>0</v>
      </c>
      <c r="AK201" s="3">
        <v>5166.9900000000007</v>
      </c>
      <c r="AL201" s="3">
        <v>5166.9900000000007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1</v>
      </c>
      <c r="AW201" s="3">
        <v>1</v>
      </c>
      <c r="AZ201" s="3">
        <v>1</v>
      </c>
      <c r="BA201" s="3">
        <v>1</v>
      </c>
      <c r="BB201" s="3">
        <v>1</v>
      </c>
      <c r="BC201" s="3">
        <v>7.57</v>
      </c>
      <c r="BD201" s="3" t="s">
        <v>3</v>
      </c>
      <c r="BE201" s="3" t="s">
        <v>3</v>
      </c>
      <c r="BF201" s="3" t="s">
        <v>3</v>
      </c>
      <c r="BG201" s="3" t="s">
        <v>3</v>
      </c>
      <c r="BH201" s="3">
        <v>3</v>
      </c>
      <c r="BI201" s="3">
        <v>3</v>
      </c>
      <c r="BJ201" s="3" t="s">
        <v>278</v>
      </c>
      <c r="BM201" s="3">
        <v>400007</v>
      </c>
      <c r="BN201" s="3">
        <v>0</v>
      </c>
      <c r="BO201" s="3" t="s">
        <v>3</v>
      </c>
      <c r="BP201" s="3">
        <v>0</v>
      </c>
      <c r="BQ201" s="3">
        <v>214</v>
      </c>
      <c r="BR201" s="3">
        <v>0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 t="s">
        <v>3</v>
      </c>
      <c r="BZ201" s="3">
        <v>0</v>
      </c>
      <c r="CA201" s="3">
        <v>0</v>
      </c>
      <c r="CB201" s="3" t="s">
        <v>3</v>
      </c>
      <c r="CE201" s="3">
        <v>1566</v>
      </c>
      <c r="CF201" s="3">
        <v>0</v>
      </c>
      <c r="CG201" s="3">
        <v>0</v>
      </c>
      <c r="CM201" s="3">
        <v>0</v>
      </c>
      <c r="CN201" s="3" t="s">
        <v>3</v>
      </c>
      <c r="CO201" s="3">
        <v>0</v>
      </c>
      <c r="CP201" s="3">
        <f t="shared" si="180"/>
        <v>39114.11</v>
      </c>
      <c r="CQ201" s="3">
        <f t="shared" si="181"/>
        <v>39114.11</v>
      </c>
      <c r="CR201" s="3">
        <f t="shared" si="205"/>
        <v>0</v>
      </c>
      <c r="CS201" s="3">
        <f t="shared" si="206"/>
        <v>0</v>
      </c>
      <c r="CT201" s="3">
        <f t="shared" si="182"/>
        <v>0</v>
      </c>
      <c r="CU201" s="3">
        <f t="shared" si="183"/>
        <v>0</v>
      </c>
      <c r="CV201" s="3">
        <f t="shared" si="184"/>
        <v>0</v>
      </c>
      <c r="CW201" s="3">
        <f t="shared" si="185"/>
        <v>0</v>
      </c>
      <c r="CX201" s="3">
        <f t="shared" si="186"/>
        <v>0</v>
      </c>
      <c r="CY201" s="3">
        <f t="shared" si="207"/>
        <v>0</v>
      </c>
      <c r="CZ201" s="3">
        <f t="shared" si="208"/>
        <v>0</v>
      </c>
      <c r="DC201" s="3" t="s">
        <v>3</v>
      </c>
      <c r="DD201" s="3" t="s">
        <v>3</v>
      </c>
      <c r="DE201" s="3" t="s">
        <v>3</v>
      </c>
      <c r="DF201" s="3" t="s">
        <v>3</v>
      </c>
      <c r="DG201" s="3" t="s">
        <v>3</v>
      </c>
      <c r="DH201" s="3" t="s">
        <v>3</v>
      </c>
      <c r="DI201" s="3" t="s">
        <v>3</v>
      </c>
      <c r="DJ201" s="3" t="s">
        <v>3</v>
      </c>
      <c r="DK201" s="3" t="s">
        <v>3</v>
      </c>
      <c r="DL201" s="3" t="s">
        <v>3</v>
      </c>
      <c r="DM201" s="3" t="s">
        <v>3</v>
      </c>
      <c r="DN201" s="3">
        <v>0</v>
      </c>
      <c r="DO201" s="3">
        <v>0</v>
      </c>
      <c r="DP201" s="3">
        <v>1</v>
      </c>
      <c r="DQ201" s="3">
        <v>1</v>
      </c>
      <c r="DU201" s="3">
        <v>1013</v>
      </c>
      <c r="DV201" s="3" t="s">
        <v>41</v>
      </c>
      <c r="DW201" s="3" t="s">
        <v>41</v>
      </c>
      <c r="DX201" s="3">
        <v>1</v>
      </c>
      <c r="DZ201" s="3" t="s">
        <v>3</v>
      </c>
      <c r="EA201" s="3" t="s">
        <v>3</v>
      </c>
      <c r="EB201" s="3" t="s">
        <v>3</v>
      </c>
      <c r="EC201" s="3" t="s">
        <v>3</v>
      </c>
      <c r="EE201" s="3">
        <v>56938434</v>
      </c>
      <c r="EF201" s="3">
        <v>214</v>
      </c>
      <c r="EG201" s="3" t="s">
        <v>42</v>
      </c>
      <c r="EH201" s="3">
        <v>0</v>
      </c>
      <c r="EI201" s="3" t="s">
        <v>3</v>
      </c>
      <c r="EJ201" s="3">
        <v>3</v>
      </c>
      <c r="EK201" s="3">
        <v>400007</v>
      </c>
      <c r="EL201" s="3" t="s">
        <v>42</v>
      </c>
      <c r="EM201" s="3" t="s">
        <v>43</v>
      </c>
      <c r="EO201" s="3" t="s">
        <v>3</v>
      </c>
      <c r="EQ201" s="3">
        <v>131088</v>
      </c>
      <c r="ER201" s="3">
        <v>0</v>
      </c>
      <c r="ES201" s="3">
        <v>5166.9900000000007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5</v>
      </c>
      <c r="FC201" s="3">
        <v>1</v>
      </c>
      <c r="FD201" s="3">
        <v>18</v>
      </c>
      <c r="FF201" s="3">
        <v>45780</v>
      </c>
      <c r="FQ201" s="3">
        <v>0</v>
      </c>
      <c r="FR201" s="3">
        <f t="shared" si="209"/>
        <v>39114.11</v>
      </c>
      <c r="FS201" s="3">
        <v>0</v>
      </c>
      <c r="FX201" s="3">
        <v>0</v>
      </c>
      <c r="FY201" s="3">
        <v>0</v>
      </c>
      <c r="GA201" s="3" t="s">
        <v>236</v>
      </c>
      <c r="GD201" s="3">
        <v>1</v>
      </c>
      <c r="GF201" s="3">
        <v>-1886483834</v>
      </c>
      <c r="GG201" s="3">
        <v>2</v>
      </c>
      <c r="GH201" s="3">
        <v>3</v>
      </c>
      <c r="GI201" s="3">
        <v>3</v>
      </c>
      <c r="GJ201" s="3">
        <v>0</v>
      </c>
      <c r="GK201" s="3">
        <v>0</v>
      </c>
      <c r="GL201" s="3">
        <f t="shared" si="187"/>
        <v>0</v>
      </c>
      <c r="GM201" s="3">
        <f t="shared" si="188"/>
        <v>39114.11</v>
      </c>
      <c r="GN201" s="3">
        <f t="shared" si="189"/>
        <v>0</v>
      </c>
      <c r="GO201" s="3">
        <f t="shared" si="190"/>
        <v>0</v>
      </c>
      <c r="GP201" s="3">
        <f t="shared" si="191"/>
        <v>0</v>
      </c>
      <c r="GR201" s="3">
        <v>1</v>
      </c>
      <c r="GS201" s="3">
        <v>1</v>
      </c>
      <c r="GT201" s="3">
        <v>0</v>
      </c>
      <c r="GU201" s="3" t="s">
        <v>3</v>
      </c>
      <c r="GV201" s="3">
        <f t="shared" si="192"/>
        <v>0</v>
      </c>
      <c r="GW201" s="3">
        <v>1</v>
      </c>
      <c r="GX201" s="3">
        <f t="shared" si="193"/>
        <v>0</v>
      </c>
      <c r="HA201" s="3">
        <v>0</v>
      </c>
      <c r="HB201" s="3">
        <v>0</v>
      </c>
      <c r="HC201" s="3">
        <f t="shared" si="194"/>
        <v>0</v>
      </c>
      <c r="HE201" s="3" t="s">
        <v>45</v>
      </c>
      <c r="HF201" s="3" t="s">
        <v>46</v>
      </c>
      <c r="HM201" s="3" t="s">
        <v>3</v>
      </c>
      <c r="HN201" s="3" t="s">
        <v>3</v>
      </c>
      <c r="HO201" s="3" t="s">
        <v>3</v>
      </c>
      <c r="HP201" s="3" t="s">
        <v>3</v>
      </c>
      <c r="HQ201" s="3" t="s">
        <v>3</v>
      </c>
      <c r="HS201" s="3">
        <v>0</v>
      </c>
      <c r="IK201" s="3">
        <v>0</v>
      </c>
    </row>
    <row r="202" spans="1:255" x14ac:dyDescent="0.2">
      <c r="A202" s="2">
        <v>17</v>
      </c>
      <c r="B202" s="2">
        <v>1</v>
      </c>
      <c r="C202" s="2"/>
      <c r="D202" s="2"/>
      <c r="E202" s="2" t="s">
        <v>280</v>
      </c>
      <c r="F202" s="2" t="s">
        <v>281</v>
      </c>
      <c r="G202" s="2" t="s">
        <v>282</v>
      </c>
      <c r="H202" s="2" t="s">
        <v>41</v>
      </c>
      <c r="I202" s="2">
        <v>1</v>
      </c>
      <c r="J202" s="2">
        <v>0</v>
      </c>
      <c r="K202" s="2">
        <v>1</v>
      </c>
      <c r="L202" s="2"/>
      <c r="M202" s="2"/>
      <c r="N202" s="2"/>
      <c r="O202" s="2">
        <f t="shared" si="170"/>
        <v>4207.07</v>
      </c>
      <c r="P202" s="2">
        <f t="shared" si="171"/>
        <v>4207.07</v>
      </c>
      <c r="Q202" s="2">
        <f t="shared" si="195"/>
        <v>0</v>
      </c>
      <c r="R202" s="2">
        <f t="shared" si="196"/>
        <v>0</v>
      </c>
      <c r="S202" s="2">
        <f t="shared" si="172"/>
        <v>0</v>
      </c>
      <c r="T202" s="2">
        <f t="shared" si="173"/>
        <v>0</v>
      </c>
      <c r="U202" s="2">
        <f t="shared" si="174"/>
        <v>0</v>
      </c>
      <c r="V202" s="2">
        <f t="shared" si="175"/>
        <v>0</v>
      </c>
      <c r="W202" s="2">
        <f t="shared" si="176"/>
        <v>0</v>
      </c>
      <c r="X202" s="2">
        <f t="shared" si="197"/>
        <v>0</v>
      </c>
      <c r="Y202" s="2">
        <f t="shared" si="198"/>
        <v>0</v>
      </c>
      <c r="Z202" s="2"/>
      <c r="AA202" s="2">
        <v>56661434</v>
      </c>
      <c r="AB202" s="2">
        <f t="shared" si="177"/>
        <v>4207.07</v>
      </c>
      <c r="AC202" s="2">
        <f t="shared" si="199"/>
        <v>4207.07</v>
      </c>
      <c r="AD202" s="2">
        <f t="shared" si="200"/>
        <v>0</v>
      </c>
      <c r="AE202" s="2">
        <f t="shared" si="201"/>
        <v>0</v>
      </c>
      <c r="AF202" s="2">
        <f t="shared" si="202"/>
        <v>0</v>
      </c>
      <c r="AG202" s="2">
        <f t="shared" si="178"/>
        <v>0</v>
      </c>
      <c r="AH202" s="2">
        <f t="shared" si="203"/>
        <v>0</v>
      </c>
      <c r="AI202" s="2">
        <f t="shared" si="204"/>
        <v>0</v>
      </c>
      <c r="AJ202" s="2">
        <f t="shared" si="179"/>
        <v>0</v>
      </c>
      <c r="AK202" s="2">
        <v>4207.0700000000006</v>
      </c>
      <c r="AL202" s="2">
        <v>4207.0700000000006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1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3</v>
      </c>
      <c r="BJ202" s="2" t="s">
        <v>281</v>
      </c>
      <c r="BK202" s="2"/>
      <c r="BL202" s="2"/>
      <c r="BM202" s="2">
        <v>400007</v>
      </c>
      <c r="BN202" s="2">
        <v>0</v>
      </c>
      <c r="BO202" s="2" t="s">
        <v>3</v>
      </c>
      <c r="BP202" s="2">
        <v>0</v>
      </c>
      <c r="BQ202" s="2">
        <v>214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0</v>
      </c>
      <c r="CA202" s="2">
        <v>0</v>
      </c>
      <c r="CB202" s="2" t="s">
        <v>3</v>
      </c>
      <c r="CC202" s="2"/>
      <c r="CD202" s="2"/>
      <c r="CE202" s="2">
        <v>1566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80"/>
        <v>4207.07</v>
      </c>
      <c r="CQ202" s="2">
        <f t="shared" si="181"/>
        <v>4207.07</v>
      </c>
      <c r="CR202" s="2">
        <f t="shared" si="205"/>
        <v>0</v>
      </c>
      <c r="CS202" s="2">
        <f t="shared" si="206"/>
        <v>0</v>
      </c>
      <c r="CT202" s="2">
        <f t="shared" si="182"/>
        <v>0</v>
      </c>
      <c r="CU202" s="2">
        <f t="shared" si="183"/>
        <v>0</v>
      </c>
      <c r="CV202" s="2">
        <f t="shared" si="184"/>
        <v>0</v>
      </c>
      <c r="CW202" s="2">
        <f t="shared" si="185"/>
        <v>0</v>
      </c>
      <c r="CX202" s="2">
        <f t="shared" si="186"/>
        <v>0</v>
      </c>
      <c r="CY202" s="2">
        <f t="shared" si="207"/>
        <v>0</v>
      </c>
      <c r="CZ202" s="2">
        <f t="shared" si="208"/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1013</v>
      </c>
      <c r="DV202" s="2" t="s">
        <v>41</v>
      </c>
      <c r="DW202" s="2" t="s">
        <v>41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56938434</v>
      </c>
      <c r="EF202" s="2">
        <v>214</v>
      </c>
      <c r="EG202" s="2" t="s">
        <v>42</v>
      </c>
      <c r="EH202" s="2">
        <v>0</v>
      </c>
      <c r="EI202" s="2" t="s">
        <v>3</v>
      </c>
      <c r="EJ202" s="2">
        <v>3</v>
      </c>
      <c r="EK202" s="2">
        <v>400007</v>
      </c>
      <c r="EL202" s="2" t="s">
        <v>42</v>
      </c>
      <c r="EM202" s="2" t="s">
        <v>43</v>
      </c>
      <c r="EN202" s="2"/>
      <c r="EO202" s="2" t="s">
        <v>3</v>
      </c>
      <c r="EP202" s="2"/>
      <c r="EQ202" s="2">
        <v>131088</v>
      </c>
      <c r="ER202" s="2">
        <v>0</v>
      </c>
      <c r="ES202" s="2">
        <v>4207.0700000000006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f t="shared" si="209"/>
        <v>4207.07</v>
      </c>
      <c r="FS202" s="2">
        <v>0</v>
      </c>
      <c r="FT202" s="2"/>
      <c r="FU202" s="2"/>
      <c r="FV202" s="2"/>
      <c r="FW202" s="2"/>
      <c r="FX202" s="2">
        <v>0</v>
      </c>
      <c r="FY202" s="2">
        <v>0</v>
      </c>
      <c r="FZ202" s="2"/>
      <c r="GA202" s="2" t="s">
        <v>226</v>
      </c>
      <c r="GB202" s="2"/>
      <c r="GC202" s="2"/>
      <c r="GD202" s="2">
        <v>1</v>
      </c>
      <c r="GE202" s="2"/>
      <c r="GF202" s="2">
        <v>219076049</v>
      </c>
      <c r="GG202" s="2">
        <v>2</v>
      </c>
      <c r="GH202" s="2">
        <v>4</v>
      </c>
      <c r="GI202" s="2">
        <v>-2</v>
      </c>
      <c r="GJ202" s="2">
        <v>0</v>
      </c>
      <c r="GK202" s="2">
        <v>0</v>
      </c>
      <c r="GL202" s="2">
        <f t="shared" si="187"/>
        <v>0</v>
      </c>
      <c r="GM202" s="2">
        <f t="shared" si="188"/>
        <v>4207.07</v>
      </c>
      <c r="GN202" s="2">
        <f t="shared" si="189"/>
        <v>0</v>
      </c>
      <c r="GO202" s="2">
        <f t="shared" si="190"/>
        <v>0</v>
      </c>
      <c r="GP202" s="2">
        <f t="shared" si="191"/>
        <v>0</v>
      </c>
      <c r="GQ202" s="2"/>
      <c r="GR202" s="2">
        <v>1</v>
      </c>
      <c r="GS202" s="2">
        <v>2</v>
      </c>
      <c r="GT202" s="2">
        <v>0</v>
      </c>
      <c r="GU202" s="2" t="s">
        <v>3</v>
      </c>
      <c r="GV202" s="2">
        <f t="shared" si="192"/>
        <v>0</v>
      </c>
      <c r="GW202" s="2">
        <v>1</v>
      </c>
      <c r="GX202" s="2">
        <f t="shared" si="193"/>
        <v>0</v>
      </c>
      <c r="GY202" s="2"/>
      <c r="GZ202" s="2"/>
      <c r="HA202" s="2">
        <v>0</v>
      </c>
      <c r="HB202" s="2">
        <v>0</v>
      </c>
      <c r="HC202" s="2">
        <f t="shared" si="194"/>
        <v>0</v>
      </c>
      <c r="HD202" s="2"/>
      <c r="HE202" s="2" t="s">
        <v>45</v>
      </c>
      <c r="HF202" s="2" t="s">
        <v>46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">
      <c r="A203" s="3">
        <v>17</v>
      </c>
      <c r="B203" s="3">
        <v>1</v>
      </c>
      <c r="E203" s="3" t="s">
        <v>280</v>
      </c>
      <c r="F203" s="3" t="s">
        <v>281</v>
      </c>
      <c r="G203" s="3" t="s">
        <v>282</v>
      </c>
      <c r="H203" s="3" t="s">
        <v>41</v>
      </c>
      <c r="I203" s="3">
        <v>1</v>
      </c>
      <c r="J203" s="3">
        <v>0</v>
      </c>
      <c r="K203" s="3">
        <v>1</v>
      </c>
      <c r="O203" s="3">
        <f t="shared" si="170"/>
        <v>31847.52</v>
      </c>
      <c r="P203" s="3">
        <f t="shared" si="171"/>
        <v>31847.52</v>
      </c>
      <c r="Q203" s="3">
        <f t="shared" si="195"/>
        <v>0</v>
      </c>
      <c r="R203" s="3">
        <f t="shared" si="196"/>
        <v>0</v>
      </c>
      <c r="S203" s="3">
        <f t="shared" si="172"/>
        <v>0</v>
      </c>
      <c r="T203" s="3">
        <f t="shared" si="173"/>
        <v>0</v>
      </c>
      <c r="U203" s="3">
        <f t="shared" si="174"/>
        <v>0</v>
      </c>
      <c r="V203" s="3">
        <f t="shared" si="175"/>
        <v>0</v>
      </c>
      <c r="W203" s="3">
        <f t="shared" si="176"/>
        <v>0</v>
      </c>
      <c r="X203" s="3">
        <f t="shared" si="197"/>
        <v>0</v>
      </c>
      <c r="Y203" s="3">
        <f t="shared" si="198"/>
        <v>0</v>
      </c>
      <c r="AA203" s="3">
        <v>56661436</v>
      </c>
      <c r="AB203" s="3">
        <f t="shared" si="177"/>
        <v>4207.07</v>
      </c>
      <c r="AC203" s="3">
        <f t="shared" si="199"/>
        <v>4207.07</v>
      </c>
      <c r="AD203" s="3">
        <f t="shared" si="200"/>
        <v>0</v>
      </c>
      <c r="AE203" s="3">
        <f t="shared" si="201"/>
        <v>0</v>
      </c>
      <c r="AF203" s="3">
        <f t="shared" si="202"/>
        <v>0</v>
      </c>
      <c r="AG203" s="3">
        <f t="shared" si="178"/>
        <v>0</v>
      </c>
      <c r="AH203" s="3">
        <f t="shared" si="203"/>
        <v>0</v>
      </c>
      <c r="AI203" s="3">
        <f t="shared" si="204"/>
        <v>0</v>
      </c>
      <c r="AJ203" s="3">
        <f t="shared" si="179"/>
        <v>0</v>
      </c>
      <c r="AK203" s="3">
        <v>4207.0700000000006</v>
      </c>
      <c r="AL203" s="3">
        <v>4207.0700000000006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1</v>
      </c>
      <c r="AW203" s="3">
        <v>1</v>
      </c>
      <c r="AZ203" s="3">
        <v>1</v>
      </c>
      <c r="BA203" s="3">
        <v>1</v>
      </c>
      <c r="BB203" s="3">
        <v>1</v>
      </c>
      <c r="BC203" s="3">
        <v>7.57</v>
      </c>
      <c r="BD203" s="3" t="s">
        <v>3</v>
      </c>
      <c r="BE203" s="3" t="s">
        <v>3</v>
      </c>
      <c r="BF203" s="3" t="s">
        <v>3</v>
      </c>
      <c r="BG203" s="3" t="s">
        <v>3</v>
      </c>
      <c r="BH203" s="3">
        <v>3</v>
      </c>
      <c r="BI203" s="3">
        <v>3</v>
      </c>
      <c r="BJ203" s="3" t="s">
        <v>281</v>
      </c>
      <c r="BM203" s="3">
        <v>400007</v>
      </c>
      <c r="BN203" s="3">
        <v>0</v>
      </c>
      <c r="BO203" s="3" t="s">
        <v>3</v>
      </c>
      <c r="BP203" s="3">
        <v>0</v>
      </c>
      <c r="BQ203" s="3">
        <v>214</v>
      </c>
      <c r="BR203" s="3">
        <v>0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 t="s">
        <v>3</v>
      </c>
      <c r="BZ203" s="3">
        <v>0</v>
      </c>
      <c r="CA203" s="3">
        <v>0</v>
      </c>
      <c r="CB203" s="3" t="s">
        <v>3</v>
      </c>
      <c r="CE203" s="3">
        <v>1566</v>
      </c>
      <c r="CF203" s="3">
        <v>0</v>
      </c>
      <c r="CG203" s="3">
        <v>0</v>
      </c>
      <c r="CM203" s="3">
        <v>0</v>
      </c>
      <c r="CN203" s="3" t="s">
        <v>3</v>
      </c>
      <c r="CO203" s="3">
        <v>0</v>
      </c>
      <c r="CP203" s="3">
        <f t="shared" si="180"/>
        <v>31847.52</v>
      </c>
      <c r="CQ203" s="3">
        <f t="shared" si="181"/>
        <v>31847.52</v>
      </c>
      <c r="CR203" s="3">
        <f t="shared" si="205"/>
        <v>0</v>
      </c>
      <c r="CS203" s="3">
        <f t="shared" si="206"/>
        <v>0</v>
      </c>
      <c r="CT203" s="3">
        <f t="shared" si="182"/>
        <v>0</v>
      </c>
      <c r="CU203" s="3">
        <f t="shared" si="183"/>
        <v>0</v>
      </c>
      <c r="CV203" s="3">
        <f t="shared" si="184"/>
        <v>0</v>
      </c>
      <c r="CW203" s="3">
        <f t="shared" si="185"/>
        <v>0</v>
      </c>
      <c r="CX203" s="3">
        <f t="shared" si="186"/>
        <v>0</v>
      </c>
      <c r="CY203" s="3">
        <f t="shared" si="207"/>
        <v>0</v>
      </c>
      <c r="CZ203" s="3">
        <f t="shared" si="208"/>
        <v>0</v>
      </c>
      <c r="DC203" s="3" t="s">
        <v>3</v>
      </c>
      <c r="DD203" s="3" t="s">
        <v>3</v>
      </c>
      <c r="DE203" s="3" t="s">
        <v>3</v>
      </c>
      <c r="DF203" s="3" t="s">
        <v>3</v>
      </c>
      <c r="DG203" s="3" t="s">
        <v>3</v>
      </c>
      <c r="DH203" s="3" t="s">
        <v>3</v>
      </c>
      <c r="DI203" s="3" t="s">
        <v>3</v>
      </c>
      <c r="DJ203" s="3" t="s">
        <v>3</v>
      </c>
      <c r="DK203" s="3" t="s">
        <v>3</v>
      </c>
      <c r="DL203" s="3" t="s">
        <v>3</v>
      </c>
      <c r="DM203" s="3" t="s">
        <v>3</v>
      </c>
      <c r="DN203" s="3">
        <v>0</v>
      </c>
      <c r="DO203" s="3">
        <v>0</v>
      </c>
      <c r="DP203" s="3">
        <v>1</v>
      </c>
      <c r="DQ203" s="3">
        <v>1</v>
      </c>
      <c r="DU203" s="3">
        <v>1013</v>
      </c>
      <c r="DV203" s="3" t="s">
        <v>41</v>
      </c>
      <c r="DW203" s="3" t="s">
        <v>41</v>
      </c>
      <c r="DX203" s="3">
        <v>1</v>
      </c>
      <c r="DZ203" s="3" t="s">
        <v>3</v>
      </c>
      <c r="EA203" s="3" t="s">
        <v>3</v>
      </c>
      <c r="EB203" s="3" t="s">
        <v>3</v>
      </c>
      <c r="EC203" s="3" t="s">
        <v>3</v>
      </c>
      <c r="EE203" s="3">
        <v>56938434</v>
      </c>
      <c r="EF203" s="3">
        <v>214</v>
      </c>
      <c r="EG203" s="3" t="s">
        <v>42</v>
      </c>
      <c r="EH203" s="3">
        <v>0</v>
      </c>
      <c r="EI203" s="3" t="s">
        <v>3</v>
      </c>
      <c r="EJ203" s="3">
        <v>3</v>
      </c>
      <c r="EK203" s="3">
        <v>400007</v>
      </c>
      <c r="EL203" s="3" t="s">
        <v>42</v>
      </c>
      <c r="EM203" s="3" t="s">
        <v>43</v>
      </c>
      <c r="EO203" s="3" t="s">
        <v>3</v>
      </c>
      <c r="EQ203" s="3">
        <v>131088</v>
      </c>
      <c r="ER203" s="3">
        <v>0</v>
      </c>
      <c r="ES203" s="3">
        <v>4207.0700000000006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5</v>
      </c>
      <c r="FC203" s="3">
        <v>1</v>
      </c>
      <c r="FD203" s="3">
        <v>18</v>
      </c>
      <c r="FF203" s="3">
        <v>37275</v>
      </c>
      <c r="FQ203" s="3">
        <v>0</v>
      </c>
      <c r="FR203" s="3">
        <f t="shared" si="209"/>
        <v>31847.52</v>
      </c>
      <c r="FS203" s="3">
        <v>0</v>
      </c>
      <c r="FX203" s="3">
        <v>0</v>
      </c>
      <c r="FY203" s="3">
        <v>0</v>
      </c>
      <c r="GA203" s="3" t="s">
        <v>226</v>
      </c>
      <c r="GD203" s="3">
        <v>1</v>
      </c>
      <c r="GF203" s="3">
        <v>219076049</v>
      </c>
      <c r="GG203" s="3">
        <v>2</v>
      </c>
      <c r="GH203" s="3">
        <v>3</v>
      </c>
      <c r="GI203" s="3">
        <v>3</v>
      </c>
      <c r="GJ203" s="3">
        <v>0</v>
      </c>
      <c r="GK203" s="3">
        <v>0</v>
      </c>
      <c r="GL203" s="3">
        <f t="shared" si="187"/>
        <v>0</v>
      </c>
      <c r="GM203" s="3">
        <f t="shared" si="188"/>
        <v>31847.52</v>
      </c>
      <c r="GN203" s="3">
        <f t="shared" si="189"/>
        <v>0</v>
      </c>
      <c r="GO203" s="3">
        <f t="shared" si="190"/>
        <v>0</v>
      </c>
      <c r="GP203" s="3">
        <f t="shared" si="191"/>
        <v>0</v>
      </c>
      <c r="GR203" s="3">
        <v>1</v>
      </c>
      <c r="GS203" s="3">
        <v>1</v>
      </c>
      <c r="GT203" s="3">
        <v>0</v>
      </c>
      <c r="GU203" s="3" t="s">
        <v>3</v>
      </c>
      <c r="GV203" s="3">
        <f t="shared" si="192"/>
        <v>0</v>
      </c>
      <c r="GW203" s="3">
        <v>1</v>
      </c>
      <c r="GX203" s="3">
        <f t="shared" si="193"/>
        <v>0</v>
      </c>
      <c r="HA203" s="3">
        <v>0</v>
      </c>
      <c r="HB203" s="3">
        <v>0</v>
      </c>
      <c r="HC203" s="3">
        <f t="shared" si="194"/>
        <v>0</v>
      </c>
      <c r="HE203" s="3" t="s">
        <v>45</v>
      </c>
      <c r="HF203" s="3" t="s">
        <v>46</v>
      </c>
      <c r="HM203" s="3" t="s">
        <v>3</v>
      </c>
      <c r="HN203" s="3" t="s">
        <v>3</v>
      </c>
      <c r="HO203" s="3" t="s">
        <v>3</v>
      </c>
      <c r="HP203" s="3" t="s">
        <v>3</v>
      </c>
      <c r="HQ203" s="3" t="s">
        <v>3</v>
      </c>
      <c r="HS203" s="3">
        <v>0</v>
      </c>
      <c r="IK203" s="3">
        <v>0</v>
      </c>
    </row>
    <row r="204" spans="1:255" x14ac:dyDescent="0.2">
      <c r="A204" s="2">
        <v>17</v>
      </c>
      <c r="B204" s="2">
        <v>1</v>
      </c>
      <c r="C204" s="2"/>
      <c r="D204" s="2"/>
      <c r="E204" s="2" t="s">
        <v>283</v>
      </c>
      <c r="F204" s="2" t="s">
        <v>284</v>
      </c>
      <c r="G204" s="2" t="s">
        <v>285</v>
      </c>
      <c r="H204" s="2" t="s">
        <v>41</v>
      </c>
      <c r="I204" s="2">
        <v>1</v>
      </c>
      <c r="J204" s="2">
        <v>0</v>
      </c>
      <c r="K204" s="2">
        <v>1</v>
      </c>
      <c r="L204" s="2"/>
      <c r="M204" s="2"/>
      <c r="N204" s="2"/>
      <c r="O204" s="2">
        <f t="shared" si="170"/>
        <v>22433.75</v>
      </c>
      <c r="P204" s="2">
        <f t="shared" si="171"/>
        <v>22433.75</v>
      </c>
      <c r="Q204" s="2">
        <f t="shared" si="195"/>
        <v>0</v>
      </c>
      <c r="R204" s="2">
        <f t="shared" si="196"/>
        <v>0</v>
      </c>
      <c r="S204" s="2">
        <f t="shared" si="172"/>
        <v>0</v>
      </c>
      <c r="T204" s="2">
        <f t="shared" si="173"/>
        <v>0</v>
      </c>
      <c r="U204" s="2">
        <f t="shared" si="174"/>
        <v>0</v>
      </c>
      <c r="V204" s="2">
        <f t="shared" si="175"/>
        <v>0</v>
      </c>
      <c r="W204" s="2">
        <f t="shared" si="176"/>
        <v>0</v>
      </c>
      <c r="X204" s="2">
        <f t="shared" si="197"/>
        <v>0</v>
      </c>
      <c r="Y204" s="2">
        <f t="shared" si="198"/>
        <v>0</v>
      </c>
      <c r="Z204" s="2"/>
      <c r="AA204" s="2">
        <v>56661434</v>
      </c>
      <c r="AB204" s="2">
        <f t="shared" si="177"/>
        <v>22433.75</v>
      </c>
      <c r="AC204" s="2">
        <f t="shared" si="199"/>
        <v>22433.75</v>
      </c>
      <c r="AD204" s="2">
        <f t="shared" si="200"/>
        <v>0</v>
      </c>
      <c r="AE204" s="2">
        <f t="shared" si="201"/>
        <v>0</v>
      </c>
      <c r="AF204" s="2">
        <f t="shared" si="202"/>
        <v>0</v>
      </c>
      <c r="AG204" s="2">
        <f t="shared" si="178"/>
        <v>0</v>
      </c>
      <c r="AH204" s="2">
        <f t="shared" si="203"/>
        <v>0</v>
      </c>
      <c r="AI204" s="2">
        <f t="shared" si="204"/>
        <v>0</v>
      </c>
      <c r="AJ204" s="2">
        <f t="shared" si="179"/>
        <v>0</v>
      </c>
      <c r="AK204" s="2">
        <v>22433.75</v>
      </c>
      <c r="AL204" s="2">
        <v>22433.75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3</v>
      </c>
      <c r="BJ204" s="2" t="s">
        <v>284</v>
      </c>
      <c r="BK204" s="2"/>
      <c r="BL204" s="2"/>
      <c r="BM204" s="2">
        <v>400007</v>
      </c>
      <c r="BN204" s="2">
        <v>0</v>
      </c>
      <c r="BO204" s="2" t="s">
        <v>3</v>
      </c>
      <c r="BP204" s="2">
        <v>0</v>
      </c>
      <c r="BQ204" s="2">
        <v>214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0</v>
      </c>
      <c r="CA204" s="2">
        <v>0</v>
      </c>
      <c r="CB204" s="2" t="s">
        <v>3</v>
      </c>
      <c r="CC204" s="2"/>
      <c r="CD204" s="2"/>
      <c r="CE204" s="2">
        <v>1566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80"/>
        <v>22433.75</v>
      </c>
      <c r="CQ204" s="2">
        <f t="shared" si="181"/>
        <v>22433.75</v>
      </c>
      <c r="CR204" s="2">
        <f t="shared" si="205"/>
        <v>0</v>
      </c>
      <c r="CS204" s="2">
        <f t="shared" si="206"/>
        <v>0</v>
      </c>
      <c r="CT204" s="2">
        <f t="shared" si="182"/>
        <v>0</v>
      </c>
      <c r="CU204" s="2">
        <f t="shared" si="183"/>
        <v>0</v>
      </c>
      <c r="CV204" s="2">
        <f t="shared" si="184"/>
        <v>0</v>
      </c>
      <c r="CW204" s="2">
        <f t="shared" si="185"/>
        <v>0</v>
      </c>
      <c r="CX204" s="2">
        <f t="shared" si="186"/>
        <v>0</v>
      </c>
      <c r="CY204" s="2">
        <f t="shared" si="207"/>
        <v>0</v>
      </c>
      <c r="CZ204" s="2">
        <f t="shared" si="208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1013</v>
      </c>
      <c r="DV204" s="2" t="s">
        <v>41</v>
      </c>
      <c r="DW204" s="2" t="s">
        <v>41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56938434</v>
      </c>
      <c r="EF204" s="2">
        <v>214</v>
      </c>
      <c r="EG204" s="2" t="s">
        <v>42</v>
      </c>
      <c r="EH204" s="2">
        <v>0</v>
      </c>
      <c r="EI204" s="2" t="s">
        <v>3</v>
      </c>
      <c r="EJ204" s="2">
        <v>3</v>
      </c>
      <c r="EK204" s="2">
        <v>400007</v>
      </c>
      <c r="EL204" s="2" t="s">
        <v>42</v>
      </c>
      <c r="EM204" s="2" t="s">
        <v>43</v>
      </c>
      <c r="EN204" s="2"/>
      <c r="EO204" s="2" t="s">
        <v>3</v>
      </c>
      <c r="EP204" s="2"/>
      <c r="EQ204" s="2">
        <v>131088</v>
      </c>
      <c r="ER204" s="2">
        <v>0</v>
      </c>
      <c r="ES204" s="2">
        <v>22433.75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f t="shared" si="209"/>
        <v>22433.75</v>
      </c>
      <c r="FS204" s="2">
        <v>0</v>
      </c>
      <c r="FT204" s="2"/>
      <c r="FU204" s="2"/>
      <c r="FV204" s="2"/>
      <c r="FW204" s="2"/>
      <c r="FX204" s="2">
        <v>0</v>
      </c>
      <c r="FY204" s="2">
        <v>0</v>
      </c>
      <c r="FZ204" s="2"/>
      <c r="GA204" s="2" t="s">
        <v>218</v>
      </c>
      <c r="GB204" s="2"/>
      <c r="GC204" s="2"/>
      <c r="GD204" s="2">
        <v>1</v>
      </c>
      <c r="GE204" s="2"/>
      <c r="GF204" s="2">
        <v>732699602</v>
      </c>
      <c r="GG204" s="2">
        <v>2</v>
      </c>
      <c r="GH204" s="2">
        <v>4</v>
      </c>
      <c r="GI204" s="2">
        <v>-2</v>
      </c>
      <c r="GJ204" s="2">
        <v>0</v>
      </c>
      <c r="GK204" s="2">
        <v>0</v>
      </c>
      <c r="GL204" s="2">
        <f t="shared" si="187"/>
        <v>0</v>
      </c>
      <c r="GM204" s="2">
        <f t="shared" si="188"/>
        <v>22433.75</v>
      </c>
      <c r="GN204" s="2">
        <f t="shared" si="189"/>
        <v>0</v>
      </c>
      <c r="GO204" s="2">
        <f t="shared" si="190"/>
        <v>0</v>
      </c>
      <c r="GP204" s="2">
        <f t="shared" si="191"/>
        <v>0</v>
      </c>
      <c r="GQ204" s="2"/>
      <c r="GR204" s="2">
        <v>1</v>
      </c>
      <c r="GS204" s="2">
        <v>2</v>
      </c>
      <c r="GT204" s="2">
        <v>0</v>
      </c>
      <c r="GU204" s="2" t="s">
        <v>3</v>
      </c>
      <c r="GV204" s="2">
        <f t="shared" si="192"/>
        <v>0</v>
      </c>
      <c r="GW204" s="2">
        <v>1</v>
      </c>
      <c r="GX204" s="2">
        <f t="shared" si="193"/>
        <v>0</v>
      </c>
      <c r="GY204" s="2"/>
      <c r="GZ204" s="2"/>
      <c r="HA204" s="2">
        <v>0</v>
      </c>
      <c r="HB204" s="2">
        <v>0</v>
      </c>
      <c r="HC204" s="2">
        <f t="shared" si="194"/>
        <v>0</v>
      </c>
      <c r="HD204" s="2"/>
      <c r="HE204" s="2" t="s">
        <v>45</v>
      </c>
      <c r="HF204" s="2" t="s">
        <v>46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">
      <c r="A205" s="3">
        <v>17</v>
      </c>
      <c r="B205" s="3">
        <v>1</v>
      </c>
      <c r="E205" s="3" t="s">
        <v>283</v>
      </c>
      <c r="F205" s="3" t="s">
        <v>284</v>
      </c>
      <c r="G205" s="3" t="s">
        <v>285</v>
      </c>
      <c r="H205" s="3" t="s">
        <v>41</v>
      </c>
      <c r="I205" s="3">
        <v>1</v>
      </c>
      <c r="J205" s="3">
        <v>0</v>
      </c>
      <c r="K205" s="3">
        <v>1</v>
      </c>
      <c r="O205" s="3">
        <f t="shared" si="170"/>
        <v>169823.49</v>
      </c>
      <c r="P205" s="3">
        <f t="shared" si="171"/>
        <v>169823.49</v>
      </c>
      <c r="Q205" s="3">
        <f t="shared" si="195"/>
        <v>0</v>
      </c>
      <c r="R205" s="3">
        <f t="shared" si="196"/>
        <v>0</v>
      </c>
      <c r="S205" s="3">
        <f t="shared" si="172"/>
        <v>0</v>
      </c>
      <c r="T205" s="3">
        <f t="shared" si="173"/>
        <v>0</v>
      </c>
      <c r="U205" s="3">
        <f t="shared" si="174"/>
        <v>0</v>
      </c>
      <c r="V205" s="3">
        <f t="shared" si="175"/>
        <v>0</v>
      </c>
      <c r="W205" s="3">
        <f t="shared" si="176"/>
        <v>0</v>
      </c>
      <c r="X205" s="3">
        <f t="shared" si="197"/>
        <v>0</v>
      </c>
      <c r="Y205" s="3">
        <f t="shared" si="198"/>
        <v>0</v>
      </c>
      <c r="AA205" s="3">
        <v>56661436</v>
      </c>
      <c r="AB205" s="3">
        <f t="shared" si="177"/>
        <v>22433.75</v>
      </c>
      <c r="AC205" s="3">
        <f t="shared" si="199"/>
        <v>22433.75</v>
      </c>
      <c r="AD205" s="3">
        <f t="shared" si="200"/>
        <v>0</v>
      </c>
      <c r="AE205" s="3">
        <f t="shared" si="201"/>
        <v>0</v>
      </c>
      <c r="AF205" s="3">
        <f t="shared" si="202"/>
        <v>0</v>
      </c>
      <c r="AG205" s="3">
        <f t="shared" si="178"/>
        <v>0</v>
      </c>
      <c r="AH205" s="3">
        <f t="shared" si="203"/>
        <v>0</v>
      </c>
      <c r="AI205" s="3">
        <f t="shared" si="204"/>
        <v>0</v>
      </c>
      <c r="AJ205" s="3">
        <f t="shared" si="179"/>
        <v>0</v>
      </c>
      <c r="AK205" s="3">
        <v>22433.75</v>
      </c>
      <c r="AL205" s="3">
        <v>22433.75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1</v>
      </c>
      <c r="AW205" s="3">
        <v>1</v>
      </c>
      <c r="AZ205" s="3">
        <v>1</v>
      </c>
      <c r="BA205" s="3">
        <v>1</v>
      </c>
      <c r="BB205" s="3">
        <v>1</v>
      </c>
      <c r="BC205" s="3">
        <v>7.57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>
        <v>3</v>
      </c>
      <c r="BI205" s="3">
        <v>3</v>
      </c>
      <c r="BJ205" s="3" t="s">
        <v>284</v>
      </c>
      <c r="BM205" s="3">
        <v>400007</v>
      </c>
      <c r="BN205" s="3">
        <v>0</v>
      </c>
      <c r="BO205" s="3" t="s">
        <v>3</v>
      </c>
      <c r="BP205" s="3">
        <v>0</v>
      </c>
      <c r="BQ205" s="3">
        <v>214</v>
      </c>
      <c r="BR205" s="3">
        <v>0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 t="s">
        <v>3</v>
      </c>
      <c r="BZ205" s="3">
        <v>0</v>
      </c>
      <c r="CA205" s="3">
        <v>0</v>
      </c>
      <c r="CB205" s="3" t="s">
        <v>3</v>
      </c>
      <c r="CE205" s="3">
        <v>1566</v>
      </c>
      <c r="CF205" s="3">
        <v>0</v>
      </c>
      <c r="CG205" s="3">
        <v>0</v>
      </c>
      <c r="CM205" s="3">
        <v>0</v>
      </c>
      <c r="CN205" s="3" t="s">
        <v>3</v>
      </c>
      <c r="CO205" s="3">
        <v>0</v>
      </c>
      <c r="CP205" s="3">
        <f t="shared" si="180"/>
        <v>169823.49</v>
      </c>
      <c r="CQ205" s="3">
        <f t="shared" si="181"/>
        <v>169823.49</v>
      </c>
      <c r="CR205" s="3">
        <f t="shared" si="205"/>
        <v>0</v>
      </c>
      <c r="CS205" s="3">
        <f t="shared" si="206"/>
        <v>0</v>
      </c>
      <c r="CT205" s="3">
        <f t="shared" si="182"/>
        <v>0</v>
      </c>
      <c r="CU205" s="3">
        <f t="shared" si="183"/>
        <v>0</v>
      </c>
      <c r="CV205" s="3">
        <f t="shared" si="184"/>
        <v>0</v>
      </c>
      <c r="CW205" s="3">
        <f t="shared" si="185"/>
        <v>0</v>
      </c>
      <c r="CX205" s="3">
        <f t="shared" si="186"/>
        <v>0</v>
      </c>
      <c r="CY205" s="3">
        <f t="shared" si="207"/>
        <v>0</v>
      </c>
      <c r="CZ205" s="3">
        <f t="shared" si="208"/>
        <v>0</v>
      </c>
      <c r="DC205" s="3" t="s">
        <v>3</v>
      </c>
      <c r="DD205" s="3" t="s">
        <v>3</v>
      </c>
      <c r="DE205" s="3" t="s">
        <v>3</v>
      </c>
      <c r="DF205" s="3" t="s">
        <v>3</v>
      </c>
      <c r="DG205" s="3" t="s">
        <v>3</v>
      </c>
      <c r="DH205" s="3" t="s">
        <v>3</v>
      </c>
      <c r="DI205" s="3" t="s">
        <v>3</v>
      </c>
      <c r="DJ205" s="3" t="s">
        <v>3</v>
      </c>
      <c r="DK205" s="3" t="s">
        <v>3</v>
      </c>
      <c r="DL205" s="3" t="s">
        <v>3</v>
      </c>
      <c r="DM205" s="3" t="s">
        <v>3</v>
      </c>
      <c r="DN205" s="3">
        <v>0</v>
      </c>
      <c r="DO205" s="3">
        <v>0</v>
      </c>
      <c r="DP205" s="3">
        <v>1</v>
      </c>
      <c r="DQ205" s="3">
        <v>1</v>
      </c>
      <c r="DU205" s="3">
        <v>1013</v>
      </c>
      <c r="DV205" s="3" t="s">
        <v>41</v>
      </c>
      <c r="DW205" s="3" t="s">
        <v>41</v>
      </c>
      <c r="DX205" s="3">
        <v>1</v>
      </c>
      <c r="DZ205" s="3" t="s">
        <v>3</v>
      </c>
      <c r="EA205" s="3" t="s">
        <v>3</v>
      </c>
      <c r="EB205" s="3" t="s">
        <v>3</v>
      </c>
      <c r="EC205" s="3" t="s">
        <v>3</v>
      </c>
      <c r="EE205" s="3">
        <v>56938434</v>
      </c>
      <c r="EF205" s="3">
        <v>214</v>
      </c>
      <c r="EG205" s="3" t="s">
        <v>42</v>
      </c>
      <c r="EH205" s="3">
        <v>0</v>
      </c>
      <c r="EI205" s="3" t="s">
        <v>3</v>
      </c>
      <c r="EJ205" s="3">
        <v>3</v>
      </c>
      <c r="EK205" s="3">
        <v>400007</v>
      </c>
      <c r="EL205" s="3" t="s">
        <v>42</v>
      </c>
      <c r="EM205" s="3" t="s">
        <v>43</v>
      </c>
      <c r="EO205" s="3" t="s">
        <v>3</v>
      </c>
      <c r="EQ205" s="3">
        <v>131088</v>
      </c>
      <c r="ER205" s="3">
        <v>0</v>
      </c>
      <c r="ES205" s="3">
        <v>22433.75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5</v>
      </c>
      <c r="FC205" s="3">
        <v>1</v>
      </c>
      <c r="FD205" s="3">
        <v>18</v>
      </c>
      <c r="FF205" s="3">
        <v>198765</v>
      </c>
      <c r="FQ205" s="3">
        <v>0</v>
      </c>
      <c r="FR205" s="3">
        <f t="shared" si="209"/>
        <v>169823.49</v>
      </c>
      <c r="FS205" s="3">
        <v>0</v>
      </c>
      <c r="FX205" s="3">
        <v>0</v>
      </c>
      <c r="FY205" s="3">
        <v>0</v>
      </c>
      <c r="GA205" s="3" t="s">
        <v>218</v>
      </c>
      <c r="GD205" s="3">
        <v>1</v>
      </c>
      <c r="GF205" s="3">
        <v>732699602</v>
      </c>
      <c r="GG205" s="3">
        <v>2</v>
      </c>
      <c r="GH205" s="3">
        <v>3</v>
      </c>
      <c r="GI205" s="3">
        <v>3</v>
      </c>
      <c r="GJ205" s="3">
        <v>0</v>
      </c>
      <c r="GK205" s="3">
        <v>0</v>
      </c>
      <c r="GL205" s="3">
        <f t="shared" si="187"/>
        <v>0</v>
      </c>
      <c r="GM205" s="3">
        <f t="shared" si="188"/>
        <v>169823.49</v>
      </c>
      <c r="GN205" s="3">
        <f t="shared" si="189"/>
        <v>0</v>
      </c>
      <c r="GO205" s="3">
        <f t="shared" si="190"/>
        <v>0</v>
      </c>
      <c r="GP205" s="3">
        <f t="shared" si="191"/>
        <v>0</v>
      </c>
      <c r="GR205" s="3">
        <v>1</v>
      </c>
      <c r="GS205" s="3">
        <v>1</v>
      </c>
      <c r="GT205" s="3">
        <v>0</v>
      </c>
      <c r="GU205" s="3" t="s">
        <v>3</v>
      </c>
      <c r="GV205" s="3">
        <f t="shared" si="192"/>
        <v>0</v>
      </c>
      <c r="GW205" s="3">
        <v>1</v>
      </c>
      <c r="GX205" s="3">
        <f t="shared" si="193"/>
        <v>0</v>
      </c>
      <c r="HA205" s="3">
        <v>0</v>
      </c>
      <c r="HB205" s="3">
        <v>0</v>
      </c>
      <c r="HC205" s="3">
        <f t="shared" si="194"/>
        <v>0</v>
      </c>
      <c r="HE205" s="3" t="s">
        <v>45</v>
      </c>
      <c r="HF205" s="3" t="s">
        <v>46</v>
      </c>
      <c r="HM205" s="3" t="s">
        <v>3</v>
      </c>
      <c r="HN205" s="3" t="s">
        <v>3</v>
      </c>
      <c r="HO205" s="3" t="s">
        <v>3</v>
      </c>
      <c r="HP205" s="3" t="s">
        <v>3</v>
      </c>
      <c r="HQ205" s="3" t="s">
        <v>3</v>
      </c>
      <c r="HS205" s="3">
        <v>0</v>
      </c>
      <c r="IK205" s="3">
        <v>0</v>
      </c>
    </row>
    <row r="206" spans="1:255" x14ac:dyDescent="0.2">
      <c r="A206" s="2">
        <v>17</v>
      </c>
      <c r="B206" s="2">
        <v>1</v>
      </c>
      <c r="C206" s="2"/>
      <c r="D206" s="2"/>
      <c r="E206" s="2" t="s">
        <v>286</v>
      </c>
      <c r="F206" s="2" t="s">
        <v>287</v>
      </c>
      <c r="G206" s="2" t="s">
        <v>288</v>
      </c>
      <c r="H206" s="2" t="s">
        <v>41</v>
      </c>
      <c r="I206" s="2">
        <v>1</v>
      </c>
      <c r="J206" s="2">
        <v>0</v>
      </c>
      <c r="K206" s="2">
        <v>1</v>
      </c>
      <c r="L206" s="2"/>
      <c r="M206" s="2"/>
      <c r="N206" s="2"/>
      <c r="O206" s="2">
        <f t="shared" si="170"/>
        <v>6885.37</v>
      </c>
      <c r="P206" s="2">
        <f t="shared" si="171"/>
        <v>6885.37</v>
      </c>
      <c r="Q206" s="2">
        <f t="shared" si="195"/>
        <v>0</v>
      </c>
      <c r="R206" s="2">
        <f t="shared" si="196"/>
        <v>0</v>
      </c>
      <c r="S206" s="2">
        <f t="shared" si="172"/>
        <v>0</v>
      </c>
      <c r="T206" s="2">
        <f t="shared" si="173"/>
        <v>0</v>
      </c>
      <c r="U206" s="2">
        <f t="shared" si="174"/>
        <v>0</v>
      </c>
      <c r="V206" s="2">
        <f t="shared" si="175"/>
        <v>0</v>
      </c>
      <c r="W206" s="2">
        <f t="shared" si="176"/>
        <v>0</v>
      </c>
      <c r="X206" s="2">
        <f t="shared" si="197"/>
        <v>0</v>
      </c>
      <c r="Y206" s="2">
        <f t="shared" si="198"/>
        <v>0</v>
      </c>
      <c r="Z206" s="2"/>
      <c r="AA206" s="2">
        <v>56661434</v>
      </c>
      <c r="AB206" s="2">
        <f t="shared" si="177"/>
        <v>6885.37</v>
      </c>
      <c r="AC206" s="2">
        <f t="shared" si="199"/>
        <v>6885.37</v>
      </c>
      <c r="AD206" s="2">
        <f t="shared" si="200"/>
        <v>0</v>
      </c>
      <c r="AE206" s="2">
        <f t="shared" si="201"/>
        <v>0</v>
      </c>
      <c r="AF206" s="2">
        <f t="shared" si="202"/>
        <v>0</v>
      </c>
      <c r="AG206" s="2">
        <f t="shared" si="178"/>
        <v>0</v>
      </c>
      <c r="AH206" s="2">
        <f t="shared" si="203"/>
        <v>0</v>
      </c>
      <c r="AI206" s="2">
        <f t="shared" si="204"/>
        <v>0</v>
      </c>
      <c r="AJ206" s="2">
        <f t="shared" si="179"/>
        <v>0</v>
      </c>
      <c r="AK206" s="2">
        <v>6885.3700000000008</v>
      </c>
      <c r="AL206" s="2">
        <v>6885.3700000000008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1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3</v>
      </c>
      <c r="BJ206" s="2" t="s">
        <v>287</v>
      </c>
      <c r="BK206" s="2"/>
      <c r="BL206" s="2"/>
      <c r="BM206" s="2">
        <v>400007</v>
      </c>
      <c r="BN206" s="2">
        <v>0</v>
      </c>
      <c r="BO206" s="2" t="s">
        <v>3</v>
      </c>
      <c r="BP206" s="2">
        <v>0</v>
      </c>
      <c r="BQ206" s="2">
        <v>214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0</v>
      </c>
      <c r="CA206" s="2">
        <v>0</v>
      </c>
      <c r="CB206" s="2" t="s">
        <v>3</v>
      </c>
      <c r="CC206" s="2"/>
      <c r="CD206" s="2"/>
      <c r="CE206" s="2">
        <v>1566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3</v>
      </c>
      <c r="CO206" s="2">
        <v>0</v>
      </c>
      <c r="CP206" s="2">
        <f t="shared" si="180"/>
        <v>6885.37</v>
      </c>
      <c r="CQ206" s="2">
        <f t="shared" si="181"/>
        <v>6885.37</v>
      </c>
      <c r="CR206" s="2">
        <f t="shared" si="205"/>
        <v>0</v>
      </c>
      <c r="CS206" s="2">
        <f t="shared" si="206"/>
        <v>0</v>
      </c>
      <c r="CT206" s="2">
        <f t="shared" si="182"/>
        <v>0</v>
      </c>
      <c r="CU206" s="2">
        <f t="shared" si="183"/>
        <v>0</v>
      </c>
      <c r="CV206" s="2">
        <f t="shared" si="184"/>
        <v>0</v>
      </c>
      <c r="CW206" s="2">
        <f t="shared" si="185"/>
        <v>0</v>
      </c>
      <c r="CX206" s="2">
        <f t="shared" si="186"/>
        <v>0</v>
      </c>
      <c r="CY206" s="2">
        <f t="shared" si="207"/>
        <v>0</v>
      </c>
      <c r="CZ206" s="2">
        <f t="shared" si="208"/>
        <v>0</v>
      </c>
      <c r="DA206" s="2"/>
      <c r="DB206" s="2"/>
      <c r="DC206" s="2" t="s">
        <v>3</v>
      </c>
      <c r="DD206" s="2" t="s">
        <v>3</v>
      </c>
      <c r="DE206" s="2" t="s">
        <v>3</v>
      </c>
      <c r="DF206" s="2" t="s">
        <v>3</v>
      </c>
      <c r="DG206" s="2" t="s">
        <v>3</v>
      </c>
      <c r="DH206" s="2" t="s">
        <v>3</v>
      </c>
      <c r="DI206" s="2" t="s">
        <v>3</v>
      </c>
      <c r="DJ206" s="2" t="s">
        <v>3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1013</v>
      </c>
      <c r="DV206" s="2" t="s">
        <v>41</v>
      </c>
      <c r="DW206" s="2" t="s">
        <v>41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56938434</v>
      </c>
      <c r="EF206" s="2">
        <v>214</v>
      </c>
      <c r="EG206" s="2" t="s">
        <v>42</v>
      </c>
      <c r="EH206" s="2">
        <v>0</v>
      </c>
      <c r="EI206" s="2" t="s">
        <v>3</v>
      </c>
      <c r="EJ206" s="2">
        <v>3</v>
      </c>
      <c r="EK206" s="2">
        <v>400007</v>
      </c>
      <c r="EL206" s="2" t="s">
        <v>42</v>
      </c>
      <c r="EM206" s="2" t="s">
        <v>43</v>
      </c>
      <c r="EN206" s="2"/>
      <c r="EO206" s="2" t="s">
        <v>3</v>
      </c>
      <c r="EP206" s="2"/>
      <c r="EQ206" s="2">
        <v>131088</v>
      </c>
      <c r="ER206" s="2">
        <v>0</v>
      </c>
      <c r="ES206" s="2">
        <v>6885.3700000000008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f t="shared" si="209"/>
        <v>6885.37</v>
      </c>
      <c r="FS206" s="2">
        <v>0</v>
      </c>
      <c r="FT206" s="2"/>
      <c r="FU206" s="2"/>
      <c r="FV206" s="2"/>
      <c r="FW206" s="2"/>
      <c r="FX206" s="2">
        <v>0</v>
      </c>
      <c r="FY206" s="2">
        <v>0</v>
      </c>
      <c r="FZ206" s="2"/>
      <c r="GA206" s="2" t="s">
        <v>222</v>
      </c>
      <c r="GB206" s="2"/>
      <c r="GC206" s="2"/>
      <c r="GD206" s="2">
        <v>1</v>
      </c>
      <c r="GE206" s="2"/>
      <c r="GF206" s="2">
        <v>1857289115</v>
      </c>
      <c r="GG206" s="2">
        <v>2</v>
      </c>
      <c r="GH206" s="2">
        <v>4</v>
      </c>
      <c r="GI206" s="2">
        <v>-2</v>
      </c>
      <c r="GJ206" s="2">
        <v>0</v>
      </c>
      <c r="GK206" s="2">
        <v>0</v>
      </c>
      <c r="GL206" s="2">
        <f t="shared" si="187"/>
        <v>0</v>
      </c>
      <c r="GM206" s="2">
        <f t="shared" si="188"/>
        <v>6885.37</v>
      </c>
      <c r="GN206" s="2">
        <f t="shared" si="189"/>
        <v>0</v>
      </c>
      <c r="GO206" s="2">
        <f t="shared" si="190"/>
        <v>0</v>
      </c>
      <c r="GP206" s="2">
        <f t="shared" si="191"/>
        <v>0</v>
      </c>
      <c r="GQ206" s="2"/>
      <c r="GR206" s="2">
        <v>1</v>
      </c>
      <c r="GS206" s="2">
        <v>2</v>
      </c>
      <c r="GT206" s="2">
        <v>0</v>
      </c>
      <c r="GU206" s="2" t="s">
        <v>3</v>
      </c>
      <c r="GV206" s="2">
        <f t="shared" si="192"/>
        <v>0</v>
      </c>
      <c r="GW206" s="2">
        <v>1</v>
      </c>
      <c r="GX206" s="2">
        <f t="shared" si="193"/>
        <v>0</v>
      </c>
      <c r="GY206" s="2"/>
      <c r="GZ206" s="2"/>
      <c r="HA206" s="2">
        <v>0</v>
      </c>
      <c r="HB206" s="2">
        <v>0</v>
      </c>
      <c r="HC206" s="2">
        <f t="shared" si="194"/>
        <v>0</v>
      </c>
      <c r="HD206" s="2"/>
      <c r="HE206" s="2" t="s">
        <v>45</v>
      </c>
      <c r="HF206" s="2" t="s">
        <v>46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">
      <c r="A207" s="3">
        <v>17</v>
      </c>
      <c r="B207" s="3">
        <v>1</v>
      </c>
      <c r="E207" s="3" t="s">
        <v>286</v>
      </c>
      <c r="F207" s="3" t="s">
        <v>287</v>
      </c>
      <c r="G207" s="3" t="s">
        <v>288</v>
      </c>
      <c r="H207" s="3" t="s">
        <v>41</v>
      </c>
      <c r="I207" s="3">
        <v>1</v>
      </c>
      <c r="J207" s="3">
        <v>0</v>
      </c>
      <c r="K207" s="3">
        <v>1</v>
      </c>
      <c r="O207" s="3">
        <f t="shared" si="170"/>
        <v>52122.25</v>
      </c>
      <c r="P207" s="3">
        <f t="shared" si="171"/>
        <v>52122.25</v>
      </c>
      <c r="Q207" s="3">
        <f t="shared" si="195"/>
        <v>0</v>
      </c>
      <c r="R207" s="3">
        <f t="shared" si="196"/>
        <v>0</v>
      </c>
      <c r="S207" s="3">
        <f t="shared" si="172"/>
        <v>0</v>
      </c>
      <c r="T207" s="3">
        <f t="shared" si="173"/>
        <v>0</v>
      </c>
      <c r="U207" s="3">
        <f t="shared" si="174"/>
        <v>0</v>
      </c>
      <c r="V207" s="3">
        <f t="shared" si="175"/>
        <v>0</v>
      </c>
      <c r="W207" s="3">
        <f t="shared" si="176"/>
        <v>0</v>
      </c>
      <c r="X207" s="3">
        <f t="shared" si="197"/>
        <v>0</v>
      </c>
      <c r="Y207" s="3">
        <f t="shared" si="198"/>
        <v>0</v>
      </c>
      <c r="AA207" s="3">
        <v>56661436</v>
      </c>
      <c r="AB207" s="3">
        <f t="shared" si="177"/>
        <v>6885.37</v>
      </c>
      <c r="AC207" s="3">
        <f t="shared" si="199"/>
        <v>6885.37</v>
      </c>
      <c r="AD207" s="3">
        <f t="shared" si="200"/>
        <v>0</v>
      </c>
      <c r="AE207" s="3">
        <f t="shared" si="201"/>
        <v>0</v>
      </c>
      <c r="AF207" s="3">
        <f t="shared" si="202"/>
        <v>0</v>
      </c>
      <c r="AG207" s="3">
        <f t="shared" si="178"/>
        <v>0</v>
      </c>
      <c r="AH207" s="3">
        <f t="shared" si="203"/>
        <v>0</v>
      </c>
      <c r="AI207" s="3">
        <f t="shared" si="204"/>
        <v>0</v>
      </c>
      <c r="AJ207" s="3">
        <f t="shared" si="179"/>
        <v>0</v>
      </c>
      <c r="AK207" s="3">
        <v>6885.3700000000008</v>
      </c>
      <c r="AL207" s="3">
        <v>6885.3700000000008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1</v>
      </c>
      <c r="AW207" s="3">
        <v>1</v>
      </c>
      <c r="AZ207" s="3">
        <v>1</v>
      </c>
      <c r="BA207" s="3">
        <v>1</v>
      </c>
      <c r="BB207" s="3">
        <v>1</v>
      </c>
      <c r="BC207" s="3">
        <v>7.57</v>
      </c>
      <c r="BD207" s="3" t="s">
        <v>3</v>
      </c>
      <c r="BE207" s="3" t="s">
        <v>3</v>
      </c>
      <c r="BF207" s="3" t="s">
        <v>3</v>
      </c>
      <c r="BG207" s="3" t="s">
        <v>3</v>
      </c>
      <c r="BH207" s="3">
        <v>3</v>
      </c>
      <c r="BI207" s="3">
        <v>3</v>
      </c>
      <c r="BJ207" s="3" t="s">
        <v>287</v>
      </c>
      <c r="BM207" s="3">
        <v>400007</v>
      </c>
      <c r="BN207" s="3">
        <v>0</v>
      </c>
      <c r="BO207" s="3" t="s">
        <v>3</v>
      </c>
      <c r="BP207" s="3">
        <v>0</v>
      </c>
      <c r="BQ207" s="3">
        <v>214</v>
      </c>
      <c r="BR207" s="3">
        <v>0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 t="s">
        <v>3</v>
      </c>
      <c r="BZ207" s="3">
        <v>0</v>
      </c>
      <c r="CA207" s="3">
        <v>0</v>
      </c>
      <c r="CB207" s="3" t="s">
        <v>3</v>
      </c>
      <c r="CE207" s="3">
        <v>1566</v>
      </c>
      <c r="CF207" s="3">
        <v>0</v>
      </c>
      <c r="CG207" s="3">
        <v>0</v>
      </c>
      <c r="CM207" s="3">
        <v>0</v>
      </c>
      <c r="CN207" s="3" t="s">
        <v>3</v>
      </c>
      <c r="CO207" s="3">
        <v>0</v>
      </c>
      <c r="CP207" s="3">
        <f t="shared" si="180"/>
        <v>52122.25</v>
      </c>
      <c r="CQ207" s="3">
        <f t="shared" si="181"/>
        <v>52122.25</v>
      </c>
      <c r="CR207" s="3">
        <f t="shared" si="205"/>
        <v>0</v>
      </c>
      <c r="CS207" s="3">
        <f t="shared" si="206"/>
        <v>0</v>
      </c>
      <c r="CT207" s="3">
        <f t="shared" si="182"/>
        <v>0</v>
      </c>
      <c r="CU207" s="3">
        <f t="shared" si="183"/>
        <v>0</v>
      </c>
      <c r="CV207" s="3">
        <f t="shared" si="184"/>
        <v>0</v>
      </c>
      <c r="CW207" s="3">
        <f t="shared" si="185"/>
        <v>0</v>
      </c>
      <c r="CX207" s="3">
        <f t="shared" si="186"/>
        <v>0</v>
      </c>
      <c r="CY207" s="3">
        <f t="shared" si="207"/>
        <v>0</v>
      </c>
      <c r="CZ207" s="3">
        <f t="shared" si="208"/>
        <v>0</v>
      </c>
      <c r="DC207" s="3" t="s">
        <v>3</v>
      </c>
      <c r="DD207" s="3" t="s">
        <v>3</v>
      </c>
      <c r="DE207" s="3" t="s">
        <v>3</v>
      </c>
      <c r="DF207" s="3" t="s">
        <v>3</v>
      </c>
      <c r="DG207" s="3" t="s">
        <v>3</v>
      </c>
      <c r="DH207" s="3" t="s">
        <v>3</v>
      </c>
      <c r="DI207" s="3" t="s">
        <v>3</v>
      </c>
      <c r="DJ207" s="3" t="s">
        <v>3</v>
      </c>
      <c r="DK207" s="3" t="s">
        <v>3</v>
      </c>
      <c r="DL207" s="3" t="s">
        <v>3</v>
      </c>
      <c r="DM207" s="3" t="s">
        <v>3</v>
      </c>
      <c r="DN207" s="3">
        <v>0</v>
      </c>
      <c r="DO207" s="3">
        <v>0</v>
      </c>
      <c r="DP207" s="3">
        <v>1</v>
      </c>
      <c r="DQ207" s="3">
        <v>1</v>
      </c>
      <c r="DU207" s="3">
        <v>1013</v>
      </c>
      <c r="DV207" s="3" t="s">
        <v>41</v>
      </c>
      <c r="DW207" s="3" t="s">
        <v>41</v>
      </c>
      <c r="DX207" s="3">
        <v>1</v>
      </c>
      <c r="DZ207" s="3" t="s">
        <v>3</v>
      </c>
      <c r="EA207" s="3" t="s">
        <v>3</v>
      </c>
      <c r="EB207" s="3" t="s">
        <v>3</v>
      </c>
      <c r="EC207" s="3" t="s">
        <v>3</v>
      </c>
      <c r="EE207" s="3">
        <v>56938434</v>
      </c>
      <c r="EF207" s="3">
        <v>214</v>
      </c>
      <c r="EG207" s="3" t="s">
        <v>42</v>
      </c>
      <c r="EH207" s="3">
        <v>0</v>
      </c>
      <c r="EI207" s="3" t="s">
        <v>3</v>
      </c>
      <c r="EJ207" s="3">
        <v>3</v>
      </c>
      <c r="EK207" s="3">
        <v>400007</v>
      </c>
      <c r="EL207" s="3" t="s">
        <v>42</v>
      </c>
      <c r="EM207" s="3" t="s">
        <v>43</v>
      </c>
      <c r="EO207" s="3" t="s">
        <v>3</v>
      </c>
      <c r="EQ207" s="3">
        <v>131088</v>
      </c>
      <c r="ER207" s="3">
        <v>0</v>
      </c>
      <c r="ES207" s="3">
        <v>6885.3700000000008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5</v>
      </c>
      <c r="FC207" s="3">
        <v>1</v>
      </c>
      <c r="FD207" s="3">
        <v>18</v>
      </c>
      <c r="FF207" s="3">
        <v>61005</v>
      </c>
      <c r="FQ207" s="3">
        <v>0</v>
      </c>
      <c r="FR207" s="3">
        <f t="shared" si="209"/>
        <v>52122.25</v>
      </c>
      <c r="FS207" s="3">
        <v>0</v>
      </c>
      <c r="FX207" s="3">
        <v>0</v>
      </c>
      <c r="FY207" s="3">
        <v>0</v>
      </c>
      <c r="GA207" s="3" t="s">
        <v>222</v>
      </c>
      <c r="GD207" s="3">
        <v>1</v>
      </c>
      <c r="GF207" s="3">
        <v>1857289115</v>
      </c>
      <c r="GG207" s="3">
        <v>2</v>
      </c>
      <c r="GH207" s="3">
        <v>3</v>
      </c>
      <c r="GI207" s="3">
        <v>3</v>
      </c>
      <c r="GJ207" s="3">
        <v>0</v>
      </c>
      <c r="GK207" s="3">
        <v>0</v>
      </c>
      <c r="GL207" s="3">
        <f t="shared" si="187"/>
        <v>0</v>
      </c>
      <c r="GM207" s="3">
        <f t="shared" si="188"/>
        <v>52122.25</v>
      </c>
      <c r="GN207" s="3">
        <f t="shared" si="189"/>
        <v>0</v>
      </c>
      <c r="GO207" s="3">
        <f t="shared" si="190"/>
        <v>0</v>
      </c>
      <c r="GP207" s="3">
        <f t="shared" si="191"/>
        <v>0</v>
      </c>
      <c r="GR207" s="3">
        <v>1</v>
      </c>
      <c r="GS207" s="3">
        <v>1</v>
      </c>
      <c r="GT207" s="3">
        <v>0</v>
      </c>
      <c r="GU207" s="3" t="s">
        <v>3</v>
      </c>
      <c r="GV207" s="3">
        <f t="shared" si="192"/>
        <v>0</v>
      </c>
      <c r="GW207" s="3">
        <v>1</v>
      </c>
      <c r="GX207" s="3">
        <f t="shared" si="193"/>
        <v>0</v>
      </c>
      <c r="HA207" s="3">
        <v>0</v>
      </c>
      <c r="HB207" s="3">
        <v>0</v>
      </c>
      <c r="HC207" s="3">
        <f t="shared" si="194"/>
        <v>0</v>
      </c>
      <c r="HE207" s="3" t="s">
        <v>45</v>
      </c>
      <c r="HF207" s="3" t="s">
        <v>46</v>
      </c>
      <c r="HM207" s="3" t="s">
        <v>3</v>
      </c>
      <c r="HN207" s="3" t="s">
        <v>3</v>
      </c>
      <c r="HO207" s="3" t="s">
        <v>3</v>
      </c>
      <c r="HP207" s="3" t="s">
        <v>3</v>
      </c>
      <c r="HQ207" s="3" t="s">
        <v>3</v>
      </c>
      <c r="HS207" s="3">
        <v>0</v>
      </c>
      <c r="IK207" s="3">
        <v>0</v>
      </c>
    </row>
    <row r="208" spans="1:255" x14ac:dyDescent="0.2">
      <c r="A208" s="2">
        <v>17</v>
      </c>
      <c r="B208" s="2">
        <v>1</v>
      </c>
      <c r="C208" s="2"/>
      <c r="D208" s="2"/>
      <c r="E208" s="2" t="s">
        <v>289</v>
      </c>
      <c r="F208" s="2" t="s">
        <v>290</v>
      </c>
      <c r="G208" s="2" t="s">
        <v>291</v>
      </c>
      <c r="H208" s="2" t="s">
        <v>41</v>
      </c>
      <c r="I208" s="2">
        <v>1</v>
      </c>
      <c r="J208" s="2">
        <v>0</v>
      </c>
      <c r="K208" s="2">
        <v>1</v>
      </c>
      <c r="L208" s="2"/>
      <c r="M208" s="2"/>
      <c r="N208" s="2"/>
      <c r="O208" s="2">
        <f t="shared" si="170"/>
        <v>24590.62</v>
      </c>
      <c r="P208" s="2">
        <f t="shared" si="171"/>
        <v>24590.62</v>
      </c>
      <c r="Q208" s="2">
        <f t="shared" si="195"/>
        <v>0</v>
      </c>
      <c r="R208" s="2">
        <f t="shared" si="196"/>
        <v>0</v>
      </c>
      <c r="S208" s="2">
        <f t="shared" si="172"/>
        <v>0</v>
      </c>
      <c r="T208" s="2">
        <f t="shared" si="173"/>
        <v>0</v>
      </c>
      <c r="U208" s="2">
        <f t="shared" si="174"/>
        <v>0</v>
      </c>
      <c r="V208" s="2">
        <f t="shared" si="175"/>
        <v>0</v>
      </c>
      <c r="W208" s="2">
        <f t="shared" si="176"/>
        <v>0</v>
      </c>
      <c r="X208" s="2">
        <f t="shared" si="197"/>
        <v>0</v>
      </c>
      <c r="Y208" s="2">
        <f t="shared" si="198"/>
        <v>0</v>
      </c>
      <c r="Z208" s="2"/>
      <c r="AA208" s="2">
        <v>56661434</v>
      </c>
      <c r="AB208" s="2">
        <f t="shared" si="177"/>
        <v>24590.62</v>
      </c>
      <c r="AC208" s="2">
        <f t="shared" si="199"/>
        <v>24590.62</v>
      </c>
      <c r="AD208" s="2">
        <f t="shared" si="200"/>
        <v>0</v>
      </c>
      <c r="AE208" s="2">
        <f t="shared" si="201"/>
        <v>0</v>
      </c>
      <c r="AF208" s="2">
        <f t="shared" si="202"/>
        <v>0</v>
      </c>
      <c r="AG208" s="2">
        <f t="shared" si="178"/>
        <v>0</v>
      </c>
      <c r="AH208" s="2">
        <f t="shared" si="203"/>
        <v>0</v>
      </c>
      <c r="AI208" s="2">
        <f t="shared" si="204"/>
        <v>0</v>
      </c>
      <c r="AJ208" s="2">
        <f t="shared" si="179"/>
        <v>0</v>
      </c>
      <c r="AK208" s="2">
        <v>24590.620000000003</v>
      </c>
      <c r="AL208" s="2">
        <v>24590.620000000003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3</v>
      </c>
      <c r="BJ208" s="2" t="s">
        <v>290</v>
      </c>
      <c r="BK208" s="2"/>
      <c r="BL208" s="2"/>
      <c r="BM208" s="2">
        <v>400007</v>
      </c>
      <c r="BN208" s="2">
        <v>0</v>
      </c>
      <c r="BO208" s="2" t="s">
        <v>3</v>
      </c>
      <c r="BP208" s="2">
        <v>0</v>
      </c>
      <c r="BQ208" s="2">
        <v>214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si="180"/>
        <v>24590.62</v>
      </c>
      <c r="CQ208" s="2">
        <f t="shared" si="181"/>
        <v>24590.62</v>
      </c>
      <c r="CR208" s="2">
        <f t="shared" si="205"/>
        <v>0</v>
      </c>
      <c r="CS208" s="2">
        <f t="shared" si="206"/>
        <v>0</v>
      </c>
      <c r="CT208" s="2">
        <f t="shared" si="182"/>
        <v>0</v>
      </c>
      <c r="CU208" s="2">
        <f t="shared" si="183"/>
        <v>0</v>
      </c>
      <c r="CV208" s="2">
        <f t="shared" si="184"/>
        <v>0</v>
      </c>
      <c r="CW208" s="2">
        <f t="shared" si="185"/>
        <v>0</v>
      </c>
      <c r="CX208" s="2">
        <f t="shared" si="186"/>
        <v>0</v>
      </c>
      <c r="CY208" s="2">
        <f t="shared" si="207"/>
        <v>0</v>
      </c>
      <c r="CZ208" s="2">
        <f t="shared" si="208"/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1013</v>
      </c>
      <c r="DV208" s="2" t="s">
        <v>41</v>
      </c>
      <c r="DW208" s="2" t="s">
        <v>41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56938434</v>
      </c>
      <c r="EF208" s="2">
        <v>214</v>
      </c>
      <c r="EG208" s="2" t="s">
        <v>42</v>
      </c>
      <c r="EH208" s="2">
        <v>0</v>
      </c>
      <c r="EI208" s="2" t="s">
        <v>3</v>
      </c>
      <c r="EJ208" s="2">
        <v>3</v>
      </c>
      <c r="EK208" s="2">
        <v>400007</v>
      </c>
      <c r="EL208" s="2" t="s">
        <v>42</v>
      </c>
      <c r="EM208" s="2" t="s">
        <v>43</v>
      </c>
      <c r="EN208" s="2"/>
      <c r="EO208" s="2" t="s">
        <v>3</v>
      </c>
      <c r="EP208" s="2"/>
      <c r="EQ208" s="2">
        <v>131088</v>
      </c>
      <c r="ER208" s="2">
        <v>0</v>
      </c>
      <c r="ES208" s="2">
        <v>24590.620000000003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f t="shared" si="209"/>
        <v>24590.62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292</v>
      </c>
      <c r="GB208" s="2"/>
      <c r="GC208" s="2"/>
      <c r="GD208" s="2">
        <v>1</v>
      </c>
      <c r="GE208" s="2"/>
      <c r="GF208" s="2">
        <v>-1341901518</v>
      </c>
      <c r="GG208" s="2">
        <v>2</v>
      </c>
      <c r="GH208" s="2">
        <v>4</v>
      </c>
      <c r="GI208" s="2">
        <v>-2</v>
      </c>
      <c r="GJ208" s="2">
        <v>0</v>
      </c>
      <c r="GK208" s="2">
        <v>0</v>
      </c>
      <c r="GL208" s="2">
        <f t="shared" si="187"/>
        <v>0</v>
      </c>
      <c r="GM208" s="2">
        <f t="shared" si="188"/>
        <v>24590.62</v>
      </c>
      <c r="GN208" s="2">
        <f t="shared" si="189"/>
        <v>0</v>
      </c>
      <c r="GO208" s="2">
        <f t="shared" si="190"/>
        <v>0</v>
      </c>
      <c r="GP208" s="2">
        <f t="shared" si="191"/>
        <v>0</v>
      </c>
      <c r="GQ208" s="2"/>
      <c r="GR208" s="2">
        <v>1</v>
      </c>
      <c r="GS208" s="2">
        <v>2</v>
      </c>
      <c r="GT208" s="2">
        <v>0</v>
      </c>
      <c r="GU208" s="2" t="s">
        <v>3</v>
      </c>
      <c r="GV208" s="2">
        <f t="shared" si="192"/>
        <v>0</v>
      </c>
      <c r="GW208" s="2">
        <v>1</v>
      </c>
      <c r="GX208" s="2">
        <f t="shared" si="193"/>
        <v>0</v>
      </c>
      <c r="GY208" s="2"/>
      <c r="GZ208" s="2"/>
      <c r="HA208" s="2">
        <v>0</v>
      </c>
      <c r="HB208" s="2">
        <v>0</v>
      </c>
      <c r="HC208" s="2">
        <f t="shared" si="194"/>
        <v>0</v>
      </c>
      <c r="HD208" s="2"/>
      <c r="HE208" s="2" t="s">
        <v>45</v>
      </c>
      <c r="HF208" s="2" t="s">
        <v>46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 s="3">
        <v>17</v>
      </c>
      <c r="B209" s="3">
        <v>1</v>
      </c>
      <c r="E209" s="3" t="s">
        <v>289</v>
      </c>
      <c r="F209" s="3" t="s">
        <v>290</v>
      </c>
      <c r="G209" s="3" t="s">
        <v>291</v>
      </c>
      <c r="H209" s="3" t="s">
        <v>41</v>
      </c>
      <c r="I209" s="3">
        <v>1</v>
      </c>
      <c r="J209" s="3">
        <v>0</v>
      </c>
      <c r="K209" s="3">
        <v>1</v>
      </c>
      <c r="O209" s="3">
        <f t="shared" si="170"/>
        <v>186150.99</v>
      </c>
      <c r="P209" s="3">
        <f t="shared" si="171"/>
        <v>186150.99</v>
      </c>
      <c r="Q209" s="3">
        <f t="shared" si="195"/>
        <v>0</v>
      </c>
      <c r="R209" s="3">
        <f t="shared" si="196"/>
        <v>0</v>
      </c>
      <c r="S209" s="3">
        <f t="shared" si="172"/>
        <v>0</v>
      </c>
      <c r="T209" s="3">
        <f t="shared" si="173"/>
        <v>0</v>
      </c>
      <c r="U209" s="3">
        <f t="shared" si="174"/>
        <v>0</v>
      </c>
      <c r="V209" s="3">
        <f t="shared" si="175"/>
        <v>0</v>
      </c>
      <c r="W209" s="3">
        <f t="shared" si="176"/>
        <v>0</v>
      </c>
      <c r="X209" s="3">
        <f t="shared" si="197"/>
        <v>0</v>
      </c>
      <c r="Y209" s="3">
        <f t="shared" si="198"/>
        <v>0</v>
      </c>
      <c r="AA209" s="3">
        <v>56661436</v>
      </c>
      <c r="AB209" s="3">
        <f t="shared" si="177"/>
        <v>24590.62</v>
      </c>
      <c r="AC209" s="3">
        <f t="shared" si="199"/>
        <v>24590.62</v>
      </c>
      <c r="AD209" s="3">
        <f t="shared" si="200"/>
        <v>0</v>
      </c>
      <c r="AE209" s="3">
        <f t="shared" si="201"/>
        <v>0</v>
      </c>
      <c r="AF209" s="3">
        <f t="shared" si="202"/>
        <v>0</v>
      </c>
      <c r="AG209" s="3">
        <f t="shared" si="178"/>
        <v>0</v>
      </c>
      <c r="AH209" s="3">
        <f t="shared" si="203"/>
        <v>0</v>
      </c>
      <c r="AI209" s="3">
        <f t="shared" si="204"/>
        <v>0</v>
      </c>
      <c r="AJ209" s="3">
        <f t="shared" si="179"/>
        <v>0</v>
      </c>
      <c r="AK209" s="3">
        <v>24590.620000000003</v>
      </c>
      <c r="AL209" s="3">
        <v>24590.620000000003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1</v>
      </c>
      <c r="AW209" s="3">
        <v>1</v>
      </c>
      <c r="AZ209" s="3">
        <v>1</v>
      </c>
      <c r="BA209" s="3">
        <v>1</v>
      </c>
      <c r="BB209" s="3">
        <v>1</v>
      </c>
      <c r="BC209" s="3">
        <v>7.57</v>
      </c>
      <c r="BD209" s="3" t="s">
        <v>3</v>
      </c>
      <c r="BE209" s="3" t="s">
        <v>3</v>
      </c>
      <c r="BF209" s="3" t="s">
        <v>3</v>
      </c>
      <c r="BG209" s="3" t="s">
        <v>3</v>
      </c>
      <c r="BH209" s="3">
        <v>3</v>
      </c>
      <c r="BI209" s="3">
        <v>3</v>
      </c>
      <c r="BJ209" s="3" t="s">
        <v>290</v>
      </c>
      <c r="BM209" s="3">
        <v>400007</v>
      </c>
      <c r="BN209" s="3">
        <v>0</v>
      </c>
      <c r="BO209" s="3" t="s">
        <v>3</v>
      </c>
      <c r="BP209" s="3">
        <v>0</v>
      </c>
      <c r="BQ209" s="3">
        <v>214</v>
      </c>
      <c r="BR209" s="3">
        <v>0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 t="s">
        <v>3</v>
      </c>
      <c r="BZ209" s="3">
        <v>0</v>
      </c>
      <c r="CA209" s="3">
        <v>0</v>
      </c>
      <c r="CB209" s="3" t="s">
        <v>3</v>
      </c>
      <c r="CE209" s="3">
        <v>1566</v>
      </c>
      <c r="CF209" s="3">
        <v>0</v>
      </c>
      <c r="CG209" s="3">
        <v>0</v>
      </c>
      <c r="CM209" s="3">
        <v>0</v>
      </c>
      <c r="CN209" s="3" t="s">
        <v>3</v>
      </c>
      <c r="CO209" s="3">
        <v>0</v>
      </c>
      <c r="CP209" s="3">
        <f t="shared" si="180"/>
        <v>186150.99</v>
      </c>
      <c r="CQ209" s="3">
        <f t="shared" si="181"/>
        <v>186150.99</v>
      </c>
      <c r="CR209" s="3">
        <f t="shared" si="205"/>
        <v>0</v>
      </c>
      <c r="CS209" s="3">
        <f t="shared" si="206"/>
        <v>0</v>
      </c>
      <c r="CT209" s="3">
        <f t="shared" si="182"/>
        <v>0</v>
      </c>
      <c r="CU209" s="3">
        <f t="shared" si="183"/>
        <v>0</v>
      </c>
      <c r="CV209" s="3">
        <f t="shared" si="184"/>
        <v>0</v>
      </c>
      <c r="CW209" s="3">
        <f t="shared" si="185"/>
        <v>0</v>
      </c>
      <c r="CX209" s="3">
        <f t="shared" si="186"/>
        <v>0</v>
      </c>
      <c r="CY209" s="3">
        <f t="shared" si="207"/>
        <v>0</v>
      </c>
      <c r="CZ209" s="3">
        <f t="shared" si="208"/>
        <v>0</v>
      </c>
      <c r="DC209" s="3" t="s">
        <v>3</v>
      </c>
      <c r="DD209" s="3" t="s">
        <v>3</v>
      </c>
      <c r="DE209" s="3" t="s">
        <v>3</v>
      </c>
      <c r="DF209" s="3" t="s">
        <v>3</v>
      </c>
      <c r="DG209" s="3" t="s">
        <v>3</v>
      </c>
      <c r="DH209" s="3" t="s">
        <v>3</v>
      </c>
      <c r="DI209" s="3" t="s">
        <v>3</v>
      </c>
      <c r="DJ209" s="3" t="s">
        <v>3</v>
      </c>
      <c r="DK209" s="3" t="s">
        <v>3</v>
      </c>
      <c r="DL209" s="3" t="s">
        <v>3</v>
      </c>
      <c r="DM209" s="3" t="s">
        <v>3</v>
      </c>
      <c r="DN209" s="3">
        <v>0</v>
      </c>
      <c r="DO209" s="3">
        <v>0</v>
      </c>
      <c r="DP209" s="3">
        <v>1</v>
      </c>
      <c r="DQ209" s="3">
        <v>1</v>
      </c>
      <c r="DU209" s="3">
        <v>1013</v>
      </c>
      <c r="DV209" s="3" t="s">
        <v>41</v>
      </c>
      <c r="DW209" s="3" t="s">
        <v>41</v>
      </c>
      <c r="DX209" s="3">
        <v>1</v>
      </c>
      <c r="DZ209" s="3" t="s">
        <v>3</v>
      </c>
      <c r="EA209" s="3" t="s">
        <v>3</v>
      </c>
      <c r="EB209" s="3" t="s">
        <v>3</v>
      </c>
      <c r="EC209" s="3" t="s">
        <v>3</v>
      </c>
      <c r="EE209" s="3">
        <v>56938434</v>
      </c>
      <c r="EF209" s="3">
        <v>214</v>
      </c>
      <c r="EG209" s="3" t="s">
        <v>42</v>
      </c>
      <c r="EH209" s="3">
        <v>0</v>
      </c>
      <c r="EI209" s="3" t="s">
        <v>3</v>
      </c>
      <c r="EJ209" s="3">
        <v>3</v>
      </c>
      <c r="EK209" s="3">
        <v>400007</v>
      </c>
      <c r="EL209" s="3" t="s">
        <v>42</v>
      </c>
      <c r="EM209" s="3" t="s">
        <v>43</v>
      </c>
      <c r="EO209" s="3" t="s">
        <v>3</v>
      </c>
      <c r="EQ209" s="3">
        <v>131088</v>
      </c>
      <c r="ER209" s="3">
        <v>0</v>
      </c>
      <c r="ES209" s="3">
        <v>24590.620000000003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5</v>
      </c>
      <c r="FC209" s="3">
        <v>1</v>
      </c>
      <c r="FD209" s="3">
        <v>18</v>
      </c>
      <c r="FF209" s="3">
        <v>217875</v>
      </c>
      <c r="FQ209" s="3">
        <v>0</v>
      </c>
      <c r="FR209" s="3">
        <f t="shared" si="209"/>
        <v>186150.99</v>
      </c>
      <c r="FS209" s="3">
        <v>0</v>
      </c>
      <c r="FX209" s="3">
        <v>0</v>
      </c>
      <c r="FY209" s="3">
        <v>0</v>
      </c>
      <c r="GA209" s="3" t="s">
        <v>292</v>
      </c>
      <c r="GD209" s="3">
        <v>1</v>
      </c>
      <c r="GF209" s="3">
        <v>-1341901518</v>
      </c>
      <c r="GG209" s="3">
        <v>2</v>
      </c>
      <c r="GH209" s="3">
        <v>3</v>
      </c>
      <c r="GI209" s="3">
        <v>3</v>
      </c>
      <c r="GJ209" s="3">
        <v>0</v>
      </c>
      <c r="GK209" s="3">
        <v>0</v>
      </c>
      <c r="GL209" s="3">
        <f t="shared" si="187"/>
        <v>0</v>
      </c>
      <c r="GM209" s="3">
        <f t="shared" si="188"/>
        <v>186150.99</v>
      </c>
      <c r="GN209" s="3">
        <f t="shared" si="189"/>
        <v>0</v>
      </c>
      <c r="GO209" s="3">
        <f t="shared" si="190"/>
        <v>0</v>
      </c>
      <c r="GP209" s="3">
        <f t="shared" si="191"/>
        <v>0</v>
      </c>
      <c r="GR209" s="3">
        <v>1</v>
      </c>
      <c r="GS209" s="3">
        <v>1</v>
      </c>
      <c r="GT209" s="3">
        <v>0</v>
      </c>
      <c r="GU209" s="3" t="s">
        <v>3</v>
      </c>
      <c r="GV209" s="3">
        <f t="shared" si="192"/>
        <v>0</v>
      </c>
      <c r="GW209" s="3">
        <v>1</v>
      </c>
      <c r="GX209" s="3">
        <f t="shared" si="193"/>
        <v>0</v>
      </c>
      <c r="HA209" s="3">
        <v>0</v>
      </c>
      <c r="HB209" s="3">
        <v>0</v>
      </c>
      <c r="HC209" s="3">
        <f t="shared" si="194"/>
        <v>0</v>
      </c>
      <c r="HE209" s="3" t="s">
        <v>45</v>
      </c>
      <c r="HF209" s="3" t="s">
        <v>46</v>
      </c>
      <c r="HM209" s="3" t="s">
        <v>3</v>
      </c>
      <c r="HN209" s="3" t="s">
        <v>3</v>
      </c>
      <c r="HO209" s="3" t="s">
        <v>3</v>
      </c>
      <c r="HP209" s="3" t="s">
        <v>3</v>
      </c>
      <c r="HQ209" s="3" t="s">
        <v>3</v>
      </c>
      <c r="HS209" s="3">
        <v>0</v>
      </c>
      <c r="IK209" s="3">
        <v>0</v>
      </c>
    </row>
    <row r="210" spans="1:255" x14ac:dyDescent="0.2">
      <c r="A210" s="2">
        <v>17</v>
      </c>
      <c r="B210" s="2">
        <v>1</v>
      </c>
      <c r="C210" s="2"/>
      <c r="D210" s="2"/>
      <c r="E210" s="2" t="s">
        <v>293</v>
      </c>
      <c r="F210" s="2" t="s">
        <v>294</v>
      </c>
      <c r="G210" s="2" t="s">
        <v>295</v>
      </c>
      <c r="H210" s="2" t="s">
        <v>41</v>
      </c>
      <c r="I210" s="2">
        <v>1</v>
      </c>
      <c r="J210" s="2">
        <v>0</v>
      </c>
      <c r="K210" s="2">
        <v>1</v>
      </c>
      <c r="L210" s="2"/>
      <c r="M210" s="2"/>
      <c r="N210" s="2"/>
      <c r="O210" s="2">
        <f t="shared" si="170"/>
        <v>34829.79</v>
      </c>
      <c r="P210" s="2">
        <f t="shared" si="171"/>
        <v>34829.79</v>
      </c>
      <c r="Q210" s="2">
        <f t="shared" si="195"/>
        <v>0</v>
      </c>
      <c r="R210" s="2">
        <f t="shared" si="196"/>
        <v>0</v>
      </c>
      <c r="S210" s="2">
        <f t="shared" si="172"/>
        <v>0</v>
      </c>
      <c r="T210" s="2">
        <f t="shared" si="173"/>
        <v>0</v>
      </c>
      <c r="U210" s="2">
        <f t="shared" si="174"/>
        <v>0</v>
      </c>
      <c r="V210" s="2">
        <f t="shared" si="175"/>
        <v>0</v>
      </c>
      <c r="W210" s="2">
        <f t="shared" si="176"/>
        <v>0</v>
      </c>
      <c r="X210" s="2">
        <f t="shared" si="197"/>
        <v>0</v>
      </c>
      <c r="Y210" s="2">
        <f t="shared" si="198"/>
        <v>0</v>
      </c>
      <c r="Z210" s="2"/>
      <c r="AA210" s="2">
        <v>56661434</v>
      </c>
      <c r="AB210" s="2">
        <f t="shared" si="177"/>
        <v>34829.79</v>
      </c>
      <c r="AC210" s="2">
        <f t="shared" si="199"/>
        <v>34829.79</v>
      </c>
      <c r="AD210" s="2">
        <f t="shared" si="200"/>
        <v>0</v>
      </c>
      <c r="AE210" s="2">
        <f t="shared" si="201"/>
        <v>0</v>
      </c>
      <c r="AF210" s="2">
        <f t="shared" si="202"/>
        <v>0</v>
      </c>
      <c r="AG210" s="2">
        <f t="shared" si="178"/>
        <v>0</v>
      </c>
      <c r="AH210" s="2">
        <f t="shared" si="203"/>
        <v>0</v>
      </c>
      <c r="AI210" s="2">
        <f t="shared" si="204"/>
        <v>0</v>
      </c>
      <c r="AJ210" s="2">
        <f t="shared" si="179"/>
        <v>0</v>
      </c>
      <c r="AK210" s="2">
        <v>34829.79</v>
      </c>
      <c r="AL210" s="2">
        <v>34829.79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3</v>
      </c>
      <c r="BJ210" s="2" t="s">
        <v>294</v>
      </c>
      <c r="BK210" s="2"/>
      <c r="BL210" s="2"/>
      <c r="BM210" s="2">
        <v>400007</v>
      </c>
      <c r="BN210" s="2">
        <v>0</v>
      </c>
      <c r="BO210" s="2" t="s">
        <v>3</v>
      </c>
      <c r="BP210" s="2">
        <v>0</v>
      </c>
      <c r="BQ210" s="2">
        <v>214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0</v>
      </c>
      <c r="CA210" s="2">
        <v>0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si="180"/>
        <v>34829.79</v>
      </c>
      <c r="CQ210" s="2">
        <f t="shared" si="181"/>
        <v>34829.79</v>
      </c>
      <c r="CR210" s="2">
        <f t="shared" si="205"/>
        <v>0</v>
      </c>
      <c r="CS210" s="2">
        <f t="shared" si="206"/>
        <v>0</v>
      </c>
      <c r="CT210" s="2">
        <f t="shared" si="182"/>
        <v>0</v>
      </c>
      <c r="CU210" s="2">
        <f t="shared" si="183"/>
        <v>0</v>
      </c>
      <c r="CV210" s="2">
        <f t="shared" si="184"/>
        <v>0</v>
      </c>
      <c r="CW210" s="2">
        <f t="shared" si="185"/>
        <v>0</v>
      </c>
      <c r="CX210" s="2">
        <f t="shared" si="186"/>
        <v>0</v>
      </c>
      <c r="CY210" s="2">
        <f t="shared" si="207"/>
        <v>0</v>
      </c>
      <c r="CZ210" s="2">
        <f t="shared" si="208"/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1013</v>
      </c>
      <c r="DV210" s="2" t="s">
        <v>41</v>
      </c>
      <c r="DW210" s="2" t="s">
        <v>41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56938434</v>
      </c>
      <c r="EF210" s="2">
        <v>214</v>
      </c>
      <c r="EG210" s="2" t="s">
        <v>42</v>
      </c>
      <c r="EH210" s="2">
        <v>0</v>
      </c>
      <c r="EI210" s="2" t="s">
        <v>3</v>
      </c>
      <c r="EJ210" s="2">
        <v>3</v>
      </c>
      <c r="EK210" s="2">
        <v>400007</v>
      </c>
      <c r="EL210" s="2" t="s">
        <v>42</v>
      </c>
      <c r="EM210" s="2" t="s">
        <v>43</v>
      </c>
      <c r="EN210" s="2"/>
      <c r="EO210" s="2" t="s">
        <v>3</v>
      </c>
      <c r="EP210" s="2"/>
      <c r="EQ210" s="2">
        <v>131088</v>
      </c>
      <c r="ER210" s="2">
        <v>0</v>
      </c>
      <c r="ES210" s="2">
        <v>34829.79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f t="shared" si="209"/>
        <v>34829.79</v>
      </c>
      <c r="FS210" s="2">
        <v>0</v>
      </c>
      <c r="FT210" s="2"/>
      <c r="FU210" s="2"/>
      <c r="FV210" s="2"/>
      <c r="FW210" s="2"/>
      <c r="FX210" s="2">
        <v>0</v>
      </c>
      <c r="FY210" s="2">
        <v>0</v>
      </c>
      <c r="FZ210" s="2"/>
      <c r="GA210" s="2" t="s">
        <v>296</v>
      </c>
      <c r="GB210" s="2"/>
      <c r="GC210" s="2"/>
      <c r="GD210" s="2">
        <v>1</v>
      </c>
      <c r="GE210" s="2"/>
      <c r="GF210" s="2">
        <v>390061886</v>
      </c>
      <c r="GG210" s="2">
        <v>2</v>
      </c>
      <c r="GH210" s="2">
        <v>4</v>
      </c>
      <c r="GI210" s="2">
        <v>-2</v>
      </c>
      <c r="GJ210" s="2">
        <v>0</v>
      </c>
      <c r="GK210" s="2">
        <v>0</v>
      </c>
      <c r="GL210" s="2">
        <f t="shared" si="187"/>
        <v>0</v>
      </c>
      <c r="GM210" s="2">
        <f t="shared" si="188"/>
        <v>34829.79</v>
      </c>
      <c r="GN210" s="2">
        <f t="shared" si="189"/>
        <v>0</v>
      </c>
      <c r="GO210" s="2">
        <f t="shared" si="190"/>
        <v>0</v>
      </c>
      <c r="GP210" s="2">
        <f t="shared" si="191"/>
        <v>0</v>
      </c>
      <c r="GQ210" s="2"/>
      <c r="GR210" s="2">
        <v>1</v>
      </c>
      <c r="GS210" s="2">
        <v>2</v>
      </c>
      <c r="GT210" s="2">
        <v>0</v>
      </c>
      <c r="GU210" s="2" t="s">
        <v>3</v>
      </c>
      <c r="GV210" s="2">
        <f t="shared" si="192"/>
        <v>0</v>
      </c>
      <c r="GW210" s="2">
        <v>1</v>
      </c>
      <c r="GX210" s="2">
        <f t="shared" si="193"/>
        <v>0</v>
      </c>
      <c r="GY210" s="2"/>
      <c r="GZ210" s="2"/>
      <c r="HA210" s="2">
        <v>0</v>
      </c>
      <c r="HB210" s="2">
        <v>0</v>
      </c>
      <c r="HC210" s="2">
        <f t="shared" si="194"/>
        <v>0</v>
      </c>
      <c r="HD210" s="2"/>
      <c r="HE210" s="2" t="s">
        <v>45</v>
      </c>
      <c r="HF210" s="2" t="s">
        <v>46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 s="3">
        <v>17</v>
      </c>
      <c r="B211" s="3">
        <v>1</v>
      </c>
      <c r="E211" s="3" t="s">
        <v>293</v>
      </c>
      <c r="F211" s="3" t="s">
        <v>294</v>
      </c>
      <c r="G211" s="3" t="s">
        <v>295</v>
      </c>
      <c r="H211" s="3" t="s">
        <v>41</v>
      </c>
      <c r="I211" s="3">
        <v>1</v>
      </c>
      <c r="J211" s="3">
        <v>0</v>
      </c>
      <c r="K211" s="3">
        <v>1</v>
      </c>
      <c r="O211" s="3">
        <f t="shared" si="170"/>
        <v>263661.51</v>
      </c>
      <c r="P211" s="3">
        <f t="shared" si="171"/>
        <v>263661.51</v>
      </c>
      <c r="Q211" s="3">
        <f t="shared" si="195"/>
        <v>0</v>
      </c>
      <c r="R211" s="3">
        <f t="shared" si="196"/>
        <v>0</v>
      </c>
      <c r="S211" s="3">
        <f t="shared" si="172"/>
        <v>0</v>
      </c>
      <c r="T211" s="3">
        <f t="shared" si="173"/>
        <v>0</v>
      </c>
      <c r="U211" s="3">
        <f t="shared" si="174"/>
        <v>0</v>
      </c>
      <c r="V211" s="3">
        <f t="shared" si="175"/>
        <v>0</v>
      </c>
      <c r="W211" s="3">
        <f t="shared" si="176"/>
        <v>0</v>
      </c>
      <c r="X211" s="3">
        <f t="shared" si="197"/>
        <v>0</v>
      </c>
      <c r="Y211" s="3">
        <f t="shared" si="198"/>
        <v>0</v>
      </c>
      <c r="AA211" s="3">
        <v>56661436</v>
      </c>
      <c r="AB211" s="3">
        <f t="shared" si="177"/>
        <v>34829.79</v>
      </c>
      <c r="AC211" s="3">
        <f t="shared" si="199"/>
        <v>34829.79</v>
      </c>
      <c r="AD211" s="3">
        <f t="shared" si="200"/>
        <v>0</v>
      </c>
      <c r="AE211" s="3">
        <f t="shared" si="201"/>
        <v>0</v>
      </c>
      <c r="AF211" s="3">
        <f t="shared" si="202"/>
        <v>0</v>
      </c>
      <c r="AG211" s="3">
        <f t="shared" si="178"/>
        <v>0</v>
      </c>
      <c r="AH211" s="3">
        <f t="shared" si="203"/>
        <v>0</v>
      </c>
      <c r="AI211" s="3">
        <f t="shared" si="204"/>
        <v>0</v>
      </c>
      <c r="AJ211" s="3">
        <f t="shared" si="179"/>
        <v>0</v>
      </c>
      <c r="AK211" s="3">
        <v>34829.79</v>
      </c>
      <c r="AL211" s="3">
        <v>34829.79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1</v>
      </c>
      <c r="AW211" s="3">
        <v>1</v>
      </c>
      <c r="AZ211" s="3">
        <v>1</v>
      </c>
      <c r="BA211" s="3">
        <v>1</v>
      </c>
      <c r="BB211" s="3">
        <v>1</v>
      </c>
      <c r="BC211" s="3">
        <v>7.57</v>
      </c>
      <c r="BD211" s="3" t="s">
        <v>3</v>
      </c>
      <c r="BE211" s="3" t="s">
        <v>3</v>
      </c>
      <c r="BF211" s="3" t="s">
        <v>3</v>
      </c>
      <c r="BG211" s="3" t="s">
        <v>3</v>
      </c>
      <c r="BH211" s="3">
        <v>3</v>
      </c>
      <c r="BI211" s="3">
        <v>3</v>
      </c>
      <c r="BJ211" s="3" t="s">
        <v>294</v>
      </c>
      <c r="BM211" s="3">
        <v>400007</v>
      </c>
      <c r="BN211" s="3">
        <v>0</v>
      </c>
      <c r="BO211" s="3" t="s">
        <v>3</v>
      </c>
      <c r="BP211" s="3">
        <v>0</v>
      </c>
      <c r="BQ211" s="3">
        <v>214</v>
      </c>
      <c r="BR211" s="3">
        <v>0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 t="s">
        <v>3</v>
      </c>
      <c r="BZ211" s="3">
        <v>0</v>
      </c>
      <c r="CA211" s="3">
        <v>0</v>
      </c>
      <c r="CB211" s="3" t="s">
        <v>3</v>
      </c>
      <c r="CE211" s="3">
        <v>1566</v>
      </c>
      <c r="CF211" s="3">
        <v>0</v>
      </c>
      <c r="CG211" s="3">
        <v>0</v>
      </c>
      <c r="CM211" s="3">
        <v>0</v>
      </c>
      <c r="CN211" s="3" t="s">
        <v>3</v>
      </c>
      <c r="CO211" s="3">
        <v>0</v>
      </c>
      <c r="CP211" s="3">
        <f t="shared" si="180"/>
        <v>263661.51</v>
      </c>
      <c r="CQ211" s="3">
        <f t="shared" si="181"/>
        <v>263661.51</v>
      </c>
      <c r="CR211" s="3">
        <f t="shared" si="205"/>
        <v>0</v>
      </c>
      <c r="CS211" s="3">
        <f t="shared" si="206"/>
        <v>0</v>
      </c>
      <c r="CT211" s="3">
        <f t="shared" si="182"/>
        <v>0</v>
      </c>
      <c r="CU211" s="3">
        <f t="shared" si="183"/>
        <v>0</v>
      </c>
      <c r="CV211" s="3">
        <f t="shared" si="184"/>
        <v>0</v>
      </c>
      <c r="CW211" s="3">
        <f t="shared" si="185"/>
        <v>0</v>
      </c>
      <c r="CX211" s="3">
        <f t="shared" si="186"/>
        <v>0</v>
      </c>
      <c r="CY211" s="3">
        <f t="shared" si="207"/>
        <v>0</v>
      </c>
      <c r="CZ211" s="3">
        <f t="shared" si="208"/>
        <v>0</v>
      </c>
      <c r="DC211" s="3" t="s">
        <v>3</v>
      </c>
      <c r="DD211" s="3" t="s">
        <v>3</v>
      </c>
      <c r="DE211" s="3" t="s">
        <v>3</v>
      </c>
      <c r="DF211" s="3" t="s">
        <v>3</v>
      </c>
      <c r="DG211" s="3" t="s">
        <v>3</v>
      </c>
      <c r="DH211" s="3" t="s">
        <v>3</v>
      </c>
      <c r="DI211" s="3" t="s">
        <v>3</v>
      </c>
      <c r="DJ211" s="3" t="s">
        <v>3</v>
      </c>
      <c r="DK211" s="3" t="s">
        <v>3</v>
      </c>
      <c r="DL211" s="3" t="s">
        <v>3</v>
      </c>
      <c r="DM211" s="3" t="s">
        <v>3</v>
      </c>
      <c r="DN211" s="3">
        <v>0</v>
      </c>
      <c r="DO211" s="3">
        <v>0</v>
      </c>
      <c r="DP211" s="3">
        <v>1</v>
      </c>
      <c r="DQ211" s="3">
        <v>1</v>
      </c>
      <c r="DU211" s="3">
        <v>1013</v>
      </c>
      <c r="DV211" s="3" t="s">
        <v>41</v>
      </c>
      <c r="DW211" s="3" t="s">
        <v>41</v>
      </c>
      <c r="DX211" s="3">
        <v>1</v>
      </c>
      <c r="DZ211" s="3" t="s">
        <v>3</v>
      </c>
      <c r="EA211" s="3" t="s">
        <v>3</v>
      </c>
      <c r="EB211" s="3" t="s">
        <v>3</v>
      </c>
      <c r="EC211" s="3" t="s">
        <v>3</v>
      </c>
      <c r="EE211" s="3">
        <v>56938434</v>
      </c>
      <c r="EF211" s="3">
        <v>214</v>
      </c>
      <c r="EG211" s="3" t="s">
        <v>42</v>
      </c>
      <c r="EH211" s="3">
        <v>0</v>
      </c>
      <c r="EI211" s="3" t="s">
        <v>3</v>
      </c>
      <c r="EJ211" s="3">
        <v>3</v>
      </c>
      <c r="EK211" s="3">
        <v>400007</v>
      </c>
      <c r="EL211" s="3" t="s">
        <v>42</v>
      </c>
      <c r="EM211" s="3" t="s">
        <v>43</v>
      </c>
      <c r="EO211" s="3" t="s">
        <v>3</v>
      </c>
      <c r="EQ211" s="3">
        <v>131088</v>
      </c>
      <c r="ER211" s="3">
        <v>0</v>
      </c>
      <c r="ES211" s="3">
        <v>34829.79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5</v>
      </c>
      <c r="FC211" s="3">
        <v>1</v>
      </c>
      <c r="FD211" s="3">
        <v>18</v>
      </c>
      <c r="FF211" s="3">
        <v>308595</v>
      </c>
      <c r="FQ211" s="3">
        <v>0</v>
      </c>
      <c r="FR211" s="3">
        <f t="shared" si="209"/>
        <v>263661.51</v>
      </c>
      <c r="FS211" s="3">
        <v>0</v>
      </c>
      <c r="FX211" s="3">
        <v>0</v>
      </c>
      <c r="FY211" s="3">
        <v>0</v>
      </c>
      <c r="GA211" s="3" t="s">
        <v>296</v>
      </c>
      <c r="GD211" s="3">
        <v>1</v>
      </c>
      <c r="GF211" s="3">
        <v>390061886</v>
      </c>
      <c r="GG211" s="3">
        <v>2</v>
      </c>
      <c r="GH211" s="3">
        <v>3</v>
      </c>
      <c r="GI211" s="3">
        <v>3</v>
      </c>
      <c r="GJ211" s="3">
        <v>0</v>
      </c>
      <c r="GK211" s="3">
        <v>0</v>
      </c>
      <c r="GL211" s="3">
        <f t="shared" si="187"/>
        <v>0</v>
      </c>
      <c r="GM211" s="3">
        <f t="shared" si="188"/>
        <v>263661.51</v>
      </c>
      <c r="GN211" s="3">
        <f t="shared" si="189"/>
        <v>0</v>
      </c>
      <c r="GO211" s="3">
        <f t="shared" si="190"/>
        <v>0</v>
      </c>
      <c r="GP211" s="3">
        <f t="shared" si="191"/>
        <v>0</v>
      </c>
      <c r="GR211" s="3">
        <v>1</v>
      </c>
      <c r="GS211" s="3">
        <v>1</v>
      </c>
      <c r="GT211" s="3">
        <v>0</v>
      </c>
      <c r="GU211" s="3" t="s">
        <v>3</v>
      </c>
      <c r="GV211" s="3">
        <f t="shared" si="192"/>
        <v>0</v>
      </c>
      <c r="GW211" s="3">
        <v>1</v>
      </c>
      <c r="GX211" s="3">
        <f t="shared" si="193"/>
        <v>0</v>
      </c>
      <c r="HA211" s="3">
        <v>0</v>
      </c>
      <c r="HB211" s="3">
        <v>0</v>
      </c>
      <c r="HC211" s="3">
        <f t="shared" si="194"/>
        <v>0</v>
      </c>
      <c r="HE211" s="3" t="s">
        <v>45</v>
      </c>
      <c r="HF211" s="3" t="s">
        <v>46</v>
      </c>
      <c r="HM211" s="3" t="s">
        <v>3</v>
      </c>
      <c r="HN211" s="3" t="s">
        <v>3</v>
      </c>
      <c r="HO211" s="3" t="s">
        <v>3</v>
      </c>
      <c r="HP211" s="3" t="s">
        <v>3</v>
      </c>
      <c r="HQ211" s="3" t="s">
        <v>3</v>
      </c>
      <c r="HS211" s="3">
        <v>0</v>
      </c>
      <c r="IK211" s="3">
        <v>0</v>
      </c>
    </row>
    <row r="212" spans="1:255" x14ac:dyDescent="0.2">
      <c r="A212" s="2">
        <v>17</v>
      </c>
      <c r="B212" s="2">
        <v>1</v>
      </c>
      <c r="C212" s="2"/>
      <c r="D212" s="2"/>
      <c r="E212" s="2" t="s">
        <v>297</v>
      </c>
      <c r="F212" s="2" t="s">
        <v>298</v>
      </c>
      <c r="G212" s="2" t="s">
        <v>299</v>
      </c>
      <c r="H212" s="2" t="s">
        <v>41</v>
      </c>
      <c r="I212" s="2">
        <v>1</v>
      </c>
      <c r="J212" s="2">
        <v>0</v>
      </c>
      <c r="K212" s="2">
        <v>1</v>
      </c>
      <c r="L212" s="2"/>
      <c r="M212" s="2"/>
      <c r="N212" s="2"/>
      <c r="O212" s="2">
        <f t="shared" si="170"/>
        <v>42485.48</v>
      </c>
      <c r="P212" s="2">
        <f t="shared" si="171"/>
        <v>42485.48</v>
      </c>
      <c r="Q212" s="2">
        <f t="shared" si="195"/>
        <v>0</v>
      </c>
      <c r="R212" s="2">
        <f t="shared" si="196"/>
        <v>0</v>
      </c>
      <c r="S212" s="2">
        <f t="shared" si="172"/>
        <v>0</v>
      </c>
      <c r="T212" s="2">
        <f t="shared" si="173"/>
        <v>0</v>
      </c>
      <c r="U212" s="2">
        <f t="shared" si="174"/>
        <v>0</v>
      </c>
      <c r="V212" s="2">
        <f t="shared" si="175"/>
        <v>0</v>
      </c>
      <c r="W212" s="2">
        <f t="shared" si="176"/>
        <v>0</v>
      </c>
      <c r="X212" s="2">
        <f t="shared" si="197"/>
        <v>0</v>
      </c>
      <c r="Y212" s="2">
        <f t="shared" si="198"/>
        <v>0</v>
      </c>
      <c r="Z212" s="2"/>
      <c r="AA212" s="2">
        <v>56661434</v>
      </c>
      <c r="AB212" s="2">
        <f t="shared" si="177"/>
        <v>42485.48</v>
      </c>
      <c r="AC212" s="2">
        <f t="shared" si="199"/>
        <v>42485.48</v>
      </c>
      <c r="AD212" s="2">
        <f t="shared" si="200"/>
        <v>0</v>
      </c>
      <c r="AE212" s="2">
        <f t="shared" si="201"/>
        <v>0</v>
      </c>
      <c r="AF212" s="2">
        <f t="shared" si="202"/>
        <v>0</v>
      </c>
      <c r="AG212" s="2">
        <f t="shared" si="178"/>
        <v>0</v>
      </c>
      <c r="AH212" s="2">
        <f t="shared" si="203"/>
        <v>0</v>
      </c>
      <c r="AI212" s="2">
        <f t="shared" si="204"/>
        <v>0</v>
      </c>
      <c r="AJ212" s="2">
        <f t="shared" si="179"/>
        <v>0</v>
      </c>
      <c r="AK212" s="2">
        <v>42485.479999999996</v>
      </c>
      <c r="AL212" s="2">
        <v>42485.479999999996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3</v>
      </c>
      <c r="BJ212" s="2" t="s">
        <v>298</v>
      </c>
      <c r="BK212" s="2"/>
      <c r="BL212" s="2"/>
      <c r="BM212" s="2">
        <v>400007</v>
      </c>
      <c r="BN212" s="2">
        <v>0</v>
      </c>
      <c r="BO212" s="2" t="s">
        <v>3</v>
      </c>
      <c r="BP212" s="2">
        <v>0</v>
      </c>
      <c r="BQ212" s="2">
        <v>214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0</v>
      </c>
      <c r="CA212" s="2">
        <v>0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180"/>
        <v>42485.48</v>
      </c>
      <c r="CQ212" s="2">
        <f t="shared" si="181"/>
        <v>42485.48</v>
      </c>
      <c r="CR212" s="2">
        <f t="shared" si="205"/>
        <v>0</v>
      </c>
      <c r="CS212" s="2">
        <f t="shared" si="206"/>
        <v>0</v>
      </c>
      <c r="CT212" s="2">
        <f t="shared" si="182"/>
        <v>0</v>
      </c>
      <c r="CU212" s="2">
        <f t="shared" si="183"/>
        <v>0</v>
      </c>
      <c r="CV212" s="2">
        <f t="shared" si="184"/>
        <v>0</v>
      </c>
      <c r="CW212" s="2">
        <f t="shared" si="185"/>
        <v>0</v>
      </c>
      <c r="CX212" s="2">
        <f t="shared" si="186"/>
        <v>0</v>
      </c>
      <c r="CY212" s="2">
        <f t="shared" si="207"/>
        <v>0</v>
      </c>
      <c r="CZ212" s="2">
        <f t="shared" si="208"/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1013</v>
      </c>
      <c r="DV212" s="2" t="s">
        <v>41</v>
      </c>
      <c r="DW212" s="2" t="s">
        <v>41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56938434</v>
      </c>
      <c r="EF212" s="2">
        <v>214</v>
      </c>
      <c r="EG212" s="2" t="s">
        <v>42</v>
      </c>
      <c r="EH212" s="2">
        <v>0</v>
      </c>
      <c r="EI212" s="2" t="s">
        <v>3</v>
      </c>
      <c r="EJ212" s="2">
        <v>3</v>
      </c>
      <c r="EK212" s="2">
        <v>400007</v>
      </c>
      <c r="EL212" s="2" t="s">
        <v>42</v>
      </c>
      <c r="EM212" s="2" t="s">
        <v>43</v>
      </c>
      <c r="EN212" s="2"/>
      <c r="EO212" s="2" t="s">
        <v>3</v>
      </c>
      <c r="EP212" s="2"/>
      <c r="EQ212" s="2">
        <v>131088</v>
      </c>
      <c r="ER212" s="2">
        <v>0</v>
      </c>
      <c r="ES212" s="2">
        <v>42485.479999999996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f t="shared" si="209"/>
        <v>42485.48</v>
      </c>
      <c r="FS212" s="2">
        <v>0</v>
      </c>
      <c r="FT212" s="2"/>
      <c r="FU212" s="2"/>
      <c r="FV212" s="2"/>
      <c r="FW212" s="2"/>
      <c r="FX212" s="2">
        <v>0</v>
      </c>
      <c r="FY212" s="2">
        <v>0</v>
      </c>
      <c r="FZ212" s="2"/>
      <c r="GA212" s="2" t="s">
        <v>300</v>
      </c>
      <c r="GB212" s="2"/>
      <c r="GC212" s="2"/>
      <c r="GD212" s="2">
        <v>1</v>
      </c>
      <c r="GE212" s="2"/>
      <c r="GF212" s="2">
        <v>-296655291</v>
      </c>
      <c r="GG212" s="2">
        <v>2</v>
      </c>
      <c r="GH212" s="2">
        <v>4</v>
      </c>
      <c r="GI212" s="2">
        <v>-2</v>
      </c>
      <c r="GJ212" s="2">
        <v>0</v>
      </c>
      <c r="GK212" s="2">
        <v>0</v>
      </c>
      <c r="GL212" s="2">
        <f t="shared" si="187"/>
        <v>0</v>
      </c>
      <c r="GM212" s="2">
        <f t="shared" si="188"/>
        <v>42485.48</v>
      </c>
      <c r="GN212" s="2">
        <f t="shared" si="189"/>
        <v>0</v>
      </c>
      <c r="GO212" s="2">
        <f t="shared" si="190"/>
        <v>0</v>
      </c>
      <c r="GP212" s="2">
        <f t="shared" si="191"/>
        <v>0</v>
      </c>
      <c r="GQ212" s="2"/>
      <c r="GR212" s="2">
        <v>1</v>
      </c>
      <c r="GS212" s="2">
        <v>2</v>
      </c>
      <c r="GT212" s="2">
        <v>0</v>
      </c>
      <c r="GU212" s="2" t="s">
        <v>3</v>
      </c>
      <c r="GV212" s="2">
        <f t="shared" si="192"/>
        <v>0</v>
      </c>
      <c r="GW212" s="2">
        <v>1</v>
      </c>
      <c r="GX212" s="2">
        <f t="shared" si="193"/>
        <v>0</v>
      </c>
      <c r="GY212" s="2"/>
      <c r="GZ212" s="2"/>
      <c r="HA212" s="2">
        <v>0</v>
      </c>
      <c r="HB212" s="2">
        <v>0</v>
      </c>
      <c r="HC212" s="2">
        <f t="shared" si="194"/>
        <v>0</v>
      </c>
      <c r="HD212" s="2"/>
      <c r="HE212" s="2" t="s">
        <v>45</v>
      </c>
      <c r="HF212" s="2" t="s">
        <v>46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 s="3">
        <v>17</v>
      </c>
      <c r="B213" s="3">
        <v>1</v>
      </c>
      <c r="E213" s="3" t="s">
        <v>297</v>
      </c>
      <c r="F213" s="3" t="s">
        <v>298</v>
      </c>
      <c r="G213" s="3" t="s">
        <v>299</v>
      </c>
      <c r="H213" s="3" t="s">
        <v>41</v>
      </c>
      <c r="I213" s="3">
        <v>1</v>
      </c>
      <c r="J213" s="3">
        <v>0</v>
      </c>
      <c r="K213" s="3">
        <v>1</v>
      </c>
      <c r="O213" s="3">
        <f t="shared" si="170"/>
        <v>321615.08</v>
      </c>
      <c r="P213" s="3">
        <f t="shared" si="171"/>
        <v>321615.08</v>
      </c>
      <c r="Q213" s="3">
        <f t="shared" si="195"/>
        <v>0</v>
      </c>
      <c r="R213" s="3">
        <f t="shared" si="196"/>
        <v>0</v>
      </c>
      <c r="S213" s="3">
        <f t="shared" si="172"/>
        <v>0</v>
      </c>
      <c r="T213" s="3">
        <f t="shared" si="173"/>
        <v>0</v>
      </c>
      <c r="U213" s="3">
        <f t="shared" si="174"/>
        <v>0</v>
      </c>
      <c r="V213" s="3">
        <f t="shared" si="175"/>
        <v>0</v>
      </c>
      <c r="W213" s="3">
        <f t="shared" si="176"/>
        <v>0</v>
      </c>
      <c r="X213" s="3">
        <f t="shared" si="197"/>
        <v>0</v>
      </c>
      <c r="Y213" s="3">
        <f t="shared" si="198"/>
        <v>0</v>
      </c>
      <c r="AA213" s="3">
        <v>56661436</v>
      </c>
      <c r="AB213" s="3">
        <f t="shared" si="177"/>
        <v>42485.48</v>
      </c>
      <c r="AC213" s="3">
        <f t="shared" si="199"/>
        <v>42485.48</v>
      </c>
      <c r="AD213" s="3">
        <f t="shared" si="200"/>
        <v>0</v>
      </c>
      <c r="AE213" s="3">
        <f t="shared" si="201"/>
        <v>0</v>
      </c>
      <c r="AF213" s="3">
        <f t="shared" si="202"/>
        <v>0</v>
      </c>
      <c r="AG213" s="3">
        <f t="shared" si="178"/>
        <v>0</v>
      </c>
      <c r="AH213" s="3">
        <f t="shared" si="203"/>
        <v>0</v>
      </c>
      <c r="AI213" s="3">
        <f t="shared" si="204"/>
        <v>0</v>
      </c>
      <c r="AJ213" s="3">
        <f t="shared" si="179"/>
        <v>0</v>
      </c>
      <c r="AK213" s="3">
        <v>42485.479999999996</v>
      </c>
      <c r="AL213" s="3">
        <v>42485.479999999996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1</v>
      </c>
      <c r="AW213" s="3">
        <v>1</v>
      </c>
      <c r="AZ213" s="3">
        <v>1</v>
      </c>
      <c r="BA213" s="3">
        <v>1</v>
      </c>
      <c r="BB213" s="3">
        <v>1</v>
      </c>
      <c r="BC213" s="3">
        <v>7.57</v>
      </c>
      <c r="BD213" s="3" t="s">
        <v>3</v>
      </c>
      <c r="BE213" s="3" t="s">
        <v>3</v>
      </c>
      <c r="BF213" s="3" t="s">
        <v>3</v>
      </c>
      <c r="BG213" s="3" t="s">
        <v>3</v>
      </c>
      <c r="BH213" s="3">
        <v>3</v>
      </c>
      <c r="BI213" s="3">
        <v>3</v>
      </c>
      <c r="BJ213" s="3" t="s">
        <v>298</v>
      </c>
      <c r="BM213" s="3">
        <v>400007</v>
      </c>
      <c r="BN213" s="3">
        <v>0</v>
      </c>
      <c r="BO213" s="3" t="s">
        <v>3</v>
      </c>
      <c r="BP213" s="3">
        <v>0</v>
      </c>
      <c r="BQ213" s="3">
        <v>214</v>
      </c>
      <c r="BR213" s="3">
        <v>0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 t="s">
        <v>3</v>
      </c>
      <c r="BZ213" s="3">
        <v>0</v>
      </c>
      <c r="CA213" s="3">
        <v>0</v>
      </c>
      <c r="CB213" s="3" t="s">
        <v>3</v>
      </c>
      <c r="CE213" s="3">
        <v>1566</v>
      </c>
      <c r="CF213" s="3">
        <v>0</v>
      </c>
      <c r="CG213" s="3">
        <v>0</v>
      </c>
      <c r="CM213" s="3">
        <v>0</v>
      </c>
      <c r="CN213" s="3" t="s">
        <v>3</v>
      </c>
      <c r="CO213" s="3">
        <v>0</v>
      </c>
      <c r="CP213" s="3">
        <f t="shared" si="180"/>
        <v>321615.08</v>
      </c>
      <c r="CQ213" s="3">
        <f t="shared" si="181"/>
        <v>321615.08</v>
      </c>
      <c r="CR213" s="3">
        <f t="shared" si="205"/>
        <v>0</v>
      </c>
      <c r="CS213" s="3">
        <f t="shared" si="206"/>
        <v>0</v>
      </c>
      <c r="CT213" s="3">
        <f t="shared" si="182"/>
        <v>0</v>
      </c>
      <c r="CU213" s="3">
        <f t="shared" si="183"/>
        <v>0</v>
      </c>
      <c r="CV213" s="3">
        <f t="shared" si="184"/>
        <v>0</v>
      </c>
      <c r="CW213" s="3">
        <f t="shared" si="185"/>
        <v>0</v>
      </c>
      <c r="CX213" s="3">
        <f t="shared" si="186"/>
        <v>0</v>
      </c>
      <c r="CY213" s="3">
        <f t="shared" si="207"/>
        <v>0</v>
      </c>
      <c r="CZ213" s="3">
        <f t="shared" si="208"/>
        <v>0</v>
      </c>
      <c r="DC213" s="3" t="s">
        <v>3</v>
      </c>
      <c r="DD213" s="3" t="s">
        <v>3</v>
      </c>
      <c r="DE213" s="3" t="s">
        <v>3</v>
      </c>
      <c r="DF213" s="3" t="s">
        <v>3</v>
      </c>
      <c r="DG213" s="3" t="s">
        <v>3</v>
      </c>
      <c r="DH213" s="3" t="s">
        <v>3</v>
      </c>
      <c r="DI213" s="3" t="s">
        <v>3</v>
      </c>
      <c r="DJ213" s="3" t="s">
        <v>3</v>
      </c>
      <c r="DK213" s="3" t="s">
        <v>3</v>
      </c>
      <c r="DL213" s="3" t="s">
        <v>3</v>
      </c>
      <c r="DM213" s="3" t="s">
        <v>3</v>
      </c>
      <c r="DN213" s="3">
        <v>0</v>
      </c>
      <c r="DO213" s="3">
        <v>0</v>
      </c>
      <c r="DP213" s="3">
        <v>1</v>
      </c>
      <c r="DQ213" s="3">
        <v>1</v>
      </c>
      <c r="DU213" s="3">
        <v>1013</v>
      </c>
      <c r="DV213" s="3" t="s">
        <v>41</v>
      </c>
      <c r="DW213" s="3" t="s">
        <v>41</v>
      </c>
      <c r="DX213" s="3">
        <v>1</v>
      </c>
      <c r="DZ213" s="3" t="s">
        <v>3</v>
      </c>
      <c r="EA213" s="3" t="s">
        <v>3</v>
      </c>
      <c r="EB213" s="3" t="s">
        <v>3</v>
      </c>
      <c r="EC213" s="3" t="s">
        <v>3</v>
      </c>
      <c r="EE213" s="3">
        <v>56938434</v>
      </c>
      <c r="EF213" s="3">
        <v>214</v>
      </c>
      <c r="EG213" s="3" t="s">
        <v>42</v>
      </c>
      <c r="EH213" s="3">
        <v>0</v>
      </c>
      <c r="EI213" s="3" t="s">
        <v>3</v>
      </c>
      <c r="EJ213" s="3">
        <v>3</v>
      </c>
      <c r="EK213" s="3">
        <v>400007</v>
      </c>
      <c r="EL213" s="3" t="s">
        <v>42</v>
      </c>
      <c r="EM213" s="3" t="s">
        <v>43</v>
      </c>
      <c r="EO213" s="3" t="s">
        <v>3</v>
      </c>
      <c r="EQ213" s="3">
        <v>131088</v>
      </c>
      <c r="ER213" s="3">
        <v>0</v>
      </c>
      <c r="ES213" s="3">
        <v>42485.479999999996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5</v>
      </c>
      <c r="FC213" s="3">
        <v>1</v>
      </c>
      <c r="FD213" s="3">
        <v>18</v>
      </c>
      <c r="FF213" s="3">
        <v>376425</v>
      </c>
      <c r="FQ213" s="3">
        <v>0</v>
      </c>
      <c r="FR213" s="3">
        <f t="shared" si="209"/>
        <v>321615.08</v>
      </c>
      <c r="FS213" s="3">
        <v>0</v>
      </c>
      <c r="FX213" s="3">
        <v>0</v>
      </c>
      <c r="FY213" s="3">
        <v>0</v>
      </c>
      <c r="GA213" s="3" t="s">
        <v>300</v>
      </c>
      <c r="GD213" s="3">
        <v>1</v>
      </c>
      <c r="GF213" s="3">
        <v>-296655291</v>
      </c>
      <c r="GG213" s="3">
        <v>2</v>
      </c>
      <c r="GH213" s="3">
        <v>3</v>
      </c>
      <c r="GI213" s="3">
        <v>3</v>
      </c>
      <c r="GJ213" s="3">
        <v>0</v>
      </c>
      <c r="GK213" s="3">
        <v>0</v>
      </c>
      <c r="GL213" s="3">
        <f t="shared" si="187"/>
        <v>0</v>
      </c>
      <c r="GM213" s="3">
        <f t="shared" si="188"/>
        <v>321615.08</v>
      </c>
      <c r="GN213" s="3">
        <f t="shared" si="189"/>
        <v>0</v>
      </c>
      <c r="GO213" s="3">
        <f t="shared" si="190"/>
        <v>0</v>
      </c>
      <c r="GP213" s="3">
        <f t="shared" si="191"/>
        <v>0</v>
      </c>
      <c r="GR213" s="3">
        <v>1</v>
      </c>
      <c r="GS213" s="3">
        <v>1</v>
      </c>
      <c r="GT213" s="3">
        <v>0</v>
      </c>
      <c r="GU213" s="3" t="s">
        <v>3</v>
      </c>
      <c r="GV213" s="3">
        <f t="shared" si="192"/>
        <v>0</v>
      </c>
      <c r="GW213" s="3">
        <v>1</v>
      </c>
      <c r="GX213" s="3">
        <f t="shared" si="193"/>
        <v>0</v>
      </c>
      <c r="HA213" s="3">
        <v>0</v>
      </c>
      <c r="HB213" s="3">
        <v>0</v>
      </c>
      <c r="HC213" s="3">
        <f t="shared" si="194"/>
        <v>0</v>
      </c>
      <c r="HE213" s="3" t="s">
        <v>45</v>
      </c>
      <c r="HF213" s="3" t="s">
        <v>46</v>
      </c>
      <c r="HM213" s="3" t="s">
        <v>3</v>
      </c>
      <c r="HN213" s="3" t="s">
        <v>3</v>
      </c>
      <c r="HO213" s="3" t="s">
        <v>3</v>
      </c>
      <c r="HP213" s="3" t="s">
        <v>3</v>
      </c>
      <c r="HQ213" s="3" t="s">
        <v>3</v>
      </c>
      <c r="HS213" s="3">
        <v>0</v>
      </c>
      <c r="IK213" s="3">
        <v>0</v>
      </c>
    </row>
    <row r="214" spans="1:255" x14ac:dyDescent="0.2">
      <c r="A214" s="2">
        <v>17</v>
      </c>
      <c r="B214" s="2">
        <v>1</v>
      </c>
      <c r="C214" s="2">
        <f>ROW(SmtRes!A90)</f>
        <v>90</v>
      </c>
      <c r="D214" s="2">
        <f>ROW(EtalonRes!A99)</f>
        <v>99</v>
      </c>
      <c r="E214" s="2" t="s">
        <v>301</v>
      </c>
      <c r="F214" s="2" t="s">
        <v>302</v>
      </c>
      <c r="G214" s="2" t="s">
        <v>303</v>
      </c>
      <c r="H214" s="2" t="s">
        <v>197</v>
      </c>
      <c r="I214" s="2">
        <v>1</v>
      </c>
      <c r="J214" s="2">
        <v>0</v>
      </c>
      <c r="K214" s="2">
        <v>1</v>
      </c>
      <c r="L214" s="2"/>
      <c r="M214" s="2"/>
      <c r="N214" s="2"/>
      <c r="O214" s="2">
        <f t="shared" si="170"/>
        <v>1794.03</v>
      </c>
      <c r="P214" s="2">
        <f t="shared" si="171"/>
        <v>467.49</v>
      </c>
      <c r="Q214" s="2">
        <f>(ROUND((ROUND((((((ET214*1.05)*1.25)*1.2))*AV214*I214),2)*BB214),2)+ROUND((ROUND(((AE214-((((EU214*1.05)*1.25)*1.2)))*AV214*I214),2)*BS214),2))</f>
        <v>424.48</v>
      </c>
      <c r="R214" s="2">
        <f>(ROUND((ROUND((((((EU214*1.05)*1.25)*1.2))*AV214*I214),2)*BS214),2)+ROUND((ROUND(((AE214-((((EU214*1.05)*1.25)*1.2)))*AV214*I214),2)*BS214),2))</f>
        <v>50.13</v>
      </c>
      <c r="S214" s="2">
        <f t="shared" si="172"/>
        <v>902.06</v>
      </c>
      <c r="T214" s="2">
        <f t="shared" si="173"/>
        <v>0</v>
      </c>
      <c r="U214" s="2">
        <f t="shared" si="174"/>
        <v>74.985025499999992</v>
      </c>
      <c r="V214" s="2">
        <f t="shared" si="175"/>
        <v>0</v>
      </c>
      <c r="W214" s="2">
        <f t="shared" si="176"/>
        <v>0</v>
      </c>
      <c r="X214" s="2">
        <f>(ROUND((((S214+ROUND((ROUND((((((EU214*1.05)*1.25)*1.2))*AV214*I214),2)*BS214),2))*AT214)/100),2)+ROUND(((ROUND((ROUND(((AE214-((((EU214*1.05)*1.25)*1.2)))*AV214*I214),2)*BS214),2)*AT214)/100),2))</f>
        <v>1037.8900000000001</v>
      </c>
      <c r="Y214" s="2">
        <f>(ROUND((((S214+ROUND((ROUND((((((EU214*1.05)*1.25)*1.2))*AV214*I214),2)*BS214),2))*AU214)/100),2)+ROUND(((ROUND((ROUND(((AE214-((((EU214*1.05)*1.25)*1.2)))*AV214*I214),2)*BS214),2)*AU214)/100),2))</f>
        <v>580.84</v>
      </c>
      <c r="Z214" s="2"/>
      <c r="AA214" s="2">
        <v>56661434</v>
      </c>
      <c r="AB214" s="2">
        <f t="shared" si="177"/>
        <v>1710.7383</v>
      </c>
      <c r="AC214" s="2">
        <f>ROUND(((((ES214*1)*1)*1)),6)</f>
        <v>467.49</v>
      </c>
      <c r="AD214" s="2">
        <f>ROUND(((((((ET214*1.05)*1.25)*1.2))-((((EU214*1.05)*1.25)*1.2)))+AE214),6)</f>
        <v>397.82925</v>
      </c>
      <c r="AE214" s="2">
        <f>ROUND(((((EU214*1.05)*1.25)*1.2)),6)</f>
        <v>46.982250000000001</v>
      </c>
      <c r="AF214" s="2">
        <f>ROUND(((((EV214*1.05)*1.15)*1.2)),6)</f>
        <v>845.41904999999997</v>
      </c>
      <c r="AG214" s="2">
        <f t="shared" si="178"/>
        <v>0</v>
      </c>
      <c r="AH214" s="2">
        <f>((((EW214*1.05)*1.15)*1.2))</f>
        <v>70.276499999999999</v>
      </c>
      <c r="AI214" s="2">
        <f>((((EX214*1.05)*1.25)*1.2))</f>
        <v>0</v>
      </c>
      <c r="AJ214" s="2">
        <f t="shared" si="179"/>
        <v>0</v>
      </c>
      <c r="AK214" s="2">
        <v>1303.53</v>
      </c>
      <c r="AL214" s="2">
        <v>467.49</v>
      </c>
      <c r="AM214" s="2">
        <v>252.59</v>
      </c>
      <c r="AN214" s="2">
        <v>29.83</v>
      </c>
      <c r="AO214" s="2">
        <v>583.45000000000005</v>
      </c>
      <c r="AP214" s="2">
        <v>0</v>
      </c>
      <c r="AQ214" s="2">
        <v>48.5</v>
      </c>
      <c r="AR214" s="2">
        <v>0</v>
      </c>
      <c r="AS214" s="2">
        <v>0</v>
      </c>
      <c r="AT214" s="2">
        <v>109</v>
      </c>
      <c r="AU214" s="2">
        <v>61</v>
      </c>
      <c r="AV214" s="2">
        <v>1.0669999999999999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0</v>
      </c>
      <c r="BI214" s="2">
        <v>1</v>
      </c>
      <c r="BJ214" s="2" t="s">
        <v>304</v>
      </c>
      <c r="BK214" s="2"/>
      <c r="BL214" s="2"/>
      <c r="BM214" s="2">
        <v>25</v>
      </c>
      <c r="BN214" s="2">
        <v>0</v>
      </c>
      <c r="BO214" s="2" t="s">
        <v>302</v>
      </c>
      <c r="BP214" s="2">
        <v>1</v>
      </c>
      <c r="BQ214" s="2">
        <v>30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109</v>
      </c>
      <c r="CA214" s="2">
        <v>61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2118</v>
      </c>
      <c r="CO214" s="2">
        <v>0</v>
      </c>
      <c r="CP214" s="2">
        <f t="shared" si="180"/>
        <v>1794.03</v>
      </c>
      <c r="CQ214" s="2">
        <f t="shared" si="181"/>
        <v>467.49</v>
      </c>
      <c r="CR214" s="2">
        <f>(ROUND((ROUND((((((ET214*1.05)*1.25)*1.2))*AV214*1),2)*BB214),2)+ROUND((ROUND(((AE214-((((EU214*1.05)*1.25)*1.2)))*AV214*1),2)*BS214),2))</f>
        <v>424.48</v>
      </c>
      <c r="CS214" s="2">
        <f>(ROUND((ROUND((((((EU214*1.05)*1.25)*1.2))*AV214*1),2)*BS214),2)+ROUND((ROUND(((AE214-((((EU214*1.05)*1.25)*1.2)))*AV214*1),2)*BS214),2))</f>
        <v>50.13</v>
      </c>
      <c r="CT214" s="2">
        <f t="shared" si="182"/>
        <v>902.06</v>
      </c>
      <c r="CU214" s="2">
        <f t="shared" si="183"/>
        <v>0</v>
      </c>
      <c r="CV214" s="2">
        <f t="shared" si="184"/>
        <v>74.985025499999992</v>
      </c>
      <c r="CW214" s="2">
        <f t="shared" si="185"/>
        <v>0</v>
      </c>
      <c r="CX214" s="2">
        <f t="shared" si="186"/>
        <v>0</v>
      </c>
      <c r="CY214" s="2">
        <f>(ROUND((((S214+ROUND((ROUND((((((EU214*1.05)*1.25)*1.2))*AV214*1),2)*BS214),2))*AT214)/100),2)+ROUND(((ROUND((ROUND(((AE214-((((EU214*1.05)*1.25)*1.2)))*AV214*1),2)*BS214),2)*AT214)/100),2))</f>
        <v>1037.8900000000001</v>
      </c>
      <c r="CZ214" s="2">
        <f>(ROUND((((S214+ROUND((ROUND((((((EU214*1.05)*1.25)*1.2))*AV214*1),2)*BS214),2))*AU214)/100),2)+ROUND(((ROUND((ROUND(((AE214-((((EU214*1.05)*1.25)*1.2)))*AV214*1),2)*BS214),2)*AU214)/100),2))</f>
        <v>580.84</v>
      </c>
      <c r="DA214" s="2"/>
      <c r="DB214" s="2">
        <v>19</v>
      </c>
      <c r="DC214" s="2" t="s">
        <v>3</v>
      </c>
      <c r="DD214" s="2" t="s">
        <v>105</v>
      </c>
      <c r="DE214" s="2" t="s">
        <v>106</v>
      </c>
      <c r="DF214" s="2" t="s">
        <v>106</v>
      </c>
      <c r="DG214" s="2" t="s">
        <v>107</v>
      </c>
      <c r="DH214" s="2" t="s">
        <v>3</v>
      </c>
      <c r="DI214" s="2" t="s">
        <v>107</v>
      </c>
      <c r="DJ214" s="2" t="s">
        <v>106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1013</v>
      </c>
      <c r="DV214" s="2" t="s">
        <v>197</v>
      </c>
      <c r="DW214" s="2" t="s">
        <v>197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56938458</v>
      </c>
      <c r="EF214" s="2">
        <v>30</v>
      </c>
      <c r="EG214" s="2" t="s">
        <v>34</v>
      </c>
      <c r="EH214" s="2">
        <v>0</v>
      </c>
      <c r="EI214" s="2" t="s">
        <v>3</v>
      </c>
      <c r="EJ214" s="2">
        <v>1</v>
      </c>
      <c r="EK214" s="2">
        <v>25</v>
      </c>
      <c r="EL214" s="2" t="s">
        <v>35</v>
      </c>
      <c r="EM214" s="2" t="s">
        <v>36</v>
      </c>
      <c r="EN214" s="2"/>
      <c r="EO214" s="2" t="s">
        <v>108</v>
      </c>
      <c r="EP214" s="2"/>
      <c r="EQ214" s="2">
        <v>131072</v>
      </c>
      <c r="ER214" s="2">
        <v>1303.53</v>
      </c>
      <c r="ES214" s="2">
        <v>467.49</v>
      </c>
      <c r="ET214" s="2">
        <v>252.59</v>
      </c>
      <c r="EU214" s="2">
        <v>29.83</v>
      </c>
      <c r="EV214" s="2">
        <v>583.45000000000005</v>
      </c>
      <c r="EW214" s="2">
        <v>48.5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109</v>
      </c>
      <c r="FY214" s="2">
        <v>61</v>
      </c>
      <c r="FZ214" s="2"/>
      <c r="GA214" s="2" t="s">
        <v>3</v>
      </c>
      <c r="GB214" s="2"/>
      <c r="GC214" s="2"/>
      <c r="GD214" s="2">
        <v>1</v>
      </c>
      <c r="GE214" s="2"/>
      <c r="GF214" s="2">
        <v>-1430989917</v>
      </c>
      <c r="GG214" s="2">
        <v>2</v>
      </c>
      <c r="GH214" s="2">
        <v>1</v>
      </c>
      <c r="GI214" s="2">
        <v>2</v>
      </c>
      <c r="GJ214" s="2">
        <v>0</v>
      </c>
      <c r="GK214" s="2">
        <v>0</v>
      </c>
      <c r="GL214" s="2">
        <f t="shared" si="187"/>
        <v>0</v>
      </c>
      <c r="GM214" s="2">
        <f t="shared" si="188"/>
        <v>3412.76</v>
      </c>
      <c r="GN214" s="2">
        <f t="shared" si="189"/>
        <v>3412.76</v>
      </c>
      <c r="GO214" s="2">
        <f t="shared" si="190"/>
        <v>0</v>
      </c>
      <c r="GP214" s="2">
        <f t="shared" si="191"/>
        <v>0</v>
      </c>
      <c r="GQ214" s="2"/>
      <c r="GR214" s="2">
        <v>0</v>
      </c>
      <c r="GS214" s="2">
        <v>3</v>
      </c>
      <c r="GT214" s="2">
        <v>0</v>
      </c>
      <c r="GU214" s="2" t="s">
        <v>3</v>
      </c>
      <c r="GV214" s="2">
        <f t="shared" si="192"/>
        <v>0</v>
      </c>
      <c r="GW214" s="2">
        <v>1</v>
      </c>
      <c r="GX214" s="2">
        <f t="shared" si="193"/>
        <v>0</v>
      </c>
      <c r="GY214" s="2"/>
      <c r="GZ214" s="2"/>
      <c r="HA214" s="2">
        <v>0</v>
      </c>
      <c r="HB214" s="2">
        <v>0</v>
      </c>
      <c r="HC214" s="2">
        <f t="shared" si="194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 s="3">
        <v>17</v>
      </c>
      <c r="B215" s="3">
        <v>1</v>
      </c>
      <c r="C215" s="3">
        <f>ROW(SmtRes!A94)</f>
        <v>94</v>
      </c>
      <c r="D215" s="3">
        <f>ROW(EtalonRes!A104)</f>
        <v>104</v>
      </c>
      <c r="E215" s="3" t="s">
        <v>301</v>
      </c>
      <c r="F215" s="3" t="s">
        <v>302</v>
      </c>
      <c r="G215" s="3" t="s">
        <v>303</v>
      </c>
      <c r="H215" s="3" t="s">
        <v>197</v>
      </c>
      <c r="I215" s="3">
        <v>1</v>
      </c>
      <c r="J215" s="3">
        <v>0</v>
      </c>
      <c r="K215" s="3">
        <v>1</v>
      </c>
      <c r="O215" s="3">
        <f t="shared" si="170"/>
        <v>59719.06</v>
      </c>
      <c r="P215" s="3">
        <f t="shared" si="171"/>
        <v>2300.0500000000002</v>
      </c>
      <c r="Q215" s="3">
        <f>(ROUND((ROUND((((((ET215*1.05)*1.25)*1.2))*AV215*I215),2)*BB215),2)+ROUND((ROUND(((AE215-((((EU215*1.05)*1.25)*1.2)))*AV215*I215),2)*BS215),2))</f>
        <v>6587.93</v>
      </c>
      <c r="R215" s="3">
        <f>(ROUND((ROUND((((((EU215*1.05)*1.25)*1.2))*AV215*I215),2)*BS215),2)+ROUND((ROUND(((AE215-((((EU215*1.05)*1.25)*1.2)))*AV215*I215),2)*BS215),2))</f>
        <v>2824.83</v>
      </c>
      <c r="S215" s="3">
        <f t="shared" si="172"/>
        <v>50831.08</v>
      </c>
      <c r="T215" s="3">
        <f t="shared" si="173"/>
        <v>0</v>
      </c>
      <c r="U215" s="3">
        <f t="shared" si="174"/>
        <v>74.985025499999992</v>
      </c>
      <c r="V215" s="3">
        <f t="shared" si="175"/>
        <v>0</v>
      </c>
      <c r="W215" s="3">
        <f t="shared" si="176"/>
        <v>0</v>
      </c>
      <c r="X215" s="3">
        <f>(ROUND((((S215+ROUND((ROUND((((((EU215*1.05)*1.25)*1.2))*AV215*I215),2)*BS215),2))*AT215)/100),2)+ROUND(((ROUND((ROUND(((AE215-((((EU215*1.05)*1.25)*1.2)))*AV215*I215),2)*BS215),2)*AT215)/100),2))</f>
        <v>58484.94</v>
      </c>
      <c r="Y215" s="3">
        <f>(ROUND((((S215+ROUND((ROUND((((((EU215*1.05)*1.25)*1.2))*AV215*I215),2)*BS215),2))*AU215)/100),2)+ROUND(((ROUND((ROUND(((AE215-((((EU215*1.05)*1.25)*1.2)))*AV215*I215),2)*BS215),2)*AU215)/100),2))</f>
        <v>32730.11</v>
      </c>
      <c r="AA215" s="3">
        <v>56661436</v>
      </c>
      <c r="AB215" s="3">
        <f t="shared" si="177"/>
        <v>1710.7383</v>
      </c>
      <c r="AC215" s="3">
        <f>ROUND(((((ES215*1)*1)*1)),6)</f>
        <v>467.49</v>
      </c>
      <c r="AD215" s="3">
        <f>ROUND(((((((ET215*1.05)*1.25)*1.2))-((((EU215*1.05)*1.25)*1.2)))+AE215),6)</f>
        <v>397.82925</v>
      </c>
      <c r="AE215" s="3">
        <f>ROUND(((((EU215*1.05)*1.25)*1.2)),6)</f>
        <v>46.982250000000001</v>
      </c>
      <c r="AF215" s="3">
        <f>ROUND(((((EV215*1.05)*1.15)*1.2)),6)</f>
        <v>845.41904999999997</v>
      </c>
      <c r="AG215" s="3">
        <f t="shared" si="178"/>
        <v>0</v>
      </c>
      <c r="AH215" s="3">
        <f>((((EW215*1.05)*1.15)*1.2))</f>
        <v>70.276499999999999</v>
      </c>
      <c r="AI215" s="3">
        <f>((((EX215*1.05)*1.25)*1.2))</f>
        <v>0</v>
      </c>
      <c r="AJ215" s="3">
        <f t="shared" si="179"/>
        <v>0</v>
      </c>
      <c r="AK215" s="3">
        <v>1303.53</v>
      </c>
      <c r="AL215" s="3">
        <v>467.49</v>
      </c>
      <c r="AM215" s="3">
        <v>252.59</v>
      </c>
      <c r="AN215" s="3">
        <v>29.83</v>
      </c>
      <c r="AO215" s="3">
        <v>583.45000000000005</v>
      </c>
      <c r="AP215" s="3">
        <v>0</v>
      </c>
      <c r="AQ215" s="3">
        <v>48.5</v>
      </c>
      <c r="AR215" s="3">
        <v>0</v>
      </c>
      <c r="AS215" s="3">
        <v>0</v>
      </c>
      <c r="AT215" s="3">
        <v>109</v>
      </c>
      <c r="AU215" s="3">
        <v>61</v>
      </c>
      <c r="AV215" s="3">
        <v>1.0669999999999999</v>
      </c>
      <c r="AW215" s="3">
        <v>1</v>
      </c>
      <c r="AZ215" s="3">
        <v>1</v>
      </c>
      <c r="BA215" s="3">
        <v>56.35</v>
      </c>
      <c r="BB215" s="3">
        <v>15.52</v>
      </c>
      <c r="BC215" s="3">
        <v>4.92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0</v>
      </c>
      <c r="BI215" s="3">
        <v>1</v>
      </c>
      <c r="BJ215" s="3" t="s">
        <v>304</v>
      </c>
      <c r="BM215" s="3">
        <v>25</v>
      </c>
      <c r="BN215" s="3">
        <v>0</v>
      </c>
      <c r="BO215" s="3" t="s">
        <v>302</v>
      </c>
      <c r="BP215" s="3">
        <v>1</v>
      </c>
      <c r="BQ215" s="3">
        <v>30</v>
      </c>
      <c r="BR215" s="3">
        <v>0</v>
      </c>
      <c r="BS215" s="3">
        <v>56.35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109</v>
      </c>
      <c r="CA215" s="3">
        <v>61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2118</v>
      </c>
      <c r="CO215" s="3">
        <v>0</v>
      </c>
      <c r="CP215" s="3">
        <f t="shared" si="180"/>
        <v>59719.06</v>
      </c>
      <c r="CQ215" s="3">
        <f t="shared" si="181"/>
        <v>2300.0500000000002</v>
      </c>
      <c r="CR215" s="3">
        <f>(ROUND((ROUND((((((ET215*1.05)*1.25)*1.2))*AV215*1),2)*BB215),2)+ROUND((ROUND(((AE215-((((EU215*1.05)*1.25)*1.2)))*AV215*1),2)*BS215),2))</f>
        <v>6587.93</v>
      </c>
      <c r="CS215" s="3">
        <f>(ROUND((ROUND((((((EU215*1.05)*1.25)*1.2))*AV215*1),2)*BS215),2)+ROUND((ROUND(((AE215-((((EU215*1.05)*1.25)*1.2)))*AV215*1),2)*BS215),2))</f>
        <v>2824.83</v>
      </c>
      <c r="CT215" s="3">
        <f t="shared" si="182"/>
        <v>50831.08</v>
      </c>
      <c r="CU215" s="3">
        <f t="shared" si="183"/>
        <v>0</v>
      </c>
      <c r="CV215" s="3">
        <f t="shared" si="184"/>
        <v>74.985025499999992</v>
      </c>
      <c r="CW215" s="3">
        <f t="shared" si="185"/>
        <v>0</v>
      </c>
      <c r="CX215" s="3">
        <f t="shared" si="186"/>
        <v>0</v>
      </c>
      <c r="CY215" s="3">
        <f>(ROUND((((S215+ROUND((ROUND((((((EU215*1.05)*1.25)*1.2))*AV215*1),2)*BS215),2))*AT215)/100),2)+ROUND(((ROUND((ROUND(((AE215-((((EU215*1.05)*1.25)*1.2)))*AV215*1),2)*BS215),2)*AT215)/100),2))</f>
        <v>58484.94</v>
      </c>
      <c r="CZ215" s="3">
        <f>(ROUND((((S215+ROUND((ROUND((((((EU215*1.05)*1.25)*1.2))*AV215*1),2)*BS215),2))*AU215)/100),2)+ROUND(((ROUND((ROUND(((AE215-((((EU215*1.05)*1.25)*1.2)))*AV215*1),2)*BS215),2)*AU215)/100),2))</f>
        <v>32730.11</v>
      </c>
      <c r="DB215" s="3">
        <v>22</v>
      </c>
      <c r="DC215" s="3" t="s">
        <v>3</v>
      </c>
      <c r="DD215" s="3" t="s">
        <v>105</v>
      </c>
      <c r="DE215" s="3" t="s">
        <v>106</v>
      </c>
      <c r="DF215" s="3" t="s">
        <v>106</v>
      </c>
      <c r="DG215" s="3" t="s">
        <v>107</v>
      </c>
      <c r="DH215" s="3" t="s">
        <v>3</v>
      </c>
      <c r="DI215" s="3" t="s">
        <v>107</v>
      </c>
      <c r="DJ215" s="3" t="s">
        <v>106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1013</v>
      </c>
      <c r="DV215" s="3" t="s">
        <v>197</v>
      </c>
      <c r="DW215" s="3" t="s">
        <v>197</v>
      </c>
      <c r="DX215" s="3">
        <v>1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56938458</v>
      </c>
      <c r="EF215" s="3">
        <v>30</v>
      </c>
      <c r="EG215" s="3" t="s">
        <v>34</v>
      </c>
      <c r="EH215" s="3">
        <v>0</v>
      </c>
      <c r="EI215" s="3" t="s">
        <v>3</v>
      </c>
      <c r="EJ215" s="3">
        <v>1</v>
      </c>
      <c r="EK215" s="3">
        <v>25</v>
      </c>
      <c r="EL215" s="3" t="s">
        <v>35</v>
      </c>
      <c r="EM215" s="3" t="s">
        <v>36</v>
      </c>
      <c r="EO215" s="3" t="s">
        <v>108</v>
      </c>
      <c r="EQ215" s="3">
        <v>131072</v>
      </c>
      <c r="ER215" s="3">
        <v>1303.53</v>
      </c>
      <c r="ES215" s="3">
        <v>467.49</v>
      </c>
      <c r="ET215" s="3">
        <v>252.59</v>
      </c>
      <c r="EU215" s="3">
        <v>29.83</v>
      </c>
      <c r="EV215" s="3">
        <v>583.45000000000005</v>
      </c>
      <c r="EW215" s="3">
        <v>48.5</v>
      </c>
      <c r="EX215" s="3">
        <v>0</v>
      </c>
      <c r="EY215" s="3">
        <v>0</v>
      </c>
      <c r="FQ215" s="3">
        <v>0</v>
      </c>
      <c r="FR215" s="3">
        <v>0</v>
      </c>
      <c r="FS215" s="3">
        <v>0</v>
      </c>
      <c r="FX215" s="3">
        <v>109</v>
      </c>
      <c r="FY215" s="3">
        <v>61</v>
      </c>
      <c r="GA215" s="3" t="s">
        <v>3</v>
      </c>
      <c r="GD215" s="3">
        <v>1</v>
      </c>
      <c r="GF215" s="3">
        <v>-1430989917</v>
      </c>
      <c r="GG215" s="3">
        <v>2</v>
      </c>
      <c r="GH215" s="3">
        <v>1</v>
      </c>
      <c r="GI215" s="3">
        <v>2</v>
      </c>
      <c r="GJ215" s="3">
        <v>0</v>
      </c>
      <c r="GK215" s="3">
        <v>0</v>
      </c>
      <c r="GL215" s="3">
        <f t="shared" si="187"/>
        <v>0</v>
      </c>
      <c r="GM215" s="3">
        <f t="shared" si="188"/>
        <v>150934.10999999999</v>
      </c>
      <c r="GN215" s="3">
        <f t="shared" si="189"/>
        <v>150934.10999999999</v>
      </c>
      <c r="GO215" s="3">
        <f t="shared" si="190"/>
        <v>0</v>
      </c>
      <c r="GP215" s="3">
        <f t="shared" si="191"/>
        <v>0</v>
      </c>
      <c r="GR215" s="3">
        <v>0</v>
      </c>
      <c r="GS215" s="3">
        <v>3</v>
      </c>
      <c r="GT215" s="3">
        <v>0</v>
      </c>
      <c r="GU215" s="3" t="s">
        <v>3</v>
      </c>
      <c r="GV215" s="3">
        <f t="shared" si="192"/>
        <v>0</v>
      </c>
      <c r="GW215" s="3">
        <v>1</v>
      </c>
      <c r="GX215" s="3">
        <f t="shared" si="193"/>
        <v>0</v>
      </c>
      <c r="HA215" s="3">
        <v>0</v>
      </c>
      <c r="HB215" s="3">
        <v>0</v>
      </c>
      <c r="HC215" s="3">
        <f t="shared" si="194"/>
        <v>0</v>
      </c>
      <c r="HE215" s="3" t="s">
        <v>3</v>
      </c>
      <c r="HF215" s="3" t="s">
        <v>3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">
      <c r="A216" s="2">
        <v>17</v>
      </c>
      <c r="B216" s="2">
        <v>1</v>
      </c>
      <c r="C216" s="2"/>
      <c r="D216" s="2"/>
      <c r="E216" s="2" t="s">
        <v>305</v>
      </c>
      <c r="F216" s="2" t="s">
        <v>306</v>
      </c>
      <c r="G216" s="2" t="s">
        <v>307</v>
      </c>
      <c r="H216" s="2" t="s">
        <v>41</v>
      </c>
      <c r="I216" s="2">
        <v>1</v>
      </c>
      <c r="J216" s="2">
        <v>0</v>
      </c>
      <c r="K216" s="2">
        <v>1</v>
      </c>
      <c r="L216" s="2"/>
      <c r="M216" s="2"/>
      <c r="N216" s="2"/>
      <c r="O216" s="2">
        <f t="shared" si="170"/>
        <v>43066.17</v>
      </c>
      <c r="P216" s="2">
        <f t="shared" si="171"/>
        <v>43066.17</v>
      </c>
      <c r="Q216" s="2">
        <f>(ROUND((ROUND(((ET216)*AV216*I216),2)*BB216),2)+ROUND((ROUND(((AE216-(EU216))*AV216*I216),2)*BS216),2))</f>
        <v>0</v>
      </c>
      <c r="R216" s="2">
        <f>(ROUND((ROUND(((EU216)*AV216*I216),2)*BS216),2)+ROUND((ROUND(((AE216-(EU216))*AV216*I216),2)*BS216),2))</f>
        <v>0</v>
      </c>
      <c r="S216" s="2">
        <f t="shared" si="172"/>
        <v>0</v>
      </c>
      <c r="T216" s="2">
        <f t="shared" si="173"/>
        <v>0</v>
      </c>
      <c r="U216" s="2">
        <f t="shared" si="174"/>
        <v>0</v>
      </c>
      <c r="V216" s="2">
        <f t="shared" si="175"/>
        <v>0</v>
      </c>
      <c r="W216" s="2">
        <f t="shared" si="176"/>
        <v>0</v>
      </c>
      <c r="X216" s="2">
        <f>(ROUND((((S216+ROUND((ROUND(((EU216)*AV216*I216),2)*BS216),2))*AT216)/100),2)+ROUND(((ROUND((ROUND(((AE216-(EU216))*AV216*I216),2)*BS216),2)*AT216)/100),2))</f>
        <v>0</v>
      </c>
      <c r="Y216" s="2">
        <f>(ROUND((((S216+ROUND((ROUND(((EU216)*AV216*I216),2)*BS216),2))*AU216)/100),2)+ROUND(((ROUND((ROUND(((AE216-(EU216))*AV216*I216),2)*BS216),2)*AU216)/100),2))</f>
        <v>0</v>
      </c>
      <c r="Z216" s="2"/>
      <c r="AA216" s="2">
        <v>56661434</v>
      </c>
      <c r="AB216" s="2">
        <f t="shared" ref="AB216:AB217" si="210">ROUND((AC216+AD216+AF216),6)</f>
        <v>43066.17</v>
      </c>
      <c r="AC216" s="2">
        <f>ROUND((ES216),6)</f>
        <v>43066.17</v>
      </c>
      <c r="AD216" s="2">
        <f>ROUND((((ET216)-(EU216))+AE216),6)</f>
        <v>0</v>
      </c>
      <c r="AE216" s="2">
        <f>ROUND((EU216),6)</f>
        <v>0</v>
      </c>
      <c r="AF216" s="2">
        <f>ROUND((EV216),6)</f>
        <v>0</v>
      </c>
      <c r="AG216" s="2">
        <f t="shared" si="178"/>
        <v>0</v>
      </c>
      <c r="AH216" s="2">
        <f>(EW216)</f>
        <v>0</v>
      </c>
      <c r="AI216" s="2">
        <f>(EX216)</f>
        <v>0</v>
      </c>
      <c r="AJ216" s="2">
        <f t="shared" si="179"/>
        <v>0</v>
      </c>
      <c r="AK216" s="2">
        <v>43066.17</v>
      </c>
      <c r="AL216" s="2">
        <v>43066.17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3</v>
      </c>
      <c r="BJ216" s="2" t="s">
        <v>306</v>
      </c>
      <c r="BK216" s="2"/>
      <c r="BL216" s="2"/>
      <c r="BM216" s="2">
        <v>400007</v>
      </c>
      <c r="BN216" s="2">
        <v>0</v>
      </c>
      <c r="BO216" s="2" t="s">
        <v>3</v>
      </c>
      <c r="BP216" s="2">
        <v>0</v>
      </c>
      <c r="BQ216" s="2">
        <v>214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180"/>
        <v>43066.17</v>
      </c>
      <c r="CQ216" s="2">
        <f t="shared" si="181"/>
        <v>43066.17</v>
      </c>
      <c r="CR216" s="2">
        <f>(ROUND((ROUND(((ET216)*AV216*1),2)*BB216),2)+ROUND((ROUND(((AE216-(EU216))*AV216*1),2)*BS216),2))</f>
        <v>0</v>
      </c>
      <c r="CS216" s="2">
        <f>(ROUND((ROUND(((EU216)*AV216*1),2)*BS216),2)+ROUND((ROUND(((AE216-(EU216))*AV216*1),2)*BS216),2))</f>
        <v>0</v>
      </c>
      <c r="CT216" s="2">
        <f t="shared" si="182"/>
        <v>0</v>
      </c>
      <c r="CU216" s="2">
        <f t="shared" si="183"/>
        <v>0</v>
      </c>
      <c r="CV216" s="2">
        <f t="shared" si="184"/>
        <v>0</v>
      </c>
      <c r="CW216" s="2">
        <f t="shared" si="185"/>
        <v>0</v>
      </c>
      <c r="CX216" s="2">
        <f t="shared" si="186"/>
        <v>0</v>
      </c>
      <c r="CY216" s="2">
        <f>(ROUND((((S216+ROUND((ROUND(((EU216)*AV216*1),2)*BS216),2))*AT216)/100),2)+ROUND(((ROUND((ROUND(((AE216-(EU216))*AV216*1),2)*BS216),2)*AT216)/100),2))</f>
        <v>0</v>
      </c>
      <c r="CZ216" s="2">
        <f>(ROUND((((S216+ROUND((ROUND(((EU216)*AV216*1),2)*BS216),2))*AU216)/100),2)+ROUND(((ROUND((ROUND(((AE216-(EU216))*AV216*1),2)*BS216),2)*AU216)/100),2))</f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1013</v>
      </c>
      <c r="DV216" s="2" t="s">
        <v>41</v>
      </c>
      <c r="DW216" s="2" t="s">
        <v>41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56938434</v>
      </c>
      <c r="EF216" s="2">
        <v>214</v>
      </c>
      <c r="EG216" s="2" t="s">
        <v>42</v>
      </c>
      <c r="EH216" s="2">
        <v>0</v>
      </c>
      <c r="EI216" s="2" t="s">
        <v>3</v>
      </c>
      <c r="EJ216" s="2">
        <v>3</v>
      </c>
      <c r="EK216" s="2">
        <v>400007</v>
      </c>
      <c r="EL216" s="2" t="s">
        <v>42</v>
      </c>
      <c r="EM216" s="2" t="s">
        <v>43</v>
      </c>
      <c r="EN216" s="2"/>
      <c r="EO216" s="2" t="s">
        <v>3</v>
      </c>
      <c r="EP216" s="2"/>
      <c r="EQ216" s="2">
        <v>131088</v>
      </c>
      <c r="ER216" s="2">
        <v>0</v>
      </c>
      <c r="ES216" s="2">
        <v>43066.17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f>P216</f>
        <v>43066.17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308</v>
      </c>
      <c r="GB216" s="2"/>
      <c r="GC216" s="2"/>
      <c r="GD216" s="2">
        <v>1</v>
      </c>
      <c r="GE216" s="2"/>
      <c r="GF216" s="2">
        <v>-1349442694</v>
      </c>
      <c r="GG216" s="2">
        <v>2</v>
      </c>
      <c r="GH216" s="2">
        <v>4</v>
      </c>
      <c r="GI216" s="2">
        <v>-2</v>
      </c>
      <c r="GJ216" s="2">
        <v>0</v>
      </c>
      <c r="GK216" s="2">
        <v>0</v>
      </c>
      <c r="GL216" s="2">
        <f t="shared" si="187"/>
        <v>0</v>
      </c>
      <c r="GM216" s="2">
        <f t="shared" si="188"/>
        <v>43066.17</v>
      </c>
      <c r="GN216" s="2">
        <f t="shared" ref="GN216:GN217" si="211">IF(OR(BI216=0,BI216=1),GM216-GX216,0)</f>
        <v>0</v>
      </c>
      <c r="GO216" s="2">
        <f t="shared" si="190"/>
        <v>0</v>
      </c>
      <c r="GP216" s="2">
        <f t="shared" si="191"/>
        <v>0</v>
      </c>
      <c r="GQ216" s="2"/>
      <c r="GR216" s="2">
        <v>1</v>
      </c>
      <c r="GS216" s="2">
        <v>2</v>
      </c>
      <c r="GT216" s="2">
        <v>0</v>
      </c>
      <c r="GU216" s="2" t="s">
        <v>3</v>
      </c>
      <c r="GV216" s="2">
        <f t="shared" si="192"/>
        <v>0</v>
      </c>
      <c r="GW216" s="2">
        <v>1</v>
      </c>
      <c r="GX216" s="2">
        <f t="shared" si="193"/>
        <v>0</v>
      </c>
      <c r="GY216" s="2"/>
      <c r="GZ216" s="2"/>
      <c r="HA216" s="2">
        <v>0</v>
      </c>
      <c r="HB216" s="2">
        <v>0</v>
      </c>
      <c r="HC216" s="2">
        <f t="shared" si="194"/>
        <v>0</v>
      </c>
      <c r="HD216" s="2"/>
      <c r="HE216" s="2" t="s">
        <v>45</v>
      </c>
      <c r="HF216" s="2" t="s">
        <v>46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 s="3">
        <v>17</v>
      </c>
      <c r="B217" s="3">
        <v>1</v>
      </c>
      <c r="E217" s="3" t="s">
        <v>305</v>
      </c>
      <c r="F217" s="3" t="s">
        <v>306</v>
      </c>
      <c r="G217" s="3" t="s">
        <v>307</v>
      </c>
      <c r="H217" s="3" t="s">
        <v>41</v>
      </c>
      <c r="I217" s="3">
        <v>1</v>
      </c>
      <c r="J217" s="3">
        <v>0</v>
      </c>
      <c r="K217" s="3">
        <v>1</v>
      </c>
      <c r="O217" s="3">
        <f t="shared" si="170"/>
        <v>326010.90999999997</v>
      </c>
      <c r="P217" s="3">
        <f t="shared" si="171"/>
        <v>326010.90999999997</v>
      </c>
      <c r="Q217" s="3">
        <f>(ROUND((ROUND(((ET217)*AV217*I217),2)*BB217),2)+ROUND((ROUND(((AE217-(EU217))*AV217*I217),2)*BS217),2))</f>
        <v>0</v>
      </c>
      <c r="R217" s="3">
        <f>(ROUND((ROUND(((EU217)*AV217*I217),2)*BS217),2)+ROUND((ROUND(((AE217-(EU217))*AV217*I217),2)*BS217),2))</f>
        <v>0</v>
      </c>
      <c r="S217" s="3">
        <f t="shared" si="172"/>
        <v>0</v>
      </c>
      <c r="T217" s="3">
        <f t="shared" si="173"/>
        <v>0</v>
      </c>
      <c r="U217" s="3">
        <f t="shared" si="174"/>
        <v>0</v>
      </c>
      <c r="V217" s="3">
        <f t="shared" si="175"/>
        <v>0</v>
      </c>
      <c r="W217" s="3">
        <f t="shared" si="176"/>
        <v>0</v>
      </c>
      <c r="X217" s="3">
        <f>(ROUND((((S217+ROUND((ROUND(((EU217)*AV217*I217),2)*BS217),2))*AT217)/100),2)+ROUND(((ROUND((ROUND(((AE217-(EU217))*AV217*I217),2)*BS217),2)*AT217)/100),2))</f>
        <v>0</v>
      </c>
      <c r="Y217" s="3">
        <f>(ROUND((((S217+ROUND((ROUND(((EU217)*AV217*I217),2)*BS217),2))*AU217)/100),2)+ROUND(((ROUND((ROUND(((AE217-(EU217))*AV217*I217),2)*BS217),2)*AU217)/100),2))</f>
        <v>0</v>
      </c>
      <c r="AA217" s="3">
        <v>56661436</v>
      </c>
      <c r="AB217" s="3">
        <f t="shared" si="210"/>
        <v>43066.17</v>
      </c>
      <c r="AC217" s="3">
        <f>ROUND((ES217),6)</f>
        <v>43066.17</v>
      </c>
      <c r="AD217" s="3">
        <f>ROUND((((ET217)-(EU217))+AE217),6)</f>
        <v>0</v>
      </c>
      <c r="AE217" s="3">
        <f>ROUND((EU217),6)</f>
        <v>0</v>
      </c>
      <c r="AF217" s="3">
        <f>ROUND((EV217),6)</f>
        <v>0</v>
      </c>
      <c r="AG217" s="3">
        <f t="shared" si="178"/>
        <v>0</v>
      </c>
      <c r="AH217" s="3">
        <f>(EW217)</f>
        <v>0</v>
      </c>
      <c r="AI217" s="3">
        <f>(EX217)</f>
        <v>0</v>
      </c>
      <c r="AJ217" s="3">
        <f t="shared" si="179"/>
        <v>0</v>
      </c>
      <c r="AK217" s="3">
        <v>43066.17</v>
      </c>
      <c r="AL217" s="3">
        <v>43066.17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1</v>
      </c>
      <c r="AW217" s="3">
        <v>1</v>
      </c>
      <c r="AZ217" s="3">
        <v>1</v>
      </c>
      <c r="BA217" s="3">
        <v>1</v>
      </c>
      <c r="BB217" s="3">
        <v>1</v>
      </c>
      <c r="BC217" s="3">
        <v>7.57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3</v>
      </c>
      <c r="BJ217" s="3" t="s">
        <v>306</v>
      </c>
      <c r="BM217" s="3">
        <v>400007</v>
      </c>
      <c r="BN217" s="3">
        <v>0</v>
      </c>
      <c r="BO217" s="3" t="s">
        <v>3</v>
      </c>
      <c r="BP217" s="3">
        <v>0</v>
      </c>
      <c r="BQ217" s="3">
        <v>214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0</v>
      </c>
      <c r="CA217" s="3">
        <v>0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3</v>
      </c>
      <c r="CO217" s="3">
        <v>0</v>
      </c>
      <c r="CP217" s="3">
        <f t="shared" si="180"/>
        <v>326010.90999999997</v>
      </c>
      <c r="CQ217" s="3">
        <f t="shared" si="181"/>
        <v>326010.90999999997</v>
      </c>
      <c r="CR217" s="3">
        <f>(ROUND((ROUND(((ET217)*AV217*1),2)*BB217),2)+ROUND((ROUND(((AE217-(EU217))*AV217*1),2)*BS217),2))</f>
        <v>0</v>
      </c>
      <c r="CS217" s="3">
        <f>(ROUND((ROUND(((EU217)*AV217*1),2)*BS217),2)+ROUND((ROUND(((AE217-(EU217))*AV217*1),2)*BS217),2))</f>
        <v>0</v>
      </c>
      <c r="CT217" s="3">
        <f t="shared" si="182"/>
        <v>0</v>
      </c>
      <c r="CU217" s="3">
        <f t="shared" si="183"/>
        <v>0</v>
      </c>
      <c r="CV217" s="3">
        <f t="shared" si="184"/>
        <v>0</v>
      </c>
      <c r="CW217" s="3">
        <f t="shared" si="185"/>
        <v>0</v>
      </c>
      <c r="CX217" s="3">
        <f t="shared" si="186"/>
        <v>0</v>
      </c>
      <c r="CY217" s="3">
        <f>(ROUND((((S217+ROUND((ROUND(((EU217)*AV217*1),2)*BS217),2))*AT217)/100),2)+ROUND(((ROUND((ROUND(((AE217-(EU217))*AV217*1),2)*BS217),2)*AT217)/100),2))</f>
        <v>0</v>
      </c>
      <c r="CZ217" s="3">
        <f>(ROUND((((S217+ROUND((ROUND(((EU217)*AV217*1),2)*BS217),2))*AU217)/100),2)+ROUND(((ROUND((ROUND(((AE217-(EU217))*AV217*1),2)*BS217),2)*AU217)/100),2))</f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1013</v>
      </c>
      <c r="DV217" s="3" t="s">
        <v>41</v>
      </c>
      <c r="DW217" s="3" t="s">
        <v>41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56938434</v>
      </c>
      <c r="EF217" s="3">
        <v>214</v>
      </c>
      <c r="EG217" s="3" t="s">
        <v>42</v>
      </c>
      <c r="EH217" s="3">
        <v>0</v>
      </c>
      <c r="EI217" s="3" t="s">
        <v>3</v>
      </c>
      <c r="EJ217" s="3">
        <v>3</v>
      </c>
      <c r="EK217" s="3">
        <v>400007</v>
      </c>
      <c r="EL217" s="3" t="s">
        <v>42</v>
      </c>
      <c r="EM217" s="3" t="s">
        <v>43</v>
      </c>
      <c r="EO217" s="3" t="s">
        <v>3</v>
      </c>
      <c r="EQ217" s="3">
        <v>131088</v>
      </c>
      <c r="ER217" s="3">
        <v>326010.90999999997</v>
      </c>
      <c r="ES217" s="3">
        <v>43066.17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5</v>
      </c>
      <c r="FC217" s="3">
        <v>1</v>
      </c>
      <c r="FD217" s="3">
        <v>18</v>
      </c>
      <c r="FF217" s="3">
        <v>381570</v>
      </c>
      <c r="FQ217" s="3">
        <v>0</v>
      </c>
      <c r="FR217" s="3">
        <f>P217</f>
        <v>326010.90999999997</v>
      </c>
      <c r="FS217" s="3">
        <v>0</v>
      </c>
      <c r="FX217" s="3">
        <v>0</v>
      </c>
      <c r="FY217" s="3">
        <v>0</v>
      </c>
      <c r="GA217" s="3" t="s">
        <v>308</v>
      </c>
      <c r="GD217" s="3">
        <v>1</v>
      </c>
      <c r="GF217" s="3">
        <v>-1349442694</v>
      </c>
      <c r="GG217" s="3">
        <v>2</v>
      </c>
      <c r="GH217" s="3">
        <v>3</v>
      </c>
      <c r="GI217" s="3">
        <v>3</v>
      </c>
      <c r="GJ217" s="3">
        <v>0</v>
      </c>
      <c r="GK217" s="3">
        <v>0</v>
      </c>
      <c r="GL217" s="3">
        <f t="shared" si="187"/>
        <v>0</v>
      </c>
      <c r="GM217" s="3">
        <f t="shared" si="188"/>
        <v>326010.90999999997</v>
      </c>
      <c r="GN217" s="3">
        <f t="shared" si="211"/>
        <v>0</v>
      </c>
      <c r="GO217" s="3">
        <f t="shared" si="190"/>
        <v>0</v>
      </c>
      <c r="GP217" s="3">
        <f t="shared" si="191"/>
        <v>0</v>
      </c>
      <c r="GR217" s="3">
        <v>1</v>
      </c>
      <c r="GS217" s="3">
        <v>1</v>
      </c>
      <c r="GT217" s="3">
        <v>0</v>
      </c>
      <c r="GU217" s="3" t="s">
        <v>3</v>
      </c>
      <c r="GV217" s="3">
        <f t="shared" si="192"/>
        <v>0</v>
      </c>
      <c r="GW217" s="3">
        <v>1</v>
      </c>
      <c r="GX217" s="3">
        <f t="shared" si="193"/>
        <v>0</v>
      </c>
      <c r="HA217" s="3">
        <v>0</v>
      </c>
      <c r="HB217" s="3">
        <v>0</v>
      </c>
      <c r="HC217" s="3">
        <f t="shared" si="194"/>
        <v>0</v>
      </c>
      <c r="HE217" s="3" t="s">
        <v>45</v>
      </c>
      <c r="HF217" s="3" t="s">
        <v>46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9" spans="1:255" x14ac:dyDescent="0.2">
      <c r="A219" s="11">
        <v>51</v>
      </c>
      <c r="B219" s="11">
        <f>B148</f>
        <v>1</v>
      </c>
      <c r="C219" s="11">
        <f>A148</f>
        <v>5</v>
      </c>
      <c r="D219" s="11">
        <f>ROW(A148)</f>
        <v>148</v>
      </c>
      <c r="E219" s="11"/>
      <c r="F219" s="11" t="str">
        <f>IF(F148&lt;&gt;"",F148,"")</f>
        <v>Новый подраздел</v>
      </c>
      <c r="G219" s="11" t="str">
        <f>IF(G148&lt;&gt;"",G148,"")</f>
        <v>Вытяжные установки</v>
      </c>
      <c r="H219" s="11">
        <v>0</v>
      </c>
      <c r="I219" s="11"/>
      <c r="J219" s="11"/>
      <c r="K219" s="11"/>
      <c r="L219" s="11"/>
      <c r="M219" s="11"/>
      <c r="N219" s="11"/>
      <c r="O219" s="11">
        <f t="shared" ref="O219:T219" si="212">ROUND(AB219,2)</f>
        <v>446981.26</v>
      </c>
      <c r="P219" s="11">
        <f t="shared" si="212"/>
        <v>438070.12</v>
      </c>
      <c r="Q219" s="11">
        <f t="shared" si="212"/>
        <v>1301.71</v>
      </c>
      <c r="R219" s="11">
        <f t="shared" si="212"/>
        <v>152.47</v>
      </c>
      <c r="S219" s="11">
        <f t="shared" si="212"/>
        <v>7609.43</v>
      </c>
      <c r="T219" s="11">
        <f t="shared" si="212"/>
        <v>0</v>
      </c>
      <c r="U219" s="11">
        <f>AH219</f>
        <v>575.91591749999998</v>
      </c>
      <c r="V219" s="11">
        <f>AI219</f>
        <v>0</v>
      </c>
      <c r="W219" s="11">
        <f>ROUND(AJ219,2)</f>
        <v>0</v>
      </c>
      <c r="X219" s="11">
        <f>ROUND(AK219,2)</f>
        <v>8460.4699999999993</v>
      </c>
      <c r="Y219" s="11">
        <f>ROUND(AL219,2)</f>
        <v>4734.76</v>
      </c>
      <c r="Z219" s="11"/>
      <c r="AA219" s="11"/>
      <c r="AB219" s="11">
        <f>ROUND(SUMIF(AA152:AA217,"=56661434",O152:O217),2)</f>
        <v>446981.26</v>
      </c>
      <c r="AC219" s="11">
        <f>ROUND(SUMIF(AA152:AA217,"=56661434",P152:P217),2)</f>
        <v>438070.12</v>
      </c>
      <c r="AD219" s="11">
        <f>ROUND(SUMIF(AA152:AA217,"=56661434",Q152:Q217),2)</f>
        <v>1301.71</v>
      </c>
      <c r="AE219" s="11">
        <f>ROUND(SUMIF(AA152:AA217,"=56661434",R152:R217),2)</f>
        <v>152.47</v>
      </c>
      <c r="AF219" s="11">
        <f>ROUND(SUMIF(AA152:AA217,"=56661434",S152:S217),2)</f>
        <v>7609.43</v>
      </c>
      <c r="AG219" s="11">
        <f>ROUND(SUMIF(AA152:AA217,"=56661434",T152:T217),2)</f>
        <v>0</v>
      </c>
      <c r="AH219" s="11">
        <f>SUMIF(AA152:AA217,"=56661434",U152:U217)</f>
        <v>575.91591749999998</v>
      </c>
      <c r="AI219" s="11">
        <f>SUMIF(AA152:AA217,"=56661434",V152:V217)</f>
        <v>0</v>
      </c>
      <c r="AJ219" s="11">
        <f>ROUND(SUMIF(AA152:AA217,"=56661434",W152:W217),2)</f>
        <v>0</v>
      </c>
      <c r="AK219" s="11">
        <f>ROUND(SUMIF(AA152:AA217,"=56661434",X152:X217),2)</f>
        <v>8460.4699999999993</v>
      </c>
      <c r="AL219" s="11">
        <f>ROUND(SUMIF(AA152:AA217,"=56661434",Y152:Y217),2)</f>
        <v>4734.76</v>
      </c>
      <c r="AM219" s="11"/>
      <c r="AN219" s="11"/>
      <c r="AO219" s="11">
        <f t="shared" ref="AO219:BD219" si="213">ROUND(BX219,2)</f>
        <v>0</v>
      </c>
      <c r="AP219" s="11">
        <f t="shared" si="213"/>
        <v>432605.23</v>
      </c>
      <c r="AQ219" s="11">
        <f t="shared" si="213"/>
        <v>0</v>
      </c>
      <c r="AR219" s="11">
        <f t="shared" si="213"/>
        <v>460176.49</v>
      </c>
      <c r="AS219" s="11">
        <f t="shared" si="213"/>
        <v>27571.26</v>
      </c>
      <c r="AT219" s="11">
        <f t="shared" si="213"/>
        <v>0</v>
      </c>
      <c r="AU219" s="11">
        <f t="shared" si="213"/>
        <v>0</v>
      </c>
      <c r="AV219" s="11">
        <f t="shared" si="213"/>
        <v>438070.12</v>
      </c>
      <c r="AW219" s="11">
        <f t="shared" si="213"/>
        <v>5464.89</v>
      </c>
      <c r="AX219" s="11">
        <f t="shared" si="213"/>
        <v>0</v>
      </c>
      <c r="AY219" s="11">
        <f t="shared" si="213"/>
        <v>5464.89</v>
      </c>
      <c r="AZ219" s="11">
        <f t="shared" si="213"/>
        <v>432605.23</v>
      </c>
      <c r="BA219" s="11">
        <f t="shared" si="213"/>
        <v>0</v>
      </c>
      <c r="BB219" s="11">
        <f t="shared" si="213"/>
        <v>0</v>
      </c>
      <c r="BC219" s="11">
        <f t="shared" si="213"/>
        <v>0</v>
      </c>
      <c r="BD219" s="11">
        <f t="shared" si="213"/>
        <v>0</v>
      </c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>
        <f>ROUND(SUMIF(AA152:AA217,"=56661434",FQ152:FQ217),2)</f>
        <v>0</v>
      </c>
      <c r="BY219" s="11">
        <f>ROUND(SUMIF(AA152:AA217,"=56661434",FR152:FR217),2)</f>
        <v>432605.23</v>
      </c>
      <c r="BZ219" s="11">
        <f>ROUND(SUMIF(AA152:AA217,"=56661434",GL152:GL217),2)</f>
        <v>0</v>
      </c>
      <c r="CA219" s="11">
        <f>ROUND(SUMIF(AA152:AA217,"=56661434",GM152:GM217),2)</f>
        <v>460176.49</v>
      </c>
      <c r="CB219" s="11">
        <f>ROUND(SUMIF(AA152:AA217,"=56661434",GN152:GN217),2)</f>
        <v>27571.26</v>
      </c>
      <c r="CC219" s="11">
        <f>ROUND(SUMIF(AA152:AA217,"=56661434",GO152:GO217),2)</f>
        <v>0</v>
      </c>
      <c r="CD219" s="11">
        <f>ROUND(SUMIF(AA152:AA217,"=56661434",GP152:GP217),2)</f>
        <v>0</v>
      </c>
      <c r="CE219" s="11">
        <f>AC219-BX219</f>
        <v>438070.12</v>
      </c>
      <c r="CF219" s="11">
        <f>AC219-BY219</f>
        <v>5464.890000000014</v>
      </c>
      <c r="CG219" s="11">
        <f>BX219-BZ219</f>
        <v>0</v>
      </c>
      <c r="CH219" s="11">
        <f>AC219-BX219-BY219+BZ219</f>
        <v>5464.890000000014</v>
      </c>
      <c r="CI219" s="11">
        <f>BY219-BZ219</f>
        <v>432605.23</v>
      </c>
      <c r="CJ219" s="11">
        <f>ROUND(SUMIF(AA152:AA217,"=56661434",GX152:GX217),2)</f>
        <v>0</v>
      </c>
      <c r="CK219" s="11">
        <f>ROUND(SUMIF(AA152:AA217,"=56661434",GY152:GY217),2)</f>
        <v>0</v>
      </c>
      <c r="CL219" s="11">
        <f>ROUND(SUMIF(AA152:AA217,"=56661434",GZ152:GZ217),2)</f>
        <v>0</v>
      </c>
      <c r="CM219" s="11">
        <f>ROUND(SUMIF(AA152:AA217,"=56661434",HD152:HD217),2)</f>
        <v>0</v>
      </c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2">
        <f t="shared" ref="DG219:DL219" si="214">ROUND(DT219,2)</f>
        <v>3750632.59</v>
      </c>
      <c r="DH219" s="12">
        <f t="shared" si="214"/>
        <v>3301708.85</v>
      </c>
      <c r="DI219" s="12">
        <f t="shared" si="214"/>
        <v>20132.36</v>
      </c>
      <c r="DJ219" s="12">
        <f t="shared" si="214"/>
        <v>8591.69</v>
      </c>
      <c r="DK219" s="12">
        <f t="shared" si="214"/>
        <v>428791.38</v>
      </c>
      <c r="DL219" s="12">
        <f t="shared" si="214"/>
        <v>0</v>
      </c>
      <c r="DM219" s="12">
        <f>DZ219</f>
        <v>575.91591749999998</v>
      </c>
      <c r="DN219" s="12">
        <f>EA219</f>
        <v>0</v>
      </c>
      <c r="DO219" s="12">
        <f>ROUND(EB219,2)</f>
        <v>0</v>
      </c>
      <c r="DP219" s="12">
        <f>ROUND(EC219,2)</f>
        <v>476747.54</v>
      </c>
      <c r="DQ219" s="12">
        <f>ROUND(ED219,2)</f>
        <v>266803.68</v>
      </c>
      <c r="DR219" s="12"/>
      <c r="DS219" s="12"/>
      <c r="DT219" s="12">
        <f>ROUND(SUMIF(AA152:AA217,"=56661436",O152:O217),2)</f>
        <v>3750632.59</v>
      </c>
      <c r="DU219" s="12">
        <f>ROUND(SUMIF(AA152:AA217,"=56661436",P152:P217),2)</f>
        <v>3301708.85</v>
      </c>
      <c r="DV219" s="12">
        <f>ROUND(SUMIF(AA152:AA217,"=56661436",Q152:Q217),2)</f>
        <v>20132.36</v>
      </c>
      <c r="DW219" s="12">
        <f>ROUND(SUMIF(AA152:AA217,"=56661436",R152:R217),2)</f>
        <v>8591.69</v>
      </c>
      <c r="DX219" s="12">
        <f>ROUND(SUMIF(AA152:AA217,"=56661436",S152:S217),2)</f>
        <v>428791.38</v>
      </c>
      <c r="DY219" s="12">
        <f>ROUND(SUMIF(AA152:AA217,"=56661436",T152:T217),2)</f>
        <v>0</v>
      </c>
      <c r="DZ219" s="12">
        <f>SUMIF(AA152:AA217,"=56661436",U152:U217)</f>
        <v>575.91591749999998</v>
      </c>
      <c r="EA219" s="12">
        <f>SUMIF(AA152:AA217,"=56661436",V152:V217)</f>
        <v>0</v>
      </c>
      <c r="EB219" s="12">
        <f>ROUND(SUMIF(AA152:AA217,"=56661436",W152:W217),2)</f>
        <v>0</v>
      </c>
      <c r="EC219" s="12">
        <f>ROUND(SUMIF(AA152:AA217,"=56661436",X152:X217),2)</f>
        <v>476747.54</v>
      </c>
      <c r="ED219" s="12">
        <f>ROUND(SUMIF(AA152:AA217,"=56661436",Y152:Y217),2)</f>
        <v>266803.68</v>
      </c>
      <c r="EE219" s="12"/>
      <c r="EF219" s="12"/>
      <c r="EG219" s="12">
        <f t="shared" ref="EG219:EV219" si="215">ROUND(FP219,2)</f>
        <v>0</v>
      </c>
      <c r="EH219" s="12">
        <f t="shared" si="215"/>
        <v>3274821.59</v>
      </c>
      <c r="EI219" s="12">
        <f t="shared" si="215"/>
        <v>0</v>
      </c>
      <c r="EJ219" s="12">
        <f t="shared" si="215"/>
        <v>4494183.8099999996</v>
      </c>
      <c r="EK219" s="12">
        <f t="shared" si="215"/>
        <v>1219362.22</v>
      </c>
      <c r="EL219" s="12">
        <f t="shared" si="215"/>
        <v>0</v>
      </c>
      <c r="EM219" s="12">
        <f t="shared" si="215"/>
        <v>0</v>
      </c>
      <c r="EN219" s="12">
        <f t="shared" si="215"/>
        <v>3301708.85</v>
      </c>
      <c r="EO219" s="12">
        <f t="shared" si="215"/>
        <v>26887.26</v>
      </c>
      <c r="EP219" s="12">
        <f t="shared" si="215"/>
        <v>0</v>
      </c>
      <c r="EQ219" s="12">
        <f t="shared" si="215"/>
        <v>26887.26</v>
      </c>
      <c r="ER219" s="12">
        <f t="shared" si="215"/>
        <v>3274821.59</v>
      </c>
      <c r="ES219" s="12">
        <f t="shared" si="215"/>
        <v>0</v>
      </c>
      <c r="ET219" s="12">
        <f t="shared" si="215"/>
        <v>0</v>
      </c>
      <c r="EU219" s="12">
        <f t="shared" si="215"/>
        <v>0</v>
      </c>
      <c r="EV219" s="12">
        <f t="shared" si="215"/>
        <v>0</v>
      </c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>
        <f>ROUND(SUMIF(AA152:AA217,"=56661436",FQ152:FQ217),2)</f>
        <v>0</v>
      </c>
      <c r="FQ219" s="12">
        <f>ROUND(SUMIF(AA152:AA217,"=56661436",FR152:FR217),2)</f>
        <v>3274821.59</v>
      </c>
      <c r="FR219" s="12">
        <f>ROUND(SUMIF(AA152:AA217,"=56661436",GL152:GL217),2)</f>
        <v>0</v>
      </c>
      <c r="FS219" s="12">
        <f>ROUND(SUMIF(AA152:AA217,"=56661436",GM152:GM217),2)</f>
        <v>4494183.8099999996</v>
      </c>
      <c r="FT219" s="12">
        <f>ROUND(SUMIF(AA152:AA217,"=56661436",GN152:GN217),2)</f>
        <v>1219362.22</v>
      </c>
      <c r="FU219" s="12">
        <f>ROUND(SUMIF(AA152:AA217,"=56661436",GO152:GO217),2)</f>
        <v>0</v>
      </c>
      <c r="FV219" s="12">
        <f>ROUND(SUMIF(AA152:AA217,"=56661436",GP152:GP217),2)</f>
        <v>0</v>
      </c>
      <c r="FW219" s="12">
        <f>DU219-FP219</f>
        <v>3301708.85</v>
      </c>
      <c r="FX219" s="12">
        <f>DU219-FQ219</f>
        <v>26887.260000000242</v>
      </c>
      <c r="FY219" s="12">
        <f>FP219-FR219</f>
        <v>0</v>
      </c>
      <c r="FZ219" s="12">
        <f>DU219-FP219-FQ219+FR219</f>
        <v>26887.260000000242</v>
      </c>
      <c r="GA219" s="12">
        <f>FQ219-FR219</f>
        <v>3274821.59</v>
      </c>
      <c r="GB219" s="12">
        <f>ROUND(SUMIF(AA152:AA217,"=56661436",GX152:GX217),2)</f>
        <v>0</v>
      </c>
      <c r="GC219" s="12">
        <f>ROUND(SUMIF(AA152:AA217,"=56661436",GY152:GY217),2)</f>
        <v>0</v>
      </c>
      <c r="GD219" s="12">
        <f>ROUND(SUMIF(AA152:AA217,"=56661436",GZ152:GZ217),2)</f>
        <v>0</v>
      </c>
      <c r="GE219" s="12">
        <f>ROUND(SUMIF(AA152:AA217,"=56661436",HD152:HD217),2)</f>
        <v>0</v>
      </c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>
        <v>0</v>
      </c>
    </row>
    <row r="221" spans="1:255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201</v>
      </c>
      <c r="F221" s="13">
        <f>ROUND(Source!O219,O221)</f>
        <v>446981.26</v>
      </c>
      <c r="G221" s="13" t="s">
        <v>112</v>
      </c>
      <c r="H221" s="13" t="s">
        <v>113</v>
      </c>
      <c r="I221" s="13"/>
      <c r="J221" s="13"/>
      <c r="K221" s="13">
        <v>201</v>
      </c>
      <c r="L221" s="13">
        <v>1</v>
      </c>
      <c r="M221" s="13">
        <v>3</v>
      </c>
      <c r="N221" s="13" t="s">
        <v>3</v>
      </c>
      <c r="O221" s="13">
        <v>2</v>
      </c>
      <c r="P221" s="13">
        <f>ROUND(Source!DG219,O221)</f>
        <v>3750632.59</v>
      </c>
      <c r="Q221" s="13"/>
      <c r="R221" s="13"/>
      <c r="S221" s="13"/>
      <c r="T221" s="13"/>
      <c r="U221" s="13"/>
      <c r="V221" s="13"/>
      <c r="W221" s="13">
        <v>446981.26</v>
      </c>
      <c r="X221" s="13">
        <v>1</v>
      </c>
      <c r="Y221" s="13">
        <v>446981.26</v>
      </c>
      <c r="Z221" s="13">
        <v>3750632.59</v>
      </c>
      <c r="AA221" s="13">
        <v>1</v>
      </c>
      <c r="AB221" s="13">
        <v>3750632.59</v>
      </c>
    </row>
    <row r="222" spans="1:255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202</v>
      </c>
      <c r="F222" s="13">
        <f>ROUND(Source!P219,O222)</f>
        <v>438070.12</v>
      </c>
      <c r="G222" s="13" t="s">
        <v>114</v>
      </c>
      <c r="H222" s="13" t="s">
        <v>115</v>
      </c>
      <c r="I222" s="13"/>
      <c r="J222" s="13"/>
      <c r="K222" s="13">
        <v>202</v>
      </c>
      <c r="L222" s="13">
        <v>2</v>
      </c>
      <c r="M222" s="13">
        <v>3</v>
      </c>
      <c r="N222" s="13" t="s">
        <v>3</v>
      </c>
      <c r="O222" s="13">
        <v>2</v>
      </c>
      <c r="P222" s="13">
        <f>ROUND(Source!DH219,O222)</f>
        <v>3301708.85</v>
      </c>
      <c r="Q222" s="13"/>
      <c r="R222" s="13"/>
      <c r="S222" s="13"/>
      <c r="T222" s="13"/>
      <c r="U222" s="13"/>
      <c r="V222" s="13"/>
      <c r="W222" s="13">
        <v>438070.12</v>
      </c>
      <c r="X222" s="13">
        <v>1</v>
      </c>
      <c r="Y222" s="13">
        <v>438070.12</v>
      </c>
      <c r="Z222" s="13">
        <v>3301708.85</v>
      </c>
      <c r="AA222" s="13">
        <v>1</v>
      </c>
      <c r="AB222" s="13">
        <v>3301708.85</v>
      </c>
    </row>
    <row r="223" spans="1:255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222</v>
      </c>
      <c r="F223" s="13">
        <f>ROUND(Source!AO219,O223)</f>
        <v>0</v>
      </c>
      <c r="G223" s="13" t="s">
        <v>116</v>
      </c>
      <c r="H223" s="13" t="s">
        <v>117</v>
      </c>
      <c r="I223" s="13"/>
      <c r="J223" s="13"/>
      <c r="K223" s="13">
        <v>222</v>
      </c>
      <c r="L223" s="13">
        <v>3</v>
      </c>
      <c r="M223" s="13">
        <v>3</v>
      </c>
      <c r="N223" s="13" t="s">
        <v>3</v>
      </c>
      <c r="O223" s="13">
        <v>2</v>
      </c>
      <c r="P223" s="13">
        <f>ROUND(Source!EG219,O223)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55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225</v>
      </c>
      <c r="F224" s="13">
        <f>ROUND(Source!AV219,O224)</f>
        <v>438070.12</v>
      </c>
      <c r="G224" s="13" t="s">
        <v>118</v>
      </c>
      <c r="H224" s="13" t="s">
        <v>119</v>
      </c>
      <c r="I224" s="13"/>
      <c r="J224" s="13"/>
      <c r="K224" s="13">
        <v>225</v>
      </c>
      <c r="L224" s="13">
        <v>4</v>
      </c>
      <c r="M224" s="13">
        <v>3</v>
      </c>
      <c r="N224" s="13" t="s">
        <v>3</v>
      </c>
      <c r="O224" s="13">
        <v>2</v>
      </c>
      <c r="P224" s="13">
        <f>ROUND(Source!EN219,O224)</f>
        <v>3301708.85</v>
      </c>
      <c r="Q224" s="13"/>
      <c r="R224" s="13"/>
      <c r="S224" s="13"/>
      <c r="T224" s="13"/>
      <c r="U224" s="13"/>
      <c r="V224" s="13"/>
      <c r="W224" s="13">
        <v>438070.12</v>
      </c>
      <c r="X224" s="13">
        <v>1</v>
      </c>
      <c r="Y224" s="13">
        <v>438070.12</v>
      </c>
      <c r="Z224" s="13">
        <v>3301708.85</v>
      </c>
      <c r="AA224" s="13">
        <v>1</v>
      </c>
      <c r="AB224" s="13">
        <v>3301708.85</v>
      </c>
    </row>
    <row r="225" spans="1:28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226</v>
      </c>
      <c r="F225" s="13">
        <f>ROUND(Source!AW219,O225)</f>
        <v>5464.89</v>
      </c>
      <c r="G225" s="13" t="s">
        <v>120</v>
      </c>
      <c r="H225" s="13" t="s">
        <v>121</v>
      </c>
      <c r="I225" s="13"/>
      <c r="J225" s="13"/>
      <c r="K225" s="13">
        <v>226</v>
      </c>
      <c r="L225" s="13">
        <v>5</v>
      </c>
      <c r="M225" s="13">
        <v>3</v>
      </c>
      <c r="N225" s="13" t="s">
        <v>3</v>
      </c>
      <c r="O225" s="13">
        <v>2</v>
      </c>
      <c r="P225" s="13">
        <f>ROUND(Source!EO219,O225)</f>
        <v>26887.26</v>
      </c>
      <c r="Q225" s="13"/>
      <c r="R225" s="13"/>
      <c r="S225" s="13"/>
      <c r="T225" s="13"/>
      <c r="U225" s="13"/>
      <c r="V225" s="13"/>
      <c r="W225" s="13">
        <v>5464.89</v>
      </c>
      <c r="X225" s="13">
        <v>1</v>
      </c>
      <c r="Y225" s="13">
        <v>5464.89</v>
      </c>
      <c r="Z225" s="13">
        <v>26887.26</v>
      </c>
      <c r="AA225" s="13">
        <v>1</v>
      </c>
      <c r="AB225" s="13">
        <v>26887.26</v>
      </c>
    </row>
    <row r="226" spans="1:28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227</v>
      </c>
      <c r="F226" s="13">
        <f>ROUND(Source!AX219,O226)</f>
        <v>0</v>
      </c>
      <c r="G226" s="13" t="s">
        <v>122</v>
      </c>
      <c r="H226" s="13" t="s">
        <v>123</v>
      </c>
      <c r="I226" s="13"/>
      <c r="J226" s="13"/>
      <c r="K226" s="13">
        <v>227</v>
      </c>
      <c r="L226" s="13">
        <v>6</v>
      </c>
      <c r="M226" s="13">
        <v>3</v>
      </c>
      <c r="N226" s="13" t="s">
        <v>3</v>
      </c>
      <c r="O226" s="13">
        <v>2</v>
      </c>
      <c r="P226" s="13">
        <f>ROUND(Source!EP219,O226)</f>
        <v>0</v>
      </c>
      <c r="Q226" s="13"/>
      <c r="R226" s="13"/>
      <c r="S226" s="13"/>
      <c r="T226" s="13"/>
      <c r="U226" s="13"/>
      <c r="V226" s="13"/>
      <c r="W226" s="13">
        <v>0</v>
      </c>
      <c r="X226" s="13">
        <v>1</v>
      </c>
      <c r="Y226" s="13">
        <v>0</v>
      </c>
      <c r="Z226" s="13">
        <v>0</v>
      </c>
      <c r="AA226" s="13">
        <v>1</v>
      </c>
      <c r="AB226" s="13">
        <v>0</v>
      </c>
    </row>
    <row r="227" spans="1:28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228</v>
      </c>
      <c r="F227" s="13">
        <f>ROUND(Source!AY219,O227)</f>
        <v>5464.89</v>
      </c>
      <c r="G227" s="13" t="s">
        <v>124</v>
      </c>
      <c r="H227" s="13" t="s">
        <v>125</v>
      </c>
      <c r="I227" s="13"/>
      <c r="J227" s="13"/>
      <c r="K227" s="13">
        <v>228</v>
      </c>
      <c r="L227" s="13">
        <v>7</v>
      </c>
      <c r="M227" s="13">
        <v>3</v>
      </c>
      <c r="N227" s="13" t="s">
        <v>3</v>
      </c>
      <c r="O227" s="13">
        <v>2</v>
      </c>
      <c r="P227" s="13">
        <f>ROUND(Source!EQ219,O227)</f>
        <v>26887.26</v>
      </c>
      <c r="Q227" s="13"/>
      <c r="R227" s="13"/>
      <c r="S227" s="13"/>
      <c r="T227" s="13"/>
      <c r="U227" s="13"/>
      <c r="V227" s="13"/>
      <c r="W227" s="13">
        <v>5464.89</v>
      </c>
      <c r="X227" s="13">
        <v>1</v>
      </c>
      <c r="Y227" s="13">
        <v>5464.89</v>
      </c>
      <c r="Z227" s="13">
        <v>26887.26</v>
      </c>
      <c r="AA227" s="13">
        <v>1</v>
      </c>
      <c r="AB227" s="13">
        <v>26887.26</v>
      </c>
    </row>
    <row r="228" spans="1:28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216</v>
      </c>
      <c r="F228" s="13">
        <f>ROUND(Source!AP219,O228)</f>
        <v>432605.23</v>
      </c>
      <c r="G228" s="13" t="s">
        <v>126</v>
      </c>
      <c r="H228" s="13" t="s">
        <v>127</v>
      </c>
      <c r="I228" s="13"/>
      <c r="J228" s="13"/>
      <c r="K228" s="13">
        <v>216</v>
      </c>
      <c r="L228" s="13">
        <v>8</v>
      </c>
      <c r="M228" s="13">
        <v>3</v>
      </c>
      <c r="N228" s="13" t="s">
        <v>3</v>
      </c>
      <c r="O228" s="13">
        <v>2</v>
      </c>
      <c r="P228" s="13">
        <f>ROUND(Source!EH219,O228)</f>
        <v>3274821.59</v>
      </c>
      <c r="Q228" s="13"/>
      <c r="R228" s="13"/>
      <c r="S228" s="13"/>
      <c r="T228" s="13"/>
      <c r="U228" s="13"/>
      <c r="V228" s="13"/>
      <c r="W228" s="13">
        <v>432605.23</v>
      </c>
      <c r="X228" s="13">
        <v>1</v>
      </c>
      <c r="Y228" s="13">
        <v>432605.23</v>
      </c>
      <c r="Z228" s="13">
        <v>3274821.59</v>
      </c>
      <c r="AA228" s="13">
        <v>1</v>
      </c>
      <c r="AB228" s="13">
        <v>3274821.59</v>
      </c>
    </row>
    <row r="229" spans="1:28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223</v>
      </c>
      <c r="F229" s="13">
        <f>ROUND(Source!AQ219,O229)</f>
        <v>0</v>
      </c>
      <c r="G229" s="13" t="s">
        <v>128</v>
      </c>
      <c r="H229" s="13" t="s">
        <v>129</v>
      </c>
      <c r="I229" s="13"/>
      <c r="J229" s="13"/>
      <c r="K229" s="13">
        <v>223</v>
      </c>
      <c r="L229" s="13">
        <v>9</v>
      </c>
      <c r="M229" s="13">
        <v>3</v>
      </c>
      <c r="N229" s="13" t="s">
        <v>3</v>
      </c>
      <c r="O229" s="13">
        <v>2</v>
      </c>
      <c r="P229" s="13">
        <f>ROUND(Source!EI219,O229)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8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229</v>
      </c>
      <c r="F230" s="13">
        <f>ROUND(Source!AZ219,O230)</f>
        <v>432605.23</v>
      </c>
      <c r="G230" s="13" t="s">
        <v>130</v>
      </c>
      <c r="H230" s="13" t="s">
        <v>131</v>
      </c>
      <c r="I230" s="13"/>
      <c r="J230" s="13"/>
      <c r="K230" s="13">
        <v>229</v>
      </c>
      <c r="L230" s="13">
        <v>10</v>
      </c>
      <c r="M230" s="13">
        <v>3</v>
      </c>
      <c r="N230" s="13" t="s">
        <v>3</v>
      </c>
      <c r="O230" s="13">
        <v>2</v>
      </c>
      <c r="P230" s="13">
        <f>ROUND(Source!ER219,O230)</f>
        <v>3274821.59</v>
      </c>
      <c r="Q230" s="13"/>
      <c r="R230" s="13"/>
      <c r="S230" s="13"/>
      <c r="T230" s="13"/>
      <c r="U230" s="13"/>
      <c r="V230" s="13"/>
      <c r="W230" s="13">
        <v>432605.23</v>
      </c>
      <c r="X230" s="13">
        <v>1</v>
      </c>
      <c r="Y230" s="13">
        <v>432605.23</v>
      </c>
      <c r="Z230" s="13">
        <v>3274821.59</v>
      </c>
      <c r="AA230" s="13">
        <v>1</v>
      </c>
      <c r="AB230" s="13">
        <v>3274821.59</v>
      </c>
    </row>
    <row r="231" spans="1:28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203</v>
      </c>
      <c r="F231" s="13">
        <f>ROUND(Source!Q219,O231)</f>
        <v>1301.71</v>
      </c>
      <c r="G231" s="13" t="s">
        <v>132</v>
      </c>
      <c r="H231" s="13" t="s">
        <v>133</v>
      </c>
      <c r="I231" s="13"/>
      <c r="J231" s="13"/>
      <c r="K231" s="13">
        <v>203</v>
      </c>
      <c r="L231" s="13">
        <v>11</v>
      </c>
      <c r="M231" s="13">
        <v>3</v>
      </c>
      <c r="N231" s="13" t="s">
        <v>3</v>
      </c>
      <c r="O231" s="13">
        <v>2</v>
      </c>
      <c r="P231" s="13">
        <f>ROUND(Source!DI219,O231)</f>
        <v>20132.36</v>
      </c>
      <c r="Q231" s="13"/>
      <c r="R231" s="13"/>
      <c r="S231" s="13"/>
      <c r="T231" s="13"/>
      <c r="U231" s="13"/>
      <c r="V231" s="13"/>
      <c r="W231" s="13">
        <v>1301.71</v>
      </c>
      <c r="X231" s="13">
        <v>1</v>
      </c>
      <c r="Y231" s="13">
        <v>1301.71</v>
      </c>
      <c r="Z231" s="13">
        <v>20132.36</v>
      </c>
      <c r="AA231" s="13">
        <v>1</v>
      </c>
      <c r="AB231" s="13">
        <v>20132.36</v>
      </c>
    </row>
    <row r="232" spans="1:28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231</v>
      </c>
      <c r="F232" s="13">
        <f>ROUND(Source!BB219,O232)</f>
        <v>0</v>
      </c>
      <c r="G232" s="13" t="s">
        <v>134</v>
      </c>
      <c r="H232" s="13" t="s">
        <v>135</v>
      </c>
      <c r="I232" s="13"/>
      <c r="J232" s="13"/>
      <c r="K232" s="13">
        <v>231</v>
      </c>
      <c r="L232" s="13">
        <v>12</v>
      </c>
      <c r="M232" s="13">
        <v>3</v>
      </c>
      <c r="N232" s="13" t="s">
        <v>3</v>
      </c>
      <c r="O232" s="13">
        <v>2</v>
      </c>
      <c r="P232" s="13">
        <f>ROUND(Source!ET219,O232)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8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204</v>
      </c>
      <c r="F233" s="13">
        <f>ROUND(Source!R219,O233)</f>
        <v>152.47</v>
      </c>
      <c r="G233" s="13" t="s">
        <v>136</v>
      </c>
      <c r="H233" s="13" t="s">
        <v>137</v>
      </c>
      <c r="I233" s="13"/>
      <c r="J233" s="13"/>
      <c r="K233" s="13">
        <v>204</v>
      </c>
      <c r="L233" s="13">
        <v>13</v>
      </c>
      <c r="M233" s="13">
        <v>3</v>
      </c>
      <c r="N233" s="13" t="s">
        <v>3</v>
      </c>
      <c r="O233" s="13">
        <v>2</v>
      </c>
      <c r="P233" s="13">
        <f>ROUND(Source!DJ219,O233)</f>
        <v>8591.69</v>
      </c>
      <c r="Q233" s="13"/>
      <c r="R233" s="13"/>
      <c r="S233" s="13"/>
      <c r="T233" s="13"/>
      <c r="U233" s="13"/>
      <c r="V233" s="13"/>
      <c r="W233" s="13">
        <v>152.47</v>
      </c>
      <c r="X233" s="13">
        <v>1</v>
      </c>
      <c r="Y233" s="13">
        <v>152.47</v>
      </c>
      <c r="Z233" s="13">
        <v>8591.69</v>
      </c>
      <c r="AA233" s="13">
        <v>1</v>
      </c>
      <c r="AB233" s="13">
        <v>8591.69</v>
      </c>
    </row>
    <row r="234" spans="1:28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205</v>
      </c>
      <c r="F234" s="13">
        <f>ROUND(Source!S219,O234)</f>
        <v>7609.43</v>
      </c>
      <c r="G234" s="13" t="s">
        <v>138</v>
      </c>
      <c r="H234" s="13" t="s">
        <v>139</v>
      </c>
      <c r="I234" s="13"/>
      <c r="J234" s="13"/>
      <c r="K234" s="13">
        <v>205</v>
      </c>
      <c r="L234" s="13">
        <v>14</v>
      </c>
      <c r="M234" s="13">
        <v>3</v>
      </c>
      <c r="N234" s="13" t="s">
        <v>3</v>
      </c>
      <c r="O234" s="13">
        <v>2</v>
      </c>
      <c r="P234" s="13">
        <f>ROUND(Source!DK219,O234)</f>
        <v>428791.38</v>
      </c>
      <c r="Q234" s="13"/>
      <c r="R234" s="13"/>
      <c r="S234" s="13"/>
      <c r="T234" s="13"/>
      <c r="U234" s="13"/>
      <c r="V234" s="13"/>
      <c r="W234" s="13">
        <v>7609.43</v>
      </c>
      <c r="X234" s="13">
        <v>1</v>
      </c>
      <c r="Y234" s="13">
        <v>7609.43</v>
      </c>
      <c r="Z234" s="13">
        <v>428791.38</v>
      </c>
      <c r="AA234" s="13">
        <v>1</v>
      </c>
      <c r="AB234" s="13">
        <v>428791.38</v>
      </c>
    </row>
    <row r="235" spans="1:28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232</v>
      </c>
      <c r="F235" s="13">
        <f>ROUND(Source!BC219,O235)</f>
        <v>0</v>
      </c>
      <c r="G235" s="13" t="s">
        <v>140</v>
      </c>
      <c r="H235" s="13" t="s">
        <v>141</v>
      </c>
      <c r="I235" s="13"/>
      <c r="J235" s="13"/>
      <c r="K235" s="13">
        <v>232</v>
      </c>
      <c r="L235" s="13">
        <v>15</v>
      </c>
      <c r="M235" s="13">
        <v>3</v>
      </c>
      <c r="N235" s="13" t="s">
        <v>3</v>
      </c>
      <c r="O235" s="13">
        <v>2</v>
      </c>
      <c r="P235" s="13">
        <f>ROUND(Source!EU219,O235)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8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214</v>
      </c>
      <c r="F236" s="13">
        <f>ROUND(Source!AS219,O236)</f>
        <v>27571.26</v>
      </c>
      <c r="G236" s="13" t="s">
        <v>142</v>
      </c>
      <c r="H236" s="13" t="s">
        <v>143</v>
      </c>
      <c r="I236" s="13"/>
      <c r="J236" s="13"/>
      <c r="K236" s="13">
        <v>214</v>
      </c>
      <c r="L236" s="13">
        <v>16</v>
      </c>
      <c r="M236" s="13">
        <v>3</v>
      </c>
      <c r="N236" s="13" t="s">
        <v>3</v>
      </c>
      <c r="O236" s="13">
        <v>2</v>
      </c>
      <c r="P236" s="13">
        <f>ROUND(Source!EK219,O236)</f>
        <v>1219362.22</v>
      </c>
      <c r="Q236" s="13"/>
      <c r="R236" s="13"/>
      <c r="S236" s="13"/>
      <c r="T236" s="13"/>
      <c r="U236" s="13"/>
      <c r="V236" s="13"/>
      <c r="W236" s="13">
        <v>27571.26</v>
      </c>
      <c r="X236" s="13">
        <v>1</v>
      </c>
      <c r="Y236" s="13">
        <v>27571.26</v>
      </c>
      <c r="Z236" s="13">
        <v>1219362.22</v>
      </c>
      <c r="AA236" s="13">
        <v>1</v>
      </c>
      <c r="AB236" s="13">
        <v>1219362.22</v>
      </c>
    </row>
    <row r="237" spans="1:28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215</v>
      </c>
      <c r="F237" s="13">
        <f>ROUND(Source!AT219,O237)</f>
        <v>0</v>
      </c>
      <c r="G237" s="13" t="s">
        <v>144</v>
      </c>
      <c r="H237" s="13" t="s">
        <v>145</v>
      </c>
      <c r="I237" s="13"/>
      <c r="J237" s="13"/>
      <c r="K237" s="13">
        <v>215</v>
      </c>
      <c r="L237" s="13">
        <v>17</v>
      </c>
      <c r="M237" s="13">
        <v>3</v>
      </c>
      <c r="N237" s="13" t="s">
        <v>3</v>
      </c>
      <c r="O237" s="13">
        <v>2</v>
      </c>
      <c r="P237" s="13">
        <f>ROUND(Source!EL219,O237)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217</v>
      </c>
      <c r="F238" s="13">
        <f>ROUND(Source!AU219,O238)</f>
        <v>0</v>
      </c>
      <c r="G238" s="13" t="s">
        <v>146</v>
      </c>
      <c r="H238" s="13" t="s">
        <v>147</v>
      </c>
      <c r="I238" s="13"/>
      <c r="J238" s="13"/>
      <c r="K238" s="13">
        <v>217</v>
      </c>
      <c r="L238" s="13">
        <v>18</v>
      </c>
      <c r="M238" s="13">
        <v>3</v>
      </c>
      <c r="N238" s="13" t="s">
        <v>3</v>
      </c>
      <c r="O238" s="13">
        <v>2</v>
      </c>
      <c r="P238" s="13">
        <f>ROUND(Source!EM219,O238)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8" x14ac:dyDescent="0.2">
      <c r="A239" s="13">
        <v>50</v>
      </c>
      <c r="B239" s="13">
        <v>0</v>
      </c>
      <c r="C239" s="13">
        <v>0</v>
      </c>
      <c r="D239" s="13">
        <v>1</v>
      </c>
      <c r="E239" s="13">
        <v>230</v>
      </c>
      <c r="F239" s="13">
        <f>ROUND(Source!BA219,O239)</f>
        <v>0</v>
      </c>
      <c r="G239" s="13" t="s">
        <v>148</v>
      </c>
      <c r="H239" s="13" t="s">
        <v>149</v>
      </c>
      <c r="I239" s="13"/>
      <c r="J239" s="13"/>
      <c r="K239" s="13">
        <v>230</v>
      </c>
      <c r="L239" s="13">
        <v>19</v>
      </c>
      <c r="M239" s="13">
        <v>3</v>
      </c>
      <c r="N239" s="13" t="s">
        <v>3</v>
      </c>
      <c r="O239" s="13">
        <v>2</v>
      </c>
      <c r="P239" s="13">
        <f>ROUND(Source!ES219,O239)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x14ac:dyDescent="0.2">
      <c r="A240" s="13">
        <v>50</v>
      </c>
      <c r="B240" s="13">
        <v>0</v>
      </c>
      <c r="C240" s="13">
        <v>0</v>
      </c>
      <c r="D240" s="13">
        <v>1</v>
      </c>
      <c r="E240" s="13">
        <v>206</v>
      </c>
      <c r="F240" s="13">
        <f>ROUND(Source!T219,O240)</f>
        <v>0</v>
      </c>
      <c r="G240" s="13" t="s">
        <v>150</v>
      </c>
      <c r="H240" s="13" t="s">
        <v>151</v>
      </c>
      <c r="I240" s="13"/>
      <c r="J240" s="13"/>
      <c r="K240" s="13">
        <v>206</v>
      </c>
      <c r="L240" s="13">
        <v>20</v>
      </c>
      <c r="M240" s="13">
        <v>3</v>
      </c>
      <c r="N240" s="13" t="s">
        <v>3</v>
      </c>
      <c r="O240" s="13">
        <v>2</v>
      </c>
      <c r="P240" s="13">
        <f>ROUND(Source!DL219,O240)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55" x14ac:dyDescent="0.2">
      <c r="A241" s="13">
        <v>50</v>
      </c>
      <c r="B241" s="13">
        <v>0</v>
      </c>
      <c r="C241" s="13">
        <v>0</v>
      </c>
      <c r="D241" s="13">
        <v>1</v>
      </c>
      <c r="E241" s="13">
        <v>207</v>
      </c>
      <c r="F241" s="13">
        <f>Source!U219</f>
        <v>575.91591749999998</v>
      </c>
      <c r="G241" s="13" t="s">
        <v>152</v>
      </c>
      <c r="H241" s="13" t="s">
        <v>153</v>
      </c>
      <c r="I241" s="13"/>
      <c r="J241" s="13"/>
      <c r="K241" s="13">
        <v>207</v>
      </c>
      <c r="L241" s="13">
        <v>21</v>
      </c>
      <c r="M241" s="13">
        <v>3</v>
      </c>
      <c r="N241" s="13" t="s">
        <v>3</v>
      </c>
      <c r="O241" s="13">
        <v>-1</v>
      </c>
      <c r="P241" s="13">
        <f>Source!DM219</f>
        <v>575.91591749999998</v>
      </c>
      <c r="Q241" s="13"/>
      <c r="R241" s="13"/>
      <c r="S241" s="13"/>
      <c r="T241" s="13"/>
      <c r="U241" s="13"/>
      <c r="V241" s="13"/>
      <c r="W241" s="13">
        <v>575.91591749999998</v>
      </c>
      <c r="X241" s="13">
        <v>1</v>
      </c>
      <c r="Y241" s="13">
        <v>575.91591749999998</v>
      </c>
      <c r="Z241" s="13">
        <v>575.91591749999998</v>
      </c>
      <c r="AA241" s="13">
        <v>1</v>
      </c>
      <c r="AB241" s="13">
        <v>575.91591749999998</v>
      </c>
    </row>
    <row r="242" spans="1:255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208</v>
      </c>
      <c r="F242" s="13">
        <f>Source!V219</f>
        <v>0</v>
      </c>
      <c r="G242" s="13" t="s">
        <v>154</v>
      </c>
      <c r="H242" s="13" t="s">
        <v>155</v>
      </c>
      <c r="I242" s="13"/>
      <c r="J242" s="13"/>
      <c r="K242" s="13">
        <v>208</v>
      </c>
      <c r="L242" s="13">
        <v>22</v>
      </c>
      <c r="M242" s="13">
        <v>3</v>
      </c>
      <c r="N242" s="13" t="s">
        <v>3</v>
      </c>
      <c r="O242" s="13">
        <v>-1</v>
      </c>
      <c r="P242" s="13">
        <f>Source!DN219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55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209</v>
      </c>
      <c r="F243" s="13">
        <f>ROUND(Source!W219,O243)</f>
        <v>0</v>
      </c>
      <c r="G243" s="13" t="s">
        <v>156</v>
      </c>
      <c r="H243" s="13" t="s">
        <v>157</v>
      </c>
      <c r="I243" s="13"/>
      <c r="J243" s="13"/>
      <c r="K243" s="13">
        <v>209</v>
      </c>
      <c r="L243" s="13">
        <v>23</v>
      </c>
      <c r="M243" s="13">
        <v>3</v>
      </c>
      <c r="N243" s="13" t="s">
        <v>3</v>
      </c>
      <c r="O243" s="13">
        <v>2</v>
      </c>
      <c r="P243" s="13">
        <f>ROUND(Source!DO219,O243)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55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233</v>
      </c>
      <c r="F244" s="13">
        <f>ROUND(Source!BD219,O244)</f>
        <v>0</v>
      </c>
      <c r="G244" s="13" t="s">
        <v>158</v>
      </c>
      <c r="H244" s="13" t="s">
        <v>159</v>
      </c>
      <c r="I244" s="13"/>
      <c r="J244" s="13"/>
      <c r="K244" s="13">
        <v>233</v>
      </c>
      <c r="L244" s="13">
        <v>24</v>
      </c>
      <c r="M244" s="13">
        <v>3</v>
      </c>
      <c r="N244" s="13" t="s">
        <v>3</v>
      </c>
      <c r="O244" s="13">
        <v>2</v>
      </c>
      <c r="P244" s="13">
        <f>ROUND(Source!EV219,O244)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55" x14ac:dyDescent="0.2">
      <c r="A245" s="13">
        <v>50</v>
      </c>
      <c r="B245" s="13">
        <v>0</v>
      </c>
      <c r="C245" s="13">
        <v>0</v>
      </c>
      <c r="D245" s="13">
        <v>1</v>
      </c>
      <c r="E245" s="13">
        <v>210</v>
      </c>
      <c r="F245" s="13">
        <f>ROUND(Source!X219,O245)</f>
        <v>8460.4699999999993</v>
      </c>
      <c r="G245" s="13" t="s">
        <v>160</v>
      </c>
      <c r="H245" s="13" t="s">
        <v>161</v>
      </c>
      <c r="I245" s="13"/>
      <c r="J245" s="13"/>
      <c r="K245" s="13">
        <v>210</v>
      </c>
      <c r="L245" s="13">
        <v>25</v>
      </c>
      <c r="M245" s="13">
        <v>3</v>
      </c>
      <c r="N245" s="13" t="s">
        <v>3</v>
      </c>
      <c r="O245" s="13">
        <v>2</v>
      </c>
      <c r="P245" s="13">
        <f>ROUND(Source!DP219,O245)</f>
        <v>476747.54</v>
      </c>
      <c r="Q245" s="13"/>
      <c r="R245" s="13"/>
      <c r="S245" s="13"/>
      <c r="T245" s="13"/>
      <c r="U245" s="13"/>
      <c r="V245" s="13"/>
      <c r="W245" s="13">
        <v>8460.4699999999993</v>
      </c>
      <c r="X245" s="13">
        <v>1</v>
      </c>
      <c r="Y245" s="13">
        <v>8460.4699999999993</v>
      </c>
      <c r="Z245" s="13">
        <v>476747.54</v>
      </c>
      <c r="AA245" s="13">
        <v>1</v>
      </c>
      <c r="AB245" s="13">
        <v>476747.54</v>
      </c>
    </row>
    <row r="246" spans="1:255" x14ac:dyDescent="0.2">
      <c r="A246" s="13">
        <v>50</v>
      </c>
      <c r="B246" s="13">
        <v>0</v>
      </c>
      <c r="C246" s="13">
        <v>0</v>
      </c>
      <c r="D246" s="13">
        <v>1</v>
      </c>
      <c r="E246" s="13">
        <v>211</v>
      </c>
      <c r="F246" s="13">
        <f>ROUND(Source!Y219,O246)</f>
        <v>4734.76</v>
      </c>
      <c r="G246" s="13" t="s">
        <v>162</v>
      </c>
      <c r="H246" s="13" t="s">
        <v>163</v>
      </c>
      <c r="I246" s="13"/>
      <c r="J246" s="13"/>
      <c r="K246" s="13">
        <v>211</v>
      </c>
      <c r="L246" s="13">
        <v>26</v>
      </c>
      <c r="M246" s="13">
        <v>3</v>
      </c>
      <c r="N246" s="13" t="s">
        <v>3</v>
      </c>
      <c r="O246" s="13">
        <v>2</v>
      </c>
      <c r="P246" s="13">
        <f>ROUND(Source!DQ219,O246)</f>
        <v>266803.68</v>
      </c>
      <c r="Q246" s="13"/>
      <c r="R246" s="13"/>
      <c r="S246" s="13"/>
      <c r="T246" s="13"/>
      <c r="U246" s="13"/>
      <c r="V246" s="13"/>
      <c r="W246" s="13">
        <v>4734.76</v>
      </c>
      <c r="X246" s="13">
        <v>1</v>
      </c>
      <c r="Y246" s="13">
        <v>4734.76</v>
      </c>
      <c r="Z246" s="13">
        <v>266803.68</v>
      </c>
      <c r="AA246" s="13">
        <v>1</v>
      </c>
      <c r="AB246" s="13">
        <v>266803.68</v>
      </c>
    </row>
    <row r="247" spans="1:255" x14ac:dyDescent="0.2">
      <c r="A247" s="13">
        <v>50</v>
      </c>
      <c r="B247" s="13">
        <v>0</v>
      </c>
      <c r="C247" s="13">
        <v>0</v>
      </c>
      <c r="D247" s="13">
        <v>1</v>
      </c>
      <c r="E247" s="13">
        <v>224</v>
      </c>
      <c r="F247" s="13">
        <f>ROUND(Source!AR219,O247)</f>
        <v>460176.49</v>
      </c>
      <c r="G247" s="13" t="s">
        <v>164</v>
      </c>
      <c r="H247" s="13" t="s">
        <v>165</v>
      </c>
      <c r="I247" s="13"/>
      <c r="J247" s="13"/>
      <c r="K247" s="13">
        <v>224</v>
      </c>
      <c r="L247" s="13">
        <v>27</v>
      </c>
      <c r="M247" s="13">
        <v>3</v>
      </c>
      <c r="N247" s="13" t="s">
        <v>3</v>
      </c>
      <c r="O247" s="13">
        <v>2</v>
      </c>
      <c r="P247" s="13">
        <f>ROUND(Source!EJ219,O247)</f>
        <v>4494183.8099999996</v>
      </c>
      <c r="Q247" s="13"/>
      <c r="R247" s="13"/>
      <c r="S247" s="13"/>
      <c r="T247" s="13"/>
      <c r="U247" s="13"/>
      <c r="V247" s="13"/>
      <c r="W247" s="13">
        <v>460176.49</v>
      </c>
      <c r="X247" s="13">
        <v>1</v>
      </c>
      <c r="Y247" s="13">
        <v>460176.49</v>
      </c>
      <c r="Z247" s="13">
        <v>4494183.8099999996</v>
      </c>
      <c r="AA247" s="13">
        <v>1</v>
      </c>
      <c r="AB247" s="13">
        <v>4494183.8099999996</v>
      </c>
    </row>
    <row r="249" spans="1:255" x14ac:dyDescent="0.2">
      <c r="A249" s="10">
        <v>5</v>
      </c>
      <c r="B249" s="10">
        <v>1</v>
      </c>
      <c r="C249" s="10"/>
      <c r="D249" s="10">
        <f>ROW(A258)</f>
        <v>258</v>
      </c>
      <c r="E249" s="10"/>
      <c r="F249" s="10" t="s">
        <v>24</v>
      </c>
      <c r="G249" s="10" t="s">
        <v>309</v>
      </c>
      <c r="H249" s="10" t="s">
        <v>3</v>
      </c>
      <c r="I249" s="10">
        <v>0</v>
      </c>
      <c r="J249" s="10"/>
      <c r="K249" s="10">
        <v>0</v>
      </c>
      <c r="L249" s="10"/>
      <c r="M249" s="10" t="s">
        <v>3</v>
      </c>
      <c r="N249" s="10"/>
      <c r="O249" s="10"/>
      <c r="P249" s="10"/>
      <c r="Q249" s="10"/>
      <c r="R249" s="10"/>
      <c r="S249" s="10">
        <v>0</v>
      </c>
      <c r="T249" s="10">
        <v>0</v>
      </c>
      <c r="U249" s="10" t="s">
        <v>3</v>
      </c>
      <c r="V249" s="10">
        <v>2</v>
      </c>
      <c r="W249" s="10"/>
      <c r="X249" s="10"/>
      <c r="Y249" s="10"/>
      <c r="Z249" s="10"/>
      <c r="AA249" s="10"/>
      <c r="AB249" s="10" t="s">
        <v>3</v>
      </c>
      <c r="AC249" s="10" t="s">
        <v>3</v>
      </c>
      <c r="AD249" s="10" t="s">
        <v>3</v>
      </c>
      <c r="AE249" s="10" t="s">
        <v>3</v>
      </c>
      <c r="AF249" s="10" t="s">
        <v>3</v>
      </c>
      <c r="AG249" s="10" t="s">
        <v>3</v>
      </c>
      <c r="AH249" s="10"/>
      <c r="AI249" s="10"/>
      <c r="AJ249" s="10"/>
      <c r="AK249" s="10"/>
      <c r="AL249" s="10"/>
      <c r="AM249" s="10"/>
      <c r="AN249" s="10"/>
      <c r="AO249" s="10"/>
      <c r="AP249" s="10" t="s">
        <v>3</v>
      </c>
      <c r="AQ249" s="10" t="s">
        <v>3</v>
      </c>
      <c r="AR249" s="10" t="s">
        <v>3</v>
      </c>
      <c r="AS249" s="10"/>
      <c r="AT249" s="10"/>
      <c r="AU249" s="10"/>
      <c r="AV249" s="10"/>
      <c r="AW249" s="10"/>
      <c r="AX249" s="10"/>
      <c r="AY249" s="10"/>
      <c r="AZ249" s="10" t="s">
        <v>3</v>
      </c>
      <c r="BA249" s="10"/>
      <c r="BB249" s="10" t="s">
        <v>3</v>
      </c>
      <c r="BC249" s="10" t="s">
        <v>3</v>
      </c>
      <c r="BD249" s="10" t="s">
        <v>3</v>
      </c>
      <c r="BE249" s="10" t="s">
        <v>3</v>
      </c>
      <c r="BF249" s="10" t="s">
        <v>3</v>
      </c>
      <c r="BG249" s="10" t="s">
        <v>3</v>
      </c>
      <c r="BH249" s="10" t="s">
        <v>3</v>
      </c>
      <c r="BI249" s="10" t="s">
        <v>3</v>
      </c>
      <c r="BJ249" s="10" t="s">
        <v>3</v>
      </c>
      <c r="BK249" s="10" t="s">
        <v>3</v>
      </c>
      <c r="BL249" s="10" t="s">
        <v>3</v>
      </c>
      <c r="BM249" s="10" t="s">
        <v>3</v>
      </c>
      <c r="BN249" s="10" t="s">
        <v>3</v>
      </c>
      <c r="BO249" s="10" t="s">
        <v>3</v>
      </c>
      <c r="BP249" s="10" t="s">
        <v>3</v>
      </c>
      <c r="BQ249" s="10"/>
      <c r="BR249" s="10"/>
      <c r="BS249" s="10"/>
      <c r="BT249" s="10"/>
      <c r="BU249" s="10"/>
      <c r="BV249" s="10"/>
      <c r="BW249" s="10"/>
      <c r="BX249" s="10">
        <v>0</v>
      </c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>
        <v>0</v>
      </c>
    </row>
    <row r="251" spans="1:255" x14ac:dyDescent="0.2">
      <c r="A251" s="11">
        <v>52</v>
      </c>
      <c r="B251" s="11">
        <f t="shared" ref="B251:G251" si="216">B258</f>
        <v>1</v>
      </c>
      <c r="C251" s="11">
        <f t="shared" si="216"/>
        <v>5</v>
      </c>
      <c r="D251" s="11">
        <f t="shared" si="216"/>
        <v>249</v>
      </c>
      <c r="E251" s="11">
        <f t="shared" si="216"/>
        <v>0</v>
      </c>
      <c r="F251" s="11" t="str">
        <f t="shared" si="216"/>
        <v>Новый подраздел</v>
      </c>
      <c r="G251" s="11" t="str">
        <f t="shared" si="216"/>
        <v>Воздушно-тепловая завеса</v>
      </c>
      <c r="H251" s="11"/>
      <c r="I251" s="11"/>
      <c r="J251" s="11"/>
      <c r="K251" s="11"/>
      <c r="L251" s="11"/>
      <c r="M251" s="11"/>
      <c r="N251" s="11"/>
      <c r="O251" s="11">
        <f t="shared" ref="O251:AT251" si="217">O258</f>
        <v>12197.1</v>
      </c>
      <c r="P251" s="11">
        <f t="shared" si="217"/>
        <v>12025.23</v>
      </c>
      <c r="Q251" s="11">
        <f t="shared" si="217"/>
        <v>10.08</v>
      </c>
      <c r="R251" s="11">
        <f t="shared" si="217"/>
        <v>1.46</v>
      </c>
      <c r="S251" s="11">
        <f t="shared" si="217"/>
        <v>161.79</v>
      </c>
      <c r="T251" s="11">
        <f t="shared" si="217"/>
        <v>0</v>
      </c>
      <c r="U251" s="11">
        <f t="shared" si="217"/>
        <v>13.812705522</v>
      </c>
      <c r="V251" s="11">
        <f t="shared" si="217"/>
        <v>0</v>
      </c>
      <c r="W251" s="11">
        <f t="shared" si="217"/>
        <v>0</v>
      </c>
      <c r="X251" s="11">
        <f t="shared" si="217"/>
        <v>177.94</v>
      </c>
      <c r="Y251" s="11">
        <f t="shared" si="217"/>
        <v>99.58</v>
      </c>
      <c r="Z251" s="11">
        <f t="shared" si="217"/>
        <v>0</v>
      </c>
      <c r="AA251" s="11">
        <f t="shared" si="217"/>
        <v>0</v>
      </c>
      <c r="AB251" s="11">
        <f t="shared" si="217"/>
        <v>12197.1</v>
      </c>
      <c r="AC251" s="11">
        <f t="shared" si="217"/>
        <v>12025.23</v>
      </c>
      <c r="AD251" s="11">
        <f t="shared" si="217"/>
        <v>10.08</v>
      </c>
      <c r="AE251" s="11">
        <f t="shared" si="217"/>
        <v>1.46</v>
      </c>
      <c r="AF251" s="11">
        <f t="shared" si="217"/>
        <v>161.79</v>
      </c>
      <c r="AG251" s="11">
        <f t="shared" si="217"/>
        <v>0</v>
      </c>
      <c r="AH251" s="11">
        <f t="shared" si="217"/>
        <v>13.812705522</v>
      </c>
      <c r="AI251" s="11">
        <f t="shared" si="217"/>
        <v>0</v>
      </c>
      <c r="AJ251" s="11">
        <f t="shared" si="217"/>
        <v>0</v>
      </c>
      <c r="AK251" s="11">
        <f t="shared" si="217"/>
        <v>177.94</v>
      </c>
      <c r="AL251" s="11">
        <f t="shared" si="217"/>
        <v>99.58</v>
      </c>
      <c r="AM251" s="11">
        <f t="shared" si="217"/>
        <v>0</v>
      </c>
      <c r="AN251" s="11">
        <f t="shared" si="217"/>
        <v>0</v>
      </c>
      <c r="AO251" s="11">
        <f t="shared" si="217"/>
        <v>0</v>
      </c>
      <c r="AP251" s="11">
        <f t="shared" si="217"/>
        <v>11982.93</v>
      </c>
      <c r="AQ251" s="11">
        <f t="shared" si="217"/>
        <v>0</v>
      </c>
      <c r="AR251" s="11">
        <f t="shared" si="217"/>
        <v>12474.62</v>
      </c>
      <c r="AS251" s="11">
        <f t="shared" si="217"/>
        <v>491.69</v>
      </c>
      <c r="AT251" s="11">
        <f t="shared" si="217"/>
        <v>0</v>
      </c>
      <c r="AU251" s="11">
        <f t="shared" ref="AU251:BZ251" si="218">AU258</f>
        <v>0</v>
      </c>
      <c r="AV251" s="11">
        <f t="shared" si="218"/>
        <v>12025.23</v>
      </c>
      <c r="AW251" s="11">
        <f t="shared" si="218"/>
        <v>42.3</v>
      </c>
      <c r="AX251" s="11">
        <f t="shared" si="218"/>
        <v>0</v>
      </c>
      <c r="AY251" s="11">
        <f t="shared" si="218"/>
        <v>42.3</v>
      </c>
      <c r="AZ251" s="11">
        <f t="shared" si="218"/>
        <v>11982.93</v>
      </c>
      <c r="BA251" s="11">
        <f t="shared" si="218"/>
        <v>0</v>
      </c>
      <c r="BB251" s="11">
        <f t="shared" si="218"/>
        <v>0</v>
      </c>
      <c r="BC251" s="11">
        <f t="shared" si="218"/>
        <v>0</v>
      </c>
      <c r="BD251" s="11">
        <f t="shared" si="218"/>
        <v>0</v>
      </c>
      <c r="BE251" s="11">
        <f t="shared" si="218"/>
        <v>0</v>
      </c>
      <c r="BF251" s="11">
        <f t="shared" si="218"/>
        <v>0</v>
      </c>
      <c r="BG251" s="11">
        <f t="shared" si="218"/>
        <v>0</v>
      </c>
      <c r="BH251" s="11">
        <f t="shared" si="218"/>
        <v>0</v>
      </c>
      <c r="BI251" s="11">
        <f t="shared" si="218"/>
        <v>0</v>
      </c>
      <c r="BJ251" s="11">
        <f t="shared" si="218"/>
        <v>0</v>
      </c>
      <c r="BK251" s="11">
        <f t="shared" si="218"/>
        <v>0</v>
      </c>
      <c r="BL251" s="11">
        <f t="shared" si="218"/>
        <v>0</v>
      </c>
      <c r="BM251" s="11">
        <f t="shared" si="218"/>
        <v>0</v>
      </c>
      <c r="BN251" s="11">
        <f t="shared" si="218"/>
        <v>0</v>
      </c>
      <c r="BO251" s="11">
        <f t="shared" si="218"/>
        <v>0</v>
      </c>
      <c r="BP251" s="11">
        <f t="shared" si="218"/>
        <v>0</v>
      </c>
      <c r="BQ251" s="11">
        <f t="shared" si="218"/>
        <v>0</v>
      </c>
      <c r="BR251" s="11">
        <f t="shared" si="218"/>
        <v>0</v>
      </c>
      <c r="BS251" s="11">
        <f t="shared" si="218"/>
        <v>0</v>
      </c>
      <c r="BT251" s="11">
        <f t="shared" si="218"/>
        <v>0</v>
      </c>
      <c r="BU251" s="11">
        <f t="shared" si="218"/>
        <v>0</v>
      </c>
      <c r="BV251" s="11">
        <f t="shared" si="218"/>
        <v>0</v>
      </c>
      <c r="BW251" s="11">
        <f t="shared" si="218"/>
        <v>0</v>
      </c>
      <c r="BX251" s="11">
        <f t="shared" si="218"/>
        <v>0</v>
      </c>
      <c r="BY251" s="11">
        <f t="shared" si="218"/>
        <v>11982.93</v>
      </c>
      <c r="BZ251" s="11">
        <f t="shared" si="218"/>
        <v>0</v>
      </c>
      <c r="CA251" s="11">
        <f t="shared" ref="CA251:DF251" si="219">CA258</f>
        <v>12474.62</v>
      </c>
      <c r="CB251" s="11">
        <f t="shared" si="219"/>
        <v>491.69</v>
      </c>
      <c r="CC251" s="11">
        <f t="shared" si="219"/>
        <v>0</v>
      </c>
      <c r="CD251" s="11">
        <f t="shared" si="219"/>
        <v>0</v>
      </c>
      <c r="CE251" s="11">
        <f t="shared" si="219"/>
        <v>12025.23</v>
      </c>
      <c r="CF251" s="11">
        <f t="shared" si="219"/>
        <v>42.299999999999272</v>
      </c>
      <c r="CG251" s="11">
        <f t="shared" si="219"/>
        <v>0</v>
      </c>
      <c r="CH251" s="11">
        <f t="shared" si="219"/>
        <v>42.299999999999272</v>
      </c>
      <c r="CI251" s="11">
        <f t="shared" si="219"/>
        <v>11982.93</v>
      </c>
      <c r="CJ251" s="11">
        <f t="shared" si="219"/>
        <v>0</v>
      </c>
      <c r="CK251" s="11">
        <f t="shared" si="219"/>
        <v>0</v>
      </c>
      <c r="CL251" s="11">
        <f t="shared" si="219"/>
        <v>0</v>
      </c>
      <c r="CM251" s="11">
        <f t="shared" si="219"/>
        <v>0</v>
      </c>
      <c r="CN251" s="11">
        <f t="shared" si="219"/>
        <v>0</v>
      </c>
      <c r="CO251" s="11">
        <f t="shared" si="219"/>
        <v>0</v>
      </c>
      <c r="CP251" s="11">
        <f t="shared" si="219"/>
        <v>0</v>
      </c>
      <c r="CQ251" s="11">
        <f t="shared" si="219"/>
        <v>0</v>
      </c>
      <c r="CR251" s="11">
        <f t="shared" si="219"/>
        <v>0</v>
      </c>
      <c r="CS251" s="11">
        <f t="shared" si="219"/>
        <v>0</v>
      </c>
      <c r="CT251" s="11">
        <f t="shared" si="219"/>
        <v>0</v>
      </c>
      <c r="CU251" s="11">
        <f t="shared" si="219"/>
        <v>0</v>
      </c>
      <c r="CV251" s="11">
        <f t="shared" si="219"/>
        <v>0</v>
      </c>
      <c r="CW251" s="11">
        <f t="shared" si="219"/>
        <v>0</v>
      </c>
      <c r="CX251" s="11">
        <f t="shared" si="219"/>
        <v>0</v>
      </c>
      <c r="CY251" s="11">
        <f t="shared" si="219"/>
        <v>0</v>
      </c>
      <c r="CZ251" s="11">
        <f t="shared" si="219"/>
        <v>0</v>
      </c>
      <c r="DA251" s="11">
        <f t="shared" si="219"/>
        <v>0</v>
      </c>
      <c r="DB251" s="11">
        <f t="shared" si="219"/>
        <v>0</v>
      </c>
      <c r="DC251" s="11">
        <f t="shared" si="219"/>
        <v>0</v>
      </c>
      <c r="DD251" s="11">
        <f t="shared" si="219"/>
        <v>0</v>
      </c>
      <c r="DE251" s="11">
        <f t="shared" si="219"/>
        <v>0</v>
      </c>
      <c r="DF251" s="11">
        <f t="shared" si="219"/>
        <v>0</v>
      </c>
      <c r="DG251" s="12">
        <f t="shared" ref="DG251:EL251" si="220">DG258</f>
        <v>100091.67</v>
      </c>
      <c r="DH251" s="12">
        <f t="shared" si="220"/>
        <v>90805.96</v>
      </c>
      <c r="DI251" s="12">
        <f t="shared" si="220"/>
        <v>168.84</v>
      </c>
      <c r="DJ251" s="12">
        <f t="shared" si="220"/>
        <v>82.27</v>
      </c>
      <c r="DK251" s="12">
        <f t="shared" si="220"/>
        <v>9116.8700000000008</v>
      </c>
      <c r="DL251" s="12">
        <f t="shared" si="220"/>
        <v>0</v>
      </c>
      <c r="DM251" s="12">
        <f t="shared" si="220"/>
        <v>13.812705522</v>
      </c>
      <c r="DN251" s="12">
        <f t="shared" si="220"/>
        <v>0</v>
      </c>
      <c r="DO251" s="12">
        <f t="shared" si="220"/>
        <v>0</v>
      </c>
      <c r="DP251" s="12">
        <f t="shared" si="220"/>
        <v>10027.06</v>
      </c>
      <c r="DQ251" s="12">
        <f t="shared" si="220"/>
        <v>5611.48</v>
      </c>
      <c r="DR251" s="12">
        <f t="shared" si="220"/>
        <v>0</v>
      </c>
      <c r="DS251" s="12">
        <f t="shared" si="220"/>
        <v>0</v>
      </c>
      <c r="DT251" s="12">
        <f t="shared" si="220"/>
        <v>100091.67</v>
      </c>
      <c r="DU251" s="12">
        <f t="shared" si="220"/>
        <v>90805.96</v>
      </c>
      <c r="DV251" s="12">
        <f t="shared" si="220"/>
        <v>168.84</v>
      </c>
      <c r="DW251" s="12">
        <f t="shared" si="220"/>
        <v>82.27</v>
      </c>
      <c r="DX251" s="12">
        <f t="shared" si="220"/>
        <v>9116.8700000000008</v>
      </c>
      <c r="DY251" s="12">
        <f t="shared" si="220"/>
        <v>0</v>
      </c>
      <c r="DZ251" s="12">
        <f t="shared" si="220"/>
        <v>13.812705522</v>
      </c>
      <c r="EA251" s="12">
        <f t="shared" si="220"/>
        <v>0</v>
      </c>
      <c r="EB251" s="12">
        <f t="shared" si="220"/>
        <v>0</v>
      </c>
      <c r="EC251" s="12">
        <f t="shared" si="220"/>
        <v>10027.06</v>
      </c>
      <c r="ED251" s="12">
        <f t="shared" si="220"/>
        <v>5611.48</v>
      </c>
      <c r="EE251" s="12">
        <f t="shared" si="220"/>
        <v>0</v>
      </c>
      <c r="EF251" s="12">
        <f t="shared" si="220"/>
        <v>0</v>
      </c>
      <c r="EG251" s="12">
        <f t="shared" si="220"/>
        <v>0</v>
      </c>
      <c r="EH251" s="12">
        <f t="shared" si="220"/>
        <v>90710.78</v>
      </c>
      <c r="EI251" s="12">
        <f t="shared" si="220"/>
        <v>0</v>
      </c>
      <c r="EJ251" s="12">
        <f t="shared" si="220"/>
        <v>115730.21</v>
      </c>
      <c r="EK251" s="12">
        <f t="shared" si="220"/>
        <v>25019.43</v>
      </c>
      <c r="EL251" s="12">
        <f t="shared" si="220"/>
        <v>0</v>
      </c>
      <c r="EM251" s="12">
        <f t="shared" ref="EM251:FR251" si="221">EM258</f>
        <v>0</v>
      </c>
      <c r="EN251" s="12">
        <f t="shared" si="221"/>
        <v>90805.96</v>
      </c>
      <c r="EO251" s="12">
        <f t="shared" si="221"/>
        <v>95.18</v>
      </c>
      <c r="EP251" s="12">
        <f t="shared" si="221"/>
        <v>0</v>
      </c>
      <c r="EQ251" s="12">
        <f t="shared" si="221"/>
        <v>95.18</v>
      </c>
      <c r="ER251" s="12">
        <f t="shared" si="221"/>
        <v>90710.78</v>
      </c>
      <c r="ES251" s="12">
        <f t="shared" si="221"/>
        <v>0</v>
      </c>
      <c r="ET251" s="12">
        <f t="shared" si="221"/>
        <v>0</v>
      </c>
      <c r="EU251" s="12">
        <f t="shared" si="221"/>
        <v>0</v>
      </c>
      <c r="EV251" s="12">
        <f t="shared" si="221"/>
        <v>0</v>
      </c>
      <c r="EW251" s="12">
        <f t="shared" si="221"/>
        <v>0</v>
      </c>
      <c r="EX251" s="12">
        <f t="shared" si="221"/>
        <v>0</v>
      </c>
      <c r="EY251" s="12">
        <f t="shared" si="221"/>
        <v>0</v>
      </c>
      <c r="EZ251" s="12">
        <f t="shared" si="221"/>
        <v>0</v>
      </c>
      <c r="FA251" s="12">
        <f t="shared" si="221"/>
        <v>0</v>
      </c>
      <c r="FB251" s="12">
        <f t="shared" si="221"/>
        <v>0</v>
      </c>
      <c r="FC251" s="12">
        <f t="shared" si="221"/>
        <v>0</v>
      </c>
      <c r="FD251" s="12">
        <f t="shared" si="221"/>
        <v>0</v>
      </c>
      <c r="FE251" s="12">
        <f t="shared" si="221"/>
        <v>0</v>
      </c>
      <c r="FF251" s="12">
        <f t="shared" si="221"/>
        <v>0</v>
      </c>
      <c r="FG251" s="12">
        <f t="shared" si="221"/>
        <v>0</v>
      </c>
      <c r="FH251" s="12">
        <f t="shared" si="221"/>
        <v>0</v>
      </c>
      <c r="FI251" s="12">
        <f t="shared" si="221"/>
        <v>0</v>
      </c>
      <c r="FJ251" s="12">
        <f t="shared" si="221"/>
        <v>0</v>
      </c>
      <c r="FK251" s="12">
        <f t="shared" si="221"/>
        <v>0</v>
      </c>
      <c r="FL251" s="12">
        <f t="shared" si="221"/>
        <v>0</v>
      </c>
      <c r="FM251" s="12">
        <f t="shared" si="221"/>
        <v>0</v>
      </c>
      <c r="FN251" s="12">
        <f t="shared" si="221"/>
        <v>0</v>
      </c>
      <c r="FO251" s="12">
        <f t="shared" si="221"/>
        <v>0</v>
      </c>
      <c r="FP251" s="12">
        <f t="shared" si="221"/>
        <v>0</v>
      </c>
      <c r="FQ251" s="12">
        <f t="shared" si="221"/>
        <v>90710.78</v>
      </c>
      <c r="FR251" s="12">
        <f t="shared" si="221"/>
        <v>0</v>
      </c>
      <c r="FS251" s="12">
        <f t="shared" ref="FS251:GX251" si="222">FS258</f>
        <v>115730.21</v>
      </c>
      <c r="FT251" s="12">
        <f t="shared" si="222"/>
        <v>25019.43</v>
      </c>
      <c r="FU251" s="12">
        <f t="shared" si="222"/>
        <v>0</v>
      </c>
      <c r="FV251" s="12">
        <f t="shared" si="222"/>
        <v>0</v>
      </c>
      <c r="FW251" s="12">
        <f t="shared" si="222"/>
        <v>90805.96</v>
      </c>
      <c r="FX251" s="12">
        <f t="shared" si="222"/>
        <v>95.180000000007567</v>
      </c>
      <c r="FY251" s="12">
        <f t="shared" si="222"/>
        <v>0</v>
      </c>
      <c r="FZ251" s="12">
        <f t="shared" si="222"/>
        <v>95.180000000007567</v>
      </c>
      <c r="GA251" s="12">
        <f t="shared" si="222"/>
        <v>90710.78</v>
      </c>
      <c r="GB251" s="12">
        <f t="shared" si="222"/>
        <v>0</v>
      </c>
      <c r="GC251" s="12">
        <f t="shared" si="222"/>
        <v>0</v>
      </c>
      <c r="GD251" s="12">
        <f t="shared" si="222"/>
        <v>0</v>
      </c>
      <c r="GE251" s="12">
        <f t="shared" si="222"/>
        <v>0</v>
      </c>
      <c r="GF251" s="12">
        <f t="shared" si="222"/>
        <v>0</v>
      </c>
      <c r="GG251" s="12">
        <f t="shared" si="222"/>
        <v>0</v>
      </c>
      <c r="GH251" s="12">
        <f t="shared" si="222"/>
        <v>0</v>
      </c>
      <c r="GI251" s="12">
        <f t="shared" si="222"/>
        <v>0</v>
      </c>
      <c r="GJ251" s="12">
        <f t="shared" si="222"/>
        <v>0</v>
      </c>
      <c r="GK251" s="12">
        <f t="shared" si="222"/>
        <v>0</v>
      </c>
      <c r="GL251" s="12">
        <f t="shared" si="222"/>
        <v>0</v>
      </c>
      <c r="GM251" s="12">
        <f t="shared" si="222"/>
        <v>0</v>
      </c>
      <c r="GN251" s="12">
        <f t="shared" si="222"/>
        <v>0</v>
      </c>
      <c r="GO251" s="12">
        <f t="shared" si="222"/>
        <v>0</v>
      </c>
      <c r="GP251" s="12">
        <f t="shared" si="222"/>
        <v>0</v>
      </c>
      <c r="GQ251" s="12">
        <f t="shared" si="222"/>
        <v>0</v>
      </c>
      <c r="GR251" s="12">
        <f t="shared" si="222"/>
        <v>0</v>
      </c>
      <c r="GS251" s="12">
        <f t="shared" si="222"/>
        <v>0</v>
      </c>
      <c r="GT251" s="12">
        <f t="shared" si="222"/>
        <v>0</v>
      </c>
      <c r="GU251" s="12">
        <f t="shared" si="222"/>
        <v>0</v>
      </c>
      <c r="GV251" s="12">
        <f t="shared" si="222"/>
        <v>0</v>
      </c>
      <c r="GW251" s="12">
        <f t="shared" si="222"/>
        <v>0</v>
      </c>
      <c r="GX251" s="12">
        <f t="shared" si="222"/>
        <v>0</v>
      </c>
    </row>
    <row r="253" spans="1:255" x14ac:dyDescent="0.2">
      <c r="A253" s="2">
        <v>17</v>
      </c>
      <c r="B253" s="2">
        <v>1</v>
      </c>
      <c r="C253" s="2">
        <f>ROW(SmtRes!A103)</f>
        <v>103</v>
      </c>
      <c r="D253" s="2">
        <f>ROW(EtalonRes!A114)</f>
        <v>114</v>
      </c>
      <c r="E253" s="2" t="s">
        <v>310</v>
      </c>
      <c r="F253" s="2" t="s">
        <v>311</v>
      </c>
      <c r="G253" s="2" t="s">
        <v>312</v>
      </c>
      <c r="H253" s="2" t="s">
        <v>313</v>
      </c>
      <c r="I253" s="2">
        <f>ROUND(3/10,9)</f>
        <v>0.3</v>
      </c>
      <c r="J253" s="2">
        <v>0</v>
      </c>
      <c r="K253" s="2">
        <f>ROUND(3/10,9)</f>
        <v>0.3</v>
      </c>
      <c r="L253" s="2"/>
      <c r="M253" s="2"/>
      <c r="N253" s="2"/>
      <c r="O253" s="2">
        <f>ROUND(CP253,2)</f>
        <v>214.17</v>
      </c>
      <c r="P253" s="2">
        <f>ROUND((ROUND((AC253*AW253*I253),2)*BC253),2)</f>
        <v>42.3</v>
      </c>
      <c r="Q253" s="2">
        <f>(ROUND((ROUND((((((ET253*1.05)*1.25)*1.2))*AV253*I253),2)*BB253),2)+ROUND((ROUND(((AE253-((((EU253*1.05)*1.25)*1.2)))*AV253*I253),2)*BS253),2))</f>
        <v>10.08</v>
      </c>
      <c r="R253" s="2">
        <f>(ROUND((ROUND((((((EU253*1.05)*1.25)*1.2))*AV253*I253),2)*BS253),2)+ROUND((ROUND(((AE253-((((EU253*1.05)*1.25)*1.2)))*AV253*I253),2)*BS253),2))</f>
        <v>1.46</v>
      </c>
      <c r="S253" s="2">
        <f>ROUND((ROUND((AF253*AV253*I253),2)*BA253),2)</f>
        <v>161.79</v>
      </c>
      <c r="T253" s="2">
        <f>ROUND(CU253*I253,2)</f>
        <v>0</v>
      </c>
      <c r="U253" s="2">
        <f>CV253*I253</f>
        <v>13.812705522</v>
      </c>
      <c r="V253" s="2">
        <f>CW253*I253</f>
        <v>0</v>
      </c>
      <c r="W253" s="2">
        <f>ROUND(CX253*I253,2)</f>
        <v>0</v>
      </c>
      <c r="X253" s="2">
        <f>(ROUND((((S253+ROUND((ROUND((((((EU253*1.05)*1.25)*1.2))*AV253*I253),2)*BS253),2))*AT253)/100),2)+ROUND(((ROUND((ROUND(((AE253-((((EU253*1.05)*1.25)*1.2)))*AV253*I253),2)*BS253),2)*AT253)/100),2))</f>
        <v>177.94</v>
      </c>
      <c r="Y253" s="2">
        <f>(ROUND((((S253+ROUND((ROUND((((((EU253*1.05)*1.25)*1.2))*AV253*I253),2)*BS253),2))*AU253)/100),2)+ROUND(((ROUND((ROUND(((AE253-((((EU253*1.05)*1.25)*1.2)))*AV253*I253),2)*BS253),2)*AU253)/100),2))</f>
        <v>99.58</v>
      </c>
      <c r="Z253" s="2"/>
      <c r="AA253" s="2">
        <v>56661434</v>
      </c>
      <c r="AB253" s="2">
        <f>ROUND((AC253+AD253+AF253),6)</f>
        <v>677.94018000000005</v>
      </c>
      <c r="AC253" s="2">
        <f>ROUND(((((ES253*1)*1)*1)),6)</f>
        <v>141</v>
      </c>
      <c r="AD253" s="2">
        <f>ROUND(((((((ET253*1.05)*1.25)*1.2))-((((EU253*1.05)*1.25)*1.2)))+AE253),6)</f>
        <v>31.5</v>
      </c>
      <c r="AE253" s="2">
        <f>ROUND(((((EU253*1.05)*1.25)*1.2)),6)</f>
        <v>4.5674999999999999</v>
      </c>
      <c r="AF253" s="2">
        <f>ROUND(((((EV253*1.05)*1.15)*1.2)),6)</f>
        <v>505.44018</v>
      </c>
      <c r="AG253" s="2">
        <f>ROUND((AP253),6)</f>
        <v>0</v>
      </c>
      <c r="AH253" s="2">
        <f>((((EW253*1.05)*1.15)*1.2))</f>
        <v>43.151220000000002</v>
      </c>
      <c r="AI253" s="2">
        <f>((((EX253*1.05)*1.25)*1.2))</f>
        <v>0</v>
      </c>
      <c r="AJ253" s="2">
        <f>(AS253)</f>
        <v>0</v>
      </c>
      <c r="AK253" s="2">
        <v>509.82</v>
      </c>
      <c r="AL253" s="2">
        <v>141</v>
      </c>
      <c r="AM253" s="2">
        <v>20</v>
      </c>
      <c r="AN253" s="2">
        <v>2.9</v>
      </c>
      <c r="AO253" s="2">
        <v>348.82</v>
      </c>
      <c r="AP253" s="2">
        <v>0</v>
      </c>
      <c r="AQ253" s="2">
        <v>29.78</v>
      </c>
      <c r="AR253" s="2">
        <v>0</v>
      </c>
      <c r="AS253" s="2">
        <v>0</v>
      </c>
      <c r="AT253" s="2">
        <v>109</v>
      </c>
      <c r="AU253" s="2">
        <v>61</v>
      </c>
      <c r="AV253" s="2">
        <v>1.0669999999999999</v>
      </c>
      <c r="AW253" s="2">
        <v>1</v>
      </c>
      <c r="AX253" s="2"/>
      <c r="AY253" s="2"/>
      <c r="AZ253" s="2">
        <v>1</v>
      </c>
      <c r="BA253" s="2">
        <v>1</v>
      </c>
      <c r="BB253" s="2">
        <v>1</v>
      </c>
      <c r="BC253" s="2">
        <v>1</v>
      </c>
      <c r="BD253" s="2" t="s">
        <v>3</v>
      </c>
      <c r="BE253" s="2" t="s">
        <v>3</v>
      </c>
      <c r="BF253" s="2" t="s">
        <v>3</v>
      </c>
      <c r="BG253" s="2" t="s">
        <v>3</v>
      </c>
      <c r="BH253" s="2">
        <v>0</v>
      </c>
      <c r="BI253" s="2">
        <v>1</v>
      </c>
      <c r="BJ253" s="2" t="s">
        <v>314</v>
      </c>
      <c r="BK253" s="2"/>
      <c r="BL253" s="2"/>
      <c r="BM253" s="2">
        <v>25</v>
      </c>
      <c r="BN253" s="2">
        <v>0</v>
      </c>
      <c r="BO253" s="2" t="s">
        <v>311</v>
      </c>
      <c r="BP253" s="2">
        <v>1</v>
      </c>
      <c r="BQ253" s="2">
        <v>30</v>
      </c>
      <c r="BR253" s="2">
        <v>0</v>
      </c>
      <c r="BS253" s="2">
        <v>1</v>
      </c>
      <c r="BT253" s="2">
        <v>1</v>
      </c>
      <c r="BU253" s="2">
        <v>1</v>
      </c>
      <c r="BV253" s="2">
        <v>1</v>
      </c>
      <c r="BW253" s="2">
        <v>1</v>
      </c>
      <c r="BX253" s="2">
        <v>1</v>
      </c>
      <c r="BY253" s="2" t="s">
        <v>3</v>
      </c>
      <c r="BZ253" s="2">
        <v>109</v>
      </c>
      <c r="CA253" s="2">
        <v>61</v>
      </c>
      <c r="CB253" s="2" t="s">
        <v>3</v>
      </c>
      <c r="CC253" s="2"/>
      <c r="CD253" s="2"/>
      <c r="CE253" s="2">
        <v>1566</v>
      </c>
      <c r="CF253" s="2">
        <v>0</v>
      </c>
      <c r="CG253" s="2">
        <v>0</v>
      </c>
      <c r="CH253" s="2"/>
      <c r="CI253" s="2"/>
      <c r="CJ253" s="2"/>
      <c r="CK253" s="2"/>
      <c r="CL253" s="2"/>
      <c r="CM253" s="2">
        <v>0</v>
      </c>
      <c r="CN253" s="2" t="s">
        <v>2118</v>
      </c>
      <c r="CO253" s="2">
        <v>0</v>
      </c>
      <c r="CP253" s="2">
        <f>(P253+Q253+S253)</f>
        <v>214.17</v>
      </c>
      <c r="CQ253" s="2">
        <f>ROUND((ROUND((AC253*AW253*1),2)*BC253),2)</f>
        <v>141</v>
      </c>
      <c r="CR253" s="2">
        <f>(ROUND((ROUND((((((ET253*1.05)*1.25)*1.2))*AV253*1),2)*BB253),2)+ROUND((ROUND(((AE253-((((EU253*1.05)*1.25)*1.2)))*AV253*1),2)*BS253),2))</f>
        <v>33.61</v>
      </c>
      <c r="CS253" s="2">
        <f>(ROUND((ROUND((((((EU253*1.05)*1.25)*1.2))*AV253*1),2)*BS253),2)+ROUND((ROUND(((AE253-((((EU253*1.05)*1.25)*1.2)))*AV253*1),2)*BS253),2))</f>
        <v>4.87</v>
      </c>
      <c r="CT253" s="2">
        <f>ROUND((ROUND((AF253*AV253*1),2)*BA253),2)</f>
        <v>539.29999999999995</v>
      </c>
      <c r="CU253" s="2">
        <f>AG253</f>
        <v>0</v>
      </c>
      <c r="CV253" s="2">
        <f>(AH253*AV253)</f>
        <v>46.042351740000001</v>
      </c>
      <c r="CW253" s="2">
        <f t="shared" ref="CW253:CX256" si="223">AI253</f>
        <v>0</v>
      </c>
      <c r="CX253" s="2">
        <f t="shared" si="223"/>
        <v>0</v>
      </c>
      <c r="CY253" s="2">
        <f>(ROUND((((S253+ROUND((ROUND((((((EU253*1.05)*1.25)*1.2))*AV253*1),2)*BS253),2))*AT253)/100),2)+ROUND(((ROUND((ROUND(((AE253-((((EU253*1.05)*1.25)*1.2)))*AV253*1),2)*BS253),2)*AT253)/100),2))</f>
        <v>181.66</v>
      </c>
      <c r="CZ253" s="2">
        <f>(ROUND((((S253+ROUND((ROUND((((((EU253*1.05)*1.25)*1.2))*AV253*1),2)*BS253),2))*AU253)/100),2)+ROUND(((ROUND((ROUND(((AE253-((((EU253*1.05)*1.25)*1.2)))*AV253*1),2)*BS253),2)*AU253)/100),2))</f>
        <v>101.66</v>
      </c>
      <c r="DA253" s="2"/>
      <c r="DB253" s="2">
        <v>25</v>
      </c>
      <c r="DC253" s="2" t="s">
        <v>3</v>
      </c>
      <c r="DD253" s="2" t="s">
        <v>105</v>
      </c>
      <c r="DE253" s="2" t="s">
        <v>106</v>
      </c>
      <c r="DF253" s="2" t="s">
        <v>106</v>
      </c>
      <c r="DG253" s="2" t="s">
        <v>107</v>
      </c>
      <c r="DH253" s="2" t="s">
        <v>3</v>
      </c>
      <c r="DI253" s="2" t="s">
        <v>107</v>
      </c>
      <c r="DJ253" s="2" t="s">
        <v>106</v>
      </c>
      <c r="DK253" s="2" t="s">
        <v>3</v>
      </c>
      <c r="DL253" s="2" t="s">
        <v>3</v>
      </c>
      <c r="DM253" s="2" t="s">
        <v>3</v>
      </c>
      <c r="DN253" s="2">
        <v>0</v>
      </c>
      <c r="DO253" s="2">
        <v>0</v>
      </c>
      <c r="DP253" s="2">
        <v>1</v>
      </c>
      <c r="DQ253" s="2">
        <v>1</v>
      </c>
      <c r="DR253" s="2"/>
      <c r="DS253" s="2"/>
      <c r="DT253" s="2"/>
      <c r="DU253" s="2">
        <v>1010</v>
      </c>
      <c r="DV253" s="2" t="s">
        <v>313</v>
      </c>
      <c r="DW253" s="2" t="s">
        <v>313</v>
      </c>
      <c r="DX253" s="2">
        <v>10</v>
      </c>
      <c r="DY253" s="2"/>
      <c r="DZ253" s="2" t="s">
        <v>3</v>
      </c>
      <c r="EA253" s="2" t="s">
        <v>3</v>
      </c>
      <c r="EB253" s="2" t="s">
        <v>3</v>
      </c>
      <c r="EC253" s="2" t="s">
        <v>3</v>
      </c>
      <c r="ED253" s="2"/>
      <c r="EE253" s="2">
        <v>56938458</v>
      </c>
      <c r="EF253" s="2">
        <v>30</v>
      </c>
      <c r="EG253" s="2" t="s">
        <v>34</v>
      </c>
      <c r="EH253" s="2">
        <v>0</v>
      </c>
      <c r="EI253" s="2" t="s">
        <v>3</v>
      </c>
      <c r="EJ253" s="2">
        <v>1</v>
      </c>
      <c r="EK253" s="2">
        <v>25</v>
      </c>
      <c r="EL253" s="2" t="s">
        <v>35</v>
      </c>
      <c r="EM253" s="2" t="s">
        <v>36</v>
      </c>
      <c r="EN253" s="2"/>
      <c r="EO253" s="2" t="s">
        <v>108</v>
      </c>
      <c r="EP253" s="2"/>
      <c r="EQ253" s="2">
        <v>131072</v>
      </c>
      <c r="ER253" s="2">
        <v>509.82</v>
      </c>
      <c r="ES253" s="2">
        <v>141</v>
      </c>
      <c r="ET253" s="2">
        <v>20</v>
      </c>
      <c r="EU253" s="2">
        <v>2.9</v>
      </c>
      <c r="EV253" s="2">
        <v>348.82</v>
      </c>
      <c r="EW253" s="2">
        <v>29.78</v>
      </c>
      <c r="EX253" s="2">
        <v>0</v>
      </c>
      <c r="EY253" s="2">
        <v>0</v>
      </c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>
        <v>0</v>
      </c>
      <c r="FR253" s="2">
        <v>0</v>
      </c>
      <c r="FS253" s="2">
        <v>0</v>
      </c>
      <c r="FT253" s="2"/>
      <c r="FU253" s="2"/>
      <c r="FV253" s="2"/>
      <c r="FW253" s="2"/>
      <c r="FX253" s="2">
        <v>109</v>
      </c>
      <c r="FY253" s="2">
        <v>61</v>
      </c>
      <c r="FZ253" s="2"/>
      <c r="GA253" s="2" t="s">
        <v>3</v>
      </c>
      <c r="GB253" s="2"/>
      <c r="GC253" s="2"/>
      <c r="GD253" s="2">
        <v>1</v>
      </c>
      <c r="GE253" s="2"/>
      <c r="GF253" s="2">
        <v>414851654</v>
      </c>
      <c r="GG253" s="2">
        <v>2</v>
      </c>
      <c r="GH253" s="2">
        <v>1</v>
      </c>
      <c r="GI253" s="2">
        <v>2</v>
      </c>
      <c r="GJ253" s="2">
        <v>0</v>
      </c>
      <c r="GK253" s="2">
        <v>0</v>
      </c>
      <c r="GL253" s="2">
        <f>ROUND(IF(AND(BH253=3,BI253=3,FS253&lt;&gt;0),P253,0),2)</f>
        <v>0</v>
      </c>
      <c r="GM253" s="2">
        <f>ROUND(O253+X253+Y253,2)+GX253</f>
        <v>491.69</v>
      </c>
      <c r="GN253" s="2">
        <f>IF(OR(BI253=0,BI253=1),GM253-GX253,0)</f>
        <v>491.69</v>
      </c>
      <c r="GO253" s="2">
        <f>IF(BI253=2,GM253-GX253,0)</f>
        <v>0</v>
      </c>
      <c r="GP253" s="2">
        <f>IF(BI253=4,GM253-GX253,0)</f>
        <v>0</v>
      </c>
      <c r="GQ253" s="2"/>
      <c r="GR253" s="2">
        <v>0</v>
      </c>
      <c r="GS253" s="2">
        <v>3</v>
      </c>
      <c r="GT253" s="2">
        <v>0</v>
      </c>
      <c r="GU253" s="2" t="s">
        <v>3</v>
      </c>
      <c r="GV253" s="2">
        <f>ROUND((GT253),6)</f>
        <v>0</v>
      </c>
      <c r="GW253" s="2">
        <v>1</v>
      </c>
      <c r="GX253" s="2">
        <f>ROUND(HC253*I253,2)</f>
        <v>0</v>
      </c>
      <c r="GY253" s="2"/>
      <c r="GZ253" s="2"/>
      <c r="HA253" s="2">
        <v>0</v>
      </c>
      <c r="HB253" s="2">
        <v>0</v>
      </c>
      <c r="HC253" s="2">
        <f>GV253*GW253</f>
        <v>0</v>
      </c>
      <c r="HD253" s="2"/>
      <c r="HE253" s="2" t="s">
        <v>3</v>
      </c>
      <c r="HF253" s="2" t="s">
        <v>3</v>
      </c>
      <c r="HG253" s="2"/>
      <c r="HH253" s="2"/>
      <c r="HI253" s="2"/>
      <c r="HJ253" s="2"/>
      <c r="HK253" s="2"/>
      <c r="HL253" s="2"/>
      <c r="HM253" s="2" t="s">
        <v>3</v>
      </c>
      <c r="HN253" s="2" t="s">
        <v>3</v>
      </c>
      <c r="HO253" s="2" t="s">
        <v>3</v>
      </c>
      <c r="HP253" s="2" t="s">
        <v>3</v>
      </c>
      <c r="HQ253" s="2" t="s">
        <v>3</v>
      </c>
      <c r="HR253" s="2"/>
      <c r="HS253" s="2">
        <v>0</v>
      </c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>
        <v>0</v>
      </c>
      <c r="IL253" s="2"/>
      <c r="IM253" s="2"/>
      <c r="IN253" s="2"/>
      <c r="IO253" s="2"/>
      <c r="IP253" s="2"/>
      <c r="IQ253" s="2"/>
      <c r="IR253" s="2"/>
      <c r="IS253" s="2"/>
      <c r="IT253" s="2"/>
      <c r="IU253" s="2"/>
    </row>
    <row r="254" spans="1:255" x14ac:dyDescent="0.2">
      <c r="A254" s="3">
        <v>17</v>
      </c>
      <c r="B254" s="3">
        <v>1</v>
      </c>
      <c r="C254" s="3">
        <f>ROW(SmtRes!A112)</f>
        <v>112</v>
      </c>
      <c r="D254" s="3">
        <f>ROW(EtalonRes!A124)</f>
        <v>124</v>
      </c>
      <c r="E254" s="3" t="s">
        <v>310</v>
      </c>
      <c r="F254" s="3" t="s">
        <v>311</v>
      </c>
      <c r="G254" s="3" t="s">
        <v>312</v>
      </c>
      <c r="H254" s="3" t="s">
        <v>313</v>
      </c>
      <c r="I254" s="3">
        <f>ROUND(3/10,9)</f>
        <v>0.3</v>
      </c>
      <c r="J254" s="3">
        <v>0</v>
      </c>
      <c r="K254" s="3">
        <f>ROUND(3/10,9)</f>
        <v>0.3</v>
      </c>
      <c r="O254" s="3">
        <f>ROUND(CP254,2)</f>
        <v>9380.89</v>
      </c>
      <c r="P254" s="3">
        <f>ROUND((ROUND((AC254*AW254*I254),2)*BC254),2)</f>
        <v>95.18</v>
      </c>
      <c r="Q254" s="3">
        <f>(ROUND((ROUND((((((ET254*1.05)*1.25)*1.2))*AV254*I254),2)*BB254),2)+ROUND((ROUND(((AE254-((((EU254*1.05)*1.25)*1.2)))*AV254*I254),2)*BS254),2))</f>
        <v>168.84</v>
      </c>
      <c r="R254" s="3">
        <f>(ROUND((ROUND((((((EU254*1.05)*1.25)*1.2))*AV254*I254),2)*BS254),2)+ROUND((ROUND(((AE254-((((EU254*1.05)*1.25)*1.2)))*AV254*I254),2)*BS254),2))</f>
        <v>82.27</v>
      </c>
      <c r="S254" s="3">
        <f>ROUND((ROUND((AF254*AV254*I254),2)*BA254),2)</f>
        <v>9116.8700000000008</v>
      </c>
      <c r="T254" s="3">
        <f>ROUND(CU254*I254,2)</f>
        <v>0</v>
      </c>
      <c r="U254" s="3">
        <f>CV254*I254</f>
        <v>13.812705522</v>
      </c>
      <c r="V254" s="3">
        <f>CW254*I254</f>
        <v>0</v>
      </c>
      <c r="W254" s="3">
        <f>ROUND(CX254*I254,2)</f>
        <v>0</v>
      </c>
      <c r="X254" s="3">
        <f>(ROUND((((S254+ROUND((ROUND((((((EU254*1.05)*1.25)*1.2))*AV254*I254),2)*BS254),2))*AT254)/100),2)+ROUND(((ROUND((ROUND(((AE254-((((EU254*1.05)*1.25)*1.2)))*AV254*I254),2)*BS254),2)*AT254)/100),2))</f>
        <v>10027.06</v>
      </c>
      <c r="Y254" s="3">
        <f>(ROUND((((S254+ROUND((ROUND((((((EU254*1.05)*1.25)*1.2))*AV254*I254),2)*BS254),2))*AU254)/100),2)+ROUND(((ROUND((ROUND(((AE254-((((EU254*1.05)*1.25)*1.2)))*AV254*I254),2)*BS254),2)*AU254)/100),2))</f>
        <v>5611.48</v>
      </c>
      <c r="AA254" s="3">
        <v>56661436</v>
      </c>
      <c r="AB254" s="3">
        <f>ROUND((AC254+AD254+AF254),6)</f>
        <v>677.94018000000005</v>
      </c>
      <c r="AC254" s="3">
        <f>ROUND(((((ES254*1)*1)*1)),6)</f>
        <v>141</v>
      </c>
      <c r="AD254" s="3">
        <f>ROUND(((((((ET254*1.05)*1.25)*1.2))-((((EU254*1.05)*1.25)*1.2)))+AE254),6)</f>
        <v>31.5</v>
      </c>
      <c r="AE254" s="3">
        <f>ROUND(((((EU254*1.05)*1.25)*1.2)),6)</f>
        <v>4.5674999999999999</v>
      </c>
      <c r="AF254" s="3">
        <f>ROUND(((((EV254*1.05)*1.15)*1.2)),6)</f>
        <v>505.44018</v>
      </c>
      <c r="AG254" s="3">
        <f>ROUND((AP254),6)</f>
        <v>0</v>
      </c>
      <c r="AH254" s="3">
        <f>((((EW254*1.05)*1.15)*1.2))</f>
        <v>43.151220000000002</v>
      </c>
      <c r="AI254" s="3">
        <f>((((EX254*1.05)*1.25)*1.2))</f>
        <v>0</v>
      </c>
      <c r="AJ254" s="3">
        <f>(AS254)</f>
        <v>0</v>
      </c>
      <c r="AK254" s="3">
        <v>509.82</v>
      </c>
      <c r="AL254" s="3">
        <v>141</v>
      </c>
      <c r="AM254" s="3">
        <v>20</v>
      </c>
      <c r="AN254" s="3">
        <v>2.9</v>
      </c>
      <c r="AO254" s="3">
        <v>348.82</v>
      </c>
      <c r="AP254" s="3">
        <v>0</v>
      </c>
      <c r="AQ254" s="3">
        <v>29.78</v>
      </c>
      <c r="AR254" s="3">
        <v>0</v>
      </c>
      <c r="AS254" s="3">
        <v>0</v>
      </c>
      <c r="AT254" s="3">
        <v>109</v>
      </c>
      <c r="AU254" s="3">
        <v>61</v>
      </c>
      <c r="AV254" s="3">
        <v>1.0669999999999999</v>
      </c>
      <c r="AW254" s="3">
        <v>1</v>
      </c>
      <c r="AZ254" s="3">
        <v>1</v>
      </c>
      <c r="BA254" s="3">
        <v>56.35</v>
      </c>
      <c r="BB254" s="3">
        <v>16.75</v>
      </c>
      <c r="BC254" s="3">
        <v>2.25</v>
      </c>
      <c r="BD254" s="3" t="s">
        <v>3</v>
      </c>
      <c r="BE254" s="3" t="s">
        <v>3</v>
      </c>
      <c r="BF254" s="3" t="s">
        <v>3</v>
      </c>
      <c r="BG254" s="3" t="s">
        <v>3</v>
      </c>
      <c r="BH254" s="3">
        <v>0</v>
      </c>
      <c r="BI254" s="3">
        <v>1</v>
      </c>
      <c r="BJ254" s="3" t="s">
        <v>314</v>
      </c>
      <c r="BM254" s="3">
        <v>25</v>
      </c>
      <c r="BN254" s="3">
        <v>0</v>
      </c>
      <c r="BO254" s="3" t="s">
        <v>311</v>
      </c>
      <c r="BP254" s="3">
        <v>1</v>
      </c>
      <c r="BQ254" s="3">
        <v>30</v>
      </c>
      <c r="BR254" s="3">
        <v>0</v>
      </c>
      <c r="BS254" s="3">
        <v>56.35</v>
      </c>
      <c r="BT254" s="3">
        <v>1</v>
      </c>
      <c r="BU254" s="3">
        <v>1</v>
      </c>
      <c r="BV254" s="3">
        <v>1</v>
      </c>
      <c r="BW254" s="3">
        <v>1</v>
      </c>
      <c r="BX254" s="3">
        <v>1</v>
      </c>
      <c r="BY254" s="3" t="s">
        <v>3</v>
      </c>
      <c r="BZ254" s="3">
        <v>109</v>
      </c>
      <c r="CA254" s="3">
        <v>61</v>
      </c>
      <c r="CB254" s="3" t="s">
        <v>3</v>
      </c>
      <c r="CE254" s="3">
        <v>1566</v>
      </c>
      <c r="CF254" s="3">
        <v>0</v>
      </c>
      <c r="CG254" s="3">
        <v>0</v>
      </c>
      <c r="CM254" s="3">
        <v>0</v>
      </c>
      <c r="CN254" s="3" t="s">
        <v>2118</v>
      </c>
      <c r="CO254" s="3">
        <v>0</v>
      </c>
      <c r="CP254" s="3">
        <f>(P254+Q254+S254)</f>
        <v>9380.8900000000012</v>
      </c>
      <c r="CQ254" s="3">
        <f>ROUND((ROUND((AC254*AW254*1),2)*BC254),2)</f>
        <v>317.25</v>
      </c>
      <c r="CR254" s="3">
        <f>(ROUND((ROUND((((((ET254*1.05)*1.25)*1.2))*AV254*1),2)*BB254),2)+ROUND((ROUND(((AE254-((((EU254*1.05)*1.25)*1.2)))*AV254*1),2)*BS254),2))</f>
        <v>562.97</v>
      </c>
      <c r="CS254" s="3">
        <f>(ROUND((ROUND((((((EU254*1.05)*1.25)*1.2))*AV254*1),2)*BS254),2)+ROUND((ROUND(((AE254-((((EU254*1.05)*1.25)*1.2)))*AV254*1),2)*BS254),2))</f>
        <v>274.42</v>
      </c>
      <c r="CT254" s="3">
        <f>ROUND((ROUND((AF254*AV254*1),2)*BA254),2)</f>
        <v>30389.56</v>
      </c>
      <c r="CU254" s="3">
        <f>AG254</f>
        <v>0</v>
      </c>
      <c r="CV254" s="3">
        <f>(AH254*AV254)</f>
        <v>46.042351740000001</v>
      </c>
      <c r="CW254" s="3">
        <f t="shared" si="223"/>
        <v>0</v>
      </c>
      <c r="CX254" s="3">
        <f t="shared" si="223"/>
        <v>0</v>
      </c>
      <c r="CY254" s="3">
        <f>(ROUND((((S254+ROUND((ROUND((((((EU254*1.05)*1.25)*1.2))*AV254*1),2)*BS254),2))*AT254)/100),2)+ROUND(((ROUND((ROUND(((AE254-((((EU254*1.05)*1.25)*1.2)))*AV254*1),2)*BS254),2)*AT254)/100),2))</f>
        <v>10236.51</v>
      </c>
      <c r="CZ254" s="3">
        <f>(ROUND((((S254+ROUND((ROUND((((((EU254*1.05)*1.25)*1.2))*AV254*1),2)*BS254),2))*AU254)/100),2)+ROUND(((ROUND((ROUND(((AE254-((((EU254*1.05)*1.25)*1.2)))*AV254*1),2)*BS254),2)*AU254)/100),2))</f>
        <v>5728.69</v>
      </c>
      <c r="DB254" s="3">
        <v>28</v>
      </c>
      <c r="DC254" s="3" t="s">
        <v>3</v>
      </c>
      <c r="DD254" s="3" t="s">
        <v>105</v>
      </c>
      <c r="DE254" s="3" t="s">
        <v>106</v>
      </c>
      <c r="DF254" s="3" t="s">
        <v>106</v>
      </c>
      <c r="DG254" s="3" t="s">
        <v>107</v>
      </c>
      <c r="DH254" s="3" t="s">
        <v>3</v>
      </c>
      <c r="DI254" s="3" t="s">
        <v>107</v>
      </c>
      <c r="DJ254" s="3" t="s">
        <v>106</v>
      </c>
      <c r="DK254" s="3" t="s">
        <v>3</v>
      </c>
      <c r="DL254" s="3" t="s">
        <v>3</v>
      </c>
      <c r="DM254" s="3" t="s">
        <v>3</v>
      </c>
      <c r="DN254" s="3">
        <v>0</v>
      </c>
      <c r="DO254" s="3">
        <v>0</v>
      </c>
      <c r="DP254" s="3">
        <v>1</v>
      </c>
      <c r="DQ254" s="3">
        <v>1</v>
      </c>
      <c r="DU254" s="3">
        <v>1010</v>
      </c>
      <c r="DV254" s="3" t="s">
        <v>313</v>
      </c>
      <c r="DW254" s="3" t="s">
        <v>313</v>
      </c>
      <c r="DX254" s="3">
        <v>10</v>
      </c>
      <c r="DZ254" s="3" t="s">
        <v>3</v>
      </c>
      <c r="EA254" s="3" t="s">
        <v>3</v>
      </c>
      <c r="EB254" s="3" t="s">
        <v>3</v>
      </c>
      <c r="EC254" s="3" t="s">
        <v>3</v>
      </c>
      <c r="EE254" s="3">
        <v>56938458</v>
      </c>
      <c r="EF254" s="3">
        <v>30</v>
      </c>
      <c r="EG254" s="3" t="s">
        <v>34</v>
      </c>
      <c r="EH254" s="3">
        <v>0</v>
      </c>
      <c r="EI254" s="3" t="s">
        <v>3</v>
      </c>
      <c r="EJ254" s="3">
        <v>1</v>
      </c>
      <c r="EK254" s="3">
        <v>25</v>
      </c>
      <c r="EL254" s="3" t="s">
        <v>35</v>
      </c>
      <c r="EM254" s="3" t="s">
        <v>36</v>
      </c>
      <c r="EO254" s="3" t="s">
        <v>108</v>
      </c>
      <c r="EQ254" s="3">
        <v>131072</v>
      </c>
      <c r="ER254" s="3">
        <v>509.82</v>
      </c>
      <c r="ES254" s="3">
        <v>141</v>
      </c>
      <c r="ET254" s="3">
        <v>20</v>
      </c>
      <c r="EU254" s="3">
        <v>2.9</v>
      </c>
      <c r="EV254" s="3">
        <v>348.82</v>
      </c>
      <c r="EW254" s="3">
        <v>29.78</v>
      </c>
      <c r="EX254" s="3">
        <v>0</v>
      </c>
      <c r="EY254" s="3">
        <v>0</v>
      </c>
      <c r="FQ254" s="3">
        <v>0</v>
      </c>
      <c r="FR254" s="3">
        <v>0</v>
      </c>
      <c r="FS254" s="3">
        <v>0</v>
      </c>
      <c r="FX254" s="3">
        <v>109</v>
      </c>
      <c r="FY254" s="3">
        <v>61</v>
      </c>
      <c r="GA254" s="3" t="s">
        <v>3</v>
      </c>
      <c r="GD254" s="3">
        <v>1</v>
      </c>
      <c r="GF254" s="3">
        <v>414851654</v>
      </c>
      <c r="GG254" s="3">
        <v>2</v>
      </c>
      <c r="GH254" s="3">
        <v>1</v>
      </c>
      <c r="GI254" s="3">
        <v>2</v>
      </c>
      <c r="GJ254" s="3">
        <v>0</v>
      </c>
      <c r="GK254" s="3">
        <v>0</v>
      </c>
      <c r="GL254" s="3">
        <f>ROUND(IF(AND(BH254=3,BI254=3,FS254&lt;&gt;0),P254,0),2)</f>
        <v>0</v>
      </c>
      <c r="GM254" s="3">
        <f>ROUND(O254+X254+Y254,2)+GX254</f>
        <v>25019.43</v>
      </c>
      <c r="GN254" s="3">
        <f>IF(OR(BI254=0,BI254=1),GM254-GX254,0)</f>
        <v>25019.43</v>
      </c>
      <c r="GO254" s="3">
        <f>IF(BI254=2,GM254-GX254,0)</f>
        <v>0</v>
      </c>
      <c r="GP254" s="3">
        <f>IF(BI254=4,GM254-GX254,0)</f>
        <v>0</v>
      </c>
      <c r="GR254" s="3">
        <v>0</v>
      </c>
      <c r="GS254" s="3">
        <v>3</v>
      </c>
      <c r="GT254" s="3">
        <v>0</v>
      </c>
      <c r="GU254" s="3" t="s">
        <v>3</v>
      </c>
      <c r="GV254" s="3">
        <f>ROUND((GT254),6)</f>
        <v>0</v>
      </c>
      <c r="GW254" s="3">
        <v>1</v>
      </c>
      <c r="GX254" s="3">
        <f>ROUND(HC254*I254,2)</f>
        <v>0</v>
      </c>
      <c r="HA254" s="3">
        <v>0</v>
      </c>
      <c r="HB254" s="3">
        <v>0</v>
      </c>
      <c r="HC254" s="3">
        <f>GV254*GW254</f>
        <v>0</v>
      </c>
      <c r="HE254" s="3" t="s">
        <v>3</v>
      </c>
      <c r="HF254" s="3" t="s">
        <v>3</v>
      </c>
      <c r="HM254" s="3" t="s">
        <v>3</v>
      </c>
      <c r="HN254" s="3" t="s">
        <v>3</v>
      </c>
      <c r="HO254" s="3" t="s">
        <v>3</v>
      </c>
      <c r="HP254" s="3" t="s">
        <v>3</v>
      </c>
      <c r="HQ254" s="3" t="s">
        <v>3</v>
      </c>
      <c r="HS254" s="3">
        <v>0</v>
      </c>
      <c r="IK254" s="3">
        <v>0</v>
      </c>
    </row>
    <row r="255" spans="1:255" x14ac:dyDescent="0.2">
      <c r="A255" s="2">
        <v>17</v>
      </c>
      <c r="B255" s="2">
        <v>1</v>
      </c>
      <c r="C255" s="2"/>
      <c r="D255" s="2"/>
      <c r="E255" s="2" t="s">
        <v>315</v>
      </c>
      <c r="F255" s="2" t="s">
        <v>316</v>
      </c>
      <c r="G255" s="2" t="s">
        <v>317</v>
      </c>
      <c r="H255" s="2" t="s">
        <v>41</v>
      </c>
      <c r="I255" s="2">
        <v>3</v>
      </c>
      <c r="J255" s="2">
        <v>0</v>
      </c>
      <c r="K255" s="2">
        <v>3</v>
      </c>
      <c r="L255" s="2"/>
      <c r="M255" s="2"/>
      <c r="N255" s="2"/>
      <c r="O255" s="2">
        <f>ROUND(CP255,2)</f>
        <v>11982.93</v>
      </c>
      <c r="P255" s="2">
        <f>ROUND((ROUND((AC255*AW255*I255),2)*BC255),2)</f>
        <v>11982.93</v>
      </c>
      <c r="Q255" s="2">
        <f>(ROUND((ROUND(((ET255)*AV255*I255),2)*BB255),2)+ROUND((ROUND(((AE255-(EU255))*AV255*I255),2)*BS255),2))</f>
        <v>0</v>
      </c>
      <c r="R255" s="2">
        <f>(ROUND((ROUND(((EU255)*AV255*I255),2)*BS255),2)+ROUND((ROUND(((AE255-(EU255))*AV255*I255),2)*BS255),2))</f>
        <v>0</v>
      </c>
      <c r="S255" s="2">
        <f>ROUND((ROUND((AF255*AV255*I255),2)*BA255),2)</f>
        <v>0</v>
      </c>
      <c r="T255" s="2">
        <f>ROUND(CU255*I255,2)</f>
        <v>0</v>
      </c>
      <c r="U255" s="2">
        <f>CV255*I255</f>
        <v>0</v>
      </c>
      <c r="V255" s="2">
        <f>CW255*I255</f>
        <v>0</v>
      </c>
      <c r="W255" s="2">
        <f>ROUND(CX255*I255,2)</f>
        <v>0</v>
      </c>
      <c r="X255" s="2">
        <f>(ROUND((((S255+ROUND((ROUND(((EU255)*AV255*I255),2)*BS255),2))*AT255)/100),2)+ROUND(((ROUND((ROUND(((AE255-(EU255))*AV255*I255),2)*BS255),2)*AT255)/100),2))</f>
        <v>0</v>
      </c>
      <c r="Y255" s="2">
        <f>(ROUND((((S255+ROUND((ROUND(((EU255)*AV255*I255),2)*BS255),2))*AU255)/100),2)+ROUND(((ROUND((ROUND(((AE255-(EU255))*AV255*I255),2)*BS255),2)*AU255)/100),2))</f>
        <v>0</v>
      </c>
      <c r="Z255" s="2"/>
      <c r="AA255" s="2">
        <v>56661434</v>
      </c>
      <c r="AB255" s="2">
        <f>ROUND((AC255+AD255+AF255),6)</f>
        <v>3994.31</v>
      </c>
      <c r="AC255" s="2">
        <f>ROUND((ES255),6)</f>
        <v>3994.31</v>
      </c>
      <c r="AD255" s="2">
        <f>ROUND((((ET255)-(EU255))+AE255),6)</f>
        <v>0</v>
      </c>
      <c r="AE255" s="2">
        <f>ROUND((EU255),6)</f>
        <v>0</v>
      </c>
      <c r="AF255" s="2">
        <f>ROUND((EV255),6)</f>
        <v>0</v>
      </c>
      <c r="AG255" s="2">
        <f>ROUND((AP255),6)</f>
        <v>0</v>
      </c>
      <c r="AH255" s="2">
        <f>(EW255)</f>
        <v>0</v>
      </c>
      <c r="AI255" s="2">
        <f>(EX255)</f>
        <v>0</v>
      </c>
      <c r="AJ255" s="2">
        <f>(AS255)</f>
        <v>0</v>
      </c>
      <c r="AK255" s="2">
        <v>3994.31</v>
      </c>
      <c r="AL255" s="2">
        <v>3994.31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1</v>
      </c>
      <c r="AW255" s="2">
        <v>1</v>
      </c>
      <c r="AX255" s="2"/>
      <c r="AY255" s="2"/>
      <c r="AZ255" s="2">
        <v>1</v>
      </c>
      <c r="BA255" s="2">
        <v>1</v>
      </c>
      <c r="BB255" s="2">
        <v>1</v>
      </c>
      <c r="BC255" s="2">
        <v>1</v>
      </c>
      <c r="BD255" s="2" t="s">
        <v>3</v>
      </c>
      <c r="BE255" s="2" t="s">
        <v>3</v>
      </c>
      <c r="BF255" s="2" t="s">
        <v>3</v>
      </c>
      <c r="BG255" s="2" t="s">
        <v>3</v>
      </c>
      <c r="BH255" s="2">
        <v>3</v>
      </c>
      <c r="BI255" s="2">
        <v>3</v>
      </c>
      <c r="BJ255" s="2" t="s">
        <v>316</v>
      </c>
      <c r="BK255" s="2"/>
      <c r="BL255" s="2"/>
      <c r="BM255" s="2">
        <v>400007</v>
      </c>
      <c r="BN255" s="2">
        <v>0</v>
      </c>
      <c r="BO255" s="2" t="s">
        <v>3</v>
      </c>
      <c r="BP255" s="2">
        <v>0</v>
      </c>
      <c r="BQ255" s="2">
        <v>214</v>
      </c>
      <c r="BR255" s="2">
        <v>0</v>
      </c>
      <c r="BS255" s="2">
        <v>1</v>
      </c>
      <c r="BT255" s="2">
        <v>1</v>
      </c>
      <c r="BU255" s="2">
        <v>1</v>
      </c>
      <c r="BV255" s="2">
        <v>1</v>
      </c>
      <c r="BW255" s="2">
        <v>1</v>
      </c>
      <c r="BX255" s="2">
        <v>1</v>
      </c>
      <c r="BY255" s="2" t="s">
        <v>3</v>
      </c>
      <c r="BZ255" s="2">
        <v>0</v>
      </c>
      <c r="CA255" s="2">
        <v>0</v>
      </c>
      <c r="CB255" s="2" t="s">
        <v>3</v>
      </c>
      <c r="CC255" s="2"/>
      <c r="CD255" s="2"/>
      <c r="CE255" s="2">
        <v>1566</v>
      </c>
      <c r="CF255" s="2">
        <v>0</v>
      </c>
      <c r="CG255" s="2">
        <v>0</v>
      </c>
      <c r="CH255" s="2"/>
      <c r="CI255" s="2"/>
      <c r="CJ255" s="2"/>
      <c r="CK255" s="2"/>
      <c r="CL255" s="2"/>
      <c r="CM255" s="2">
        <v>0</v>
      </c>
      <c r="CN255" s="2" t="s">
        <v>3</v>
      </c>
      <c r="CO255" s="2">
        <v>0</v>
      </c>
      <c r="CP255" s="2">
        <f>(P255+Q255+S255)</f>
        <v>11982.93</v>
      </c>
      <c r="CQ255" s="2">
        <f>ROUND((ROUND((AC255*AW255*1),2)*BC255),2)</f>
        <v>3994.31</v>
      </c>
      <c r="CR255" s="2">
        <f>(ROUND((ROUND(((ET255)*AV255*1),2)*BB255),2)+ROUND((ROUND(((AE255-(EU255))*AV255*1),2)*BS255),2))</f>
        <v>0</v>
      </c>
      <c r="CS255" s="2">
        <f>(ROUND((ROUND(((EU255)*AV255*1),2)*BS255),2)+ROUND((ROUND(((AE255-(EU255))*AV255*1),2)*BS255),2))</f>
        <v>0</v>
      </c>
      <c r="CT255" s="2">
        <f>ROUND((ROUND((AF255*AV255*1),2)*BA255),2)</f>
        <v>0</v>
      </c>
      <c r="CU255" s="2">
        <f>AG255</f>
        <v>0</v>
      </c>
      <c r="CV255" s="2">
        <f>(AH255*AV255)</f>
        <v>0</v>
      </c>
      <c r="CW255" s="2">
        <f t="shared" si="223"/>
        <v>0</v>
      </c>
      <c r="CX255" s="2">
        <f t="shared" si="223"/>
        <v>0</v>
      </c>
      <c r="CY255" s="2">
        <f>(ROUND((((S255+ROUND((ROUND(((EU255)*AV255*1),2)*BS255),2))*AT255)/100),2)+ROUND(((ROUND((ROUND(((AE255-(EU255))*AV255*1),2)*BS255),2)*AT255)/100),2))</f>
        <v>0</v>
      </c>
      <c r="CZ255" s="2">
        <f>(ROUND((((S255+ROUND((ROUND(((EU255)*AV255*1),2)*BS255),2))*AU255)/100),2)+ROUND(((ROUND((ROUND(((AE255-(EU255))*AV255*1),2)*BS255),2)*AU255)/100),2))</f>
        <v>0</v>
      </c>
      <c r="DA255" s="2"/>
      <c r="DB255" s="2"/>
      <c r="DC255" s="2" t="s">
        <v>3</v>
      </c>
      <c r="DD255" s="2" t="s">
        <v>3</v>
      </c>
      <c r="DE255" s="2" t="s">
        <v>3</v>
      </c>
      <c r="DF255" s="2" t="s">
        <v>3</v>
      </c>
      <c r="DG255" s="2" t="s">
        <v>3</v>
      </c>
      <c r="DH255" s="2" t="s">
        <v>3</v>
      </c>
      <c r="DI255" s="2" t="s">
        <v>3</v>
      </c>
      <c r="DJ255" s="2" t="s">
        <v>3</v>
      </c>
      <c r="DK255" s="2" t="s">
        <v>3</v>
      </c>
      <c r="DL255" s="2" t="s">
        <v>3</v>
      </c>
      <c r="DM255" s="2" t="s">
        <v>3</v>
      </c>
      <c r="DN255" s="2">
        <v>0</v>
      </c>
      <c r="DO255" s="2">
        <v>0</v>
      </c>
      <c r="DP255" s="2">
        <v>1</v>
      </c>
      <c r="DQ255" s="2">
        <v>1</v>
      </c>
      <c r="DR255" s="2"/>
      <c r="DS255" s="2"/>
      <c r="DT255" s="2"/>
      <c r="DU255" s="2">
        <v>1013</v>
      </c>
      <c r="DV255" s="2" t="s">
        <v>41</v>
      </c>
      <c r="DW255" s="2" t="s">
        <v>41</v>
      </c>
      <c r="DX255" s="2">
        <v>1</v>
      </c>
      <c r="DY255" s="2"/>
      <c r="DZ255" s="2" t="s">
        <v>3</v>
      </c>
      <c r="EA255" s="2" t="s">
        <v>3</v>
      </c>
      <c r="EB255" s="2" t="s">
        <v>3</v>
      </c>
      <c r="EC255" s="2" t="s">
        <v>3</v>
      </c>
      <c r="ED255" s="2"/>
      <c r="EE255" s="2">
        <v>56938434</v>
      </c>
      <c r="EF255" s="2">
        <v>214</v>
      </c>
      <c r="EG255" s="2" t="s">
        <v>42</v>
      </c>
      <c r="EH255" s="2">
        <v>0</v>
      </c>
      <c r="EI255" s="2" t="s">
        <v>3</v>
      </c>
      <c r="EJ255" s="2">
        <v>3</v>
      </c>
      <c r="EK255" s="2">
        <v>400007</v>
      </c>
      <c r="EL255" s="2" t="s">
        <v>42</v>
      </c>
      <c r="EM255" s="2" t="s">
        <v>43</v>
      </c>
      <c r="EN255" s="2"/>
      <c r="EO255" s="2" t="s">
        <v>3</v>
      </c>
      <c r="EP255" s="2"/>
      <c r="EQ255" s="2">
        <v>131088</v>
      </c>
      <c r="ER255" s="2">
        <v>0</v>
      </c>
      <c r="ES255" s="2">
        <v>3994.31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>
        <v>0</v>
      </c>
      <c r="FR255" s="2">
        <f>P255</f>
        <v>11982.93</v>
      </c>
      <c r="FS255" s="2">
        <v>0</v>
      </c>
      <c r="FT255" s="2"/>
      <c r="FU255" s="2"/>
      <c r="FV255" s="2"/>
      <c r="FW255" s="2"/>
      <c r="FX255" s="2">
        <v>0</v>
      </c>
      <c r="FY255" s="2">
        <v>0</v>
      </c>
      <c r="FZ255" s="2"/>
      <c r="GA255" s="2" t="s">
        <v>318</v>
      </c>
      <c r="GB255" s="2"/>
      <c r="GC255" s="2"/>
      <c r="GD255" s="2">
        <v>1</v>
      </c>
      <c r="GE255" s="2"/>
      <c r="GF255" s="2">
        <v>-1758545534</v>
      </c>
      <c r="GG255" s="2">
        <v>2</v>
      </c>
      <c r="GH255" s="2">
        <v>4</v>
      </c>
      <c r="GI255" s="2">
        <v>-2</v>
      </c>
      <c r="GJ255" s="2">
        <v>0</v>
      </c>
      <c r="GK255" s="2">
        <v>0</v>
      </c>
      <c r="GL255" s="2">
        <f>ROUND(IF(AND(BH255=3,BI255=3,FS255&lt;&gt;0),P255,0),2)</f>
        <v>0</v>
      </c>
      <c r="GM255" s="2">
        <f>ROUND(O255+X255+Y255,2)+GX255</f>
        <v>11982.93</v>
      </c>
      <c r="GN255" s="2">
        <f>IF(OR(BI255=0,BI255=1),GM255-GX255,0)</f>
        <v>0</v>
      </c>
      <c r="GO255" s="2">
        <f>IF(BI255=2,GM255-GX255,0)</f>
        <v>0</v>
      </c>
      <c r="GP255" s="2">
        <f>IF(BI255=4,GM255-GX255,0)</f>
        <v>0</v>
      </c>
      <c r="GQ255" s="2"/>
      <c r="GR255" s="2">
        <v>1</v>
      </c>
      <c r="GS255" s="2">
        <v>2</v>
      </c>
      <c r="GT255" s="2">
        <v>0</v>
      </c>
      <c r="GU255" s="2" t="s">
        <v>3</v>
      </c>
      <c r="GV255" s="2">
        <f>ROUND((GT255),6)</f>
        <v>0</v>
      </c>
      <c r="GW255" s="2">
        <v>1</v>
      </c>
      <c r="GX255" s="2">
        <f>ROUND(HC255*I255,2)</f>
        <v>0</v>
      </c>
      <c r="GY255" s="2"/>
      <c r="GZ255" s="2"/>
      <c r="HA255" s="2">
        <v>0</v>
      </c>
      <c r="HB255" s="2">
        <v>0</v>
      </c>
      <c r="HC255" s="2">
        <f>GV255*GW255</f>
        <v>0</v>
      </c>
      <c r="HD255" s="2"/>
      <c r="HE255" s="2" t="s">
        <v>45</v>
      </c>
      <c r="HF255" s="2" t="s">
        <v>46</v>
      </c>
      <c r="HG255" s="2"/>
      <c r="HH255" s="2"/>
      <c r="HI255" s="2"/>
      <c r="HJ255" s="2"/>
      <c r="HK255" s="2"/>
      <c r="HL255" s="2"/>
      <c r="HM255" s="2" t="s">
        <v>3</v>
      </c>
      <c r="HN255" s="2" t="s">
        <v>3</v>
      </c>
      <c r="HO255" s="2" t="s">
        <v>3</v>
      </c>
      <c r="HP255" s="2" t="s">
        <v>3</v>
      </c>
      <c r="HQ255" s="2" t="s">
        <v>3</v>
      </c>
      <c r="HR255" s="2"/>
      <c r="HS255" s="2">
        <v>0</v>
      </c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>
        <v>0</v>
      </c>
      <c r="IL255" s="2"/>
      <c r="IM255" s="2"/>
      <c r="IN255" s="2"/>
      <c r="IO255" s="2"/>
      <c r="IP255" s="2"/>
      <c r="IQ255" s="2"/>
      <c r="IR255" s="2"/>
      <c r="IS255" s="2"/>
      <c r="IT255" s="2"/>
      <c r="IU255" s="2"/>
    </row>
    <row r="256" spans="1:255" x14ac:dyDescent="0.2">
      <c r="A256" s="3">
        <v>17</v>
      </c>
      <c r="B256" s="3">
        <v>1</v>
      </c>
      <c r="E256" s="3" t="s">
        <v>315</v>
      </c>
      <c r="F256" s="3" t="s">
        <v>316</v>
      </c>
      <c r="G256" s="3" t="s">
        <v>317</v>
      </c>
      <c r="H256" s="3" t="s">
        <v>41</v>
      </c>
      <c r="I256" s="3">
        <v>3</v>
      </c>
      <c r="J256" s="3">
        <v>0</v>
      </c>
      <c r="K256" s="3">
        <v>3</v>
      </c>
      <c r="O256" s="3">
        <f>ROUND(CP256,2)</f>
        <v>90710.78</v>
      </c>
      <c r="P256" s="3">
        <f>ROUND((ROUND((AC256*AW256*I256),2)*BC256),2)</f>
        <v>90710.78</v>
      </c>
      <c r="Q256" s="3">
        <f>(ROUND((ROUND(((ET256)*AV256*I256),2)*BB256),2)+ROUND((ROUND(((AE256-(EU256))*AV256*I256),2)*BS256),2))</f>
        <v>0</v>
      </c>
      <c r="R256" s="3">
        <f>(ROUND((ROUND(((EU256)*AV256*I256),2)*BS256),2)+ROUND((ROUND(((AE256-(EU256))*AV256*I256),2)*BS256),2))</f>
        <v>0</v>
      </c>
      <c r="S256" s="3">
        <f>ROUND((ROUND((AF256*AV256*I256),2)*BA256),2)</f>
        <v>0</v>
      </c>
      <c r="T256" s="3">
        <f>ROUND(CU256*I256,2)</f>
        <v>0</v>
      </c>
      <c r="U256" s="3">
        <f>CV256*I256</f>
        <v>0</v>
      </c>
      <c r="V256" s="3">
        <f>CW256*I256</f>
        <v>0</v>
      </c>
      <c r="W256" s="3">
        <f>ROUND(CX256*I256,2)</f>
        <v>0</v>
      </c>
      <c r="X256" s="3">
        <f>(ROUND((((S256+ROUND((ROUND(((EU256)*AV256*I256),2)*BS256),2))*AT256)/100),2)+ROUND(((ROUND((ROUND(((AE256-(EU256))*AV256*I256),2)*BS256),2)*AT256)/100),2))</f>
        <v>0</v>
      </c>
      <c r="Y256" s="3">
        <f>(ROUND((((S256+ROUND((ROUND(((EU256)*AV256*I256),2)*BS256),2))*AU256)/100),2)+ROUND(((ROUND((ROUND(((AE256-(EU256))*AV256*I256),2)*BS256),2)*AU256)/100),2))</f>
        <v>0</v>
      </c>
      <c r="AA256" s="3">
        <v>56661436</v>
      </c>
      <c r="AB256" s="3">
        <f>ROUND((AC256+AD256+AF256),6)</f>
        <v>3994.31</v>
      </c>
      <c r="AC256" s="3">
        <f>ROUND((ES256),6)</f>
        <v>3994.31</v>
      </c>
      <c r="AD256" s="3">
        <f>ROUND((((ET256)-(EU256))+AE256),6)</f>
        <v>0</v>
      </c>
      <c r="AE256" s="3">
        <f>ROUND((EU256),6)</f>
        <v>0</v>
      </c>
      <c r="AF256" s="3">
        <f>ROUND((EV256),6)</f>
        <v>0</v>
      </c>
      <c r="AG256" s="3">
        <f>ROUND((AP256),6)</f>
        <v>0</v>
      </c>
      <c r="AH256" s="3">
        <f>(EW256)</f>
        <v>0</v>
      </c>
      <c r="AI256" s="3">
        <f>(EX256)</f>
        <v>0</v>
      </c>
      <c r="AJ256" s="3">
        <f>(AS256)</f>
        <v>0</v>
      </c>
      <c r="AK256" s="3">
        <v>3994.31</v>
      </c>
      <c r="AL256" s="3">
        <v>3994.31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1</v>
      </c>
      <c r="AW256" s="3">
        <v>1</v>
      </c>
      <c r="AZ256" s="3">
        <v>1</v>
      </c>
      <c r="BA256" s="3">
        <v>1</v>
      </c>
      <c r="BB256" s="3">
        <v>1</v>
      </c>
      <c r="BC256" s="3">
        <v>7.57</v>
      </c>
      <c r="BD256" s="3" t="s">
        <v>3</v>
      </c>
      <c r="BE256" s="3" t="s">
        <v>3</v>
      </c>
      <c r="BF256" s="3" t="s">
        <v>3</v>
      </c>
      <c r="BG256" s="3" t="s">
        <v>3</v>
      </c>
      <c r="BH256" s="3">
        <v>3</v>
      </c>
      <c r="BI256" s="3">
        <v>3</v>
      </c>
      <c r="BJ256" s="3" t="s">
        <v>316</v>
      </c>
      <c r="BM256" s="3">
        <v>400007</v>
      </c>
      <c r="BN256" s="3">
        <v>0</v>
      </c>
      <c r="BO256" s="3" t="s">
        <v>3</v>
      </c>
      <c r="BP256" s="3">
        <v>0</v>
      </c>
      <c r="BQ256" s="3">
        <v>214</v>
      </c>
      <c r="BR256" s="3">
        <v>0</v>
      </c>
      <c r="BS256" s="3">
        <v>1</v>
      </c>
      <c r="BT256" s="3">
        <v>1</v>
      </c>
      <c r="BU256" s="3">
        <v>1</v>
      </c>
      <c r="BV256" s="3">
        <v>1</v>
      </c>
      <c r="BW256" s="3">
        <v>1</v>
      </c>
      <c r="BX256" s="3">
        <v>1</v>
      </c>
      <c r="BY256" s="3" t="s">
        <v>3</v>
      </c>
      <c r="BZ256" s="3">
        <v>0</v>
      </c>
      <c r="CA256" s="3">
        <v>0</v>
      </c>
      <c r="CB256" s="3" t="s">
        <v>3</v>
      </c>
      <c r="CE256" s="3">
        <v>1566</v>
      </c>
      <c r="CF256" s="3">
        <v>0</v>
      </c>
      <c r="CG256" s="3">
        <v>0</v>
      </c>
      <c r="CM256" s="3">
        <v>0</v>
      </c>
      <c r="CN256" s="3" t="s">
        <v>3</v>
      </c>
      <c r="CO256" s="3">
        <v>0</v>
      </c>
      <c r="CP256" s="3">
        <f>(P256+Q256+S256)</f>
        <v>90710.78</v>
      </c>
      <c r="CQ256" s="3">
        <f>ROUND((ROUND((AC256*AW256*1),2)*BC256),2)</f>
        <v>30236.93</v>
      </c>
      <c r="CR256" s="3">
        <f>(ROUND((ROUND(((ET256)*AV256*1),2)*BB256),2)+ROUND((ROUND(((AE256-(EU256))*AV256*1),2)*BS256),2))</f>
        <v>0</v>
      </c>
      <c r="CS256" s="3">
        <f>(ROUND((ROUND(((EU256)*AV256*1),2)*BS256),2)+ROUND((ROUND(((AE256-(EU256))*AV256*1),2)*BS256),2))</f>
        <v>0</v>
      </c>
      <c r="CT256" s="3">
        <f>ROUND((ROUND((AF256*AV256*1),2)*BA256),2)</f>
        <v>0</v>
      </c>
      <c r="CU256" s="3">
        <f>AG256</f>
        <v>0</v>
      </c>
      <c r="CV256" s="3">
        <f>(AH256*AV256)</f>
        <v>0</v>
      </c>
      <c r="CW256" s="3">
        <f t="shared" si="223"/>
        <v>0</v>
      </c>
      <c r="CX256" s="3">
        <f t="shared" si="223"/>
        <v>0</v>
      </c>
      <c r="CY256" s="3">
        <f>(ROUND((((S256+ROUND((ROUND(((EU256)*AV256*1),2)*BS256),2))*AT256)/100),2)+ROUND(((ROUND((ROUND(((AE256-(EU256))*AV256*1),2)*BS256),2)*AT256)/100),2))</f>
        <v>0</v>
      </c>
      <c r="CZ256" s="3">
        <f>(ROUND((((S256+ROUND((ROUND(((EU256)*AV256*1),2)*BS256),2))*AU256)/100),2)+ROUND(((ROUND((ROUND(((AE256-(EU256))*AV256*1),2)*BS256),2)*AU256)/100),2))</f>
        <v>0</v>
      </c>
      <c r="DC256" s="3" t="s">
        <v>3</v>
      </c>
      <c r="DD256" s="3" t="s">
        <v>3</v>
      </c>
      <c r="DE256" s="3" t="s">
        <v>3</v>
      </c>
      <c r="DF256" s="3" t="s">
        <v>3</v>
      </c>
      <c r="DG256" s="3" t="s">
        <v>3</v>
      </c>
      <c r="DH256" s="3" t="s">
        <v>3</v>
      </c>
      <c r="DI256" s="3" t="s">
        <v>3</v>
      </c>
      <c r="DJ256" s="3" t="s">
        <v>3</v>
      </c>
      <c r="DK256" s="3" t="s">
        <v>3</v>
      </c>
      <c r="DL256" s="3" t="s">
        <v>3</v>
      </c>
      <c r="DM256" s="3" t="s">
        <v>3</v>
      </c>
      <c r="DN256" s="3">
        <v>0</v>
      </c>
      <c r="DO256" s="3">
        <v>0</v>
      </c>
      <c r="DP256" s="3">
        <v>1</v>
      </c>
      <c r="DQ256" s="3">
        <v>1</v>
      </c>
      <c r="DU256" s="3">
        <v>1013</v>
      </c>
      <c r="DV256" s="3" t="s">
        <v>41</v>
      </c>
      <c r="DW256" s="3" t="s">
        <v>41</v>
      </c>
      <c r="DX256" s="3">
        <v>1</v>
      </c>
      <c r="DZ256" s="3" t="s">
        <v>3</v>
      </c>
      <c r="EA256" s="3" t="s">
        <v>3</v>
      </c>
      <c r="EB256" s="3" t="s">
        <v>3</v>
      </c>
      <c r="EC256" s="3" t="s">
        <v>3</v>
      </c>
      <c r="EE256" s="3">
        <v>56938434</v>
      </c>
      <c r="EF256" s="3">
        <v>214</v>
      </c>
      <c r="EG256" s="3" t="s">
        <v>42</v>
      </c>
      <c r="EH256" s="3">
        <v>0</v>
      </c>
      <c r="EI256" s="3" t="s">
        <v>3</v>
      </c>
      <c r="EJ256" s="3">
        <v>3</v>
      </c>
      <c r="EK256" s="3">
        <v>400007</v>
      </c>
      <c r="EL256" s="3" t="s">
        <v>42</v>
      </c>
      <c r="EM256" s="3" t="s">
        <v>43</v>
      </c>
      <c r="EO256" s="3" t="s">
        <v>3</v>
      </c>
      <c r="EQ256" s="3">
        <v>131088</v>
      </c>
      <c r="ER256" s="3">
        <v>30236.99</v>
      </c>
      <c r="ES256" s="3">
        <v>3994.31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5</v>
      </c>
      <c r="FC256" s="3">
        <v>1</v>
      </c>
      <c r="FD256" s="3">
        <v>18</v>
      </c>
      <c r="FF256" s="3">
        <v>35390</v>
      </c>
      <c r="FQ256" s="3">
        <v>0</v>
      </c>
      <c r="FR256" s="3">
        <f>P256</f>
        <v>90710.78</v>
      </c>
      <c r="FS256" s="3">
        <v>0</v>
      </c>
      <c r="FX256" s="3">
        <v>0</v>
      </c>
      <c r="FY256" s="3">
        <v>0</v>
      </c>
      <c r="GA256" s="3" t="s">
        <v>318</v>
      </c>
      <c r="GD256" s="3">
        <v>1</v>
      </c>
      <c r="GF256" s="3">
        <v>-1758545534</v>
      </c>
      <c r="GG256" s="3">
        <v>2</v>
      </c>
      <c r="GH256" s="3">
        <v>3</v>
      </c>
      <c r="GI256" s="3">
        <v>3</v>
      </c>
      <c r="GJ256" s="3">
        <v>0</v>
      </c>
      <c r="GK256" s="3">
        <v>0</v>
      </c>
      <c r="GL256" s="3">
        <f>ROUND(IF(AND(BH256=3,BI256=3,FS256&lt;&gt;0),P256,0),2)</f>
        <v>0</v>
      </c>
      <c r="GM256" s="3">
        <f>ROUND(O256+X256+Y256,2)+GX256</f>
        <v>90710.78</v>
      </c>
      <c r="GN256" s="3">
        <f>IF(OR(BI256=0,BI256=1),GM256-GX256,0)</f>
        <v>0</v>
      </c>
      <c r="GO256" s="3">
        <f>IF(BI256=2,GM256-GX256,0)</f>
        <v>0</v>
      </c>
      <c r="GP256" s="3">
        <f>IF(BI256=4,GM256-GX256,0)</f>
        <v>0</v>
      </c>
      <c r="GR256" s="3">
        <v>1</v>
      </c>
      <c r="GS256" s="3">
        <v>1</v>
      </c>
      <c r="GT256" s="3">
        <v>0</v>
      </c>
      <c r="GU256" s="3" t="s">
        <v>3</v>
      </c>
      <c r="GV256" s="3">
        <f>ROUND((GT256),6)</f>
        <v>0</v>
      </c>
      <c r="GW256" s="3">
        <v>1</v>
      </c>
      <c r="GX256" s="3">
        <f>ROUND(HC256*I256,2)</f>
        <v>0</v>
      </c>
      <c r="HA256" s="3">
        <v>0</v>
      </c>
      <c r="HB256" s="3">
        <v>0</v>
      </c>
      <c r="HC256" s="3">
        <f>GV256*GW256</f>
        <v>0</v>
      </c>
      <c r="HE256" s="3" t="s">
        <v>45</v>
      </c>
      <c r="HF256" s="3" t="s">
        <v>46</v>
      </c>
      <c r="HM256" s="3" t="s">
        <v>3</v>
      </c>
      <c r="HN256" s="3" t="s">
        <v>3</v>
      </c>
      <c r="HO256" s="3" t="s">
        <v>3</v>
      </c>
      <c r="HP256" s="3" t="s">
        <v>3</v>
      </c>
      <c r="HQ256" s="3" t="s">
        <v>3</v>
      </c>
      <c r="HS256" s="3">
        <v>0</v>
      </c>
      <c r="IK256" s="3">
        <v>0</v>
      </c>
    </row>
    <row r="258" spans="1:206" x14ac:dyDescent="0.2">
      <c r="A258" s="11">
        <v>51</v>
      </c>
      <c r="B258" s="11">
        <f>B249</f>
        <v>1</v>
      </c>
      <c r="C258" s="11">
        <f>A249</f>
        <v>5</v>
      </c>
      <c r="D258" s="11">
        <f>ROW(A249)</f>
        <v>249</v>
      </c>
      <c r="E258" s="11"/>
      <c r="F258" s="11" t="str">
        <f>IF(F249&lt;&gt;"",F249,"")</f>
        <v>Новый подраздел</v>
      </c>
      <c r="G258" s="11" t="str">
        <f>IF(G249&lt;&gt;"",G249,"")</f>
        <v>Воздушно-тепловая завеса</v>
      </c>
      <c r="H258" s="11">
        <v>0</v>
      </c>
      <c r="I258" s="11"/>
      <c r="J258" s="11"/>
      <c r="K258" s="11"/>
      <c r="L258" s="11"/>
      <c r="M258" s="11"/>
      <c r="N258" s="11"/>
      <c r="O258" s="11">
        <f t="shared" ref="O258:T258" si="224">ROUND(AB258,2)</f>
        <v>12197.1</v>
      </c>
      <c r="P258" s="11">
        <f t="shared" si="224"/>
        <v>12025.23</v>
      </c>
      <c r="Q258" s="11">
        <f t="shared" si="224"/>
        <v>10.08</v>
      </c>
      <c r="R258" s="11">
        <f t="shared" si="224"/>
        <v>1.46</v>
      </c>
      <c r="S258" s="11">
        <f t="shared" si="224"/>
        <v>161.79</v>
      </c>
      <c r="T258" s="11">
        <f t="shared" si="224"/>
        <v>0</v>
      </c>
      <c r="U258" s="11">
        <f>AH258</f>
        <v>13.812705522</v>
      </c>
      <c r="V258" s="11">
        <f>AI258</f>
        <v>0</v>
      </c>
      <c r="W258" s="11">
        <f>ROUND(AJ258,2)</f>
        <v>0</v>
      </c>
      <c r="X258" s="11">
        <f>ROUND(AK258,2)</f>
        <v>177.94</v>
      </c>
      <c r="Y258" s="11">
        <f>ROUND(AL258,2)</f>
        <v>99.58</v>
      </c>
      <c r="Z258" s="11"/>
      <c r="AA258" s="11"/>
      <c r="AB258" s="11">
        <f>ROUND(SUMIF(AA253:AA256,"=56661434",O253:O256),2)</f>
        <v>12197.1</v>
      </c>
      <c r="AC258" s="11">
        <f>ROUND(SUMIF(AA253:AA256,"=56661434",P253:P256),2)</f>
        <v>12025.23</v>
      </c>
      <c r="AD258" s="11">
        <f>ROUND(SUMIF(AA253:AA256,"=56661434",Q253:Q256),2)</f>
        <v>10.08</v>
      </c>
      <c r="AE258" s="11">
        <f>ROUND(SUMIF(AA253:AA256,"=56661434",R253:R256),2)</f>
        <v>1.46</v>
      </c>
      <c r="AF258" s="11">
        <f>ROUND(SUMIF(AA253:AA256,"=56661434",S253:S256),2)</f>
        <v>161.79</v>
      </c>
      <c r="AG258" s="11">
        <f>ROUND(SUMIF(AA253:AA256,"=56661434",T253:T256),2)</f>
        <v>0</v>
      </c>
      <c r="AH258" s="11">
        <f>SUMIF(AA253:AA256,"=56661434",U253:U256)</f>
        <v>13.812705522</v>
      </c>
      <c r="AI258" s="11">
        <f>SUMIF(AA253:AA256,"=56661434",V253:V256)</f>
        <v>0</v>
      </c>
      <c r="AJ258" s="11">
        <f>ROUND(SUMIF(AA253:AA256,"=56661434",W253:W256),2)</f>
        <v>0</v>
      </c>
      <c r="AK258" s="11">
        <f>ROUND(SUMIF(AA253:AA256,"=56661434",X253:X256),2)</f>
        <v>177.94</v>
      </c>
      <c r="AL258" s="11">
        <f>ROUND(SUMIF(AA253:AA256,"=56661434",Y253:Y256),2)</f>
        <v>99.58</v>
      </c>
      <c r="AM258" s="11"/>
      <c r="AN258" s="11"/>
      <c r="AO258" s="11">
        <f t="shared" ref="AO258:BD258" si="225">ROUND(BX258,2)</f>
        <v>0</v>
      </c>
      <c r="AP258" s="11">
        <f t="shared" si="225"/>
        <v>11982.93</v>
      </c>
      <c r="AQ258" s="11">
        <f t="shared" si="225"/>
        <v>0</v>
      </c>
      <c r="AR258" s="11">
        <f t="shared" si="225"/>
        <v>12474.62</v>
      </c>
      <c r="AS258" s="11">
        <f t="shared" si="225"/>
        <v>491.69</v>
      </c>
      <c r="AT258" s="11">
        <f t="shared" si="225"/>
        <v>0</v>
      </c>
      <c r="AU258" s="11">
        <f t="shared" si="225"/>
        <v>0</v>
      </c>
      <c r="AV258" s="11">
        <f t="shared" si="225"/>
        <v>12025.23</v>
      </c>
      <c r="AW258" s="11">
        <f t="shared" si="225"/>
        <v>42.3</v>
      </c>
      <c r="AX258" s="11">
        <f t="shared" si="225"/>
        <v>0</v>
      </c>
      <c r="AY258" s="11">
        <f t="shared" si="225"/>
        <v>42.3</v>
      </c>
      <c r="AZ258" s="11">
        <f t="shared" si="225"/>
        <v>11982.93</v>
      </c>
      <c r="BA258" s="11">
        <f t="shared" si="225"/>
        <v>0</v>
      </c>
      <c r="BB258" s="11">
        <f t="shared" si="225"/>
        <v>0</v>
      </c>
      <c r="BC258" s="11">
        <f t="shared" si="225"/>
        <v>0</v>
      </c>
      <c r="BD258" s="11">
        <f t="shared" si="225"/>
        <v>0</v>
      </c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>
        <f>ROUND(SUMIF(AA253:AA256,"=56661434",FQ253:FQ256),2)</f>
        <v>0</v>
      </c>
      <c r="BY258" s="11">
        <f>ROUND(SUMIF(AA253:AA256,"=56661434",FR253:FR256),2)</f>
        <v>11982.93</v>
      </c>
      <c r="BZ258" s="11">
        <f>ROUND(SUMIF(AA253:AA256,"=56661434",GL253:GL256),2)</f>
        <v>0</v>
      </c>
      <c r="CA258" s="11">
        <f>ROUND(SUMIF(AA253:AA256,"=56661434",GM253:GM256),2)</f>
        <v>12474.62</v>
      </c>
      <c r="CB258" s="11">
        <f>ROUND(SUMIF(AA253:AA256,"=56661434",GN253:GN256),2)</f>
        <v>491.69</v>
      </c>
      <c r="CC258" s="11">
        <f>ROUND(SUMIF(AA253:AA256,"=56661434",GO253:GO256),2)</f>
        <v>0</v>
      </c>
      <c r="CD258" s="11">
        <f>ROUND(SUMIF(AA253:AA256,"=56661434",GP253:GP256),2)</f>
        <v>0</v>
      </c>
      <c r="CE258" s="11">
        <f>AC258-BX258</f>
        <v>12025.23</v>
      </c>
      <c r="CF258" s="11">
        <f>AC258-BY258</f>
        <v>42.299999999999272</v>
      </c>
      <c r="CG258" s="11">
        <f>BX258-BZ258</f>
        <v>0</v>
      </c>
      <c r="CH258" s="11">
        <f>AC258-BX258-BY258+BZ258</f>
        <v>42.299999999999272</v>
      </c>
      <c r="CI258" s="11">
        <f>BY258-BZ258</f>
        <v>11982.93</v>
      </c>
      <c r="CJ258" s="11">
        <f>ROUND(SUMIF(AA253:AA256,"=56661434",GX253:GX256),2)</f>
        <v>0</v>
      </c>
      <c r="CK258" s="11">
        <f>ROUND(SUMIF(AA253:AA256,"=56661434",GY253:GY256),2)</f>
        <v>0</v>
      </c>
      <c r="CL258" s="11">
        <f>ROUND(SUMIF(AA253:AA256,"=56661434",GZ253:GZ256),2)</f>
        <v>0</v>
      </c>
      <c r="CM258" s="11">
        <f>ROUND(SUMIF(AA253:AA256,"=56661434",HD253:HD256),2)</f>
        <v>0</v>
      </c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2">
        <f t="shared" ref="DG258:DL258" si="226">ROUND(DT258,2)</f>
        <v>100091.67</v>
      </c>
      <c r="DH258" s="12">
        <f t="shared" si="226"/>
        <v>90805.96</v>
      </c>
      <c r="DI258" s="12">
        <f t="shared" si="226"/>
        <v>168.84</v>
      </c>
      <c r="DJ258" s="12">
        <f t="shared" si="226"/>
        <v>82.27</v>
      </c>
      <c r="DK258" s="12">
        <f t="shared" si="226"/>
        <v>9116.8700000000008</v>
      </c>
      <c r="DL258" s="12">
        <f t="shared" si="226"/>
        <v>0</v>
      </c>
      <c r="DM258" s="12">
        <f>DZ258</f>
        <v>13.812705522</v>
      </c>
      <c r="DN258" s="12">
        <f>EA258</f>
        <v>0</v>
      </c>
      <c r="DO258" s="12">
        <f>ROUND(EB258,2)</f>
        <v>0</v>
      </c>
      <c r="DP258" s="12">
        <f>ROUND(EC258,2)</f>
        <v>10027.06</v>
      </c>
      <c r="DQ258" s="12">
        <f>ROUND(ED258,2)</f>
        <v>5611.48</v>
      </c>
      <c r="DR258" s="12"/>
      <c r="DS258" s="12"/>
      <c r="DT258" s="12">
        <f>ROUND(SUMIF(AA253:AA256,"=56661436",O253:O256),2)</f>
        <v>100091.67</v>
      </c>
      <c r="DU258" s="12">
        <f>ROUND(SUMIF(AA253:AA256,"=56661436",P253:P256),2)</f>
        <v>90805.96</v>
      </c>
      <c r="DV258" s="12">
        <f>ROUND(SUMIF(AA253:AA256,"=56661436",Q253:Q256),2)</f>
        <v>168.84</v>
      </c>
      <c r="DW258" s="12">
        <f>ROUND(SUMIF(AA253:AA256,"=56661436",R253:R256),2)</f>
        <v>82.27</v>
      </c>
      <c r="DX258" s="12">
        <f>ROUND(SUMIF(AA253:AA256,"=56661436",S253:S256),2)</f>
        <v>9116.8700000000008</v>
      </c>
      <c r="DY258" s="12">
        <f>ROUND(SUMIF(AA253:AA256,"=56661436",T253:T256),2)</f>
        <v>0</v>
      </c>
      <c r="DZ258" s="12">
        <f>SUMIF(AA253:AA256,"=56661436",U253:U256)</f>
        <v>13.812705522</v>
      </c>
      <c r="EA258" s="12">
        <f>SUMIF(AA253:AA256,"=56661436",V253:V256)</f>
        <v>0</v>
      </c>
      <c r="EB258" s="12">
        <f>ROUND(SUMIF(AA253:AA256,"=56661436",W253:W256),2)</f>
        <v>0</v>
      </c>
      <c r="EC258" s="12">
        <f>ROUND(SUMIF(AA253:AA256,"=56661436",X253:X256),2)</f>
        <v>10027.06</v>
      </c>
      <c r="ED258" s="12">
        <f>ROUND(SUMIF(AA253:AA256,"=56661436",Y253:Y256),2)</f>
        <v>5611.48</v>
      </c>
      <c r="EE258" s="12"/>
      <c r="EF258" s="12"/>
      <c r="EG258" s="12">
        <f t="shared" ref="EG258:EV258" si="227">ROUND(FP258,2)</f>
        <v>0</v>
      </c>
      <c r="EH258" s="12">
        <f t="shared" si="227"/>
        <v>90710.78</v>
      </c>
      <c r="EI258" s="12">
        <f t="shared" si="227"/>
        <v>0</v>
      </c>
      <c r="EJ258" s="12">
        <f t="shared" si="227"/>
        <v>115730.21</v>
      </c>
      <c r="EK258" s="12">
        <f t="shared" si="227"/>
        <v>25019.43</v>
      </c>
      <c r="EL258" s="12">
        <f t="shared" si="227"/>
        <v>0</v>
      </c>
      <c r="EM258" s="12">
        <f t="shared" si="227"/>
        <v>0</v>
      </c>
      <c r="EN258" s="12">
        <f t="shared" si="227"/>
        <v>90805.96</v>
      </c>
      <c r="EO258" s="12">
        <f t="shared" si="227"/>
        <v>95.18</v>
      </c>
      <c r="EP258" s="12">
        <f t="shared" si="227"/>
        <v>0</v>
      </c>
      <c r="EQ258" s="12">
        <f t="shared" si="227"/>
        <v>95.18</v>
      </c>
      <c r="ER258" s="12">
        <f t="shared" si="227"/>
        <v>90710.78</v>
      </c>
      <c r="ES258" s="12">
        <f t="shared" si="227"/>
        <v>0</v>
      </c>
      <c r="ET258" s="12">
        <f t="shared" si="227"/>
        <v>0</v>
      </c>
      <c r="EU258" s="12">
        <f t="shared" si="227"/>
        <v>0</v>
      </c>
      <c r="EV258" s="12">
        <f t="shared" si="227"/>
        <v>0</v>
      </c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>
        <f>ROUND(SUMIF(AA253:AA256,"=56661436",FQ253:FQ256),2)</f>
        <v>0</v>
      </c>
      <c r="FQ258" s="12">
        <f>ROUND(SUMIF(AA253:AA256,"=56661436",FR253:FR256),2)</f>
        <v>90710.78</v>
      </c>
      <c r="FR258" s="12">
        <f>ROUND(SUMIF(AA253:AA256,"=56661436",GL253:GL256),2)</f>
        <v>0</v>
      </c>
      <c r="FS258" s="12">
        <f>ROUND(SUMIF(AA253:AA256,"=56661436",GM253:GM256),2)</f>
        <v>115730.21</v>
      </c>
      <c r="FT258" s="12">
        <f>ROUND(SUMIF(AA253:AA256,"=56661436",GN253:GN256),2)</f>
        <v>25019.43</v>
      </c>
      <c r="FU258" s="12">
        <f>ROUND(SUMIF(AA253:AA256,"=56661436",GO253:GO256),2)</f>
        <v>0</v>
      </c>
      <c r="FV258" s="12">
        <f>ROUND(SUMIF(AA253:AA256,"=56661436",GP253:GP256),2)</f>
        <v>0</v>
      </c>
      <c r="FW258" s="12">
        <f>DU258-FP258</f>
        <v>90805.96</v>
      </c>
      <c r="FX258" s="12">
        <f>DU258-FQ258</f>
        <v>95.180000000007567</v>
      </c>
      <c r="FY258" s="12">
        <f>FP258-FR258</f>
        <v>0</v>
      </c>
      <c r="FZ258" s="12">
        <f>DU258-FP258-FQ258+FR258</f>
        <v>95.180000000007567</v>
      </c>
      <c r="GA258" s="12">
        <f>FQ258-FR258</f>
        <v>90710.78</v>
      </c>
      <c r="GB258" s="12">
        <f>ROUND(SUMIF(AA253:AA256,"=56661436",GX253:GX256),2)</f>
        <v>0</v>
      </c>
      <c r="GC258" s="12">
        <f>ROUND(SUMIF(AA253:AA256,"=56661436",GY253:GY256),2)</f>
        <v>0</v>
      </c>
      <c r="GD258" s="12">
        <f>ROUND(SUMIF(AA253:AA256,"=56661436",GZ253:GZ256),2)</f>
        <v>0</v>
      </c>
      <c r="GE258" s="12">
        <f>ROUND(SUMIF(AA253:AA256,"=56661436",HD253:HD256),2)</f>
        <v>0</v>
      </c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>
        <v>0</v>
      </c>
    </row>
    <row r="260" spans="1:206" x14ac:dyDescent="0.2">
      <c r="A260" s="13">
        <v>50</v>
      </c>
      <c r="B260" s="13">
        <v>0</v>
      </c>
      <c r="C260" s="13">
        <v>0</v>
      </c>
      <c r="D260" s="13">
        <v>1</v>
      </c>
      <c r="E260" s="13">
        <v>201</v>
      </c>
      <c r="F260" s="13">
        <f>ROUND(Source!O258,O260)</f>
        <v>12197.1</v>
      </c>
      <c r="G260" s="13" t="s">
        <v>112</v>
      </c>
      <c r="H260" s="13" t="s">
        <v>113</v>
      </c>
      <c r="I260" s="13"/>
      <c r="J260" s="13"/>
      <c r="K260" s="13">
        <v>201</v>
      </c>
      <c r="L260" s="13">
        <v>1</v>
      </c>
      <c r="M260" s="13">
        <v>3</v>
      </c>
      <c r="N260" s="13" t="s">
        <v>3</v>
      </c>
      <c r="O260" s="13">
        <v>2</v>
      </c>
      <c r="P260" s="13">
        <f>ROUND(Source!DG258,O260)</f>
        <v>100091.67</v>
      </c>
      <c r="Q260" s="13"/>
      <c r="R260" s="13"/>
      <c r="S260" s="13"/>
      <c r="T260" s="13"/>
      <c r="U260" s="13"/>
      <c r="V260" s="13"/>
      <c r="W260" s="13">
        <v>12197.1</v>
      </c>
      <c r="X260" s="13">
        <v>1</v>
      </c>
      <c r="Y260" s="13">
        <v>12197.1</v>
      </c>
      <c r="Z260" s="13">
        <v>100091.67</v>
      </c>
      <c r="AA260" s="13">
        <v>1</v>
      </c>
      <c r="AB260" s="13">
        <v>100091.67</v>
      </c>
    </row>
    <row r="261" spans="1:206" x14ac:dyDescent="0.2">
      <c r="A261" s="13">
        <v>50</v>
      </c>
      <c r="B261" s="13">
        <v>0</v>
      </c>
      <c r="C261" s="13">
        <v>0</v>
      </c>
      <c r="D261" s="13">
        <v>1</v>
      </c>
      <c r="E261" s="13">
        <v>202</v>
      </c>
      <c r="F261" s="13">
        <f>ROUND(Source!P258,O261)</f>
        <v>12025.23</v>
      </c>
      <c r="G261" s="13" t="s">
        <v>114</v>
      </c>
      <c r="H261" s="13" t="s">
        <v>115</v>
      </c>
      <c r="I261" s="13"/>
      <c r="J261" s="13"/>
      <c r="K261" s="13">
        <v>202</v>
      </c>
      <c r="L261" s="13">
        <v>2</v>
      </c>
      <c r="M261" s="13">
        <v>3</v>
      </c>
      <c r="N261" s="13" t="s">
        <v>3</v>
      </c>
      <c r="O261" s="13">
        <v>2</v>
      </c>
      <c r="P261" s="13">
        <f>ROUND(Source!DH258,O261)</f>
        <v>90805.96</v>
      </c>
      <c r="Q261" s="13"/>
      <c r="R261" s="13"/>
      <c r="S261" s="13"/>
      <c r="T261" s="13"/>
      <c r="U261" s="13"/>
      <c r="V261" s="13"/>
      <c r="W261" s="13">
        <v>12025.23</v>
      </c>
      <c r="X261" s="13">
        <v>1</v>
      </c>
      <c r="Y261" s="13">
        <v>12025.23</v>
      </c>
      <c r="Z261" s="13">
        <v>90805.96</v>
      </c>
      <c r="AA261" s="13">
        <v>1</v>
      </c>
      <c r="AB261" s="13">
        <v>90805.96</v>
      </c>
    </row>
    <row r="262" spans="1:206" x14ac:dyDescent="0.2">
      <c r="A262" s="13">
        <v>50</v>
      </c>
      <c r="B262" s="13">
        <v>0</v>
      </c>
      <c r="C262" s="13">
        <v>0</v>
      </c>
      <c r="D262" s="13">
        <v>1</v>
      </c>
      <c r="E262" s="13">
        <v>222</v>
      </c>
      <c r="F262" s="13">
        <f>ROUND(Source!AO258,O262)</f>
        <v>0</v>
      </c>
      <c r="G262" s="13" t="s">
        <v>116</v>
      </c>
      <c r="H262" s="13" t="s">
        <v>117</v>
      </c>
      <c r="I262" s="13"/>
      <c r="J262" s="13"/>
      <c r="K262" s="13">
        <v>222</v>
      </c>
      <c r="L262" s="13">
        <v>3</v>
      </c>
      <c r="M262" s="13">
        <v>3</v>
      </c>
      <c r="N262" s="13" t="s">
        <v>3</v>
      </c>
      <c r="O262" s="13">
        <v>2</v>
      </c>
      <c r="P262" s="13">
        <f>ROUND(Source!EG258,O262)</f>
        <v>0</v>
      </c>
      <c r="Q262" s="13"/>
      <c r="R262" s="13"/>
      <c r="S262" s="13"/>
      <c r="T262" s="13"/>
      <c r="U262" s="13"/>
      <c r="V262" s="13"/>
      <c r="W262" s="13">
        <v>0</v>
      </c>
      <c r="X262" s="13">
        <v>1</v>
      </c>
      <c r="Y262" s="13">
        <v>0</v>
      </c>
      <c r="Z262" s="13">
        <v>0</v>
      </c>
      <c r="AA262" s="13">
        <v>1</v>
      </c>
      <c r="AB262" s="13">
        <v>0</v>
      </c>
    </row>
    <row r="263" spans="1:206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225</v>
      </c>
      <c r="F263" s="13">
        <f>ROUND(Source!AV258,O263)</f>
        <v>12025.23</v>
      </c>
      <c r="G263" s="13" t="s">
        <v>118</v>
      </c>
      <c r="H263" s="13" t="s">
        <v>119</v>
      </c>
      <c r="I263" s="13"/>
      <c r="J263" s="13"/>
      <c r="K263" s="13">
        <v>225</v>
      </c>
      <c r="L263" s="13">
        <v>4</v>
      </c>
      <c r="M263" s="13">
        <v>3</v>
      </c>
      <c r="N263" s="13" t="s">
        <v>3</v>
      </c>
      <c r="O263" s="13">
        <v>2</v>
      </c>
      <c r="P263" s="13">
        <f>ROUND(Source!EN258,O263)</f>
        <v>90805.96</v>
      </c>
      <c r="Q263" s="13"/>
      <c r="R263" s="13"/>
      <c r="S263" s="13"/>
      <c r="T263" s="13"/>
      <c r="U263" s="13"/>
      <c r="V263" s="13"/>
      <c r="W263" s="13">
        <v>12025.23</v>
      </c>
      <c r="X263" s="13">
        <v>1</v>
      </c>
      <c r="Y263" s="13">
        <v>12025.23</v>
      </c>
      <c r="Z263" s="13">
        <v>90805.96</v>
      </c>
      <c r="AA263" s="13">
        <v>1</v>
      </c>
      <c r="AB263" s="13">
        <v>90805.96</v>
      </c>
    </row>
    <row r="264" spans="1:206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226</v>
      </c>
      <c r="F264" s="13">
        <f>ROUND(Source!AW258,O264)</f>
        <v>42.3</v>
      </c>
      <c r="G264" s="13" t="s">
        <v>120</v>
      </c>
      <c r="H264" s="13" t="s">
        <v>121</v>
      </c>
      <c r="I264" s="13"/>
      <c r="J264" s="13"/>
      <c r="K264" s="13">
        <v>226</v>
      </c>
      <c r="L264" s="13">
        <v>5</v>
      </c>
      <c r="M264" s="13">
        <v>3</v>
      </c>
      <c r="N264" s="13" t="s">
        <v>3</v>
      </c>
      <c r="O264" s="13">
        <v>2</v>
      </c>
      <c r="P264" s="13">
        <f>ROUND(Source!EO258,O264)</f>
        <v>95.18</v>
      </c>
      <c r="Q264" s="13"/>
      <c r="R264" s="13"/>
      <c r="S264" s="13"/>
      <c r="T264" s="13"/>
      <c r="U264" s="13"/>
      <c r="V264" s="13"/>
      <c r="W264" s="13">
        <v>42.3</v>
      </c>
      <c r="X264" s="13">
        <v>1</v>
      </c>
      <c r="Y264" s="13">
        <v>42.3</v>
      </c>
      <c r="Z264" s="13">
        <v>95.18</v>
      </c>
      <c r="AA264" s="13">
        <v>1</v>
      </c>
      <c r="AB264" s="13">
        <v>95.18</v>
      </c>
    </row>
    <row r="265" spans="1:206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227</v>
      </c>
      <c r="F265" s="13">
        <f>ROUND(Source!AX258,O265)</f>
        <v>0</v>
      </c>
      <c r="G265" s="13" t="s">
        <v>122</v>
      </c>
      <c r="H265" s="13" t="s">
        <v>123</v>
      </c>
      <c r="I265" s="13"/>
      <c r="J265" s="13"/>
      <c r="K265" s="13">
        <v>227</v>
      </c>
      <c r="L265" s="13">
        <v>6</v>
      </c>
      <c r="M265" s="13">
        <v>3</v>
      </c>
      <c r="N265" s="13" t="s">
        <v>3</v>
      </c>
      <c r="O265" s="13">
        <v>2</v>
      </c>
      <c r="P265" s="13">
        <f>ROUND(Source!EP258,O265)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06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228</v>
      </c>
      <c r="F266" s="13">
        <f>ROUND(Source!AY258,O266)</f>
        <v>42.3</v>
      </c>
      <c r="G266" s="13" t="s">
        <v>124</v>
      </c>
      <c r="H266" s="13" t="s">
        <v>125</v>
      </c>
      <c r="I266" s="13"/>
      <c r="J266" s="13"/>
      <c r="K266" s="13">
        <v>228</v>
      </c>
      <c r="L266" s="13">
        <v>7</v>
      </c>
      <c r="M266" s="13">
        <v>3</v>
      </c>
      <c r="N266" s="13" t="s">
        <v>3</v>
      </c>
      <c r="O266" s="13">
        <v>2</v>
      </c>
      <c r="P266" s="13">
        <f>ROUND(Source!EQ258,O266)</f>
        <v>95.18</v>
      </c>
      <c r="Q266" s="13"/>
      <c r="R266" s="13"/>
      <c r="S266" s="13"/>
      <c r="T266" s="13"/>
      <c r="U266" s="13"/>
      <c r="V266" s="13"/>
      <c r="W266" s="13">
        <v>42.3</v>
      </c>
      <c r="X266" s="13">
        <v>1</v>
      </c>
      <c r="Y266" s="13">
        <v>42.3</v>
      </c>
      <c r="Z266" s="13">
        <v>95.18</v>
      </c>
      <c r="AA266" s="13">
        <v>1</v>
      </c>
      <c r="AB266" s="13">
        <v>95.18</v>
      </c>
    </row>
    <row r="267" spans="1:206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216</v>
      </c>
      <c r="F267" s="13">
        <f>ROUND(Source!AP258,O267)</f>
        <v>11982.93</v>
      </c>
      <c r="G267" s="13" t="s">
        <v>126</v>
      </c>
      <c r="H267" s="13" t="s">
        <v>127</v>
      </c>
      <c r="I267" s="13"/>
      <c r="J267" s="13"/>
      <c r="K267" s="13">
        <v>216</v>
      </c>
      <c r="L267" s="13">
        <v>8</v>
      </c>
      <c r="M267" s="13">
        <v>3</v>
      </c>
      <c r="N267" s="13" t="s">
        <v>3</v>
      </c>
      <c r="O267" s="13">
        <v>2</v>
      </c>
      <c r="P267" s="13">
        <f>ROUND(Source!EH258,O267)</f>
        <v>90710.78</v>
      </c>
      <c r="Q267" s="13"/>
      <c r="R267" s="13"/>
      <c r="S267" s="13"/>
      <c r="T267" s="13"/>
      <c r="U267" s="13"/>
      <c r="V267" s="13"/>
      <c r="W267" s="13">
        <v>11982.93</v>
      </c>
      <c r="X267" s="13">
        <v>1</v>
      </c>
      <c r="Y267" s="13">
        <v>11982.93</v>
      </c>
      <c r="Z267" s="13">
        <v>90710.78</v>
      </c>
      <c r="AA267" s="13">
        <v>1</v>
      </c>
      <c r="AB267" s="13">
        <v>90710.78</v>
      </c>
    </row>
    <row r="268" spans="1:206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223</v>
      </c>
      <c r="F268" s="13">
        <f>ROUND(Source!AQ258,O268)</f>
        <v>0</v>
      </c>
      <c r="G268" s="13" t="s">
        <v>128</v>
      </c>
      <c r="H268" s="13" t="s">
        <v>129</v>
      </c>
      <c r="I268" s="13"/>
      <c r="J268" s="13"/>
      <c r="K268" s="13">
        <v>223</v>
      </c>
      <c r="L268" s="13">
        <v>9</v>
      </c>
      <c r="M268" s="13">
        <v>3</v>
      </c>
      <c r="N268" s="13" t="s">
        <v>3</v>
      </c>
      <c r="O268" s="13">
        <v>2</v>
      </c>
      <c r="P268" s="13">
        <f>ROUND(Source!EI258,O268)</f>
        <v>0</v>
      </c>
      <c r="Q268" s="13"/>
      <c r="R268" s="13"/>
      <c r="S268" s="13"/>
      <c r="T268" s="13"/>
      <c r="U268" s="13"/>
      <c r="V268" s="13"/>
      <c r="W268" s="13">
        <v>0</v>
      </c>
      <c r="X268" s="13">
        <v>1</v>
      </c>
      <c r="Y268" s="13">
        <v>0</v>
      </c>
      <c r="Z268" s="13">
        <v>0</v>
      </c>
      <c r="AA268" s="13">
        <v>1</v>
      </c>
      <c r="AB268" s="13">
        <v>0</v>
      </c>
    </row>
    <row r="269" spans="1:206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229</v>
      </c>
      <c r="F269" s="13">
        <f>ROUND(Source!AZ258,O269)</f>
        <v>11982.93</v>
      </c>
      <c r="G269" s="13" t="s">
        <v>130</v>
      </c>
      <c r="H269" s="13" t="s">
        <v>131</v>
      </c>
      <c r="I269" s="13"/>
      <c r="J269" s="13"/>
      <c r="K269" s="13">
        <v>229</v>
      </c>
      <c r="L269" s="13">
        <v>10</v>
      </c>
      <c r="M269" s="13">
        <v>3</v>
      </c>
      <c r="N269" s="13" t="s">
        <v>3</v>
      </c>
      <c r="O269" s="13">
        <v>2</v>
      </c>
      <c r="P269" s="13">
        <f>ROUND(Source!ER258,O269)</f>
        <v>90710.78</v>
      </c>
      <c r="Q269" s="13"/>
      <c r="R269" s="13"/>
      <c r="S269" s="13"/>
      <c r="T269" s="13"/>
      <c r="U269" s="13"/>
      <c r="V269" s="13"/>
      <c r="W269" s="13">
        <v>11982.93</v>
      </c>
      <c r="X269" s="13">
        <v>1</v>
      </c>
      <c r="Y269" s="13">
        <v>11982.93</v>
      </c>
      <c r="Z269" s="13">
        <v>90710.78</v>
      </c>
      <c r="AA269" s="13">
        <v>1</v>
      </c>
      <c r="AB269" s="13">
        <v>90710.78</v>
      </c>
    </row>
    <row r="270" spans="1:206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203</v>
      </c>
      <c r="F270" s="13">
        <f>ROUND(Source!Q258,O270)</f>
        <v>10.08</v>
      </c>
      <c r="G270" s="13" t="s">
        <v>132</v>
      </c>
      <c r="H270" s="13" t="s">
        <v>133</v>
      </c>
      <c r="I270" s="13"/>
      <c r="J270" s="13"/>
      <c r="K270" s="13">
        <v>203</v>
      </c>
      <c r="L270" s="13">
        <v>11</v>
      </c>
      <c r="M270" s="13">
        <v>3</v>
      </c>
      <c r="N270" s="13" t="s">
        <v>3</v>
      </c>
      <c r="O270" s="13">
        <v>2</v>
      </c>
      <c r="P270" s="13">
        <f>ROUND(Source!DI258,O270)</f>
        <v>168.84</v>
      </c>
      <c r="Q270" s="13"/>
      <c r="R270" s="13"/>
      <c r="S270" s="13"/>
      <c r="T270" s="13"/>
      <c r="U270" s="13"/>
      <c r="V270" s="13"/>
      <c r="W270" s="13">
        <v>10.08</v>
      </c>
      <c r="X270" s="13">
        <v>1</v>
      </c>
      <c r="Y270" s="13">
        <v>10.08</v>
      </c>
      <c r="Z270" s="13">
        <v>168.84</v>
      </c>
      <c r="AA270" s="13">
        <v>1</v>
      </c>
      <c r="AB270" s="13">
        <v>168.84</v>
      </c>
    </row>
    <row r="271" spans="1:206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231</v>
      </c>
      <c r="F271" s="13">
        <f>ROUND(Source!BB258,O271)</f>
        <v>0</v>
      </c>
      <c r="G271" s="13" t="s">
        <v>134</v>
      </c>
      <c r="H271" s="13" t="s">
        <v>135</v>
      </c>
      <c r="I271" s="13"/>
      <c r="J271" s="13"/>
      <c r="K271" s="13">
        <v>231</v>
      </c>
      <c r="L271" s="13">
        <v>12</v>
      </c>
      <c r="M271" s="13">
        <v>3</v>
      </c>
      <c r="N271" s="13" t="s">
        <v>3</v>
      </c>
      <c r="O271" s="13">
        <v>2</v>
      </c>
      <c r="P271" s="13">
        <f>ROUND(Source!ET258,O271)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06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204</v>
      </c>
      <c r="F272" s="13">
        <f>ROUND(Source!R258,O272)</f>
        <v>1.46</v>
      </c>
      <c r="G272" s="13" t="s">
        <v>136</v>
      </c>
      <c r="H272" s="13" t="s">
        <v>137</v>
      </c>
      <c r="I272" s="13"/>
      <c r="J272" s="13"/>
      <c r="K272" s="13">
        <v>204</v>
      </c>
      <c r="L272" s="13">
        <v>13</v>
      </c>
      <c r="M272" s="13">
        <v>3</v>
      </c>
      <c r="N272" s="13" t="s">
        <v>3</v>
      </c>
      <c r="O272" s="13">
        <v>2</v>
      </c>
      <c r="P272" s="13">
        <f>ROUND(Source!DJ258,O272)</f>
        <v>82.27</v>
      </c>
      <c r="Q272" s="13"/>
      <c r="R272" s="13"/>
      <c r="S272" s="13"/>
      <c r="T272" s="13"/>
      <c r="U272" s="13"/>
      <c r="V272" s="13"/>
      <c r="W272" s="13">
        <v>1.46</v>
      </c>
      <c r="X272" s="13">
        <v>1</v>
      </c>
      <c r="Y272" s="13">
        <v>1.46</v>
      </c>
      <c r="Z272" s="13">
        <v>82.27</v>
      </c>
      <c r="AA272" s="13">
        <v>1</v>
      </c>
      <c r="AB272" s="13">
        <v>82.27</v>
      </c>
    </row>
    <row r="273" spans="1:88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205</v>
      </c>
      <c r="F273" s="13">
        <f>ROUND(Source!S258,O273)</f>
        <v>161.79</v>
      </c>
      <c r="G273" s="13" t="s">
        <v>138</v>
      </c>
      <c r="H273" s="13" t="s">
        <v>139</v>
      </c>
      <c r="I273" s="13"/>
      <c r="J273" s="13"/>
      <c r="K273" s="13">
        <v>205</v>
      </c>
      <c r="L273" s="13">
        <v>14</v>
      </c>
      <c r="M273" s="13">
        <v>3</v>
      </c>
      <c r="N273" s="13" t="s">
        <v>3</v>
      </c>
      <c r="O273" s="13">
        <v>2</v>
      </c>
      <c r="P273" s="13">
        <f>ROUND(Source!DK258,O273)</f>
        <v>9116.8700000000008</v>
      </c>
      <c r="Q273" s="13"/>
      <c r="R273" s="13"/>
      <c r="S273" s="13"/>
      <c r="T273" s="13"/>
      <c r="U273" s="13"/>
      <c r="V273" s="13"/>
      <c r="W273" s="13">
        <v>161.79</v>
      </c>
      <c r="X273" s="13">
        <v>1</v>
      </c>
      <c r="Y273" s="13">
        <v>161.79</v>
      </c>
      <c r="Z273" s="13">
        <v>9116.8700000000008</v>
      </c>
      <c r="AA273" s="13">
        <v>1</v>
      </c>
      <c r="AB273" s="13">
        <v>9116.8700000000008</v>
      </c>
    </row>
    <row r="274" spans="1:88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232</v>
      </c>
      <c r="F274" s="13">
        <f>ROUND(Source!BC258,O274)</f>
        <v>0</v>
      </c>
      <c r="G274" s="13" t="s">
        <v>140</v>
      </c>
      <c r="H274" s="13" t="s">
        <v>141</v>
      </c>
      <c r="I274" s="13"/>
      <c r="J274" s="13"/>
      <c r="K274" s="13">
        <v>232</v>
      </c>
      <c r="L274" s="13">
        <v>15</v>
      </c>
      <c r="M274" s="13">
        <v>3</v>
      </c>
      <c r="N274" s="13" t="s">
        <v>3</v>
      </c>
      <c r="O274" s="13">
        <v>2</v>
      </c>
      <c r="P274" s="13">
        <f>ROUND(Source!EU258,O274)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88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214</v>
      </c>
      <c r="F275" s="13">
        <f>ROUND(Source!AS258,O275)</f>
        <v>491.69</v>
      </c>
      <c r="G275" s="13" t="s">
        <v>142</v>
      </c>
      <c r="H275" s="13" t="s">
        <v>143</v>
      </c>
      <c r="I275" s="13"/>
      <c r="J275" s="13"/>
      <c r="K275" s="13">
        <v>214</v>
      </c>
      <c r="L275" s="13">
        <v>16</v>
      </c>
      <c r="M275" s="13">
        <v>3</v>
      </c>
      <c r="N275" s="13" t="s">
        <v>3</v>
      </c>
      <c r="O275" s="13">
        <v>2</v>
      </c>
      <c r="P275" s="13">
        <f>ROUND(Source!EK258,O275)</f>
        <v>25019.43</v>
      </c>
      <c r="Q275" s="13"/>
      <c r="R275" s="13"/>
      <c r="S275" s="13"/>
      <c r="T275" s="13"/>
      <c r="U275" s="13"/>
      <c r="V275" s="13"/>
      <c r="W275" s="13">
        <v>491.69</v>
      </c>
      <c r="X275" s="13">
        <v>1</v>
      </c>
      <c r="Y275" s="13">
        <v>491.69</v>
      </c>
      <c r="Z275" s="13">
        <v>25019.43</v>
      </c>
      <c r="AA275" s="13">
        <v>1</v>
      </c>
      <c r="AB275" s="13">
        <v>25019.43</v>
      </c>
    </row>
    <row r="276" spans="1:88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215</v>
      </c>
      <c r="F276" s="13">
        <f>ROUND(Source!AT258,O276)</f>
        <v>0</v>
      </c>
      <c r="G276" s="13" t="s">
        <v>144</v>
      </c>
      <c r="H276" s="13" t="s">
        <v>145</v>
      </c>
      <c r="I276" s="13"/>
      <c r="J276" s="13"/>
      <c r="K276" s="13">
        <v>215</v>
      </c>
      <c r="L276" s="13">
        <v>17</v>
      </c>
      <c r="M276" s="13">
        <v>3</v>
      </c>
      <c r="N276" s="13" t="s">
        <v>3</v>
      </c>
      <c r="O276" s="13">
        <v>2</v>
      </c>
      <c r="P276" s="13">
        <f>ROUND(Source!EL258,O276)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88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217</v>
      </c>
      <c r="F277" s="13">
        <f>ROUND(Source!AU258,O277)</f>
        <v>0</v>
      </c>
      <c r="G277" s="13" t="s">
        <v>146</v>
      </c>
      <c r="H277" s="13" t="s">
        <v>147</v>
      </c>
      <c r="I277" s="13"/>
      <c r="J277" s="13"/>
      <c r="K277" s="13">
        <v>217</v>
      </c>
      <c r="L277" s="13">
        <v>18</v>
      </c>
      <c r="M277" s="13">
        <v>3</v>
      </c>
      <c r="N277" s="13" t="s">
        <v>3</v>
      </c>
      <c r="O277" s="13">
        <v>2</v>
      </c>
      <c r="P277" s="13">
        <f>ROUND(Source!EM258,O277)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88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230</v>
      </c>
      <c r="F278" s="13">
        <f>ROUND(Source!BA258,O278)</f>
        <v>0</v>
      </c>
      <c r="G278" s="13" t="s">
        <v>148</v>
      </c>
      <c r="H278" s="13" t="s">
        <v>149</v>
      </c>
      <c r="I278" s="13"/>
      <c r="J278" s="13"/>
      <c r="K278" s="13">
        <v>230</v>
      </c>
      <c r="L278" s="13">
        <v>19</v>
      </c>
      <c r="M278" s="13">
        <v>3</v>
      </c>
      <c r="N278" s="13" t="s">
        <v>3</v>
      </c>
      <c r="O278" s="13">
        <v>2</v>
      </c>
      <c r="P278" s="13">
        <f>ROUND(Source!ES258,O278)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88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206</v>
      </c>
      <c r="F279" s="13">
        <f>ROUND(Source!T258,O279)</f>
        <v>0</v>
      </c>
      <c r="G279" s="13" t="s">
        <v>150</v>
      </c>
      <c r="H279" s="13" t="s">
        <v>151</v>
      </c>
      <c r="I279" s="13"/>
      <c r="J279" s="13"/>
      <c r="K279" s="13">
        <v>206</v>
      </c>
      <c r="L279" s="13">
        <v>20</v>
      </c>
      <c r="M279" s="13">
        <v>3</v>
      </c>
      <c r="N279" s="13" t="s">
        <v>3</v>
      </c>
      <c r="O279" s="13">
        <v>2</v>
      </c>
      <c r="P279" s="13">
        <f>ROUND(Source!DL258,O279)</f>
        <v>0</v>
      </c>
      <c r="Q279" s="13"/>
      <c r="R279" s="13"/>
      <c r="S279" s="13"/>
      <c r="T279" s="13"/>
      <c r="U279" s="13"/>
      <c r="V279" s="13"/>
      <c r="W279" s="13">
        <v>0</v>
      </c>
      <c r="X279" s="13">
        <v>1</v>
      </c>
      <c r="Y279" s="13">
        <v>0</v>
      </c>
      <c r="Z279" s="13">
        <v>0</v>
      </c>
      <c r="AA279" s="13">
        <v>1</v>
      </c>
      <c r="AB279" s="13">
        <v>0</v>
      </c>
    </row>
    <row r="280" spans="1:88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207</v>
      </c>
      <c r="F280" s="13">
        <f>Source!U258</f>
        <v>13.812705522</v>
      </c>
      <c r="G280" s="13" t="s">
        <v>152</v>
      </c>
      <c r="H280" s="13" t="s">
        <v>153</v>
      </c>
      <c r="I280" s="13"/>
      <c r="J280" s="13"/>
      <c r="K280" s="13">
        <v>207</v>
      </c>
      <c r="L280" s="13">
        <v>21</v>
      </c>
      <c r="M280" s="13">
        <v>3</v>
      </c>
      <c r="N280" s="13" t="s">
        <v>3</v>
      </c>
      <c r="O280" s="13">
        <v>-1</v>
      </c>
      <c r="P280" s="13">
        <f>Source!DM258</f>
        <v>13.812705522</v>
      </c>
      <c r="Q280" s="13"/>
      <c r="R280" s="13"/>
      <c r="S280" s="13"/>
      <c r="T280" s="13"/>
      <c r="U280" s="13"/>
      <c r="V280" s="13"/>
      <c r="W280" s="13">
        <v>13.812705522</v>
      </c>
      <c r="X280" s="13">
        <v>1</v>
      </c>
      <c r="Y280" s="13">
        <v>13.812705522</v>
      </c>
      <c r="Z280" s="13">
        <v>13.812705522</v>
      </c>
      <c r="AA280" s="13">
        <v>1</v>
      </c>
      <c r="AB280" s="13">
        <v>13.812705522</v>
      </c>
    </row>
    <row r="281" spans="1:88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208</v>
      </c>
      <c r="F281" s="13">
        <f>Source!V258</f>
        <v>0</v>
      </c>
      <c r="G281" s="13" t="s">
        <v>154</v>
      </c>
      <c r="H281" s="13" t="s">
        <v>155</v>
      </c>
      <c r="I281" s="13"/>
      <c r="J281" s="13"/>
      <c r="K281" s="13">
        <v>208</v>
      </c>
      <c r="L281" s="13">
        <v>22</v>
      </c>
      <c r="M281" s="13">
        <v>3</v>
      </c>
      <c r="N281" s="13" t="s">
        <v>3</v>
      </c>
      <c r="O281" s="13">
        <v>-1</v>
      </c>
      <c r="P281" s="13">
        <f>Source!DN258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88" x14ac:dyDescent="0.2">
      <c r="A282" s="13">
        <v>50</v>
      </c>
      <c r="B282" s="13">
        <v>0</v>
      </c>
      <c r="C282" s="13">
        <v>0</v>
      </c>
      <c r="D282" s="13">
        <v>1</v>
      </c>
      <c r="E282" s="13">
        <v>209</v>
      </c>
      <c r="F282" s="13">
        <f>ROUND(Source!W258,O282)</f>
        <v>0</v>
      </c>
      <c r="G282" s="13" t="s">
        <v>156</v>
      </c>
      <c r="H282" s="13" t="s">
        <v>157</v>
      </c>
      <c r="I282" s="13"/>
      <c r="J282" s="13"/>
      <c r="K282" s="13">
        <v>209</v>
      </c>
      <c r="L282" s="13">
        <v>23</v>
      </c>
      <c r="M282" s="13">
        <v>3</v>
      </c>
      <c r="N282" s="13" t="s">
        <v>3</v>
      </c>
      <c r="O282" s="13">
        <v>2</v>
      </c>
      <c r="P282" s="13">
        <f>ROUND(Source!DO258,O282)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88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233</v>
      </c>
      <c r="F283" s="13">
        <f>ROUND(Source!BD258,O283)</f>
        <v>0</v>
      </c>
      <c r="G283" s="13" t="s">
        <v>158</v>
      </c>
      <c r="H283" s="13" t="s">
        <v>159</v>
      </c>
      <c r="I283" s="13"/>
      <c r="J283" s="13"/>
      <c r="K283" s="13">
        <v>233</v>
      </c>
      <c r="L283" s="13">
        <v>24</v>
      </c>
      <c r="M283" s="13">
        <v>3</v>
      </c>
      <c r="N283" s="13" t="s">
        <v>3</v>
      </c>
      <c r="O283" s="13">
        <v>2</v>
      </c>
      <c r="P283" s="13">
        <f>ROUND(Source!EV258,O283)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88" x14ac:dyDescent="0.2">
      <c r="A284" s="13">
        <v>50</v>
      </c>
      <c r="B284" s="13">
        <v>0</v>
      </c>
      <c r="C284" s="13">
        <v>0</v>
      </c>
      <c r="D284" s="13">
        <v>1</v>
      </c>
      <c r="E284" s="13">
        <v>210</v>
      </c>
      <c r="F284" s="13">
        <f>ROUND(Source!X258,O284)</f>
        <v>177.94</v>
      </c>
      <c r="G284" s="13" t="s">
        <v>160</v>
      </c>
      <c r="H284" s="13" t="s">
        <v>161</v>
      </c>
      <c r="I284" s="13"/>
      <c r="J284" s="13"/>
      <c r="K284" s="13">
        <v>210</v>
      </c>
      <c r="L284" s="13">
        <v>25</v>
      </c>
      <c r="M284" s="13">
        <v>3</v>
      </c>
      <c r="N284" s="13" t="s">
        <v>3</v>
      </c>
      <c r="O284" s="13">
        <v>2</v>
      </c>
      <c r="P284" s="13">
        <f>ROUND(Source!DP258,O284)</f>
        <v>10027.06</v>
      </c>
      <c r="Q284" s="13"/>
      <c r="R284" s="13"/>
      <c r="S284" s="13"/>
      <c r="T284" s="13"/>
      <c r="U284" s="13"/>
      <c r="V284" s="13"/>
      <c r="W284" s="13">
        <v>177.94</v>
      </c>
      <c r="X284" s="13">
        <v>1</v>
      </c>
      <c r="Y284" s="13">
        <v>177.94</v>
      </c>
      <c r="Z284" s="13">
        <v>10027.06</v>
      </c>
      <c r="AA284" s="13">
        <v>1</v>
      </c>
      <c r="AB284" s="13">
        <v>10027.06</v>
      </c>
    </row>
    <row r="285" spans="1:88" x14ac:dyDescent="0.2">
      <c r="A285" s="13">
        <v>50</v>
      </c>
      <c r="B285" s="13">
        <v>0</v>
      </c>
      <c r="C285" s="13">
        <v>0</v>
      </c>
      <c r="D285" s="13">
        <v>1</v>
      </c>
      <c r="E285" s="13">
        <v>211</v>
      </c>
      <c r="F285" s="13">
        <f>ROUND(Source!Y258,O285)</f>
        <v>99.58</v>
      </c>
      <c r="G285" s="13" t="s">
        <v>162</v>
      </c>
      <c r="H285" s="13" t="s">
        <v>163</v>
      </c>
      <c r="I285" s="13"/>
      <c r="J285" s="13"/>
      <c r="K285" s="13">
        <v>211</v>
      </c>
      <c r="L285" s="13">
        <v>26</v>
      </c>
      <c r="M285" s="13">
        <v>3</v>
      </c>
      <c r="N285" s="13" t="s">
        <v>3</v>
      </c>
      <c r="O285" s="13">
        <v>2</v>
      </c>
      <c r="P285" s="13">
        <f>ROUND(Source!DQ258,O285)</f>
        <v>5611.48</v>
      </c>
      <c r="Q285" s="13"/>
      <c r="R285" s="13"/>
      <c r="S285" s="13"/>
      <c r="T285" s="13"/>
      <c r="U285" s="13"/>
      <c r="V285" s="13"/>
      <c r="W285" s="13">
        <v>99.58</v>
      </c>
      <c r="X285" s="13">
        <v>1</v>
      </c>
      <c r="Y285" s="13">
        <v>99.58</v>
      </c>
      <c r="Z285" s="13">
        <v>5611.48</v>
      </c>
      <c r="AA285" s="13">
        <v>1</v>
      </c>
      <c r="AB285" s="13">
        <v>5611.48</v>
      </c>
    </row>
    <row r="286" spans="1:88" x14ac:dyDescent="0.2">
      <c r="A286" s="13">
        <v>50</v>
      </c>
      <c r="B286" s="13">
        <v>0</v>
      </c>
      <c r="C286" s="13">
        <v>0</v>
      </c>
      <c r="D286" s="13">
        <v>1</v>
      </c>
      <c r="E286" s="13">
        <v>224</v>
      </c>
      <c r="F286" s="13">
        <f>ROUND(Source!AR258,O286)</f>
        <v>12474.62</v>
      </c>
      <c r="G286" s="13" t="s">
        <v>164</v>
      </c>
      <c r="H286" s="13" t="s">
        <v>165</v>
      </c>
      <c r="I286" s="13"/>
      <c r="J286" s="13"/>
      <c r="K286" s="13">
        <v>224</v>
      </c>
      <c r="L286" s="13">
        <v>27</v>
      </c>
      <c r="M286" s="13">
        <v>3</v>
      </c>
      <c r="N286" s="13" t="s">
        <v>3</v>
      </c>
      <c r="O286" s="13">
        <v>2</v>
      </c>
      <c r="P286" s="13">
        <f>ROUND(Source!EJ258,O286)</f>
        <v>115730.21</v>
      </c>
      <c r="Q286" s="13"/>
      <c r="R286" s="13"/>
      <c r="S286" s="13"/>
      <c r="T286" s="13"/>
      <c r="U286" s="13"/>
      <c r="V286" s="13"/>
      <c r="W286" s="13">
        <v>12474.62</v>
      </c>
      <c r="X286" s="13">
        <v>1</v>
      </c>
      <c r="Y286" s="13">
        <v>12474.62</v>
      </c>
      <c r="Z286" s="13">
        <v>115730.21</v>
      </c>
      <c r="AA286" s="13">
        <v>1</v>
      </c>
      <c r="AB286" s="13">
        <v>115730.21</v>
      </c>
    </row>
    <row r="288" spans="1:88" x14ac:dyDescent="0.2">
      <c r="A288" s="10">
        <v>5</v>
      </c>
      <c r="B288" s="10">
        <v>1</v>
      </c>
      <c r="C288" s="10"/>
      <c r="D288" s="10">
        <f>ROW(A327)</f>
        <v>327</v>
      </c>
      <c r="E288" s="10"/>
      <c r="F288" s="10" t="s">
        <v>24</v>
      </c>
      <c r="G288" s="10" t="s">
        <v>319</v>
      </c>
      <c r="H288" s="10" t="s">
        <v>3</v>
      </c>
      <c r="I288" s="10">
        <v>0</v>
      </c>
      <c r="J288" s="10"/>
      <c r="K288" s="10">
        <v>0</v>
      </c>
      <c r="L288" s="10"/>
      <c r="M288" s="10" t="s">
        <v>3</v>
      </c>
      <c r="N288" s="10"/>
      <c r="O288" s="10"/>
      <c r="P288" s="10"/>
      <c r="Q288" s="10"/>
      <c r="R288" s="10"/>
      <c r="S288" s="10">
        <v>0</v>
      </c>
      <c r="T288" s="10">
        <v>0</v>
      </c>
      <c r="U288" s="10" t="s">
        <v>3</v>
      </c>
      <c r="V288" s="10">
        <v>2</v>
      </c>
      <c r="W288" s="10"/>
      <c r="X288" s="10"/>
      <c r="Y288" s="10"/>
      <c r="Z288" s="10"/>
      <c r="AA288" s="10"/>
      <c r="AB288" s="10" t="s">
        <v>3</v>
      </c>
      <c r="AC288" s="10" t="s">
        <v>3</v>
      </c>
      <c r="AD288" s="10" t="s">
        <v>3</v>
      </c>
      <c r="AE288" s="10" t="s">
        <v>3</v>
      </c>
      <c r="AF288" s="10" t="s">
        <v>3</v>
      </c>
      <c r="AG288" s="10" t="s">
        <v>3</v>
      </c>
      <c r="AH288" s="10"/>
      <c r="AI288" s="10"/>
      <c r="AJ288" s="10"/>
      <c r="AK288" s="10"/>
      <c r="AL288" s="10"/>
      <c r="AM288" s="10"/>
      <c r="AN288" s="10"/>
      <c r="AO288" s="10"/>
      <c r="AP288" s="10" t="s">
        <v>3</v>
      </c>
      <c r="AQ288" s="10" t="s">
        <v>3</v>
      </c>
      <c r="AR288" s="10" t="s">
        <v>3</v>
      </c>
      <c r="AS288" s="10"/>
      <c r="AT288" s="10"/>
      <c r="AU288" s="10"/>
      <c r="AV288" s="10"/>
      <c r="AW288" s="10"/>
      <c r="AX288" s="10"/>
      <c r="AY288" s="10"/>
      <c r="AZ288" s="10" t="s">
        <v>3</v>
      </c>
      <c r="BA288" s="10"/>
      <c r="BB288" s="10" t="s">
        <v>3</v>
      </c>
      <c r="BC288" s="10" t="s">
        <v>3</v>
      </c>
      <c r="BD288" s="10" t="s">
        <v>3</v>
      </c>
      <c r="BE288" s="10" t="s">
        <v>3</v>
      </c>
      <c r="BF288" s="10" t="s">
        <v>3</v>
      </c>
      <c r="BG288" s="10" t="s">
        <v>3</v>
      </c>
      <c r="BH288" s="10" t="s">
        <v>3</v>
      </c>
      <c r="BI288" s="10" t="s">
        <v>3</v>
      </c>
      <c r="BJ288" s="10" t="s">
        <v>3</v>
      </c>
      <c r="BK288" s="10" t="s">
        <v>3</v>
      </c>
      <c r="BL288" s="10" t="s">
        <v>3</v>
      </c>
      <c r="BM288" s="10" t="s">
        <v>3</v>
      </c>
      <c r="BN288" s="10" t="s">
        <v>3</v>
      </c>
      <c r="BO288" s="10" t="s">
        <v>3</v>
      </c>
      <c r="BP288" s="10" t="s">
        <v>3</v>
      </c>
      <c r="BQ288" s="10"/>
      <c r="BR288" s="10"/>
      <c r="BS288" s="10"/>
      <c r="BT288" s="10"/>
      <c r="BU288" s="10"/>
      <c r="BV288" s="10"/>
      <c r="BW288" s="10"/>
      <c r="BX288" s="10">
        <v>0</v>
      </c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>
        <v>0</v>
      </c>
    </row>
    <row r="290" spans="1:255" x14ac:dyDescent="0.2">
      <c r="A290" s="11">
        <v>52</v>
      </c>
      <c r="B290" s="11">
        <f t="shared" ref="B290:G290" si="228">B327</f>
        <v>1</v>
      </c>
      <c r="C290" s="11">
        <f t="shared" si="228"/>
        <v>5</v>
      </c>
      <c r="D290" s="11">
        <f t="shared" si="228"/>
        <v>288</v>
      </c>
      <c r="E290" s="11">
        <f t="shared" si="228"/>
        <v>0</v>
      </c>
      <c r="F290" s="11" t="str">
        <f t="shared" si="228"/>
        <v>Новый подраздел</v>
      </c>
      <c r="G290" s="11" t="str">
        <f t="shared" si="228"/>
        <v>Воздуховоды</v>
      </c>
      <c r="H290" s="11"/>
      <c r="I290" s="11"/>
      <c r="J290" s="11"/>
      <c r="K290" s="11"/>
      <c r="L290" s="11"/>
      <c r="M290" s="11"/>
      <c r="N290" s="11"/>
      <c r="O290" s="11">
        <f t="shared" ref="O290:AT290" si="229">O327</f>
        <v>866193.45</v>
      </c>
      <c r="P290" s="11">
        <f t="shared" si="229"/>
        <v>842199.9</v>
      </c>
      <c r="Q290" s="11">
        <f t="shared" si="229"/>
        <v>2198.11</v>
      </c>
      <c r="R290" s="11">
        <f t="shared" si="229"/>
        <v>237.17</v>
      </c>
      <c r="S290" s="11">
        <f t="shared" si="229"/>
        <v>21795.439999999999</v>
      </c>
      <c r="T290" s="11">
        <f t="shared" si="229"/>
        <v>0</v>
      </c>
      <c r="U290" s="11">
        <f t="shared" si="229"/>
        <v>1829.0474602091997</v>
      </c>
      <c r="V290" s="11">
        <f t="shared" si="229"/>
        <v>0</v>
      </c>
      <c r="W290" s="11">
        <f t="shared" si="229"/>
        <v>0</v>
      </c>
      <c r="X290" s="11">
        <f t="shared" si="229"/>
        <v>24015.55</v>
      </c>
      <c r="Y290" s="11">
        <f t="shared" si="229"/>
        <v>13439.9</v>
      </c>
      <c r="Z290" s="11">
        <f t="shared" si="229"/>
        <v>0</v>
      </c>
      <c r="AA290" s="11">
        <f t="shared" si="229"/>
        <v>0</v>
      </c>
      <c r="AB290" s="11">
        <f t="shared" si="229"/>
        <v>866193.45</v>
      </c>
      <c r="AC290" s="11">
        <f t="shared" si="229"/>
        <v>842199.9</v>
      </c>
      <c r="AD290" s="11">
        <f t="shared" si="229"/>
        <v>2198.11</v>
      </c>
      <c r="AE290" s="11">
        <f t="shared" si="229"/>
        <v>237.17</v>
      </c>
      <c r="AF290" s="11">
        <f t="shared" si="229"/>
        <v>21795.439999999999</v>
      </c>
      <c r="AG290" s="11">
        <f t="shared" si="229"/>
        <v>0</v>
      </c>
      <c r="AH290" s="11">
        <f t="shared" si="229"/>
        <v>1829.0474602091997</v>
      </c>
      <c r="AI290" s="11">
        <f t="shared" si="229"/>
        <v>0</v>
      </c>
      <c r="AJ290" s="11">
        <f t="shared" si="229"/>
        <v>0</v>
      </c>
      <c r="AK290" s="11">
        <f t="shared" si="229"/>
        <v>24015.55</v>
      </c>
      <c r="AL290" s="11">
        <f t="shared" si="229"/>
        <v>13439.9</v>
      </c>
      <c r="AM290" s="11">
        <f t="shared" si="229"/>
        <v>0</v>
      </c>
      <c r="AN290" s="11">
        <f t="shared" si="229"/>
        <v>0</v>
      </c>
      <c r="AO290" s="11">
        <f t="shared" si="229"/>
        <v>0</v>
      </c>
      <c r="AP290" s="11">
        <f t="shared" si="229"/>
        <v>0</v>
      </c>
      <c r="AQ290" s="11">
        <f t="shared" si="229"/>
        <v>0</v>
      </c>
      <c r="AR290" s="11">
        <f t="shared" si="229"/>
        <v>903648.9</v>
      </c>
      <c r="AS290" s="11">
        <f t="shared" si="229"/>
        <v>903648.9</v>
      </c>
      <c r="AT290" s="11">
        <f t="shared" si="229"/>
        <v>0</v>
      </c>
      <c r="AU290" s="11">
        <f t="shared" ref="AU290:BZ290" si="230">AU327</f>
        <v>0</v>
      </c>
      <c r="AV290" s="11">
        <f t="shared" si="230"/>
        <v>842199.9</v>
      </c>
      <c r="AW290" s="11">
        <f t="shared" si="230"/>
        <v>842199.9</v>
      </c>
      <c r="AX290" s="11">
        <f t="shared" si="230"/>
        <v>0</v>
      </c>
      <c r="AY290" s="11">
        <f t="shared" si="230"/>
        <v>842199.9</v>
      </c>
      <c r="AZ290" s="11">
        <f t="shared" si="230"/>
        <v>0</v>
      </c>
      <c r="BA290" s="11">
        <f t="shared" si="230"/>
        <v>0</v>
      </c>
      <c r="BB290" s="11">
        <f t="shared" si="230"/>
        <v>0</v>
      </c>
      <c r="BC290" s="11">
        <f t="shared" si="230"/>
        <v>0</v>
      </c>
      <c r="BD290" s="11">
        <f t="shared" si="230"/>
        <v>0</v>
      </c>
      <c r="BE290" s="11">
        <f t="shared" si="230"/>
        <v>0</v>
      </c>
      <c r="BF290" s="11">
        <f t="shared" si="230"/>
        <v>0</v>
      </c>
      <c r="BG290" s="11">
        <f t="shared" si="230"/>
        <v>0</v>
      </c>
      <c r="BH290" s="11">
        <f t="shared" si="230"/>
        <v>0</v>
      </c>
      <c r="BI290" s="11">
        <f t="shared" si="230"/>
        <v>0</v>
      </c>
      <c r="BJ290" s="11">
        <f t="shared" si="230"/>
        <v>0</v>
      </c>
      <c r="BK290" s="11">
        <f t="shared" si="230"/>
        <v>0</v>
      </c>
      <c r="BL290" s="11">
        <f t="shared" si="230"/>
        <v>0</v>
      </c>
      <c r="BM290" s="11">
        <f t="shared" si="230"/>
        <v>0</v>
      </c>
      <c r="BN290" s="11">
        <f t="shared" si="230"/>
        <v>0</v>
      </c>
      <c r="BO290" s="11">
        <f t="shared" si="230"/>
        <v>0</v>
      </c>
      <c r="BP290" s="11">
        <f t="shared" si="230"/>
        <v>0</v>
      </c>
      <c r="BQ290" s="11">
        <f t="shared" si="230"/>
        <v>0</v>
      </c>
      <c r="BR290" s="11">
        <f t="shared" si="230"/>
        <v>0</v>
      </c>
      <c r="BS290" s="11">
        <f t="shared" si="230"/>
        <v>0</v>
      </c>
      <c r="BT290" s="11">
        <f t="shared" si="230"/>
        <v>0</v>
      </c>
      <c r="BU290" s="11">
        <f t="shared" si="230"/>
        <v>0</v>
      </c>
      <c r="BV290" s="11">
        <f t="shared" si="230"/>
        <v>0</v>
      </c>
      <c r="BW290" s="11">
        <f t="shared" si="230"/>
        <v>0</v>
      </c>
      <c r="BX290" s="11">
        <f t="shared" si="230"/>
        <v>0</v>
      </c>
      <c r="BY290" s="11">
        <f t="shared" si="230"/>
        <v>0</v>
      </c>
      <c r="BZ290" s="11">
        <f t="shared" si="230"/>
        <v>0</v>
      </c>
      <c r="CA290" s="11">
        <f t="shared" ref="CA290:DF290" si="231">CA327</f>
        <v>903648.9</v>
      </c>
      <c r="CB290" s="11">
        <f t="shared" si="231"/>
        <v>903648.9</v>
      </c>
      <c r="CC290" s="11">
        <f t="shared" si="231"/>
        <v>0</v>
      </c>
      <c r="CD290" s="11">
        <f t="shared" si="231"/>
        <v>0</v>
      </c>
      <c r="CE290" s="11">
        <f t="shared" si="231"/>
        <v>842199.9</v>
      </c>
      <c r="CF290" s="11">
        <f t="shared" si="231"/>
        <v>842199.9</v>
      </c>
      <c r="CG290" s="11">
        <f t="shared" si="231"/>
        <v>0</v>
      </c>
      <c r="CH290" s="11">
        <f t="shared" si="231"/>
        <v>842199.9</v>
      </c>
      <c r="CI290" s="11">
        <f t="shared" si="231"/>
        <v>0</v>
      </c>
      <c r="CJ290" s="11">
        <f t="shared" si="231"/>
        <v>0</v>
      </c>
      <c r="CK290" s="11">
        <f t="shared" si="231"/>
        <v>0</v>
      </c>
      <c r="CL290" s="11">
        <f t="shared" si="231"/>
        <v>0</v>
      </c>
      <c r="CM290" s="11">
        <f t="shared" si="231"/>
        <v>0</v>
      </c>
      <c r="CN290" s="11">
        <f t="shared" si="231"/>
        <v>0</v>
      </c>
      <c r="CO290" s="11">
        <f t="shared" si="231"/>
        <v>0</v>
      </c>
      <c r="CP290" s="11">
        <f t="shared" si="231"/>
        <v>0</v>
      </c>
      <c r="CQ290" s="11">
        <f t="shared" si="231"/>
        <v>0</v>
      </c>
      <c r="CR290" s="11">
        <f t="shared" si="231"/>
        <v>0</v>
      </c>
      <c r="CS290" s="11">
        <f t="shared" si="231"/>
        <v>0</v>
      </c>
      <c r="CT290" s="11">
        <f t="shared" si="231"/>
        <v>0</v>
      </c>
      <c r="CU290" s="11">
        <f t="shared" si="231"/>
        <v>0</v>
      </c>
      <c r="CV290" s="11">
        <f t="shared" si="231"/>
        <v>0</v>
      </c>
      <c r="CW290" s="11">
        <f t="shared" si="231"/>
        <v>0</v>
      </c>
      <c r="CX290" s="11">
        <f t="shared" si="231"/>
        <v>0</v>
      </c>
      <c r="CY290" s="11">
        <f t="shared" si="231"/>
        <v>0</v>
      </c>
      <c r="CZ290" s="11">
        <f t="shared" si="231"/>
        <v>0</v>
      </c>
      <c r="DA290" s="11">
        <f t="shared" si="231"/>
        <v>0</v>
      </c>
      <c r="DB290" s="11">
        <f t="shared" si="231"/>
        <v>0</v>
      </c>
      <c r="DC290" s="11">
        <f t="shared" si="231"/>
        <v>0</v>
      </c>
      <c r="DD290" s="11">
        <f t="shared" si="231"/>
        <v>0</v>
      </c>
      <c r="DE290" s="11">
        <f t="shared" si="231"/>
        <v>0</v>
      </c>
      <c r="DF290" s="11">
        <f t="shared" si="231"/>
        <v>0</v>
      </c>
      <c r="DG290" s="12">
        <f t="shared" ref="DG290:EL290" si="232">DG327</f>
        <v>5625689.8600000003</v>
      </c>
      <c r="DH290" s="12">
        <f t="shared" si="232"/>
        <v>4364518.6500000004</v>
      </c>
      <c r="DI290" s="12">
        <f t="shared" si="232"/>
        <v>32998.160000000003</v>
      </c>
      <c r="DJ290" s="12">
        <f t="shared" si="232"/>
        <v>13364.54</v>
      </c>
      <c r="DK290" s="12">
        <f t="shared" si="232"/>
        <v>1228173.05</v>
      </c>
      <c r="DL290" s="12">
        <f t="shared" si="232"/>
        <v>0</v>
      </c>
      <c r="DM290" s="12">
        <f t="shared" si="232"/>
        <v>1829.0474602091997</v>
      </c>
      <c r="DN290" s="12">
        <f t="shared" si="232"/>
        <v>0</v>
      </c>
      <c r="DO290" s="12">
        <f t="shared" si="232"/>
        <v>0</v>
      </c>
      <c r="DP290" s="12">
        <f t="shared" si="232"/>
        <v>1353275.98</v>
      </c>
      <c r="DQ290" s="12">
        <f t="shared" si="232"/>
        <v>757337.93</v>
      </c>
      <c r="DR290" s="12">
        <f t="shared" si="232"/>
        <v>0</v>
      </c>
      <c r="DS290" s="12">
        <f t="shared" si="232"/>
        <v>0</v>
      </c>
      <c r="DT290" s="12">
        <f t="shared" si="232"/>
        <v>5625689.8600000003</v>
      </c>
      <c r="DU290" s="12">
        <f t="shared" si="232"/>
        <v>4364518.6500000004</v>
      </c>
      <c r="DV290" s="12">
        <f t="shared" si="232"/>
        <v>32998.160000000003</v>
      </c>
      <c r="DW290" s="12">
        <f t="shared" si="232"/>
        <v>13364.54</v>
      </c>
      <c r="DX290" s="12">
        <f t="shared" si="232"/>
        <v>1228173.05</v>
      </c>
      <c r="DY290" s="12">
        <f t="shared" si="232"/>
        <v>0</v>
      </c>
      <c r="DZ290" s="12">
        <f t="shared" si="232"/>
        <v>1829.0474602091997</v>
      </c>
      <c r="EA290" s="12">
        <f t="shared" si="232"/>
        <v>0</v>
      </c>
      <c r="EB290" s="12">
        <f t="shared" si="232"/>
        <v>0</v>
      </c>
      <c r="EC290" s="12">
        <f t="shared" si="232"/>
        <v>1353275.98</v>
      </c>
      <c r="ED290" s="12">
        <f t="shared" si="232"/>
        <v>757337.93</v>
      </c>
      <c r="EE290" s="12">
        <f t="shared" si="232"/>
        <v>0</v>
      </c>
      <c r="EF290" s="12">
        <f t="shared" si="232"/>
        <v>0</v>
      </c>
      <c r="EG290" s="12">
        <f t="shared" si="232"/>
        <v>0</v>
      </c>
      <c r="EH290" s="12">
        <f t="shared" si="232"/>
        <v>0</v>
      </c>
      <c r="EI290" s="12">
        <f t="shared" si="232"/>
        <v>0</v>
      </c>
      <c r="EJ290" s="12">
        <f t="shared" si="232"/>
        <v>7736303.7699999996</v>
      </c>
      <c r="EK290" s="12">
        <f t="shared" si="232"/>
        <v>7736303.7699999996</v>
      </c>
      <c r="EL290" s="12">
        <f t="shared" si="232"/>
        <v>0</v>
      </c>
      <c r="EM290" s="12">
        <f t="shared" ref="EM290:FR290" si="233">EM327</f>
        <v>0</v>
      </c>
      <c r="EN290" s="12">
        <f t="shared" si="233"/>
        <v>4364518.6500000004</v>
      </c>
      <c r="EO290" s="12">
        <f t="shared" si="233"/>
        <v>4364518.6500000004</v>
      </c>
      <c r="EP290" s="12">
        <f t="shared" si="233"/>
        <v>0</v>
      </c>
      <c r="EQ290" s="12">
        <f t="shared" si="233"/>
        <v>4364518.6500000004</v>
      </c>
      <c r="ER290" s="12">
        <f t="shared" si="233"/>
        <v>0</v>
      </c>
      <c r="ES290" s="12">
        <f t="shared" si="233"/>
        <v>0</v>
      </c>
      <c r="ET290" s="12">
        <f t="shared" si="233"/>
        <v>0</v>
      </c>
      <c r="EU290" s="12">
        <f t="shared" si="233"/>
        <v>0</v>
      </c>
      <c r="EV290" s="12">
        <f t="shared" si="233"/>
        <v>0</v>
      </c>
      <c r="EW290" s="12">
        <f t="shared" si="233"/>
        <v>0</v>
      </c>
      <c r="EX290" s="12">
        <f t="shared" si="233"/>
        <v>0</v>
      </c>
      <c r="EY290" s="12">
        <f t="shared" si="233"/>
        <v>0</v>
      </c>
      <c r="EZ290" s="12">
        <f t="shared" si="233"/>
        <v>0</v>
      </c>
      <c r="FA290" s="12">
        <f t="shared" si="233"/>
        <v>0</v>
      </c>
      <c r="FB290" s="12">
        <f t="shared" si="233"/>
        <v>0</v>
      </c>
      <c r="FC290" s="12">
        <f t="shared" si="233"/>
        <v>0</v>
      </c>
      <c r="FD290" s="12">
        <f t="shared" si="233"/>
        <v>0</v>
      </c>
      <c r="FE290" s="12">
        <f t="shared" si="233"/>
        <v>0</v>
      </c>
      <c r="FF290" s="12">
        <f t="shared" si="233"/>
        <v>0</v>
      </c>
      <c r="FG290" s="12">
        <f t="shared" si="233"/>
        <v>0</v>
      </c>
      <c r="FH290" s="12">
        <f t="shared" si="233"/>
        <v>0</v>
      </c>
      <c r="FI290" s="12">
        <f t="shared" si="233"/>
        <v>0</v>
      </c>
      <c r="FJ290" s="12">
        <f t="shared" si="233"/>
        <v>0</v>
      </c>
      <c r="FK290" s="12">
        <f t="shared" si="233"/>
        <v>0</v>
      </c>
      <c r="FL290" s="12">
        <f t="shared" si="233"/>
        <v>0</v>
      </c>
      <c r="FM290" s="12">
        <f t="shared" si="233"/>
        <v>0</v>
      </c>
      <c r="FN290" s="12">
        <f t="shared" si="233"/>
        <v>0</v>
      </c>
      <c r="FO290" s="12">
        <f t="shared" si="233"/>
        <v>0</v>
      </c>
      <c r="FP290" s="12">
        <f t="shared" si="233"/>
        <v>0</v>
      </c>
      <c r="FQ290" s="12">
        <f t="shared" si="233"/>
        <v>0</v>
      </c>
      <c r="FR290" s="12">
        <f t="shared" si="233"/>
        <v>0</v>
      </c>
      <c r="FS290" s="12">
        <f t="shared" ref="FS290:GX290" si="234">FS327</f>
        <v>7736303.7699999996</v>
      </c>
      <c r="FT290" s="12">
        <f t="shared" si="234"/>
        <v>7736303.7699999996</v>
      </c>
      <c r="FU290" s="12">
        <f t="shared" si="234"/>
        <v>0</v>
      </c>
      <c r="FV290" s="12">
        <f t="shared" si="234"/>
        <v>0</v>
      </c>
      <c r="FW290" s="12">
        <f t="shared" si="234"/>
        <v>4364518.6500000004</v>
      </c>
      <c r="FX290" s="12">
        <f t="shared" si="234"/>
        <v>4364518.6500000004</v>
      </c>
      <c r="FY290" s="12">
        <f t="shared" si="234"/>
        <v>0</v>
      </c>
      <c r="FZ290" s="12">
        <f t="shared" si="234"/>
        <v>4364518.6500000004</v>
      </c>
      <c r="GA290" s="12">
        <f t="shared" si="234"/>
        <v>0</v>
      </c>
      <c r="GB290" s="12">
        <f t="shared" si="234"/>
        <v>0</v>
      </c>
      <c r="GC290" s="12">
        <f t="shared" si="234"/>
        <v>0</v>
      </c>
      <c r="GD290" s="12">
        <f t="shared" si="234"/>
        <v>0</v>
      </c>
      <c r="GE290" s="12">
        <f t="shared" si="234"/>
        <v>0</v>
      </c>
      <c r="GF290" s="12">
        <f t="shared" si="234"/>
        <v>0</v>
      </c>
      <c r="GG290" s="12">
        <f t="shared" si="234"/>
        <v>0</v>
      </c>
      <c r="GH290" s="12">
        <f t="shared" si="234"/>
        <v>0</v>
      </c>
      <c r="GI290" s="12">
        <f t="shared" si="234"/>
        <v>0</v>
      </c>
      <c r="GJ290" s="12">
        <f t="shared" si="234"/>
        <v>0</v>
      </c>
      <c r="GK290" s="12">
        <f t="shared" si="234"/>
        <v>0</v>
      </c>
      <c r="GL290" s="12">
        <f t="shared" si="234"/>
        <v>0</v>
      </c>
      <c r="GM290" s="12">
        <f t="shared" si="234"/>
        <v>0</v>
      </c>
      <c r="GN290" s="12">
        <f t="shared" si="234"/>
        <v>0</v>
      </c>
      <c r="GO290" s="12">
        <f t="shared" si="234"/>
        <v>0</v>
      </c>
      <c r="GP290" s="12">
        <f t="shared" si="234"/>
        <v>0</v>
      </c>
      <c r="GQ290" s="12">
        <f t="shared" si="234"/>
        <v>0</v>
      </c>
      <c r="GR290" s="12">
        <f t="shared" si="234"/>
        <v>0</v>
      </c>
      <c r="GS290" s="12">
        <f t="shared" si="234"/>
        <v>0</v>
      </c>
      <c r="GT290" s="12">
        <f t="shared" si="234"/>
        <v>0</v>
      </c>
      <c r="GU290" s="12">
        <f t="shared" si="234"/>
        <v>0</v>
      </c>
      <c r="GV290" s="12">
        <f t="shared" si="234"/>
        <v>0</v>
      </c>
      <c r="GW290" s="12">
        <f t="shared" si="234"/>
        <v>0</v>
      </c>
      <c r="GX290" s="12">
        <f t="shared" si="234"/>
        <v>0</v>
      </c>
    </row>
    <row r="292" spans="1:255" x14ac:dyDescent="0.2">
      <c r="A292" s="2">
        <v>17</v>
      </c>
      <c r="B292" s="2">
        <v>1</v>
      </c>
      <c r="C292" s="2">
        <f>ROW(SmtRes!A122)</f>
        <v>122</v>
      </c>
      <c r="D292" s="2">
        <f>ROW(EtalonRes!A139)</f>
        <v>139</v>
      </c>
      <c r="E292" s="2" t="s">
        <v>320</v>
      </c>
      <c r="F292" s="2" t="s">
        <v>321</v>
      </c>
      <c r="G292" s="2" t="s">
        <v>322</v>
      </c>
      <c r="H292" s="2" t="s">
        <v>323</v>
      </c>
      <c r="I292" s="2">
        <f>ROUND(400/100,9)</f>
        <v>4</v>
      </c>
      <c r="J292" s="2">
        <v>0</v>
      </c>
      <c r="K292" s="2">
        <f>ROUND(400/100,9)</f>
        <v>4</v>
      </c>
      <c r="L292" s="2"/>
      <c r="M292" s="2"/>
      <c r="N292" s="2"/>
      <c r="O292" s="2">
        <f t="shared" ref="O292:O325" si="235">ROUND(CP292,2)</f>
        <v>7983.26</v>
      </c>
      <c r="P292" s="2">
        <f t="shared" ref="P292:P325" si="236">ROUND((ROUND((AC292*AW292*I292),2)*BC292),2)</f>
        <v>693.2</v>
      </c>
      <c r="Q292" s="2">
        <f>(ROUND((ROUND((((((ET292*1.2)*1.25)*1.05))*AV292*I292),2)*BB292),2)+ROUND((ROUND(((AE292-((((EU292*1.2)*1.25)*1.05)))*AV292*I292),2)*BS292),2))</f>
        <v>492.06</v>
      </c>
      <c r="R292" s="2">
        <f>(ROUND((ROUND((((((EU292*1.2)*1.25)*1.05))*AV292*I292),2)*BS292),2)+ROUND((ROUND(((AE292-((((EU292*1.2)*1.25)*1.05)))*AV292*I292),2)*BS292),2))</f>
        <v>52.77</v>
      </c>
      <c r="S292" s="2">
        <f t="shared" ref="S292:S325" si="237">ROUND((ROUND((AF292*AV292*I292),2)*BA292),2)</f>
        <v>6798</v>
      </c>
      <c r="T292" s="2">
        <f t="shared" ref="T292:T325" si="238">ROUND(CU292*I292,2)</f>
        <v>0</v>
      </c>
      <c r="U292" s="2">
        <f t="shared" ref="U292:U325" si="239">CV292*I292</f>
        <v>569.94803711999998</v>
      </c>
      <c r="V292" s="2">
        <f t="shared" ref="V292:V325" si="240">CW292*I292</f>
        <v>0</v>
      </c>
      <c r="W292" s="2">
        <f t="shared" ref="W292:W325" si="241">ROUND(CX292*I292,2)</f>
        <v>0</v>
      </c>
      <c r="X292" s="2">
        <f>(ROUND((((S292+ROUND((ROUND((((((EU292*1.2)*1.25)*1.05))*AV292*I292),2)*BS292),2))*AT292)/100),2)+ROUND(((ROUND((ROUND(((AE292-((((EU292*1.2)*1.25)*1.05)))*AV292*I292),2)*BS292),2)*AT292)/100),2))</f>
        <v>7467.34</v>
      </c>
      <c r="Y292" s="2">
        <f>(ROUND((((S292+ROUND((ROUND((((((EU292*1.2)*1.25)*1.05))*AV292*I292),2)*BS292),2))*AU292)/100),2)+ROUND(((ROUND((ROUND(((AE292-((((EU292*1.2)*1.25)*1.05)))*AV292*I292),2)*BS292),2)*AU292)/100),2))</f>
        <v>4178.97</v>
      </c>
      <c r="Z292" s="2"/>
      <c r="AA292" s="2">
        <v>56661434</v>
      </c>
      <c r="AB292" s="2">
        <f t="shared" ref="AB292:AB325" si="242">ROUND((AC292+AD292+AF292),6)</f>
        <v>1881.37427</v>
      </c>
      <c r="AC292" s="2">
        <f>ROUND(((((ES292*1)*1)*1)),6)</f>
        <v>173.3</v>
      </c>
      <c r="AD292" s="2">
        <f>ROUND(((((((ET292*1.2)*1.25)*1.05))-((((EU292*1.2)*1.25)*1.05)))+AE292),6)</f>
        <v>115.29</v>
      </c>
      <c r="AE292" s="2">
        <f>ROUND(((((EU292*1.2)*1.25)*1.05)),6)</f>
        <v>12.36375</v>
      </c>
      <c r="AF292" s="2">
        <f>ROUND(((((EV292*1.2)*1.15)*1.05)),6)</f>
        <v>1592.7842700000001</v>
      </c>
      <c r="AG292" s="2">
        <f t="shared" ref="AG292:AG325" si="243">ROUND((AP292),6)</f>
        <v>0</v>
      </c>
      <c r="AH292" s="2">
        <f>((((EW292*1.2)*1.15)*1.05))</f>
        <v>133.53984</v>
      </c>
      <c r="AI292" s="2">
        <f>((((EX292*1.2)*1.25)*1.05))</f>
        <v>0</v>
      </c>
      <c r="AJ292" s="2">
        <f t="shared" ref="AJ292:AJ325" si="244">(AS292)</f>
        <v>0</v>
      </c>
      <c r="AK292" s="2">
        <v>1345.73</v>
      </c>
      <c r="AL292" s="2">
        <v>173.3</v>
      </c>
      <c r="AM292" s="2">
        <v>73.2</v>
      </c>
      <c r="AN292" s="2">
        <v>7.85</v>
      </c>
      <c r="AO292" s="2">
        <v>1099.23</v>
      </c>
      <c r="AP292" s="2">
        <v>0</v>
      </c>
      <c r="AQ292" s="2">
        <v>92.16</v>
      </c>
      <c r="AR292" s="2">
        <v>0</v>
      </c>
      <c r="AS292" s="2">
        <v>0</v>
      </c>
      <c r="AT292" s="2">
        <v>109</v>
      </c>
      <c r="AU292" s="2">
        <v>61</v>
      </c>
      <c r="AV292" s="2">
        <v>1.0669999999999999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0</v>
      </c>
      <c r="BI292" s="2">
        <v>1</v>
      </c>
      <c r="BJ292" s="2" t="s">
        <v>324</v>
      </c>
      <c r="BK292" s="2"/>
      <c r="BL292" s="2"/>
      <c r="BM292" s="2">
        <v>25</v>
      </c>
      <c r="BN292" s="2">
        <v>0</v>
      </c>
      <c r="BO292" s="2" t="s">
        <v>321</v>
      </c>
      <c r="BP292" s="2">
        <v>1</v>
      </c>
      <c r="BQ292" s="2">
        <v>30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109</v>
      </c>
      <c r="CA292" s="2">
        <v>61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2120</v>
      </c>
      <c r="CO292" s="2">
        <v>0</v>
      </c>
      <c r="CP292" s="2">
        <f t="shared" ref="CP292:CP325" si="245">(P292+Q292+S292)</f>
        <v>7983.26</v>
      </c>
      <c r="CQ292" s="2">
        <f t="shared" ref="CQ292:CQ325" si="246">ROUND((ROUND((AC292*AW292*1),2)*BC292),2)</f>
        <v>173.3</v>
      </c>
      <c r="CR292" s="2">
        <f>(ROUND((ROUND((((((ET292*1.2)*1.25)*1.05))*AV292*1),2)*BB292),2)+ROUND((ROUND(((AE292-((((EU292*1.2)*1.25)*1.05)))*AV292*1),2)*BS292),2))</f>
        <v>123.01</v>
      </c>
      <c r="CS292" s="2">
        <f>(ROUND((ROUND((((((EU292*1.2)*1.25)*1.05))*AV292*1),2)*BS292),2)+ROUND((ROUND(((AE292-((((EU292*1.2)*1.25)*1.05)))*AV292*1),2)*BS292),2))</f>
        <v>13.19</v>
      </c>
      <c r="CT292" s="2">
        <f t="shared" ref="CT292:CT325" si="247">ROUND((ROUND((AF292*AV292*1),2)*BA292),2)</f>
        <v>1699.5</v>
      </c>
      <c r="CU292" s="2">
        <f t="shared" ref="CU292:CU325" si="248">AG292</f>
        <v>0</v>
      </c>
      <c r="CV292" s="2">
        <f t="shared" ref="CV292:CV325" si="249">(AH292*AV292)</f>
        <v>142.48700928</v>
      </c>
      <c r="CW292" s="2">
        <f t="shared" ref="CW292:CW325" si="250">AI292</f>
        <v>0</v>
      </c>
      <c r="CX292" s="2">
        <f t="shared" ref="CX292:CX325" si="251">AJ292</f>
        <v>0</v>
      </c>
      <c r="CY292" s="2">
        <f>(ROUND((((S292+ROUND((ROUND((((((EU292*1.2)*1.25)*1.05))*AV292*1),2)*BS292),2))*AT292)/100),2)+ROUND(((ROUND((ROUND(((AE292-((((EU292*1.2)*1.25)*1.05)))*AV292*1),2)*BS292),2)*AT292)/100),2))</f>
        <v>7424.2</v>
      </c>
      <c r="CZ292" s="2">
        <f>(ROUND((((S292+ROUND((ROUND((((((EU292*1.2)*1.25)*1.05))*AV292*1),2)*BS292),2))*AU292)/100),2)+ROUND(((ROUND((ROUND(((AE292-((((EU292*1.2)*1.25)*1.05)))*AV292*1),2)*BS292),2)*AU292)/100),2))</f>
        <v>4154.83</v>
      </c>
      <c r="DA292" s="2"/>
      <c r="DB292" s="2">
        <v>31</v>
      </c>
      <c r="DC292" s="2" t="s">
        <v>3</v>
      </c>
      <c r="DD292" s="2" t="s">
        <v>105</v>
      </c>
      <c r="DE292" s="2" t="s">
        <v>32</v>
      </c>
      <c r="DF292" s="2" t="s">
        <v>32</v>
      </c>
      <c r="DG292" s="2" t="s">
        <v>33</v>
      </c>
      <c r="DH292" s="2" t="s">
        <v>3</v>
      </c>
      <c r="DI292" s="2" t="s">
        <v>33</v>
      </c>
      <c r="DJ292" s="2" t="s">
        <v>32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1013</v>
      </c>
      <c r="DV292" s="2" t="s">
        <v>323</v>
      </c>
      <c r="DW292" s="2" t="s">
        <v>323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56938458</v>
      </c>
      <c r="EF292" s="2">
        <v>30</v>
      </c>
      <c r="EG292" s="2" t="s">
        <v>34</v>
      </c>
      <c r="EH292" s="2">
        <v>0</v>
      </c>
      <c r="EI292" s="2" t="s">
        <v>3</v>
      </c>
      <c r="EJ292" s="2">
        <v>1</v>
      </c>
      <c r="EK292" s="2">
        <v>25</v>
      </c>
      <c r="EL292" s="2" t="s">
        <v>35</v>
      </c>
      <c r="EM292" s="2" t="s">
        <v>36</v>
      </c>
      <c r="EN292" s="2"/>
      <c r="EO292" s="2" t="s">
        <v>325</v>
      </c>
      <c r="EP292" s="2"/>
      <c r="EQ292" s="2">
        <v>131072</v>
      </c>
      <c r="ER292" s="2">
        <v>1345.73</v>
      </c>
      <c r="ES292" s="2">
        <v>173.3</v>
      </c>
      <c r="ET292" s="2">
        <v>73.2</v>
      </c>
      <c r="EU292" s="2">
        <v>7.85</v>
      </c>
      <c r="EV292" s="2">
        <v>1099.23</v>
      </c>
      <c r="EW292" s="2">
        <v>92.16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109</v>
      </c>
      <c r="FY292" s="2">
        <v>61</v>
      </c>
      <c r="FZ292" s="2"/>
      <c r="GA292" s="2" t="s">
        <v>3</v>
      </c>
      <c r="GB292" s="2"/>
      <c r="GC292" s="2"/>
      <c r="GD292" s="2">
        <v>1</v>
      </c>
      <c r="GE292" s="2"/>
      <c r="GF292" s="2">
        <v>-1633376133</v>
      </c>
      <c r="GG292" s="2">
        <v>2</v>
      </c>
      <c r="GH292" s="2">
        <v>1</v>
      </c>
      <c r="GI292" s="2">
        <v>2</v>
      </c>
      <c r="GJ292" s="2">
        <v>0</v>
      </c>
      <c r="GK292" s="2">
        <v>0</v>
      </c>
      <c r="GL292" s="2">
        <f t="shared" ref="GL292:GL325" si="252">ROUND(IF(AND(BH292=3,BI292=3,FS292&lt;&gt;0),P292,0),2)</f>
        <v>0</v>
      </c>
      <c r="GM292" s="2">
        <f t="shared" ref="GM292:GM325" si="253">ROUND(O292+X292+Y292,2)+GX292</f>
        <v>19629.57</v>
      </c>
      <c r="GN292" s="2">
        <f t="shared" ref="GN292:GN325" si="254">IF(OR(BI292=0,BI292=1),GM292-GX292,0)</f>
        <v>19629.57</v>
      </c>
      <c r="GO292" s="2">
        <f t="shared" ref="GO292:GO325" si="255">IF(BI292=2,GM292-GX292,0)</f>
        <v>0</v>
      </c>
      <c r="GP292" s="2">
        <f t="shared" ref="GP292:GP325" si="256">IF(BI292=4,GM292-GX292,0)</f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ref="GV292:GV325" si="257">ROUND((GT292),6)</f>
        <v>0</v>
      </c>
      <c r="GW292" s="2">
        <v>1</v>
      </c>
      <c r="GX292" s="2">
        <f t="shared" ref="GX292:GX325" si="258">ROUND(HC292*I292,2)</f>
        <v>0</v>
      </c>
      <c r="GY292" s="2"/>
      <c r="GZ292" s="2"/>
      <c r="HA292" s="2">
        <v>0</v>
      </c>
      <c r="HB292" s="2">
        <v>0</v>
      </c>
      <c r="HC292" s="2">
        <f t="shared" ref="HC292:HC325" si="259">GV292*GW292</f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 s="3">
        <v>17</v>
      </c>
      <c r="B293" s="3">
        <v>1</v>
      </c>
      <c r="C293" s="3">
        <f>ROW(SmtRes!A132)</f>
        <v>132</v>
      </c>
      <c r="D293" s="3">
        <f>ROW(EtalonRes!A154)</f>
        <v>154</v>
      </c>
      <c r="E293" s="3" t="s">
        <v>320</v>
      </c>
      <c r="F293" s="3" t="s">
        <v>321</v>
      </c>
      <c r="G293" s="3" t="s">
        <v>322</v>
      </c>
      <c r="H293" s="3" t="s">
        <v>323</v>
      </c>
      <c r="I293" s="3">
        <f>ROUND(400/100,9)</f>
        <v>4</v>
      </c>
      <c r="J293" s="3">
        <v>0</v>
      </c>
      <c r="K293" s="3">
        <f>ROUND(400/100,9)</f>
        <v>4</v>
      </c>
      <c r="O293" s="3">
        <f t="shared" si="235"/>
        <v>393296.36</v>
      </c>
      <c r="P293" s="3">
        <f t="shared" si="236"/>
        <v>2862.92</v>
      </c>
      <c r="Q293" s="3">
        <f>(ROUND((ROUND((((((ET293*1.2)*1.25)*1.05))*AV293*I293),2)*BB293),2)+ROUND((ROUND(((AE293-((((EU293*1.2)*1.25)*1.05)))*AV293*I293),2)*BS293),2))</f>
        <v>7366.14</v>
      </c>
      <c r="R293" s="3">
        <f>(ROUND((ROUND((((((EU293*1.2)*1.25)*1.05))*AV293*I293),2)*BS293),2)+ROUND((ROUND(((AE293-((((EU293*1.2)*1.25)*1.05)))*AV293*I293),2)*BS293),2))</f>
        <v>2973.59</v>
      </c>
      <c r="S293" s="3">
        <f t="shared" si="237"/>
        <v>383067.3</v>
      </c>
      <c r="T293" s="3">
        <f t="shared" si="238"/>
        <v>0</v>
      </c>
      <c r="U293" s="3">
        <f t="shared" si="239"/>
        <v>569.94803711999998</v>
      </c>
      <c r="V293" s="3">
        <f t="shared" si="240"/>
        <v>0</v>
      </c>
      <c r="W293" s="3">
        <f t="shared" si="241"/>
        <v>0</v>
      </c>
      <c r="X293" s="3">
        <f>(ROUND((((S293+ROUND((ROUND((((((EU293*1.2)*1.25)*1.05))*AV293*I293),2)*BS293),2))*AT293)/100),2)+ROUND(((ROUND((ROUND(((AE293-((((EU293*1.2)*1.25)*1.05)))*AV293*I293),2)*BS293),2)*AT293)/100),2))</f>
        <v>420784.57</v>
      </c>
      <c r="Y293" s="3">
        <f>(ROUND((((S293+ROUND((ROUND((((((EU293*1.2)*1.25)*1.05))*AV293*I293),2)*BS293),2))*AU293)/100),2)+ROUND(((ROUND((ROUND(((AE293-((((EU293*1.2)*1.25)*1.05)))*AV293*I293),2)*BS293),2)*AU293)/100),2))</f>
        <v>235484.94</v>
      </c>
      <c r="AA293" s="3">
        <v>56661436</v>
      </c>
      <c r="AB293" s="3">
        <f t="shared" si="242"/>
        <v>1881.37427</v>
      </c>
      <c r="AC293" s="3">
        <f>ROUND(((((ES293*1)*1)*1)),6)</f>
        <v>173.3</v>
      </c>
      <c r="AD293" s="3">
        <f>ROUND(((((((ET293*1.2)*1.25)*1.05))-((((EU293*1.2)*1.25)*1.05)))+AE293),6)</f>
        <v>115.29</v>
      </c>
      <c r="AE293" s="3">
        <f>ROUND(((((EU293*1.2)*1.25)*1.05)),6)</f>
        <v>12.36375</v>
      </c>
      <c r="AF293" s="3">
        <f>ROUND(((((EV293*1.2)*1.15)*1.05)),6)</f>
        <v>1592.7842700000001</v>
      </c>
      <c r="AG293" s="3">
        <f t="shared" si="243"/>
        <v>0</v>
      </c>
      <c r="AH293" s="3">
        <f>((((EW293*1.2)*1.15)*1.05))</f>
        <v>133.53984</v>
      </c>
      <c r="AI293" s="3">
        <f>((((EX293*1.2)*1.25)*1.05))</f>
        <v>0</v>
      </c>
      <c r="AJ293" s="3">
        <f t="shared" si="244"/>
        <v>0</v>
      </c>
      <c r="AK293" s="3">
        <v>1345.73</v>
      </c>
      <c r="AL293" s="3">
        <v>173.3</v>
      </c>
      <c r="AM293" s="3">
        <v>73.2</v>
      </c>
      <c r="AN293" s="3">
        <v>7.85</v>
      </c>
      <c r="AO293" s="3">
        <v>1099.23</v>
      </c>
      <c r="AP293" s="3">
        <v>0</v>
      </c>
      <c r="AQ293" s="3">
        <v>92.16</v>
      </c>
      <c r="AR293" s="3">
        <v>0</v>
      </c>
      <c r="AS293" s="3">
        <v>0</v>
      </c>
      <c r="AT293" s="3">
        <v>109</v>
      </c>
      <c r="AU293" s="3">
        <v>61</v>
      </c>
      <c r="AV293" s="3">
        <v>1.0669999999999999</v>
      </c>
      <c r="AW293" s="3">
        <v>1</v>
      </c>
      <c r="AZ293" s="3">
        <v>1</v>
      </c>
      <c r="BA293" s="3">
        <v>56.35</v>
      </c>
      <c r="BB293" s="3">
        <v>14.97</v>
      </c>
      <c r="BC293" s="3">
        <v>4.13</v>
      </c>
      <c r="BD293" s="3" t="s">
        <v>3</v>
      </c>
      <c r="BE293" s="3" t="s">
        <v>3</v>
      </c>
      <c r="BF293" s="3" t="s">
        <v>3</v>
      </c>
      <c r="BG293" s="3" t="s">
        <v>3</v>
      </c>
      <c r="BH293" s="3">
        <v>0</v>
      </c>
      <c r="BI293" s="3">
        <v>1</v>
      </c>
      <c r="BJ293" s="3" t="s">
        <v>324</v>
      </c>
      <c r="BM293" s="3">
        <v>25</v>
      </c>
      <c r="BN293" s="3">
        <v>0</v>
      </c>
      <c r="BO293" s="3" t="s">
        <v>321</v>
      </c>
      <c r="BP293" s="3">
        <v>1</v>
      </c>
      <c r="BQ293" s="3">
        <v>30</v>
      </c>
      <c r="BR293" s="3">
        <v>0</v>
      </c>
      <c r="BS293" s="3">
        <v>56.35</v>
      </c>
      <c r="BT293" s="3">
        <v>1</v>
      </c>
      <c r="BU293" s="3">
        <v>1</v>
      </c>
      <c r="BV293" s="3">
        <v>1</v>
      </c>
      <c r="BW293" s="3">
        <v>1</v>
      </c>
      <c r="BX293" s="3">
        <v>1</v>
      </c>
      <c r="BY293" s="3" t="s">
        <v>3</v>
      </c>
      <c r="BZ293" s="3">
        <v>109</v>
      </c>
      <c r="CA293" s="3">
        <v>61</v>
      </c>
      <c r="CB293" s="3" t="s">
        <v>3</v>
      </c>
      <c r="CE293" s="3">
        <v>1566</v>
      </c>
      <c r="CF293" s="3">
        <v>0</v>
      </c>
      <c r="CG293" s="3">
        <v>0</v>
      </c>
      <c r="CM293" s="3">
        <v>0</v>
      </c>
      <c r="CN293" s="3" t="s">
        <v>2120</v>
      </c>
      <c r="CO293" s="3">
        <v>0</v>
      </c>
      <c r="CP293" s="3">
        <f t="shared" si="245"/>
        <v>393296.36</v>
      </c>
      <c r="CQ293" s="3">
        <f t="shared" si="246"/>
        <v>715.73</v>
      </c>
      <c r="CR293" s="3">
        <f>(ROUND((ROUND((((((ET293*1.2)*1.25)*1.05))*AV293*1),2)*BB293),2)+ROUND((ROUND(((AE293-((((EU293*1.2)*1.25)*1.05)))*AV293*1),2)*BS293),2))</f>
        <v>1841.46</v>
      </c>
      <c r="CS293" s="3">
        <f>(ROUND((ROUND((((((EU293*1.2)*1.25)*1.05))*AV293*1),2)*BS293),2)+ROUND((ROUND(((AE293-((((EU293*1.2)*1.25)*1.05)))*AV293*1),2)*BS293),2))</f>
        <v>743.26</v>
      </c>
      <c r="CT293" s="3">
        <f t="shared" si="247"/>
        <v>95766.83</v>
      </c>
      <c r="CU293" s="3">
        <f t="shared" si="248"/>
        <v>0</v>
      </c>
      <c r="CV293" s="3">
        <f t="shared" si="249"/>
        <v>142.48700928</v>
      </c>
      <c r="CW293" s="3">
        <f t="shared" si="250"/>
        <v>0</v>
      </c>
      <c r="CX293" s="3">
        <f t="shared" si="251"/>
        <v>0</v>
      </c>
      <c r="CY293" s="3">
        <f>(ROUND((((S293+ROUND((ROUND((((((EU293*1.2)*1.25)*1.05))*AV293*1),2)*BS293),2))*AT293)/100),2)+ROUND(((ROUND((ROUND(((AE293-((((EU293*1.2)*1.25)*1.05)))*AV293*1),2)*BS293),2)*AT293)/100),2))</f>
        <v>418353.51</v>
      </c>
      <c r="CZ293" s="3">
        <f>(ROUND((((S293+ROUND((ROUND((((((EU293*1.2)*1.25)*1.05))*AV293*1),2)*BS293),2))*AU293)/100),2)+ROUND(((ROUND((ROUND(((AE293-((((EU293*1.2)*1.25)*1.05)))*AV293*1),2)*BS293),2)*AU293)/100),2))</f>
        <v>234124.44</v>
      </c>
      <c r="DB293" s="3">
        <v>34</v>
      </c>
      <c r="DC293" s="3" t="s">
        <v>3</v>
      </c>
      <c r="DD293" s="3" t="s">
        <v>105</v>
      </c>
      <c r="DE293" s="3" t="s">
        <v>32</v>
      </c>
      <c r="DF293" s="3" t="s">
        <v>32</v>
      </c>
      <c r="DG293" s="3" t="s">
        <v>33</v>
      </c>
      <c r="DH293" s="3" t="s">
        <v>3</v>
      </c>
      <c r="DI293" s="3" t="s">
        <v>33</v>
      </c>
      <c r="DJ293" s="3" t="s">
        <v>32</v>
      </c>
      <c r="DK293" s="3" t="s">
        <v>3</v>
      </c>
      <c r="DL293" s="3" t="s">
        <v>3</v>
      </c>
      <c r="DM293" s="3" t="s">
        <v>3</v>
      </c>
      <c r="DN293" s="3">
        <v>0</v>
      </c>
      <c r="DO293" s="3">
        <v>0</v>
      </c>
      <c r="DP293" s="3">
        <v>1</v>
      </c>
      <c r="DQ293" s="3">
        <v>1</v>
      </c>
      <c r="DU293" s="3">
        <v>1013</v>
      </c>
      <c r="DV293" s="3" t="s">
        <v>323</v>
      </c>
      <c r="DW293" s="3" t="s">
        <v>323</v>
      </c>
      <c r="DX293" s="3">
        <v>1</v>
      </c>
      <c r="DZ293" s="3" t="s">
        <v>3</v>
      </c>
      <c r="EA293" s="3" t="s">
        <v>3</v>
      </c>
      <c r="EB293" s="3" t="s">
        <v>3</v>
      </c>
      <c r="EC293" s="3" t="s">
        <v>3</v>
      </c>
      <c r="EE293" s="3">
        <v>56938458</v>
      </c>
      <c r="EF293" s="3">
        <v>30</v>
      </c>
      <c r="EG293" s="3" t="s">
        <v>34</v>
      </c>
      <c r="EH293" s="3">
        <v>0</v>
      </c>
      <c r="EI293" s="3" t="s">
        <v>3</v>
      </c>
      <c r="EJ293" s="3">
        <v>1</v>
      </c>
      <c r="EK293" s="3">
        <v>25</v>
      </c>
      <c r="EL293" s="3" t="s">
        <v>35</v>
      </c>
      <c r="EM293" s="3" t="s">
        <v>36</v>
      </c>
      <c r="EO293" s="3" t="s">
        <v>325</v>
      </c>
      <c r="EQ293" s="3">
        <v>131072</v>
      </c>
      <c r="ER293" s="3">
        <v>1345.73</v>
      </c>
      <c r="ES293" s="3">
        <v>173.3</v>
      </c>
      <c r="ET293" s="3">
        <v>73.2</v>
      </c>
      <c r="EU293" s="3">
        <v>7.85</v>
      </c>
      <c r="EV293" s="3">
        <v>1099.23</v>
      </c>
      <c r="EW293" s="3">
        <v>92.16</v>
      </c>
      <c r="EX293" s="3">
        <v>0</v>
      </c>
      <c r="EY293" s="3">
        <v>0</v>
      </c>
      <c r="FQ293" s="3">
        <v>0</v>
      </c>
      <c r="FR293" s="3">
        <v>0</v>
      </c>
      <c r="FS293" s="3">
        <v>0</v>
      </c>
      <c r="FX293" s="3">
        <v>109</v>
      </c>
      <c r="FY293" s="3">
        <v>61</v>
      </c>
      <c r="GA293" s="3" t="s">
        <v>3</v>
      </c>
      <c r="GD293" s="3">
        <v>1</v>
      </c>
      <c r="GF293" s="3">
        <v>-1633376133</v>
      </c>
      <c r="GG293" s="3">
        <v>2</v>
      </c>
      <c r="GH293" s="3">
        <v>1</v>
      </c>
      <c r="GI293" s="3">
        <v>2</v>
      </c>
      <c r="GJ293" s="3">
        <v>0</v>
      </c>
      <c r="GK293" s="3">
        <v>0</v>
      </c>
      <c r="GL293" s="3">
        <f t="shared" si="252"/>
        <v>0</v>
      </c>
      <c r="GM293" s="3">
        <f t="shared" si="253"/>
        <v>1049565.8700000001</v>
      </c>
      <c r="GN293" s="3">
        <f t="shared" si="254"/>
        <v>1049565.8700000001</v>
      </c>
      <c r="GO293" s="3">
        <f t="shared" si="255"/>
        <v>0</v>
      </c>
      <c r="GP293" s="3">
        <f t="shared" si="256"/>
        <v>0</v>
      </c>
      <c r="GR293" s="3">
        <v>0</v>
      </c>
      <c r="GS293" s="3">
        <v>3</v>
      </c>
      <c r="GT293" s="3">
        <v>0</v>
      </c>
      <c r="GU293" s="3" t="s">
        <v>3</v>
      </c>
      <c r="GV293" s="3">
        <f t="shared" si="257"/>
        <v>0</v>
      </c>
      <c r="GW293" s="3">
        <v>1</v>
      </c>
      <c r="GX293" s="3">
        <f t="shared" si="258"/>
        <v>0</v>
      </c>
      <c r="HA293" s="3">
        <v>0</v>
      </c>
      <c r="HB293" s="3">
        <v>0</v>
      </c>
      <c r="HC293" s="3">
        <f t="shared" si="259"/>
        <v>0</v>
      </c>
      <c r="HE293" s="3" t="s">
        <v>3</v>
      </c>
      <c r="HF293" s="3" t="s">
        <v>3</v>
      </c>
      <c r="HM293" s="3" t="s">
        <v>3</v>
      </c>
      <c r="HN293" s="3" t="s">
        <v>3</v>
      </c>
      <c r="HO293" s="3" t="s">
        <v>3</v>
      </c>
      <c r="HP293" s="3" t="s">
        <v>3</v>
      </c>
      <c r="HQ293" s="3" t="s">
        <v>3</v>
      </c>
      <c r="HS293" s="3">
        <v>0</v>
      </c>
      <c r="IK293" s="3">
        <v>0</v>
      </c>
    </row>
    <row r="294" spans="1:255" x14ac:dyDescent="0.2">
      <c r="A294" s="2">
        <v>18</v>
      </c>
      <c r="B294" s="2">
        <v>1</v>
      </c>
      <c r="C294" s="2">
        <v>120</v>
      </c>
      <c r="D294" s="2"/>
      <c r="E294" s="2" t="s">
        <v>326</v>
      </c>
      <c r="F294" s="2" t="s">
        <v>327</v>
      </c>
      <c r="G294" s="2" t="s">
        <v>328</v>
      </c>
      <c r="H294" s="2" t="s">
        <v>329</v>
      </c>
      <c r="I294" s="2">
        <f>I292*J294</f>
        <v>400</v>
      </c>
      <c r="J294" s="2">
        <v>100</v>
      </c>
      <c r="K294" s="2">
        <v>100</v>
      </c>
      <c r="L294" s="2"/>
      <c r="M294" s="2"/>
      <c r="N294" s="2"/>
      <c r="O294" s="2">
        <f t="shared" si="235"/>
        <v>50232</v>
      </c>
      <c r="P294" s="2">
        <f t="shared" si="236"/>
        <v>50232</v>
      </c>
      <c r="Q294" s="2">
        <f>(ROUND((ROUND(((ET294)*AV294*I294),2)*BB294),2)+ROUND((ROUND(((AE294-(EU294))*AV294*I294),2)*BS294),2))</f>
        <v>0</v>
      </c>
      <c r="R294" s="2">
        <f>(ROUND((ROUND(((EU294)*AV294*I294),2)*BS294),2)+ROUND((ROUND(((AE294-(EU294))*AV294*I294),2)*BS294),2))</f>
        <v>0</v>
      </c>
      <c r="S294" s="2">
        <f t="shared" si="237"/>
        <v>0</v>
      </c>
      <c r="T294" s="2">
        <f t="shared" si="238"/>
        <v>0</v>
      </c>
      <c r="U294" s="2">
        <f t="shared" si="239"/>
        <v>0</v>
      </c>
      <c r="V294" s="2">
        <f t="shared" si="240"/>
        <v>0</v>
      </c>
      <c r="W294" s="2">
        <f t="shared" si="241"/>
        <v>0</v>
      </c>
      <c r="X294" s="2">
        <f>(ROUND((((S294+ROUND((ROUND(((EU294)*AV294*I294),2)*BS294),2))*AT294)/100),2)+ROUND(((ROUND((ROUND(((AE294-(EU294))*AV294*I294),2)*BS294),2)*AT294)/100),2))</f>
        <v>0</v>
      </c>
      <c r="Y294" s="2">
        <f>(ROUND((((S294+ROUND((ROUND(((EU294)*AV294*I294),2)*BS294),2))*AU294)/100),2)+ROUND(((ROUND((ROUND(((AE294-(EU294))*AV294*I294),2)*BS294),2)*AU294)/100),2))</f>
        <v>0</v>
      </c>
      <c r="Z294" s="2"/>
      <c r="AA294" s="2">
        <v>56661434</v>
      </c>
      <c r="AB294" s="2">
        <f t="shared" si="242"/>
        <v>125.58</v>
      </c>
      <c r="AC294" s="2">
        <f>ROUND((ES294),6)</f>
        <v>125.58</v>
      </c>
      <c r="AD294" s="2">
        <f>ROUND((((ET294)-(EU294))+AE294),6)</f>
        <v>0</v>
      </c>
      <c r="AE294" s="2">
        <f>ROUND((EU294),6)</f>
        <v>0</v>
      </c>
      <c r="AF294" s="2">
        <f>ROUND((EV294),6)</f>
        <v>0</v>
      </c>
      <c r="AG294" s="2">
        <f t="shared" si="243"/>
        <v>0</v>
      </c>
      <c r="AH294" s="2">
        <f>(EW294)</f>
        <v>0</v>
      </c>
      <c r="AI294" s="2">
        <f>(EX294)</f>
        <v>0</v>
      </c>
      <c r="AJ294" s="2">
        <f t="shared" si="244"/>
        <v>0</v>
      </c>
      <c r="AK294" s="2">
        <v>125.58</v>
      </c>
      <c r="AL294" s="2">
        <v>125.58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110</v>
      </c>
      <c r="AU294" s="2">
        <v>74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1</v>
      </c>
      <c r="BJ294" s="2" t="s">
        <v>330</v>
      </c>
      <c r="BK294" s="2"/>
      <c r="BL294" s="2"/>
      <c r="BM294" s="2">
        <v>139</v>
      </c>
      <c r="BN294" s="2">
        <v>0</v>
      </c>
      <c r="BO294" s="2" t="s">
        <v>3</v>
      </c>
      <c r="BP294" s="2">
        <v>0</v>
      </c>
      <c r="BQ294" s="2">
        <v>140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110</v>
      </c>
      <c r="CA294" s="2">
        <v>74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2121</v>
      </c>
      <c r="CO294" s="2">
        <v>0</v>
      </c>
      <c r="CP294" s="2">
        <f t="shared" si="245"/>
        <v>50232</v>
      </c>
      <c r="CQ294" s="2">
        <f t="shared" si="246"/>
        <v>125.58</v>
      </c>
      <c r="CR294" s="2">
        <f>(ROUND((ROUND(((ET294)*AV294*1),2)*BB294),2)+ROUND((ROUND(((AE294-(EU294))*AV294*1),2)*BS294),2))</f>
        <v>0</v>
      </c>
      <c r="CS294" s="2">
        <f>(ROUND((ROUND(((EU294)*AV294*1),2)*BS294),2)+ROUND((ROUND(((AE294-(EU294))*AV294*1),2)*BS294),2))</f>
        <v>0</v>
      </c>
      <c r="CT294" s="2">
        <f t="shared" si="247"/>
        <v>0</v>
      </c>
      <c r="CU294" s="2">
        <f t="shared" si="248"/>
        <v>0</v>
      </c>
      <c r="CV294" s="2">
        <f t="shared" si="249"/>
        <v>0</v>
      </c>
      <c r="CW294" s="2">
        <f t="shared" si="250"/>
        <v>0</v>
      </c>
      <c r="CX294" s="2">
        <f t="shared" si="251"/>
        <v>0</v>
      </c>
      <c r="CY294" s="2">
        <f>(ROUND((((S294+ROUND((ROUND(((EU294)*AV294*1),2)*BS294),2))*AT294)/100),2)+ROUND(((ROUND((ROUND(((AE294-(EU294))*AV294*1),2)*BS294),2)*AT294)/100),2))</f>
        <v>0</v>
      </c>
      <c r="CZ294" s="2">
        <f>(ROUND((((S294+ROUND((ROUND(((EU294)*AV294*1),2)*BS294),2))*AU294)/100),2)+ROUND(((ROUND((ROUND(((AE294-(EU294))*AV294*1),2)*BS294),2)*AU294)/100),2))</f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1.0669999999999999</v>
      </c>
      <c r="DQ294" s="2">
        <v>1</v>
      </c>
      <c r="DR294" s="2"/>
      <c r="DS294" s="2"/>
      <c r="DT294" s="2"/>
      <c r="DU294" s="2">
        <v>1005</v>
      </c>
      <c r="DV294" s="2" t="s">
        <v>329</v>
      </c>
      <c r="DW294" s="2" t="s">
        <v>329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56938561</v>
      </c>
      <c r="EF294" s="2">
        <v>140</v>
      </c>
      <c r="EG294" s="2" t="s">
        <v>331</v>
      </c>
      <c r="EH294" s="2">
        <v>0</v>
      </c>
      <c r="EI294" s="2" t="s">
        <v>3</v>
      </c>
      <c r="EJ294" s="2">
        <v>4</v>
      </c>
      <c r="EK294" s="2">
        <v>139</v>
      </c>
      <c r="EL294" s="2" t="s">
        <v>332</v>
      </c>
      <c r="EM294" s="2" t="s">
        <v>333</v>
      </c>
      <c r="EN294" s="2"/>
      <c r="EO294" s="2" t="s">
        <v>334</v>
      </c>
      <c r="EP294" s="2"/>
      <c r="EQ294" s="2">
        <v>0</v>
      </c>
      <c r="ER294" s="2">
        <v>125.58</v>
      </c>
      <c r="ES294" s="2">
        <v>125.58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110</v>
      </c>
      <c r="FY294" s="2">
        <v>74</v>
      </c>
      <c r="FZ294" s="2"/>
      <c r="GA294" s="2" t="s">
        <v>3</v>
      </c>
      <c r="GB294" s="2"/>
      <c r="GC294" s="2"/>
      <c r="GD294" s="2">
        <v>1</v>
      </c>
      <c r="GE294" s="2"/>
      <c r="GF294" s="2">
        <v>-1350445412</v>
      </c>
      <c r="GG294" s="2">
        <v>2</v>
      </c>
      <c r="GH294" s="2">
        <v>1</v>
      </c>
      <c r="GI294" s="2">
        <v>-2</v>
      </c>
      <c r="GJ294" s="2">
        <v>0</v>
      </c>
      <c r="GK294" s="2">
        <v>0</v>
      </c>
      <c r="GL294" s="2">
        <f t="shared" si="252"/>
        <v>0</v>
      </c>
      <c r="GM294" s="2">
        <f t="shared" si="253"/>
        <v>50232</v>
      </c>
      <c r="GN294" s="2">
        <f t="shared" si="254"/>
        <v>50232</v>
      </c>
      <c r="GO294" s="2">
        <f t="shared" si="255"/>
        <v>0</v>
      </c>
      <c r="GP294" s="2">
        <f t="shared" si="256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257"/>
        <v>0</v>
      </c>
      <c r="GW294" s="2">
        <v>1</v>
      </c>
      <c r="GX294" s="2">
        <f t="shared" si="258"/>
        <v>0</v>
      </c>
      <c r="GY294" s="2"/>
      <c r="GZ294" s="2"/>
      <c r="HA294" s="2">
        <v>0</v>
      </c>
      <c r="HB294" s="2">
        <v>0</v>
      </c>
      <c r="HC294" s="2">
        <f t="shared" si="259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105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 s="3">
        <v>18</v>
      </c>
      <c r="B295" s="3">
        <v>1</v>
      </c>
      <c r="C295" s="3">
        <v>130</v>
      </c>
      <c r="E295" s="3" t="s">
        <v>326</v>
      </c>
      <c r="F295" s="3" t="s">
        <v>327</v>
      </c>
      <c r="G295" s="3" t="s">
        <v>328</v>
      </c>
      <c r="H295" s="3" t="s">
        <v>329</v>
      </c>
      <c r="I295" s="3">
        <f>I293*J295</f>
        <v>400</v>
      </c>
      <c r="J295" s="3">
        <v>100</v>
      </c>
      <c r="K295" s="3">
        <v>100</v>
      </c>
      <c r="O295" s="3">
        <f t="shared" si="235"/>
        <v>426972</v>
      </c>
      <c r="P295" s="3">
        <f t="shared" si="236"/>
        <v>426972</v>
      </c>
      <c r="Q295" s="3">
        <f>(ROUND((ROUND(((ET295)*AV295*I295),2)*BB295),2)+ROUND((ROUND(((AE295-(EU295))*AV295*I295),2)*BS295),2))</f>
        <v>0</v>
      </c>
      <c r="R295" s="3">
        <f>(ROUND((ROUND(((EU295)*AV295*I295),2)*BS295),2)+ROUND((ROUND(((AE295-(EU295))*AV295*I295),2)*BS295),2))</f>
        <v>0</v>
      </c>
      <c r="S295" s="3">
        <f t="shared" si="237"/>
        <v>0</v>
      </c>
      <c r="T295" s="3">
        <f t="shared" si="238"/>
        <v>0</v>
      </c>
      <c r="U295" s="3">
        <f t="shared" si="239"/>
        <v>0</v>
      </c>
      <c r="V295" s="3">
        <f t="shared" si="240"/>
        <v>0</v>
      </c>
      <c r="W295" s="3">
        <f t="shared" si="241"/>
        <v>0</v>
      </c>
      <c r="X295" s="3">
        <f>(ROUND((((S295+ROUND((ROUND(((EU295)*AV295*I295),2)*BS295),2))*AT295)/100),2)+ROUND(((ROUND((ROUND(((AE295-(EU295))*AV295*I295),2)*BS295),2)*AT295)/100),2))</f>
        <v>0</v>
      </c>
      <c r="Y295" s="3">
        <f>(ROUND((((S295+ROUND((ROUND(((EU295)*AV295*I295),2)*BS295),2))*AU295)/100),2)+ROUND(((ROUND((ROUND(((AE295-(EU295))*AV295*I295),2)*BS295),2)*AU295)/100),2))</f>
        <v>0</v>
      </c>
      <c r="AA295" s="3">
        <v>56661436</v>
      </c>
      <c r="AB295" s="3">
        <f t="shared" si="242"/>
        <v>125.58</v>
      </c>
      <c r="AC295" s="3">
        <f>ROUND((ES295),6)</f>
        <v>125.58</v>
      </c>
      <c r="AD295" s="3">
        <f>ROUND((((ET295)-(EU295))+AE295),6)</f>
        <v>0</v>
      </c>
      <c r="AE295" s="3">
        <f>ROUND((EU295),6)</f>
        <v>0</v>
      </c>
      <c r="AF295" s="3">
        <f>ROUND((EV295),6)</f>
        <v>0</v>
      </c>
      <c r="AG295" s="3">
        <f t="shared" si="243"/>
        <v>0</v>
      </c>
      <c r="AH295" s="3">
        <f>(EW295)</f>
        <v>0</v>
      </c>
      <c r="AI295" s="3">
        <f>(EX295)</f>
        <v>0</v>
      </c>
      <c r="AJ295" s="3">
        <f t="shared" si="244"/>
        <v>0</v>
      </c>
      <c r="AK295" s="3">
        <v>125.58</v>
      </c>
      <c r="AL295" s="3">
        <v>125.58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92</v>
      </c>
      <c r="AU295" s="3">
        <v>43</v>
      </c>
      <c r="AV295" s="3">
        <v>1</v>
      </c>
      <c r="AW295" s="3">
        <v>1</v>
      </c>
      <c r="AZ295" s="3">
        <v>1</v>
      </c>
      <c r="BA295" s="3">
        <v>1</v>
      </c>
      <c r="BB295" s="3">
        <v>1</v>
      </c>
      <c r="BC295" s="3">
        <v>8.5</v>
      </c>
      <c r="BD295" s="3" t="s">
        <v>3</v>
      </c>
      <c r="BE295" s="3" t="s">
        <v>3</v>
      </c>
      <c r="BF295" s="3" t="s">
        <v>3</v>
      </c>
      <c r="BG295" s="3" t="s">
        <v>3</v>
      </c>
      <c r="BH295" s="3">
        <v>3</v>
      </c>
      <c r="BI295" s="3">
        <v>1</v>
      </c>
      <c r="BJ295" s="3" t="s">
        <v>330</v>
      </c>
      <c r="BM295" s="3">
        <v>139</v>
      </c>
      <c r="BN295" s="3">
        <v>0</v>
      </c>
      <c r="BO295" s="3" t="s">
        <v>327</v>
      </c>
      <c r="BP295" s="3">
        <v>1</v>
      </c>
      <c r="BQ295" s="3">
        <v>140</v>
      </c>
      <c r="BR295" s="3">
        <v>0</v>
      </c>
      <c r="BS295" s="3">
        <v>1</v>
      </c>
      <c r="BT295" s="3">
        <v>1</v>
      </c>
      <c r="BU295" s="3">
        <v>1</v>
      </c>
      <c r="BV295" s="3">
        <v>1</v>
      </c>
      <c r="BW295" s="3">
        <v>1</v>
      </c>
      <c r="BX295" s="3">
        <v>1</v>
      </c>
      <c r="BY295" s="3" t="s">
        <v>3</v>
      </c>
      <c r="BZ295" s="3">
        <v>92</v>
      </c>
      <c r="CA295" s="3">
        <v>43</v>
      </c>
      <c r="CB295" s="3" t="s">
        <v>3</v>
      </c>
      <c r="CE295" s="3">
        <v>1566</v>
      </c>
      <c r="CF295" s="3">
        <v>0</v>
      </c>
      <c r="CG295" s="3">
        <v>0</v>
      </c>
      <c r="CM295" s="3">
        <v>0</v>
      </c>
      <c r="CN295" s="3" t="s">
        <v>2121</v>
      </c>
      <c r="CO295" s="3">
        <v>0</v>
      </c>
      <c r="CP295" s="3">
        <f t="shared" si="245"/>
        <v>426972</v>
      </c>
      <c r="CQ295" s="3">
        <f t="shared" si="246"/>
        <v>1067.43</v>
      </c>
      <c r="CR295" s="3">
        <f>(ROUND((ROUND(((ET295)*AV295*1),2)*BB295),2)+ROUND((ROUND(((AE295-(EU295))*AV295*1),2)*BS295),2))</f>
        <v>0</v>
      </c>
      <c r="CS295" s="3">
        <f>(ROUND((ROUND(((EU295)*AV295*1),2)*BS295),2)+ROUND((ROUND(((AE295-(EU295))*AV295*1),2)*BS295),2))</f>
        <v>0</v>
      </c>
      <c r="CT295" s="3">
        <f t="shared" si="247"/>
        <v>0</v>
      </c>
      <c r="CU295" s="3">
        <f t="shared" si="248"/>
        <v>0</v>
      </c>
      <c r="CV295" s="3">
        <f t="shared" si="249"/>
        <v>0</v>
      </c>
      <c r="CW295" s="3">
        <f t="shared" si="250"/>
        <v>0</v>
      </c>
      <c r="CX295" s="3">
        <f t="shared" si="251"/>
        <v>0</v>
      </c>
      <c r="CY295" s="3">
        <f>(ROUND((((S295+ROUND((ROUND(((EU295)*AV295*1),2)*BS295),2))*AT295)/100),2)+ROUND(((ROUND((ROUND(((AE295-(EU295))*AV295*1),2)*BS295),2)*AT295)/100),2))</f>
        <v>0</v>
      </c>
      <c r="CZ295" s="3">
        <f>(ROUND((((S295+ROUND((ROUND(((EU295)*AV295*1),2)*BS295),2))*AU295)/100),2)+ROUND(((ROUND((ROUND(((AE295-(EU295))*AV295*1),2)*BS295),2)*AU295)/100),2))</f>
        <v>0</v>
      </c>
      <c r="DC295" s="3" t="s">
        <v>3</v>
      </c>
      <c r="DD295" s="3" t="s">
        <v>3</v>
      </c>
      <c r="DE295" s="3" t="s">
        <v>3</v>
      </c>
      <c r="DF295" s="3" t="s">
        <v>3</v>
      </c>
      <c r="DG295" s="3" t="s">
        <v>3</v>
      </c>
      <c r="DH295" s="3" t="s">
        <v>3</v>
      </c>
      <c r="DI295" s="3" t="s">
        <v>3</v>
      </c>
      <c r="DJ295" s="3" t="s">
        <v>3</v>
      </c>
      <c r="DK295" s="3" t="s">
        <v>3</v>
      </c>
      <c r="DL295" s="3" t="s">
        <v>3</v>
      </c>
      <c r="DM295" s="3" t="s">
        <v>3</v>
      </c>
      <c r="DN295" s="3">
        <v>0</v>
      </c>
      <c r="DO295" s="3">
        <v>0</v>
      </c>
      <c r="DP295" s="3">
        <v>1</v>
      </c>
      <c r="DQ295" s="3">
        <v>1</v>
      </c>
      <c r="DU295" s="3">
        <v>1005</v>
      </c>
      <c r="DV295" s="3" t="s">
        <v>329</v>
      </c>
      <c r="DW295" s="3" t="s">
        <v>329</v>
      </c>
      <c r="DX295" s="3">
        <v>1</v>
      </c>
      <c r="DZ295" s="3" t="s">
        <v>3</v>
      </c>
      <c r="EA295" s="3" t="s">
        <v>3</v>
      </c>
      <c r="EB295" s="3" t="s">
        <v>3</v>
      </c>
      <c r="EC295" s="3" t="s">
        <v>3</v>
      </c>
      <c r="EE295" s="3">
        <v>56938561</v>
      </c>
      <c r="EF295" s="3">
        <v>140</v>
      </c>
      <c r="EG295" s="3" t="s">
        <v>331</v>
      </c>
      <c r="EH295" s="3">
        <v>0</v>
      </c>
      <c r="EI295" s="3" t="s">
        <v>3</v>
      </c>
      <c r="EJ295" s="3">
        <v>4</v>
      </c>
      <c r="EK295" s="3">
        <v>139</v>
      </c>
      <c r="EL295" s="3" t="s">
        <v>332</v>
      </c>
      <c r="EM295" s="3" t="s">
        <v>333</v>
      </c>
      <c r="EO295" s="3" t="s">
        <v>334</v>
      </c>
      <c r="EQ295" s="3">
        <v>0</v>
      </c>
      <c r="ER295" s="3">
        <v>125.58</v>
      </c>
      <c r="ES295" s="3">
        <v>125.58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FQ295" s="3">
        <v>0</v>
      </c>
      <c r="FR295" s="3">
        <v>0</v>
      </c>
      <c r="FS295" s="3">
        <v>0</v>
      </c>
      <c r="FX295" s="3">
        <v>92</v>
      </c>
      <c r="FY295" s="3">
        <v>43</v>
      </c>
      <c r="GA295" s="3" t="s">
        <v>3</v>
      </c>
      <c r="GD295" s="3">
        <v>1</v>
      </c>
      <c r="GF295" s="3">
        <v>-1350445412</v>
      </c>
      <c r="GG295" s="3">
        <v>2</v>
      </c>
      <c r="GH295" s="3">
        <v>1</v>
      </c>
      <c r="GI295" s="3">
        <v>2</v>
      </c>
      <c r="GJ295" s="3">
        <v>0</v>
      </c>
      <c r="GK295" s="3">
        <v>0</v>
      </c>
      <c r="GL295" s="3">
        <f t="shared" si="252"/>
        <v>0</v>
      </c>
      <c r="GM295" s="3">
        <f t="shared" si="253"/>
        <v>426972</v>
      </c>
      <c r="GN295" s="3">
        <f t="shared" si="254"/>
        <v>426972</v>
      </c>
      <c r="GO295" s="3">
        <f t="shared" si="255"/>
        <v>0</v>
      </c>
      <c r="GP295" s="3">
        <f t="shared" si="256"/>
        <v>0</v>
      </c>
      <c r="GR295" s="3">
        <v>0</v>
      </c>
      <c r="GS295" s="3">
        <v>3</v>
      </c>
      <c r="GT295" s="3">
        <v>0</v>
      </c>
      <c r="GU295" s="3" t="s">
        <v>3</v>
      </c>
      <c r="GV295" s="3">
        <f t="shared" si="257"/>
        <v>0</v>
      </c>
      <c r="GW295" s="3">
        <v>1</v>
      </c>
      <c r="GX295" s="3">
        <f t="shared" si="258"/>
        <v>0</v>
      </c>
      <c r="HA295" s="3">
        <v>0</v>
      </c>
      <c r="HB295" s="3">
        <v>0</v>
      </c>
      <c r="HC295" s="3">
        <f t="shared" si="259"/>
        <v>0</v>
      </c>
      <c r="HE295" s="3" t="s">
        <v>3</v>
      </c>
      <c r="HF295" s="3" t="s">
        <v>3</v>
      </c>
      <c r="HM295" s="3" t="s">
        <v>105</v>
      </c>
      <c r="HN295" s="3" t="s">
        <v>3</v>
      </c>
      <c r="HO295" s="3" t="s">
        <v>3</v>
      </c>
      <c r="HP295" s="3" t="s">
        <v>3</v>
      </c>
      <c r="HQ295" s="3" t="s">
        <v>3</v>
      </c>
      <c r="HS295" s="3">
        <v>0</v>
      </c>
      <c r="IK295" s="3">
        <v>0</v>
      </c>
    </row>
    <row r="296" spans="1:255" x14ac:dyDescent="0.2">
      <c r="A296" s="2">
        <v>17</v>
      </c>
      <c r="B296" s="2">
        <v>1</v>
      </c>
      <c r="C296" s="2">
        <f>ROW(SmtRes!A142)</f>
        <v>142</v>
      </c>
      <c r="D296" s="2">
        <f>ROW(EtalonRes!A169)</f>
        <v>169</v>
      </c>
      <c r="E296" s="2" t="s">
        <v>335</v>
      </c>
      <c r="F296" s="2" t="s">
        <v>336</v>
      </c>
      <c r="G296" s="2" t="s">
        <v>337</v>
      </c>
      <c r="H296" s="2" t="s">
        <v>323</v>
      </c>
      <c r="I296" s="2">
        <f>ROUND((945-136)/100,9)</f>
        <v>8.09</v>
      </c>
      <c r="J296" s="2">
        <v>0</v>
      </c>
      <c r="K296" s="2">
        <f>ROUND((945-136)/100,9)</f>
        <v>8.09</v>
      </c>
      <c r="L296" s="2"/>
      <c r="M296" s="2"/>
      <c r="N296" s="2"/>
      <c r="O296" s="2">
        <f t="shared" si="235"/>
        <v>10862.28</v>
      </c>
      <c r="P296" s="2">
        <f t="shared" si="236"/>
        <v>801.64</v>
      </c>
      <c r="Q296" s="2">
        <f>(ROUND((ROUND((((((ET296*1.2)*1.25)*1.05))*AV296*I296),2)*BB296),2)+ROUND((ROUND(((AE296-((((EU296*1.2)*1.25)*1.05)))*AV296*I296),2)*BS296),2))</f>
        <v>911.3</v>
      </c>
      <c r="R296" s="2">
        <f>(ROUND((ROUND((((((EU296*1.2)*1.25)*1.05))*AV296*I296),2)*BS296),2)+ROUND((ROUND(((AE296-((((EU296*1.2)*1.25)*1.05)))*AV296*I296),2)*BS296),2))</f>
        <v>98.16</v>
      </c>
      <c r="S296" s="2">
        <f t="shared" si="237"/>
        <v>9149.34</v>
      </c>
      <c r="T296" s="2">
        <f t="shared" si="238"/>
        <v>0</v>
      </c>
      <c r="U296" s="2">
        <f t="shared" si="239"/>
        <v>767.60438991389992</v>
      </c>
      <c r="V296" s="2">
        <f t="shared" si="240"/>
        <v>0</v>
      </c>
      <c r="W296" s="2">
        <f t="shared" si="241"/>
        <v>0</v>
      </c>
      <c r="X296" s="2">
        <f>(ROUND((((S296+ROUND((ROUND((((((EU296*1.2)*1.25)*1.05))*AV296*I296),2)*BS296),2))*AT296)/100),2)+ROUND(((ROUND((ROUND(((AE296-((((EU296*1.2)*1.25)*1.05)))*AV296*I296),2)*BS296),2)*AT296)/100),2))</f>
        <v>10079.780000000001</v>
      </c>
      <c r="Y296" s="2">
        <f>(ROUND((((S296+ROUND((ROUND((((((EU296*1.2)*1.25)*1.05))*AV296*I296),2)*BS296),2))*AU296)/100),2)+ROUND(((ROUND((ROUND(((AE296-((((EU296*1.2)*1.25)*1.05)))*AV296*I296),2)*BS296),2)*AU296)/100),2))</f>
        <v>5640.98</v>
      </c>
      <c r="Z296" s="2"/>
      <c r="AA296" s="2">
        <v>56661434</v>
      </c>
      <c r="AB296" s="2">
        <f t="shared" si="242"/>
        <v>1264.5912599999999</v>
      </c>
      <c r="AC296" s="2">
        <f>ROUND(((((ES296*1)*1)*1)),6)</f>
        <v>99.09</v>
      </c>
      <c r="AD296" s="2">
        <f>ROUND(((((((ET296*1.2)*1.25)*1.05))-((((EU296*1.2)*1.25)*1.05)))+AE296),6)</f>
        <v>105.57225</v>
      </c>
      <c r="AE296" s="2">
        <f>ROUND(((((EU296*1.2)*1.25)*1.05)),6)</f>
        <v>11.371499999999999</v>
      </c>
      <c r="AF296" s="2">
        <f>ROUND(((((EV296*1.2)*1.15)*1.05)),6)</f>
        <v>1059.9290100000001</v>
      </c>
      <c r="AG296" s="2">
        <f t="shared" si="243"/>
        <v>0</v>
      </c>
      <c r="AH296" s="2">
        <f>((((EW296*1.2)*1.15)*1.05))</f>
        <v>88.925129999999996</v>
      </c>
      <c r="AI296" s="2">
        <f>((((EX296*1.2)*1.25)*1.05))</f>
        <v>0</v>
      </c>
      <c r="AJ296" s="2">
        <f t="shared" si="244"/>
        <v>0</v>
      </c>
      <c r="AK296" s="2">
        <v>897.61</v>
      </c>
      <c r="AL296" s="2">
        <v>99.09</v>
      </c>
      <c r="AM296" s="2">
        <v>67.03</v>
      </c>
      <c r="AN296" s="2">
        <v>7.22</v>
      </c>
      <c r="AO296" s="2">
        <v>731.49</v>
      </c>
      <c r="AP296" s="2">
        <v>0</v>
      </c>
      <c r="AQ296" s="2">
        <v>61.37</v>
      </c>
      <c r="AR296" s="2">
        <v>0</v>
      </c>
      <c r="AS296" s="2">
        <v>0</v>
      </c>
      <c r="AT296" s="2">
        <v>109</v>
      </c>
      <c r="AU296" s="2">
        <v>61</v>
      </c>
      <c r="AV296" s="2">
        <v>1.0669999999999999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0</v>
      </c>
      <c r="BI296" s="2">
        <v>1</v>
      </c>
      <c r="BJ296" s="2" t="s">
        <v>338</v>
      </c>
      <c r="BK296" s="2"/>
      <c r="BL296" s="2"/>
      <c r="BM296" s="2">
        <v>25</v>
      </c>
      <c r="BN296" s="2">
        <v>0</v>
      </c>
      <c r="BO296" s="2" t="s">
        <v>336</v>
      </c>
      <c r="BP296" s="2">
        <v>1</v>
      </c>
      <c r="BQ296" s="2">
        <v>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109</v>
      </c>
      <c r="CA296" s="2">
        <v>61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2120</v>
      </c>
      <c r="CO296" s="2">
        <v>0</v>
      </c>
      <c r="CP296" s="2">
        <f t="shared" si="245"/>
        <v>10862.28</v>
      </c>
      <c r="CQ296" s="2">
        <f t="shared" si="246"/>
        <v>99.09</v>
      </c>
      <c r="CR296" s="2">
        <f>(ROUND((ROUND((((((ET296*1.2)*1.25)*1.05))*AV296*1),2)*BB296),2)+ROUND((ROUND(((AE296-((((EU296*1.2)*1.25)*1.05)))*AV296*1),2)*BS296),2))</f>
        <v>112.65</v>
      </c>
      <c r="CS296" s="2">
        <f>(ROUND((ROUND((((((EU296*1.2)*1.25)*1.05))*AV296*1),2)*BS296),2)+ROUND((ROUND(((AE296-((((EU296*1.2)*1.25)*1.05)))*AV296*1),2)*BS296),2))</f>
        <v>12.13</v>
      </c>
      <c r="CT296" s="2">
        <f t="shared" si="247"/>
        <v>1130.94</v>
      </c>
      <c r="CU296" s="2">
        <f t="shared" si="248"/>
        <v>0</v>
      </c>
      <c r="CV296" s="2">
        <f t="shared" si="249"/>
        <v>94.883113709999989</v>
      </c>
      <c r="CW296" s="2">
        <f t="shared" si="250"/>
        <v>0</v>
      </c>
      <c r="CX296" s="2">
        <f t="shared" si="251"/>
        <v>0</v>
      </c>
      <c r="CY296" s="2">
        <f>(ROUND((((S296+ROUND((ROUND((((((EU296*1.2)*1.25)*1.05))*AV296*1),2)*BS296),2))*AT296)/100),2)+ROUND(((ROUND((ROUND(((AE296-((((EU296*1.2)*1.25)*1.05)))*AV296*1),2)*BS296),2)*AT296)/100),2))</f>
        <v>9986</v>
      </c>
      <c r="CZ296" s="2">
        <f>(ROUND((((S296+ROUND((ROUND((((((EU296*1.2)*1.25)*1.05))*AV296*1),2)*BS296),2))*AU296)/100),2)+ROUND(((ROUND((ROUND(((AE296-((((EU296*1.2)*1.25)*1.05)))*AV296*1),2)*BS296),2)*AU296)/100),2))</f>
        <v>5588.5</v>
      </c>
      <c r="DA296" s="2"/>
      <c r="DB296" s="2">
        <v>37</v>
      </c>
      <c r="DC296" s="2" t="s">
        <v>3</v>
      </c>
      <c r="DD296" s="2" t="s">
        <v>105</v>
      </c>
      <c r="DE296" s="2" t="s">
        <v>32</v>
      </c>
      <c r="DF296" s="2" t="s">
        <v>32</v>
      </c>
      <c r="DG296" s="2" t="s">
        <v>33</v>
      </c>
      <c r="DH296" s="2" t="s">
        <v>3</v>
      </c>
      <c r="DI296" s="2" t="s">
        <v>33</v>
      </c>
      <c r="DJ296" s="2" t="s">
        <v>32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1013</v>
      </c>
      <c r="DV296" s="2" t="s">
        <v>323</v>
      </c>
      <c r="DW296" s="2" t="s">
        <v>323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56938458</v>
      </c>
      <c r="EF296" s="2">
        <v>30</v>
      </c>
      <c r="EG296" s="2" t="s">
        <v>34</v>
      </c>
      <c r="EH296" s="2">
        <v>0</v>
      </c>
      <c r="EI296" s="2" t="s">
        <v>3</v>
      </c>
      <c r="EJ296" s="2">
        <v>1</v>
      </c>
      <c r="EK296" s="2">
        <v>25</v>
      </c>
      <c r="EL296" s="2" t="s">
        <v>35</v>
      </c>
      <c r="EM296" s="2" t="s">
        <v>36</v>
      </c>
      <c r="EN296" s="2"/>
      <c r="EO296" s="2" t="s">
        <v>325</v>
      </c>
      <c r="EP296" s="2"/>
      <c r="EQ296" s="2">
        <v>131072</v>
      </c>
      <c r="ER296" s="2">
        <v>897.61</v>
      </c>
      <c r="ES296" s="2">
        <v>99.09</v>
      </c>
      <c r="ET296" s="2">
        <v>67.03</v>
      </c>
      <c r="EU296" s="2">
        <v>7.22</v>
      </c>
      <c r="EV296" s="2">
        <v>731.49</v>
      </c>
      <c r="EW296" s="2">
        <v>61.37</v>
      </c>
      <c r="EX296" s="2">
        <v>0</v>
      </c>
      <c r="EY296" s="2">
        <v>0</v>
      </c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109</v>
      </c>
      <c r="FY296" s="2">
        <v>61</v>
      </c>
      <c r="FZ296" s="2"/>
      <c r="GA296" s="2" t="s">
        <v>3</v>
      </c>
      <c r="GB296" s="2"/>
      <c r="GC296" s="2"/>
      <c r="GD296" s="2">
        <v>1</v>
      </c>
      <c r="GE296" s="2"/>
      <c r="GF296" s="2">
        <v>-1287107963</v>
      </c>
      <c r="GG296" s="2">
        <v>2</v>
      </c>
      <c r="GH296" s="2">
        <v>1</v>
      </c>
      <c r="GI296" s="2">
        <v>2</v>
      </c>
      <c r="GJ296" s="2">
        <v>0</v>
      </c>
      <c r="GK296" s="2">
        <v>0</v>
      </c>
      <c r="GL296" s="2">
        <f t="shared" si="252"/>
        <v>0</v>
      </c>
      <c r="GM296" s="2">
        <f t="shared" si="253"/>
        <v>26583.040000000001</v>
      </c>
      <c r="GN296" s="2">
        <f t="shared" si="254"/>
        <v>26583.040000000001</v>
      </c>
      <c r="GO296" s="2">
        <f t="shared" si="255"/>
        <v>0</v>
      </c>
      <c r="GP296" s="2">
        <f t="shared" si="256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257"/>
        <v>0</v>
      </c>
      <c r="GW296" s="2">
        <v>1</v>
      </c>
      <c r="GX296" s="2">
        <f t="shared" si="258"/>
        <v>0</v>
      </c>
      <c r="GY296" s="2"/>
      <c r="GZ296" s="2"/>
      <c r="HA296" s="2">
        <v>0</v>
      </c>
      <c r="HB296" s="2">
        <v>0</v>
      </c>
      <c r="HC296" s="2">
        <f t="shared" si="259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 s="3">
        <v>17</v>
      </c>
      <c r="B297" s="3">
        <v>1</v>
      </c>
      <c r="C297" s="3">
        <f>ROW(SmtRes!A152)</f>
        <v>152</v>
      </c>
      <c r="D297" s="3">
        <f>ROW(EtalonRes!A184)</f>
        <v>184</v>
      </c>
      <c r="E297" s="3" t="s">
        <v>335</v>
      </c>
      <c r="F297" s="3" t="s">
        <v>336</v>
      </c>
      <c r="G297" s="3" t="s">
        <v>337</v>
      </c>
      <c r="H297" s="3" t="s">
        <v>323</v>
      </c>
      <c r="I297" s="3">
        <f>ROUND((945-136)/100,9)</f>
        <v>8.09</v>
      </c>
      <c r="J297" s="3">
        <v>0</v>
      </c>
      <c r="K297" s="3">
        <f>ROUND((945-136)/100,9)</f>
        <v>8.09</v>
      </c>
      <c r="O297" s="3">
        <f t="shared" si="235"/>
        <v>532409.30000000005</v>
      </c>
      <c r="P297" s="3">
        <f t="shared" si="236"/>
        <v>3174.49</v>
      </c>
      <c r="Q297" s="3">
        <f>(ROUND((ROUND((((((ET297*1.2)*1.25)*1.05))*AV297*I297),2)*BB297),2)+ROUND((ROUND(((AE297-((((EU297*1.2)*1.25)*1.05)))*AV297*I297),2)*BS297),2))</f>
        <v>13669.5</v>
      </c>
      <c r="R297" s="3">
        <f>(ROUND((ROUND((((((EU297*1.2)*1.25)*1.05))*AV297*I297),2)*BS297),2)+ROUND((ROUND(((AE297-((((EU297*1.2)*1.25)*1.05)))*AV297*I297),2)*BS297),2))</f>
        <v>5531.32</v>
      </c>
      <c r="S297" s="3">
        <f t="shared" si="237"/>
        <v>515565.31</v>
      </c>
      <c r="T297" s="3">
        <f t="shared" si="238"/>
        <v>0</v>
      </c>
      <c r="U297" s="3">
        <f t="shared" si="239"/>
        <v>767.60438991389992</v>
      </c>
      <c r="V297" s="3">
        <f t="shared" si="240"/>
        <v>0</v>
      </c>
      <c r="W297" s="3">
        <f t="shared" si="241"/>
        <v>0</v>
      </c>
      <c r="X297" s="3">
        <f>(ROUND((((S297+ROUND((ROUND((((((EU297*1.2)*1.25)*1.05))*AV297*I297),2)*BS297),2))*AT297)/100),2)+ROUND(((ROUND((ROUND(((AE297-((((EU297*1.2)*1.25)*1.05)))*AV297*I297),2)*BS297),2)*AT297)/100),2))</f>
        <v>567995.32999999996</v>
      </c>
      <c r="Y297" s="3">
        <f>(ROUND((((S297+ROUND((ROUND((((((EU297*1.2)*1.25)*1.05))*AV297*I297),2)*BS297),2))*AU297)/100),2)+ROUND(((ROUND((ROUND(((AE297-((((EU297*1.2)*1.25)*1.05)))*AV297*I297),2)*BS297),2)*AU297)/100),2))</f>
        <v>317868.94</v>
      </c>
      <c r="AA297" s="3">
        <v>56661436</v>
      </c>
      <c r="AB297" s="3">
        <f t="shared" si="242"/>
        <v>1264.5912599999999</v>
      </c>
      <c r="AC297" s="3">
        <f>ROUND(((((ES297*1)*1)*1)),6)</f>
        <v>99.09</v>
      </c>
      <c r="AD297" s="3">
        <f>ROUND(((((((ET297*1.2)*1.25)*1.05))-((((EU297*1.2)*1.25)*1.05)))+AE297),6)</f>
        <v>105.57225</v>
      </c>
      <c r="AE297" s="3">
        <f>ROUND(((((EU297*1.2)*1.25)*1.05)),6)</f>
        <v>11.371499999999999</v>
      </c>
      <c r="AF297" s="3">
        <f>ROUND(((((EV297*1.2)*1.15)*1.05)),6)</f>
        <v>1059.9290100000001</v>
      </c>
      <c r="AG297" s="3">
        <f t="shared" si="243"/>
        <v>0</v>
      </c>
      <c r="AH297" s="3">
        <f>((((EW297*1.2)*1.15)*1.05))</f>
        <v>88.925129999999996</v>
      </c>
      <c r="AI297" s="3">
        <f>((((EX297*1.2)*1.25)*1.05))</f>
        <v>0</v>
      </c>
      <c r="AJ297" s="3">
        <f t="shared" si="244"/>
        <v>0</v>
      </c>
      <c r="AK297" s="3">
        <v>897.61</v>
      </c>
      <c r="AL297" s="3">
        <v>99.09</v>
      </c>
      <c r="AM297" s="3">
        <v>67.03</v>
      </c>
      <c r="AN297" s="3">
        <v>7.22</v>
      </c>
      <c r="AO297" s="3">
        <v>731.49</v>
      </c>
      <c r="AP297" s="3">
        <v>0</v>
      </c>
      <c r="AQ297" s="3">
        <v>61.37</v>
      </c>
      <c r="AR297" s="3">
        <v>0</v>
      </c>
      <c r="AS297" s="3">
        <v>0</v>
      </c>
      <c r="AT297" s="3">
        <v>109</v>
      </c>
      <c r="AU297" s="3">
        <v>61</v>
      </c>
      <c r="AV297" s="3">
        <v>1.0669999999999999</v>
      </c>
      <c r="AW297" s="3">
        <v>1</v>
      </c>
      <c r="AZ297" s="3">
        <v>1</v>
      </c>
      <c r="BA297" s="3">
        <v>56.35</v>
      </c>
      <c r="BB297" s="3">
        <v>15</v>
      </c>
      <c r="BC297" s="3">
        <v>3.96</v>
      </c>
      <c r="BD297" s="3" t="s">
        <v>3</v>
      </c>
      <c r="BE297" s="3" t="s">
        <v>3</v>
      </c>
      <c r="BF297" s="3" t="s">
        <v>3</v>
      </c>
      <c r="BG297" s="3" t="s">
        <v>3</v>
      </c>
      <c r="BH297" s="3">
        <v>0</v>
      </c>
      <c r="BI297" s="3">
        <v>1</v>
      </c>
      <c r="BJ297" s="3" t="s">
        <v>338</v>
      </c>
      <c r="BM297" s="3">
        <v>25</v>
      </c>
      <c r="BN297" s="3">
        <v>0</v>
      </c>
      <c r="BO297" s="3" t="s">
        <v>336</v>
      </c>
      <c r="BP297" s="3">
        <v>1</v>
      </c>
      <c r="BQ297" s="3">
        <v>30</v>
      </c>
      <c r="BR297" s="3">
        <v>0</v>
      </c>
      <c r="BS297" s="3">
        <v>56.35</v>
      </c>
      <c r="BT297" s="3">
        <v>1</v>
      </c>
      <c r="BU297" s="3">
        <v>1</v>
      </c>
      <c r="BV297" s="3">
        <v>1</v>
      </c>
      <c r="BW297" s="3">
        <v>1</v>
      </c>
      <c r="BX297" s="3">
        <v>1</v>
      </c>
      <c r="BY297" s="3" t="s">
        <v>3</v>
      </c>
      <c r="BZ297" s="3">
        <v>109</v>
      </c>
      <c r="CA297" s="3">
        <v>61</v>
      </c>
      <c r="CB297" s="3" t="s">
        <v>3</v>
      </c>
      <c r="CE297" s="3">
        <v>1566</v>
      </c>
      <c r="CF297" s="3">
        <v>0</v>
      </c>
      <c r="CG297" s="3">
        <v>0</v>
      </c>
      <c r="CM297" s="3">
        <v>0</v>
      </c>
      <c r="CN297" s="3" t="s">
        <v>2120</v>
      </c>
      <c r="CO297" s="3">
        <v>0</v>
      </c>
      <c r="CP297" s="3">
        <f t="shared" si="245"/>
        <v>532409.30000000005</v>
      </c>
      <c r="CQ297" s="3">
        <f t="shared" si="246"/>
        <v>392.4</v>
      </c>
      <c r="CR297" s="3">
        <f>(ROUND((ROUND((((((ET297*1.2)*1.25)*1.05))*AV297*1),2)*BB297),2)+ROUND((ROUND(((AE297-((((EU297*1.2)*1.25)*1.05)))*AV297*1),2)*BS297),2))</f>
        <v>1689.75</v>
      </c>
      <c r="CS297" s="3">
        <f>(ROUND((ROUND((((((EU297*1.2)*1.25)*1.05))*AV297*1),2)*BS297),2)+ROUND((ROUND(((AE297-((((EU297*1.2)*1.25)*1.05)))*AV297*1),2)*BS297),2))</f>
        <v>683.53</v>
      </c>
      <c r="CT297" s="3">
        <f t="shared" si="247"/>
        <v>63728.47</v>
      </c>
      <c r="CU297" s="3">
        <f t="shared" si="248"/>
        <v>0</v>
      </c>
      <c r="CV297" s="3">
        <f t="shared" si="249"/>
        <v>94.883113709999989</v>
      </c>
      <c r="CW297" s="3">
        <f t="shared" si="250"/>
        <v>0</v>
      </c>
      <c r="CX297" s="3">
        <f t="shared" si="251"/>
        <v>0</v>
      </c>
      <c r="CY297" s="3">
        <f>(ROUND((((S297+ROUND((ROUND((((((EU297*1.2)*1.25)*1.05))*AV297*1),2)*BS297),2))*AT297)/100),2)+ROUND(((ROUND((ROUND(((AE297-((((EU297*1.2)*1.25)*1.05)))*AV297*1),2)*BS297),2)*AT297)/100),2))</f>
        <v>562711.24</v>
      </c>
      <c r="CZ297" s="3">
        <f>(ROUND((((S297+ROUND((ROUND((((((EU297*1.2)*1.25)*1.05))*AV297*1),2)*BS297),2))*AU297)/100),2)+ROUND(((ROUND((ROUND(((AE297-((((EU297*1.2)*1.25)*1.05)))*AV297*1),2)*BS297),2)*AU297)/100),2))</f>
        <v>314911.78999999998</v>
      </c>
      <c r="DB297" s="3">
        <v>40</v>
      </c>
      <c r="DC297" s="3" t="s">
        <v>3</v>
      </c>
      <c r="DD297" s="3" t="s">
        <v>105</v>
      </c>
      <c r="DE297" s="3" t="s">
        <v>32</v>
      </c>
      <c r="DF297" s="3" t="s">
        <v>32</v>
      </c>
      <c r="DG297" s="3" t="s">
        <v>33</v>
      </c>
      <c r="DH297" s="3" t="s">
        <v>3</v>
      </c>
      <c r="DI297" s="3" t="s">
        <v>33</v>
      </c>
      <c r="DJ297" s="3" t="s">
        <v>32</v>
      </c>
      <c r="DK297" s="3" t="s">
        <v>3</v>
      </c>
      <c r="DL297" s="3" t="s">
        <v>3</v>
      </c>
      <c r="DM297" s="3" t="s">
        <v>3</v>
      </c>
      <c r="DN297" s="3">
        <v>0</v>
      </c>
      <c r="DO297" s="3">
        <v>0</v>
      </c>
      <c r="DP297" s="3">
        <v>1</v>
      </c>
      <c r="DQ297" s="3">
        <v>1</v>
      </c>
      <c r="DU297" s="3">
        <v>1013</v>
      </c>
      <c r="DV297" s="3" t="s">
        <v>323</v>
      </c>
      <c r="DW297" s="3" t="s">
        <v>323</v>
      </c>
      <c r="DX297" s="3">
        <v>1</v>
      </c>
      <c r="DZ297" s="3" t="s">
        <v>3</v>
      </c>
      <c r="EA297" s="3" t="s">
        <v>3</v>
      </c>
      <c r="EB297" s="3" t="s">
        <v>3</v>
      </c>
      <c r="EC297" s="3" t="s">
        <v>3</v>
      </c>
      <c r="EE297" s="3">
        <v>56938458</v>
      </c>
      <c r="EF297" s="3">
        <v>30</v>
      </c>
      <c r="EG297" s="3" t="s">
        <v>34</v>
      </c>
      <c r="EH297" s="3">
        <v>0</v>
      </c>
      <c r="EI297" s="3" t="s">
        <v>3</v>
      </c>
      <c r="EJ297" s="3">
        <v>1</v>
      </c>
      <c r="EK297" s="3">
        <v>25</v>
      </c>
      <c r="EL297" s="3" t="s">
        <v>35</v>
      </c>
      <c r="EM297" s="3" t="s">
        <v>36</v>
      </c>
      <c r="EO297" s="3" t="s">
        <v>325</v>
      </c>
      <c r="EQ297" s="3">
        <v>131072</v>
      </c>
      <c r="ER297" s="3">
        <v>897.61</v>
      </c>
      <c r="ES297" s="3">
        <v>99.09</v>
      </c>
      <c r="ET297" s="3">
        <v>67.03</v>
      </c>
      <c r="EU297" s="3">
        <v>7.22</v>
      </c>
      <c r="EV297" s="3">
        <v>731.49</v>
      </c>
      <c r="EW297" s="3">
        <v>61.37</v>
      </c>
      <c r="EX297" s="3">
        <v>0</v>
      </c>
      <c r="EY297" s="3">
        <v>0</v>
      </c>
      <c r="FQ297" s="3">
        <v>0</v>
      </c>
      <c r="FR297" s="3">
        <v>0</v>
      </c>
      <c r="FS297" s="3">
        <v>0</v>
      </c>
      <c r="FX297" s="3">
        <v>109</v>
      </c>
      <c r="FY297" s="3">
        <v>61</v>
      </c>
      <c r="GA297" s="3" t="s">
        <v>3</v>
      </c>
      <c r="GD297" s="3">
        <v>1</v>
      </c>
      <c r="GF297" s="3">
        <v>-1287107963</v>
      </c>
      <c r="GG297" s="3">
        <v>2</v>
      </c>
      <c r="GH297" s="3">
        <v>1</v>
      </c>
      <c r="GI297" s="3">
        <v>2</v>
      </c>
      <c r="GJ297" s="3">
        <v>0</v>
      </c>
      <c r="GK297" s="3">
        <v>0</v>
      </c>
      <c r="GL297" s="3">
        <f t="shared" si="252"/>
        <v>0</v>
      </c>
      <c r="GM297" s="3">
        <f t="shared" si="253"/>
        <v>1418273.57</v>
      </c>
      <c r="GN297" s="3">
        <f t="shared" si="254"/>
        <v>1418273.57</v>
      </c>
      <c r="GO297" s="3">
        <f t="shared" si="255"/>
        <v>0</v>
      </c>
      <c r="GP297" s="3">
        <f t="shared" si="256"/>
        <v>0</v>
      </c>
      <c r="GR297" s="3">
        <v>0</v>
      </c>
      <c r="GS297" s="3">
        <v>3</v>
      </c>
      <c r="GT297" s="3">
        <v>0</v>
      </c>
      <c r="GU297" s="3" t="s">
        <v>3</v>
      </c>
      <c r="GV297" s="3">
        <f t="shared" si="257"/>
        <v>0</v>
      </c>
      <c r="GW297" s="3">
        <v>1</v>
      </c>
      <c r="GX297" s="3">
        <f t="shared" si="258"/>
        <v>0</v>
      </c>
      <c r="HA297" s="3">
        <v>0</v>
      </c>
      <c r="HB297" s="3">
        <v>0</v>
      </c>
      <c r="HC297" s="3">
        <f t="shared" si="259"/>
        <v>0</v>
      </c>
      <c r="HE297" s="3" t="s">
        <v>3</v>
      </c>
      <c r="HF297" s="3" t="s">
        <v>3</v>
      </c>
      <c r="HM297" s="3" t="s">
        <v>3</v>
      </c>
      <c r="HN297" s="3" t="s">
        <v>3</v>
      </c>
      <c r="HO297" s="3" t="s">
        <v>3</v>
      </c>
      <c r="HP297" s="3" t="s">
        <v>3</v>
      </c>
      <c r="HQ297" s="3" t="s">
        <v>3</v>
      </c>
      <c r="HS297" s="3">
        <v>0</v>
      </c>
      <c r="IK297" s="3">
        <v>0</v>
      </c>
    </row>
    <row r="298" spans="1:255" x14ac:dyDescent="0.2">
      <c r="A298" s="2">
        <v>18</v>
      </c>
      <c r="B298" s="2">
        <v>1</v>
      </c>
      <c r="C298" s="2">
        <v>140</v>
      </c>
      <c r="D298" s="2"/>
      <c r="E298" s="2" t="s">
        <v>339</v>
      </c>
      <c r="F298" s="2" t="s">
        <v>340</v>
      </c>
      <c r="G298" s="2" t="s">
        <v>341</v>
      </c>
      <c r="H298" s="2" t="s">
        <v>329</v>
      </c>
      <c r="I298" s="2">
        <f>I296*J298</f>
        <v>809</v>
      </c>
      <c r="J298" s="2">
        <v>100</v>
      </c>
      <c r="K298" s="2">
        <v>100</v>
      </c>
      <c r="L298" s="2"/>
      <c r="M298" s="2"/>
      <c r="N298" s="2"/>
      <c r="O298" s="2">
        <f t="shared" si="235"/>
        <v>127401.32</v>
      </c>
      <c r="P298" s="2">
        <f t="shared" si="236"/>
        <v>127401.32</v>
      </c>
      <c r="Q298" s="2">
        <f>(ROUND((ROUND(((ET298)*AV298*I298),2)*BB298),2)+ROUND((ROUND(((AE298-(EU298))*AV298*I298),2)*BS298),2))</f>
        <v>0</v>
      </c>
      <c r="R298" s="2">
        <f>(ROUND((ROUND(((EU298)*AV298*I298),2)*BS298),2)+ROUND((ROUND(((AE298-(EU298))*AV298*I298),2)*BS298),2))</f>
        <v>0</v>
      </c>
      <c r="S298" s="2">
        <f t="shared" si="237"/>
        <v>0</v>
      </c>
      <c r="T298" s="2">
        <f t="shared" si="238"/>
        <v>0</v>
      </c>
      <c r="U298" s="2">
        <f t="shared" si="239"/>
        <v>0</v>
      </c>
      <c r="V298" s="2">
        <f t="shared" si="240"/>
        <v>0</v>
      </c>
      <c r="W298" s="2">
        <f t="shared" si="241"/>
        <v>0</v>
      </c>
      <c r="X298" s="2">
        <f>(ROUND((((S298+ROUND((ROUND(((EU298)*AV298*I298),2)*BS298),2))*AT298)/100),2)+ROUND(((ROUND((ROUND(((AE298-(EU298))*AV298*I298),2)*BS298),2)*AT298)/100),2))</f>
        <v>0</v>
      </c>
      <c r="Y298" s="2">
        <f>(ROUND((((S298+ROUND((ROUND(((EU298)*AV298*I298),2)*BS298),2))*AU298)/100),2)+ROUND(((ROUND((ROUND(((AE298-(EU298))*AV298*I298),2)*BS298),2)*AU298)/100),2))</f>
        <v>0</v>
      </c>
      <c r="Z298" s="2"/>
      <c r="AA298" s="2">
        <v>56661434</v>
      </c>
      <c r="AB298" s="2">
        <f t="shared" si="242"/>
        <v>157.47999999999999</v>
      </c>
      <c r="AC298" s="2">
        <f>ROUND((ES298),6)</f>
        <v>157.47999999999999</v>
      </c>
      <c r="AD298" s="2">
        <f>ROUND((((ET298)-(EU298))+AE298),6)</f>
        <v>0</v>
      </c>
      <c r="AE298" s="2">
        <f>ROUND((EU298),6)</f>
        <v>0</v>
      </c>
      <c r="AF298" s="2">
        <f>ROUND((EV298),6)</f>
        <v>0</v>
      </c>
      <c r="AG298" s="2">
        <f t="shared" si="243"/>
        <v>0</v>
      </c>
      <c r="AH298" s="2">
        <f>(EW298)</f>
        <v>0</v>
      </c>
      <c r="AI298" s="2">
        <f>(EX298)</f>
        <v>0</v>
      </c>
      <c r="AJ298" s="2">
        <f t="shared" si="244"/>
        <v>0</v>
      </c>
      <c r="AK298" s="2">
        <v>157.47999999999999</v>
      </c>
      <c r="AL298" s="2">
        <v>157.47999999999999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1</v>
      </c>
      <c r="BJ298" s="2" t="s">
        <v>342</v>
      </c>
      <c r="BK298" s="2"/>
      <c r="BL298" s="2"/>
      <c r="BM298" s="2">
        <v>1617</v>
      </c>
      <c r="BN298" s="2">
        <v>0</v>
      </c>
      <c r="BO298" s="2" t="s">
        <v>3</v>
      </c>
      <c r="BP298" s="2">
        <v>0</v>
      </c>
      <c r="BQ298" s="2">
        <v>200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0</v>
      </c>
      <c r="CA298" s="2">
        <v>0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2122</v>
      </c>
      <c r="CO298" s="2">
        <v>0</v>
      </c>
      <c r="CP298" s="2">
        <f t="shared" si="245"/>
        <v>127401.32</v>
      </c>
      <c r="CQ298" s="2">
        <f t="shared" si="246"/>
        <v>157.47999999999999</v>
      </c>
      <c r="CR298" s="2">
        <f>(ROUND((ROUND(((ET298)*AV298*1),2)*BB298),2)+ROUND((ROUND(((AE298-(EU298))*AV298*1),2)*BS298),2))</f>
        <v>0</v>
      </c>
      <c r="CS298" s="2">
        <f>(ROUND((ROUND(((EU298)*AV298*1),2)*BS298),2)+ROUND((ROUND(((AE298-(EU298))*AV298*1),2)*BS298),2))</f>
        <v>0</v>
      </c>
      <c r="CT298" s="2">
        <f t="shared" si="247"/>
        <v>0</v>
      </c>
      <c r="CU298" s="2">
        <f t="shared" si="248"/>
        <v>0</v>
      </c>
      <c r="CV298" s="2">
        <f t="shared" si="249"/>
        <v>0</v>
      </c>
      <c r="CW298" s="2">
        <f t="shared" si="250"/>
        <v>0</v>
      </c>
      <c r="CX298" s="2">
        <f t="shared" si="251"/>
        <v>0</v>
      </c>
      <c r="CY298" s="2">
        <f>(ROUND((((S298+ROUND((ROUND(((EU298)*AV298*1),2)*BS298),2))*AT298)/100),2)+ROUND(((ROUND((ROUND(((AE298-(EU298))*AV298*1),2)*BS298),2)*AT298)/100),2))</f>
        <v>0</v>
      </c>
      <c r="CZ298" s="2">
        <f>(ROUND((((S298+ROUND((ROUND(((EU298)*AV298*1),2)*BS298),2))*AU298)/100),2)+ROUND(((ROUND((ROUND(((AE298-(EU298))*AV298*1),2)*BS298),2)*AU298)/100),2))</f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1005</v>
      </c>
      <c r="DV298" s="2" t="s">
        <v>329</v>
      </c>
      <c r="DW298" s="2" t="s">
        <v>329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56938530</v>
      </c>
      <c r="EF298" s="2">
        <v>200</v>
      </c>
      <c r="EG298" s="2" t="s">
        <v>343</v>
      </c>
      <c r="EH298" s="2">
        <v>0</v>
      </c>
      <c r="EI298" s="2" t="s">
        <v>3</v>
      </c>
      <c r="EJ298" s="2">
        <v>1</v>
      </c>
      <c r="EK298" s="2">
        <v>1617</v>
      </c>
      <c r="EL298" s="2" t="s">
        <v>344</v>
      </c>
      <c r="EM298" s="2" t="s">
        <v>345</v>
      </c>
      <c r="EN298" s="2"/>
      <c r="EO298" s="2" t="s">
        <v>346</v>
      </c>
      <c r="EP298" s="2"/>
      <c r="EQ298" s="2">
        <v>0</v>
      </c>
      <c r="ER298" s="2">
        <v>157.47999999999999</v>
      </c>
      <c r="ES298" s="2">
        <v>157.47999999999999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0</v>
      </c>
      <c r="FY298" s="2">
        <v>0</v>
      </c>
      <c r="FZ298" s="2"/>
      <c r="GA298" s="2" t="s">
        <v>3</v>
      </c>
      <c r="GB298" s="2"/>
      <c r="GC298" s="2"/>
      <c r="GD298" s="2">
        <v>1</v>
      </c>
      <c r="GE298" s="2"/>
      <c r="GF298" s="2">
        <v>1400373867</v>
      </c>
      <c r="GG298" s="2">
        <v>2</v>
      </c>
      <c r="GH298" s="2">
        <v>1</v>
      </c>
      <c r="GI298" s="2">
        <v>-2</v>
      </c>
      <c r="GJ298" s="2">
        <v>0</v>
      </c>
      <c r="GK298" s="2">
        <v>0</v>
      </c>
      <c r="GL298" s="2">
        <f t="shared" si="252"/>
        <v>0</v>
      </c>
      <c r="GM298" s="2">
        <f t="shared" si="253"/>
        <v>127401.32</v>
      </c>
      <c r="GN298" s="2">
        <f t="shared" si="254"/>
        <v>127401.32</v>
      </c>
      <c r="GO298" s="2">
        <f t="shared" si="255"/>
        <v>0</v>
      </c>
      <c r="GP298" s="2">
        <f t="shared" si="256"/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si="257"/>
        <v>0</v>
      </c>
      <c r="GW298" s="2">
        <v>1</v>
      </c>
      <c r="GX298" s="2">
        <f t="shared" si="258"/>
        <v>0</v>
      </c>
      <c r="GY298" s="2"/>
      <c r="GZ298" s="2"/>
      <c r="HA298" s="2">
        <v>0</v>
      </c>
      <c r="HB298" s="2">
        <v>0</v>
      </c>
      <c r="HC298" s="2">
        <f t="shared" si="259"/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 s="3">
        <v>18</v>
      </c>
      <c r="B299" s="3">
        <v>1</v>
      </c>
      <c r="C299" s="3">
        <v>150</v>
      </c>
      <c r="E299" s="3" t="s">
        <v>339</v>
      </c>
      <c r="F299" s="3" t="s">
        <v>340</v>
      </c>
      <c r="G299" s="3" t="s">
        <v>341</v>
      </c>
      <c r="H299" s="3" t="s">
        <v>329</v>
      </c>
      <c r="I299" s="3">
        <f>I297*J299</f>
        <v>809</v>
      </c>
      <c r="J299" s="3">
        <v>100</v>
      </c>
      <c r="K299" s="3">
        <v>100</v>
      </c>
      <c r="O299" s="3">
        <f t="shared" si="235"/>
        <v>863780.95</v>
      </c>
      <c r="P299" s="3">
        <f t="shared" si="236"/>
        <v>863780.95</v>
      </c>
      <c r="Q299" s="3">
        <f>(ROUND((ROUND(((ET299)*AV299*I299),2)*BB299),2)+ROUND((ROUND(((AE299-(EU299))*AV299*I299),2)*BS299),2))</f>
        <v>0</v>
      </c>
      <c r="R299" s="3">
        <f>(ROUND((ROUND(((EU299)*AV299*I299),2)*BS299),2)+ROUND((ROUND(((AE299-(EU299))*AV299*I299),2)*BS299),2))</f>
        <v>0</v>
      </c>
      <c r="S299" s="3">
        <f t="shared" si="237"/>
        <v>0</v>
      </c>
      <c r="T299" s="3">
        <f t="shared" si="238"/>
        <v>0</v>
      </c>
      <c r="U299" s="3">
        <f t="shared" si="239"/>
        <v>0</v>
      </c>
      <c r="V299" s="3">
        <f t="shared" si="240"/>
        <v>0</v>
      </c>
      <c r="W299" s="3">
        <f t="shared" si="241"/>
        <v>0</v>
      </c>
      <c r="X299" s="3">
        <f>(ROUND((((S299+ROUND((ROUND(((EU299)*AV299*I299),2)*BS299),2))*AT299)/100),2)+ROUND(((ROUND((ROUND(((AE299-(EU299))*AV299*I299),2)*BS299),2)*AT299)/100),2))</f>
        <v>0</v>
      </c>
      <c r="Y299" s="3">
        <f>(ROUND((((S299+ROUND((ROUND(((EU299)*AV299*I299),2)*BS299),2))*AU299)/100),2)+ROUND(((ROUND((ROUND(((AE299-(EU299))*AV299*I299),2)*BS299),2)*AU299)/100),2))</f>
        <v>0</v>
      </c>
      <c r="AA299" s="3">
        <v>56661436</v>
      </c>
      <c r="AB299" s="3">
        <f t="shared" si="242"/>
        <v>157.47999999999999</v>
      </c>
      <c r="AC299" s="3">
        <f>ROUND((ES299),6)</f>
        <v>157.47999999999999</v>
      </c>
      <c r="AD299" s="3">
        <f>ROUND((((ET299)-(EU299))+AE299),6)</f>
        <v>0</v>
      </c>
      <c r="AE299" s="3">
        <f>ROUND((EU299),6)</f>
        <v>0</v>
      </c>
      <c r="AF299" s="3">
        <f>ROUND((EV299),6)</f>
        <v>0</v>
      </c>
      <c r="AG299" s="3">
        <f t="shared" si="243"/>
        <v>0</v>
      </c>
      <c r="AH299" s="3">
        <f>(EW299)</f>
        <v>0</v>
      </c>
      <c r="AI299" s="3">
        <f>(EX299)</f>
        <v>0</v>
      </c>
      <c r="AJ299" s="3">
        <f t="shared" si="244"/>
        <v>0</v>
      </c>
      <c r="AK299" s="3">
        <v>157.47999999999999</v>
      </c>
      <c r="AL299" s="3">
        <v>157.47999999999999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1</v>
      </c>
      <c r="AW299" s="3">
        <v>1</v>
      </c>
      <c r="AZ299" s="3">
        <v>1</v>
      </c>
      <c r="BA299" s="3">
        <v>1</v>
      </c>
      <c r="BB299" s="3">
        <v>1</v>
      </c>
      <c r="BC299" s="3">
        <v>6.78</v>
      </c>
      <c r="BD299" s="3" t="s">
        <v>3</v>
      </c>
      <c r="BE299" s="3" t="s">
        <v>3</v>
      </c>
      <c r="BF299" s="3" t="s">
        <v>3</v>
      </c>
      <c r="BG299" s="3" t="s">
        <v>3</v>
      </c>
      <c r="BH299" s="3">
        <v>3</v>
      </c>
      <c r="BI299" s="3">
        <v>1</v>
      </c>
      <c r="BJ299" s="3" t="s">
        <v>342</v>
      </c>
      <c r="BM299" s="3">
        <v>1617</v>
      </c>
      <c r="BN299" s="3">
        <v>0</v>
      </c>
      <c r="BO299" s="3" t="s">
        <v>340</v>
      </c>
      <c r="BP299" s="3">
        <v>1</v>
      </c>
      <c r="BQ299" s="3">
        <v>200</v>
      </c>
      <c r="BR299" s="3">
        <v>0</v>
      </c>
      <c r="BS299" s="3">
        <v>1</v>
      </c>
      <c r="BT299" s="3">
        <v>1</v>
      </c>
      <c r="BU299" s="3">
        <v>1</v>
      </c>
      <c r="BV299" s="3">
        <v>1</v>
      </c>
      <c r="BW299" s="3">
        <v>1</v>
      </c>
      <c r="BX299" s="3">
        <v>1</v>
      </c>
      <c r="BY299" s="3" t="s">
        <v>3</v>
      </c>
      <c r="BZ299" s="3">
        <v>0</v>
      </c>
      <c r="CA299" s="3">
        <v>0</v>
      </c>
      <c r="CB299" s="3" t="s">
        <v>3</v>
      </c>
      <c r="CE299" s="3">
        <v>1566</v>
      </c>
      <c r="CF299" s="3">
        <v>0</v>
      </c>
      <c r="CG299" s="3">
        <v>0</v>
      </c>
      <c r="CM299" s="3">
        <v>0</v>
      </c>
      <c r="CN299" s="3" t="s">
        <v>2122</v>
      </c>
      <c r="CO299" s="3">
        <v>0</v>
      </c>
      <c r="CP299" s="3">
        <f t="shared" si="245"/>
        <v>863780.95</v>
      </c>
      <c r="CQ299" s="3">
        <f t="shared" si="246"/>
        <v>1067.71</v>
      </c>
      <c r="CR299" s="3">
        <f>(ROUND((ROUND(((ET299)*AV299*1),2)*BB299),2)+ROUND((ROUND(((AE299-(EU299))*AV299*1),2)*BS299),2))</f>
        <v>0</v>
      </c>
      <c r="CS299" s="3">
        <f>(ROUND((ROUND(((EU299)*AV299*1),2)*BS299),2)+ROUND((ROUND(((AE299-(EU299))*AV299*1),2)*BS299),2))</f>
        <v>0</v>
      </c>
      <c r="CT299" s="3">
        <f t="shared" si="247"/>
        <v>0</v>
      </c>
      <c r="CU299" s="3">
        <f t="shared" si="248"/>
        <v>0</v>
      </c>
      <c r="CV299" s="3">
        <f t="shared" si="249"/>
        <v>0</v>
      </c>
      <c r="CW299" s="3">
        <f t="shared" si="250"/>
        <v>0</v>
      </c>
      <c r="CX299" s="3">
        <f t="shared" si="251"/>
        <v>0</v>
      </c>
      <c r="CY299" s="3">
        <f>(ROUND((((S299+ROUND((ROUND(((EU299)*AV299*1),2)*BS299),2))*AT299)/100),2)+ROUND(((ROUND((ROUND(((AE299-(EU299))*AV299*1),2)*BS299),2)*AT299)/100),2))</f>
        <v>0</v>
      </c>
      <c r="CZ299" s="3">
        <f>(ROUND((((S299+ROUND((ROUND(((EU299)*AV299*1),2)*BS299),2))*AU299)/100),2)+ROUND(((ROUND((ROUND(((AE299-(EU299))*AV299*1),2)*BS299),2)*AU299)/100),2))</f>
        <v>0</v>
      </c>
      <c r="DC299" s="3" t="s">
        <v>3</v>
      </c>
      <c r="DD299" s="3" t="s">
        <v>3</v>
      </c>
      <c r="DE299" s="3" t="s">
        <v>3</v>
      </c>
      <c r="DF299" s="3" t="s">
        <v>3</v>
      </c>
      <c r="DG299" s="3" t="s">
        <v>3</v>
      </c>
      <c r="DH299" s="3" t="s">
        <v>3</v>
      </c>
      <c r="DI299" s="3" t="s">
        <v>3</v>
      </c>
      <c r="DJ299" s="3" t="s">
        <v>3</v>
      </c>
      <c r="DK299" s="3" t="s">
        <v>3</v>
      </c>
      <c r="DL299" s="3" t="s">
        <v>3</v>
      </c>
      <c r="DM299" s="3" t="s">
        <v>3</v>
      </c>
      <c r="DN299" s="3">
        <v>0</v>
      </c>
      <c r="DO299" s="3">
        <v>0</v>
      </c>
      <c r="DP299" s="3">
        <v>1</v>
      </c>
      <c r="DQ299" s="3">
        <v>1</v>
      </c>
      <c r="DU299" s="3">
        <v>1005</v>
      </c>
      <c r="DV299" s="3" t="s">
        <v>329</v>
      </c>
      <c r="DW299" s="3" t="s">
        <v>329</v>
      </c>
      <c r="DX299" s="3">
        <v>1</v>
      </c>
      <c r="DZ299" s="3" t="s">
        <v>3</v>
      </c>
      <c r="EA299" s="3" t="s">
        <v>3</v>
      </c>
      <c r="EB299" s="3" t="s">
        <v>3</v>
      </c>
      <c r="EC299" s="3" t="s">
        <v>3</v>
      </c>
      <c r="EE299" s="3">
        <v>56938530</v>
      </c>
      <c r="EF299" s="3">
        <v>200</v>
      </c>
      <c r="EG299" s="3" t="s">
        <v>343</v>
      </c>
      <c r="EH299" s="3">
        <v>0</v>
      </c>
      <c r="EI299" s="3" t="s">
        <v>3</v>
      </c>
      <c r="EJ299" s="3">
        <v>1</v>
      </c>
      <c r="EK299" s="3">
        <v>1617</v>
      </c>
      <c r="EL299" s="3" t="s">
        <v>344</v>
      </c>
      <c r="EM299" s="3" t="s">
        <v>345</v>
      </c>
      <c r="EO299" s="3" t="s">
        <v>346</v>
      </c>
      <c r="EQ299" s="3">
        <v>0</v>
      </c>
      <c r="ER299" s="3">
        <v>157.47999999999999</v>
      </c>
      <c r="ES299" s="3">
        <v>157.47999999999999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FQ299" s="3">
        <v>0</v>
      </c>
      <c r="FR299" s="3">
        <v>0</v>
      </c>
      <c r="FS299" s="3">
        <v>0</v>
      </c>
      <c r="FX299" s="3">
        <v>0</v>
      </c>
      <c r="FY299" s="3">
        <v>0</v>
      </c>
      <c r="GA299" s="3" t="s">
        <v>3</v>
      </c>
      <c r="GD299" s="3">
        <v>1</v>
      </c>
      <c r="GF299" s="3">
        <v>1400373867</v>
      </c>
      <c r="GG299" s="3">
        <v>2</v>
      </c>
      <c r="GH299" s="3">
        <v>1</v>
      </c>
      <c r="GI299" s="3">
        <v>2</v>
      </c>
      <c r="GJ299" s="3">
        <v>0</v>
      </c>
      <c r="GK299" s="3">
        <v>0</v>
      </c>
      <c r="GL299" s="3">
        <f t="shared" si="252"/>
        <v>0</v>
      </c>
      <c r="GM299" s="3">
        <f t="shared" si="253"/>
        <v>863780.95</v>
      </c>
      <c r="GN299" s="3">
        <f t="shared" si="254"/>
        <v>863780.95</v>
      </c>
      <c r="GO299" s="3">
        <f t="shared" si="255"/>
        <v>0</v>
      </c>
      <c r="GP299" s="3">
        <f t="shared" si="256"/>
        <v>0</v>
      </c>
      <c r="GR299" s="3">
        <v>0</v>
      </c>
      <c r="GS299" s="3">
        <v>3</v>
      </c>
      <c r="GT299" s="3">
        <v>0</v>
      </c>
      <c r="GU299" s="3" t="s">
        <v>3</v>
      </c>
      <c r="GV299" s="3">
        <f t="shared" si="257"/>
        <v>0</v>
      </c>
      <c r="GW299" s="3">
        <v>1</v>
      </c>
      <c r="GX299" s="3">
        <f t="shared" si="258"/>
        <v>0</v>
      </c>
      <c r="HA299" s="3">
        <v>0</v>
      </c>
      <c r="HB299" s="3">
        <v>0</v>
      </c>
      <c r="HC299" s="3">
        <f t="shared" si="259"/>
        <v>0</v>
      </c>
      <c r="HE299" s="3" t="s">
        <v>3</v>
      </c>
      <c r="HF299" s="3" t="s">
        <v>3</v>
      </c>
      <c r="HM299" s="3" t="s">
        <v>3</v>
      </c>
      <c r="HN299" s="3" t="s">
        <v>3</v>
      </c>
      <c r="HO299" s="3" t="s">
        <v>3</v>
      </c>
      <c r="HP299" s="3" t="s">
        <v>3</v>
      </c>
      <c r="HQ299" s="3" t="s">
        <v>3</v>
      </c>
      <c r="HS299" s="3">
        <v>0</v>
      </c>
      <c r="IK299" s="3">
        <v>0</v>
      </c>
    </row>
    <row r="300" spans="1:255" x14ac:dyDescent="0.2">
      <c r="A300" s="2">
        <v>17</v>
      </c>
      <c r="B300" s="2">
        <v>1</v>
      </c>
      <c r="C300" s="2">
        <f>ROW(SmtRes!A162)</f>
        <v>162</v>
      </c>
      <c r="D300" s="2">
        <f>ROW(EtalonRes!A199)</f>
        <v>199</v>
      </c>
      <c r="E300" s="2" t="s">
        <v>347</v>
      </c>
      <c r="F300" s="2" t="s">
        <v>348</v>
      </c>
      <c r="G300" s="2" t="s">
        <v>349</v>
      </c>
      <c r="H300" s="2" t="s">
        <v>323</v>
      </c>
      <c r="I300" s="2">
        <f>ROUND(584/100,9)</f>
        <v>5.84</v>
      </c>
      <c r="J300" s="2">
        <v>0</v>
      </c>
      <c r="K300" s="2">
        <f>ROUND(584/100,9)</f>
        <v>5.84</v>
      </c>
      <c r="L300" s="2"/>
      <c r="M300" s="2"/>
      <c r="N300" s="2"/>
      <c r="O300" s="2">
        <f t="shared" si="235"/>
        <v>5138.47</v>
      </c>
      <c r="P300" s="2">
        <f t="shared" si="236"/>
        <v>417.33</v>
      </c>
      <c r="Q300" s="2">
        <f>(ROUND((ROUND(((((ET300*1.2)*1.05))*AV300*I300),2)*BB300),2)+ROUND((ROUND(((AE300-(((EU300*1.2)*1.05)))*AV300*I300),2)*BS300),2))</f>
        <v>495.82</v>
      </c>
      <c r="R300" s="2">
        <f>(ROUND((ROUND(((((EU300*1.2)*1.05))*AV300*I300),2)*BS300),2)+ROUND((ROUND(((AE300-(((EU300*1.2)*1.05)))*AV300*I300),2)*BS300),2))</f>
        <v>53.7</v>
      </c>
      <c r="S300" s="2">
        <f t="shared" si="237"/>
        <v>4225.32</v>
      </c>
      <c r="T300" s="2">
        <f t="shared" si="238"/>
        <v>0</v>
      </c>
      <c r="U300" s="2">
        <f t="shared" si="239"/>
        <v>354.72683030399998</v>
      </c>
      <c r="V300" s="2">
        <f t="shared" si="240"/>
        <v>0</v>
      </c>
      <c r="W300" s="2">
        <f t="shared" si="241"/>
        <v>0</v>
      </c>
      <c r="X300" s="2">
        <f>(ROUND((((S300+ROUND((ROUND(((((EU300*1.2)*1.05))*AV300*I300),2)*BS300),2))*AT300)/100),2)+ROUND(((ROUND((ROUND(((AE300-(((EU300*1.2)*1.05)))*AV300*I300),2)*BS300),2)*AT300)/100),2))</f>
        <v>4664.13</v>
      </c>
      <c r="Y300" s="2">
        <f>(ROUND((((S300+ROUND((ROUND(((((EU300*1.2)*1.05))*AV300*I300),2)*BS300),2))*AU300)/100),2)+ROUND(((ROUND((ROUND(((AE300-(((EU300*1.2)*1.05)))*AV300*I300),2)*BS300),2)*AU300)/100),2))</f>
        <v>2610.1999999999998</v>
      </c>
      <c r="Z300" s="2"/>
      <c r="AA300" s="2">
        <v>56661434</v>
      </c>
      <c r="AB300" s="2">
        <f t="shared" si="242"/>
        <v>829.11059999999998</v>
      </c>
      <c r="AC300" s="2">
        <f>ROUND((((ES300*1)*1)),6)</f>
        <v>71.459999999999994</v>
      </c>
      <c r="AD300" s="2">
        <f>ROUND((((((ET300*1.2)*1.05))-(((EU300*1.2)*1.05)))+AE300),6)</f>
        <v>79.569000000000003</v>
      </c>
      <c r="AE300" s="2">
        <f>ROUND((((EU300*1.2)*1.05)),6)</f>
        <v>8.6183999999999994</v>
      </c>
      <c r="AF300" s="2">
        <f>ROUND((((EV300*1.2)*1.05)),6)</f>
        <v>678.08159999999998</v>
      </c>
      <c r="AG300" s="2">
        <f t="shared" si="243"/>
        <v>0</v>
      </c>
      <c r="AH300" s="2">
        <f>(((EW300*1.2)*1.05))</f>
        <v>56.9268</v>
      </c>
      <c r="AI300" s="2">
        <f>(((EX300*1.2)*1.05))</f>
        <v>0</v>
      </c>
      <c r="AJ300" s="2">
        <f t="shared" si="244"/>
        <v>0</v>
      </c>
      <c r="AK300" s="2">
        <v>672.77</v>
      </c>
      <c r="AL300" s="2">
        <v>71.459999999999994</v>
      </c>
      <c r="AM300" s="2">
        <v>63.15</v>
      </c>
      <c r="AN300" s="2">
        <v>6.84</v>
      </c>
      <c r="AO300" s="2">
        <v>538.16</v>
      </c>
      <c r="AP300" s="2">
        <v>0</v>
      </c>
      <c r="AQ300" s="2">
        <v>45.18</v>
      </c>
      <c r="AR300" s="2">
        <v>0</v>
      </c>
      <c r="AS300" s="2">
        <v>0</v>
      </c>
      <c r="AT300" s="2">
        <v>109</v>
      </c>
      <c r="AU300" s="2">
        <v>61</v>
      </c>
      <c r="AV300" s="2">
        <v>1.0669999999999999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0</v>
      </c>
      <c r="BI300" s="2">
        <v>1</v>
      </c>
      <c r="BJ300" s="2" t="s">
        <v>350</v>
      </c>
      <c r="BK300" s="2"/>
      <c r="BL300" s="2"/>
      <c r="BM300" s="2">
        <v>25</v>
      </c>
      <c r="BN300" s="2">
        <v>0</v>
      </c>
      <c r="BO300" s="2" t="s">
        <v>348</v>
      </c>
      <c r="BP300" s="2">
        <v>1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109</v>
      </c>
      <c r="CA300" s="2">
        <v>61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2123</v>
      </c>
      <c r="CO300" s="2">
        <v>0</v>
      </c>
      <c r="CP300" s="2">
        <f t="shared" si="245"/>
        <v>5138.4699999999993</v>
      </c>
      <c r="CQ300" s="2">
        <f t="shared" si="246"/>
        <v>71.459999999999994</v>
      </c>
      <c r="CR300" s="2">
        <f>(ROUND((ROUND(((((ET300*1.2)*1.05))*AV300*1),2)*BB300),2)+ROUND((ROUND(((AE300-(((EU300*1.2)*1.05)))*AV300*1),2)*BS300),2))</f>
        <v>84.9</v>
      </c>
      <c r="CS300" s="2">
        <f>(ROUND((ROUND(((((EU300*1.2)*1.05))*AV300*1),2)*BS300),2)+ROUND((ROUND(((AE300-(((EU300*1.2)*1.05)))*AV300*1),2)*BS300),2))</f>
        <v>9.1999999999999993</v>
      </c>
      <c r="CT300" s="2">
        <f t="shared" si="247"/>
        <v>723.51</v>
      </c>
      <c r="CU300" s="2">
        <f t="shared" si="248"/>
        <v>0</v>
      </c>
      <c r="CV300" s="2">
        <f t="shared" si="249"/>
        <v>60.740895599999995</v>
      </c>
      <c r="CW300" s="2">
        <f t="shared" si="250"/>
        <v>0</v>
      </c>
      <c r="CX300" s="2">
        <f t="shared" si="251"/>
        <v>0</v>
      </c>
      <c r="CY300" s="2">
        <f>(ROUND((((S300+ROUND((ROUND(((((EU300*1.2)*1.05))*AV300*1),2)*BS300),2))*AT300)/100),2)+ROUND(((ROUND((ROUND(((AE300-(((EU300*1.2)*1.05)))*AV300*1),2)*BS300),2)*AT300)/100),2))</f>
        <v>4615.63</v>
      </c>
      <c r="CZ300" s="2">
        <f>(ROUND((((S300+ROUND((ROUND(((((EU300*1.2)*1.05))*AV300*1),2)*BS300),2))*AU300)/100),2)+ROUND(((ROUND((ROUND(((AE300-(((EU300*1.2)*1.05)))*AV300*1),2)*BS300),2)*AU300)/100),2))</f>
        <v>2583.06</v>
      </c>
      <c r="DA300" s="2"/>
      <c r="DB300" s="2">
        <v>43</v>
      </c>
      <c r="DC300" s="2" t="s">
        <v>3</v>
      </c>
      <c r="DD300" s="2" t="s">
        <v>31</v>
      </c>
      <c r="DE300" s="2" t="s">
        <v>351</v>
      </c>
      <c r="DF300" s="2" t="s">
        <v>351</v>
      </c>
      <c r="DG300" s="2" t="s">
        <v>351</v>
      </c>
      <c r="DH300" s="2" t="s">
        <v>3</v>
      </c>
      <c r="DI300" s="2" t="s">
        <v>351</v>
      </c>
      <c r="DJ300" s="2" t="s">
        <v>351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1013</v>
      </c>
      <c r="DV300" s="2" t="s">
        <v>323</v>
      </c>
      <c r="DW300" s="2" t="s">
        <v>323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56938458</v>
      </c>
      <c r="EF300" s="2">
        <v>30</v>
      </c>
      <c r="EG300" s="2" t="s">
        <v>34</v>
      </c>
      <c r="EH300" s="2">
        <v>0</v>
      </c>
      <c r="EI300" s="2" t="s">
        <v>3</v>
      </c>
      <c r="EJ300" s="2">
        <v>1</v>
      </c>
      <c r="EK300" s="2">
        <v>25</v>
      </c>
      <c r="EL300" s="2" t="s">
        <v>35</v>
      </c>
      <c r="EM300" s="2" t="s">
        <v>36</v>
      </c>
      <c r="EN300" s="2"/>
      <c r="EO300" s="2" t="s">
        <v>352</v>
      </c>
      <c r="EP300" s="2"/>
      <c r="EQ300" s="2">
        <v>131072</v>
      </c>
      <c r="ER300" s="2">
        <v>672.77</v>
      </c>
      <c r="ES300" s="2">
        <v>71.459999999999994</v>
      </c>
      <c r="ET300" s="2">
        <v>63.15</v>
      </c>
      <c r="EU300" s="2">
        <v>6.84</v>
      </c>
      <c r="EV300" s="2">
        <v>538.16</v>
      </c>
      <c r="EW300" s="2">
        <v>45.18</v>
      </c>
      <c r="EX300" s="2">
        <v>0</v>
      </c>
      <c r="EY300" s="2">
        <v>0</v>
      </c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109</v>
      </c>
      <c r="FY300" s="2">
        <v>61</v>
      </c>
      <c r="FZ300" s="2"/>
      <c r="GA300" s="2" t="s">
        <v>3</v>
      </c>
      <c r="GB300" s="2"/>
      <c r="GC300" s="2"/>
      <c r="GD300" s="2">
        <v>1</v>
      </c>
      <c r="GE300" s="2"/>
      <c r="GF300" s="2">
        <v>2134615224</v>
      </c>
      <c r="GG300" s="2">
        <v>2</v>
      </c>
      <c r="GH300" s="2">
        <v>1</v>
      </c>
      <c r="GI300" s="2">
        <v>2</v>
      </c>
      <c r="GJ300" s="2">
        <v>0</v>
      </c>
      <c r="GK300" s="2">
        <v>0</v>
      </c>
      <c r="GL300" s="2">
        <f t="shared" si="252"/>
        <v>0</v>
      </c>
      <c r="GM300" s="2">
        <f t="shared" si="253"/>
        <v>12412.8</v>
      </c>
      <c r="GN300" s="2">
        <f t="shared" si="254"/>
        <v>12412.8</v>
      </c>
      <c r="GO300" s="2">
        <f t="shared" si="255"/>
        <v>0</v>
      </c>
      <c r="GP300" s="2">
        <f t="shared" si="256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257"/>
        <v>0</v>
      </c>
      <c r="GW300" s="2">
        <v>1</v>
      </c>
      <c r="GX300" s="2">
        <f t="shared" si="258"/>
        <v>0</v>
      </c>
      <c r="GY300" s="2"/>
      <c r="GZ300" s="2"/>
      <c r="HA300" s="2">
        <v>0</v>
      </c>
      <c r="HB300" s="2">
        <v>0</v>
      </c>
      <c r="HC300" s="2">
        <f t="shared" si="259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 s="3">
        <v>17</v>
      </c>
      <c r="B301" s="3">
        <v>1</v>
      </c>
      <c r="C301" s="3">
        <f>ROW(SmtRes!A172)</f>
        <v>172</v>
      </c>
      <c r="D301" s="3">
        <f>ROW(EtalonRes!A214)</f>
        <v>214</v>
      </c>
      <c r="E301" s="3" t="s">
        <v>347</v>
      </c>
      <c r="F301" s="3" t="s">
        <v>348</v>
      </c>
      <c r="G301" s="3" t="s">
        <v>349</v>
      </c>
      <c r="H301" s="3" t="s">
        <v>323</v>
      </c>
      <c r="I301" s="3">
        <f>ROUND(584/100,9)</f>
        <v>5.84</v>
      </c>
      <c r="J301" s="3">
        <v>0</v>
      </c>
      <c r="K301" s="3">
        <f>ROUND(584/100,9)</f>
        <v>5.84</v>
      </c>
      <c r="O301" s="3">
        <f t="shared" si="235"/>
        <v>247156.46</v>
      </c>
      <c r="P301" s="3">
        <f t="shared" si="236"/>
        <v>1602.55</v>
      </c>
      <c r="Q301" s="3">
        <f>(ROUND((ROUND(((((ET301*1.2)*1.05))*AV301*I301),2)*BB301),2)+ROUND((ROUND(((AE301-(((EU301*1.2)*1.05)))*AV301*I301),2)*BS301),2))</f>
        <v>7457.13</v>
      </c>
      <c r="R301" s="3">
        <f>(ROUND((ROUND(((((EU301*1.2)*1.05))*AV301*I301),2)*BS301),2)+ROUND((ROUND(((AE301-(((EU301*1.2)*1.05)))*AV301*I301),2)*BS301),2))</f>
        <v>3026</v>
      </c>
      <c r="S301" s="3">
        <f t="shared" si="237"/>
        <v>238096.78</v>
      </c>
      <c r="T301" s="3">
        <f t="shared" si="238"/>
        <v>0</v>
      </c>
      <c r="U301" s="3">
        <f t="shared" si="239"/>
        <v>354.72683030399998</v>
      </c>
      <c r="V301" s="3">
        <f t="shared" si="240"/>
        <v>0</v>
      </c>
      <c r="W301" s="3">
        <f t="shared" si="241"/>
        <v>0</v>
      </c>
      <c r="X301" s="3">
        <f>(ROUND((((S301+ROUND((ROUND(((((EU301*1.2)*1.05))*AV301*I301),2)*BS301),2))*AT301)/100),2)+ROUND(((ROUND((ROUND(((AE301-(((EU301*1.2)*1.05)))*AV301*I301),2)*BS301),2)*AT301)/100),2))</f>
        <v>262823.83</v>
      </c>
      <c r="Y301" s="3">
        <f>(ROUND((((S301+ROUND((ROUND(((((EU301*1.2)*1.05))*AV301*I301),2)*BS301),2))*AU301)/100),2)+ROUND(((ROUND((ROUND(((AE301-(((EU301*1.2)*1.05)))*AV301*I301),2)*BS301),2)*AU301)/100),2))</f>
        <v>147084.9</v>
      </c>
      <c r="AA301" s="3">
        <v>56661436</v>
      </c>
      <c r="AB301" s="3">
        <f t="shared" si="242"/>
        <v>829.11059999999998</v>
      </c>
      <c r="AC301" s="3">
        <f>ROUND((((ES301*1)*1)),6)</f>
        <v>71.459999999999994</v>
      </c>
      <c r="AD301" s="3">
        <f>ROUND((((((ET301*1.2)*1.05))-(((EU301*1.2)*1.05)))+AE301),6)</f>
        <v>79.569000000000003</v>
      </c>
      <c r="AE301" s="3">
        <f>ROUND((((EU301*1.2)*1.05)),6)</f>
        <v>8.6183999999999994</v>
      </c>
      <c r="AF301" s="3">
        <f>ROUND((((EV301*1.2)*1.05)),6)</f>
        <v>678.08159999999998</v>
      </c>
      <c r="AG301" s="3">
        <f t="shared" si="243"/>
        <v>0</v>
      </c>
      <c r="AH301" s="3">
        <f>(((EW301*1.2)*1.05))</f>
        <v>56.9268</v>
      </c>
      <c r="AI301" s="3">
        <f>(((EX301*1.2)*1.05))</f>
        <v>0</v>
      </c>
      <c r="AJ301" s="3">
        <f t="shared" si="244"/>
        <v>0</v>
      </c>
      <c r="AK301" s="3">
        <v>672.77</v>
      </c>
      <c r="AL301" s="3">
        <v>71.459999999999994</v>
      </c>
      <c r="AM301" s="3">
        <v>63.15</v>
      </c>
      <c r="AN301" s="3">
        <v>6.84</v>
      </c>
      <c r="AO301" s="3">
        <v>538.16</v>
      </c>
      <c r="AP301" s="3">
        <v>0</v>
      </c>
      <c r="AQ301" s="3">
        <v>45.18</v>
      </c>
      <c r="AR301" s="3">
        <v>0</v>
      </c>
      <c r="AS301" s="3">
        <v>0</v>
      </c>
      <c r="AT301" s="3">
        <v>109</v>
      </c>
      <c r="AU301" s="3">
        <v>61</v>
      </c>
      <c r="AV301" s="3">
        <v>1.0669999999999999</v>
      </c>
      <c r="AW301" s="3">
        <v>1</v>
      </c>
      <c r="AZ301" s="3">
        <v>1</v>
      </c>
      <c r="BA301" s="3">
        <v>56.35</v>
      </c>
      <c r="BB301" s="3">
        <v>15.04</v>
      </c>
      <c r="BC301" s="3">
        <v>3.84</v>
      </c>
      <c r="BD301" s="3" t="s">
        <v>3</v>
      </c>
      <c r="BE301" s="3" t="s">
        <v>3</v>
      </c>
      <c r="BF301" s="3" t="s">
        <v>3</v>
      </c>
      <c r="BG301" s="3" t="s">
        <v>3</v>
      </c>
      <c r="BH301" s="3">
        <v>0</v>
      </c>
      <c r="BI301" s="3">
        <v>1</v>
      </c>
      <c r="BJ301" s="3" t="s">
        <v>350</v>
      </c>
      <c r="BM301" s="3">
        <v>25</v>
      </c>
      <c r="BN301" s="3">
        <v>0</v>
      </c>
      <c r="BO301" s="3" t="s">
        <v>348</v>
      </c>
      <c r="BP301" s="3">
        <v>1</v>
      </c>
      <c r="BQ301" s="3">
        <v>30</v>
      </c>
      <c r="BR301" s="3">
        <v>0</v>
      </c>
      <c r="BS301" s="3">
        <v>56.35</v>
      </c>
      <c r="BT301" s="3">
        <v>1</v>
      </c>
      <c r="BU301" s="3">
        <v>1</v>
      </c>
      <c r="BV301" s="3">
        <v>1</v>
      </c>
      <c r="BW301" s="3">
        <v>1</v>
      </c>
      <c r="BX301" s="3">
        <v>1</v>
      </c>
      <c r="BY301" s="3" t="s">
        <v>3</v>
      </c>
      <c r="BZ301" s="3">
        <v>109</v>
      </c>
      <c r="CA301" s="3">
        <v>61</v>
      </c>
      <c r="CB301" s="3" t="s">
        <v>3</v>
      </c>
      <c r="CE301" s="3">
        <v>1566</v>
      </c>
      <c r="CF301" s="3">
        <v>0</v>
      </c>
      <c r="CG301" s="3">
        <v>0</v>
      </c>
      <c r="CM301" s="3">
        <v>0</v>
      </c>
      <c r="CN301" s="3" t="s">
        <v>2123</v>
      </c>
      <c r="CO301" s="3">
        <v>0</v>
      </c>
      <c r="CP301" s="3">
        <f t="shared" si="245"/>
        <v>247156.46</v>
      </c>
      <c r="CQ301" s="3">
        <f t="shared" si="246"/>
        <v>274.41000000000003</v>
      </c>
      <c r="CR301" s="3">
        <f>(ROUND((ROUND(((((ET301*1.2)*1.05))*AV301*1),2)*BB301),2)+ROUND((ROUND(((AE301-(((EU301*1.2)*1.05)))*AV301*1),2)*BS301),2))</f>
        <v>1276.9000000000001</v>
      </c>
      <c r="CS301" s="3">
        <f>(ROUND((ROUND(((((EU301*1.2)*1.05))*AV301*1),2)*BS301),2)+ROUND((ROUND(((AE301-(((EU301*1.2)*1.05)))*AV301*1),2)*BS301),2))</f>
        <v>518.41999999999996</v>
      </c>
      <c r="CT301" s="3">
        <f t="shared" si="247"/>
        <v>40769.79</v>
      </c>
      <c r="CU301" s="3">
        <f t="shared" si="248"/>
        <v>0</v>
      </c>
      <c r="CV301" s="3">
        <f t="shared" si="249"/>
        <v>60.740895599999995</v>
      </c>
      <c r="CW301" s="3">
        <f t="shared" si="250"/>
        <v>0</v>
      </c>
      <c r="CX301" s="3">
        <f t="shared" si="251"/>
        <v>0</v>
      </c>
      <c r="CY301" s="3">
        <f>(ROUND((((S301+ROUND((ROUND(((((EU301*1.2)*1.05))*AV301*1),2)*BS301),2))*AT301)/100),2)+ROUND(((ROUND((ROUND(((AE301-(((EU301*1.2)*1.05)))*AV301*1),2)*BS301),2)*AT301)/100),2))</f>
        <v>260090.57</v>
      </c>
      <c r="CZ301" s="3">
        <f>(ROUND((((S301+ROUND((ROUND(((((EU301*1.2)*1.05))*AV301*1),2)*BS301),2))*AU301)/100),2)+ROUND(((ROUND((ROUND(((AE301-(((EU301*1.2)*1.05)))*AV301*1),2)*BS301),2)*AU301)/100),2))</f>
        <v>145555.26999999999</v>
      </c>
      <c r="DB301" s="3">
        <v>45</v>
      </c>
      <c r="DC301" s="3" t="s">
        <v>3</v>
      </c>
      <c r="DD301" s="3" t="s">
        <v>31</v>
      </c>
      <c r="DE301" s="3" t="s">
        <v>351</v>
      </c>
      <c r="DF301" s="3" t="s">
        <v>351</v>
      </c>
      <c r="DG301" s="3" t="s">
        <v>351</v>
      </c>
      <c r="DH301" s="3" t="s">
        <v>3</v>
      </c>
      <c r="DI301" s="3" t="s">
        <v>351</v>
      </c>
      <c r="DJ301" s="3" t="s">
        <v>351</v>
      </c>
      <c r="DK301" s="3" t="s">
        <v>3</v>
      </c>
      <c r="DL301" s="3" t="s">
        <v>3</v>
      </c>
      <c r="DM301" s="3" t="s">
        <v>3</v>
      </c>
      <c r="DN301" s="3">
        <v>0</v>
      </c>
      <c r="DO301" s="3">
        <v>0</v>
      </c>
      <c r="DP301" s="3">
        <v>1</v>
      </c>
      <c r="DQ301" s="3">
        <v>1</v>
      </c>
      <c r="DU301" s="3">
        <v>1013</v>
      </c>
      <c r="DV301" s="3" t="s">
        <v>323</v>
      </c>
      <c r="DW301" s="3" t="s">
        <v>323</v>
      </c>
      <c r="DX301" s="3">
        <v>1</v>
      </c>
      <c r="DZ301" s="3" t="s">
        <v>3</v>
      </c>
      <c r="EA301" s="3" t="s">
        <v>3</v>
      </c>
      <c r="EB301" s="3" t="s">
        <v>3</v>
      </c>
      <c r="EC301" s="3" t="s">
        <v>3</v>
      </c>
      <c r="EE301" s="3">
        <v>56938458</v>
      </c>
      <c r="EF301" s="3">
        <v>30</v>
      </c>
      <c r="EG301" s="3" t="s">
        <v>34</v>
      </c>
      <c r="EH301" s="3">
        <v>0</v>
      </c>
      <c r="EI301" s="3" t="s">
        <v>3</v>
      </c>
      <c r="EJ301" s="3">
        <v>1</v>
      </c>
      <c r="EK301" s="3">
        <v>25</v>
      </c>
      <c r="EL301" s="3" t="s">
        <v>35</v>
      </c>
      <c r="EM301" s="3" t="s">
        <v>36</v>
      </c>
      <c r="EO301" s="3" t="s">
        <v>352</v>
      </c>
      <c r="EQ301" s="3">
        <v>131072</v>
      </c>
      <c r="ER301" s="3">
        <v>672.77</v>
      </c>
      <c r="ES301" s="3">
        <v>71.459999999999994</v>
      </c>
      <c r="ET301" s="3">
        <v>63.15</v>
      </c>
      <c r="EU301" s="3">
        <v>6.84</v>
      </c>
      <c r="EV301" s="3">
        <v>538.16</v>
      </c>
      <c r="EW301" s="3">
        <v>45.18</v>
      </c>
      <c r="EX301" s="3">
        <v>0</v>
      </c>
      <c r="EY301" s="3">
        <v>0</v>
      </c>
      <c r="FQ301" s="3">
        <v>0</v>
      </c>
      <c r="FR301" s="3">
        <v>0</v>
      </c>
      <c r="FS301" s="3">
        <v>0</v>
      </c>
      <c r="FX301" s="3">
        <v>109</v>
      </c>
      <c r="FY301" s="3">
        <v>61</v>
      </c>
      <c r="GA301" s="3" t="s">
        <v>3</v>
      </c>
      <c r="GD301" s="3">
        <v>1</v>
      </c>
      <c r="GF301" s="3">
        <v>2134615224</v>
      </c>
      <c r="GG301" s="3">
        <v>2</v>
      </c>
      <c r="GH301" s="3">
        <v>1</v>
      </c>
      <c r="GI301" s="3">
        <v>2</v>
      </c>
      <c r="GJ301" s="3">
        <v>0</v>
      </c>
      <c r="GK301" s="3">
        <v>0</v>
      </c>
      <c r="GL301" s="3">
        <f t="shared" si="252"/>
        <v>0</v>
      </c>
      <c r="GM301" s="3">
        <f t="shared" si="253"/>
        <v>657065.18999999994</v>
      </c>
      <c r="GN301" s="3">
        <f t="shared" si="254"/>
        <v>657065.18999999994</v>
      </c>
      <c r="GO301" s="3">
        <f t="shared" si="255"/>
        <v>0</v>
      </c>
      <c r="GP301" s="3">
        <f t="shared" si="256"/>
        <v>0</v>
      </c>
      <c r="GR301" s="3">
        <v>0</v>
      </c>
      <c r="GS301" s="3">
        <v>3</v>
      </c>
      <c r="GT301" s="3">
        <v>0</v>
      </c>
      <c r="GU301" s="3" t="s">
        <v>3</v>
      </c>
      <c r="GV301" s="3">
        <f t="shared" si="257"/>
        <v>0</v>
      </c>
      <c r="GW301" s="3">
        <v>1</v>
      </c>
      <c r="GX301" s="3">
        <f t="shared" si="258"/>
        <v>0</v>
      </c>
      <c r="HA301" s="3">
        <v>0</v>
      </c>
      <c r="HB301" s="3">
        <v>0</v>
      </c>
      <c r="HC301" s="3">
        <f t="shared" si="259"/>
        <v>0</v>
      </c>
      <c r="HE301" s="3" t="s">
        <v>3</v>
      </c>
      <c r="HF301" s="3" t="s">
        <v>3</v>
      </c>
      <c r="HM301" s="3" t="s">
        <v>3</v>
      </c>
      <c r="HN301" s="3" t="s">
        <v>3</v>
      </c>
      <c r="HO301" s="3" t="s">
        <v>3</v>
      </c>
      <c r="HP301" s="3" t="s">
        <v>3</v>
      </c>
      <c r="HQ301" s="3" t="s">
        <v>3</v>
      </c>
      <c r="HS301" s="3">
        <v>0</v>
      </c>
      <c r="IK301" s="3">
        <v>0</v>
      </c>
    </row>
    <row r="302" spans="1:255" x14ac:dyDescent="0.2">
      <c r="A302" s="2">
        <v>18</v>
      </c>
      <c r="B302" s="2">
        <v>1</v>
      </c>
      <c r="C302" s="2">
        <v>160</v>
      </c>
      <c r="D302" s="2"/>
      <c r="E302" s="2" t="s">
        <v>353</v>
      </c>
      <c r="F302" s="2" t="s">
        <v>340</v>
      </c>
      <c r="G302" s="2" t="s">
        <v>341</v>
      </c>
      <c r="H302" s="2" t="s">
        <v>329</v>
      </c>
      <c r="I302" s="2">
        <f>I300*J302</f>
        <v>584</v>
      </c>
      <c r="J302" s="2">
        <v>100</v>
      </c>
      <c r="K302" s="2">
        <v>100</v>
      </c>
      <c r="L302" s="2"/>
      <c r="M302" s="2"/>
      <c r="N302" s="2"/>
      <c r="O302" s="2">
        <f t="shared" si="235"/>
        <v>91968.320000000007</v>
      </c>
      <c r="P302" s="2">
        <f t="shared" si="236"/>
        <v>91968.320000000007</v>
      </c>
      <c r="Q302" s="2">
        <f>(ROUND((ROUND(((ET302)*AV302*I302),2)*BB302),2)+ROUND((ROUND(((AE302-(EU302))*AV302*I302),2)*BS302),2))</f>
        <v>0</v>
      </c>
      <c r="R302" s="2">
        <f>(ROUND((ROUND(((EU302)*AV302*I302),2)*BS302),2)+ROUND((ROUND(((AE302-(EU302))*AV302*I302),2)*BS302),2))</f>
        <v>0</v>
      </c>
      <c r="S302" s="2">
        <f t="shared" si="237"/>
        <v>0</v>
      </c>
      <c r="T302" s="2">
        <f t="shared" si="238"/>
        <v>0</v>
      </c>
      <c r="U302" s="2">
        <f t="shared" si="239"/>
        <v>0</v>
      </c>
      <c r="V302" s="2">
        <f t="shared" si="240"/>
        <v>0</v>
      </c>
      <c r="W302" s="2">
        <f t="shared" si="241"/>
        <v>0</v>
      </c>
      <c r="X302" s="2">
        <f>(ROUND((((S302+ROUND((ROUND(((EU302)*AV302*I302),2)*BS302),2))*AT302)/100),2)+ROUND(((ROUND((ROUND(((AE302-(EU302))*AV302*I302),2)*BS302),2)*AT302)/100),2))</f>
        <v>0</v>
      </c>
      <c r="Y302" s="2">
        <f>(ROUND((((S302+ROUND((ROUND(((EU302)*AV302*I302),2)*BS302),2))*AU302)/100),2)+ROUND(((ROUND((ROUND(((AE302-(EU302))*AV302*I302),2)*BS302),2)*AU302)/100),2))</f>
        <v>0</v>
      </c>
      <c r="Z302" s="2"/>
      <c r="AA302" s="2">
        <v>56661434</v>
      </c>
      <c r="AB302" s="2">
        <f t="shared" si="242"/>
        <v>157.47999999999999</v>
      </c>
      <c r="AC302" s="2">
        <f>ROUND((ES302),6)</f>
        <v>157.47999999999999</v>
      </c>
      <c r="AD302" s="2">
        <f>ROUND((((ET302)-(EU302))+AE302),6)</f>
        <v>0</v>
      </c>
      <c r="AE302" s="2">
        <f>ROUND((EU302),6)</f>
        <v>0</v>
      </c>
      <c r="AF302" s="2">
        <f>ROUND((EV302),6)</f>
        <v>0</v>
      </c>
      <c r="AG302" s="2">
        <f t="shared" si="243"/>
        <v>0</v>
      </c>
      <c r="AH302" s="2">
        <f>(EW302)</f>
        <v>0</v>
      </c>
      <c r="AI302" s="2">
        <f>(EX302)</f>
        <v>0</v>
      </c>
      <c r="AJ302" s="2">
        <f t="shared" si="244"/>
        <v>0</v>
      </c>
      <c r="AK302" s="2">
        <v>157.47999999999999</v>
      </c>
      <c r="AL302" s="2">
        <v>157.47999999999999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109</v>
      </c>
      <c r="AU302" s="2">
        <v>61</v>
      </c>
      <c r="AV302" s="2">
        <v>1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3</v>
      </c>
      <c r="BI302" s="2">
        <v>1</v>
      </c>
      <c r="BJ302" s="2" t="s">
        <v>342</v>
      </c>
      <c r="BK302" s="2"/>
      <c r="BL302" s="2"/>
      <c r="BM302" s="2">
        <v>25</v>
      </c>
      <c r="BN302" s="2">
        <v>0</v>
      </c>
      <c r="BO302" s="2" t="s">
        <v>3</v>
      </c>
      <c r="BP302" s="2">
        <v>0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109</v>
      </c>
      <c r="CA302" s="2">
        <v>61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3</v>
      </c>
      <c r="CO302" s="2">
        <v>0</v>
      </c>
      <c r="CP302" s="2">
        <f t="shared" si="245"/>
        <v>91968.320000000007</v>
      </c>
      <c r="CQ302" s="2">
        <f t="shared" si="246"/>
        <v>157.47999999999999</v>
      </c>
      <c r="CR302" s="2">
        <f>(ROUND((ROUND(((ET302)*AV302*1),2)*BB302),2)+ROUND((ROUND(((AE302-(EU302))*AV302*1),2)*BS302),2))</f>
        <v>0</v>
      </c>
      <c r="CS302" s="2">
        <f>(ROUND((ROUND(((EU302)*AV302*1),2)*BS302),2)+ROUND((ROUND(((AE302-(EU302))*AV302*1),2)*BS302),2))</f>
        <v>0</v>
      </c>
      <c r="CT302" s="2">
        <f t="shared" si="247"/>
        <v>0</v>
      </c>
      <c r="CU302" s="2">
        <f t="shared" si="248"/>
        <v>0</v>
      </c>
      <c r="CV302" s="2">
        <f t="shared" si="249"/>
        <v>0</v>
      </c>
      <c r="CW302" s="2">
        <f t="shared" si="250"/>
        <v>0</v>
      </c>
      <c r="CX302" s="2">
        <f t="shared" si="251"/>
        <v>0</v>
      </c>
      <c r="CY302" s="2">
        <f>(ROUND((((S302+ROUND((ROUND(((EU302)*AV302*1),2)*BS302),2))*AT302)/100),2)+ROUND(((ROUND((ROUND(((AE302-(EU302))*AV302*1),2)*BS302),2)*AT302)/100),2))</f>
        <v>0</v>
      </c>
      <c r="CZ302" s="2">
        <f>(ROUND((((S302+ROUND((ROUND(((EU302)*AV302*1),2)*BS302),2))*AU302)/100),2)+ROUND(((ROUND((ROUND(((AE302-(EU302))*AV302*1),2)*BS302),2)*AU302)/100),2))</f>
        <v>0</v>
      </c>
      <c r="DA302" s="2"/>
      <c r="DB302" s="2"/>
      <c r="DC302" s="2" t="s">
        <v>3</v>
      </c>
      <c r="DD302" s="2" t="s">
        <v>3</v>
      </c>
      <c r="DE302" s="2" t="s">
        <v>3</v>
      </c>
      <c r="DF302" s="2" t="s">
        <v>3</v>
      </c>
      <c r="DG302" s="2" t="s">
        <v>3</v>
      </c>
      <c r="DH302" s="2" t="s">
        <v>3</v>
      </c>
      <c r="DI302" s="2" t="s">
        <v>3</v>
      </c>
      <c r="DJ302" s="2" t="s">
        <v>3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1005</v>
      </c>
      <c r="DV302" s="2" t="s">
        <v>329</v>
      </c>
      <c r="DW302" s="2" t="s">
        <v>329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56938458</v>
      </c>
      <c r="EF302" s="2">
        <v>30</v>
      </c>
      <c r="EG302" s="2" t="s">
        <v>34</v>
      </c>
      <c r="EH302" s="2">
        <v>0</v>
      </c>
      <c r="EI302" s="2" t="s">
        <v>3</v>
      </c>
      <c r="EJ302" s="2">
        <v>1</v>
      </c>
      <c r="EK302" s="2">
        <v>25</v>
      </c>
      <c r="EL302" s="2" t="s">
        <v>35</v>
      </c>
      <c r="EM302" s="2" t="s">
        <v>36</v>
      </c>
      <c r="EN302" s="2"/>
      <c r="EO302" s="2" t="s">
        <v>3</v>
      </c>
      <c r="EP302" s="2"/>
      <c r="EQ302" s="2">
        <v>0</v>
      </c>
      <c r="ER302" s="2">
        <v>157.47999999999999</v>
      </c>
      <c r="ES302" s="2">
        <v>157.47999999999999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109</v>
      </c>
      <c r="FY302" s="2">
        <v>61</v>
      </c>
      <c r="FZ302" s="2"/>
      <c r="GA302" s="2" t="s">
        <v>3</v>
      </c>
      <c r="GB302" s="2"/>
      <c r="GC302" s="2"/>
      <c r="GD302" s="2">
        <v>1</v>
      </c>
      <c r="GE302" s="2"/>
      <c r="GF302" s="2">
        <v>1400373867</v>
      </c>
      <c r="GG302" s="2">
        <v>2</v>
      </c>
      <c r="GH302" s="2">
        <v>1</v>
      </c>
      <c r="GI302" s="2">
        <v>-2</v>
      </c>
      <c r="GJ302" s="2">
        <v>0</v>
      </c>
      <c r="GK302" s="2">
        <v>0</v>
      </c>
      <c r="GL302" s="2">
        <f t="shared" si="252"/>
        <v>0</v>
      </c>
      <c r="GM302" s="2">
        <f t="shared" si="253"/>
        <v>91968.320000000007</v>
      </c>
      <c r="GN302" s="2">
        <f t="shared" si="254"/>
        <v>91968.320000000007</v>
      </c>
      <c r="GO302" s="2">
        <f t="shared" si="255"/>
        <v>0</v>
      </c>
      <c r="GP302" s="2">
        <f t="shared" si="256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257"/>
        <v>0</v>
      </c>
      <c r="GW302" s="2">
        <v>1</v>
      </c>
      <c r="GX302" s="2">
        <f t="shared" si="258"/>
        <v>0</v>
      </c>
      <c r="GY302" s="2"/>
      <c r="GZ302" s="2"/>
      <c r="HA302" s="2">
        <v>0</v>
      </c>
      <c r="HB302" s="2">
        <v>0</v>
      </c>
      <c r="HC302" s="2">
        <f t="shared" si="259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 s="3">
        <v>18</v>
      </c>
      <c r="B303" s="3">
        <v>1</v>
      </c>
      <c r="C303" s="3">
        <v>170</v>
      </c>
      <c r="E303" s="3" t="s">
        <v>353</v>
      </c>
      <c r="F303" s="3" t="s">
        <v>340</v>
      </c>
      <c r="G303" s="3" t="s">
        <v>341</v>
      </c>
      <c r="H303" s="3" t="s">
        <v>329</v>
      </c>
      <c r="I303" s="3">
        <f>I301*J303</f>
        <v>584</v>
      </c>
      <c r="J303" s="3">
        <v>100</v>
      </c>
      <c r="K303" s="3">
        <v>100</v>
      </c>
      <c r="O303" s="3">
        <f t="shared" si="235"/>
        <v>623545.21</v>
      </c>
      <c r="P303" s="3">
        <f t="shared" si="236"/>
        <v>623545.21</v>
      </c>
      <c r="Q303" s="3">
        <f>(ROUND((ROUND(((ET303)*AV303*I303),2)*BB303),2)+ROUND((ROUND(((AE303-(EU303))*AV303*I303),2)*BS303),2))</f>
        <v>0</v>
      </c>
      <c r="R303" s="3">
        <f>(ROUND((ROUND(((EU303)*AV303*I303),2)*BS303),2)+ROUND((ROUND(((AE303-(EU303))*AV303*I303),2)*BS303),2))</f>
        <v>0</v>
      </c>
      <c r="S303" s="3">
        <f t="shared" si="237"/>
        <v>0</v>
      </c>
      <c r="T303" s="3">
        <f t="shared" si="238"/>
        <v>0</v>
      </c>
      <c r="U303" s="3">
        <f t="shared" si="239"/>
        <v>0</v>
      </c>
      <c r="V303" s="3">
        <f t="shared" si="240"/>
        <v>0</v>
      </c>
      <c r="W303" s="3">
        <f t="shared" si="241"/>
        <v>0</v>
      </c>
      <c r="X303" s="3">
        <f>(ROUND((((S303+ROUND((ROUND(((EU303)*AV303*I303),2)*BS303),2))*AT303)/100),2)+ROUND(((ROUND((ROUND(((AE303-(EU303))*AV303*I303),2)*BS303),2)*AT303)/100),2))</f>
        <v>0</v>
      </c>
      <c r="Y303" s="3">
        <f>(ROUND((((S303+ROUND((ROUND(((EU303)*AV303*I303),2)*BS303),2))*AU303)/100),2)+ROUND(((ROUND((ROUND(((AE303-(EU303))*AV303*I303),2)*BS303),2)*AU303)/100),2))</f>
        <v>0</v>
      </c>
      <c r="AA303" s="3">
        <v>56661436</v>
      </c>
      <c r="AB303" s="3">
        <f t="shared" si="242"/>
        <v>157.47999999999999</v>
      </c>
      <c r="AC303" s="3">
        <f>ROUND((ES303),6)</f>
        <v>157.47999999999999</v>
      </c>
      <c r="AD303" s="3">
        <f>ROUND((((ET303)-(EU303))+AE303),6)</f>
        <v>0</v>
      </c>
      <c r="AE303" s="3">
        <f>ROUND((EU303),6)</f>
        <v>0</v>
      </c>
      <c r="AF303" s="3">
        <f>ROUND((EV303),6)</f>
        <v>0</v>
      </c>
      <c r="AG303" s="3">
        <f t="shared" si="243"/>
        <v>0</v>
      </c>
      <c r="AH303" s="3">
        <f>(EW303)</f>
        <v>0</v>
      </c>
      <c r="AI303" s="3">
        <f>(EX303)</f>
        <v>0</v>
      </c>
      <c r="AJ303" s="3">
        <f t="shared" si="244"/>
        <v>0</v>
      </c>
      <c r="AK303" s="3">
        <v>157.47999999999999</v>
      </c>
      <c r="AL303" s="3">
        <v>157.47999999999999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109</v>
      </c>
      <c r="AU303" s="3">
        <v>61</v>
      </c>
      <c r="AV303" s="3">
        <v>1</v>
      </c>
      <c r="AW303" s="3">
        <v>1</v>
      </c>
      <c r="AZ303" s="3">
        <v>1</v>
      </c>
      <c r="BA303" s="3">
        <v>1</v>
      </c>
      <c r="BB303" s="3">
        <v>1</v>
      </c>
      <c r="BC303" s="3">
        <v>6.78</v>
      </c>
      <c r="BD303" s="3" t="s">
        <v>3</v>
      </c>
      <c r="BE303" s="3" t="s">
        <v>3</v>
      </c>
      <c r="BF303" s="3" t="s">
        <v>3</v>
      </c>
      <c r="BG303" s="3" t="s">
        <v>3</v>
      </c>
      <c r="BH303" s="3">
        <v>3</v>
      </c>
      <c r="BI303" s="3">
        <v>1</v>
      </c>
      <c r="BJ303" s="3" t="s">
        <v>342</v>
      </c>
      <c r="BM303" s="3">
        <v>25</v>
      </c>
      <c r="BN303" s="3">
        <v>0</v>
      </c>
      <c r="BO303" s="3" t="s">
        <v>340</v>
      </c>
      <c r="BP303" s="3">
        <v>1</v>
      </c>
      <c r="BQ303" s="3">
        <v>30</v>
      </c>
      <c r="BR303" s="3">
        <v>0</v>
      </c>
      <c r="BS303" s="3">
        <v>1</v>
      </c>
      <c r="BT303" s="3">
        <v>1</v>
      </c>
      <c r="BU303" s="3">
        <v>1</v>
      </c>
      <c r="BV303" s="3">
        <v>1</v>
      </c>
      <c r="BW303" s="3">
        <v>1</v>
      </c>
      <c r="BX303" s="3">
        <v>1</v>
      </c>
      <c r="BY303" s="3" t="s">
        <v>3</v>
      </c>
      <c r="BZ303" s="3">
        <v>109</v>
      </c>
      <c r="CA303" s="3">
        <v>61</v>
      </c>
      <c r="CB303" s="3" t="s">
        <v>3</v>
      </c>
      <c r="CE303" s="3">
        <v>1566</v>
      </c>
      <c r="CF303" s="3">
        <v>0</v>
      </c>
      <c r="CG303" s="3">
        <v>0</v>
      </c>
      <c r="CM303" s="3">
        <v>0</v>
      </c>
      <c r="CN303" s="3" t="s">
        <v>3</v>
      </c>
      <c r="CO303" s="3">
        <v>0</v>
      </c>
      <c r="CP303" s="3">
        <f t="shared" si="245"/>
        <v>623545.21</v>
      </c>
      <c r="CQ303" s="3">
        <f t="shared" si="246"/>
        <v>1067.71</v>
      </c>
      <c r="CR303" s="3">
        <f>(ROUND((ROUND(((ET303)*AV303*1),2)*BB303),2)+ROUND((ROUND(((AE303-(EU303))*AV303*1),2)*BS303),2))</f>
        <v>0</v>
      </c>
      <c r="CS303" s="3">
        <f>(ROUND((ROUND(((EU303)*AV303*1),2)*BS303),2)+ROUND((ROUND(((AE303-(EU303))*AV303*1),2)*BS303),2))</f>
        <v>0</v>
      </c>
      <c r="CT303" s="3">
        <f t="shared" si="247"/>
        <v>0</v>
      </c>
      <c r="CU303" s="3">
        <f t="shared" si="248"/>
        <v>0</v>
      </c>
      <c r="CV303" s="3">
        <f t="shared" si="249"/>
        <v>0</v>
      </c>
      <c r="CW303" s="3">
        <f t="shared" si="250"/>
        <v>0</v>
      </c>
      <c r="CX303" s="3">
        <f t="shared" si="251"/>
        <v>0</v>
      </c>
      <c r="CY303" s="3">
        <f>(ROUND((((S303+ROUND((ROUND(((EU303)*AV303*1),2)*BS303),2))*AT303)/100),2)+ROUND(((ROUND((ROUND(((AE303-(EU303))*AV303*1),2)*BS303),2)*AT303)/100),2))</f>
        <v>0</v>
      </c>
      <c r="CZ303" s="3">
        <f>(ROUND((((S303+ROUND((ROUND(((EU303)*AV303*1),2)*BS303),2))*AU303)/100),2)+ROUND(((ROUND((ROUND(((AE303-(EU303))*AV303*1),2)*BS303),2)*AU303)/100),2))</f>
        <v>0</v>
      </c>
      <c r="DC303" s="3" t="s">
        <v>3</v>
      </c>
      <c r="DD303" s="3" t="s">
        <v>3</v>
      </c>
      <c r="DE303" s="3" t="s">
        <v>3</v>
      </c>
      <c r="DF303" s="3" t="s">
        <v>3</v>
      </c>
      <c r="DG303" s="3" t="s">
        <v>3</v>
      </c>
      <c r="DH303" s="3" t="s">
        <v>3</v>
      </c>
      <c r="DI303" s="3" t="s">
        <v>3</v>
      </c>
      <c r="DJ303" s="3" t="s">
        <v>3</v>
      </c>
      <c r="DK303" s="3" t="s">
        <v>3</v>
      </c>
      <c r="DL303" s="3" t="s">
        <v>3</v>
      </c>
      <c r="DM303" s="3" t="s">
        <v>3</v>
      </c>
      <c r="DN303" s="3">
        <v>0</v>
      </c>
      <c r="DO303" s="3">
        <v>0</v>
      </c>
      <c r="DP303" s="3">
        <v>1</v>
      </c>
      <c r="DQ303" s="3">
        <v>1</v>
      </c>
      <c r="DU303" s="3">
        <v>1005</v>
      </c>
      <c r="DV303" s="3" t="s">
        <v>329</v>
      </c>
      <c r="DW303" s="3" t="s">
        <v>329</v>
      </c>
      <c r="DX303" s="3">
        <v>1</v>
      </c>
      <c r="DZ303" s="3" t="s">
        <v>3</v>
      </c>
      <c r="EA303" s="3" t="s">
        <v>3</v>
      </c>
      <c r="EB303" s="3" t="s">
        <v>3</v>
      </c>
      <c r="EC303" s="3" t="s">
        <v>3</v>
      </c>
      <c r="EE303" s="3">
        <v>56938458</v>
      </c>
      <c r="EF303" s="3">
        <v>30</v>
      </c>
      <c r="EG303" s="3" t="s">
        <v>34</v>
      </c>
      <c r="EH303" s="3">
        <v>0</v>
      </c>
      <c r="EI303" s="3" t="s">
        <v>3</v>
      </c>
      <c r="EJ303" s="3">
        <v>1</v>
      </c>
      <c r="EK303" s="3">
        <v>25</v>
      </c>
      <c r="EL303" s="3" t="s">
        <v>35</v>
      </c>
      <c r="EM303" s="3" t="s">
        <v>36</v>
      </c>
      <c r="EO303" s="3" t="s">
        <v>3</v>
      </c>
      <c r="EQ303" s="3">
        <v>0</v>
      </c>
      <c r="ER303" s="3">
        <v>157.47999999999999</v>
      </c>
      <c r="ES303" s="3">
        <v>157.47999999999999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FQ303" s="3">
        <v>0</v>
      </c>
      <c r="FR303" s="3">
        <v>0</v>
      </c>
      <c r="FS303" s="3">
        <v>0</v>
      </c>
      <c r="FX303" s="3">
        <v>109</v>
      </c>
      <c r="FY303" s="3">
        <v>61</v>
      </c>
      <c r="GA303" s="3" t="s">
        <v>3</v>
      </c>
      <c r="GD303" s="3">
        <v>1</v>
      </c>
      <c r="GF303" s="3">
        <v>1400373867</v>
      </c>
      <c r="GG303" s="3">
        <v>2</v>
      </c>
      <c r="GH303" s="3">
        <v>1</v>
      </c>
      <c r="GI303" s="3">
        <v>2</v>
      </c>
      <c r="GJ303" s="3">
        <v>0</v>
      </c>
      <c r="GK303" s="3">
        <v>0</v>
      </c>
      <c r="GL303" s="3">
        <f t="shared" si="252"/>
        <v>0</v>
      </c>
      <c r="GM303" s="3">
        <f t="shared" si="253"/>
        <v>623545.21</v>
      </c>
      <c r="GN303" s="3">
        <f t="shared" si="254"/>
        <v>623545.21</v>
      </c>
      <c r="GO303" s="3">
        <f t="shared" si="255"/>
        <v>0</v>
      </c>
      <c r="GP303" s="3">
        <f t="shared" si="256"/>
        <v>0</v>
      </c>
      <c r="GR303" s="3">
        <v>0</v>
      </c>
      <c r="GS303" s="3">
        <v>3</v>
      </c>
      <c r="GT303" s="3">
        <v>0</v>
      </c>
      <c r="GU303" s="3" t="s">
        <v>3</v>
      </c>
      <c r="GV303" s="3">
        <f t="shared" si="257"/>
        <v>0</v>
      </c>
      <c r="GW303" s="3">
        <v>1</v>
      </c>
      <c r="GX303" s="3">
        <f t="shared" si="258"/>
        <v>0</v>
      </c>
      <c r="HA303" s="3">
        <v>0</v>
      </c>
      <c r="HB303" s="3">
        <v>0</v>
      </c>
      <c r="HC303" s="3">
        <f t="shared" si="259"/>
        <v>0</v>
      </c>
      <c r="HE303" s="3" t="s">
        <v>3</v>
      </c>
      <c r="HF303" s="3" t="s">
        <v>3</v>
      </c>
      <c r="HM303" s="3" t="s">
        <v>3</v>
      </c>
      <c r="HN303" s="3" t="s">
        <v>3</v>
      </c>
      <c r="HO303" s="3" t="s">
        <v>3</v>
      </c>
      <c r="HP303" s="3" t="s">
        <v>3</v>
      </c>
      <c r="HQ303" s="3" t="s">
        <v>3</v>
      </c>
      <c r="HS303" s="3">
        <v>0</v>
      </c>
      <c r="IK303" s="3">
        <v>0</v>
      </c>
    </row>
    <row r="304" spans="1:255" x14ac:dyDescent="0.2">
      <c r="A304" s="2">
        <v>17</v>
      </c>
      <c r="B304" s="2">
        <v>1</v>
      </c>
      <c r="C304" s="2">
        <f>ROW(SmtRes!A182)</f>
        <v>182</v>
      </c>
      <c r="D304" s="2">
        <f>ROW(EtalonRes!A229)</f>
        <v>229</v>
      </c>
      <c r="E304" s="2" t="s">
        <v>354</v>
      </c>
      <c r="F304" s="2" t="s">
        <v>355</v>
      </c>
      <c r="G304" s="2" t="s">
        <v>356</v>
      </c>
      <c r="H304" s="2" t="s">
        <v>323</v>
      </c>
      <c r="I304" s="2">
        <f>ROUND(202/100,9)</f>
        <v>2.02</v>
      </c>
      <c r="J304" s="2">
        <v>0</v>
      </c>
      <c r="K304" s="2">
        <f>ROUND(202/100,9)</f>
        <v>2.02</v>
      </c>
      <c r="L304" s="2"/>
      <c r="M304" s="2"/>
      <c r="N304" s="2"/>
      <c r="O304" s="2">
        <f t="shared" si="235"/>
        <v>1494.65</v>
      </c>
      <c r="P304" s="2">
        <f t="shared" si="236"/>
        <v>116.43</v>
      </c>
      <c r="Q304" s="2">
        <f>(ROUND((ROUND((((((ET304*1.2)*1.25)*1.05))*AV304*I304),2)*BB304),2)+ROUND((ROUND(((AE304-((((EU304*1.2)*1.25)*1.05)))*AV304*I304),2)*BS304),2))</f>
        <v>178.05</v>
      </c>
      <c r="R304" s="2">
        <f>(ROUND((ROUND((((((EU304*1.2)*1.25)*1.05))*AV304*I304),2)*BS304),2)+ROUND((ROUND(((AE304-((((EU304*1.2)*1.25)*1.05)))*AV304*I304),2)*BS304),2))</f>
        <v>19.350000000000001</v>
      </c>
      <c r="S304" s="2">
        <f t="shared" si="237"/>
        <v>1200.17</v>
      </c>
      <c r="T304" s="2">
        <f t="shared" si="238"/>
        <v>0</v>
      </c>
      <c r="U304" s="2">
        <f t="shared" si="239"/>
        <v>100.81326966479998</v>
      </c>
      <c r="V304" s="2">
        <f t="shared" si="240"/>
        <v>0</v>
      </c>
      <c r="W304" s="2">
        <f t="shared" si="241"/>
        <v>0</v>
      </c>
      <c r="X304" s="2">
        <f>(ROUND((((S304+ROUND((ROUND((((((EU304*1.2)*1.25)*1.05))*AV304*I304),2)*BS304),2))*AT304)/100),2)+ROUND(((ROUND((ROUND(((AE304-((((EU304*1.2)*1.25)*1.05)))*AV304*I304),2)*BS304),2)*AT304)/100),2))</f>
        <v>1329.28</v>
      </c>
      <c r="Y304" s="2">
        <f>(ROUND((((S304+ROUND((ROUND((((((EU304*1.2)*1.25)*1.05))*AV304*I304),2)*BS304),2))*AU304)/100),2)+ROUND(((ROUND((ROUND(((AE304-((((EU304*1.2)*1.25)*1.05)))*AV304*I304),2)*BS304),2)*AU304)/100),2))</f>
        <v>743.91</v>
      </c>
      <c r="Z304" s="2"/>
      <c r="AA304" s="2">
        <v>56661434</v>
      </c>
      <c r="AB304" s="2">
        <f t="shared" si="242"/>
        <v>697.08496000000002</v>
      </c>
      <c r="AC304" s="2">
        <f>ROUND(((((ES304*1)*1)*1)),6)</f>
        <v>57.64</v>
      </c>
      <c r="AD304" s="2">
        <f>ROUND(((((((ET304*1.2)*1.25)*1.05))-((((EU304*1.2)*1.25)*1.05)))+AE304),6)</f>
        <v>82.608750000000001</v>
      </c>
      <c r="AE304" s="2">
        <f>ROUND(((((EU304*1.2)*1.25)*1.05)),6)</f>
        <v>8.9774999999999991</v>
      </c>
      <c r="AF304" s="2">
        <f>ROUND(((((EV304*1.2)*1.15)*1.05)),6)</f>
        <v>556.83621000000005</v>
      </c>
      <c r="AG304" s="2">
        <f t="shared" si="243"/>
        <v>0</v>
      </c>
      <c r="AH304" s="2">
        <f>((((EW304*1.2)*1.15)*1.05))</f>
        <v>46.77371999999999</v>
      </c>
      <c r="AI304" s="2">
        <f>((((EX304*1.2)*1.25)*1.05))</f>
        <v>0</v>
      </c>
      <c r="AJ304" s="2">
        <f t="shared" si="244"/>
        <v>0</v>
      </c>
      <c r="AK304" s="2">
        <v>494.38</v>
      </c>
      <c r="AL304" s="2">
        <v>57.64</v>
      </c>
      <c r="AM304" s="2">
        <v>52.45</v>
      </c>
      <c r="AN304" s="2">
        <v>5.7</v>
      </c>
      <c r="AO304" s="2">
        <v>384.29</v>
      </c>
      <c r="AP304" s="2">
        <v>0</v>
      </c>
      <c r="AQ304" s="2">
        <v>32.28</v>
      </c>
      <c r="AR304" s="2">
        <v>0</v>
      </c>
      <c r="AS304" s="2">
        <v>0</v>
      </c>
      <c r="AT304" s="2">
        <v>109</v>
      </c>
      <c r="AU304" s="2">
        <v>61</v>
      </c>
      <c r="AV304" s="2">
        <v>1.0669999999999999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0</v>
      </c>
      <c r="BI304" s="2">
        <v>1</v>
      </c>
      <c r="BJ304" s="2" t="s">
        <v>357</v>
      </c>
      <c r="BK304" s="2"/>
      <c r="BL304" s="2"/>
      <c r="BM304" s="2">
        <v>25</v>
      </c>
      <c r="BN304" s="2">
        <v>0</v>
      </c>
      <c r="BO304" s="2" t="s">
        <v>355</v>
      </c>
      <c r="BP304" s="2">
        <v>1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109</v>
      </c>
      <c r="CA304" s="2">
        <v>61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2124</v>
      </c>
      <c r="CO304" s="2">
        <v>0</v>
      </c>
      <c r="CP304" s="2">
        <f t="shared" si="245"/>
        <v>1494.65</v>
      </c>
      <c r="CQ304" s="2">
        <f t="shared" si="246"/>
        <v>57.64</v>
      </c>
      <c r="CR304" s="2">
        <f>(ROUND((ROUND((((((ET304*1.2)*1.25)*1.05))*AV304*1),2)*BB304),2)+ROUND((ROUND(((AE304-((((EU304*1.2)*1.25)*1.05)))*AV304*1),2)*BS304),2))</f>
        <v>88.14</v>
      </c>
      <c r="CS304" s="2">
        <f>(ROUND((ROUND((((((EU304*1.2)*1.25)*1.05))*AV304*1),2)*BS304),2)+ROUND((ROUND(((AE304-((((EU304*1.2)*1.25)*1.05)))*AV304*1),2)*BS304),2))</f>
        <v>9.58</v>
      </c>
      <c r="CT304" s="2">
        <f t="shared" si="247"/>
        <v>594.14</v>
      </c>
      <c r="CU304" s="2">
        <f t="shared" si="248"/>
        <v>0</v>
      </c>
      <c r="CV304" s="2">
        <f t="shared" si="249"/>
        <v>49.907559239999991</v>
      </c>
      <c r="CW304" s="2">
        <f t="shared" si="250"/>
        <v>0</v>
      </c>
      <c r="CX304" s="2">
        <f t="shared" si="251"/>
        <v>0</v>
      </c>
      <c r="CY304" s="2">
        <f>(ROUND((((S304+ROUND((ROUND((((((EU304*1.2)*1.25)*1.05))*AV304*1),2)*BS304),2))*AT304)/100),2)+ROUND(((ROUND((ROUND(((AE304-((((EU304*1.2)*1.25)*1.05)))*AV304*1),2)*BS304),2)*AT304)/100),2))</f>
        <v>1318.63</v>
      </c>
      <c r="CZ304" s="2">
        <f>(ROUND((((S304+ROUND((ROUND((((((EU304*1.2)*1.25)*1.05))*AV304*1),2)*BS304),2))*AU304)/100),2)+ROUND(((ROUND((ROUND(((AE304-((((EU304*1.2)*1.25)*1.05)))*AV304*1),2)*BS304),2)*AU304)/100),2))</f>
        <v>737.95</v>
      </c>
      <c r="DA304" s="2"/>
      <c r="DB304" s="2">
        <v>47</v>
      </c>
      <c r="DC304" s="2" t="s">
        <v>3</v>
      </c>
      <c r="DD304" s="2" t="s">
        <v>105</v>
      </c>
      <c r="DE304" s="2" t="s">
        <v>32</v>
      </c>
      <c r="DF304" s="2" t="s">
        <v>32</v>
      </c>
      <c r="DG304" s="2" t="s">
        <v>33</v>
      </c>
      <c r="DH304" s="2" t="s">
        <v>3</v>
      </c>
      <c r="DI304" s="2" t="s">
        <v>33</v>
      </c>
      <c r="DJ304" s="2" t="s">
        <v>32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1013</v>
      </c>
      <c r="DV304" s="2" t="s">
        <v>323</v>
      </c>
      <c r="DW304" s="2" t="s">
        <v>323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56938458</v>
      </c>
      <c r="EF304" s="2">
        <v>30</v>
      </c>
      <c r="EG304" s="2" t="s">
        <v>34</v>
      </c>
      <c r="EH304" s="2">
        <v>0</v>
      </c>
      <c r="EI304" s="2" t="s">
        <v>3</v>
      </c>
      <c r="EJ304" s="2">
        <v>1</v>
      </c>
      <c r="EK304" s="2">
        <v>25</v>
      </c>
      <c r="EL304" s="2" t="s">
        <v>35</v>
      </c>
      <c r="EM304" s="2" t="s">
        <v>36</v>
      </c>
      <c r="EN304" s="2"/>
      <c r="EO304" s="2" t="s">
        <v>358</v>
      </c>
      <c r="EP304" s="2"/>
      <c r="EQ304" s="2">
        <v>131072</v>
      </c>
      <c r="ER304" s="2">
        <v>494.38</v>
      </c>
      <c r="ES304" s="2">
        <v>57.64</v>
      </c>
      <c r="ET304" s="2">
        <v>52.45</v>
      </c>
      <c r="EU304" s="2">
        <v>5.7</v>
      </c>
      <c r="EV304" s="2">
        <v>384.29</v>
      </c>
      <c r="EW304" s="2">
        <v>32.28</v>
      </c>
      <c r="EX304" s="2">
        <v>0</v>
      </c>
      <c r="EY304" s="2">
        <v>0</v>
      </c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109</v>
      </c>
      <c r="FY304" s="2">
        <v>61</v>
      </c>
      <c r="FZ304" s="2"/>
      <c r="GA304" s="2" t="s">
        <v>3</v>
      </c>
      <c r="GB304" s="2"/>
      <c r="GC304" s="2"/>
      <c r="GD304" s="2">
        <v>1</v>
      </c>
      <c r="GE304" s="2"/>
      <c r="GF304" s="2">
        <v>248262431</v>
      </c>
      <c r="GG304" s="2">
        <v>2</v>
      </c>
      <c r="GH304" s="2">
        <v>1</v>
      </c>
      <c r="GI304" s="2">
        <v>2</v>
      </c>
      <c r="GJ304" s="2">
        <v>0</v>
      </c>
      <c r="GK304" s="2">
        <v>0</v>
      </c>
      <c r="GL304" s="2">
        <f t="shared" si="252"/>
        <v>0</v>
      </c>
      <c r="GM304" s="2">
        <f t="shared" si="253"/>
        <v>3567.84</v>
      </c>
      <c r="GN304" s="2">
        <f t="shared" si="254"/>
        <v>3567.84</v>
      </c>
      <c r="GO304" s="2">
        <f t="shared" si="255"/>
        <v>0</v>
      </c>
      <c r="GP304" s="2">
        <f t="shared" si="256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257"/>
        <v>0</v>
      </c>
      <c r="GW304" s="2">
        <v>1</v>
      </c>
      <c r="GX304" s="2">
        <f t="shared" si="258"/>
        <v>0</v>
      </c>
      <c r="GY304" s="2"/>
      <c r="GZ304" s="2"/>
      <c r="HA304" s="2">
        <v>0</v>
      </c>
      <c r="HB304" s="2">
        <v>0</v>
      </c>
      <c r="HC304" s="2">
        <f t="shared" si="259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 s="3">
        <v>17</v>
      </c>
      <c r="B305" s="3">
        <v>1</v>
      </c>
      <c r="C305" s="3">
        <f>ROW(SmtRes!A192)</f>
        <v>192</v>
      </c>
      <c r="D305" s="3">
        <f>ROW(EtalonRes!A244)</f>
        <v>244</v>
      </c>
      <c r="E305" s="3" t="s">
        <v>354</v>
      </c>
      <c r="F305" s="3" t="s">
        <v>355</v>
      </c>
      <c r="G305" s="3" t="s">
        <v>356</v>
      </c>
      <c r="H305" s="3" t="s">
        <v>323</v>
      </c>
      <c r="I305" s="3">
        <f>ROUND(202/100,9)</f>
        <v>2.02</v>
      </c>
      <c r="J305" s="3">
        <v>0</v>
      </c>
      <c r="K305" s="3">
        <f>ROUND(202/100,9)</f>
        <v>2.02</v>
      </c>
      <c r="O305" s="3">
        <f t="shared" si="235"/>
        <v>70746.460000000006</v>
      </c>
      <c r="P305" s="3">
        <f t="shared" si="236"/>
        <v>435.45</v>
      </c>
      <c r="Q305" s="3">
        <f>(ROUND((ROUND((((((ET305*1.2)*1.25)*1.05))*AV305*I305),2)*BB305),2)+ROUND((ROUND(((AE305-((((EU305*1.2)*1.25)*1.05)))*AV305*I305),2)*BS305),2))</f>
        <v>2681.43</v>
      </c>
      <c r="R305" s="3">
        <f>(ROUND((ROUND((((((EU305*1.2)*1.25)*1.05))*AV305*I305),2)*BS305),2)+ROUND((ROUND(((AE305-((((EU305*1.2)*1.25)*1.05)))*AV305*I305),2)*BS305),2))</f>
        <v>1090.3699999999999</v>
      </c>
      <c r="S305" s="3">
        <f t="shared" si="237"/>
        <v>67629.58</v>
      </c>
      <c r="T305" s="3">
        <f t="shared" si="238"/>
        <v>0</v>
      </c>
      <c r="U305" s="3">
        <f t="shared" si="239"/>
        <v>100.81326966479998</v>
      </c>
      <c r="V305" s="3">
        <f t="shared" si="240"/>
        <v>0</v>
      </c>
      <c r="W305" s="3">
        <f t="shared" si="241"/>
        <v>0</v>
      </c>
      <c r="X305" s="3">
        <f>(ROUND((((S305+ROUND((ROUND((((((EU305*1.2)*1.25)*1.05))*AV305*I305),2)*BS305),2))*AT305)/100),2)+ROUND(((ROUND((ROUND(((AE305-((((EU305*1.2)*1.25)*1.05)))*AV305*I305),2)*BS305),2)*AT305)/100),2))</f>
        <v>74904.75</v>
      </c>
      <c r="Y305" s="3">
        <f>(ROUND((((S305+ROUND((ROUND((((((EU305*1.2)*1.25)*1.05))*AV305*I305),2)*BS305),2))*AU305)/100),2)+ROUND(((ROUND((ROUND(((AE305-((((EU305*1.2)*1.25)*1.05)))*AV305*I305),2)*BS305),2)*AU305)/100),2))</f>
        <v>41919.17</v>
      </c>
      <c r="AA305" s="3">
        <v>56661436</v>
      </c>
      <c r="AB305" s="3">
        <f t="shared" si="242"/>
        <v>697.08496000000002</v>
      </c>
      <c r="AC305" s="3">
        <f>ROUND(((((ES305*1)*1)*1)),6)</f>
        <v>57.64</v>
      </c>
      <c r="AD305" s="3">
        <f>ROUND(((((((ET305*1.2)*1.25)*1.05))-((((EU305*1.2)*1.25)*1.05)))+AE305),6)</f>
        <v>82.608750000000001</v>
      </c>
      <c r="AE305" s="3">
        <f>ROUND(((((EU305*1.2)*1.25)*1.05)),6)</f>
        <v>8.9774999999999991</v>
      </c>
      <c r="AF305" s="3">
        <f>ROUND(((((EV305*1.2)*1.15)*1.05)),6)</f>
        <v>556.83621000000005</v>
      </c>
      <c r="AG305" s="3">
        <f t="shared" si="243"/>
        <v>0</v>
      </c>
      <c r="AH305" s="3">
        <f>((((EW305*1.2)*1.15)*1.05))</f>
        <v>46.77371999999999</v>
      </c>
      <c r="AI305" s="3">
        <f>((((EX305*1.2)*1.25)*1.05))</f>
        <v>0</v>
      </c>
      <c r="AJ305" s="3">
        <f t="shared" si="244"/>
        <v>0</v>
      </c>
      <c r="AK305" s="3">
        <v>494.38</v>
      </c>
      <c r="AL305" s="3">
        <v>57.64</v>
      </c>
      <c r="AM305" s="3">
        <v>52.45</v>
      </c>
      <c r="AN305" s="3">
        <v>5.7</v>
      </c>
      <c r="AO305" s="3">
        <v>384.29</v>
      </c>
      <c r="AP305" s="3">
        <v>0</v>
      </c>
      <c r="AQ305" s="3">
        <v>32.28</v>
      </c>
      <c r="AR305" s="3">
        <v>0</v>
      </c>
      <c r="AS305" s="3">
        <v>0</v>
      </c>
      <c r="AT305" s="3">
        <v>109</v>
      </c>
      <c r="AU305" s="3">
        <v>61</v>
      </c>
      <c r="AV305" s="3">
        <v>1.0669999999999999</v>
      </c>
      <c r="AW305" s="3">
        <v>1</v>
      </c>
      <c r="AZ305" s="3">
        <v>1</v>
      </c>
      <c r="BA305" s="3">
        <v>56.35</v>
      </c>
      <c r="BB305" s="3">
        <v>15.06</v>
      </c>
      <c r="BC305" s="3">
        <v>3.74</v>
      </c>
      <c r="BD305" s="3" t="s">
        <v>3</v>
      </c>
      <c r="BE305" s="3" t="s">
        <v>3</v>
      </c>
      <c r="BF305" s="3" t="s">
        <v>3</v>
      </c>
      <c r="BG305" s="3" t="s">
        <v>3</v>
      </c>
      <c r="BH305" s="3">
        <v>0</v>
      </c>
      <c r="BI305" s="3">
        <v>1</v>
      </c>
      <c r="BJ305" s="3" t="s">
        <v>357</v>
      </c>
      <c r="BM305" s="3">
        <v>25</v>
      </c>
      <c r="BN305" s="3">
        <v>0</v>
      </c>
      <c r="BO305" s="3" t="s">
        <v>355</v>
      </c>
      <c r="BP305" s="3">
        <v>1</v>
      </c>
      <c r="BQ305" s="3">
        <v>30</v>
      </c>
      <c r="BR305" s="3">
        <v>0</v>
      </c>
      <c r="BS305" s="3">
        <v>56.35</v>
      </c>
      <c r="BT305" s="3">
        <v>1</v>
      </c>
      <c r="BU305" s="3">
        <v>1</v>
      </c>
      <c r="BV305" s="3">
        <v>1</v>
      </c>
      <c r="BW305" s="3">
        <v>1</v>
      </c>
      <c r="BX305" s="3">
        <v>1</v>
      </c>
      <c r="BY305" s="3" t="s">
        <v>3</v>
      </c>
      <c r="BZ305" s="3">
        <v>109</v>
      </c>
      <c r="CA305" s="3">
        <v>61</v>
      </c>
      <c r="CB305" s="3" t="s">
        <v>3</v>
      </c>
      <c r="CE305" s="3">
        <v>1566</v>
      </c>
      <c r="CF305" s="3">
        <v>0</v>
      </c>
      <c r="CG305" s="3">
        <v>0</v>
      </c>
      <c r="CM305" s="3">
        <v>0</v>
      </c>
      <c r="CN305" s="3" t="s">
        <v>2124</v>
      </c>
      <c r="CO305" s="3">
        <v>0</v>
      </c>
      <c r="CP305" s="3">
        <f t="shared" si="245"/>
        <v>70746.460000000006</v>
      </c>
      <c r="CQ305" s="3">
        <f t="shared" si="246"/>
        <v>215.57</v>
      </c>
      <c r="CR305" s="3">
        <f>(ROUND((ROUND((((((ET305*1.2)*1.25)*1.05))*AV305*1),2)*BB305),2)+ROUND((ROUND(((AE305-((((EU305*1.2)*1.25)*1.05)))*AV305*1),2)*BS305),2))</f>
        <v>1327.39</v>
      </c>
      <c r="CS305" s="3">
        <f>(ROUND((ROUND((((((EU305*1.2)*1.25)*1.05))*AV305*1),2)*BS305),2)+ROUND((ROUND(((AE305-((((EU305*1.2)*1.25)*1.05)))*AV305*1),2)*BS305),2))</f>
        <v>539.83000000000004</v>
      </c>
      <c r="CT305" s="3">
        <f t="shared" si="247"/>
        <v>33479.79</v>
      </c>
      <c r="CU305" s="3">
        <f t="shared" si="248"/>
        <v>0</v>
      </c>
      <c r="CV305" s="3">
        <f t="shared" si="249"/>
        <v>49.907559239999991</v>
      </c>
      <c r="CW305" s="3">
        <f t="shared" si="250"/>
        <v>0</v>
      </c>
      <c r="CX305" s="3">
        <f t="shared" si="251"/>
        <v>0</v>
      </c>
      <c r="CY305" s="3">
        <f>(ROUND((((S305+ROUND((ROUND((((((EU305*1.2)*1.25)*1.05))*AV305*1),2)*BS305),2))*AT305)/100),2)+ROUND(((ROUND((ROUND(((AE305-((((EU305*1.2)*1.25)*1.05)))*AV305*1),2)*BS305),2)*AT305)/100),2))</f>
        <v>74304.66</v>
      </c>
      <c r="CZ305" s="3">
        <f>(ROUND((((S305+ROUND((ROUND((((((EU305*1.2)*1.25)*1.05))*AV305*1),2)*BS305),2))*AU305)/100),2)+ROUND(((ROUND((ROUND(((AE305-((((EU305*1.2)*1.25)*1.05)))*AV305*1),2)*BS305),2)*AU305)/100),2))</f>
        <v>41583.339999999997</v>
      </c>
      <c r="DB305" s="3">
        <v>51</v>
      </c>
      <c r="DC305" s="3" t="s">
        <v>3</v>
      </c>
      <c r="DD305" s="3" t="s">
        <v>105</v>
      </c>
      <c r="DE305" s="3" t="s">
        <v>32</v>
      </c>
      <c r="DF305" s="3" t="s">
        <v>32</v>
      </c>
      <c r="DG305" s="3" t="s">
        <v>33</v>
      </c>
      <c r="DH305" s="3" t="s">
        <v>3</v>
      </c>
      <c r="DI305" s="3" t="s">
        <v>33</v>
      </c>
      <c r="DJ305" s="3" t="s">
        <v>32</v>
      </c>
      <c r="DK305" s="3" t="s">
        <v>3</v>
      </c>
      <c r="DL305" s="3" t="s">
        <v>3</v>
      </c>
      <c r="DM305" s="3" t="s">
        <v>3</v>
      </c>
      <c r="DN305" s="3">
        <v>0</v>
      </c>
      <c r="DO305" s="3">
        <v>0</v>
      </c>
      <c r="DP305" s="3">
        <v>1</v>
      </c>
      <c r="DQ305" s="3">
        <v>1</v>
      </c>
      <c r="DU305" s="3">
        <v>1013</v>
      </c>
      <c r="DV305" s="3" t="s">
        <v>323</v>
      </c>
      <c r="DW305" s="3" t="s">
        <v>323</v>
      </c>
      <c r="DX305" s="3">
        <v>1</v>
      </c>
      <c r="DZ305" s="3" t="s">
        <v>3</v>
      </c>
      <c r="EA305" s="3" t="s">
        <v>3</v>
      </c>
      <c r="EB305" s="3" t="s">
        <v>3</v>
      </c>
      <c r="EC305" s="3" t="s">
        <v>3</v>
      </c>
      <c r="EE305" s="3">
        <v>56938458</v>
      </c>
      <c r="EF305" s="3">
        <v>30</v>
      </c>
      <c r="EG305" s="3" t="s">
        <v>34</v>
      </c>
      <c r="EH305" s="3">
        <v>0</v>
      </c>
      <c r="EI305" s="3" t="s">
        <v>3</v>
      </c>
      <c r="EJ305" s="3">
        <v>1</v>
      </c>
      <c r="EK305" s="3">
        <v>25</v>
      </c>
      <c r="EL305" s="3" t="s">
        <v>35</v>
      </c>
      <c r="EM305" s="3" t="s">
        <v>36</v>
      </c>
      <c r="EO305" s="3" t="s">
        <v>358</v>
      </c>
      <c r="EQ305" s="3">
        <v>131072</v>
      </c>
      <c r="ER305" s="3">
        <v>494.38</v>
      </c>
      <c r="ES305" s="3">
        <v>57.64</v>
      </c>
      <c r="ET305" s="3">
        <v>52.45</v>
      </c>
      <c r="EU305" s="3">
        <v>5.7</v>
      </c>
      <c r="EV305" s="3">
        <v>384.29</v>
      </c>
      <c r="EW305" s="3">
        <v>32.28</v>
      </c>
      <c r="EX305" s="3">
        <v>0</v>
      </c>
      <c r="EY305" s="3">
        <v>0</v>
      </c>
      <c r="FQ305" s="3">
        <v>0</v>
      </c>
      <c r="FR305" s="3">
        <v>0</v>
      </c>
      <c r="FS305" s="3">
        <v>0</v>
      </c>
      <c r="FX305" s="3">
        <v>109</v>
      </c>
      <c r="FY305" s="3">
        <v>61</v>
      </c>
      <c r="GA305" s="3" t="s">
        <v>3</v>
      </c>
      <c r="GD305" s="3">
        <v>1</v>
      </c>
      <c r="GF305" s="3">
        <v>248262431</v>
      </c>
      <c r="GG305" s="3">
        <v>2</v>
      </c>
      <c r="GH305" s="3">
        <v>1</v>
      </c>
      <c r="GI305" s="3">
        <v>2</v>
      </c>
      <c r="GJ305" s="3">
        <v>0</v>
      </c>
      <c r="GK305" s="3">
        <v>0</v>
      </c>
      <c r="GL305" s="3">
        <f t="shared" si="252"/>
        <v>0</v>
      </c>
      <c r="GM305" s="3">
        <f t="shared" si="253"/>
        <v>187570.38</v>
      </c>
      <c r="GN305" s="3">
        <f t="shared" si="254"/>
        <v>187570.38</v>
      </c>
      <c r="GO305" s="3">
        <f t="shared" si="255"/>
        <v>0</v>
      </c>
      <c r="GP305" s="3">
        <f t="shared" si="256"/>
        <v>0</v>
      </c>
      <c r="GR305" s="3">
        <v>0</v>
      </c>
      <c r="GS305" s="3">
        <v>3</v>
      </c>
      <c r="GT305" s="3">
        <v>0</v>
      </c>
      <c r="GU305" s="3" t="s">
        <v>3</v>
      </c>
      <c r="GV305" s="3">
        <f t="shared" si="257"/>
        <v>0</v>
      </c>
      <c r="GW305" s="3">
        <v>1</v>
      </c>
      <c r="GX305" s="3">
        <f t="shared" si="258"/>
        <v>0</v>
      </c>
      <c r="HA305" s="3">
        <v>0</v>
      </c>
      <c r="HB305" s="3">
        <v>0</v>
      </c>
      <c r="HC305" s="3">
        <f t="shared" si="259"/>
        <v>0</v>
      </c>
      <c r="HE305" s="3" t="s">
        <v>3</v>
      </c>
      <c r="HF305" s="3" t="s">
        <v>3</v>
      </c>
      <c r="HM305" s="3" t="s">
        <v>3</v>
      </c>
      <c r="HN305" s="3" t="s">
        <v>3</v>
      </c>
      <c r="HO305" s="3" t="s">
        <v>3</v>
      </c>
      <c r="HP305" s="3" t="s">
        <v>3</v>
      </c>
      <c r="HQ305" s="3" t="s">
        <v>3</v>
      </c>
      <c r="HS305" s="3">
        <v>0</v>
      </c>
      <c r="IK305" s="3">
        <v>0</v>
      </c>
    </row>
    <row r="306" spans="1:255" x14ac:dyDescent="0.2">
      <c r="A306" s="2">
        <v>18</v>
      </c>
      <c r="B306" s="2">
        <v>1</v>
      </c>
      <c r="C306" s="2">
        <v>180</v>
      </c>
      <c r="D306" s="2"/>
      <c r="E306" s="2" t="s">
        <v>359</v>
      </c>
      <c r="F306" s="2" t="s">
        <v>340</v>
      </c>
      <c r="G306" s="2" t="s">
        <v>341</v>
      </c>
      <c r="H306" s="2" t="s">
        <v>329</v>
      </c>
      <c r="I306" s="2">
        <f>I304*J306</f>
        <v>202</v>
      </c>
      <c r="J306" s="2">
        <v>100</v>
      </c>
      <c r="K306" s="2">
        <v>100</v>
      </c>
      <c r="L306" s="2"/>
      <c r="M306" s="2"/>
      <c r="N306" s="2"/>
      <c r="O306" s="2">
        <f t="shared" si="235"/>
        <v>31810.959999999999</v>
      </c>
      <c r="P306" s="2">
        <f t="shared" si="236"/>
        <v>31810.959999999999</v>
      </c>
      <c r="Q306" s="2">
        <f>(ROUND((ROUND(((ET306)*AV306*I306),2)*BB306),2)+ROUND((ROUND(((AE306-(EU306))*AV306*I306),2)*BS306),2))</f>
        <v>0</v>
      </c>
      <c r="R306" s="2">
        <f>(ROUND((ROUND(((EU306)*AV306*I306),2)*BS306),2)+ROUND((ROUND(((AE306-(EU306))*AV306*I306),2)*BS306),2))</f>
        <v>0</v>
      </c>
      <c r="S306" s="2">
        <f t="shared" si="237"/>
        <v>0</v>
      </c>
      <c r="T306" s="2">
        <f t="shared" si="238"/>
        <v>0</v>
      </c>
      <c r="U306" s="2">
        <f t="shared" si="239"/>
        <v>0</v>
      </c>
      <c r="V306" s="2">
        <f t="shared" si="240"/>
        <v>0</v>
      </c>
      <c r="W306" s="2">
        <f t="shared" si="241"/>
        <v>0</v>
      </c>
      <c r="X306" s="2">
        <f>(ROUND((((S306+ROUND((ROUND(((EU306)*AV306*I306),2)*BS306),2))*AT306)/100),2)+ROUND(((ROUND((ROUND(((AE306-(EU306))*AV306*I306),2)*BS306),2)*AT306)/100),2))</f>
        <v>0</v>
      </c>
      <c r="Y306" s="2">
        <f>(ROUND((((S306+ROUND((ROUND(((EU306)*AV306*I306),2)*BS306),2))*AU306)/100),2)+ROUND(((ROUND((ROUND(((AE306-(EU306))*AV306*I306),2)*BS306),2)*AU306)/100),2))</f>
        <v>0</v>
      </c>
      <c r="Z306" s="2"/>
      <c r="AA306" s="2">
        <v>56661434</v>
      </c>
      <c r="AB306" s="2">
        <f t="shared" si="242"/>
        <v>157.47999999999999</v>
      </c>
      <c r="AC306" s="2">
        <f>ROUND((ES306),6)</f>
        <v>157.47999999999999</v>
      </c>
      <c r="AD306" s="2">
        <f>ROUND((((ET306)-(EU306))+AE306),6)</f>
        <v>0</v>
      </c>
      <c r="AE306" s="2">
        <f>ROUND((EU306),6)</f>
        <v>0</v>
      </c>
      <c r="AF306" s="2">
        <f>ROUND((EV306),6)</f>
        <v>0</v>
      </c>
      <c r="AG306" s="2">
        <f t="shared" si="243"/>
        <v>0</v>
      </c>
      <c r="AH306" s="2">
        <f>(EW306)</f>
        <v>0</v>
      </c>
      <c r="AI306" s="2">
        <f>(EX306)</f>
        <v>0</v>
      </c>
      <c r="AJ306" s="2">
        <f t="shared" si="244"/>
        <v>0</v>
      </c>
      <c r="AK306" s="2">
        <v>157.47999999999999</v>
      </c>
      <c r="AL306" s="2">
        <v>157.47999999999999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1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1</v>
      </c>
      <c r="BJ306" s="2" t="s">
        <v>342</v>
      </c>
      <c r="BK306" s="2"/>
      <c r="BL306" s="2"/>
      <c r="BM306" s="2">
        <v>1617</v>
      </c>
      <c r="BN306" s="2">
        <v>0</v>
      </c>
      <c r="BO306" s="2" t="s">
        <v>3</v>
      </c>
      <c r="BP306" s="2">
        <v>0</v>
      </c>
      <c r="BQ306" s="2">
        <v>200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0</v>
      </c>
      <c r="CA306" s="2">
        <v>0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3</v>
      </c>
      <c r="CO306" s="2">
        <v>0</v>
      </c>
      <c r="CP306" s="2">
        <f t="shared" si="245"/>
        <v>31810.959999999999</v>
      </c>
      <c r="CQ306" s="2">
        <f t="shared" si="246"/>
        <v>157.47999999999999</v>
      </c>
      <c r="CR306" s="2">
        <f>(ROUND((ROUND(((ET306)*AV306*1),2)*BB306),2)+ROUND((ROUND(((AE306-(EU306))*AV306*1),2)*BS306),2))</f>
        <v>0</v>
      </c>
      <c r="CS306" s="2">
        <f>(ROUND((ROUND(((EU306)*AV306*1),2)*BS306),2)+ROUND((ROUND(((AE306-(EU306))*AV306*1),2)*BS306),2))</f>
        <v>0</v>
      </c>
      <c r="CT306" s="2">
        <f t="shared" si="247"/>
        <v>0</v>
      </c>
      <c r="CU306" s="2">
        <f t="shared" si="248"/>
        <v>0</v>
      </c>
      <c r="CV306" s="2">
        <f t="shared" si="249"/>
        <v>0</v>
      </c>
      <c r="CW306" s="2">
        <f t="shared" si="250"/>
        <v>0</v>
      </c>
      <c r="CX306" s="2">
        <f t="shared" si="251"/>
        <v>0</v>
      </c>
      <c r="CY306" s="2">
        <f>(ROUND((((S306+ROUND((ROUND(((EU306)*AV306*1),2)*BS306),2))*AT306)/100),2)+ROUND(((ROUND((ROUND(((AE306-(EU306))*AV306*1),2)*BS306),2)*AT306)/100),2))</f>
        <v>0</v>
      </c>
      <c r="CZ306" s="2">
        <f>(ROUND((((S306+ROUND((ROUND(((EU306)*AV306*1),2)*BS306),2))*AU306)/100),2)+ROUND(((ROUND((ROUND(((AE306-(EU306))*AV306*1),2)*BS306),2)*AU306)/100),2))</f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1005</v>
      </c>
      <c r="DV306" s="2" t="s">
        <v>329</v>
      </c>
      <c r="DW306" s="2" t="s">
        <v>329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56938530</v>
      </c>
      <c r="EF306" s="2">
        <v>200</v>
      </c>
      <c r="EG306" s="2" t="s">
        <v>343</v>
      </c>
      <c r="EH306" s="2">
        <v>0</v>
      </c>
      <c r="EI306" s="2" t="s">
        <v>3</v>
      </c>
      <c r="EJ306" s="2">
        <v>1</v>
      </c>
      <c r="EK306" s="2">
        <v>1617</v>
      </c>
      <c r="EL306" s="2" t="s">
        <v>344</v>
      </c>
      <c r="EM306" s="2" t="s">
        <v>345</v>
      </c>
      <c r="EN306" s="2"/>
      <c r="EO306" s="2" t="s">
        <v>3</v>
      </c>
      <c r="EP306" s="2"/>
      <c r="EQ306" s="2">
        <v>0</v>
      </c>
      <c r="ER306" s="2">
        <v>157.47999999999999</v>
      </c>
      <c r="ES306" s="2">
        <v>157.47999999999999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0</v>
      </c>
      <c r="FY306" s="2">
        <v>0</v>
      </c>
      <c r="FZ306" s="2"/>
      <c r="GA306" s="2" t="s">
        <v>3</v>
      </c>
      <c r="GB306" s="2"/>
      <c r="GC306" s="2"/>
      <c r="GD306" s="2">
        <v>1</v>
      </c>
      <c r="GE306" s="2"/>
      <c r="GF306" s="2">
        <v>1400373867</v>
      </c>
      <c r="GG306" s="2">
        <v>2</v>
      </c>
      <c r="GH306" s="2">
        <v>1</v>
      </c>
      <c r="GI306" s="2">
        <v>-2</v>
      </c>
      <c r="GJ306" s="2">
        <v>0</v>
      </c>
      <c r="GK306" s="2">
        <v>0</v>
      </c>
      <c r="GL306" s="2">
        <f t="shared" si="252"/>
        <v>0</v>
      </c>
      <c r="GM306" s="2">
        <f t="shared" si="253"/>
        <v>31810.959999999999</v>
      </c>
      <c r="GN306" s="2">
        <f t="shared" si="254"/>
        <v>31810.959999999999</v>
      </c>
      <c r="GO306" s="2">
        <f t="shared" si="255"/>
        <v>0</v>
      </c>
      <c r="GP306" s="2">
        <f t="shared" si="256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257"/>
        <v>0</v>
      </c>
      <c r="GW306" s="2">
        <v>1</v>
      </c>
      <c r="GX306" s="2">
        <f t="shared" si="258"/>
        <v>0</v>
      </c>
      <c r="GY306" s="2"/>
      <c r="GZ306" s="2"/>
      <c r="HA306" s="2">
        <v>0</v>
      </c>
      <c r="HB306" s="2">
        <v>0</v>
      </c>
      <c r="HC306" s="2">
        <f t="shared" si="259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 s="3">
        <v>18</v>
      </c>
      <c r="B307" s="3">
        <v>1</v>
      </c>
      <c r="C307" s="3">
        <v>190</v>
      </c>
      <c r="E307" s="3" t="s">
        <v>359</v>
      </c>
      <c r="F307" s="3" t="s">
        <v>340</v>
      </c>
      <c r="G307" s="3" t="s">
        <v>341</v>
      </c>
      <c r="H307" s="3" t="s">
        <v>329</v>
      </c>
      <c r="I307" s="3">
        <f>I305*J307</f>
        <v>202</v>
      </c>
      <c r="J307" s="3">
        <v>100</v>
      </c>
      <c r="K307" s="3">
        <v>100</v>
      </c>
      <c r="O307" s="3">
        <f t="shared" si="235"/>
        <v>215678.31</v>
      </c>
      <c r="P307" s="3">
        <f t="shared" si="236"/>
        <v>215678.31</v>
      </c>
      <c r="Q307" s="3">
        <f>(ROUND((ROUND(((ET307)*AV307*I307),2)*BB307),2)+ROUND((ROUND(((AE307-(EU307))*AV307*I307),2)*BS307),2))</f>
        <v>0</v>
      </c>
      <c r="R307" s="3">
        <f>(ROUND((ROUND(((EU307)*AV307*I307),2)*BS307),2)+ROUND((ROUND(((AE307-(EU307))*AV307*I307),2)*BS307),2))</f>
        <v>0</v>
      </c>
      <c r="S307" s="3">
        <f t="shared" si="237"/>
        <v>0</v>
      </c>
      <c r="T307" s="3">
        <f t="shared" si="238"/>
        <v>0</v>
      </c>
      <c r="U307" s="3">
        <f t="shared" si="239"/>
        <v>0</v>
      </c>
      <c r="V307" s="3">
        <f t="shared" si="240"/>
        <v>0</v>
      </c>
      <c r="W307" s="3">
        <f t="shared" si="241"/>
        <v>0</v>
      </c>
      <c r="X307" s="3">
        <f>(ROUND((((S307+ROUND((ROUND(((EU307)*AV307*I307),2)*BS307),2))*AT307)/100),2)+ROUND(((ROUND((ROUND(((AE307-(EU307))*AV307*I307),2)*BS307),2)*AT307)/100),2))</f>
        <v>0</v>
      </c>
      <c r="Y307" s="3">
        <f>(ROUND((((S307+ROUND((ROUND(((EU307)*AV307*I307),2)*BS307),2))*AU307)/100),2)+ROUND(((ROUND((ROUND(((AE307-(EU307))*AV307*I307),2)*BS307),2)*AU307)/100),2))</f>
        <v>0</v>
      </c>
      <c r="AA307" s="3">
        <v>56661436</v>
      </c>
      <c r="AB307" s="3">
        <f t="shared" si="242"/>
        <v>157.47999999999999</v>
      </c>
      <c r="AC307" s="3">
        <f>ROUND((ES307),6)</f>
        <v>157.47999999999999</v>
      </c>
      <c r="AD307" s="3">
        <f>ROUND((((ET307)-(EU307))+AE307),6)</f>
        <v>0</v>
      </c>
      <c r="AE307" s="3">
        <f>ROUND((EU307),6)</f>
        <v>0</v>
      </c>
      <c r="AF307" s="3">
        <f>ROUND((EV307),6)</f>
        <v>0</v>
      </c>
      <c r="AG307" s="3">
        <f t="shared" si="243"/>
        <v>0</v>
      </c>
      <c r="AH307" s="3">
        <f>(EW307)</f>
        <v>0</v>
      </c>
      <c r="AI307" s="3">
        <f>(EX307)</f>
        <v>0</v>
      </c>
      <c r="AJ307" s="3">
        <f t="shared" si="244"/>
        <v>0</v>
      </c>
      <c r="AK307" s="3">
        <v>157.47999999999999</v>
      </c>
      <c r="AL307" s="3">
        <v>157.47999999999999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1</v>
      </c>
      <c r="AW307" s="3">
        <v>1</v>
      </c>
      <c r="AZ307" s="3">
        <v>1</v>
      </c>
      <c r="BA307" s="3">
        <v>1</v>
      </c>
      <c r="BB307" s="3">
        <v>1</v>
      </c>
      <c r="BC307" s="3">
        <v>6.78</v>
      </c>
      <c r="BD307" s="3" t="s">
        <v>3</v>
      </c>
      <c r="BE307" s="3" t="s">
        <v>3</v>
      </c>
      <c r="BF307" s="3" t="s">
        <v>3</v>
      </c>
      <c r="BG307" s="3" t="s">
        <v>3</v>
      </c>
      <c r="BH307" s="3">
        <v>3</v>
      </c>
      <c r="BI307" s="3">
        <v>1</v>
      </c>
      <c r="BJ307" s="3" t="s">
        <v>342</v>
      </c>
      <c r="BM307" s="3">
        <v>1617</v>
      </c>
      <c r="BN307" s="3">
        <v>0</v>
      </c>
      <c r="BO307" s="3" t="s">
        <v>340</v>
      </c>
      <c r="BP307" s="3">
        <v>1</v>
      </c>
      <c r="BQ307" s="3">
        <v>200</v>
      </c>
      <c r="BR307" s="3">
        <v>0</v>
      </c>
      <c r="BS307" s="3">
        <v>1</v>
      </c>
      <c r="BT307" s="3">
        <v>1</v>
      </c>
      <c r="BU307" s="3">
        <v>1</v>
      </c>
      <c r="BV307" s="3">
        <v>1</v>
      </c>
      <c r="BW307" s="3">
        <v>1</v>
      </c>
      <c r="BX307" s="3">
        <v>1</v>
      </c>
      <c r="BY307" s="3" t="s">
        <v>3</v>
      </c>
      <c r="BZ307" s="3">
        <v>0</v>
      </c>
      <c r="CA307" s="3">
        <v>0</v>
      </c>
      <c r="CB307" s="3" t="s">
        <v>3</v>
      </c>
      <c r="CE307" s="3">
        <v>1566</v>
      </c>
      <c r="CF307" s="3">
        <v>0</v>
      </c>
      <c r="CG307" s="3">
        <v>0</v>
      </c>
      <c r="CM307" s="3">
        <v>0</v>
      </c>
      <c r="CN307" s="3" t="s">
        <v>3</v>
      </c>
      <c r="CO307" s="3">
        <v>0</v>
      </c>
      <c r="CP307" s="3">
        <f t="shared" si="245"/>
        <v>215678.31</v>
      </c>
      <c r="CQ307" s="3">
        <f t="shared" si="246"/>
        <v>1067.71</v>
      </c>
      <c r="CR307" s="3">
        <f>(ROUND((ROUND(((ET307)*AV307*1),2)*BB307),2)+ROUND((ROUND(((AE307-(EU307))*AV307*1),2)*BS307),2))</f>
        <v>0</v>
      </c>
      <c r="CS307" s="3">
        <f>(ROUND((ROUND(((EU307)*AV307*1),2)*BS307),2)+ROUND((ROUND(((AE307-(EU307))*AV307*1),2)*BS307),2))</f>
        <v>0</v>
      </c>
      <c r="CT307" s="3">
        <f t="shared" si="247"/>
        <v>0</v>
      </c>
      <c r="CU307" s="3">
        <f t="shared" si="248"/>
        <v>0</v>
      </c>
      <c r="CV307" s="3">
        <f t="shared" si="249"/>
        <v>0</v>
      </c>
      <c r="CW307" s="3">
        <f t="shared" si="250"/>
        <v>0</v>
      </c>
      <c r="CX307" s="3">
        <f t="shared" si="251"/>
        <v>0</v>
      </c>
      <c r="CY307" s="3">
        <f>(ROUND((((S307+ROUND((ROUND(((EU307)*AV307*1),2)*BS307),2))*AT307)/100),2)+ROUND(((ROUND((ROUND(((AE307-(EU307))*AV307*1),2)*BS307),2)*AT307)/100),2))</f>
        <v>0</v>
      </c>
      <c r="CZ307" s="3">
        <f>(ROUND((((S307+ROUND((ROUND(((EU307)*AV307*1),2)*BS307),2))*AU307)/100),2)+ROUND(((ROUND((ROUND(((AE307-(EU307))*AV307*1),2)*BS307),2)*AU307)/100),2))</f>
        <v>0</v>
      </c>
      <c r="DC307" s="3" t="s">
        <v>3</v>
      </c>
      <c r="DD307" s="3" t="s">
        <v>3</v>
      </c>
      <c r="DE307" s="3" t="s">
        <v>3</v>
      </c>
      <c r="DF307" s="3" t="s">
        <v>3</v>
      </c>
      <c r="DG307" s="3" t="s">
        <v>3</v>
      </c>
      <c r="DH307" s="3" t="s">
        <v>3</v>
      </c>
      <c r="DI307" s="3" t="s">
        <v>3</v>
      </c>
      <c r="DJ307" s="3" t="s">
        <v>3</v>
      </c>
      <c r="DK307" s="3" t="s">
        <v>3</v>
      </c>
      <c r="DL307" s="3" t="s">
        <v>3</v>
      </c>
      <c r="DM307" s="3" t="s">
        <v>3</v>
      </c>
      <c r="DN307" s="3">
        <v>0</v>
      </c>
      <c r="DO307" s="3">
        <v>0</v>
      </c>
      <c r="DP307" s="3">
        <v>1</v>
      </c>
      <c r="DQ307" s="3">
        <v>1</v>
      </c>
      <c r="DU307" s="3">
        <v>1005</v>
      </c>
      <c r="DV307" s="3" t="s">
        <v>329</v>
      </c>
      <c r="DW307" s="3" t="s">
        <v>329</v>
      </c>
      <c r="DX307" s="3">
        <v>1</v>
      </c>
      <c r="DZ307" s="3" t="s">
        <v>3</v>
      </c>
      <c r="EA307" s="3" t="s">
        <v>3</v>
      </c>
      <c r="EB307" s="3" t="s">
        <v>3</v>
      </c>
      <c r="EC307" s="3" t="s">
        <v>3</v>
      </c>
      <c r="EE307" s="3">
        <v>56938530</v>
      </c>
      <c r="EF307" s="3">
        <v>200</v>
      </c>
      <c r="EG307" s="3" t="s">
        <v>343</v>
      </c>
      <c r="EH307" s="3">
        <v>0</v>
      </c>
      <c r="EI307" s="3" t="s">
        <v>3</v>
      </c>
      <c r="EJ307" s="3">
        <v>1</v>
      </c>
      <c r="EK307" s="3">
        <v>1617</v>
      </c>
      <c r="EL307" s="3" t="s">
        <v>344</v>
      </c>
      <c r="EM307" s="3" t="s">
        <v>345</v>
      </c>
      <c r="EO307" s="3" t="s">
        <v>3</v>
      </c>
      <c r="EQ307" s="3">
        <v>0</v>
      </c>
      <c r="ER307" s="3">
        <v>157.47999999999999</v>
      </c>
      <c r="ES307" s="3">
        <v>157.47999999999999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FQ307" s="3">
        <v>0</v>
      </c>
      <c r="FR307" s="3">
        <v>0</v>
      </c>
      <c r="FS307" s="3">
        <v>0</v>
      </c>
      <c r="FX307" s="3">
        <v>0</v>
      </c>
      <c r="FY307" s="3">
        <v>0</v>
      </c>
      <c r="GA307" s="3" t="s">
        <v>3</v>
      </c>
      <c r="GD307" s="3">
        <v>1</v>
      </c>
      <c r="GF307" s="3">
        <v>1400373867</v>
      </c>
      <c r="GG307" s="3">
        <v>2</v>
      </c>
      <c r="GH307" s="3">
        <v>1</v>
      </c>
      <c r="GI307" s="3">
        <v>2</v>
      </c>
      <c r="GJ307" s="3">
        <v>0</v>
      </c>
      <c r="GK307" s="3">
        <v>0</v>
      </c>
      <c r="GL307" s="3">
        <f t="shared" si="252"/>
        <v>0</v>
      </c>
      <c r="GM307" s="3">
        <f t="shared" si="253"/>
        <v>215678.31</v>
      </c>
      <c r="GN307" s="3">
        <f t="shared" si="254"/>
        <v>215678.31</v>
      </c>
      <c r="GO307" s="3">
        <f t="shared" si="255"/>
        <v>0</v>
      </c>
      <c r="GP307" s="3">
        <f t="shared" si="256"/>
        <v>0</v>
      </c>
      <c r="GR307" s="3">
        <v>0</v>
      </c>
      <c r="GS307" s="3">
        <v>3</v>
      </c>
      <c r="GT307" s="3">
        <v>0</v>
      </c>
      <c r="GU307" s="3" t="s">
        <v>3</v>
      </c>
      <c r="GV307" s="3">
        <f t="shared" si="257"/>
        <v>0</v>
      </c>
      <c r="GW307" s="3">
        <v>1</v>
      </c>
      <c r="GX307" s="3">
        <f t="shared" si="258"/>
        <v>0</v>
      </c>
      <c r="HA307" s="3">
        <v>0</v>
      </c>
      <c r="HB307" s="3">
        <v>0</v>
      </c>
      <c r="HC307" s="3">
        <f t="shared" si="259"/>
        <v>0</v>
      </c>
      <c r="HE307" s="3" t="s">
        <v>3</v>
      </c>
      <c r="HF307" s="3" t="s">
        <v>3</v>
      </c>
      <c r="HM307" s="3" t="s">
        <v>3</v>
      </c>
      <c r="HN307" s="3" t="s">
        <v>3</v>
      </c>
      <c r="HO307" s="3" t="s">
        <v>3</v>
      </c>
      <c r="HP307" s="3" t="s">
        <v>3</v>
      </c>
      <c r="HQ307" s="3" t="s">
        <v>3</v>
      </c>
      <c r="HS307" s="3">
        <v>0</v>
      </c>
      <c r="IK307" s="3">
        <v>0</v>
      </c>
    </row>
    <row r="308" spans="1:255" x14ac:dyDescent="0.2">
      <c r="A308" s="2">
        <v>17</v>
      </c>
      <c r="B308" s="2">
        <v>1</v>
      </c>
      <c r="C308" s="2">
        <f>ROW(SmtRes!A202)</f>
        <v>202</v>
      </c>
      <c r="D308" s="2">
        <f>ROW(EtalonRes!A259)</f>
        <v>259</v>
      </c>
      <c r="E308" s="2" t="s">
        <v>360</v>
      </c>
      <c r="F308" s="2" t="s">
        <v>361</v>
      </c>
      <c r="G308" s="2" t="s">
        <v>362</v>
      </c>
      <c r="H308" s="2" t="s">
        <v>323</v>
      </c>
      <c r="I308" s="2">
        <f>ROUND(20/100,9)</f>
        <v>0.2</v>
      </c>
      <c r="J308" s="2">
        <v>0</v>
      </c>
      <c r="K308" s="2">
        <f>ROUND(20/100,9)</f>
        <v>0.2</v>
      </c>
      <c r="L308" s="2"/>
      <c r="M308" s="2"/>
      <c r="N308" s="2"/>
      <c r="O308" s="2">
        <f t="shared" si="235"/>
        <v>92.69</v>
      </c>
      <c r="P308" s="2">
        <f t="shared" si="236"/>
        <v>4.0999999999999996</v>
      </c>
      <c r="Q308" s="2">
        <f>(ROUND((ROUND((((((ET308*1.2)*1.25)*1.05))*AV308*I308),2)*BB308),2)+ROUND((ROUND(((AE308-((((EU308*1.2)*1.25)*1.05)))*AV308*I308),2)*BS308),2))</f>
        <v>16.739999999999998</v>
      </c>
      <c r="R308" s="2">
        <f>(ROUND((ROUND((((((EU308*1.2)*1.25)*1.05))*AV308*I308),2)*BS308),2)+ROUND((ROUND(((AE308-((((EU308*1.2)*1.25)*1.05)))*AV308*I308),2)*BS308),2))</f>
        <v>1.83</v>
      </c>
      <c r="S308" s="2">
        <f t="shared" si="237"/>
        <v>71.849999999999994</v>
      </c>
      <c r="T308" s="2">
        <f t="shared" si="238"/>
        <v>0</v>
      </c>
      <c r="U308" s="2">
        <f t="shared" si="239"/>
        <v>6.0946591860000003</v>
      </c>
      <c r="V308" s="2">
        <f t="shared" si="240"/>
        <v>0</v>
      </c>
      <c r="W308" s="2">
        <f t="shared" si="241"/>
        <v>0</v>
      </c>
      <c r="X308" s="2">
        <f>(ROUND((((S308+ROUND((ROUND((((((EU308*1.2)*1.25)*1.05))*AV308*I308),2)*BS308),2))*AT308)/100),2)+ROUND(((ROUND((ROUND(((AE308-((((EU308*1.2)*1.25)*1.05)))*AV308*I308),2)*BS308),2)*AT308)/100),2))</f>
        <v>80.31</v>
      </c>
      <c r="Y308" s="2">
        <f>(ROUND((((S308+ROUND((ROUND((((((EU308*1.2)*1.25)*1.05))*AV308*I308),2)*BS308),2))*AU308)/100),2)+ROUND(((ROUND((ROUND(((AE308-((((EU308*1.2)*1.25)*1.05)))*AV308*I308),2)*BS308),2)*AU308)/100),2))</f>
        <v>44.94</v>
      </c>
      <c r="Z308" s="2"/>
      <c r="AA308" s="2">
        <v>56661434</v>
      </c>
      <c r="AB308" s="2">
        <f t="shared" si="242"/>
        <v>435.68063000000001</v>
      </c>
      <c r="AC308" s="2">
        <f>ROUND(((((ES308*1)*1)*1)),6)</f>
        <v>20.51</v>
      </c>
      <c r="AD308" s="2">
        <f>ROUND(((((((ET308*1.2)*1.25)*1.05))-((((EU308*1.2)*1.25)*1.05)))+AE308),6)</f>
        <v>78.466499999999996</v>
      </c>
      <c r="AE308" s="2">
        <f>ROUND(((((EU308*1.2)*1.25)*1.05)),6)</f>
        <v>8.5837500000000002</v>
      </c>
      <c r="AF308" s="2">
        <f>ROUND(((((EV308*1.2)*1.15)*1.05)),6)</f>
        <v>336.70413000000002</v>
      </c>
      <c r="AG308" s="2">
        <f t="shared" si="243"/>
        <v>0</v>
      </c>
      <c r="AH308" s="2">
        <f>((((EW308*1.2)*1.15)*1.05))</f>
        <v>28.55979</v>
      </c>
      <c r="AI308" s="2">
        <f>((((EX308*1.2)*1.25)*1.05))</f>
        <v>0</v>
      </c>
      <c r="AJ308" s="2">
        <f t="shared" si="244"/>
        <v>0</v>
      </c>
      <c r="AK308" s="2">
        <v>302.7</v>
      </c>
      <c r="AL308" s="2">
        <v>20.51</v>
      </c>
      <c r="AM308" s="2">
        <v>49.82</v>
      </c>
      <c r="AN308" s="2">
        <v>5.45</v>
      </c>
      <c r="AO308" s="2">
        <v>232.37</v>
      </c>
      <c r="AP308" s="2">
        <v>0</v>
      </c>
      <c r="AQ308" s="2">
        <v>19.71</v>
      </c>
      <c r="AR308" s="2">
        <v>0</v>
      </c>
      <c r="AS308" s="2">
        <v>0</v>
      </c>
      <c r="AT308" s="2">
        <v>109</v>
      </c>
      <c r="AU308" s="2">
        <v>61</v>
      </c>
      <c r="AV308" s="2">
        <v>1.0669999999999999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0</v>
      </c>
      <c r="BI308" s="2">
        <v>1</v>
      </c>
      <c r="BJ308" s="2" t="s">
        <v>363</v>
      </c>
      <c r="BK308" s="2"/>
      <c r="BL308" s="2"/>
      <c r="BM308" s="2">
        <v>25</v>
      </c>
      <c r="BN308" s="2">
        <v>0</v>
      </c>
      <c r="BO308" s="2" t="s">
        <v>361</v>
      </c>
      <c r="BP308" s="2">
        <v>1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109</v>
      </c>
      <c r="CA308" s="2">
        <v>61</v>
      </c>
      <c r="CB308" s="2" t="s">
        <v>3</v>
      </c>
      <c r="CC308" s="2"/>
      <c r="CD308" s="2"/>
      <c r="CE308" s="2">
        <v>1566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2120</v>
      </c>
      <c r="CO308" s="2">
        <v>0</v>
      </c>
      <c r="CP308" s="2">
        <f t="shared" si="245"/>
        <v>92.69</v>
      </c>
      <c r="CQ308" s="2">
        <f t="shared" si="246"/>
        <v>20.51</v>
      </c>
      <c r="CR308" s="2">
        <f>(ROUND((ROUND((((((ET308*1.2)*1.25)*1.05))*AV308*1),2)*BB308),2)+ROUND((ROUND(((AE308-((((EU308*1.2)*1.25)*1.05)))*AV308*1),2)*BS308),2))</f>
        <v>83.72</v>
      </c>
      <c r="CS308" s="2">
        <f>(ROUND((ROUND((((((EU308*1.2)*1.25)*1.05))*AV308*1),2)*BS308),2)+ROUND((ROUND(((AE308-((((EU308*1.2)*1.25)*1.05)))*AV308*1),2)*BS308),2))</f>
        <v>9.16</v>
      </c>
      <c r="CT308" s="2">
        <f t="shared" si="247"/>
        <v>359.26</v>
      </c>
      <c r="CU308" s="2">
        <f t="shared" si="248"/>
        <v>0</v>
      </c>
      <c r="CV308" s="2">
        <f t="shared" si="249"/>
        <v>30.473295929999999</v>
      </c>
      <c r="CW308" s="2">
        <f t="shared" si="250"/>
        <v>0</v>
      </c>
      <c r="CX308" s="2">
        <f t="shared" si="251"/>
        <v>0</v>
      </c>
      <c r="CY308" s="2">
        <f>(ROUND((((S308+ROUND((ROUND((((((EU308*1.2)*1.25)*1.05))*AV308*1),2)*BS308),2))*AT308)/100),2)+ROUND(((ROUND((ROUND(((AE308-((((EU308*1.2)*1.25)*1.05)))*AV308*1),2)*BS308),2)*AT308)/100),2))</f>
        <v>88.3</v>
      </c>
      <c r="CZ308" s="2">
        <f>(ROUND((((S308+ROUND((ROUND((((((EU308*1.2)*1.25)*1.05))*AV308*1),2)*BS308),2))*AU308)/100),2)+ROUND(((ROUND((ROUND(((AE308-((((EU308*1.2)*1.25)*1.05)))*AV308*1),2)*BS308),2)*AU308)/100),2))</f>
        <v>49.42</v>
      </c>
      <c r="DA308" s="2"/>
      <c r="DB308" s="2">
        <v>55</v>
      </c>
      <c r="DC308" s="2" t="s">
        <v>3</v>
      </c>
      <c r="DD308" s="2" t="s">
        <v>105</v>
      </c>
      <c r="DE308" s="2" t="s">
        <v>32</v>
      </c>
      <c r="DF308" s="2" t="s">
        <v>32</v>
      </c>
      <c r="DG308" s="2" t="s">
        <v>33</v>
      </c>
      <c r="DH308" s="2" t="s">
        <v>3</v>
      </c>
      <c r="DI308" s="2" t="s">
        <v>33</v>
      </c>
      <c r="DJ308" s="2" t="s">
        <v>32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1013</v>
      </c>
      <c r="DV308" s="2" t="s">
        <v>323</v>
      </c>
      <c r="DW308" s="2" t="s">
        <v>323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56938458</v>
      </c>
      <c r="EF308" s="2">
        <v>30</v>
      </c>
      <c r="EG308" s="2" t="s">
        <v>34</v>
      </c>
      <c r="EH308" s="2">
        <v>0</v>
      </c>
      <c r="EI308" s="2" t="s">
        <v>3</v>
      </c>
      <c r="EJ308" s="2">
        <v>1</v>
      </c>
      <c r="EK308" s="2">
        <v>25</v>
      </c>
      <c r="EL308" s="2" t="s">
        <v>35</v>
      </c>
      <c r="EM308" s="2" t="s">
        <v>36</v>
      </c>
      <c r="EN308" s="2"/>
      <c r="EO308" s="2" t="s">
        <v>325</v>
      </c>
      <c r="EP308" s="2"/>
      <c r="EQ308" s="2">
        <v>131072</v>
      </c>
      <c r="ER308" s="2">
        <v>302.7</v>
      </c>
      <c r="ES308" s="2">
        <v>20.51</v>
      </c>
      <c r="ET308" s="2">
        <v>49.82</v>
      </c>
      <c r="EU308" s="2">
        <v>5.45</v>
      </c>
      <c r="EV308" s="2">
        <v>232.37</v>
      </c>
      <c r="EW308" s="2">
        <v>19.71</v>
      </c>
      <c r="EX308" s="2">
        <v>0</v>
      </c>
      <c r="EY308" s="2">
        <v>0</v>
      </c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109</v>
      </c>
      <c r="FY308" s="2">
        <v>61</v>
      </c>
      <c r="FZ308" s="2"/>
      <c r="GA308" s="2" t="s">
        <v>3</v>
      </c>
      <c r="GB308" s="2"/>
      <c r="GC308" s="2"/>
      <c r="GD308" s="2">
        <v>1</v>
      </c>
      <c r="GE308" s="2"/>
      <c r="GF308" s="2">
        <v>128281304</v>
      </c>
      <c r="GG308" s="2">
        <v>2</v>
      </c>
      <c r="GH308" s="2">
        <v>1</v>
      </c>
      <c r="GI308" s="2">
        <v>2</v>
      </c>
      <c r="GJ308" s="2">
        <v>0</v>
      </c>
      <c r="GK308" s="2">
        <v>0</v>
      </c>
      <c r="GL308" s="2">
        <f t="shared" si="252"/>
        <v>0</v>
      </c>
      <c r="GM308" s="2">
        <f t="shared" si="253"/>
        <v>217.94</v>
      </c>
      <c r="GN308" s="2">
        <f t="shared" si="254"/>
        <v>217.94</v>
      </c>
      <c r="GO308" s="2">
        <f t="shared" si="255"/>
        <v>0</v>
      </c>
      <c r="GP308" s="2">
        <f t="shared" si="256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257"/>
        <v>0</v>
      </c>
      <c r="GW308" s="2">
        <v>1</v>
      </c>
      <c r="GX308" s="2">
        <f t="shared" si="258"/>
        <v>0</v>
      </c>
      <c r="GY308" s="2"/>
      <c r="GZ308" s="2"/>
      <c r="HA308" s="2">
        <v>0</v>
      </c>
      <c r="HB308" s="2">
        <v>0</v>
      </c>
      <c r="HC308" s="2">
        <f t="shared" si="259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 s="3">
        <v>17</v>
      </c>
      <c r="B309" s="3">
        <v>1</v>
      </c>
      <c r="C309" s="3">
        <f>ROW(SmtRes!A212)</f>
        <v>212</v>
      </c>
      <c r="D309" s="3">
        <f>ROW(EtalonRes!A274)</f>
        <v>274</v>
      </c>
      <c r="E309" s="3" t="s">
        <v>360</v>
      </c>
      <c r="F309" s="3" t="s">
        <v>361</v>
      </c>
      <c r="G309" s="3" t="s">
        <v>362</v>
      </c>
      <c r="H309" s="3" t="s">
        <v>323</v>
      </c>
      <c r="I309" s="3">
        <f>ROUND(20/100,9)</f>
        <v>0.2</v>
      </c>
      <c r="J309" s="3">
        <v>0</v>
      </c>
      <c r="K309" s="3">
        <f>ROUND(20/100,9)</f>
        <v>0.2</v>
      </c>
      <c r="O309" s="3">
        <f t="shared" si="235"/>
        <v>4316.4399999999996</v>
      </c>
      <c r="P309" s="3">
        <f t="shared" si="236"/>
        <v>14.92</v>
      </c>
      <c r="Q309" s="3">
        <f>(ROUND((ROUND((((((ET309*1.2)*1.25)*1.05))*AV309*I309),2)*BB309),2)+ROUND((ROUND(((AE309-((((EU309*1.2)*1.25)*1.05)))*AV309*I309),2)*BS309),2))</f>
        <v>252.77</v>
      </c>
      <c r="R309" s="3">
        <f>(ROUND((ROUND((((((EU309*1.2)*1.25)*1.05))*AV309*I309),2)*BS309),2)+ROUND((ROUND(((AE309-((((EU309*1.2)*1.25)*1.05)))*AV309*I309),2)*BS309),2))</f>
        <v>103.12</v>
      </c>
      <c r="S309" s="3">
        <f t="shared" si="237"/>
        <v>4048.75</v>
      </c>
      <c r="T309" s="3">
        <f t="shared" si="238"/>
        <v>0</v>
      </c>
      <c r="U309" s="3">
        <f t="shared" si="239"/>
        <v>6.0946591860000003</v>
      </c>
      <c r="V309" s="3">
        <f t="shared" si="240"/>
        <v>0</v>
      </c>
      <c r="W309" s="3">
        <f t="shared" si="241"/>
        <v>0</v>
      </c>
      <c r="X309" s="3">
        <f>(ROUND((((S309+ROUND((ROUND((((((EU309*1.2)*1.25)*1.05))*AV309*I309),2)*BS309),2))*AT309)/100),2)+ROUND(((ROUND((ROUND(((AE309-((((EU309*1.2)*1.25)*1.05)))*AV309*I309),2)*BS309),2)*AT309)/100),2))</f>
        <v>4525.54</v>
      </c>
      <c r="Y309" s="3">
        <f>(ROUND((((S309+ROUND((ROUND((((((EU309*1.2)*1.25)*1.05))*AV309*I309),2)*BS309),2))*AU309)/100),2)+ROUND(((ROUND((ROUND(((AE309-((((EU309*1.2)*1.25)*1.05)))*AV309*I309),2)*BS309),2)*AU309)/100),2))</f>
        <v>2532.64</v>
      </c>
      <c r="AA309" s="3">
        <v>56661436</v>
      </c>
      <c r="AB309" s="3">
        <f t="shared" si="242"/>
        <v>435.68063000000001</v>
      </c>
      <c r="AC309" s="3">
        <f>ROUND(((((ES309*1)*1)*1)),6)</f>
        <v>20.51</v>
      </c>
      <c r="AD309" s="3">
        <f>ROUND(((((((ET309*1.2)*1.25)*1.05))-((((EU309*1.2)*1.25)*1.05)))+AE309),6)</f>
        <v>78.466499999999996</v>
      </c>
      <c r="AE309" s="3">
        <f>ROUND(((((EU309*1.2)*1.25)*1.05)),6)</f>
        <v>8.5837500000000002</v>
      </c>
      <c r="AF309" s="3">
        <f>ROUND(((((EV309*1.2)*1.15)*1.05)),6)</f>
        <v>336.70413000000002</v>
      </c>
      <c r="AG309" s="3">
        <f t="shared" si="243"/>
        <v>0</v>
      </c>
      <c r="AH309" s="3">
        <f>((((EW309*1.2)*1.15)*1.05))</f>
        <v>28.55979</v>
      </c>
      <c r="AI309" s="3">
        <f>((((EX309*1.2)*1.25)*1.05))</f>
        <v>0</v>
      </c>
      <c r="AJ309" s="3">
        <f t="shared" si="244"/>
        <v>0</v>
      </c>
      <c r="AK309" s="3">
        <v>302.7</v>
      </c>
      <c r="AL309" s="3">
        <v>20.51</v>
      </c>
      <c r="AM309" s="3">
        <v>49.82</v>
      </c>
      <c r="AN309" s="3">
        <v>5.45</v>
      </c>
      <c r="AO309" s="3">
        <v>232.37</v>
      </c>
      <c r="AP309" s="3">
        <v>0</v>
      </c>
      <c r="AQ309" s="3">
        <v>19.71</v>
      </c>
      <c r="AR309" s="3">
        <v>0</v>
      </c>
      <c r="AS309" s="3">
        <v>0</v>
      </c>
      <c r="AT309" s="3">
        <v>109</v>
      </c>
      <c r="AU309" s="3">
        <v>61</v>
      </c>
      <c r="AV309" s="3">
        <v>1.0669999999999999</v>
      </c>
      <c r="AW309" s="3">
        <v>1</v>
      </c>
      <c r="AZ309" s="3">
        <v>1</v>
      </c>
      <c r="BA309" s="3">
        <v>56.35</v>
      </c>
      <c r="BB309" s="3">
        <v>15.1</v>
      </c>
      <c r="BC309" s="3">
        <v>3.64</v>
      </c>
      <c r="BD309" s="3" t="s">
        <v>3</v>
      </c>
      <c r="BE309" s="3" t="s">
        <v>3</v>
      </c>
      <c r="BF309" s="3" t="s">
        <v>3</v>
      </c>
      <c r="BG309" s="3" t="s">
        <v>3</v>
      </c>
      <c r="BH309" s="3">
        <v>0</v>
      </c>
      <c r="BI309" s="3">
        <v>1</v>
      </c>
      <c r="BJ309" s="3" t="s">
        <v>363</v>
      </c>
      <c r="BM309" s="3">
        <v>25</v>
      </c>
      <c r="BN309" s="3">
        <v>0</v>
      </c>
      <c r="BO309" s="3" t="s">
        <v>361</v>
      </c>
      <c r="BP309" s="3">
        <v>1</v>
      </c>
      <c r="BQ309" s="3">
        <v>30</v>
      </c>
      <c r="BR309" s="3">
        <v>0</v>
      </c>
      <c r="BS309" s="3">
        <v>56.35</v>
      </c>
      <c r="BT309" s="3">
        <v>1</v>
      </c>
      <c r="BU309" s="3">
        <v>1</v>
      </c>
      <c r="BV309" s="3">
        <v>1</v>
      </c>
      <c r="BW309" s="3">
        <v>1</v>
      </c>
      <c r="BX309" s="3">
        <v>1</v>
      </c>
      <c r="BY309" s="3" t="s">
        <v>3</v>
      </c>
      <c r="BZ309" s="3">
        <v>109</v>
      </c>
      <c r="CA309" s="3">
        <v>61</v>
      </c>
      <c r="CB309" s="3" t="s">
        <v>3</v>
      </c>
      <c r="CE309" s="3">
        <v>1566</v>
      </c>
      <c r="CF309" s="3">
        <v>0</v>
      </c>
      <c r="CG309" s="3">
        <v>0</v>
      </c>
      <c r="CM309" s="3">
        <v>0</v>
      </c>
      <c r="CN309" s="3" t="s">
        <v>2120</v>
      </c>
      <c r="CO309" s="3">
        <v>0</v>
      </c>
      <c r="CP309" s="3">
        <f t="shared" si="245"/>
        <v>4316.4399999999996</v>
      </c>
      <c r="CQ309" s="3">
        <f t="shared" si="246"/>
        <v>74.66</v>
      </c>
      <c r="CR309" s="3">
        <f>(ROUND((ROUND((((((ET309*1.2)*1.25)*1.05))*AV309*1),2)*BB309),2)+ROUND((ROUND(((AE309-((((EU309*1.2)*1.25)*1.05)))*AV309*1),2)*BS309),2))</f>
        <v>1264.17</v>
      </c>
      <c r="CS309" s="3">
        <f>(ROUND((ROUND((((((EU309*1.2)*1.25)*1.05))*AV309*1),2)*BS309),2)+ROUND((ROUND(((AE309-((((EU309*1.2)*1.25)*1.05)))*AV309*1),2)*BS309),2))</f>
        <v>516.16999999999996</v>
      </c>
      <c r="CT309" s="3">
        <f t="shared" si="247"/>
        <v>20244.3</v>
      </c>
      <c r="CU309" s="3">
        <f t="shared" si="248"/>
        <v>0</v>
      </c>
      <c r="CV309" s="3">
        <f t="shared" si="249"/>
        <v>30.473295929999999</v>
      </c>
      <c r="CW309" s="3">
        <f t="shared" si="250"/>
        <v>0</v>
      </c>
      <c r="CX309" s="3">
        <f t="shared" si="251"/>
        <v>0</v>
      </c>
      <c r="CY309" s="3">
        <f>(ROUND((((S309+ROUND((ROUND((((((EU309*1.2)*1.25)*1.05))*AV309*1),2)*BS309),2))*AT309)/100),2)+ROUND(((ROUND((ROUND(((AE309-((((EU309*1.2)*1.25)*1.05)))*AV309*1),2)*BS309),2)*AT309)/100),2))</f>
        <v>4975.76</v>
      </c>
      <c r="CZ309" s="3">
        <f>(ROUND((((S309+ROUND((ROUND((((((EU309*1.2)*1.25)*1.05))*AV309*1),2)*BS309),2))*AU309)/100),2)+ROUND(((ROUND((ROUND(((AE309-((((EU309*1.2)*1.25)*1.05)))*AV309*1),2)*BS309),2)*AU309)/100),2))</f>
        <v>2784.6</v>
      </c>
      <c r="DB309" s="3">
        <v>58</v>
      </c>
      <c r="DC309" s="3" t="s">
        <v>3</v>
      </c>
      <c r="DD309" s="3" t="s">
        <v>105</v>
      </c>
      <c r="DE309" s="3" t="s">
        <v>32</v>
      </c>
      <c r="DF309" s="3" t="s">
        <v>32</v>
      </c>
      <c r="DG309" s="3" t="s">
        <v>33</v>
      </c>
      <c r="DH309" s="3" t="s">
        <v>3</v>
      </c>
      <c r="DI309" s="3" t="s">
        <v>33</v>
      </c>
      <c r="DJ309" s="3" t="s">
        <v>32</v>
      </c>
      <c r="DK309" s="3" t="s">
        <v>3</v>
      </c>
      <c r="DL309" s="3" t="s">
        <v>3</v>
      </c>
      <c r="DM309" s="3" t="s">
        <v>3</v>
      </c>
      <c r="DN309" s="3">
        <v>0</v>
      </c>
      <c r="DO309" s="3">
        <v>0</v>
      </c>
      <c r="DP309" s="3">
        <v>1</v>
      </c>
      <c r="DQ309" s="3">
        <v>1</v>
      </c>
      <c r="DU309" s="3">
        <v>1013</v>
      </c>
      <c r="DV309" s="3" t="s">
        <v>323</v>
      </c>
      <c r="DW309" s="3" t="s">
        <v>323</v>
      </c>
      <c r="DX309" s="3">
        <v>1</v>
      </c>
      <c r="DZ309" s="3" t="s">
        <v>3</v>
      </c>
      <c r="EA309" s="3" t="s">
        <v>3</v>
      </c>
      <c r="EB309" s="3" t="s">
        <v>3</v>
      </c>
      <c r="EC309" s="3" t="s">
        <v>3</v>
      </c>
      <c r="EE309" s="3">
        <v>56938458</v>
      </c>
      <c r="EF309" s="3">
        <v>30</v>
      </c>
      <c r="EG309" s="3" t="s">
        <v>34</v>
      </c>
      <c r="EH309" s="3">
        <v>0</v>
      </c>
      <c r="EI309" s="3" t="s">
        <v>3</v>
      </c>
      <c r="EJ309" s="3">
        <v>1</v>
      </c>
      <c r="EK309" s="3">
        <v>25</v>
      </c>
      <c r="EL309" s="3" t="s">
        <v>35</v>
      </c>
      <c r="EM309" s="3" t="s">
        <v>36</v>
      </c>
      <c r="EO309" s="3" t="s">
        <v>325</v>
      </c>
      <c r="EQ309" s="3">
        <v>131072</v>
      </c>
      <c r="ER309" s="3">
        <v>302.7</v>
      </c>
      <c r="ES309" s="3">
        <v>20.51</v>
      </c>
      <c r="ET309" s="3">
        <v>49.82</v>
      </c>
      <c r="EU309" s="3">
        <v>5.45</v>
      </c>
      <c r="EV309" s="3">
        <v>232.37</v>
      </c>
      <c r="EW309" s="3">
        <v>19.71</v>
      </c>
      <c r="EX309" s="3">
        <v>0</v>
      </c>
      <c r="EY309" s="3">
        <v>0</v>
      </c>
      <c r="FQ309" s="3">
        <v>0</v>
      </c>
      <c r="FR309" s="3">
        <v>0</v>
      </c>
      <c r="FS309" s="3">
        <v>0</v>
      </c>
      <c r="FX309" s="3">
        <v>109</v>
      </c>
      <c r="FY309" s="3">
        <v>61</v>
      </c>
      <c r="GA309" s="3" t="s">
        <v>3</v>
      </c>
      <c r="GD309" s="3">
        <v>1</v>
      </c>
      <c r="GF309" s="3">
        <v>128281304</v>
      </c>
      <c r="GG309" s="3">
        <v>2</v>
      </c>
      <c r="GH309" s="3">
        <v>1</v>
      </c>
      <c r="GI309" s="3">
        <v>2</v>
      </c>
      <c r="GJ309" s="3">
        <v>0</v>
      </c>
      <c r="GK309" s="3">
        <v>0</v>
      </c>
      <c r="GL309" s="3">
        <f t="shared" si="252"/>
        <v>0</v>
      </c>
      <c r="GM309" s="3">
        <f t="shared" si="253"/>
        <v>11374.62</v>
      </c>
      <c r="GN309" s="3">
        <f t="shared" si="254"/>
        <v>11374.62</v>
      </c>
      <c r="GO309" s="3">
        <f t="shared" si="255"/>
        <v>0</v>
      </c>
      <c r="GP309" s="3">
        <f t="shared" si="256"/>
        <v>0</v>
      </c>
      <c r="GR309" s="3">
        <v>0</v>
      </c>
      <c r="GS309" s="3">
        <v>3</v>
      </c>
      <c r="GT309" s="3">
        <v>0</v>
      </c>
      <c r="GU309" s="3" t="s">
        <v>3</v>
      </c>
      <c r="GV309" s="3">
        <f t="shared" si="257"/>
        <v>0</v>
      </c>
      <c r="GW309" s="3">
        <v>1</v>
      </c>
      <c r="GX309" s="3">
        <f t="shared" si="258"/>
        <v>0</v>
      </c>
      <c r="HA309" s="3">
        <v>0</v>
      </c>
      <c r="HB309" s="3">
        <v>0</v>
      </c>
      <c r="HC309" s="3">
        <f t="shared" si="259"/>
        <v>0</v>
      </c>
      <c r="HE309" s="3" t="s">
        <v>3</v>
      </c>
      <c r="HF309" s="3" t="s">
        <v>3</v>
      </c>
      <c r="HM309" s="3" t="s">
        <v>3</v>
      </c>
      <c r="HN309" s="3" t="s">
        <v>3</v>
      </c>
      <c r="HO309" s="3" t="s">
        <v>3</v>
      </c>
      <c r="HP309" s="3" t="s">
        <v>3</v>
      </c>
      <c r="HQ309" s="3" t="s">
        <v>3</v>
      </c>
      <c r="HS309" s="3">
        <v>0</v>
      </c>
      <c r="IK309" s="3">
        <v>0</v>
      </c>
    </row>
    <row r="310" spans="1:255" x14ac:dyDescent="0.2">
      <c r="A310" s="2">
        <v>18</v>
      </c>
      <c r="B310" s="2">
        <v>1</v>
      </c>
      <c r="C310" s="2">
        <v>200</v>
      </c>
      <c r="D310" s="2"/>
      <c r="E310" s="2" t="s">
        <v>364</v>
      </c>
      <c r="F310" s="2" t="s">
        <v>340</v>
      </c>
      <c r="G310" s="2" t="s">
        <v>341</v>
      </c>
      <c r="H310" s="2" t="s">
        <v>329</v>
      </c>
      <c r="I310" s="2">
        <f>I308*J310</f>
        <v>20</v>
      </c>
      <c r="J310" s="2">
        <v>100</v>
      </c>
      <c r="K310" s="2">
        <v>100</v>
      </c>
      <c r="L310" s="2"/>
      <c r="M310" s="2"/>
      <c r="N310" s="2"/>
      <c r="O310" s="2">
        <f t="shared" si="235"/>
        <v>3149.6</v>
      </c>
      <c r="P310" s="2">
        <f t="shared" si="236"/>
        <v>3149.6</v>
      </c>
      <c r="Q310" s="2">
        <f>(ROUND((ROUND(((ET310)*AV310*I310),2)*BB310),2)+ROUND((ROUND(((AE310-(EU310))*AV310*I310),2)*BS310),2))</f>
        <v>0</v>
      </c>
      <c r="R310" s="2">
        <f>(ROUND((ROUND(((EU310)*AV310*I310),2)*BS310),2)+ROUND((ROUND(((AE310-(EU310))*AV310*I310),2)*BS310),2))</f>
        <v>0</v>
      </c>
      <c r="S310" s="2">
        <f t="shared" si="237"/>
        <v>0</v>
      </c>
      <c r="T310" s="2">
        <f t="shared" si="238"/>
        <v>0</v>
      </c>
      <c r="U310" s="2">
        <f t="shared" si="239"/>
        <v>0</v>
      </c>
      <c r="V310" s="2">
        <f t="shared" si="240"/>
        <v>0</v>
      </c>
      <c r="W310" s="2">
        <f t="shared" si="241"/>
        <v>0</v>
      </c>
      <c r="X310" s="2">
        <f>(ROUND((((S310+ROUND((ROUND(((EU310)*AV310*I310),2)*BS310),2))*AT310)/100),2)+ROUND(((ROUND((ROUND(((AE310-(EU310))*AV310*I310),2)*BS310),2)*AT310)/100),2))</f>
        <v>0</v>
      </c>
      <c r="Y310" s="2">
        <f>(ROUND((((S310+ROUND((ROUND(((EU310)*AV310*I310),2)*BS310),2))*AU310)/100),2)+ROUND(((ROUND((ROUND(((AE310-(EU310))*AV310*I310),2)*BS310),2)*AU310)/100),2))</f>
        <v>0</v>
      </c>
      <c r="Z310" s="2"/>
      <c r="AA310" s="2">
        <v>56661434</v>
      </c>
      <c r="AB310" s="2">
        <f t="shared" si="242"/>
        <v>157.47999999999999</v>
      </c>
      <c r="AC310" s="2">
        <f>ROUND((ES310),6)</f>
        <v>157.47999999999999</v>
      </c>
      <c r="AD310" s="2">
        <f>ROUND((((ET310)-(EU310))+AE310),6)</f>
        <v>0</v>
      </c>
      <c r="AE310" s="2">
        <f>ROUND((EU310),6)</f>
        <v>0</v>
      </c>
      <c r="AF310" s="2">
        <f>ROUND((EV310),6)</f>
        <v>0</v>
      </c>
      <c r="AG310" s="2">
        <f t="shared" si="243"/>
        <v>0</v>
      </c>
      <c r="AH310" s="2">
        <f>(EW310)</f>
        <v>0</v>
      </c>
      <c r="AI310" s="2">
        <f>(EX310)</f>
        <v>0</v>
      </c>
      <c r="AJ310" s="2">
        <f t="shared" si="244"/>
        <v>0</v>
      </c>
      <c r="AK310" s="2">
        <v>157.47999999999999</v>
      </c>
      <c r="AL310" s="2">
        <v>157.47999999999999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1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1</v>
      </c>
      <c r="BJ310" s="2" t="s">
        <v>342</v>
      </c>
      <c r="BK310" s="2"/>
      <c r="BL310" s="2"/>
      <c r="BM310" s="2">
        <v>1617</v>
      </c>
      <c r="BN310" s="2">
        <v>0</v>
      </c>
      <c r="BO310" s="2" t="s">
        <v>3</v>
      </c>
      <c r="BP310" s="2">
        <v>0</v>
      </c>
      <c r="BQ310" s="2">
        <v>200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0</v>
      </c>
      <c r="CA310" s="2">
        <v>0</v>
      </c>
      <c r="CB310" s="2" t="s">
        <v>3</v>
      </c>
      <c r="CC310" s="2"/>
      <c r="CD310" s="2"/>
      <c r="CE310" s="2">
        <v>1566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2122</v>
      </c>
      <c r="CO310" s="2">
        <v>0</v>
      </c>
      <c r="CP310" s="2">
        <f t="shared" si="245"/>
        <v>3149.6</v>
      </c>
      <c r="CQ310" s="2">
        <f t="shared" si="246"/>
        <v>157.47999999999999</v>
      </c>
      <c r="CR310" s="2">
        <f>(ROUND((ROUND(((ET310)*AV310*1),2)*BB310),2)+ROUND((ROUND(((AE310-(EU310))*AV310*1),2)*BS310),2))</f>
        <v>0</v>
      </c>
      <c r="CS310" s="2">
        <f>(ROUND((ROUND(((EU310)*AV310*1),2)*BS310),2)+ROUND((ROUND(((AE310-(EU310))*AV310*1),2)*BS310),2))</f>
        <v>0</v>
      </c>
      <c r="CT310" s="2">
        <f t="shared" si="247"/>
        <v>0</v>
      </c>
      <c r="CU310" s="2">
        <f t="shared" si="248"/>
        <v>0</v>
      </c>
      <c r="CV310" s="2">
        <f t="shared" si="249"/>
        <v>0</v>
      </c>
      <c r="CW310" s="2">
        <f t="shared" si="250"/>
        <v>0</v>
      </c>
      <c r="CX310" s="2">
        <f t="shared" si="251"/>
        <v>0</v>
      </c>
      <c r="CY310" s="2">
        <f>(ROUND((((S310+ROUND((ROUND(((EU310)*AV310*1),2)*BS310),2))*AT310)/100),2)+ROUND(((ROUND((ROUND(((AE310-(EU310))*AV310*1),2)*BS310),2)*AT310)/100),2))</f>
        <v>0</v>
      </c>
      <c r="CZ310" s="2">
        <f>(ROUND((((S310+ROUND((ROUND(((EU310)*AV310*1),2)*BS310),2))*AU310)/100),2)+ROUND(((ROUND((ROUND(((AE310-(EU310))*AV310*1),2)*BS310),2)*AU310)/100),2))</f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1005</v>
      </c>
      <c r="DV310" s="2" t="s">
        <v>329</v>
      </c>
      <c r="DW310" s="2" t="s">
        <v>329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56938530</v>
      </c>
      <c r="EF310" s="2">
        <v>200</v>
      </c>
      <c r="EG310" s="2" t="s">
        <v>343</v>
      </c>
      <c r="EH310" s="2">
        <v>0</v>
      </c>
      <c r="EI310" s="2" t="s">
        <v>3</v>
      </c>
      <c r="EJ310" s="2">
        <v>1</v>
      </c>
      <c r="EK310" s="2">
        <v>1617</v>
      </c>
      <c r="EL310" s="2" t="s">
        <v>344</v>
      </c>
      <c r="EM310" s="2" t="s">
        <v>345</v>
      </c>
      <c r="EN310" s="2"/>
      <c r="EO310" s="2" t="s">
        <v>346</v>
      </c>
      <c r="EP310" s="2"/>
      <c r="EQ310" s="2">
        <v>0</v>
      </c>
      <c r="ER310" s="2">
        <v>157.47999999999999</v>
      </c>
      <c r="ES310" s="2">
        <v>157.47999999999999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0</v>
      </c>
      <c r="FY310" s="2">
        <v>0</v>
      </c>
      <c r="FZ310" s="2"/>
      <c r="GA310" s="2" t="s">
        <v>3</v>
      </c>
      <c r="GB310" s="2"/>
      <c r="GC310" s="2"/>
      <c r="GD310" s="2">
        <v>1</v>
      </c>
      <c r="GE310" s="2"/>
      <c r="GF310" s="2">
        <v>1400373867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252"/>
        <v>0</v>
      </c>
      <c r="GM310" s="2">
        <f t="shared" si="253"/>
        <v>3149.6</v>
      </c>
      <c r="GN310" s="2">
        <f t="shared" si="254"/>
        <v>3149.6</v>
      </c>
      <c r="GO310" s="2">
        <f t="shared" si="255"/>
        <v>0</v>
      </c>
      <c r="GP310" s="2">
        <f t="shared" si="256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257"/>
        <v>0</v>
      </c>
      <c r="GW310" s="2">
        <v>1</v>
      </c>
      <c r="GX310" s="2">
        <f t="shared" si="258"/>
        <v>0</v>
      </c>
      <c r="GY310" s="2"/>
      <c r="GZ310" s="2"/>
      <c r="HA310" s="2">
        <v>0</v>
      </c>
      <c r="HB310" s="2">
        <v>0</v>
      </c>
      <c r="HC310" s="2">
        <f t="shared" si="259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105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">
      <c r="A311" s="3">
        <v>18</v>
      </c>
      <c r="B311" s="3">
        <v>1</v>
      </c>
      <c r="C311" s="3">
        <v>210</v>
      </c>
      <c r="E311" s="3" t="s">
        <v>364</v>
      </c>
      <c r="F311" s="3" t="s">
        <v>340</v>
      </c>
      <c r="G311" s="3" t="s">
        <v>341</v>
      </c>
      <c r="H311" s="3" t="s">
        <v>329</v>
      </c>
      <c r="I311" s="3">
        <f>I309*J311</f>
        <v>20</v>
      </c>
      <c r="J311" s="3">
        <v>100</v>
      </c>
      <c r="K311" s="3">
        <v>100</v>
      </c>
      <c r="O311" s="3">
        <f t="shared" si="235"/>
        <v>21354.29</v>
      </c>
      <c r="P311" s="3">
        <f t="shared" si="236"/>
        <v>21354.29</v>
      </c>
      <c r="Q311" s="3">
        <f>(ROUND((ROUND(((ET311)*AV311*I311),2)*BB311),2)+ROUND((ROUND(((AE311-(EU311))*AV311*I311),2)*BS311),2))</f>
        <v>0</v>
      </c>
      <c r="R311" s="3">
        <f>(ROUND((ROUND(((EU311)*AV311*I311),2)*BS311),2)+ROUND((ROUND(((AE311-(EU311))*AV311*I311),2)*BS311),2))</f>
        <v>0</v>
      </c>
      <c r="S311" s="3">
        <f t="shared" si="237"/>
        <v>0</v>
      </c>
      <c r="T311" s="3">
        <f t="shared" si="238"/>
        <v>0</v>
      </c>
      <c r="U311" s="3">
        <f t="shared" si="239"/>
        <v>0</v>
      </c>
      <c r="V311" s="3">
        <f t="shared" si="240"/>
        <v>0</v>
      </c>
      <c r="W311" s="3">
        <f t="shared" si="241"/>
        <v>0</v>
      </c>
      <c r="X311" s="3">
        <f>(ROUND((((S311+ROUND((ROUND(((EU311)*AV311*I311),2)*BS311),2))*AT311)/100),2)+ROUND(((ROUND((ROUND(((AE311-(EU311))*AV311*I311),2)*BS311),2)*AT311)/100),2))</f>
        <v>0</v>
      </c>
      <c r="Y311" s="3">
        <f>(ROUND((((S311+ROUND((ROUND(((EU311)*AV311*I311),2)*BS311),2))*AU311)/100),2)+ROUND(((ROUND((ROUND(((AE311-(EU311))*AV311*I311),2)*BS311),2)*AU311)/100),2))</f>
        <v>0</v>
      </c>
      <c r="AA311" s="3">
        <v>56661436</v>
      </c>
      <c r="AB311" s="3">
        <f t="shared" si="242"/>
        <v>157.47999999999999</v>
      </c>
      <c r="AC311" s="3">
        <f>ROUND((ES311),6)</f>
        <v>157.47999999999999</v>
      </c>
      <c r="AD311" s="3">
        <f>ROUND((((ET311)-(EU311))+AE311),6)</f>
        <v>0</v>
      </c>
      <c r="AE311" s="3">
        <f>ROUND((EU311),6)</f>
        <v>0</v>
      </c>
      <c r="AF311" s="3">
        <f>ROUND((EV311),6)</f>
        <v>0</v>
      </c>
      <c r="AG311" s="3">
        <f t="shared" si="243"/>
        <v>0</v>
      </c>
      <c r="AH311" s="3">
        <f>(EW311)</f>
        <v>0</v>
      </c>
      <c r="AI311" s="3">
        <f>(EX311)</f>
        <v>0</v>
      </c>
      <c r="AJ311" s="3">
        <f t="shared" si="244"/>
        <v>0</v>
      </c>
      <c r="AK311" s="3">
        <v>157.47999999999999</v>
      </c>
      <c r="AL311" s="3">
        <v>157.47999999999999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1</v>
      </c>
      <c r="AW311" s="3">
        <v>1</v>
      </c>
      <c r="AZ311" s="3">
        <v>1</v>
      </c>
      <c r="BA311" s="3">
        <v>1</v>
      </c>
      <c r="BB311" s="3">
        <v>1</v>
      </c>
      <c r="BC311" s="3">
        <v>6.78</v>
      </c>
      <c r="BD311" s="3" t="s">
        <v>3</v>
      </c>
      <c r="BE311" s="3" t="s">
        <v>3</v>
      </c>
      <c r="BF311" s="3" t="s">
        <v>3</v>
      </c>
      <c r="BG311" s="3" t="s">
        <v>3</v>
      </c>
      <c r="BH311" s="3">
        <v>3</v>
      </c>
      <c r="BI311" s="3">
        <v>1</v>
      </c>
      <c r="BJ311" s="3" t="s">
        <v>342</v>
      </c>
      <c r="BM311" s="3">
        <v>1617</v>
      </c>
      <c r="BN311" s="3">
        <v>0</v>
      </c>
      <c r="BO311" s="3" t="s">
        <v>340</v>
      </c>
      <c r="BP311" s="3">
        <v>1</v>
      </c>
      <c r="BQ311" s="3">
        <v>200</v>
      </c>
      <c r="BR311" s="3">
        <v>0</v>
      </c>
      <c r="BS311" s="3">
        <v>1</v>
      </c>
      <c r="BT311" s="3">
        <v>1</v>
      </c>
      <c r="BU311" s="3">
        <v>1</v>
      </c>
      <c r="BV311" s="3">
        <v>1</v>
      </c>
      <c r="BW311" s="3">
        <v>1</v>
      </c>
      <c r="BX311" s="3">
        <v>1</v>
      </c>
      <c r="BY311" s="3" t="s">
        <v>3</v>
      </c>
      <c r="BZ311" s="3">
        <v>0</v>
      </c>
      <c r="CA311" s="3">
        <v>0</v>
      </c>
      <c r="CB311" s="3" t="s">
        <v>3</v>
      </c>
      <c r="CE311" s="3">
        <v>1566</v>
      </c>
      <c r="CF311" s="3">
        <v>0</v>
      </c>
      <c r="CG311" s="3">
        <v>0</v>
      </c>
      <c r="CM311" s="3">
        <v>0</v>
      </c>
      <c r="CN311" s="3" t="s">
        <v>2122</v>
      </c>
      <c r="CO311" s="3">
        <v>0</v>
      </c>
      <c r="CP311" s="3">
        <f t="shared" si="245"/>
        <v>21354.29</v>
      </c>
      <c r="CQ311" s="3">
        <f t="shared" si="246"/>
        <v>1067.71</v>
      </c>
      <c r="CR311" s="3">
        <f>(ROUND((ROUND(((ET311)*AV311*1),2)*BB311),2)+ROUND((ROUND(((AE311-(EU311))*AV311*1),2)*BS311),2))</f>
        <v>0</v>
      </c>
      <c r="CS311" s="3">
        <f>(ROUND((ROUND(((EU311)*AV311*1),2)*BS311),2)+ROUND((ROUND(((AE311-(EU311))*AV311*1),2)*BS311),2))</f>
        <v>0</v>
      </c>
      <c r="CT311" s="3">
        <f t="shared" si="247"/>
        <v>0</v>
      </c>
      <c r="CU311" s="3">
        <f t="shared" si="248"/>
        <v>0</v>
      </c>
      <c r="CV311" s="3">
        <f t="shared" si="249"/>
        <v>0</v>
      </c>
      <c r="CW311" s="3">
        <f t="shared" si="250"/>
        <v>0</v>
      </c>
      <c r="CX311" s="3">
        <f t="shared" si="251"/>
        <v>0</v>
      </c>
      <c r="CY311" s="3">
        <f>(ROUND((((S311+ROUND((ROUND(((EU311)*AV311*1),2)*BS311),2))*AT311)/100),2)+ROUND(((ROUND((ROUND(((AE311-(EU311))*AV311*1),2)*BS311),2)*AT311)/100),2))</f>
        <v>0</v>
      </c>
      <c r="CZ311" s="3">
        <f>(ROUND((((S311+ROUND((ROUND(((EU311)*AV311*1),2)*BS311),2))*AU311)/100),2)+ROUND(((ROUND((ROUND(((AE311-(EU311))*AV311*1),2)*BS311),2)*AU311)/100),2))</f>
        <v>0</v>
      </c>
      <c r="DC311" s="3" t="s">
        <v>3</v>
      </c>
      <c r="DD311" s="3" t="s">
        <v>3</v>
      </c>
      <c r="DE311" s="3" t="s">
        <v>3</v>
      </c>
      <c r="DF311" s="3" t="s">
        <v>3</v>
      </c>
      <c r="DG311" s="3" t="s">
        <v>3</v>
      </c>
      <c r="DH311" s="3" t="s">
        <v>3</v>
      </c>
      <c r="DI311" s="3" t="s">
        <v>3</v>
      </c>
      <c r="DJ311" s="3" t="s">
        <v>3</v>
      </c>
      <c r="DK311" s="3" t="s">
        <v>3</v>
      </c>
      <c r="DL311" s="3" t="s">
        <v>3</v>
      </c>
      <c r="DM311" s="3" t="s">
        <v>3</v>
      </c>
      <c r="DN311" s="3">
        <v>0</v>
      </c>
      <c r="DO311" s="3">
        <v>0</v>
      </c>
      <c r="DP311" s="3">
        <v>1</v>
      </c>
      <c r="DQ311" s="3">
        <v>1</v>
      </c>
      <c r="DU311" s="3">
        <v>1005</v>
      </c>
      <c r="DV311" s="3" t="s">
        <v>329</v>
      </c>
      <c r="DW311" s="3" t="s">
        <v>329</v>
      </c>
      <c r="DX311" s="3">
        <v>1</v>
      </c>
      <c r="DZ311" s="3" t="s">
        <v>3</v>
      </c>
      <c r="EA311" s="3" t="s">
        <v>3</v>
      </c>
      <c r="EB311" s="3" t="s">
        <v>3</v>
      </c>
      <c r="EC311" s="3" t="s">
        <v>3</v>
      </c>
      <c r="EE311" s="3">
        <v>56938530</v>
      </c>
      <c r="EF311" s="3">
        <v>200</v>
      </c>
      <c r="EG311" s="3" t="s">
        <v>343</v>
      </c>
      <c r="EH311" s="3">
        <v>0</v>
      </c>
      <c r="EI311" s="3" t="s">
        <v>3</v>
      </c>
      <c r="EJ311" s="3">
        <v>1</v>
      </c>
      <c r="EK311" s="3">
        <v>1617</v>
      </c>
      <c r="EL311" s="3" t="s">
        <v>344</v>
      </c>
      <c r="EM311" s="3" t="s">
        <v>345</v>
      </c>
      <c r="EO311" s="3" t="s">
        <v>346</v>
      </c>
      <c r="EQ311" s="3">
        <v>0</v>
      </c>
      <c r="ER311" s="3">
        <v>157.47999999999999</v>
      </c>
      <c r="ES311" s="3">
        <v>157.47999999999999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FQ311" s="3">
        <v>0</v>
      </c>
      <c r="FR311" s="3">
        <v>0</v>
      </c>
      <c r="FS311" s="3">
        <v>0</v>
      </c>
      <c r="FX311" s="3">
        <v>0</v>
      </c>
      <c r="FY311" s="3">
        <v>0</v>
      </c>
      <c r="GA311" s="3" t="s">
        <v>3</v>
      </c>
      <c r="GD311" s="3">
        <v>1</v>
      </c>
      <c r="GF311" s="3">
        <v>1400373867</v>
      </c>
      <c r="GG311" s="3">
        <v>2</v>
      </c>
      <c r="GH311" s="3">
        <v>1</v>
      </c>
      <c r="GI311" s="3">
        <v>2</v>
      </c>
      <c r="GJ311" s="3">
        <v>0</v>
      </c>
      <c r="GK311" s="3">
        <v>0</v>
      </c>
      <c r="GL311" s="3">
        <f t="shared" si="252"/>
        <v>0</v>
      </c>
      <c r="GM311" s="3">
        <f t="shared" si="253"/>
        <v>21354.29</v>
      </c>
      <c r="GN311" s="3">
        <f t="shared" si="254"/>
        <v>21354.29</v>
      </c>
      <c r="GO311" s="3">
        <f t="shared" si="255"/>
        <v>0</v>
      </c>
      <c r="GP311" s="3">
        <f t="shared" si="256"/>
        <v>0</v>
      </c>
      <c r="GR311" s="3">
        <v>0</v>
      </c>
      <c r="GS311" s="3">
        <v>3</v>
      </c>
      <c r="GT311" s="3">
        <v>0</v>
      </c>
      <c r="GU311" s="3" t="s">
        <v>3</v>
      </c>
      <c r="GV311" s="3">
        <f t="shared" si="257"/>
        <v>0</v>
      </c>
      <c r="GW311" s="3">
        <v>1</v>
      </c>
      <c r="GX311" s="3">
        <f t="shared" si="258"/>
        <v>0</v>
      </c>
      <c r="HA311" s="3">
        <v>0</v>
      </c>
      <c r="HB311" s="3">
        <v>0</v>
      </c>
      <c r="HC311" s="3">
        <f t="shared" si="259"/>
        <v>0</v>
      </c>
      <c r="HE311" s="3" t="s">
        <v>3</v>
      </c>
      <c r="HF311" s="3" t="s">
        <v>3</v>
      </c>
      <c r="HM311" s="3" t="s">
        <v>105</v>
      </c>
      <c r="HN311" s="3" t="s">
        <v>3</v>
      </c>
      <c r="HO311" s="3" t="s">
        <v>3</v>
      </c>
      <c r="HP311" s="3" t="s">
        <v>3</v>
      </c>
      <c r="HQ311" s="3" t="s">
        <v>3</v>
      </c>
      <c r="HS311" s="3">
        <v>0</v>
      </c>
      <c r="IK311" s="3">
        <v>0</v>
      </c>
    </row>
    <row r="312" spans="1:255" x14ac:dyDescent="0.2">
      <c r="A312" s="2">
        <v>17</v>
      </c>
      <c r="B312" s="2">
        <v>1</v>
      </c>
      <c r="C312" s="2">
        <f>ROW(SmtRes!A222)</f>
        <v>222</v>
      </c>
      <c r="D312" s="2">
        <f>ROW(EtalonRes!A289)</f>
        <v>289</v>
      </c>
      <c r="E312" s="2" t="s">
        <v>365</v>
      </c>
      <c r="F312" s="2" t="s">
        <v>366</v>
      </c>
      <c r="G312" s="2" t="s">
        <v>367</v>
      </c>
      <c r="H312" s="2" t="s">
        <v>323</v>
      </c>
      <c r="I312" s="2">
        <f>ROUND(20/100,9)</f>
        <v>0.2</v>
      </c>
      <c r="J312" s="2">
        <v>0</v>
      </c>
      <c r="K312" s="2">
        <f>ROUND(20/100,9)</f>
        <v>0.2</v>
      </c>
      <c r="L312" s="2"/>
      <c r="M312" s="2"/>
      <c r="N312" s="2"/>
      <c r="O312" s="2">
        <f t="shared" si="235"/>
        <v>103.73</v>
      </c>
      <c r="P312" s="2">
        <f t="shared" si="236"/>
        <v>5.38</v>
      </c>
      <c r="Q312" s="2">
        <f>(ROUND((ROUND((((((ET312*1.2)*1.25)*1.05))*AV312*I312),2)*BB312),2)+ROUND((ROUND(((AE312-((((EU312*1.2)*1.25)*1.05)))*AV312*I312),2)*BS312),2))</f>
        <v>21.53</v>
      </c>
      <c r="R312" s="2">
        <f>(ROUND((ROUND((((((EU312*1.2)*1.25)*1.05))*AV312*I312),2)*BS312),2)+ROUND((ROUND(((AE312-((((EU312*1.2)*1.25)*1.05)))*AV312*I312),2)*BS312),2))</f>
        <v>2.34</v>
      </c>
      <c r="S312" s="2">
        <f t="shared" si="237"/>
        <v>76.819999999999993</v>
      </c>
      <c r="T312" s="2">
        <f t="shared" si="238"/>
        <v>0</v>
      </c>
      <c r="U312" s="2">
        <f t="shared" si="239"/>
        <v>6.5213780939999992</v>
      </c>
      <c r="V312" s="2">
        <f t="shared" si="240"/>
        <v>0</v>
      </c>
      <c r="W312" s="2">
        <f t="shared" si="241"/>
        <v>0</v>
      </c>
      <c r="X312" s="2">
        <f>(ROUND((((S312+ROUND((ROUND((((((EU312*1.2)*1.25)*1.05))*AV312*I312),2)*BS312),2))*AT312)/100),2)+ROUND(((ROUND((ROUND(((AE312-((((EU312*1.2)*1.25)*1.05)))*AV312*I312),2)*BS312),2)*AT312)/100),2))</f>
        <v>86.28</v>
      </c>
      <c r="Y312" s="2">
        <f>(ROUND((((S312+ROUND((ROUND((((((EU312*1.2)*1.25)*1.05))*AV312*I312),2)*BS312),2))*AU312)/100),2)+ROUND(((ROUND((ROUND(((AE312-((((EU312*1.2)*1.25)*1.05)))*AV312*I312),2)*BS312),2)*AU312)/100),2))</f>
        <v>48.29</v>
      </c>
      <c r="Z312" s="2"/>
      <c r="AA312" s="2">
        <v>56661434</v>
      </c>
      <c r="AB312" s="2">
        <f t="shared" si="242"/>
        <v>487.75382000000002</v>
      </c>
      <c r="AC312" s="2">
        <f>ROUND(((((ES312*1)*1)*1)),6)</f>
        <v>26.9</v>
      </c>
      <c r="AD312" s="2">
        <f>ROUND(((((((ET312*1.2)*1.25)*1.05))-((((EU312*1.2)*1.25)*1.05)))+AE312),6)</f>
        <v>100.87875</v>
      </c>
      <c r="AE312" s="2">
        <f>ROUND(((((EU312*1.2)*1.25)*1.05)),6)</f>
        <v>10.97775</v>
      </c>
      <c r="AF312" s="2">
        <f>ROUND(((((EV312*1.2)*1.15)*1.05)),6)</f>
        <v>359.97507000000002</v>
      </c>
      <c r="AG312" s="2">
        <f t="shared" si="243"/>
        <v>0</v>
      </c>
      <c r="AH312" s="2">
        <f>((((EW312*1.2)*1.15)*1.05))</f>
        <v>30.55941</v>
      </c>
      <c r="AI312" s="2">
        <f>((((EX312*1.2)*1.25)*1.05))</f>
        <v>0</v>
      </c>
      <c r="AJ312" s="2">
        <f t="shared" si="244"/>
        <v>0</v>
      </c>
      <c r="AK312" s="2">
        <v>339.38</v>
      </c>
      <c r="AL312" s="2">
        <v>26.9</v>
      </c>
      <c r="AM312" s="2">
        <v>64.05</v>
      </c>
      <c r="AN312" s="2">
        <v>6.97</v>
      </c>
      <c r="AO312" s="2">
        <v>248.43</v>
      </c>
      <c r="AP312" s="2">
        <v>0</v>
      </c>
      <c r="AQ312" s="2">
        <v>21.09</v>
      </c>
      <c r="AR312" s="2">
        <v>0</v>
      </c>
      <c r="AS312" s="2">
        <v>0</v>
      </c>
      <c r="AT312" s="2">
        <v>109</v>
      </c>
      <c r="AU312" s="2">
        <v>61</v>
      </c>
      <c r="AV312" s="2">
        <v>1.0669999999999999</v>
      </c>
      <c r="AW312" s="2">
        <v>1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0</v>
      </c>
      <c r="BI312" s="2">
        <v>1</v>
      </c>
      <c r="BJ312" s="2" t="s">
        <v>368</v>
      </c>
      <c r="BK312" s="2"/>
      <c r="BL312" s="2"/>
      <c r="BM312" s="2">
        <v>25</v>
      </c>
      <c r="BN312" s="2">
        <v>0</v>
      </c>
      <c r="BO312" s="2" t="s">
        <v>366</v>
      </c>
      <c r="BP312" s="2">
        <v>1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109</v>
      </c>
      <c r="CA312" s="2">
        <v>61</v>
      </c>
      <c r="CB312" s="2" t="s">
        <v>3</v>
      </c>
      <c r="CC312" s="2"/>
      <c r="CD312" s="2"/>
      <c r="CE312" s="2">
        <v>1566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2120</v>
      </c>
      <c r="CO312" s="2">
        <v>0</v>
      </c>
      <c r="CP312" s="2">
        <f t="shared" si="245"/>
        <v>103.72999999999999</v>
      </c>
      <c r="CQ312" s="2">
        <f t="shared" si="246"/>
        <v>26.9</v>
      </c>
      <c r="CR312" s="2">
        <f>(ROUND((ROUND((((((ET312*1.2)*1.25)*1.05))*AV312*1),2)*BB312),2)+ROUND((ROUND(((AE312-((((EU312*1.2)*1.25)*1.05)))*AV312*1),2)*BS312),2))</f>
        <v>107.64</v>
      </c>
      <c r="CS312" s="2">
        <f>(ROUND((ROUND((((((EU312*1.2)*1.25)*1.05))*AV312*1),2)*BS312),2)+ROUND((ROUND(((AE312-((((EU312*1.2)*1.25)*1.05)))*AV312*1),2)*BS312),2))</f>
        <v>11.71</v>
      </c>
      <c r="CT312" s="2">
        <f t="shared" si="247"/>
        <v>384.09</v>
      </c>
      <c r="CU312" s="2">
        <f t="shared" si="248"/>
        <v>0</v>
      </c>
      <c r="CV312" s="2">
        <f t="shared" si="249"/>
        <v>32.606890469999996</v>
      </c>
      <c r="CW312" s="2">
        <f t="shared" si="250"/>
        <v>0</v>
      </c>
      <c r="CX312" s="2">
        <f t="shared" si="251"/>
        <v>0</v>
      </c>
      <c r="CY312" s="2">
        <f>(ROUND((((S312+ROUND((ROUND((((((EU312*1.2)*1.25)*1.05))*AV312*1),2)*BS312),2))*AT312)/100),2)+ROUND(((ROUND((ROUND(((AE312-((((EU312*1.2)*1.25)*1.05)))*AV312*1),2)*BS312),2)*AT312)/100),2))</f>
        <v>96.5</v>
      </c>
      <c r="CZ312" s="2">
        <f>(ROUND((((S312+ROUND((ROUND((((((EU312*1.2)*1.25)*1.05))*AV312*1),2)*BS312),2))*AU312)/100),2)+ROUND(((ROUND((ROUND(((AE312-((((EU312*1.2)*1.25)*1.05)))*AV312*1),2)*BS312),2)*AU312)/100),2))</f>
        <v>54</v>
      </c>
      <c r="DA312" s="2"/>
      <c r="DB312" s="2">
        <v>61</v>
      </c>
      <c r="DC312" s="2" t="s">
        <v>3</v>
      </c>
      <c r="DD312" s="2" t="s">
        <v>105</v>
      </c>
      <c r="DE312" s="2" t="s">
        <v>32</v>
      </c>
      <c r="DF312" s="2" t="s">
        <v>32</v>
      </c>
      <c r="DG312" s="2" t="s">
        <v>33</v>
      </c>
      <c r="DH312" s="2" t="s">
        <v>3</v>
      </c>
      <c r="DI312" s="2" t="s">
        <v>33</v>
      </c>
      <c r="DJ312" s="2" t="s">
        <v>32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1013</v>
      </c>
      <c r="DV312" s="2" t="s">
        <v>323</v>
      </c>
      <c r="DW312" s="2" t="s">
        <v>323</v>
      </c>
      <c r="DX312" s="2">
        <v>1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56938458</v>
      </c>
      <c r="EF312" s="2">
        <v>30</v>
      </c>
      <c r="EG312" s="2" t="s">
        <v>34</v>
      </c>
      <c r="EH312" s="2">
        <v>0</v>
      </c>
      <c r="EI312" s="2" t="s">
        <v>3</v>
      </c>
      <c r="EJ312" s="2">
        <v>1</v>
      </c>
      <c r="EK312" s="2">
        <v>25</v>
      </c>
      <c r="EL312" s="2" t="s">
        <v>35</v>
      </c>
      <c r="EM312" s="2" t="s">
        <v>36</v>
      </c>
      <c r="EN312" s="2"/>
      <c r="EO312" s="2" t="s">
        <v>325</v>
      </c>
      <c r="EP312" s="2"/>
      <c r="EQ312" s="2">
        <v>131072</v>
      </c>
      <c r="ER312" s="2">
        <v>339.38</v>
      </c>
      <c r="ES312" s="2">
        <v>26.9</v>
      </c>
      <c r="ET312" s="2">
        <v>64.05</v>
      </c>
      <c r="EU312" s="2">
        <v>6.97</v>
      </c>
      <c r="EV312" s="2">
        <v>248.43</v>
      </c>
      <c r="EW312" s="2">
        <v>21.09</v>
      </c>
      <c r="EX312" s="2">
        <v>0</v>
      </c>
      <c r="EY312" s="2">
        <v>0</v>
      </c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109</v>
      </c>
      <c r="FY312" s="2">
        <v>61</v>
      </c>
      <c r="FZ312" s="2"/>
      <c r="GA312" s="2" t="s">
        <v>3</v>
      </c>
      <c r="GB312" s="2"/>
      <c r="GC312" s="2"/>
      <c r="GD312" s="2">
        <v>1</v>
      </c>
      <c r="GE312" s="2"/>
      <c r="GF312" s="2">
        <v>-591140617</v>
      </c>
      <c r="GG312" s="2">
        <v>2</v>
      </c>
      <c r="GH312" s="2">
        <v>1</v>
      </c>
      <c r="GI312" s="2">
        <v>2</v>
      </c>
      <c r="GJ312" s="2">
        <v>0</v>
      </c>
      <c r="GK312" s="2">
        <v>0</v>
      </c>
      <c r="GL312" s="2">
        <f t="shared" si="252"/>
        <v>0</v>
      </c>
      <c r="GM312" s="2">
        <f t="shared" si="253"/>
        <v>238.3</v>
      </c>
      <c r="GN312" s="2">
        <f t="shared" si="254"/>
        <v>238.3</v>
      </c>
      <c r="GO312" s="2">
        <f t="shared" si="255"/>
        <v>0</v>
      </c>
      <c r="GP312" s="2">
        <f t="shared" si="256"/>
        <v>0</v>
      </c>
      <c r="GQ312" s="2"/>
      <c r="GR312" s="2">
        <v>0</v>
      </c>
      <c r="GS312" s="2">
        <v>3</v>
      </c>
      <c r="GT312" s="2">
        <v>0</v>
      </c>
      <c r="GU312" s="2" t="s">
        <v>3</v>
      </c>
      <c r="GV312" s="2">
        <f t="shared" si="257"/>
        <v>0</v>
      </c>
      <c r="GW312" s="2">
        <v>1</v>
      </c>
      <c r="GX312" s="2">
        <f t="shared" si="258"/>
        <v>0</v>
      </c>
      <c r="GY312" s="2"/>
      <c r="GZ312" s="2"/>
      <c r="HA312" s="2">
        <v>0</v>
      </c>
      <c r="HB312" s="2">
        <v>0</v>
      </c>
      <c r="HC312" s="2">
        <f t="shared" si="259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3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">
      <c r="A313" s="3">
        <v>17</v>
      </c>
      <c r="B313" s="3">
        <v>1</v>
      </c>
      <c r="C313" s="3">
        <f>ROW(SmtRes!A232)</f>
        <v>232</v>
      </c>
      <c r="D313" s="3">
        <f>ROW(EtalonRes!A304)</f>
        <v>304</v>
      </c>
      <c r="E313" s="3" t="s">
        <v>365</v>
      </c>
      <c r="F313" s="3" t="s">
        <v>366</v>
      </c>
      <c r="G313" s="3" t="s">
        <v>367</v>
      </c>
      <c r="H313" s="3" t="s">
        <v>323</v>
      </c>
      <c r="I313" s="3">
        <f>ROUND(20/100,9)</f>
        <v>0.2</v>
      </c>
      <c r="J313" s="3">
        <v>0</v>
      </c>
      <c r="K313" s="3">
        <f>ROUND(20/100,9)</f>
        <v>0.2</v>
      </c>
      <c r="O313" s="3">
        <f t="shared" si="235"/>
        <v>4672.75</v>
      </c>
      <c r="P313" s="3">
        <f t="shared" si="236"/>
        <v>19.48</v>
      </c>
      <c r="Q313" s="3">
        <f>(ROUND((ROUND((((((ET313*1.2)*1.25)*1.05))*AV313*I313),2)*BB313),2)+ROUND((ROUND(((AE313-((((EU313*1.2)*1.25)*1.05)))*AV313*I313),2)*BS313),2))</f>
        <v>324.45999999999998</v>
      </c>
      <c r="R313" s="3">
        <f>(ROUND((ROUND((((((EU313*1.2)*1.25)*1.05))*AV313*I313),2)*BS313),2)+ROUND((ROUND(((AE313-((((EU313*1.2)*1.25)*1.05)))*AV313*I313),2)*BS313),2))</f>
        <v>131.86000000000001</v>
      </c>
      <c r="S313" s="3">
        <f t="shared" si="237"/>
        <v>4328.8100000000004</v>
      </c>
      <c r="T313" s="3">
        <f t="shared" si="238"/>
        <v>0</v>
      </c>
      <c r="U313" s="3">
        <f t="shared" si="239"/>
        <v>6.5213780939999992</v>
      </c>
      <c r="V313" s="3">
        <f t="shared" si="240"/>
        <v>0</v>
      </c>
      <c r="W313" s="3">
        <f t="shared" si="241"/>
        <v>0</v>
      </c>
      <c r="X313" s="3">
        <f>(ROUND((((S313+ROUND((ROUND((((((EU313*1.2)*1.25)*1.05))*AV313*I313),2)*BS313),2))*AT313)/100),2)+ROUND(((ROUND((ROUND(((AE313-((((EU313*1.2)*1.25)*1.05)))*AV313*I313),2)*BS313),2)*AT313)/100),2))</f>
        <v>4862.13</v>
      </c>
      <c r="Y313" s="3">
        <f>(ROUND((((S313+ROUND((ROUND((((((EU313*1.2)*1.25)*1.05))*AV313*I313),2)*BS313),2))*AU313)/100),2)+ROUND(((ROUND((ROUND(((AE313-((((EU313*1.2)*1.25)*1.05)))*AV313*I313),2)*BS313),2)*AU313)/100),2))</f>
        <v>2721.01</v>
      </c>
      <c r="AA313" s="3">
        <v>56661436</v>
      </c>
      <c r="AB313" s="3">
        <f t="shared" si="242"/>
        <v>487.75382000000002</v>
      </c>
      <c r="AC313" s="3">
        <f>ROUND(((((ES313*1)*1)*1)),6)</f>
        <v>26.9</v>
      </c>
      <c r="AD313" s="3">
        <f>ROUND(((((((ET313*1.2)*1.25)*1.05))-((((EU313*1.2)*1.25)*1.05)))+AE313),6)</f>
        <v>100.87875</v>
      </c>
      <c r="AE313" s="3">
        <f>ROUND(((((EU313*1.2)*1.25)*1.05)),6)</f>
        <v>10.97775</v>
      </c>
      <c r="AF313" s="3">
        <f>ROUND(((((EV313*1.2)*1.15)*1.05)),6)</f>
        <v>359.97507000000002</v>
      </c>
      <c r="AG313" s="3">
        <f t="shared" si="243"/>
        <v>0</v>
      </c>
      <c r="AH313" s="3">
        <f>((((EW313*1.2)*1.15)*1.05))</f>
        <v>30.55941</v>
      </c>
      <c r="AI313" s="3">
        <f>((((EX313*1.2)*1.25)*1.05))</f>
        <v>0</v>
      </c>
      <c r="AJ313" s="3">
        <f t="shared" si="244"/>
        <v>0</v>
      </c>
      <c r="AK313" s="3">
        <v>339.38</v>
      </c>
      <c r="AL313" s="3">
        <v>26.9</v>
      </c>
      <c r="AM313" s="3">
        <v>64.05</v>
      </c>
      <c r="AN313" s="3">
        <v>6.97</v>
      </c>
      <c r="AO313" s="3">
        <v>248.43</v>
      </c>
      <c r="AP313" s="3">
        <v>0</v>
      </c>
      <c r="AQ313" s="3">
        <v>21.09</v>
      </c>
      <c r="AR313" s="3">
        <v>0</v>
      </c>
      <c r="AS313" s="3">
        <v>0</v>
      </c>
      <c r="AT313" s="3">
        <v>109</v>
      </c>
      <c r="AU313" s="3">
        <v>61</v>
      </c>
      <c r="AV313" s="3">
        <v>1.0669999999999999</v>
      </c>
      <c r="AW313" s="3">
        <v>1</v>
      </c>
      <c r="AZ313" s="3">
        <v>1</v>
      </c>
      <c r="BA313" s="3">
        <v>56.35</v>
      </c>
      <c r="BB313" s="3">
        <v>15.07</v>
      </c>
      <c r="BC313" s="3">
        <v>3.62</v>
      </c>
      <c r="BD313" s="3" t="s">
        <v>3</v>
      </c>
      <c r="BE313" s="3" t="s">
        <v>3</v>
      </c>
      <c r="BF313" s="3" t="s">
        <v>3</v>
      </c>
      <c r="BG313" s="3" t="s">
        <v>3</v>
      </c>
      <c r="BH313" s="3">
        <v>0</v>
      </c>
      <c r="BI313" s="3">
        <v>1</v>
      </c>
      <c r="BJ313" s="3" t="s">
        <v>368</v>
      </c>
      <c r="BM313" s="3">
        <v>25</v>
      </c>
      <c r="BN313" s="3">
        <v>0</v>
      </c>
      <c r="BO313" s="3" t="s">
        <v>366</v>
      </c>
      <c r="BP313" s="3">
        <v>1</v>
      </c>
      <c r="BQ313" s="3">
        <v>30</v>
      </c>
      <c r="BR313" s="3">
        <v>0</v>
      </c>
      <c r="BS313" s="3">
        <v>56.35</v>
      </c>
      <c r="BT313" s="3">
        <v>1</v>
      </c>
      <c r="BU313" s="3">
        <v>1</v>
      </c>
      <c r="BV313" s="3">
        <v>1</v>
      </c>
      <c r="BW313" s="3">
        <v>1</v>
      </c>
      <c r="BX313" s="3">
        <v>1</v>
      </c>
      <c r="BY313" s="3" t="s">
        <v>3</v>
      </c>
      <c r="BZ313" s="3">
        <v>109</v>
      </c>
      <c r="CA313" s="3">
        <v>61</v>
      </c>
      <c r="CB313" s="3" t="s">
        <v>3</v>
      </c>
      <c r="CE313" s="3">
        <v>1566</v>
      </c>
      <c r="CF313" s="3">
        <v>0</v>
      </c>
      <c r="CG313" s="3">
        <v>0</v>
      </c>
      <c r="CM313" s="3">
        <v>0</v>
      </c>
      <c r="CN313" s="3" t="s">
        <v>2120</v>
      </c>
      <c r="CO313" s="3">
        <v>0</v>
      </c>
      <c r="CP313" s="3">
        <f t="shared" si="245"/>
        <v>4672.75</v>
      </c>
      <c r="CQ313" s="3">
        <f t="shared" si="246"/>
        <v>97.38</v>
      </c>
      <c r="CR313" s="3">
        <f>(ROUND((ROUND((((((ET313*1.2)*1.25)*1.05))*AV313*1),2)*BB313),2)+ROUND((ROUND(((AE313-((((EU313*1.2)*1.25)*1.05)))*AV313*1),2)*BS313),2))</f>
        <v>1622.13</v>
      </c>
      <c r="CS313" s="3">
        <f>(ROUND((ROUND((((((EU313*1.2)*1.25)*1.05))*AV313*1),2)*BS313),2)+ROUND((ROUND(((AE313-((((EU313*1.2)*1.25)*1.05)))*AV313*1),2)*BS313),2))</f>
        <v>659.86</v>
      </c>
      <c r="CT313" s="3">
        <f t="shared" si="247"/>
        <v>21643.47</v>
      </c>
      <c r="CU313" s="3">
        <f t="shared" si="248"/>
        <v>0</v>
      </c>
      <c r="CV313" s="3">
        <f t="shared" si="249"/>
        <v>32.606890469999996</v>
      </c>
      <c r="CW313" s="3">
        <f t="shared" si="250"/>
        <v>0</v>
      </c>
      <c r="CX313" s="3">
        <f t="shared" si="251"/>
        <v>0</v>
      </c>
      <c r="CY313" s="3">
        <f>(ROUND((((S313+ROUND((ROUND((((((EU313*1.2)*1.25)*1.05))*AV313*1),2)*BS313),2))*AT313)/100),2)+ROUND(((ROUND((ROUND(((AE313-((((EU313*1.2)*1.25)*1.05)))*AV313*1),2)*BS313),2)*AT313)/100),2))</f>
        <v>5437.65</v>
      </c>
      <c r="CZ313" s="3">
        <f>(ROUND((((S313+ROUND((ROUND((((((EU313*1.2)*1.25)*1.05))*AV313*1),2)*BS313),2))*AU313)/100),2)+ROUND(((ROUND((ROUND(((AE313-((((EU313*1.2)*1.25)*1.05)))*AV313*1),2)*BS313),2)*AU313)/100),2))</f>
        <v>3043.09</v>
      </c>
      <c r="DB313" s="3">
        <v>64</v>
      </c>
      <c r="DC313" s="3" t="s">
        <v>3</v>
      </c>
      <c r="DD313" s="3" t="s">
        <v>105</v>
      </c>
      <c r="DE313" s="3" t="s">
        <v>32</v>
      </c>
      <c r="DF313" s="3" t="s">
        <v>32</v>
      </c>
      <c r="DG313" s="3" t="s">
        <v>33</v>
      </c>
      <c r="DH313" s="3" t="s">
        <v>3</v>
      </c>
      <c r="DI313" s="3" t="s">
        <v>33</v>
      </c>
      <c r="DJ313" s="3" t="s">
        <v>32</v>
      </c>
      <c r="DK313" s="3" t="s">
        <v>3</v>
      </c>
      <c r="DL313" s="3" t="s">
        <v>3</v>
      </c>
      <c r="DM313" s="3" t="s">
        <v>3</v>
      </c>
      <c r="DN313" s="3">
        <v>0</v>
      </c>
      <c r="DO313" s="3">
        <v>0</v>
      </c>
      <c r="DP313" s="3">
        <v>1</v>
      </c>
      <c r="DQ313" s="3">
        <v>1</v>
      </c>
      <c r="DU313" s="3">
        <v>1013</v>
      </c>
      <c r="DV313" s="3" t="s">
        <v>323</v>
      </c>
      <c r="DW313" s="3" t="s">
        <v>323</v>
      </c>
      <c r="DX313" s="3">
        <v>1</v>
      </c>
      <c r="DZ313" s="3" t="s">
        <v>3</v>
      </c>
      <c r="EA313" s="3" t="s">
        <v>3</v>
      </c>
      <c r="EB313" s="3" t="s">
        <v>3</v>
      </c>
      <c r="EC313" s="3" t="s">
        <v>3</v>
      </c>
      <c r="EE313" s="3">
        <v>56938458</v>
      </c>
      <c r="EF313" s="3">
        <v>30</v>
      </c>
      <c r="EG313" s="3" t="s">
        <v>34</v>
      </c>
      <c r="EH313" s="3">
        <v>0</v>
      </c>
      <c r="EI313" s="3" t="s">
        <v>3</v>
      </c>
      <c r="EJ313" s="3">
        <v>1</v>
      </c>
      <c r="EK313" s="3">
        <v>25</v>
      </c>
      <c r="EL313" s="3" t="s">
        <v>35</v>
      </c>
      <c r="EM313" s="3" t="s">
        <v>36</v>
      </c>
      <c r="EO313" s="3" t="s">
        <v>325</v>
      </c>
      <c r="EQ313" s="3">
        <v>131072</v>
      </c>
      <c r="ER313" s="3">
        <v>339.38</v>
      </c>
      <c r="ES313" s="3">
        <v>26.9</v>
      </c>
      <c r="ET313" s="3">
        <v>64.05</v>
      </c>
      <c r="EU313" s="3">
        <v>6.97</v>
      </c>
      <c r="EV313" s="3">
        <v>248.43</v>
      </c>
      <c r="EW313" s="3">
        <v>21.09</v>
      </c>
      <c r="EX313" s="3">
        <v>0</v>
      </c>
      <c r="EY313" s="3">
        <v>0</v>
      </c>
      <c r="FQ313" s="3">
        <v>0</v>
      </c>
      <c r="FR313" s="3">
        <v>0</v>
      </c>
      <c r="FS313" s="3">
        <v>0</v>
      </c>
      <c r="FX313" s="3">
        <v>109</v>
      </c>
      <c r="FY313" s="3">
        <v>61</v>
      </c>
      <c r="GA313" s="3" t="s">
        <v>3</v>
      </c>
      <c r="GD313" s="3">
        <v>1</v>
      </c>
      <c r="GF313" s="3">
        <v>-591140617</v>
      </c>
      <c r="GG313" s="3">
        <v>2</v>
      </c>
      <c r="GH313" s="3">
        <v>1</v>
      </c>
      <c r="GI313" s="3">
        <v>2</v>
      </c>
      <c r="GJ313" s="3">
        <v>0</v>
      </c>
      <c r="GK313" s="3">
        <v>0</v>
      </c>
      <c r="GL313" s="3">
        <f t="shared" si="252"/>
        <v>0</v>
      </c>
      <c r="GM313" s="3">
        <f t="shared" si="253"/>
        <v>12255.89</v>
      </c>
      <c r="GN313" s="3">
        <f t="shared" si="254"/>
        <v>12255.89</v>
      </c>
      <c r="GO313" s="3">
        <f t="shared" si="255"/>
        <v>0</v>
      </c>
      <c r="GP313" s="3">
        <f t="shared" si="256"/>
        <v>0</v>
      </c>
      <c r="GR313" s="3">
        <v>0</v>
      </c>
      <c r="GS313" s="3">
        <v>3</v>
      </c>
      <c r="GT313" s="3">
        <v>0</v>
      </c>
      <c r="GU313" s="3" t="s">
        <v>3</v>
      </c>
      <c r="GV313" s="3">
        <f t="shared" si="257"/>
        <v>0</v>
      </c>
      <c r="GW313" s="3">
        <v>1</v>
      </c>
      <c r="GX313" s="3">
        <f t="shared" si="258"/>
        <v>0</v>
      </c>
      <c r="HA313" s="3">
        <v>0</v>
      </c>
      <c r="HB313" s="3">
        <v>0</v>
      </c>
      <c r="HC313" s="3">
        <f t="shared" si="259"/>
        <v>0</v>
      </c>
      <c r="HE313" s="3" t="s">
        <v>3</v>
      </c>
      <c r="HF313" s="3" t="s">
        <v>3</v>
      </c>
      <c r="HM313" s="3" t="s">
        <v>3</v>
      </c>
      <c r="HN313" s="3" t="s">
        <v>3</v>
      </c>
      <c r="HO313" s="3" t="s">
        <v>3</v>
      </c>
      <c r="HP313" s="3" t="s">
        <v>3</v>
      </c>
      <c r="HQ313" s="3" t="s">
        <v>3</v>
      </c>
      <c r="HS313" s="3">
        <v>0</v>
      </c>
      <c r="IK313" s="3">
        <v>0</v>
      </c>
    </row>
    <row r="314" spans="1:255" x14ac:dyDescent="0.2">
      <c r="A314" s="2">
        <v>18</v>
      </c>
      <c r="B314" s="2">
        <v>1</v>
      </c>
      <c r="C314" s="2">
        <v>220</v>
      </c>
      <c r="D314" s="2"/>
      <c r="E314" s="2" t="s">
        <v>369</v>
      </c>
      <c r="F314" s="2" t="s">
        <v>340</v>
      </c>
      <c r="G314" s="2" t="s">
        <v>341</v>
      </c>
      <c r="H314" s="2" t="s">
        <v>329</v>
      </c>
      <c r="I314" s="2">
        <f>I312*J314</f>
        <v>20</v>
      </c>
      <c r="J314" s="2">
        <v>100</v>
      </c>
      <c r="K314" s="2">
        <v>100</v>
      </c>
      <c r="L314" s="2"/>
      <c r="M314" s="2"/>
      <c r="N314" s="2"/>
      <c r="O314" s="2">
        <f t="shared" si="235"/>
        <v>3149.6</v>
      </c>
      <c r="P314" s="2">
        <f t="shared" si="236"/>
        <v>3149.6</v>
      </c>
      <c r="Q314" s="2">
        <f>(ROUND((ROUND(((ET314)*AV314*I314),2)*BB314),2)+ROUND((ROUND(((AE314-(EU314))*AV314*I314),2)*BS314),2))</f>
        <v>0</v>
      </c>
      <c r="R314" s="2">
        <f>(ROUND((ROUND(((EU314)*AV314*I314),2)*BS314),2)+ROUND((ROUND(((AE314-(EU314))*AV314*I314),2)*BS314),2))</f>
        <v>0</v>
      </c>
      <c r="S314" s="2">
        <f t="shared" si="237"/>
        <v>0</v>
      </c>
      <c r="T314" s="2">
        <f t="shared" si="238"/>
        <v>0</v>
      </c>
      <c r="U314" s="2">
        <f t="shared" si="239"/>
        <v>0</v>
      </c>
      <c r="V314" s="2">
        <f t="shared" si="240"/>
        <v>0</v>
      </c>
      <c r="W314" s="2">
        <f t="shared" si="241"/>
        <v>0</v>
      </c>
      <c r="X314" s="2">
        <f>(ROUND((((S314+ROUND((ROUND(((EU314)*AV314*I314),2)*BS314),2))*AT314)/100),2)+ROUND(((ROUND((ROUND(((AE314-(EU314))*AV314*I314),2)*BS314),2)*AT314)/100),2))</f>
        <v>0</v>
      </c>
      <c r="Y314" s="2">
        <f>(ROUND((((S314+ROUND((ROUND(((EU314)*AV314*I314),2)*BS314),2))*AU314)/100),2)+ROUND(((ROUND((ROUND(((AE314-(EU314))*AV314*I314),2)*BS314),2)*AU314)/100),2))</f>
        <v>0</v>
      </c>
      <c r="Z314" s="2"/>
      <c r="AA314" s="2">
        <v>56661434</v>
      </c>
      <c r="AB314" s="2">
        <f t="shared" si="242"/>
        <v>157.47999999999999</v>
      </c>
      <c r="AC314" s="2">
        <f>ROUND((ES314),6)</f>
        <v>157.47999999999999</v>
      </c>
      <c r="AD314" s="2">
        <f>ROUND((((ET314)-(EU314))+AE314),6)</f>
        <v>0</v>
      </c>
      <c r="AE314" s="2">
        <f>ROUND((EU314),6)</f>
        <v>0</v>
      </c>
      <c r="AF314" s="2">
        <f>ROUND((EV314),6)</f>
        <v>0</v>
      </c>
      <c r="AG314" s="2">
        <f t="shared" si="243"/>
        <v>0</v>
      </c>
      <c r="AH314" s="2">
        <f>(EW314)</f>
        <v>0</v>
      </c>
      <c r="AI314" s="2">
        <f>(EX314)</f>
        <v>0</v>
      </c>
      <c r="AJ314" s="2">
        <f t="shared" si="244"/>
        <v>0</v>
      </c>
      <c r="AK314" s="2">
        <v>157.47999999999999</v>
      </c>
      <c r="AL314" s="2">
        <v>157.47999999999999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1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1</v>
      </c>
      <c r="BJ314" s="2" t="s">
        <v>342</v>
      </c>
      <c r="BK314" s="2"/>
      <c r="BL314" s="2"/>
      <c r="BM314" s="2">
        <v>1617</v>
      </c>
      <c r="BN314" s="2">
        <v>0</v>
      </c>
      <c r="BO314" s="2" t="s">
        <v>3</v>
      </c>
      <c r="BP314" s="2">
        <v>0</v>
      </c>
      <c r="BQ314" s="2">
        <v>200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0</v>
      </c>
      <c r="CA314" s="2">
        <v>0</v>
      </c>
      <c r="CB314" s="2" t="s">
        <v>3</v>
      </c>
      <c r="CC314" s="2"/>
      <c r="CD314" s="2"/>
      <c r="CE314" s="2">
        <v>1566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2122</v>
      </c>
      <c r="CO314" s="2">
        <v>0</v>
      </c>
      <c r="CP314" s="2">
        <f t="shared" si="245"/>
        <v>3149.6</v>
      </c>
      <c r="CQ314" s="2">
        <f t="shared" si="246"/>
        <v>157.47999999999999</v>
      </c>
      <c r="CR314" s="2">
        <f>(ROUND((ROUND(((ET314)*AV314*1),2)*BB314),2)+ROUND((ROUND(((AE314-(EU314))*AV314*1),2)*BS314),2))</f>
        <v>0</v>
      </c>
      <c r="CS314" s="2">
        <f>(ROUND((ROUND(((EU314)*AV314*1),2)*BS314),2)+ROUND((ROUND(((AE314-(EU314))*AV314*1),2)*BS314),2))</f>
        <v>0</v>
      </c>
      <c r="CT314" s="2">
        <f t="shared" si="247"/>
        <v>0</v>
      </c>
      <c r="CU314" s="2">
        <f t="shared" si="248"/>
        <v>0</v>
      </c>
      <c r="CV314" s="2">
        <f t="shared" si="249"/>
        <v>0</v>
      </c>
      <c r="CW314" s="2">
        <f t="shared" si="250"/>
        <v>0</v>
      </c>
      <c r="CX314" s="2">
        <f t="shared" si="251"/>
        <v>0</v>
      </c>
      <c r="CY314" s="2">
        <f>(ROUND((((S314+ROUND((ROUND(((EU314)*AV314*1),2)*BS314),2))*AT314)/100),2)+ROUND(((ROUND((ROUND(((AE314-(EU314))*AV314*1),2)*BS314),2)*AT314)/100),2))</f>
        <v>0</v>
      </c>
      <c r="CZ314" s="2">
        <f>(ROUND((((S314+ROUND((ROUND(((EU314)*AV314*1),2)*BS314),2))*AU314)/100),2)+ROUND(((ROUND((ROUND(((AE314-(EU314))*AV314*1),2)*BS314),2)*AU314)/100),2))</f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1005</v>
      </c>
      <c r="DV314" s="2" t="s">
        <v>329</v>
      </c>
      <c r="DW314" s="2" t="s">
        <v>329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56938530</v>
      </c>
      <c r="EF314" s="2">
        <v>200</v>
      </c>
      <c r="EG314" s="2" t="s">
        <v>343</v>
      </c>
      <c r="EH314" s="2">
        <v>0</v>
      </c>
      <c r="EI314" s="2" t="s">
        <v>3</v>
      </c>
      <c r="EJ314" s="2">
        <v>1</v>
      </c>
      <c r="EK314" s="2">
        <v>1617</v>
      </c>
      <c r="EL314" s="2" t="s">
        <v>344</v>
      </c>
      <c r="EM314" s="2" t="s">
        <v>345</v>
      </c>
      <c r="EN314" s="2"/>
      <c r="EO314" s="2" t="s">
        <v>346</v>
      </c>
      <c r="EP314" s="2"/>
      <c r="EQ314" s="2">
        <v>0</v>
      </c>
      <c r="ER314" s="2">
        <v>157.47999999999999</v>
      </c>
      <c r="ES314" s="2">
        <v>157.47999999999999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0</v>
      </c>
      <c r="FY314" s="2">
        <v>0</v>
      </c>
      <c r="FZ314" s="2"/>
      <c r="GA314" s="2" t="s">
        <v>3</v>
      </c>
      <c r="GB314" s="2"/>
      <c r="GC314" s="2"/>
      <c r="GD314" s="2">
        <v>1</v>
      </c>
      <c r="GE314" s="2"/>
      <c r="GF314" s="2">
        <v>1400373867</v>
      </c>
      <c r="GG314" s="2">
        <v>2</v>
      </c>
      <c r="GH314" s="2">
        <v>1</v>
      </c>
      <c r="GI314" s="2">
        <v>-2</v>
      </c>
      <c r="GJ314" s="2">
        <v>0</v>
      </c>
      <c r="GK314" s="2">
        <v>0</v>
      </c>
      <c r="GL314" s="2">
        <f t="shared" si="252"/>
        <v>0</v>
      </c>
      <c r="GM314" s="2">
        <f t="shared" si="253"/>
        <v>3149.6</v>
      </c>
      <c r="GN314" s="2">
        <f t="shared" si="254"/>
        <v>3149.6</v>
      </c>
      <c r="GO314" s="2">
        <f t="shared" si="255"/>
        <v>0</v>
      </c>
      <c r="GP314" s="2">
        <f t="shared" si="256"/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si="257"/>
        <v>0</v>
      </c>
      <c r="GW314" s="2">
        <v>1</v>
      </c>
      <c r="GX314" s="2">
        <f t="shared" si="258"/>
        <v>0</v>
      </c>
      <c r="GY314" s="2"/>
      <c r="GZ314" s="2"/>
      <c r="HA314" s="2">
        <v>0</v>
      </c>
      <c r="HB314" s="2">
        <v>0</v>
      </c>
      <c r="HC314" s="2">
        <f t="shared" si="259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105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">
      <c r="A315" s="3">
        <v>18</v>
      </c>
      <c r="B315" s="3">
        <v>1</v>
      </c>
      <c r="C315" s="3">
        <v>230</v>
      </c>
      <c r="E315" s="3" t="s">
        <v>369</v>
      </c>
      <c r="F315" s="3" t="s">
        <v>340</v>
      </c>
      <c r="G315" s="3" t="s">
        <v>341</v>
      </c>
      <c r="H315" s="3" t="s">
        <v>329</v>
      </c>
      <c r="I315" s="3">
        <f>I313*J315</f>
        <v>20</v>
      </c>
      <c r="J315" s="3">
        <v>100</v>
      </c>
      <c r="K315" s="3">
        <v>100</v>
      </c>
      <c r="O315" s="3">
        <f t="shared" si="235"/>
        <v>21354.29</v>
      </c>
      <c r="P315" s="3">
        <f t="shared" si="236"/>
        <v>21354.29</v>
      </c>
      <c r="Q315" s="3">
        <f>(ROUND((ROUND(((ET315)*AV315*I315),2)*BB315),2)+ROUND((ROUND(((AE315-(EU315))*AV315*I315),2)*BS315),2))</f>
        <v>0</v>
      </c>
      <c r="R315" s="3">
        <f>(ROUND((ROUND(((EU315)*AV315*I315),2)*BS315),2)+ROUND((ROUND(((AE315-(EU315))*AV315*I315),2)*BS315),2))</f>
        <v>0</v>
      </c>
      <c r="S315" s="3">
        <f t="shared" si="237"/>
        <v>0</v>
      </c>
      <c r="T315" s="3">
        <f t="shared" si="238"/>
        <v>0</v>
      </c>
      <c r="U315" s="3">
        <f t="shared" si="239"/>
        <v>0</v>
      </c>
      <c r="V315" s="3">
        <f t="shared" si="240"/>
        <v>0</v>
      </c>
      <c r="W315" s="3">
        <f t="shared" si="241"/>
        <v>0</v>
      </c>
      <c r="X315" s="3">
        <f>(ROUND((((S315+ROUND((ROUND(((EU315)*AV315*I315),2)*BS315),2))*AT315)/100),2)+ROUND(((ROUND((ROUND(((AE315-(EU315))*AV315*I315),2)*BS315),2)*AT315)/100),2))</f>
        <v>0</v>
      </c>
      <c r="Y315" s="3">
        <f>(ROUND((((S315+ROUND((ROUND(((EU315)*AV315*I315),2)*BS315),2))*AU315)/100),2)+ROUND(((ROUND((ROUND(((AE315-(EU315))*AV315*I315),2)*BS315),2)*AU315)/100),2))</f>
        <v>0</v>
      </c>
      <c r="AA315" s="3">
        <v>56661436</v>
      </c>
      <c r="AB315" s="3">
        <f t="shared" si="242"/>
        <v>157.47999999999999</v>
      </c>
      <c r="AC315" s="3">
        <f>ROUND((ES315),6)</f>
        <v>157.47999999999999</v>
      </c>
      <c r="AD315" s="3">
        <f>ROUND((((ET315)-(EU315))+AE315),6)</f>
        <v>0</v>
      </c>
      <c r="AE315" s="3">
        <f>ROUND((EU315),6)</f>
        <v>0</v>
      </c>
      <c r="AF315" s="3">
        <f>ROUND((EV315),6)</f>
        <v>0</v>
      </c>
      <c r="AG315" s="3">
        <f t="shared" si="243"/>
        <v>0</v>
      </c>
      <c r="AH315" s="3">
        <f>(EW315)</f>
        <v>0</v>
      </c>
      <c r="AI315" s="3">
        <f>(EX315)</f>
        <v>0</v>
      </c>
      <c r="AJ315" s="3">
        <f t="shared" si="244"/>
        <v>0</v>
      </c>
      <c r="AK315" s="3">
        <v>157.47999999999999</v>
      </c>
      <c r="AL315" s="3">
        <v>157.47999999999999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1</v>
      </c>
      <c r="AW315" s="3">
        <v>1</v>
      </c>
      <c r="AZ315" s="3">
        <v>1</v>
      </c>
      <c r="BA315" s="3">
        <v>1</v>
      </c>
      <c r="BB315" s="3">
        <v>1</v>
      </c>
      <c r="BC315" s="3">
        <v>6.78</v>
      </c>
      <c r="BD315" s="3" t="s">
        <v>3</v>
      </c>
      <c r="BE315" s="3" t="s">
        <v>3</v>
      </c>
      <c r="BF315" s="3" t="s">
        <v>3</v>
      </c>
      <c r="BG315" s="3" t="s">
        <v>3</v>
      </c>
      <c r="BH315" s="3">
        <v>3</v>
      </c>
      <c r="BI315" s="3">
        <v>1</v>
      </c>
      <c r="BJ315" s="3" t="s">
        <v>342</v>
      </c>
      <c r="BM315" s="3">
        <v>1617</v>
      </c>
      <c r="BN315" s="3">
        <v>0</v>
      </c>
      <c r="BO315" s="3" t="s">
        <v>340</v>
      </c>
      <c r="BP315" s="3">
        <v>1</v>
      </c>
      <c r="BQ315" s="3">
        <v>200</v>
      </c>
      <c r="BR315" s="3">
        <v>0</v>
      </c>
      <c r="BS315" s="3">
        <v>1</v>
      </c>
      <c r="BT315" s="3">
        <v>1</v>
      </c>
      <c r="BU315" s="3">
        <v>1</v>
      </c>
      <c r="BV315" s="3">
        <v>1</v>
      </c>
      <c r="BW315" s="3">
        <v>1</v>
      </c>
      <c r="BX315" s="3">
        <v>1</v>
      </c>
      <c r="BY315" s="3" t="s">
        <v>3</v>
      </c>
      <c r="BZ315" s="3">
        <v>0</v>
      </c>
      <c r="CA315" s="3">
        <v>0</v>
      </c>
      <c r="CB315" s="3" t="s">
        <v>3</v>
      </c>
      <c r="CE315" s="3">
        <v>1566</v>
      </c>
      <c r="CF315" s="3">
        <v>0</v>
      </c>
      <c r="CG315" s="3">
        <v>0</v>
      </c>
      <c r="CM315" s="3">
        <v>0</v>
      </c>
      <c r="CN315" s="3" t="s">
        <v>2122</v>
      </c>
      <c r="CO315" s="3">
        <v>0</v>
      </c>
      <c r="CP315" s="3">
        <f t="shared" si="245"/>
        <v>21354.29</v>
      </c>
      <c r="CQ315" s="3">
        <f t="shared" si="246"/>
        <v>1067.71</v>
      </c>
      <c r="CR315" s="3">
        <f>(ROUND((ROUND(((ET315)*AV315*1),2)*BB315),2)+ROUND((ROUND(((AE315-(EU315))*AV315*1),2)*BS315),2))</f>
        <v>0</v>
      </c>
      <c r="CS315" s="3">
        <f>(ROUND((ROUND(((EU315)*AV315*1),2)*BS315),2)+ROUND((ROUND(((AE315-(EU315))*AV315*1),2)*BS315),2))</f>
        <v>0</v>
      </c>
      <c r="CT315" s="3">
        <f t="shared" si="247"/>
        <v>0</v>
      </c>
      <c r="CU315" s="3">
        <f t="shared" si="248"/>
        <v>0</v>
      </c>
      <c r="CV315" s="3">
        <f t="shared" si="249"/>
        <v>0</v>
      </c>
      <c r="CW315" s="3">
        <f t="shared" si="250"/>
        <v>0</v>
      </c>
      <c r="CX315" s="3">
        <f t="shared" si="251"/>
        <v>0</v>
      </c>
      <c r="CY315" s="3">
        <f>(ROUND((((S315+ROUND((ROUND(((EU315)*AV315*1),2)*BS315),2))*AT315)/100),2)+ROUND(((ROUND((ROUND(((AE315-(EU315))*AV315*1),2)*BS315),2)*AT315)/100),2))</f>
        <v>0</v>
      </c>
      <c r="CZ315" s="3">
        <f>(ROUND((((S315+ROUND((ROUND(((EU315)*AV315*1),2)*BS315),2))*AU315)/100),2)+ROUND(((ROUND((ROUND(((AE315-(EU315))*AV315*1),2)*BS315),2)*AU315)/100),2))</f>
        <v>0</v>
      </c>
      <c r="DC315" s="3" t="s">
        <v>3</v>
      </c>
      <c r="DD315" s="3" t="s">
        <v>3</v>
      </c>
      <c r="DE315" s="3" t="s">
        <v>3</v>
      </c>
      <c r="DF315" s="3" t="s">
        <v>3</v>
      </c>
      <c r="DG315" s="3" t="s">
        <v>3</v>
      </c>
      <c r="DH315" s="3" t="s">
        <v>3</v>
      </c>
      <c r="DI315" s="3" t="s">
        <v>3</v>
      </c>
      <c r="DJ315" s="3" t="s">
        <v>3</v>
      </c>
      <c r="DK315" s="3" t="s">
        <v>3</v>
      </c>
      <c r="DL315" s="3" t="s">
        <v>3</v>
      </c>
      <c r="DM315" s="3" t="s">
        <v>3</v>
      </c>
      <c r="DN315" s="3">
        <v>0</v>
      </c>
      <c r="DO315" s="3">
        <v>0</v>
      </c>
      <c r="DP315" s="3">
        <v>1</v>
      </c>
      <c r="DQ315" s="3">
        <v>1</v>
      </c>
      <c r="DU315" s="3">
        <v>1005</v>
      </c>
      <c r="DV315" s="3" t="s">
        <v>329</v>
      </c>
      <c r="DW315" s="3" t="s">
        <v>329</v>
      </c>
      <c r="DX315" s="3">
        <v>1</v>
      </c>
      <c r="DZ315" s="3" t="s">
        <v>3</v>
      </c>
      <c r="EA315" s="3" t="s">
        <v>3</v>
      </c>
      <c r="EB315" s="3" t="s">
        <v>3</v>
      </c>
      <c r="EC315" s="3" t="s">
        <v>3</v>
      </c>
      <c r="EE315" s="3">
        <v>56938530</v>
      </c>
      <c r="EF315" s="3">
        <v>200</v>
      </c>
      <c r="EG315" s="3" t="s">
        <v>343</v>
      </c>
      <c r="EH315" s="3">
        <v>0</v>
      </c>
      <c r="EI315" s="3" t="s">
        <v>3</v>
      </c>
      <c r="EJ315" s="3">
        <v>1</v>
      </c>
      <c r="EK315" s="3">
        <v>1617</v>
      </c>
      <c r="EL315" s="3" t="s">
        <v>344</v>
      </c>
      <c r="EM315" s="3" t="s">
        <v>345</v>
      </c>
      <c r="EO315" s="3" t="s">
        <v>346</v>
      </c>
      <c r="EQ315" s="3">
        <v>0</v>
      </c>
      <c r="ER315" s="3">
        <v>157.47999999999999</v>
      </c>
      <c r="ES315" s="3">
        <v>157.47999999999999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FQ315" s="3">
        <v>0</v>
      </c>
      <c r="FR315" s="3">
        <v>0</v>
      </c>
      <c r="FS315" s="3">
        <v>0</v>
      </c>
      <c r="FX315" s="3">
        <v>0</v>
      </c>
      <c r="FY315" s="3">
        <v>0</v>
      </c>
      <c r="GA315" s="3" t="s">
        <v>3</v>
      </c>
      <c r="GD315" s="3">
        <v>1</v>
      </c>
      <c r="GF315" s="3">
        <v>1400373867</v>
      </c>
      <c r="GG315" s="3">
        <v>2</v>
      </c>
      <c r="GH315" s="3">
        <v>1</v>
      </c>
      <c r="GI315" s="3">
        <v>2</v>
      </c>
      <c r="GJ315" s="3">
        <v>0</v>
      </c>
      <c r="GK315" s="3">
        <v>0</v>
      </c>
      <c r="GL315" s="3">
        <f t="shared" si="252"/>
        <v>0</v>
      </c>
      <c r="GM315" s="3">
        <f t="shared" si="253"/>
        <v>21354.29</v>
      </c>
      <c r="GN315" s="3">
        <f t="shared" si="254"/>
        <v>21354.29</v>
      </c>
      <c r="GO315" s="3">
        <f t="shared" si="255"/>
        <v>0</v>
      </c>
      <c r="GP315" s="3">
        <f t="shared" si="256"/>
        <v>0</v>
      </c>
      <c r="GR315" s="3">
        <v>0</v>
      </c>
      <c r="GS315" s="3">
        <v>3</v>
      </c>
      <c r="GT315" s="3">
        <v>0</v>
      </c>
      <c r="GU315" s="3" t="s">
        <v>3</v>
      </c>
      <c r="GV315" s="3">
        <f t="shared" si="257"/>
        <v>0</v>
      </c>
      <c r="GW315" s="3">
        <v>1</v>
      </c>
      <c r="GX315" s="3">
        <f t="shared" si="258"/>
        <v>0</v>
      </c>
      <c r="HA315" s="3">
        <v>0</v>
      </c>
      <c r="HB315" s="3">
        <v>0</v>
      </c>
      <c r="HC315" s="3">
        <f t="shared" si="259"/>
        <v>0</v>
      </c>
      <c r="HE315" s="3" t="s">
        <v>3</v>
      </c>
      <c r="HF315" s="3" t="s">
        <v>3</v>
      </c>
      <c r="HM315" s="3" t="s">
        <v>105</v>
      </c>
      <c r="HN315" s="3" t="s">
        <v>3</v>
      </c>
      <c r="HO315" s="3" t="s">
        <v>3</v>
      </c>
      <c r="HP315" s="3" t="s">
        <v>3</v>
      </c>
      <c r="HQ315" s="3" t="s">
        <v>3</v>
      </c>
      <c r="HS315" s="3">
        <v>0</v>
      </c>
      <c r="IK315" s="3">
        <v>0</v>
      </c>
    </row>
    <row r="316" spans="1:255" x14ac:dyDescent="0.2">
      <c r="A316" s="2">
        <v>17</v>
      </c>
      <c r="B316" s="2">
        <v>1</v>
      </c>
      <c r="C316" s="2">
        <f>ROW(SmtRes!A242)</f>
        <v>242</v>
      </c>
      <c r="D316" s="2">
        <f>ROW(EtalonRes!A319)</f>
        <v>319</v>
      </c>
      <c r="E316" s="2" t="s">
        <v>370</v>
      </c>
      <c r="F316" s="2" t="s">
        <v>371</v>
      </c>
      <c r="G316" s="2" t="s">
        <v>372</v>
      </c>
      <c r="H316" s="2" t="s">
        <v>323</v>
      </c>
      <c r="I316" s="2">
        <f>ROUND(70/100,9)</f>
        <v>0.7</v>
      </c>
      <c r="J316" s="2">
        <v>0</v>
      </c>
      <c r="K316" s="2">
        <f>ROUND(70/100,9)</f>
        <v>0.7</v>
      </c>
      <c r="L316" s="2"/>
      <c r="M316" s="2"/>
      <c r="N316" s="2"/>
      <c r="O316" s="2">
        <f t="shared" si="235"/>
        <v>342.22</v>
      </c>
      <c r="P316" s="2">
        <f t="shared" si="236"/>
        <v>13.22</v>
      </c>
      <c r="Q316" s="2">
        <f>(ROUND((ROUND((((((ET316*1.2)*1.25)*1.05))*AV316*I316),2)*BB316),2)+ROUND((ROUND(((AE316-((((EU316*1.2)*1.25)*1.05)))*AV316*I316),2)*BS316),2))</f>
        <v>75.12</v>
      </c>
      <c r="R316" s="2">
        <f>(ROUND((ROUND((((((EU316*1.2)*1.25)*1.05))*AV316*I316),2)*BS316),2)+ROUND((ROUND(((AE316-((((EU316*1.2)*1.25)*1.05)))*AV316*I316),2)*BS316),2))</f>
        <v>8.1999999999999993</v>
      </c>
      <c r="S316" s="2">
        <f t="shared" si="237"/>
        <v>253.88</v>
      </c>
      <c r="T316" s="2">
        <f t="shared" si="238"/>
        <v>0</v>
      </c>
      <c r="U316" s="2">
        <f t="shared" si="239"/>
        <v>21.623516837999997</v>
      </c>
      <c r="V316" s="2">
        <f t="shared" si="240"/>
        <v>0</v>
      </c>
      <c r="W316" s="2">
        <f t="shared" si="241"/>
        <v>0</v>
      </c>
      <c r="X316" s="2">
        <f>(ROUND((((S316+ROUND((ROUND((((((EU316*1.2)*1.25)*1.05))*AV316*I316),2)*BS316),2))*AT316)/100),2)+ROUND(((ROUND((ROUND(((AE316-((((EU316*1.2)*1.25)*1.05)))*AV316*I316),2)*BS316),2)*AT316)/100),2))</f>
        <v>285.67</v>
      </c>
      <c r="Y316" s="2">
        <f>(ROUND((((S316+ROUND((ROUND((((((EU316*1.2)*1.25)*1.05))*AV316*I316),2)*BS316),2))*AU316)/100),2)+ROUND(((ROUND((ROUND(((AE316-((((EU316*1.2)*1.25)*1.05)))*AV316*I316),2)*BS316),2)*AU316)/100),2))</f>
        <v>159.87</v>
      </c>
      <c r="Z316" s="2"/>
      <c r="AA316" s="2">
        <v>56661434</v>
      </c>
      <c r="AB316" s="2">
        <f t="shared" si="242"/>
        <v>459.36592000000002</v>
      </c>
      <c r="AC316" s="2">
        <f>ROUND(((((ES316*1)*1)*1)),6)</f>
        <v>18.88</v>
      </c>
      <c r="AD316" s="2">
        <f>ROUND(((((((ET316*1.2)*1.25)*1.05))-((((EU316*1.2)*1.25)*1.05)))+AE316),6)</f>
        <v>100.5795</v>
      </c>
      <c r="AE316" s="2">
        <f>ROUND(((((EU316*1.2)*1.25)*1.05)),6)</f>
        <v>10.97775</v>
      </c>
      <c r="AF316" s="2">
        <f>ROUND(((((EV316*1.2)*1.15)*1.05)),6)</f>
        <v>339.90642000000003</v>
      </c>
      <c r="AG316" s="2">
        <f t="shared" si="243"/>
        <v>0</v>
      </c>
      <c r="AH316" s="2">
        <f>((((EW316*1.2)*1.15)*1.05))</f>
        <v>28.95102</v>
      </c>
      <c r="AI316" s="2">
        <f>((((EX316*1.2)*1.25)*1.05))</f>
        <v>0</v>
      </c>
      <c r="AJ316" s="2">
        <f t="shared" si="244"/>
        <v>0</v>
      </c>
      <c r="AK316" s="2">
        <v>317.32</v>
      </c>
      <c r="AL316" s="2">
        <v>18.88</v>
      </c>
      <c r="AM316" s="2">
        <v>63.86</v>
      </c>
      <c r="AN316" s="2">
        <v>6.97</v>
      </c>
      <c r="AO316" s="2">
        <v>234.58</v>
      </c>
      <c r="AP316" s="2">
        <v>0</v>
      </c>
      <c r="AQ316" s="2">
        <v>19.98</v>
      </c>
      <c r="AR316" s="2">
        <v>0</v>
      </c>
      <c r="AS316" s="2">
        <v>0</v>
      </c>
      <c r="AT316" s="2">
        <v>109</v>
      </c>
      <c r="AU316" s="2">
        <v>61</v>
      </c>
      <c r="AV316" s="2">
        <v>1.0669999999999999</v>
      </c>
      <c r="AW316" s="2">
        <v>1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0</v>
      </c>
      <c r="BI316" s="2">
        <v>1</v>
      </c>
      <c r="BJ316" s="2" t="s">
        <v>373</v>
      </c>
      <c r="BK316" s="2"/>
      <c r="BL316" s="2"/>
      <c r="BM316" s="2">
        <v>25</v>
      </c>
      <c r="BN316" s="2">
        <v>0</v>
      </c>
      <c r="BO316" s="2" t="s">
        <v>371</v>
      </c>
      <c r="BP316" s="2">
        <v>1</v>
      </c>
      <c r="BQ316" s="2">
        <v>30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109</v>
      </c>
      <c r="CA316" s="2">
        <v>61</v>
      </c>
      <c r="CB316" s="2" t="s">
        <v>3</v>
      </c>
      <c r="CC316" s="2"/>
      <c r="CD316" s="2"/>
      <c r="CE316" s="2">
        <v>1566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2120</v>
      </c>
      <c r="CO316" s="2">
        <v>0</v>
      </c>
      <c r="CP316" s="2">
        <f t="shared" si="245"/>
        <v>342.22</v>
      </c>
      <c r="CQ316" s="2">
        <f t="shared" si="246"/>
        <v>18.88</v>
      </c>
      <c r="CR316" s="2">
        <f>(ROUND((ROUND((((((ET316*1.2)*1.25)*1.05))*AV316*1),2)*BB316),2)+ROUND((ROUND(((AE316-((((EU316*1.2)*1.25)*1.05)))*AV316*1),2)*BS316),2))</f>
        <v>107.32</v>
      </c>
      <c r="CS316" s="2">
        <f>(ROUND((ROUND((((((EU316*1.2)*1.25)*1.05))*AV316*1),2)*BS316),2)+ROUND((ROUND(((AE316-((((EU316*1.2)*1.25)*1.05)))*AV316*1),2)*BS316),2))</f>
        <v>11.71</v>
      </c>
      <c r="CT316" s="2">
        <f t="shared" si="247"/>
        <v>362.68</v>
      </c>
      <c r="CU316" s="2">
        <f t="shared" si="248"/>
        <v>0</v>
      </c>
      <c r="CV316" s="2">
        <f t="shared" si="249"/>
        <v>30.890738339999999</v>
      </c>
      <c r="CW316" s="2">
        <f t="shared" si="250"/>
        <v>0</v>
      </c>
      <c r="CX316" s="2">
        <f t="shared" si="251"/>
        <v>0</v>
      </c>
      <c r="CY316" s="2">
        <f>(ROUND((((S316+ROUND((ROUND((((((EU316*1.2)*1.25)*1.05))*AV316*1),2)*BS316),2))*AT316)/100),2)+ROUND(((ROUND((ROUND(((AE316-((((EU316*1.2)*1.25)*1.05)))*AV316*1),2)*BS316),2)*AT316)/100),2))</f>
        <v>289.49</v>
      </c>
      <c r="CZ316" s="2">
        <f>(ROUND((((S316+ROUND((ROUND((((((EU316*1.2)*1.25)*1.05))*AV316*1),2)*BS316),2))*AU316)/100),2)+ROUND(((ROUND((ROUND(((AE316-((((EU316*1.2)*1.25)*1.05)))*AV316*1),2)*BS316),2)*AU316)/100),2))</f>
        <v>162.01</v>
      </c>
      <c r="DA316" s="2"/>
      <c r="DB316" s="2">
        <v>67</v>
      </c>
      <c r="DC316" s="2" t="s">
        <v>3</v>
      </c>
      <c r="DD316" s="2" t="s">
        <v>105</v>
      </c>
      <c r="DE316" s="2" t="s">
        <v>32</v>
      </c>
      <c r="DF316" s="2" t="s">
        <v>32</v>
      </c>
      <c r="DG316" s="2" t="s">
        <v>33</v>
      </c>
      <c r="DH316" s="2" t="s">
        <v>3</v>
      </c>
      <c r="DI316" s="2" t="s">
        <v>33</v>
      </c>
      <c r="DJ316" s="2" t="s">
        <v>32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1013</v>
      </c>
      <c r="DV316" s="2" t="s">
        <v>323</v>
      </c>
      <c r="DW316" s="2" t="s">
        <v>323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56938458</v>
      </c>
      <c r="EF316" s="2">
        <v>30</v>
      </c>
      <c r="EG316" s="2" t="s">
        <v>34</v>
      </c>
      <c r="EH316" s="2">
        <v>0</v>
      </c>
      <c r="EI316" s="2" t="s">
        <v>3</v>
      </c>
      <c r="EJ316" s="2">
        <v>1</v>
      </c>
      <c r="EK316" s="2">
        <v>25</v>
      </c>
      <c r="EL316" s="2" t="s">
        <v>35</v>
      </c>
      <c r="EM316" s="2" t="s">
        <v>36</v>
      </c>
      <c r="EN316" s="2"/>
      <c r="EO316" s="2" t="s">
        <v>325</v>
      </c>
      <c r="EP316" s="2"/>
      <c r="EQ316" s="2">
        <v>131072</v>
      </c>
      <c r="ER316" s="2">
        <v>317.32</v>
      </c>
      <c r="ES316" s="2">
        <v>18.88</v>
      </c>
      <c r="ET316" s="2">
        <v>63.86</v>
      </c>
      <c r="EU316" s="2">
        <v>6.97</v>
      </c>
      <c r="EV316" s="2">
        <v>234.58</v>
      </c>
      <c r="EW316" s="2">
        <v>19.98</v>
      </c>
      <c r="EX316" s="2">
        <v>0</v>
      </c>
      <c r="EY316" s="2">
        <v>0</v>
      </c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109</v>
      </c>
      <c r="FY316" s="2">
        <v>61</v>
      </c>
      <c r="FZ316" s="2"/>
      <c r="GA316" s="2" t="s">
        <v>3</v>
      </c>
      <c r="GB316" s="2"/>
      <c r="GC316" s="2"/>
      <c r="GD316" s="2">
        <v>1</v>
      </c>
      <c r="GE316" s="2"/>
      <c r="GF316" s="2">
        <v>-1064919837</v>
      </c>
      <c r="GG316" s="2">
        <v>2</v>
      </c>
      <c r="GH316" s="2">
        <v>1</v>
      </c>
      <c r="GI316" s="2">
        <v>2</v>
      </c>
      <c r="GJ316" s="2">
        <v>0</v>
      </c>
      <c r="GK316" s="2">
        <v>0</v>
      </c>
      <c r="GL316" s="2">
        <f t="shared" si="252"/>
        <v>0</v>
      </c>
      <c r="GM316" s="2">
        <f t="shared" si="253"/>
        <v>787.76</v>
      </c>
      <c r="GN316" s="2">
        <f t="shared" si="254"/>
        <v>787.76</v>
      </c>
      <c r="GO316" s="2">
        <f t="shared" si="255"/>
        <v>0</v>
      </c>
      <c r="GP316" s="2">
        <f t="shared" si="256"/>
        <v>0</v>
      </c>
      <c r="GQ316" s="2"/>
      <c r="GR316" s="2">
        <v>0</v>
      </c>
      <c r="GS316" s="2">
        <v>3</v>
      </c>
      <c r="GT316" s="2">
        <v>0</v>
      </c>
      <c r="GU316" s="2" t="s">
        <v>3</v>
      </c>
      <c r="GV316" s="2">
        <f t="shared" si="257"/>
        <v>0</v>
      </c>
      <c r="GW316" s="2">
        <v>1</v>
      </c>
      <c r="GX316" s="2">
        <f t="shared" si="258"/>
        <v>0</v>
      </c>
      <c r="GY316" s="2"/>
      <c r="GZ316" s="2"/>
      <c r="HA316" s="2">
        <v>0</v>
      </c>
      <c r="HB316" s="2">
        <v>0</v>
      </c>
      <c r="HC316" s="2">
        <f t="shared" si="259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">
      <c r="A317" s="3">
        <v>17</v>
      </c>
      <c r="B317" s="3">
        <v>1</v>
      </c>
      <c r="C317" s="3">
        <f>ROW(SmtRes!A252)</f>
        <v>252</v>
      </c>
      <c r="D317" s="3">
        <f>ROW(EtalonRes!A334)</f>
        <v>334</v>
      </c>
      <c r="E317" s="3" t="s">
        <v>370</v>
      </c>
      <c r="F317" s="3" t="s">
        <v>371</v>
      </c>
      <c r="G317" s="3" t="s">
        <v>372</v>
      </c>
      <c r="H317" s="3" t="s">
        <v>323</v>
      </c>
      <c r="I317" s="3">
        <f>ROUND(70/100,9)</f>
        <v>0.7</v>
      </c>
      <c r="J317" s="3">
        <v>0</v>
      </c>
      <c r="K317" s="3">
        <f>ROUND(70/100,9)</f>
        <v>0.7</v>
      </c>
      <c r="O317" s="3">
        <f t="shared" si="235"/>
        <v>15487.42</v>
      </c>
      <c r="P317" s="3">
        <f t="shared" si="236"/>
        <v>47.72</v>
      </c>
      <c r="Q317" s="3">
        <f>(ROUND((ROUND((((((ET317*1.2)*1.25)*1.05))*AV317*I317),2)*BB317),2)+ROUND((ROUND(((AE317-((((EU317*1.2)*1.25)*1.05)))*AV317*I317),2)*BS317),2))</f>
        <v>1133.56</v>
      </c>
      <c r="R317" s="3">
        <f>(ROUND((ROUND((((((EU317*1.2)*1.25)*1.05))*AV317*I317),2)*BS317),2)+ROUND((ROUND(((AE317-((((EU317*1.2)*1.25)*1.05)))*AV317*I317),2)*BS317),2))</f>
        <v>462.07</v>
      </c>
      <c r="S317" s="3">
        <f t="shared" si="237"/>
        <v>14306.14</v>
      </c>
      <c r="T317" s="3">
        <f t="shared" si="238"/>
        <v>0</v>
      </c>
      <c r="U317" s="3">
        <f t="shared" si="239"/>
        <v>21.623516837999997</v>
      </c>
      <c r="V317" s="3">
        <f t="shared" si="240"/>
        <v>0</v>
      </c>
      <c r="W317" s="3">
        <f t="shared" si="241"/>
        <v>0</v>
      </c>
      <c r="X317" s="3">
        <f>(ROUND((((S317+ROUND((ROUND((((((EU317*1.2)*1.25)*1.05))*AV317*I317),2)*BS317),2))*AT317)/100),2)+ROUND(((ROUND((ROUND(((AE317-((((EU317*1.2)*1.25)*1.05)))*AV317*I317),2)*BS317),2)*AT317)/100),2))</f>
        <v>16097.35</v>
      </c>
      <c r="Y317" s="3">
        <f>(ROUND((((S317+ROUND((ROUND((((((EU317*1.2)*1.25)*1.05))*AV317*I317),2)*BS317),2))*AU317)/100),2)+ROUND(((ROUND((ROUND(((AE317-((((EU317*1.2)*1.25)*1.05)))*AV317*I317),2)*BS317),2)*AU317)/100),2))</f>
        <v>9008.61</v>
      </c>
      <c r="AA317" s="3">
        <v>56661436</v>
      </c>
      <c r="AB317" s="3">
        <f t="shared" si="242"/>
        <v>459.36592000000002</v>
      </c>
      <c r="AC317" s="3">
        <f>ROUND(((((ES317*1)*1)*1)),6)</f>
        <v>18.88</v>
      </c>
      <c r="AD317" s="3">
        <f>ROUND(((((((ET317*1.2)*1.25)*1.05))-((((EU317*1.2)*1.25)*1.05)))+AE317),6)</f>
        <v>100.5795</v>
      </c>
      <c r="AE317" s="3">
        <f>ROUND(((((EU317*1.2)*1.25)*1.05)),6)</f>
        <v>10.97775</v>
      </c>
      <c r="AF317" s="3">
        <f>ROUND(((((EV317*1.2)*1.15)*1.05)),6)</f>
        <v>339.90642000000003</v>
      </c>
      <c r="AG317" s="3">
        <f t="shared" si="243"/>
        <v>0</v>
      </c>
      <c r="AH317" s="3">
        <f>((((EW317*1.2)*1.15)*1.05))</f>
        <v>28.95102</v>
      </c>
      <c r="AI317" s="3">
        <f>((((EX317*1.2)*1.25)*1.05))</f>
        <v>0</v>
      </c>
      <c r="AJ317" s="3">
        <f t="shared" si="244"/>
        <v>0</v>
      </c>
      <c r="AK317" s="3">
        <v>317.32</v>
      </c>
      <c r="AL317" s="3">
        <v>18.88</v>
      </c>
      <c r="AM317" s="3">
        <v>63.86</v>
      </c>
      <c r="AN317" s="3">
        <v>6.97</v>
      </c>
      <c r="AO317" s="3">
        <v>234.58</v>
      </c>
      <c r="AP317" s="3">
        <v>0</v>
      </c>
      <c r="AQ317" s="3">
        <v>19.98</v>
      </c>
      <c r="AR317" s="3">
        <v>0</v>
      </c>
      <c r="AS317" s="3">
        <v>0</v>
      </c>
      <c r="AT317" s="3">
        <v>109</v>
      </c>
      <c r="AU317" s="3">
        <v>61</v>
      </c>
      <c r="AV317" s="3">
        <v>1.0669999999999999</v>
      </c>
      <c r="AW317" s="3">
        <v>1</v>
      </c>
      <c r="AZ317" s="3">
        <v>1</v>
      </c>
      <c r="BA317" s="3">
        <v>56.35</v>
      </c>
      <c r="BB317" s="3">
        <v>15.09</v>
      </c>
      <c r="BC317" s="3">
        <v>3.61</v>
      </c>
      <c r="BD317" s="3" t="s">
        <v>3</v>
      </c>
      <c r="BE317" s="3" t="s">
        <v>3</v>
      </c>
      <c r="BF317" s="3" t="s">
        <v>3</v>
      </c>
      <c r="BG317" s="3" t="s">
        <v>3</v>
      </c>
      <c r="BH317" s="3">
        <v>0</v>
      </c>
      <c r="BI317" s="3">
        <v>1</v>
      </c>
      <c r="BJ317" s="3" t="s">
        <v>373</v>
      </c>
      <c r="BM317" s="3">
        <v>25</v>
      </c>
      <c r="BN317" s="3">
        <v>0</v>
      </c>
      <c r="BO317" s="3" t="s">
        <v>371</v>
      </c>
      <c r="BP317" s="3">
        <v>1</v>
      </c>
      <c r="BQ317" s="3">
        <v>30</v>
      </c>
      <c r="BR317" s="3">
        <v>0</v>
      </c>
      <c r="BS317" s="3">
        <v>56.35</v>
      </c>
      <c r="BT317" s="3">
        <v>1</v>
      </c>
      <c r="BU317" s="3">
        <v>1</v>
      </c>
      <c r="BV317" s="3">
        <v>1</v>
      </c>
      <c r="BW317" s="3">
        <v>1</v>
      </c>
      <c r="BX317" s="3">
        <v>1</v>
      </c>
      <c r="BY317" s="3" t="s">
        <v>3</v>
      </c>
      <c r="BZ317" s="3">
        <v>109</v>
      </c>
      <c r="CA317" s="3">
        <v>61</v>
      </c>
      <c r="CB317" s="3" t="s">
        <v>3</v>
      </c>
      <c r="CE317" s="3">
        <v>1566</v>
      </c>
      <c r="CF317" s="3">
        <v>0</v>
      </c>
      <c r="CG317" s="3">
        <v>0</v>
      </c>
      <c r="CM317" s="3">
        <v>0</v>
      </c>
      <c r="CN317" s="3" t="s">
        <v>2120</v>
      </c>
      <c r="CO317" s="3">
        <v>0</v>
      </c>
      <c r="CP317" s="3">
        <f t="shared" si="245"/>
        <v>15487.42</v>
      </c>
      <c r="CQ317" s="3">
        <f t="shared" si="246"/>
        <v>68.16</v>
      </c>
      <c r="CR317" s="3">
        <f>(ROUND((ROUND((((((ET317*1.2)*1.25)*1.05))*AV317*1),2)*BB317),2)+ROUND((ROUND(((AE317-((((EU317*1.2)*1.25)*1.05)))*AV317*1),2)*BS317),2))</f>
        <v>1619.46</v>
      </c>
      <c r="CS317" s="3">
        <f>(ROUND((ROUND((((((EU317*1.2)*1.25)*1.05))*AV317*1),2)*BS317),2)+ROUND((ROUND(((AE317-((((EU317*1.2)*1.25)*1.05)))*AV317*1),2)*BS317),2))</f>
        <v>659.86</v>
      </c>
      <c r="CT317" s="3">
        <f t="shared" si="247"/>
        <v>20437.02</v>
      </c>
      <c r="CU317" s="3">
        <f t="shared" si="248"/>
        <v>0</v>
      </c>
      <c r="CV317" s="3">
        <f t="shared" si="249"/>
        <v>30.890738339999999</v>
      </c>
      <c r="CW317" s="3">
        <f t="shared" si="250"/>
        <v>0</v>
      </c>
      <c r="CX317" s="3">
        <f t="shared" si="251"/>
        <v>0</v>
      </c>
      <c r="CY317" s="3">
        <f>(ROUND((((S317+ROUND((ROUND((((((EU317*1.2)*1.25)*1.05))*AV317*1),2)*BS317),2))*AT317)/100),2)+ROUND(((ROUND((ROUND(((AE317-((((EU317*1.2)*1.25)*1.05)))*AV317*1),2)*BS317),2)*AT317)/100),2))</f>
        <v>16312.94</v>
      </c>
      <c r="CZ317" s="3">
        <f>(ROUND((((S317+ROUND((ROUND((((((EU317*1.2)*1.25)*1.05))*AV317*1),2)*BS317),2))*AU317)/100),2)+ROUND(((ROUND((ROUND(((AE317-((((EU317*1.2)*1.25)*1.05)))*AV317*1),2)*BS317),2)*AU317)/100),2))</f>
        <v>9129.26</v>
      </c>
      <c r="DB317" s="3">
        <v>70</v>
      </c>
      <c r="DC317" s="3" t="s">
        <v>3</v>
      </c>
      <c r="DD317" s="3" t="s">
        <v>105</v>
      </c>
      <c r="DE317" s="3" t="s">
        <v>32</v>
      </c>
      <c r="DF317" s="3" t="s">
        <v>32</v>
      </c>
      <c r="DG317" s="3" t="s">
        <v>33</v>
      </c>
      <c r="DH317" s="3" t="s">
        <v>3</v>
      </c>
      <c r="DI317" s="3" t="s">
        <v>33</v>
      </c>
      <c r="DJ317" s="3" t="s">
        <v>32</v>
      </c>
      <c r="DK317" s="3" t="s">
        <v>3</v>
      </c>
      <c r="DL317" s="3" t="s">
        <v>3</v>
      </c>
      <c r="DM317" s="3" t="s">
        <v>3</v>
      </c>
      <c r="DN317" s="3">
        <v>0</v>
      </c>
      <c r="DO317" s="3">
        <v>0</v>
      </c>
      <c r="DP317" s="3">
        <v>1</v>
      </c>
      <c r="DQ317" s="3">
        <v>1</v>
      </c>
      <c r="DU317" s="3">
        <v>1013</v>
      </c>
      <c r="DV317" s="3" t="s">
        <v>323</v>
      </c>
      <c r="DW317" s="3" t="s">
        <v>323</v>
      </c>
      <c r="DX317" s="3">
        <v>1</v>
      </c>
      <c r="DZ317" s="3" t="s">
        <v>3</v>
      </c>
      <c r="EA317" s="3" t="s">
        <v>3</v>
      </c>
      <c r="EB317" s="3" t="s">
        <v>3</v>
      </c>
      <c r="EC317" s="3" t="s">
        <v>3</v>
      </c>
      <c r="EE317" s="3">
        <v>56938458</v>
      </c>
      <c r="EF317" s="3">
        <v>30</v>
      </c>
      <c r="EG317" s="3" t="s">
        <v>34</v>
      </c>
      <c r="EH317" s="3">
        <v>0</v>
      </c>
      <c r="EI317" s="3" t="s">
        <v>3</v>
      </c>
      <c r="EJ317" s="3">
        <v>1</v>
      </c>
      <c r="EK317" s="3">
        <v>25</v>
      </c>
      <c r="EL317" s="3" t="s">
        <v>35</v>
      </c>
      <c r="EM317" s="3" t="s">
        <v>36</v>
      </c>
      <c r="EO317" s="3" t="s">
        <v>325</v>
      </c>
      <c r="EQ317" s="3">
        <v>131072</v>
      </c>
      <c r="ER317" s="3">
        <v>317.32</v>
      </c>
      <c r="ES317" s="3">
        <v>18.88</v>
      </c>
      <c r="ET317" s="3">
        <v>63.86</v>
      </c>
      <c r="EU317" s="3">
        <v>6.97</v>
      </c>
      <c r="EV317" s="3">
        <v>234.58</v>
      </c>
      <c r="EW317" s="3">
        <v>19.98</v>
      </c>
      <c r="EX317" s="3">
        <v>0</v>
      </c>
      <c r="EY317" s="3">
        <v>0</v>
      </c>
      <c r="FQ317" s="3">
        <v>0</v>
      </c>
      <c r="FR317" s="3">
        <v>0</v>
      </c>
      <c r="FS317" s="3">
        <v>0</v>
      </c>
      <c r="FX317" s="3">
        <v>109</v>
      </c>
      <c r="FY317" s="3">
        <v>61</v>
      </c>
      <c r="GA317" s="3" t="s">
        <v>3</v>
      </c>
      <c r="GD317" s="3">
        <v>1</v>
      </c>
      <c r="GF317" s="3">
        <v>-1064919837</v>
      </c>
      <c r="GG317" s="3">
        <v>2</v>
      </c>
      <c r="GH317" s="3">
        <v>1</v>
      </c>
      <c r="GI317" s="3">
        <v>2</v>
      </c>
      <c r="GJ317" s="3">
        <v>0</v>
      </c>
      <c r="GK317" s="3">
        <v>0</v>
      </c>
      <c r="GL317" s="3">
        <f t="shared" si="252"/>
        <v>0</v>
      </c>
      <c r="GM317" s="3">
        <f t="shared" si="253"/>
        <v>40593.379999999997</v>
      </c>
      <c r="GN317" s="3">
        <f t="shared" si="254"/>
        <v>40593.379999999997</v>
      </c>
      <c r="GO317" s="3">
        <f t="shared" si="255"/>
        <v>0</v>
      </c>
      <c r="GP317" s="3">
        <f t="shared" si="256"/>
        <v>0</v>
      </c>
      <c r="GR317" s="3">
        <v>0</v>
      </c>
      <c r="GS317" s="3">
        <v>3</v>
      </c>
      <c r="GT317" s="3">
        <v>0</v>
      </c>
      <c r="GU317" s="3" t="s">
        <v>3</v>
      </c>
      <c r="GV317" s="3">
        <f t="shared" si="257"/>
        <v>0</v>
      </c>
      <c r="GW317" s="3">
        <v>1</v>
      </c>
      <c r="GX317" s="3">
        <f t="shared" si="258"/>
        <v>0</v>
      </c>
      <c r="HA317" s="3">
        <v>0</v>
      </c>
      <c r="HB317" s="3">
        <v>0</v>
      </c>
      <c r="HC317" s="3">
        <f t="shared" si="259"/>
        <v>0</v>
      </c>
      <c r="HE317" s="3" t="s">
        <v>3</v>
      </c>
      <c r="HF317" s="3" t="s">
        <v>3</v>
      </c>
      <c r="HM317" s="3" t="s">
        <v>3</v>
      </c>
      <c r="HN317" s="3" t="s">
        <v>3</v>
      </c>
      <c r="HO317" s="3" t="s">
        <v>3</v>
      </c>
      <c r="HP317" s="3" t="s">
        <v>3</v>
      </c>
      <c r="HQ317" s="3" t="s">
        <v>3</v>
      </c>
      <c r="HS317" s="3">
        <v>0</v>
      </c>
      <c r="IK317" s="3">
        <v>0</v>
      </c>
    </row>
    <row r="318" spans="1:255" x14ac:dyDescent="0.2">
      <c r="A318" s="2">
        <v>18</v>
      </c>
      <c r="B318" s="2">
        <v>1</v>
      </c>
      <c r="C318" s="2">
        <v>240</v>
      </c>
      <c r="D318" s="2"/>
      <c r="E318" s="2" t="s">
        <v>374</v>
      </c>
      <c r="F318" s="2" t="s">
        <v>375</v>
      </c>
      <c r="G318" s="2" t="s">
        <v>376</v>
      </c>
      <c r="H318" s="2" t="s">
        <v>329</v>
      </c>
      <c r="I318" s="2">
        <f>I316*J318</f>
        <v>70</v>
      </c>
      <c r="J318" s="2">
        <v>100</v>
      </c>
      <c r="K318" s="2">
        <v>100</v>
      </c>
      <c r="L318" s="2"/>
      <c r="M318" s="2"/>
      <c r="N318" s="2"/>
      <c r="O318" s="2">
        <f t="shared" si="235"/>
        <v>11152.4</v>
      </c>
      <c r="P318" s="2">
        <f t="shared" si="236"/>
        <v>11152.4</v>
      </c>
      <c r="Q318" s="2">
        <f>(ROUND((ROUND(((ET318)*AV318*I318),2)*BB318),2)+ROUND((ROUND(((AE318-(EU318))*AV318*I318),2)*BS318),2))</f>
        <v>0</v>
      </c>
      <c r="R318" s="2">
        <f>(ROUND((ROUND(((EU318)*AV318*I318),2)*BS318),2)+ROUND((ROUND(((AE318-(EU318))*AV318*I318),2)*BS318),2))</f>
        <v>0</v>
      </c>
      <c r="S318" s="2">
        <f t="shared" si="237"/>
        <v>0</v>
      </c>
      <c r="T318" s="2">
        <f t="shared" si="238"/>
        <v>0</v>
      </c>
      <c r="U318" s="2">
        <f t="shared" si="239"/>
        <v>0</v>
      </c>
      <c r="V318" s="2">
        <f t="shared" si="240"/>
        <v>0</v>
      </c>
      <c r="W318" s="2">
        <f t="shared" si="241"/>
        <v>0</v>
      </c>
      <c r="X318" s="2">
        <f>(ROUND((((S318+ROUND((ROUND(((EU318)*AV318*I318),2)*BS318),2))*AT318)/100),2)+ROUND(((ROUND((ROUND(((AE318-(EU318))*AV318*I318),2)*BS318),2)*AT318)/100),2))</f>
        <v>0</v>
      </c>
      <c r="Y318" s="2">
        <f>(ROUND((((S318+ROUND((ROUND(((EU318)*AV318*I318),2)*BS318),2))*AU318)/100),2)+ROUND(((ROUND((ROUND(((AE318-(EU318))*AV318*I318),2)*BS318),2)*AU318)/100),2))</f>
        <v>0</v>
      </c>
      <c r="Z318" s="2"/>
      <c r="AA318" s="2">
        <v>56661434</v>
      </c>
      <c r="AB318" s="2">
        <f t="shared" si="242"/>
        <v>159.32</v>
      </c>
      <c r="AC318" s="2">
        <f>ROUND((ES318),6)</f>
        <v>159.32</v>
      </c>
      <c r="AD318" s="2">
        <f>ROUND((((ET318)-(EU318))+AE318),6)</f>
        <v>0</v>
      </c>
      <c r="AE318" s="2">
        <f>ROUND((EU318),6)</f>
        <v>0</v>
      </c>
      <c r="AF318" s="2">
        <f>ROUND((EV318),6)</f>
        <v>0</v>
      </c>
      <c r="AG318" s="2">
        <f t="shared" si="243"/>
        <v>0</v>
      </c>
      <c r="AH318" s="2">
        <f>(EW318)</f>
        <v>0</v>
      </c>
      <c r="AI318" s="2">
        <f>(EX318)</f>
        <v>0</v>
      </c>
      <c r="AJ318" s="2">
        <f t="shared" si="244"/>
        <v>0</v>
      </c>
      <c r="AK318" s="2">
        <v>159.32</v>
      </c>
      <c r="AL318" s="2">
        <v>159.32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109</v>
      </c>
      <c r="AU318" s="2">
        <v>61</v>
      </c>
      <c r="AV318" s="2">
        <v>1</v>
      </c>
      <c r="AW318" s="2">
        <v>1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1</v>
      </c>
      <c r="BJ318" s="2" t="s">
        <v>377</v>
      </c>
      <c r="BK318" s="2"/>
      <c r="BL318" s="2"/>
      <c r="BM318" s="2">
        <v>25</v>
      </c>
      <c r="BN318" s="2">
        <v>0</v>
      </c>
      <c r="BO318" s="2" t="s">
        <v>3</v>
      </c>
      <c r="BP318" s="2">
        <v>0</v>
      </c>
      <c r="BQ318" s="2">
        <v>30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109</v>
      </c>
      <c r="CA318" s="2">
        <v>61</v>
      </c>
      <c r="CB318" s="2" t="s">
        <v>3</v>
      </c>
      <c r="CC318" s="2"/>
      <c r="CD318" s="2"/>
      <c r="CE318" s="2">
        <v>1566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2125</v>
      </c>
      <c r="CO318" s="2">
        <v>0</v>
      </c>
      <c r="CP318" s="2">
        <f t="shared" si="245"/>
        <v>11152.4</v>
      </c>
      <c r="CQ318" s="2">
        <f t="shared" si="246"/>
        <v>159.32</v>
      </c>
      <c r="CR318" s="2">
        <f>(ROUND((ROUND(((ET318)*AV318*1),2)*BB318),2)+ROUND((ROUND(((AE318-(EU318))*AV318*1),2)*BS318),2))</f>
        <v>0</v>
      </c>
      <c r="CS318" s="2">
        <f>(ROUND((ROUND(((EU318)*AV318*1),2)*BS318),2)+ROUND((ROUND(((AE318-(EU318))*AV318*1),2)*BS318),2))</f>
        <v>0</v>
      </c>
      <c r="CT318" s="2">
        <f t="shared" si="247"/>
        <v>0</v>
      </c>
      <c r="CU318" s="2">
        <f t="shared" si="248"/>
        <v>0</v>
      </c>
      <c r="CV318" s="2">
        <f t="shared" si="249"/>
        <v>0</v>
      </c>
      <c r="CW318" s="2">
        <f t="shared" si="250"/>
        <v>0</v>
      </c>
      <c r="CX318" s="2">
        <f t="shared" si="251"/>
        <v>0</v>
      </c>
      <c r="CY318" s="2">
        <f>(ROUND((((S318+ROUND((ROUND(((EU318)*AV318*1),2)*BS318),2))*AT318)/100),2)+ROUND(((ROUND((ROUND(((AE318-(EU318))*AV318*1),2)*BS318),2)*AT318)/100),2))</f>
        <v>0</v>
      </c>
      <c r="CZ318" s="2">
        <f>(ROUND((((S318+ROUND((ROUND(((EU318)*AV318*1),2)*BS318),2))*AU318)/100),2)+ROUND(((ROUND((ROUND(((AE318-(EU318))*AV318*1),2)*BS318),2)*AU318)/100),2))</f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1005</v>
      </c>
      <c r="DV318" s="2" t="s">
        <v>329</v>
      </c>
      <c r="DW318" s="2" t="s">
        <v>329</v>
      </c>
      <c r="DX318" s="2">
        <v>1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56938458</v>
      </c>
      <c r="EF318" s="2">
        <v>30</v>
      </c>
      <c r="EG318" s="2" t="s">
        <v>34</v>
      </c>
      <c r="EH318" s="2">
        <v>0</v>
      </c>
      <c r="EI318" s="2" t="s">
        <v>3</v>
      </c>
      <c r="EJ318" s="2">
        <v>1</v>
      </c>
      <c r="EK318" s="2">
        <v>25</v>
      </c>
      <c r="EL318" s="2" t="s">
        <v>35</v>
      </c>
      <c r="EM318" s="2" t="s">
        <v>36</v>
      </c>
      <c r="EN318" s="2"/>
      <c r="EO318" s="2" t="s">
        <v>378</v>
      </c>
      <c r="EP318" s="2"/>
      <c r="EQ318" s="2">
        <v>0</v>
      </c>
      <c r="ER318" s="2">
        <v>159.32</v>
      </c>
      <c r="ES318" s="2">
        <v>159.32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v>0</v>
      </c>
      <c r="FS318" s="2">
        <v>0</v>
      </c>
      <c r="FT318" s="2"/>
      <c r="FU318" s="2"/>
      <c r="FV318" s="2"/>
      <c r="FW318" s="2"/>
      <c r="FX318" s="2">
        <v>109</v>
      </c>
      <c r="FY318" s="2">
        <v>61</v>
      </c>
      <c r="FZ318" s="2"/>
      <c r="GA318" s="2" t="s">
        <v>3</v>
      </c>
      <c r="GB318" s="2"/>
      <c r="GC318" s="2"/>
      <c r="GD318" s="2">
        <v>1</v>
      </c>
      <c r="GE318" s="2"/>
      <c r="GF318" s="2">
        <v>8370033</v>
      </c>
      <c r="GG318" s="2">
        <v>2</v>
      </c>
      <c r="GH318" s="2">
        <v>1</v>
      </c>
      <c r="GI318" s="2">
        <v>-2</v>
      </c>
      <c r="GJ318" s="2">
        <v>0</v>
      </c>
      <c r="GK318" s="2">
        <v>0</v>
      </c>
      <c r="GL318" s="2">
        <f t="shared" si="252"/>
        <v>0</v>
      </c>
      <c r="GM318" s="2">
        <f t="shared" si="253"/>
        <v>11152.4</v>
      </c>
      <c r="GN318" s="2">
        <f t="shared" si="254"/>
        <v>11152.4</v>
      </c>
      <c r="GO318" s="2">
        <f t="shared" si="255"/>
        <v>0</v>
      </c>
      <c r="GP318" s="2">
        <f t="shared" si="256"/>
        <v>0</v>
      </c>
      <c r="GQ318" s="2"/>
      <c r="GR318" s="2">
        <v>0</v>
      </c>
      <c r="GS318" s="2">
        <v>3</v>
      </c>
      <c r="GT318" s="2">
        <v>0</v>
      </c>
      <c r="GU318" s="2" t="s">
        <v>3</v>
      </c>
      <c r="GV318" s="2">
        <f t="shared" si="257"/>
        <v>0</v>
      </c>
      <c r="GW318" s="2">
        <v>1</v>
      </c>
      <c r="GX318" s="2">
        <f t="shared" si="258"/>
        <v>0</v>
      </c>
      <c r="GY318" s="2"/>
      <c r="GZ318" s="2"/>
      <c r="HA318" s="2">
        <v>0</v>
      </c>
      <c r="HB318" s="2">
        <v>0</v>
      </c>
      <c r="HC318" s="2">
        <f t="shared" si="259"/>
        <v>0</v>
      </c>
      <c r="HD318" s="2"/>
      <c r="HE318" s="2" t="s">
        <v>3</v>
      </c>
      <c r="HF318" s="2" t="s">
        <v>3</v>
      </c>
      <c r="HG318" s="2"/>
      <c r="HH318" s="2"/>
      <c r="HI318" s="2"/>
      <c r="HJ318" s="2"/>
      <c r="HK318" s="2"/>
      <c r="HL318" s="2"/>
      <c r="HM318" s="2" t="s">
        <v>105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2">
      <c r="A319" s="3">
        <v>18</v>
      </c>
      <c r="B319" s="3">
        <v>1</v>
      </c>
      <c r="C319" s="3">
        <v>250</v>
      </c>
      <c r="E319" s="3" t="s">
        <v>374</v>
      </c>
      <c r="F319" s="3" t="s">
        <v>375</v>
      </c>
      <c r="G319" s="3" t="s">
        <v>376</v>
      </c>
      <c r="H319" s="3" t="s">
        <v>329</v>
      </c>
      <c r="I319" s="3">
        <f>I317*J319</f>
        <v>70</v>
      </c>
      <c r="J319" s="3">
        <v>100</v>
      </c>
      <c r="K319" s="3">
        <v>100</v>
      </c>
      <c r="O319" s="3">
        <f t="shared" si="235"/>
        <v>74721.08</v>
      </c>
      <c r="P319" s="3">
        <f t="shared" si="236"/>
        <v>74721.08</v>
      </c>
      <c r="Q319" s="3">
        <f>(ROUND((ROUND(((ET319)*AV319*I319),2)*BB319),2)+ROUND((ROUND(((AE319-(EU319))*AV319*I319),2)*BS319),2))</f>
        <v>0</v>
      </c>
      <c r="R319" s="3">
        <f>(ROUND((ROUND(((EU319)*AV319*I319),2)*BS319),2)+ROUND((ROUND(((AE319-(EU319))*AV319*I319),2)*BS319),2))</f>
        <v>0</v>
      </c>
      <c r="S319" s="3">
        <f t="shared" si="237"/>
        <v>0</v>
      </c>
      <c r="T319" s="3">
        <f t="shared" si="238"/>
        <v>0</v>
      </c>
      <c r="U319" s="3">
        <f t="shared" si="239"/>
        <v>0</v>
      </c>
      <c r="V319" s="3">
        <f t="shared" si="240"/>
        <v>0</v>
      </c>
      <c r="W319" s="3">
        <f t="shared" si="241"/>
        <v>0</v>
      </c>
      <c r="X319" s="3">
        <f>(ROUND((((S319+ROUND((ROUND(((EU319)*AV319*I319),2)*BS319),2))*AT319)/100),2)+ROUND(((ROUND((ROUND(((AE319-(EU319))*AV319*I319),2)*BS319),2)*AT319)/100),2))</f>
        <v>0</v>
      </c>
      <c r="Y319" s="3">
        <f>(ROUND((((S319+ROUND((ROUND(((EU319)*AV319*I319),2)*BS319),2))*AU319)/100),2)+ROUND(((ROUND((ROUND(((AE319-(EU319))*AV319*I319),2)*BS319),2)*AU319)/100),2))</f>
        <v>0</v>
      </c>
      <c r="AA319" s="3">
        <v>56661436</v>
      </c>
      <c r="AB319" s="3">
        <f t="shared" si="242"/>
        <v>159.32</v>
      </c>
      <c r="AC319" s="3">
        <f>ROUND((ES319),6)</f>
        <v>159.32</v>
      </c>
      <c r="AD319" s="3">
        <f>ROUND((((ET319)-(EU319))+AE319),6)</f>
        <v>0</v>
      </c>
      <c r="AE319" s="3">
        <f>ROUND((EU319),6)</f>
        <v>0</v>
      </c>
      <c r="AF319" s="3">
        <f>ROUND((EV319),6)</f>
        <v>0</v>
      </c>
      <c r="AG319" s="3">
        <f t="shared" si="243"/>
        <v>0</v>
      </c>
      <c r="AH319" s="3">
        <f>(EW319)</f>
        <v>0</v>
      </c>
      <c r="AI319" s="3">
        <f>(EX319)</f>
        <v>0</v>
      </c>
      <c r="AJ319" s="3">
        <f t="shared" si="244"/>
        <v>0</v>
      </c>
      <c r="AK319" s="3">
        <v>159.32</v>
      </c>
      <c r="AL319" s="3">
        <v>159.32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109</v>
      </c>
      <c r="AU319" s="3">
        <v>61</v>
      </c>
      <c r="AV319" s="3">
        <v>1</v>
      </c>
      <c r="AW319" s="3">
        <v>1</v>
      </c>
      <c r="AZ319" s="3">
        <v>1</v>
      </c>
      <c r="BA319" s="3">
        <v>1</v>
      </c>
      <c r="BB319" s="3">
        <v>1</v>
      </c>
      <c r="BC319" s="3">
        <v>6.7</v>
      </c>
      <c r="BD319" s="3" t="s">
        <v>3</v>
      </c>
      <c r="BE319" s="3" t="s">
        <v>3</v>
      </c>
      <c r="BF319" s="3" t="s">
        <v>3</v>
      </c>
      <c r="BG319" s="3" t="s">
        <v>3</v>
      </c>
      <c r="BH319" s="3">
        <v>3</v>
      </c>
      <c r="BI319" s="3">
        <v>1</v>
      </c>
      <c r="BJ319" s="3" t="s">
        <v>377</v>
      </c>
      <c r="BM319" s="3">
        <v>25</v>
      </c>
      <c r="BN319" s="3">
        <v>0</v>
      </c>
      <c r="BO319" s="3" t="s">
        <v>375</v>
      </c>
      <c r="BP319" s="3">
        <v>1</v>
      </c>
      <c r="BQ319" s="3">
        <v>30</v>
      </c>
      <c r="BR319" s="3">
        <v>0</v>
      </c>
      <c r="BS319" s="3">
        <v>1</v>
      </c>
      <c r="BT319" s="3">
        <v>1</v>
      </c>
      <c r="BU319" s="3">
        <v>1</v>
      </c>
      <c r="BV319" s="3">
        <v>1</v>
      </c>
      <c r="BW319" s="3">
        <v>1</v>
      </c>
      <c r="BX319" s="3">
        <v>1</v>
      </c>
      <c r="BY319" s="3" t="s">
        <v>3</v>
      </c>
      <c r="BZ319" s="3">
        <v>109</v>
      </c>
      <c r="CA319" s="3">
        <v>61</v>
      </c>
      <c r="CB319" s="3" t="s">
        <v>3</v>
      </c>
      <c r="CE319" s="3">
        <v>1566</v>
      </c>
      <c r="CF319" s="3">
        <v>0</v>
      </c>
      <c r="CG319" s="3">
        <v>0</v>
      </c>
      <c r="CM319" s="3">
        <v>0</v>
      </c>
      <c r="CN319" s="3" t="s">
        <v>2125</v>
      </c>
      <c r="CO319" s="3">
        <v>0</v>
      </c>
      <c r="CP319" s="3">
        <f t="shared" si="245"/>
        <v>74721.08</v>
      </c>
      <c r="CQ319" s="3">
        <f t="shared" si="246"/>
        <v>1067.44</v>
      </c>
      <c r="CR319" s="3">
        <f>(ROUND((ROUND(((ET319)*AV319*1),2)*BB319),2)+ROUND((ROUND(((AE319-(EU319))*AV319*1),2)*BS319),2))</f>
        <v>0</v>
      </c>
      <c r="CS319" s="3">
        <f>(ROUND((ROUND(((EU319)*AV319*1),2)*BS319),2)+ROUND((ROUND(((AE319-(EU319))*AV319*1),2)*BS319),2))</f>
        <v>0</v>
      </c>
      <c r="CT319" s="3">
        <f t="shared" si="247"/>
        <v>0</v>
      </c>
      <c r="CU319" s="3">
        <f t="shared" si="248"/>
        <v>0</v>
      </c>
      <c r="CV319" s="3">
        <f t="shared" si="249"/>
        <v>0</v>
      </c>
      <c r="CW319" s="3">
        <f t="shared" si="250"/>
        <v>0</v>
      </c>
      <c r="CX319" s="3">
        <f t="shared" si="251"/>
        <v>0</v>
      </c>
      <c r="CY319" s="3">
        <f>(ROUND((((S319+ROUND((ROUND(((EU319)*AV319*1),2)*BS319),2))*AT319)/100),2)+ROUND(((ROUND((ROUND(((AE319-(EU319))*AV319*1),2)*BS319),2)*AT319)/100),2))</f>
        <v>0</v>
      </c>
      <c r="CZ319" s="3">
        <f>(ROUND((((S319+ROUND((ROUND(((EU319)*AV319*1),2)*BS319),2))*AU319)/100),2)+ROUND(((ROUND((ROUND(((AE319-(EU319))*AV319*1),2)*BS319),2)*AU319)/100),2))</f>
        <v>0</v>
      </c>
      <c r="DC319" s="3" t="s">
        <v>3</v>
      </c>
      <c r="DD319" s="3" t="s">
        <v>3</v>
      </c>
      <c r="DE319" s="3" t="s">
        <v>3</v>
      </c>
      <c r="DF319" s="3" t="s">
        <v>3</v>
      </c>
      <c r="DG319" s="3" t="s">
        <v>3</v>
      </c>
      <c r="DH319" s="3" t="s">
        <v>3</v>
      </c>
      <c r="DI319" s="3" t="s">
        <v>3</v>
      </c>
      <c r="DJ319" s="3" t="s">
        <v>3</v>
      </c>
      <c r="DK319" s="3" t="s">
        <v>3</v>
      </c>
      <c r="DL319" s="3" t="s">
        <v>3</v>
      </c>
      <c r="DM319" s="3" t="s">
        <v>3</v>
      </c>
      <c r="DN319" s="3">
        <v>0</v>
      </c>
      <c r="DO319" s="3">
        <v>0</v>
      </c>
      <c r="DP319" s="3">
        <v>1</v>
      </c>
      <c r="DQ319" s="3">
        <v>1</v>
      </c>
      <c r="DU319" s="3">
        <v>1005</v>
      </c>
      <c r="DV319" s="3" t="s">
        <v>329</v>
      </c>
      <c r="DW319" s="3" t="s">
        <v>329</v>
      </c>
      <c r="DX319" s="3">
        <v>1</v>
      </c>
      <c r="DZ319" s="3" t="s">
        <v>3</v>
      </c>
      <c r="EA319" s="3" t="s">
        <v>3</v>
      </c>
      <c r="EB319" s="3" t="s">
        <v>3</v>
      </c>
      <c r="EC319" s="3" t="s">
        <v>3</v>
      </c>
      <c r="EE319" s="3">
        <v>56938458</v>
      </c>
      <c r="EF319" s="3">
        <v>30</v>
      </c>
      <c r="EG319" s="3" t="s">
        <v>34</v>
      </c>
      <c r="EH319" s="3">
        <v>0</v>
      </c>
      <c r="EI319" s="3" t="s">
        <v>3</v>
      </c>
      <c r="EJ319" s="3">
        <v>1</v>
      </c>
      <c r="EK319" s="3">
        <v>25</v>
      </c>
      <c r="EL319" s="3" t="s">
        <v>35</v>
      </c>
      <c r="EM319" s="3" t="s">
        <v>36</v>
      </c>
      <c r="EO319" s="3" t="s">
        <v>378</v>
      </c>
      <c r="EQ319" s="3">
        <v>0</v>
      </c>
      <c r="ER319" s="3">
        <v>159.32</v>
      </c>
      <c r="ES319" s="3">
        <v>159.32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FQ319" s="3">
        <v>0</v>
      </c>
      <c r="FR319" s="3">
        <v>0</v>
      </c>
      <c r="FS319" s="3">
        <v>0</v>
      </c>
      <c r="FX319" s="3">
        <v>109</v>
      </c>
      <c r="FY319" s="3">
        <v>61</v>
      </c>
      <c r="GA319" s="3" t="s">
        <v>3</v>
      </c>
      <c r="GD319" s="3">
        <v>1</v>
      </c>
      <c r="GF319" s="3">
        <v>8370033</v>
      </c>
      <c r="GG319" s="3">
        <v>2</v>
      </c>
      <c r="GH319" s="3">
        <v>1</v>
      </c>
      <c r="GI319" s="3">
        <v>2</v>
      </c>
      <c r="GJ319" s="3">
        <v>0</v>
      </c>
      <c r="GK319" s="3">
        <v>0</v>
      </c>
      <c r="GL319" s="3">
        <f t="shared" si="252"/>
        <v>0</v>
      </c>
      <c r="GM319" s="3">
        <f t="shared" si="253"/>
        <v>74721.08</v>
      </c>
      <c r="GN319" s="3">
        <f t="shared" si="254"/>
        <v>74721.08</v>
      </c>
      <c r="GO319" s="3">
        <f t="shared" si="255"/>
        <v>0</v>
      </c>
      <c r="GP319" s="3">
        <f t="shared" si="256"/>
        <v>0</v>
      </c>
      <c r="GR319" s="3">
        <v>0</v>
      </c>
      <c r="GS319" s="3">
        <v>3</v>
      </c>
      <c r="GT319" s="3">
        <v>0</v>
      </c>
      <c r="GU319" s="3" t="s">
        <v>3</v>
      </c>
      <c r="GV319" s="3">
        <f t="shared" si="257"/>
        <v>0</v>
      </c>
      <c r="GW319" s="3">
        <v>1</v>
      </c>
      <c r="GX319" s="3">
        <f t="shared" si="258"/>
        <v>0</v>
      </c>
      <c r="HA319" s="3">
        <v>0</v>
      </c>
      <c r="HB319" s="3">
        <v>0</v>
      </c>
      <c r="HC319" s="3">
        <f t="shared" si="259"/>
        <v>0</v>
      </c>
      <c r="HE319" s="3" t="s">
        <v>3</v>
      </c>
      <c r="HF319" s="3" t="s">
        <v>3</v>
      </c>
      <c r="HM319" s="3" t="s">
        <v>105</v>
      </c>
      <c r="HN319" s="3" t="s">
        <v>3</v>
      </c>
      <c r="HO319" s="3" t="s">
        <v>3</v>
      </c>
      <c r="HP319" s="3" t="s">
        <v>3</v>
      </c>
      <c r="HQ319" s="3" t="s">
        <v>3</v>
      </c>
      <c r="HS319" s="3">
        <v>0</v>
      </c>
      <c r="IK319" s="3">
        <v>0</v>
      </c>
    </row>
    <row r="320" spans="1:255" x14ac:dyDescent="0.2">
      <c r="A320" s="2">
        <v>17</v>
      </c>
      <c r="B320" s="2">
        <v>1</v>
      </c>
      <c r="C320" s="2">
        <f>ROW(SmtRes!A262)</f>
        <v>262</v>
      </c>
      <c r="D320" s="2">
        <f>ROW(EtalonRes!A349)</f>
        <v>349</v>
      </c>
      <c r="E320" s="2" t="s">
        <v>379</v>
      </c>
      <c r="F320" s="2" t="s">
        <v>380</v>
      </c>
      <c r="G320" s="2" t="s">
        <v>381</v>
      </c>
      <c r="H320" s="2" t="s">
        <v>323</v>
      </c>
      <c r="I320" s="2">
        <f>ROUND(7/100,9)</f>
        <v>7.0000000000000007E-2</v>
      </c>
      <c r="J320" s="2">
        <v>0</v>
      </c>
      <c r="K320" s="2">
        <f>ROUND(7/100,9)</f>
        <v>7.0000000000000007E-2</v>
      </c>
      <c r="L320" s="2"/>
      <c r="M320" s="2"/>
      <c r="N320" s="2"/>
      <c r="O320" s="2">
        <f t="shared" si="235"/>
        <v>28.71</v>
      </c>
      <c r="P320" s="2">
        <f t="shared" si="236"/>
        <v>1.1599999999999999</v>
      </c>
      <c r="Q320" s="2">
        <f>(ROUND((ROUND((((((ET320*1.2)*1.25)*1.05))*AV320*I320),2)*BB320),2)+ROUND((ROUND(((AE320-((((EU320*1.2)*1.25)*1.05)))*AV320*I320),2)*BS320),2))</f>
        <v>7.49</v>
      </c>
      <c r="R320" s="2">
        <f>(ROUND((ROUND((((((EU320*1.2)*1.25)*1.05))*AV320*I320),2)*BS320),2)+ROUND((ROUND(((AE320-((((EU320*1.2)*1.25)*1.05)))*AV320*I320),2)*BS320),2))</f>
        <v>0.82</v>
      </c>
      <c r="S320" s="2">
        <f t="shared" si="237"/>
        <v>20.059999999999999</v>
      </c>
      <c r="T320" s="2">
        <f t="shared" si="238"/>
        <v>0</v>
      </c>
      <c r="U320" s="2">
        <f t="shared" si="239"/>
        <v>1.7153790884999998</v>
      </c>
      <c r="V320" s="2">
        <f t="shared" si="240"/>
        <v>0</v>
      </c>
      <c r="W320" s="2">
        <f t="shared" si="241"/>
        <v>0</v>
      </c>
      <c r="X320" s="2">
        <f>(ROUND((((S320+ROUND((ROUND((((((EU320*1.2)*1.25)*1.05))*AV320*I320),2)*BS320),2))*AT320)/100),2)+ROUND(((ROUND((ROUND(((AE320-((((EU320*1.2)*1.25)*1.05)))*AV320*I320),2)*BS320),2)*AT320)/100),2))</f>
        <v>22.76</v>
      </c>
      <c r="Y320" s="2">
        <f>(ROUND((((S320+ROUND((ROUND((((((EU320*1.2)*1.25)*1.05))*AV320*I320),2)*BS320),2))*AU320)/100),2)+ROUND(((ROUND((ROUND(((AE320-((((EU320*1.2)*1.25)*1.05)))*AV320*I320),2)*BS320),2)*AU320)/100),2))</f>
        <v>12.74</v>
      </c>
      <c r="Z320" s="2"/>
      <c r="AA320" s="2">
        <v>56661434</v>
      </c>
      <c r="AB320" s="2">
        <f t="shared" si="242"/>
        <v>385.46940999999998</v>
      </c>
      <c r="AC320" s="2">
        <f>ROUND(((((ES320*1)*1)*1)),6)</f>
        <v>16.600000000000001</v>
      </c>
      <c r="AD320" s="2">
        <f>ROUND(((((((ET320*1.2)*1.25)*1.05))-((((EU320*1.2)*1.25)*1.05)))+AE320),6)</f>
        <v>100.31175</v>
      </c>
      <c r="AE320" s="2">
        <f>ROUND(((((EU320*1.2)*1.25)*1.05)),6)</f>
        <v>10.97775</v>
      </c>
      <c r="AF320" s="2">
        <f>ROUND(((((EV320*1.2)*1.15)*1.05)),6)</f>
        <v>268.55766</v>
      </c>
      <c r="AG320" s="2">
        <f t="shared" si="243"/>
        <v>0</v>
      </c>
      <c r="AH320" s="2">
        <f>((((EW320*1.2)*1.15)*1.05))</f>
        <v>22.966649999999998</v>
      </c>
      <c r="AI320" s="2">
        <f>((((EX320*1.2)*1.25)*1.05))</f>
        <v>0</v>
      </c>
      <c r="AJ320" s="2">
        <f t="shared" si="244"/>
        <v>0</v>
      </c>
      <c r="AK320" s="2">
        <v>265.63</v>
      </c>
      <c r="AL320" s="2">
        <v>16.600000000000001</v>
      </c>
      <c r="AM320" s="2">
        <v>63.69</v>
      </c>
      <c r="AN320" s="2">
        <v>6.97</v>
      </c>
      <c r="AO320" s="2">
        <v>185.34</v>
      </c>
      <c r="AP320" s="2">
        <v>0</v>
      </c>
      <c r="AQ320" s="2">
        <v>15.85</v>
      </c>
      <c r="AR320" s="2">
        <v>0</v>
      </c>
      <c r="AS320" s="2">
        <v>0</v>
      </c>
      <c r="AT320" s="2">
        <v>109</v>
      </c>
      <c r="AU320" s="2">
        <v>61</v>
      </c>
      <c r="AV320" s="2">
        <v>1.0669999999999999</v>
      </c>
      <c r="AW320" s="2">
        <v>1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0</v>
      </c>
      <c r="BI320" s="2">
        <v>1</v>
      </c>
      <c r="BJ320" s="2" t="s">
        <v>382</v>
      </c>
      <c r="BK320" s="2"/>
      <c r="BL320" s="2"/>
      <c r="BM320" s="2">
        <v>25</v>
      </c>
      <c r="BN320" s="2">
        <v>0</v>
      </c>
      <c r="BO320" s="2" t="s">
        <v>380</v>
      </c>
      <c r="BP320" s="2">
        <v>1</v>
      </c>
      <c r="BQ320" s="2">
        <v>30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109</v>
      </c>
      <c r="CA320" s="2">
        <v>61</v>
      </c>
      <c r="CB320" s="2" t="s">
        <v>3</v>
      </c>
      <c r="CC320" s="2"/>
      <c r="CD320" s="2"/>
      <c r="CE320" s="2">
        <v>1566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2120</v>
      </c>
      <c r="CO320" s="2">
        <v>0</v>
      </c>
      <c r="CP320" s="2">
        <f t="shared" si="245"/>
        <v>28.71</v>
      </c>
      <c r="CQ320" s="2">
        <f t="shared" si="246"/>
        <v>16.600000000000001</v>
      </c>
      <c r="CR320" s="2">
        <f>(ROUND((ROUND((((((ET320*1.2)*1.25)*1.05))*AV320*1),2)*BB320),2)+ROUND((ROUND(((AE320-((((EU320*1.2)*1.25)*1.05)))*AV320*1),2)*BS320),2))</f>
        <v>107.03</v>
      </c>
      <c r="CS320" s="2">
        <f>(ROUND((ROUND((((((EU320*1.2)*1.25)*1.05))*AV320*1),2)*BS320),2)+ROUND((ROUND(((AE320-((((EU320*1.2)*1.25)*1.05)))*AV320*1),2)*BS320),2))</f>
        <v>11.71</v>
      </c>
      <c r="CT320" s="2">
        <f t="shared" si="247"/>
        <v>286.55</v>
      </c>
      <c r="CU320" s="2">
        <f t="shared" si="248"/>
        <v>0</v>
      </c>
      <c r="CV320" s="2">
        <f t="shared" si="249"/>
        <v>24.505415549999995</v>
      </c>
      <c r="CW320" s="2">
        <f t="shared" si="250"/>
        <v>0</v>
      </c>
      <c r="CX320" s="2">
        <f t="shared" si="251"/>
        <v>0</v>
      </c>
      <c r="CY320" s="2">
        <f>(ROUND((((S320+ROUND((ROUND((((((EU320*1.2)*1.25)*1.05))*AV320*1),2)*BS320),2))*AT320)/100),2)+ROUND(((ROUND((ROUND(((AE320-((((EU320*1.2)*1.25)*1.05)))*AV320*1),2)*BS320),2)*AT320)/100),2))</f>
        <v>34.630000000000003</v>
      </c>
      <c r="CZ320" s="2">
        <f>(ROUND((((S320+ROUND((ROUND((((((EU320*1.2)*1.25)*1.05))*AV320*1),2)*BS320),2))*AU320)/100),2)+ROUND(((ROUND((ROUND(((AE320-((((EU320*1.2)*1.25)*1.05)))*AV320*1),2)*BS320),2)*AU320)/100),2))</f>
        <v>19.38</v>
      </c>
      <c r="DA320" s="2"/>
      <c r="DB320" s="2">
        <v>73</v>
      </c>
      <c r="DC320" s="2" t="s">
        <v>3</v>
      </c>
      <c r="DD320" s="2" t="s">
        <v>105</v>
      </c>
      <c r="DE320" s="2" t="s">
        <v>32</v>
      </c>
      <c r="DF320" s="2" t="s">
        <v>32</v>
      </c>
      <c r="DG320" s="2" t="s">
        <v>33</v>
      </c>
      <c r="DH320" s="2" t="s">
        <v>3</v>
      </c>
      <c r="DI320" s="2" t="s">
        <v>33</v>
      </c>
      <c r="DJ320" s="2" t="s">
        <v>32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1013</v>
      </c>
      <c r="DV320" s="2" t="s">
        <v>323</v>
      </c>
      <c r="DW320" s="2" t="s">
        <v>323</v>
      </c>
      <c r="DX320" s="2">
        <v>1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56938458</v>
      </c>
      <c r="EF320" s="2">
        <v>30</v>
      </c>
      <c r="EG320" s="2" t="s">
        <v>34</v>
      </c>
      <c r="EH320" s="2">
        <v>0</v>
      </c>
      <c r="EI320" s="2" t="s">
        <v>3</v>
      </c>
      <c r="EJ320" s="2">
        <v>1</v>
      </c>
      <c r="EK320" s="2">
        <v>25</v>
      </c>
      <c r="EL320" s="2" t="s">
        <v>35</v>
      </c>
      <c r="EM320" s="2" t="s">
        <v>36</v>
      </c>
      <c r="EN320" s="2"/>
      <c r="EO320" s="2" t="s">
        <v>325</v>
      </c>
      <c r="EP320" s="2"/>
      <c r="EQ320" s="2">
        <v>131072</v>
      </c>
      <c r="ER320" s="2">
        <v>265.63</v>
      </c>
      <c r="ES320" s="2">
        <v>16.600000000000001</v>
      </c>
      <c r="ET320" s="2">
        <v>63.69</v>
      </c>
      <c r="EU320" s="2">
        <v>6.97</v>
      </c>
      <c r="EV320" s="2">
        <v>185.34</v>
      </c>
      <c r="EW320" s="2">
        <v>15.85</v>
      </c>
      <c r="EX320" s="2">
        <v>0</v>
      </c>
      <c r="EY320" s="2">
        <v>0</v>
      </c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v>0</v>
      </c>
      <c r="FS320" s="2">
        <v>0</v>
      </c>
      <c r="FT320" s="2"/>
      <c r="FU320" s="2"/>
      <c r="FV320" s="2"/>
      <c r="FW320" s="2"/>
      <c r="FX320" s="2">
        <v>109</v>
      </c>
      <c r="FY320" s="2">
        <v>61</v>
      </c>
      <c r="FZ320" s="2"/>
      <c r="GA320" s="2" t="s">
        <v>3</v>
      </c>
      <c r="GB320" s="2"/>
      <c r="GC320" s="2"/>
      <c r="GD320" s="2">
        <v>1</v>
      </c>
      <c r="GE320" s="2"/>
      <c r="GF320" s="2">
        <v>1436469302</v>
      </c>
      <c r="GG320" s="2">
        <v>2</v>
      </c>
      <c r="GH320" s="2">
        <v>1</v>
      </c>
      <c r="GI320" s="2">
        <v>2</v>
      </c>
      <c r="GJ320" s="2">
        <v>0</v>
      </c>
      <c r="GK320" s="2">
        <v>0</v>
      </c>
      <c r="GL320" s="2">
        <f t="shared" si="252"/>
        <v>0</v>
      </c>
      <c r="GM320" s="2">
        <f t="shared" si="253"/>
        <v>64.209999999999994</v>
      </c>
      <c r="GN320" s="2">
        <f t="shared" si="254"/>
        <v>64.209999999999994</v>
      </c>
      <c r="GO320" s="2">
        <f t="shared" si="255"/>
        <v>0</v>
      </c>
      <c r="GP320" s="2">
        <f t="shared" si="256"/>
        <v>0</v>
      </c>
      <c r="GQ320" s="2"/>
      <c r="GR320" s="2">
        <v>0</v>
      </c>
      <c r="GS320" s="2">
        <v>3</v>
      </c>
      <c r="GT320" s="2">
        <v>0</v>
      </c>
      <c r="GU320" s="2" t="s">
        <v>3</v>
      </c>
      <c r="GV320" s="2">
        <f t="shared" si="257"/>
        <v>0</v>
      </c>
      <c r="GW320" s="2">
        <v>1</v>
      </c>
      <c r="GX320" s="2">
        <f t="shared" si="258"/>
        <v>0</v>
      </c>
      <c r="GY320" s="2"/>
      <c r="GZ320" s="2"/>
      <c r="HA320" s="2">
        <v>0</v>
      </c>
      <c r="HB320" s="2">
        <v>0</v>
      </c>
      <c r="HC320" s="2">
        <f t="shared" si="259"/>
        <v>0</v>
      </c>
      <c r="HD320" s="2"/>
      <c r="HE320" s="2" t="s">
        <v>3</v>
      </c>
      <c r="HF320" s="2" t="s">
        <v>3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55" x14ac:dyDescent="0.2">
      <c r="A321" s="3">
        <v>17</v>
      </c>
      <c r="B321" s="3">
        <v>1</v>
      </c>
      <c r="C321" s="3">
        <f>ROW(SmtRes!A272)</f>
        <v>272</v>
      </c>
      <c r="D321" s="3">
        <f>ROW(EtalonRes!A364)</f>
        <v>364</v>
      </c>
      <c r="E321" s="3" t="s">
        <v>379</v>
      </c>
      <c r="F321" s="3" t="s">
        <v>380</v>
      </c>
      <c r="G321" s="3" t="s">
        <v>381</v>
      </c>
      <c r="H321" s="3" t="s">
        <v>323</v>
      </c>
      <c r="I321" s="3">
        <f>ROUND(7/100,9)</f>
        <v>7.0000000000000007E-2</v>
      </c>
      <c r="J321" s="3">
        <v>0</v>
      </c>
      <c r="K321" s="3">
        <f>ROUND(7/100,9)</f>
        <v>7.0000000000000007E-2</v>
      </c>
      <c r="O321" s="3">
        <f t="shared" si="235"/>
        <v>1247.71</v>
      </c>
      <c r="P321" s="3">
        <f t="shared" si="236"/>
        <v>4.16</v>
      </c>
      <c r="Q321" s="3">
        <f>(ROUND((ROUND((((((ET321*1.2)*1.25)*1.05))*AV321*I321),2)*BB321),2)+ROUND((ROUND(((AE321-((((EU321*1.2)*1.25)*1.05)))*AV321*I321),2)*BS321),2))</f>
        <v>113.17</v>
      </c>
      <c r="R321" s="3">
        <f>(ROUND((ROUND((((((EU321*1.2)*1.25)*1.05))*AV321*I321),2)*BS321),2)+ROUND((ROUND(((AE321-((((EU321*1.2)*1.25)*1.05)))*AV321*I321),2)*BS321),2))</f>
        <v>46.21</v>
      </c>
      <c r="S321" s="3">
        <f t="shared" si="237"/>
        <v>1130.3800000000001</v>
      </c>
      <c r="T321" s="3">
        <f t="shared" si="238"/>
        <v>0</v>
      </c>
      <c r="U321" s="3">
        <f t="shared" si="239"/>
        <v>1.7153790884999998</v>
      </c>
      <c r="V321" s="3">
        <f t="shared" si="240"/>
        <v>0</v>
      </c>
      <c r="W321" s="3">
        <f t="shared" si="241"/>
        <v>0</v>
      </c>
      <c r="X321" s="3">
        <f>(ROUND((((S321+ROUND((ROUND((((((EU321*1.2)*1.25)*1.05))*AV321*I321),2)*BS321),2))*AT321)/100),2)+ROUND(((ROUND((ROUND(((AE321-((((EU321*1.2)*1.25)*1.05)))*AV321*I321),2)*BS321),2)*AT321)/100),2))</f>
        <v>1282.48</v>
      </c>
      <c r="Y321" s="3">
        <f>(ROUND((((S321+ROUND((ROUND((((((EU321*1.2)*1.25)*1.05))*AV321*I321),2)*BS321),2))*AU321)/100),2)+ROUND(((ROUND((ROUND(((AE321-((((EU321*1.2)*1.25)*1.05)))*AV321*I321),2)*BS321),2)*AU321)/100),2))</f>
        <v>717.72</v>
      </c>
      <c r="AA321" s="3">
        <v>56661436</v>
      </c>
      <c r="AB321" s="3">
        <f t="shared" si="242"/>
        <v>385.46940999999998</v>
      </c>
      <c r="AC321" s="3">
        <f>ROUND(((((ES321*1)*1)*1)),6)</f>
        <v>16.600000000000001</v>
      </c>
      <c r="AD321" s="3">
        <f>ROUND(((((((ET321*1.2)*1.25)*1.05))-((((EU321*1.2)*1.25)*1.05)))+AE321),6)</f>
        <v>100.31175</v>
      </c>
      <c r="AE321" s="3">
        <f>ROUND(((((EU321*1.2)*1.25)*1.05)),6)</f>
        <v>10.97775</v>
      </c>
      <c r="AF321" s="3">
        <f>ROUND(((((EV321*1.2)*1.15)*1.05)),6)</f>
        <v>268.55766</v>
      </c>
      <c r="AG321" s="3">
        <f t="shared" si="243"/>
        <v>0</v>
      </c>
      <c r="AH321" s="3">
        <f>((((EW321*1.2)*1.15)*1.05))</f>
        <v>22.966649999999998</v>
      </c>
      <c r="AI321" s="3">
        <f>((((EX321*1.2)*1.25)*1.05))</f>
        <v>0</v>
      </c>
      <c r="AJ321" s="3">
        <f t="shared" si="244"/>
        <v>0</v>
      </c>
      <c r="AK321" s="3">
        <v>265.63</v>
      </c>
      <c r="AL321" s="3">
        <v>16.600000000000001</v>
      </c>
      <c r="AM321" s="3">
        <v>63.69</v>
      </c>
      <c r="AN321" s="3">
        <v>6.97</v>
      </c>
      <c r="AO321" s="3">
        <v>185.34</v>
      </c>
      <c r="AP321" s="3">
        <v>0</v>
      </c>
      <c r="AQ321" s="3">
        <v>15.85</v>
      </c>
      <c r="AR321" s="3">
        <v>0</v>
      </c>
      <c r="AS321" s="3">
        <v>0</v>
      </c>
      <c r="AT321" s="3">
        <v>109</v>
      </c>
      <c r="AU321" s="3">
        <v>61</v>
      </c>
      <c r="AV321" s="3">
        <v>1.0669999999999999</v>
      </c>
      <c r="AW321" s="3">
        <v>1</v>
      </c>
      <c r="AZ321" s="3">
        <v>1</v>
      </c>
      <c r="BA321" s="3">
        <v>56.35</v>
      </c>
      <c r="BB321" s="3">
        <v>15.11</v>
      </c>
      <c r="BC321" s="3">
        <v>3.59</v>
      </c>
      <c r="BD321" s="3" t="s">
        <v>3</v>
      </c>
      <c r="BE321" s="3" t="s">
        <v>3</v>
      </c>
      <c r="BF321" s="3" t="s">
        <v>3</v>
      </c>
      <c r="BG321" s="3" t="s">
        <v>3</v>
      </c>
      <c r="BH321" s="3">
        <v>0</v>
      </c>
      <c r="BI321" s="3">
        <v>1</v>
      </c>
      <c r="BJ321" s="3" t="s">
        <v>382</v>
      </c>
      <c r="BM321" s="3">
        <v>25</v>
      </c>
      <c r="BN321" s="3">
        <v>0</v>
      </c>
      <c r="BO321" s="3" t="s">
        <v>380</v>
      </c>
      <c r="BP321" s="3">
        <v>1</v>
      </c>
      <c r="BQ321" s="3">
        <v>30</v>
      </c>
      <c r="BR321" s="3">
        <v>0</v>
      </c>
      <c r="BS321" s="3">
        <v>56.35</v>
      </c>
      <c r="BT321" s="3">
        <v>1</v>
      </c>
      <c r="BU321" s="3">
        <v>1</v>
      </c>
      <c r="BV321" s="3">
        <v>1</v>
      </c>
      <c r="BW321" s="3">
        <v>1</v>
      </c>
      <c r="BX321" s="3">
        <v>1</v>
      </c>
      <c r="BY321" s="3" t="s">
        <v>3</v>
      </c>
      <c r="BZ321" s="3">
        <v>109</v>
      </c>
      <c r="CA321" s="3">
        <v>61</v>
      </c>
      <c r="CB321" s="3" t="s">
        <v>3</v>
      </c>
      <c r="CE321" s="3">
        <v>1566</v>
      </c>
      <c r="CF321" s="3">
        <v>0</v>
      </c>
      <c r="CG321" s="3">
        <v>0</v>
      </c>
      <c r="CM321" s="3">
        <v>0</v>
      </c>
      <c r="CN321" s="3" t="s">
        <v>2120</v>
      </c>
      <c r="CO321" s="3">
        <v>0</v>
      </c>
      <c r="CP321" s="3">
        <f t="shared" si="245"/>
        <v>1247.71</v>
      </c>
      <c r="CQ321" s="3">
        <f t="shared" si="246"/>
        <v>59.59</v>
      </c>
      <c r="CR321" s="3">
        <f>(ROUND((ROUND((((((ET321*1.2)*1.25)*1.05))*AV321*1),2)*BB321),2)+ROUND((ROUND(((AE321-((((EU321*1.2)*1.25)*1.05)))*AV321*1),2)*BS321),2))</f>
        <v>1617.22</v>
      </c>
      <c r="CS321" s="3">
        <f>(ROUND((ROUND((((((EU321*1.2)*1.25)*1.05))*AV321*1),2)*BS321),2)+ROUND((ROUND(((AE321-((((EU321*1.2)*1.25)*1.05)))*AV321*1),2)*BS321),2))</f>
        <v>659.86</v>
      </c>
      <c r="CT321" s="3">
        <f t="shared" si="247"/>
        <v>16147.09</v>
      </c>
      <c r="CU321" s="3">
        <f t="shared" si="248"/>
        <v>0</v>
      </c>
      <c r="CV321" s="3">
        <f t="shared" si="249"/>
        <v>24.505415549999995</v>
      </c>
      <c r="CW321" s="3">
        <f t="shared" si="250"/>
        <v>0</v>
      </c>
      <c r="CX321" s="3">
        <f t="shared" si="251"/>
        <v>0</v>
      </c>
      <c r="CY321" s="3">
        <f>(ROUND((((S321+ROUND((ROUND((((((EU321*1.2)*1.25)*1.05))*AV321*1),2)*BS321),2))*AT321)/100),2)+ROUND(((ROUND((ROUND(((AE321-((((EU321*1.2)*1.25)*1.05)))*AV321*1),2)*BS321),2)*AT321)/100),2))</f>
        <v>1951.36</v>
      </c>
      <c r="CZ321" s="3">
        <f>(ROUND((((S321+ROUND((ROUND((((((EU321*1.2)*1.25)*1.05))*AV321*1),2)*BS321),2))*AU321)/100),2)+ROUND(((ROUND((ROUND(((AE321-((((EU321*1.2)*1.25)*1.05)))*AV321*1),2)*BS321),2)*AU321)/100),2))</f>
        <v>1092.05</v>
      </c>
      <c r="DB321" s="3">
        <v>76</v>
      </c>
      <c r="DC321" s="3" t="s">
        <v>3</v>
      </c>
      <c r="DD321" s="3" t="s">
        <v>105</v>
      </c>
      <c r="DE321" s="3" t="s">
        <v>32</v>
      </c>
      <c r="DF321" s="3" t="s">
        <v>32</v>
      </c>
      <c r="DG321" s="3" t="s">
        <v>33</v>
      </c>
      <c r="DH321" s="3" t="s">
        <v>3</v>
      </c>
      <c r="DI321" s="3" t="s">
        <v>33</v>
      </c>
      <c r="DJ321" s="3" t="s">
        <v>32</v>
      </c>
      <c r="DK321" s="3" t="s">
        <v>3</v>
      </c>
      <c r="DL321" s="3" t="s">
        <v>3</v>
      </c>
      <c r="DM321" s="3" t="s">
        <v>3</v>
      </c>
      <c r="DN321" s="3">
        <v>0</v>
      </c>
      <c r="DO321" s="3">
        <v>0</v>
      </c>
      <c r="DP321" s="3">
        <v>1</v>
      </c>
      <c r="DQ321" s="3">
        <v>1</v>
      </c>
      <c r="DU321" s="3">
        <v>1013</v>
      </c>
      <c r="DV321" s="3" t="s">
        <v>323</v>
      </c>
      <c r="DW321" s="3" t="s">
        <v>323</v>
      </c>
      <c r="DX321" s="3">
        <v>1</v>
      </c>
      <c r="DZ321" s="3" t="s">
        <v>3</v>
      </c>
      <c r="EA321" s="3" t="s">
        <v>3</v>
      </c>
      <c r="EB321" s="3" t="s">
        <v>3</v>
      </c>
      <c r="EC321" s="3" t="s">
        <v>3</v>
      </c>
      <c r="EE321" s="3">
        <v>56938458</v>
      </c>
      <c r="EF321" s="3">
        <v>30</v>
      </c>
      <c r="EG321" s="3" t="s">
        <v>34</v>
      </c>
      <c r="EH321" s="3">
        <v>0</v>
      </c>
      <c r="EI321" s="3" t="s">
        <v>3</v>
      </c>
      <c r="EJ321" s="3">
        <v>1</v>
      </c>
      <c r="EK321" s="3">
        <v>25</v>
      </c>
      <c r="EL321" s="3" t="s">
        <v>35</v>
      </c>
      <c r="EM321" s="3" t="s">
        <v>36</v>
      </c>
      <c r="EO321" s="3" t="s">
        <v>325</v>
      </c>
      <c r="EQ321" s="3">
        <v>131072</v>
      </c>
      <c r="ER321" s="3">
        <v>265.63</v>
      </c>
      <c r="ES321" s="3">
        <v>16.600000000000001</v>
      </c>
      <c r="ET321" s="3">
        <v>63.69</v>
      </c>
      <c r="EU321" s="3">
        <v>6.97</v>
      </c>
      <c r="EV321" s="3">
        <v>185.34</v>
      </c>
      <c r="EW321" s="3">
        <v>15.85</v>
      </c>
      <c r="EX321" s="3">
        <v>0</v>
      </c>
      <c r="EY321" s="3">
        <v>0</v>
      </c>
      <c r="FQ321" s="3">
        <v>0</v>
      </c>
      <c r="FR321" s="3">
        <v>0</v>
      </c>
      <c r="FS321" s="3">
        <v>0</v>
      </c>
      <c r="FX321" s="3">
        <v>109</v>
      </c>
      <c r="FY321" s="3">
        <v>61</v>
      </c>
      <c r="GA321" s="3" t="s">
        <v>3</v>
      </c>
      <c r="GD321" s="3">
        <v>1</v>
      </c>
      <c r="GF321" s="3">
        <v>1436469302</v>
      </c>
      <c r="GG321" s="3">
        <v>2</v>
      </c>
      <c r="GH321" s="3">
        <v>1</v>
      </c>
      <c r="GI321" s="3">
        <v>2</v>
      </c>
      <c r="GJ321" s="3">
        <v>0</v>
      </c>
      <c r="GK321" s="3">
        <v>0</v>
      </c>
      <c r="GL321" s="3">
        <f t="shared" si="252"/>
        <v>0</v>
      </c>
      <c r="GM321" s="3">
        <f t="shared" si="253"/>
        <v>3247.91</v>
      </c>
      <c r="GN321" s="3">
        <f t="shared" si="254"/>
        <v>3247.91</v>
      </c>
      <c r="GO321" s="3">
        <f t="shared" si="255"/>
        <v>0</v>
      </c>
      <c r="GP321" s="3">
        <f t="shared" si="256"/>
        <v>0</v>
      </c>
      <c r="GR321" s="3">
        <v>0</v>
      </c>
      <c r="GS321" s="3">
        <v>3</v>
      </c>
      <c r="GT321" s="3">
        <v>0</v>
      </c>
      <c r="GU321" s="3" t="s">
        <v>3</v>
      </c>
      <c r="GV321" s="3">
        <f t="shared" si="257"/>
        <v>0</v>
      </c>
      <c r="GW321" s="3">
        <v>1</v>
      </c>
      <c r="GX321" s="3">
        <f t="shared" si="258"/>
        <v>0</v>
      </c>
      <c r="HA321" s="3">
        <v>0</v>
      </c>
      <c r="HB321" s="3">
        <v>0</v>
      </c>
      <c r="HC321" s="3">
        <f t="shared" si="259"/>
        <v>0</v>
      </c>
      <c r="HE321" s="3" t="s">
        <v>3</v>
      </c>
      <c r="HF321" s="3" t="s">
        <v>3</v>
      </c>
      <c r="HM321" s="3" t="s">
        <v>3</v>
      </c>
      <c r="HN321" s="3" t="s">
        <v>3</v>
      </c>
      <c r="HO321" s="3" t="s">
        <v>3</v>
      </c>
      <c r="HP321" s="3" t="s">
        <v>3</v>
      </c>
      <c r="HQ321" s="3" t="s">
        <v>3</v>
      </c>
      <c r="HS321" s="3">
        <v>0</v>
      </c>
      <c r="IK321" s="3">
        <v>0</v>
      </c>
    </row>
    <row r="322" spans="1:255" x14ac:dyDescent="0.2">
      <c r="A322" s="2">
        <v>18</v>
      </c>
      <c r="B322" s="2">
        <v>1</v>
      </c>
      <c r="C322" s="2">
        <v>260</v>
      </c>
      <c r="D322" s="2"/>
      <c r="E322" s="2" t="s">
        <v>383</v>
      </c>
      <c r="F322" s="2" t="s">
        <v>375</v>
      </c>
      <c r="G322" s="2" t="s">
        <v>376</v>
      </c>
      <c r="H322" s="2" t="s">
        <v>329</v>
      </c>
      <c r="I322" s="2">
        <f>I320*J322</f>
        <v>7</v>
      </c>
      <c r="J322" s="2">
        <v>99.999999999999986</v>
      </c>
      <c r="K322" s="2">
        <v>100</v>
      </c>
      <c r="L322" s="2"/>
      <c r="M322" s="2"/>
      <c r="N322" s="2"/>
      <c r="O322" s="2">
        <f t="shared" si="235"/>
        <v>1115.24</v>
      </c>
      <c r="P322" s="2">
        <f t="shared" si="236"/>
        <v>1115.24</v>
      </c>
      <c r="Q322" s="2">
        <f>(ROUND((ROUND(((ET322)*AV322*I322),2)*BB322),2)+ROUND((ROUND(((AE322-(EU322))*AV322*I322),2)*BS322),2))</f>
        <v>0</v>
      </c>
      <c r="R322" s="2">
        <f>(ROUND((ROUND(((EU322)*AV322*I322),2)*BS322),2)+ROUND((ROUND(((AE322-(EU322))*AV322*I322),2)*BS322),2))</f>
        <v>0</v>
      </c>
      <c r="S322" s="2">
        <f t="shared" si="237"/>
        <v>0</v>
      </c>
      <c r="T322" s="2">
        <f t="shared" si="238"/>
        <v>0</v>
      </c>
      <c r="U322" s="2">
        <f t="shared" si="239"/>
        <v>0</v>
      </c>
      <c r="V322" s="2">
        <f t="shared" si="240"/>
        <v>0</v>
      </c>
      <c r="W322" s="2">
        <f t="shared" si="241"/>
        <v>0</v>
      </c>
      <c r="X322" s="2">
        <f>(ROUND((((S322+ROUND((ROUND(((EU322)*AV322*I322),2)*BS322),2))*AT322)/100),2)+ROUND(((ROUND((ROUND(((AE322-(EU322))*AV322*I322),2)*BS322),2)*AT322)/100),2))</f>
        <v>0</v>
      </c>
      <c r="Y322" s="2">
        <f>(ROUND((((S322+ROUND((ROUND(((EU322)*AV322*I322),2)*BS322),2))*AU322)/100),2)+ROUND(((ROUND((ROUND(((AE322-(EU322))*AV322*I322),2)*BS322),2)*AU322)/100),2))</f>
        <v>0</v>
      </c>
      <c r="Z322" s="2"/>
      <c r="AA322" s="2">
        <v>56661434</v>
      </c>
      <c r="AB322" s="2">
        <f t="shared" si="242"/>
        <v>159.32</v>
      </c>
      <c r="AC322" s="2">
        <f>ROUND((ES322),6)</f>
        <v>159.32</v>
      </c>
      <c r="AD322" s="2">
        <f>ROUND((((ET322)-(EU322))+AE322),6)</f>
        <v>0</v>
      </c>
      <c r="AE322" s="2">
        <f t="shared" ref="AE322:AF325" si="260">ROUND((EU322),6)</f>
        <v>0</v>
      </c>
      <c r="AF322" s="2">
        <f t="shared" si="260"/>
        <v>0</v>
      </c>
      <c r="AG322" s="2">
        <f t="shared" si="243"/>
        <v>0</v>
      </c>
      <c r="AH322" s="2">
        <f t="shared" ref="AH322:AI325" si="261">(EW322)</f>
        <v>0</v>
      </c>
      <c r="AI322" s="2">
        <f t="shared" si="261"/>
        <v>0</v>
      </c>
      <c r="AJ322" s="2">
        <f t="shared" si="244"/>
        <v>0</v>
      </c>
      <c r="AK322" s="2">
        <v>159.32</v>
      </c>
      <c r="AL322" s="2">
        <v>159.32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109</v>
      </c>
      <c r="AU322" s="2">
        <v>61</v>
      </c>
      <c r="AV322" s="2">
        <v>1</v>
      </c>
      <c r="AW322" s="2">
        <v>1</v>
      </c>
      <c r="AX322" s="2"/>
      <c r="AY322" s="2"/>
      <c r="AZ322" s="2">
        <v>1</v>
      </c>
      <c r="BA322" s="2">
        <v>1</v>
      </c>
      <c r="BB322" s="2">
        <v>1</v>
      </c>
      <c r="BC322" s="2">
        <v>1</v>
      </c>
      <c r="BD322" s="2" t="s">
        <v>3</v>
      </c>
      <c r="BE322" s="2" t="s">
        <v>3</v>
      </c>
      <c r="BF322" s="2" t="s">
        <v>3</v>
      </c>
      <c r="BG322" s="2" t="s">
        <v>3</v>
      </c>
      <c r="BH322" s="2">
        <v>3</v>
      </c>
      <c r="BI322" s="2">
        <v>1</v>
      </c>
      <c r="BJ322" s="2" t="s">
        <v>377</v>
      </c>
      <c r="BK322" s="2"/>
      <c r="BL322" s="2"/>
      <c r="BM322" s="2">
        <v>25</v>
      </c>
      <c r="BN322" s="2">
        <v>0</v>
      </c>
      <c r="BO322" s="2" t="s">
        <v>3</v>
      </c>
      <c r="BP322" s="2">
        <v>0</v>
      </c>
      <c r="BQ322" s="2">
        <v>30</v>
      </c>
      <c r="BR322" s="2">
        <v>0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 t="s">
        <v>3</v>
      </c>
      <c r="BZ322" s="2">
        <v>109</v>
      </c>
      <c r="CA322" s="2">
        <v>61</v>
      </c>
      <c r="CB322" s="2" t="s">
        <v>3</v>
      </c>
      <c r="CC322" s="2"/>
      <c r="CD322" s="2"/>
      <c r="CE322" s="2">
        <v>1566</v>
      </c>
      <c r="CF322" s="2">
        <v>0</v>
      </c>
      <c r="CG322" s="2">
        <v>0</v>
      </c>
      <c r="CH322" s="2"/>
      <c r="CI322" s="2"/>
      <c r="CJ322" s="2"/>
      <c r="CK322" s="2"/>
      <c r="CL322" s="2"/>
      <c r="CM322" s="2">
        <v>0</v>
      </c>
      <c r="CN322" s="2" t="s">
        <v>2125</v>
      </c>
      <c r="CO322" s="2">
        <v>0</v>
      </c>
      <c r="CP322" s="2">
        <f t="shared" si="245"/>
        <v>1115.24</v>
      </c>
      <c r="CQ322" s="2">
        <f t="shared" si="246"/>
        <v>159.32</v>
      </c>
      <c r="CR322" s="2">
        <f>(ROUND((ROUND(((ET322)*AV322*1),2)*BB322),2)+ROUND((ROUND(((AE322-(EU322))*AV322*1),2)*BS322),2))</f>
        <v>0</v>
      </c>
      <c r="CS322" s="2">
        <f>(ROUND((ROUND(((EU322)*AV322*1),2)*BS322),2)+ROUND((ROUND(((AE322-(EU322))*AV322*1),2)*BS322),2))</f>
        <v>0</v>
      </c>
      <c r="CT322" s="2">
        <f t="shared" si="247"/>
        <v>0</v>
      </c>
      <c r="CU322" s="2">
        <f t="shared" si="248"/>
        <v>0</v>
      </c>
      <c r="CV322" s="2">
        <f t="shared" si="249"/>
        <v>0</v>
      </c>
      <c r="CW322" s="2">
        <f t="shared" si="250"/>
        <v>0</v>
      </c>
      <c r="CX322" s="2">
        <f t="shared" si="251"/>
        <v>0</v>
      </c>
      <c r="CY322" s="2">
        <f>(ROUND((((S322+ROUND((ROUND(((EU322)*AV322*1),2)*BS322),2))*AT322)/100),2)+ROUND(((ROUND((ROUND(((AE322-(EU322))*AV322*1),2)*BS322),2)*AT322)/100),2))</f>
        <v>0</v>
      </c>
      <c r="CZ322" s="2">
        <f>(ROUND((((S322+ROUND((ROUND(((EU322)*AV322*1),2)*BS322),2))*AU322)/100),2)+ROUND(((ROUND((ROUND(((AE322-(EU322))*AV322*1),2)*BS322),2)*AU322)/100),2))</f>
        <v>0</v>
      </c>
      <c r="DA322" s="2"/>
      <c r="DB322" s="2"/>
      <c r="DC322" s="2" t="s">
        <v>3</v>
      </c>
      <c r="DD322" s="2" t="s">
        <v>3</v>
      </c>
      <c r="DE322" s="2" t="s">
        <v>3</v>
      </c>
      <c r="DF322" s="2" t="s">
        <v>3</v>
      </c>
      <c r="DG322" s="2" t="s">
        <v>3</v>
      </c>
      <c r="DH322" s="2" t="s">
        <v>3</v>
      </c>
      <c r="DI322" s="2" t="s">
        <v>3</v>
      </c>
      <c r="DJ322" s="2" t="s">
        <v>3</v>
      </c>
      <c r="DK322" s="2" t="s">
        <v>3</v>
      </c>
      <c r="DL322" s="2" t="s">
        <v>3</v>
      </c>
      <c r="DM322" s="2" t="s">
        <v>3</v>
      </c>
      <c r="DN322" s="2">
        <v>0</v>
      </c>
      <c r="DO322" s="2">
        <v>0</v>
      </c>
      <c r="DP322" s="2">
        <v>1</v>
      </c>
      <c r="DQ322" s="2">
        <v>1</v>
      </c>
      <c r="DR322" s="2"/>
      <c r="DS322" s="2"/>
      <c r="DT322" s="2"/>
      <c r="DU322" s="2">
        <v>1005</v>
      </c>
      <c r="DV322" s="2" t="s">
        <v>329</v>
      </c>
      <c r="DW322" s="2" t="s">
        <v>329</v>
      </c>
      <c r="DX322" s="2">
        <v>1</v>
      </c>
      <c r="DY322" s="2"/>
      <c r="DZ322" s="2" t="s">
        <v>3</v>
      </c>
      <c r="EA322" s="2" t="s">
        <v>3</v>
      </c>
      <c r="EB322" s="2" t="s">
        <v>3</v>
      </c>
      <c r="EC322" s="2" t="s">
        <v>3</v>
      </c>
      <c r="ED322" s="2"/>
      <c r="EE322" s="2">
        <v>56938458</v>
      </c>
      <c r="EF322" s="2">
        <v>30</v>
      </c>
      <c r="EG322" s="2" t="s">
        <v>34</v>
      </c>
      <c r="EH322" s="2">
        <v>0</v>
      </c>
      <c r="EI322" s="2" t="s">
        <v>3</v>
      </c>
      <c r="EJ322" s="2">
        <v>1</v>
      </c>
      <c r="EK322" s="2">
        <v>25</v>
      </c>
      <c r="EL322" s="2" t="s">
        <v>35</v>
      </c>
      <c r="EM322" s="2" t="s">
        <v>36</v>
      </c>
      <c r="EN322" s="2"/>
      <c r="EO322" s="2" t="s">
        <v>378</v>
      </c>
      <c r="EP322" s="2"/>
      <c r="EQ322" s="2">
        <v>0</v>
      </c>
      <c r="ER322" s="2">
        <v>159.32</v>
      </c>
      <c r="ES322" s="2">
        <v>159.32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>
        <v>0</v>
      </c>
      <c r="FR322" s="2">
        <v>0</v>
      </c>
      <c r="FS322" s="2">
        <v>0</v>
      </c>
      <c r="FT322" s="2"/>
      <c r="FU322" s="2"/>
      <c r="FV322" s="2"/>
      <c r="FW322" s="2"/>
      <c r="FX322" s="2">
        <v>109</v>
      </c>
      <c r="FY322" s="2">
        <v>61</v>
      </c>
      <c r="FZ322" s="2"/>
      <c r="GA322" s="2" t="s">
        <v>3</v>
      </c>
      <c r="GB322" s="2"/>
      <c r="GC322" s="2"/>
      <c r="GD322" s="2">
        <v>1</v>
      </c>
      <c r="GE322" s="2"/>
      <c r="GF322" s="2">
        <v>8370033</v>
      </c>
      <c r="GG322" s="2">
        <v>2</v>
      </c>
      <c r="GH322" s="2">
        <v>1</v>
      </c>
      <c r="GI322" s="2">
        <v>-2</v>
      </c>
      <c r="GJ322" s="2">
        <v>0</v>
      </c>
      <c r="GK322" s="2">
        <v>0</v>
      </c>
      <c r="GL322" s="2">
        <f t="shared" si="252"/>
        <v>0</v>
      </c>
      <c r="GM322" s="2">
        <f t="shared" si="253"/>
        <v>1115.24</v>
      </c>
      <c r="GN322" s="2">
        <f t="shared" si="254"/>
        <v>1115.24</v>
      </c>
      <c r="GO322" s="2">
        <f t="shared" si="255"/>
        <v>0</v>
      </c>
      <c r="GP322" s="2">
        <f t="shared" si="256"/>
        <v>0</v>
      </c>
      <c r="GQ322" s="2"/>
      <c r="GR322" s="2">
        <v>0</v>
      </c>
      <c r="GS322" s="2">
        <v>3</v>
      </c>
      <c r="GT322" s="2">
        <v>0</v>
      </c>
      <c r="GU322" s="2" t="s">
        <v>3</v>
      </c>
      <c r="GV322" s="2">
        <f t="shared" si="257"/>
        <v>0</v>
      </c>
      <c r="GW322" s="2">
        <v>1</v>
      </c>
      <c r="GX322" s="2">
        <f t="shared" si="258"/>
        <v>0</v>
      </c>
      <c r="GY322" s="2"/>
      <c r="GZ322" s="2"/>
      <c r="HA322" s="2">
        <v>0</v>
      </c>
      <c r="HB322" s="2">
        <v>0</v>
      </c>
      <c r="HC322" s="2">
        <f t="shared" si="259"/>
        <v>0</v>
      </c>
      <c r="HD322" s="2"/>
      <c r="HE322" s="2" t="s">
        <v>3</v>
      </c>
      <c r="HF322" s="2" t="s">
        <v>3</v>
      </c>
      <c r="HG322" s="2"/>
      <c r="HH322" s="2"/>
      <c r="HI322" s="2"/>
      <c r="HJ322" s="2"/>
      <c r="HK322" s="2"/>
      <c r="HL322" s="2"/>
      <c r="HM322" s="2" t="s">
        <v>105</v>
      </c>
      <c r="HN322" s="2" t="s">
        <v>3</v>
      </c>
      <c r="HO322" s="2" t="s">
        <v>3</v>
      </c>
      <c r="HP322" s="2" t="s">
        <v>3</v>
      </c>
      <c r="HQ322" s="2" t="s">
        <v>3</v>
      </c>
      <c r="HR322" s="2"/>
      <c r="HS322" s="2">
        <v>0</v>
      </c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>
        <v>0</v>
      </c>
      <c r="IL322" s="2"/>
      <c r="IM322" s="2"/>
      <c r="IN322" s="2"/>
      <c r="IO322" s="2"/>
      <c r="IP322" s="2"/>
      <c r="IQ322" s="2"/>
      <c r="IR322" s="2"/>
      <c r="IS322" s="2"/>
      <c r="IT322" s="2"/>
      <c r="IU322" s="2"/>
    </row>
    <row r="323" spans="1:255" x14ac:dyDescent="0.2">
      <c r="A323" s="3">
        <v>18</v>
      </c>
      <c r="B323" s="3">
        <v>1</v>
      </c>
      <c r="C323" s="3">
        <v>270</v>
      </c>
      <c r="E323" s="3" t="s">
        <v>383</v>
      </c>
      <c r="F323" s="3" t="s">
        <v>375</v>
      </c>
      <c r="G323" s="3" t="s">
        <v>376</v>
      </c>
      <c r="H323" s="3" t="s">
        <v>329</v>
      </c>
      <c r="I323" s="3">
        <f>I321*J323</f>
        <v>7</v>
      </c>
      <c r="J323" s="3">
        <v>99.999999999999986</v>
      </c>
      <c r="K323" s="3">
        <v>100</v>
      </c>
      <c r="O323" s="3">
        <f t="shared" si="235"/>
        <v>7472.11</v>
      </c>
      <c r="P323" s="3">
        <f t="shared" si="236"/>
        <v>7472.11</v>
      </c>
      <c r="Q323" s="3">
        <f>(ROUND((ROUND(((ET323)*AV323*I323),2)*BB323),2)+ROUND((ROUND(((AE323-(EU323))*AV323*I323),2)*BS323),2))</f>
        <v>0</v>
      </c>
      <c r="R323" s="3">
        <f>(ROUND((ROUND(((EU323)*AV323*I323),2)*BS323),2)+ROUND((ROUND(((AE323-(EU323))*AV323*I323),2)*BS323),2))</f>
        <v>0</v>
      </c>
      <c r="S323" s="3">
        <f t="shared" si="237"/>
        <v>0</v>
      </c>
      <c r="T323" s="3">
        <f t="shared" si="238"/>
        <v>0</v>
      </c>
      <c r="U323" s="3">
        <f t="shared" si="239"/>
        <v>0</v>
      </c>
      <c r="V323" s="3">
        <f t="shared" si="240"/>
        <v>0</v>
      </c>
      <c r="W323" s="3">
        <f t="shared" si="241"/>
        <v>0</v>
      </c>
      <c r="X323" s="3">
        <f>(ROUND((((S323+ROUND((ROUND(((EU323)*AV323*I323),2)*BS323),2))*AT323)/100),2)+ROUND(((ROUND((ROUND(((AE323-(EU323))*AV323*I323),2)*BS323),2)*AT323)/100),2))</f>
        <v>0</v>
      </c>
      <c r="Y323" s="3">
        <f>(ROUND((((S323+ROUND((ROUND(((EU323)*AV323*I323),2)*BS323),2))*AU323)/100),2)+ROUND(((ROUND((ROUND(((AE323-(EU323))*AV323*I323),2)*BS323),2)*AU323)/100),2))</f>
        <v>0</v>
      </c>
      <c r="AA323" s="3">
        <v>56661436</v>
      </c>
      <c r="AB323" s="3">
        <f t="shared" si="242"/>
        <v>159.32</v>
      </c>
      <c r="AC323" s="3">
        <f>ROUND((ES323),6)</f>
        <v>159.32</v>
      </c>
      <c r="AD323" s="3">
        <f>ROUND((((ET323)-(EU323))+AE323),6)</f>
        <v>0</v>
      </c>
      <c r="AE323" s="3">
        <f t="shared" si="260"/>
        <v>0</v>
      </c>
      <c r="AF323" s="3">
        <f t="shared" si="260"/>
        <v>0</v>
      </c>
      <c r="AG323" s="3">
        <f t="shared" si="243"/>
        <v>0</v>
      </c>
      <c r="AH323" s="3">
        <f t="shared" si="261"/>
        <v>0</v>
      </c>
      <c r="AI323" s="3">
        <f t="shared" si="261"/>
        <v>0</v>
      </c>
      <c r="AJ323" s="3">
        <f t="shared" si="244"/>
        <v>0</v>
      </c>
      <c r="AK323" s="3">
        <v>159.32</v>
      </c>
      <c r="AL323" s="3">
        <v>159.32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109</v>
      </c>
      <c r="AU323" s="3">
        <v>61</v>
      </c>
      <c r="AV323" s="3">
        <v>1</v>
      </c>
      <c r="AW323" s="3">
        <v>1</v>
      </c>
      <c r="AZ323" s="3">
        <v>1</v>
      </c>
      <c r="BA323" s="3">
        <v>1</v>
      </c>
      <c r="BB323" s="3">
        <v>1</v>
      </c>
      <c r="BC323" s="3">
        <v>6.7</v>
      </c>
      <c r="BD323" s="3" t="s">
        <v>3</v>
      </c>
      <c r="BE323" s="3" t="s">
        <v>3</v>
      </c>
      <c r="BF323" s="3" t="s">
        <v>3</v>
      </c>
      <c r="BG323" s="3" t="s">
        <v>3</v>
      </c>
      <c r="BH323" s="3">
        <v>3</v>
      </c>
      <c r="BI323" s="3">
        <v>1</v>
      </c>
      <c r="BJ323" s="3" t="s">
        <v>377</v>
      </c>
      <c r="BM323" s="3">
        <v>25</v>
      </c>
      <c r="BN323" s="3">
        <v>0</v>
      </c>
      <c r="BO323" s="3" t="s">
        <v>375</v>
      </c>
      <c r="BP323" s="3">
        <v>1</v>
      </c>
      <c r="BQ323" s="3">
        <v>30</v>
      </c>
      <c r="BR323" s="3">
        <v>0</v>
      </c>
      <c r="BS323" s="3">
        <v>1</v>
      </c>
      <c r="BT323" s="3">
        <v>1</v>
      </c>
      <c r="BU323" s="3">
        <v>1</v>
      </c>
      <c r="BV323" s="3">
        <v>1</v>
      </c>
      <c r="BW323" s="3">
        <v>1</v>
      </c>
      <c r="BX323" s="3">
        <v>1</v>
      </c>
      <c r="BY323" s="3" t="s">
        <v>3</v>
      </c>
      <c r="BZ323" s="3">
        <v>109</v>
      </c>
      <c r="CA323" s="3">
        <v>61</v>
      </c>
      <c r="CB323" s="3" t="s">
        <v>3</v>
      </c>
      <c r="CE323" s="3">
        <v>1566</v>
      </c>
      <c r="CF323" s="3">
        <v>0</v>
      </c>
      <c r="CG323" s="3">
        <v>0</v>
      </c>
      <c r="CM323" s="3">
        <v>0</v>
      </c>
      <c r="CN323" s="3" t="s">
        <v>2125</v>
      </c>
      <c r="CO323" s="3">
        <v>0</v>
      </c>
      <c r="CP323" s="3">
        <f t="shared" si="245"/>
        <v>7472.11</v>
      </c>
      <c r="CQ323" s="3">
        <f t="shared" si="246"/>
        <v>1067.44</v>
      </c>
      <c r="CR323" s="3">
        <f>(ROUND((ROUND(((ET323)*AV323*1),2)*BB323),2)+ROUND((ROUND(((AE323-(EU323))*AV323*1),2)*BS323),2))</f>
        <v>0</v>
      </c>
      <c r="CS323" s="3">
        <f>(ROUND((ROUND(((EU323)*AV323*1),2)*BS323),2)+ROUND((ROUND(((AE323-(EU323))*AV323*1),2)*BS323),2))</f>
        <v>0</v>
      </c>
      <c r="CT323" s="3">
        <f t="shared" si="247"/>
        <v>0</v>
      </c>
      <c r="CU323" s="3">
        <f t="shared" si="248"/>
        <v>0</v>
      </c>
      <c r="CV323" s="3">
        <f t="shared" si="249"/>
        <v>0</v>
      </c>
      <c r="CW323" s="3">
        <f t="shared" si="250"/>
        <v>0</v>
      </c>
      <c r="CX323" s="3">
        <f t="shared" si="251"/>
        <v>0</v>
      </c>
      <c r="CY323" s="3">
        <f>(ROUND((((S323+ROUND((ROUND(((EU323)*AV323*1),2)*BS323),2))*AT323)/100),2)+ROUND(((ROUND((ROUND(((AE323-(EU323))*AV323*1),2)*BS323),2)*AT323)/100),2))</f>
        <v>0</v>
      </c>
      <c r="CZ323" s="3">
        <f>(ROUND((((S323+ROUND((ROUND(((EU323)*AV323*1),2)*BS323),2))*AU323)/100),2)+ROUND(((ROUND((ROUND(((AE323-(EU323))*AV323*1),2)*BS323),2)*AU323)/100),2))</f>
        <v>0</v>
      </c>
      <c r="DC323" s="3" t="s">
        <v>3</v>
      </c>
      <c r="DD323" s="3" t="s">
        <v>3</v>
      </c>
      <c r="DE323" s="3" t="s">
        <v>3</v>
      </c>
      <c r="DF323" s="3" t="s">
        <v>3</v>
      </c>
      <c r="DG323" s="3" t="s">
        <v>3</v>
      </c>
      <c r="DH323" s="3" t="s">
        <v>3</v>
      </c>
      <c r="DI323" s="3" t="s">
        <v>3</v>
      </c>
      <c r="DJ323" s="3" t="s">
        <v>3</v>
      </c>
      <c r="DK323" s="3" t="s">
        <v>3</v>
      </c>
      <c r="DL323" s="3" t="s">
        <v>3</v>
      </c>
      <c r="DM323" s="3" t="s">
        <v>3</v>
      </c>
      <c r="DN323" s="3">
        <v>0</v>
      </c>
      <c r="DO323" s="3">
        <v>0</v>
      </c>
      <c r="DP323" s="3">
        <v>1</v>
      </c>
      <c r="DQ323" s="3">
        <v>1</v>
      </c>
      <c r="DU323" s="3">
        <v>1005</v>
      </c>
      <c r="DV323" s="3" t="s">
        <v>329</v>
      </c>
      <c r="DW323" s="3" t="s">
        <v>329</v>
      </c>
      <c r="DX323" s="3">
        <v>1</v>
      </c>
      <c r="DZ323" s="3" t="s">
        <v>3</v>
      </c>
      <c r="EA323" s="3" t="s">
        <v>3</v>
      </c>
      <c r="EB323" s="3" t="s">
        <v>3</v>
      </c>
      <c r="EC323" s="3" t="s">
        <v>3</v>
      </c>
      <c r="EE323" s="3">
        <v>56938458</v>
      </c>
      <c r="EF323" s="3">
        <v>30</v>
      </c>
      <c r="EG323" s="3" t="s">
        <v>34</v>
      </c>
      <c r="EH323" s="3">
        <v>0</v>
      </c>
      <c r="EI323" s="3" t="s">
        <v>3</v>
      </c>
      <c r="EJ323" s="3">
        <v>1</v>
      </c>
      <c r="EK323" s="3">
        <v>25</v>
      </c>
      <c r="EL323" s="3" t="s">
        <v>35</v>
      </c>
      <c r="EM323" s="3" t="s">
        <v>36</v>
      </c>
      <c r="EO323" s="3" t="s">
        <v>378</v>
      </c>
      <c r="EQ323" s="3">
        <v>0</v>
      </c>
      <c r="ER323" s="3">
        <v>159.32</v>
      </c>
      <c r="ES323" s="3">
        <v>159.32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FQ323" s="3">
        <v>0</v>
      </c>
      <c r="FR323" s="3">
        <v>0</v>
      </c>
      <c r="FS323" s="3">
        <v>0</v>
      </c>
      <c r="FX323" s="3">
        <v>109</v>
      </c>
      <c r="FY323" s="3">
        <v>61</v>
      </c>
      <c r="GA323" s="3" t="s">
        <v>3</v>
      </c>
      <c r="GD323" s="3">
        <v>1</v>
      </c>
      <c r="GF323" s="3">
        <v>8370033</v>
      </c>
      <c r="GG323" s="3">
        <v>2</v>
      </c>
      <c r="GH323" s="3">
        <v>1</v>
      </c>
      <c r="GI323" s="3">
        <v>2</v>
      </c>
      <c r="GJ323" s="3">
        <v>0</v>
      </c>
      <c r="GK323" s="3">
        <v>0</v>
      </c>
      <c r="GL323" s="3">
        <f t="shared" si="252"/>
        <v>0</v>
      </c>
      <c r="GM323" s="3">
        <f t="shared" si="253"/>
        <v>7472.11</v>
      </c>
      <c r="GN323" s="3">
        <f t="shared" si="254"/>
        <v>7472.11</v>
      </c>
      <c r="GO323" s="3">
        <f t="shared" si="255"/>
        <v>0</v>
      </c>
      <c r="GP323" s="3">
        <f t="shared" si="256"/>
        <v>0</v>
      </c>
      <c r="GR323" s="3">
        <v>0</v>
      </c>
      <c r="GS323" s="3">
        <v>3</v>
      </c>
      <c r="GT323" s="3">
        <v>0</v>
      </c>
      <c r="GU323" s="3" t="s">
        <v>3</v>
      </c>
      <c r="GV323" s="3">
        <f t="shared" si="257"/>
        <v>0</v>
      </c>
      <c r="GW323" s="3">
        <v>1</v>
      </c>
      <c r="GX323" s="3">
        <f t="shared" si="258"/>
        <v>0</v>
      </c>
      <c r="HA323" s="3">
        <v>0</v>
      </c>
      <c r="HB323" s="3">
        <v>0</v>
      </c>
      <c r="HC323" s="3">
        <f t="shared" si="259"/>
        <v>0</v>
      </c>
      <c r="HE323" s="3" t="s">
        <v>3</v>
      </c>
      <c r="HF323" s="3" t="s">
        <v>3</v>
      </c>
      <c r="HM323" s="3" t="s">
        <v>105</v>
      </c>
      <c r="HN323" s="3" t="s">
        <v>3</v>
      </c>
      <c r="HO323" s="3" t="s">
        <v>3</v>
      </c>
      <c r="HP323" s="3" t="s">
        <v>3</v>
      </c>
      <c r="HQ323" s="3" t="s">
        <v>3</v>
      </c>
      <c r="HS323" s="3">
        <v>0</v>
      </c>
      <c r="IK323" s="3">
        <v>0</v>
      </c>
    </row>
    <row r="324" spans="1:255" x14ac:dyDescent="0.2">
      <c r="A324" s="2">
        <v>17</v>
      </c>
      <c r="B324" s="2">
        <v>1</v>
      </c>
      <c r="C324" s="2"/>
      <c r="D324" s="2"/>
      <c r="E324" s="2" t="s">
        <v>384</v>
      </c>
      <c r="F324" s="2" t="s">
        <v>385</v>
      </c>
      <c r="G324" s="2" t="s">
        <v>386</v>
      </c>
      <c r="H324" s="2" t="s">
        <v>329</v>
      </c>
      <c r="I324" s="2">
        <v>1100</v>
      </c>
      <c r="J324" s="2">
        <v>0</v>
      </c>
      <c r="K324" s="2">
        <v>1100</v>
      </c>
      <c r="L324" s="2"/>
      <c r="M324" s="2"/>
      <c r="N324" s="2"/>
      <c r="O324" s="2">
        <f t="shared" si="235"/>
        <v>520168</v>
      </c>
      <c r="P324" s="2">
        <f t="shared" si="236"/>
        <v>520168</v>
      </c>
      <c r="Q324" s="2">
        <f>(ROUND((ROUND(((ET324)*AV324*I324),2)*BB324),2)+ROUND((ROUND(((AE324-(EU324))*AV324*I324),2)*BS324),2))</f>
        <v>0</v>
      </c>
      <c r="R324" s="2">
        <f>(ROUND((ROUND(((EU324)*AV324*I324),2)*BS324),2)+ROUND((ROUND(((AE324-(EU324))*AV324*I324),2)*BS324),2))</f>
        <v>0</v>
      </c>
      <c r="S324" s="2">
        <f t="shared" si="237"/>
        <v>0</v>
      </c>
      <c r="T324" s="2">
        <f t="shared" si="238"/>
        <v>0</v>
      </c>
      <c r="U324" s="2">
        <f t="shared" si="239"/>
        <v>0</v>
      </c>
      <c r="V324" s="2">
        <f t="shared" si="240"/>
        <v>0</v>
      </c>
      <c r="W324" s="2">
        <f t="shared" si="241"/>
        <v>0</v>
      </c>
      <c r="X324" s="2">
        <f>(ROUND((((S324+ROUND((ROUND(((EU324)*AV324*I324),2)*BS324),2))*AT324)/100),2)+ROUND(((ROUND((ROUND(((AE324-(EU324))*AV324*I324),2)*BS324),2)*AT324)/100),2))</f>
        <v>0</v>
      </c>
      <c r="Y324" s="2">
        <f>(ROUND((((S324+ROUND((ROUND(((EU324)*AV324*I324),2)*BS324),2))*AU324)/100),2)+ROUND(((ROUND((ROUND(((AE324-(EU324))*AV324*I324),2)*BS324),2)*AU324)/100),2))</f>
        <v>0</v>
      </c>
      <c r="Z324" s="2"/>
      <c r="AA324" s="2">
        <v>56661434</v>
      </c>
      <c r="AB324" s="2">
        <f t="shared" si="242"/>
        <v>472.88</v>
      </c>
      <c r="AC324" s="2">
        <f>ROUND((ES324),6)</f>
        <v>472.88</v>
      </c>
      <c r="AD324" s="2">
        <f>ROUND((((ET324)-(EU324))+AE324),6)</f>
        <v>0</v>
      </c>
      <c r="AE324" s="2">
        <f t="shared" si="260"/>
        <v>0</v>
      </c>
      <c r="AF324" s="2">
        <f t="shared" si="260"/>
        <v>0</v>
      </c>
      <c r="AG324" s="2">
        <f t="shared" si="243"/>
        <v>0</v>
      </c>
      <c r="AH324" s="2">
        <f t="shared" si="261"/>
        <v>0</v>
      </c>
      <c r="AI324" s="2">
        <f t="shared" si="261"/>
        <v>0</v>
      </c>
      <c r="AJ324" s="2">
        <f t="shared" si="244"/>
        <v>0</v>
      </c>
      <c r="AK324" s="2">
        <v>472.88</v>
      </c>
      <c r="AL324" s="2">
        <v>472.88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1</v>
      </c>
      <c r="AW324" s="2">
        <v>1</v>
      </c>
      <c r="AX324" s="2"/>
      <c r="AY324" s="2"/>
      <c r="AZ324" s="2">
        <v>1</v>
      </c>
      <c r="BA324" s="2">
        <v>1</v>
      </c>
      <c r="BB324" s="2">
        <v>1</v>
      </c>
      <c r="BC324" s="2">
        <v>1</v>
      </c>
      <c r="BD324" s="2" t="s">
        <v>3</v>
      </c>
      <c r="BE324" s="2" t="s">
        <v>3</v>
      </c>
      <c r="BF324" s="2" t="s">
        <v>3</v>
      </c>
      <c r="BG324" s="2" t="s">
        <v>3</v>
      </c>
      <c r="BH324" s="2">
        <v>3</v>
      </c>
      <c r="BI324" s="2">
        <v>1</v>
      </c>
      <c r="BJ324" s="2" t="s">
        <v>387</v>
      </c>
      <c r="BK324" s="2"/>
      <c r="BL324" s="2"/>
      <c r="BM324" s="2">
        <v>1617</v>
      </c>
      <c r="BN324" s="2">
        <v>0</v>
      </c>
      <c r="BO324" s="2" t="s">
        <v>3</v>
      </c>
      <c r="BP324" s="2">
        <v>0</v>
      </c>
      <c r="BQ324" s="2">
        <v>200</v>
      </c>
      <c r="BR324" s="2">
        <v>0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 t="s">
        <v>3</v>
      </c>
      <c r="BZ324" s="2">
        <v>0</v>
      </c>
      <c r="CA324" s="2">
        <v>0</v>
      </c>
      <c r="CB324" s="2" t="s">
        <v>3</v>
      </c>
      <c r="CC324" s="2"/>
      <c r="CD324" s="2"/>
      <c r="CE324" s="2">
        <v>1566</v>
      </c>
      <c r="CF324" s="2">
        <v>0</v>
      </c>
      <c r="CG324" s="2">
        <v>0</v>
      </c>
      <c r="CH324" s="2"/>
      <c r="CI324" s="2"/>
      <c r="CJ324" s="2"/>
      <c r="CK324" s="2"/>
      <c r="CL324" s="2"/>
      <c r="CM324" s="2">
        <v>0</v>
      </c>
      <c r="CN324" s="2" t="s">
        <v>3</v>
      </c>
      <c r="CO324" s="2">
        <v>0</v>
      </c>
      <c r="CP324" s="2">
        <f t="shared" si="245"/>
        <v>520168</v>
      </c>
      <c r="CQ324" s="2">
        <f t="shared" si="246"/>
        <v>472.88</v>
      </c>
      <c r="CR324" s="2">
        <f>(ROUND((ROUND(((ET324)*AV324*1),2)*BB324),2)+ROUND((ROUND(((AE324-(EU324))*AV324*1),2)*BS324),2))</f>
        <v>0</v>
      </c>
      <c r="CS324" s="2">
        <f>(ROUND((ROUND(((EU324)*AV324*1),2)*BS324),2)+ROUND((ROUND(((AE324-(EU324))*AV324*1),2)*BS324),2))</f>
        <v>0</v>
      </c>
      <c r="CT324" s="2">
        <f t="shared" si="247"/>
        <v>0</v>
      </c>
      <c r="CU324" s="2">
        <f t="shared" si="248"/>
        <v>0</v>
      </c>
      <c r="CV324" s="2">
        <f t="shared" si="249"/>
        <v>0</v>
      </c>
      <c r="CW324" s="2">
        <f t="shared" si="250"/>
        <v>0</v>
      </c>
      <c r="CX324" s="2">
        <f t="shared" si="251"/>
        <v>0</v>
      </c>
      <c r="CY324" s="2">
        <f>(ROUND((((S324+ROUND((ROUND(((EU324)*AV324*1),2)*BS324),2))*AT324)/100),2)+ROUND(((ROUND((ROUND(((AE324-(EU324))*AV324*1),2)*BS324),2)*AT324)/100),2))</f>
        <v>0</v>
      </c>
      <c r="CZ324" s="2">
        <f>(ROUND((((S324+ROUND((ROUND(((EU324)*AV324*1),2)*BS324),2))*AU324)/100),2)+ROUND(((ROUND((ROUND(((AE324-(EU324))*AV324*1),2)*BS324),2)*AU324)/100),2))</f>
        <v>0</v>
      </c>
      <c r="DA324" s="2"/>
      <c r="DB324" s="2"/>
      <c r="DC324" s="2" t="s">
        <v>3</v>
      </c>
      <c r="DD324" s="2" t="s">
        <v>3</v>
      </c>
      <c r="DE324" s="2" t="s">
        <v>3</v>
      </c>
      <c r="DF324" s="2" t="s">
        <v>3</v>
      </c>
      <c r="DG324" s="2" t="s">
        <v>3</v>
      </c>
      <c r="DH324" s="2" t="s">
        <v>3</v>
      </c>
      <c r="DI324" s="2" t="s">
        <v>3</v>
      </c>
      <c r="DJ324" s="2" t="s">
        <v>3</v>
      </c>
      <c r="DK324" s="2" t="s">
        <v>3</v>
      </c>
      <c r="DL324" s="2" t="s">
        <v>3</v>
      </c>
      <c r="DM324" s="2" t="s">
        <v>3</v>
      </c>
      <c r="DN324" s="2">
        <v>0</v>
      </c>
      <c r="DO324" s="2">
        <v>0</v>
      </c>
      <c r="DP324" s="2">
        <v>1</v>
      </c>
      <c r="DQ324" s="2">
        <v>1</v>
      </c>
      <c r="DR324" s="2"/>
      <c r="DS324" s="2"/>
      <c r="DT324" s="2"/>
      <c r="DU324" s="2">
        <v>1005</v>
      </c>
      <c r="DV324" s="2" t="s">
        <v>329</v>
      </c>
      <c r="DW324" s="2" t="s">
        <v>329</v>
      </c>
      <c r="DX324" s="2">
        <v>1</v>
      </c>
      <c r="DY324" s="2"/>
      <c r="DZ324" s="2" t="s">
        <v>3</v>
      </c>
      <c r="EA324" s="2" t="s">
        <v>3</v>
      </c>
      <c r="EB324" s="2" t="s">
        <v>3</v>
      </c>
      <c r="EC324" s="2" t="s">
        <v>3</v>
      </c>
      <c r="ED324" s="2"/>
      <c r="EE324" s="2">
        <v>56938530</v>
      </c>
      <c r="EF324" s="2">
        <v>200</v>
      </c>
      <c r="EG324" s="2" t="s">
        <v>343</v>
      </c>
      <c r="EH324" s="2">
        <v>0</v>
      </c>
      <c r="EI324" s="2" t="s">
        <v>3</v>
      </c>
      <c r="EJ324" s="2">
        <v>1</v>
      </c>
      <c r="EK324" s="2">
        <v>1617</v>
      </c>
      <c r="EL324" s="2" t="s">
        <v>344</v>
      </c>
      <c r="EM324" s="2" t="s">
        <v>345</v>
      </c>
      <c r="EN324" s="2"/>
      <c r="EO324" s="2" t="s">
        <v>3</v>
      </c>
      <c r="EP324" s="2"/>
      <c r="EQ324" s="2">
        <v>131072</v>
      </c>
      <c r="ER324" s="2">
        <v>472.88</v>
      </c>
      <c r="ES324" s="2">
        <v>472.88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>
        <v>0</v>
      </c>
      <c r="FR324" s="2">
        <v>0</v>
      </c>
      <c r="FS324" s="2">
        <v>0</v>
      </c>
      <c r="FT324" s="2"/>
      <c r="FU324" s="2"/>
      <c r="FV324" s="2"/>
      <c r="FW324" s="2"/>
      <c r="FX324" s="2">
        <v>0</v>
      </c>
      <c r="FY324" s="2">
        <v>0</v>
      </c>
      <c r="FZ324" s="2"/>
      <c r="GA324" s="2" t="s">
        <v>3</v>
      </c>
      <c r="GB324" s="2"/>
      <c r="GC324" s="2"/>
      <c r="GD324" s="2">
        <v>1</v>
      </c>
      <c r="GE324" s="2"/>
      <c r="GF324" s="2">
        <v>-433442305</v>
      </c>
      <c r="GG324" s="2">
        <v>2</v>
      </c>
      <c r="GH324" s="2">
        <v>1</v>
      </c>
      <c r="GI324" s="2">
        <v>-2</v>
      </c>
      <c r="GJ324" s="2">
        <v>0</v>
      </c>
      <c r="GK324" s="2">
        <v>0</v>
      </c>
      <c r="GL324" s="2">
        <f t="shared" si="252"/>
        <v>0</v>
      </c>
      <c r="GM324" s="2">
        <f t="shared" si="253"/>
        <v>520168</v>
      </c>
      <c r="GN324" s="2">
        <f t="shared" si="254"/>
        <v>520168</v>
      </c>
      <c r="GO324" s="2">
        <f t="shared" si="255"/>
        <v>0</v>
      </c>
      <c r="GP324" s="2">
        <f t="shared" si="256"/>
        <v>0</v>
      </c>
      <c r="GQ324" s="2"/>
      <c r="GR324" s="2">
        <v>0</v>
      </c>
      <c r="GS324" s="2">
        <v>3</v>
      </c>
      <c r="GT324" s="2">
        <v>0</v>
      </c>
      <c r="GU324" s="2" t="s">
        <v>3</v>
      </c>
      <c r="GV324" s="2">
        <f t="shared" si="257"/>
        <v>0</v>
      </c>
      <c r="GW324" s="2">
        <v>1</v>
      </c>
      <c r="GX324" s="2">
        <f t="shared" si="258"/>
        <v>0</v>
      </c>
      <c r="GY324" s="2"/>
      <c r="GZ324" s="2"/>
      <c r="HA324" s="2">
        <v>0</v>
      </c>
      <c r="HB324" s="2">
        <v>0</v>
      </c>
      <c r="HC324" s="2">
        <f t="shared" si="259"/>
        <v>0</v>
      </c>
      <c r="HD324" s="2"/>
      <c r="HE324" s="2" t="s">
        <v>3</v>
      </c>
      <c r="HF324" s="2" t="s">
        <v>3</v>
      </c>
      <c r="HG324" s="2"/>
      <c r="HH324" s="2"/>
      <c r="HI324" s="2"/>
      <c r="HJ324" s="2"/>
      <c r="HK324" s="2"/>
      <c r="HL324" s="2"/>
      <c r="HM324" s="2" t="s">
        <v>3</v>
      </c>
      <c r="HN324" s="2" t="s">
        <v>3</v>
      </c>
      <c r="HO324" s="2" t="s">
        <v>3</v>
      </c>
      <c r="HP324" s="2" t="s">
        <v>3</v>
      </c>
      <c r="HQ324" s="2" t="s">
        <v>3</v>
      </c>
      <c r="HR324" s="2"/>
      <c r="HS324" s="2">
        <v>0</v>
      </c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>
        <v>0</v>
      </c>
      <c r="IL324" s="2"/>
      <c r="IM324" s="2"/>
      <c r="IN324" s="2"/>
      <c r="IO324" s="2"/>
      <c r="IP324" s="2"/>
      <c r="IQ324" s="2"/>
      <c r="IR324" s="2"/>
      <c r="IS324" s="2"/>
      <c r="IT324" s="2"/>
      <c r="IU324" s="2"/>
    </row>
    <row r="325" spans="1:255" x14ac:dyDescent="0.2">
      <c r="A325" s="3">
        <v>17</v>
      </c>
      <c r="B325" s="3">
        <v>1</v>
      </c>
      <c r="E325" s="3" t="s">
        <v>384</v>
      </c>
      <c r="F325" s="3" t="s">
        <v>385</v>
      </c>
      <c r="G325" s="3" t="s">
        <v>386</v>
      </c>
      <c r="H325" s="3" t="s">
        <v>329</v>
      </c>
      <c r="I325" s="3">
        <v>1100</v>
      </c>
      <c r="J325" s="3">
        <v>0</v>
      </c>
      <c r="K325" s="3">
        <v>1100</v>
      </c>
      <c r="O325" s="3">
        <f t="shared" si="235"/>
        <v>2101478.7200000002</v>
      </c>
      <c r="P325" s="3">
        <f t="shared" si="236"/>
        <v>2101478.7200000002</v>
      </c>
      <c r="Q325" s="3">
        <f>(ROUND((ROUND(((ET325)*AV325*I325),2)*BB325),2)+ROUND((ROUND(((AE325-(EU325))*AV325*I325),2)*BS325),2))</f>
        <v>0</v>
      </c>
      <c r="R325" s="3">
        <f>(ROUND((ROUND(((EU325)*AV325*I325),2)*BS325),2)+ROUND((ROUND(((AE325-(EU325))*AV325*I325),2)*BS325),2))</f>
        <v>0</v>
      </c>
      <c r="S325" s="3">
        <f t="shared" si="237"/>
        <v>0</v>
      </c>
      <c r="T325" s="3">
        <f t="shared" si="238"/>
        <v>0</v>
      </c>
      <c r="U325" s="3">
        <f t="shared" si="239"/>
        <v>0</v>
      </c>
      <c r="V325" s="3">
        <f t="shared" si="240"/>
        <v>0</v>
      </c>
      <c r="W325" s="3">
        <f t="shared" si="241"/>
        <v>0</v>
      </c>
      <c r="X325" s="3">
        <f>(ROUND((((S325+ROUND((ROUND(((EU325)*AV325*I325),2)*BS325),2))*AT325)/100),2)+ROUND(((ROUND((ROUND(((AE325-(EU325))*AV325*I325),2)*BS325),2)*AT325)/100),2))</f>
        <v>0</v>
      </c>
      <c r="Y325" s="3">
        <f>(ROUND((((S325+ROUND((ROUND(((EU325)*AV325*I325),2)*BS325),2))*AU325)/100),2)+ROUND(((ROUND((ROUND(((AE325-(EU325))*AV325*I325),2)*BS325),2)*AU325)/100),2))</f>
        <v>0</v>
      </c>
      <c r="AA325" s="3">
        <v>56661436</v>
      </c>
      <c r="AB325" s="3">
        <f t="shared" si="242"/>
        <v>472.88</v>
      </c>
      <c r="AC325" s="3">
        <f>ROUND((ES325),6)</f>
        <v>472.88</v>
      </c>
      <c r="AD325" s="3">
        <f>ROUND((((ET325)-(EU325))+AE325),6)</f>
        <v>0</v>
      </c>
      <c r="AE325" s="3">
        <f t="shared" si="260"/>
        <v>0</v>
      </c>
      <c r="AF325" s="3">
        <f t="shared" si="260"/>
        <v>0</v>
      </c>
      <c r="AG325" s="3">
        <f t="shared" si="243"/>
        <v>0</v>
      </c>
      <c r="AH325" s="3">
        <f t="shared" si="261"/>
        <v>0</v>
      </c>
      <c r="AI325" s="3">
        <f t="shared" si="261"/>
        <v>0</v>
      </c>
      <c r="AJ325" s="3">
        <f t="shared" si="244"/>
        <v>0</v>
      </c>
      <c r="AK325" s="3">
        <v>472.88</v>
      </c>
      <c r="AL325" s="3">
        <v>472.88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1</v>
      </c>
      <c r="AW325" s="3">
        <v>1</v>
      </c>
      <c r="AZ325" s="3">
        <v>1</v>
      </c>
      <c r="BA325" s="3">
        <v>1</v>
      </c>
      <c r="BB325" s="3">
        <v>1</v>
      </c>
      <c r="BC325" s="3">
        <v>4.04</v>
      </c>
      <c r="BD325" s="3" t="s">
        <v>3</v>
      </c>
      <c r="BE325" s="3" t="s">
        <v>3</v>
      </c>
      <c r="BF325" s="3" t="s">
        <v>3</v>
      </c>
      <c r="BG325" s="3" t="s">
        <v>3</v>
      </c>
      <c r="BH325" s="3">
        <v>3</v>
      </c>
      <c r="BI325" s="3">
        <v>1</v>
      </c>
      <c r="BJ325" s="3" t="s">
        <v>387</v>
      </c>
      <c r="BM325" s="3">
        <v>1617</v>
      </c>
      <c r="BN325" s="3">
        <v>0</v>
      </c>
      <c r="BO325" s="3" t="s">
        <v>385</v>
      </c>
      <c r="BP325" s="3">
        <v>1</v>
      </c>
      <c r="BQ325" s="3">
        <v>200</v>
      </c>
      <c r="BR325" s="3">
        <v>0</v>
      </c>
      <c r="BS325" s="3">
        <v>1</v>
      </c>
      <c r="BT325" s="3">
        <v>1</v>
      </c>
      <c r="BU325" s="3">
        <v>1</v>
      </c>
      <c r="BV325" s="3">
        <v>1</v>
      </c>
      <c r="BW325" s="3">
        <v>1</v>
      </c>
      <c r="BX325" s="3">
        <v>1</v>
      </c>
      <c r="BY325" s="3" t="s">
        <v>3</v>
      </c>
      <c r="BZ325" s="3">
        <v>0</v>
      </c>
      <c r="CA325" s="3">
        <v>0</v>
      </c>
      <c r="CB325" s="3" t="s">
        <v>3</v>
      </c>
      <c r="CE325" s="3">
        <v>1566</v>
      </c>
      <c r="CF325" s="3">
        <v>0</v>
      </c>
      <c r="CG325" s="3">
        <v>0</v>
      </c>
      <c r="CM325" s="3">
        <v>0</v>
      </c>
      <c r="CN325" s="3" t="s">
        <v>3</v>
      </c>
      <c r="CO325" s="3">
        <v>0</v>
      </c>
      <c r="CP325" s="3">
        <f t="shared" si="245"/>
        <v>2101478.7200000002</v>
      </c>
      <c r="CQ325" s="3">
        <f t="shared" si="246"/>
        <v>1910.44</v>
      </c>
      <c r="CR325" s="3">
        <f>(ROUND((ROUND(((ET325)*AV325*1),2)*BB325),2)+ROUND((ROUND(((AE325-(EU325))*AV325*1),2)*BS325),2))</f>
        <v>0</v>
      </c>
      <c r="CS325" s="3">
        <f>(ROUND((ROUND(((EU325)*AV325*1),2)*BS325),2)+ROUND((ROUND(((AE325-(EU325))*AV325*1),2)*BS325),2))</f>
        <v>0</v>
      </c>
      <c r="CT325" s="3">
        <f t="shared" si="247"/>
        <v>0</v>
      </c>
      <c r="CU325" s="3">
        <f t="shared" si="248"/>
        <v>0</v>
      </c>
      <c r="CV325" s="3">
        <f t="shared" si="249"/>
        <v>0</v>
      </c>
      <c r="CW325" s="3">
        <f t="shared" si="250"/>
        <v>0</v>
      </c>
      <c r="CX325" s="3">
        <f t="shared" si="251"/>
        <v>0</v>
      </c>
      <c r="CY325" s="3">
        <f>(ROUND((((S325+ROUND((ROUND(((EU325)*AV325*1),2)*BS325),2))*AT325)/100),2)+ROUND(((ROUND((ROUND(((AE325-(EU325))*AV325*1),2)*BS325),2)*AT325)/100),2))</f>
        <v>0</v>
      </c>
      <c r="CZ325" s="3">
        <f>(ROUND((((S325+ROUND((ROUND(((EU325)*AV325*1),2)*BS325),2))*AU325)/100),2)+ROUND(((ROUND((ROUND(((AE325-(EU325))*AV325*1),2)*BS325),2)*AU325)/100),2))</f>
        <v>0</v>
      </c>
      <c r="DC325" s="3" t="s">
        <v>3</v>
      </c>
      <c r="DD325" s="3" t="s">
        <v>3</v>
      </c>
      <c r="DE325" s="3" t="s">
        <v>3</v>
      </c>
      <c r="DF325" s="3" t="s">
        <v>3</v>
      </c>
      <c r="DG325" s="3" t="s">
        <v>3</v>
      </c>
      <c r="DH325" s="3" t="s">
        <v>3</v>
      </c>
      <c r="DI325" s="3" t="s">
        <v>3</v>
      </c>
      <c r="DJ325" s="3" t="s">
        <v>3</v>
      </c>
      <c r="DK325" s="3" t="s">
        <v>3</v>
      </c>
      <c r="DL325" s="3" t="s">
        <v>3</v>
      </c>
      <c r="DM325" s="3" t="s">
        <v>3</v>
      </c>
      <c r="DN325" s="3">
        <v>0</v>
      </c>
      <c r="DO325" s="3">
        <v>0</v>
      </c>
      <c r="DP325" s="3">
        <v>1</v>
      </c>
      <c r="DQ325" s="3">
        <v>1</v>
      </c>
      <c r="DU325" s="3">
        <v>1005</v>
      </c>
      <c r="DV325" s="3" t="s">
        <v>329</v>
      </c>
      <c r="DW325" s="3" t="s">
        <v>329</v>
      </c>
      <c r="DX325" s="3">
        <v>1</v>
      </c>
      <c r="DZ325" s="3" t="s">
        <v>3</v>
      </c>
      <c r="EA325" s="3" t="s">
        <v>3</v>
      </c>
      <c r="EB325" s="3" t="s">
        <v>3</v>
      </c>
      <c r="EC325" s="3" t="s">
        <v>3</v>
      </c>
      <c r="EE325" s="3">
        <v>56938530</v>
      </c>
      <c r="EF325" s="3">
        <v>200</v>
      </c>
      <c r="EG325" s="3" t="s">
        <v>343</v>
      </c>
      <c r="EH325" s="3">
        <v>0</v>
      </c>
      <c r="EI325" s="3" t="s">
        <v>3</v>
      </c>
      <c r="EJ325" s="3">
        <v>1</v>
      </c>
      <c r="EK325" s="3">
        <v>1617</v>
      </c>
      <c r="EL325" s="3" t="s">
        <v>344</v>
      </c>
      <c r="EM325" s="3" t="s">
        <v>345</v>
      </c>
      <c r="EO325" s="3" t="s">
        <v>3</v>
      </c>
      <c r="EQ325" s="3">
        <v>131072</v>
      </c>
      <c r="ER325" s="3">
        <v>472.88</v>
      </c>
      <c r="ES325" s="3">
        <v>472.88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FQ325" s="3">
        <v>0</v>
      </c>
      <c r="FR325" s="3">
        <v>0</v>
      </c>
      <c r="FS325" s="3">
        <v>0</v>
      </c>
      <c r="FX325" s="3">
        <v>0</v>
      </c>
      <c r="FY325" s="3">
        <v>0</v>
      </c>
      <c r="GA325" s="3" t="s">
        <v>3</v>
      </c>
      <c r="GD325" s="3">
        <v>1</v>
      </c>
      <c r="GF325" s="3">
        <v>-433442305</v>
      </c>
      <c r="GG325" s="3">
        <v>2</v>
      </c>
      <c r="GH325" s="3">
        <v>1</v>
      </c>
      <c r="GI325" s="3">
        <v>2</v>
      </c>
      <c r="GJ325" s="3">
        <v>0</v>
      </c>
      <c r="GK325" s="3">
        <v>0</v>
      </c>
      <c r="GL325" s="3">
        <f t="shared" si="252"/>
        <v>0</v>
      </c>
      <c r="GM325" s="3">
        <f t="shared" si="253"/>
        <v>2101478.7200000002</v>
      </c>
      <c r="GN325" s="3">
        <f t="shared" si="254"/>
        <v>2101478.7200000002</v>
      </c>
      <c r="GO325" s="3">
        <f t="shared" si="255"/>
        <v>0</v>
      </c>
      <c r="GP325" s="3">
        <f t="shared" si="256"/>
        <v>0</v>
      </c>
      <c r="GR325" s="3">
        <v>0</v>
      </c>
      <c r="GS325" s="3">
        <v>3</v>
      </c>
      <c r="GT325" s="3">
        <v>0</v>
      </c>
      <c r="GU325" s="3" t="s">
        <v>3</v>
      </c>
      <c r="GV325" s="3">
        <f t="shared" si="257"/>
        <v>0</v>
      </c>
      <c r="GW325" s="3">
        <v>1</v>
      </c>
      <c r="GX325" s="3">
        <f t="shared" si="258"/>
        <v>0</v>
      </c>
      <c r="HA325" s="3">
        <v>0</v>
      </c>
      <c r="HB325" s="3">
        <v>0</v>
      </c>
      <c r="HC325" s="3">
        <f t="shared" si="259"/>
        <v>0</v>
      </c>
      <c r="HE325" s="3" t="s">
        <v>3</v>
      </c>
      <c r="HF325" s="3" t="s">
        <v>3</v>
      </c>
      <c r="HM325" s="3" t="s">
        <v>3</v>
      </c>
      <c r="HN325" s="3" t="s">
        <v>3</v>
      </c>
      <c r="HO325" s="3" t="s">
        <v>3</v>
      </c>
      <c r="HP325" s="3" t="s">
        <v>3</v>
      </c>
      <c r="HQ325" s="3" t="s">
        <v>3</v>
      </c>
      <c r="HS325" s="3">
        <v>0</v>
      </c>
      <c r="IK325" s="3">
        <v>0</v>
      </c>
    </row>
    <row r="327" spans="1:255" x14ac:dyDescent="0.2">
      <c r="A327" s="11">
        <v>51</v>
      </c>
      <c r="B327" s="11">
        <f>B288</f>
        <v>1</v>
      </c>
      <c r="C327" s="11">
        <f>A288</f>
        <v>5</v>
      </c>
      <c r="D327" s="11">
        <f>ROW(A288)</f>
        <v>288</v>
      </c>
      <c r="E327" s="11"/>
      <c r="F327" s="11" t="str">
        <f>IF(F288&lt;&gt;"",F288,"")</f>
        <v>Новый подраздел</v>
      </c>
      <c r="G327" s="11" t="str">
        <f>IF(G288&lt;&gt;"",G288,"")</f>
        <v>Воздуховоды</v>
      </c>
      <c r="H327" s="11">
        <v>0</v>
      </c>
      <c r="I327" s="11"/>
      <c r="J327" s="11"/>
      <c r="K327" s="11"/>
      <c r="L327" s="11"/>
      <c r="M327" s="11"/>
      <c r="N327" s="11"/>
      <c r="O327" s="11">
        <f t="shared" ref="O327:T327" si="262">ROUND(AB327,2)</f>
        <v>866193.45</v>
      </c>
      <c r="P327" s="11">
        <f t="shared" si="262"/>
        <v>842199.9</v>
      </c>
      <c r="Q327" s="11">
        <f t="shared" si="262"/>
        <v>2198.11</v>
      </c>
      <c r="R327" s="11">
        <f t="shared" si="262"/>
        <v>237.17</v>
      </c>
      <c r="S327" s="11">
        <f t="shared" si="262"/>
        <v>21795.439999999999</v>
      </c>
      <c r="T327" s="11">
        <f t="shared" si="262"/>
        <v>0</v>
      </c>
      <c r="U327" s="11">
        <f>AH327</f>
        <v>1829.0474602091997</v>
      </c>
      <c r="V327" s="11">
        <f>AI327</f>
        <v>0</v>
      </c>
      <c r="W327" s="11">
        <f>ROUND(AJ327,2)</f>
        <v>0</v>
      </c>
      <c r="X327" s="11">
        <f>ROUND(AK327,2)</f>
        <v>24015.55</v>
      </c>
      <c r="Y327" s="11">
        <f>ROUND(AL327,2)</f>
        <v>13439.9</v>
      </c>
      <c r="Z327" s="11"/>
      <c r="AA327" s="11"/>
      <c r="AB327" s="11">
        <f>ROUND(SUMIF(AA292:AA325,"=56661434",O292:O325),2)</f>
        <v>866193.45</v>
      </c>
      <c r="AC327" s="11">
        <f>ROUND(SUMIF(AA292:AA325,"=56661434",P292:P325),2)</f>
        <v>842199.9</v>
      </c>
      <c r="AD327" s="11">
        <f>ROUND(SUMIF(AA292:AA325,"=56661434",Q292:Q325),2)</f>
        <v>2198.11</v>
      </c>
      <c r="AE327" s="11">
        <f>ROUND(SUMIF(AA292:AA325,"=56661434",R292:R325),2)</f>
        <v>237.17</v>
      </c>
      <c r="AF327" s="11">
        <f>ROUND(SUMIF(AA292:AA325,"=56661434",S292:S325),2)</f>
        <v>21795.439999999999</v>
      </c>
      <c r="AG327" s="11">
        <f>ROUND(SUMIF(AA292:AA325,"=56661434",T292:T325),2)</f>
        <v>0</v>
      </c>
      <c r="AH327" s="11">
        <f>SUMIF(AA292:AA325,"=56661434",U292:U325)</f>
        <v>1829.0474602091997</v>
      </c>
      <c r="AI327" s="11">
        <f>SUMIF(AA292:AA325,"=56661434",V292:V325)</f>
        <v>0</v>
      </c>
      <c r="AJ327" s="11">
        <f>ROUND(SUMIF(AA292:AA325,"=56661434",W292:W325),2)</f>
        <v>0</v>
      </c>
      <c r="AK327" s="11">
        <f>ROUND(SUMIF(AA292:AA325,"=56661434",X292:X325),2)</f>
        <v>24015.55</v>
      </c>
      <c r="AL327" s="11">
        <f>ROUND(SUMIF(AA292:AA325,"=56661434",Y292:Y325),2)</f>
        <v>13439.9</v>
      </c>
      <c r="AM327" s="11"/>
      <c r="AN327" s="11"/>
      <c r="AO327" s="11">
        <f t="shared" ref="AO327:BD327" si="263">ROUND(BX327,2)</f>
        <v>0</v>
      </c>
      <c r="AP327" s="11">
        <f t="shared" si="263"/>
        <v>0</v>
      </c>
      <c r="AQ327" s="11">
        <f t="shared" si="263"/>
        <v>0</v>
      </c>
      <c r="AR327" s="11">
        <f t="shared" si="263"/>
        <v>903648.9</v>
      </c>
      <c r="AS327" s="11">
        <f t="shared" si="263"/>
        <v>903648.9</v>
      </c>
      <c r="AT327" s="11">
        <f t="shared" si="263"/>
        <v>0</v>
      </c>
      <c r="AU327" s="11">
        <f t="shared" si="263"/>
        <v>0</v>
      </c>
      <c r="AV327" s="11">
        <f t="shared" si="263"/>
        <v>842199.9</v>
      </c>
      <c r="AW327" s="11">
        <f t="shared" si="263"/>
        <v>842199.9</v>
      </c>
      <c r="AX327" s="11">
        <f t="shared" si="263"/>
        <v>0</v>
      </c>
      <c r="AY327" s="11">
        <f t="shared" si="263"/>
        <v>842199.9</v>
      </c>
      <c r="AZ327" s="11">
        <f t="shared" si="263"/>
        <v>0</v>
      </c>
      <c r="BA327" s="11">
        <f t="shared" si="263"/>
        <v>0</v>
      </c>
      <c r="BB327" s="11">
        <f t="shared" si="263"/>
        <v>0</v>
      </c>
      <c r="BC327" s="11">
        <f t="shared" si="263"/>
        <v>0</v>
      </c>
      <c r="BD327" s="11">
        <f t="shared" si="263"/>
        <v>0</v>
      </c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>
        <f>ROUND(SUMIF(AA292:AA325,"=56661434",FQ292:FQ325),2)</f>
        <v>0</v>
      </c>
      <c r="BY327" s="11">
        <f>ROUND(SUMIF(AA292:AA325,"=56661434",FR292:FR325),2)</f>
        <v>0</v>
      </c>
      <c r="BZ327" s="11">
        <f>ROUND(SUMIF(AA292:AA325,"=56661434",GL292:GL325),2)</f>
        <v>0</v>
      </c>
      <c r="CA327" s="11">
        <f>ROUND(SUMIF(AA292:AA325,"=56661434",GM292:GM325),2)</f>
        <v>903648.9</v>
      </c>
      <c r="CB327" s="11">
        <f>ROUND(SUMIF(AA292:AA325,"=56661434",GN292:GN325),2)</f>
        <v>903648.9</v>
      </c>
      <c r="CC327" s="11">
        <f>ROUND(SUMIF(AA292:AA325,"=56661434",GO292:GO325),2)</f>
        <v>0</v>
      </c>
      <c r="CD327" s="11">
        <f>ROUND(SUMIF(AA292:AA325,"=56661434",GP292:GP325),2)</f>
        <v>0</v>
      </c>
      <c r="CE327" s="11">
        <f>AC327-BX327</f>
        <v>842199.9</v>
      </c>
      <c r="CF327" s="11">
        <f>AC327-BY327</f>
        <v>842199.9</v>
      </c>
      <c r="CG327" s="11">
        <f>BX327-BZ327</f>
        <v>0</v>
      </c>
      <c r="CH327" s="11">
        <f>AC327-BX327-BY327+BZ327</f>
        <v>842199.9</v>
      </c>
      <c r="CI327" s="11">
        <f>BY327-BZ327</f>
        <v>0</v>
      </c>
      <c r="CJ327" s="11">
        <f>ROUND(SUMIF(AA292:AA325,"=56661434",GX292:GX325),2)</f>
        <v>0</v>
      </c>
      <c r="CK327" s="11">
        <f>ROUND(SUMIF(AA292:AA325,"=56661434",GY292:GY325),2)</f>
        <v>0</v>
      </c>
      <c r="CL327" s="11">
        <f>ROUND(SUMIF(AA292:AA325,"=56661434",GZ292:GZ325),2)</f>
        <v>0</v>
      </c>
      <c r="CM327" s="11">
        <f>ROUND(SUMIF(AA292:AA325,"=56661434",HD292:HD325),2)</f>
        <v>0</v>
      </c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2">
        <f t="shared" ref="DG327:DL327" si="264">ROUND(DT327,2)</f>
        <v>5625689.8600000003</v>
      </c>
      <c r="DH327" s="12">
        <f t="shared" si="264"/>
        <v>4364518.6500000004</v>
      </c>
      <c r="DI327" s="12">
        <f t="shared" si="264"/>
        <v>32998.160000000003</v>
      </c>
      <c r="DJ327" s="12">
        <f t="shared" si="264"/>
        <v>13364.54</v>
      </c>
      <c r="DK327" s="12">
        <f t="shared" si="264"/>
        <v>1228173.05</v>
      </c>
      <c r="DL327" s="12">
        <f t="shared" si="264"/>
        <v>0</v>
      </c>
      <c r="DM327" s="12">
        <f>DZ327</f>
        <v>1829.0474602091997</v>
      </c>
      <c r="DN327" s="12">
        <f>EA327</f>
        <v>0</v>
      </c>
      <c r="DO327" s="12">
        <f>ROUND(EB327,2)</f>
        <v>0</v>
      </c>
      <c r="DP327" s="12">
        <f>ROUND(EC327,2)</f>
        <v>1353275.98</v>
      </c>
      <c r="DQ327" s="12">
        <f>ROUND(ED327,2)</f>
        <v>757337.93</v>
      </c>
      <c r="DR327" s="12"/>
      <c r="DS327" s="12"/>
      <c r="DT327" s="12">
        <f>ROUND(SUMIF(AA292:AA325,"=56661436",O292:O325),2)</f>
        <v>5625689.8600000003</v>
      </c>
      <c r="DU327" s="12">
        <f>ROUND(SUMIF(AA292:AA325,"=56661436",P292:P325),2)</f>
        <v>4364518.6500000004</v>
      </c>
      <c r="DV327" s="12">
        <f>ROUND(SUMIF(AA292:AA325,"=56661436",Q292:Q325),2)</f>
        <v>32998.160000000003</v>
      </c>
      <c r="DW327" s="12">
        <f>ROUND(SUMIF(AA292:AA325,"=56661436",R292:R325),2)</f>
        <v>13364.54</v>
      </c>
      <c r="DX327" s="12">
        <f>ROUND(SUMIF(AA292:AA325,"=56661436",S292:S325),2)</f>
        <v>1228173.05</v>
      </c>
      <c r="DY327" s="12">
        <f>ROUND(SUMIF(AA292:AA325,"=56661436",T292:T325),2)</f>
        <v>0</v>
      </c>
      <c r="DZ327" s="12">
        <f>SUMIF(AA292:AA325,"=56661436",U292:U325)</f>
        <v>1829.0474602091997</v>
      </c>
      <c r="EA327" s="12">
        <f>SUMIF(AA292:AA325,"=56661436",V292:V325)</f>
        <v>0</v>
      </c>
      <c r="EB327" s="12">
        <f>ROUND(SUMIF(AA292:AA325,"=56661436",W292:W325),2)</f>
        <v>0</v>
      </c>
      <c r="EC327" s="12">
        <f>ROUND(SUMIF(AA292:AA325,"=56661436",X292:X325),2)</f>
        <v>1353275.98</v>
      </c>
      <c r="ED327" s="12">
        <f>ROUND(SUMIF(AA292:AA325,"=56661436",Y292:Y325),2)</f>
        <v>757337.93</v>
      </c>
      <c r="EE327" s="12"/>
      <c r="EF327" s="12"/>
      <c r="EG327" s="12">
        <f t="shared" ref="EG327:EV327" si="265">ROUND(FP327,2)</f>
        <v>0</v>
      </c>
      <c r="EH327" s="12">
        <f t="shared" si="265"/>
        <v>0</v>
      </c>
      <c r="EI327" s="12">
        <f t="shared" si="265"/>
        <v>0</v>
      </c>
      <c r="EJ327" s="12">
        <f t="shared" si="265"/>
        <v>7736303.7699999996</v>
      </c>
      <c r="EK327" s="12">
        <f t="shared" si="265"/>
        <v>7736303.7699999996</v>
      </c>
      <c r="EL327" s="12">
        <f t="shared" si="265"/>
        <v>0</v>
      </c>
      <c r="EM327" s="12">
        <f t="shared" si="265"/>
        <v>0</v>
      </c>
      <c r="EN327" s="12">
        <f t="shared" si="265"/>
        <v>4364518.6500000004</v>
      </c>
      <c r="EO327" s="12">
        <f t="shared" si="265"/>
        <v>4364518.6500000004</v>
      </c>
      <c r="EP327" s="12">
        <f t="shared" si="265"/>
        <v>0</v>
      </c>
      <c r="EQ327" s="12">
        <f t="shared" si="265"/>
        <v>4364518.6500000004</v>
      </c>
      <c r="ER327" s="12">
        <f t="shared" si="265"/>
        <v>0</v>
      </c>
      <c r="ES327" s="12">
        <f t="shared" si="265"/>
        <v>0</v>
      </c>
      <c r="ET327" s="12">
        <f t="shared" si="265"/>
        <v>0</v>
      </c>
      <c r="EU327" s="12">
        <f t="shared" si="265"/>
        <v>0</v>
      </c>
      <c r="EV327" s="12">
        <f t="shared" si="265"/>
        <v>0</v>
      </c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>
        <f>ROUND(SUMIF(AA292:AA325,"=56661436",FQ292:FQ325),2)</f>
        <v>0</v>
      </c>
      <c r="FQ327" s="12">
        <f>ROUND(SUMIF(AA292:AA325,"=56661436",FR292:FR325),2)</f>
        <v>0</v>
      </c>
      <c r="FR327" s="12">
        <f>ROUND(SUMIF(AA292:AA325,"=56661436",GL292:GL325),2)</f>
        <v>0</v>
      </c>
      <c r="FS327" s="12">
        <f>ROUND(SUMIF(AA292:AA325,"=56661436",GM292:GM325),2)</f>
        <v>7736303.7699999996</v>
      </c>
      <c r="FT327" s="12">
        <f>ROUND(SUMIF(AA292:AA325,"=56661436",GN292:GN325),2)</f>
        <v>7736303.7699999996</v>
      </c>
      <c r="FU327" s="12">
        <f>ROUND(SUMIF(AA292:AA325,"=56661436",GO292:GO325),2)</f>
        <v>0</v>
      </c>
      <c r="FV327" s="12">
        <f>ROUND(SUMIF(AA292:AA325,"=56661436",GP292:GP325),2)</f>
        <v>0</v>
      </c>
      <c r="FW327" s="12">
        <f>DU327-FP327</f>
        <v>4364518.6500000004</v>
      </c>
      <c r="FX327" s="12">
        <f>DU327-FQ327</f>
        <v>4364518.6500000004</v>
      </c>
      <c r="FY327" s="12">
        <f>FP327-FR327</f>
        <v>0</v>
      </c>
      <c r="FZ327" s="12">
        <f>DU327-FP327-FQ327+FR327</f>
        <v>4364518.6500000004</v>
      </c>
      <c r="GA327" s="12">
        <f>FQ327-FR327</f>
        <v>0</v>
      </c>
      <c r="GB327" s="12">
        <f>ROUND(SUMIF(AA292:AA325,"=56661436",GX292:GX325),2)</f>
        <v>0</v>
      </c>
      <c r="GC327" s="12">
        <f>ROUND(SUMIF(AA292:AA325,"=56661436",GY292:GY325),2)</f>
        <v>0</v>
      </c>
      <c r="GD327" s="12">
        <f>ROUND(SUMIF(AA292:AA325,"=56661436",GZ292:GZ325),2)</f>
        <v>0</v>
      </c>
      <c r="GE327" s="12">
        <f>ROUND(SUMIF(AA292:AA325,"=56661436",HD292:HD325),2)</f>
        <v>0</v>
      </c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>
        <v>0</v>
      </c>
    </row>
    <row r="329" spans="1:255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201</v>
      </c>
      <c r="F329" s="13">
        <f>ROUND(Source!O327,O329)</f>
        <v>866193.45</v>
      </c>
      <c r="G329" s="13" t="s">
        <v>112</v>
      </c>
      <c r="H329" s="13" t="s">
        <v>113</v>
      </c>
      <c r="I329" s="13"/>
      <c r="J329" s="13"/>
      <c r="K329" s="13">
        <v>201</v>
      </c>
      <c r="L329" s="13">
        <v>1</v>
      </c>
      <c r="M329" s="13">
        <v>3</v>
      </c>
      <c r="N329" s="13" t="s">
        <v>3</v>
      </c>
      <c r="O329" s="13">
        <v>2</v>
      </c>
      <c r="P329" s="13">
        <f>ROUND(Source!DG327,O329)</f>
        <v>5625689.8600000003</v>
      </c>
      <c r="Q329" s="13"/>
      <c r="R329" s="13"/>
      <c r="S329" s="13"/>
      <c r="T329" s="13"/>
      <c r="U329" s="13"/>
      <c r="V329" s="13"/>
      <c r="W329" s="13">
        <v>866193.45</v>
      </c>
      <c r="X329" s="13">
        <v>1</v>
      </c>
      <c r="Y329" s="13">
        <v>866193.45</v>
      </c>
      <c r="Z329" s="13">
        <v>5625689.8600000003</v>
      </c>
      <c r="AA329" s="13">
        <v>1</v>
      </c>
      <c r="AB329" s="13">
        <v>5625689.8600000003</v>
      </c>
    </row>
    <row r="330" spans="1:255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202</v>
      </c>
      <c r="F330" s="13">
        <f>ROUND(Source!P327,O330)</f>
        <v>842199.9</v>
      </c>
      <c r="G330" s="13" t="s">
        <v>114</v>
      </c>
      <c r="H330" s="13" t="s">
        <v>115</v>
      </c>
      <c r="I330" s="13"/>
      <c r="J330" s="13"/>
      <c r="K330" s="13">
        <v>202</v>
      </c>
      <c r="L330" s="13">
        <v>2</v>
      </c>
      <c r="M330" s="13">
        <v>3</v>
      </c>
      <c r="N330" s="13" t="s">
        <v>3</v>
      </c>
      <c r="O330" s="13">
        <v>2</v>
      </c>
      <c r="P330" s="13">
        <f>ROUND(Source!DH327,O330)</f>
        <v>4364518.6500000004</v>
      </c>
      <c r="Q330" s="13"/>
      <c r="R330" s="13"/>
      <c r="S330" s="13"/>
      <c r="T330" s="13"/>
      <c r="U330" s="13"/>
      <c r="V330" s="13"/>
      <c r="W330" s="13">
        <v>842199.9</v>
      </c>
      <c r="X330" s="13">
        <v>1</v>
      </c>
      <c r="Y330" s="13">
        <v>842199.9</v>
      </c>
      <c r="Z330" s="13">
        <v>4364518.6500000004</v>
      </c>
      <c r="AA330" s="13">
        <v>1</v>
      </c>
      <c r="AB330" s="13">
        <v>4364518.6500000004</v>
      </c>
    </row>
    <row r="331" spans="1:255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222</v>
      </c>
      <c r="F331" s="13">
        <f>ROUND(Source!AO327,O331)</f>
        <v>0</v>
      </c>
      <c r="G331" s="13" t="s">
        <v>116</v>
      </c>
      <c r="H331" s="13" t="s">
        <v>117</v>
      </c>
      <c r="I331" s="13"/>
      <c r="J331" s="13"/>
      <c r="K331" s="13">
        <v>222</v>
      </c>
      <c r="L331" s="13">
        <v>3</v>
      </c>
      <c r="M331" s="13">
        <v>3</v>
      </c>
      <c r="N331" s="13" t="s">
        <v>3</v>
      </c>
      <c r="O331" s="13">
        <v>2</v>
      </c>
      <c r="P331" s="13">
        <f>ROUND(Source!EG327,O331)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55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225</v>
      </c>
      <c r="F332" s="13">
        <f>ROUND(Source!AV327,O332)</f>
        <v>842199.9</v>
      </c>
      <c r="G332" s="13" t="s">
        <v>118</v>
      </c>
      <c r="H332" s="13" t="s">
        <v>119</v>
      </c>
      <c r="I332" s="13"/>
      <c r="J332" s="13"/>
      <c r="K332" s="13">
        <v>225</v>
      </c>
      <c r="L332" s="13">
        <v>4</v>
      </c>
      <c r="M332" s="13">
        <v>3</v>
      </c>
      <c r="N332" s="13" t="s">
        <v>3</v>
      </c>
      <c r="O332" s="13">
        <v>2</v>
      </c>
      <c r="P332" s="13">
        <f>ROUND(Source!EN327,O332)</f>
        <v>4364518.6500000004</v>
      </c>
      <c r="Q332" s="13"/>
      <c r="R332" s="13"/>
      <c r="S332" s="13"/>
      <c r="T332" s="13"/>
      <c r="U332" s="13"/>
      <c r="V332" s="13"/>
      <c r="W332" s="13">
        <v>842199.9</v>
      </c>
      <c r="X332" s="13">
        <v>1</v>
      </c>
      <c r="Y332" s="13">
        <v>842199.9</v>
      </c>
      <c r="Z332" s="13">
        <v>4364518.6500000004</v>
      </c>
      <c r="AA332" s="13">
        <v>1</v>
      </c>
      <c r="AB332" s="13">
        <v>4364518.6500000004</v>
      </c>
    </row>
    <row r="333" spans="1:255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226</v>
      </c>
      <c r="F333" s="13">
        <f>ROUND(Source!AW327,O333)</f>
        <v>842199.9</v>
      </c>
      <c r="G333" s="13" t="s">
        <v>120</v>
      </c>
      <c r="H333" s="13" t="s">
        <v>121</v>
      </c>
      <c r="I333" s="13"/>
      <c r="J333" s="13"/>
      <c r="K333" s="13">
        <v>226</v>
      </c>
      <c r="L333" s="13">
        <v>5</v>
      </c>
      <c r="M333" s="13">
        <v>3</v>
      </c>
      <c r="N333" s="13" t="s">
        <v>3</v>
      </c>
      <c r="O333" s="13">
        <v>2</v>
      </c>
      <c r="P333" s="13">
        <f>ROUND(Source!EO327,O333)</f>
        <v>4364518.6500000004</v>
      </c>
      <c r="Q333" s="13"/>
      <c r="R333" s="13"/>
      <c r="S333" s="13"/>
      <c r="T333" s="13"/>
      <c r="U333" s="13"/>
      <c r="V333" s="13"/>
      <c r="W333" s="13">
        <v>842199.9</v>
      </c>
      <c r="X333" s="13">
        <v>1</v>
      </c>
      <c r="Y333" s="13">
        <v>842199.9</v>
      </c>
      <c r="Z333" s="13">
        <v>4364518.6500000004</v>
      </c>
      <c r="AA333" s="13">
        <v>1</v>
      </c>
      <c r="AB333" s="13">
        <v>4364518.6500000004</v>
      </c>
    </row>
    <row r="334" spans="1:255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227</v>
      </c>
      <c r="F334" s="13">
        <f>ROUND(Source!AX327,O334)</f>
        <v>0</v>
      </c>
      <c r="G334" s="13" t="s">
        <v>122</v>
      </c>
      <c r="H334" s="13" t="s">
        <v>123</v>
      </c>
      <c r="I334" s="13"/>
      <c r="J334" s="13"/>
      <c r="K334" s="13">
        <v>227</v>
      </c>
      <c r="L334" s="13">
        <v>6</v>
      </c>
      <c r="M334" s="13">
        <v>3</v>
      </c>
      <c r="N334" s="13" t="s">
        <v>3</v>
      </c>
      <c r="O334" s="13">
        <v>2</v>
      </c>
      <c r="P334" s="13">
        <f>ROUND(Source!EP327,O334)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55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228</v>
      </c>
      <c r="F335" s="13">
        <f>ROUND(Source!AY327,O335)</f>
        <v>842199.9</v>
      </c>
      <c r="G335" s="13" t="s">
        <v>124</v>
      </c>
      <c r="H335" s="13" t="s">
        <v>125</v>
      </c>
      <c r="I335" s="13"/>
      <c r="J335" s="13"/>
      <c r="K335" s="13">
        <v>228</v>
      </c>
      <c r="L335" s="13">
        <v>7</v>
      </c>
      <c r="M335" s="13">
        <v>3</v>
      </c>
      <c r="N335" s="13" t="s">
        <v>3</v>
      </c>
      <c r="O335" s="13">
        <v>2</v>
      </c>
      <c r="P335" s="13">
        <f>ROUND(Source!EQ327,O335)</f>
        <v>4364518.6500000004</v>
      </c>
      <c r="Q335" s="13"/>
      <c r="R335" s="13"/>
      <c r="S335" s="13"/>
      <c r="T335" s="13"/>
      <c r="U335" s="13"/>
      <c r="V335" s="13"/>
      <c r="W335" s="13">
        <v>842199.9</v>
      </c>
      <c r="X335" s="13">
        <v>1</v>
      </c>
      <c r="Y335" s="13">
        <v>842199.9</v>
      </c>
      <c r="Z335" s="13">
        <v>4364518.6500000004</v>
      </c>
      <c r="AA335" s="13">
        <v>1</v>
      </c>
      <c r="AB335" s="13">
        <v>4364518.6500000004</v>
      </c>
    </row>
    <row r="336" spans="1:255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216</v>
      </c>
      <c r="F336" s="13">
        <f>ROUND(Source!AP327,O336)</f>
        <v>0</v>
      </c>
      <c r="G336" s="13" t="s">
        <v>126</v>
      </c>
      <c r="H336" s="13" t="s">
        <v>127</v>
      </c>
      <c r="I336" s="13"/>
      <c r="J336" s="13"/>
      <c r="K336" s="13">
        <v>216</v>
      </c>
      <c r="L336" s="13">
        <v>8</v>
      </c>
      <c r="M336" s="13">
        <v>3</v>
      </c>
      <c r="N336" s="13" t="s">
        <v>3</v>
      </c>
      <c r="O336" s="13">
        <v>2</v>
      </c>
      <c r="P336" s="13">
        <f>ROUND(Source!EH327,O336)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8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223</v>
      </c>
      <c r="F337" s="13">
        <f>ROUND(Source!AQ327,O337)</f>
        <v>0</v>
      </c>
      <c r="G337" s="13" t="s">
        <v>128</v>
      </c>
      <c r="H337" s="13" t="s">
        <v>129</v>
      </c>
      <c r="I337" s="13"/>
      <c r="J337" s="13"/>
      <c r="K337" s="13">
        <v>223</v>
      </c>
      <c r="L337" s="13">
        <v>9</v>
      </c>
      <c r="M337" s="13">
        <v>3</v>
      </c>
      <c r="N337" s="13" t="s">
        <v>3</v>
      </c>
      <c r="O337" s="13">
        <v>2</v>
      </c>
      <c r="P337" s="13">
        <f>ROUND(Source!EI327,O337)</f>
        <v>0</v>
      </c>
      <c r="Q337" s="13"/>
      <c r="R337" s="13"/>
      <c r="S337" s="13"/>
      <c r="T337" s="13"/>
      <c r="U337" s="13"/>
      <c r="V337" s="13"/>
      <c r="W337" s="13">
        <v>0</v>
      </c>
      <c r="X337" s="13">
        <v>1</v>
      </c>
      <c r="Y337" s="13">
        <v>0</v>
      </c>
      <c r="Z337" s="13">
        <v>0</v>
      </c>
      <c r="AA337" s="13">
        <v>1</v>
      </c>
      <c r="AB337" s="13">
        <v>0</v>
      </c>
    </row>
    <row r="338" spans="1:28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229</v>
      </c>
      <c r="F338" s="13">
        <f>ROUND(Source!AZ327,O338)</f>
        <v>0</v>
      </c>
      <c r="G338" s="13" t="s">
        <v>130</v>
      </c>
      <c r="H338" s="13" t="s">
        <v>131</v>
      </c>
      <c r="I338" s="13"/>
      <c r="J338" s="13"/>
      <c r="K338" s="13">
        <v>229</v>
      </c>
      <c r="L338" s="13">
        <v>10</v>
      </c>
      <c r="M338" s="13">
        <v>3</v>
      </c>
      <c r="N338" s="13" t="s">
        <v>3</v>
      </c>
      <c r="O338" s="13">
        <v>2</v>
      </c>
      <c r="P338" s="13">
        <f>ROUND(Source!ER327,O338)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203</v>
      </c>
      <c r="F339" s="13">
        <f>ROUND(Source!Q327,O339)</f>
        <v>2198.11</v>
      </c>
      <c r="G339" s="13" t="s">
        <v>132</v>
      </c>
      <c r="H339" s="13" t="s">
        <v>133</v>
      </c>
      <c r="I339" s="13"/>
      <c r="J339" s="13"/>
      <c r="K339" s="13">
        <v>203</v>
      </c>
      <c r="L339" s="13">
        <v>11</v>
      </c>
      <c r="M339" s="13">
        <v>3</v>
      </c>
      <c r="N339" s="13" t="s">
        <v>3</v>
      </c>
      <c r="O339" s="13">
        <v>2</v>
      </c>
      <c r="P339" s="13">
        <f>ROUND(Source!DI327,O339)</f>
        <v>32998.160000000003</v>
      </c>
      <c r="Q339" s="13"/>
      <c r="R339" s="13"/>
      <c r="S339" s="13"/>
      <c r="T339" s="13"/>
      <c r="U339" s="13"/>
      <c r="V339" s="13"/>
      <c r="W339" s="13">
        <v>2198.11</v>
      </c>
      <c r="X339" s="13">
        <v>1</v>
      </c>
      <c r="Y339" s="13">
        <v>2198.11</v>
      </c>
      <c r="Z339" s="13">
        <v>32998.160000000003</v>
      </c>
      <c r="AA339" s="13">
        <v>1</v>
      </c>
      <c r="AB339" s="13">
        <v>32998.160000000003</v>
      </c>
    </row>
    <row r="340" spans="1:28" x14ac:dyDescent="0.2">
      <c r="A340" s="13">
        <v>50</v>
      </c>
      <c r="B340" s="13">
        <v>0</v>
      </c>
      <c r="C340" s="13">
        <v>0</v>
      </c>
      <c r="D340" s="13">
        <v>1</v>
      </c>
      <c r="E340" s="13">
        <v>231</v>
      </c>
      <c r="F340" s="13">
        <f>ROUND(Source!BB327,O340)</f>
        <v>0</v>
      </c>
      <c r="G340" s="13" t="s">
        <v>134</v>
      </c>
      <c r="H340" s="13" t="s">
        <v>135</v>
      </c>
      <c r="I340" s="13"/>
      <c r="J340" s="13"/>
      <c r="K340" s="13">
        <v>231</v>
      </c>
      <c r="L340" s="13">
        <v>12</v>
      </c>
      <c r="M340" s="13">
        <v>3</v>
      </c>
      <c r="N340" s="13" t="s">
        <v>3</v>
      </c>
      <c r="O340" s="13">
        <v>2</v>
      </c>
      <c r="P340" s="13">
        <f>ROUND(Source!ET327,O340)</f>
        <v>0</v>
      </c>
      <c r="Q340" s="13"/>
      <c r="R340" s="13"/>
      <c r="S340" s="13"/>
      <c r="T340" s="13"/>
      <c r="U340" s="13"/>
      <c r="V340" s="13"/>
      <c r="W340" s="13">
        <v>0</v>
      </c>
      <c r="X340" s="13">
        <v>1</v>
      </c>
      <c r="Y340" s="13">
        <v>0</v>
      </c>
      <c r="Z340" s="13">
        <v>0</v>
      </c>
      <c r="AA340" s="13">
        <v>1</v>
      </c>
      <c r="AB340" s="13">
        <v>0</v>
      </c>
    </row>
    <row r="341" spans="1:28" x14ac:dyDescent="0.2">
      <c r="A341" s="13">
        <v>50</v>
      </c>
      <c r="B341" s="13">
        <v>0</v>
      </c>
      <c r="C341" s="13">
        <v>0</v>
      </c>
      <c r="D341" s="13">
        <v>1</v>
      </c>
      <c r="E341" s="13">
        <v>204</v>
      </c>
      <c r="F341" s="13">
        <f>ROUND(Source!R327,O341)</f>
        <v>237.17</v>
      </c>
      <c r="G341" s="13" t="s">
        <v>136</v>
      </c>
      <c r="H341" s="13" t="s">
        <v>137</v>
      </c>
      <c r="I341" s="13"/>
      <c r="J341" s="13"/>
      <c r="K341" s="13">
        <v>204</v>
      </c>
      <c r="L341" s="13">
        <v>13</v>
      </c>
      <c r="M341" s="13">
        <v>3</v>
      </c>
      <c r="N341" s="13" t="s">
        <v>3</v>
      </c>
      <c r="O341" s="13">
        <v>2</v>
      </c>
      <c r="P341" s="13">
        <f>ROUND(Source!DJ327,O341)</f>
        <v>13364.54</v>
      </c>
      <c r="Q341" s="13"/>
      <c r="R341" s="13"/>
      <c r="S341" s="13"/>
      <c r="T341" s="13"/>
      <c r="U341" s="13"/>
      <c r="V341" s="13"/>
      <c r="W341" s="13">
        <v>237.17</v>
      </c>
      <c r="X341" s="13">
        <v>1</v>
      </c>
      <c r="Y341" s="13">
        <v>237.17</v>
      </c>
      <c r="Z341" s="13">
        <v>13364.54</v>
      </c>
      <c r="AA341" s="13">
        <v>1</v>
      </c>
      <c r="AB341" s="13">
        <v>13364.54</v>
      </c>
    </row>
    <row r="342" spans="1:28" x14ac:dyDescent="0.2">
      <c r="A342" s="13">
        <v>50</v>
      </c>
      <c r="B342" s="13">
        <v>0</v>
      </c>
      <c r="C342" s="13">
        <v>0</v>
      </c>
      <c r="D342" s="13">
        <v>1</v>
      </c>
      <c r="E342" s="13">
        <v>205</v>
      </c>
      <c r="F342" s="13">
        <f>ROUND(Source!S327,O342)</f>
        <v>21795.439999999999</v>
      </c>
      <c r="G342" s="13" t="s">
        <v>138</v>
      </c>
      <c r="H342" s="13" t="s">
        <v>139</v>
      </c>
      <c r="I342" s="13"/>
      <c r="J342" s="13"/>
      <c r="K342" s="13">
        <v>205</v>
      </c>
      <c r="L342" s="13">
        <v>14</v>
      </c>
      <c r="M342" s="13">
        <v>3</v>
      </c>
      <c r="N342" s="13" t="s">
        <v>3</v>
      </c>
      <c r="O342" s="13">
        <v>2</v>
      </c>
      <c r="P342" s="13">
        <f>ROUND(Source!DK327,O342)</f>
        <v>1228173.05</v>
      </c>
      <c r="Q342" s="13"/>
      <c r="R342" s="13"/>
      <c r="S342" s="13"/>
      <c r="T342" s="13"/>
      <c r="U342" s="13"/>
      <c r="V342" s="13"/>
      <c r="W342" s="13">
        <v>21795.439999999999</v>
      </c>
      <c r="X342" s="13">
        <v>1</v>
      </c>
      <c r="Y342" s="13">
        <v>21795.439999999999</v>
      </c>
      <c r="Z342" s="13">
        <v>1228173.05</v>
      </c>
      <c r="AA342" s="13">
        <v>1</v>
      </c>
      <c r="AB342" s="13">
        <v>1228173.05</v>
      </c>
    </row>
    <row r="343" spans="1:28" x14ac:dyDescent="0.2">
      <c r="A343" s="13">
        <v>50</v>
      </c>
      <c r="B343" s="13">
        <v>0</v>
      </c>
      <c r="C343" s="13">
        <v>0</v>
      </c>
      <c r="D343" s="13">
        <v>1</v>
      </c>
      <c r="E343" s="13">
        <v>232</v>
      </c>
      <c r="F343" s="13">
        <f>ROUND(Source!BC327,O343)</f>
        <v>0</v>
      </c>
      <c r="G343" s="13" t="s">
        <v>140</v>
      </c>
      <c r="H343" s="13" t="s">
        <v>141</v>
      </c>
      <c r="I343" s="13"/>
      <c r="J343" s="13"/>
      <c r="K343" s="13">
        <v>232</v>
      </c>
      <c r="L343" s="13">
        <v>15</v>
      </c>
      <c r="M343" s="13">
        <v>3</v>
      </c>
      <c r="N343" s="13" t="s">
        <v>3</v>
      </c>
      <c r="O343" s="13">
        <v>2</v>
      </c>
      <c r="P343" s="13">
        <f>ROUND(Source!EU327,O343)</f>
        <v>0</v>
      </c>
      <c r="Q343" s="13"/>
      <c r="R343" s="13"/>
      <c r="S343" s="13"/>
      <c r="T343" s="13"/>
      <c r="U343" s="13"/>
      <c r="V343" s="13"/>
      <c r="W343" s="13">
        <v>0</v>
      </c>
      <c r="X343" s="13">
        <v>1</v>
      </c>
      <c r="Y343" s="13">
        <v>0</v>
      </c>
      <c r="Z343" s="13">
        <v>0</v>
      </c>
      <c r="AA343" s="13">
        <v>1</v>
      </c>
      <c r="AB343" s="13">
        <v>0</v>
      </c>
    </row>
    <row r="344" spans="1:28" x14ac:dyDescent="0.2">
      <c r="A344" s="13">
        <v>50</v>
      </c>
      <c r="B344" s="13">
        <v>0</v>
      </c>
      <c r="C344" s="13">
        <v>0</v>
      </c>
      <c r="D344" s="13">
        <v>1</v>
      </c>
      <c r="E344" s="13">
        <v>214</v>
      </c>
      <c r="F344" s="13">
        <f>ROUND(Source!AS327,O344)</f>
        <v>903648.9</v>
      </c>
      <c r="G344" s="13" t="s">
        <v>142</v>
      </c>
      <c r="H344" s="13" t="s">
        <v>143</v>
      </c>
      <c r="I344" s="13"/>
      <c r="J344" s="13"/>
      <c r="K344" s="13">
        <v>214</v>
      </c>
      <c r="L344" s="13">
        <v>16</v>
      </c>
      <c r="M344" s="13">
        <v>3</v>
      </c>
      <c r="N344" s="13" t="s">
        <v>3</v>
      </c>
      <c r="O344" s="13">
        <v>2</v>
      </c>
      <c r="P344" s="13">
        <f>ROUND(Source!EK327,O344)</f>
        <v>7736303.7699999996</v>
      </c>
      <c r="Q344" s="13"/>
      <c r="R344" s="13"/>
      <c r="S344" s="13"/>
      <c r="T344" s="13"/>
      <c r="U344" s="13"/>
      <c r="V344" s="13"/>
      <c r="W344" s="13">
        <v>903648.9</v>
      </c>
      <c r="X344" s="13">
        <v>1</v>
      </c>
      <c r="Y344" s="13">
        <v>903648.9</v>
      </c>
      <c r="Z344" s="13">
        <v>7736303.7699999996</v>
      </c>
      <c r="AA344" s="13">
        <v>1</v>
      </c>
      <c r="AB344" s="13">
        <v>7736303.7699999996</v>
      </c>
    </row>
    <row r="345" spans="1:28" x14ac:dyDescent="0.2">
      <c r="A345" s="13">
        <v>50</v>
      </c>
      <c r="B345" s="13">
        <v>0</v>
      </c>
      <c r="C345" s="13">
        <v>0</v>
      </c>
      <c r="D345" s="13">
        <v>1</v>
      </c>
      <c r="E345" s="13">
        <v>215</v>
      </c>
      <c r="F345" s="13">
        <f>ROUND(Source!AT327,O345)</f>
        <v>0</v>
      </c>
      <c r="G345" s="13" t="s">
        <v>144</v>
      </c>
      <c r="H345" s="13" t="s">
        <v>145</v>
      </c>
      <c r="I345" s="13"/>
      <c r="J345" s="13"/>
      <c r="K345" s="13">
        <v>215</v>
      </c>
      <c r="L345" s="13">
        <v>17</v>
      </c>
      <c r="M345" s="13">
        <v>3</v>
      </c>
      <c r="N345" s="13" t="s">
        <v>3</v>
      </c>
      <c r="O345" s="13">
        <v>2</v>
      </c>
      <c r="P345" s="13">
        <f>ROUND(Source!EL327,O345)</f>
        <v>0</v>
      </c>
      <c r="Q345" s="13"/>
      <c r="R345" s="13"/>
      <c r="S345" s="13"/>
      <c r="T345" s="13"/>
      <c r="U345" s="13"/>
      <c r="V345" s="13"/>
      <c r="W345" s="13">
        <v>0</v>
      </c>
      <c r="X345" s="13">
        <v>1</v>
      </c>
      <c r="Y345" s="13">
        <v>0</v>
      </c>
      <c r="Z345" s="13">
        <v>0</v>
      </c>
      <c r="AA345" s="13">
        <v>1</v>
      </c>
      <c r="AB345" s="13">
        <v>0</v>
      </c>
    </row>
    <row r="346" spans="1:28" x14ac:dyDescent="0.2">
      <c r="A346" s="13">
        <v>50</v>
      </c>
      <c r="B346" s="13">
        <v>0</v>
      </c>
      <c r="C346" s="13">
        <v>0</v>
      </c>
      <c r="D346" s="13">
        <v>1</v>
      </c>
      <c r="E346" s="13">
        <v>217</v>
      </c>
      <c r="F346" s="13">
        <f>ROUND(Source!AU327,O346)</f>
        <v>0</v>
      </c>
      <c r="G346" s="13" t="s">
        <v>146</v>
      </c>
      <c r="H346" s="13" t="s">
        <v>147</v>
      </c>
      <c r="I346" s="13"/>
      <c r="J346" s="13"/>
      <c r="K346" s="13">
        <v>217</v>
      </c>
      <c r="L346" s="13">
        <v>18</v>
      </c>
      <c r="M346" s="13">
        <v>3</v>
      </c>
      <c r="N346" s="13" t="s">
        <v>3</v>
      </c>
      <c r="O346" s="13">
        <v>2</v>
      </c>
      <c r="P346" s="13">
        <f>ROUND(Source!EM327,O346)</f>
        <v>0</v>
      </c>
      <c r="Q346" s="13"/>
      <c r="R346" s="13"/>
      <c r="S346" s="13"/>
      <c r="T346" s="13"/>
      <c r="U346" s="13"/>
      <c r="V346" s="13"/>
      <c r="W346" s="13">
        <v>0</v>
      </c>
      <c r="X346" s="13">
        <v>1</v>
      </c>
      <c r="Y346" s="13">
        <v>0</v>
      </c>
      <c r="Z346" s="13">
        <v>0</v>
      </c>
      <c r="AA346" s="13">
        <v>1</v>
      </c>
      <c r="AB346" s="13">
        <v>0</v>
      </c>
    </row>
    <row r="347" spans="1:28" x14ac:dyDescent="0.2">
      <c r="A347" s="13">
        <v>50</v>
      </c>
      <c r="B347" s="13">
        <v>0</v>
      </c>
      <c r="C347" s="13">
        <v>0</v>
      </c>
      <c r="D347" s="13">
        <v>1</v>
      </c>
      <c r="E347" s="13">
        <v>230</v>
      </c>
      <c r="F347" s="13">
        <f>ROUND(Source!BA327,O347)</f>
        <v>0</v>
      </c>
      <c r="G347" s="13" t="s">
        <v>148</v>
      </c>
      <c r="H347" s="13" t="s">
        <v>149</v>
      </c>
      <c r="I347" s="13"/>
      <c r="J347" s="13"/>
      <c r="K347" s="13">
        <v>230</v>
      </c>
      <c r="L347" s="13">
        <v>19</v>
      </c>
      <c r="M347" s="13">
        <v>3</v>
      </c>
      <c r="N347" s="13" t="s">
        <v>3</v>
      </c>
      <c r="O347" s="13">
        <v>2</v>
      </c>
      <c r="P347" s="13">
        <f>ROUND(Source!ES327,O347)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8" x14ac:dyDescent="0.2">
      <c r="A348" s="13">
        <v>50</v>
      </c>
      <c r="B348" s="13">
        <v>0</v>
      </c>
      <c r="C348" s="13">
        <v>0</v>
      </c>
      <c r="D348" s="13">
        <v>1</v>
      </c>
      <c r="E348" s="13">
        <v>206</v>
      </c>
      <c r="F348" s="13">
        <f>ROUND(Source!T327,O348)</f>
        <v>0</v>
      </c>
      <c r="G348" s="13" t="s">
        <v>150</v>
      </c>
      <c r="H348" s="13" t="s">
        <v>151</v>
      </c>
      <c r="I348" s="13"/>
      <c r="J348" s="13"/>
      <c r="K348" s="13">
        <v>206</v>
      </c>
      <c r="L348" s="13">
        <v>20</v>
      </c>
      <c r="M348" s="13">
        <v>3</v>
      </c>
      <c r="N348" s="13" t="s">
        <v>3</v>
      </c>
      <c r="O348" s="13">
        <v>2</v>
      </c>
      <c r="P348" s="13">
        <f>ROUND(Source!DL327,O348)</f>
        <v>0</v>
      </c>
      <c r="Q348" s="13"/>
      <c r="R348" s="13"/>
      <c r="S348" s="13"/>
      <c r="T348" s="13"/>
      <c r="U348" s="13"/>
      <c r="V348" s="13"/>
      <c r="W348" s="13">
        <v>0</v>
      </c>
      <c r="X348" s="13">
        <v>1</v>
      </c>
      <c r="Y348" s="13">
        <v>0</v>
      </c>
      <c r="Z348" s="13">
        <v>0</v>
      </c>
      <c r="AA348" s="13">
        <v>1</v>
      </c>
      <c r="AB348" s="13">
        <v>0</v>
      </c>
    </row>
    <row r="349" spans="1:28" x14ac:dyDescent="0.2">
      <c r="A349" s="13">
        <v>50</v>
      </c>
      <c r="B349" s="13">
        <v>0</v>
      </c>
      <c r="C349" s="13">
        <v>0</v>
      </c>
      <c r="D349" s="13">
        <v>1</v>
      </c>
      <c r="E349" s="13">
        <v>207</v>
      </c>
      <c r="F349" s="13">
        <f>Source!U327</f>
        <v>1829.0474602091997</v>
      </c>
      <c r="G349" s="13" t="s">
        <v>152</v>
      </c>
      <c r="H349" s="13" t="s">
        <v>153</v>
      </c>
      <c r="I349" s="13"/>
      <c r="J349" s="13"/>
      <c r="K349" s="13">
        <v>207</v>
      </c>
      <c r="L349" s="13">
        <v>21</v>
      </c>
      <c r="M349" s="13">
        <v>3</v>
      </c>
      <c r="N349" s="13" t="s">
        <v>3</v>
      </c>
      <c r="O349" s="13">
        <v>-1</v>
      </c>
      <c r="P349" s="13">
        <f>Source!DM327</f>
        <v>1829.0474602091997</v>
      </c>
      <c r="Q349" s="13"/>
      <c r="R349" s="13"/>
      <c r="S349" s="13"/>
      <c r="T349" s="13"/>
      <c r="U349" s="13"/>
      <c r="V349" s="13"/>
      <c r="W349" s="13">
        <v>1829.0474602091999</v>
      </c>
      <c r="X349" s="13">
        <v>1</v>
      </c>
      <c r="Y349" s="13">
        <v>1829.0474602091999</v>
      </c>
      <c r="Z349" s="13">
        <v>1829.0474602091999</v>
      </c>
      <c r="AA349" s="13">
        <v>1</v>
      </c>
      <c r="AB349" s="13">
        <v>1829.0474602091999</v>
      </c>
    </row>
    <row r="350" spans="1:28" x14ac:dyDescent="0.2">
      <c r="A350" s="13">
        <v>50</v>
      </c>
      <c r="B350" s="13">
        <v>0</v>
      </c>
      <c r="C350" s="13">
        <v>0</v>
      </c>
      <c r="D350" s="13">
        <v>1</v>
      </c>
      <c r="E350" s="13">
        <v>208</v>
      </c>
      <c r="F350" s="13">
        <f>Source!V327</f>
        <v>0</v>
      </c>
      <c r="G350" s="13" t="s">
        <v>154</v>
      </c>
      <c r="H350" s="13" t="s">
        <v>155</v>
      </c>
      <c r="I350" s="13"/>
      <c r="J350" s="13"/>
      <c r="K350" s="13">
        <v>208</v>
      </c>
      <c r="L350" s="13">
        <v>22</v>
      </c>
      <c r="M350" s="13">
        <v>3</v>
      </c>
      <c r="N350" s="13" t="s">
        <v>3</v>
      </c>
      <c r="O350" s="13">
        <v>-1</v>
      </c>
      <c r="P350" s="13">
        <f>Source!DN327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x14ac:dyDescent="0.2">
      <c r="A351" s="13">
        <v>50</v>
      </c>
      <c r="B351" s="13">
        <v>0</v>
      </c>
      <c r="C351" s="13">
        <v>0</v>
      </c>
      <c r="D351" s="13">
        <v>1</v>
      </c>
      <c r="E351" s="13">
        <v>209</v>
      </c>
      <c r="F351" s="13">
        <f>ROUND(Source!W327,O351)</f>
        <v>0</v>
      </c>
      <c r="G351" s="13" t="s">
        <v>156</v>
      </c>
      <c r="H351" s="13" t="s">
        <v>157</v>
      </c>
      <c r="I351" s="13"/>
      <c r="J351" s="13"/>
      <c r="K351" s="13">
        <v>209</v>
      </c>
      <c r="L351" s="13">
        <v>23</v>
      </c>
      <c r="M351" s="13">
        <v>3</v>
      </c>
      <c r="N351" s="13" t="s">
        <v>3</v>
      </c>
      <c r="O351" s="13">
        <v>2</v>
      </c>
      <c r="P351" s="13">
        <f>ROUND(Source!DO327,O351)</f>
        <v>0</v>
      </c>
      <c r="Q351" s="13"/>
      <c r="R351" s="13"/>
      <c r="S351" s="13"/>
      <c r="T351" s="13"/>
      <c r="U351" s="13"/>
      <c r="V351" s="13"/>
      <c r="W351" s="13">
        <v>0</v>
      </c>
      <c r="X351" s="13">
        <v>1</v>
      </c>
      <c r="Y351" s="13">
        <v>0</v>
      </c>
      <c r="Z351" s="13">
        <v>0</v>
      </c>
      <c r="AA351" s="13">
        <v>1</v>
      </c>
      <c r="AB351" s="13">
        <v>0</v>
      </c>
    </row>
    <row r="352" spans="1:28" x14ac:dyDescent="0.2">
      <c r="A352" s="13">
        <v>50</v>
      </c>
      <c r="B352" s="13">
        <v>0</v>
      </c>
      <c r="C352" s="13">
        <v>0</v>
      </c>
      <c r="D352" s="13">
        <v>1</v>
      </c>
      <c r="E352" s="13">
        <v>233</v>
      </c>
      <c r="F352" s="13">
        <f>ROUND(Source!BD327,O352)</f>
        <v>0</v>
      </c>
      <c r="G352" s="13" t="s">
        <v>158</v>
      </c>
      <c r="H352" s="13" t="s">
        <v>159</v>
      </c>
      <c r="I352" s="13"/>
      <c r="J352" s="13"/>
      <c r="K352" s="13">
        <v>233</v>
      </c>
      <c r="L352" s="13">
        <v>24</v>
      </c>
      <c r="M352" s="13">
        <v>3</v>
      </c>
      <c r="N352" s="13" t="s">
        <v>3</v>
      </c>
      <c r="O352" s="13">
        <v>2</v>
      </c>
      <c r="P352" s="13">
        <f>ROUND(Source!EV327,O352)</f>
        <v>0</v>
      </c>
      <c r="Q352" s="13"/>
      <c r="R352" s="13"/>
      <c r="S352" s="13"/>
      <c r="T352" s="13"/>
      <c r="U352" s="13"/>
      <c r="V352" s="13"/>
      <c r="W352" s="13">
        <v>0</v>
      </c>
      <c r="X352" s="13">
        <v>1</v>
      </c>
      <c r="Y352" s="13">
        <v>0</v>
      </c>
      <c r="Z352" s="13">
        <v>0</v>
      </c>
      <c r="AA352" s="13">
        <v>1</v>
      </c>
      <c r="AB352" s="13">
        <v>0</v>
      </c>
    </row>
    <row r="353" spans="1:206" x14ac:dyDescent="0.2">
      <c r="A353" s="13">
        <v>50</v>
      </c>
      <c r="B353" s="13">
        <v>0</v>
      </c>
      <c r="C353" s="13">
        <v>0</v>
      </c>
      <c r="D353" s="13">
        <v>1</v>
      </c>
      <c r="E353" s="13">
        <v>210</v>
      </c>
      <c r="F353" s="13">
        <f>ROUND(Source!X327,O353)</f>
        <v>24015.55</v>
      </c>
      <c r="G353" s="13" t="s">
        <v>160</v>
      </c>
      <c r="H353" s="13" t="s">
        <v>161</v>
      </c>
      <c r="I353" s="13"/>
      <c r="J353" s="13"/>
      <c r="K353" s="13">
        <v>210</v>
      </c>
      <c r="L353" s="13">
        <v>25</v>
      </c>
      <c r="M353" s="13">
        <v>3</v>
      </c>
      <c r="N353" s="13" t="s">
        <v>3</v>
      </c>
      <c r="O353" s="13">
        <v>2</v>
      </c>
      <c r="P353" s="13">
        <f>ROUND(Source!DP327,O353)</f>
        <v>1353275.98</v>
      </c>
      <c r="Q353" s="13"/>
      <c r="R353" s="13"/>
      <c r="S353" s="13"/>
      <c r="T353" s="13"/>
      <c r="U353" s="13"/>
      <c r="V353" s="13"/>
      <c r="W353" s="13">
        <v>24015.55</v>
      </c>
      <c r="X353" s="13">
        <v>1</v>
      </c>
      <c r="Y353" s="13">
        <v>24015.55</v>
      </c>
      <c r="Z353" s="13">
        <v>1353275.98</v>
      </c>
      <c r="AA353" s="13">
        <v>1</v>
      </c>
      <c r="AB353" s="13">
        <v>1353275.98</v>
      </c>
    </row>
    <row r="354" spans="1:206" x14ac:dyDescent="0.2">
      <c r="A354" s="13">
        <v>50</v>
      </c>
      <c r="B354" s="13">
        <v>0</v>
      </c>
      <c r="C354" s="13">
        <v>0</v>
      </c>
      <c r="D354" s="13">
        <v>1</v>
      </c>
      <c r="E354" s="13">
        <v>211</v>
      </c>
      <c r="F354" s="13">
        <f>ROUND(Source!Y327,O354)</f>
        <v>13439.9</v>
      </c>
      <c r="G354" s="13" t="s">
        <v>162</v>
      </c>
      <c r="H354" s="13" t="s">
        <v>163</v>
      </c>
      <c r="I354" s="13"/>
      <c r="J354" s="13"/>
      <c r="K354" s="13">
        <v>211</v>
      </c>
      <c r="L354" s="13">
        <v>26</v>
      </c>
      <c r="M354" s="13">
        <v>3</v>
      </c>
      <c r="N354" s="13" t="s">
        <v>3</v>
      </c>
      <c r="O354" s="13">
        <v>2</v>
      </c>
      <c r="P354" s="13">
        <f>ROUND(Source!DQ327,O354)</f>
        <v>757337.93</v>
      </c>
      <c r="Q354" s="13"/>
      <c r="R354" s="13"/>
      <c r="S354" s="13"/>
      <c r="T354" s="13"/>
      <c r="U354" s="13"/>
      <c r="V354" s="13"/>
      <c r="W354" s="13">
        <v>13439.9</v>
      </c>
      <c r="X354" s="13">
        <v>1</v>
      </c>
      <c r="Y354" s="13">
        <v>13439.9</v>
      </c>
      <c r="Z354" s="13">
        <v>757337.93</v>
      </c>
      <c r="AA354" s="13">
        <v>1</v>
      </c>
      <c r="AB354" s="13">
        <v>757337.93</v>
      </c>
    </row>
    <row r="355" spans="1:206" x14ac:dyDescent="0.2">
      <c r="A355" s="13">
        <v>50</v>
      </c>
      <c r="B355" s="13">
        <v>0</v>
      </c>
      <c r="C355" s="13">
        <v>0</v>
      </c>
      <c r="D355" s="13">
        <v>1</v>
      </c>
      <c r="E355" s="13">
        <v>224</v>
      </c>
      <c r="F355" s="13">
        <f>ROUND(Source!AR327,O355)</f>
        <v>903648.9</v>
      </c>
      <c r="G355" s="13" t="s">
        <v>164</v>
      </c>
      <c r="H355" s="13" t="s">
        <v>165</v>
      </c>
      <c r="I355" s="13"/>
      <c r="J355" s="13"/>
      <c r="K355" s="13">
        <v>224</v>
      </c>
      <c r="L355" s="13">
        <v>27</v>
      </c>
      <c r="M355" s="13">
        <v>3</v>
      </c>
      <c r="N355" s="13" t="s">
        <v>3</v>
      </c>
      <c r="O355" s="13">
        <v>2</v>
      </c>
      <c r="P355" s="13">
        <f>ROUND(Source!EJ327,O355)</f>
        <v>7736303.7699999996</v>
      </c>
      <c r="Q355" s="13"/>
      <c r="R355" s="13"/>
      <c r="S355" s="13"/>
      <c r="T355" s="13"/>
      <c r="U355" s="13"/>
      <c r="V355" s="13"/>
      <c r="W355" s="13">
        <v>903648.9</v>
      </c>
      <c r="X355" s="13">
        <v>1</v>
      </c>
      <c r="Y355" s="13">
        <v>903648.9</v>
      </c>
      <c r="Z355" s="13">
        <v>7736303.7699999996</v>
      </c>
      <c r="AA355" s="13">
        <v>1</v>
      </c>
      <c r="AB355" s="13">
        <v>7736303.7699999996</v>
      </c>
    </row>
    <row r="357" spans="1:206" x14ac:dyDescent="0.2">
      <c r="A357" s="11">
        <v>51</v>
      </c>
      <c r="B357" s="11">
        <f>B24</f>
        <v>1</v>
      </c>
      <c r="C357" s="11">
        <f>A24</f>
        <v>4</v>
      </c>
      <c r="D357" s="11">
        <f>ROW(A24)</f>
        <v>24</v>
      </c>
      <c r="E357" s="11"/>
      <c r="F357" s="11" t="str">
        <f>IF(F24&lt;&gt;"",F24,"")</f>
        <v>Новый раздел</v>
      </c>
      <c r="G357" s="11" t="str">
        <f>IF(G24&lt;&gt;"",G24,"")</f>
        <v>Вентиляция</v>
      </c>
      <c r="H357" s="11">
        <v>0</v>
      </c>
      <c r="I357" s="11"/>
      <c r="J357" s="11"/>
      <c r="K357" s="11"/>
      <c r="L357" s="11"/>
      <c r="M357" s="11"/>
      <c r="N357" s="11"/>
      <c r="O357" s="11">
        <f t="shared" ref="O357:T357" si="266">ROUND(O71+O118+O219+O258+O327+AB357,2)</f>
        <v>2190944.85</v>
      </c>
      <c r="P357" s="11">
        <f t="shared" si="266"/>
        <v>2141975.33</v>
      </c>
      <c r="Q357" s="11">
        <f t="shared" si="266"/>
        <v>5775.02</v>
      </c>
      <c r="R357" s="11">
        <f t="shared" si="266"/>
        <v>618.14</v>
      </c>
      <c r="S357" s="11">
        <f t="shared" si="266"/>
        <v>43194.5</v>
      </c>
      <c r="T357" s="11">
        <f t="shared" si="266"/>
        <v>0</v>
      </c>
      <c r="U357" s="11">
        <f>U71+U118+U219+U258+U327+AH357</f>
        <v>3548.3134013711997</v>
      </c>
      <c r="V357" s="11">
        <f>V71+V118+V219+V258+V327+AI357</f>
        <v>0</v>
      </c>
      <c r="W357" s="11">
        <f>ROUND(W71+W118+W219+W258+W327+AJ357,2)</f>
        <v>0</v>
      </c>
      <c r="X357" s="11">
        <f>ROUND(X71+X118+X219+X258+X327+AK357,2)</f>
        <v>47755.78</v>
      </c>
      <c r="Y357" s="11">
        <f>ROUND(Y71+Y118+Y219+Y258+Y327+AL357,2)</f>
        <v>26725.72</v>
      </c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>
        <f t="shared" ref="AO357:BD357" si="267">ROUND(AO71+AO118+AO219+AO258+AO327+BX357,2)</f>
        <v>0</v>
      </c>
      <c r="AP357" s="11">
        <f t="shared" si="267"/>
        <v>1289957.3899999999</v>
      </c>
      <c r="AQ357" s="11">
        <f t="shared" si="267"/>
        <v>0</v>
      </c>
      <c r="AR357" s="11">
        <f t="shared" si="267"/>
        <v>2265426.35</v>
      </c>
      <c r="AS357" s="11">
        <f t="shared" si="267"/>
        <v>975468.96</v>
      </c>
      <c r="AT357" s="11">
        <f t="shared" si="267"/>
        <v>0</v>
      </c>
      <c r="AU357" s="11">
        <f t="shared" si="267"/>
        <v>0</v>
      </c>
      <c r="AV357" s="11">
        <f t="shared" si="267"/>
        <v>2141975.33</v>
      </c>
      <c r="AW357" s="11">
        <f t="shared" si="267"/>
        <v>852017.94</v>
      </c>
      <c r="AX357" s="11">
        <f t="shared" si="267"/>
        <v>0</v>
      </c>
      <c r="AY357" s="11">
        <f t="shared" si="267"/>
        <v>852017.94</v>
      </c>
      <c r="AZ357" s="11">
        <f t="shared" si="267"/>
        <v>1289957.3899999999</v>
      </c>
      <c r="BA357" s="11">
        <f t="shared" si="267"/>
        <v>0</v>
      </c>
      <c r="BB357" s="11">
        <f t="shared" si="267"/>
        <v>0</v>
      </c>
      <c r="BC357" s="11">
        <f t="shared" si="267"/>
        <v>0</v>
      </c>
      <c r="BD357" s="11">
        <f t="shared" si="267"/>
        <v>0</v>
      </c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2">
        <f t="shared" ref="DG357:DL357" si="268">ROUND(DG71+DG118+DG219+DG258+DG327+DT357,2)</f>
        <v>16716883.529999999</v>
      </c>
      <c r="DH357" s="12">
        <f t="shared" si="268"/>
        <v>14195070.98</v>
      </c>
      <c r="DI357" s="12">
        <f t="shared" si="268"/>
        <v>87802.47</v>
      </c>
      <c r="DJ357" s="12">
        <f t="shared" si="268"/>
        <v>34832.21</v>
      </c>
      <c r="DK357" s="12">
        <f t="shared" si="268"/>
        <v>2434010.08</v>
      </c>
      <c r="DL357" s="12">
        <f t="shared" si="268"/>
        <v>0</v>
      </c>
      <c r="DM357" s="12">
        <f>DM71+DM118+DM219+DM258+DM327+DZ357</f>
        <v>3548.3134013711997</v>
      </c>
      <c r="DN357" s="12">
        <f>DN71+DN118+DN219+DN258+DN327+EA357</f>
        <v>0</v>
      </c>
      <c r="DO357" s="12">
        <f>ROUND(DO71+DO118+DO219+DO258+DO327+EB357,2)</f>
        <v>0</v>
      </c>
      <c r="DP357" s="12">
        <f>ROUND(DP71+DP118+DP219+DP258+DP327+EC357,2)</f>
        <v>2691038.09</v>
      </c>
      <c r="DQ357" s="12">
        <f>ROUND(DQ71+DQ118+DQ219+DQ258+DQ327+ED357,2)</f>
        <v>1505993.81</v>
      </c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>
        <f t="shared" ref="EG357:EV357" si="269">ROUND(EG71+EG118+EG219+EG258+EG327+FP357,2)</f>
        <v>0</v>
      </c>
      <c r="EH357" s="12">
        <f t="shared" si="269"/>
        <v>9764977.4399999995</v>
      </c>
      <c r="EI357" s="12">
        <f t="shared" si="269"/>
        <v>0</v>
      </c>
      <c r="EJ357" s="12">
        <f t="shared" si="269"/>
        <v>20913915.43</v>
      </c>
      <c r="EK357" s="12">
        <f t="shared" si="269"/>
        <v>11148937.99</v>
      </c>
      <c r="EL357" s="12">
        <f t="shared" si="269"/>
        <v>0</v>
      </c>
      <c r="EM357" s="12">
        <f t="shared" si="269"/>
        <v>0</v>
      </c>
      <c r="EN357" s="12">
        <f t="shared" si="269"/>
        <v>14195070.98</v>
      </c>
      <c r="EO357" s="12">
        <f t="shared" si="269"/>
        <v>4430093.54</v>
      </c>
      <c r="EP357" s="12">
        <f t="shared" si="269"/>
        <v>0</v>
      </c>
      <c r="EQ357" s="12">
        <f t="shared" si="269"/>
        <v>4430093.54</v>
      </c>
      <c r="ER357" s="12">
        <f t="shared" si="269"/>
        <v>9764977.4399999995</v>
      </c>
      <c r="ES357" s="12">
        <f t="shared" si="269"/>
        <v>0</v>
      </c>
      <c r="ET357" s="12">
        <f t="shared" si="269"/>
        <v>0</v>
      </c>
      <c r="EU357" s="12">
        <f t="shared" si="269"/>
        <v>0</v>
      </c>
      <c r="EV357" s="12">
        <f t="shared" si="269"/>
        <v>0</v>
      </c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>
        <v>0</v>
      </c>
    </row>
    <row r="359" spans="1:206" x14ac:dyDescent="0.2">
      <c r="A359" s="13">
        <v>50</v>
      </c>
      <c r="B359" s="13">
        <v>0</v>
      </c>
      <c r="C359" s="13">
        <v>0</v>
      </c>
      <c r="D359" s="13">
        <v>1</v>
      </c>
      <c r="E359" s="13">
        <v>201</v>
      </c>
      <c r="F359" s="13">
        <f>ROUND(Source!O357,O359)</f>
        <v>2190944.85</v>
      </c>
      <c r="G359" s="13" t="s">
        <v>112</v>
      </c>
      <c r="H359" s="13" t="s">
        <v>113</v>
      </c>
      <c r="I359" s="13"/>
      <c r="J359" s="13"/>
      <c r="K359" s="13">
        <v>201</v>
      </c>
      <c r="L359" s="13">
        <v>1</v>
      </c>
      <c r="M359" s="13">
        <v>3</v>
      </c>
      <c r="N359" s="13" t="s">
        <v>3</v>
      </c>
      <c r="O359" s="13">
        <v>2</v>
      </c>
      <c r="P359" s="13">
        <f>ROUND(Source!DG357,O359)</f>
        <v>16716883.529999999</v>
      </c>
      <c r="Q359" s="13"/>
      <c r="R359" s="13"/>
      <c r="S359" s="13"/>
      <c r="T359" s="13"/>
      <c r="U359" s="13"/>
      <c r="V359" s="13"/>
      <c r="W359" s="13">
        <v>2190944.85</v>
      </c>
      <c r="X359" s="13">
        <v>1</v>
      </c>
      <c r="Y359" s="13">
        <v>2190944.85</v>
      </c>
      <c r="Z359" s="13">
        <v>16716883.529999999</v>
      </c>
      <c r="AA359" s="13">
        <v>1</v>
      </c>
      <c r="AB359" s="13">
        <v>16716883.529999999</v>
      </c>
    </row>
    <row r="360" spans="1:206" x14ac:dyDescent="0.2">
      <c r="A360" s="13">
        <v>50</v>
      </c>
      <c r="B360" s="13">
        <v>0</v>
      </c>
      <c r="C360" s="13">
        <v>0</v>
      </c>
      <c r="D360" s="13">
        <v>1</v>
      </c>
      <c r="E360" s="13">
        <v>202</v>
      </c>
      <c r="F360" s="13">
        <f>ROUND(Source!P357,O360)</f>
        <v>2141975.33</v>
      </c>
      <c r="G360" s="13" t="s">
        <v>114</v>
      </c>
      <c r="H360" s="13" t="s">
        <v>115</v>
      </c>
      <c r="I360" s="13"/>
      <c r="J360" s="13"/>
      <c r="K360" s="13">
        <v>202</v>
      </c>
      <c r="L360" s="13">
        <v>2</v>
      </c>
      <c r="M360" s="13">
        <v>3</v>
      </c>
      <c r="N360" s="13" t="s">
        <v>3</v>
      </c>
      <c r="O360" s="13">
        <v>2</v>
      </c>
      <c r="P360" s="13">
        <f>ROUND(Source!DH357,O360)</f>
        <v>14195070.98</v>
      </c>
      <c r="Q360" s="13"/>
      <c r="R360" s="13"/>
      <c r="S360" s="13"/>
      <c r="T360" s="13"/>
      <c r="U360" s="13"/>
      <c r="V360" s="13"/>
      <c r="W360" s="13">
        <v>2141975.33</v>
      </c>
      <c r="X360" s="13">
        <v>1</v>
      </c>
      <c r="Y360" s="13">
        <v>2141975.33</v>
      </c>
      <c r="Z360" s="13">
        <v>14195070.98</v>
      </c>
      <c r="AA360" s="13">
        <v>1</v>
      </c>
      <c r="AB360" s="13">
        <v>14195070.98</v>
      </c>
    </row>
    <row r="361" spans="1:206" x14ac:dyDescent="0.2">
      <c r="A361" s="13">
        <v>50</v>
      </c>
      <c r="B361" s="13">
        <v>0</v>
      </c>
      <c r="C361" s="13">
        <v>0</v>
      </c>
      <c r="D361" s="13">
        <v>1</v>
      </c>
      <c r="E361" s="13">
        <v>222</v>
      </c>
      <c r="F361" s="13">
        <f>ROUND(Source!AO357,O361)</f>
        <v>0</v>
      </c>
      <c r="G361" s="13" t="s">
        <v>116</v>
      </c>
      <c r="H361" s="13" t="s">
        <v>117</v>
      </c>
      <c r="I361" s="13"/>
      <c r="J361" s="13"/>
      <c r="K361" s="13">
        <v>222</v>
      </c>
      <c r="L361" s="13">
        <v>3</v>
      </c>
      <c r="M361" s="13">
        <v>3</v>
      </c>
      <c r="N361" s="13" t="s">
        <v>3</v>
      </c>
      <c r="O361" s="13">
        <v>2</v>
      </c>
      <c r="P361" s="13">
        <f>ROUND(Source!EG357,O361)</f>
        <v>0</v>
      </c>
      <c r="Q361" s="13"/>
      <c r="R361" s="13"/>
      <c r="S361" s="13"/>
      <c r="T361" s="13"/>
      <c r="U361" s="13"/>
      <c r="V361" s="13"/>
      <c r="W361" s="13">
        <v>0</v>
      </c>
      <c r="X361" s="13">
        <v>1</v>
      </c>
      <c r="Y361" s="13">
        <v>0</v>
      </c>
      <c r="Z361" s="13">
        <v>0</v>
      </c>
      <c r="AA361" s="13">
        <v>1</v>
      </c>
      <c r="AB361" s="13">
        <v>0</v>
      </c>
    </row>
    <row r="362" spans="1:206" x14ac:dyDescent="0.2">
      <c r="A362" s="13">
        <v>50</v>
      </c>
      <c r="B362" s="13">
        <v>0</v>
      </c>
      <c r="C362" s="13">
        <v>0</v>
      </c>
      <c r="D362" s="13">
        <v>1</v>
      </c>
      <c r="E362" s="13">
        <v>225</v>
      </c>
      <c r="F362" s="13">
        <f>ROUND(Source!AV357,O362)</f>
        <v>2141975.33</v>
      </c>
      <c r="G362" s="13" t="s">
        <v>118</v>
      </c>
      <c r="H362" s="13" t="s">
        <v>119</v>
      </c>
      <c r="I362" s="13"/>
      <c r="J362" s="13"/>
      <c r="K362" s="13">
        <v>225</v>
      </c>
      <c r="L362" s="13">
        <v>4</v>
      </c>
      <c r="M362" s="13">
        <v>3</v>
      </c>
      <c r="N362" s="13" t="s">
        <v>3</v>
      </c>
      <c r="O362" s="13">
        <v>2</v>
      </c>
      <c r="P362" s="13">
        <f>ROUND(Source!EN357,O362)</f>
        <v>14195070.98</v>
      </c>
      <c r="Q362" s="13"/>
      <c r="R362" s="13"/>
      <c r="S362" s="13"/>
      <c r="T362" s="13"/>
      <c r="U362" s="13"/>
      <c r="V362" s="13"/>
      <c r="W362" s="13">
        <v>2141975.33</v>
      </c>
      <c r="X362" s="13">
        <v>1</v>
      </c>
      <c r="Y362" s="13">
        <v>2141975.33</v>
      </c>
      <c r="Z362" s="13">
        <v>14195070.98</v>
      </c>
      <c r="AA362" s="13">
        <v>1</v>
      </c>
      <c r="AB362" s="13">
        <v>14195070.98</v>
      </c>
    </row>
    <row r="363" spans="1:206" x14ac:dyDescent="0.2">
      <c r="A363" s="13">
        <v>50</v>
      </c>
      <c r="B363" s="13">
        <v>0</v>
      </c>
      <c r="C363" s="13">
        <v>0</v>
      </c>
      <c r="D363" s="13">
        <v>1</v>
      </c>
      <c r="E363" s="13">
        <v>226</v>
      </c>
      <c r="F363" s="13">
        <f>ROUND(Source!AW357,O363)</f>
        <v>852017.94</v>
      </c>
      <c r="G363" s="13" t="s">
        <v>120</v>
      </c>
      <c r="H363" s="13" t="s">
        <v>121</v>
      </c>
      <c r="I363" s="13"/>
      <c r="J363" s="13"/>
      <c r="K363" s="13">
        <v>226</v>
      </c>
      <c r="L363" s="13">
        <v>5</v>
      </c>
      <c r="M363" s="13">
        <v>3</v>
      </c>
      <c r="N363" s="13" t="s">
        <v>3</v>
      </c>
      <c r="O363" s="13">
        <v>2</v>
      </c>
      <c r="P363" s="13">
        <f>ROUND(Source!EO357,O363)</f>
        <v>4430093.54</v>
      </c>
      <c r="Q363" s="13"/>
      <c r="R363" s="13"/>
      <c r="S363" s="13"/>
      <c r="T363" s="13"/>
      <c r="U363" s="13"/>
      <c r="V363" s="13"/>
      <c r="W363" s="13">
        <v>852017.94</v>
      </c>
      <c r="X363" s="13">
        <v>1</v>
      </c>
      <c r="Y363" s="13">
        <v>852017.94</v>
      </c>
      <c r="Z363" s="13">
        <v>4430093.54</v>
      </c>
      <c r="AA363" s="13">
        <v>1</v>
      </c>
      <c r="AB363" s="13">
        <v>4430093.54</v>
      </c>
    </row>
    <row r="364" spans="1:206" x14ac:dyDescent="0.2">
      <c r="A364" s="13">
        <v>50</v>
      </c>
      <c r="B364" s="13">
        <v>0</v>
      </c>
      <c r="C364" s="13">
        <v>0</v>
      </c>
      <c r="D364" s="13">
        <v>1</v>
      </c>
      <c r="E364" s="13">
        <v>227</v>
      </c>
      <c r="F364" s="13">
        <f>ROUND(Source!AX357,O364)</f>
        <v>0</v>
      </c>
      <c r="G364" s="13" t="s">
        <v>122</v>
      </c>
      <c r="H364" s="13" t="s">
        <v>123</v>
      </c>
      <c r="I364" s="13"/>
      <c r="J364" s="13"/>
      <c r="K364" s="13">
        <v>227</v>
      </c>
      <c r="L364" s="13">
        <v>6</v>
      </c>
      <c r="M364" s="13">
        <v>3</v>
      </c>
      <c r="N364" s="13" t="s">
        <v>3</v>
      </c>
      <c r="O364" s="13">
        <v>2</v>
      </c>
      <c r="P364" s="13">
        <f>ROUND(Source!EP357,O364)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06" x14ac:dyDescent="0.2">
      <c r="A365" s="13">
        <v>50</v>
      </c>
      <c r="B365" s="13">
        <v>0</v>
      </c>
      <c r="C365" s="13">
        <v>0</v>
      </c>
      <c r="D365" s="13">
        <v>1</v>
      </c>
      <c r="E365" s="13">
        <v>228</v>
      </c>
      <c r="F365" s="13">
        <f>ROUND(Source!AY357,O365)</f>
        <v>852017.94</v>
      </c>
      <c r="G365" s="13" t="s">
        <v>124</v>
      </c>
      <c r="H365" s="13" t="s">
        <v>125</v>
      </c>
      <c r="I365" s="13"/>
      <c r="J365" s="13"/>
      <c r="K365" s="13">
        <v>228</v>
      </c>
      <c r="L365" s="13">
        <v>7</v>
      </c>
      <c r="M365" s="13">
        <v>3</v>
      </c>
      <c r="N365" s="13" t="s">
        <v>3</v>
      </c>
      <c r="O365" s="13">
        <v>2</v>
      </c>
      <c r="P365" s="13">
        <f>ROUND(Source!EQ357,O365)</f>
        <v>4430093.54</v>
      </c>
      <c r="Q365" s="13"/>
      <c r="R365" s="13"/>
      <c r="S365" s="13"/>
      <c r="T365" s="13"/>
      <c r="U365" s="13"/>
      <c r="V365" s="13"/>
      <c r="W365" s="13">
        <v>852017.94</v>
      </c>
      <c r="X365" s="13">
        <v>1</v>
      </c>
      <c r="Y365" s="13">
        <v>852017.94</v>
      </c>
      <c r="Z365" s="13">
        <v>4430093.54</v>
      </c>
      <c r="AA365" s="13">
        <v>1</v>
      </c>
      <c r="AB365" s="13">
        <v>4430093.54</v>
      </c>
    </row>
    <row r="366" spans="1:206" x14ac:dyDescent="0.2">
      <c r="A366" s="13">
        <v>50</v>
      </c>
      <c r="B366" s="13">
        <v>0</v>
      </c>
      <c r="C366" s="13">
        <v>0</v>
      </c>
      <c r="D366" s="13">
        <v>1</v>
      </c>
      <c r="E366" s="13">
        <v>216</v>
      </c>
      <c r="F366" s="13">
        <f>ROUND(Source!AP357,O366)</f>
        <v>1289957.3899999999</v>
      </c>
      <c r="G366" s="13" t="s">
        <v>126</v>
      </c>
      <c r="H366" s="13" t="s">
        <v>127</v>
      </c>
      <c r="I366" s="13"/>
      <c r="J366" s="13"/>
      <c r="K366" s="13">
        <v>216</v>
      </c>
      <c r="L366" s="13">
        <v>8</v>
      </c>
      <c r="M366" s="13">
        <v>3</v>
      </c>
      <c r="N366" s="13" t="s">
        <v>3</v>
      </c>
      <c r="O366" s="13">
        <v>2</v>
      </c>
      <c r="P366" s="13">
        <f>ROUND(Source!EH357,O366)</f>
        <v>9764977.4399999995</v>
      </c>
      <c r="Q366" s="13"/>
      <c r="R366" s="13"/>
      <c r="S366" s="13"/>
      <c r="T366" s="13"/>
      <c r="U366" s="13"/>
      <c r="V366" s="13"/>
      <c r="W366" s="13">
        <v>1289957.3899999999</v>
      </c>
      <c r="X366" s="13">
        <v>1</v>
      </c>
      <c r="Y366" s="13">
        <v>1289957.3899999999</v>
      </c>
      <c r="Z366" s="13">
        <v>9764977.4399999995</v>
      </c>
      <c r="AA366" s="13">
        <v>1</v>
      </c>
      <c r="AB366" s="13">
        <v>9764977.4399999995</v>
      </c>
    </row>
    <row r="367" spans="1:206" x14ac:dyDescent="0.2">
      <c r="A367" s="13">
        <v>50</v>
      </c>
      <c r="B367" s="13">
        <v>0</v>
      </c>
      <c r="C367" s="13">
        <v>0</v>
      </c>
      <c r="D367" s="13">
        <v>1</v>
      </c>
      <c r="E367" s="13">
        <v>223</v>
      </c>
      <c r="F367" s="13">
        <f>ROUND(Source!AQ357,O367)</f>
        <v>0</v>
      </c>
      <c r="G367" s="13" t="s">
        <v>128</v>
      </c>
      <c r="H367" s="13" t="s">
        <v>129</v>
      </c>
      <c r="I367" s="13"/>
      <c r="J367" s="13"/>
      <c r="K367" s="13">
        <v>223</v>
      </c>
      <c r="L367" s="13">
        <v>9</v>
      </c>
      <c r="M367" s="13">
        <v>3</v>
      </c>
      <c r="N367" s="13" t="s">
        <v>3</v>
      </c>
      <c r="O367" s="13">
        <v>2</v>
      </c>
      <c r="P367" s="13">
        <f>ROUND(Source!EI357,O367)</f>
        <v>0</v>
      </c>
      <c r="Q367" s="13"/>
      <c r="R367" s="13"/>
      <c r="S367" s="13"/>
      <c r="T367" s="13"/>
      <c r="U367" s="13"/>
      <c r="V367" s="13"/>
      <c r="W367" s="13">
        <v>0</v>
      </c>
      <c r="X367" s="13">
        <v>1</v>
      </c>
      <c r="Y367" s="13">
        <v>0</v>
      </c>
      <c r="Z367" s="13">
        <v>0</v>
      </c>
      <c r="AA367" s="13">
        <v>1</v>
      </c>
      <c r="AB367" s="13">
        <v>0</v>
      </c>
    </row>
    <row r="368" spans="1:206" x14ac:dyDescent="0.2">
      <c r="A368" s="13">
        <v>50</v>
      </c>
      <c r="B368" s="13">
        <v>0</v>
      </c>
      <c r="C368" s="13">
        <v>0</v>
      </c>
      <c r="D368" s="13">
        <v>1</v>
      </c>
      <c r="E368" s="13">
        <v>229</v>
      </c>
      <c r="F368" s="13">
        <f>ROUND(Source!AZ357,O368)</f>
        <v>1289957.3899999999</v>
      </c>
      <c r="G368" s="13" t="s">
        <v>130</v>
      </c>
      <c r="H368" s="13" t="s">
        <v>131</v>
      </c>
      <c r="I368" s="13"/>
      <c r="J368" s="13"/>
      <c r="K368" s="13">
        <v>229</v>
      </c>
      <c r="L368" s="13">
        <v>10</v>
      </c>
      <c r="M368" s="13">
        <v>3</v>
      </c>
      <c r="N368" s="13" t="s">
        <v>3</v>
      </c>
      <c r="O368" s="13">
        <v>2</v>
      </c>
      <c r="P368" s="13">
        <f>ROUND(Source!ER357,O368)</f>
        <v>9764977.4399999995</v>
      </c>
      <c r="Q368" s="13"/>
      <c r="R368" s="13"/>
      <c r="S368" s="13"/>
      <c r="T368" s="13"/>
      <c r="U368" s="13"/>
      <c r="V368" s="13"/>
      <c r="W368" s="13">
        <v>1289957.3899999999</v>
      </c>
      <c r="X368" s="13">
        <v>1</v>
      </c>
      <c r="Y368" s="13">
        <v>1289957.3899999999</v>
      </c>
      <c r="Z368" s="13">
        <v>9764977.4399999995</v>
      </c>
      <c r="AA368" s="13">
        <v>1</v>
      </c>
      <c r="AB368" s="13">
        <v>9764977.4399999995</v>
      </c>
    </row>
    <row r="369" spans="1:28" x14ac:dyDescent="0.2">
      <c r="A369" s="13">
        <v>50</v>
      </c>
      <c r="B369" s="13">
        <v>0</v>
      </c>
      <c r="C369" s="13">
        <v>0</v>
      </c>
      <c r="D369" s="13">
        <v>1</v>
      </c>
      <c r="E369" s="13">
        <v>203</v>
      </c>
      <c r="F369" s="13">
        <f>ROUND(Source!Q357,O369)</f>
        <v>5775.02</v>
      </c>
      <c r="G369" s="13" t="s">
        <v>132</v>
      </c>
      <c r="H369" s="13" t="s">
        <v>133</v>
      </c>
      <c r="I369" s="13"/>
      <c r="J369" s="13"/>
      <c r="K369" s="13">
        <v>203</v>
      </c>
      <c r="L369" s="13">
        <v>11</v>
      </c>
      <c r="M369" s="13">
        <v>3</v>
      </c>
      <c r="N369" s="13" t="s">
        <v>3</v>
      </c>
      <c r="O369" s="13">
        <v>2</v>
      </c>
      <c r="P369" s="13">
        <f>ROUND(Source!DI357,O369)</f>
        <v>87802.47</v>
      </c>
      <c r="Q369" s="13"/>
      <c r="R369" s="13"/>
      <c r="S369" s="13"/>
      <c r="T369" s="13"/>
      <c r="U369" s="13"/>
      <c r="V369" s="13"/>
      <c r="W369" s="13">
        <v>5775.02</v>
      </c>
      <c r="X369" s="13">
        <v>1</v>
      </c>
      <c r="Y369" s="13">
        <v>5775.02</v>
      </c>
      <c r="Z369" s="13">
        <v>87802.47</v>
      </c>
      <c r="AA369" s="13">
        <v>1</v>
      </c>
      <c r="AB369" s="13">
        <v>87802.47</v>
      </c>
    </row>
    <row r="370" spans="1:28" x14ac:dyDescent="0.2">
      <c r="A370" s="13">
        <v>50</v>
      </c>
      <c r="B370" s="13">
        <v>0</v>
      </c>
      <c r="C370" s="13">
        <v>0</v>
      </c>
      <c r="D370" s="13">
        <v>1</v>
      </c>
      <c r="E370" s="13">
        <v>231</v>
      </c>
      <c r="F370" s="13">
        <f>ROUND(Source!BB357,O370)</f>
        <v>0</v>
      </c>
      <c r="G370" s="13" t="s">
        <v>134</v>
      </c>
      <c r="H370" s="13" t="s">
        <v>135</v>
      </c>
      <c r="I370" s="13"/>
      <c r="J370" s="13"/>
      <c r="K370" s="13">
        <v>231</v>
      </c>
      <c r="L370" s="13">
        <v>12</v>
      </c>
      <c r="M370" s="13">
        <v>3</v>
      </c>
      <c r="N370" s="13" t="s">
        <v>3</v>
      </c>
      <c r="O370" s="13">
        <v>2</v>
      </c>
      <c r="P370" s="13">
        <f>ROUND(Source!ET357,O370)</f>
        <v>0</v>
      </c>
      <c r="Q370" s="13"/>
      <c r="R370" s="13"/>
      <c r="S370" s="13"/>
      <c r="T370" s="13"/>
      <c r="U370" s="13"/>
      <c r="V370" s="13"/>
      <c r="W370" s="13">
        <v>0</v>
      </c>
      <c r="X370" s="13">
        <v>1</v>
      </c>
      <c r="Y370" s="13">
        <v>0</v>
      </c>
      <c r="Z370" s="13">
        <v>0</v>
      </c>
      <c r="AA370" s="13">
        <v>1</v>
      </c>
      <c r="AB370" s="13">
        <v>0</v>
      </c>
    </row>
    <row r="371" spans="1:28" x14ac:dyDescent="0.2">
      <c r="A371" s="13">
        <v>50</v>
      </c>
      <c r="B371" s="13">
        <v>0</v>
      </c>
      <c r="C371" s="13">
        <v>0</v>
      </c>
      <c r="D371" s="13">
        <v>1</v>
      </c>
      <c r="E371" s="13">
        <v>204</v>
      </c>
      <c r="F371" s="13">
        <f>ROUND(Source!R357,O371)</f>
        <v>618.14</v>
      </c>
      <c r="G371" s="13" t="s">
        <v>136</v>
      </c>
      <c r="H371" s="13" t="s">
        <v>137</v>
      </c>
      <c r="I371" s="13"/>
      <c r="J371" s="13"/>
      <c r="K371" s="13">
        <v>204</v>
      </c>
      <c r="L371" s="13">
        <v>13</v>
      </c>
      <c r="M371" s="13">
        <v>3</v>
      </c>
      <c r="N371" s="13" t="s">
        <v>3</v>
      </c>
      <c r="O371" s="13">
        <v>2</v>
      </c>
      <c r="P371" s="13">
        <f>ROUND(Source!DJ357,O371)</f>
        <v>34832.21</v>
      </c>
      <c r="Q371" s="13"/>
      <c r="R371" s="13"/>
      <c r="S371" s="13"/>
      <c r="T371" s="13"/>
      <c r="U371" s="13"/>
      <c r="V371" s="13"/>
      <c r="W371" s="13">
        <v>618.14</v>
      </c>
      <c r="X371" s="13">
        <v>1</v>
      </c>
      <c r="Y371" s="13">
        <v>618.14</v>
      </c>
      <c r="Z371" s="13">
        <v>34832.21</v>
      </c>
      <c r="AA371" s="13">
        <v>1</v>
      </c>
      <c r="AB371" s="13">
        <v>34832.21</v>
      </c>
    </row>
    <row r="372" spans="1:28" x14ac:dyDescent="0.2">
      <c r="A372" s="13">
        <v>50</v>
      </c>
      <c r="B372" s="13">
        <v>0</v>
      </c>
      <c r="C372" s="13">
        <v>0</v>
      </c>
      <c r="D372" s="13">
        <v>1</v>
      </c>
      <c r="E372" s="13">
        <v>205</v>
      </c>
      <c r="F372" s="13">
        <f>ROUND(Source!S357,O372)</f>
        <v>43194.5</v>
      </c>
      <c r="G372" s="13" t="s">
        <v>138</v>
      </c>
      <c r="H372" s="13" t="s">
        <v>139</v>
      </c>
      <c r="I372" s="13"/>
      <c r="J372" s="13"/>
      <c r="K372" s="13">
        <v>205</v>
      </c>
      <c r="L372" s="13">
        <v>14</v>
      </c>
      <c r="M372" s="13">
        <v>3</v>
      </c>
      <c r="N372" s="13" t="s">
        <v>3</v>
      </c>
      <c r="O372" s="13">
        <v>2</v>
      </c>
      <c r="P372" s="13">
        <f>ROUND(Source!DK357,O372)</f>
        <v>2434010.08</v>
      </c>
      <c r="Q372" s="13"/>
      <c r="R372" s="13"/>
      <c r="S372" s="13"/>
      <c r="T372" s="13"/>
      <c r="U372" s="13"/>
      <c r="V372" s="13"/>
      <c r="W372" s="13">
        <v>43194.5</v>
      </c>
      <c r="X372" s="13">
        <v>1</v>
      </c>
      <c r="Y372" s="13">
        <v>43194.5</v>
      </c>
      <c r="Z372" s="13">
        <v>2434010.08</v>
      </c>
      <c r="AA372" s="13">
        <v>1</v>
      </c>
      <c r="AB372" s="13">
        <v>2434010.08</v>
      </c>
    </row>
    <row r="373" spans="1:28" x14ac:dyDescent="0.2">
      <c r="A373" s="13">
        <v>50</v>
      </c>
      <c r="B373" s="13">
        <v>0</v>
      </c>
      <c r="C373" s="13">
        <v>0</v>
      </c>
      <c r="D373" s="13">
        <v>1</v>
      </c>
      <c r="E373" s="13">
        <v>232</v>
      </c>
      <c r="F373" s="13">
        <f>ROUND(Source!BC357,O373)</f>
        <v>0</v>
      </c>
      <c r="G373" s="13" t="s">
        <v>140</v>
      </c>
      <c r="H373" s="13" t="s">
        <v>141</v>
      </c>
      <c r="I373" s="13"/>
      <c r="J373" s="13"/>
      <c r="K373" s="13">
        <v>232</v>
      </c>
      <c r="L373" s="13">
        <v>15</v>
      </c>
      <c r="M373" s="13">
        <v>3</v>
      </c>
      <c r="N373" s="13" t="s">
        <v>3</v>
      </c>
      <c r="O373" s="13">
        <v>2</v>
      </c>
      <c r="P373" s="13">
        <f>ROUND(Source!EU357,O373)</f>
        <v>0</v>
      </c>
      <c r="Q373" s="13"/>
      <c r="R373" s="13"/>
      <c r="S373" s="13"/>
      <c r="T373" s="13"/>
      <c r="U373" s="13"/>
      <c r="V373" s="13"/>
      <c r="W373" s="13">
        <v>0</v>
      </c>
      <c r="X373" s="13">
        <v>1</v>
      </c>
      <c r="Y373" s="13">
        <v>0</v>
      </c>
      <c r="Z373" s="13">
        <v>0</v>
      </c>
      <c r="AA373" s="13">
        <v>1</v>
      </c>
      <c r="AB373" s="13">
        <v>0</v>
      </c>
    </row>
    <row r="374" spans="1:28" x14ac:dyDescent="0.2">
      <c r="A374" s="13">
        <v>50</v>
      </c>
      <c r="B374" s="13">
        <v>0</v>
      </c>
      <c r="C374" s="13">
        <v>0</v>
      </c>
      <c r="D374" s="13">
        <v>1</v>
      </c>
      <c r="E374" s="13">
        <v>214</v>
      </c>
      <c r="F374" s="13">
        <f>ROUND(Source!AS357,O374)</f>
        <v>975468.96</v>
      </c>
      <c r="G374" s="13" t="s">
        <v>142</v>
      </c>
      <c r="H374" s="13" t="s">
        <v>143</v>
      </c>
      <c r="I374" s="13"/>
      <c r="J374" s="13"/>
      <c r="K374" s="13">
        <v>214</v>
      </c>
      <c r="L374" s="13">
        <v>16</v>
      </c>
      <c r="M374" s="13">
        <v>3</v>
      </c>
      <c r="N374" s="13" t="s">
        <v>3</v>
      </c>
      <c r="O374" s="13">
        <v>2</v>
      </c>
      <c r="P374" s="13">
        <f>ROUND(Source!EK357,O374)</f>
        <v>11148937.99</v>
      </c>
      <c r="Q374" s="13"/>
      <c r="R374" s="13"/>
      <c r="S374" s="13"/>
      <c r="T374" s="13"/>
      <c r="U374" s="13"/>
      <c r="V374" s="13"/>
      <c r="W374" s="13">
        <v>975468.96</v>
      </c>
      <c r="X374" s="13">
        <v>1</v>
      </c>
      <c r="Y374" s="13">
        <v>975468.96</v>
      </c>
      <c r="Z374" s="13">
        <v>11148937.99</v>
      </c>
      <c r="AA374" s="13">
        <v>1</v>
      </c>
      <c r="AB374" s="13">
        <v>11148937.99</v>
      </c>
    </row>
    <row r="375" spans="1:28" x14ac:dyDescent="0.2">
      <c r="A375" s="13">
        <v>50</v>
      </c>
      <c r="B375" s="13">
        <v>0</v>
      </c>
      <c r="C375" s="13">
        <v>0</v>
      </c>
      <c r="D375" s="13">
        <v>1</v>
      </c>
      <c r="E375" s="13">
        <v>215</v>
      </c>
      <c r="F375" s="13">
        <f>ROUND(Source!AT357,O375)</f>
        <v>0</v>
      </c>
      <c r="G375" s="13" t="s">
        <v>144</v>
      </c>
      <c r="H375" s="13" t="s">
        <v>145</v>
      </c>
      <c r="I375" s="13"/>
      <c r="J375" s="13"/>
      <c r="K375" s="13">
        <v>215</v>
      </c>
      <c r="L375" s="13">
        <v>17</v>
      </c>
      <c r="M375" s="13">
        <v>3</v>
      </c>
      <c r="N375" s="13" t="s">
        <v>3</v>
      </c>
      <c r="O375" s="13">
        <v>2</v>
      </c>
      <c r="P375" s="13">
        <f>ROUND(Source!EL357,O375)</f>
        <v>0</v>
      </c>
      <c r="Q375" s="13"/>
      <c r="R375" s="13"/>
      <c r="S375" s="13"/>
      <c r="T375" s="13"/>
      <c r="U375" s="13"/>
      <c r="V375" s="13"/>
      <c r="W375" s="13">
        <v>0</v>
      </c>
      <c r="X375" s="13">
        <v>1</v>
      </c>
      <c r="Y375" s="13">
        <v>0</v>
      </c>
      <c r="Z375" s="13">
        <v>0</v>
      </c>
      <c r="AA375" s="13">
        <v>1</v>
      </c>
      <c r="AB375" s="13">
        <v>0</v>
      </c>
    </row>
    <row r="376" spans="1:28" x14ac:dyDescent="0.2">
      <c r="A376" s="13">
        <v>50</v>
      </c>
      <c r="B376" s="13">
        <v>0</v>
      </c>
      <c r="C376" s="13">
        <v>0</v>
      </c>
      <c r="D376" s="13">
        <v>1</v>
      </c>
      <c r="E376" s="13">
        <v>217</v>
      </c>
      <c r="F376" s="13">
        <f>ROUND(Source!AU357,O376)</f>
        <v>0</v>
      </c>
      <c r="G376" s="13" t="s">
        <v>146</v>
      </c>
      <c r="H376" s="13" t="s">
        <v>147</v>
      </c>
      <c r="I376" s="13"/>
      <c r="J376" s="13"/>
      <c r="K376" s="13">
        <v>217</v>
      </c>
      <c r="L376" s="13">
        <v>18</v>
      </c>
      <c r="M376" s="13">
        <v>3</v>
      </c>
      <c r="N376" s="13" t="s">
        <v>3</v>
      </c>
      <c r="O376" s="13">
        <v>2</v>
      </c>
      <c r="P376" s="13">
        <f>ROUND(Source!EM357,O376)</f>
        <v>0</v>
      </c>
      <c r="Q376" s="13"/>
      <c r="R376" s="13"/>
      <c r="S376" s="13"/>
      <c r="T376" s="13"/>
      <c r="U376" s="13"/>
      <c r="V376" s="13"/>
      <c r="W376" s="13">
        <v>0</v>
      </c>
      <c r="X376" s="13">
        <v>1</v>
      </c>
      <c r="Y376" s="13">
        <v>0</v>
      </c>
      <c r="Z376" s="13">
        <v>0</v>
      </c>
      <c r="AA376" s="13">
        <v>1</v>
      </c>
      <c r="AB376" s="13">
        <v>0</v>
      </c>
    </row>
    <row r="377" spans="1:28" x14ac:dyDescent="0.2">
      <c r="A377" s="13">
        <v>50</v>
      </c>
      <c r="B377" s="13">
        <v>0</v>
      </c>
      <c r="C377" s="13">
        <v>0</v>
      </c>
      <c r="D377" s="13">
        <v>1</v>
      </c>
      <c r="E377" s="13">
        <v>230</v>
      </c>
      <c r="F377" s="13">
        <f>ROUND(Source!BA357,O377)</f>
        <v>0</v>
      </c>
      <c r="G377" s="13" t="s">
        <v>148</v>
      </c>
      <c r="H377" s="13" t="s">
        <v>149</v>
      </c>
      <c r="I377" s="13"/>
      <c r="J377" s="13"/>
      <c r="K377" s="13">
        <v>230</v>
      </c>
      <c r="L377" s="13">
        <v>19</v>
      </c>
      <c r="M377" s="13">
        <v>3</v>
      </c>
      <c r="N377" s="13" t="s">
        <v>3</v>
      </c>
      <c r="O377" s="13">
        <v>2</v>
      </c>
      <c r="P377" s="13">
        <f>ROUND(Source!ES357,O377)</f>
        <v>0</v>
      </c>
      <c r="Q377" s="13"/>
      <c r="R377" s="13"/>
      <c r="S377" s="13"/>
      <c r="T377" s="13"/>
      <c r="U377" s="13"/>
      <c r="V377" s="13"/>
      <c r="W377" s="13">
        <v>0</v>
      </c>
      <c r="X377" s="13">
        <v>1</v>
      </c>
      <c r="Y377" s="13">
        <v>0</v>
      </c>
      <c r="Z377" s="13">
        <v>0</v>
      </c>
      <c r="AA377" s="13">
        <v>1</v>
      </c>
      <c r="AB377" s="13">
        <v>0</v>
      </c>
    </row>
    <row r="378" spans="1:28" x14ac:dyDescent="0.2">
      <c r="A378" s="13">
        <v>50</v>
      </c>
      <c r="B378" s="13">
        <v>0</v>
      </c>
      <c r="C378" s="13">
        <v>0</v>
      </c>
      <c r="D378" s="13">
        <v>1</v>
      </c>
      <c r="E378" s="13">
        <v>206</v>
      </c>
      <c r="F378" s="13">
        <f>ROUND(Source!T357,O378)</f>
        <v>0</v>
      </c>
      <c r="G378" s="13" t="s">
        <v>150</v>
      </c>
      <c r="H378" s="13" t="s">
        <v>151</v>
      </c>
      <c r="I378" s="13"/>
      <c r="J378" s="13"/>
      <c r="K378" s="13">
        <v>206</v>
      </c>
      <c r="L378" s="13">
        <v>20</v>
      </c>
      <c r="M378" s="13">
        <v>3</v>
      </c>
      <c r="N378" s="13" t="s">
        <v>3</v>
      </c>
      <c r="O378" s="13">
        <v>2</v>
      </c>
      <c r="P378" s="13">
        <f>ROUND(Source!DL357,O378)</f>
        <v>0</v>
      </c>
      <c r="Q378" s="13"/>
      <c r="R378" s="13"/>
      <c r="S378" s="13"/>
      <c r="T378" s="13"/>
      <c r="U378" s="13"/>
      <c r="V378" s="13"/>
      <c r="W378" s="13">
        <v>0</v>
      </c>
      <c r="X378" s="13">
        <v>1</v>
      </c>
      <c r="Y378" s="13">
        <v>0</v>
      </c>
      <c r="Z378" s="13">
        <v>0</v>
      </c>
      <c r="AA378" s="13">
        <v>1</v>
      </c>
      <c r="AB378" s="13">
        <v>0</v>
      </c>
    </row>
    <row r="379" spans="1:28" x14ac:dyDescent="0.2">
      <c r="A379" s="13">
        <v>50</v>
      </c>
      <c r="B379" s="13">
        <v>0</v>
      </c>
      <c r="C379" s="13">
        <v>0</v>
      </c>
      <c r="D379" s="13">
        <v>1</v>
      </c>
      <c r="E379" s="13">
        <v>207</v>
      </c>
      <c r="F379" s="13">
        <f>Source!U357</f>
        <v>3548.3134013711997</v>
      </c>
      <c r="G379" s="13" t="s">
        <v>152</v>
      </c>
      <c r="H379" s="13" t="s">
        <v>153</v>
      </c>
      <c r="I379" s="13"/>
      <c r="J379" s="13"/>
      <c r="K379" s="13">
        <v>207</v>
      </c>
      <c r="L379" s="13">
        <v>21</v>
      </c>
      <c r="M379" s="13">
        <v>3</v>
      </c>
      <c r="N379" s="13" t="s">
        <v>3</v>
      </c>
      <c r="O379" s="13">
        <v>-1</v>
      </c>
      <c r="P379" s="13">
        <f>Source!DM357</f>
        <v>3548.3134013711997</v>
      </c>
      <c r="Q379" s="13"/>
      <c r="R379" s="13"/>
      <c r="S379" s="13"/>
      <c r="T379" s="13"/>
      <c r="U379" s="13"/>
      <c r="V379" s="13"/>
      <c r="W379" s="13">
        <v>3548.3134013711997</v>
      </c>
      <c r="X379" s="13">
        <v>1</v>
      </c>
      <c r="Y379" s="13">
        <v>3548.3134013711997</v>
      </c>
      <c r="Z379" s="13">
        <v>3548.3134013711997</v>
      </c>
      <c r="AA379" s="13">
        <v>1</v>
      </c>
      <c r="AB379" s="13">
        <v>3548.3134013711997</v>
      </c>
    </row>
    <row r="380" spans="1:28" x14ac:dyDescent="0.2">
      <c r="A380" s="13">
        <v>50</v>
      </c>
      <c r="B380" s="13">
        <v>0</v>
      </c>
      <c r="C380" s="13">
        <v>0</v>
      </c>
      <c r="D380" s="13">
        <v>1</v>
      </c>
      <c r="E380" s="13">
        <v>208</v>
      </c>
      <c r="F380" s="13">
        <f>Source!V357</f>
        <v>0</v>
      </c>
      <c r="G380" s="13" t="s">
        <v>154</v>
      </c>
      <c r="H380" s="13" t="s">
        <v>155</v>
      </c>
      <c r="I380" s="13"/>
      <c r="J380" s="13"/>
      <c r="K380" s="13">
        <v>208</v>
      </c>
      <c r="L380" s="13">
        <v>22</v>
      </c>
      <c r="M380" s="13">
        <v>3</v>
      </c>
      <c r="N380" s="13" t="s">
        <v>3</v>
      </c>
      <c r="O380" s="13">
        <v>-1</v>
      </c>
      <c r="P380" s="13">
        <f>Source!DN357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x14ac:dyDescent="0.2">
      <c r="A381" s="13">
        <v>50</v>
      </c>
      <c r="B381" s="13">
        <v>0</v>
      </c>
      <c r="C381" s="13">
        <v>0</v>
      </c>
      <c r="D381" s="13">
        <v>1</v>
      </c>
      <c r="E381" s="13">
        <v>209</v>
      </c>
      <c r="F381" s="13">
        <f>ROUND(Source!W357,O381)</f>
        <v>0</v>
      </c>
      <c r="G381" s="13" t="s">
        <v>156</v>
      </c>
      <c r="H381" s="13" t="s">
        <v>157</v>
      </c>
      <c r="I381" s="13"/>
      <c r="J381" s="13"/>
      <c r="K381" s="13">
        <v>209</v>
      </c>
      <c r="L381" s="13">
        <v>23</v>
      </c>
      <c r="M381" s="13">
        <v>3</v>
      </c>
      <c r="N381" s="13" t="s">
        <v>3</v>
      </c>
      <c r="O381" s="13">
        <v>2</v>
      </c>
      <c r="P381" s="13">
        <f>ROUND(Source!DO357,O381)</f>
        <v>0</v>
      </c>
      <c r="Q381" s="13"/>
      <c r="R381" s="13"/>
      <c r="S381" s="13"/>
      <c r="T381" s="13"/>
      <c r="U381" s="13"/>
      <c r="V381" s="13"/>
      <c r="W381" s="13">
        <v>0</v>
      </c>
      <c r="X381" s="13">
        <v>1</v>
      </c>
      <c r="Y381" s="13">
        <v>0</v>
      </c>
      <c r="Z381" s="13">
        <v>0</v>
      </c>
      <c r="AA381" s="13">
        <v>1</v>
      </c>
      <c r="AB381" s="13">
        <v>0</v>
      </c>
    </row>
    <row r="382" spans="1:28" x14ac:dyDescent="0.2">
      <c r="A382" s="13">
        <v>50</v>
      </c>
      <c r="B382" s="13">
        <v>0</v>
      </c>
      <c r="C382" s="13">
        <v>0</v>
      </c>
      <c r="D382" s="13">
        <v>1</v>
      </c>
      <c r="E382" s="13">
        <v>233</v>
      </c>
      <c r="F382" s="13">
        <f>ROUND(Source!BD357,O382)</f>
        <v>0</v>
      </c>
      <c r="G382" s="13" t="s">
        <v>158</v>
      </c>
      <c r="H382" s="13" t="s">
        <v>159</v>
      </c>
      <c r="I382" s="13"/>
      <c r="J382" s="13"/>
      <c r="K382" s="13">
        <v>233</v>
      </c>
      <c r="L382" s="13">
        <v>24</v>
      </c>
      <c r="M382" s="13">
        <v>3</v>
      </c>
      <c r="N382" s="13" t="s">
        <v>3</v>
      </c>
      <c r="O382" s="13">
        <v>2</v>
      </c>
      <c r="P382" s="13">
        <f>ROUND(Source!EV357,O382)</f>
        <v>0</v>
      </c>
      <c r="Q382" s="13"/>
      <c r="R382" s="13"/>
      <c r="S382" s="13"/>
      <c r="T382" s="13"/>
      <c r="U382" s="13"/>
      <c r="V382" s="13"/>
      <c r="W382" s="13">
        <v>0</v>
      </c>
      <c r="X382" s="13">
        <v>1</v>
      </c>
      <c r="Y382" s="13">
        <v>0</v>
      </c>
      <c r="Z382" s="13">
        <v>0</v>
      </c>
      <c r="AA382" s="13">
        <v>1</v>
      </c>
      <c r="AB382" s="13">
        <v>0</v>
      </c>
    </row>
    <row r="383" spans="1:28" x14ac:dyDescent="0.2">
      <c r="A383" s="13">
        <v>50</v>
      </c>
      <c r="B383" s="13">
        <v>0</v>
      </c>
      <c r="C383" s="13">
        <v>0</v>
      </c>
      <c r="D383" s="13">
        <v>1</v>
      </c>
      <c r="E383" s="13">
        <v>210</v>
      </c>
      <c r="F383" s="13">
        <f>ROUND(Source!X357,O383)</f>
        <v>47755.78</v>
      </c>
      <c r="G383" s="13" t="s">
        <v>160</v>
      </c>
      <c r="H383" s="13" t="s">
        <v>161</v>
      </c>
      <c r="I383" s="13"/>
      <c r="J383" s="13"/>
      <c r="K383" s="13">
        <v>210</v>
      </c>
      <c r="L383" s="13">
        <v>25</v>
      </c>
      <c r="M383" s="13">
        <v>3</v>
      </c>
      <c r="N383" s="13" t="s">
        <v>3</v>
      </c>
      <c r="O383" s="13">
        <v>2</v>
      </c>
      <c r="P383" s="13">
        <f>ROUND(Source!DP357,O383)</f>
        <v>2691038.09</v>
      </c>
      <c r="Q383" s="13"/>
      <c r="R383" s="13"/>
      <c r="S383" s="13"/>
      <c r="T383" s="13"/>
      <c r="U383" s="13"/>
      <c r="V383" s="13"/>
      <c r="W383" s="13">
        <v>47755.78</v>
      </c>
      <c r="X383" s="13">
        <v>1</v>
      </c>
      <c r="Y383" s="13">
        <v>47755.78</v>
      </c>
      <c r="Z383" s="13">
        <v>2691038.09</v>
      </c>
      <c r="AA383" s="13">
        <v>1</v>
      </c>
      <c r="AB383" s="13">
        <v>2691038.09</v>
      </c>
    </row>
    <row r="384" spans="1:28" x14ac:dyDescent="0.2">
      <c r="A384" s="13">
        <v>50</v>
      </c>
      <c r="B384" s="13">
        <v>0</v>
      </c>
      <c r="C384" s="13">
        <v>0</v>
      </c>
      <c r="D384" s="13">
        <v>1</v>
      </c>
      <c r="E384" s="13">
        <v>211</v>
      </c>
      <c r="F384" s="13">
        <f>ROUND(Source!Y357,O384)</f>
        <v>26725.72</v>
      </c>
      <c r="G384" s="13" t="s">
        <v>162</v>
      </c>
      <c r="H384" s="13" t="s">
        <v>163</v>
      </c>
      <c r="I384" s="13"/>
      <c r="J384" s="13"/>
      <c r="K384" s="13">
        <v>211</v>
      </c>
      <c r="L384" s="13">
        <v>26</v>
      </c>
      <c r="M384" s="13">
        <v>3</v>
      </c>
      <c r="N384" s="13" t="s">
        <v>3</v>
      </c>
      <c r="O384" s="13">
        <v>2</v>
      </c>
      <c r="P384" s="13">
        <f>ROUND(Source!DQ357,O384)</f>
        <v>1505993.81</v>
      </c>
      <c r="Q384" s="13"/>
      <c r="R384" s="13"/>
      <c r="S384" s="13"/>
      <c r="T384" s="13"/>
      <c r="U384" s="13"/>
      <c r="V384" s="13"/>
      <c r="W384" s="13">
        <v>26725.72</v>
      </c>
      <c r="X384" s="13">
        <v>1</v>
      </c>
      <c r="Y384" s="13">
        <v>26725.72</v>
      </c>
      <c r="Z384" s="13">
        <v>1505993.81</v>
      </c>
      <c r="AA384" s="13">
        <v>1</v>
      </c>
      <c r="AB384" s="13">
        <v>1505993.81</v>
      </c>
    </row>
    <row r="385" spans="1:255" x14ac:dyDescent="0.2">
      <c r="A385" s="13">
        <v>50</v>
      </c>
      <c r="B385" s="13">
        <v>0</v>
      </c>
      <c r="C385" s="13">
        <v>0</v>
      </c>
      <c r="D385" s="13">
        <v>1</v>
      </c>
      <c r="E385" s="13">
        <v>224</v>
      </c>
      <c r="F385" s="13">
        <f>ROUND(Source!AR357,O385)</f>
        <v>2265426.35</v>
      </c>
      <c r="G385" s="13" t="s">
        <v>164</v>
      </c>
      <c r="H385" s="13" t="s">
        <v>165</v>
      </c>
      <c r="I385" s="13"/>
      <c r="J385" s="13"/>
      <c r="K385" s="13">
        <v>224</v>
      </c>
      <c r="L385" s="13">
        <v>27</v>
      </c>
      <c r="M385" s="13">
        <v>3</v>
      </c>
      <c r="N385" s="13" t="s">
        <v>3</v>
      </c>
      <c r="O385" s="13">
        <v>2</v>
      </c>
      <c r="P385" s="13">
        <f>ROUND(Source!EJ357,O385)</f>
        <v>20913915.43</v>
      </c>
      <c r="Q385" s="13"/>
      <c r="R385" s="13"/>
      <c r="S385" s="13"/>
      <c r="T385" s="13"/>
      <c r="U385" s="13"/>
      <c r="V385" s="13"/>
      <c r="W385" s="13">
        <v>2265426.35</v>
      </c>
      <c r="X385" s="13">
        <v>1</v>
      </c>
      <c r="Y385" s="13">
        <v>2265426.35</v>
      </c>
      <c r="Z385" s="13">
        <v>20913915.43</v>
      </c>
      <c r="AA385" s="13">
        <v>1</v>
      </c>
      <c r="AB385" s="13">
        <v>20913915.43</v>
      </c>
    </row>
    <row r="387" spans="1:255" x14ac:dyDescent="0.2">
      <c r="A387" s="10">
        <v>4</v>
      </c>
      <c r="B387" s="10">
        <v>1</v>
      </c>
      <c r="C387" s="10"/>
      <c r="D387" s="10">
        <f>ROW(A675)</f>
        <v>675</v>
      </c>
      <c r="E387" s="10"/>
      <c r="F387" s="10" t="s">
        <v>22</v>
      </c>
      <c r="G387" s="10" t="s">
        <v>388</v>
      </c>
      <c r="H387" s="10" t="s">
        <v>3</v>
      </c>
      <c r="I387" s="10">
        <v>0</v>
      </c>
      <c r="J387" s="10"/>
      <c r="K387" s="10">
        <v>0</v>
      </c>
      <c r="L387" s="10"/>
      <c r="M387" s="10" t="s">
        <v>3</v>
      </c>
      <c r="N387" s="10"/>
      <c r="O387" s="10"/>
      <c r="P387" s="10"/>
      <c r="Q387" s="10"/>
      <c r="R387" s="10"/>
      <c r="S387" s="10">
        <v>0</v>
      </c>
      <c r="T387" s="10">
        <v>0</v>
      </c>
      <c r="U387" s="10" t="s">
        <v>3</v>
      </c>
      <c r="V387" s="10">
        <v>2</v>
      </c>
      <c r="W387" s="10"/>
      <c r="X387" s="10"/>
      <c r="Y387" s="10"/>
      <c r="Z387" s="10"/>
      <c r="AA387" s="10"/>
      <c r="AB387" s="10" t="s">
        <v>3</v>
      </c>
      <c r="AC387" s="10" t="s">
        <v>3</v>
      </c>
      <c r="AD387" s="10" t="s">
        <v>3</v>
      </c>
      <c r="AE387" s="10" t="s">
        <v>3</v>
      </c>
      <c r="AF387" s="10" t="s">
        <v>3</v>
      </c>
      <c r="AG387" s="10" t="s">
        <v>3</v>
      </c>
      <c r="AH387" s="10"/>
      <c r="AI387" s="10"/>
      <c r="AJ387" s="10"/>
      <c r="AK387" s="10"/>
      <c r="AL387" s="10"/>
      <c r="AM387" s="10"/>
      <c r="AN387" s="10"/>
      <c r="AO387" s="10"/>
      <c r="AP387" s="10" t="s">
        <v>3</v>
      </c>
      <c r="AQ387" s="10" t="s">
        <v>3</v>
      </c>
      <c r="AR387" s="10" t="s">
        <v>3</v>
      </c>
      <c r="AS387" s="10"/>
      <c r="AT387" s="10"/>
      <c r="AU387" s="10"/>
      <c r="AV387" s="10"/>
      <c r="AW387" s="10"/>
      <c r="AX387" s="10"/>
      <c r="AY387" s="10"/>
      <c r="AZ387" s="10" t="s">
        <v>3</v>
      </c>
      <c r="BA387" s="10"/>
      <c r="BB387" s="10" t="s">
        <v>3</v>
      </c>
      <c r="BC387" s="10" t="s">
        <v>3</v>
      </c>
      <c r="BD387" s="10" t="s">
        <v>3</v>
      </c>
      <c r="BE387" s="10" t="s">
        <v>3</v>
      </c>
      <c r="BF387" s="10" t="s">
        <v>3</v>
      </c>
      <c r="BG387" s="10" t="s">
        <v>3</v>
      </c>
      <c r="BH387" s="10" t="s">
        <v>3</v>
      </c>
      <c r="BI387" s="10" t="s">
        <v>3</v>
      </c>
      <c r="BJ387" s="10" t="s">
        <v>3</v>
      </c>
      <c r="BK387" s="10" t="s">
        <v>3</v>
      </c>
      <c r="BL387" s="10" t="s">
        <v>3</v>
      </c>
      <c r="BM387" s="10" t="s">
        <v>3</v>
      </c>
      <c r="BN387" s="10" t="s">
        <v>3</v>
      </c>
      <c r="BO387" s="10" t="s">
        <v>3</v>
      </c>
      <c r="BP387" s="10" t="s">
        <v>3</v>
      </c>
      <c r="BQ387" s="10"/>
      <c r="BR387" s="10"/>
      <c r="BS387" s="10"/>
      <c r="BT387" s="10"/>
      <c r="BU387" s="10"/>
      <c r="BV387" s="10"/>
      <c r="BW387" s="10"/>
      <c r="BX387" s="10">
        <v>0</v>
      </c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>
        <v>0</v>
      </c>
    </row>
    <row r="389" spans="1:255" x14ac:dyDescent="0.2">
      <c r="A389" s="11">
        <v>52</v>
      </c>
      <c r="B389" s="11">
        <f t="shared" ref="B389:G389" si="270">B675</f>
        <v>1</v>
      </c>
      <c r="C389" s="11">
        <f t="shared" si="270"/>
        <v>4</v>
      </c>
      <c r="D389" s="11">
        <f t="shared" si="270"/>
        <v>387</v>
      </c>
      <c r="E389" s="11">
        <f t="shared" si="270"/>
        <v>0</v>
      </c>
      <c r="F389" s="11" t="str">
        <f t="shared" si="270"/>
        <v>Новый раздел</v>
      </c>
      <c r="G389" s="11" t="str">
        <f t="shared" si="270"/>
        <v>Воздухораспределительные устройства</v>
      </c>
      <c r="H389" s="11"/>
      <c r="I389" s="11"/>
      <c r="J389" s="11"/>
      <c r="K389" s="11"/>
      <c r="L389" s="11"/>
      <c r="M389" s="11"/>
      <c r="N389" s="11"/>
      <c r="O389" s="11">
        <f t="shared" ref="O389:AT389" si="271">O675</f>
        <v>741401.73</v>
      </c>
      <c r="P389" s="11">
        <f t="shared" si="271"/>
        <v>719433.14</v>
      </c>
      <c r="Q389" s="11">
        <f t="shared" si="271"/>
        <v>1726.42</v>
      </c>
      <c r="R389" s="11">
        <f t="shared" si="271"/>
        <v>146.88999999999999</v>
      </c>
      <c r="S389" s="11">
        <f t="shared" si="271"/>
        <v>20242.169999999998</v>
      </c>
      <c r="T389" s="11">
        <f t="shared" si="271"/>
        <v>0</v>
      </c>
      <c r="U389" s="11">
        <f t="shared" si="271"/>
        <v>1700.7356314299998</v>
      </c>
      <c r="V389" s="11">
        <f t="shared" si="271"/>
        <v>0</v>
      </c>
      <c r="W389" s="11">
        <f t="shared" si="271"/>
        <v>0</v>
      </c>
      <c r="X389" s="11">
        <f t="shared" si="271"/>
        <v>20850.38</v>
      </c>
      <c r="Y389" s="11">
        <f t="shared" si="271"/>
        <v>11563.14</v>
      </c>
      <c r="Z389" s="11">
        <f t="shared" si="271"/>
        <v>0</v>
      </c>
      <c r="AA389" s="11">
        <f t="shared" si="271"/>
        <v>0</v>
      </c>
      <c r="AB389" s="11">
        <f t="shared" si="271"/>
        <v>0</v>
      </c>
      <c r="AC389" s="11">
        <f t="shared" si="271"/>
        <v>0</v>
      </c>
      <c r="AD389" s="11">
        <f t="shared" si="271"/>
        <v>0</v>
      </c>
      <c r="AE389" s="11">
        <f t="shared" si="271"/>
        <v>0</v>
      </c>
      <c r="AF389" s="11">
        <f t="shared" si="271"/>
        <v>0</v>
      </c>
      <c r="AG389" s="11">
        <f t="shared" si="271"/>
        <v>0</v>
      </c>
      <c r="AH389" s="11">
        <f t="shared" si="271"/>
        <v>0</v>
      </c>
      <c r="AI389" s="11">
        <f t="shared" si="271"/>
        <v>0</v>
      </c>
      <c r="AJ389" s="11">
        <f t="shared" si="271"/>
        <v>0</v>
      </c>
      <c r="AK389" s="11">
        <f t="shared" si="271"/>
        <v>0</v>
      </c>
      <c r="AL389" s="11">
        <f t="shared" si="271"/>
        <v>0</v>
      </c>
      <c r="AM389" s="11">
        <f t="shared" si="271"/>
        <v>0</v>
      </c>
      <c r="AN389" s="11">
        <f t="shared" si="271"/>
        <v>0</v>
      </c>
      <c r="AO389" s="11">
        <f t="shared" si="271"/>
        <v>0</v>
      </c>
      <c r="AP389" s="11">
        <f t="shared" si="271"/>
        <v>290911.21000000002</v>
      </c>
      <c r="AQ389" s="11">
        <f t="shared" si="271"/>
        <v>0</v>
      </c>
      <c r="AR389" s="11">
        <f t="shared" si="271"/>
        <v>773815.25</v>
      </c>
      <c r="AS389" s="11">
        <f t="shared" si="271"/>
        <v>482904.04</v>
      </c>
      <c r="AT389" s="11">
        <f t="shared" si="271"/>
        <v>0</v>
      </c>
      <c r="AU389" s="11">
        <f t="shared" ref="AU389:BZ389" si="272">AU675</f>
        <v>0</v>
      </c>
      <c r="AV389" s="11">
        <f t="shared" si="272"/>
        <v>719433.14</v>
      </c>
      <c r="AW389" s="11">
        <f t="shared" si="272"/>
        <v>428521.93</v>
      </c>
      <c r="AX389" s="11">
        <f t="shared" si="272"/>
        <v>0</v>
      </c>
      <c r="AY389" s="11">
        <f t="shared" si="272"/>
        <v>428521.93</v>
      </c>
      <c r="AZ389" s="11">
        <f t="shared" si="272"/>
        <v>290911.21000000002</v>
      </c>
      <c r="BA389" s="11">
        <f t="shared" si="272"/>
        <v>0</v>
      </c>
      <c r="BB389" s="11">
        <f t="shared" si="272"/>
        <v>0</v>
      </c>
      <c r="BC389" s="11">
        <f t="shared" si="272"/>
        <v>0</v>
      </c>
      <c r="BD389" s="11">
        <f t="shared" si="272"/>
        <v>0</v>
      </c>
      <c r="BE389" s="11">
        <f t="shared" si="272"/>
        <v>0</v>
      </c>
      <c r="BF389" s="11">
        <f t="shared" si="272"/>
        <v>0</v>
      </c>
      <c r="BG389" s="11">
        <f t="shared" si="272"/>
        <v>0</v>
      </c>
      <c r="BH389" s="11">
        <f t="shared" si="272"/>
        <v>0</v>
      </c>
      <c r="BI389" s="11">
        <f t="shared" si="272"/>
        <v>0</v>
      </c>
      <c r="BJ389" s="11">
        <f t="shared" si="272"/>
        <v>0</v>
      </c>
      <c r="BK389" s="11">
        <f t="shared" si="272"/>
        <v>0</v>
      </c>
      <c r="BL389" s="11">
        <f t="shared" si="272"/>
        <v>0</v>
      </c>
      <c r="BM389" s="11">
        <f t="shared" si="272"/>
        <v>0</v>
      </c>
      <c r="BN389" s="11">
        <f t="shared" si="272"/>
        <v>0</v>
      </c>
      <c r="BO389" s="11">
        <f t="shared" si="272"/>
        <v>0</v>
      </c>
      <c r="BP389" s="11">
        <f t="shared" si="272"/>
        <v>0</v>
      </c>
      <c r="BQ389" s="11">
        <f t="shared" si="272"/>
        <v>0</v>
      </c>
      <c r="BR389" s="11">
        <f t="shared" si="272"/>
        <v>0</v>
      </c>
      <c r="BS389" s="11">
        <f t="shared" si="272"/>
        <v>0</v>
      </c>
      <c r="BT389" s="11">
        <f t="shared" si="272"/>
        <v>0</v>
      </c>
      <c r="BU389" s="11">
        <f t="shared" si="272"/>
        <v>0</v>
      </c>
      <c r="BV389" s="11">
        <f t="shared" si="272"/>
        <v>0</v>
      </c>
      <c r="BW389" s="11">
        <f t="shared" si="272"/>
        <v>0</v>
      </c>
      <c r="BX389" s="11">
        <f t="shared" si="272"/>
        <v>0</v>
      </c>
      <c r="BY389" s="11">
        <f t="shared" si="272"/>
        <v>0</v>
      </c>
      <c r="BZ389" s="11">
        <f t="shared" si="272"/>
        <v>0</v>
      </c>
      <c r="CA389" s="11">
        <f t="shared" ref="CA389:DF389" si="273">CA675</f>
        <v>0</v>
      </c>
      <c r="CB389" s="11">
        <f t="shared" si="273"/>
        <v>0</v>
      </c>
      <c r="CC389" s="11">
        <f t="shared" si="273"/>
        <v>0</v>
      </c>
      <c r="CD389" s="11">
        <f t="shared" si="273"/>
        <v>0</v>
      </c>
      <c r="CE389" s="11">
        <f t="shared" si="273"/>
        <v>0</v>
      </c>
      <c r="CF389" s="11">
        <f t="shared" si="273"/>
        <v>0</v>
      </c>
      <c r="CG389" s="11">
        <f t="shared" si="273"/>
        <v>0</v>
      </c>
      <c r="CH389" s="11">
        <f t="shared" si="273"/>
        <v>0</v>
      </c>
      <c r="CI389" s="11">
        <f t="shared" si="273"/>
        <v>0</v>
      </c>
      <c r="CJ389" s="11">
        <f t="shared" si="273"/>
        <v>0</v>
      </c>
      <c r="CK389" s="11">
        <f t="shared" si="273"/>
        <v>0</v>
      </c>
      <c r="CL389" s="11">
        <f t="shared" si="273"/>
        <v>0</v>
      </c>
      <c r="CM389" s="11">
        <f t="shared" si="273"/>
        <v>0</v>
      </c>
      <c r="CN389" s="11">
        <f t="shared" si="273"/>
        <v>0</v>
      </c>
      <c r="CO389" s="11">
        <f t="shared" si="273"/>
        <v>0</v>
      </c>
      <c r="CP389" s="11">
        <f t="shared" si="273"/>
        <v>0</v>
      </c>
      <c r="CQ389" s="11">
        <f t="shared" si="273"/>
        <v>0</v>
      </c>
      <c r="CR389" s="11">
        <f t="shared" si="273"/>
        <v>0</v>
      </c>
      <c r="CS389" s="11">
        <f t="shared" si="273"/>
        <v>0</v>
      </c>
      <c r="CT389" s="11">
        <f t="shared" si="273"/>
        <v>0</v>
      </c>
      <c r="CU389" s="11">
        <f t="shared" si="273"/>
        <v>0</v>
      </c>
      <c r="CV389" s="11">
        <f t="shared" si="273"/>
        <v>0</v>
      </c>
      <c r="CW389" s="11">
        <f t="shared" si="273"/>
        <v>0</v>
      </c>
      <c r="CX389" s="11">
        <f t="shared" si="273"/>
        <v>0</v>
      </c>
      <c r="CY389" s="11">
        <f t="shared" si="273"/>
        <v>0</v>
      </c>
      <c r="CZ389" s="11">
        <f t="shared" si="273"/>
        <v>0</v>
      </c>
      <c r="DA389" s="11">
        <f t="shared" si="273"/>
        <v>0</v>
      </c>
      <c r="DB389" s="11">
        <f t="shared" si="273"/>
        <v>0</v>
      </c>
      <c r="DC389" s="11">
        <f t="shared" si="273"/>
        <v>0</v>
      </c>
      <c r="DD389" s="11">
        <f t="shared" si="273"/>
        <v>0</v>
      </c>
      <c r="DE389" s="11">
        <f t="shared" si="273"/>
        <v>0</v>
      </c>
      <c r="DF389" s="11">
        <f t="shared" si="273"/>
        <v>0</v>
      </c>
      <c r="DG389" s="12">
        <f t="shared" ref="DG389:EL389" si="274">DG675</f>
        <v>5148800.41</v>
      </c>
      <c r="DH389" s="12">
        <f t="shared" si="274"/>
        <v>3982062.7</v>
      </c>
      <c r="DI389" s="12">
        <f t="shared" si="274"/>
        <v>26091.42</v>
      </c>
      <c r="DJ389" s="12">
        <f t="shared" si="274"/>
        <v>8277.24</v>
      </c>
      <c r="DK389" s="12">
        <f t="shared" si="274"/>
        <v>1140646.29</v>
      </c>
      <c r="DL389" s="12">
        <f t="shared" si="274"/>
        <v>0</v>
      </c>
      <c r="DM389" s="12">
        <f t="shared" si="274"/>
        <v>1700.7356314299998</v>
      </c>
      <c r="DN389" s="12">
        <f t="shared" si="274"/>
        <v>0</v>
      </c>
      <c r="DO389" s="12">
        <f t="shared" si="274"/>
        <v>0</v>
      </c>
      <c r="DP389" s="12">
        <f t="shared" si="274"/>
        <v>1174918.8</v>
      </c>
      <c r="DQ389" s="12">
        <f t="shared" si="274"/>
        <v>651583.81000000006</v>
      </c>
      <c r="DR389" s="12">
        <f t="shared" si="274"/>
        <v>0</v>
      </c>
      <c r="DS389" s="12">
        <f t="shared" si="274"/>
        <v>0</v>
      </c>
      <c r="DT389" s="12">
        <f t="shared" si="274"/>
        <v>0</v>
      </c>
      <c r="DU389" s="12">
        <f t="shared" si="274"/>
        <v>0</v>
      </c>
      <c r="DV389" s="12">
        <f t="shared" si="274"/>
        <v>0</v>
      </c>
      <c r="DW389" s="12">
        <f t="shared" si="274"/>
        <v>0</v>
      </c>
      <c r="DX389" s="12">
        <f t="shared" si="274"/>
        <v>0</v>
      </c>
      <c r="DY389" s="12">
        <f t="shared" si="274"/>
        <v>0</v>
      </c>
      <c r="DZ389" s="12">
        <f t="shared" si="274"/>
        <v>0</v>
      </c>
      <c r="EA389" s="12">
        <f t="shared" si="274"/>
        <v>0</v>
      </c>
      <c r="EB389" s="12">
        <f t="shared" si="274"/>
        <v>0</v>
      </c>
      <c r="EC389" s="12">
        <f t="shared" si="274"/>
        <v>0</v>
      </c>
      <c r="ED389" s="12">
        <f t="shared" si="274"/>
        <v>0</v>
      </c>
      <c r="EE389" s="12">
        <f t="shared" si="274"/>
        <v>0</v>
      </c>
      <c r="EF389" s="12">
        <f t="shared" si="274"/>
        <v>0</v>
      </c>
      <c r="EG389" s="12">
        <f t="shared" si="274"/>
        <v>0</v>
      </c>
      <c r="EH389" s="12">
        <f t="shared" si="274"/>
        <v>2318662.6</v>
      </c>
      <c r="EI389" s="12">
        <f t="shared" si="274"/>
        <v>0</v>
      </c>
      <c r="EJ389" s="12">
        <f t="shared" si="274"/>
        <v>6975303.0199999996</v>
      </c>
      <c r="EK389" s="12">
        <f t="shared" si="274"/>
        <v>4656640.42</v>
      </c>
      <c r="EL389" s="12">
        <f t="shared" si="274"/>
        <v>0</v>
      </c>
      <c r="EM389" s="12">
        <f t="shared" ref="EM389:FR389" si="275">EM675</f>
        <v>0</v>
      </c>
      <c r="EN389" s="12">
        <f t="shared" si="275"/>
        <v>3982062.7</v>
      </c>
      <c r="EO389" s="12">
        <f t="shared" si="275"/>
        <v>1663400.1</v>
      </c>
      <c r="EP389" s="12">
        <f t="shared" si="275"/>
        <v>0</v>
      </c>
      <c r="EQ389" s="12">
        <f t="shared" si="275"/>
        <v>1663400.1</v>
      </c>
      <c r="ER389" s="12">
        <f t="shared" si="275"/>
        <v>2318662.6</v>
      </c>
      <c r="ES389" s="12">
        <f t="shared" si="275"/>
        <v>0</v>
      </c>
      <c r="ET389" s="12">
        <f t="shared" si="275"/>
        <v>0</v>
      </c>
      <c r="EU389" s="12">
        <f t="shared" si="275"/>
        <v>0</v>
      </c>
      <c r="EV389" s="12">
        <f t="shared" si="275"/>
        <v>0</v>
      </c>
      <c r="EW389" s="12">
        <f t="shared" si="275"/>
        <v>0</v>
      </c>
      <c r="EX389" s="12">
        <f t="shared" si="275"/>
        <v>0</v>
      </c>
      <c r="EY389" s="12">
        <f t="shared" si="275"/>
        <v>0</v>
      </c>
      <c r="EZ389" s="12">
        <f t="shared" si="275"/>
        <v>0</v>
      </c>
      <c r="FA389" s="12">
        <f t="shared" si="275"/>
        <v>0</v>
      </c>
      <c r="FB389" s="12">
        <f t="shared" si="275"/>
        <v>0</v>
      </c>
      <c r="FC389" s="12">
        <f t="shared" si="275"/>
        <v>0</v>
      </c>
      <c r="FD389" s="12">
        <f t="shared" si="275"/>
        <v>0</v>
      </c>
      <c r="FE389" s="12">
        <f t="shared" si="275"/>
        <v>0</v>
      </c>
      <c r="FF389" s="12">
        <f t="shared" si="275"/>
        <v>0</v>
      </c>
      <c r="FG389" s="12">
        <f t="shared" si="275"/>
        <v>0</v>
      </c>
      <c r="FH389" s="12">
        <f t="shared" si="275"/>
        <v>0</v>
      </c>
      <c r="FI389" s="12">
        <f t="shared" si="275"/>
        <v>0</v>
      </c>
      <c r="FJ389" s="12">
        <f t="shared" si="275"/>
        <v>0</v>
      </c>
      <c r="FK389" s="12">
        <f t="shared" si="275"/>
        <v>0</v>
      </c>
      <c r="FL389" s="12">
        <f t="shared" si="275"/>
        <v>0</v>
      </c>
      <c r="FM389" s="12">
        <f t="shared" si="275"/>
        <v>0</v>
      </c>
      <c r="FN389" s="12">
        <f t="shared" si="275"/>
        <v>0</v>
      </c>
      <c r="FO389" s="12">
        <f t="shared" si="275"/>
        <v>0</v>
      </c>
      <c r="FP389" s="12">
        <f t="shared" si="275"/>
        <v>0</v>
      </c>
      <c r="FQ389" s="12">
        <f t="shared" si="275"/>
        <v>0</v>
      </c>
      <c r="FR389" s="12">
        <f t="shared" si="275"/>
        <v>0</v>
      </c>
      <c r="FS389" s="12">
        <f t="shared" ref="FS389:GX389" si="276">FS675</f>
        <v>0</v>
      </c>
      <c r="FT389" s="12">
        <f t="shared" si="276"/>
        <v>0</v>
      </c>
      <c r="FU389" s="12">
        <f t="shared" si="276"/>
        <v>0</v>
      </c>
      <c r="FV389" s="12">
        <f t="shared" si="276"/>
        <v>0</v>
      </c>
      <c r="FW389" s="12">
        <f t="shared" si="276"/>
        <v>0</v>
      </c>
      <c r="FX389" s="12">
        <f t="shared" si="276"/>
        <v>0</v>
      </c>
      <c r="FY389" s="12">
        <f t="shared" si="276"/>
        <v>0</v>
      </c>
      <c r="FZ389" s="12">
        <f t="shared" si="276"/>
        <v>0</v>
      </c>
      <c r="GA389" s="12">
        <f t="shared" si="276"/>
        <v>0</v>
      </c>
      <c r="GB389" s="12">
        <f t="shared" si="276"/>
        <v>0</v>
      </c>
      <c r="GC389" s="12">
        <f t="shared" si="276"/>
        <v>0</v>
      </c>
      <c r="GD389" s="12">
        <f t="shared" si="276"/>
        <v>0</v>
      </c>
      <c r="GE389" s="12">
        <f t="shared" si="276"/>
        <v>0</v>
      </c>
      <c r="GF389" s="12">
        <f t="shared" si="276"/>
        <v>0</v>
      </c>
      <c r="GG389" s="12">
        <f t="shared" si="276"/>
        <v>0</v>
      </c>
      <c r="GH389" s="12">
        <f t="shared" si="276"/>
        <v>0</v>
      </c>
      <c r="GI389" s="12">
        <f t="shared" si="276"/>
        <v>0</v>
      </c>
      <c r="GJ389" s="12">
        <f t="shared" si="276"/>
        <v>0</v>
      </c>
      <c r="GK389" s="12">
        <f t="shared" si="276"/>
        <v>0</v>
      </c>
      <c r="GL389" s="12">
        <f t="shared" si="276"/>
        <v>0</v>
      </c>
      <c r="GM389" s="12">
        <f t="shared" si="276"/>
        <v>0</v>
      </c>
      <c r="GN389" s="12">
        <f t="shared" si="276"/>
        <v>0</v>
      </c>
      <c r="GO389" s="12">
        <f t="shared" si="276"/>
        <v>0</v>
      </c>
      <c r="GP389" s="12">
        <f t="shared" si="276"/>
        <v>0</v>
      </c>
      <c r="GQ389" s="12">
        <f t="shared" si="276"/>
        <v>0</v>
      </c>
      <c r="GR389" s="12">
        <f t="shared" si="276"/>
        <v>0</v>
      </c>
      <c r="GS389" s="12">
        <f t="shared" si="276"/>
        <v>0</v>
      </c>
      <c r="GT389" s="12">
        <f t="shared" si="276"/>
        <v>0</v>
      </c>
      <c r="GU389" s="12">
        <f t="shared" si="276"/>
        <v>0</v>
      </c>
      <c r="GV389" s="12">
        <f t="shared" si="276"/>
        <v>0</v>
      </c>
      <c r="GW389" s="12">
        <f t="shared" si="276"/>
        <v>0</v>
      </c>
      <c r="GX389" s="12">
        <f t="shared" si="276"/>
        <v>0</v>
      </c>
    </row>
    <row r="391" spans="1:255" x14ac:dyDescent="0.2">
      <c r="A391" s="10">
        <v>5</v>
      </c>
      <c r="B391" s="10">
        <v>1</v>
      </c>
      <c r="C391" s="10"/>
      <c r="D391" s="10">
        <f>ROW(A444)</f>
        <v>444</v>
      </c>
      <c r="E391" s="10"/>
      <c r="F391" s="10" t="s">
        <v>24</v>
      </c>
      <c r="G391" s="10" t="s">
        <v>389</v>
      </c>
      <c r="H391" s="10" t="s">
        <v>3</v>
      </c>
      <c r="I391" s="10">
        <v>0</v>
      </c>
      <c r="J391" s="10"/>
      <c r="K391" s="10">
        <v>0</v>
      </c>
      <c r="L391" s="10"/>
      <c r="M391" s="10" t="s">
        <v>3</v>
      </c>
      <c r="N391" s="10"/>
      <c r="O391" s="10"/>
      <c r="P391" s="10"/>
      <c r="Q391" s="10"/>
      <c r="R391" s="10"/>
      <c r="S391" s="10">
        <v>0</v>
      </c>
      <c r="T391" s="10">
        <v>0</v>
      </c>
      <c r="U391" s="10" t="s">
        <v>3</v>
      </c>
      <c r="V391" s="10">
        <v>2</v>
      </c>
      <c r="W391" s="10"/>
      <c r="X391" s="10"/>
      <c r="Y391" s="10"/>
      <c r="Z391" s="10"/>
      <c r="AA391" s="10"/>
      <c r="AB391" s="10" t="s">
        <v>3</v>
      </c>
      <c r="AC391" s="10" t="s">
        <v>3</v>
      </c>
      <c r="AD391" s="10" t="s">
        <v>3</v>
      </c>
      <c r="AE391" s="10" t="s">
        <v>3</v>
      </c>
      <c r="AF391" s="10" t="s">
        <v>3</v>
      </c>
      <c r="AG391" s="10" t="s">
        <v>3</v>
      </c>
      <c r="AH391" s="10"/>
      <c r="AI391" s="10"/>
      <c r="AJ391" s="10"/>
      <c r="AK391" s="10"/>
      <c r="AL391" s="10"/>
      <c r="AM391" s="10"/>
      <c r="AN391" s="10"/>
      <c r="AO391" s="10"/>
      <c r="AP391" s="10" t="s">
        <v>3</v>
      </c>
      <c r="AQ391" s="10" t="s">
        <v>3</v>
      </c>
      <c r="AR391" s="10" t="s">
        <v>3</v>
      </c>
      <c r="AS391" s="10"/>
      <c r="AT391" s="10"/>
      <c r="AU391" s="10"/>
      <c r="AV391" s="10"/>
      <c r="AW391" s="10"/>
      <c r="AX391" s="10"/>
      <c r="AY391" s="10"/>
      <c r="AZ391" s="10" t="s">
        <v>3</v>
      </c>
      <c r="BA391" s="10"/>
      <c r="BB391" s="10" t="s">
        <v>3</v>
      </c>
      <c r="BC391" s="10" t="s">
        <v>3</v>
      </c>
      <c r="BD391" s="10" t="s">
        <v>3</v>
      </c>
      <c r="BE391" s="10" t="s">
        <v>3</v>
      </c>
      <c r="BF391" s="10" t="s">
        <v>3</v>
      </c>
      <c r="BG391" s="10" t="s">
        <v>3</v>
      </c>
      <c r="BH391" s="10" t="s">
        <v>3</v>
      </c>
      <c r="BI391" s="10" t="s">
        <v>3</v>
      </c>
      <c r="BJ391" s="10" t="s">
        <v>3</v>
      </c>
      <c r="BK391" s="10" t="s">
        <v>3</v>
      </c>
      <c r="BL391" s="10" t="s">
        <v>3</v>
      </c>
      <c r="BM391" s="10" t="s">
        <v>3</v>
      </c>
      <c r="BN391" s="10" t="s">
        <v>3</v>
      </c>
      <c r="BO391" s="10" t="s">
        <v>3</v>
      </c>
      <c r="BP391" s="10" t="s">
        <v>3</v>
      </c>
      <c r="BQ391" s="10"/>
      <c r="BR391" s="10"/>
      <c r="BS391" s="10"/>
      <c r="BT391" s="10"/>
      <c r="BU391" s="10"/>
      <c r="BV391" s="10"/>
      <c r="BW391" s="10"/>
      <c r="BX391" s="10">
        <v>0</v>
      </c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>
        <v>0</v>
      </c>
    </row>
    <row r="393" spans="1:255" x14ac:dyDescent="0.2">
      <c r="A393" s="11">
        <v>52</v>
      </c>
      <c r="B393" s="11">
        <f t="shared" ref="B393:G393" si="277">B444</f>
        <v>1</v>
      </c>
      <c r="C393" s="11">
        <f t="shared" si="277"/>
        <v>5</v>
      </c>
      <c r="D393" s="11">
        <f t="shared" si="277"/>
        <v>391</v>
      </c>
      <c r="E393" s="11">
        <f t="shared" si="277"/>
        <v>0</v>
      </c>
      <c r="F393" s="11" t="str">
        <f t="shared" si="277"/>
        <v>Новый подраздел</v>
      </c>
      <c r="G393" s="11" t="str">
        <f t="shared" si="277"/>
        <v>Решетки</v>
      </c>
      <c r="H393" s="11"/>
      <c r="I393" s="11"/>
      <c r="J393" s="11"/>
      <c r="K393" s="11"/>
      <c r="L393" s="11"/>
      <c r="M393" s="11"/>
      <c r="N393" s="11"/>
      <c r="O393" s="11">
        <f t="shared" ref="O393:AT393" si="278">O444</f>
        <v>225477.86</v>
      </c>
      <c r="P393" s="11">
        <f t="shared" si="278"/>
        <v>217059.68</v>
      </c>
      <c r="Q393" s="11">
        <f t="shared" si="278"/>
        <v>1237.3499999999999</v>
      </c>
      <c r="R393" s="11">
        <f t="shared" si="278"/>
        <v>75.650000000000006</v>
      </c>
      <c r="S393" s="11">
        <f t="shared" si="278"/>
        <v>7180.83</v>
      </c>
      <c r="T393" s="11">
        <f t="shared" si="278"/>
        <v>0</v>
      </c>
      <c r="U393" s="11">
        <f t="shared" si="278"/>
        <v>601.25304887999994</v>
      </c>
      <c r="V393" s="11">
        <f t="shared" si="278"/>
        <v>0</v>
      </c>
      <c r="W393" s="11">
        <f t="shared" si="278"/>
        <v>0</v>
      </c>
      <c r="X393" s="11">
        <f t="shared" si="278"/>
        <v>7909.57</v>
      </c>
      <c r="Y393" s="11">
        <f t="shared" si="278"/>
        <v>4426.4399999999996</v>
      </c>
      <c r="Z393" s="11">
        <f t="shared" si="278"/>
        <v>0</v>
      </c>
      <c r="AA393" s="11">
        <f t="shared" si="278"/>
        <v>0</v>
      </c>
      <c r="AB393" s="11">
        <f t="shared" si="278"/>
        <v>225477.86</v>
      </c>
      <c r="AC393" s="11">
        <f t="shared" si="278"/>
        <v>217059.68</v>
      </c>
      <c r="AD393" s="11">
        <f t="shared" si="278"/>
        <v>1237.3499999999999</v>
      </c>
      <c r="AE393" s="11">
        <f t="shared" si="278"/>
        <v>75.650000000000006</v>
      </c>
      <c r="AF393" s="11">
        <f t="shared" si="278"/>
        <v>7180.83</v>
      </c>
      <c r="AG393" s="11">
        <f t="shared" si="278"/>
        <v>0</v>
      </c>
      <c r="AH393" s="11">
        <f t="shared" si="278"/>
        <v>601.25304887999994</v>
      </c>
      <c r="AI393" s="11">
        <f t="shared" si="278"/>
        <v>0</v>
      </c>
      <c r="AJ393" s="11">
        <f t="shared" si="278"/>
        <v>0</v>
      </c>
      <c r="AK393" s="11">
        <f t="shared" si="278"/>
        <v>7909.57</v>
      </c>
      <c r="AL393" s="11">
        <f t="shared" si="278"/>
        <v>4426.4399999999996</v>
      </c>
      <c r="AM393" s="11">
        <f t="shared" si="278"/>
        <v>0</v>
      </c>
      <c r="AN393" s="11">
        <f t="shared" si="278"/>
        <v>0</v>
      </c>
      <c r="AO393" s="11">
        <f t="shared" si="278"/>
        <v>0</v>
      </c>
      <c r="AP393" s="11">
        <f t="shared" si="278"/>
        <v>0</v>
      </c>
      <c r="AQ393" s="11">
        <f t="shared" si="278"/>
        <v>0</v>
      </c>
      <c r="AR393" s="11">
        <f t="shared" si="278"/>
        <v>237813.87</v>
      </c>
      <c r="AS393" s="11">
        <f t="shared" si="278"/>
        <v>237813.87</v>
      </c>
      <c r="AT393" s="11">
        <f t="shared" si="278"/>
        <v>0</v>
      </c>
      <c r="AU393" s="11">
        <f t="shared" ref="AU393:BZ393" si="279">AU444</f>
        <v>0</v>
      </c>
      <c r="AV393" s="11">
        <f t="shared" si="279"/>
        <v>217059.68</v>
      </c>
      <c r="AW393" s="11">
        <f t="shared" si="279"/>
        <v>217059.68</v>
      </c>
      <c r="AX393" s="11">
        <f t="shared" si="279"/>
        <v>0</v>
      </c>
      <c r="AY393" s="11">
        <f t="shared" si="279"/>
        <v>217059.68</v>
      </c>
      <c r="AZ393" s="11">
        <f t="shared" si="279"/>
        <v>0</v>
      </c>
      <c r="BA393" s="11">
        <f t="shared" si="279"/>
        <v>0</v>
      </c>
      <c r="BB393" s="11">
        <f t="shared" si="279"/>
        <v>0</v>
      </c>
      <c r="BC393" s="11">
        <f t="shared" si="279"/>
        <v>0</v>
      </c>
      <c r="BD393" s="11">
        <f t="shared" si="279"/>
        <v>0</v>
      </c>
      <c r="BE393" s="11">
        <f t="shared" si="279"/>
        <v>0</v>
      </c>
      <c r="BF393" s="11">
        <f t="shared" si="279"/>
        <v>0</v>
      </c>
      <c r="BG393" s="11">
        <f t="shared" si="279"/>
        <v>0</v>
      </c>
      <c r="BH393" s="11">
        <f t="shared" si="279"/>
        <v>0</v>
      </c>
      <c r="BI393" s="11">
        <f t="shared" si="279"/>
        <v>0</v>
      </c>
      <c r="BJ393" s="11">
        <f t="shared" si="279"/>
        <v>0</v>
      </c>
      <c r="BK393" s="11">
        <f t="shared" si="279"/>
        <v>0</v>
      </c>
      <c r="BL393" s="11">
        <f t="shared" si="279"/>
        <v>0</v>
      </c>
      <c r="BM393" s="11">
        <f t="shared" si="279"/>
        <v>0</v>
      </c>
      <c r="BN393" s="11">
        <f t="shared" si="279"/>
        <v>0</v>
      </c>
      <c r="BO393" s="11">
        <f t="shared" si="279"/>
        <v>0</v>
      </c>
      <c r="BP393" s="11">
        <f t="shared" si="279"/>
        <v>0</v>
      </c>
      <c r="BQ393" s="11">
        <f t="shared" si="279"/>
        <v>0</v>
      </c>
      <c r="BR393" s="11">
        <f t="shared" si="279"/>
        <v>0</v>
      </c>
      <c r="BS393" s="11">
        <f t="shared" si="279"/>
        <v>0</v>
      </c>
      <c r="BT393" s="11">
        <f t="shared" si="279"/>
        <v>0</v>
      </c>
      <c r="BU393" s="11">
        <f t="shared" si="279"/>
        <v>0</v>
      </c>
      <c r="BV393" s="11">
        <f t="shared" si="279"/>
        <v>0</v>
      </c>
      <c r="BW393" s="11">
        <f t="shared" si="279"/>
        <v>0</v>
      </c>
      <c r="BX393" s="11">
        <f t="shared" si="279"/>
        <v>0</v>
      </c>
      <c r="BY393" s="11">
        <f t="shared" si="279"/>
        <v>0</v>
      </c>
      <c r="BZ393" s="11">
        <f t="shared" si="279"/>
        <v>0</v>
      </c>
      <c r="CA393" s="11">
        <f t="shared" ref="CA393:DF393" si="280">CA444</f>
        <v>237813.87</v>
      </c>
      <c r="CB393" s="11">
        <f t="shared" si="280"/>
        <v>237813.87</v>
      </c>
      <c r="CC393" s="11">
        <f t="shared" si="280"/>
        <v>0</v>
      </c>
      <c r="CD393" s="11">
        <f t="shared" si="280"/>
        <v>0</v>
      </c>
      <c r="CE393" s="11">
        <f t="shared" si="280"/>
        <v>217059.68</v>
      </c>
      <c r="CF393" s="11">
        <f t="shared" si="280"/>
        <v>217059.68</v>
      </c>
      <c r="CG393" s="11">
        <f t="shared" si="280"/>
        <v>0</v>
      </c>
      <c r="CH393" s="11">
        <f t="shared" si="280"/>
        <v>217059.68</v>
      </c>
      <c r="CI393" s="11">
        <f t="shared" si="280"/>
        <v>0</v>
      </c>
      <c r="CJ393" s="11">
        <f t="shared" si="280"/>
        <v>0</v>
      </c>
      <c r="CK393" s="11">
        <f t="shared" si="280"/>
        <v>0</v>
      </c>
      <c r="CL393" s="11">
        <f t="shared" si="280"/>
        <v>0</v>
      </c>
      <c r="CM393" s="11">
        <f t="shared" si="280"/>
        <v>0</v>
      </c>
      <c r="CN393" s="11">
        <f t="shared" si="280"/>
        <v>0</v>
      </c>
      <c r="CO393" s="11">
        <f t="shared" si="280"/>
        <v>0</v>
      </c>
      <c r="CP393" s="11">
        <f t="shared" si="280"/>
        <v>0</v>
      </c>
      <c r="CQ393" s="11">
        <f t="shared" si="280"/>
        <v>0</v>
      </c>
      <c r="CR393" s="11">
        <f t="shared" si="280"/>
        <v>0</v>
      </c>
      <c r="CS393" s="11">
        <f t="shared" si="280"/>
        <v>0</v>
      </c>
      <c r="CT393" s="11">
        <f t="shared" si="280"/>
        <v>0</v>
      </c>
      <c r="CU393" s="11">
        <f t="shared" si="280"/>
        <v>0</v>
      </c>
      <c r="CV393" s="11">
        <f t="shared" si="280"/>
        <v>0</v>
      </c>
      <c r="CW393" s="11">
        <f t="shared" si="280"/>
        <v>0</v>
      </c>
      <c r="CX393" s="11">
        <f t="shared" si="280"/>
        <v>0</v>
      </c>
      <c r="CY393" s="11">
        <f t="shared" si="280"/>
        <v>0</v>
      </c>
      <c r="CZ393" s="11">
        <f t="shared" si="280"/>
        <v>0</v>
      </c>
      <c r="DA393" s="11">
        <f t="shared" si="280"/>
        <v>0</v>
      </c>
      <c r="DB393" s="11">
        <f t="shared" si="280"/>
        <v>0</v>
      </c>
      <c r="DC393" s="11">
        <f t="shared" si="280"/>
        <v>0</v>
      </c>
      <c r="DD393" s="11">
        <f t="shared" si="280"/>
        <v>0</v>
      </c>
      <c r="DE393" s="11">
        <f t="shared" si="280"/>
        <v>0</v>
      </c>
      <c r="DF393" s="11">
        <f t="shared" si="280"/>
        <v>0</v>
      </c>
      <c r="DG393" s="12">
        <f t="shared" ref="DG393:EL393" si="281">DG444</f>
        <v>1176588.01</v>
      </c>
      <c r="DH393" s="12">
        <f t="shared" si="281"/>
        <v>753914.28</v>
      </c>
      <c r="DI393" s="12">
        <f t="shared" si="281"/>
        <v>18033.95</v>
      </c>
      <c r="DJ393" s="12">
        <f t="shared" si="281"/>
        <v>4262.87</v>
      </c>
      <c r="DK393" s="12">
        <f t="shared" si="281"/>
        <v>404639.78</v>
      </c>
      <c r="DL393" s="12">
        <f t="shared" si="281"/>
        <v>0</v>
      </c>
      <c r="DM393" s="12">
        <f t="shared" si="281"/>
        <v>601.25304887999994</v>
      </c>
      <c r="DN393" s="12">
        <f t="shared" si="281"/>
        <v>0</v>
      </c>
      <c r="DO393" s="12">
        <f t="shared" si="281"/>
        <v>0</v>
      </c>
      <c r="DP393" s="12">
        <f t="shared" si="281"/>
        <v>445703.9</v>
      </c>
      <c r="DQ393" s="12">
        <f t="shared" si="281"/>
        <v>249430.62</v>
      </c>
      <c r="DR393" s="12">
        <f t="shared" si="281"/>
        <v>0</v>
      </c>
      <c r="DS393" s="12">
        <f t="shared" si="281"/>
        <v>0</v>
      </c>
      <c r="DT393" s="12">
        <f t="shared" si="281"/>
        <v>1176588.01</v>
      </c>
      <c r="DU393" s="12">
        <f t="shared" si="281"/>
        <v>753914.28</v>
      </c>
      <c r="DV393" s="12">
        <f t="shared" si="281"/>
        <v>18033.95</v>
      </c>
      <c r="DW393" s="12">
        <f t="shared" si="281"/>
        <v>4262.87</v>
      </c>
      <c r="DX393" s="12">
        <f t="shared" si="281"/>
        <v>404639.78</v>
      </c>
      <c r="DY393" s="12">
        <f t="shared" si="281"/>
        <v>0</v>
      </c>
      <c r="DZ393" s="12">
        <f t="shared" si="281"/>
        <v>601.25304887999994</v>
      </c>
      <c r="EA393" s="12">
        <f t="shared" si="281"/>
        <v>0</v>
      </c>
      <c r="EB393" s="12">
        <f t="shared" si="281"/>
        <v>0</v>
      </c>
      <c r="EC393" s="12">
        <f t="shared" si="281"/>
        <v>445703.9</v>
      </c>
      <c r="ED393" s="12">
        <f t="shared" si="281"/>
        <v>249430.62</v>
      </c>
      <c r="EE393" s="12">
        <f t="shared" si="281"/>
        <v>0</v>
      </c>
      <c r="EF393" s="12">
        <f t="shared" si="281"/>
        <v>0</v>
      </c>
      <c r="EG393" s="12">
        <f t="shared" si="281"/>
        <v>0</v>
      </c>
      <c r="EH393" s="12">
        <f t="shared" si="281"/>
        <v>0</v>
      </c>
      <c r="EI393" s="12">
        <f t="shared" si="281"/>
        <v>0</v>
      </c>
      <c r="EJ393" s="12">
        <f t="shared" si="281"/>
        <v>1871722.53</v>
      </c>
      <c r="EK393" s="12">
        <f t="shared" si="281"/>
        <v>1871722.53</v>
      </c>
      <c r="EL393" s="12">
        <f t="shared" si="281"/>
        <v>0</v>
      </c>
      <c r="EM393" s="12">
        <f t="shared" ref="EM393:FR393" si="282">EM444</f>
        <v>0</v>
      </c>
      <c r="EN393" s="12">
        <f t="shared" si="282"/>
        <v>753914.28</v>
      </c>
      <c r="EO393" s="12">
        <f t="shared" si="282"/>
        <v>753914.28</v>
      </c>
      <c r="EP393" s="12">
        <f t="shared" si="282"/>
        <v>0</v>
      </c>
      <c r="EQ393" s="12">
        <f t="shared" si="282"/>
        <v>753914.28</v>
      </c>
      <c r="ER393" s="12">
        <f t="shared" si="282"/>
        <v>0</v>
      </c>
      <c r="ES393" s="12">
        <f t="shared" si="282"/>
        <v>0</v>
      </c>
      <c r="ET393" s="12">
        <f t="shared" si="282"/>
        <v>0</v>
      </c>
      <c r="EU393" s="12">
        <f t="shared" si="282"/>
        <v>0</v>
      </c>
      <c r="EV393" s="12">
        <f t="shared" si="282"/>
        <v>0</v>
      </c>
      <c r="EW393" s="12">
        <f t="shared" si="282"/>
        <v>0</v>
      </c>
      <c r="EX393" s="12">
        <f t="shared" si="282"/>
        <v>0</v>
      </c>
      <c r="EY393" s="12">
        <f t="shared" si="282"/>
        <v>0</v>
      </c>
      <c r="EZ393" s="12">
        <f t="shared" si="282"/>
        <v>0</v>
      </c>
      <c r="FA393" s="12">
        <f t="shared" si="282"/>
        <v>0</v>
      </c>
      <c r="FB393" s="12">
        <f t="shared" si="282"/>
        <v>0</v>
      </c>
      <c r="FC393" s="12">
        <f t="shared" si="282"/>
        <v>0</v>
      </c>
      <c r="FD393" s="12">
        <f t="shared" si="282"/>
        <v>0</v>
      </c>
      <c r="FE393" s="12">
        <f t="shared" si="282"/>
        <v>0</v>
      </c>
      <c r="FF393" s="12">
        <f t="shared" si="282"/>
        <v>0</v>
      </c>
      <c r="FG393" s="12">
        <f t="shared" si="282"/>
        <v>0</v>
      </c>
      <c r="FH393" s="12">
        <f t="shared" si="282"/>
        <v>0</v>
      </c>
      <c r="FI393" s="12">
        <f t="shared" si="282"/>
        <v>0</v>
      </c>
      <c r="FJ393" s="12">
        <f t="shared" si="282"/>
        <v>0</v>
      </c>
      <c r="FK393" s="12">
        <f t="shared" si="282"/>
        <v>0</v>
      </c>
      <c r="FL393" s="12">
        <f t="shared" si="282"/>
        <v>0</v>
      </c>
      <c r="FM393" s="12">
        <f t="shared" si="282"/>
        <v>0</v>
      </c>
      <c r="FN393" s="12">
        <f t="shared" si="282"/>
        <v>0</v>
      </c>
      <c r="FO393" s="12">
        <f t="shared" si="282"/>
        <v>0</v>
      </c>
      <c r="FP393" s="12">
        <f t="shared" si="282"/>
        <v>0</v>
      </c>
      <c r="FQ393" s="12">
        <f t="shared" si="282"/>
        <v>0</v>
      </c>
      <c r="FR393" s="12">
        <f t="shared" si="282"/>
        <v>0</v>
      </c>
      <c r="FS393" s="12">
        <f t="shared" ref="FS393:GX393" si="283">FS444</f>
        <v>1871722.53</v>
      </c>
      <c r="FT393" s="12">
        <f t="shared" si="283"/>
        <v>1871722.53</v>
      </c>
      <c r="FU393" s="12">
        <f t="shared" si="283"/>
        <v>0</v>
      </c>
      <c r="FV393" s="12">
        <f t="shared" si="283"/>
        <v>0</v>
      </c>
      <c r="FW393" s="12">
        <f t="shared" si="283"/>
        <v>753914.28</v>
      </c>
      <c r="FX393" s="12">
        <f t="shared" si="283"/>
        <v>753914.28</v>
      </c>
      <c r="FY393" s="12">
        <f t="shared" si="283"/>
        <v>0</v>
      </c>
      <c r="FZ393" s="12">
        <f t="shared" si="283"/>
        <v>753914.28</v>
      </c>
      <c r="GA393" s="12">
        <f t="shared" si="283"/>
        <v>0</v>
      </c>
      <c r="GB393" s="12">
        <f t="shared" si="283"/>
        <v>0</v>
      </c>
      <c r="GC393" s="12">
        <f t="shared" si="283"/>
        <v>0</v>
      </c>
      <c r="GD393" s="12">
        <f t="shared" si="283"/>
        <v>0</v>
      </c>
      <c r="GE393" s="12">
        <f t="shared" si="283"/>
        <v>0</v>
      </c>
      <c r="GF393" s="12">
        <f t="shared" si="283"/>
        <v>0</v>
      </c>
      <c r="GG393" s="12">
        <f t="shared" si="283"/>
        <v>0</v>
      </c>
      <c r="GH393" s="12">
        <f t="shared" si="283"/>
        <v>0</v>
      </c>
      <c r="GI393" s="12">
        <f t="shared" si="283"/>
        <v>0</v>
      </c>
      <c r="GJ393" s="12">
        <f t="shared" si="283"/>
        <v>0</v>
      </c>
      <c r="GK393" s="12">
        <f t="shared" si="283"/>
        <v>0</v>
      </c>
      <c r="GL393" s="12">
        <f t="shared" si="283"/>
        <v>0</v>
      </c>
      <c r="GM393" s="12">
        <f t="shared" si="283"/>
        <v>0</v>
      </c>
      <c r="GN393" s="12">
        <f t="shared" si="283"/>
        <v>0</v>
      </c>
      <c r="GO393" s="12">
        <f t="shared" si="283"/>
        <v>0</v>
      </c>
      <c r="GP393" s="12">
        <f t="shared" si="283"/>
        <v>0</v>
      </c>
      <c r="GQ393" s="12">
        <f t="shared" si="283"/>
        <v>0</v>
      </c>
      <c r="GR393" s="12">
        <f t="shared" si="283"/>
        <v>0</v>
      </c>
      <c r="GS393" s="12">
        <f t="shared" si="283"/>
        <v>0</v>
      </c>
      <c r="GT393" s="12">
        <f t="shared" si="283"/>
        <v>0</v>
      </c>
      <c r="GU393" s="12">
        <f t="shared" si="283"/>
        <v>0</v>
      </c>
      <c r="GV393" s="12">
        <f t="shared" si="283"/>
        <v>0</v>
      </c>
      <c r="GW393" s="12">
        <f t="shared" si="283"/>
        <v>0</v>
      </c>
      <c r="GX393" s="12">
        <f t="shared" si="283"/>
        <v>0</v>
      </c>
    </row>
    <row r="395" spans="1:255" x14ac:dyDescent="0.2">
      <c r="A395" s="2">
        <v>17</v>
      </c>
      <c r="B395" s="2">
        <v>1</v>
      </c>
      <c r="C395" s="2">
        <f>ROW(SmtRes!A279)</f>
        <v>279</v>
      </c>
      <c r="D395" s="2">
        <f>ROW(EtalonRes!A372)</f>
        <v>372</v>
      </c>
      <c r="E395" s="2" t="s">
        <v>390</v>
      </c>
      <c r="F395" s="2" t="s">
        <v>391</v>
      </c>
      <c r="G395" s="2" t="s">
        <v>392</v>
      </c>
      <c r="H395" s="2" t="s">
        <v>393</v>
      </c>
      <c r="I395" s="2">
        <f>ROUND(4+1+7+2+10+8+27+3,9)</f>
        <v>62</v>
      </c>
      <c r="J395" s="2">
        <v>0</v>
      </c>
      <c r="K395" s="2">
        <f>ROUND(4+1+7+2+10+8+27+3,9)</f>
        <v>62</v>
      </c>
      <c r="L395" s="2"/>
      <c r="M395" s="2"/>
      <c r="N395" s="2"/>
      <c r="O395" s="2">
        <f t="shared" ref="O395:O442" si="284">ROUND(CP395,2)</f>
        <v>1577.12</v>
      </c>
      <c r="P395" s="2">
        <f t="shared" ref="P395:P442" si="285">ROUND((ROUND((AC395*AW395*I395),2)*BC395),2)</f>
        <v>187.86</v>
      </c>
      <c r="Q395" s="2">
        <f>(ROUND((ROUND((((((ET395*1.2)*1.25)*1.05))*AV395*I395),2)*BB395),2)+ROUND((ROUND(((AE395-((((EU395*1.2)*1.25)*1.05)))*AV395*I395),2)*BS395),2))</f>
        <v>183.38</v>
      </c>
      <c r="R395" s="2">
        <f>(ROUND((ROUND((((((EU395*1.2)*1.25)*1.05))*AV395*I395),2)*BS395),2)+ROUND((ROUND(((AE395-((((EU395*1.2)*1.25)*1.05)))*AV395*I395),2)*BS395),2))</f>
        <v>13.55</v>
      </c>
      <c r="S395" s="2">
        <f t="shared" ref="S395:S442" si="286">ROUND((ROUND((AF395*AV395*I395),2)*BA395),2)</f>
        <v>1205.8800000000001</v>
      </c>
      <c r="T395" s="2">
        <f t="shared" ref="T395:T442" si="287">ROUND(CU395*I395,2)</f>
        <v>0</v>
      </c>
      <c r="U395" s="2">
        <f t="shared" ref="U395:U442" si="288">CV395*I395</f>
        <v>102.56714621999998</v>
      </c>
      <c r="V395" s="2">
        <f t="shared" ref="V395:V442" si="289">CW395*I395</f>
        <v>0</v>
      </c>
      <c r="W395" s="2">
        <f t="shared" ref="W395:W442" si="290">ROUND(CX395*I395,2)</f>
        <v>0</v>
      </c>
      <c r="X395" s="2">
        <f>(ROUND((((S395+ROUND((ROUND((((((EU395*1.2)*1.25)*1.05))*AV395*I395),2)*BS395),2))*AT395)/100),2)+ROUND(((ROUND((ROUND(((AE395-((((EU395*1.2)*1.25)*1.05)))*AV395*I395),2)*BS395),2)*AT395)/100),2))</f>
        <v>1329.18</v>
      </c>
      <c r="Y395" s="2">
        <f>(ROUND((((S395+ROUND((ROUND((((((EU395*1.2)*1.25)*1.05))*AV395*I395),2)*BS395),2))*AU395)/100),2)+ROUND(((ROUND((ROUND(((AE395-((((EU395*1.2)*1.25)*1.05)))*AV395*I395),2)*BS395),2)*AU395)/100),2))</f>
        <v>743.85</v>
      </c>
      <c r="Z395" s="2"/>
      <c r="AA395" s="2">
        <v>56661434</v>
      </c>
      <c r="AB395" s="2">
        <f t="shared" ref="AB395:AB442" si="291">ROUND((AC395+AD395+AF395),6)</f>
        <v>24.030419999999999</v>
      </c>
      <c r="AC395" s="2">
        <f>ROUND(((((ES395*1)*1)*1)),6)</f>
        <v>3.03</v>
      </c>
      <c r="AD395" s="2">
        <f>ROUND(((((((ET395*1.2)*1.25)*1.05))-((((EU395*1.2)*1.25)*1.05)))+AE395),6)</f>
        <v>2.7719999999999998</v>
      </c>
      <c r="AE395" s="2">
        <f>ROUND(((((EU395*1.2)*1.25)*1.05)),6)</f>
        <v>0.20474999999999999</v>
      </c>
      <c r="AF395" s="2">
        <f>ROUND(((((EV395*1.2)*1.15)*1.05)),6)</f>
        <v>18.22842</v>
      </c>
      <c r="AG395" s="2">
        <f t="shared" ref="AG395:AG442" si="292">ROUND((AP395),6)</f>
        <v>0</v>
      </c>
      <c r="AH395" s="2">
        <f>((((EW395*1.2)*1.15)*1.05))</f>
        <v>1.55043</v>
      </c>
      <c r="AI395" s="2">
        <f>((((EX395*1.2)*1.25)*1.05))</f>
        <v>0</v>
      </c>
      <c r="AJ395" s="2">
        <f t="shared" ref="AJ395:AJ442" si="293">(AS395)</f>
        <v>0</v>
      </c>
      <c r="AK395" s="2">
        <v>17.37</v>
      </c>
      <c r="AL395" s="2">
        <v>3.03</v>
      </c>
      <c r="AM395" s="2">
        <v>1.76</v>
      </c>
      <c r="AN395" s="2">
        <v>0.13</v>
      </c>
      <c r="AO395" s="2">
        <v>12.58</v>
      </c>
      <c r="AP395" s="2">
        <v>0</v>
      </c>
      <c r="AQ395" s="2">
        <v>1.07</v>
      </c>
      <c r="AR395" s="2">
        <v>0</v>
      </c>
      <c r="AS395" s="2">
        <v>0</v>
      </c>
      <c r="AT395" s="2">
        <v>109</v>
      </c>
      <c r="AU395" s="2">
        <v>61</v>
      </c>
      <c r="AV395" s="2">
        <v>1.0669999999999999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0</v>
      </c>
      <c r="BI395" s="2">
        <v>1</v>
      </c>
      <c r="BJ395" s="2" t="s">
        <v>394</v>
      </c>
      <c r="BK395" s="2"/>
      <c r="BL395" s="2"/>
      <c r="BM395" s="2">
        <v>25</v>
      </c>
      <c r="BN395" s="2">
        <v>0</v>
      </c>
      <c r="BO395" s="2" t="s">
        <v>391</v>
      </c>
      <c r="BP395" s="2">
        <v>1</v>
      </c>
      <c r="BQ395" s="2">
        <v>30</v>
      </c>
      <c r="BR395" s="2">
        <v>0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109</v>
      </c>
      <c r="CA395" s="2">
        <v>61</v>
      </c>
      <c r="CB395" s="2" t="s">
        <v>3</v>
      </c>
      <c r="CC395" s="2"/>
      <c r="CD395" s="2"/>
      <c r="CE395" s="2">
        <v>1566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2120</v>
      </c>
      <c r="CO395" s="2">
        <v>0</v>
      </c>
      <c r="CP395" s="2">
        <f t="shared" ref="CP395:CP442" si="294">(P395+Q395+S395)</f>
        <v>1577.1200000000001</v>
      </c>
      <c r="CQ395" s="2">
        <f t="shared" ref="CQ395:CQ442" si="295">ROUND((ROUND((AC395*AW395*1),2)*BC395),2)</f>
        <v>3.03</v>
      </c>
      <c r="CR395" s="2">
        <f>(ROUND((ROUND((((((ET395*1.2)*1.25)*1.05))*AV395*1),2)*BB395),2)+ROUND((ROUND(((AE395-((((EU395*1.2)*1.25)*1.05)))*AV395*1),2)*BS395),2))</f>
        <v>2.96</v>
      </c>
      <c r="CS395" s="2">
        <f>(ROUND((ROUND((((((EU395*1.2)*1.25)*1.05))*AV395*1),2)*BS395),2)+ROUND((ROUND(((AE395-((((EU395*1.2)*1.25)*1.05)))*AV395*1),2)*BS395),2))</f>
        <v>0.22</v>
      </c>
      <c r="CT395" s="2">
        <f t="shared" ref="CT395:CT442" si="296">ROUND((ROUND((AF395*AV395*1),2)*BA395),2)</f>
        <v>19.45</v>
      </c>
      <c r="CU395" s="2">
        <f t="shared" ref="CU395:CU442" si="297">AG395</f>
        <v>0</v>
      </c>
      <c r="CV395" s="2">
        <f t="shared" ref="CV395:CV442" si="298">(AH395*AV395)</f>
        <v>1.6543088099999999</v>
      </c>
      <c r="CW395" s="2">
        <f t="shared" ref="CW395:CW442" si="299">AI395</f>
        <v>0</v>
      </c>
      <c r="CX395" s="2">
        <f t="shared" ref="CX395:CX442" si="300">AJ395</f>
        <v>0</v>
      </c>
      <c r="CY395" s="2">
        <f>(ROUND((((S395+ROUND((ROUND((((((EU395*1.2)*1.25)*1.05))*AV395*1),2)*BS395),2))*AT395)/100),2)+ROUND(((ROUND((ROUND(((AE395-((((EU395*1.2)*1.25)*1.05)))*AV395*1),2)*BS395),2)*AT395)/100),2))</f>
        <v>1314.65</v>
      </c>
      <c r="CZ395" s="2">
        <f>(ROUND((((S395+ROUND((ROUND((((((EU395*1.2)*1.25)*1.05))*AV395*1),2)*BS395),2))*AU395)/100),2)+ROUND(((ROUND((ROUND(((AE395-((((EU395*1.2)*1.25)*1.05)))*AV395*1),2)*BS395),2)*AU395)/100),2))</f>
        <v>735.72</v>
      </c>
      <c r="DA395" s="2"/>
      <c r="DB395" s="2">
        <v>79</v>
      </c>
      <c r="DC395" s="2" t="s">
        <v>3</v>
      </c>
      <c r="DD395" s="2" t="s">
        <v>105</v>
      </c>
      <c r="DE395" s="2" t="s">
        <v>32</v>
      </c>
      <c r="DF395" s="2" t="s">
        <v>32</v>
      </c>
      <c r="DG395" s="2" t="s">
        <v>33</v>
      </c>
      <c r="DH395" s="2" t="s">
        <v>3</v>
      </c>
      <c r="DI395" s="2" t="s">
        <v>33</v>
      </c>
      <c r="DJ395" s="2" t="s">
        <v>32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1013</v>
      </c>
      <c r="DV395" s="2" t="s">
        <v>393</v>
      </c>
      <c r="DW395" s="2" t="s">
        <v>393</v>
      </c>
      <c r="DX395" s="2">
        <v>1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56938458</v>
      </c>
      <c r="EF395" s="2">
        <v>30</v>
      </c>
      <c r="EG395" s="2" t="s">
        <v>34</v>
      </c>
      <c r="EH395" s="2">
        <v>0</v>
      </c>
      <c r="EI395" s="2" t="s">
        <v>3</v>
      </c>
      <c r="EJ395" s="2">
        <v>1</v>
      </c>
      <c r="EK395" s="2">
        <v>25</v>
      </c>
      <c r="EL395" s="2" t="s">
        <v>35</v>
      </c>
      <c r="EM395" s="2" t="s">
        <v>36</v>
      </c>
      <c r="EN395" s="2"/>
      <c r="EO395" s="2" t="s">
        <v>325</v>
      </c>
      <c r="EP395" s="2"/>
      <c r="EQ395" s="2">
        <v>131072</v>
      </c>
      <c r="ER395" s="2">
        <v>17.37</v>
      </c>
      <c r="ES395" s="2">
        <v>3.03</v>
      </c>
      <c r="ET395" s="2">
        <v>1.76</v>
      </c>
      <c r="EU395" s="2">
        <v>0.13</v>
      </c>
      <c r="EV395" s="2">
        <v>12.58</v>
      </c>
      <c r="EW395" s="2">
        <v>1.07</v>
      </c>
      <c r="EX395" s="2">
        <v>0</v>
      </c>
      <c r="EY395" s="2">
        <v>0</v>
      </c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109</v>
      </c>
      <c r="FY395" s="2">
        <v>61</v>
      </c>
      <c r="FZ395" s="2"/>
      <c r="GA395" s="2" t="s">
        <v>3</v>
      </c>
      <c r="GB395" s="2"/>
      <c r="GC395" s="2"/>
      <c r="GD395" s="2">
        <v>1</v>
      </c>
      <c r="GE395" s="2"/>
      <c r="GF395" s="2">
        <v>945703540</v>
      </c>
      <c r="GG395" s="2">
        <v>2</v>
      </c>
      <c r="GH395" s="2">
        <v>1</v>
      </c>
      <c r="GI395" s="2">
        <v>2</v>
      </c>
      <c r="GJ395" s="2">
        <v>0</v>
      </c>
      <c r="GK395" s="2">
        <v>0</v>
      </c>
      <c r="GL395" s="2">
        <f t="shared" ref="GL395:GL442" si="301">ROUND(IF(AND(BH395=3,BI395=3,FS395&lt;&gt;0),P395,0),2)</f>
        <v>0</v>
      </c>
      <c r="GM395" s="2">
        <f t="shared" ref="GM395:GM442" si="302">ROUND(O395+X395+Y395,2)+GX395</f>
        <v>3650.15</v>
      </c>
      <c r="GN395" s="2">
        <f t="shared" ref="GN395:GN442" si="303">IF(OR(BI395=0,BI395=1),GM395-GX395,0)</f>
        <v>3650.15</v>
      </c>
      <c r="GO395" s="2">
        <f t="shared" ref="GO395:GO442" si="304">IF(BI395=2,GM395-GX395,0)</f>
        <v>0</v>
      </c>
      <c r="GP395" s="2">
        <f t="shared" ref="GP395:GP442" si="305">IF(BI395=4,GM395-GX395,0)</f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ref="GV395:GV442" si="306">ROUND((GT395),6)</f>
        <v>0</v>
      </c>
      <c r="GW395" s="2">
        <v>1</v>
      </c>
      <c r="GX395" s="2">
        <f t="shared" ref="GX395:GX442" si="307">ROUND(HC395*I395,2)</f>
        <v>0</v>
      </c>
      <c r="GY395" s="2"/>
      <c r="GZ395" s="2"/>
      <c r="HA395" s="2">
        <v>0</v>
      </c>
      <c r="HB395" s="2">
        <v>0</v>
      </c>
      <c r="HC395" s="2">
        <f t="shared" ref="HC395:HC442" si="308">GV395*GW395</f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3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">
      <c r="A396" s="3">
        <v>17</v>
      </c>
      <c r="B396" s="3">
        <v>1</v>
      </c>
      <c r="C396" s="3">
        <f>ROW(SmtRes!A286)</f>
        <v>286</v>
      </c>
      <c r="D396" s="3">
        <f>ROW(EtalonRes!A380)</f>
        <v>380</v>
      </c>
      <c r="E396" s="3" t="s">
        <v>390</v>
      </c>
      <c r="F396" s="3" t="s">
        <v>391</v>
      </c>
      <c r="G396" s="3" t="s">
        <v>392</v>
      </c>
      <c r="H396" s="3" t="s">
        <v>393</v>
      </c>
      <c r="I396" s="3">
        <f>ROUND(4+1+7+2+10+8+27+3,9)</f>
        <v>62</v>
      </c>
      <c r="J396" s="3">
        <v>0</v>
      </c>
      <c r="K396" s="3">
        <f>ROUND(4+1+7+2+10+8+27+3,9)</f>
        <v>62</v>
      </c>
      <c r="O396" s="3">
        <f t="shared" si="284"/>
        <v>72775.66</v>
      </c>
      <c r="P396" s="3">
        <f t="shared" si="285"/>
        <v>2135.9699999999998</v>
      </c>
      <c r="Q396" s="3">
        <f>(ROUND((ROUND((((((ET396*1.2)*1.25)*1.05))*AV396*I396),2)*BB396),2)+ROUND((ROUND(((AE396-((((EU396*1.2)*1.25)*1.05)))*AV396*I396),2)*BS396),2))</f>
        <v>2688.35</v>
      </c>
      <c r="R396" s="3">
        <f>(ROUND((ROUND((((((EU396*1.2)*1.25)*1.05))*AV396*I396),2)*BS396),2)+ROUND((ROUND(((AE396-((((EU396*1.2)*1.25)*1.05)))*AV396*I396),2)*BS396),2))</f>
        <v>763.54</v>
      </c>
      <c r="S396" s="3">
        <f t="shared" si="286"/>
        <v>67951.34</v>
      </c>
      <c r="T396" s="3">
        <f t="shared" si="287"/>
        <v>0</v>
      </c>
      <c r="U396" s="3">
        <f t="shared" si="288"/>
        <v>102.56714621999998</v>
      </c>
      <c r="V396" s="3">
        <f t="shared" si="289"/>
        <v>0</v>
      </c>
      <c r="W396" s="3">
        <f t="shared" si="290"/>
        <v>0</v>
      </c>
      <c r="X396" s="3">
        <f>(ROUND((((S396+ROUND((ROUND((((((EU396*1.2)*1.25)*1.05))*AV396*I396),2)*BS396),2))*AT396)/100),2)+ROUND(((ROUND((ROUND(((AE396-((((EU396*1.2)*1.25)*1.05)))*AV396*I396),2)*BS396),2)*AT396)/100),2))</f>
        <v>74899.22</v>
      </c>
      <c r="Y396" s="3">
        <f>(ROUND((((S396+ROUND((ROUND((((((EU396*1.2)*1.25)*1.05))*AV396*I396),2)*BS396),2))*AU396)/100),2)+ROUND(((ROUND((ROUND(((AE396-((((EU396*1.2)*1.25)*1.05)))*AV396*I396),2)*BS396),2)*AU396)/100),2))</f>
        <v>41916.080000000002</v>
      </c>
      <c r="AA396" s="3">
        <v>56661436</v>
      </c>
      <c r="AB396" s="3">
        <f t="shared" si="291"/>
        <v>24.030419999999999</v>
      </c>
      <c r="AC396" s="3">
        <f>ROUND(((((ES396*1)*1)*1)),6)</f>
        <v>3.03</v>
      </c>
      <c r="AD396" s="3">
        <f>ROUND(((((((ET396*1.2)*1.25)*1.05))-((((EU396*1.2)*1.25)*1.05)))+AE396),6)</f>
        <v>2.7719999999999998</v>
      </c>
      <c r="AE396" s="3">
        <f>ROUND(((((EU396*1.2)*1.25)*1.05)),6)</f>
        <v>0.20474999999999999</v>
      </c>
      <c r="AF396" s="3">
        <f>ROUND(((((EV396*1.2)*1.15)*1.05)),6)</f>
        <v>18.22842</v>
      </c>
      <c r="AG396" s="3">
        <f t="shared" si="292"/>
        <v>0</v>
      </c>
      <c r="AH396" s="3">
        <f>((((EW396*1.2)*1.15)*1.05))</f>
        <v>1.55043</v>
      </c>
      <c r="AI396" s="3">
        <f>((((EX396*1.2)*1.25)*1.05))</f>
        <v>0</v>
      </c>
      <c r="AJ396" s="3">
        <f t="shared" si="293"/>
        <v>0</v>
      </c>
      <c r="AK396" s="3">
        <v>17.37</v>
      </c>
      <c r="AL396" s="3">
        <v>3.03</v>
      </c>
      <c r="AM396" s="3">
        <v>1.76</v>
      </c>
      <c r="AN396" s="3">
        <v>0.13</v>
      </c>
      <c r="AO396" s="3">
        <v>12.58</v>
      </c>
      <c r="AP396" s="3">
        <v>0</v>
      </c>
      <c r="AQ396" s="3">
        <v>1.07</v>
      </c>
      <c r="AR396" s="3">
        <v>0</v>
      </c>
      <c r="AS396" s="3">
        <v>0</v>
      </c>
      <c r="AT396" s="3">
        <v>109</v>
      </c>
      <c r="AU396" s="3">
        <v>61</v>
      </c>
      <c r="AV396" s="3">
        <v>1.0669999999999999</v>
      </c>
      <c r="AW396" s="3">
        <v>1</v>
      </c>
      <c r="AZ396" s="3">
        <v>1</v>
      </c>
      <c r="BA396" s="3">
        <v>56.35</v>
      </c>
      <c r="BB396" s="3">
        <v>14.66</v>
      </c>
      <c r="BC396" s="3">
        <v>11.37</v>
      </c>
      <c r="BD396" s="3" t="s">
        <v>3</v>
      </c>
      <c r="BE396" s="3" t="s">
        <v>3</v>
      </c>
      <c r="BF396" s="3" t="s">
        <v>3</v>
      </c>
      <c r="BG396" s="3" t="s">
        <v>3</v>
      </c>
      <c r="BH396" s="3">
        <v>0</v>
      </c>
      <c r="BI396" s="3">
        <v>1</v>
      </c>
      <c r="BJ396" s="3" t="s">
        <v>394</v>
      </c>
      <c r="BM396" s="3">
        <v>25</v>
      </c>
      <c r="BN396" s="3">
        <v>0</v>
      </c>
      <c r="BO396" s="3" t="s">
        <v>391</v>
      </c>
      <c r="BP396" s="3">
        <v>1</v>
      </c>
      <c r="BQ396" s="3">
        <v>30</v>
      </c>
      <c r="BR396" s="3">
        <v>0</v>
      </c>
      <c r="BS396" s="3">
        <v>56.35</v>
      </c>
      <c r="BT396" s="3">
        <v>1</v>
      </c>
      <c r="BU396" s="3">
        <v>1</v>
      </c>
      <c r="BV396" s="3">
        <v>1</v>
      </c>
      <c r="BW396" s="3">
        <v>1</v>
      </c>
      <c r="BX396" s="3">
        <v>1</v>
      </c>
      <c r="BY396" s="3" t="s">
        <v>3</v>
      </c>
      <c r="BZ396" s="3">
        <v>109</v>
      </c>
      <c r="CA396" s="3">
        <v>61</v>
      </c>
      <c r="CB396" s="3" t="s">
        <v>3</v>
      </c>
      <c r="CE396" s="3">
        <v>1566</v>
      </c>
      <c r="CF396" s="3">
        <v>0</v>
      </c>
      <c r="CG396" s="3">
        <v>0</v>
      </c>
      <c r="CM396" s="3">
        <v>0</v>
      </c>
      <c r="CN396" s="3" t="s">
        <v>2120</v>
      </c>
      <c r="CO396" s="3">
        <v>0</v>
      </c>
      <c r="CP396" s="3">
        <f t="shared" si="294"/>
        <v>72775.66</v>
      </c>
      <c r="CQ396" s="3">
        <f t="shared" si="295"/>
        <v>34.450000000000003</v>
      </c>
      <c r="CR396" s="3">
        <f>(ROUND((ROUND((((((ET396*1.2)*1.25)*1.05))*AV396*1),2)*BB396),2)+ROUND((ROUND(((AE396-((((EU396*1.2)*1.25)*1.05)))*AV396*1),2)*BS396),2))</f>
        <v>43.39</v>
      </c>
      <c r="CS396" s="3">
        <f>(ROUND((ROUND((((((EU396*1.2)*1.25)*1.05))*AV396*1),2)*BS396),2)+ROUND((ROUND(((AE396-((((EU396*1.2)*1.25)*1.05)))*AV396*1),2)*BS396),2))</f>
        <v>12.4</v>
      </c>
      <c r="CT396" s="3">
        <f t="shared" si="296"/>
        <v>1096.01</v>
      </c>
      <c r="CU396" s="3">
        <f t="shared" si="297"/>
        <v>0</v>
      </c>
      <c r="CV396" s="3">
        <f t="shared" si="298"/>
        <v>1.6543088099999999</v>
      </c>
      <c r="CW396" s="3">
        <f t="shared" si="299"/>
        <v>0</v>
      </c>
      <c r="CX396" s="3">
        <f t="shared" si="300"/>
        <v>0</v>
      </c>
      <c r="CY396" s="3">
        <f>(ROUND((((S396+ROUND((ROUND((((((EU396*1.2)*1.25)*1.05))*AV396*1),2)*BS396),2))*AT396)/100),2)+ROUND(((ROUND((ROUND(((AE396-((((EU396*1.2)*1.25)*1.05)))*AV396*1),2)*BS396),2)*AT396)/100),2))</f>
        <v>74080.479999999996</v>
      </c>
      <c r="CZ396" s="3">
        <f>(ROUND((((S396+ROUND((ROUND((((((EU396*1.2)*1.25)*1.05))*AV396*1),2)*BS396),2))*AU396)/100),2)+ROUND(((ROUND((ROUND(((AE396-((((EU396*1.2)*1.25)*1.05)))*AV396*1),2)*BS396),2)*AU396)/100),2))</f>
        <v>41457.879999999997</v>
      </c>
      <c r="DB396" s="3">
        <v>82</v>
      </c>
      <c r="DC396" s="3" t="s">
        <v>3</v>
      </c>
      <c r="DD396" s="3" t="s">
        <v>105</v>
      </c>
      <c r="DE396" s="3" t="s">
        <v>32</v>
      </c>
      <c r="DF396" s="3" t="s">
        <v>32</v>
      </c>
      <c r="DG396" s="3" t="s">
        <v>33</v>
      </c>
      <c r="DH396" s="3" t="s">
        <v>3</v>
      </c>
      <c r="DI396" s="3" t="s">
        <v>33</v>
      </c>
      <c r="DJ396" s="3" t="s">
        <v>32</v>
      </c>
      <c r="DK396" s="3" t="s">
        <v>3</v>
      </c>
      <c r="DL396" s="3" t="s">
        <v>3</v>
      </c>
      <c r="DM396" s="3" t="s">
        <v>3</v>
      </c>
      <c r="DN396" s="3">
        <v>0</v>
      </c>
      <c r="DO396" s="3">
        <v>0</v>
      </c>
      <c r="DP396" s="3">
        <v>1</v>
      </c>
      <c r="DQ396" s="3">
        <v>1</v>
      </c>
      <c r="DU396" s="3">
        <v>1013</v>
      </c>
      <c r="DV396" s="3" t="s">
        <v>393</v>
      </c>
      <c r="DW396" s="3" t="s">
        <v>393</v>
      </c>
      <c r="DX396" s="3">
        <v>1</v>
      </c>
      <c r="DZ396" s="3" t="s">
        <v>3</v>
      </c>
      <c r="EA396" s="3" t="s">
        <v>3</v>
      </c>
      <c r="EB396" s="3" t="s">
        <v>3</v>
      </c>
      <c r="EC396" s="3" t="s">
        <v>3</v>
      </c>
      <c r="EE396" s="3">
        <v>56938458</v>
      </c>
      <c r="EF396" s="3">
        <v>30</v>
      </c>
      <c r="EG396" s="3" t="s">
        <v>34</v>
      </c>
      <c r="EH396" s="3">
        <v>0</v>
      </c>
      <c r="EI396" s="3" t="s">
        <v>3</v>
      </c>
      <c r="EJ396" s="3">
        <v>1</v>
      </c>
      <c r="EK396" s="3">
        <v>25</v>
      </c>
      <c r="EL396" s="3" t="s">
        <v>35</v>
      </c>
      <c r="EM396" s="3" t="s">
        <v>36</v>
      </c>
      <c r="EO396" s="3" t="s">
        <v>325</v>
      </c>
      <c r="EQ396" s="3">
        <v>131072</v>
      </c>
      <c r="ER396" s="3">
        <v>17.37</v>
      </c>
      <c r="ES396" s="3">
        <v>3.03</v>
      </c>
      <c r="ET396" s="3">
        <v>1.76</v>
      </c>
      <c r="EU396" s="3">
        <v>0.13</v>
      </c>
      <c r="EV396" s="3">
        <v>12.58</v>
      </c>
      <c r="EW396" s="3">
        <v>1.07</v>
      </c>
      <c r="EX396" s="3">
        <v>0</v>
      </c>
      <c r="EY396" s="3">
        <v>0</v>
      </c>
      <c r="FQ396" s="3">
        <v>0</v>
      </c>
      <c r="FR396" s="3">
        <v>0</v>
      </c>
      <c r="FS396" s="3">
        <v>0</v>
      </c>
      <c r="FX396" s="3">
        <v>109</v>
      </c>
      <c r="FY396" s="3">
        <v>61</v>
      </c>
      <c r="GA396" s="3" t="s">
        <v>3</v>
      </c>
      <c r="GD396" s="3">
        <v>1</v>
      </c>
      <c r="GF396" s="3">
        <v>945703540</v>
      </c>
      <c r="GG396" s="3">
        <v>2</v>
      </c>
      <c r="GH396" s="3">
        <v>1</v>
      </c>
      <c r="GI396" s="3">
        <v>2</v>
      </c>
      <c r="GJ396" s="3">
        <v>0</v>
      </c>
      <c r="GK396" s="3">
        <v>0</v>
      </c>
      <c r="GL396" s="3">
        <f t="shared" si="301"/>
        <v>0</v>
      </c>
      <c r="GM396" s="3">
        <f t="shared" si="302"/>
        <v>189590.96</v>
      </c>
      <c r="GN396" s="3">
        <f t="shared" si="303"/>
        <v>189590.96</v>
      </c>
      <c r="GO396" s="3">
        <f t="shared" si="304"/>
        <v>0</v>
      </c>
      <c r="GP396" s="3">
        <f t="shared" si="305"/>
        <v>0</v>
      </c>
      <c r="GR396" s="3">
        <v>0</v>
      </c>
      <c r="GS396" s="3">
        <v>3</v>
      </c>
      <c r="GT396" s="3">
        <v>0</v>
      </c>
      <c r="GU396" s="3" t="s">
        <v>3</v>
      </c>
      <c r="GV396" s="3">
        <f t="shared" si="306"/>
        <v>0</v>
      </c>
      <c r="GW396" s="3">
        <v>1</v>
      </c>
      <c r="GX396" s="3">
        <f t="shared" si="307"/>
        <v>0</v>
      </c>
      <c r="HA396" s="3">
        <v>0</v>
      </c>
      <c r="HB396" s="3">
        <v>0</v>
      </c>
      <c r="HC396" s="3">
        <f t="shared" si="308"/>
        <v>0</v>
      </c>
      <c r="HE396" s="3" t="s">
        <v>3</v>
      </c>
      <c r="HF396" s="3" t="s">
        <v>3</v>
      </c>
      <c r="HM396" s="3" t="s">
        <v>3</v>
      </c>
      <c r="HN396" s="3" t="s">
        <v>3</v>
      </c>
      <c r="HO396" s="3" t="s">
        <v>3</v>
      </c>
      <c r="HP396" s="3" t="s">
        <v>3</v>
      </c>
      <c r="HQ396" s="3" t="s">
        <v>3</v>
      </c>
      <c r="HS396" s="3">
        <v>0</v>
      </c>
      <c r="IK396" s="3">
        <v>0</v>
      </c>
    </row>
    <row r="397" spans="1:255" x14ac:dyDescent="0.2">
      <c r="A397" s="2">
        <v>17</v>
      </c>
      <c r="B397" s="2">
        <v>1</v>
      </c>
      <c r="C397" s="2"/>
      <c r="D397" s="2"/>
      <c r="E397" s="2" t="s">
        <v>395</v>
      </c>
      <c r="F397" s="2" t="s">
        <v>396</v>
      </c>
      <c r="G397" s="2" t="s">
        <v>397</v>
      </c>
      <c r="H397" s="2" t="s">
        <v>398</v>
      </c>
      <c r="I397" s="2">
        <v>4</v>
      </c>
      <c r="J397" s="2">
        <v>0</v>
      </c>
      <c r="K397" s="2">
        <v>4</v>
      </c>
      <c r="L397" s="2"/>
      <c r="M397" s="2"/>
      <c r="N397" s="2"/>
      <c r="O397" s="2">
        <f t="shared" si="284"/>
        <v>998.32</v>
      </c>
      <c r="P397" s="2">
        <f t="shared" si="285"/>
        <v>998.32</v>
      </c>
      <c r="Q397" s="2">
        <f t="shared" ref="Q397:Q410" si="309">(ROUND((ROUND(((ET397)*AV397*I397),2)*BB397),2)+ROUND((ROUND(((AE397-(EU397))*AV397*I397),2)*BS397),2))</f>
        <v>0</v>
      </c>
      <c r="R397" s="2">
        <f t="shared" ref="R397:R410" si="310">(ROUND((ROUND(((EU397)*AV397*I397),2)*BS397),2)+ROUND((ROUND(((AE397-(EU397))*AV397*I397),2)*BS397),2))</f>
        <v>0</v>
      </c>
      <c r="S397" s="2">
        <f t="shared" si="286"/>
        <v>0</v>
      </c>
      <c r="T397" s="2">
        <f t="shared" si="287"/>
        <v>0</v>
      </c>
      <c r="U397" s="2">
        <f t="shared" si="288"/>
        <v>0</v>
      </c>
      <c r="V397" s="2">
        <f t="shared" si="289"/>
        <v>0</v>
      </c>
      <c r="W397" s="2">
        <f t="shared" si="290"/>
        <v>0</v>
      </c>
      <c r="X397" s="2">
        <f t="shared" ref="X397:X410" si="311">(ROUND((((S397+ROUND((ROUND(((EU397)*AV397*I397),2)*BS397),2))*AT397)/100),2)+ROUND(((ROUND((ROUND(((AE397-(EU397))*AV397*I397),2)*BS397),2)*AT397)/100),2))</f>
        <v>0</v>
      </c>
      <c r="Y397" s="2">
        <f t="shared" ref="Y397:Y410" si="312">(ROUND((((S397+ROUND((ROUND(((EU397)*AV397*I397),2)*BS397),2))*AU397)/100),2)+ROUND(((ROUND((ROUND(((AE397-(EU397))*AV397*I397),2)*BS397),2)*AU397)/100),2))</f>
        <v>0</v>
      </c>
      <c r="Z397" s="2"/>
      <c r="AA397" s="2">
        <v>56661434</v>
      </c>
      <c r="AB397" s="2">
        <f t="shared" si="291"/>
        <v>249.58</v>
      </c>
      <c r="AC397" s="2">
        <f t="shared" ref="AC397:AC410" si="313">ROUND((ES397),6)</f>
        <v>249.58</v>
      </c>
      <c r="AD397" s="2">
        <f t="shared" ref="AD397:AD410" si="314">ROUND((((ET397)-(EU397))+AE397),6)</f>
        <v>0</v>
      </c>
      <c r="AE397" s="2">
        <f t="shared" ref="AE397:AE410" si="315">ROUND((EU397),6)</f>
        <v>0</v>
      </c>
      <c r="AF397" s="2">
        <f t="shared" ref="AF397:AF410" si="316">ROUND((EV397),6)</f>
        <v>0</v>
      </c>
      <c r="AG397" s="2">
        <f t="shared" si="292"/>
        <v>0</v>
      </c>
      <c r="AH397" s="2">
        <f t="shared" ref="AH397:AH410" si="317">(EW397)</f>
        <v>0</v>
      </c>
      <c r="AI397" s="2">
        <f t="shared" ref="AI397:AI410" si="318">(EX397)</f>
        <v>0</v>
      </c>
      <c r="AJ397" s="2">
        <f t="shared" si="293"/>
        <v>0</v>
      </c>
      <c r="AK397" s="2">
        <v>249.58</v>
      </c>
      <c r="AL397" s="2">
        <v>249.58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1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3</v>
      </c>
      <c r="BI397" s="2">
        <v>1</v>
      </c>
      <c r="BJ397" s="2" t="s">
        <v>399</v>
      </c>
      <c r="BK397" s="2"/>
      <c r="BL397" s="2"/>
      <c r="BM397" s="2">
        <v>1617</v>
      </c>
      <c r="BN397" s="2">
        <v>0</v>
      </c>
      <c r="BO397" s="2" t="s">
        <v>3</v>
      </c>
      <c r="BP397" s="2">
        <v>0</v>
      </c>
      <c r="BQ397" s="2">
        <v>200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0</v>
      </c>
      <c r="CA397" s="2">
        <v>0</v>
      </c>
      <c r="CB397" s="2" t="s">
        <v>3</v>
      </c>
      <c r="CC397" s="2"/>
      <c r="CD397" s="2"/>
      <c r="CE397" s="2">
        <v>1566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2126</v>
      </c>
      <c r="CO397" s="2">
        <v>0</v>
      </c>
      <c r="CP397" s="2">
        <f t="shared" si="294"/>
        <v>998.32</v>
      </c>
      <c r="CQ397" s="2">
        <f t="shared" si="295"/>
        <v>249.58</v>
      </c>
      <c r="CR397" s="2">
        <f t="shared" ref="CR397:CR410" si="319">(ROUND((ROUND(((ET397)*AV397*1),2)*BB397),2)+ROUND((ROUND(((AE397-(EU397))*AV397*1),2)*BS397),2))</f>
        <v>0</v>
      </c>
      <c r="CS397" s="2">
        <f t="shared" ref="CS397:CS410" si="320">(ROUND((ROUND(((EU397)*AV397*1),2)*BS397),2)+ROUND((ROUND(((AE397-(EU397))*AV397*1),2)*BS397),2))</f>
        <v>0</v>
      </c>
      <c r="CT397" s="2">
        <f t="shared" si="296"/>
        <v>0</v>
      </c>
      <c r="CU397" s="2">
        <f t="shared" si="297"/>
        <v>0</v>
      </c>
      <c r="CV397" s="2">
        <f t="shared" si="298"/>
        <v>0</v>
      </c>
      <c r="CW397" s="2">
        <f t="shared" si="299"/>
        <v>0</v>
      </c>
      <c r="CX397" s="2">
        <f t="shared" si="300"/>
        <v>0</v>
      </c>
      <c r="CY397" s="2">
        <f t="shared" ref="CY397:CY410" si="321">(ROUND((((S397+ROUND((ROUND(((EU397)*AV397*1),2)*BS397),2))*AT397)/100),2)+ROUND(((ROUND((ROUND(((AE397-(EU397))*AV397*1),2)*BS397),2)*AT397)/100),2))</f>
        <v>0</v>
      </c>
      <c r="CZ397" s="2">
        <f t="shared" ref="CZ397:CZ410" si="322">(ROUND((((S397+ROUND((ROUND(((EU397)*AV397*1),2)*BS397),2))*AU397)/100),2)+ROUND(((ROUND((ROUND(((AE397-(EU397))*AV397*1),2)*BS397),2)*AU397)/100),2))</f>
        <v>0</v>
      </c>
      <c r="DA397" s="2"/>
      <c r="DB397" s="2"/>
      <c r="DC397" s="2" t="s">
        <v>3</v>
      </c>
      <c r="DD397" s="2" t="s">
        <v>3</v>
      </c>
      <c r="DE397" s="2" t="s">
        <v>3</v>
      </c>
      <c r="DF397" s="2" t="s">
        <v>3</v>
      </c>
      <c r="DG397" s="2" t="s">
        <v>3</v>
      </c>
      <c r="DH397" s="2" t="s">
        <v>3</v>
      </c>
      <c r="DI397" s="2" t="s">
        <v>3</v>
      </c>
      <c r="DJ397" s="2" t="s">
        <v>3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1010</v>
      </c>
      <c r="DV397" s="2" t="s">
        <v>398</v>
      </c>
      <c r="DW397" s="2" t="s">
        <v>398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56938530</v>
      </c>
      <c r="EF397" s="2">
        <v>200</v>
      </c>
      <c r="EG397" s="2" t="s">
        <v>343</v>
      </c>
      <c r="EH397" s="2">
        <v>0</v>
      </c>
      <c r="EI397" s="2" t="s">
        <v>3</v>
      </c>
      <c r="EJ397" s="2">
        <v>1</v>
      </c>
      <c r="EK397" s="2">
        <v>1617</v>
      </c>
      <c r="EL397" s="2" t="s">
        <v>344</v>
      </c>
      <c r="EM397" s="2" t="s">
        <v>345</v>
      </c>
      <c r="EN397" s="2"/>
      <c r="EO397" s="2" t="s">
        <v>400</v>
      </c>
      <c r="EP397" s="2"/>
      <c r="EQ397" s="2">
        <v>131072</v>
      </c>
      <c r="ER397" s="2">
        <v>249.58</v>
      </c>
      <c r="ES397" s="2">
        <v>249.58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0</v>
      </c>
      <c r="FY397" s="2">
        <v>0</v>
      </c>
      <c r="FZ397" s="2"/>
      <c r="GA397" s="2" t="s">
        <v>3</v>
      </c>
      <c r="GB397" s="2"/>
      <c r="GC397" s="2"/>
      <c r="GD397" s="2">
        <v>1</v>
      </c>
      <c r="GE397" s="2"/>
      <c r="GF397" s="2">
        <v>1839394573</v>
      </c>
      <c r="GG397" s="2">
        <v>2</v>
      </c>
      <c r="GH397" s="2">
        <v>1</v>
      </c>
      <c r="GI397" s="2">
        <v>-2</v>
      </c>
      <c r="GJ397" s="2">
        <v>0</v>
      </c>
      <c r="GK397" s="2">
        <v>0</v>
      </c>
      <c r="GL397" s="2">
        <f t="shared" si="301"/>
        <v>0</v>
      </c>
      <c r="GM397" s="2">
        <f t="shared" si="302"/>
        <v>998.32</v>
      </c>
      <c r="GN397" s="2">
        <f t="shared" si="303"/>
        <v>998.32</v>
      </c>
      <c r="GO397" s="2">
        <f t="shared" si="304"/>
        <v>0</v>
      </c>
      <c r="GP397" s="2">
        <f t="shared" si="305"/>
        <v>0</v>
      </c>
      <c r="GQ397" s="2"/>
      <c r="GR397" s="2">
        <v>0</v>
      </c>
      <c r="GS397" s="2">
        <v>3</v>
      </c>
      <c r="GT397" s="2">
        <v>0</v>
      </c>
      <c r="GU397" s="2" t="s">
        <v>3</v>
      </c>
      <c r="GV397" s="2">
        <f t="shared" si="306"/>
        <v>0</v>
      </c>
      <c r="GW397" s="2">
        <v>1</v>
      </c>
      <c r="GX397" s="2">
        <f t="shared" si="307"/>
        <v>0</v>
      </c>
      <c r="GY397" s="2"/>
      <c r="GZ397" s="2"/>
      <c r="HA397" s="2">
        <v>0</v>
      </c>
      <c r="HB397" s="2">
        <v>0</v>
      </c>
      <c r="HC397" s="2">
        <f t="shared" si="308"/>
        <v>0</v>
      </c>
      <c r="HD397" s="2"/>
      <c r="HE397" s="2" t="s">
        <v>3</v>
      </c>
      <c r="HF397" s="2" t="s">
        <v>3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">
      <c r="A398" s="3">
        <v>17</v>
      </c>
      <c r="B398" s="3">
        <v>1</v>
      </c>
      <c r="E398" s="3" t="s">
        <v>395</v>
      </c>
      <c r="F398" s="3" t="s">
        <v>396</v>
      </c>
      <c r="G398" s="3" t="s">
        <v>397</v>
      </c>
      <c r="H398" s="3" t="s">
        <v>398</v>
      </c>
      <c r="I398" s="3">
        <v>4</v>
      </c>
      <c r="J398" s="3">
        <v>0</v>
      </c>
      <c r="K398" s="3">
        <v>4</v>
      </c>
      <c r="O398" s="3">
        <f t="shared" si="284"/>
        <v>4222.8900000000003</v>
      </c>
      <c r="P398" s="3">
        <f t="shared" si="285"/>
        <v>4222.8900000000003</v>
      </c>
      <c r="Q398" s="3">
        <f t="shared" si="309"/>
        <v>0</v>
      </c>
      <c r="R398" s="3">
        <f t="shared" si="310"/>
        <v>0</v>
      </c>
      <c r="S398" s="3">
        <f t="shared" si="286"/>
        <v>0</v>
      </c>
      <c r="T398" s="3">
        <f t="shared" si="287"/>
        <v>0</v>
      </c>
      <c r="U398" s="3">
        <f t="shared" si="288"/>
        <v>0</v>
      </c>
      <c r="V398" s="3">
        <f t="shared" si="289"/>
        <v>0</v>
      </c>
      <c r="W398" s="3">
        <f t="shared" si="290"/>
        <v>0</v>
      </c>
      <c r="X398" s="3">
        <f t="shared" si="311"/>
        <v>0</v>
      </c>
      <c r="Y398" s="3">
        <f t="shared" si="312"/>
        <v>0</v>
      </c>
      <c r="AA398" s="3">
        <v>56661436</v>
      </c>
      <c r="AB398" s="3">
        <f t="shared" si="291"/>
        <v>249.58</v>
      </c>
      <c r="AC398" s="3">
        <f t="shared" si="313"/>
        <v>249.58</v>
      </c>
      <c r="AD398" s="3">
        <f t="shared" si="314"/>
        <v>0</v>
      </c>
      <c r="AE398" s="3">
        <f t="shared" si="315"/>
        <v>0</v>
      </c>
      <c r="AF398" s="3">
        <f t="shared" si="316"/>
        <v>0</v>
      </c>
      <c r="AG398" s="3">
        <f t="shared" si="292"/>
        <v>0</v>
      </c>
      <c r="AH398" s="3">
        <f t="shared" si="317"/>
        <v>0</v>
      </c>
      <c r="AI398" s="3">
        <f t="shared" si="318"/>
        <v>0</v>
      </c>
      <c r="AJ398" s="3">
        <f t="shared" si="293"/>
        <v>0</v>
      </c>
      <c r="AK398" s="3">
        <v>249.58</v>
      </c>
      <c r="AL398" s="3">
        <v>249.58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1</v>
      </c>
      <c r="AW398" s="3">
        <v>1</v>
      </c>
      <c r="AZ398" s="3">
        <v>1</v>
      </c>
      <c r="BA398" s="3">
        <v>1</v>
      </c>
      <c r="BB398" s="3">
        <v>1</v>
      </c>
      <c r="BC398" s="3">
        <v>4.2300000000000004</v>
      </c>
      <c r="BD398" s="3" t="s">
        <v>3</v>
      </c>
      <c r="BE398" s="3" t="s">
        <v>3</v>
      </c>
      <c r="BF398" s="3" t="s">
        <v>3</v>
      </c>
      <c r="BG398" s="3" t="s">
        <v>3</v>
      </c>
      <c r="BH398" s="3">
        <v>3</v>
      </c>
      <c r="BI398" s="3">
        <v>1</v>
      </c>
      <c r="BJ398" s="3" t="s">
        <v>399</v>
      </c>
      <c r="BM398" s="3">
        <v>1617</v>
      </c>
      <c r="BN398" s="3">
        <v>0</v>
      </c>
      <c r="BO398" s="3" t="s">
        <v>396</v>
      </c>
      <c r="BP398" s="3">
        <v>1</v>
      </c>
      <c r="BQ398" s="3">
        <v>200</v>
      </c>
      <c r="BR398" s="3">
        <v>0</v>
      </c>
      <c r="BS398" s="3">
        <v>1</v>
      </c>
      <c r="BT398" s="3">
        <v>1</v>
      </c>
      <c r="BU398" s="3">
        <v>1</v>
      </c>
      <c r="BV398" s="3">
        <v>1</v>
      </c>
      <c r="BW398" s="3">
        <v>1</v>
      </c>
      <c r="BX398" s="3">
        <v>1</v>
      </c>
      <c r="BY398" s="3" t="s">
        <v>3</v>
      </c>
      <c r="BZ398" s="3">
        <v>0</v>
      </c>
      <c r="CA398" s="3">
        <v>0</v>
      </c>
      <c r="CB398" s="3" t="s">
        <v>3</v>
      </c>
      <c r="CE398" s="3">
        <v>1566</v>
      </c>
      <c r="CF398" s="3">
        <v>0</v>
      </c>
      <c r="CG398" s="3">
        <v>0</v>
      </c>
      <c r="CM398" s="3">
        <v>0</v>
      </c>
      <c r="CN398" s="3" t="s">
        <v>2126</v>
      </c>
      <c r="CO398" s="3">
        <v>0</v>
      </c>
      <c r="CP398" s="3">
        <f t="shared" si="294"/>
        <v>4222.8900000000003</v>
      </c>
      <c r="CQ398" s="3">
        <f t="shared" si="295"/>
        <v>1055.72</v>
      </c>
      <c r="CR398" s="3">
        <f t="shared" si="319"/>
        <v>0</v>
      </c>
      <c r="CS398" s="3">
        <f t="shared" si="320"/>
        <v>0</v>
      </c>
      <c r="CT398" s="3">
        <f t="shared" si="296"/>
        <v>0</v>
      </c>
      <c r="CU398" s="3">
        <f t="shared" si="297"/>
        <v>0</v>
      </c>
      <c r="CV398" s="3">
        <f t="shared" si="298"/>
        <v>0</v>
      </c>
      <c r="CW398" s="3">
        <f t="shared" si="299"/>
        <v>0</v>
      </c>
      <c r="CX398" s="3">
        <f t="shared" si="300"/>
        <v>0</v>
      </c>
      <c r="CY398" s="3">
        <f t="shared" si="321"/>
        <v>0</v>
      </c>
      <c r="CZ398" s="3">
        <f t="shared" si="322"/>
        <v>0</v>
      </c>
      <c r="DC398" s="3" t="s">
        <v>3</v>
      </c>
      <c r="DD398" s="3" t="s">
        <v>3</v>
      </c>
      <c r="DE398" s="3" t="s">
        <v>3</v>
      </c>
      <c r="DF398" s="3" t="s">
        <v>3</v>
      </c>
      <c r="DG398" s="3" t="s">
        <v>3</v>
      </c>
      <c r="DH398" s="3" t="s">
        <v>3</v>
      </c>
      <c r="DI398" s="3" t="s">
        <v>3</v>
      </c>
      <c r="DJ398" s="3" t="s">
        <v>3</v>
      </c>
      <c r="DK398" s="3" t="s">
        <v>3</v>
      </c>
      <c r="DL398" s="3" t="s">
        <v>3</v>
      </c>
      <c r="DM398" s="3" t="s">
        <v>3</v>
      </c>
      <c r="DN398" s="3">
        <v>0</v>
      </c>
      <c r="DO398" s="3">
        <v>0</v>
      </c>
      <c r="DP398" s="3">
        <v>1</v>
      </c>
      <c r="DQ398" s="3">
        <v>1</v>
      </c>
      <c r="DU398" s="3">
        <v>1010</v>
      </c>
      <c r="DV398" s="3" t="s">
        <v>398</v>
      </c>
      <c r="DW398" s="3" t="s">
        <v>398</v>
      </c>
      <c r="DX398" s="3">
        <v>1</v>
      </c>
      <c r="DZ398" s="3" t="s">
        <v>3</v>
      </c>
      <c r="EA398" s="3" t="s">
        <v>3</v>
      </c>
      <c r="EB398" s="3" t="s">
        <v>3</v>
      </c>
      <c r="EC398" s="3" t="s">
        <v>3</v>
      </c>
      <c r="EE398" s="3">
        <v>56938530</v>
      </c>
      <c r="EF398" s="3">
        <v>200</v>
      </c>
      <c r="EG398" s="3" t="s">
        <v>343</v>
      </c>
      <c r="EH398" s="3">
        <v>0</v>
      </c>
      <c r="EI398" s="3" t="s">
        <v>3</v>
      </c>
      <c r="EJ398" s="3">
        <v>1</v>
      </c>
      <c r="EK398" s="3">
        <v>1617</v>
      </c>
      <c r="EL398" s="3" t="s">
        <v>344</v>
      </c>
      <c r="EM398" s="3" t="s">
        <v>345</v>
      </c>
      <c r="EO398" s="3" t="s">
        <v>400</v>
      </c>
      <c r="EQ398" s="3">
        <v>131072</v>
      </c>
      <c r="ER398" s="3">
        <v>249.58</v>
      </c>
      <c r="ES398" s="3">
        <v>249.58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FQ398" s="3">
        <v>0</v>
      </c>
      <c r="FR398" s="3">
        <v>0</v>
      </c>
      <c r="FS398" s="3">
        <v>0</v>
      </c>
      <c r="FX398" s="3">
        <v>0</v>
      </c>
      <c r="FY398" s="3">
        <v>0</v>
      </c>
      <c r="GA398" s="3" t="s">
        <v>3</v>
      </c>
      <c r="GD398" s="3">
        <v>1</v>
      </c>
      <c r="GF398" s="3">
        <v>1839394573</v>
      </c>
      <c r="GG398" s="3">
        <v>2</v>
      </c>
      <c r="GH398" s="3">
        <v>1</v>
      </c>
      <c r="GI398" s="3">
        <v>2</v>
      </c>
      <c r="GJ398" s="3">
        <v>0</v>
      </c>
      <c r="GK398" s="3">
        <v>0</v>
      </c>
      <c r="GL398" s="3">
        <f t="shared" si="301"/>
        <v>0</v>
      </c>
      <c r="GM398" s="3">
        <f t="shared" si="302"/>
        <v>4222.8900000000003</v>
      </c>
      <c r="GN398" s="3">
        <f t="shared" si="303"/>
        <v>4222.8900000000003</v>
      </c>
      <c r="GO398" s="3">
        <f t="shared" si="304"/>
        <v>0</v>
      </c>
      <c r="GP398" s="3">
        <f t="shared" si="305"/>
        <v>0</v>
      </c>
      <c r="GR398" s="3">
        <v>0</v>
      </c>
      <c r="GS398" s="3">
        <v>3</v>
      </c>
      <c r="GT398" s="3">
        <v>0</v>
      </c>
      <c r="GU398" s="3" t="s">
        <v>3</v>
      </c>
      <c r="GV398" s="3">
        <f t="shared" si="306"/>
        <v>0</v>
      </c>
      <c r="GW398" s="3">
        <v>1</v>
      </c>
      <c r="GX398" s="3">
        <f t="shared" si="307"/>
        <v>0</v>
      </c>
      <c r="HA398" s="3">
        <v>0</v>
      </c>
      <c r="HB398" s="3">
        <v>0</v>
      </c>
      <c r="HC398" s="3">
        <f t="shared" si="308"/>
        <v>0</v>
      </c>
      <c r="HE398" s="3" t="s">
        <v>3</v>
      </c>
      <c r="HF398" s="3" t="s">
        <v>3</v>
      </c>
      <c r="HM398" s="3" t="s">
        <v>3</v>
      </c>
      <c r="HN398" s="3" t="s">
        <v>3</v>
      </c>
      <c r="HO398" s="3" t="s">
        <v>3</v>
      </c>
      <c r="HP398" s="3" t="s">
        <v>3</v>
      </c>
      <c r="HQ398" s="3" t="s">
        <v>3</v>
      </c>
      <c r="HS398" s="3">
        <v>0</v>
      </c>
      <c r="IK398" s="3">
        <v>0</v>
      </c>
    </row>
    <row r="399" spans="1:255" x14ac:dyDescent="0.2">
      <c r="A399" s="2">
        <v>17</v>
      </c>
      <c r="B399" s="2">
        <v>1</v>
      </c>
      <c r="C399" s="2"/>
      <c r="D399" s="2"/>
      <c r="E399" s="2" t="s">
        <v>401</v>
      </c>
      <c r="F399" s="2" t="s">
        <v>402</v>
      </c>
      <c r="G399" s="2" t="s">
        <v>403</v>
      </c>
      <c r="H399" s="2" t="s">
        <v>398</v>
      </c>
      <c r="I399" s="2">
        <v>8</v>
      </c>
      <c r="J399" s="2">
        <v>0</v>
      </c>
      <c r="K399" s="2">
        <v>8</v>
      </c>
      <c r="L399" s="2"/>
      <c r="M399" s="2"/>
      <c r="N399" s="2"/>
      <c r="O399" s="2">
        <f t="shared" si="284"/>
        <v>2342.16</v>
      </c>
      <c r="P399" s="2">
        <f t="shared" si="285"/>
        <v>2342.16</v>
      </c>
      <c r="Q399" s="2">
        <f t="shared" si="309"/>
        <v>0</v>
      </c>
      <c r="R399" s="2">
        <f t="shared" si="310"/>
        <v>0</v>
      </c>
      <c r="S399" s="2">
        <f t="shared" si="286"/>
        <v>0</v>
      </c>
      <c r="T399" s="2">
        <f t="shared" si="287"/>
        <v>0</v>
      </c>
      <c r="U399" s="2">
        <f t="shared" si="288"/>
        <v>0</v>
      </c>
      <c r="V399" s="2">
        <f t="shared" si="289"/>
        <v>0</v>
      </c>
      <c r="W399" s="2">
        <f t="shared" si="290"/>
        <v>0</v>
      </c>
      <c r="X399" s="2">
        <f t="shared" si="311"/>
        <v>0</v>
      </c>
      <c r="Y399" s="2">
        <f t="shared" si="312"/>
        <v>0</v>
      </c>
      <c r="Z399" s="2"/>
      <c r="AA399" s="2">
        <v>56661434</v>
      </c>
      <c r="AB399" s="2">
        <f t="shared" si="291"/>
        <v>292.77</v>
      </c>
      <c r="AC399" s="2">
        <f t="shared" si="313"/>
        <v>292.77</v>
      </c>
      <c r="AD399" s="2">
        <f t="shared" si="314"/>
        <v>0</v>
      </c>
      <c r="AE399" s="2">
        <f t="shared" si="315"/>
        <v>0</v>
      </c>
      <c r="AF399" s="2">
        <f t="shared" si="316"/>
        <v>0</v>
      </c>
      <c r="AG399" s="2">
        <f t="shared" si="292"/>
        <v>0</v>
      </c>
      <c r="AH399" s="2">
        <f t="shared" si="317"/>
        <v>0</v>
      </c>
      <c r="AI399" s="2">
        <f t="shared" si="318"/>
        <v>0</v>
      </c>
      <c r="AJ399" s="2">
        <f t="shared" si="293"/>
        <v>0</v>
      </c>
      <c r="AK399" s="2">
        <v>292.77</v>
      </c>
      <c r="AL399" s="2">
        <v>292.77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1</v>
      </c>
      <c r="AW399" s="2">
        <v>1</v>
      </c>
      <c r="AX399" s="2"/>
      <c r="AY399" s="2"/>
      <c r="AZ399" s="2">
        <v>1</v>
      </c>
      <c r="BA399" s="2">
        <v>1</v>
      </c>
      <c r="BB399" s="2">
        <v>1</v>
      </c>
      <c r="BC399" s="2">
        <v>1</v>
      </c>
      <c r="BD399" s="2" t="s">
        <v>3</v>
      </c>
      <c r="BE399" s="2" t="s">
        <v>3</v>
      </c>
      <c r="BF399" s="2" t="s">
        <v>3</v>
      </c>
      <c r="BG399" s="2" t="s">
        <v>3</v>
      </c>
      <c r="BH399" s="2">
        <v>3</v>
      </c>
      <c r="BI399" s="2">
        <v>1</v>
      </c>
      <c r="BJ399" s="2" t="s">
        <v>404</v>
      </c>
      <c r="BK399" s="2"/>
      <c r="BL399" s="2"/>
      <c r="BM399" s="2">
        <v>1617</v>
      </c>
      <c r="BN399" s="2">
        <v>0</v>
      </c>
      <c r="BO399" s="2" t="s">
        <v>3</v>
      </c>
      <c r="BP399" s="2">
        <v>0</v>
      </c>
      <c r="BQ399" s="2">
        <v>200</v>
      </c>
      <c r="BR399" s="2">
        <v>0</v>
      </c>
      <c r="BS399" s="2">
        <v>1</v>
      </c>
      <c r="BT399" s="2">
        <v>1</v>
      </c>
      <c r="BU399" s="2">
        <v>1</v>
      </c>
      <c r="BV399" s="2">
        <v>1</v>
      </c>
      <c r="BW399" s="2">
        <v>1</v>
      </c>
      <c r="BX399" s="2">
        <v>1</v>
      </c>
      <c r="BY399" s="2" t="s">
        <v>3</v>
      </c>
      <c r="BZ399" s="2">
        <v>0</v>
      </c>
      <c r="CA399" s="2">
        <v>0</v>
      </c>
      <c r="CB399" s="2" t="s">
        <v>3</v>
      </c>
      <c r="CC399" s="2"/>
      <c r="CD399" s="2"/>
      <c r="CE399" s="2">
        <v>1566</v>
      </c>
      <c r="CF399" s="2">
        <v>0</v>
      </c>
      <c r="CG399" s="2">
        <v>0</v>
      </c>
      <c r="CH399" s="2"/>
      <c r="CI399" s="2"/>
      <c r="CJ399" s="2"/>
      <c r="CK399" s="2"/>
      <c r="CL399" s="2"/>
      <c r="CM399" s="2">
        <v>0</v>
      </c>
      <c r="CN399" s="2" t="s">
        <v>2126</v>
      </c>
      <c r="CO399" s="2">
        <v>0</v>
      </c>
      <c r="CP399" s="2">
        <f t="shared" si="294"/>
        <v>2342.16</v>
      </c>
      <c r="CQ399" s="2">
        <f t="shared" si="295"/>
        <v>292.77</v>
      </c>
      <c r="CR399" s="2">
        <f t="shared" si="319"/>
        <v>0</v>
      </c>
      <c r="CS399" s="2">
        <f t="shared" si="320"/>
        <v>0</v>
      </c>
      <c r="CT399" s="2">
        <f t="shared" si="296"/>
        <v>0</v>
      </c>
      <c r="CU399" s="2">
        <f t="shared" si="297"/>
        <v>0</v>
      </c>
      <c r="CV399" s="2">
        <f t="shared" si="298"/>
        <v>0</v>
      </c>
      <c r="CW399" s="2">
        <f t="shared" si="299"/>
        <v>0</v>
      </c>
      <c r="CX399" s="2">
        <f t="shared" si="300"/>
        <v>0</v>
      </c>
      <c r="CY399" s="2">
        <f t="shared" si="321"/>
        <v>0</v>
      </c>
      <c r="CZ399" s="2">
        <f t="shared" si="322"/>
        <v>0</v>
      </c>
      <c r="DA399" s="2"/>
      <c r="DB399" s="2"/>
      <c r="DC399" s="2" t="s">
        <v>3</v>
      </c>
      <c r="DD399" s="2" t="s">
        <v>3</v>
      </c>
      <c r="DE399" s="2" t="s">
        <v>3</v>
      </c>
      <c r="DF399" s="2" t="s">
        <v>3</v>
      </c>
      <c r="DG399" s="2" t="s">
        <v>3</v>
      </c>
      <c r="DH399" s="2" t="s">
        <v>3</v>
      </c>
      <c r="DI399" s="2" t="s">
        <v>3</v>
      </c>
      <c r="DJ399" s="2" t="s">
        <v>3</v>
      </c>
      <c r="DK399" s="2" t="s">
        <v>3</v>
      </c>
      <c r="DL399" s="2" t="s">
        <v>3</v>
      </c>
      <c r="DM399" s="2" t="s">
        <v>3</v>
      </c>
      <c r="DN399" s="2">
        <v>0</v>
      </c>
      <c r="DO399" s="2">
        <v>0</v>
      </c>
      <c r="DP399" s="2">
        <v>1</v>
      </c>
      <c r="DQ399" s="2">
        <v>1</v>
      </c>
      <c r="DR399" s="2"/>
      <c r="DS399" s="2"/>
      <c r="DT399" s="2"/>
      <c r="DU399" s="2">
        <v>1010</v>
      </c>
      <c r="DV399" s="2" t="s">
        <v>398</v>
      </c>
      <c r="DW399" s="2" t="s">
        <v>398</v>
      </c>
      <c r="DX399" s="2">
        <v>1</v>
      </c>
      <c r="DY399" s="2"/>
      <c r="DZ399" s="2" t="s">
        <v>3</v>
      </c>
      <c r="EA399" s="2" t="s">
        <v>3</v>
      </c>
      <c r="EB399" s="2" t="s">
        <v>3</v>
      </c>
      <c r="EC399" s="2" t="s">
        <v>3</v>
      </c>
      <c r="ED399" s="2"/>
      <c r="EE399" s="2">
        <v>56938530</v>
      </c>
      <c r="EF399" s="2">
        <v>200</v>
      </c>
      <c r="EG399" s="2" t="s">
        <v>343</v>
      </c>
      <c r="EH399" s="2">
        <v>0</v>
      </c>
      <c r="EI399" s="2" t="s">
        <v>3</v>
      </c>
      <c r="EJ399" s="2">
        <v>1</v>
      </c>
      <c r="EK399" s="2">
        <v>1617</v>
      </c>
      <c r="EL399" s="2" t="s">
        <v>344</v>
      </c>
      <c r="EM399" s="2" t="s">
        <v>345</v>
      </c>
      <c r="EN399" s="2"/>
      <c r="EO399" s="2" t="s">
        <v>400</v>
      </c>
      <c r="EP399" s="2"/>
      <c r="EQ399" s="2">
        <v>131072</v>
      </c>
      <c r="ER399" s="2">
        <v>292.77</v>
      </c>
      <c r="ES399" s="2">
        <v>292.77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>
        <v>0</v>
      </c>
      <c r="FR399" s="2">
        <v>0</v>
      </c>
      <c r="FS399" s="2">
        <v>0</v>
      </c>
      <c r="FT399" s="2"/>
      <c r="FU399" s="2"/>
      <c r="FV399" s="2"/>
      <c r="FW399" s="2"/>
      <c r="FX399" s="2">
        <v>0</v>
      </c>
      <c r="FY399" s="2">
        <v>0</v>
      </c>
      <c r="FZ399" s="2"/>
      <c r="GA399" s="2" t="s">
        <v>3</v>
      </c>
      <c r="GB399" s="2"/>
      <c r="GC399" s="2"/>
      <c r="GD399" s="2">
        <v>1</v>
      </c>
      <c r="GE399" s="2"/>
      <c r="GF399" s="2">
        <v>1004262652</v>
      </c>
      <c r="GG399" s="2">
        <v>2</v>
      </c>
      <c r="GH399" s="2">
        <v>1</v>
      </c>
      <c r="GI399" s="2">
        <v>-2</v>
      </c>
      <c r="GJ399" s="2">
        <v>0</v>
      </c>
      <c r="GK399" s="2">
        <v>0</v>
      </c>
      <c r="GL399" s="2">
        <f t="shared" si="301"/>
        <v>0</v>
      </c>
      <c r="GM399" s="2">
        <f t="shared" si="302"/>
        <v>2342.16</v>
      </c>
      <c r="GN399" s="2">
        <f t="shared" si="303"/>
        <v>2342.16</v>
      </c>
      <c r="GO399" s="2">
        <f t="shared" si="304"/>
        <v>0</v>
      </c>
      <c r="GP399" s="2">
        <f t="shared" si="305"/>
        <v>0</v>
      </c>
      <c r="GQ399" s="2"/>
      <c r="GR399" s="2">
        <v>0</v>
      </c>
      <c r="GS399" s="2">
        <v>3</v>
      </c>
      <c r="GT399" s="2">
        <v>0</v>
      </c>
      <c r="GU399" s="2" t="s">
        <v>3</v>
      </c>
      <c r="GV399" s="2">
        <f t="shared" si="306"/>
        <v>0</v>
      </c>
      <c r="GW399" s="2">
        <v>1</v>
      </c>
      <c r="GX399" s="2">
        <f t="shared" si="307"/>
        <v>0</v>
      </c>
      <c r="GY399" s="2"/>
      <c r="GZ399" s="2"/>
      <c r="HA399" s="2">
        <v>0</v>
      </c>
      <c r="HB399" s="2">
        <v>0</v>
      </c>
      <c r="HC399" s="2">
        <f t="shared" si="308"/>
        <v>0</v>
      </c>
      <c r="HD399" s="2"/>
      <c r="HE399" s="2" t="s">
        <v>3</v>
      </c>
      <c r="HF399" s="2" t="s">
        <v>3</v>
      </c>
      <c r="HG399" s="2"/>
      <c r="HH399" s="2"/>
      <c r="HI399" s="2"/>
      <c r="HJ399" s="2"/>
      <c r="HK399" s="2"/>
      <c r="HL399" s="2"/>
      <c r="HM399" s="2" t="s">
        <v>3</v>
      </c>
      <c r="HN399" s="2" t="s">
        <v>3</v>
      </c>
      <c r="HO399" s="2" t="s">
        <v>3</v>
      </c>
      <c r="HP399" s="2" t="s">
        <v>3</v>
      </c>
      <c r="HQ399" s="2" t="s">
        <v>3</v>
      </c>
      <c r="HR399" s="2"/>
      <c r="HS399" s="2">
        <v>0</v>
      </c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>
        <v>0</v>
      </c>
      <c r="IL399" s="2"/>
      <c r="IM399" s="2"/>
      <c r="IN399" s="2"/>
      <c r="IO399" s="2"/>
      <c r="IP399" s="2"/>
      <c r="IQ399" s="2"/>
      <c r="IR399" s="2"/>
      <c r="IS399" s="2"/>
      <c r="IT399" s="2"/>
      <c r="IU399" s="2"/>
    </row>
    <row r="400" spans="1:255" x14ac:dyDescent="0.2">
      <c r="A400" s="3">
        <v>17</v>
      </c>
      <c r="B400" s="3">
        <v>1</v>
      </c>
      <c r="E400" s="3" t="s">
        <v>401</v>
      </c>
      <c r="F400" s="3" t="s">
        <v>402</v>
      </c>
      <c r="G400" s="3" t="s">
        <v>403</v>
      </c>
      <c r="H400" s="3" t="s">
        <v>398</v>
      </c>
      <c r="I400" s="3">
        <v>8</v>
      </c>
      <c r="J400" s="3">
        <v>0</v>
      </c>
      <c r="K400" s="3">
        <v>8</v>
      </c>
      <c r="O400" s="3">
        <f t="shared" si="284"/>
        <v>10820.78</v>
      </c>
      <c r="P400" s="3">
        <f t="shared" si="285"/>
        <v>10820.78</v>
      </c>
      <c r="Q400" s="3">
        <f t="shared" si="309"/>
        <v>0</v>
      </c>
      <c r="R400" s="3">
        <f t="shared" si="310"/>
        <v>0</v>
      </c>
      <c r="S400" s="3">
        <f t="shared" si="286"/>
        <v>0</v>
      </c>
      <c r="T400" s="3">
        <f t="shared" si="287"/>
        <v>0</v>
      </c>
      <c r="U400" s="3">
        <f t="shared" si="288"/>
        <v>0</v>
      </c>
      <c r="V400" s="3">
        <f t="shared" si="289"/>
        <v>0</v>
      </c>
      <c r="W400" s="3">
        <f t="shared" si="290"/>
        <v>0</v>
      </c>
      <c r="X400" s="3">
        <f t="shared" si="311"/>
        <v>0</v>
      </c>
      <c r="Y400" s="3">
        <f t="shared" si="312"/>
        <v>0</v>
      </c>
      <c r="AA400" s="3">
        <v>56661436</v>
      </c>
      <c r="AB400" s="3">
        <f t="shared" si="291"/>
        <v>292.77</v>
      </c>
      <c r="AC400" s="3">
        <f t="shared" si="313"/>
        <v>292.77</v>
      </c>
      <c r="AD400" s="3">
        <f t="shared" si="314"/>
        <v>0</v>
      </c>
      <c r="AE400" s="3">
        <f t="shared" si="315"/>
        <v>0</v>
      </c>
      <c r="AF400" s="3">
        <f t="shared" si="316"/>
        <v>0</v>
      </c>
      <c r="AG400" s="3">
        <f t="shared" si="292"/>
        <v>0</v>
      </c>
      <c r="AH400" s="3">
        <f t="shared" si="317"/>
        <v>0</v>
      </c>
      <c r="AI400" s="3">
        <f t="shared" si="318"/>
        <v>0</v>
      </c>
      <c r="AJ400" s="3">
        <f t="shared" si="293"/>
        <v>0</v>
      </c>
      <c r="AK400" s="3">
        <v>292.77</v>
      </c>
      <c r="AL400" s="3">
        <v>292.77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1</v>
      </c>
      <c r="AW400" s="3">
        <v>1</v>
      </c>
      <c r="AZ400" s="3">
        <v>1</v>
      </c>
      <c r="BA400" s="3">
        <v>1</v>
      </c>
      <c r="BB400" s="3">
        <v>1</v>
      </c>
      <c r="BC400" s="3">
        <v>4.62</v>
      </c>
      <c r="BD400" s="3" t="s">
        <v>3</v>
      </c>
      <c r="BE400" s="3" t="s">
        <v>3</v>
      </c>
      <c r="BF400" s="3" t="s">
        <v>3</v>
      </c>
      <c r="BG400" s="3" t="s">
        <v>3</v>
      </c>
      <c r="BH400" s="3">
        <v>3</v>
      </c>
      <c r="BI400" s="3">
        <v>1</v>
      </c>
      <c r="BJ400" s="3" t="s">
        <v>404</v>
      </c>
      <c r="BM400" s="3">
        <v>1617</v>
      </c>
      <c r="BN400" s="3">
        <v>0</v>
      </c>
      <c r="BO400" s="3" t="s">
        <v>402</v>
      </c>
      <c r="BP400" s="3">
        <v>1</v>
      </c>
      <c r="BQ400" s="3">
        <v>200</v>
      </c>
      <c r="BR400" s="3">
        <v>0</v>
      </c>
      <c r="BS400" s="3">
        <v>1</v>
      </c>
      <c r="BT400" s="3">
        <v>1</v>
      </c>
      <c r="BU400" s="3">
        <v>1</v>
      </c>
      <c r="BV400" s="3">
        <v>1</v>
      </c>
      <c r="BW400" s="3">
        <v>1</v>
      </c>
      <c r="BX400" s="3">
        <v>1</v>
      </c>
      <c r="BY400" s="3" t="s">
        <v>3</v>
      </c>
      <c r="BZ400" s="3">
        <v>0</v>
      </c>
      <c r="CA400" s="3">
        <v>0</v>
      </c>
      <c r="CB400" s="3" t="s">
        <v>3</v>
      </c>
      <c r="CE400" s="3">
        <v>1566</v>
      </c>
      <c r="CF400" s="3">
        <v>0</v>
      </c>
      <c r="CG400" s="3">
        <v>0</v>
      </c>
      <c r="CM400" s="3">
        <v>0</v>
      </c>
      <c r="CN400" s="3" t="s">
        <v>2126</v>
      </c>
      <c r="CO400" s="3">
        <v>0</v>
      </c>
      <c r="CP400" s="3">
        <f t="shared" si="294"/>
        <v>10820.78</v>
      </c>
      <c r="CQ400" s="3">
        <f t="shared" si="295"/>
        <v>1352.6</v>
      </c>
      <c r="CR400" s="3">
        <f t="shared" si="319"/>
        <v>0</v>
      </c>
      <c r="CS400" s="3">
        <f t="shared" si="320"/>
        <v>0</v>
      </c>
      <c r="CT400" s="3">
        <f t="shared" si="296"/>
        <v>0</v>
      </c>
      <c r="CU400" s="3">
        <f t="shared" si="297"/>
        <v>0</v>
      </c>
      <c r="CV400" s="3">
        <f t="shared" si="298"/>
        <v>0</v>
      </c>
      <c r="CW400" s="3">
        <f t="shared" si="299"/>
        <v>0</v>
      </c>
      <c r="CX400" s="3">
        <f t="shared" si="300"/>
        <v>0</v>
      </c>
      <c r="CY400" s="3">
        <f t="shared" si="321"/>
        <v>0</v>
      </c>
      <c r="CZ400" s="3">
        <f t="shared" si="322"/>
        <v>0</v>
      </c>
      <c r="DC400" s="3" t="s">
        <v>3</v>
      </c>
      <c r="DD400" s="3" t="s">
        <v>3</v>
      </c>
      <c r="DE400" s="3" t="s">
        <v>3</v>
      </c>
      <c r="DF400" s="3" t="s">
        <v>3</v>
      </c>
      <c r="DG400" s="3" t="s">
        <v>3</v>
      </c>
      <c r="DH400" s="3" t="s">
        <v>3</v>
      </c>
      <c r="DI400" s="3" t="s">
        <v>3</v>
      </c>
      <c r="DJ400" s="3" t="s">
        <v>3</v>
      </c>
      <c r="DK400" s="3" t="s">
        <v>3</v>
      </c>
      <c r="DL400" s="3" t="s">
        <v>3</v>
      </c>
      <c r="DM400" s="3" t="s">
        <v>3</v>
      </c>
      <c r="DN400" s="3">
        <v>0</v>
      </c>
      <c r="DO400" s="3">
        <v>0</v>
      </c>
      <c r="DP400" s="3">
        <v>1</v>
      </c>
      <c r="DQ400" s="3">
        <v>1</v>
      </c>
      <c r="DU400" s="3">
        <v>1010</v>
      </c>
      <c r="DV400" s="3" t="s">
        <v>398</v>
      </c>
      <c r="DW400" s="3" t="s">
        <v>398</v>
      </c>
      <c r="DX400" s="3">
        <v>1</v>
      </c>
      <c r="DZ400" s="3" t="s">
        <v>3</v>
      </c>
      <c r="EA400" s="3" t="s">
        <v>3</v>
      </c>
      <c r="EB400" s="3" t="s">
        <v>3</v>
      </c>
      <c r="EC400" s="3" t="s">
        <v>3</v>
      </c>
      <c r="EE400" s="3">
        <v>56938530</v>
      </c>
      <c r="EF400" s="3">
        <v>200</v>
      </c>
      <c r="EG400" s="3" t="s">
        <v>343</v>
      </c>
      <c r="EH400" s="3">
        <v>0</v>
      </c>
      <c r="EI400" s="3" t="s">
        <v>3</v>
      </c>
      <c r="EJ400" s="3">
        <v>1</v>
      </c>
      <c r="EK400" s="3">
        <v>1617</v>
      </c>
      <c r="EL400" s="3" t="s">
        <v>344</v>
      </c>
      <c r="EM400" s="3" t="s">
        <v>345</v>
      </c>
      <c r="EO400" s="3" t="s">
        <v>400</v>
      </c>
      <c r="EQ400" s="3">
        <v>131072</v>
      </c>
      <c r="ER400" s="3">
        <v>292.77</v>
      </c>
      <c r="ES400" s="3">
        <v>292.77</v>
      </c>
      <c r="ET400" s="3">
        <v>0</v>
      </c>
      <c r="EU400" s="3">
        <v>0</v>
      </c>
      <c r="EV400" s="3">
        <v>0</v>
      </c>
      <c r="EW400" s="3">
        <v>0</v>
      </c>
      <c r="EX400" s="3">
        <v>0</v>
      </c>
      <c r="EY400" s="3">
        <v>0</v>
      </c>
      <c r="FQ400" s="3">
        <v>0</v>
      </c>
      <c r="FR400" s="3">
        <v>0</v>
      </c>
      <c r="FS400" s="3">
        <v>0</v>
      </c>
      <c r="FX400" s="3">
        <v>0</v>
      </c>
      <c r="FY400" s="3">
        <v>0</v>
      </c>
      <c r="GA400" s="3" t="s">
        <v>3</v>
      </c>
      <c r="GD400" s="3">
        <v>1</v>
      </c>
      <c r="GF400" s="3">
        <v>1004262652</v>
      </c>
      <c r="GG400" s="3">
        <v>2</v>
      </c>
      <c r="GH400" s="3">
        <v>1</v>
      </c>
      <c r="GI400" s="3">
        <v>2</v>
      </c>
      <c r="GJ400" s="3">
        <v>0</v>
      </c>
      <c r="GK400" s="3">
        <v>0</v>
      </c>
      <c r="GL400" s="3">
        <f t="shared" si="301"/>
        <v>0</v>
      </c>
      <c r="GM400" s="3">
        <f t="shared" si="302"/>
        <v>10820.78</v>
      </c>
      <c r="GN400" s="3">
        <f t="shared" si="303"/>
        <v>10820.78</v>
      </c>
      <c r="GO400" s="3">
        <f t="shared" si="304"/>
        <v>0</v>
      </c>
      <c r="GP400" s="3">
        <f t="shared" si="305"/>
        <v>0</v>
      </c>
      <c r="GR400" s="3">
        <v>0</v>
      </c>
      <c r="GS400" s="3">
        <v>3</v>
      </c>
      <c r="GT400" s="3">
        <v>0</v>
      </c>
      <c r="GU400" s="3" t="s">
        <v>3</v>
      </c>
      <c r="GV400" s="3">
        <f t="shared" si="306"/>
        <v>0</v>
      </c>
      <c r="GW400" s="3">
        <v>1</v>
      </c>
      <c r="GX400" s="3">
        <f t="shared" si="307"/>
        <v>0</v>
      </c>
      <c r="HA400" s="3">
        <v>0</v>
      </c>
      <c r="HB400" s="3">
        <v>0</v>
      </c>
      <c r="HC400" s="3">
        <f t="shared" si="308"/>
        <v>0</v>
      </c>
      <c r="HE400" s="3" t="s">
        <v>3</v>
      </c>
      <c r="HF400" s="3" t="s">
        <v>3</v>
      </c>
      <c r="HM400" s="3" t="s">
        <v>3</v>
      </c>
      <c r="HN400" s="3" t="s">
        <v>3</v>
      </c>
      <c r="HO400" s="3" t="s">
        <v>3</v>
      </c>
      <c r="HP400" s="3" t="s">
        <v>3</v>
      </c>
      <c r="HQ400" s="3" t="s">
        <v>3</v>
      </c>
      <c r="HS400" s="3">
        <v>0</v>
      </c>
      <c r="IK400" s="3">
        <v>0</v>
      </c>
    </row>
    <row r="401" spans="1:255" x14ac:dyDescent="0.2">
      <c r="A401" s="2">
        <v>17</v>
      </c>
      <c r="B401" s="2">
        <v>1</v>
      </c>
      <c r="C401" s="2"/>
      <c r="D401" s="2"/>
      <c r="E401" s="2" t="s">
        <v>405</v>
      </c>
      <c r="F401" s="2" t="s">
        <v>406</v>
      </c>
      <c r="G401" s="2" t="s">
        <v>407</v>
      </c>
      <c r="H401" s="2" t="s">
        <v>398</v>
      </c>
      <c r="I401" s="2">
        <v>2</v>
      </c>
      <c r="J401" s="2">
        <v>0</v>
      </c>
      <c r="K401" s="2">
        <v>2</v>
      </c>
      <c r="L401" s="2"/>
      <c r="M401" s="2"/>
      <c r="N401" s="2"/>
      <c r="O401" s="2">
        <f t="shared" si="284"/>
        <v>785.36</v>
      </c>
      <c r="P401" s="2">
        <f t="shared" si="285"/>
        <v>785.36</v>
      </c>
      <c r="Q401" s="2">
        <f t="shared" si="309"/>
        <v>0</v>
      </c>
      <c r="R401" s="2">
        <f t="shared" si="310"/>
        <v>0</v>
      </c>
      <c r="S401" s="2">
        <f t="shared" si="286"/>
        <v>0</v>
      </c>
      <c r="T401" s="2">
        <f t="shared" si="287"/>
        <v>0</v>
      </c>
      <c r="U401" s="2">
        <f t="shared" si="288"/>
        <v>0</v>
      </c>
      <c r="V401" s="2">
        <f t="shared" si="289"/>
        <v>0</v>
      </c>
      <c r="W401" s="2">
        <f t="shared" si="290"/>
        <v>0</v>
      </c>
      <c r="X401" s="2">
        <f t="shared" si="311"/>
        <v>0</v>
      </c>
      <c r="Y401" s="2">
        <f t="shared" si="312"/>
        <v>0</v>
      </c>
      <c r="Z401" s="2"/>
      <c r="AA401" s="2">
        <v>56661434</v>
      </c>
      <c r="AB401" s="2">
        <f t="shared" si="291"/>
        <v>392.68</v>
      </c>
      <c r="AC401" s="2">
        <f t="shared" si="313"/>
        <v>392.68</v>
      </c>
      <c r="AD401" s="2">
        <f t="shared" si="314"/>
        <v>0</v>
      </c>
      <c r="AE401" s="2">
        <f t="shared" si="315"/>
        <v>0</v>
      </c>
      <c r="AF401" s="2">
        <f t="shared" si="316"/>
        <v>0</v>
      </c>
      <c r="AG401" s="2">
        <f t="shared" si="292"/>
        <v>0</v>
      </c>
      <c r="AH401" s="2">
        <f t="shared" si="317"/>
        <v>0</v>
      </c>
      <c r="AI401" s="2">
        <f t="shared" si="318"/>
        <v>0</v>
      </c>
      <c r="AJ401" s="2">
        <f t="shared" si="293"/>
        <v>0</v>
      </c>
      <c r="AK401" s="2">
        <v>392.68</v>
      </c>
      <c r="AL401" s="2">
        <v>392.68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1</v>
      </c>
      <c r="AW401" s="2">
        <v>1</v>
      </c>
      <c r="AX401" s="2"/>
      <c r="AY401" s="2"/>
      <c r="AZ401" s="2">
        <v>1</v>
      </c>
      <c r="BA401" s="2">
        <v>1</v>
      </c>
      <c r="BB401" s="2">
        <v>1</v>
      </c>
      <c r="BC401" s="2">
        <v>1</v>
      </c>
      <c r="BD401" s="2" t="s">
        <v>3</v>
      </c>
      <c r="BE401" s="2" t="s">
        <v>3</v>
      </c>
      <c r="BF401" s="2" t="s">
        <v>3</v>
      </c>
      <c r="BG401" s="2" t="s">
        <v>3</v>
      </c>
      <c r="BH401" s="2">
        <v>3</v>
      </c>
      <c r="BI401" s="2">
        <v>1</v>
      </c>
      <c r="BJ401" s="2" t="s">
        <v>408</v>
      </c>
      <c r="BK401" s="2"/>
      <c r="BL401" s="2"/>
      <c r="BM401" s="2">
        <v>1617</v>
      </c>
      <c r="BN401" s="2">
        <v>0</v>
      </c>
      <c r="BO401" s="2" t="s">
        <v>3</v>
      </c>
      <c r="BP401" s="2">
        <v>0</v>
      </c>
      <c r="BQ401" s="2">
        <v>200</v>
      </c>
      <c r="BR401" s="2">
        <v>0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 t="s">
        <v>3</v>
      </c>
      <c r="BZ401" s="2">
        <v>0</v>
      </c>
      <c r="CA401" s="2">
        <v>0</v>
      </c>
      <c r="CB401" s="2" t="s">
        <v>3</v>
      </c>
      <c r="CC401" s="2"/>
      <c r="CD401" s="2"/>
      <c r="CE401" s="2">
        <v>1566</v>
      </c>
      <c r="CF401" s="2">
        <v>0</v>
      </c>
      <c r="CG401" s="2">
        <v>0</v>
      </c>
      <c r="CH401" s="2"/>
      <c r="CI401" s="2"/>
      <c r="CJ401" s="2"/>
      <c r="CK401" s="2"/>
      <c r="CL401" s="2"/>
      <c r="CM401" s="2">
        <v>0</v>
      </c>
      <c r="CN401" s="2" t="s">
        <v>2126</v>
      </c>
      <c r="CO401" s="2">
        <v>0</v>
      </c>
      <c r="CP401" s="2">
        <f t="shared" si="294"/>
        <v>785.36</v>
      </c>
      <c r="CQ401" s="2">
        <f t="shared" si="295"/>
        <v>392.68</v>
      </c>
      <c r="CR401" s="2">
        <f t="shared" si="319"/>
        <v>0</v>
      </c>
      <c r="CS401" s="2">
        <f t="shared" si="320"/>
        <v>0</v>
      </c>
      <c r="CT401" s="2">
        <f t="shared" si="296"/>
        <v>0</v>
      </c>
      <c r="CU401" s="2">
        <f t="shared" si="297"/>
        <v>0</v>
      </c>
      <c r="CV401" s="2">
        <f t="shared" si="298"/>
        <v>0</v>
      </c>
      <c r="CW401" s="2">
        <f t="shared" si="299"/>
        <v>0</v>
      </c>
      <c r="CX401" s="2">
        <f t="shared" si="300"/>
        <v>0</v>
      </c>
      <c r="CY401" s="2">
        <f t="shared" si="321"/>
        <v>0</v>
      </c>
      <c r="CZ401" s="2">
        <f t="shared" si="322"/>
        <v>0</v>
      </c>
      <c r="DA401" s="2"/>
      <c r="DB401" s="2"/>
      <c r="DC401" s="2" t="s">
        <v>3</v>
      </c>
      <c r="DD401" s="2" t="s">
        <v>3</v>
      </c>
      <c r="DE401" s="2" t="s">
        <v>3</v>
      </c>
      <c r="DF401" s="2" t="s">
        <v>3</v>
      </c>
      <c r="DG401" s="2" t="s">
        <v>3</v>
      </c>
      <c r="DH401" s="2" t="s">
        <v>3</v>
      </c>
      <c r="DI401" s="2" t="s">
        <v>3</v>
      </c>
      <c r="DJ401" s="2" t="s">
        <v>3</v>
      </c>
      <c r="DK401" s="2" t="s">
        <v>3</v>
      </c>
      <c r="DL401" s="2" t="s">
        <v>3</v>
      </c>
      <c r="DM401" s="2" t="s">
        <v>3</v>
      </c>
      <c r="DN401" s="2">
        <v>0</v>
      </c>
      <c r="DO401" s="2">
        <v>0</v>
      </c>
      <c r="DP401" s="2">
        <v>1</v>
      </c>
      <c r="DQ401" s="2">
        <v>1</v>
      </c>
      <c r="DR401" s="2"/>
      <c r="DS401" s="2"/>
      <c r="DT401" s="2"/>
      <c r="DU401" s="2">
        <v>1010</v>
      </c>
      <c r="DV401" s="2" t="s">
        <v>398</v>
      </c>
      <c r="DW401" s="2" t="s">
        <v>398</v>
      </c>
      <c r="DX401" s="2">
        <v>1</v>
      </c>
      <c r="DY401" s="2"/>
      <c r="DZ401" s="2" t="s">
        <v>3</v>
      </c>
      <c r="EA401" s="2" t="s">
        <v>3</v>
      </c>
      <c r="EB401" s="2" t="s">
        <v>3</v>
      </c>
      <c r="EC401" s="2" t="s">
        <v>3</v>
      </c>
      <c r="ED401" s="2"/>
      <c r="EE401" s="2">
        <v>56938530</v>
      </c>
      <c r="EF401" s="2">
        <v>200</v>
      </c>
      <c r="EG401" s="2" t="s">
        <v>343</v>
      </c>
      <c r="EH401" s="2">
        <v>0</v>
      </c>
      <c r="EI401" s="2" t="s">
        <v>3</v>
      </c>
      <c r="EJ401" s="2">
        <v>1</v>
      </c>
      <c r="EK401" s="2">
        <v>1617</v>
      </c>
      <c r="EL401" s="2" t="s">
        <v>344</v>
      </c>
      <c r="EM401" s="2" t="s">
        <v>345</v>
      </c>
      <c r="EN401" s="2"/>
      <c r="EO401" s="2" t="s">
        <v>400</v>
      </c>
      <c r="EP401" s="2"/>
      <c r="EQ401" s="2">
        <v>131072</v>
      </c>
      <c r="ER401" s="2">
        <v>392.68</v>
      </c>
      <c r="ES401" s="2">
        <v>392.68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>
        <v>0</v>
      </c>
      <c r="FR401" s="2">
        <v>0</v>
      </c>
      <c r="FS401" s="2">
        <v>0</v>
      </c>
      <c r="FT401" s="2"/>
      <c r="FU401" s="2"/>
      <c r="FV401" s="2"/>
      <c r="FW401" s="2"/>
      <c r="FX401" s="2">
        <v>0</v>
      </c>
      <c r="FY401" s="2">
        <v>0</v>
      </c>
      <c r="FZ401" s="2"/>
      <c r="GA401" s="2" t="s">
        <v>3</v>
      </c>
      <c r="GB401" s="2"/>
      <c r="GC401" s="2"/>
      <c r="GD401" s="2">
        <v>1</v>
      </c>
      <c r="GE401" s="2"/>
      <c r="GF401" s="2">
        <v>-400486281</v>
      </c>
      <c r="GG401" s="2">
        <v>2</v>
      </c>
      <c r="GH401" s="2">
        <v>1</v>
      </c>
      <c r="GI401" s="2">
        <v>-2</v>
      </c>
      <c r="GJ401" s="2">
        <v>0</v>
      </c>
      <c r="GK401" s="2">
        <v>0</v>
      </c>
      <c r="GL401" s="2">
        <f t="shared" si="301"/>
        <v>0</v>
      </c>
      <c r="GM401" s="2">
        <f t="shared" si="302"/>
        <v>785.36</v>
      </c>
      <c r="GN401" s="2">
        <f t="shared" si="303"/>
        <v>785.36</v>
      </c>
      <c r="GO401" s="2">
        <f t="shared" si="304"/>
        <v>0</v>
      </c>
      <c r="GP401" s="2">
        <f t="shared" si="305"/>
        <v>0</v>
      </c>
      <c r="GQ401" s="2"/>
      <c r="GR401" s="2">
        <v>0</v>
      </c>
      <c r="GS401" s="2">
        <v>3</v>
      </c>
      <c r="GT401" s="2">
        <v>0</v>
      </c>
      <c r="GU401" s="2" t="s">
        <v>3</v>
      </c>
      <c r="GV401" s="2">
        <f t="shared" si="306"/>
        <v>0</v>
      </c>
      <c r="GW401" s="2">
        <v>1</v>
      </c>
      <c r="GX401" s="2">
        <f t="shared" si="307"/>
        <v>0</v>
      </c>
      <c r="GY401" s="2"/>
      <c r="GZ401" s="2"/>
      <c r="HA401" s="2">
        <v>0</v>
      </c>
      <c r="HB401" s="2">
        <v>0</v>
      </c>
      <c r="HC401" s="2">
        <f t="shared" si="308"/>
        <v>0</v>
      </c>
      <c r="HD401" s="2"/>
      <c r="HE401" s="2" t="s">
        <v>3</v>
      </c>
      <c r="HF401" s="2" t="s">
        <v>3</v>
      </c>
      <c r="HG401" s="2"/>
      <c r="HH401" s="2"/>
      <c r="HI401" s="2"/>
      <c r="HJ401" s="2"/>
      <c r="HK401" s="2"/>
      <c r="HL401" s="2"/>
      <c r="HM401" s="2" t="s">
        <v>3</v>
      </c>
      <c r="HN401" s="2" t="s">
        <v>3</v>
      </c>
      <c r="HO401" s="2" t="s">
        <v>3</v>
      </c>
      <c r="HP401" s="2" t="s">
        <v>3</v>
      </c>
      <c r="HQ401" s="2" t="s">
        <v>3</v>
      </c>
      <c r="HR401" s="2"/>
      <c r="HS401" s="2">
        <v>0</v>
      </c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>
        <v>0</v>
      </c>
      <c r="IL401" s="2"/>
      <c r="IM401" s="2"/>
      <c r="IN401" s="2"/>
      <c r="IO401" s="2"/>
      <c r="IP401" s="2"/>
      <c r="IQ401" s="2"/>
      <c r="IR401" s="2"/>
      <c r="IS401" s="2"/>
      <c r="IT401" s="2"/>
      <c r="IU401" s="2"/>
    </row>
    <row r="402" spans="1:255" x14ac:dyDescent="0.2">
      <c r="A402" s="3">
        <v>17</v>
      </c>
      <c r="B402" s="3">
        <v>1</v>
      </c>
      <c r="E402" s="3" t="s">
        <v>405</v>
      </c>
      <c r="F402" s="3" t="s">
        <v>406</v>
      </c>
      <c r="G402" s="3" t="s">
        <v>407</v>
      </c>
      <c r="H402" s="3" t="s">
        <v>398</v>
      </c>
      <c r="I402" s="3">
        <v>2</v>
      </c>
      <c r="J402" s="3">
        <v>0</v>
      </c>
      <c r="K402" s="3">
        <v>2</v>
      </c>
      <c r="O402" s="3">
        <f t="shared" si="284"/>
        <v>3541.97</v>
      </c>
      <c r="P402" s="3">
        <f t="shared" si="285"/>
        <v>3541.97</v>
      </c>
      <c r="Q402" s="3">
        <f t="shared" si="309"/>
        <v>0</v>
      </c>
      <c r="R402" s="3">
        <f t="shared" si="310"/>
        <v>0</v>
      </c>
      <c r="S402" s="3">
        <f t="shared" si="286"/>
        <v>0</v>
      </c>
      <c r="T402" s="3">
        <f t="shared" si="287"/>
        <v>0</v>
      </c>
      <c r="U402" s="3">
        <f t="shared" si="288"/>
        <v>0</v>
      </c>
      <c r="V402" s="3">
        <f t="shared" si="289"/>
        <v>0</v>
      </c>
      <c r="W402" s="3">
        <f t="shared" si="290"/>
        <v>0</v>
      </c>
      <c r="X402" s="3">
        <f t="shared" si="311"/>
        <v>0</v>
      </c>
      <c r="Y402" s="3">
        <f t="shared" si="312"/>
        <v>0</v>
      </c>
      <c r="AA402" s="3">
        <v>56661436</v>
      </c>
      <c r="AB402" s="3">
        <f t="shared" si="291"/>
        <v>392.68</v>
      </c>
      <c r="AC402" s="3">
        <f t="shared" si="313"/>
        <v>392.68</v>
      </c>
      <c r="AD402" s="3">
        <f t="shared" si="314"/>
        <v>0</v>
      </c>
      <c r="AE402" s="3">
        <f t="shared" si="315"/>
        <v>0</v>
      </c>
      <c r="AF402" s="3">
        <f t="shared" si="316"/>
        <v>0</v>
      </c>
      <c r="AG402" s="3">
        <f t="shared" si="292"/>
        <v>0</v>
      </c>
      <c r="AH402" s="3">
        <f t="shared" si="317"/>
        <v>0</v>
      </c>
      <c r="AI402" s="3">
        <f t="shared" si="318"/>
        <v>0</v>
      </c>
      <c r="AJ402" s="3">
        <f t="shared" si="293"/>
        <v>0</v>
      </c>
      <c r="AK402" s="3">
        <v>392.68</v>
      </c>
      <c r="AL402" s="3">
        <v>392.68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1</v>
      </c>
      <c r="AW402" s="3">
        <v>1</v>
      </c>
      <c r="AZ402" s="3">
        <v>1</v>
      </c>
      <c r="BA402" s="3">
        <v>1</v>
      </c>
      <c r="BB402" s="3">
        <v>1</v>
      </c>
      <c r="BC402" s="3">
        <v>4.51</v>
      </c>
      <c r="BD402" s="3" t="s">
        <v>3</v>
      </c>
      <c r="BE402" s="3" t="s">
        <v>3</v>
      </c>
      <c r="BF402" s="3" t="s">
        <v>3</v>
      </c>
      <c r="BG402" s="3" t="s">
        <v>3</v>
      </c>
      <c r="BH402" s="3">
        <v>3</v>
      </c>
      <c r="BI402" s="3">
        <v>1</v>
      </c>
      <c r="BJ402" s="3" t="s">
        <v>408</v>
      </c>
      <c r="BM402" s="3">
        <v>1617</v>
      </c>
      <c r="BN402" s="3">
        <v>0</v>
      </c>
      <c r="BO402" s="3" t="s">
        <v>406</v>
      </c>
      <c r="BP402" s="3">
        <v>1</v>
      </c>
      <c r="BQ402" s="3">
        <v>200</v>
      </c>
      <c r="BR402" s="3">
        <v>0</v>
      </c>
      <c r="BS402" s="3">
        <v>1</v>
      </c>
      <c r="BT402" s="3">
        <v>1</v>
      </c>
      <c r="BU402" s="3">
        <v>1</v>
      </c>
      <c r="BV402" s="3">
        <v>1</v>
      </c>
      <c r="BW402" s="3">
        <v>1</v>
      </c>
      <c r="BX402" s="3">
        <v>1</v>
      </c>
      <c r="BY402" s="3" t="s">
        <v>3</v>
      </c>
      <c r="BZ402" s="3">
        <v>0</v>
      </c>
      <c r="CA402" s="3">
        <v>0</v>
      </c>
      <c r="CB402" s="3" t="s">
        <v>3</v>
      </c>
      <c r="CE402" s="3">
        <v>1566</v>
      </c>
      <c r="CF402" s="3">
        <v>0</v>
      </c>
      <c r="CG402" s="3">
        <v>0</v>
      </c>
      <c r="CM402" s="3">
        <v>0</v>
      </c>
      <c r="CN402" s="3" t="s">
        <v>2126</v>
      </c>
      <c r="CO402" s="3">
        <v>0</v>
      </c>
      <c r="CP402" s="3">
        <f t="shared" si="294"/>
        <v>3541.97</v>
      </c>
      <c r="CQ402" s="3">
        <f t="shared" si="295"/>
        <v>1770.99</v>
      </c>
      <c r="CR402" s="3">
        <f t="shared" si="319"/>
        <v>0</v>
      </c>
      <c r="CS402" s="3">
        <f t="shared" si="320"/>
        <v>0</v>
      </c>
      <c r="CT402" s="3">
        <f t="shared" si="296"/>
        <v>0</v>
      </c>
      <c r="CU402" s="3">
        <f t="shared" si="297"/>
        <v>0</v>
      </c>
      <c r="CV402" s="3">
        <f t="shared" si="298"/>
        <v>0</v>
      </c>
      <c r="CW402" s="3">
        <f t="shared" si="299"/>
        <v>0</v>
      </c>
      <c r="CX402" s="3">
        <f t="shared" si="300"/>
        <v>0</v>
      </c>
      <c r="CY402" s="3">
        <f t="shared" si="321"/>
        <v>0</v>
      </c>
      <c r="CZ402" s="3">
        <f t="shared" si="322"/>
        <v>0</v>
      </c>
      <c r="DC402" s="3" t="s">
        <v>3</v>
      </c>
      <c r="DD402" s="3" t="s">
        <v>3</v>
      </c>
      <c r="DE402" s="3" t="s">
        <v>3</v>
      </c>
      <c r="DF402" s="3" t="s">
        <v>3</v>
      </c>
      <c r="DG402" s="3" t="s">
        <v>3</v>
      </c>
      <c r="DH402" s="3" t="s">
        <v>3</v>
      </c>
      <c r="DI402" s="3" t="s">
        <v>3</v>
      </c>
      <c r="DJ402" s="3" t="s">
        <v>3</v>
      </c>
      <c r="DK402" s="3" t="s">
        <v>3</v>
      </c>
      <c r="DL402" s="3" t="s">
        <v>3</v>
      </c>
      <c r="DM402" s="3" t="s">
        <v>3</v>
      </c>
      <c r="DN402" s="3">
        <v>0</v>
      </c>
      <c r="DO402" s="3">
        <v>0</v>
      </c>
      <c r="DP402" s="3">
        <v>1</v>
      </c>
      <c r="DQ402" s="3">
        <v>1</v>
      </c>
      <c r="DU402" s="3">
        <v>1010</v>
      </c>
      <c r="DV402" s="3" t="s">
        <v>398</v>
      </c>
      <c r="DW402" s="3" t="s">
        <v>398</v>
      </c>
      <c r="DX402" s="3">
        <v>1</v>
      </c>
      <c r="DZ402" s="3" t="s">
        <v>3</v>
      </c>
      <c r="EA402" s="3" t="s">
        <v>3</v>
      </c>
      <c r="EB402" s="3" t="s">
        <v>3</v>
      </c>
      <c r="EC402" s="3" t="s">
        <v>3</v>
      </c>
      <c r="EE402" s="3">
        <v>56938530</v>
      </c>
      <c r="EF402" s="3">
        <v>200</v>
      </c>
      <c r="EG402" s="3" t="s">
        <v>343</v>
      </c>
      <c r="EH402" s="3">
        <v>0</v>
      </c>
      <c r="EI402" s="3" t="s">
        <v>3</v>
      </c>
      <c r="EJ402" s="3">
        <v>1</v>
      </c>
      <c r="EK402" s="3">
        <v>1617</v>
      </c>
      <c r="EL402" s="3" t="s">
        <v>344</v>
      </c>
      <c r="EM402" s="3" t="s">
        <v>345</v>
      </c>
      <c r="EO402" s="3" t="s">
        <v>400</v>
      </c>
      <c r="EQ402" s="3">
        <v>131072</v>
      </c>
      <c r="ER402" s="3">
        <v>392.68</v>
      </c>
      <c r="ES402" s="3">
        <v>392.68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FQ402" s="3">
        <v>0</v>
      </c>
      <c r="FR402" s="3">
        <v>0</v>
      </c>
      <c r="FS402" s="3">
        <v>0</v>
      </c>
      <c r="FX402" s="3">
        <v>0</v>
      </c>
      <c r="FY402" s="3">
        <v>0</v>
      </c>
      <c r="GA402" s="3" t="s">
        <v>3</v>
      </c>
      <c r="GD402" s="3">
        <v>1</v>
      </c>
      <c r="GF402" s="3">
        <v>-400486281</v>
      </c>
      <c r="GG402" s="3">
        <v>2</v>
      </c>
      <c r="GH402" s="3">
        <v>1</v>
      </c>
      <c r="GI402" s="3">
        <v>2</v>
      </c>
      <c r="GJ402" s="3">
        <v>0</v>
      </c>
      <c r="GK402" s="3">
        <v>0</v>
      </c>
      <c r="GL402" s="3">
        <f t="shared" si="301"/>
        <v>0</v>
      </c>
      <c r="GM402" s="3">
        <f t="shared" si="302"/>
        <v>3541.97</v>
      </c>
      <c r="GN402" s="3">
        <f t="shared" si="303"/>
        <v>3541.97</v>
      </c>
      <c r="GO402" s="3">
        <f t="shared" si="304"/>
        <v>0</v>
      </c>
      <c r="GP402" s="3">
        <f t="shared" si="305"/>
        <v>0</v>
      </c>
      <c r="GR402" s="3">
        <v>0</v>
      </c>
      <c r="GS402" s="3">
        <v>3</v>
      </c>
      <c r="GT402" s="3">
        <v>0</v>
      </c>
      <c r="GU402" s="3" t="s">
        <v>3</v>
      </c>
      <c r="GV402" s="3">
        <f t="shared" si="306"/>
        <v>0</v>
      </c>
      <c r="GW402" s="3">
        <v>1</v>
      </c>
      <c r="GX402" s="3">
        <f t="shared" si="307"/>
        <v>0</v>
      </c>
      <c r="HA402" s="3">
        <v>0</v>
      </c>
      <c r="HB402" s="3">
        <v>0</v>
      </c>
      <c r="HC402" s="3">
        <f t="shared" si="308"/>
        <v>0</v>
      </c>
      <c r="HE402" s="3" t="s">
        <v>3</v>
      </c>
      <c r="HF402" s="3" t="s">
        <v>3</v>
      </c>
      <c r="HM402" s="3" t="s">
        <v>3</v>
      </c>
      <c r="HN402" s="3" t="s">
        <v>3</v>
      </c>
      <c r="HO402" s="3" t="s">
        <v>3</v>
      </c>
      <c r="HP402" s="3" t="s">
        <v>3</v>
      </c>
      <c r="HQ402" s="3" t="s">
        <v>3</v>
      </c>
      <c r="HS402" s="3">
        <v>0</v>
      </c>
      <c r="IK402" s="3">
        <v>0</v>
      </c>
    </row>
    <row r="403" spans="1:255" x14ac:dyDescent="0.2">
      <c r="A403" s="2">
        <v>17</v>
      </c>
      <c r="B403" s="2">
        <v>1</v>
      </c>
      <c r="C403" s="2"/>
      <c r="D403" s="2"/>
      <c r="E403" s="2" t="s">
        <v>409</v>
      </c>
      <c r="F403" s="2" t="s">
        <v>410</v>
      </c>
      <c r="G403" s="2" t="s">
        <v>411</v>
      </c>
      <c r="H403" s="2" t="s">
        <v>41</v>
      </c>
      <c r="I403" s="2">
        <v>10</v>
      </c>
      <c r="J403" s="2">
        <v>0</v>
      </c>
      <c r="K403" s="2">
        <v>10</v>
      </c>
      <c r="L403" s="2"/>
      <c r="M403" s="2"/>
      <c r="N403" s="2"/>
      <c r="O403" s="2">
        <f t="shared" si="284"/>
        <v>1677.2</v>
      </c>
      <c r="P403" s="2">
        <f t="shared" si="285"/>
        <v>1677.2</v>
      </c>
      <c r="Q403" s="2">
        <f t="shared" si="309"/>
        <v>0</v>
      </c>
      <c r="R403" s="2">
        <f t="shared" si="310"/>
        <v>0</v>
      </c>
      <c r="S403" s="2">
        <f t="shared" si="286"/>
        <v>0</v>
      </c>
      <c r="T403" s="2">
        <f t="shared" si="287"/>
        <v>0</v>
      </c>
      <c r="U403" s="2">
        <f t="shared" si="288"/>
        <v>0</v>
      </c>
      <c r="V403" s="2">
        <f t="shared" si="289"/>
        <v>0</v>
      </c>
      <c r="W403" s="2">
        <f t="shared" si="290"/>
        <v>0</v>
      </c>
      <c r="X403" s="2">
        <f t="shared" si="311"/>
        <v>0</v>
      </c>
      <c r="Y403" s="2">
        <f t="shared" si="312"/>
        <v>0</v>
      </c>
      <c r="Z403" s="2"/>
      <c r="AA403" s="2">
        <v>56661434</v>
      </c>
      <c r="AB403" s="2">
        <f t="shared" si="291"/>
        <v>167.72</v>
      </c>
      <c r="AC403" s="2">
        <f t="shared" si="313"/>
        <v>167.72</v>
      </c>
      <c r="AD403" s="2">
        <f t="shared" si="314"/>
        <v>0</v>
      </c>
      <c r="AE403" s="2">
        <f t="shared" si="315"/>
        <v>0</v>
      </c>
      <c r="AF403" s="2">
        <f t="shared" si="316"/>
        <v>0</v>
      </c>
      <c r="AG403" s="2">
        <f t="shared" si="292"/>
        <v>0</v>
      </c>
      <c r="AH403" s="2">
        <f t="shared" si="317"/>
        <v>0</v>
      </c>
      <c r="AI403" s="2">
        <f t="shared" si="318"/>
        <v>0</v>
      </c>
      <c r="AJ403" s="2">
        <f t="shared" si="293"/>
        <v>0</v>
      </c>
      <c r="AK403" s="2">
        <v>167.72</v>
      </c>
      <c r="AL403" s="2">
        <v>167.72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1</v>
      </c>
      <c r="AW403" s="2">
        <v>1</v>
      </c>
      <c r="AX403" s="2"/>
      <c r="AY403" s="2"/>
      <c r="AZ403" s="2">
        <v>1</v>
      </c>
      <c r="BA403" s="2">
        <v>1</v>
      </c>
      <c r="BB403" s="2">
        <v>1</v>
      </c>
      <c r="BC403" s="2">
        <v>1</v>
      </c>
      <c r="BD403" s="2" t="s">
        <v>3</v>
      </c>
      <c r="BE403" s="2" t="s">
        <v>3</v>
      </c>
      <c r="BF403" s="2" t="s">
        <v>3</v>
      </c>
      <c r="BG403" s="2" t="s">
        <v>3</v>
      </c>
      <c r="BH403" s="2">
        <v>3</v>
      </c>
      <c r="BI403" s="2">
        <v>1</v>
      </c>
      <c r="BJ403" s="2" t="s">
        <v>410</v>
      </c>
      <c r="BK403" s="2"/>
      <c r="BL403" s="2"/>
      <c r="BM403" s="2">
        <v>400005</v>
      </c>
      <c r="BN403" s="2">
        <v>0</v>
      </c>
      <c r="BO403" s="2" t="s">
        <v>3</v>
      </c>
      <c r="BP403" s="2">
        <v>0</v>
      </c>
      <c r="BQ403" s="2">
        <v>213</v>
      </c>
      <c r="BR403" s="2">
        <v>0</v>
      </c>
      <c r="BS403" s="2">
        <v>1</v>
      </c>
      <c r="BT403" s="2">
        <v>1</v>
      </c>
      <c r="BU403" s="2">
        <v>1</v>
      </c>
      <c r="BV403" s="2">
        <v>1</v>
      </c>
      <c r="BW403" s="2">
        <v>1</v>
      </c>
      <c r="BX403" s="2">
        <v>1</v>
      </c>
      <c r="BY403" s="2" t="s">
        <v>3</v>
      </c>
      <c r="BZ403" s="2">
        <v>0</v>
      </c>
      <c r="CA403" s="2">
        <v>0</v>
      </c>
      <c r="CB403" s="2" t="s">
        <v>3</v>
      </c>
      <c r="CC403" s="2"/>
      <c r="CD403" s="2"/>
      <c r="CE403" s="2">
        <v>1566</v>
      </c>
      <c r="CF403" s="2">
        <v>0</v>
      </c>
      <c r="CG403" s="2">
        <v>0</v>
      </c>
      <c r="CH403" s="2"/>
      <c r="CI403" s="2"/>
      <c r="CJ403" s="2"/>
      <c r="CK403" s="2"/>
      <c r="CL403" s="2"/>
      <c r="CM403" s="2">
        <v>0</v>
      </c>
      <c r="CN403" s="2" t="s">
        <v>3</v>
      </c>
      <c r="CO403" s="2">
        <v>0</v>
      </c>
      <c r="CP403" s="2">
        <f t="shared" si="294"/>
        <v>1677.2</v>
      </c>
      <c r="CQ403" s="2">
        <f t="shared" si="295"/>
        <v>167.72</v>
      </c>
      <c r="CR403" s="2">
        <f t="shared" si="319"/>
        <v>0</v>
      </c>
      <c r="CS403" s="2">
        <f t="shared" si="320"/>
        <v>0</v>
      </c>
      <c r="CT403" s="2">
        <f t="shared" si="296"/>
        <v>0</v>
      </c>
      <c r="CU403" s="2">
        <f t="shared" si="297"/>
        <v>0</v>
      </c>
      <c r="CV403" s="2">
        <f t="shared" si="298"/>
        <v>0</v>
      </c>
      <c r="CW403" s="2">
        <f t="shared" si="299"/>
        <v>0</v>
      </c>
      <c r="CX403" s="2">
        <f t="shared" si="300"/>
        <v>0</v>
      </c>
      <c r="CY403" s="2">
        <f t="shared" si="321"/>
        <v>0</v>
      </c>
      <c r="CZ403" s="2">
        <f t="shared" si="322"/>
        <v>0</v>
      </c>
      <c r="DA403" s="2"/>
      <c r="DB403" s="2"/>
      <c r="DC403" s="2" t="s">
        <v>3</v>
      </c>
      <c r="DD403" s="2" t="s">
        <v>3</v>
      </c>
      <c r="DE403" s="2" t="s">
        <v>3</v>
      </c>
      <c r="DF403" s="2" t="s">
        <v>3</v>
      </c>
      <c r="DG403" s="2" t="s">
        <v>3</v>
      </c>
      <c r="DH403" s="2" t="s">
        <v>3</v>
      </c>
      <c r="DI403" s="2" t="s">
        <v>3</v>
      </c>
      <c r="DJ403" s="2" t="s">
        <v>3</v>
      </c>
      <c r="DK403" s="2" t="s">
        <v>3</v>
      </c>
      <c r="DL403" s="2" t="s">
        <v>3</v>
      </c>
      <c r="DM403" s="2" t="s">
        <v>3</v>
      </c>
      <c r="DN403" s="2">
        <v>0</v>
      </c>
      <c r="DO403" s="2">
        <v>0</v>
      </c>
      <c r="DP403" s="2">
        <v>1</v>
      </c>
      <c r="DQ403" s="2">
        <v>1</v>
      </c>
      <c r="DR403" s="2"/>
      <c r="DS403" s="2"/>
      <c r="DT403" s="2"/>
      <c r="DU403" s="2">
        <v>1013</v>
      </c>
      <c r="DV403" s="2" t="s">
        <v>41</v>
      </c>
      <c r="DW403" s="2" t="s">
        <v>41</v>
      </c>
      <c r="DX403" s="2">
        <v>1</v>
      </c>
      <c r="DY403" s="2"/>
      <c r="DZ403" s="2" t="s">
        <v>3</v>
      </c>
      <c r="EA403" s="2" t="s">
        <v>3</v>
      </c>
      <c r="EB403" s="2" t="s">
        <v>3</v>
      </c>
      <c r="EC403" s="2" t="s">
        <v>3</v>
      </c>
      <c r="ED403" s="2"/>
      <c r="EE403" s="2">
        <v>56938432</v>
      </c>
      <c r="EF403" s="2">
        <v>213</v>
      </c>
      <c r="EG403" s="2" t="s">
        <v>412</v>
      </c>
      <c r="EH403" s="2">
        <v>0</v>
      </c>
      <c r="EI403" s="2" t="s">
        <v>3</v>
      </c>
      <c r="EJ403" s="2">
        <v>1</v>
      </c>
      <c r="EK403" s="2">
        <v>400005</v>
      </c>
      <c r="EL403" s="2" t="s">
        <v>412</v>
      </c>
      <c r="EM403" s="2" t="s">
        <v>413</v>
      </c>
      <c r="EN403" s="2"/>
      <c r="EO403" s="2" t="s">
        <v>3</v>
      </c>
      <c r="EP403" s="2"/>
      <c r="EQ403" s="2">
        <v>131088</v>
      </c>
      <c r="ER403" s="2">
        <v>0</v>
      </c>
      <c r="ES403" s="2">
        <v>167.72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>
        <v>0</v>
      </c>
      <c r="FR403" s="2">
        <v>0</v>
      </c>
      <c r="FS403" s="2">
        <v>0</v>
      </c>
      <c r="FT403" s="2"/>
      <c r="FU403" s="2"/>
      <c r="FV403" s="2"/>
      <c r="FW403" s="2"/>
      <c r="FX403" s="2">
        <v>0</v>
      </c>
      <c r="FY403" s="2">
        <v>0</v>
      </c>
      <c r="FZ403" s="2"/>
      <c r="GA403" s="2" t="s">
        <v>414</v>
      </c>
      <c r="GB403" s="2"/>
      <c r="GC403" s="2"/>
      <c r="GD403" s="2">
        <v>1</v>
      </c>
      <c r="GE403" s="2"/>
      <c r="GF403" s="2">
        <v>-754611728</v>
      </c>
      <c r="GG403" s="2">
        <v>2</v>
      </c>
      <c r="GH403" s="2">
        <v>4</v>
      </c>
      <c r="GI403" s="2">
        <v>-2</v>
      </c>
      <c r="GJ403" s="2">
        <v>0</v>
      </c>
      <c r="GK403" s="2">
        <v>0</v>
      </c>
      <c r="GL403" s="2">
        <f t="shared" si="301"/>
        <v>0</v>
      </c>
      <c r="GM403" s="2">
        <f t="shared" si="302"/>
        <v>1677.2</v>
      </c>
      <c r="GN403" s="2">
        <f t="shared" si="303"/>
        <v>1677.2</v>
      </c>
      <c r="GO403" s="2">
        <f t="shared" si="304"/>
        <v>0</v>
      </c>
      <c r="GP403" s="2">
        <f t="shared" si="305"/>
        <v>0</v>
      </c>
      <c r="GQ403" s="2"/>
      <c r="GR403" s="2">
        <v>1</v>
      </c>
      <c r="GS403" s="2">
        <v>2</v>
      </c>
      <c r="GT403" s="2">
        <v>0</v>
      </c>
      <c r="GU403" s="2" t="s">
        <v>3</v>
      </c>
      <c r="GV403" s="2">
        <f t="shared" si="306"/>
        <v>0</v>
      </c>
      <c r="GW403" s="2">
        <v>1</v>
      </c>
      <c r="GX403" s="2">
        <f t="shared" si="307"/>
        <v>0</v>
      </c>
      <c r="GY403" s="2"/>
      <c r="GZ403" s="2"/>
      <c r="HA403" s="2">
        <v>0</v>
      </c>
      <c r="HB403" s="2">
        <v>0</v>
      </c>
      <c r="HC403" s="2">
        <f t="shared" si="308"/>
        <v>0</v>
      </c>
      <c r="HD403" s="2"/>
      <c r="HE403" s="2" t="s">
        <v>415</v>
      </c>
      <c r="HF403" s="2" t="s">
        <v>38</v>
      </c>
      <c r="HG403" s="2"/>
      <c r="HH403" s="2"/>
      <c r="HI403" s="2"/>
      <c r="HJ403" s="2"/>
      <c r="HK403" s="2"/>
      <c r="HL403" s="2"/>
      <c r="HM403" s="2" t="s">
        <v>3</v>
      </c>
      <c r="HN403" s="2" t="s">
        <v>3</v>
      </c>
      <c r="HO403" s="2" t="s">
        <v>3</v>
      </c>
      <c r="HP403" s="2" t="s">
        <v>3</v>
      </c>
      <c r="HQ403" s="2" t="s">
        <v>3</v>
      </c>
      <c r="HR403" s="2"/>
      <c r="HS403" s="2">
        <v>0</v>
      </c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>
        <v>0</v>
      </c>
      <c r="IL403" s="2"/>
      <c r="IM403" s="2"/>
      <c r="IN403" s="2"/>
      <c r="IO403" s="2"/>
      <c r="IP403" s="2"/>
      <c r="IQ403" s="2"/>
      <c r="IR403" s="2"/>
      <c r="IS403" s="2"/>
      <c r="IT403" s="2"/>
      <c r="IU403" s="2"/>
    </row>
    <row r="404" spans="1:255" x14ac:dyDescent="0.2">
      <c r="A404" s="3">
        <v>17</v>
      </c>
      <c r="B404" s="3">
        <v>1</v>
      </c>
      <c r="E404" s="3" t="s">
        <v>409</v>
      </c>
      <c r="F404" s="3" t="s">
        <v>410</v>
      </c>
      <c r="G404" s="3" t="s">
        <v>411</v>
      </c>
      <c r="H404" s="3" t="s">
        <v>41</v>
      </c>
      <c r="I404" s="3">
        <v>10</v>
      </c>
      <c r="J404" s="3">
        <v>0</v>
      </c>
      <c r="K404" s="3">
        <v>10</v>
      </c>
      <c r="O404" s="3">
        <f t="shared" si="284"/>
        <v>16503.650000000001</v>
      </c>
      <c r="P404" s="3">
        <f t="shared" si="285"/>
        <v>16503.650000000001</v>
      </c>
      <c r="Q404" s="3">
        <f t="shared" si="309"/>
        <v>0</v>
      </c>
      <c r="R404" s="3">
        <f t="shared" si="310"/>
        <v>0</v>
      </c>
      <c r="S404" s="3">
        <f t="shared" si="286"/>
        <v>0</v>
      </c>
      <c r="T404" s="3">
        <f t="shared" si="287"/>
        <v>0</v>
      </c>
      <c r="U404" s="3">
        <f t="shared" si="288"/>
        <v>0</v>
      </c>
      <c r="V404" s="3">
        <f t="shared" si="289"/>
        <v>0</v>
      </c>
      <c r="W404" s="3">
        <f t="shared" si="290"/>
        <v>0</v>
      </c>
      <c r="X404" s="3">
        <f t="shared" si="311"/>
        <v>0</v>
      </c>
      <c r="Y404" s="3">
        <f t="shared" si="312"/>
        <v>0</v>
      </c>
      <c r="AA404" s="3">
        <v>56661436</v>
      </c>
      <c r="AB404" s="3">
        <f t="shared" si="291"/>
        <v>167.72</v>
      </c>
      <c r="AC404" s="3">
        <f t="shared" si="313"/>
        <v>167.72</v>
      </c>
      <c r="AD404" s="3">
        <f t="shared" si="314"/>
        <v>0</v>
      </c>
      <c r="AE404" s="3">
        <f t="shared" si="315"/>
        <v>0</v>
      </c>
      <c r="AF404" s="3">
        <f t="shared" si="316"/>
        <v>0</v>
      </c>
      <c r="AG404" s="3">
        <f t="shared" si="292"/>
        <v>0</v>
      </c>
      <c r="AH404" s="3">
        <f t="shared" si="317"/>
        <v>0</v>
      </c>
      <c r="AI404" s="3">
        <f t="shared" si="318"/>
        <v>0</v>
      </c>
      <c r="AJ404" s="3">
        <f t="shared" si="293"/>
        <v>0</v>
      </c>
      <c r="AK404" s="3">
        <v>167.72</v>
      </c>
      <c r="AL404" s="3">
        <v>167.72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1</v>
      </c>
      <c r="AW404" s="3">
        <v>1</v>
      </c>
      <c r="AZ404" s="3">
        <v>1</v>
      </c>
      <c r="BA404" s="3">
        <v>1</v>
      </c>
      <c r="BB404" s="3">
        <v>1</v>
      </c>
      <c r="BC404" s="3">
        <v>9.84</v>
      </c>
      <c r="BD404" s="3" t="s">
        <v>3</v>
      </c>
      <c r="BE404" s="3" t="s">
        <v>3</v>
      </c>
      <c r="BF404" s="3" t="s">
        <v>3</v>
      </c>
      <c r="BG404" s="3" t="s">
        <v>3</v>
      </c>
      <c r="BH404" s="3">
        <v>3</v>
      </c>
      <c r="BI404" s="3">
        <v>1</v>
      </c>
      <c r="BJ404" s="3" t="s">
        <v>410</v>
      </c>
      <c r="BM404" s="3">
        <v>400005</v>
      </c>
      <c r="BN404" s="3">
        <v>0</v>
      </c>
      <c r="BO404" s="3" t="s">
        <v>3</v>
      </c>
      <c r="BP404" s="3">
        <v>0</v>
      </c>
      <c r="BQ404" s="3">
        <v>213</v>
      </c>
      <c r="BR404" s="3">
        <v>0</v>
      </c>
      <c r="BS404" s="3">
        <v>1</v>
      </c>
      <c r="BT404" s="3">
        <v>1</v>
      </c>
      <c r="BU404" s="3">
        <v>1</v>
      </c>
      <c r="BV404" s="3">
        <v>1</v>
      </c>
      <c r="BW404" s="3">
        <v>1</v>
      </c>
      <c r="BX404" s="3">
        <v>1</v>
      </c>
      <c r="BY404" s="3" t="s">
        <v>3</v>
      </c>
      <c r="BZ404" s="3">
        <v>0</v>
      </c>
      <c r="CA404" s="3">
        <v>0</v>
      </c>
      <c r="CB404" s="3" t="s">
        <v>3</v>
      </c>
      <c r="CE404" s="3">
        <v>1566</v>
      </c>
      <c r="CF404" s="3">
        <v>0</v>
      </c>
      <c r="CG404" s="3">
        <v>0</v>
      </c>
      <c r="CM404" s="3">
        <v>0</v>
      </c>
      <c r="CN404" s="3" t="s">
        <v>3</v>
      </c>
      <c r="CO404" s="3">
        <v>0</v>
      </c>
      <c r="CP404" s="3">
        <f t="shared" si="294"/>
        <v>16503.650000000001</v>
      </c>
      <c r="CQ404" s="3">
        <f t="shared" si="295"/>
        <v>1650.36</v>
      </c>
      <c r="CR404" s="3">
        <f t="shared" si="319"/>
        <v>0</v>
      </c>
      <c r="CS404" s="3">
        <f t="shared" si="320"/>
        <v>0</v>
      </c>
      <c r="CT404" s="3">
        <f t="shared" si="296"/>
        <v>0</v>
      </c>
      <c r="CU404" s="3">
        <f t="shared" si="297"/>
        <v>0</v>
      </c>
      <c r="CV404" s="3">
        <f t="shared" si="298"/>
        <v>0</v>
      </c>
      <c r="CW404" s="3">
        <f t="shared" si="299"/>
        <v>0</v>
      </c>
      <c r="CX404" s="3">
        <f t="shared" si="300"/>
        <v>0</v>
      </c>
      <c r="CY404" s="3">
        <f t="shared" si="321"/>
        <v>0</v>
      </c>
      <c r="CZ404" s="3">
        <f t="shared" si="322"/>
        <v>0</v>
      </c>
      <c r="DC404" s="3" t="s">
        <v>3</v>
      </c>
      <c r="DD404" s="3" t="s">
        <v>3</v>
      </c>
      <c r="DE404" s="3" t="s">
        <v>3</v>
      </c>
      <c r="DF404" s="3" t="s">
        <v>3</v>
      </c>
      <c r="DG404" s="3" t="s">
        <v>3</v>
      </c>
      <c r="DH404" s="3" t="s">
        <v>3</v>
      </c>
      <c r="DI404" s="3" t="s">
        <v>3</v>
      </c>
      <c r="DJ404" s="3" t="s">
        <v>3</v>
      </c>
      <c r="DK404" s="3" t="s">
        <v>3</v>
      </c>
      <c r="DL404" s="3" t="s">
        <v>3</v>
      </c>
      <c r="DM404" s="3" t="s">
        <v>3</v>
      </c>
      <c r="DN404" s="3">
        <v>0</v>
      </c>
      <c r="DO404" s="3">
        <v>0</v>
      </c>
      <c r="DP404" s="3">
        <v>1</v>
      </c>
      <c r="DQ404" s="3">
        <v>1</v>
      </c>
      <c r="DU404" s="3">
        <v>1013</v>
      </c>
      <c r="DV404" s="3" t="s">
        <v>41</v>
      </c>
      <c r="DW404" s="3" t="s">
        <v>41</v>
      </c>
      <c r="DX404" s="3">
        <v>1</v>
      </c>
      <c r="DZ404" s="3" t="s">
        <v>3</v>
      </c>
      <c r="EA404" s="3" t="s">
        <v>3</v>
      </c>
      <c r="EB404" s="3" t="s">
        <v>3</v>
      </c>
      <c r="EC404" s="3" t="s">
        <v>3</v>
      </c>
      <c r="EE404" s="3">
        <v>56938432</v>
      </c>
      <c r="EF404" s="3">
        <v>213</v>
      </c>
      <c r="EG404" s="3" t="s">
        <v>412</v>
      </c>
      <c r="EH404" s="3">
        <v>0</v>
      </c>
      <c r="EI404" s="3" t="s">
        <v>3</v>
      </c>
      <c r="EJ404" s="3">
        <v>1</v>
      </c>
      <c r="EK404" s="3">
        <v>400005</v>
      </c>
      <c r="EL404" s="3" t="s">
        <v>412</v>
      </c>
      <c r="EM404" s="3" t="s">
        <v>413</v>
      </c>
      <c r="EO404" s="3" t="s">
        <v>3</v>
      </c>
      <c r="EQ404" s="3">
        <v>131088</v>
      </c>
      <c r="ER404" s="3">
        <v>0</v>
      </c>
      <c r="ES404" s="3">
        <v>167.72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5</v>
      </c>
      <c r="FC404" s="3">
        <v>1</v>
      </c>
      <c r="FD404" s="3">
        <v>18</v>
      </c>
      <c r="FF404" s="3">
        <v>1974</v>
      </c>
      <c r="FQ404" s="3">
        <v>0</v>
      </c>
      <c r="FR404" s="3">
        <v>0</v>
      </c>
      <c r="FS404" s="3">
        <v>0</v>
      </c>
      <c r="FX404" s="3">
        <v>0</v>
      </c>
      <c r="FY404" s="3">
        <v>0</v>
      </c>
      <c r="GA404" s="3" t="s">
        <v>414</v>
      </c>
      <c r="GD404" s="3">
        <v>1</v>
      </c>
      <c r="GF404" s="3">
        <v>-754611728</v>
      </c>
      <c r="GG404" s="3">
        <v>2</v>
      </c>
      <c r="GH404" s="3">
        <v>3</v>
      </c>
      <c r="GI404" s="3">
        <v>3</v>
      </c>
      <c r="GJ404" s="3">
        <v>0</v>
      </c>
      <c r="GK404" s="3">
        <v>0</v>
      </c>
      <c r="GL404" s="3">
        <f t="shared" si="301"/>
        <v>0</v>
      </c>
      <c r="GM404" s="3">
        <f t="shared" si="302"/>
        <v>16503.650000000001</v>
      </c>
      <c r="GN404" s="3">
        <f t="shared" si="303"/>
        <v>16503.650000000001</v>
      </c>
      <c r="GO404" s="3">
        <f t="shared" si="304"/>
        <v>0</v>
      </c>
      <c r="GP404" s="3">
        <f t="shared" si="305"/>
        <v>0</v>
      </c>
      <c r="GR404" s="3">
        <v>1</v>
      </c>
      <c r="GS404" s="3">
        <v>1</v>
      </c>
      <c r="GT404" s="3">
        <v>0</v>
      </c>
      <c r="GU404" s="3" t="s">
        <v>3</v>
      </c>
      <c r="GV404" s="3">
        <f t="shared" si="306"/>
        <v>0</v>
      </c>
      <c r="GW404" s="3">
        <v>1</v>
      </c>
      <c r="GX404" s="3">
        <f t="shared" si="307"/>
        <v>0</v>
      </c>
      <c r="HA404" s="3">
        <v>0</v>
      </c>
      <c r="HB404" s="3">
        <v>0</v>
      </c>
      <c r="HC404" s="3">
        <f t="shared" si="308"/>
        <v>0</v>
      </c>
      <c r="HE404" s="3" t="s">
        <v>415</v>
      </c>
      <c r="HF404" s="3" t="s">
        <v>38</v>
      </c>
      <c r="HM404" s="3" t="s">
        <v>3</v>
      </c>
      <c r="HN404" s="3" t="s">
        <v>3</v>
      </c>
      <c r="HO404" s="3" t="s">
        <v>3</v>
      </c>
      <c r="HP404" s="3" t="s">
        <v>3</v>
      </c>
      <c r="HQ404" s="3" t="s">
        <v>3</v>
      </c>
      <c r="HS404" s="3">
        <v>0</v>
      </c>
      <c r="IK404" s="3">
        <v>0</v>
      </c>
    </row>
    <row r="405" spans="1:255" x14ac:dyDescent="0.2">
      <c r="A405" s="2">
        <v>17</v>
      </c>
      <c r="B405" s="2">
        <v>1</v>
      </c>
      <c r="C405" s="2"/>
      <c r="D405" s="2"/>
      <c r="E405" s="2" t="s">
        <v>416</v>
      </c>
      <c r="F405" s="2" t="s">
        <v>417</v>
      </c>
      <c r="G405" s="2" t="s">
        <v>418</v>
      </c>
      <c r="H405" s="2" t="s">
        <v>41</v>
      </c>
      <c r="I405" s="2">
        <v>8</v>
      </c>
      <c r="J405" s="2">
        <v>0</v>
      </c>
      <c r="K405" s="2">
        <v>8</v>
      </c>
      <c r="L405" s="2"/>
      <c r="M405" s="2"/>
      <c r="N405" s="2"/>
      <c r="O405" s="2">
        <f t="shared" si="284"/>
        <v>1613.68</v>
      </c>
      <c r="P405" s="2">
        <f t="shared" si="285"/>
        <v>1613.68</v>
      </c>
      <c r="Q405" s="2">
        <f t="shared" si="309"/>
        <v>0</v>
      </c>
      <c r="R405" s="2">
        <f t="shared" si="310"/>
        <v>0</v>
      </c>
      <c r="S405" s="2">
        <f t="shared" si="286"/>
        <v>0</v>
      </c>
      <c r="T405" s="2">
        <f t="shared" si="287"/>
        <v>0</v>
      </c>
      <c r="U405" s="2">
        <f t="shared" si="288"/>
        <v>0</v>
      </c>
      <c r="V405" s="2">
        <f t="shared" si="289"/>
        <v>0</v>
      </c>
      <c r="W405" s="2">
        <f t="shared" si="290"/>
        <v>0</v>
      </c>
      <c r="X405" s="2">
        <f t="shared" si="311"/>
        <v>0</v>
      </c>
      <c r="Y405" s="2">
        <f t="shared" si="312"/>
        <v>0</v>
      </c>
      <c r="Z405" s="2"/>
      <c r="AA405" s="2">
        <v>56661434</v>
      </c>
      <c r="AB405" s="2">
        <f t="shared" si="291"/>
        <v>201.71</v>
      </c>
      <c r="AC405" s="2">
        <f t="shared" si="313"/>
        <v>201.71</v>
      </c>
      <c r="AD405" s="2">
        <f t="shared" si="314"/>
        <v>0</v>
      </c>
      <c r="AE405" s="2">
        <f t="shared" si="315"/>
        <v>0</v>
      </c>
      <c r="AF405" s="2">
        <f t="shared" si="316"/>
        <v>0</v>
      </c>
      <c r="AG405" s="2">
        <f t="shared" si="292"/>
        <v>0</v>
      </c>
      <c r="AH405" s="2">
        <f t="shared" si="317"/>
        <v>0</v>
      </c>
      <c r="AI405" s="2">
        <f t="shared" si="318"/>
        <v>0</v>
      </c>
      <c r="AJ405" s="2">
        <f t="shared" si="293"/>
        <v>0</v>
      </c>
      <c r="AK405" s="2">
        <v>201.71</v>
      </c>
      <c r="AL405" s="2">
        <v>201.71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1</v>
      </c>
      <c r="AW405" s="2">
        <v>1</v>
      </c>
      <c r="AX405" s="2"/>
      <c r="AY405" s="2"/>
      <c r="AZ405" s="2">
        <v>1</v>
      </c>
      <c r="BA405" s="2">
        <v>1</v>
      </c>
      <c r="BB405" s="2">
        <v>1</v>
      </c>
      <c r="BC405" s="2">
        <v>1</v>
      </c>
      <c r="BD405" s="2" t="s">
        <v>3</v>
      </c>
      <c r="BE405" s="2" t="s">
        <v>3</v>
      </c>
      <c r="BF405" s="2" t="s">
        <v>3</v>
      </c>
      <c r="BG405" s="2" t="s">
        <v>3</v>
      </c>
      <c r="BH405" s="2">
        <v>3</v>
      </c>
      <c r="BI405" s="2">
        <v>1</v>
      </c>
      <c r="BJ405" s="2" t="s">
        <v>417</v>
      </c>
      <c r="BK405" s="2"/>
      <c r="BL405" s="2"/>
      <c r="BM405" s="2">
        <v>400005</v>
      </c>
      <c r="BN405" s="2">
        <v>0</v>
      </c>
      <c r="BO405" s="2" t="s">
        <v>3</v>
      </c>
      <c r="BP405" s="2">
        <v>0</v>
      </c>
      <c r="BQ405" s="2">
        <v>213</v>
      </c>
      <c r="BR405" s="2">
        <v>0</v>
      </c>
      <c r="BS405" s="2">
        <v>1</v>
      </c>
      <c r="BT405" s="2">
        <v>1</v>
      </c>
      <c r="BU405" s="2">
        <v>1</v>
      </c>
      <c r="BV405" s="2">
        <v>1</v>
      </c>
      <c r="BW405" s="2">
        <v>1</v>
      </c>
      <c r="BX405" s="2">
        <v>1</v>
      </c>
      <c r="BY405" s="2" t="s">
        <v>3</v>
      </c>
      <c r="BZ405" s="2">
        <v>0</v>
      </c>
      <c r="CA405" s="2">
        <v>0</v>
      </c>
      <c r="CB405" s="2" t="s">
        <v>3</v>
      </c>
      <c r="CC405" s="2"/>
      <c r="CD405" s="2"/>
      <c r="CE405" s="2">
        <v>1566</v>
      </c>
      <c r="CF405" s="2">
        <v>0</v>
      </c>
      <c r="CG405" s="2">
        <v>0</v>
      </c>
      <c r="CH405" s="2"/>
      <c r="CI405" s="2"/>
      <c r="CJ405" s="2"/>
      <c r="CK405" s="2"/>
      <c r="CL405" s="2"/>
      <c r="CM405" s="2">
        <v>0</v>
      </c>
      <c r="CN405" s="2" t="s">
        <v>3</v>
      </c>
      <c r="CO405" s="2">
        <v>0</v>
      </c>
      <c r="CP405" s="2">
        <f t="shared" si="294"/>
        <v>1613.68</v>
      </c>
      <c r="CQ405" s="2">
        <f t="shared" si="295"/>
        <v>201.71</v>
      </c>
      <c r="CR405" s="2">
        <f t="shared" si="319"/>
        <v>0</v>
      </c>
      <c r="CS405" s="2">
        <f t="shared" si="320"/>
        <v>0</v>
      </c>
      <c r="CT405" s="2">
        <f t="shared" si="296"/>
        <v>0</v>
      </c>
      <c r="CU405" s="2">
        <f t="shared" si="297"/>
        <v>0</v>
      </c>
      <c r="CV405" s="2">
        <f t="shared" si="298"/>
        <v>0</v>
      </c>
      <c r="CW405" s="2">
        <f t="shared" si="299"/>
        <v>0</v>
      </c>
      <c r="CX405" s="2">
        <f t="shared" si="300"/>
        <v>0</v>
      </c>
      <c r="CY405" s="2">
        <f t="shared" si="321"/>
        <v>0</v>
      </c>
      <c r="CZ405" s="2">
        <f t="shared" si="322"/>
        <v>0</v>
      </c>
      <c r="DA405" s="2"/>
      <c r="DB405" s="2"/>
      <c r="DC405" s="2" t="s">
        <v>3</v>
      </c>
      <c r="DD405" s="2" t="s">
        <v>3</v>
      </c>
      <c r="DE405" s="2" t="s">
        <v>3</v>
      </c>
      <c r="DF405" s="2" t="s">
        <v>3</v>
      </c>
      <c r="DG405" s="2" t="s">
        <v>3</v>
      </c>
      <c r="DH405" s="2" t="s">
        <v>3</v>
      </c>
      <c r="DI405" s="2" t="s">
        <v>3</v>
      </c>
      <c r="DJ405" s="2" t="s">
        <v>3</v>
      </c>
      <c r="DK405" s="2" t="s">
        <v>3</v>
      </c>
      <c r="DL405" s="2" t="s">
        <v>3</v>
      </c>
      <c r="DM405" s="2" t="s">
        <v>3</v>
      </c>
      <c r="DN405" s="2">
        <v>0</v>
      </c>
      <c r="DO405" s="2">
        <v>0</v>
      </c>
      <c r="DP405" s="2">
        <v>1</v>
      </c>
      <c r="DQ405" s="2">
        <v>1</v>
      </c>
      <c r="DR405" s="2"/>
      <c r="DS405" s="2"/>
      <c r="DT405" s="2"/>
      <c r="DU405" s="2">
        <v>1013</v>
      </c>
      <c r="DV405" s="2" t="s">
        <v>41</v>
      </c>
      <c r="DW405" s="2" t="s">
        <v>41</v>
      </c>
      <c r="DX405" s="2">
        <v>1</v>
      </c>
      <c r="DY405" s="2"/>
      <c r="DZ405" s="2" t="s">
        <v>3</v>
      </c>
      <c r="EA405" s="2" t="s">
        <v>3</v>
      </c>
      <c r="EB405" s="2" t="s">
        <v>3</v>
      </c>
      <c r="EC405" s="2" t="s">
        <v>3</v>
      </c>
      <c r="ED405" s="2"/>
      <c r="EE405" s="2">
        <v>56938432</v>
      </c>
      <c r="EF405" s="2">
        <v>213</v>
      </c>
      <c r="EG405" s="2" t="s">
        <v>412</v>
      </c>
      <c r="EH405" s="2">
        <v>0</v>
      </c>
      <c r="EI405" s="2" t="s">
        <v>3</v>
      </c>
      <c r="EJ405" s="2">
        <v>1</v>
      </c>
      <c r="EK405" s="2">
        <v>400005</v>
      </c>
      <c r="EL405" s="2" t="s">
        <v>412</v>
      </c>
      <c r="EM405" s="2" t="s">
        <v>413</v>
      </c>
      <c r="EN405" s="2"/>
      <c r="EO405" s="2" t="s">
        <v>3</v>
      </c>
      <c r="EP405" s="2"/>
      <c r="EQ405" s="2">
        <v>131088</v>
      </c>
      <c r="ER405" s="2">
        <v>0</v>
      </c>
      <c r="ES405" s="2">
        <v>201.71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>
        <v>0</v>
      </c>
      <c r="FR405" s="2">
        <v>0</v>
      </c>
      <c r="FS405" s="2">
        <v>0</v>
      </c>
      <c r="FT405" s="2"/>
      <c r="FU405" s="2"/>
      <c r="FV405" s="2"/>
      <c r="FW405" s="2"/>
      <c r="FX405" s="2">
        <v>0</v>
      </c>
      <c r="FY405" s="2">
        <v>0</v>
      </c>
      <c r="FZ405" s="2"/>
      <c r="GA405" s="2" t="s">
        <v>419</v>
      </c>
      <c r="GB405" s="2"/>
      <c r="GC405" s="2"/>
      <c r="GD405" s="2">
        <v>1</v>
      </c>
      <c r="GE405" s="2"/>
      <c r="GF405" s="2">
        <v>-103067510</v>
      </c>
      <c r="GG405" s="2">
        <v>2</v>
      </c>
      <c r="GH405" s="2">
        <v>4</v>
      </c>
      <c r="GI405" s="2">
        <v>-2</v>
      </c>
      <c r="GJ405" s="2">
        <v>0</v>
      </c>
      <c r="GK405" s="2">
        <v>0</v>
      </c>
      <c r="GL405" s="2">
        <f t="shared" si="301"/>
        <v>0</v>
      </c>
      <c r="GM405" s="2">
        <f t="shared" si="302"/>
        <v>1613.68</v>
      </c>
      <c r="GN405" s="2">
        <f t="shared" si="303"/>
        <v>1613.68</v>
      </c>
      <c r="GO405" s="2">
        <f t="shared" si="304"/>
        <v>0</v>
      </c>
      <c r="GP405" s="2">
        <f t="shared" si="305"/>
        <v>0</v>
      </c>
      <c r="GQ405" s="2"/>
      <c r="GR405" s="2">
        <v>1</v>
      </c>
      <c r="GS405" s="2">
        <v>2</v>
      </c>
      <c r="GT405" s="2">
        <v>0</v>
      </c>
      <c r="GU405" s="2" t="s">
        <v>3</v>
      </c>
      <c r="GV405" s="2">
        <f t="shared" si="306"/>
        <v>0</v>
      </c>
      <c r="GW405" s="2">
        <v>1</v>
      </c>
      <c r="GX405" s="2">
        <f t="shared" si="307"/>
        <v>0</v>
      </c>
      <c r="GY405" s="2"/>
      <c r="GZ405" s="2"/>
      <c r="HA405" s="2">
        <v>0</v>
      </c>
      <c r="HB405" s="2">
        <v>0</v>
      </c>
      <c r="HC405" s="2">
        <f t="shared" si="308"/>
        <v>0</v>
      </c>
      <c r="HD405" s="2"/>
      <c r="HE405" s="2" t="s">
        <v>415</v>
      </c>
      <c r="HF405" s="2" t="s">
        <v>38</v>
      </c>
      <c r="HG405" s="2"/>
      <c r="HH405" s="2"/>
      <c r="HI405" s="2"/>
      <c r="HJ405" s="2"/>
      <c r="HK405" s="2"/>
      <c r="HL405" s="2"/>
      <c r="HM405" s="2" t="s">
        <v>3</v>
      </c>
      <c r="HN405" s="2" t="s">
        <v>3</v>
      </c>
      <c r="HO405" s="2" t="s">
        <v>3</v>
      </c>
      <c r="HP405" s="2" t="s">
        <v>3</v>
      </c>
      <c r="HQ405" s="2" t="s">
        <v>3</v>
      </c>
      <c r="HR405" s="2"/>
      <c r="HS405" s="2">
        <v>0</v>
      </c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>
        <v>0</v>
      </c>
      <c r="IL405" s="2"/>
      <c r="IM405" s="2"/>
      <c r="IN405" s="2"/>
      <c r="IO405" s="2"/>
      <c r="IP405" s="2"/>
      <c r="IQ405" s="2"/>
      <c r="IR405" s="2"/>
      <c r="IS405" s="2"/>
      <c r="IT405" s="2"/>
      <c r="IU405" s="2"/>
    </row>
    <row r="406" spans="1:255" x14ac:dyDescent="0.2">
      <c r="A406" s="3">
        <v>17</v>
      </c>
      <c r="B406" s="3">
        <v>1</v>
      </c>
      <c r="E406" s="3" t="s">
        <v>416</v>
      </c>
      <c r="F406" s="3" t="s">
        <v>417</v>
      </c>
      <c r="G406" s="3" t="s">
        <v>418</v>
      </c>
      <c r="H406" s="3" t="s">
        <v>41</v>
      </c>
      <c r="I406" s="3">
        <v>8</v>
      </c>
      <c r="J406" s="3">
        <v>0</v>
      </c>
      <c r="K406" s="3">
        <v>8</v>
      </c>
      <c r="O406" s="3">
        <f t="shared" si="284"/>
        <v>15878.61</v>
      </c>
      <c r="P406" s="3">
        <f t="shared" si="285"/>
        <v>15878.61</v>
      </c>
      <c r="Q406" s="3">
        <f t="shared" si="309"/>
        <v>0</v>
      </c>
      <c r="R406" s="3">
        <f t="shared" si="310"/>
        <v>0</v>
      </c>
      <c r="S406" s="3">
        <f t="shared" si="286"/>
        <v>0</v>
      </c>
      <c r="T406" s="3">
        <f t="shared" si="287"/>
        <v>0</v>
      </c>
      <c r="U406" s="3">
        <f t="shared" si="288"/>
        <v>0</v>
      </c>
      <c r="V406" s="3">
        <f t="shared" si="289"/>
        <v>0</v>
      </c>
      <c r="W406" s="3">
        <f t="shared" si="290"/>
        <v>0</v>
      </c>
      <c r="X406" s="3">
        <f t="shared" si="311"/>
        <v>0</v>
      </c>
      <c r="Y406" s="3">
        <f t="shared" si="312"/>
        <v>0</v>
      </c>
      <c r="AA406" s="3">
        <v>56661436</v>
      </c>
      <c r="AB406" s="3">
        <f t="shared" si="291"/>
        <v>201.71</v>
      </c>
      <c r="AC406" s="3">
        <f t="shared" si="313"/>
        <v>201.71</v>
      </c>
      <c r="AD406" s="3">
        <f t="shared" si="314"/>
        <v>0</v>
      </c>
      <c r="AE406" s="3">
        <f t="shared" si="315"/>
        <v>0</v>
      </c>
      <c r="AF406" s="3">
        <f t="shared" si="316"/>
        <v>0</v>
      </c>
      <c r="AG406" s="3">
        <f t="shared" si="292"/>
        <v>0</v>
      </c>
      <c r="AH406" s="3">
        <f t="shared" si="317"/>
        <v>0</v>
      </c>
      <c r="AI406" s="3">
        <f t="shared" si="318"/>
        <v>0</v>
      </c>
      <c r="AJ406" s="3">
        <f t="shared" si="293"/>
        <v>0</v>
      </c>
      <c r="AK406" s="3">
        <v>201.71</v>
      </c>
      <c r="AL406" s="3">
        <v>201.71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1</v>
      </c>
      <c r="AW406" s="3">
        <v>1</v>
      </c>
      <c r="AZ406" s="3">
        <v>1</v>
      </c>
      <c r="BA406" s="3">
        <v>1</v>
      </c>
      <c r="BB406" s="3">
        <v>1</v>
      </c>
      <c r="BC406" s="3">
        <v>9.84</v>
      </c>
      <c r="BD406" s="3" t="s">
        <v>3</v>
      </c>
      <c r="BE406" s="3" t="s">
        <v>3</v>
      </c>
      <c r="BF406" s="3" t="s">
        <v>3</v>
      </c>
      <c r="BG406" s="3" t="s">
        <v>3</v>
      </c>
      <c r="BH406" s="3">
        <v>3</v>
      </c>
      <c r="BI406" s="3">
        <v>1</v>
      </c>
      <c r="BJ406" s="3" t="s">
        <v>417</v>
      </c>
      <c r="BM406" s="3">
        <v>400005</v>
      </c>
      <c r="BN406" s="3">
        <v>0</v>
      </c>
      <c r="BO406" s="3" t="s">
        <v>3</v>
      </c>
      <c r="BP406" s="3">
        <v>0</v>
      </c>
      <c r="BQ406" s="3">
        <v>213</v>
      </c>
      <c r="BR406" s="3">
        <v>0</v>
      </c>
      <c r="BS406" s="3">
        <v>1</v>
      </c>
      <c r="BT406" s="3">
        <v>1</v>
      </c>
      <c r="BU406" s="3">
        <v>1</v>
      </c>
      <c r="BV406" s="3">
        <v>1</v>
      </c>
      <c r="BW406" s="3">
        <v>1</v>
      </c>
      <c r="BX406" s="3">
        <v>1</v>
      </c>
      <c r="BY406" s="3" t="s">
        <v>3</v>
      </c>
      <c r="BZ406" s="3">
        <v>0</v>
      </c>
      <c r="CA406" s="3">
        <v>0</v>
      </c>
      <c r="CB406" s="3" t="s">
        <v>3</v>
      </c>
      <c r="CE406" s="3">
        <v>1566</v>
      </c>
      <c r="CF406" s="3">
        <v>0</v>
      </c>
      <c r="CG406" s="3">
        <v>0</v>
      </c>
      <c r="CM406" s="3">
        <v>0</v>
      </c>
      <c r="CN406" s="3" t="s">
        <v>3</v>
      </c>
      <c r="CO406" s="3">
        <v>0</v>
      </c>
      <c r="CP406" s="3">
        <f t="shared" si="294"/>
        <v>15878.61</v>
      </c>
      <c r="CQ406" s="3">
        <f t="shared" si="295"/>
        <v>1984.83</v>
      </c>
      <c r="CR406" s="3">
        <f t="shared" si="319"/>
        <v>0</v>
      </c>
      <c r="CS406" s="3">
        <f t="shared" si="320"/>
        <v>0</v>
      </c>
      <c r="CT406" s="3">
        <f t="shared" si="296"/>
        <v>0</v>
      </c>
      <c r="CU406" s="3">
        <f t="shared" si="297"/>
        <v>0</v>
      </c>
      <c r="CV406" s="3">
        <f t="shared" si="298"/>
        <v>0</v>
      </c>
      <c r="CW406" s="3">
        <f t="shared" si="299"/>
        <v>0</v>
      </c>
      <c r="CX406" s="3">
        <f t="shared" si="300"/>
        <v>0</v>
      </c>
      <c r="CY406" s="3">
        <f t="shared" si="321"/>
        <v>0</v>
      </c>
      <c r="CZ406" s="3">
        <f t="shared" si="322"/>
        <v>0</v>
      </c>
      <c r="DC406" s="3" t="s">
        <v>3</v>
      </c>
      <c r="DD406" s="3" t="s">
        <v>3</v>
      </c>
      <c r="DE406" s="3" t="s">
        <v>3</v>
      </c>
      <c r="DF406" s="3" t="s">
        <v>3</v>
      </c>
      <c r="DG406" s="3" t="s">
        <v>3</v>
      </c>
      <c r="DH406" s="3" t="s">
        <v>3</v>
      </c>
      <c r="DI406" s="3" t="s">
        <v>3</v>
      </c>
      <c r="DJ406" s="3" t="s">
        <v>3</v>
      </c>
      <c r="DK406" s="3" t="s">
        <v>3</v>
      </c>
      <c r="DL406" s="3" t="s">
        <v>3</v>
      </c>
      <c r="DM406" s="3" t="s">
        <v>3</v>
      </c>
      <c r="DN406" s="3">
        <v>0</v>
      </c>
      <c r="DO406" s="3">
        <v>0</v>
      </c>
      <c r="DP406" s="3">
        <v>1</v>
      </c>
      <c r="DQ406" s="3">
        <v>1</v>
      </c>
      <c r="DU406" s="3">
        <v>1013</v>
      </c>
      <c r="DV406" s="3" t="s">
        <v>41</v>
      </c>
      <c r="DW406" s="3" t="s">
        <v>41</v>
      </c>
      <c r="DX406" s="3">
        <v>1</v>
      </c>
      <c r="DZ406" s="3" t="s">
        <v>3</v>
      </c>
      <c r="EA406" s="3" t="s">
        <v>3</v>
      </c>
      <c r="EB406" s="3" t="s">
        <v>3</v>
      </c>
      <c r="EC406" s="3" t="s">
        <v>3</v>
      </c>
      <c r="EE406" s="3">
        <v>56938432</v>
      </c>
      <c r="EF406" s="3">
        <v>213</v>
      </c>
      <c r="EG406" s="3" t="s">
        <v>412</v>
      </c>
      <c r="EH406" s="3">
        <v>0</v>
      </c>
      <c r="EI406" s="3" t="s">
        <v>3</v>
      </c>
      <c r="EJ406" s="3">
        <v>1</v>
      </c>
      <c r="EK406" s="3">
        <v>400005</v>
      </c>
      <c r="EL406" s="3" t="s">
        <v>412</v>
      </c>
      <c r="EM406" s="3" t="s">
        <v>413</v>
      </c>
      <c r="EO406" s="3" t="s">
        <v>3</v>
      </c>
      <c r="EQ406" s="3">
        <v>131088</v>
      </c>
      <c r="ER406" s="3">
        <v>0</v>
      </c>
      <c r="ES406" s="3">
        <v>201.71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5</v>
      </c>
      <c r="FC406" s="3">
        <v>1</v>
      </c>
      <c r="FD406" s="3">
        <v>18</v>
      </c>
      <c r="FF406" s="3">
        <v>2374</v>
      </c>
      <c r="FQ406" s="3">
        <v>0</v>
      </c>
      <c r="FR406" s="3">
        <v>0</v>
      </c>
      <c r="FS406" s="3">
        <v>0</v>
      </c>
      <c r="FX406" s="3">
        <v>0</v>
      </c>
      <c r="FY406" s="3">
        <v>0</v>
      </c>
      <c r="GA406" s="3" t="s">
        <v>419</v>
      </c>
      <c r="GD406" s="3">
        <v>1</v>
      </c>
      <c r="GF406" s="3">
        <v>-103067510</v>
      </c>
      <c r="GG406" s="3">
        <v>2</v>
      </c>
      <c r="GH406" s="3">
        <v>3</v>
      </c>
      <c r="GI406" s="3">
        <v>3</v>
      </c>
      <c r="GJ406" s="3">
        <v>0</v>
      </c>
      <c r="GK406" s="3">
        <v>0</v>
      </c>
      <c r="GL406" s="3">
        <f t="shared" si="301"/>
        <v>0</v>
      </c>
      <c r="GM406" s="3">
        <f t="shared" si="302"/>
        <v>15878.61</v>
      </c>
      <c r="GN406" s="3">
        <f t="shared" si="303"/>
        <v>15878.61</v>
      </c>
      <c r="GO406" s="3">
        <f t="shared" si="304"/>
        <v>0</v>
      </c>
      <c r="GP406" s="3">
        <f t="shared" si="305"/>
        <v>0</v>
      </c>
      <c r="GR406" s="3">
        <v>1</v>
      </c>
      <c r="GS406" s="3">
        <v>1</v>
      </c>
      <c r="GT406" s="3">
        <v>0</v>
      </c>
      <c r="GU406" s="3" t="s">
        <v>3</v>
      </c>
      <c r="GV406" s="3">
        <f t="shared" si="306"/>
        <v>0</v>
      </c>
      <c r="GW406" s="3">
        <v>1</v>
      </c>
      <c r="GX406" s="3">
        <f t="shared" si="307"/>
        <v>0</v>
      </c>
      <c r="HA406" s="3">
        <v>0</v>
      </c>
      <c r="HB406" s="3">
        <v>0</v>
      </c>
      <c r="HC406" s="3">
        <f t="shared" si="308"/>
        <v>0</v>
      </c>
      <c r="HE406" s="3" t="s">
        <v>415</v>
      </c>
      <c r="HF406" s="3" t="s">
        <v>38</v>
      </c>
      <c r="HM406" s="3" t="s">
        <v>3</v>
      </c>
      <c r="HN406" s="3" t="s">
        <v>3</v>
      </c>
      <c r="HO406" s="3" t="s">
        <v>3</v>
      </c>
      <c r="HP406" s="3" t="s">
        <v>3</v>
      </c>
      <c r="HQ406" s="3" t="s">
        <v>3</v>
      </c>
      <c r="HS406" s="3">
        <v>0</v>
      </c>
      <c r="IK406" s="3">
        <v>0</v>
      </c>
    </row>
    <row r="407" spans="1:255" x14ac:dyDescent="0.2">
      <c r="A407" s="2">
        <v>17</v>
      </c>
      <c r="B407" s="2">
        <v>1</v>
      </c>
      <c r="C407" s="2"/>
      <c r="D407" s="2"/>
      <c r="E407" s="2" t="s">
        <v>420</v>
      </c>
      <c r="F407" s="2" t="s">
        <v>421</v>
      </c>
      <c r="G407" s="2" t="s">
        <v>422</v>
      </c>
      <c r="H407" s="2" t="s">
        <v>41</v>
      </c>
      <c r="I407" s="2">
        <v>27</v>
      </c>
      <c r="J407" s="2">
        <v>0</v>
      </c>
      <c r="K407" s="2">
        <v>27</v>
      </c>
      <c r="L407" s="2"/>
      <c r="M407" s="2"/>
      <c r="N407" s="2"/>
      <c r="O407" s="2">
        <f t="shared" si="284"/>
        <v>6175.44</v>
      </c>
      <c r="P407" s="2">
        <f t="shared" si="285"/>
        <v>6175.44</v>
      </c>
      <c r="Q407" s="2">
        <f t="shared" si="309"/>
        <v>0</v>
      </c>
      <c r="R407" s="2">
        <f t="shared" si="310"/>
        <v>0</v>
      </c>
      <c r="S407" s="2">
        <f t="shared" si="286"/>
        <v>0</v>
      </c>
      <c r="T407" s="2">
        <f t="shared" si="287"/>
        <v>0</v>
      </c>
      <c r="U407" s="2">
        <f t="shared" si="288"/>
        <v>0</v>
      </c>
      <c r="V407" s="2">
        <f t="shared" si="289"/>
        <v>0</v>
      </c>
      <c r="W407" s="2">
        <f t="shared" si="290"/>
        <v>0</v>
      </c>
      <c r="X407" s="2">
        <f t="shared" si="311"/>
        <v>0</v>
      </c>
      <c r="Y407" s="2">
        <f t="shared" si="312"/>
        <v>0</v>
      </c>
      <c r="Z407" s="2"/>
      <c r="AA407" s="2">
        <v>56661434</v>
      </c>
      <c r="AB407" s="2">
        <f t="shared" si="291"/>
        <v>228.72</v>
      </c>
      <c r="AC407" s="2">
        <f t="shared" si="313"/>
        <v>228.72</v>
      </c>
      <c r="AD407" s="2">
        <f t="shared" si="314"/>
        <v>0</v>
      </c>
      <c r="AE407" s="2">
        <f t="shared" si="315"/>
        <v>0</v>
      </c>
      <c r="AF407" s="2">
        <f t="shared" si="316"/>
        <v>0</v>
      </c>
      <c r="AG407" s="2">
        <f t="shared" si="292"/>
        <v>0</v>
      </c>
      <c r="AH407" s="2">
        <f t="shared" si="317"/>
        <v>0</v>
      </c>
      <c r="AI407" s="2">
        <f t="shared" si="318"/>
        <v>0</v>
      </c>
      <c r="AJ407" s="2">
        <f t="shared" si="293"/>
        <v>0</v>
      </c>
      <c r="AK407" s="2">
        <v>228.72</v>
      </c>
      <c r="AL407" s="2">
        <v>228.72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1</v>
      </c>
      <c r="AW407" s="2">
        <v>1</v>
      </c>
      <c r="AX407" s="2"/>
      <c r="AY407" s="2"/>
      <c r="AZ407" s="2">
        <v>1</v>
      </c>
      <c r="BA407" s="2">
        <v>1</v>
      </c>
      <c r="BB407" s="2">
        <v>1</v>
      </c>
      <c r="BC407" s="2">
        <v>1</v>
      </c>
      <c r="BD407" s="2" t="s">
        <v>3</v>
      </c>
      <c r="BE407" s="2" t="s">
        <v>3</v>
      </c>
      <c r="BF407" s="2" t="s">
        <v>3</v>
      </c>
      <c r="BG407" s="2" t="s">
        <v>3</v>
      </c>
      <c r="BH407" s="2">
        <v>3</v>
      </c>
      <c r="BI407" s="2">
        <v>1</v>
      </c>
      <c r="BJ407" s="2" t="s">
        <v>421</v>
      </c>
      <c r="BK407" s="2"/>
      <c r="BL407" s="2"/>
      <c r="BM407" s="2">
        <v>400005</v>
      </c>
      <c r="BN407" s="2">
        <v>0</v>
      </c>
      <c r="BO407" s="2" t="s">
        <v>3</v>
      </c>
      <c r="BP407" s="2">
        <v>0</v>
      </c>
      <c r="BQ407" s="2">
        <v>213</v>
      </c>
      <c r="BR407" s="2">
        <v>0</v>
      </c>
      <c r="BS407" s="2">
        <v>1</v>
      </c>
      <c r="BT407" s="2">
        <v>1</v>
      </c>
      <c r="BU407" s="2">
        <v>1</v>
      </c>
      <c r="BV407" s="2">
        <v>1</v>
      </c>
      <c r="BW407" s="2">
        <v>1</v>
      </c>
      <c r="BX407" s="2">
        <v>1</v>
      </c>
      <c r="BY407" s="2" t="s">
        <v>3</v>
      </c>
      <c r="BZ407" s="2">
        <v>0</v>
      </c>
      <c r="CA407" s="2">
        <v>0</v>
      </c>
      <c r="CB407" s="2" t="s">
        <v>3</v>
      </c>
      <c r="CC407" s="2"/>
      <c r="CD407" s="2"/>
      <c r="CE407" s="2">
        <v>1566</v>
      </c>
      <c r="CF407" s="2">
        <v>0</v>
      </c>
      <c r="CG407" s="2">
        <v>0</v>
      </c>
      <c r="CH407" s="2"/>
      <c r="CI407" s="2"/>
      <c r="CJ407" s="2"/>
      <c r="CK407" s="2"/>
      <c r="CL407" s="2"/>
      <c r="CM407" s="2">
        <v>0</v>
      </c>
      <c r="CN407" s="2" t="s">
        <v>3</v>
      </c>
      <c r="CO407" s="2">
        <v>0</v>
      </c>
      <c r="CP407" s="2">
        <f t="shared" si="294"/>
        <v>6175.44</v>
      </c>
      <c r="CQ407" s="2">
        <f t="shared" si="295"/>
        <v>228.72</v>
      </c>
      <c r="CR407" s="2">
        <f t="shared" si="319"/>
        <v>0</v>
      </c>
      <c r="CS407" s="2">
        <f t="shared" si="320"/>
        <v>0</v>
      </c>
      <c r="CT407" s="2">
        <f t="shared" si="296"/>
        <v>0</v>
      </c>
      <c r="CU407" s="2">
        <f t="shared" si="297"/>
        <v>0</v>
      </c>
      <c r="CV407" s="2">
        <f t="shared" si="298"/>
        <v>0</v>
      </c>
      <c r="CW407" s="2">
        <f t="shared" si="299"/>
        <v>0</v>
      </c>
      <c r="CX407" s="2">
        <f t="shared" si="300"/>
        <v>0</v>
      </c>
      <c r="CY407" s="2">
        <f t="shared" si="321"/>
        <v>0</v>
      </c>
      <c r="CZ407" s="2">
        <f t="shared" si="322"/>
        <v>0</v>
      </c>
      <c r="DA407" s="2"/>
      <c r="DB407" s="2"/>
      <c r="DC407" s="2" t="s">
        <v>3</v>
      </c>
      <c r="DD407" s="2" t="s">
        <v>3</v>
      </c>
      <c r="DE407" s="2" t="s">
        <v>3</v>
      </c>
      <c r="DF407" s="2" t="s">
        <v>3</v>
      </c>
      <c r="DG407" s="2" t="s">
        <v>3</v>
      </c>
      <c r="DH407" s="2" t="s">
        <v>3</v>
      </c>
      <c r="DI407" s="2" t="s">
        <v>3</v>
      </c>
      <c r="DJ407" s="2" t="s">
        <v>3</v>
      </c>
      <c r="DK407" s="2" t="s">
        <v>3</v>
      </c>
      <c r="DL407" s="2" t="s">
        <v>3</v>
      </c>
      <c r="DM407" s="2" t="s">
        <v>3</v>
      </c>
      <c r="DN407" s="2">
        <v>0</v>
      </c>
      <c r="DO407" s="2">
        <v>0</v>
      </c>
      <c r="DP407" s="2">
        <v>1</v>
      </c>
      <c r="DQ407" s="2">
        <v>1</v>
      </c>
      <c r="DR407" s="2"/>
      <c r="DS407" s="2"/>
      <c r="DT407" s="2"/>
      <c r="DU407" s="2">
        <v>1013</v>
      </c>
      <c r="DV407" s="2" t="s">
        <v>41</v>
      </c>
      <c r="DW407" s="2" t="s">
        <v>41</v>
      </c>
      <c r="DX407" s="2">
        <v>1</v>
      </c>
      <c r="DY407" s="2"/>
      <c r="DZ407" s="2" t="s">
        <v>3</v>
      </c>
      <c r="EA407" s="2" t="s">
        <v>3</v>
      </c>
      <c r="EB407" s="2" t="s">
        <v>3</v>
      </c>
      <c r="EC407" s="2" t="s">
        <v>3</v>
      </c>
      <c r="ED407" s="2"/>
      <c r="EE407" s="2">
        <v>56938432</v>
      </c>
      <c r="EF407" s="2">
        <v>213</v>
      </c>
      <c r="EG407" s="2" t="s">
        <v>412</v>
      </c>
      <c r="EH407" s="2">
        <v>0</v>
      </c>
      <c r="EI407" s="2" t="s">
        <v>3</v>
      </c>
      <c r="EJ407" s="2">
        <v>1</v>
      </c>
      <c r="EK407" s="2">
        <v>400005</v>
      </c>
      <c r="EL407" s="2" t="s">
        <v>412</v>
      </c>
      <c r="EM407" s="2" t="s">
        <v>413</v>
      </c>
      <c r="EN407" s="2"/>
      <c r="EO407" s="2" t="s">
        <v>3</v>
      </c>
      <c r="EP407" s="2"/>
      <c r="EQ407" s="2">
        <v>131088</v>
      </c>
      <c r="ER407" s="2">
        <v>0</v>
      </c>
      <c r="ES407" s="2">
        <v>228.72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>
        <v>0</v>
      </c>
      <c r="FR407" s="2">
        <v>0</v>
      </c>
      <c r="FS407" s="2">
        <v>0</v>
      </c>
      <c r="FT407" s="2"/>
      <c r="FU407" s="2"/>
      <c r="FV407" s="2"/>
      <c r="FW407" s="2"/>
      <c r="FX407" s="2">
        <v>0</v>
      </c>
      <c r="FY407" s="2">
        <v>0</v>
      </c>
      <c r="FZ407" s="2"/>
      <c r="GA407" s="2" t="s">
        <v>423</v>
      </c>
      <c r="GB407" s="2"/>
      <c r="GC407" s="2"/>
      <c r="GD407" s="2">
        <v>1</v>
      </c>
      <c r="GE407" s="2"/>
      <c r="GF407" s="2">
        <v>-1615193662</v>
      </c>
      <c r="GG407" s="2">
        <v>2</v>
      </c>
      <c r="GH407" s="2">
        <v>4</v>
      </c>
      <c r="GI407" s="2">
        <v>-2</v>
      </c>
      <c r="GJ407" s="2">
        <v>0</v>
      </c>
      <c r="GK407" s="2">
        <v>0</v>
      </c>
      <c r="GL407" s="2">
        <f t="shared" si="301"/>
        <v>0</v>
      </c>
      <c r="GM407" s="2">
        <f t="shared" si="302"/>
        <v>6175.44</v>
      </c>
      <c r="GN407" s="2">
        <f t="shared" si="303"/>
        <v>6175.44</v>
      </c>
      <c r="GO407" s="2">
        <f t="shared" si="304"/>
        <v>0</v>
      </c>
      <c r="GP407" s="2">
        <f t="shared" si="305"/>
        <v>0</v>
      </c>
      <c r="GQ407" s="2"/>
      <c r="GR407" s="2">
        <v>1</v>
      </c>
      <c r="GS407" s="2">
        <v>2</v>
      </c>
      <c r="GT407" s="2">
        <v>0</v>
      </c>
      <c r="GU407" s="2" t="s">
        <v>3</v>
      </c>
      <c r="GV407" s="2">
        <f t="shared" si="306"/>
        <v>0</v>
      </c>
      <c r="GW407" s="2">
        <v>1</v>
      </c>
      <c r="GX407" s="2">
        <f t="shared" si="307"/>
        <v>0</v>
      </c>
      <c r="GY407" s="2"/>
      <c r="GZ407" s="2"/>
      <c r="HA407" s="2">
        <v>0</v>
      </c>
      <c r="HB407" s="2">
        <v>0</v>
      </c>
      <c r="HC407" s="2">
        <f t="shared" si="308"/>
        <v>0</v>
      </c>
      <c r="HD407" s="2"/>
      <c r="HE407" s="2" t="s">
        <v>415</v>
      </c>
      <c r="HF407" s="2" t="s">
        <v>38</v>
      </c>
      <c r="HG407" s="2"/>
      <c r="HH407" s="2"/>
      <c r="HI407" s="2"/>
      <c r="HJ407" s="2"/>
      <c r="HK407" s="2"/>
      <c r="HL407" s="2"/>
      <c r="HM407" s="2" t="s">
        <v>3</v>
      </c>
      <c r="HN407" s="2" t="s">
        <v>3</v>
      </c>
      <c r="HO407" s="2" t="s">
        <v>3</v>
      </c>
      <c r="HP407" s="2" t="s">
        <v>3</v>
      </c>
      <c r="HQ407" s="2" t="s">
        <v>3</v>
      </c>
      <c r="HR407" s="2"/>
      <c r="HS407" s="2">
        <v>0</v>
      </c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>
        <v>0</v>
      </c>
      <c r="IL407" s="2"/>
      <c r="IM407" s="2"/>
      <c r="IN407" s="2"/>
      <c r="IO407" s="2"/>
      <c r="IP407" s="2"/>
      <c r="IQ407" s="2"/>
      <c r="IR407" s="2"/>
      <c r="IS407" s="2"/>
      <c r="IT407" s="2"/>
      <c r="IU407" s="2"/>
    </row>
    <row r="408" spans="1:255" x14ac:dyDescent="0.2">
      <c r="A408" s="3">
        <v>17</v>
      </c>
      <c r="B408" s="3">
        <v>1</v>
      </c>
      <c r="E408" s="3" t="s">
        <v>420</v>
      </c>
      <c r="F408" s="3" t="s">
        <v>421</v>
      </c>
      <c r="G408" s="3" t="s">
        <v>422</v>
      </c>
      <c r="H408" s="3" t="s">
        <v>41</v>
      </c>
      <c r="I408" s="3">
        <v>27</v>
      </c>
      <c r="J408" s="3">
        <v>0</v>
      </c>
      <c r="K408" s="3">
        <v>27</v>
      </c>
      <c r="O408" s="3">
        <f t="shared" si="284"/>
        <v>60766.33</v>
      </c>
      <c r="P408" s="3">
        <f t="shared" si="285"/>
        <v>60766.33</v>
      </c>
      <c r="Q408" s="3">
        <f t="shared" si="309"/>
        <v>0</v>
      </c>
      <c r="R408" s="3">
        <f t="shared" si="310"/>
        <v>0</v>
      </c>
      <c r="S408" s="3">
        <f t="shared" si="286"/>
        <v>0</v>
      </c>
      <c r="T408" s="3">
        <f t="shared" si="287"/>
        <v>0</v>
      </c>
      <c r="U408" s="3">
        <f t="shared" si="288"/>
        <v>0</v>
      </c>
      <c r="V408" s="3">
        <f t="shared" si="289"/>
        <v>0</v>
      </c>
      <c r="W408" s="3">
        <f t="shared" si="290"/>
        <v>0</v>
      </c>
      <c r="X408" s="3">
        <f t="shared" si="311"/>
        <v>0</v>
      </c>
      <c r="Y408" s="3">
        <f t="shared" si="312"/>
        <v>0</v>
      </c>
      <c r="AA408" s="3">
        <v>56661436</v>
      </c>
      <c r="AB408" s="3">
        <f t="shared" si="291"/>
        <v>228.72</v>
      </c>
      <c r="AC408" s="3">
        <f t="shared" si="313"/>
        <v>228.72</v>
      </c>
      <c r="AD408" s="3">
        <f t="shared" si="314"/>
        <v>0</v>
      </c>
      <c r="AE408" s="3">
        <f t="shared" si="315"/>
        <v>0</v>
      </c>
      <c r="AF408" s="3">
        <f t="shared" si="316"/>
        <v>0</v>
      </c>
      <c r="AG408" s="3">
        <f t="shared" si="292"/>
        <v>0</v>
      </c>
      <c r="AH408" s="3">
        <f t="shared" si="317"/>
        <v>0</v>
      </c>
      <c r="AI408" s="3">
        <f t="shared" si="318"/>
        <v>0</v>
      </c>
      <c r="AJ408" s="3">
        <f t="shared" si="293"/>
        <v>0</v>
      </c>
      <c r="AK408" s="3">
        <v>228.72</v>
      </c>
      <c r="AL408" s="3">
        <v>228.72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1</v>
      </c>
      <c r="AW408" s="3">
        <v>1</v>
      </c>
      <c r="AZ408" s="3">
        <v>1</v>
      </c>
      <c r="BA408" s="3">
        <v>1</v>
      </c>
      <c r="BB408" s="3">
        <v>1</v>
      </c>
      <c r="BC408" s="3">
        <v>9.84</v>
      </c>
      <c r="BD408" s="3" t="s">
        <v>3</v>
      </c>
      <c r="BE408" s="3" t="s">
        <v>3</v>
      </c>
      <c r="BF408" s="3" t="s">
        <v>3</v>
      </c>
      <c r="BG408" s="3" t="s">
        <v>3</v>
      </c>
      <c r="BH408" s="3">
        <v>3</v>
      </c>
      <c r="BI408" s="3">
        <v>1</v>
      </c>
      <c r="BJ408" s="3" t="s">
        <v>421</v>
      </c>
      <c r="BM408" s="3">
        <v>400005</v>
      </c>
      <c r="BN408" s="3">
        <v>0</v>
      </c>
      <c r="BO408" s="3" t="s">
        <v>3</v>
      </c>
      <c r="BP408" s="3">
        <v>0</v>
      </c>
      <c r="BQ408" s="3">
        <v>213</v>
      </c>
      <c r="BR408" s="3">
        <v>0</v>
      </c>
      <c r="BS408" s="3">
        <v>1</v>
      </c>
      <c r="BT408" s="3">
        <v>1</v>
      </c>
      <c r="BU408" s="3">
        <v>1</v>
      </c>
      <c r="BV408" s="3">
        <v>1</v>
      </c>
      <c r="BW408" s="3">
        <v>1</v>
      </c>
      <c r="BX408" s="3">
        <v>1</v>
      </c>
      <c r="BY408" s="3" t="s">
        <v>3</v>
      </c>
      <c r="BZ408" s="3">
        <v>0</v>
      </c>
      <c r="CA408" s="3">
        <v>0</v>
      </c>
      <c r="CB408" s="3" t="s">
        <v>3</v>
      </c>
      <c r="CE408" s="3">
        <v>1566</v>
      </c>
      <c r="CF408" s="3">
        <v>0</v>
      </c>
      <c r="CG408" s="3">
        <v>0</v>
      </c>
      <c r="CM408" s="3">
        <v>0</v>
      </c>
      <c r="CN408" s="3" t="s">
        <v>3</v>
      </c>
      <c r="CO408" s="3">
        <v>0</v>
      </c>
      <c r="CP408" s="3">
        <f t="shared" si="294"/>
        <v>60766.33</v>
      </c>
      <c r="CQ408" s="3">
        <f t="shared" si="295"/>
        <v>2250.6</v>
      </c>
      <c r="CR408" s="3">
        <f t="shared" si="319"/>
        <v>0</v>
      </c>
      <c r="CS408" s="3">
        <f t="shared" si="320"/>
        <v>0</v>
      </c>
      <c r="CT408" s="3">
        <f t="shared" si="296"/>
        <v>0</v>
      </c>
      <c r="CU408" s="3">
        <f t="shared" si="297"/>
        <v>0</v>
      </c>
      <c r="CV408" s="3">
        <f t="shared" si="298"/>
        <v>0</v>
      </c>
      <c r="CW408" s="3">
        <f t="shared" si="299"/>
        <v>0</v>
      </c>
      <c r="CX408" s="3">
        <f t="shared" si="300"/>
        <v>0</v>
      </c>
      <c r="CY408" s="3">
        <f t="shared" si="321"/>
        <v>0</v>
      </c>
      <c r="CZ408" s="3">
        <f t="shared" si="322"/>
        <v>0</v>
      </c>
      <c r="DC408" s="3" t="s">
        <v>3</v>
      </c>
      <c r="DD408" s="3" t="s">
        <v>3</v>
      </c>
      <c r="DE408" s="3" t="s">
        <v>3</v>
      </c>
      <c r="DF408" s="3" t="s">
        <v>3</v>
      </c>
      <c r="DG408" s="3" t="s">
        <v>3</v>
      </c>
      <c r="DH408" s="3" t="s">
        <v>3</v>
      </c>
      <c r="DI408" s="3" t="s">
        <v>3</v>
      </c>
      <c r="DJ408" s="3" t="s">
        <v>3</v>
      </c>
      <c r="DK408" s="3" t="s">
        <v>3</v>
      </c>
      <c r="DL408" s="3" t="s">
        <v>3</v>
      </c>
      <c r="DM408" s="3" t="s">
        <v>3</v>
      </c>
      <c r="DN408" s="3">
        <v>0</v>
      </c>
      <c r="DO408" s="3">
        <v>0</v>
      </c>
      <c r="DP408" s="3">
        <v>1</v>
      </c>
      <c r="DQ408" s="3">
        <v>1</v>
      </c>
      <c r="DU408" s="3">
        <v>1013</v>
      </c>
      <c r="DV408" s="3" t="s">
        <v>41</v>
      </c>
      <c r="DW408" s="3" t="s">
        <v>41</v>
      </c>
      <c r="DX408" s="3">
        <v>1</v>
      </c>
      <c r="DZ408" s="3" t="s">
        <v>3</v>
      </c>
      <c r="EA408" s="3" t="s">
        <v>3</v>
      </c>
      <c r="EB408" s="3" t="s">
        <v>3</v>
      </c>
      <c r="EC408" s="3" t="s">
        <v>3</v>
      </c>
      <c r="EE408" s="3">
        <v>56938432</v>
      </c>
      <c r="EF408" s="3">
        <v>213</v>
      </c>
      <c r="EG408" s="3" t="s">
        <v>412</v>
      </c>
      <c r="EH408" s="3">
        <v>0</v>
      </c>
      <c r="EI408" s="3" t="s">
        <v>3</v>
      </c>
      <c r="EJ408" s="3">
        <v>1</v>
      </c>
      <c r="EK408" s="3">
        <v>400005</v>
      </c>
      <c r="EL408" s="3" t="s">
        <v>412</v>
      </c>
      <c r="EM408" s="3" t="s">
        <v>413</v>
      </c>
      <c r="EO408" s="3" t="s">
        <v>3</v>
      </c>
      <c r="EQ408" s="3">
        <v>131088</v>
      </c>
      <c r="ER408" s="3">
        <v>0</v>
      </c>
      <c r="ES408" s="3">
        <v>228.72</v>
      </c>
      <c r="ET408" s="3">
        <v>0</v>
      </c>
      <c r="EU408" s="3">
        <v>0</v>
      </c>
      <c r="EV408" s="3">
        <v>0</v>
      </c>
      <c r="EW408" s="3">
        <v>0</v>
      </c>
      <c r="EX408" s="3">
        <v>0</v>
      </c>
      <c r="EY408" s="3">
        <v>0</v>
      </c>
      <c r="EZ408" s="3">
        <v>5</v>
      </c>
      <c r="FC408" s="3">
        <v>1</v>
      </c>
      <c r="FD408" s="3">
        <v>18</v>
      </c>
      <c r="FF408" s="3">
        <v>2692</v>
      </c>
      <c r="FQ408" s="3">
        <v>0</v>
      </c>
      <c r="FR408" s="3">
        <v>0</v>
      </c>
      <c r="FS408" s="3">
        <v>0</v>
      </c>
      <c r="FX408" s="3">
        <v>0</v>
      </c>
      <c r="FY408" s="3">
        <v>0</v>
      </c>
      <c r="GA408" s="3" t="s">
        <v>423</v>
      </c>
      <c r="GD408" s="3">
        <v>1</v>
      </c>
      <c r="GF408" s="3">
        <v>-1615193662</v>
      </c>
      <c r="GG408" s="3">
        <v>2</v>
      </c>
      <c r="GH408" s="3">
        <v>3</v>
      </c>
      <c r="GI408" s="3">
        <v>3</v>
      </c>
      <c r="GJ408" s="3">
        <v>0</v>
      </c>
      <c r="GK408" s="3">
        <v>0</v>
      </c>
      <c r="GL408" s="3">
        <f t="shared" si="301"/>
        <v>0</v>
      </c>
      <c r="GM408" s="3">
        <f t="shared" si="302"/>
        <v>60766.33</v>
      </c>
      <c r="GN408" s="3">
        <f t="shared" si="303"/>
        <v>60766.33</v>
      </c>
      <c r="GO408" s="3">
        <f t="shared" si="304"/>
        <v>0</v>
      </c>
      <c r="GP408" s="3">
        <f t="shared" si="305"/>
        <v>0</v>
      </c>
      <c r="GR408" s="3">
        <v>1</v>
      </c>
      <c r="GS408" s="3">
        <v>1</v>
      </c>
      <c r="GT408" s="3">
        <v>0</v>
      </c>
      <c r="GU408" s="3" t="s">
        <v>3</v>
      </c>
      <c r="GV408" s="3">
        <f t="shared" si="306"/>
        <v>0</v>
      </c>
      <c r="GW408" s="3">
        <v>1</v>
      </c>
      <c r="GX408" s="3">
        <f t="shared" si="307"/>
        <v>0</v>
      </c>
      <c r="HA408" s="3">
        <v>0</v>
      </c>
      <c r="HB408" s="3">
        <v>0</v>
      </c>
      <c r="HC408" s="3">
        <f t="shared" si="308"/>
        <v>0</v>
      </c>
      <c r="HE408" s="3" t="s">
        <v>415</v>
      </c>
      <c r="HF408" s="3" t="s">
        <v>38</v>
      </c>
      <c r="HM408" s="3" t="s">
        <v>3</v>
      </c>
      <c r="HN408" s="3" t="s">
        <v>3</v>
      </c>
      <c r="HO408" s="3" t="s">
        <v>3</v>
      </c>
      <c r="HP408" s="3" t="s">
        <v>3</v>
      </c>
      <c r="HQ408" s="3" t="s">
        <v>3</v>
      </c>
      <c r="HS408" s="3">
        <v>0</v>
      </c>
      <c r="IK408" s="3">
        <v>0</v>
      </c>
    </row>
    <row r="409" spans="1:255" x14ac:dyDescent="0.2">
      <c r="A409" s="2">
        <v>17</v>
      </c>
      <c r="B409" s="2">
        <v>1</v>
      </c>
      <c r="C409" s="2"/>
      <c r="D409" s="2"/>
      <c r="E409" s="2" t="s">
        <v>424</v>
      </c>
      <c r="F409" s="2" t="s">
        <v>425</v>
      </c>
      <c r="G409" s="2" t="s">
        <v>426</v>
      </c>
      <c r="H409" s="2" t="s">
        <v>41</v>
      </c>
      <c r="I409" s="2">
        <v>3</v>
      </c>
      <c r="J409" s="2">
        <v>0</v>
      </c>
      <c r="K409" s="2">
        <v>3</v>
      </c>
      <c r="L409" s="2"/>
      <c r="M409" s="2"/>
      <c r="N409" s="2"/>
      <c r="O409" s="2">
        <f t="shared" si="284"/>
        <v>978.03</v>
      </c>
      <c r="P409" s="2">
        <f t="shared" si="285"/>
        <v>978.03</v>
      </c>
      <c r="Q409" s="2">
        <f t="shared" si="309"/>
        <v>0</v>
      </c>
      <c r="R409" s="2">
        <f t="shared" si="310"/>
        <v>0</v>
      </c>
      <c r="S409" s="2">
        <f t="shared" si="286"/>
        <v>0</v>
      </c>
      <c r="T409" s="2">
        <f t="shared" si="287"/>
        <v>0</v>
      </c>
      <c r="U409" s="2">
        <f t="shared" si="288"/>
        <v>0</v>
      </c>
      <c r="V409" s="2">
        <f t="shared" si="289"/>
        <v>0</v>
      </c>
      <c r="W409" s="2">
        <f t="shared" si="290"/>
        <v>0</v>
      </c>
      <c r="X409" s="2">
        <f t="shared" si="311"/>
        <v>0</v>
      </c>
      <c r="Y409" s="2">
        <f t="shared" si="312"/>
        <v>0</v>
      </c>
      <c r="Z409" s="2"/>
      <c r="AA409" s="2">
        <v>56661434</v>
      </c>
      <c r="AB409" s="2">
        <f t="shared" si="291"/>
        <v>326.01</v>
      </c>
      <c r="AC409" s="2">
        <f t="shared" si="313"/>
        <v>326.01</v>
      </c>
      <c r="AD409" s="2">
        <f t="shared" si="314"/>
        <v>0</v>
      </c>
      <c r="AE409" s="2">
        <f t="shared" si="315"/>
        <v>0</v>
      </c>
      <c r="AF409" s="2">
        <f t="shared" si="316"/>
        <v>0</v>
      </c>
      <c r="AG409" s="2">
        <f t="shared" si="292"/>
        <v>0</v>
      </c>
      <c r="AH409" s="2">
        <f t="shared" si="317"/>
        <v>0</v>
      </c>
      <c r="AI409" s="2">
        <f t="shared" si="318"/>
        <v>0</v>
      </c>
      <c r="AJ409" s="2">
        <f t="shared" si="293"/>
        <v>0</v>
      </c>
      <c r="AK409" s="2">
        <v>326.01</v>
      </c>
      <c r="AL409" s="2">
        <v>326.01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1</v>
      </c>
      <c r="AW409" s="2">
        <v>1</v>
      </c>
      <c r="AX409" s="2"/>
      <c r="AY409" s="2"/>
      <c r="AZ409" s="2">
        <v>1</v>
      </c>
      <c r="BA409" s="2">
        <v>1</v>
      </c>
      <c r="BB409" s="2">
        <v>1</v>
      </c>
      <c r="BC409" s="2">
        <v>1</v>
      </c>
      <c r="BD409" s="2" t="s">
        <v>3</v>
      </c>
      <c r="BE409" s="2" t="s">
        <v>3</v>
      </c>
      <c r="BF409" s="2" t="s">
        <v>3</v>
      </c>
      <c r="BG409" s="2" t="s">
        <v>3</v>
      </c>
      <c r="BH409" s="2">
        <v>3</v>
      </c>
      <c r="BI409" s="2">
        <v>1</v>
      </c>
      <c r="BJ409" s="2" t="s">
        <v>425</v>
      </c>
      <c r="BK409" s="2"/>
      <c r="BL409" s="2"/>
      <c r="BM409" s="2">
        <v>400005</v>
      </c>
      <c r="BN409" s="2">
        <v>0</v>
      </c>
      <c r="BO409" s="2" t="s">
        <v>3</v>
      </c>
      <c r="BP409" s="2">
        <v>0</v>
      </c>
      <c r="BQ409" s="2">
        <v>213</v>
      </c>
      <c r="BR409" s="2">
        <v>0</v>
      </c>
      <c r="BS409" s="2">
        <v>1</v>
      </c>
      <c r="BT409" s="2">
        <v>1</v>
      </c>
      <c r="BU409" s="2">
        <v>1</v>
      </c>
      <c r="BV409" s="2">
        <v>1</v>
      </c>
      <c r="BW409" s="2">
        <v>1</v>
      </c>
      <c r="BX409" s="2">
        <v>1</v>
      </c>
      <c r="BY409" s="2" t="s">
        <v>3</v>
      </c>
      <c r="BZ409" s="2">
        <v>0</v>
      </c>
      <c r="CA409" s="2">
        <v>0</v>
      </c>
      <c r="CB409" s="2" t="s">
        <v>3</v>
      </c>
      <c r="CC409" s="2"/>
      <c r="CD409" s="2"/>
      <c r="CE409" s="2">
        <v>1566</v>
      </c>
      <c r="CF409" s="2">
        <v>0</v>
      </c>
      <c r="CG409" s="2">
        <v>0</v>
      </c>
      <c r="CH409" s="2"/>
      <c r="CI409" s="2"/>
      <c r="CJ409" s="2"/>
      <c r="CK409" s="2"/>
      <c r="CL409" s="2"/>
      <c r="CM409" s="2">
        <v>0</v>
      </c>
      <c r="CN409" s="2" t="s">
        <v>3</v>
      </c>
      <c r="CO409" s="2">
        <v>0</v>
      </c>
      <c r="CP409" s="2">
        <f t="shared" si="294"/>
        <v>978.03</v>
      </c>
      <c r="CQ409" s="2">
        <f t="shared" si="295"/>
        <v>326.01</v>
      </c>
      <c r="CR409" s="2">
        <f t="shared" si="319"/>
        <v>0</v>
      </c>
      <c r="CS409" s="2">
        <f t="shared" si="320"/>
        <v>0</v>
      </c>
      <c r="CT409" s="2">
        <f t="shared" si="296"/>
        <v>0</v>
      </c>
      <c r="CU409" s="2">
        <f t="shared" si="297"/>
        <v>0</v>
      </c>
      <c r="CV409" s="2">
        <f t="shared" si="298"/>
        <v>0</v>
      </c>
      <c r="CW409" s="2">
        <f t="shared" si="299"/>
        <v>0</v>
      </c>
      <c r="CX409" s="2">
        <f t="shared" si="300"/>
        <v>0</v>
      </c>
      <c r="CY409" s="2">
        <f t="shared" si="321"/>
        <v>0</v>
      </c>
      <c r="CZ409" s="2">
        <f t="shared" si="322"/>
        <v>0</v>
      </c>
      <c r="DA409" s="2"/>
      <c r="DB409" s="2"/>
      <c r="DC409" s="2" t="s">
        <v>3</v>
      </c>
      <c r="DD409" s="2" t="s">
        <v>3</v>
      </c>
      <c r="DE409" s="2" t="s">
        <v>3</v>
      </c>
      <c r="DF409" s="2" t="s">
        <v>3</v>
      </c>
      <c r="DG409" s="2" t="s">
        <v>3</v>
      </c>
      <c r="DH409" s="2" t="s">
        <v>3</v>
      </c>
      <c r="DI409" s="2" t="s">
        <v>3</v>
      </c>
      <c r="DJ409" s="2" t="s">
        <v>3</v>
      </c>
      <c r="DK409" s="2" t="s">
        <v>3</v>
      </c>
      <c r="DL409" s="2" t="s">
        <v>3</v>
      </c>
      <c r="DM409" s="2" t="s">
        <v>3</v>
      </c>
      <c r="DN409" s="2">
        <v>0</v>
      </c>
      <c r="DO409" s="2">
        <v>0</v>
      </c>
      <c r="DP409" s="2">
        <v>1</v>
      </c>
      <c r="DQ409" s="2">
        <v>1</v>
      </c>
      <c r="DR409" s="2"/>
      <c r="DS409" s="2"/>
      <c r="DT409" s="2"/>
      <c r="DU409" s="2">
        <v>1013</v>
      </c>
      <c r="DV409" s="2" t="s">
        <v>41</v>
      </c>
      <c r="DW409" s="2" t="s">
        <v>41</v>
      </c>
      <c r="DX409" s="2">
        <v>1</v>
      </c>
      <c r="DY409" s="2"/>
      <c r="DZ409" s="2" t="s">
        <v>3</v>
      </c>
      <c r="EA409" s="2" t="s">
        <v>3</v>
      </c>
      <c r="EB409" s="2" t="s">
        <v>3</v>
      </c>
      <c r="EC409" s="2" t="s">
        <v>3</v>
      </c>
      <c r="ED409" s="2"/>
      <c r="EE409" s="2">
        <v>56938432</v>
      </c>
      <c r="EF409" s="2">
        <v>213</v>
      </c>
      <c r="EG409" s="2" t="s">
        <v>412</v>
      </c>
      <c r="EH409" s="2">
        <v>0</v>
      </c>
      <c r="EI409" s="2" t="s">
        <v>3</v>
      </c>
      <c r="EJ409" s="2">
        <v>1</v>
      </c>
      <c r="EK409" s="2">
        <v>400005</v>
      </c>
      <c r="EL409" s="2" t="s">
        <v>412</v>
      </c>
      <c r="EM409" s="2" t="s">
        <v>413</v>
      </c>
      <c r="EN409" s="2"/>
      <c r="EO409" s="2" t="s">
        <v>3</v>
      </c>
      <c r="EP409" s="2"/>
      <c r="EQ409" s="2">
        <v>131088</v>
      </c>
      <c r="ER409" s="2">
        <v>0</v>
      </c>
      <c r="ES409" s="2">
        <v>326.01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>
        <v>0</v>
      </c>
      <c r="FR409" s="2">
        <v>0</v>
      </c>
      <c r="FS409" s="2">
        <v>0</v>
      </c>
      <c r="FT409" s="2"/>
      <c r="FU409" s="2"/>
      <c r="FV409" s="2"/>
      <c r="FW409" s="2"/>
      <c r="FX409" s="2">
        <v>0</v>
      </c>
      <c r="FY409" s="2">
        <v>0</v>
      </c>
      <c r="FZ409" s="2"/>
      <c r="GA409" s="2" t="s">
        <v>427</v>
      </c>
      <c r="GB409" s="2"/>
      <c r="GC409" s="2"/>
      <c r="GD409" s="2">
        <v>1</v>
      </c>
      <c r="GE409" s="2"/>
      <c r="GF409" s="2">
        <v>-582727592</v>
      </c>
      <c r="GG409" s="2">
        <v>2</v>
      </c>
      <c r="GH409" s="2">
        <v>4</v>
      </c>
      <c r="GI409" s="2">
        <v>-2</v>
      </c>
      <c r="GJ409" s="2">
        <v>0</v>
      </c>
      <c r="GK409" s="2">
        <v>0</v>
      </c>
      <c r="GL409" s="2">
        <f t="shared" si="301"/>
        <v>0</v>
      </c>
      <c r="GM409" s="2">
        <f t="shared" si="302"/>
        <v>978.03</v>
      </c>
      <c r="GN409" s="2">
        <f t="shared" si="303"/>
        <v>978.03</v>
      </c>
      <c r="GO409" s="2">
        <f t="shared" si="304"/>
        <v>0</v>
      </c>
      <c r="GP409" s="2">
        <f t="shared" si="305"/>
        <v>0</v>
      </c>
      <c r="GQ409" s="2"/>
      <c r="GR409" s="2">
        <v>1</v>
      </c>
      <c r="GS409" s="2">
        <v>2</v>
      </c>
      <c r="GT409" s="2">
        <v>0</v>
      </c>
      <c r="GU409" s="2" t="s">
        <v>3</v>
      </c>
      <c r="GV409" s="2">
        <f t="shared" si="306"/>
        <v>0</v>
      </c>
      <c r="GW409" s="2">
        <v>1</v>
      </c>
      <c r="GX409" s="2">
        <f t="shared" si="307"/>
        <v>0</v>
      </c>
      <c r="GY409" s="2"/>
      <c r="GZ409" s="2"/>
      <c r="HA409" s="2">
        <v>0</v>
      </c>
      <c r="HB409" s="2">
        <v>0</v>
      </c>
      <c r="HC409" s="2">
        <f t="shared" si="308"/>
        <v>0</v>
      </c>
      <c r="HD409" s="2"/>
      <c r="HE409" s="2" t="s">
        <v>415</v>
      </c>
      <c r="HF409" s="2" t="s">
        <v>38</v>
      </c>
      <c r="HG409" s="2"/>
      <c r="HH409" s="2"/>
      <c r="HI409" s="2"/>
      <c r="HJ409" s="2"/>
      <c r="HK409" s="2"/>
      <c r="HL409" s="2"/>
      <c r="HM409" s="2" t="s">
        <v>3</v>
      </c>
      <c r="HN409" s="2" t="s">
        <v>3</v>
      </c>
      <c r="HO409" s="2" t="s">
        <v>3</v>
      </c>
      <c r="HP409" s="2" t="s">
        <v>3</v>
      </c>
      <c r="HQ409" s="2" t="s">
        <v>3</v>
      </c>
      <c r="HR409" s="2"/>
      <c r="HS409" s="2">
        <v>0</v>
      </c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>
        <v>0</v>
      </c>
      <c r="IL409" s="2"/>
      <c r="IM409" s="2"/>
      <c r="IN409" s="2"/>
      <c r="IO409" s="2"/>
      <c r="IP409" s="2"/>
      <c r="IQ409" s="2"/>
      <c r="IR409" s="2"/>
      <c r="IS409" s="2"/>
      <c r="IT409" s="2"/>
      <c r="IU409" s="2"/>
    </row>
    <row r="410" spans="1:255" x14ac:dyDescent="0.2">
      <c r="A410" s="3">
        <v>17</v>
      </c>
      <c r="B410" s="3">
        <v>1</v>
      </c>
      <c r="E410" s="3" t="s">
        <v>424</v>
      </c>
      <c r="F410" s="3" t="s">
        <v>425</v>
      </c>
      <c r="G410" s="3" t="s">
        <v>426</v>
      </c>
      <c r="H410" s="3" t="s">
        <v>41</v>
      </c>
      <c r="I410" s="3">
        <v>3</v>
      </c>
      <c r="J410" s="3">
        <v>0</v>
      </c>
      <c r="K410" s="3">
        <v>3</v>
      </c>
      <c r="O410" s="3">
        <f t="shared" si="284"/>
        <v>9623.82</v>
      </c>
      <c r="P410" s="3">
        <f t="shared" si="285"/>
        <v>9623.82</v>
      </c>
      <c r="Q410" s="3">
        <f t="shared" si="309"/>
        <v>0</v>
      </c>
      <c r="R410" s="3">
        <f t="shared" si="310"/>
        <v>0</v>
      </c>
      <c r="S410" s="3">
        <f t="shared" si="286"/>
        <v>0</v>
      </c>
      <c r="T410" s="3">
        <f t="shared" si="287"/>
        <v>0</v>
      </c>
      <c r="U410" s="3">
        <f t="shared" si="288"/>
        <v>0</v>
      </c>
      <c r="V410" s="3">
        <f t="shared" si="289"/>
        <v>0</v>
      </c>
      <c r="W410" s="3">
        <f t="shared" si="290"/>
        <v>0</v>
      </c>
      <c r="X410" s="3">
        <f t="shared" si="311"/>
        <v>0</v>
      </c>
      <c r="Y410" s="3">
        <f t="shared" si="312"/>
        <v>0</v>
      </c>
      <c r="AA410" s="3">
        <v>56661436</v>
      </c>
      <c r="AB410" s="3">
        <f t="shared" si="291"/>
        <v>326.01</v>
      </c>
      <c r="AC410" s="3">
        <f t="shared" si="313"/>
        <v>326.01</v>
      </c>
      <c r="AD410" s="3">
        <f t="shared" si="314"/>
        <v>0</v>
      </c>
      <c r="AE410" s="3">
        <f t="shared" si="315"/>
        <v>0</v>
      </c>
      <c r="AF410" s="3">
        <f t="shared" si="316"/>
        <v>0</v>
      </c>
      <c r="AG410" s="3">
        <f t="shared" si="292"/>
        <v>0</v>
      </c>
      <c r="AH410" s="3">
        <f t="shared" si="317"/>
        <v>0</v>
      </c>
      <c r="AI410" s="3">
        <f t="shared" si="318"/>
        <v>0</v>
      </c>
      <c r="AJ410" s="3">
        <f t="shared" si="293"/>
        <v>0</v>
      </c>
      <c r="AK410" s="3">
        <v>326.01</v>
      </c>
      <c r="AL410" s="3">
        <v>326.01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1</v>
      </c>
      <c r="AW410" s="3">
        <v>1</v>
      </c>
      <c r="AZ410" s="3">
        <v>1</v>
      </c>
      <c r="BA410" s="3">
        <v>1</v>
      </c>
      <c r="BB410" s="3">
        <v>1</v>
      </c>
      <c r="BC410" s="3">
        <v>9.84</v>
      </c>
      <c r="BD410" s="3" t="s">
        <v>3</v>
      </c>
      <c r="BE410" s="3" t="s">
        <v>3</v>
      </c>
      <c r="BF410" s="3" t="s">
        <v>3</v>
      </c>
      <c r="BG410" s="3" t="s">
        <v>3</v>
      </c>
      <c r="BH410" s="3">
        <v>3</v>
      </c>
      <c r="BI410" s="3">
        <v>1</v>
      </c>
      <c r="BJ410" s="3" t="s">
        <v>425</v>
      </c>
      <c r="BM410" s="3">
        <v>400005</v>
      </c>
      <c r="BN410" s="3">
        <v>0</v>
      </c>
      <c r="BO410" s="3" t="s">
        <v>3</v>
      </c>
      <c r="BP410" s="3">
        <v>0</v>
      </c>
      <c r="BQ410" s="3">
        <v>213</v>
      </c>
      <c r="BR410" s="3">
        <v>0</v>
      </c>
      <c r="BS410" s="3">
        <v>1</v>
      </c>
      <c r="BT410" s="3">
        <v>1</v>
      </c>
      <c r="BU410" s="3">
        <v>1</v>
      </c>
      <c r="BV410" s="3">
        <v>1</v>
      </c>
      <c r="BW410" s="3">
        <v>1</v>
      </c>
      <c r="BX410" s="3">
        <v>1</v>
      </c>
      <c r="BY410" s="3" t="s">
        <v>3</v>
      </c>
      <c r="BZ410" s="3">
        <v>0</v>
      </c>
      <c r="CA410" s="3">
        <v>0</v>
      </c>
      <c r="CB410" s="3" t="s">
        <v>3</v>
      </c>
      <c r="CE410" s="3">
        <v>1566</v>
      </c>
      <c r="CF410" s="3">
        <v>0</v>
      </c>
      <c r="CG410" s="3">
        <v>0</v>
      </c>
      <c r="CM410" s="3">
        <v>0</v>
      </c>
      <c r="CN410" s="3" t="s">
        <v>3</v>
      </c>
      <c r="CO410" s="3">
        <v>0</v>
      </c>
      <c r="CP410" s="3">
        <f t="shared" si="294"/>
        <v>9623.82</v>
      </c>
      <c r="CQ410" s="3">
        <f t="shared" si="295"/>
        <v>3207.94</v>
      </c>
      <c r="CR410" s="3">
        <f t="shared" si="319"/>
        <v>0</v>
      </c>
      <c r="CS410" s="3">
        <f t="shared" si="320"/>
        <v>0</v>
      </c>
      <c r="CT410" s="3">
        <f t="shared" si="296"/>
        <v>0</v>
      </c>
      <c r="CU410" s="3">
        <f t="shared" si="297"/>
        <v>0</v>
      </c>
      <c r="CV410" s="3">
        <f t="shared" si="298"/>
        <v>0</v>
      </c>
      <c r="CW410" s="3">
        <f t="shared" si="299"/>
        <v>0</v>
      </c>
      <c r="CX410" s="3">
        <f t="shared" si="300"/>
        <v>0</v>
      </c>
      <c r="CY410" s="3">
        <f t="shared" si="321"/>
        <v>0</v>
      </c>
      <c r="CZ410" s="3">
        <f t="shared" si="322"/>
        <v>0</v>
      </c>
      <c r="DC410" s="3" t="s">
        <v>3</v>
      </c>
      <c r="DD410" s="3" t="s">
        <v>3</v>
      </c>
      <c r="DE410" s="3" t="s">
        <v>3</v>
      </c>
      <c r="DF410" s="3" t="s">
        <v>3</v>
      </c>
      <c r="DG410" s="3" t="s">
        <v>3</v>
      </c>
      <c r="DH410" s="3" t="s">
        <v>3</v>
      </c>
      <c r="DI410" s="3" t="s">
        <v>3</v>
      </c>
      <c r="DJ410" s="3" t="s">
        <v>3</v>
      </c>
      <c r="DK410" s="3" t="s">
        <v>3</v>
      </c>
      <c r="DL410" s="3" t="s">
        <v>3</v>
      </c>
      <c r="DM410" s="3" t="s">
        <v>3</v>
      </c>
      <c r="DN410" s="3">
        <v>0</v>
      </c>
      <c r="DO410" s="3">
        <v>0</v>
      </c>
      <c r="DP410" s="3">
        <v>1</v>
      </c>
      <c r="DQ410" s="3">
        <v>1</v>
      </c>
      <c r="DU410" s="3">
        <v>1013</v>
      </c>
      <c r="DV410" s="3" t="s">
        <v>41</v>
      </c>
      <c r="DW410" s="3" t="s">
        <v>41</v>
      </c>
      <c r="DX410" s="3">
        <v>1</v>
      </c>
      <c r="DZ410" s="3" t="s">
        <v>3</v>
      </c>
      <c r="EA410" s="3" t="s">
        <v>3</v>
      </c>
      <c r="EB410" s="3" t="s">
        <v>3</v>
      </c>
      <c r="EC410" s="3" t="s">
        <v>3</v>
      </c>
      <c r="EE410" s="3">
        <v>56938432</v>
      </c>
      <c r="EF410" s="3">
        <v>213</v>
      </c>
      <c r="EG410" s="3" t="s">
        <v>412</v>
      </c>
      <c r="EH410" s="3">
        <v>0</v>
      </c>
      <c r="EI410" s="3" t="s">
        <v>3</v>
      </c>
      <c r="EJ410" s="3">
        <v>1</v>
      </c>
      <c r="EK410" s="3">
        <v>400005</v>
      </c>
      <c r="EL410" s="3" t="s">
        <v>412</v>
      </c>
      <c r="EM410" s="3" t="s">
        <v>413</v>
      </c>
      <c r="EO410" s="3" t="s">
        <v>3</v>
      </c>
      <c r="EQ410" s="3">
        <v>131088</v>
      </c>
      <c r="ER410" s="3">
        <v>0</v>
      </c>
      <c r="ES410" s="3">
        <v>326.01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0</v>
      </c>
      <c r="EZ410" s="3">
        <v>5</v>
      </c>
      <c r="FC410" s="3">
        <v>1</v>
      </c>
      <c r="FD410" s="3">
        <v>18</v>
      </c>
      <c r="FF410" s="3">
        <v>3837</v>
      </c>
      <c r="FQ410" s="3">
        <v>0</v>
      </c>
      <c r="FR410" s="3">
        <v>0</v>
      </c>
      <c r="FS410" s="3">
        <v>0</v>
      </c>
      <c r="FX410" s="3">
        <v>0</v>
      </c>
      <c r="FY410" s="3">
        <v>0</v>
      </c>
      <c r="GA410" s="3" t="s">
        <v>427</v>
      </c>
      <c r="GD410" s="3">
        <v>1</v>
      </c>
      <c r="GF410" s="3">
        <v>-582727592</v>
      </c>
      <c r="GG410" s="3">
        <v>2</v>
      </c>
      <c r="GH410" s="3">
        <v>3</v>
      </c>
      <c r="GI410" s="3">
        <v>3</v>
      </c>
      <c r="GJ410" s="3">
        <v>0</v>
      </c>
      <c r="GK410" s="3">
        <v>0</v>
      </c>
      <c r="GL410" s="3">
        <f t="shared" si="301"/>
        <v>0</v>
      </c>
      <c r="GM410" s="3">
        <f t="shared" si="302"/>
        <v>9623.82</v>
      </c>
      <c r="GN410" s="3">
        <f t="shared" si="303"/>
        <v>9623.82</v>
      </c>
      <c r="GO410" s="3">
        <f t="shared" si="304"/>
        <v>0</v>
      </c>
      <c r="GP410" s="3">
        <f t="shared" si="305"/>
        <v>0</v>
      </c>
      <c r="GR410" s="3">
        <v>1</v>
      </c>
      <c r="GS410" s="3">
        <v>1</v>
      </c>
      <c r="GT410" s="3">
        <v>0</v>
      </c>
      <c r="GU410" s="3" t="s">
        <v>3</v>
      </c>
      <c r="GV410" s="3">
        <f t="shared" si="306"/>
        <v>0</v>
      </c>
      <c r="GW410" s="3">
        <v>1</v>
      </c>
      <c r="GX410" s="3">
        <f t="shared" si="307"/>
        <v>0</v>
      </c>
      <c r="HA410" s="3">
        <v>0</v>
      </c>
      <c r="HB410" s="3">
        <v>0</v>
      </c>
      <c r="HC410" s="3">
        <f t="shared" si="308"/>
        <v>0</v>
      </c>
      <c r="HE410" s="3" t="s">
        <v>415</v>
      </c>
      <c r="HF410" s="3" t="s">
        <v>38</v>
      </c>
      <c r="HM410" s="3" t="s">
        <v>3</v>
      </c>
      <c r="HN410" s="3" t="s">
        <v>3</v>
      </c>
      <c r="HO410" s="3" t="s">
        <v>3</v>
      </c>
      <c r="HP410" s="3" t="s">
        <v>3</v>
      </c>
      <c r="HQ410" s="3" t="s">
        <v>3</v>
      </c>
      <c r="HS410" s="3">
        <v>0</v>
      </c>
      <c r="IK410" s="3">
        <v>0</v>
      </c>
    </row>
    <row r="411" spans="1:255" x14ac:dyDescent="0.2">
      <c r="A411" s="2">
        <v>17</v>
      </c>
      <c r="B411" s="2">
        <v>1</v>
      </c>
      <c r="C411" s="2">
        <f>ROW(SmtRes!A295)</f>
        <v>295</v>
      </c>
      <c r="D411" s="2">
        <f>ROW(EtalonRes!A390)</f>
        <v>390</v>
      </c>
      <c r="E411" s="2" t="s">
        <v>428</v>
      </c>
      <c r="F411" s="2" t="s">
        <v>429</v>
      </c>
      <c r="G411" s="2" t="s">
        <v>430</v>
      </c>
      <c r="H411" s="2" t="s">
        <v>393</v>
      </c>
      <c r="I411" s="2">
        <v>3</v>
      </c>
      <c r="J411" s="2">
        <v>0</v>
      </c>
      <c r="K411" s="2">
        <v>3</v>
      </c>
      <c r="L411" s="2"/>
      <c r="M411" s="2"/>
      <c r="N411" s="2"/>
      <c r="O411" s="2">
        <f t="shared" si="284"/>
        <v>120.06</v>
      </c>
      <c r="P411" s="2">
        <f t="shared" si="285"/>
        <v>30.51</v>
      </c>
      <c r="Q411" s="2">
        <f>(ROUND((ROUND(((((ET411*1.25)*1.2))*AV411*I411),2)*BB411),2)+ROUND((ROUND(((AE411-(((EU411*1.25)*1.2)))*AV411*I411),2)*BS411),2))</f>
        <v>17.329999999999998</v>
      </c>
      <c r="R411" s="2">
        <f>(ROUND((ROUND(((((EU411*1.25)*1.2))*AV411*I411),2)*BS411),2)+ROUND((ROUND(((AE411-(((EU411*1.25)*1.2)))*AV411*I411),2)*BS411),2))</f>
        <v>1.44</v>
      </c>
      <c r="S411" s="2">
        <f t="shared" si="286"/>
        <v>72.22</v>
      </c>
      <c r="T411" s="2">
        <f t="shared" si="287"/>
        <v>0</v>
      </c>
      <c r="U411" s="2">
        <f t="shared" si="288"/>
        <v>6.1401581999999992</v>
      </c>
      <c r="V411" s="2">
        <f t="shared" si="289"/>
        <v>0</v>
      </c>
      <c r="W411" s="2">
        <f t="shared" si="290"/>
        <v>0</v>
      </c>
      <c r="X411" s="2">
        <f>(ROUND((((S411+ROUND((ROUND(((((EU411*1.25)*1.2))*AV411*I411),2)*BS411),2))*AT411)/100),2)+ROUND(((ROUND((ROUND(((AE411-(((EU411*1.25)*1.2)))*AV411*I411),2)*BS411),2)*AT411)/100),2))</f>
        <v>80.290000000000006</v>
      </c>
      <c r="Y411" s="2">
        <f>(ROUND((((S411+ROUND((ROUND(((((EU411*1.25)*1.2))*AV411*I411),2)*BS411),2))*AU411)/100),2)+ROUND(((ROUND((ROUND(((AE411-(((EU411*1.25)*1.2)))*AV411*I411),2)*BS411),2)*AU411)/100),2))</f>
        <v>44.93</v>
      </c>
      <c r="Z411" s="2"/>
      <c r="AA411" s="2">
        <v>56661434</v>
      </c>
      <c r="AB411" s="2">
        <f t="shared" si="291"/>
        <v>38.148000000000003</v>
      </c>
      <c r="AC411" s="2">
        <f>ROUND((((ES411*1)*1)),6)</f>
        <v>10.17</v>
      </c>
      <c r="AD411" s="2">
        <f>ROUND((((((ET411*1.25)*1.2))-(((EU411*1.25)*1.2)))+AE411),6)</f>
        <v>5.415</v>
      </c>
      <c r="AE411" s="2">
        <f>ROUND((((EU411*1.25)*1.2)),6)</f>
        <v>0.45</v>
      </c>
      <c r="AF411" s="2">
        <f>ROUND((((EV411*1.15)*1.2)),6)</f>
        <v>22.562999999999999</v>
      </c>
      <c r="AG411" s="2">
        <f t="shared" si="292"/>
        <v>0</v>
      </c>
      <c r="AH411" s="2">
        <f>(((EW411*1.15)*1.2))</f>
        <v>1.9181999999999997</v>
      </c>
      <c r="AI411" s="2">
        <f>(((EX411*1.25)*1.2))</f>
        <v>0</v>
      </c>
      <c r="AJ411" s="2">
        <f t="shared" si="293"/>
        <v>0</v>
      </c>
      <c r="AK411" s="2">
        <v>30.13</v>
      </c>
      <c r="AL411" s="2">
        <v>10.17</v>
      </c>
      <c r="AM411" s="2">
        <v>3.61</v>
      </c>
      <c r="AN411" s="2">
        <v>0.3</v>
      </c>
      <c r="AO411" s="2">
        <v>16.350000000000001</v>
      </c>
      <c r="AP411" s="2">
        <v>0</v>
      </c>
      <c r="AQ411" s="2">
        <v>1.39</v>
      </c>
      <c r="AR411" s="2">
        <v>0</v>
      </c>
      <c r="AS411" s="2">
        <v>0</v>
      </c>
      <c r="AT411" s="2">
        <v>109</v>
      </c>
      <c r="AU411" s="2">
        <v>61</v>
      </c>
      <c r="AV411" s="2">
        <v>1.0669999999999999</v>
      </c>
      <c r="AW411" s="2">
        <v>1</v>
      </c>
      <c r="AX411" s="2"/>
      <c r="AY411" s="2"/>
      <c r="AZ411" s="2">
        <v>1</v>
      </c>
      <c r="BA411" s="2">
        <v>1</v>
      </c>
      <c r="BB411" s="2">
        <v>1</v>
      </c>
      <c r="BC411" s="2">
        <v>1</v>
      </c>
      <c r="BD411" s="2" t="s">
        <v>3</v>
      </c>
      <c r="BE411" s="2" t="s">
        <v>3</v>
      </c>
      <c r="BF411" s="2" t="s">
        <v>3</v>
      </c>
      <c r="BG411" s="2" t="s">
        <v>3</v>
      </c>
      <c r="BH411" s="2">
        <v>0</v>
      </c>
      <c r="BI411" s="2">
        <v>1</v>
      </c>
      <c r="BJ411" s="2" t="s">
        <v>431</v>
      </c>
      <c r="BK411" s="2"/>
      <c r="BL411" s="2"/>
      <c r="BM411" s="2">
        <v>25</v>
      </c>
      <c r="BN411" s="2">
        <v>0</v>
      </c>
      <c r="BO411" s="2" t="s">
        <v>429</v>
      </c>
      <c r="BP411" s="2">
        <v>1</v>
      </c>
      <c r="BQ411" s="2">
        <v>30</v>
      </c>
      <c r="BR411" s="2">
        <v>0</v>
      </c>
      <c r="BS411" s="2">
        <v>1</v>
      </c>
      <c r="BT411" s="2">
        <v>1</v>
      </c>
      <c r="BU411" s="2">
        <v>1</v>
      </c>
      <c r="BV411" s="2">
        <v>1</v>
      </c>
      <c r="BW411" s="2">
        <v>1</v>
      </c>
      <c r="BX411" s="2">
        <v>1</v>
      </c>
      <c r="BY411" s="2" t="s">
        <v>3</v>
      </c>
      <c r="BZ411" s="2">
        <v>109</v>
      </c>
      <c r="CA411" s="2">
        <v>61</v>
      </c>
      <c r="CB411" s="2" t="s">
        <v>3</v>
      </c>
      <c r="CC411" s="2"/>
      <c r="CD411" s="2"/>
      <c r="CE411" s="2">
        <v>1566</v>
      </c>
      <c r="CF411" s="2">
        <v>0</v>
      </c>
      <c r="CG411" s="2">
        <v>0</v>
      </c>
      <c r="CH411" s="2"/>
      <c r="CI411" s="2"/>
      <c r="CJ411" s="2"/>
      <c r="CK411" s="2"/>
      <c r="CL411" s="2"/>
      <c r="CM411" s="2">
        <v>0</v>
      </c>
      <c r="CN411" s="2" t="s">
        <v>2127</v>
      </c>
      <c r="CO411" s="2">
        <v>0</v>
      </c>
      <c r="CP411" s="2">
        <f t="shared" si="294"/>
        <v>120.06</v>
      </c>
      <c r="CQ411" s="2">
        <f t="shared" si="295"/>
        <v>10.17</v>
      </c>
      <c r="CR411" s="2">
        <f>(ROUND((ROUND(((((ET411*1.25)*1.2))*AV411*1),2)*BB411),2)+ROUND((ROUND(((AE411-(((EU411*1.25)*1.2)))*AV411*1),2)*BS411),2))</f>
        <v>5.78</v>
      </c>
      <c r="CS411" s="2">
        <f>(ROUND((ROUND(((((EU411*1.25)*1.2))*AV411*1),2)*BS411),2)+ROUND((ROUND(((AE411-(((EU411*1.25)*1.2)))*AV411*1),2)*BS411),2))</f>
        <v>0.48</v>
      </c>
      <c r="CT411" s="2">
        <f t="shared" si="296"/>
        <v>24.07</v>
      </c>
      <c r="CU411" s="2">
        <f t="shared" si="297"/>
        <v>0</v>
      </c>
      <c r="CV411" s="2">
        <f t="shared" si="298"/>
        <v>2.0467193999999997</v>
      </c>
      <c r="CW411" s="2">
        <f t="shared" si="299"/>
        <v>0</v>
      </c>
      <c r="CX411" s="2">
        <f t="shared" si="300"/>
        <v>0</v>
      </c>
      <c r="CY411" s="2">
        <f>(ROUND((((S411+ROUND((ROUND(((((EU411*1.25)*1.2))*AV411*1),2)*BS411),2))*AT411)/100),2)+ROUND(((ROUND((ROUND(((AE411-(((EU411*1.25)*1.2)))*AV411*1),2)*BS411),2)*AT411)/100),2))</f>
        <v>79.239999999999995</v>
      </c>
      <c r="CZ411" s="2">
        <f>(ROUND((((S411+ROUND((ROUND(((((EU411*1.25)*1.2))*AV411*1),2)*BS411),2))*AU411)/100),2)+ROUND(((ROUND((ROUND(((AE411-(((EU411*1.25)*1.2)))*AV411*1),2)*BS411),2)*AU411)/100),2))</f>
        <v>44.35</v>
      </c>
      <c r="DA411" s="2"/>
      <c r="DB411" s="2">
        <v>85</v>
      </c>
      <c r="DC411" s="2" t="s">
        <v>3</v>
      </c>
      <c r="DD411" s="2" t="s">
        <v>31</v>
      </c>
      <c r="DE411" s="2" t="s">
        <v>432</v>
      </c>
      <c r="DF411" s="2" t="s">
        <v>432</v>
      </c>
      <c r="DG411" s="2" t="s">
        <v>433</v>
      </c>
      <c r="DH411" s="2" t="s">
        <v>3</v>
      </c>
      <c r="DI411" s="2" t="s">
        <v>433</v>
      </c>
      <c r="DJ411" s="2" t="s">
        <v>432</v>
      </c>
      <c r="DK411" s="2" t="s">
        <v>3</v>
      </c>
      <c r="DL411" s="2" t="s">
        <v>3</v>
      </c>
      <c r="DM411" s="2" t="s">
        <v>3</v>
      </c>
      <c r="DN411" s="2">
        <v>0</v>
      </c>
      <c r="DO411" s="2">
        <v>0</v>
      </c>
      <c r="DP411" s="2">
        <v>1</v>
      </c>
      <c r="DQ411" s="2">
        <v>1</v>
      </c>
      <c r="DR411" s="2"/>
      <c r="DS411" s="2"/>
      <c r="DT411" s="2"/>
      <c r="DU411" s="2">
        <v>1013</v>
      </c>
      <c r="DV411" s="2" t="s">
        <v>393</v>
      </c>
      <c r="DW411" s="2" t="s">
        <v>393</v>
      </c>
      <c r="DX411" s="2">
        <v>1</v>
      </c>
      <c r="DY411" s="2"/>
      <c r="DZ411" s="2" t="s">
        <v>3</v>
      </c>
      <c r="EA411" s="2" t="s">
        <v>3</v>
      </c>
      <c r="EB411" s="2" t="s">
        <v>3</v>
      </c>
      <c r="EC411" s="2" t="s">
        <v>3</v>
      </c>
      <c r="ED411" s="2"/>
      <c r="EE411" s="2">
        <v>56938458</v>
      </c>
      <c r="EF411" s="2">
        <v>30</v>
      </c>
      <c r="EG411" s="2" t="s">
        <v>34</v>
      </c>
      <c r="EH411" s="2">
        <v>0</v>
      </c>
      <c r="EI411" s="2" t="s">
        <v>3</v>
      </c>
      <c r="EJ411" s="2">
        <v>1</v>
      </c>
      <c r="EK411" s="2">
        <v>25</v>
      </c>
      <c r="EL411" s="2" t="s">
        <v>35</v>
      </c>
      <c r="EM411" s="2" t="s">
        <v>36</v>
      </c>
      <c r="EN411" s="2"/>
      <c r="EO411" s="2" t="s">
        <v>434</v>
      </c>
      <c r="EP411" s="2"/>
      <c r="EQ411" s="2">
        <v>131072</v>
      </c>
      <c r="ER411" s="2">
        <v>30.13</v>
      </c>
      <c r="ES411" s="2">
        <v>10.17</v>
      </c>
      <c r="ET411" s="2">
        <v>3.61</v>
      </c>
      <c r="EU411" s="2">
        <v>0.3</v>
      </c>
      <c r="EV411" s="2">
        <v>16.350000000000001</v>
      </c>
      <c r="EW411" s="2">
        <v>1.39</v>
      </c>
      <c r="EX411" s="2">
        <v>0</v>
      </c>
      <c r="EY411" s="2">
        <v>0</v>
      </c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>
        <v>0</v>
      </c>
      <c r="FR411" s="2">
        <v>0</v>
      </c>
      <c r="FS411" s="2">
        <v>0</v>
      </c>
      <c r="FT411" s="2"/>
      <c r="FU411" s="2"/>
      <c r="FV411" s="2"/>
      <c r="FW411" s="2"/>
      <c r="FX411" s="2">
        <v>109</v>
      </c>
      <c r="FY411" s="2">
        <v>61</v>
      </c>
      <c r="FZ411" s="2"/>
      <c r="GA411" s="2" t="s">
        <v>3</v>
      </c>
      <c r="GB411" s="2"/>
      <c r="GC411" s="2"/>
      <c r="GD411" s="2">
        <v>1</v>
      </c>
      <c r="GE411" s="2"/>
      <c r="GF411" s="2">
        <v>1384782534</v>
      </c>
      <c r="GG411" s="2">
        <v>2</v>
      </c>
      <c r="GH411" s="2">
        <v>1</v>
      </c>
      <c r="GI411" s="2">
        <v>2</v>
      </c>
      <c r="GJ411" s="2">
        <v>0</v>
      </c>
      <c r="GK411" s="2">
        <v>0</v>
      </c>
      <c r="GL411" s="2">
        <f t="shared" si="301"/>
        <v>0</v>
      </c>
      <c r="GM411" s="2">
        <f t="shared" si="302"/>
        <v>245.28</v>
      </c>
      <c r="GN411" s="2">
        <f t="shared" si="303"/>
        <v>245.28</v>
      </c>
      <c r="GO411" s="2">
        <f t="shared" si="304"/>
        <v>0</v>
      </c>
      <c r="GP411" s="2">
        <f t="shared" si="305"/>
        <v>0</v>
      </c>
      <c r="GQ411" s="2"/>
      <c r="GR411" s="2">
        <v>0</v>
      </c>
      <c r="GS411" s="2">
        <v>3</v>
      </c>
      <c r="GT411" s="2">
        <v>0</v>
      </c>
      <c r="GU411" s="2" t="s">
        <v>3</v>
      </c>
      <c r="GV411" s="2">
        <f t="shared" si="306"/>
        <v>0</v>
      </c>
      <c r="GW411" s="2">
        <v>1</v>
      </c>
      <c r="GX411" s="2">
        <f t="shared" si="307"/>
        <v>0</v>
      </c>
      <c r="GY411" s="2"/>
      <c r="GZ411" s="2"/>
      <c r="HA411" s="2">
        <v>0</v>
      </c>
      <c r="HB411" s="2">
        <v>0</v>
      </c>
      <c r="HC411" s="2">
        <f t="shared" si="308"/>
        <v>0</v>
      </c>
      <c r="HD411" s="2"/>
      <c r="HE411" s="2" t="s">
        <v>3</v>
      </c>
      <c r="HF411" s="2" t="s">
        <v>3</v>
      </c>
      <c r="HG411" s="2"/>
      <c r="HH411" s="2"/>
      <c r="HI411" s="2"/>
      <c r="HJ411" s="2"/>
      <c r="HK411" s="2"/>
      <c r="HL411" s="2"/>
      <c r="HM411" s="2" t="s">
        <v>3</v>
      </c>
      <c r="HN411" s="2" t="s">
        <v>3</v>
      </c>
      <c r="HO411" s="2" t="s">
        <v>3</v>
      </c>
      <c r="HP411" s="2" t="s">
        <v>3</v>
      </c>
      <c r="HQ411" s="2" t="s">
        <v>3</v>
      </c>
      <c r="HR411" s="2"/>
      <c r="HS411" s="2">
        <v>0</v>
      </c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>
        <v>0</v>
      </c>
      <c r="IL411" s="2"/>
      <c r="IM411" s="2"/>
      <c r="IN411" s="2"/>
      <c r="IO411" s="2"/>
      <c r="IP411" s="2"/>
      <c r="IQ411" s="2"/>
      <c r="IR411" s="2"/>
      <c r="IS411" s="2"/>
      <c r="IT411" s="2"/>
      <c r="IU411" s="2"/>
    </row>
    <row r="412" spans="1:255" x14ac:dyDescent="0.2">
      <c r="A412" s="3">
        <v>17</v>
      </c>
      <c r="B412" s="3">
        <v>1</v>
      </c>
      <c r="C412" s="3">
        <f>ROW(SmtRes!A304)</f>
        <v>304</v>
      </c>
      <c r="D412" s="3">
        <f>ROW(EtalonRes!A400)</f>
        <v>400</v>
      </c>
      <c r="E412" s="3" t="s">
        <v>428</v>
      </c>
      <c r="F412" s="3" t="s">
        <v>429</v>
      </c>
      <c r="G412" s="3" t="s">
        <v>430</v>
      </c>
      <c r="H412" s="3" t="s">
        <v>393</v>
      </c>
      <c r="I412" s="3">
        <v>3</v>
      </c>
      <c r="J412" s="3">
        <v>0</v>
      </c>
      <c r="K412" s="3">
        <v>3</v>
      </c>
      <c r="O412" s="3">
        <f t="shared" si="284"/>
        <v>4570.1099999999997</v>
      </c>
      <c r="P412" s="3">
        <f t="shared" si="285"/>
        <v>249.57</v>
      </c>
      <c r="Q412" s="3">
        <f>(ROUND((ROUND(((((ET412*1.25)*1.2))*AV412*I412),2)*BB412),2)+ROUND((ROUND(((AE412-(((EU412*1.25)*1.2)))*AV412*I412),2)*BS412),2))</f>
        <v>250.94</v>
      </c>
      <c r="R412" s="3">
        <f>(ROUND((ROUND(((((EU412*1.25)*1.2))*AV412*I412),2)*BS412),2)+ROUND((ROUND(((AE412-(((EU412*1.25)*1.2)))*AV412*I412),2)*BS412),2))</f>
        <v>81.14</v>
      </c>
      <c r="S412" s="3">
        <f t="shared" si="286"/>
        <v>4069.6</v>
      </c>
      <c r="T412" s="3">
        <f t="shared" si="287"/>
        <v>0</v>
      </c>
      <c r="U412" s="3">
        <f t="shared" si="288"/>
        <v>6.1401581999999992</v>
      </c>
      <c r="V412" s="3">
        <f t="shared" si="289"/>
        <v>0</v>
      </c>
      <c r="W412" s="3">
        <f t="shared" si="290"/>
        <v>0</v>
      </c>
      <c r="X412" s="3">
        <f>(ROUND((((S412+ROUND((ROUND(((((EU412*1.25)*1.2))*AV412*I412),2)*BS412),2))*AT412)/100),2)+ROUND(((ROUND((ROUND(((AE412-(((EU412*1.25)*1.2)))*AV412*I412),2)*BS412),2)*AT412)/100),2))</f>
        <v>4524.3100000000004</v>
      </c>
      <c r="Y412" s="3">
        <f>(ROUND((((S412+ROUND((ROUND(((((EU412*1.25)*1.2))*AV412*I412),2)*BS412),2))*AU412)/100),2)+ROUND(((ROUND((ROUND(((AE412-(((EU412*1.25)*1.2)))*AV412*I412),2)*BS412),2)*AU412)/100),2))</f>
        <v>2531.9499999999998</v>
      </c>
      <c r="AA412" s="3">
        <v>56661436</v>
      </c>
      <c r="AB412" s="3">
        <f t="shared" si="291"/>
        <v>38.148000000000003</v>
      </c>
      <c r="AC412" s="3">
        <f>ROUND((((ES412*1)*1)),6)</f>
        <v>10.17</v>
      </c>
      <c r="AD412" s="3">
        <f>ROUND((((((ET412*1.25)*1.2))-(((EU412*1.25)*1.2)))+AE412),6)</f>
        <v>5.415</v>
      </c>
      <c r="AE412" s="3">
        <f>ROUND((((EU412*1.25)*1.2)),6)</f>
        <v>0.45</v>
      </c>
      <c r="AF412" s="3">
        <f>ROUND((((EV412*1.15)*1.2)),6)</f>
        <v>22.562999999999999</v>
      </c>
      <c r="AG412" s="3">
        <f t="shared" si="292"/>
        <v>0</v>
      </c>
      <c r="AH412" s="3">
        <f>(((EW412*1.15)*1.2))</f>
        <v>1.9181999999999997</v>
      </c>
      <c r="AI412" s="3">
        <f>(((EX412*1.25)*1.2))</f>
        <v>0</v>
      </c>
      <c r="AJ412" s="3">
        <f t="shared" si="293"/>
        <v>0</v>
      </c>
      <c r="AK412" s="3">
        <v>30.13</v>
      </c>
      <c r="AL412" s="3">
        <v>10.17</v>
      </c>
      <c r="AM412" s="3">
        <v>3.61</v>
      </c>
      <c r="AN412" s="3">
        <v>0.3</v>
      </c>
      <c r="AO412" s="3">
        <v>16.350000000000001</v>
      </c>
      <c r="AP412" s="3">
        <v>0</v>
      </c>
      <c r="AQ412" s="3">
        <v>1.39</v>
      </c>
      <c r="AR412" s="3">
        <v>0</v>
      </c>
      <c r="AS412" s="3">
        <v>0</v>
      </c>
      <c r="AT412" s="3">
        <v>109</v>
      </c>
      <c r="AU412" s="3">
        <v>61</v>
      </c>
      <c r="AV412" s="3">
        <v>1.0669999999999999</v>
      </c>
      <c r="AW412" s="3">
        <v>1</v>
      </c>
      <c r="AZ412" s="3">
        <v>1</v>
      </c>
      <c r="BA412" s="3">
        <v>56.35</v>
      </c>
      <c r="BB412" s="3">
        <v>14.48</v>
      </c>
      <c r="BC412" s="3">
        <v>8.18</v>
      </c>
      <c r="BD412" s="3" t="s">
        <v>3</v>
      </c>
      <c r="BE412" s="3" t="s">
        <v>3</v>
      </c>
      <c r="BF412" s="3" t="s">
        <v>3</v>
      </c>
      <c r="BG412" s="3" t="s">
        <v>3</v>
      </c>
      <c r="BH412" s="3">
        <v>0</v>
      </c>
      <c r="BI412" s="3">
        <v>1</v>
      </c>
      <c r="BJ412" s="3" t="s">
        <v>431</v>
      </c>
      <c r="BM412" s="3">
        <v>25</v>
      </c>
      <c r="BN412" s="3">
        <v>0</v>
      </c>
      <c r="BO412" s="3" t="s">
        <v>429</v>
      </c>
      <c r="BP412" s="3">
        <v>1</v>
      </c>
      <c r="BQ412" s="3">
        <v>30</v>
      </c>
      <c r="BR412" s="3">
        <v>0</v>
      </c>
      <c r="BS412" s="3">
        <v>56.35</v>
      </c>
      <c r="BT412" s="3">
        <v>1</v>
      </c>
      <c r="BU412" s="3">
        <v>1</v>
      </c>
      <c r="BV412" s="3">
        <v>1</v>
      </c>
      <c r="BW412" s="3">
        <v>1</v>
      </c>
      <c r="BX412" s="3">
        <v>1</v>
      </c>
      <c r="BY412" s="3" t="s">
        <v>3</v>
      </c>
      <c r="BZ412" s="3">
        <v>109</v>
      </c>
      <c r="CA412" s="3">
        <v>61</v>
      </c>
      <c r="CB412" s="3" t="s">
        <v>3</v>
      </c>
      <c r="CE412" s="3">
        <v>1566</v>
      </c>
      <c r="CF412" s="3">
        <v>0</v>
      </c>
      <c r="CG412" s="3">
        <v>0</v>
      </c>
      <c r="CM412" s="3">
        <v>0</v>
      </c>
      <c r="CN412" s="3" t="s">
        <v>2127</v>
      </c>
      <c r="CO412" s="3">
        <v>0</v>
      </c>
      <c r="CP412" s="3">
        <f t="shared" si="294"/>
        <v>4570.1099999999997</v>
      </c>
      <c r="CQ412" s="3">
        <f t="shared" si="295"/>
        <v>83.19</v>
      </c>
      <c r="CR412" s="3">
        <f>(ROUND((ROUND(((((ET412*1.25)*1.2))*AV412*1),2)*BB412),2)+ROUND((ROUND(((AE412-(((EU412*1.25)*1.2)))*AV412*1),2)*BS412),2))</f>
        <v>83.69</v>
      </c>
      <c r="CS412" s="3">
        <f>(ROUND((ROUND(((((EU412*1.25)*1.2))*AV412*1),2)*BS412),2)+ROUND((ROUND(((AE412-(((EU412*1.25)*1.2)))*AV412*1),2)*BS412),2))</f>
        <v>27.05</v>
      </c>
      <c r="CT412" s="3">
        <f t="shared" si="296"/>
        <v>1356.34</v>
      </c>
      <c r="CU412" s="3">
        <f t="shared" si="297"/>
        <v>0</v>
      </c>
      <c r="CV412" s="3">
        <f t="shared" si="298"/>
        <v>2.0467193999999997</v>
      </c>
      <c r="CW412" s="3">
        <f t="shared" si="299"/>
        <v>0</v>
      </c>
      <c r="CX412" s="3">
        <f t="shared" si="300"/>
        <v>0</v>
      </c>
      <c r="CY412" s="3">
        <f>(ROUND((((S412+ROUND((ROUND(((((EU412*1.25)*1.2))*AV412*1),2)*BS412),2))*AT412)/100),2)+ROUND(((ROUND((ROUND(((AE412-(((EU412*1.25)*1.2)))*AV412*1),2)*BS412),2)*AT412)/100),2))</f>
        <v>4465.3500000000004</v>
      </c>
      <c r="CZ412" s="3">
        <f>(ROUND((((S412+ROUND((ROUND(((((EU412*1.25)*1.2))*AV412*1),2)*BS412),2))*AU412)/100),2)+ROUND(((ROUND((ROUND(((AE412-(((EU412*1.25)*1.2)))*AV412*1),2)*BS412),2)*AU412)/100),2))</f>
        <v>2498.96</v>
      </c>
      <c r="DB412" s="3">
        <v>87</v>
      </c>
      <c r="DC412" s="3" t="s">
        <v>3</v>
      </c>
      <c r="DD412" s="3" t="s">
        <v>31</v>
      </c>
      <c r="DE412" s="3" t="s">
        <v>432</v>
      </c>
      <c r="DF412" s="3" t="s">
        <v>432</v>
      </c>
      <c r="DG412" s="3" t="s">
        <v>433</v>
      </c>
      <c r="DH412" s="3" t="s">
        <v>3</v>
      </c>
      <c r="DI412" s="3" t="s">
        <v>433</v>
      </c>
      <c r="DJ412" s="3" t="s">
        <v>432</v>
      </c>
      <c r="DK412" s="3" t="s">
        <v>3</v>
      </c>
      <c r="DL412" s="3" t="s">
        <v>3</v>
      </c>
      <c r="DM412" s="3" t="s">
        <v>3</v>
      </c>
      <c r="DN412" s="3">
        <v>0</v>
      </c>
      <c r="DO412" s="3">
        <v>0</v>
      </c>
      <c r="DP412" s="3">
        <v>1</v>
      </c>
      <c r="DQ412" s="3">
        <v>1</v>
      </c>
      <c r="DU412" s="3">
        <v>1013</v>
      </c>
      <c r="DV412" s="3" t="s">
        <v>393</v>
      </c>
      <c r="DW412" s="3" t="s">
        <v>393</v>
      </c>
      <c r="DX412" s="3">
        <v>1</v>
      </c>
      <c r="DZ412" s="3" t="s">
        <v>3</v>
      </c>
      <c r="EA412" s="3" t="s">
        <v>3</v>
      </c>
      <c r="EB412" s="3" t="s">
        <v>3</v>
      </c>
      <c r="EC412" s="3" t="s">
        <v>3</v>
      </c>
      <c r="EE412" s="3">
        <v>56938458</v>
      </c>
      <c r="EF412" s="3">
        <v>30</v>
      </c>
      <c r="EG412" s="3" t="s">
        <v>34</v>
      </c>
      <c r="EH412" s="3">
        <v>0</v>
      </c>
      <c r="EI412" s="3" t="s">
        <v>3</v>
      </c>
      <c r="EJ412" s="3">
        <v>1</v>
      </c>
      <c r="EK412" s="3">
        <v>25</v>
      </c>
      <c r="EL412" s="3" t="s">
        <v>35</v>
      </c>
      <c r="EM412" s="3" t="s">
        <v>36</v>
      </c>
      <c r="EO412" s="3" t="s">
        <v>434</v>
      </c>
      <c r="EQ412" s="3">
        <v>131072</v>
      </c>
      <c r="ER412" s="3">
        <v>30.13</v>
      </c>
      <c r="ES412" s="3">
        <v>10.17</v>
      </c>
      <c r="ET412" s="3">
        <v>3.61</v>
      </c>
      <c r="EU412" s="3">
        <v>0.3</v>
      </c>
      <c r="EV412" s="3">
        <v>16.350000000000001</v>
      </c>
      <c r="EW412" s="3">
        <v>1.39</v>
      </c>
      <c r="EX412" s="3">
        <v>0</v>
      </c>
      <c r="EY412" s="3">
        <v>0</v>
      </c>
      <c r="FQ412" s="3">
        <v>0</v>
      </c>
      <c r="FR412" s="3">
        <v>0</v>
      </c>
      <c r="FS412" s="3">
        <v>0</v>
      </c>
      <c r="FX412" s="3">
        <v>109</v>
      </c>
      <c r="FY412" s="3">
        <v>61</v>
      </c>
      <c r="GA412" s="3" t="s">
        <v>3</v>
      </c>
      <c r="GD412" s="3">
        <v>1</v>
      </c>
      <c r="GF412" s="3">
        <v>1384782534</v>
      </c>
      <c r="GG412" s="3">
        <v>2</v>
      </c>
      <c r="GH412" s="3">
        <v>1</v>
      </c>
      <c r="GI412" s="3">
        <v>2</v>
      </c>
      <c r="GJ412" s="3">
        <v>0</v>
      </c>
      <c r="GK412" s="3">
        <v>0</v>
      </c>
      <c r="GL412" s="3">
        <f t="shared" si="301"/>
        <v>0</v>
      </c>
      <c r="GM412" s="3">
        <f t="shared" si="302"/>
        <v>11626.37</v>
      </c>
      <c r="GN412" s="3">
        <f t="shared" si="303"/>
        <v>11626.37</v>
      </c>
      <c r="GO412" s="3">
        <f t="shared" si="304"/>
        <v>0</v>
      </c>
      <c r="GP412" s="3">
        <f t="shared" si="305"/>
        <v>0</v>
      </c>
      <c r="GR412" s="3">
        <v>0</v>
      </c>
      <c r="GS412" s="3">
        <v>3</v>
      </c>
      <c r="GT412" s="3">
        <v>0</v>
      </c>
      <c r="GU412" s="3" t="s">
        <v>3</v>
      </c>
      <c r="GV412" s="3">
        <f t="shared" si="306"/>
        <v>0</v>
      </c>
      <c r="GW412" s="3">
        <v>1</v>
      </c>
      <c r="GX412" s="3">
        <f t="shared" si="307"/>
        <v>0</v>
      </c>
      <c r="HA412" s="3">
        <v>0</v>
      </c>
      <c r="HB412" s="3">
        <v>0</v>
      </c>
      <c r="HC412" s="3">
        <f t="shared" si="308"/>
        <v>0</v>
      </c>
      <c r="HE412" s="3" t="s">
        <v>3</v>
      </c>
      <c r="HF412" s="3" t="s">
        <v>3</v>
      </c>
      <c r="HM412" s="3" t="s">
        <v>3</v>
      </c>
      <c r="HN412" s="3" t="s">
        <v>3</v>
      </c>
      <c r="HO412" s="3" t="s">
        <v>3</v>
      </c>
      <c r="HP412" s="3" t="s">
        <v>3</v>
      </c>
      <c r="HQ412" s="3" t="s">
        <v>3</v>
      </c>
      <c r="HS412" s="3">
        <v>0</v>
      </c>
      <c r="IK412" s="3">
        <v>0</v>
      </c>
    </row>
    <row r="413" spans="1:255" x14ac:dyDescent="0.2">
      <c r="A413" s="2">
        <v>17</v>
      </c>
      <c r="B413" s="2">
        <v>1</v>
      </c>
      <c r="C413" s="2"/>
      <c r="D413" s="2"/>
      <c r="E413" s="2" t="s">
        <v>435</v>
      </c>
      <c r="F413" s="2" t="s">
        <v>436</v>
      </c>
      <c r="G413" s="2" t="s">
        <v>437</v>
      </c>
      <c r="H413" s="2" t="s">
        <v>41</v>
      </c>
      <c r="I413" s="2">
        <v>3</v>
      </c>
      <c r="J413" s="2">
        <v>0</v>
      </c>
      <c r="K413" s="2">
        <v>3</v>
      </c>
      <c r="L413" s="2"/>
      <c r="M413" s="2"/>
      <c r="N413" s="2"/>
      <c r="O413" s="2">
        <f t="shared" si="284"/>
        <v>1785.3</v>
      </c>
      <c r="P413" s="2">
        <f t="shared" si="285"/>
        <v>1785.3</v>
      </c>
      <c r="Q413" s="2">
        <f>(ROUND((ROUND(((ET413)*AV413*I413),2)*BB413),2)+ROUND((ROUND(((AE413-(EU413))*AV413*I413),2)*BS413),2))</f>
        <v>0</v>
      </c>
      <c r="R413" s="2">
        <f>(ROUND((ROUND(((EU413)*AV413*I413),2)*BS413),2)+ROUND((ROUND(((AE413-(EU413))*AV413*I413),2)*BS413),2))</f>
        <v>0</v>
      </c>
      <c r="S413" s="2">
        <f t="shared" si="286"/>
        <v>0</v>
      </c>
      <c r="T413" s="2">
        <f t="shared" si="287"/>
        <v>0</v>
      </c>
      <c r="U413" s="2">
        <f t="shared" si="288"/>
        <v>0</v>
      </c>
      <c r="V413" s="2">
        <f t="shared" si="289"/>
        <v>0</v>
      </c>
      <c r="W413" s="2">
        <f t="shared" si="290"/>
        <v>0</v>
      </c>
      <c r="X413" s="2">
        <f>(ROUND((((S413+ROUND((ROUND(((EU413)*AV413*I413),2)*BS413),2))*AT413)/100),2)+ROUND(((ROUND((ROUND(((AE413-(EU413))*AV413*I413),2)*BS413),2)*AT413)/100),2))</f>
        <v>0</v>
      </c>
      <c r="Y413" s="2">
        <f>(ROUND((((S413+ROUND((ROUND(((EU413)*AV413*I413),2)*BS413),2))*AU413)/100),2)+ROUND(((ROUND((ROUND(((AE413-(EU413))*AV413*I413),2)*BS413),2)*AU413)/100),2))</f>
        <v>0</v>
      </c>
      <c r="Z413" s="2"/>
      <c r="AA413" s="2">
        <v>56661434</v>
      </c>
      <c r="AB413" s="2">
        <f t="shared" si="291"/>
        <v>595.1</v>
      </c>
      <c r="AC413" s="2">
        <f>ROUND((ES413),6)</f>
        <v>595.1</v>
      </c>
      <c r="AD413" s="2">
        <f>ROUND((((ET413)-(EU413))+AE413),6)</f>
        <v>0</v>
      </c>
      <c r="AE413" s="2">
        <f>ROUND((EU413),6)</f>
        <v>0</v>
      </c>
      <c r="AF413" s="2">
        <f>ROUND((EV413),6)</f>
        <v>0</v>
      </c>
      <c r="AG413" s="2">
        <f t="shared" si="292"/>
        <v>0</v>
      </c>
      <c r="AH413" s="2">
        <f>(EW413)</f>
        <v>0</v>
      </c>
      <c r="AI413" s="2">
        <f>(EX413)</f>
        <v>0</v>
      </c>
      <c r="AJ413" s="2">
        <f t="shared" si="293"/>
        <v>0</v>
      </c>
      <c r="AK413" s="2">
        <v>595.09999999999991</v>
      </c>
      <c r="AL413" s="2">
        <v>595.09999999999991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1</v>
      </c>
      <c r="AW413" s="2">
        <v>1</v>
      </c>
      <c r="AX413" s="2"/>
      <c r="AY413" s="2"/>
      <c r="AZ413" s="2">
        <v>1</v>
      </c>
      <c r="BA413" s="2">
        <v>1</v>
      </c>
      <c r="BB413" s="2">
        <v>1</v>
      </c>
      <c r="BC413" s="2">
        <v>1</v>
      </c>
      <c r="BD413" s="2" t="s">
        <v>3</v>
      </c>
      <c r="BE413" s="2" t="s">
        <v>3</v>
      </c>
      <c r="BF413" s="2" t="s">
        <v>3</v>
      </c>
      <c r="BG413" s="2" t="s">
        <v>3</v>
      </c>
      <c r="BH413" s="2">
        <v>3</v>
      </c>
      <c r="BI413" s="2">
        <v>1</v>
      </c>
      <c r="BJ413" s="2" t="s">
        <v>436</v>
      </c>
      <c r="BK413" s="2"/>
      <c r="BL413" s="2"/>
      <c r="BM413" s="2">
        <v>400005</v>
      </c>
      <c r="BN413" s="2">
        <v>0</v>
      </c>
      <c r="BO413" s="2" t="s">
        <v>3</v>
      </c>
      <c r="BP413" s="2">
        <v>0</v>
      </c>
      <c r="BQ413" s="2">
        <v>213</v>
      </c>
      <c r="BR413" s="2">
        <v>0</v>
      </c>
      <c r="BS413" s="2">
        <v>1</v>
      </c>
      <c r="BT413" s="2">
        <v>1</v>
      </c>
      <c r="BU413" s="2">
        <v>1</v>
      </c>
      <c r="BV413" s="2">
        <v>1</v>
      </c>
      <c r="BW413" s="2">
        <v>1</v>
      </c>
      <c r="BX413" s="2">
        <v>1</v>
      </c>
      <c r="BY413" s="2" t="s">
        <v>3</v>
      </c>
      <c r="BZ413" s="2">
        <v>0</v>
      </c>
      <c r="CA413" s="2">
        <v>0</v>
      </c>
      <c r="CB413" s="2" t="s">
        <v>3</v>
      </c>
      <c r="CC413" s="2"/>
      <c r="CD413" s="2"/>
      <c r="CE413" s="2">
        <v>1566</v>
      </c>
      <c r="CF413" s="2">
        <v>0</v>
      </c>
      <c r="CG413" s="2">
        <v>0</v>
      </c>
      <c r="CH413" s="2"/>
      <c r="CI413" s="2"/>
      <c r="CJ413" s="2"/>
      <c r="CK413" s="2"/>
      <c r="CL413" s="2"/>
      <c r="CM413" s="2">
        <v>0</v>
      </c>
      <c r="CN413" s="2" t="s">
        <v>3</v>
      </c>
      <c r="CO413" s="2">
        <v>0</v>
      </c>
      <c r="CP413" s="2">
        <f t="shared" si="294"/>
        <v>1785.3</v>
      </c>
      <c r="CQ413" s="2">
        <f t="shared" si="295"/>
        <v>595.1</v>
      </c>
      <c r="CR413" s="2">
        <f>(ROUND((ROUND(((ET413)*AV413*1),2)*BB413),2)+ROUND((ROUND(((AE413-(EU413))*AV413*1),2)*BS413),2))</f>
        <v>0</v>
      </c>
      <c r="CS413" s="2">
        <f>(ROUND((ROUND(((EU413)*AV413*1),2)*BS413),2)+ROUND((ROUND(((AE413-(EU413))*AV413*1),2)*BS413),2))</f>
        <v>0</v>
      </c>
      <c r="CT413" s="2">
        <f t="shared" si="296"/>
        <v>0</v>
      </c>
      <c r="CU413" s="2">
        <f t="shared" si="297"/>
        <v>0</v>
      </c>
      <c r="CV413" s="2">
        <f t="shared" si="298"/>
        <v>0</v>
      </c>
      <c r="CW413" s="2">
        <f t="shared" si="299"/>
        <v>0</v>
      </c>
      <c r="CX413" s="2">
        <f t="shared" si="300"/>
        <v>0</v>
      </c>
      <c r="CY413" s="2">
        <f>(ROUND((((S413+ROUND((ROUND(((EU413)*AV413*1),2)*BS413),2))*AT413)/100),2)+ROUND(((ROUND((ROUND(((AE413-(EU413))*AV413*1),2)*BS413),2)*AT413)/100),2))</f>
        <v>0</v>
      </c>
      <c r="CZ413" s="2">
        <f>(ROUND((((S413+ROUND((ROUND(((EU413)*AV413*1),2)*BS413),2))*AU413)/100),2)+ROUND(((ROUND((ROUND(((AE413-(EU413))*AV413*1),2)*BS413),2)*AU413)/100),2))</f>
        <v>0</v>
      </c>
      <c r="DA413" s="2"/>
      <c r="DB413" s="2"/>
      <c r="DC413" s="2" t="s">
        <v>3</v>
      </c>
      <c r="DD413" s="2" t="s">
        <v>3</v>
      </c>
      <c r="DE413" s="2" t="s">
        <v>3</v>
      </c>
      <c r="DF413" s="2" t="s">
        <v>3</v>
      </c>
      <c r="DG413" s="2" t="s">
        <v>3</v>
      </c>
      <c r="DH413" s="2" t="s">
        <v>3</v>
      </c>
      <c r="DI413" s="2" t="s">
        <v>3</v>
      </c>
      <c r="DJ413" s="2" t="s">
        <v>3</v>
      </c>
      <c r="DK413" s="2" t="s">
        <v>3</v>
      </c>
      <c r="DL413" s="2" t="s">
        <v>3</v>
      </c>
      <c r="DM413" s="2" t="s">
        <v>3</v>
      </c>
      <c r="DN413" s="2">
        <v>0</v>
      </c>
      <c r="DO413" s="2">
        <v>0</v>
      </c>
      <c r="DP413" s="2">
        <v>1</v>
      </c>
      <c r="DQ413" s="2">
        <v>1</v>
      </c>
      <c r="DR413" s="2"/>
      <c r="DS413" s="2"/>
      <c r="DT413" s="2"/>
      <c r="DU413" s="2">
        <v>1013</v>
      </c>
      <c r="DV413" s="2" t="s">
        <v>41</v>
      </c>
      <c r="DW413" s="2" t="s">
        <v>41</v>
      </c>
      <c r="DX413" s="2">
        <v>1</v>
      </c>
      <c r="DY413" s="2"/>
      <c r="DZ413" s="2" t="s">
        <v>3</v>
      </c>
      <c r="EA413" s="2" t="s">
        <v>3</v>
      </c>
      <c r="EB413" s="2" t="s">
        <v>3</v>
      </c>
      <c r="EC413" s="2" t="s">
        <v>3</v>
      </c>
      <c r="ED413" s="2"/>
      <c r="EE413" s="2">
        <v>56938432</v>
      </c>
      <c r="EF413" s="2">
        <v>213</v>
      </c>
      <c r="EG413" s="2" t="s">
        <v>412</v>
      </c>
      <c r="EH413" s="2">
        <v>0</v>
      </c>
      <c r="EI413" s="2" t="s">
        <v>3</v>
      </c>
      <c r="EJ413" s="2">
        <v>1</v>
      </c>
      <c r="EK413" s="2">
        <v>400005</v>
      </c>
      <c r="EL413" s="2" t="s">
        <v>412</v>
      </c>
      <c r="EM413" s="2" t="s">
        <v>413</v>
      </c>
      <c r="EN413" s="2"/>
      <c r="EO413" s="2" t="s">
        <v>3</v>
      </c>
      <c r="EP413" s="2"/>
      <c r="EQ413" s="2">
        <v>131088</v>
      </c>
      <c r="ER413" s="2">
        <v>0</v>
      </c>
      <c r="ES413" s="2">
        <v>595.09999999999991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>
        <v>0</v>
      </c>
      <c r="FR413" s="2">
        <v>0</v>
      </c>
      <c r="FS413" s="2">
        <v>0</v>
      </c>
      <c r="FT413" s="2"/>
      <c r="FU413" s="2"/>
      <c r="FV413" s="2"/>
      <c r="FW413" s="2"/>
      <c r="FX413" s="2">
        <v>0</v>
      </c>
      <c r="FY413" s="2">
        <v>0</v>
      </c>
      <c r="FZ413" s="2"/>
      <c r="GA413" s="2" t="s">
        <v>438</v>
      </c>
      <c r="GB413" s="2"/>
      <c r="GC413" s="2"/>
      <c r="GD413" s="2">
        <v>1</v>
      </c>
      <c r="GE413" s="2"/>
      <c r="GF413" s="2">
        <v>-1558356692</v>
      </c>
      <c r="GG413" s="2">
        <v>2</v>
      </c>
      <c r="GH413" s="2">
        <v>4</v>
      </c>
      <c r="GI413" s="2">
        <v>-2</v>
      </c>
      <c r="GJ413" s="2">
        <v>0</v>
      </c>
      <c r="GK413" s="2">
        <v>0</v>
      </c>
      <c r="GL413" s="2">
        <f t="shared" si="301"/>
        <v>0</v>
      </c>
      <c r="GM413" s="2">
        <f t="shared" si="302"/>
        <v>1785.3</v>
      </c>
      <c r="GN413" s="2">
        <f t="shared" si="303"/>
        <v>1785.3</v>
      </c>
      <c r="GO413" s="2">
        <f t="shared" si="304"/>
        <v>0</v>
      </c>
      <c r="GP413" s="2">
        <f t="shared" si="305"/>
        <v>0</v>
      </c>
      <c r="GQ413" s="2"/>
      <c r="GR413" s="2">
        <v>1</v>
      </c>
      <c r="GS413" s="2">
        <v>2</v>
      </c>
      <c r="GT413" s="2">
        <v>0</v>
      </c>
      <c r="GU413" s="2" t="s">
        <v>3</v>
      </c>
      <c r="GV413" s="2">
        <f t="shared" si="306"/>
        <v>0</v>
      </c>
      <c r="GW413" s="2">
        <v>1</v>
      </c>
      <c r="GX413" s="2">
        <f t="shared" si="307"/>
        <v>0</v>
      </c>
      <c r="GY413" s="2"/>
      <c r="GZ413" s="2"/>
      <c r="HA413" s="2">
        <v>0</v>
      </c>
      <c r="HB413" s="2">
        <v>0</v>
      </c>
      <c r="HC413" s="2">
        <f t="shared" si="308"/>
        <v>0</v>
      </c>
      <c r="HD413" s="2"/>
      <c r="HE413" s="2" t="s">
        <v>415</v>
      </c>
      <c r="HF413" s="2" t="s">
        <v>38</v>
      </c>
      <c r="HG413" s="2"/>
      <c r="HH413" s="2"/>
      <c r="HI413" s="2"/>
      <c r="HJ413" s="2"/>
      <c r="HK413" s="2"/>
      <c r="HL413" s="2"/>
      <c r="HM413" s="2" t="s">
        <v>3</v>
      </c>
      <c r="HN413" s="2" t="s">
        <v>3</v>
      </c>
      <c r="HO413" s="2" t="s">
        <v>3</v>
      </c>
      <c r="HP413" s="2" t="s">
        <v>3</v>
      </c>
      <c r="HQ413" s="2" t="s">
        <v>3</v>
      </c>
      <c r="HR413" s="2"/>
      <c r="HS413" s="2">
        <v>0</v>
      </c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>
        <v>0</v>
      </c>
      <c r="IL413" s="2"/>
      <c r="IM413" s="2"/>
      <c r="IN413" s="2"/>
      <c r="IO413" s="2"/>
      <c r="IP413" s="2"/>
      <c r="IQ413" s="2"/>
      <c r="IR413" s="2"/>
      <c r="IS413" s="2"/>
      <c r="IT413" s="2"/>
      <c r="IU413" s="2"/>
    </row>
    <row r="414" spans="1:255" x14ac:dyDescent="0.2">
      <c r="A414" s="3">
        <v>17</v>
      </c>
      <c r="B414" s="3">
        <v>1</v>
      </c>
      <c r="E414" s="3" t="s">
        <v>435</v>
      </c>
      <c r="F414" s="3" t="s">
        <v>436</v>
      </c>
      <c r="G414" s="3" t="s">
        <v>437</v>
      </c>
      <c r="H414" s="3" t="s">
        <v>41</v>
      </c>
      <c r="I414" s="3">
        <v>3</v>
      </c>
      <c r="J414" s="3">
        <v>0</v>
      </c>
      <c r="K414" s="3">
        <v>3</v>
      </c>
      <c r="O414" s="3">
        <f t="shared" si="284"/>
        <v>17567.349999999999</v>
      </c>
      <c r="P414" s="3">
        <f t="shared" si="285"/>
        <v>17567.349999999999</v>
      </c>
      <c r="Q414" s="3">
        <f>(ROUND((ROUND(((ET414)*AV414*I414),2)*BB414),2)+ROUND((ROUND(((AE414-(EU414))*AV414*I414),2)*BS414),2))</f>
        <v>0</v>
      </c>
      <c r="R414" s="3">
        <f>(ROUND((ROUND(((EU414)*AV414*I414),2)*BS414),2)+ROUND((ROUND(((AE414-(EU414))*AV414*I414),2)*BS414),2))</f>
        <v>0</v>
      </c>
      <c r="S414" s="3">
        <f t="shared" si="286"/>
        <v>0</v>
      </c>
      <c r="T414" s="3">
        <f t="shared" si="287"/>
        <v>0</v>
      </c>
      <c r="U414" s="3">
        <f t="shared" si="288"/>
        <v>0</v>
      </c>
      <c r="V414" s="3">
        <f t="shared" si="289"/>
        <v>0</v>
      </c>
      <c r="W414" s="3">
        <f t="shared" si="290"/>
        <v>0</v>
      </c>
      <c r="X414" s="3">
        <f>(ROUND((((S414+ROUND((ROUND(((EU414)*AV414*I414),2)*BS414),2))*AT414)/100),2)+ROUND(((ROUND((ROUND(((AE414-(EU414))*AV414*I414),2)*BS414),2)*AT414)/100),2))</f>
        <v>0</v>
      </c>
      <c r="Y414" s="3">
        <f>(ROUND((((S414+ROUND((ROUND(((EU414)*AV414*I414),2)*BS414),2))*AU414)/100),2)+ROUND(((ROUND((ROUND(((AE414-(EU414))*AV414*I414),2)*BS414),2)*AU414)/100),2))</f>
        <v>0</v>
      </c>
      <c r="AA414" s="3">
        <v>56661436</v>
      </c>
      <c r="AB414" s="3">
        <f t="shared" si="291"/>
        <v>595.1</v>
      </c>
      <c r="AC414" s="3">
        <f>ROUND((ES414),6)</f>
        <v>595.1</v>
      </c>
      <c r="AD414" s="3">
        <f>ROUND((((ET414)-(EU414))+AE414),6)</f>
        <v>0</v>
      </c>
      <c r="AE414" s="3">
        <f>ROUND((EU414),6)</f>
        <v>0</v>
      </c>
      <c r="AF414" s="3">
        <f>ROUND((EV414),6)</f>
        <v>0</v>
      </c>
      <c r="AG414" s="3">
        <f t="shared" si="292"/>
        <v>0</v>
      </c>
      <c r="AH414" s="3">
        <f>(EW414)</f>
        <v>0</v>
      </c>
      <c r="AI414" s="3">
        <f>(EX414)</f>
        <v>0</v>
      </c>
      <c r="AJ414" s="3">
        <f t="shared" si="293"/>
        <v>0</v>
      </c>
      <c r="AK414" s="3">
        <v>595.09999999999991</v>
      </c>
      <c r="AL414" s="3">
        <v>595.09999999999991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1</v>
      </c>
      <c r="AW414" s="3">
        <v>1</v>
      </c>
      <c r="AZ414" s="3">
        <v>1</v>
      </c>
      <c r="BA414" s="3">
        <v>1</v>
      </c>
      <c r="BB414" s="3">
        <v>1</v>
      </c>
      <c r="BC414" s="3">
        <v>9.84</v>
      </c>
      <c r="BD414" s="3" t="s">
        <v>3</v>
      </c>
      <c r="BE414" s="3" t="s">
        <v>3</v>
      </c>
      <c r="BF414" s="3" t="s">
        <v>3</v>
      </c>
      <c r="BG414" s="3" t="s">
        <v>3</v>
      </c>
      <c r="BH414" s="3">
        <v>3</v>
      </c>
      <c r="BI414" s="3">
        <v>1</v>
      </c>
      <c r="BJ414" s="3" t="s">
        <v>436</v>
      </c>
      <c r="BM414" s="3">
        <v>400005</v>
      </c>
      <c r="BN414" s="3">
        <v>0</v>
      </c>
      <c r="BO414" s="3" t="s">
        <v>3</v>
      </c>
      <c r="BP414" s="3">
        <v>0</v>
      </c>
      <c r="BQ414" s="3">
        <v>213</v>
      </c>
      <c r="BR414" s="3">
        <v>0</v>
      </c>
      <c r="BS414" s="3">
        <v>1</v>
      </c>
      <c r="BT414" s="3">
        <v>1</v>
      </c>
      <c r="BU414" s="3">
        <v>1</v>
      </c>
      <c r="BV414" s="3">
        <v>1</v>
      </c>
      <c r="BW414" s="3">
        <v>1</v>
      </c>
      <c r="BX414" s="3">
        <v>1</v>
      </c>
      <c r="BY414" s="3" t="s">
        <v>3</v>
      </c>
      <c r="BZ414" s="3">
        <v>0</v>
      </c>
      <c r="CA414" s="3">
        <v>0</v>
      </c>
      <c r="CB414" s="3" t="s">
        <v>3</v>
      </c>
      <c r="CE414" s="3">
        <v>1566</v>
      </c>
      <c r="CF414" s="3">
        <v>0</v>
      </c>
      <c r="CG414" s="3">
        <v>0</v>
      </c>
      <c r="CM414" s="3">
        <v>0</v>
      </c>
      <c r="CN414" s="3" t="s">
        <v>3</v>
      </c>
      <c r="CO414" s="3">
        <v>0</v>
      </c>
      <c r="CP414" s="3">
        <f t="shared" si="294"/>
        <v>17567.349999999999</v>
      </c>
      <c r="CQ414" s="3">
        <f t="shared" si="295"/>
        <v>5855.78</v>
      </c>
      <c r="CR414" s="3">
        <f>(ROUND((ROUND(((ET414)*AV414*1),2)*BB414),2)+ROUND((ROUND(((AE414-(EU414))*AV414*1),2)*BS414),2))</f>
        <v>0</v>
      </c>
      <c r="CS414" s="3">
        <f>(ROUND((ROUND(((EU414)*AV414*1),2)*BS414),2)+ROUND((ROUND(((AE414-(EU414))*AV414*1),2)*BS414),2))</f>
        <v>0</v>
      </c>
      <c r="CT414" s="3">
        <f t="shared" si="296"/>
        <v>0</v>
      </c>
      <c r="CU414" s="3">
        <f t="shared" si="297"/>
        <v>0</v>
      </c>
      <c r="CV414" s="3">
        <f t="shared" si="298"/>
        <v>0</v>
      </c>
      <c r="CW414" s="3">
        <f t="shared" si="299"/>
        <v>0</v>
      </c>
      <c r="CX414" s="3">
        <f t="shared" si="300"/>
        <v>0</v>
      </c>
      <c r="CY414" s="3">
        <f>(ROUND((((S414+ROUND((ROUND(((EU414)*AV414*1),2)*BS414),2))*AT414)/100),2)+ROUND(((ROUND((ROUND(((AE414-(EU414))*AV414*1),2)*BS414),2)*AT414)/100),2))</f>
        <v>0</v>
      </c>
      <c r="CZ414" s="3">
        <f>(ROUND((((S414+ROUND((ROUND(((EU414)*AV414*1),2)*BS414),2))*AU414)/100),2)+ROUND(((ROUND((ROUND(((AE414-(EU414))*AV414*1),2)*BS414),2)*AU414)/100),2))</f>
        <v>0</v>
      </c>
      <c r="DC414" s="3" t="s">
        <v>3</v>
      </c>
      <c r="DD414" s="3" t="s">
        <v>3</v>
      </c>
      <c r="DE414" s="3" t="s">
        <v>3</v>
      </c>
      <c r="DF414" s="3" t="s">
        <v>3</v>
      </c>
      <c r="DG414" s="3" t="s">
        <v>3</v>
      </c>
      <c r="DH414" s="3" t="s">
        <v>3</v>
      </c>
      <c r="DI414" s="3" t="s">
        <v>3</v>
      </c>
      <c r="DJ414" s="3" t="s">
        <v>3</v>
      </c>
      <c r="DK414" s="3" t="s">
        <v>3</v>
      </c>
      <c r="DL414" s="3" t="s">
        <v>3</v>
      </c>
      <c r="DM414" s="3" t="s">
        <v>3</v>
      </c>
      <c r="DN414" s="3">
        <v>0</v>
      </c>
      <c r="DO414" s="3">
        <v>0</v>
      </c>
      <c r="DP414" s="3">
        <v>1</v>
      </c>
      <c r="DQ414" s="3">
        <v>1</v>
      </c>
      <c r="DU414" s="3">
        <v>1013</v>
      </c>
      <c r="DV414" s="3" t="s">
        <v>41</v>
      </c>
      <c r="DW414" s="3" t="s">
        <v>41</v>
      </c>
      <c r="DX414" s="3">
        <v>1</v>
      </c>
      <c r="DZ414" s="3" t="s">
        <v>3</v>
      </c>
      <c r="EA414" s="3" t="s">
        <v>3</v>
      </c>
      <c r="EB414" s="3" t="s">
        <v>3</v>
      </c>
      <c r="EC414" s="3" t="s">
        <v>3</v>
      </c>
      <c r="EE414" s="3">
        <v>56938432</v>
      </c>
      <c r="EF414" s="3">
        <v>213</v>
      </c>
      <c r="EG414" s="3" t="s">
        <v>412</v>
      </c>
      <c r="EH414" s="3">
        <v>0</v>
      </c>
      <c r="EI414" s="3" t="s">
        <v>3</v>
      </c>
      <c r="EJ414" s="3">
        <v>1</v>
      </c>
      <c r="EK414" s="3">
        <v>400005</v>
      </c>
      <c r="EL414" s="3" t="s">
        <v>412</v>
      </c>
      <c r="EM414" s="3" t="s">
        <v>413</v>
      </c>
      <c r="EO414" s="3" t="s">
        <v>3</v>
      </c>
      <c r="EQ414" s="3">
        <v>131088</v>
      </c>
      <c r="ER414" s="3">
        <v>0</v>
      </c>
      <c r="ES414" s="3">
        <v>595.09999999999991</v>
      </c>
      <c r="ET414" s="3">
        <v>0</v>
      </c>
      <c r="EU414" s="3">
        <v>0</v>
      </c>
      <c r="EV414" s="3">
        <v>0</v>
      </c>
      <c r="EW414" s="3">
        <v>0</v>
      </c>
      <c r="EX414" s="3">
        <v>0</v>
      </c>
      <c r="EY414" s="3">
        <v>0</v>
      </c>
      <c r="EZ414" s="3">
        <v>5</v>
      </c>
      <c r="FC414" s="3">
        <v>1</v>
      </c>
      <c r="FD414" s="3">
        <v>18</v>
      </c>
      <c r="FF414" s="3">
        <v>7004</v>
      </c>
      <c r="FQ414" s="3">
        <v>0</v>
      </c>
      <c r="FR414" s="3">
        <v>0</v>
      </c>
      <c r="FS414" s="3">
        <v>0</v>
      </c>
      <c r="FX414" s="3">
        <v>0</v>
      </c>
      <c r="FY414" s="3">
        <v>0</v>
      </c>
      <c r="GA414" s="3" t="s">
        <v>438</v>
      </c>
      <c r="GD414" s="3">
        <v>1</v>
      </c>
      <c r="GF414" s="3">
        <v>-1558356692</v>
      </c>
      <c r="GG414" s="3">
        <v>2</v>
      </c>
      <c r="GH414" s="3">
        <v>3</v>
      </c>
      <c r="GI414" s="3">
        <v>3</v>
      </c>
      <c r="GJ414" s="3">
        <v>0</v>
      </c>
      <c r="GK414" s="3">
        <v>0</v>
      </c>
      <c r="GL414" s="3">
        <f t="shared" si="301"/>
        <v>0</v>
      </c>
      <c r="GM414" s="3">
        <f t="shared" si="302"/>
        <v>17567.349999999999</v>
      </c>
      <c r="GN414" s="3">
        <f t="shared" si="303"/>
        <v>17567.349999999999</v>
      </c>
      <c r="GO414" s="3">
        <f t="shared" si="304"/>
        <v>0</v>
      </c>
      <c r="GP414" s="3">
        <f t="shared" si="305"/>
        <v>0</v>
      </c>
      <c r="GR414" s="3">
        <v>1</v>
      </c>
      <c r="GS414" s="3">
        <v>1</v>
      </c>
      <c r="GT414" s="3">
        <v>0</v>
      </c>
      <c r="GU414" s="3" t="s">
        <v>3</v>
      </c>
      <c r="GV414" s="3">
        <f t="shared" si="306"/>
        <v>0</v>
      </c>
      <c r="GW414" s="3">
        <v>1</v>
      </c>
      <c r="GX414" s="3">
        <f t="shared" si="307"/>
        <v>0</v>
      </c>
      <c r="HA414" s="3">
        <v>0</v>
      </c>
      <c r="HB414" s="3">
        <v>0</v>
      </c>
      <c r="HC414" s="3">
        <f t="shared" si="308"/>
        <v>0</v>
      </c>
      <c r="HE414" s="3" t="s">
        <v>415</v>
      </c>
      <c r="HF414" s="3" t="s">
        <v>38</v>
      </c>
      <c r="HM414" s="3" t="s">
        <v>3</v>
      </c>
      <c r="HN414" s="3" t="s">
        <v>3</v>
      </c>
      <c r="HO414" s="3" t="s">
        <v>3</v>
      </c>
      <c r="HP414" s="3" t="s">
        <v>3</v>
      </c>
      <c r="HQ414" s="3" t="s">
        <v>3</v>
      </c>
      <c r="HS414" s="3">
        <v>0</v>
      </c>
      <c r="IK414" s="3">
        <v>0</v>
      </c>
    </row>
    <row r="415" spans="1:255" x14ac:dyDescent="0.2">
      <c r="A415" s="2">
        <v>17</v>
      </c>
      <c r="B415" s="2">
        <v>1</v>
      </c>
      <c r="C415" s="2">
        <f>ROW(SmtRes!A311)</f>
        <v>311</v>
      </c>
      <c r="D415" s="2">
        <f>ROW(EtalonRes!A409)</f>
        <v>409</v>
      </c>
      <c r="E415" s="2" t="s">
        <v>439</v>
      </c>
      <c r="F415" s="2" t="s">
        <v>440</v>
      </c>
      <c r="G415" s="2" t="s">
        <v>441</v>
      </c>
      <c r="H415" s="2" t="s">
        <v>442</v>
      </c>
      <c r="I415" s="2">
        <f>ROUND(120+80+13+13,9)</f>
        <v>226</v>
      </c>
      <c r="J415" s="2">
        <v>0</v>
      </c>
      <c r="K415" s="2">
        <f>ROUND(120+80+13+13,9)</f>
        <v>226</v>
      </c>
      <c r="L415" s="2"/>
      <c r="M415" s="2"/>
      <c r="N415" s="2"/>
      <c r="O415" s="2">
        <f t="shared" si="284"/>
        <v>7262.54</v>
      </c>
      <c r="P415" s="2">
        <f t="shared" si="285"/>
        <v>1789.92</v>
      </c>
      <c r="Q415" s="2">
        <f>(ROUND((ROUND(((((ET415*1.2)*1.05*1.32))*AV415*I415),2)*BB415),2)+ROUND((ROUND(((AE415-(((EU415*1.2)*1.05*1.32)))*AV415*I415),2)*BS415),2))</f>
        <v>954.54</v>
      </c>
      <c r="R415" s="2">
        <f>(ROUND((ROUND(((((EU415*1.2)*1.05*1.32))*AV415*I415),2)*BS415),2)+ROUND((ROUND(((AE415-(((EU415*1.2)*1.05*1.32)))*AV415*I415),2)*BS415),2))</f>
        <v>52.14</v>
      </c>
      <c r="S415" s="2">
        <f t="shared" si="286"/>
        <v>4518.08</v>
      </c>
      <c r="T415" s="2">
        <f t="shared" si="287"/>
        <v>0</v>
      </c>
      <c r="U415" s="2">
        <f t="shared" si="288"/>
        <v>370.6834824</v>
      </c>
      <c r="V415" s="2">
        <f t="shared" si="289"/>
        <v>0</v>
      </c>
      <c r="W415" s="2">
        <f t="shared" si="290"/>
        <v>0</v>
      </c>
      <c r="X415" s="2">
        <f>(ROUND((((S415+ROUND((ROUND(((((EU415*1.2)*1.05*1.32))*AV415*I415),2)*BS415),2))*AT415)/100),2)+ROUND(((ROUND((ROUND(((AE415-(((EU415*1.2)*1.05*1.32)))*AV415*I415),2)*BS415),2)*AT415)/100),2))</f>
        <v>4981.54</v>
      </c>
      <c r="Y415" s="2">
        <f>(ROUND((((S415+ROUND((ROUND(((((EU415*1.2)*1.05*1.32))*AV415*I415),2)*BS415),2))*AU415)/100),2)+ROUND(((ROUND((ROUND(((AE415-(((EU415*1.2)*1.05*1.32)))*AV415*I415),2)*BS415),2)*AU415)/100),2))</f>
        <v>2787.83</v>
      </c>
      <c r="Z415" s="2"/>
      <c r="AA415" s="2">
        <v>56661434</v>
      </c>
      <c r="AB415" s="2">
        <f t="shared" si="291"/>
        <v>30.614616000000002</v>
      </c>
      <c r="AC415" s="2">
        <f>ROUND((((ES415*1)*1)),6)</f>
        <v>7.92</v>
      </c>
      <c r="AD415" s="2">
        <f>ROUND((((((ET415*1.2)*1.05*1.32))-(((EU415*1.2)*1.05*1.32)))+AE415),6)</f>
        <v>3.9584160000000002</v>
      </c>
      <c r="AE415" s="2">
        <f>ROUND((((EU415*1.2)*1.05*1.32)),6)</f>
        <v>0.21621599999999999</v>
      </c>
      <c r="AF415" s="2">
        <f>ROUND((((EV415*1.2)*1.05)),6)</f>
        <v>18.7362</v>
      </c>
      <c r="AG415" s="2">
        <f t="shared" si="292"/>
        <v>0</v>
      </c>
      <c r="AH415" s="2">
        <f>(((EW415*1.2)*1.05))</f>
        <v>1.5372000000000001</v>
      </c>
      <c r="AI415" s="2">
        <f>(((EX415*1.2)*1.05*1.32))</f>
        <v>0</v>
      </c>
      <c r="AJ415" s="2">
        <f t="shared" si="293"/>
        <v>0</v>
      </c>
      <c r="AK415" s="2">
        <v>25.17</v>
      </c>
      <c r="AL415" s="2">
        <v>7.92</v>
      </c>
      <c r="AM415" s="2">
        <v>2.38</v>
      </c>
      <c r="AN415" s="2">
        <v>0.13</v>
      </c>
      <c r="AO415" s="2">
        <v>14.87</v>
      </c>
      <c r="AP415" s="2">
        <v>0</v>
      </c>
      <c r="AQ415" s="2">
        <v>1.22</v>
      </c>
      <c r="AR415" s="2">
        <v>0</v>
      </c>
      <c r="AS415" s="2">
        <v>0</v>
      </c>
      <c r="AT415" s="2">
        <v>109</v>
      </c>
      <c r="AU415" s="2">
        <v>61</v>
      </c>
      <c r="AV415" s="2">
        <v>1.0669999999999999</v>
      </c>
      <c r="AW415" s="2">
        <v>1</v>
      </c>
      <c r="AX415" s="2"/>
      <c r="AY415" s="2"/>
      <c r="AZ415" s="2">
        <v>1</v>
      </c>
      <c r="BA415" s="2">
        <v>1</v>
      </c>
      <c r="BB415" s="2">
        <v>1</v>
      </c>
      <c r="BC415" s="2">
        <v>1</v>
      </c>
      <c r="BD415" s="2" t="s">
        <v>3</v>
      </c>
      <c r="BE415" s="2" t="s">
        <v>3</v>
      </c>
      <c r="BF415" s="2" t="s">
        <v>3</v>
      </c>
      <c r="BG415" s="2" t="s">
        <v>3</v>
      </c>
      <c r="BH415" s="2">
        <v>0</v>
      </c>
      <c r="BI415" s="2">
        <v>1</v>
      </c>
      <c r="BJ415" s="2" t="s">
        <v>443</v>
      </c>
      <c r="BK415" s="2"/>
      <c r="BL415" s="2"/>
      <c r="BM415" s="2">
        <v>25</v>
      </c>
      <c r="BN415" s="2">
        <v>0</v>
      </c>
      <c r="BO415" s="2" t="s">
        <v>440</v>
      </c>
      <c r="BP415" s="2">
        <v>1</v>
      </c>
      <c r="BQ415" s="2">
        <v>30</v>
      </c>
      <c r="BR415" s="2">
        <v>0</v>
      </c>
      <c r="BS415" s="2">
        <v>1</v>
      </c>
      <c r="BT415" s="2">
        <v>1</v>
      </c>
      <c r="BU415" s="2">
        <v>1</v>
      </c>
      <c r="BV415" s="2">
        <v>1</v>
      </c>
      <c r="BW415" s="2">
        <v>1</v>
      </c>
      <c r="BX415" s="2">
        <v>1</v>
      </c>
      <c r="BY415" s="2" t="s">
        <v>3</v>
      </c>
      <c r="BZ415" s="2">
        <v>109</v>
      </c>
      <c r="CA415" s="2">
        <v>61</v>
      </c>
      <c r="CB415" s="2" t="s">
        <v>3</v>
      </c>
      <c r="CC415" s="2"/>
      <c r="CD415" s="2"/>
      <c r="CE415" s="2">
        <v>1566</v>
      </c>
      <c r="CF415" s="2">
        <v>0</v>
      </c>
      <c r="CG415" s="2">
        <v>0</v>
      </c>
      <c r="CH415" s="2"/>
      <c r="CI415" s="2"/>
      <c r="CJ415" s="2"/>
      <c r="CK415" s="2"/>
      <c r="CL415" s="2"/>
      <c r="CM415" s="2">
        <v>0</v>
      </c>
      <c r="CN415" s="2" t="s">
        <v>2123</v>
      </c>
      <c r="CO415" s="2">
        <v>0</v>
      </c>
      <c r="CP415" s="2">
        <f t="shared" si="294"/>
        <v>7262.54</v>
      </c>
      <c r="CQ415" s="2">
        <f t="shared" si="295"/>
        <v>7.92</v>
      </c>
      <c r="CR415" s="2">
        <f>(ROUND((ROUND(((((ET415*1.2)*1.05*1.32))*AV415*1),2)*BB415),2)+ROUND((ROUND(((AE415-(((EU415*1.2)*1.05*1.32)))*AV415*1),2)*BS415),2))</f>
        <v>4.22</v>
      </c>
      <c r="CS415" s="2">
        <f>(ROUND((ROUND(((((EU415*1.2)*1.05*1.32))*AV415*1),2)*BS415),2)+ROUND((ROUND(((AE415-(((EU415*1.2)*1.05*1.32)))*AV415*1),2)*BS415),2))</f>
        <v>0.23</v>
      </c>
      <c r="CT415" s="2">
        <f t="shared" si="296"/>
        <v>19.989999999999998</v>
      </c>
      <c r="CU415" s="2">
        <f t="shared" si="297"/>
        <v>0</v>
      </c>
      <c r="CV415" s="2">
        <f t="shared" si="298"/>
        <v>1.6401924000000001</v>
      </c>
      <c r="CW415" s="2">
        <f t="shared" si="299"/>
        <v>0</v>
      </c>
      <c r="CX415" s="2">
        <f t="shared" si="300"/>
        <v>0</v>
      </c>
      <c r="CY415" s="2">
        <f>(ROUND((((S415+ROUND((ROUND(((((EU415*1.2)*1.05*1.32))*AV415*1),2)*BS415),2))*AT415)/100),2)+ROUND(((ROUND((ROUND(((AE415-(((EU415*1.2)*1.05*1.32)))*AV415*1),2)*BS415),2)*AT415)/100),2))</f>
        <v>4924.96</v>
      </c>
      <c r="CZ415" s="2">
        <f>(ROUND((((S415+ROUND((ROUND(((((EU415*1.2)*1.05*1.32))*AV415*1),2)*BS415),2))*AU415)/100),2)+ROUND(((ROUND((ROUND(((AE415-(((EU415*1.2)*1.05*1.32)))*AV415*1),2)*BS415),2)*AU415)/100),2))</f>
        <v>2756.17</v>
      </c>
      <c r="DA415" s="2"/>
      <c r="DB415" s="2"/>
      <c r="DC415" s="2" t="s">
        <v>3</v>
      </c>
      <c r="DD415" s="2" t="s">
        <v>31</v>
      </c>
      <c r="DE415" s="2" t="s">
        <v>444</v>
      </c>
      <c r="DF415" s="2" t="s">
        <v>444</v>
      </c>
      <c r="DG415" s="2" t="s">
        <v>351</v>
      </c>
      <c r="DH415" s="2" t="s">
        <v>3</v>
      </c>
      <c r="DI415" s="2" t="s">
        <v>351</v>
      </c>
      <c r="DJ415" s="2" t="s">
        <v>444</v>
      </c>
      <c r="DK415" s="2" t="s">
        <v>3</v>
      </c>
      <c r="DL415" s="2" t="s">
        <v>3</v>
      </c>
      <c r="DM415" s="2" t="s">
        <v>3</v>
      </c>
      <c r="DN415" s="2">
        <v>0</v>
      </c>
      <c r="DO415" s="2">
        <v>0</v>
      </c>
      <c r="DP415" s="2">
        <v>1</v>
      </c>
      <c r="DQ415" s="2">
        <v>1</v>
      </c>
      <c r="DR415" s="2"/>
      <c r="DS415" s="2"/>
      <c r="DT415" s="2"/>
      <c r="DU415" s="2">
        <v>1013</v>
      </c>
      <c r="DV415" s="2" t="s">
        <v>442</v>
      </c>
      <c r="DW415" s="2" t="s">
        <v>442</v>
      </c>
      <c r="DX415" s="2">
        <v>1</v>
      </c>
      <c r="DY415" s="2"/>
      <c r="DZ415" s="2" t="s">
        <v>3</v>
      </c>
      <c r="EA415" s="2" t="s">
        <v>3</v>
      </c>
      <c r="EB415" s="2" t="s">
        <v>3</v>
      </c>
      <c r="EC415" s="2" t="s">
        <v>3</v>
      </c>
      <c r="ED415" s="2"/>
      <c r="EE415" s="2">
        <v>56938458</v>
      </c>
      <c r="EF415" s="2">
        <v>30</v>
      </c>
      <c r="EG415" s="2" t="s">
        <v>34</v>
      </c>
      <c r="EH415" s="2">
        <v>0</v>
      </c>
      <c r="EI415" s="2" t="s">
        <v>3</v>
      </c>
      <c r="EJ415" s="2">
        <v>1</v>
      </c>
      <c r="EK415" s="2">
        <v>25</v>
      </c>
      <c r="EL415" s="2" t="s">
        <v>35</v>
      </c>
      <c r="EM415" s="2" t="s">
        <v>36</v>
      </c>
      <c r="EN415" s="2"/>
      <c r="EO415" s="2" t="s">
        <v>352</v>
      </c>
      <c r="EP415" s="2"/>
      <c r="EQ415" s="2">
        <v>131072</v>
      </c>
      <c r="ER415" s="2">
        <v>25.17</v>
      </c>
      <c r="ES415" s="2">
        <v>7.92</v>
      </c>
      <c r="ET415" s="2">
        <v>2.38</v>
      </c>
      <c r="EU415" s="2">
        <v>0.13</v>
      </c>
      <c r="EV415" s="2">
        <v>14.87</v>
      </c>
      <c r="EW415" s="2">
        <v>1.22</v>
      </c>
      <c r="EX415" s="2">
        <v>0</v>
      </c>
      <c r="EY415" s="2">
        <v>0</v>
      </c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>
        <v>0</v>
      </c>
      <c r="FR415" s="2">
        <v>0</v>
      </c>
      <c r="FS415" s="2">
        <v>0</v>
      </c>
      <c r="FT415" s="2"/>
      <c r="FU415" s="2"/>
      <c r="FV415" s="2"/>
      <c r="FW415" s="2"/>
      <c r="FX415" s="2">
        <v>109</v>
      </c>
      <c r="FY415" s="2">
        <v>61</v>
      </c>
      <c r="FZ415" s="2"/>
      <c r="GA415" s="2" t="s">
        <v>3</v>
      </c>
      <c r="GB415" s="2"/>
      <c r="GC415" s="2"/>
      <c r="GD415" s="2">
        <v>1</v>
      </c>
      <c r="GE415" s="2"/>
      <c r="GF415" s="2">
        <v>793107750</v>
      </c>
      <c r="GG415" s="2">
        <v>2</v>
      </c>
      <c r="GH415" s="2">
        <v>1</v>
      </c>
      <c r="GI415" s="2">
        <v>2</v>
      </c>
      <c r="GJ415" s="2">
        <v>0</v>
      </c>
      <c r="GK415" s="2">
        <v>0</v>
      </c>
      <c r="GL415" s="2">
        <f t="shared" si="301"/>
        <v>0</v>
      </c>
      <c r="GM415" s="2">
        <f t="shared" si="302"/>
        <v>15031.91</v>
      </c>
      <c r="GN415" s="2">
        <f t="shared" si="303"/>
        <v>15031.91</v>
      </c>
      <c r="GO415" s="2">
        <f t="shared" si="304"/>
        <v>0</v>
      </c>
      <c r="GP415" s="2">
        <f t="shared" si="305"/>
        <v>0</v>
      </c>
      <c r="GQ415" s="2"/>
      <c r="GR415" s="2">
        <v>0</v>
      </c>
      <c r="GS415" s="2">
        <v>3</v>
      </c>
      <c r="GT415" s="2">
        <v>0</v>
      </c>
      <c r="GU415" s="2" t="s">
        <v>3</v>
      </c>
      <c r="GV415" s="2">
        <f t="shared" si="306"/>
        <v>0</v>
      </c>
      <c r="GW415" s="2">
        <v>1</v>
      </c>
      <c r="GX415" s="2">
        <f t="shared" si="307"/>
        <v>0</v>
      </c>
      <c r="GY415" s="2"/>
      <c r="GZ415" s="2"/>
      <c r="HA415" s="2">
        <v>0</v>
      </c>
      <c r="HB415" s="2">
        <v>0</v>
      </c>
      <c r="HC415" s="2">
        <f t="shared" si="308"/>
        <v>0</v>
      </c>
      <c r="HD415" s="2"/>
      <c r="HE415" s="2" t="s">
        <v>3</v>
      </c>
      <c r="HF415" s="2" t="s">
        <v>3</v>
      </c>
      <c r="HG415" s="2"/>
      <c r="HH415" s="2"/>
      <c r="HI415" s="2"/>
      <c r="HJ415" s="2"/>
      <c r="HK415" s="2"/>
      <c r="HL415" s="2"/>
      <c r="HM415" s="2" t="s">
        <v>3</v>
      </c>
      <c r="HN415" s="2" t="s">
        <v>3</v>
      </c>
      <c r="HO415" s="2" t="s">
        <v>3</v>
      </c>
      <c r="HP415" s="2" t="s">
        <v>3</v>
      </c>
      <c r="HQ415" s="2" t="s">
        <v>3</v>
      </c>
      <c r="HR415" s="2"/>
      <c r="HS415" s="2">
        <v>0</v>
      </c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>
        <v>0</v>
      </c>
      <c r="IL415" s="2"/>
      <c r="IM415" s="2"/>
      <c r="IN415" s="2"/>
      <c r="IO415" s="2"/>
      <c r="IP415" s="2"/>
      <c r="IQ415" s="2"/>
      <c r="IR415" s="2"/>
      <c r="IS415" s="2"/>
      <c r="IT415" s="2"/>
      <c r="IU415" s="2"/>
    </row>
    <row r="416" spans="1:255" x14ac:dyDescent="0.2">
      <c r="A416" s="3">
        <v>17</v>
      </c>
      <c r="B416" s="3">
        <v>1</v>
      </c>
      <c r="C416" s="3">
        <f>ROW(SmtRes!A318)</f>
        <v>318</v>
      </c>
      <c r="D416" s="3">
        <f>ROW(EtalonRes!A418)</f>
        <v>418</v>
      </c>
      <c r="E416" s="3" t="s">
        <v>439</v>
      </c>
      <c r="F416" s="3" t="s">
        <v>440</v>
      </c>
      <c r="G416" s="3" t="s">
        <v>441</v>
      </c>
      <c r="H416" s="3" t="s">
        <v>442</v>
      </c>
      <c r="I416" s="3">
        <f>ROUND(120+80+13+13,9)</f>
        <v>226</v>
      </c>
      <c r="J416" s="3">
        <v>0</v>
      </c>
      <c r="K416" s="3">
        <f>ROUND(120+80+13+13,9)</f>
        <v>226</v>
      </c>
      <c r="O416" s="3">
        <f t="shared" si="284"/>
        <v>282479.53999999998</v>
      </c>
      <c r="P416" s="3">
        <f t="shared" si="285"/>
        <v>13997.17</v>
      </c>
      <c r="Q416" s="3">
        <f>(ROUND((ROUND(((((ET416*1.2)*1.05*1.32))*AV416*I416),2)*BB416),2)+ROUND((ROUND(((AE416-(((EU416*1.2)*1.05*1.32)))*AV416*I416),2)*BS416),2))</f>
        <v>13888.56</v>
      </c>
      <c r="R416" s="3">
        <f>(ROUND((ROUND(((((EU416*1.2)*1.05*1.32))*AV416*I416),2)*BS416),2)+ROUND((ROUND(((AE416-(((EU416*1.2)*1.05*1.32)))*AV416*I416),2)*BS416),2))</f>
        <v>2938.09</v>
      </c>
      <c r="S416" s="3">
        <f t="shared" si="286"/>
        <v>254593.81</v>
      </c>
      <c r="T416" s="3">
        <f t="shared" si="287"/>
        <v>0</v>
      </c>
      <c r="U416" s="3">
        <f t="shared" si="288"/>
        <v>370.6834824</v>
      </c>
      <c r="V416" s="3">
        <f t="shared" si="289"/>
        <v>0</v>
      </c>
      <c r="W416" s="3">
        <f t="shared" si="290"/>
        <v>0</v>
      </c>
      <c r="X416" s="3">
        <f>(ROUND((((S416+ROUND((ROUND(((((EU416*1.2)*1.05*1.32))*AV416*I416),2)*BS416),2))*AT416)/100),2)+ROUND(((ROUND((ROUND(((AE416-(((EU416*1.2)*1.05*1.32)))*AV416*I416),2)*BS416),2)*AT416)/100),2))</f>
        <v>280709.77</v>
      </c>
      <c r="Y416" s="3">
        <f>(ROUND((((S416+ROUND((ROUND(((((EU416*1.2)*1.05*1.32))*AV416*I416),2)*BS416),2))*AU416)/100),2)+ROUND(((ROUND((ROUND(((AE416-(((EU416*1.2)*1.05*1.32)))*AV416*I416),2)*BS416),2)*AU416)/100),2))</f>
        <v>157094.46</v>
      </c>
      <c r="AA416" s="3">
        <v>56661436</v>
      </c>
      <c r="AB416" s="3">
        <f t="shared" si="291"/>
        <v>30.614616000000002</v>
      </c>
      <c r="AC416" s="3">
        <f>ROUND((((ES416*1)*1)),6)</f>
        <v>7.92</v>
      </c>
      <c r="AD416" s="3">
        <f>ROUND((((((ET416*1.2)*1.05*1.32))-(((EU416*1.2)*1.05*1.32)))+AE416),6)</f>
        <v>3.9584160000000002</v>
      </c>
      <c r="AE416" s="3">
        <f>ROUND((((EU416*1.2)*1.05*1.32)),6)</f>
        <v>0.21621599999999999</v>
      </c>
      <c r="AF416" s="3">
        <f>ROUND((((EV416*1.2)*1.05)),6)</f>
        <v>18.7362</v>
      </c>
      <c r="AG416" s="3">
        <f t="shared" si="292"/>
        <v>0</v>
      </c>
      <c r="AH416" s="3">
        <f>(((EW416*1.2)*1.05))</f>
        <v>1.5372000000000001</v>
      </c>
      <c r="AI416" s="3">
        <f>(((EX416*1.2)*1.05*1.32))</f>
        <v>0</v>
      </c>
      <c r="AJ416" s="3">
        <f t="shared" si="293"/>
        <v>0</v>
      </c>
      <c r="AK416" s="3">
        <v>25.17</v>
      </c>
      <c r="AL416" s="3">
        <v>7.92</v>
      </c>
      <c r="AM416" s="3">
        <v>2.38</v>
      </c>
      <c r="AN416" s="3">
        <v>0.13</v>
      </c>
      <c r="AO416" s="3">
        <v>14.87</v>
      </c>
      <c r="AP416" s="3">
        <v>0</v>
      </c>
      <c r="AQ416" s="3">
        <v>1.22</v>
      </c>
      <c r="AR416" s="3">
        <v>0</v>
      </c>
      <c r="AS416" s="3">
        <v>0</v>
      </c>
      <c r="AT416" s="3">
        <v>109</v>
      </c>
      <c r="AU416" s="3">
        <v>61</v>
      </c>
      <c r="AV416" s="3">
        <v>1.0669999999999999</v>
      </c>
      <c r="AW416" s="3">
        <v>1</v>
      </c>
      <c r="AZ416" s="3">
        <v>1</v>
      </c>
      <c r="BA416" s="3">
        <v>56.35</v>
      </c>
      <c r="BB416" s="3">
        <v>14.55</v>
      </c>
      <c r="BC416" s="3">
        <v>7.82</v>
      </c>
      <c r="BD416" s="3" t="s">
        <v>3</v>
      </c>
      <c r="BE416" s="3" t="s">
        <v>3</v>
      </c>
      <c r="BF416" s="3" t="s">
        <v>3</v>
      </c>
      <c r="BG416" s="3" t="s">
        <v>3</v>
      </c>
      <c r="BH416" s="3">
        <v>0</v>
      </c>
      <c r="BI416" s="3">
        <v>1</v>
      </c>
      <c r="BJ416" s="3" t="s">
        <v>443</v>
      </c>
      <c r="BM416" s="3">
        <v>25</v>
      </c>
      <c r="BN416" s="3">
        <v>0</v>
      </c>
      <c r="BO416" s="3" t="s">
        <v>440</v>
      </c>
      <c r="BP416" s="3">
        <v>1</v>
      </c>
      <c r="BQ416" s="3">
        <v>30</v>
      </c>
      <c r="BR416" s="3">
        <v>0</v>
      </c>
      <c r="BS416" s="3">
        <v>56.35</v>
      </c>
      <c r="BT416" s="3">
        <v>1</v>
      </c>
      <c r="BU416" s="3">
        <v>1</v>
      </c>
      <c r="BV416" s="3">
        <v>1</v>
      </c>
      <c r="BW416" s="3">
        <v>1</v>
      </c>
      <c r="BX416" s="3">
        <v>1</v>
      </c>
      <c r="BY416" s="3" t="s">
        <v>3</v>
      </c>
      <c r="BZ416" s="3">
        <v>109</v>
      </c>
      <c r="CA416" s="3">
        <v>61</v>
      </c>
      <c r="CB416" s="3" t="s">
        <v>3</v>
      </c>
      <c r="CE416" s="3">
        <v>1566</v>
      </c>
      <c r="CF416" s="3">
        <v>0</v>
      </c>
      <c r="CG416" s="3">
        <v>0</v>
      </c>
      <c r="CM416" s="3">
        <v>0</v>
      </c>
      <c r="CN416" s="3" t="s">
        <v>2123</v>
      </c>
      <c r="CO416" s="3">
        <v>0</v>
      </c>
      <c r="CP416" s="3">
        <f t="shared" si="294"/>
        <v>282479.53999999998</v>
      </c>
      <c r="CQ416" s="3">
        <f t="shared" si="295"/>
        <v>61.93</v>
      </c>
      <c r="CR416" s="3">
        <f>(ROUND((ROUND(((((ET416*1.2)*1.05*1.32))*AV416*1),2)*BB416),2)+ROUND((ROUND(((AE416-(((EU416*1.2)*1.05*1.32)))*AV416*1),2)*BS416),2))</f>
        <v>61.4</v>
      </c>
      <c r="CS416" s="3">
        <f>(ROUND((ROUND(((((EU416*1.2)*1.05*1.32))*AV416*1),2)*BS416),2)+ROUND((ROUND(((AE416-(((EU416*1.2)*1.05*1.32)))*AV416*1),2)*BS416),2))</f>
        <v>12.96</v>
      </c>
      <c r="CT416" s="3">
        <f t="shared" si="296"/>
        <v>1126.44</v>
      </c>
      <c r="CU416" s="3">
        <f t="shared" si="297"/>
        <v>0</v>
      </c>
      <c r="CV416" s="3">
        <f t="shared" si="298"/>
        <v>1.6401924000000001</v>
      </c>
      <c r="CW416" s="3">
        <f t="shared" si="299"/>
        <v>0</v>
      </c>
      <c r="CX416" s="3">
        <f t="shared" si="300"/>
        <v>0</v>
      </c>
      <c r="CY416" s="3">
        <f>(ROUND((((S416+ROUND((ROUND(((((EU416*1.2)*1.05*1.32))*AV416*1),2)*BS416),2))*AT416)/100),2)+ROUND(((ROUND((ROUND(((AE416-(((EU416*1.2)*1.05*1.32)))*AV416*1),2)*BS416),2)*AT416)/100),2))</f>
        <v>277521.38</v>
      </c>
      <c r="CZ416" s="3">
        <f>(ROUND((((S416+ROUND((ROUND(((((EU416*1.2)*1.05*1.32))*AV416*1),2)*BS416),2))*AU416)/100),2)+ROUND(((ROUND((ROUND(((AE416-(((EU416*1.2)*1.05*1.32)))*AV416*1),2)*BS416),2)*AU416)/100),2))</f>
        <v>155310.13</v>
      </c>
      <c r="DC416" s="3" t="s">
        <v>3</v>
      </c>
      <c r="DD416" s="3" t="s">
        <v>31</v>
      </c>
      <c r="DE416" s="3" t="s">
        <v>444</v>
      </c>
      <c r="DF416" s="3" t="s">
        <v>444</v>
      </c>
      <c r="DG416" s="3" t="s">
        <v>351</v>
      </c>
      <c r="DH416" s="3" t="s">
        <v>3</v>
      </c>
      <c r="DI416" s="3" t="s">
        <v>351</v>
      </c>
      <c r="DJ416" s="3" t="s">
        <v>444</v>
      </c>
      <c r="DK416" s="3" t="s">
        <v>3</v>
      </c>
      <c r="DL416" s="3" t="s">
        <v>3</v>
      </c>
      <c r="DM416" s="3" t="s">
        <v>3</v>
      </c>
      <c r="DN416" s="3">
        <v>0</v>
      </c>
      <c r="DO416" s="3">
        <v>0</v>
      </c>
      <c r="DP416" s="3">
        <v>1</v>
      </c>
      <c r="DQ416" s="3">
        <v>1</v>
      </c>
      <c r="DU416" s="3">
        <v>1013</v>
      </c>
      <c r="DV416" s="3" t="s">
        <v>442</v>
      </c>
      <c r="DW416" s="3" t="s">
        <v>442</v>
      </c>
      <c r="DX416" s="3">
        <v>1</v>
      </c>
      <c r="DZ416" s="3" t="s">
        <v>3</v>
      </c>
      <c r="EA416" s="3" t="s">
        <v>3</v>
      </c>
      <c r="EB416" s="3" t="s">
        <v>3</v>
      </c>
      <c r="EC416" s="3" t="s">
        <v>3</v>
      </c>
      <c r="EE416" s="3">
        <v>56938458</v>
      </c>
      <c r="EF416" s="3">
        <v>30</v>
      </c>
      <c r="EG416" s="3" t="s">
        <v>34</v>
      </c>
      <c r="EH416" s="3">
        <v>0</v>
      </c>
      <c r="EI416" s="3" t="s">
        <v>3</v>
      </c>
      <c r="EJ416" s="3">
        <v>1</v>
      </c>
      <c r="EK416" s="3">
        <v>25</v>
      </c>
      <c r="EL416" s="3" t="s">
        <v>35</v>
      </c>
      <c r="EM416" s="3" t="s">
        <v>36</v>
      </c>
      <c r="EO416" s="3" t="s">
        <v>352</v>
      </c>
      <c r="EQ416" s="3">
        <v>131072</v>
      </c>
      <c r="ER416" s="3">
        <v>25.17</v>
      </c>
      <c r="ES416" s="3">
        <v>7.92</v>
      </c>
      <c r="ET416" s="3">
        <v>2.38</v>
      </c>
      <c r="EU416" s="3">
        <v>0.13</v>
      </c>
      <c r="EV416" s="3">
        <v>14.87</v>
      </c>
      <c r="EW416" s="3">
        <v>1.22</v>
      </c>
      <c r="EX416" s="3">
        <v>0</v>
      </c>
      <c r="EY416" s="3">
        <v>0</v>
      </c>
      <c r="FQ416" s="3">
        <v>0</v>
      </c>
      <c r="FR416" s="3">
        <v>0</v>
      </c>
      <c r="FS416" s="3">
        <v>0</v>
      </c>
      <c r="FX416" s="3">
        <v>109</v>
      </c>
      <c r="FY416" s="3">
        <v>61</v>
      </c>
      <c r="GA416" s="3" t="s">
        <v>3</v>
      </c>
      <c r="GD416" s="3">
        <v>1</v>
      </c>
      <c r="GF416" s="3">
        <v>793107750</v>
      </c>
      <c r="GG416" s="3">
        <v>2</v>
      </c>
      <c r="GH416" s="3">
        <v>1</v>
      </c>
      <c r="GI416" s="3">
        <v>2</v>
      </c>
      <c r="GJ416" s="3">
        <v>0</v>
      </c>
      <c r="GK416" s="3">
        <v>0</v>
      </c>
      <c r="GL416" s="3">
        <f t="shared" si="301"/>
        <v>0</v>
      </c>
      <c r="GM416" s="3">
        <f t="shared" si="302"/>
        <v>720283.77</v>
      </c>
      <c r="GN416" s="3">
        <f t="shared" si="303"/>
        <v>720283.77</v>
      </c>
      <c r="GO416" s="3">
        <f t="shared" si="304"/>
        <v>0</v>
      </c>
      <c r="GP416" s="3">
        <f t="shared" si="305"/>
        <v>0</v>
      </c>
      <c r="GR416" s="3">
        <v>0</v>
      </c>
      <c r="GS416" s="3">
        <v>3</v>
      </c>
      <c r="GT416" s="3">
        <v>0</v>
      </c>
      <c r="GU416" s="3" t="s">
        <v>3</v>
      </c>
      <c r="GV416" s="3">
        <f t="shared" si="306"/>
        <v>0</v>
      </c>
      <c r="GW416" s="3">
        <v>1</v>
      </c>
      <c r="GX416" s="3">
        <f t="shared" si="307"/>
        <v>0</v>
      </c>
      <c r="HA416" s="3">
        <v>0</v>
      </c>
      <c r="HB416" s="3">
        <v>0</v>
      </c>
      <c r="HC416" s="3">
        <f t="shared" si="308"/>
        <v>0</v>
      </c>
      <c r="HE416" s="3" t="s">
        <v>3</v>
      </c>
      <c r="HF416" s="3" t="s">
        <v>3</v>
      </c>
      <c r="HM416" s="3" t="s">
        <v>3</v>
      </c>
      <c r="HN416" s="3" t="s">
        <v>3</v>
      </c>
      <c r="HO416" s="3" t="s">
        <v>3</v>
      </c>
      <c r="HP416" s="3" t="s">
        <v>3</v>
      </c>
      <c r="HQ416" s="3" t="s">
        <v>3</v>
      </c>
      <c r="HS416" s="3">
        <v>0</v>
      </c>
      <c r="IK416" s="3">
        <v>0</v>
      </c>
    </row>
    <row r="417" spans="1:255" x14ac:dyDescent="0.2">
      <c r="A417" s="2">
        <v>17</v>
      </c>
      <c r="B417" s="2">
        <v>1</v>
      </c>
      <c r="C417" s="2"/>
      <c r="D417" s="2"/>
      <c r="E417" s="2" t="s">
        <v>445</v>
      </c>
      <c r="F417" s="2" t="s">
        <v>446</v>
      </c>
      <c r="G417" s="2" t="s">
        <v>447</v>
      </c>
      <c r="H417" s="2" t="s">
        <v>398</v>
      </c>
      <c r="I417" s="2">
        <v>120</v>
      </c>
      <c r="J417" s="2">
        <v>0</v>
      </c>
      <c r="K417" s="2">
        <v>120</v>
      </c>
      <c r="L417" s="2"/>
      <c r="M417" s="2"/>
      <c r="N417" s="2"/>
      <c r="O417" s="2">
        <f t="shared" si="284"/>
        <v>163525.20000000001</v>
      </c>
      <c r="P417" s="2">
        <f t="shared" si="285"/>
        <v>163525.20000000001</v>
      </c>
      <c r="Q417" s="2">
        <f t="shared" ref="Q417:Q424" si="323">(ROUND((ROUND(((ET417)*AV417*I417),2)*BB417),2)+ROUND((ROUND(((AE417-(EU417))*AV417*I417),2)*BS417),2))</f>
        <v>0</v>
      </c>
      <c r="R417" s="2">
        <f t="shared" ref="R417:R424" si="324">(ROUND((ROUND(((EU417)*AV417*I417),2)*BS417),2)+ROUND((ROUND(((AE417-(EU417))*AV417*I417),2)*BS417),2))</f>
        <v>0</v>
      </c>
      <c r="S417" s="2">
        <f t="shared" si="286"/>
        <v>0</v>
      </c>
      <c r="T417" s="2">
        <f t="shared" si="287"/>
        <v>0</v>
      </c>
      <c r="U417" s="2">
        <f t="shared" si="288"/>
        <v>0</v>
      </c>
      <c r="V417" s="2">
        <f t="shared" si="289"/>
        <v>0</v>
      </c>
      <c r="W417" s="2">
        <f t="shared" si="290"/>
        <v>0</v>
      </c>
      <c r="X417" s="2">
        <f t="shared" ref="X417:X424" si="325">(ROUND((((S417+ROUND((ROUND(((EU417)*AV417*I417),2)*BS417),2))*AT417)/100),2)+ROUND(((ROUND((ROUND(((AE417-(EU417))*AV417*I417),2)*BS417),2)*AT417)/100),2))</f>
        <v>0</v>
      </c>
      <c r="Y417" s="2">
        <f t="shared" ref="Y417:Y424" si="326">(ROUND((((S417+ROUND((ROUND(((EU417)*AV417*I417),2)*BS417),2))*AU417)/100),2)+ROUND(((ROUND((ROUND(((AE417-(EU417))*AV417*I417),2)*BS417),2)*AU417)/100),2))</f>
        <v>0</v>
      </c>
      <c r="Z417" s="2"/>
      <c r="AA417" s="2">
        <v>56661434</v>
      </c>
      <c r="AB417" s="2">
        <f t="shared" si="291"/>
        <v>1362.71</v>
      </c>
      <c r="AC417" s="2">
        <f t="shared" ref="AC417:AC424" si="327">ROUND((ES417),6)</f>
        <v>1362.71</v>
      </c>
      <c r="AD417" s="2">
        <f t="shared" ref="AD417:AD424" si="328">ROUND((((ET417)-(EU417))+AE417),6)</f>
        <v>0</v>
      </c>
      <c r="AE417" s="2">
        <f t="shared" ref="AE417:AF424" si="329">ROUND((EU417),6)</f>
        <v>0</v>
      </c>
      <c r="AF417" s="2">
        <f t="shared" si="329"/>
        <v>0</v>
      </c>
      <c r="AG417" s="2">
        <f t="shared" si="292"/>
        <v>0</v>
      </c>
      <c r="AH417" s="2">
        <f t="shared" ref="AH417:AI424" si="330">(EW417)</f>
        <v>0</v>
      </c>
      <c r="AI417" s="2">
        <f t="shared" si="330"/>
        <v>0</v>
      </c>
      <c r="AJ417" s="2">
        <f t="shared" si="293"/>
        <v>0</v>
      </c>
      <c r="AK417" s="2">
        <v>1362.71</v>
      </c>
      <c r="AL417" s="2">
        <v>1362.71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1</v>
      </c>
      <c r="AW417" s="2">
        <v>1</v>
      </c>
      <c r="AX417" s="2"/>
      <c r="AY417" s="2"/>
      <c r="AZ417" s="2">
        <v>1</v>
      </c>
      <c r="BA417" s="2">
        <v>1</v>
      </c>
      <c r="BB417" s="2">
        <v>1</v>
      </c>
      <c r="BC417" s="2">
        <v>1</v>
      </c>
      <c r="BD417" s="2" t="s">
        <v>3</v>
      </c>
      <c r="BE417" s="2" t="s">
        <v>3</v>
      </c>
      <c r="BF417" s="2" t="s">
        <v>3</v>
      </c>
      <c r="BG417" s="2" t="s">
        <v>3</v>
      </c>
      <c r="BH417" s="2">
        <v>3</v>
      </c>
      <c r="BI417" s="2">
        <v>1</v>
      </c>
      <c r="BJ417" s="2" t="s">
        <v>448</v>
      </c>
      <c r="BK417" s="2"/>
      <c r="BL417" s="2"/>
      <c r="BM417" s="2">
        <v>1617</v>
      </c>
      <c r="BN417" s="2">
        <v>0</v>
      </c>
      <c r="BO417" s="2" t="s">
        <v>3</v>
      </c>
      <c r="BP417" s="2">
        <v>0</v>
      </c>
      <c r="BQ417" s="2">
        <v>200</v>
      </c>
      <c r="BR417" s="2">
        <v>0</v>
      </c>
      <c r="BS417" s="2">
        <v>1</v>
      </c>
      <c r="BT417" s="2">
        <v>1</v>
      </c>
      <c r="BU417" s="2">
        <v>1</v>
      </c>
      <c r="BV417" s="2">
        <v>1</v>
      </c>
      <c r="BW417" s="2">
        <v>1</v>
      </c>
      <c r="BX417" s="2">
        <v>1</v>
      </c>
      <c r="BY417" s="2" t="s">
        <v>3</v>
      </c>
      <c r="BZ417" s="2">
        <v>0</v>
      </c>
      <c r="CA417" s="2">
        <v>0</v>
      </c>
      <c r="CB417" s="2" t="s">
        <v>3</v>
      </c>
      <c r="CC417" s="2"/>
      <c r="CD417" s="2"/>
      <c r="CE417" s="2">
        <v>1566</v>
      </c>
      <c r="CF417" s="2">
        <v>0</v>
      </c>
      <c r="CG417" s="2">
        <v>0</v>
      </c>
      <c r="CH417" s="2"/>
      <c r="CI417" s="2"/>
      <c r="CJ417" s="2"/>
      <c r="CK417" s="2"/>
      <c r="CL417" s="2"/>
      <c r="CM417" s="2">
        <v>0</v>
      </c>
      <c r="CN417" s="2" t="s">
        <v>3</v>
      </c>
      <c r="CO417" s="2">
        <v>0</v>
      </c>
      <c r="CP417" s="2">
        <f t="shared" si="294"/>
        <v>163525.20000000001</v>
      </c>
      <c r="CQ417" s="2">
        <f t="shared" si="295"/>
        <v>1362.71</v>
      </c>
      <c r="CR417" s="2">
        <f t="shared" ref="CR417:CR424" si="331">(ROUND((ROUND(((ET417)*AV417*1),2)*BB417),2)+ROUND((ROUND(((AE417-(EU417))*AV417*1),2)*BS417),2))</f>
        <v>0</v>
      </c>
      <c r="CS417" s="2">
        <f t="shared" ref="CS417:CS424" si="332">(ROUND((ROUND(((EU417)*AV417*1),2)*BS417),2)+ROUND((ROUND(((AE417-(EU417))*AV417*1),2)*BS417),2))</f>
        <v>0</v>
      </c>
      <c r="CT417" s="2">
        <f t="shared" si="296"/>
        <v>0</v>
      </c>
      <c r="CU417" s="2">
        <f t="shared" si="297"/>
        <v>0</v>
      </c>
      <c r="CV417" s="2">
        <f t="shared" si="298"/>
        <v>0</v>
      </c>
      <c r="CW417" s="2">
        <f t="shared" si="299"/>
        <v>0</v>
      </c>
      <c r="CX417" s="2">
        <f t="shared" si="300"/>
        <v>0</v>
      </c>
      <c r="CY417" s="2">
        <f t="shared" ref="CY417:CY424" si="333">(ROUND((((S417+ROUND((ROUND(((EU417)*AV417*1),2)*BS417),2))*AT417)/100),2)+ROUND(((ROUND((ROUND(((AE417-(EU417))*AV417*1),2)*BS417),2)*AT417)/100),2))</f>
        <v>0</v>
      </c>
      <c r="CZ417" s="2">
        <f t="shared" ref="CZ417:CZ424" si="334">(ROUND((((S417+ROUND((ROUND(((EU417)*AV417*1),2)*BS417),2))*AU417)/100),2)+ROUND(((ROUND((ROUND(((AE417-(EU417))*AV417*1),2)*BS417),2)*AU417)/100),2))</f>
        <v>0</v>
      </c>
      <c r="DA417" s="2"/>
      <c r="DB417" s="2"/>
      <c r="DC417" s="2" t="s">
        <v>3</v>
      </c>
      <c r="DD417" s="2" t="s">
        <v>3</v>
      </c>
      <c r="DE417" s="2" t="s">
        <v>3</v>
      </c>
      <c r="DF417" s="2" t="s">
        <v>3</v>
      </c>
      <c r="DG417" s="2" t="s">
        <v>3</v>
      </c>
      <c r="DH417" s="2" t="s">
        <v>3</v>
      </c>
      <c r="DI417" s="2" t="s">
        <v>3</v>
      </c>
      <c r="DJ417" s="2" t="s">
        <v>3</v>
      </c>
      <c r="DK417" s="2" t="s">
        <v>3</v>
      </c>
      <c r="DL417" s="2" t="s">
        <v>3</v>
      </c>
      <c r="DM417" s="2" t="s">
        <v>3</v>
      </c>
      <c r="DN417" s="2">
        <v>0</v>
      </c>
      <c r="DO417" s="2">
        <v>0</v>
      </c>
      <c r="DP417" s="2">
        <v>1</v>
      </c>
      <c r="DQ417" s="2">
        <v>1</v>
      </c>
      <c r="DR417" s="2"/>
      <c r="DS417" s="2"/>
      <c r="DT417" s="2"/>
      <c r="DU417" s="2">
        <v>1010</v>
      </c>
      <c r="DV417" s="2" t="s">
        <v>398</v>
      </c>
      <c r="DW417" s="2" t="s">
        <v>398</v>
      </c>
      <c r="DX417" s="2">
        <v>1</v>
      </c>
      <c r="DY417" s="2"/>
      <c r="DZ417" s="2" t="s">
        <v>3</v>
      </c>
      <c r="EA417" s="2" t="s">
        <v>3</v>
      </c>
      <c r="EB417" s="2" t="s">
        <v>3</v>
      </c>
      <c r="EC417" s="2" t="s">
        <v>3</v>
      </c>
      <c r="ED417" s="2"/>
      <c r="EE417" s="2">
        <v>56938530</v>
      </c>
      <c r="EF417" s="2">
        <v>200</v>
      </c>
      <c r="EG417" s="2" t="s">
        <v>343</v>
      </c>
      <c r="EH417" s="2">
        <v>0</v>
      </c>
      <c r="EI417" s="2" t="s">
        <v>3</v>
      </c>
      <c r="EJ417" s="2">
        <v>1</v>
      </c>
      <c r="EK417" s="2">
        <v>1617</v>
      </c>
      <c r="EL417" s="2" t="s">
        <v>344</v>
      </c>
      <c r="EM417" s="2" t="s">
        <v>345</v>
      </c>
      <c r="EN417" s="2"/>
      <c r="EO417" s="2" t="s">
        <v>3</v>
      </c>
      <c r="EP417" s="2"/>
      <c r="EQ417" s="2">
        <v>131072</v>
      </c>
      <c r="ER417" s="2">
        <v>1362.71</v>
      </c>
      <c r="ES417" s="2">
        <v>1362.71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>
        <v>0</v>
      </c>
      <c r="FR417" s="2">
        <v>0</v>
      </c>
      <c r="FS417" s="2">
        <v>0</v>
      </c>
      <c r="FT417" s="2"/>
      <c r="FU417" s="2"/>
      <c r="FV417" s="2"/>
      <c r="FW417" s="2"/>
      <c r="FX417" s="2">
        <v>0</v>
      </c>
      <c r="FY417" s="2">
        <v>0</v>
      </c>
      <c r="FZ417" s="2"/>
      <c r="GA417" s="2" t="s">
        <v>3</v>
      </c>
      <c r="GB417" s="2"/>
      <c r="GC417" s="2"/>
      <c r="GD417" s="2">
        <v>1</v>
      </c>
      <c r="GE417" s="2"/>
      <c r="GF417" s="2">
        <v>1739642731</v>
      </c>
      <c r="GG417" s="2">
        <v>2</v>
      </c>
      <c r="GH417" s="2">
        <v>1</v>
      </c>
      <c r="GI417" s="2">
        <v>-2</v>
      </c>
      <c r="GJ417" s="2">
        <v>0</v>
      </c>
      <c r="GK417" s="2">
        <v>0</v>
      </c>
      <c r="GL417" s="2">
        <f t="shared" si="301"/>
        <v>0</v>
      </c>
      <c r="GM417" s="2">
        <f t="shared" si="302"/>
        <v>163525.20000000001</v>
      </c>
      <c r="GN417" s="2">
        <f t="shared" si="303"/>
        <v>163525.20000000001</v>
      </c>
      <c r="GO417" s="2">
        <f t="shared" si="304"/>
        <v>0</v>
      </c>
      <c r="GP417" s="2">
        <f t="shared" si="305"/>
        <v>0</v>
      </c>
      <c r="GQ417" s="2"/>
      <c r="GR417" s="2">
        <v>0</v>
      </c>
      <c r="GS417" s="2">
        <v>3</v>
      </c>
      <c r="GT417" s="2">
        <v>0</v>
      </c>
      <c r="GU417" s="2" t="s">
        <v>3</v>
      </c>
      <c r="GV417" s="2">
        <f t="shared" si="306"/>
        <v>0</v>
      </c>
      <c r="GW417" s="2">
        <v>1</v>
      </c>
      <c r="GX417" s="2">
        <f t="shared" si="307"/>
        <v>0</v>
      </c>
      <c r="GY417" s="2"/>
      <c r="GZ417" s="2"/>
      <c r="HA417" s="2">
        <v>0</v>
      </c>
      <c r="HB417" s="2">
        <v>0</v>
      </c>
      <c r="HC417" s="2">
        <f t="shared" si="308"/>
        <v>0</v>
      </c>
      <c r="HD417" s="2"/>
      <c r="HE417" s="2" t="s">
        <v>3</v>
      </c>
      <c r="HF417" s="2" t="s">
        <v>3</v>
      </c>
      <c r="HG417" s="2"/>
      <c r="HH417" s="2"/>
      <c r="HI417" s="2"/>
      <c r="HJ417" s="2"/>
      <c r="HK417" s="2"/>
      <c r="HL417" s="2"/>
      <c r="HM417" s="2" t="s">
        <v>3</v>
      </c>
      <c r="HN417" s="2" t="s">
        <v>3</v>
      </c>
      <c r="HO417" s="2" t="s">
        <v>3</v>
      </c>
      <c r="HP417" s="2" t="s">
        <v>3</v>
      </c>
      <c r="HQ417" s="2" t="s">
        <v>3</v>
      </c>
      <c r="HR417" s="2"/>
      <c r="HS417" s="2">
        <v>0</v>
      </c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>
        <v>0</v>
      </c>
      <c r="IL417" s="2"/>
      <c r="IM417" s="2"/>
      <c r="IN417" s="2"/>
      <c r="IO417" s="2"/>
      <c r="IP417" s="2"/>
      <c r="IQ417" s="2"/>
      <c r="IR417" s="2"/>
      <c r="IS417" s="2"/>
      <c r="IT417" s="2"/>
      <c r="IU417" s="2"/>
    </row>
    <row r="418" spans="1:255" x14ac:dyDescent="0.2">
      <c r="A418" s="3">
        <v>17</v>
      </c>
      <c r="B418" s="3">
        <v>1</v>
      </c>
      <c r="E418" s="3" t="s">
        <v>445</v>
      </c>
      <c r="F418" s="3" t="s">
        <v>446</v>
      </c>
      <c r="G418" s="3" t="s">
        <v>447</v>
      </c>
      <c r="H418" s="3" t="s">
        <v>398</v>
      </c>
      <c r="I418" s="3">
        <v>120</v>
      </c>
      <c r="J418" s="3">
        <v>0</v>
      </c>
      <c r="K418" s="3">
        <v>120</v>
      </c>
      <c r="O418" s="3">
        <f t="shared" si="284"/>
        <v>449694.3</v>
      </c>
      <c r="P418" s="3">
        <f t="shared" si="285"/>
        <v>449694.3</v>
      </c>
      <c r="Q418" s="3">
        <f t="shared" si="323"/>
        <v>0</v>
      </c>
      <c r="R418" s="3">
        <f t="shared" si="324"/>
        <v>0</v>
      </c>
      <c r="S418" s="3">
        <f t="shared" si="286"/>
        <v>0</v>
      </c>
      <c r="T418" s="3">
        <f t="shared" si="287"/>
        <v>0</v>
      </c>
      <c r="U418" s="3">
        <f t="shared" si="288"/>
        <v>0</v>
      </c>
      <c r="V418" s="3">
        <f t="shared" si="289"/>
        <v>0</v>
      </c>
      <c r="W418" s="3">
        <f t="shared" si="290"/>
        <v>0</v>
      </c>
      <c r="X418" s="3">
        <f t="shared" si="325"/>
        <v>0</v>
      </c>
      <c r="Y418" s="3">
        <f t="shared" si="326"/>
        <v>0</v>
      </c>
      <c r="AA418" s="3">
        <v>56661436</v>
      </c>
      <c r="AB418" s="3">
        <f t="shared" si="291"/>
        <v>1362.71</v>
      </c>
      <c r="AC418" s="3">
        <f t="shared" si="327"/>
        <v>1362.71</v>
      </c>
      <c r="AD418" s="3">
        <f t="shared" si="328"/>
        <v>0</v>
      </c>
      <c r="AE418" s="3">
        <f t="shared" si="329"/>
        <v>0</v>
      </c>
      <c r="AF418" s="3">
        <f t="shared" si="329"/>
        <v>0</v>
      </c>
      <c r="AG418" s="3">
        <f t="shared" si="292"/>
        <v>0</v>
      </c>
      <c r="AH418" s="3">
        <f t="shared" si="330"/>
        <v>0</v>
      </c>
      <c r="AI418" s="3">
        <f t="shared" si="330"/>
        <v>0</v>
      </c>
      <c r="AJ418" s="3">
        <f t="shared" si="293"/>
        <v>0</v>
      </c>
      <c r="AK418" s="3">
        <v>1362.71</v>
      </c>
      <c r="AL418" s="3">
        <v>1362.71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1</v>
      </c>
      <c r="AW418" s="3">
        <v>1</v>
      </c>
      <c r="AZ418" s="3">
        <v>1</v>
      </c>
      <c r="BA418" s="3">
        <v>1</v>
      </c>
      <c r="BB418" s="3">
        <v>1</v>
      </c>
      <c r="BC418" s="3">
        <v>2.75</v>
      </c>
      <c r="BD418" s="3" t="s">
        <v>3</v>
      </c>
      <c r="BE418" s="3" t="s">
        <v>3</v>
      </c>
      <c r="BF418" s="3" t="s">
        <v>3</v>
      </c>
      <c r="BG418" s="3" t="s">
        <v>3</v>
      </c>
      <c r="BH418" s="3">
        <v>3</v>
      </c>
      <c r="BI418" s="3">
        <v>1</v>
      </c>
      <c r="BJ418" s="3" t="s">
        <v>448</v>
      </c>
      <c r="BM418" s="3">
        <v>1617</v>
      </c>
      <c r="BN418" s="3">
        <v>0</v>
      </c>
      <c r="BO418" s="3" t="s">
        <v>446</v>
      </c>
      <c r="BP418" s="3">
        <v>1</v>
      </c>
      <c r="BQ418" s="3">
        <v>200</v>
      </c>
      <c r="BR418" s="3">
        <v>0</v>
      </c>
      <c r="BS418" s="3">
        <v>1</v>
      </c>
      <c r="BT418" s="3">
        <v>1</v>
      </c>
      <c r="BU418" s="3">
        <v>1</v>
      </c>
      <c r="BV418" s="3">
        <v>1</v>
      </c>
      <c r="BW418" s="3">
        <v>1</v>
      </c>
      <c r="BX418" s="3">
        <v>1</v>
      </c>
      <c r="BY418" s="3" t="s">
        <v>3</v>
      </c>
      <c r="BZ418" s="3">
        <v>0</v>
      </c>
      <c r="CA418" s="3">
        <v>0</v>
      </c>
      <c r="CB418" s="3" t="s">
        <v>3</v>
      </c>
      <c r="CE418" s="3">
        <v>1566</v>
      </c>
      <c r="CF418" s="3">
        <v>0</v>
      </c>
      <c r="CG418" s="3">
        <v>0</v>
      </c>
      <c r="CM418" s="3">
        <v>0</v>
      </c>
      <c r="CN418" s="3" t="s">
        <v>3</v>
      </c>
      <c r="CO418" s="3">
        <v>0</v>
      </c>
      <c r="CP418" s="3">
        <f t="shared" si="294"/>
        <v>449694.3</v>
      </c>
      <c r="CQ418" s="3">
        <f t="shared" si="295"/>
        <v>3747.45</v>
      </c>
      <c r="CR418" s="3">
        <f t="shared" si="331"/>
        <v>0</v>
      </c>
      <c r="CS418" s="3">
        <f t="shared" si="332"/>
        <v>0</v>
      </c>
      <c r="CT418" s="3">
        <f t="shared" si="296"/>
        <v>0</v>
      </c>
      <c r="CU418" s="3">
        <f t="shared" si="297"/>
        <v>0</v>
      </c>
      <c r="CV418" s="3">
        <f t="shared" si="298"/>
        <v>0</v>
      </c>
      <c r="CW418" s="3">
        <f t="shared" si="299"/>
        <v>0</v>
      </c>
      <c r="CX418" s="3">
        <f t="shared" si="300"/>
        <v>0</v>
      </c>
      <c r="CY418" s="3">
        <f t="shared" si="333"/>
        <v>0</v>
      </c>
      <c r="CZ418" s="3">
        <f t="shared" si="334"/>
        <v>0</v>
      </c>
      <c r="DC418" s="3" t="s">
        <v>3</v>
      </c>
      <c r="DD418" s="3" t="s">
        <v>3</v>
      </c>
      <c r="DE418" s="3" t="s">
        <v>3</v>
      </c>
      <c r="DF418" s="3" t="s">
        <v>3</v>
      </c>
      <c r="DG418" s="3" t="s">
        <v>3</v>
      </c>
      <c r="DH418" s="3" t="s">
        <v>3</v>
      </c>
      <c r="DI418" s="3" t="s">
        <v>3</v>
      </c>
      <c r="DJ418" s="3" t="s">
        <v>3</v>
      </c>
      <c r="DK418" s="3" t="s">
        <v>3</v>
      </c>
      <c r="DL418" s="3" t="s">
        <v>3</v>
      </c>
      <c r="DM418" s="3" t="s">
        <v>3</v>
      </c>
      <c r="DN418" s="3">
        <v>0</v>
      </c>
      <c r="DO418" s="3">
        <v>0</v>
      </c>
      <c r="DP418" s="3">
        <v>1</v>
      </c>
      <c r="DQ418" s="3">
        <v>1</v>
      </c>
      <c r="DU418" s="3">
        <v>1010</v>
      </c>
      <c r="DV418" s="3" t="s">
        <v>398</v>
      </c>
      <c r="DW418" s="3" t="s">
        <v>398</v>
      </c>
      <c r="DX418" s="3">
        <v>1</v>
      </c>
      <c r="DZ418" s="3" t="s">
        <v>3</v>
      </c>
      <c r="EA418" s="3" t="s">
        <v>3</v>
      </c>
      <c r="EB418" s="3" t="s">
        <v>3</v>
      </c>
      <c r="EC418" s="3" t="s">
        <v>3</v>
      </c>
      <c r="EE418" s="3">
        <v>56938530</v>
      </c>
      <c r="EF418" s="3">
        <v>200</v>
      </c>
      <c r="EG418" s="3" t="s">
        <v>343</v>
      </c>
      <c r="EH418" s="3">
        <v>0</v>
      </c>
      <c r="EI418" s="3" t="s">
        <v>3</v>
      </c>
      <c r="EJ418" s="3">
        <v>1</v>
      </c>
      <c r="EK418" s="3">
        <v>1617</v>
      </c>
      <c r="EL418" s="3" t="s">
        <v>344</v>
      </c>
      <c r="EM418" s="3" t="s">
        <v>345</v>
      </c>
      <c r="EO418" s="3" t="s">
        <v>3</v>
      </c>
      <c r="EQ418" s="3">
        <v>131072</v>
      </c>
      <c r="ER418" s="3">
        <v>1362.71</v>
      </c>
      <c r="ES418" s="3">
        <v>1362.71</v>
      </c>
      <c r="ET418" s="3">
        <v>0</v>
      </c>
      <c r="EU418" s="3">
        <v>0</v>
      </c>
      <c r="EV418" s="3">
        <v>0</v>
      </c>
      <c r="EW418" s="3">
        <v>0</v>
      </c>
      <c r="EX418" s="3">
        <v>0</v>
      </c>
      <c r="EY418" s="3">
        <v>0</v>
      </c>
      <c r="FQ418" s="3">
        <v>0</v>
      </c>
      <c r="FR418" s="3">
        <v>0</v>
      </c>
      <c r="FS418" s="3">
        <v>0</v>
      </c>
      <c r="FX418" s="3">
        <v>0</v>
      </c>
      <c r="FY418" s="3">
        <v>0</v>
      </c>
      <c r="GA418" s="3" t="s">
        <v>3</v>
      </c>
      <c r="GD418" s="3">
        <v>1</v>
      </c>
      <c r="GF418" s="3">
        <v>1739642731</v>
      </c>
      <c r="GG418" s="3">
        <v>2</v>
      </c>
      <c r="GH418" s="3">
        <v>1</v>
      </c>
      <c r="GI418" s="3">
        <v>2</v>
      </c>
      <c r="GJ418" s="3">
        <v>0</v>
      </c>
      <c r="GK418" s="3">
        <v>0</v>
      </c>
      <c r="GL418" s="3">
        <f t="shared" si="301"/>
        <v>0</v>
      </c>
      <c r="GM418" s="3">
        <f t="shared" si="302"/>
        <v>449694.3</v>
      </c>
      <c r="GN418" s="3">
        <f t="shared" si="303"/>
        <v>449694.3</v>
      </c>
      <c r="GO418" s="3">
        <f t="shared" si="304"/>
        <v>0</v>
      </c>
      <c r="GP418" s="3">
        <f t="shared" si="305"/>
        <v>0</v>
      </c>
      <c r="GR418" s="3">
        <v>0</v>
      </c>
      <c r="GS418" s="3">
        <v>3</v>
      </c>
      <c r="GT418" s="3">
        <v>0</v>
      </c>
      <c r="GU418" s="3" t="s">
        <v>3</v>
      </c>
      <c r="GV418" s="3">
        <f t="shared" si="306"/>
        <v>0</v>
      </c>
      <c r="GW418" s="3">
        <v>1</v>
      </c>
      <c r="GX418" s="3">
        <f t="shared" si="307"/>
        <v>0</v>
      </c>
      <c r="HA418" s="3">
        <v>0</v>
      </c>
      <c r="HB418" s="3">
        <v>0</v>
      </c>
      <c r="HC418" s="3">
        <f t="shared" si="308"/>
        <v>0</v>
      </c>
      <c r="HE418" s="3" t="s">
        <v>3</v>
      </c>
      <c r="HF418" s="3" t="s">
        <v>3</v>
      </c>
      <c r="HM418" s="3" t="s">
        <v>3</v>
      </c>
      <c r="HN418" s="3" t="s">
        <v>3</v>
      </c>
      <c r="HO418" s="3" t="s">
        <v>3</v>
      </c>
      <c r="HP418" s="3" t="s">
        <v>3</v>
      </c>
      <c r="HQ418" s="3" t="s">
        <v>3</v>
      </c>
      <c r="HS418" s="3">
        <v>0</v>
      </c>
      <c r="IK418" s="3">
        <v>0</v>
      </c>
    </row>
    <row r="419" spans="1:255" x14ac:dyDescent="0.2">
      <c r="A419" s="2">
        <v>17</v>
      </c>
      <c r="B419" s="2">
        <v>1</v>
      </c>
      <c r="C419" s="2"/>
      <c r="D419" s="2"/>
      <c r="E419" s="2" t="s">
        <v>449</v>
      </c>
      <c r="F419" s="2" t="s">
        <v>450</v>
      </c>
      <c r="G419" s="2" t="s">
        <v>451</v>
      </c>
      <c r="H419" s="2" t="s">
        <v>398</v>
      </c>
      <c r="I419" s="2">
        <f>ROUND(8+72,9)</f>
        <v>80</v>
      </c>
      <c r="J419" s="2">
        <v>0</v>
      </c>
      <c r="K419" s="2">
        <f>ROUND(8+72,9)</f>
        <v>80</v>
      </c>
      <c r="L419" s="2"/>
      <c r="M419" s="2"/>
      <c r="N419" s="2"/>
      <c r="O419" s="2">
        <f t="shared" si="284"/>
        <v>5537.6</v>
      </c>
      <c r="P419" s="2">
        <f t="shared" si="285"/>
        <v>5537.6</v>
      </c>
      <c r="Q419" s="2">
        <f t="shared" si="323"/>
        <v>0</v>
      </c>
      <c r="R419" s="2">
        <f t="shared" si="324"/>
        <v>0</v>
      </c>
      <c r="S419" s="2">
        <f t="shared" si="286"/>
        <v>0</v>
      </c>
      <c r="T419" s="2">
        <f t="shared" si="287"/>
        <v>0</v>
      </c>
      <c r="U419" s="2">
        <f t="shared" si="288"/>
        <v>0</v>
      </c>
      <c r="V419" s="2">
        <f t="shared" si="289"/>
        <v>0</v>
      </c>
      <c r="W419" s="2">
        <f t="shared" si="290"/>
        <v>0</v>
      </c>
      <c r="X419" s="2">
        <f t="shared" si="325"/>
        <v>0</v>
      </c>
      <c r="Y419" s="2">
        <f t="shared" si="326"/>
        <v>0</v>
      </c>
      <c r="Z419" s="2"/>
      <c r="AA419" s="2">
        <v>56661434</v>
      </c>
      <c r="AB419" s="2">
        <f t="shared" si="291"/>
        <v>69.22</v>
      </c>
      <c r="AC419" s="2">
        <f t="shared" si="327"/>
        <v>69.22</v>
      </c>
      <c r="AD419" s="2">
        <f t="shared" si="328"/>
        <v>0</v>
      </c>
      <c r="AE419" s="2">
        <f t="shared" si="329"/>
        <v>0</v>
      </c>
      <c r="AF419" s="2">
        <f t="shared" si="329"/>
        <v>0</v>
      </c>
      <c r="AG419" s="2">
        <f t="shared" si="292"/>
        <v>0</v>
      </c>
      <c r="AH419" s="2">
        <f t="shared" si="330"/>
        <v>0</v>
      </c>
      <c r="AI419" s="2">
        <f t="shared" si="330"/>
        <v>0</v>
      </c>
      <c r="AJ419" s="2">
        <f t="shared" si="293"/>
        <v>0</v>
      </c>
      <c r="AK419" s="2">
        <v>69.22</v>
      </c>
      <c r="AL419" s="2">
        <v>69.22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1</v>
      </c>
      <c r="AW419" s="2">
        <v>1</v>
      </c>
      <c r="AX419" s="2"/>
      <c r="AY419" s="2"/>
      <c r="AZ419" s="2">
        <v>1</v>
      </c>
      <c r="BA419" s="2">
        <v>1</v>
      </c>
      <c r="BB419" s="2">
        <v>1</v>
      </c>
      <c r="BC419" s="2">
        <v>1</v>
      </c>
      <c r="BD419" s="2" t="s">
        <v>3</v>
      </c>
      <c r="BE419" s="2" t="s">
        <v>3</v>
      </c>
      <c r="BF419" s="2" t="s">
        <v>3</v>
      </c>
      <c r="BG419" s="2" t="s">
        <v>3</v>
      </c>
      <c r="BH419" s="2">
        <v>3</v>
      </c>
      <c r="BI419" s="2">
        <v>1</v>
      </c>
      <c r="BJ419" s="2" t="s">
        <v>452</v>
      </c>
      <c r="BK419" s="2"/>
      <c r="BL419" s="2"/>
      <c r="BM419" s="2">
        <v>1617</v>
      </c>
      <c r="BN419" s="2">
        <v>0</v>
      </c>
      <c r="BO419" s="2" t="s">
        <v>3</v>
      </c>
      <c r="BP419" s="2">
        <v>0</v>
      </c>
      <c r="BQ419" s="2">
        <v>200</v>
      </c>
      <c r="BR419" s="2">
        <v>0</v>
      </c>
      <c r="BS419" s="2">
        <v>1</v>
      </c>
      <c r="BT419" s="2">
        <v>1</v>
      </c>
      <c r="BU419" s="2">
        <v>1</v>
      </c>
      <c r="BV419" s="2">
        <v>1</v>
      </c>
      <c r="BW419" s="2">
        <v>1</v>
      </c>
      <c r="BX419" s="2">
        <v>1</v>
      </c>
      <c r="BY419" s="2" t="s">
        <v>3</v>
      </c>
      <c r="BZ419" s="2">
        <v>0</v>
      </c>
      <c r="CA419" s="2">
        <v>0</v>
      </c>
      <c r="CB419" s="2" t="s">
        <v>3</v>
      </c>
      <c r="CC419" s="2"/>
      <c r="CD419" s="2"/>
      <c r="CE419" s="2">
        <v>1566</v>
      </c>
      <c r="CF419" s="2">
        <v>0</v>
      </c>
      <c r="CG419" s="2">
        <v>0</v>
      </c>
      <c r="CH419" s="2"/>
      <c r="CI419" s="2"/>
      <c r="CJ419" s="2"/>
      <c r="CK419" s="2"/>
      <c r="CL419" s="2"/>
      <c r="CM419" s="2">
        <v>0</v>
      </c>
      <c r="CN419" s="2" t="s">
        <v>3</v>
      </c>
      <c r="CO419" s="2">
        <v>0</v>
      </c>
      <c r="CP419" s="2">
        <f t="shared" si="294"/>
        <v>5537.6</v>
      </c>
      <c r="CQ419" s="2">
        <f t="shared" si="295"/>
        <v>69.22</v>
      </c>
      <c r="CR419" s="2">
        <f t="shared" si="331"/>
        <v>0</v>
      </c>
      <c r="CS419" s="2">
        <f t="shared" si="332"/>
        <v>0</v>
      </c>
      <c r="CT419" s="2">
        <f t="shared" si="296"/>
        <v>0</v>
      </c>
      <c r="CU419" s="2">
        <f t="shared" si="297"/>
        <v>0</v>
      </c>
      <c r="CV419" s="2">
        <f t="shared" si="298"/>
        <v>0</v>
      </c>
      <c r="CW419" s="2">
        <f t="shared" si="299"/>
        <v>0</v>
      </c>
      <c r="CX419" s="2">
        <f t="shared" si="300"/>
        <v>0</v>
      </c>
      <c r="CY419" s="2">
        <f t="shared" si="333"/>
        <v>0</v>
      </c>
      <c r="CZ419" s="2">
        <f t="shared" si="334"/>
        <v>0</v>
      </c>
      <c r="DA419" s="2"/>
      <c r="DB419" s="2"/>
      <c r="DC419" s="2" t="s">
        <v>3</v>
      </c>
      <c r="DD419" s="2" t="s">
        <v>3</v>
      </c>
      <c r="DE419" s="2" t="s">
        <v>3</v>
      </c>
      <c r="DF419" s="2" t="s">
        <v>3</v>
      </c>
      <c r="DG419" s="2" t="s">
        <v>3</v>
      </c>
      <c r="DH419" s="2" t="s">
        <v>3</v>
      </c>
      <c r="DI419" s="2" t="s">
        <v>3</v>
      </c>
      <c r="DJ419" s="2" t="s">
        <v>3</v>
      </c>
      <c r="DK419" s="2" t="s">
        <v>3</v>
      </c>
      <c r="DL419" s="2" t="s">
        <v>3</v>
      </c>
      <c r="DM419" s="2" t="s">
        <v>3</v>
      </c>
      <c r="DN419" s="2">
        <v>0</v>
      </c>
      <c r="DO419" s="2">
        <v>0</v>
      </c>
      <c r="DP419" s="2">
        <v>1</v>
      </c>
      <c r="DQ419" s="2">
        <v>1</v>
      </c>
      <c r="DR419" s="2"/>
      <c r="DS419" s="2"/>
      <c r="DT419" s="2"/>
      <c r="DU419" s="2">
        <v>1010</v>
      </c>
      <c r="DV419" s="2" t="s">
        <v>398</v>
      </c>
      <c r="DW419" s="2" t="s">
        <v>398</v>
      </c>
      <c r="DX419" s="2">
        <v>1</v>
      </c>
      <c r="DY419" s="2"/>
      <c r="DZ419" s="2" t="s">
        <v>3</v>
      </c>
      <c r="EA419" s="2" t="s">
        <v>3</v>
      </c>
      <c r="EB419" s="2" t="s">
        <v>3</v>
      </c>
      <c r="EC419" s="2" t="s">
        <v>3</v>
      </c>
      <c r="ED419" s="2"/>
      <c r="EE419" s="2">
        <v>56938530</v>
      </c>
      <c r="EF419" s="2">
        <v>200</v>
      </c>
      <c r="EG419" s="2" t="s">
        <v>343</v>
      </c>
      <c r="EH419" s="2">
        <v>0</v>
      </c>
      <c r="EI419" s="2" t="s">
        <v>3</v>
      </c>
      <c r="EJ419" s="2">
        <v>1</v>
      </c>
      <c r="EK419" s="2">
        <v>1617</v>
      </c>
      <c r="EL419" s="2" t="s">
        <v>344</v>
      </c>
      <c r="EM419" s="2" t="s">
        <v>345</v>
      </c>
      <c r="EN419" s="2"/>
      <c r="EO419" s="2" t="s">
        <v>3</v>
      </c>
      <c r="EP419" s="2"/>
      <c r="EQ419" s="2">
        <v>131072</v>
      </c>
      <c r="ER419" s="2">
        <v>69.22</v>
      </c>
      <c r="ES419" s="2">
        <v>69.22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>
        <v>0</v>
      </c>
      <c r="FR419" s="2">
        <v>0</v>
      </c>
      <c r="FS419" s="2">
        <v>0</v>
      </c>
      <c r="FT419" s="2"/>
      <c r="FU419" s="2"/>
      <c r="FV419" s="2"/>
      <c r="FW419" s="2"/>
      <c r="FX419" s="2">
        <v>0</v>
      </c>
      <c r="FY419" s="2">
        <v>0</v>
      </c>
      <c r="FZ419" s="2"/>
      <c r="GA419" s="2" t="s">
        <v>3</v>
      </c>
      <c r="GB419" s="2"/>
      <c r="GC419" s="2"/>
      <c r="GD419" s="2">
        <v>1</v>
      </c>
      <c r="GE419" s="2"/>
      <c r="GF419" s="2">
        <v>-1705177787</v>
      </c>
      <c r="GG419" s="2">
        <v>2</v>
      </c>
      <c r="GH419" s="2">
        <v>1</v>
      </c>
      <c r="GI419" s="2">
        <v>-2</v>
      </c>
      <c r="GJ419" s="2">
        <v>0</v>
      </c>
      <c r="GK419" s="2">
        <v>0</v>
      </c>
      <c r="GL419" s="2">
        <f t="shared" si="301"/>
        <v>0</v>
      </c>
      <c r="GM419" s="2">
        <f t="shared" si="302"/>
        <v>5537.6</v>
      </c>
      <c r="GN419" s="2">
        <f t="shared" si="303"/>
        <v>5537.6</v>
      </c>
      <c r="GO419" s="2">
        <f t="shared" si="304"/>
        <v>0</v>
      </c>
      <c r="GP419" s="2">
        <f t="shared" si="305"/>
        <v>0</v>
      </c>
      <c r="GQ419" s="2"/>
      <c r="GR419" s="2">
        <v>0</v>
      </c>
      <c r="GS419" s="2">
        <v>3</v>
      </c>
      <c r="GT419" s="2">
        <v>0</v>
      </c>
      <c r="GU419" s="2" t="s">
        <v>3</v>
      </c>
      <c r="GV419" s="2">
        <f t="shared" si="306"/>
        <v>0</v>
      </c>
      <c r="GW419" s="2">
        <v>1</v>
      </c>
      <c r="GX419" s="2">
        <f t="shared" si="307"/>
        <v>0</v>
      </c>
      <c r="GY419" s="2"/>
      <c r="GZ419" s="2"/>
      <c r="HA419" s="2">
        <v>0</v>
      </c>
      <c r="HB419" s="2">
        <v>0</v>
      </c>
      <c r="HC419" s="2">
        <f t="shared" si="308"/>
        <v>0</v>
      </c>
      <c r="HD419" s="2"/>
      <c r="HE419" s="2" t="s">
        <v>3</v>
      </c>
      <c r="HF419" s="2" t="s">
        <v>3</v>
      </c>
      <c r="HG419" s="2"/>
      <c r="HH419" s="2"/>
      <c r="HI419" s="2"/>
      <c r="HJ419" s="2"/>
      <c r="HK419" s="2"/>
      <c r="HL419" s="2"/>
      <c r="HM419" s="2" t="s">
        <v>3</v>
      </c>
      <c r="HN419" s="2" t="s">
        <v>3</v>
      </c>
      <c r="HO419" s="2" t="s">
        <v>3</v>
      </c>
      <c r="HP419" s="2" t="s">
        <v>3</v>
      </c>
      <c r="HQ419" s="2" t="s">
        <v>3</v>
      </c>
      <c r="HR419" s="2"/>
      <c r="HS419" s="2">
        <v>0</v>
      </c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>
        <v>0</v>
      </c>
      <c r="IL419" s="2"/>
      <c r="IM419" s="2"/>
      <c r="IN419" s="2"/>
      <c r="IO419" s="2"/>
      <c r="IP419" s="2"/>
      <c r="IQ419" s="2"/>
      <c r="IR419" s="2"/>
      <c r="IS419" s="2"/>
      <c r="IT419" s="2"/>
      <c r="IU419" s="2"/>
    </row>
    <row r="420" spans="1:255" x14ac:dyDescent="0.2">
      <c r="A420" s="3">
        <v>17</v>
      </c>
      <c r="B420" s="3">
        <v>1</v>
      </c>
      <c r="E420" s="3" t="s">
        <v>449</v>
      </c>
      <c r="F420" s="3" t="s">
        <v>450</v>
      </c>
      <c r="G420" s="3" t="s">
        <v>451</v>
      </c>
      <c r="H420" s="3" t="s">
        <v>398</v>
      </c>
      <c r="I420" s="3">
        <f>ROUND(8+72,9)</f>
        <v>80</v>
      </c>
      <c r="J420" s="3">
        <v>0</v>
      </c>
      <c r="K420" s="3">
        <f>ROUND(8+72,9)</f>
        <v>80</v>
      </c>
      <c r="O420" s="3">
        <f t="shared" si="284"/>
        <v>16889.68</v>
      </c>
      <c r="P420" s="3">
        <f t="shared" si="285"/>
        <v>16889.68</v>
      </c>
      <c r="Q420" s="3">
        <f t="shared" si="323"/>
        <v>0</v>
      </c>
      <c r="R420" s="3">
        <f t="shared" si="324"/>
        <v>0</v>
      </c>
      <c r="S420" s="3">
        <f t="shared" si="286"/>
        <v>0</v>
      </c>
      <c r="T420" s="3">
        <f t="shared" si="287"/>
        <v>0</v>
      </c>
      <c r="U420" s="3">
        <f t="shared" si="288"/>
        <v>0</v>
      </c>
      <c r="V420" s="3">
        <f t="shared" si="289"/>
        <v>0</v>
      </c>
      <c r="W420" s="3">
        <f t="shared" si="290"/>
        <v>0</v>
      </c>
      <c r="X420" s="3">
        <f t="shared" si="325"/>
        <v>0</v>
      </c>
      <c r="Y420" s="3">
        <f t="shared" si="326"/>
        <v>0</v>
      </c>
      <c r="AA420" s="3">
        <v>56661436</v>
      </c>
      <c r="AB420" s="3">
        <f t="shared" si="291"/>
        <v>69.22</v>
      </c>
      <c r="AC420" s="3">
        <f t="shared" si="327"/>
        <v>69.22</v>
      </c>
      <c r="AD420" s="3">
        <f t="shared" si="328"/>
        <v>0</v>
      </c>
      <c r="AE420" s="3">
        <f t="shared" si="329"/>
        <v>0</v>
      </c>
      <c r="AF420" s="3">
        <f t="shared" si="329"/>
        <v>0</v>
      </c>
      <c r="AG420" s="3">
        <f t="shared" si="292"/>
        <v>0</v>
      </c>
      <c r="AH420" s="3">
        <f t="shared" si="330"/>
        <v>0</v>
      </c>
      <c r="AI420" s="3">
        <f t="shared" si="330"/>
        <v>0</v>
      </c>
      <c r="AJ420" s="3">
        <f t="shared" si="293"/>
        <v>0</v>
      </c>
      <c r="AK420" s="3">
        <v>69.22</v>
      </c>
      <c r="AL420" s="3">
        <v>69.22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1</v>
      </c>
      <c r="AW420" s="3">
        <v>1</v>
      </c>
      <c r="AZ420" s="3">
        <v>1</v>
      </c>
      <c r="BA420" s="3">
        <v>1</v>
      </c>
      <c r="BB420" s="3">
        <v>1</v>
      </c>
      <c r="BC420" s="3">
        <v>3.05</v>
      </c>
      <c r="BD420" s="3" t="s">
        <v>3</v>
      </c>
      <c r="BE420" s="3" t="s">
        <v>3</v>
      </c>
      <c r="BF420" s="3" t="s">
        <v>3</v>
      </c>
      <c r="BG420" s="3" t="s">
        <v>3</v>
      </c>
      <c r="BH420" s="3">
        <v>3</v>
      </c>
      <c r="BI420" s="3">
        <v>1</v>
      </c>
      <c r="BJ420" s="3" t="s">
        <v>452</v>
      </c>
      <c r="BM420" s="3">
        <v>1617</v>
      </c>
      <c r="BN420" s="3">
        <v>0</v>
      </c>
      <c r="BO420" s="3" t="s">
        <v>450</v>
      </c>
      <c r="BP420" s="3">
        <v>1</v>
      </c>
      <c r="BQ420" s="3">
        <v>200</v>
      </c>
      <c r="BR420" s="3">
        <v>0</v>
      </c>
      <c r="BS420" s="3">
        <v>1</v>
      </c>
      <c r="BT420" s="3">
        <v>1</v>
      </c>
      <c r="BU420" s="3">
        <v>1</v>
      </c>
      <c r="BV420" s="3">
        <v>1</v>
      </c>
      <c r="BW420" s="3">
        <v>1</v>
      </c>
      <c r="BX420" s="3">
        <v>1</v>
      </c>
      <c r="BY420" s="3" t="s">
        <v>3</v>
      </c>
      <c r="BZ420" s="3">
        <v>0</v>
      </c>
      <c r="CA420" s="3">
        <v>0</v>
      </c>
      <c r="CB420" s="3" t="s">
        <v>3</v>
      </c>
      <c r="CE420" s="3">
        <v>1566</v>
      </c>
      <c r="CF420" s="3">
        <v>0</v>
      </c>
      <c r="CG420" s="3">
        <v>0</v>
      </c>
      <c r="CM420" s="3">
        <v>0</v>
      </c>
      <c r="CN420" s="3" t="s">
        <v>3</v>
      </c>
      <c r="CO420" s="3">
        <v>0</v>
      </c>
      <c r="CP420" s="3">
        <f t="shared" si="294"/>
        <v>16889.68</v>
      </c>
      <c r="CQ420" s="3">
        <f t="shared" si="295"/>
        <v>211.12</v>
      </c>
      <c r="CR420" s="3">
        <f t="shared" si="331"/>
        <v>0</v>
      </c>
      <c r="CS420" s="3">
        <f t="shared" si="332"/>
        <v>0</v>
      </c>
      <c r="CT420" s="3">
        <f t="shared" si="296"/>
        <v>0</v>
      </c>
      <c r="CU420" s="3">
        <f t="shared" si="297"/>
        <v>0</v>
      </c>
      <c r="CV420" s="3">
        <f t="shared" si="298"/>
        <v>0</v>
      </c>
      <c r="CW420" s="3">
        <f t="shared" si="299"/>
        <v>0</v>
      </c>
      <c r="CX420" s="3">
        <f t="shared" si="300"/>
        <v>0</v>
      </c>
      <c r="CY420" s="3">
        <f t="shared" si="333"/>
        <v>0</v>
      </c>
      <c r="CZ420" s="3">
        <f t="shared" si="334"/>
        <v>0</v>
      </c>
      <c r="DC420" s="3" t="s">
        <v>3</v>
      </c>
      <c r="DD420" s="3" t="s">
        <v>3</v>
      </c>
      <c r="DE420" s="3" t="s">
        <v>3</v>
      </c>
      <c r="DF420" s="3" t="s">
        <v>3</v>
      </c>
      <c r="DG420" s="3" t="s">
        <v>3</v>
      </c>
      <c r="DH420" s="3" t="s">
        <v>3</v>
      </c>
      <c r="DI420" s="3" t="s">
        <v>3</v>
      </c>
      <c r="DJ420" s="3" t="s">
        <v>3</v>
      </c>
      <c r="DK420" s="3" t="s">
        <v>3</v>
      </c>
      <c r="DL420" s="3" t="s">
        <v>3</v>
      </c>
      <c r="DM420" s="3" t="s">
        <v>3</v>
      </c>
      <c r="DN420" s="3">
        <v>0</v>
      </c>
      <c r="DO420" s="3">
        <v>0</v>
      </c>
      <c r="DP420" s="3">
        <v>1</v>
      </c>
      <c r="DQ420" s="3">
        <v>1</v>
      </c>
      <c r="DU420" s="3">
        <v>1010</v>
      </c>
      <c r="DV420" s="3" t="s">
        <v>398</v>
      </c>
      <c r="DW420" s="3" t="s">
        <v>398</v>
      </c>
      <c r="DX420" s="3">
        <v>1</v>
      </c>
      <c r="DZ420" s="3" t="s">
        <v>3</v>
      </c>
      <c r="EA420" s="3" t="s">
        <v>3</v>
      </c>
      <c r="EB420" s="3" t="s">
        <v>3</v>
      </c>
      <c r="EC420" s="3" t="s">
        <v>3</v>
      </c>
      <c r="EE420" s="3">
        <v>56938530</v>
      </c>
      <c r="EF420" s="3">
        <v>200</v>
      </c>
      <c r="EG420" s="3" t="s">
        <v>343</v>
      </c>
      <c r="EH420" s="3">
        <v>0</v>
      </c>
      <c r="EI420" s="3" t="s">
        <v>3</v>
      </c>
      <c r="EJ420" s="3">
        <v>1</v>
      </c>
      <c r="EK420" s="3">
        <v>1617</v>
      </c>
      <c r="EL420" s="3" t="s">
        <v>344</v>
      </c>
      <c r="EM420" s="3" t="s">
        <v>345</v>
      </c>
      <c r="EO420" s="3" t="s">
        <v>3</v>
      </c>
      <c r="EQ420" s="3">
        <v>131072</v>
      </c>
      <c r="ER420" s="3">
        <v>69.22</v>
      </c>
      <c r="ES420" s="3">
        <v>69.22</v>
      </c>
      <c r="ET420" s="3">
        <v>0</v>
      </c>
      <c r="EU420" s="3">
        <v>0</v>
      </c>
      <c r="EV420" s="3">
        <v>0</v>
      </c>
      <c r="EW420" s="3">
        <v>0</v>
      </c>
      <c r="EX420" s="3">
        <v>0</v>
      </c>
      <c r="EY420" s="3">
        <v>0</v>
      </c>
      <c r="FQ420" s="3">
        <v>0</v>
      </c>
      <c r="FR420" s="3">
        <v>0</v>
      </c>
      <c r="FS420" s="3">
        <v>0</v>
      </c>
      <c r="FX420" s="3">
        <v>0</v>
      </c>
      <c r="FY420" s="3">
        <v>0</v>
      </c>
      <c r="GA420" s="3" t="s">
        <v>3</v>
      </c>
      <c r="GD420" s="3">
        <v>1</v>
      </c>
      <c r="GF420" s="3">
        <v>-1705177787</v>
      </c>
      <c r="GG420" s="3">
        <v>2</v>
      </c>
      <c r="GH420" s="3">
        <v>1</v>
      </c>
      <c r="GI420" s="3">
        <v>2</v>
      </c>
      <c r="GJ420" s="3">
        <v>0</v>
      </c>
      <c r="GK420" s="3">
        <v>0</v>
      </c>
      <c r="GL420" s="3">
        <f t="shared" si="301"/>
        <v>0</v>
      </c>
      <c r="GM420" s="3">
        <f t="shared" si="302"/>
        <v>16889.68</v>
      </c>
      <c r="GN420" s="3">
        <f t="shared" si="303"/>
        <v>16889.68</v>
      </c>
      <c r="GO420" s="3">
        <f t="shared" si="304"/>
        <v>0</v>
      </c>
      <c r="GP420" s="3">
        <f t="shared" si="305"/>
        <v>0</v>
      </c>
      <c r="GR420" s="3">
        <v>0</v>
      </c>
      <c r="GS420" s="3">
        <v>3</v>
      </c>
      <c r="GT420" s="3">
        <v>0</v>
      </c>
      <c r="GU420" s="3" t="s">
        <v>3</v>
      </c>
      <c r="GV420" s="3">
        <f t="shared" si="306"/>
        <v>0</v>
      </c>
      <c r="GW420" s="3">
        <v>1</v>
      </c>
      <c r="GX420" s="3">
        <f t="shared" si="307"/>
        <v>0</v>
      </c>
      <c r="HA420" s="3">
        <v>0</v>
      </c>
      <c r="HB420" s="3">
        <v>0</v>
      </c>
      <c r="HC420" s="3">
        <f t="shared" si="308"/>
        <v>0</v>
      </c>
      <c r="HE420" s="3" t="s">
        <v>3</v>
      </c>
      <c r="HF420" s="3" t="s">
        <v>3</v>
      </c>
      <c r="HM420" s="3" t="s">
        <v>3</v>
      </c>
      <c r="HN420" s="3" t="s">
        <v>3</v>
      </c>
      <c r="HO420" s="3" t="s">
        <v>3</v>
      </c>
      <c r="HP420" s="3" t="s">
        <v>3</v>
      </c>
      <c r="HQ420" s="3" t="s">
        <v>3</v>
      </c>
      <c r="HS420" s="3">
        <v>0</v>
      </c>
      <c r="IK420" s="3">
        <v>0</v>
      </c>
    </row>
    <row r="421" spans="1:255" x14ac:dyDescent="0.2">
      <c r="A421" s="2">
        <v>17</v>
      </c>
      <c r="B421" s="2">
        <v>1</v>
      </c>
      <c r="C421" s="2"/>
      <c r="D421" s="2"/>
      <c r="E421" s="2" t="s">
        <v>453</v>
      </c>
      <c r="F421" s="2" t="s">
        <v>454</v>
      </c>
      <c r="G421" s="2" t="s">
        <v>455</v>
      </c>
      <c r="H421" s="2" t="s">
        <v>398</v>
      </c>
      <c r="I421" s="2">
        <f>ROUND(8+5,9)</f>
        <v>13</v>
      </c>
      <c r="J421" s="2">
        <v>0</v>
      </c>
      <c r="K421" s="2">
        <f>ROUND(8+5,9)</f>
        <v>13</v>
      </c>
      <c r="L421" s="2"/>
      <c r="M421" s="2"/>
      <c r="N421" s="2"/>
      <c r="O421" s="2">
        <f t="shared" si="284"/>
        <v>1034.93</v>
      </c>
      <c r="P421" s="2">
        <f t="shared" si="285"/>
        <v>1034.93</v>
      </c>
      <c r="Q421" s="2">
        <f t="shared" si="323"/>
        <v>0</v>
      </c>
      <c r="R421" s="2">
        <f t="shared" si="324"/>
        <v>0</v>
      </c>
      <c r="S421" s="2">
        <f t="shared" si="286"/>
        <v>0</v>
      </c>
      <c r="T421" s="2">
        <f t="shared" si="287"/>
        <v>0</v>
      </c>
      <c r="U421" s="2">
        <f t="shared" si="288"/>
        <v>0</v>
      </c>
      <c r="V421" s="2">
        <f t="shared" si="289"/>
        <v>0</v>
      </c>
      <c r="W421" s="2">
        <f t="shared" si="290"/>
        <v>0</v>
      </c>
      <c r="X421" s="2">
        <f t="shared" si="325"/>
        <v>0</v>
      </c>
      <c r="Y421" s="2">
        <f t="shared" si="326"/>
        <v>0</v>
      </c>
      <c r="Z421" s="2"/>
      <c r="AA421" s="2">
        <v>56661434</v>
      </c>
      <c r="AB421" s="2">
        <f t="shared" si="291"/>
        <v>79.61</v>
      </c>
      <c r="AC421" s="2">
        <f t="shared" si="327"/>
        <v>79.61</v>
      </c>
      <c r="AD421" s="2">
        <f t="shared" si="328"/>
        <v>0</v>
      </c>
      <c r="AE421" s="2">
        <f t="shared" si="329"/>
        <v>0</v>
      </c>
      <c r="AF421" s="2">
        <f t="shared" si="329"/>
        <v>0</v>
      </c>
      <c r="AG421" s="2">
        <f t="shared" si="292"/>
        <v>0</v>
      </c>
      <c r="AH421" s="2">
        <f t="shared" si="330"/>
        <v>0</v>
      </c>
      <c r="AI421" s="2">
        <f t="shared" si="330"/>
        <v>0</v>
      </c>
      <c r="AJ421" s="2">
        <f t="shared" si="293"/>
        <v>0</v>
      </c>
      <c r="AK421" s="2">
        <v>79.61</v>
      </c>
      <c r="AL421" s="2">
        <v>79.61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1</v>
      </c>
      <c r="AW421" s="2">
        <v>1</v>
      </c>
      <c r="AX421" s="2"/>
      <c r="AY421" s="2"/>
      <c r="AZ421" s="2">
        <v>1</v>
      </c>
      <c r="BA421" s="2">
        <v>1</v>
      </c>
      <c r="BB421" s="2">
        <v>1</v>
      </c>
      <c r="BC421" s="2">
        <v>1</v>
      </c>
      <c r="BD421" s="2" t="s">
        <v>3</v>
      </c>
      <c r="BE421" s="2" t="s">
        <v>3</v>
      </c>
      <c r="BF421" s="2" t="s">
        <v>3</v>
      </c>
      <c r="BG421" s="2" t="s">
        <v>3</v>
      </c>
      <c r="BH421" s="2">
        <v>3</v>
      </c>
      <c r="BI421" s="2">
        <v>1</v>
      </c>
      <c r="BJ421" s="2" t="s">
        <v>456</v>
      </c>
      <c r="BK421" s="2"/>
      <c r="BL421" s="2"/>
      <c r="BM421" s="2">
        <v>1617</v>
      </c>
      <c r="BN421" s="2">
        <v>0</v>
      </c>
      <c r="BO421" s="2" t="s">
        <v>3</v>
      </c>
      <c r="BP421" s="2">
        <v>0</v>
      </c>
      <c r="BQ421" s="2">
        <v>200</v>
      </c>
      <c r="BR421" s="2">
        <v>0</v>
      </c>
      <c r="BS421" s="2">
        <v>1</v>
      </c>
      <c r="BT421" s="2">
        <v>1</v>
      </c>
      <c r="BU421" s="2">
        <v>1</v>
      </c>
      <c r="BV421" s="2">
        <v>1</v>
      </c>
      <c r="BW421" s="2">
        <v>1</v>
      </c>
      <c r="BX421" s="2">
        <v>1</v>
      </c>
      <c r="BY421" s="2" t="s">
        <v>3</v>
      </c>
      <c r="BZ421" s="2">
        <v>0</v>
      </c>
      <c r="CA421" s="2">
        <v>0</v>
      </c>
      <c r="CB421" s="2" t="s">
        <v>3</v>
      </c>
      <c r="CC421" s="2"/>
      <c r="CD421" s="2"/>
      <c r="CE421" s="2">
        <v>1566</v>
      </c>
      <c r="CF421" s="2">
        <v>0</v>
      </c>
      <c r="CG421" s="2">
        <v>0</v>
      </c>
      <c r="CH421" s="2"/>
      <c r="CI421" s="2"/>
      <c r="CJ421" s="2"/>
      <c r="CK421" s="2"/>
      <c r="CL421" s="2"/>
      <c r="CM421" s="2">
        <v>0</v>
      </c>
      <c r="CN421" s="2" t="s">
        <v>3</v>
      </c>
      <c r="CO421" s="2">
        <v>0</v>
      </c>
      <c r="CP421" s="2">
        <f t="shared" si="294"/>
        <v>1034.93</v>
      </c>
      <c r="CQ421" s="2">
        <f t="shared" si="295"/>
        <v>79.61</v>
      </c>
      <c r="CR421" s="2">
        <f t="shared" si="331"/>
        <v>0</v>
      </c>
      <c r="CS421" s="2">
        <f t="shared" si="332"/>
        <v>0</v>
      </c>
      <c r="CT421" s="2">
        <f t="shared" si="296"/>
        <v>0</v>
      </c>
      <c r="CU421" s="2">
        <f t="shared" si="297"/>
        <v>0</v>
      </c>
      <c r="CV421" s="2">
        <f t="shared" si="298"/>
        <v>0</v>
      </c>
      <c r="CW421" s="2">
        <f t="shared" si="299"/>
        <v>0</v>
      </c>
      <c r="CX421" s="2">
        <f t="shared" si="300"/>
        <v>0</v>
      </c>
      <c r="CY421" s="2">
        <f t="shared" si="333"/>
        <v>0</v>
      </c>
      <c r="CZ421" s="2">
        <f t="shared" si="334"/>
        <v>0</v>
      </c>
      <c r="DA421" s="2"/>
      <c r="DB421" s="2"/>
      <c r="DC421" s="2" t="s">
        <v>3</v>
      </c>
      <c r="DD421" s="2" t="s">
        <v>3</v>
      </c>
      <c r="DE421" s="2" t="s">
        <v>3</v>
      </c>
      <c r="DF421" s="2" t="s">
        <v>3</v>
      </c>
      <c r="DG421" s="2" t="s">
        <v>3</v>
      </c>
      <c r="DH421" s="2" t="s">
        <v>3</v>
      </c>
      <c r="DI421" s="2" t="s">
        <v>3</v>
      </c>
      <c r="DJ421" s="2" t="s">
        <v>3</v>
      </c>
      <c r="DK421" s="2" t="s">
        <v>3</v>
      </c>
      <c r="DL421" s="2" t="s">
        <v>3</v>
      </c>
      <c r="DM421" s="2" t="s">
        <v>3</v>
      </c>
      <c r="DN421" s="2">
        <v>0</v>
      </c>
      <c r="DO421" s="2">
        <v>0</v>
      </c>
      <c r="DP421" s="2">
        <v>1</v>
      </c>
      <c r="DQ421" s="2">
        <v>1</v>
      </c>
      <c r="DR421" s="2"/>
      <c r="DS421" s="2"/>
      <c r="DT421" s="2"/>
      <c r="DU421" s="2">
        <v>1010</v>
      </c>
      <c r="DV421" s="2" t="s">
        <v>398</v>
      </c>
      <c r="DW421" s="2" t="s">
        <v>398</v>
      </c>
      <c r="DX421" s="2">
        <v>1</v>
      </c>
      <c r="DY421" s="2"/>
      <c r="DZ421" s="2" t="s">
        <v>3</v>
      </c>
      <c r="EA421" s="2" t="s">
        <v>3</v>
      </c>
      <c r="EB421" s="2" t="s">
        <v>3</v>
      </c>
      <c r="EC421" s="2" t="s">
        <v>3</v>
      </c>
      <c r="ED421" s="2"/>
      <c r="EE421" s="2">
        <v>56938530</v>
      </c>
      <c r="EF421" s="2">
        <v>200</v>
      </c>
      <c r="EG421" s="2" t="s">
        <v>343</v>
      </c>
      <c r="EH421" s="2">
        <v>0</v>
      </c>
      <c r="EI421" s="2" t="s">
        <v>3</v>
      </c>
      <c r="EJ421" s="2">
        <v>1</v>
      </c>
      <c r="EK421" s="2">
        <v>1617</v>
      </c>
      <c r="EL421" s="2" t="s">
        <v>344</v>
      </c>
      <c r="EM421" s="2" t="s">
        <v>345</v>
      </c>
      <c r="EN421" s="2"/>
      <c r="EO421" s="2" t="s">
        <v>3</v>
      </c>
      <c r="EP421" s="2"/>
      <c r="EQ421" s="2">
        <v>131072</v>
      </c>
      <c r="ER421" s="2">
        <v>79.61</v>
      </c>
      <c r="ES421" s="2">
        <v>79.61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>
        <v>0</v>
      </c>
      <c r="FR421" s="2">
        <v>0</v>
      </c>
      <c r="FS421" s="2">
        <v>0</v>
      </c>
      <c r="FT421" s="2"/>
      <c r="FU421" s="2"/>
      <c r="FV421" s="2"/>
      <c r="FW421" s="2"/>
      <c r="FX421" s="2">
        <v>0</v>
      </c>
      <c r="FY421" s="2">
        <v>0</v>
      </c>
      <c r="FZ421" s="2"/>
      <c r="GA421" s="2" t="s">
        <v>3</v>
      </c>
      <c r="GB421" s="2"/>
      <c r="GC421" s="2"/>
      <c r="GD421" s="2">
        <v>1</v>
      </c>
      <c r="GE421" s="2"/>
      <c r="GF421" s="2">
        <v>-373863775</v>
      </c>
      <c r="GG421" s="2">
        <v>2</v>
      </c>
      <c r="GH421" s="2">
        <v>1</v>
      </c>
      <c r="GI421" s="2">
        <v>-2</v>
      </c>
      <c r="GJ421" s="2">
        <v>0</v>
      </c>
      <c r="GK421" s="2">
        <v>0</v>
      </c>
      <c r="GL421" s="2">
        <f t="shared" si="301"/>
        <v>0</v>
      </c>
      <c r="GM421" s="2">
        <f t="shared" si="302"/>
        <v>1034.93</v>
      </c>
      <c r="GN421" s="2">
        <f t="shared" si="303"/>
        <v>1034.93</v>
      </c>
      <c r="GO421" s="2">
        <f t="shared" si="304"/>
        <v>0</v>
      </c>
      <c r="GP421" s="2">
        <f t="shared" si="305"/>
        <v>0</v>
      </c>
      <c r="GQ421" s="2"/>
      <c r="GR421" s="2">
        <v>0</v>
      </c>
      <c r="GS421" s="2">
        <v>3</v>
      </c>
      <c r="GT421" s="2">
        <v>0</v>
      </c>
      <c r="GU421" s="2" t="s">
        <v>3</v>
      </c>
      <c r="GV421" s="2">
        <f t="shared" si="306"/>
        <v>0</v>
      </c>
      <c r="GW421" s="2">
        <v>1</v>
      </c>
      <c r="GX421" s="2">
        <f t="shared" si="307"/>
        <v>0</v>
      </c>
      <c r="GY421" s="2"/>
      <c r="GZ421" s="2"/>
      <c r="HA421" s="2">
        <v>0</v>
      </c>
      <c r="HB421" s="2">
        <v>0</v>
      </c>
      <c r="HC421" s="2">
        <f t="shared" si="308"/>
        <v>0</v>
      </c>
      <c r="HD421" s="2"/>
      <c r="HE421" s="2" t="s">
        <v>3</v>
      </c>
      <c r="HF421" s="2" t="s">
        <v>3</v>
      </c>
      <c r="HG421" s="2"/>
      <c r="HH421" s="2"/>
      <c r="HI421" s="2"/>
      <c r="HJ421" s="2"/>
      <c r="HK421" s="2"/>
      <c r="HL421" s="2"/>
      <c r="HM421" s="2" t="s">
        <v>3</v>
      </c>
      <c r="HN421" s="2" t="s">
        <v>3</v>
      </c>
      <c r="HO421" s="2" t="s">
        <v>3</v>
      </c>
      <c r="HP421" s="2" t="s">
        <v>3</v>
      </c>
      <c r="HQ421" s="2" t="s">
        <v>3</v>
      </c>
      <c r="HR421" s="2"/>
      <c r="HS421" s="2">
        <v>0</v>
      </c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>
        <v>0</v>
      </c>
      <c r="IL421" s="2"/>
      <c r="IM421" s="2"/>
      <c r="IN421" s="2"/>
      <c r="IO421" s="2"/>
      <c r="IP421" s="2"/>
      <c r="IQ421" s="2"/>
      <c r="IR421" s="2"/>
      <c r="IS421" s="2"/>
      <c r="IT421" s="2"/>
      <c r="IU421" s="2"/>
    </row>
    <row r="422" spans="1:255" x14ac:dyDescent="0.2">
      <c r="A422" s="3">
        <v>17</v>
      </c>
      <c r="B422" s="3">
        <v>1</v>
      </c>
      <c r="E422" s="3" t="s">
        <v>453</v>
      </c>
      <c r="F422" s="3" t="s">
        <v>454</v>
      </c>
      <c r="G422" s="3" t="s">
        <v>455</v>
      </c>
      <c r="H422" s="3" t="s">
        <v>398</v>
      </c>
      <c r="I422" s="3">
        <f>ROUND(8+5,9)</f>
        <v>13</v>
      </c>
      <c r="J422" s="3">
        <v>0</v>
      </c>
      <c r="K422" s="3">
        <f>ROUND(8+5,9)</f>
        <v>13</v>
      </c>
      <c r="O422" s="3">
        <f t="shared" si="284"/>
        <v>3384.22</v>
      </c>
      <c r="P422" s="3">
        <f t="shared" si="285"/>
        <v>3384.22</v>
      </c>
      <c r="Q422" s="3">
        <f t="shared" si="323"/>
        <v>0</v>
      </c>
      <c r="R422" s="3">
        <f t="shared" si="324"/>
        <v>0</v>
      </c>
      <c r="S422" s="3">
        <f t="shared" si="286"/>
        <v>0</v>
      </c>
      <c r="T422" s="3">
        <f t="shared" si="287"/>
        <v>0</v>
      </c>
      <c r="U422" s="3">
        <f t="shared" si="288"/>
        <v>0</v>
      </c>
      <c r="V422" s="3">
        <f t="shared" si="289"/>
        <v>0</v>
      </c>
      <c r="W422" s="3">
        <f t="shared" si="290"/>
        <v>0</v>
      </c>
      <c r="X422" s="3">
        <f t="shared" si="325"/>
        <v>0</v>
      </c>
      <c r="Y422" s="3">
        <f t="shared" si="326"/>
        <v>0</v>
      </c>
      <c r="AA422" s="3">
        <v>56661436</v>
      </c>
      <c r="AB422" s="3">
        <f t="shared" si="291"/>
        <v>79.61</v>
      </c>
      <c r="AC422" s="3">
        <f t="shared" si="327"/>
        <v>79.61</v>
      </c>
      <c r="AD422" s="3">
        <f t="shared" si="328"/>
        <v>0</v>
      </c>
      <c r="AE422" s="3">
        <f t="shared" si="329"/>
        <v>0</v>
      </c>
      <c r="AF422" s="3">
        <f t="shared" si="329"/>
        <v>0</v>
      </c>
      <c r="AG422" s="3">
        <f t="shared" si="292"/>
        <v>0</v>
      </c>
      <c r="AH422" s="3">
        <f t="shared" si="330"/>
        <v>0</v>
      </c>
      <c r="AI422" s="3">
        <f t="shared" si="330"/>
        <v>0</v>
      </c>
      <c r="AJ422" s="3">
        <f t="shared" si="293"/>
        <v>0</v>
      </c>
      <c r="AK422" s="3">
        <v>79.61</v>
      </c>
      <c r="AL422" s="3">
        <v>79.61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1</v>
      </c>
      <c r="AW422" s="3">
        <v>1</v>
      </c>
      <c r="AZ422" s="3">
        <v>1</v>
      </c>
      <c r="BA422" s="3">
        <v>1</v>
      </c>
      <c r="BB422" s="3">
        <v>1</v>
      </c>
      <c r="BC422" s="3">
        <v>3.27</v>
      </c>
      <c r="BD422" s="3" t="s">
        <v>3</v>
      </c>
      <c r="BE422" s="3" t="s">
        <v>3</v>
      </c>
      <c r="BF422" s="3" t="s">
        <v>3</v>
      </c>
      <c r="BG422" s="3" t="s">
        <v>3</v>
      </c>
      <c r="BH422" s="3">
        <v>3</v>
      </c>
      <c r="BI422" s="3">
        <v>1</v>
      </c>
      <c r="BJ422" s="3" t="s">
        <v>456</v>
      </c>
      <c r="BM422" s="3">
        <v>1617</v>
      </c>
      <c r="BN422" s="3">
        <v>0</v>
      </c>
      <c r="BO422" s="3" t="s">
        <v>454</v>
      </c>
      <c r="BP422" s="3">
        <v>1</v>
      </c>
      <c r="BQ422" s="3">
        <v>200</v>
      </c>
      <c r="BR422" s="3">
        <v>0</v>
      </c>
      <c r="BS422" s="3">
        <v>1</v>
      </c>
      <c r="BT422" s="3">
        <v>1</v>
      </c>
      <c r="BU422" s="3">
        <v>1</v>
      </c>
      <c r="BV422" s="3">
        <v>1</v>
      </c>
      <c r="BW422" s="3">
        <v>1</v>
      </c>
      <c r="BX422" s="3">
        <v>1</v>
      </c>
      <c r="BY422" s="3" t="s">
        <v>3</v>
      </c>
      <c r="BZ422" s="3">
        <v>0</v>
      </c>
      <c r="CA422" s="3">
        <v>0</v>
      </c>
      <c r="CB422" s="3" t="s">
        <v>3</v>
      </c>
      <c r="CE422" s="3">
        <v>1566</v>
      </c>
      <c r="CF422" s="3">
        <v>0</v>
      </c>
      <c r="CG422" s="3">
        <v>0</v>
      </c>
      <c r="CM422" s="3">
        <v>0</v>
      </c>
      <c r="CN422" s="3" t="s">
        <v>3</v>
      </c>
      <c r="CO422" s="3">
        <v>0</v>
      </c>
      <c r="CP422" s="3">
        <f t="shared" si="294"/>
        <v>3384.22</v>
      </c>
      <c r="CQ422" s="3">
        <f t="shared" si="295"/>
        <v>260.32</v>
      </c>
      <c r="CR422" s="3">
        <f t="shared" si="331"/>
        <v>0</v>
      </c>
      <c r="CS422" s="3">
        <f t="shared" si="332"/>
        <v>0</v>
      </c>
      <c r="CT422" s="3">
        <f t="shared" si="296"/>
        <v>0</v>
      </c>
      <c r="CU422" s="3">
        <f t="shared" si="297"/>
        <v>0</v>
      </c>
      <c r="CV422" s="3">
        <f t="shared" si="298"/>
        <v>0</v>
      </c>
      <c r="CW422" s="3">
        <f t="shared" si="299"/>
        <v>0</v>
      </c>
      <c r="CX422" s="3">
        <f t="shared" si="300"/>
        <v>0</v>
      </c>
      <c r="CY422" s="3">
        <f t="shared" si="333"/>
        <v>0</v>
      </c>
      <c r="CZ422" s="3">
        <f t="shared" si="334"/>
        <v>0</v>
      </c>
      <c r="DC422" s="3" t="s">
        <v>3</v>
      </c>
      <c r="DD422" s="3" t="s">
        <v>3</v>
      </c>
      <c r="DE422" s="3" t="s">
        <v>3</v>
      </c>
      <c r="DF422" s="3" t="s">
        <v>3</v>
      </c>
      <c r="DG422" s="3" t="s">
        <v>3</v>
      </c>
      <c r="DH422" s="3" t="s">
        <v>3</v>
      </c>
      <c r="DI422" s="3" t="s">
        <v>3</v>
      </c>
      <c r="DJ422" s="3" t="s">
        <v>3</v>
      </c>
      <c r="DK422" s="3" t="s">
        <v>3</v>
      </c>
      <c r="DL422" s="3" t="s">
        <v>3</v>
      </c>
      <c r="DM422" s="3" t="s">
        <v>3</v>
      </c>
      <c r="DN422" s="3">
        <v>0</v>
      </c>
      <c r="DO422" s="3">
        <v>0</v>
      </c>
      <c r="DP422" s="3">
        <v>1</v>
      </c>
      <c r="DQ422" s="3">
        <v>1</v>
      </c>
      <c r="DU422" s="3">
        <v>1010</v>
      </c>
      <c r="DV422" s="3" t="s">
        <v>398</v>
      </c>
      <c r="DW422" s="3" t="s">
        <v>398</v>
      </c>
      <c r="DX422" s="3">
        <v>1</v>
      </c>
      <c r="DZ422" s="3" t="s">
        <v>3</v>
      </c>
      <c r="EA422" s="3" t="s">
        <v>3</v>
      </c>
      <c r="EB422" s="3" t="s">
        <v>3</v>
      </c>
      <c r="EC422" s="3" t="s">
        <v>3</v>
      </c>
      <c r="EE422" s="3">
        <v>56938530</v>
      </c>
      <c r="EF422" s="3">
        <v>200</v>
      </c>
      <c r="EG422" s="3" t="s">
        <v>343</v>
      </c>
      <c r="EH422" s="3">
        <v>0</v>
      </c>
      <c r="EI422" s="3" t="s">
        <v>3</v>
      </c>
      <c r="EJ422" s="3">
        <v>1</v>
      </c>
      <c r="EK422" s="3">
        <v>1617</v>
      </c>
      <c r="EL422" s="3" t="s">
        <v>344</v>
      </c>
      <c r="EM422" s="3" t="s">
        <v>345</v>
      </c>
      <c r="EO422" s="3" t="s">
        <v>3</v>
      </c>
      <c r="EQ422" s="3">
        <v>131072</v>
      </c>
      <c r="ER422" s="3">
        <v>79.61</v>
      </c>
      <c r="ES422" s="3">
        <v>79.61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FQ422" s="3">
        <v>0</v>
      </c>
      <c r="FR422" s="3">
        <v>0</v>
      </c>
      <c r="FS422" s="3">
        <v>0</v>
      </c>
      <c r="FX422" s="3">
        <v>0</v>
      </c>
      <c r="FY422" s="3">
        <v>0</v>
      </c>
      <c r="GA422" s="3" t="s">
        <v>3</v>
      </c>
      <c r="GD422" s="3">
        <v>1</v>
      </c>
      <c r="GF422" s="3">
        <v>-373863775</v>
      </c>
      <c r="GG422" s="3">
        <v>2</v>
      </c>
      <c r="GH422" s="3">
        <v>1</v>
      </c>
      <c r="GI422" s="3">
        <v>2</v>
      </c>
      <c r="GJ422" s="3">
        <v>0</v>
      </c>
      <c r="GK422" s="3">
        <v>0</v>
      </c>
      <c r="GL422" s="3">
        <f t="shared" si="301"/>
        <v>0</v>
      </c>
      <c r="GM422" s="3">
        <f t="shared" si="302"/>
        <v>3384.22</v>
      </c>
      <c r="GN422" s="3">
        <f t="shared" si="303"/>
        <v>3384.22</v>
      </c>
      <c r="GO422" s="3">
        <f t="shared" si="304"/>
        <v>0</v>
      </c>
      <c r="GP422" s="3">
        <f t="shared" si="305"/>
        <v>0</v>
      </c>
      <c r="GR422" s="3">
        <v>0</v>
      </c>
      <c r="GS422" s="3">
        <v>3</v>
      </c>
      <c r="GT422" s="3">
        <v>0</v>
      </c>
      <c r="GU422" s="3" t="s">
        <v>3</v>
      </c>
      <c r="GV422" s="3">
        <f t="shared" si="306"/>
        <v>0</v>
      </c>
      <c r="GW422" s="3">
        <v>1</v>
      </c>
      <c r="GX422" s="3">
        <f t="shared" si="307"/>
        <v>0</v>
      </c>
      <c r="HA422" s="3">
        <v>0</v>
      </c>
      <c r="HB422" s="3">
        <v>0</v>
      </c>
      <c r="HC422" s="3">
        <f t="shared" si="308"/>
        <v>0</v>
      </c>
      <c r="HE422" s="3" t="s">
        <v>3</v>
      </c>
      <c r="HF422" s="3" t="s">
        <v>3</v>
      </c>
      <c r="HM422" s="3" t="s">
        <v>3</v>
      </c>
      <c r="HN422" s="3" t="s">
        <v>3</v>
      </c>
      <c r="HO422" s="3" t="s">
        <v>3</v>
      </c>
      <c r="HP422" s="3" t="s">
        <v>3</v>
      </c>
      <c r="HQ422" s="3" t="s">
        <v>3</v>
      </c>
      <c r="HS422" s="3">
        <v>0</v>
      </c>
      <c r="IK422" s="3">
        <v>0</v>
      </c>
    </row>
    <row r="423" spans="1:255" x14ac:dyDescent="0.2">
      <c r="A423" s="2">
        <v>17</v>
      </c>
      <c r="B423" s="2">
        <v>1</v>
      </c>
      <c r="C423" s="2"/>
      <c r="D423" s="2"/>
      <c r="E423" s="2" t="s">
        <v>457</v>
      </c>
      <c r="F423" s="2" t="s">
        <v>458</v>
      </c>
      <c r="G423" s="2" t="s">
        <v>459</v>
      </c>
      <c r="H423" s="2" t="s">
        <v>398</v>
      </c>
      <c r="I423" s="2">
        <f>ROUND(10+3,9)</f>
        <v>13</v>
      </c>
      <c r="J423" s="2">
        <v>0</v>
      </c>
      <c r="K423" s="2">
        <f>ROUND(10+3,9)</f>
        <v>13</v>
      </c>
      <c r="L423" s="2"/>
      <c r="M423" s="2"/>
      <c r="N423" s="2"/>
      <c r="O423" s="2">
        <f t="shared" si="284"/>
        <v>1440.01</v>
      </c>
      <c r="P423" s="2">
        <f t="shared" si="285"/>
        <v>1440.01</v>
      </c>
      <c r="Q423" s="2">
        <f t="shared" si="323"/>
        <v>0</v>
      </c>
      <c r="R423" s="2">
        <f t="shared" si="324"/>
        <v>0</v>
      </c>
      <c r="S423" s="2">
        <f t="shared" si="286"/>
        <v>0</v>
      </c>
      <c r="T423" s="2">
        <f t="shared" si="287"/>
        <v>0</v>
      </c>
      <c r="U423" s="2">
        <f t="shared" si="288"/>
        <v>0</v>
      </c>
      <c r="V423" s="2">
        <f t="shared" si="289"/>
        <v>0</v>
      </c>
      <c r="W423" s="2">
        <f t="shared" si="290"/>
        <v>0</v>
      </c>
      <c r="X423" s="2">
        <f t="shared" si="325"/>
        <v>0</v>
      </c>
      <c r="Y423" s="2">
        <f t="shared" si="326"/>
        <v>0</v>
      </c>
      <c r="Z423" s="2"/>
      <c r="AA423" s="2">
        <v>56661434</v>
      </c>
      <c r="AB423" s="2">
        <f t="shared" si="291"/>
        <v>110.77</v>
      </c>
      <c r="AC423" s="2">
        <f t="shared" si="327"/>
        <v>110.77</v>
      </c>
      <c r="AD423" s="2">
        <f t="shared" si="328"/>
        <v>0</v>
      </c>
      <c r="AE423" s="2">
        <f t="shared" si="329"/>
        <v>0</v>
      </c>
      <c r="AF423" s="2">
        <f t="shared" si="329"/>
        <v>0</v>
      </c>
      <c r="AG423" s="2">
        <f t="shared" si="292"/>
        <v>0</v>
      </c>
      <c r="AH423" s="2">
        <f t="shared" si="330"/>
        <v>0</v>
      </c>
      <c r="AI423" s="2">
        <f t="shared" si="330"/>
        <v>0</v>
      </c>
      <c r="AJ423" s="2">
        <f t="shared" si="293"/>
        <v>0</v>
      </c>
      <c r="AK423" s="2">
        <v>110.77</v>
      </c>
      <c r="AL423" s="2">
        <v>110.77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1</v>
      </c>
      <c r="AW423" s="2">
        <v>1</v>
      </c>
      <c r="AX423" s="2"/>
      <c r="AY423" s="2"/>
      <c r="AZ423" s="2">
        <v>1</v>
      </c>
      <c r="BA423" s="2">
        <v>1</v>
      </c>
      <c r="BB423" s="2">
        <v>1</v>
      </c>
      <c r="BC423" s="2">
        <v>1</v>
      </c>
      <c r="BD423" s="2" t="s">
        <v>3</v>
      </c>
      <c r="BE423" s="2" t="s">
        <v>3</v>
      </c>
      <c r="BF423" s="2" t="s">
        <v>3</v>
      </c>
      <c r="BG423" s="2" t="s">
        <v>3</v>
      </c>
      <c r="BH423" s="2">
        <v>3</v>
      </c>
      <c r="BI423" s="2">
        <v>1</v>
      </c>
      <c r="BJ423" s="2" t="s">
        <v>460</v>
      </c>
      <c r="BK423" s="2"/>
      <c r="BL423" s="2"/>
      <c r="BM423" s="2">
        <v>1617</v>
      </c>
      <c r="BN423" s="2">
        <v>0</v>
      </c>
      <c r="BO423" s="2" t="s">
        <v>3</v>
      </c>
      <c r="BP423" s="2">
        <v>0</v>
      </c>
      <c r="BQ423" s="2">
        <v>200</v>
      </c>
      <c r="BR423" s="2">
        <v>0</v>
      </c>
      <c r="BS423" s="2">
        <v>1</v>
      </c>
      <c r="BT423" s="2">
        <v>1</v>
      </c>
      <c r="BU423" s="2">
        <v>1</v>
      </c>
      <c r="BV423" s="2">
        <v>1</v>
      </c>
      <c r="BW423" s="2">
        <v>1</v>
      </c>
      <c r="BX423" s="2">
        <v>1</v>
      </c>
      <c r="BY423" s="2" t="s">
        <v>3</v>
      </c>
      <c r="BZ423" s="2">
        <v>0</v>
      </c>
      <c r="CA423" s="2">
        <v>0</v>
      </c>
      <c r="CB423" s="2" t="s">
        <v>3</v>
      </c>
      <c r="CC423" s="2"/>
      <c r="CD423" s="2"/>
      <c r="CE423" s="2">
        <v>1566</v>
      </c>
      <c r="CF423" s="2">
        <v>0</v>
      </c>
      <c r="CG423" s="2">
        <v>0</v>
      </c>
      <c r="CH423" s="2"/>
      <c r="CI423" s="2"/>
      <c r="CJ423" s="2"/>
      <c r="CK423" s="2"/>
      <c r="CL423" s="2"/>
      <c r="CM423" s="2">
        <v>0</v>
      </c>
      <c r="CN423" s="2" t="s">
        <v>3</v>
      </c>
      <c r="CO423" s="2">
        <v>0</v>
      </c>
      <c r="CP423" s="2">
        <f t="shared" si="294"/>
        <v>1440.01</v>
      </c>
      <c r="CQ423" s="2">
        <f t="shared" si="295"/>
        <v>110.77</v>
      </c>
      <c r="CR423" s="2">
        <f t="shared" si="331"/>
        <v>0</v>
      </c>
      <c r="CS423" s="2">
        <f t="shared" si="332"/>
        <v>0</v>
      </c>
      <c r="CT423" s="2">
        <f t="shared" si="296"/>
        <v>0</v>
      </c>
      <c r="CU423" s="2">
        <f t="shared" si="297"/>
        <v>0</v>
      </c>
      <c r="CV423" s="2">
        <f t="shared" si="298"/>
        <v>0</v>
      </c>
      <c r="CW423" s="2">
        <f t="shared" si="299"/>
        <v>0</v>
      </c>
      <c r="CX423" s="2">
        <f t="shared" si="300"/>
        <v>0</v>
      </c>
      <c r="CY423" s="2">
        <f t="shared" si="333"/>
        <v>0</v>
      </c>
      <c r="CZ423" s="2">
        <f t="shared" si="334"/>
        <v>0</v>
      </c>
      <c r="DA423" s="2"/>
      <c r="DB423" s="2"/>
      <c r="DC423" s="2" t="s">
        <v>3</v>
      </c>
      <c r="DD423" s="2" t="s">
        <v>3</v>
      </c>
      <c r="DE423" s="2" t="s">
        <v>3</v>
      </c>
      <c r="DF423" s="2" t="s">
        <v>3</v>
      </c>
      <c r="DG423" s="2" t="s">
        <v>3</v>
      </c>
      <c r="DH423" s="2" t="s">
        <v>3</v>
      </c>
      <c r="DI423" s="2" t="s">
        <v>3</v>
      </c>
      <c r="DJ423" s="2" t="s">
        <v>3</v>
      </c>
      <c r="DK423" s="2" t="s">
        <v>3</v>
      </c>
      <c r="DL423" s="2" t="s">
        <v>3</v>
      </c>
      <c r="DM423" s="2" t="s">
        <v>3</v>
      </c>
      <c r="DN423" s="2">
        <v>0</v>
      </c>
      <c r="DO423" s="2">
        <v>0</v>
      </c>
      <c r="DP423" s="2">
        <v>1</v>
      </c>
      <c r="DQ423" s="2">
        <v>1</v>
      </c>
      <c r="DR423" s="2"/>
      <c r="DS423" s="2"/>
      <c r="DT423" s="2"/>
      <c r="DU423" s="2">
        <v>1010</v>
      </c>
      <c r="DV423" s="2" t="s">
        <v>398</v>
      </c>
      <c r="DW423" s="2" t="s">
        <v>398</v>
      </c>
      <c r="DX423" s="2">
        <v>1</v>
      </c>
      <c r="DY423" s="2"/>
      <c r="DZ423" s="2" t="s">
        <v>3</v>
      </c>
      <c r="EA423" s="2" t="s">
        <v>3</v>
      </c>
      <c r="EB423" s="2" t="s">
        <v>3</v>
      </c>
      <c r="EC423" s="2" t="s">
        <v>3</v>
      </c>
      <c r="ED423" s="2"/>
      <c r="EE423" s="2">
        <v>56938530</v>
      </c>
      <c r="EF423" s="2">
        <v>200</v>
      </c>
      <c r="EG423" s="2" t="s">
        <v>343</v>
      </c>
      <c r="EH423" s="2">
        <v>0</v>
      </c>
      <c r="EI423" s="2" t="s">
        <v>3</v>
      </c>
      <c r="EJ423" s="2">
        <v>1</v>
      </c>
      <c r="EK423" s="2">
        <v>1617</v>
      </c>
      <c r="EL423" s="2" t="s">
        <v>344</v>
      </c>
      <c r="EM423" s="2" t="s">
        <v>345</v>
      </c>
      <c r="EN423" s="2"/>
      <c r="EO423" s="2" t="s">
        <v>3</v>
      </c>
      <c r="EP423" s="2"/>
      <c r="EQ423" s="2">
        <v>131072</v>
      </c>
      <c r="ER423" s="2">
        <v>110.77</v>
      </c>
      <c r="ES423" s="2">
        <v>110.77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>
        <v>0</v>
      </c>
      <c r="FR423" s="2">
        <v>0</v>
      </c>
      <c r="FS423" s="2">
        <v>0</v>
      </c>
      <c r="FT423" s="2"/>
      <c r="FU423" s="2"/>
      <c r="FV423" s="2"/>
      <c r="FW423" s="2"/>
      <c r="FX423" s="2">
        <v>0</v>
      </c>
      <c r="FY423" s="2">
        <v>0</v>
      </c>
      <c r="FZ423" s="2"/>
      <c r="GA423" s="2" t="s">
        <v>3</v>
      </c>
      <c r="GB423" s="2"/>
      <c r="GC423" s="2"/>
      <c r="GD423" s="2">
        <v>1</v>
      </c>
      <c r="GE423" s="2"/>
      <c r="GF423" s="2">
        <v>220723033</v>
      </c>
      <c r="GG423" s="2">
        <v>2</v>
      </c>
      <c r="GH423" s="2">
        <v>1</v>
      </c>
      <c r="GI423" s="2">
        <v>-2</v>
      </c>
      <c r="GJ423" s="2">
        <v>0</v>
      </c>
      <c r="GK423" s="2">
        <v>0</v>
      </c>
      <c r="GL423" s="2">
        <f t="shared" si="301"/>
        <v>0</v>
      </c>
      <c r="GM423" s="2">
        <f t="shared" si="302"/>
        <v>1440.01</v>
      </c>
      <c r="GN423" s="2">
        <f t="shared" si="303"/>
        <v>1440.01</v>
      </c>
      <c r="GO423" s="2">
        <f t="shared" si="304"/>
        <v>0</v>
      </c>
      <c r="GP423" s="2">
        <f t="shared" si="305"/>
        <v>0</v>
      </c>
      <c r="GQ423" s="2"/>
      <c r="GR423" s="2">
        <v>0</v>
      </c>
      <c r="GS423" s="2">
        <v>3</v>
      </c>
      <c r="GT423" s="2">
        <v>0</v>
      </c>
      <c r="GU423" s="2" t="s">
        <v>3</v>
      </c>
      <c r="GV423" s="2">
        <f t="shared" si="306"/>
        <v>0</v>
      </c>
      <c r="GW423" s="2">
        <v>1</v>
      </c>
      <c r="GX423" s="2">
        <f t="shared" si="307"/>
        <v>0</v>
      </c>
      <c r="GY423" s="2"/>
      <c r="GZ423" s="2"/>
      <c r="HA423" s="2">
        <v>0</v>
      </c>
      <c r="HB423" s="2">
        <v>0</v>
      </c>
      <c r="HC423" s="2">
        <f t="shared" si="308"/>
        <v>0</v>
      </c>
      <c r="HD423" s="2"/>
      <c r="HE423" s="2" t="s">
        <v>3</v>
      </c>
      <c r="HF423" s="2" t="s">
        <v>3</v>
      </c>
      <c r="HG423" s="2"/>
      <c r="HH423" s="2"/>
      <c r="HI423" s="2"/>
      <c r="HJ423" s="2"/>
      <c r="HK423" s="2"/>
      <c r="HL423" s="2"/>
      <c r="HM423" s="2" t="s">
        <v>3</v>
      </c>
      <c r="HN423" s="2" t="s">
        <v>3</v>
      </c>
      <c r="HO423" s="2" t="s">
        <v>3</v>
      </c>
      <c r="HP423" s="2" t="s">
        <v>3</v>
      </c>
      <c r="HQ423" s="2" t="s">
        <v>3</v>
      </c>
      <c r="HR423" s="2"/>
      <c r="HS423" s="2">
        <v>0</v>
      </c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>
        <v>0</v>
      </c>
      <c r="IL423" s="2"/>
      <c r="IM423" s="2"/>
      <c r="IN423" s="2"/>
      <c r="IO423" s="2"/>
      <c r="IP423" s="2"/>
      <c r="IQ423" s="2"/>
      <c r="IR423" s="2"/>
      <c r="IS423" s="2"/>
      <c r="IT423" s="2"/>
      <c r="IU423" s="2"/>
    </row>
    <row r="424" spans="1:255" x14ac:dyDescent="0.2">
      <c r="A424" s="3">
        <v>17</v>
      </c>
      <c r="B424" s="3">
        <v>1</v>
      </c>
      <c r="E424" s="3" t="s">
        <v>457</v>
      </c>
      <c r="F424" s="3" t="s">
        <v>458</v>
      </c>
      <c r="G424" s="3" t="s">
        <v>459</v>
      </c>
      <c r="H424" s="3" t="s">
        <v>398</v>
      </c>
      <c r="I424" s="3">
        <f>ROUND(10+3,9)</f>
        <v>13</v>
      </c>
      <c r="J424" s="3">
        <v>0</v>
      </c>
      <c r="K424" s="3">
        <f>ROUND(10+3,9)</f>
        <v>13</v>
      </c>
      <c r="O424" s="3">
        <f t="shared" si="284"/>
        <v>4579.2299999999996</v>
      </c>
      <c r="P424" s="3">
        <f t="shared" si="285"/>
        <v>4579.2299999999996</v>
      </c>
      <c r="Q424" s="3">
        <f t="shared" si="323"/>
        <v>0</v>
      </c>
      <c r="R424" s="3">
        <f t="shared" si="324"/>
        <v>0</v>
      </c>
      <c r="S424" s="3">
        <f t="shared" si="286"/>
        <v>0</v>
      </c>
      <c r="T424" s="3">
        <f t="shared" si="287"/>
        <v>0</v>
      </c>
      <c r="U424" s="3">
        <f t="shared" si="288"/>
        <v>0</v>
      </c>
      <c r="V424" s="3">
        <f t="shared" si="289"/>
        <v>0</v>
      </c>
      <c r="W424" s="3">
        <f t="shared" si="290"/>
        <v>0</v>
      </c>
      <c r="X424" s="3">
        <f t="shared" si="325"/>
        <v>0</v>
      </c>
      <c r="Y424" s="3">
        <f t="shared" si="326"/>
        <v>0</v>
      </c>
      <c r="AA424" s="3">
        <v>56661436</v>
      </c>
      <c r="AB424" s="3">
        <f t="shared" si="291"/>
        <v>110.77</v>
      </c>
      <c r="AC424" s="3">
        <f t="shared" si="327"/>
        <v>110.77</v>
      </c>
      <c r="AD424" s="3">
        <f t="shared" si="328"/>
        <v>0</v>
      </c>
      <c r="AE424" s="3">
        <f t="shared" si="329"/>
        <v>0</v>
      </c>
      <c r="AF424" s="3">
        <f t="shared" si="329"/>
        <v>0</v>
      </c>
      <c r="AG424" s="3">
        <f t="shared" si="292"/>
        <v>0</v>
      </c>
      <c r="AH424" s="3">
        <f t="shared" si="330"/>
        <v>0</v>
      </c>
      <c r="AI424" s="3">
        <f t="shared" si="330"/>
        <v>0</v>
      </c>
      <c r="AJ424" s="3">
        <f t="shared" si="293"/>
        <v>0</v>
      </c>
      <c r="AK424" s="3">
        <v>110.77</v>
      </c>
      <c r="AL424" s="3">
        <v>110.77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1</v>
      </c>
      <c r="AW424" s="3">
        <v>1</v>
      </c>
      <c r="AZ424" s="3">
        <v>1</v>
      </c>
      <c r="BA424" s="3">
        <v>1</v>
      </c>
      <c r="BB424" s="3">
        <v>1</v>
      </c>
      <c r="BC424" s="3">
        <v>3.18</v>
      </c>
      <c r="BD424" s="3" t="s">
        <v>3</v>
      </c>
      <c r="BE424" s="3" t="s">
        <v>3</v>
      </c>
      <c r="BF424" s="3" t="s">
        <v>3</v>
      </c>
      <c r="BG424" s="3" t="s">
        <v>3</v>
      </c>
      <c r="BH424" s="3">
        <v>3</v>
      </c>
      <c r="BI424" s="3">
        <v>1</v>
      </c>
      <c r="BJ424" s="3" t="s">
        <v>460</v>
      </c>
      <c r="BM424" s="3">
        <v>1617</v>
      </c>
      <c r="BN424" s="3">
        <v>0</v>
      </c>
      <c r="BO424" s="3" t="s">
        <v>458</v>
      </c>
      <c r="BP424" s="3">
        <v>1</v>
      </c>
      <c r="BQ424" s="3">
        <v>200</v>
      </c>
      <c r="BR424" s="3">
        <v>0</v>
      </c>
      <c r="BS424" s="3">
        <v>1</v>
      </c>
      <c r="BT424" s="3">
        <v>1</v>
      </c>
      <c r="BU424" s="3">
        <v>1</v>
      </c>
      <c r="BV424" s="3">
        <v>1</v>
      </c>
      <c r="BW424" s="3">
        <v>1</v>
      </c>
      <c r="BX424" s="3">
        <v>1</v>
      </c>
      <c r="BY424" s="3" t="s">
        <v>3</v>
      </c>
      <c r="BZ424" s="3">
        <v>0</v>
      </c>
      <c r="CA424" s="3">
        <v>0</v>
      </c>
      <c r="CB424" s="3" t="s">
        <v>3</v>
      </c>
      <c r="CE424" s="3">
        <v>1566</v>
      </c>
      <c r="CF424" s="3">
        <v>0</v>
      </c>
      <c r="CG424" s="3">
        <v>0</v>
      </c>
      <c r="CM424" s="3">
        <v>0</v>
      </c>
      <c r="CN424" s="3" t="s">
        <v>3</v>
      </c>
      <c r="CO424" s="3">
        <v>0</v>
      </c>
      <c r="CP424" s="3">
        <f t="shared" si="294"/>
        <v>4579.2299999999996</v>
      </c>
      <c r="CQ424" s="3">
        <f t="shared" si="295"/>
        <v>352.25</v>
      </c>
      <c r="CR424" s="3">
        <f t="shared" si="331"/>
        <v>0</v>
      </c>
      <c r="CS424" s="3">
        <f t="shared" si="332"/>
        <v>0</v>
      </c>
      <c r="CT424" s="3">
        <f t="shared" si="296"/>
        <v>0</v>
      </c>
      <c r="CU424" s="3">
        <f t="shared" si="297"/>
        <v>0</v>
      </c>
      <c r="CV424" s="3">
        <f t="shared" si="298"/>
        <v>0</v>
      </c>
      <c r="CW424" s="3">
        <f t="shared" si="299"/>
        <v>0</v>
      </c>
      <c r="CX424" s="3">
        <f t="shared" si="300"/>
        <v>0</v>
      </c>
      <c r="CY424" s="3">
        <f t="shared" si="333"/>
        <v>0</v>
      </c>
      <c r="CZ424" s="3">
        <f t="shared" si="334"/>
        <v>0</v>
      </c>
      <c r="DC424" s="3" t="s">
        <v>3</v>
      </c>
      <c r="DD424" s="3" t="s">
        <v>3</v>
      </c>
      <c r="DE424" s="3" t="s">
        <v>3</v>
      </c>
      <c r="DF424" s="3" t="s">
        <v>3</v>
      </c>
      <c r="DG424" s="3" t="s">
        <v>3</v>
      </c>
      <c r="DH424" s="3" t="s">
        <v>3</v>
      </c>
      <c r="DI424" s="3" t="s">
        <v>3</v>
      </c>
      <c r="DJ424" s="3" t="s">
        <v>3</v>
      </c>
      <c r="DK424" s="3" t="s">
        <v>3</v>
      </c>
      <c r="DL424" s="3" t="s">
        <v>3</v>
      </c>
      <c r="DM424" s="3" t="s">
        <v>3</v>
      </c>
      <c r="DN424" s="3">
        <v>0</v>
      </c>
      <c r="DO424" s="3">
        <v>0</v>
      </c>
      <c r="DP424" s="3">
        <v>1</v>
      </c>
      <c r="DQ424" s="3">
        <v>1</v>
      </c>
      <c r="DU424" s="3">
        <v>1010</v>
      </c>
      <c r="DV424" s="3" t="s">
        <v>398</v>
      </c>
      <c r="DW424" s="3" t="s">
        <v>398</v>
      </c>
      <c r="DX424" s="3">
        <v>1</v>
      </c>
      <c r="DZ424" s="3" t="s">
        <v>3</v>
      </c>
      <c r="EA424" s="3" t="s">
        <v>3</v>
      </c>
      <c r="EB424" s="3" t="s">
        <v>3</v>
      </c>
      <c r="EC424" s="3" t="s">
        <v>3</v>
      </c>
      <c r="EE424" s="3">
        <v>56938530</v>
      </c>
      <c r="EF424" s="3">
        <v>200</v>
      </c>
      <c r="EG424" s="3" t="s">
        <v>343</v>
      </c>
      <c r="EH424" s="3">
        <v>0</v>
      </c>
      <c r="EI424" s="3" t="s">
        <v>3</v>
      </c>
      <c r="EJ424" s="3">
        <v>1</v>
      </c>
      <c r="EK424" s="3">
        <v>1617</v>
      </c>
      <c r="EL424" s="3" t="s">
        <v>344</v>
      </c>
      <c r="EM424" s="3" t="s">
        <v>345</v>
      </c>
      <c r="EO424" s="3" t="s">
        <v>3</v>
      </c>
      <c r="EQ424" s="3">
        <v>131072</v>
      </c>
      <c r="ER424" s="3">
        <v>110.77</v>
      </c>
      <c r="ES424" s="3">
        <v>110.77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FQ424" s="3">
        <v>0</v>
      </c>
      <c r="FR424" s="3">
        <v>0</v>
      </c>
      <c r="FS424" s="3">
        <v>0</v>
      </c>
      <c r="FX424" s="3">
        <v>0</v>
      </c>
      <c r="FY424" s="3">
        <v>0</v>
      </c>
      <c r="GA424" s="3" t="s">
        <v>3</v>
      </c>
      <c r="GD424" s="3">
        <v>1</v>
      </c>
      <c r="GF424" s="3">
        <v>220723033</v>
      </c>
      <c r="GG424" s="3">
        <v>2</v>
      </c>
      <c r="GH424" s="3">
        <v>1</v>
      </c>
      <c r="GI424" s="3">
        <v>2</v>
      </c>
      <c r="GJ424" s="3">
        <v>0</v>
      </c>
      <c r="GK424" s="3">
        <v>0</v>
      </c>
      <c r="GL424" s="3">
        <f t="shared" si="301"/>
        <v>0</v>
      </c>
      <c r="GM424" s="3">
        <f t="shared" si="302"/>
        <v>4579.2299999999996</v>
      </c>
      <c r="GN424" s="3">
        <f t="shared" si="303"/>
        <v>4579.2299999999996</v>
      </c>
      <c r="GO424" s="3">
        <f t="shared" si="304"/>
        <v>0</v>
      </c>
      <c r="GP424" s="3">
        <f t="shared" si="305"/>
        <v>0</v>
      </c>
      <c r="GR424" s="3">
        <v>0</v>
      </c>
      <c r="GS424" s="3">
        <v>3</v>
      </c>
      <c r="GT424" s="3">
        <v>0</v>
      </c>
      <c r="GU424" s="3" t="s">
        <v>3</v>
      </c>
      <c r="GV424" s="3">
        <f t="shared" si="306"/>
        <v>0</v>
      </c>
      <c r="GW424" s="3">
        <v>1</v>
      </c>
      <c r="GX424" s="3">
        <f t="shared" si="307"/>
        <v>0</v>
      </c>
      <c r="HA424" s="3">
        <v>0</v>
      </c>
      <c r="HB424" s="3">
        <v>0</v>
      </c>
      <c r="HC424" s="3">
        <f t="shared" si="308"/>
        <v>0</v>
      </c>
      <c r="HE424" s="3" t="s">
        <v>3</v>
      </c>
      <c r="HF424" s="3" t="s">
        <v>3</v>
      </c>
      <c r="HM424" s="3" t="s">
        <v>3</v>
      </c>
      <c r="HN424" s="3" t="s">
        <v>3</v>
      </c>
      <c r="HO424" s="3" t="s">
        <v>3</v>
      </c>
      <c r="HP424" s="3" t="s">
        <v>3</v>
      </c>
      <c r="HQ424" s="3" t="s">
        <v>3</v>
      </c>
      <c r="HS424" s="3">
        <v>0</v>
      </c>
      <c r="IK424" s="3">
        <v>0</v>
      </c>
    </row>
    <row r="425" spans="1:255" x14ac:dyDescent="0.2">
      <c r="A425" s="2">
        <v>17</v>
      </c>
      <c r="B425" s="2">
        <v>1</v>
      </c>
      <c r="C425" s="2">
        <f>ROW(SmtRes!A323)</f>
        <v>323</v>
      </c>
      <c r="D425" s="2">
        <f>ROW(EtalonRes!A425)</f>
        <v>425</v>
      </c>
      <c r="E425" s="2" t="s">
        <v>461</v>
      </c>
      <c r="F425" s="2" t="s">
        <v>462</v>
      </c>
      <c r="G425" s="2" t="s">
        <v>463</v>
      </c>
      <c r="H425" s="2" t="s">
        <v>464</v>
      </c>
      <c r="I425" s="2">
        <v>3</v>
      </c>
      <c r="J425" s="2">
        <v>0</v>
      </c>
      <c r="K425" s="2">
        <v>3</v>
      </c>
      <c r="L425" s="2"/>
      <c r="M425" s="2"/>
      <c r="N425" s="2"/>
      <c r="O425" s="2">
        <f t="shared" si="284"/>
        <v>182.65</v>
      </c>
      <c r="P425" s="2">
        <f t="shared" si="285"/>
        <v>8.1</v>
      </c>
      <c r="Q425" s="2">
        <f>(ROUND((ROUND((((((ET425*1.2)*1.25)*1.05))*AV425*I425),2)*BB425),2)+ROUND((ROUND(((AE425-((((EU425*1.2)*1.25)*1.05)))*AV425*I425),2)*BS425),2))</f>
        <v>5.44</v>
      </c>
      <c r="R425" s="2">
        <f>(ROUND((ROUND((((((EU425*1.2)*1.25)*1.05))*AV425*I425),2)*BS425),2)+ROUND((ROUND(((AE425-((((EU425*1.2)*1.25)*1.05)))*AV425*I425),2)*BS425),2))</f>
        <v>0.66</v>
      </c>
      <c r="S425" s="2">
        <f t="shared" si="286"/>
        <v>169.11</v>
      </c>
      <c r="T425" s="2">
        <f t="shared" si="287"/>
        <v>0</v>
      </c>
      <c r="U425" s="2">
        <f t="shared" si="288"/>
        <v>14.564101859999997</v>
      </c>
      <c r="V425" s="2">
        <f t="shared" si="289"/>
        <v>0</v>
      </c>
      <c r="W425" s="2">
        <f t="shared" si="290"/>
        <v>0</v>
      </c>
      <c r="X425" s="2">
        <f>(ROUND((((S425+ROUND((ROUND((((((EU425*1.2)*1.25)*1.05))*AV425*I425),2)*BS425),2))*AT425)/100),2)+ROUND(((ROUND((ROUND(((AE425-((((EU425*1.2)*1.25)*1.05)))*AV425*I425),2)*BS425),2)*AT425)/100),2))</f>
        <v>185.05</v>
      </c>
      <c r="Y425" s="2">
        <f>(ROUND((((S425+ROUND((ROUND((((((EU425*1.2)*1.25)*1.05))*AV425*I425),2)*BS425),2))*AU425)/100),2)+ROUND(((ROUND((ROUND(((AE425-((((EU425*1.2)*1.25)*1.05)))*AV425*I425),2)*BS425),2)*AU425)/100),2))</f>
        <v>103.56</v>
      </c>
      <c r="Z425" s="2"/>
      <c r="AA425" s="2">
        <v>56661434</v>
      </c>
      <c r="AB425" s="2">
        <f t="shared" si="291"/>
        <v>57.231540000000003</v>
      </c>
      <c r="AC425" s="2">
        <f>ROUND(((((ES425*1)*1)*1)),6)</f>
        <v>2.7</v>
      </c>
      <c r="AD425" s="2">
        <f>ROUND(((((((ET425*1.2)*1.25)*1.05))-((((EU425*1.2)*1.25)*1.05)))+AE425),6)</f>
        <v>1.7010000000000001</v>
      </c>
      <c r="AE425" s="2">
        <f>ROUND(((((EU425*1.2)*1.25)*1.05)),6)</f>
        <v>0.20474999999999999</v>
      </c>
      <c r="AF425" s="2">
        <f>ROUND(((((EV425*1.2)*1.15)*1.05)),6)</f>
        <v>52.830539999999999</v>
      </c>
      <c r="AG425" s="2">
        <f t="shared" si="292"/>
        <v>0</v>
      </c>
      <c r="AH425" s="2">
        <f>((((EW425*1.2)*1.15)*1.05))</f>
        <v>4.5498599999999998</v>
      </c>
      <c r="AI425" s="2">
        <f>((((EX425*1.2)*1.25)*1.05))</f>
        <v>0</v>
      </c>
      <c r="AJ425" s="2">
        <f t="shared" si="293"/>
        <v>0</v>
      </c>
      <c r="AK425" s="2">
        <v>40.24</v>
      </c>
      <c r="AL425" s="2">
        <v>2.7</v>
      </c>
      <c r="AM425" s="2">
        <v>1.08</v>
      </c>
      <c r="AN425" s="2">
        <v>0.13</v>
      </c>
      <c r="AO425" s="2">
        <v>36.46</v>
      </c>
      <c r="AP425" s="2">
        <v>0</v>
      </c>
      <c r="AQ425" s="2">
        <v>3.14</v>
      </c>
      <c r="AR425" s="2">
        <v>0</v>
      </c>
      <c r="AS425" s="2">
        <v>0</v>
      </c>
      <c r="AT425" s="2">
        <v>109</v>
      </c>
      <c r="AU425" s="2">
        <v>61</v>
      </c>
      <c r="AV425" s="2">
        <v>1.0669999999999999</v>
      </c>
      <c r="AW425" s="2">
        <v>1</v>
      </c>
      <c r="AX425" s="2"/>
      <c r="AY425" s="2"/>
      <c r="AZ425" s="2">
        <v>1</v>
      </c>
      <c r="BA425" s="2">
        <v>1</v>
      </c>
      <c r="BB425" s="2">
        <v>1</v>
      </c>
      <c r="BC425" s="2">
        <v>1</v>
      </c>
      <c r="BD425" s="2" t="s">
        <v>3</v>
      </c>
      <c r="BE425" s="2" t="s">
        <v>3</v>
      </c>
      <c r="BF425" s="2" t="s">
        <v>3</v>
      </c>
      <c r="BG425" s="2" t="s">
        <v>3</v>
      </c>
      <c r="BH425" s="2">
        <v>0</v>
      </c>
      <c r="BI425" s="2">
        <v>1</v>
      </c>
      <c r="BJ425" s="2" t="s">
        <v>465</v>
      </c>
      <c r="BK425" s="2"/>
      <c r="BL425" s="2"/>
      <c r="BM425" s="2">
        <v>25</v>
      </c>
      <c r="BN425" s="2">
        <v>0</v>
      </c>
      <c r="BO425" s="2" t="s">
        <v>462</v>
      </c>
      <c r="BP425" s="2">
        <v>1</v>
      </c>
      <c r="BQ425" s="2">
        <v>30</v>
      </c>
      <c r="BR425" s="2">
        <v>0</v>
      </c>
      <c r="BS425" s="2">
        <v>1</v>
      </c>
      <c r="BT425" s="2">
        <v>1</v>
      </c>
      <c r="BU425" s="2">
        <v>1</v>
      </c>
      <c r="BV425" s="2">
        <v>1</v>
      </c>
      <c r="BW425" s="2">
        <v>1</v>
      </c>
      <c r="BX425" s="2">
        <v>1</v>
      </c>
      <c r="BY425" s="2" t="s">
        <v>3</v>
      </c>
      <c r="BZ425" s="2">
        <v>109</v>
      </c>
      <c r="CA425" s="2">
        <v>61</v>
      </c>
      <c r="CB425" s="2" t="s">
        <v>3</v>
      </c>
      <c r="CC425" s="2"/>
      <c r="CD425" s="2"/>
      <c r="CE425" s="2">
        <v>1566</v>
      </c>
      <c r="CF425" s="2">
        <v>0</v>
      </c>
      <c r="CG425" s="2">
        <v>0</v>
      </c>
      <c r="CH425" s="2"/>
      <c r="CI425" s="2"/>
      <c r="CJ425" s="2"/>
      <c r="CK425" s="2"/>
      <c r="CL425" s="2"/>
      <c r="CM425" s="2">
        <v>0</v>
      </c>
      <c r="CN425" s="2" t="s">
        <v>2120</v>
      </c>
      <c r="CO425" s="2">
        <v>0</v>
      </c>
      <c r="CP425" s="2">
        <f t="shared" si="294"/>
        <v>182.65</v>
      </c>
      <c r="CQ425" s="2">
        <f t="shared" si="295"/>
        <v>2.7</v>
      </c>
      <c r="CR425" s="2">
        <f>(ROUND((ROUND((((((ET425*1.2)*1.25)*1.05))*AV425*1),2)*BB425),2)+ROUND((ROUND(((AE425-((((EU425*1.2)*1.25)*1.05)))*AV425*1),2)*BS425),2))</f>
        <v>1.81</v>
      </c>
      <c r="CS425" s="2">
        <f>(ROUND((ROUND((((((EU425*1.2)*1.25)*1.05))*AV425*1),2)*BS425),2)+ROUND((ROUND(((AE425-((((EU425*1.2)*1.25)*1.05)))*AV425*1),2)*BS425),2))</f>
        <v>0.22</v>
      </c>
      <c r="CT425" s="2">
        <f t="shared" si="296"/>
        <v>56.37</v>
      </c>
      <c r="CU425" s="2">
        <f t="shared" si="297"/>
        <v>0</v>
      </c>
      <c r="CV425" s="2">
        <f t="shared" si="298"/>
        <v>4.8547006199999991</v>
      </c>
      <c r="CW425" s="2">
        <f t="shared" si="299"/>
        <v>0</v>
      </c>
      <c r="CX425" s="2">
        <f t="shared" si="300"/>
        <v>0</v>
      </c>
      <c r="CY425" s="2">
        <f>(ROUND((((S425+ROUND((ROUND((((((EU425*1.2)*1.25)*1.05))*AV425*1),2)*BS425),2))*AT425)/100),2)+ROUND(((ROUND((ROUND(((AE425-((((EU425*1.2)*1.25)*1.05)))*AV425*1),2)*BS425),2)*AT425)/100),2))</f>
        <v>184.57</v>
      </c>
      <c r="CZ425" s="2">
        <f>(ROUND((((S425+ROUND((ROUND((((((EU425*1.2)*1.25)*1.05))*AV425*1),2)*BS425),2))*AU425)/100),2)+ROUND(((ROUND((ROUND(((AE425-((((EU425*1.2)*1.25)*1.05)))*AV425*1),2)*BS425),2)*AU425)/100),2))</f>
        <v>103.29</v>
      </c>
      <c r="DA425" s="2"/>
      <c r="DB425" s="2">
        <v>89</v>
      </c>
      <c r="DC425" s="2" t="s">
        <v>3</v>
      </c>
      <c r="DD425" s="2" t="s">
        <v>105</v>
      </c>
      <c r="DE425" s="2" t="s">
        <v>32</v>
      </c>
      <c r="DF425" s="2" t="s">
        <v>32</v>
      </c>
      <c r="DG425" s="2" t="s">
        <v>33</v>
      </c>
      <c r="DH425" s="2" t="s">
        <v>3</v>
      </c>
      <c r="DI425" s="2" t="s">
        <v>33</v>
      </c>
      <c r="DJ425" s="2" t="s">
        <v>32</v>
      </c>
      <c r="DK425" s="2" t="s">
        <v>3</v>
      </c>
      <c r="DL425" s="2" t="s">
        <v>3</v>
      </c>
      <c r="DM425" s="2" t="s">
        <v>3</v>
      </c>
      <c r="DN425" s="2">
        <v>0</v>
      </c>
      <c r="DO425" s="2">
        <v>0</v>
      </c>
      <c r="DP425" s="2">
        <v>1</v>
      </c>
      <c r="DQ425" s="2">
        <v>1</v>
      </c>
      <c r="DR425" s="2"/>
      <c r="DS425" s="2"/>
      <c r="DT425" s="2"/>
      <c r="DU425" s="2">
        <v>1013</v>
      </c>
      <c r="DV425" s="2" t="s">
        <v>464</v>
      </c>
      <c r="DW425" s="2" t="s">
        <v>464</v>
      </c>
      <c r="DX425" s="2">
        <v>1</v>
      </c>
      <c r="DY425" s="2"/>
      <c r="DZ425" s="2" t="s">
        <v>3</v>
      </c>
      <c r="EA425" s="2" t="s">
        <v>3</v>
      </c>
      <c r="EB425" s="2" t="s">
        <v>3</v>
      </c>
      <c r="EC425" s="2" t="s">
        <v>3</v>
      </c>
      <c r="ED425" s="2"/>
      <c r="EE425" s="2">
        <v>56938458</v>
      </c>
      <c r="EF425" s="2">
        <v>30</v>
      </c>
      <c r="EG425" s="2" t="s">
        <v>34</v>
      </c>
      <c r="EH425" s="2">
        <v>0</v>
      </c>
      <c r="EI425" s="2" t="s">
        <v>3</v>
      </c>
      <c r="EJ425" s="2">
        <v>1</v>
      </c>
      <c r="EK425" s="2">
        <v>25</v>
      </c>
      <c r="EL425" s="2" t="s">
        <v>35</v>
      </c>
      <c r="EM425" s="2" t="s">
        <v>36</v>
      </c>
      <c r="EN425" s="2"/>
      <c r="EO425" s="2" t="s">
        <v>325</v>
      </c>
      <c r="EP425" s="2"/>
      <c r="EQ425" s="2">
        <v>131072</v>
      </c>
      <c r="ER425" s="2">
        <v>40.24</v>
      </c>
      <c r="ES425" s="2">
        <v>2.7</v>
      </c>
      <c r="ET425" s="2">
        <v>1.08</v>
      </c>
      <c r="EU425" s="2">
        <v>0.13</v>
      </c>
      <c r="EV425" s="2">
        <v>36.46</v>
      </c>
      <c r="EW425" s="2">
        <v>3.14</v>
      </c>
      <c r="EX425" s="2">
        <v>0</v>
      </c>
      <c r="EY425" s="2">
        <v>0</v>
      </c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>
        <v>0</v>
      </c>
      <c r="FR425" s="2">
        <v>0</v>
      </c>
      <c r="FS425" s="2">
        <v>0</v>
      </c>
      <c r="FT425" s="2"/>
      <c r="FU425" s="2"/>
      <c r="FV425" s="2"/>
      <c r="FW425" s="2"/>
      <c r="FX425" s="2">
        <v>109</v>
      </c>
      <c r="FY425" s="2">
        <v>61</v>
      </c>
      <c r="FZ425" s="2"/>
      <c r="GA425" s="2" t="s">
        <v>3</v>
      </c>
      <c r="GB425" s="2"/>
      <c r="GC425" s="2"/>
      <c r="GD425" s="2">
        <v>1</v>
      </c>
      <c r="GE425" s="2"/>
      <c r="GF425" s="2">
        <v>-705243924</v>
      </c>
      <c r="GG425" s="2">
        <v>2</v>
      </c>
      <c r="GH425" s="2">
        <v>1</v>
      </c>
      <c r="GI425" s="2">
        <v>2</v>
      </c>
      <c r="GJ425" s="2">
        <v>0</v>
      </c>
      <c r="GK425" s="2">
        <v>0</v>
      </c>
      <c r="GL425" s="2">
        <f t="shared" si="301"/>
        <v>0</v>
      </c>
      <c r="GM425" s="2">
        <f t="shared" si="302"/>
        <v>471.26</v>
      </c>
      <c r="GN425" s="2">
        <f t="shared" si="303"/>
        <v>471.26</v>
      </c>
      <c r="GO425" s="2">
        <f t="shared" si="304"/>
        <v>0</v>
      </c>
      <c r="GP425" s="2">
        <f t="shared" si="305"/>
        <v>0</v>
      </c>
      <c r="GQ425" s="2"/>
      <c r="GR425" s="2">
        <v>0</v>
      </c>
      <c r="GS425" s="2">
        <v>3</v>
      </c>
      <c r="GT425" s="2">
        <v>0</v>
      </c>
      <c r="GU425" s="2" t="s">
        <v>3</v>
      </c>
      <c r="GV425" s="2">
        <f t="shared" si="306"/>
        <v>0</v>
      </c>
      <c r="GW425" s="2">
        <v>1</v>
      </c>
      <c r="GX425" s="2">
        <f t="shared" si="307"/>
        <v>0</v>
      </c>
      <c r="GY425" s="2"/>
      <c r="GZ425" s="2"/>
      <c r="HA425" s="2">
        <v>0</v>
      </c>
      <c r="HB425" s="2">
        <v>0</v>
      </c>
      <c r="HC425" s="2">
        <f t="shared" si="308"/>
        <v>0</v>
      </c>
      <c r="HD425" s="2"/>
      <c r="HE425" s="2" t="s">
        <v>3</v>
      </c>
      <c r="HF425" s="2" t="s">
        <v>3</v>
      </c>
      <c r="HG425" s="2"/>
      <c r="HH425" s="2"/>
      <c r="HI425" s="2"/>
      <c r="HJ425" s="2"/>
      <c r="HK425" s="2"/>
      <c r="HL425" s="2"/>
      <c r="HM425" s="2" t="s">
        <v>3</v>
      </c>
      <c r="HN425" s="2" t="s">
        <v>3</v>
      </c>
      <c r="HO425" s="2" t="s">
        <v>3</v>
      </c>
      <c r="HP425" s="2" t="s">
        <v>3</v>
      </c>
      <c r="HQ425" s="2" t="s">
        <v>3</v>
      </c>
      <c r="HR425" s="2"/>
      <c r="HS425" s="2">
        <v>0</v>
      </c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>
        <v>0</v>
      </c>
      <c r="IL425" s="2"/>
      <c r="IM425" s="2"/>
      <c r="IN425" s="2"/>
      <c r="IO425" s="2"/>
      <c r="IP425" s="2"/>
      <c r="IQ425" s="2"/>
      <c r="IR425" s="2"/>
      <c r="IS425" s="2"/>
      <c r="IT425" s="2"/>
      <c r="IU425" s="2"/>
    </row>
    <row r="426" spans="1:255" x14ac:dyDescent="0.2">
      <c r="A426" s="3">
        <v>17</v>
      </c>
      <c r="B426" s="3">
        <v>1</v>
      </c>
      <c r="C426" s="3">
        <f>ROW(SmtRes!A328)</f>
        <v>328</v>
      </c>
      <c r="D426" s="3">
        <f>ROW(EtalonRes!A432)</f>
        <v>432</v>
      </c>
      <c r="E426" s="3" t="s">
        <v>461</v>
      </c>
      <c r="F426" s="3" t="s">
        <v>462</v>
      </c>
      <c r="G426" s="3" t="s">
        <v>463</v>
      </c>
      <c r="H426" s="3" t="s">
        <v>464</v>
      </c>
      <c r="I426" s="3">
        <v>3</v>
      </c>
      <c r="J426" s="3">
        <v>0</v>
      </c>
      <c r="K426" s="3">
        <v>3</v>
      </c>
      <c r="O426" s="3">
        <f t="shared" si="284"/>
        <v>9666.23</v>
      </c>
      <c r="P426" s="3">
        <f t="shared" si="285"/>
        <v>53.7</v>
      </c>
      <c r="Q426" s="3">
        <f>(ROUND((ROUND((((((ET426*1.2)*1.25)*1.05))*AV426*I426),2)*BB426),2)+ROUND((ROUND(((AE426-((((EU426*1.2)*1.25)*1.05)))*AV426*I426),2)*BS426),2))</f>
        <v>83.18</v>
      </c>
      <c r="R426" s="3">
        <f>(ROUND((ROUND((((((EU426*1.2)*1.25)*1.05))*AV426*I426),2)*BS426),2)+ROUND((ROUND(((AE426-((((EU426*1.2)*1.25)*1.05)))*AV426*I426),2)*BS426),2))</f>
        <v>37.19</v>
      </c>
      <c r="S426" s="3">
        <f t="shared" si="286"/>
        <v>9529.35</v>
      </c>
      <c r="T426" s="3">
        <f t="shared" si="287"/>
        <v>0</v>
      </c>
      <c r="U426" s="3">
        <f t="shared" si="288"/>
        <v>14.564101859999997</v>
      </c>
      <c r="V426" s="3">
        <f t="shared" si="289"/>
        <v>0</v>
      </c>
      <c r="W426" s="3">
        <f t="shared" si="290"/>
        <v>0</v>
      </c>
      <c r="X426" s="3">
        <f>(ROUND((((S426+ROUND((ROUND((((((EU426*1.2)*1.25)*1.05))*AV426*I426),2)*BS426),2))*AT426)/100),2)+ROUND(((ROUND((ROUND(((AE426-((((EU426*1.2)*1.25)*1.05)))*AV426*I426),2)*BS426),2)*AT426)/100),2))</f>
        <v>10427.530000000001</v>
      </c>
      <c r="Y426" s="3">
        <f>(ROUND((((S426+ROUND((ROUND((((((EU426*1.2)*1.25)*1.05))*AV426*I426),2)*BS426),2))*AU426)/100),2)+ROUND(((ROUND((ROUND(((AE426-((((EU426*1.2)*1.25)*1.05)))*AV426*I426),2)*BS426),2)*AU426)/100),2))</f>
        <v>5835.59</v>
      </c>
      <c r="AA426" s="3">
        <v>56661436</v>
      </c>
      <c r="AB426" s="3">
        <f t="shared" si="291"/>
        <v>57.231540000000003</v>
      </c>
      <c r="AC426" s="3">
        <f>ROUND(((((ES426*1)*1)*1)),6)</f>
        <v>2.7</v>
      </c>
      <c r="AD426" s="3">
        <f>ROUND(((((((ET426*1.2)*1.25)*1.05))-((((EU426*1.2)*1.25)*1.05)))+AE426),6)</f>
        <v>1.7010000000000001</v>
      </c>
      <c r="AE426" s="3">
        <f>ROUND(((((EU426*1.2)*1.25)*1.05)),6)</f>
        <v>0.20474999999999999</v>
      </c>
      <c r="AF426" s="3">
        <f>ROUND(((((EV426*1.2)*1.15)*1.05)),6)</f>
        <v>52.830539999999999</v>
      </c>
      <c r="AG426" s="3">
        <f t="shared" si="292"/>
        <v>0</v>
      </c>
      <c r="AH426" s="3">
        <f>((((EW426*1.2)*1.15)*1.05))</f>
        <v>4.5498599999999998</v>
      </c>
      <c r="AI426" s="3">
        <f>((((EX426*1.2)*1.25)*1.05))</f>
        <v>0</v>
      </c>
      <c r="AJ426" s="3">
        <f t="shared" si="293"/>
        <v>0</v>
      </c>
      <c r="AK426" s="3">
        <v>40.24</v>
      </c>
      <c r="AL426" s="3">
        <v>2.7</v>
      </c>
      <c r="AM426" s="3">
        <v>1.08</v>
      </c>
      <c r="AN426" s="3">
        <v>0.13</v>
      </c>
      <c r="AO426" s="3">
        <v>36.46</v>
      </c>
      <c r="AP426" s="3">
        <v>0</v>
      </c>
      <c r="AQ426" s="3">
        <v>3.14</v>
      </c>
      <c r="AR426" s="3">
        <v>0</v>
      </c>
      <c r="AS426" s="3">
        <v>0</v>
      </c>
      <c r="AT426" s="3">
        <v>109</v>
      </c>
      <c r="AU426" s="3">
        <v>61</v>
      </c>
      <c r="AV426" s="3">
        <v>1.0669999999999999</v>
      </c>
      <c r="AW426" s="3">
        <v>1</v>
      </c>
      <c r="AZ426" s="3">
        <v>1</v>
      </c>
      <c r="BA426" s="3">
        <v>56.35</v>
      </c>
      <c r="BB426" s="3">
        <v>15.29</v>
      </c>
      <c r="BC426" s="3">
        <v>6.63</v>
      </c>
      <c r="BD426" s="3" t="s">
        <v>3</v>
      </c>
      <c r="BE426" s="3" t="s">
        <v>3</v>
      </c>
      <c r="BF426" s="3" t="s">
        <v>3</v>
      </c>
      <c r="BG426" s="3" t="s">
        <v>3</v>
      </c>
      <c r="BH426" s="3">
        <v>0</v>
      </c>
      <c r="BI426" s="3">
        <v>1</v>
      </c>
      <c r="BJ426" s="3" t="s">
        <v>465</v>
      </c>
      <c r="BM426" s="3">
        <v>25</v>
      </c>
      <c r="BN426" s="3">
        <v>0</v>
      </c>
      <c r="BO426" s="3" t="s">
        <v>462</v>
      </c>
      <c r="BP426" s="3">
        <v>1</v>
      </c>
      <c r="BQ426" s="3">
        <v>30</v>
      </c>
      <c r="BR426" s="3">
        <v>0</v>
      </c>
      <c r="BS426" s="3">
        <v>56.35</v>
      </c>
      <c r="BT426" s="3">
        <v>1</v>
      </c>
      <c r="BU426" s="3">
        <v>1</v>
      </c>
      <c r="BV426" s="3">
        <v>1</v>
      </c>
      <c r="BW426" s="3">
        <v>1</v>
      </c>
      <c r="BX426" s="3">
        <v>1</v>
      </c>
      <c r="BY426" s="3" t="s">
        <v>3</v>
      </c>
      <c r="BZ426" s="3">
        <v>109</v>
      </c>
      <c r="CA426" s="3">
        <v>61</v>
      </c>
      <c r="CB426" s="3" t="s">
        <v>3</v>
      </c>
      <c r="CE426" s="3">
        <v>1566</v>
      </c>
      <c r="CF426" s="3">
        <v>0</v>
      </c>
      <c r="CG426" s="3">
        <v>0</v>
      </c>
      <c r="CM426" s="3">
        <v>0</v>
      </c>
      <c r="CN426" s="3" t="s">
        <v>2120</v>
      </c>
      <c r="CO426" s="3">
        <v>0</v>
      </c>
      <c r="CP426" s="3">
        <f t="shared" si="294"/>
        <v>9666.23</v>
      </c>
      <c r="CQ426" s="3">
        <f t="shared" si="295"/>
        <v>17.899999999999999</v>
      </c>
      <c r="CR426" s="3">
        <f>(ROUND((ROUND((((((ET426*1.2)*1.25)*1.05))*AV426*1),2)*BB426),2)+ROUND((ROUND(((AE426-((((EU426*1.2)*1.25)*1.05)))*AV426*1),2)*BS426),2))</f>
        <v>27.67</v>
      </c>
      <c r="CS426" s="3">
        <f>(ROUND((ROUND((((((EU426*1.2)*1.25)*1.05))*AV426*1),2)*BS426),2)+ROUND((ROUND(((AE426-((((EU426*1.2)*1.25)*1.05)))*AV426*1),2)*BS426),2))</f>
        <v>12.4</v>
      </c>
      <c r="CT426" s="3">
        <f t="shared" si="296"/>
        <v>3176.45</v>
      </c>
      <c r="CU426" s="3">
        <f t="shared" si="297"/>
        <v>0</v>
      </c>
      <c r="CV426" s="3">
        <f t="shared" si="298"/>
        <v>4.8547006199999991</v>
      </c>
      <c r="CW426" s="3">
        <f t="shared" si="299"/>
        <v>0</v>
      </c>
      <c r="CX426" s="3">
        <f t="shared" si="300"/>
        <v>0</v>
      </c>
      <c r="CY426" s="3">
        <f>(ROUND((((S426+ROUND((ROUND((((((EU426*1.2)*1.25)*1.05))*AV426*1),2)*BS426),2))*AT426)/100),2)+ROUND(((ROUND((ROUND(((AE426-((((EU426*1.2)*1.25)*1.05)))*AV426*1),2)*BS426),2)*AT426)/100),2))</f>
        <v>10400.51</v>
      </c>
      <c r="CZ426" s="3">
        <f>(ROUND((((S426+ROUND((ROUND((((((EU426*1.2)*1.25)*1.05))*AV426*1),2)*BS426),2))*AU426)/100),2)+ROUND(((ROUND((ROUND(((AE426-((((EU426*1.2)*1.25)*1.05)))*AV426*1),2)*BS426),2)*AU426)/100),2))</f>
        <v>5820.47</v>
      </c>
      <c r="DB426" s="3">
        <v>92</v>
      </c>
      <c r="DC426" s="3" t="s">
        <v>3</v>
      </c>
      <c r="DD426" s="3" t="s">
        <v>105</v>
      </c>
      <c r="DE426" s="3" t="s">
        <v>32</v>
      </c>
      <c r="DF426" s="3" t="s">
        <v>32</v>
      </c>
      <c r="DG426" s="3" t="s">
        <v>33</v>
      </c>
      <c r="DH426" s="3" t="s">
        <v>3</v>
      </c>
      <c r="DI426" s="3" t="s">
        <v>33</v>
      </c>
      <c r="DJ426" s="3" t="s">
        <v>32</v>
      </c>
      <c r="DK426" s="3" t="s">
        <v>3</v>
      </c>
      <c r="DL426" s="3" t="s">
        <v>3</v>
      </c>
      <c r="DM426" s="3" t="s">
        <v>3</v>
      </c>
      <c r="DN426" s="3">
        <v>0</v>
      </c>
      <c r="DO426" s="3">
        <v>0</v>
      </c>
      <c r="DP426" s="3">
        <v>1</v>
      </c>
      <c r="DQ426" s="3">
        <v>1</v>
      </c>
      <c r="DU426" s="3">
        <v>1013</v>
      </c>
      <c r="DV426" s="3" t="s">
        <v>464</v>
      </c>
      <c r="DW426" s="3" t="s">
        <v>464</v>
      </c>
      <c r="DX426" s="3">
        <v>1</v>
      </c>
      <c r="DZ426" s="3" t="s">
        <v>3</v>
      </c>
      <c r="EA426" s="3" t="s">
        <v>3</v>
      </c>
      <c r="EB426" s="3" t="s">
        <v>3</v>
      </c>
      <c r="EC426" s="3" t="s">
        <v>3</v>
      </c>
      <c r="EE426" s="3">
        <v>56938458</v>
      </c>
      <c r="EF426" s="3">
        <v>30</v>
      </c>
      <c r="EG426" s="3" t="s">
        <v>34</v>
      </c>
      <c r="EH426" s="3">
        <v>0</v>
      </c>
      <c r="EI426" s="3" t="s">
        <v>3</v>
      </c>
      <c r="EJ426" s="3">
        <v>1</v>
      </c>
      <c r="EK426" s="3">
        <v>25</v>
      </c>
      <c r="EL426" s="3" t="s">
        <v>35</v>
      </c>
      <c r="EM426" s="3" t="s">
        <v>36</v>
      </c>
      <c r="EO426" s="3" t="s">
        <v>325</v>
      </c>
      <c r="EQ426" s="3">
        <v>131072</v>
      </c>
      <c r="ER426" s="3">
        <v>40.24</v>
      </c>
      <c r="ES426" s="3">
        <v>2.7</v>
      </c>
      <c r="ET426" s="3">
        <v>1.08</v>
      </c>
      <c r="EU426" s="3">
        <v>0.13</v>
      </c>
      <c r="EV426" s="3">
        <v>36.46</v>
      </c>
      <c r="EW426" s="3">
        <v>3.14</v>
      </c>
      <c r="EX426" s="3">
        <v>0</v>
      </c>
      <c r="EY426" s="3">
        <v>0</v>
      </c>
      <c r="FQ426" s="3">
        <v>0</v>
      </c>
      <c r="FR426" s="3">
        <v>0</v>
      </c>
      <c r="FS426" s="3">
        <v>0</v>
      </c>
      <c r="FX426" s="3">
        <v>109</v>
      </c>
      <c r="FY426" s="3">
        <v>61</v>
      </c>
      <c r="GA426" s="3" t="s">
        <v>3</v>
      </c>
      <c r="GD426" s="3">
        <v>1</v>
      </c>
      <c r="GF426" s="3">
        <v>-705243924</v>
      </c>
      <c r="GG426" s="3">
        <v>2</v>
      </c>
      <c r="GH426" s="3">
        <v>1</v>
      </c>
      <c r="GI426" s="3">
        <v>2</v>
      </c>
      <c r="GJ426" s="3">
        <v>0</v>
      </c>
      <c r="GK426" s="3">
        <v>0</v>
      </c>
      <c r="GL426" s="3">
        <f t="shared" si="301"/>
        <v>0</v>
      </c>
      <c r="GM426" s="3">
        <f t="shared" si="302"/>
        <v>25929.35</v>
      </c>
      <c r="GN426" s="3">
        <f t="shared" si="303"/>
        <v>25929.35</v>
      </c>
      <c r="GO426" s="3">
        <f t="shared" si="304"/>
        <v>0</v>
      </c>
      <c r="GP426" s="3">
        <f t="shared" si="305"/>
        <v>0</v>
      </c>
      <c r="GR426" s="3">
        <v>0</v>
      </c>
      <c r="GS426" s="3">
        <v>3</v>
      </c>
      <c r="GT426" s="3">
        <v>0</v>
      </c>
      <c r="GU426" s="3" t="s">
        <v>3</v>
      </c>
      <c r="GV426" s="3">
        <f t="shared" si="306"/>
        <v>0</v>
      </c>
      <c r="GW426" s="3">
        <v>1</v>
      </c>
      <c r="GX426" s="3">
        <f t="shared" si="307"/>
        <v>0</v>
      </c>
      <c r="HA426" s="3">
        <v>0</v>
      </c>
      <c r="HB426" s="3">
        <v>0</v>
      </c>
      <c r="HC426" s="3">
        <f t="shared" si="308"/>
        <v>0</v>
      </c>
      <c r="HE426" s="3" t="s">
        <v>3</v>
      </c>
      <c r="HF426" s="3" t="s">
        <v>3</v>
      </c>
      <c r="HM426" s="3" t="s">
        <v>3</v>
      </c>
      <c r="HN426" s="3" t="s">
        <v>3</v>
      </c>
      <c r="HO426" s="3" t="s">
        <v>3</v>
      </c>
      <c r="HP426" s="3" t="s">
        <v>3</v>
      </c>
      <c r="HQ426" s="3" t="s">
        <v>3</v>
      </c>
      <c r="HS426" s="3">
        <v>0</v>
      </c>
      <c r="IK426" s="3">
        <v>0</v>
      </c>
    </row>
    <row r="427" spans="1:255" x14ac:dyDescent="0.2">
      <c r="A427" s="2">
        <v>17</v>
      </c>
      <c r="B427" s="2">
        <v>1</v>
      </c>
      <c r="C427" s="2"/>
      <c r="D427" s="2"/>
      <c r="E427" s="2" t="s">
        <v>466</v>
      </c>
      <c r="F427" s="2" t="s">
        <v>467</v>
      </c>
      <c r="G427" s="2" t="s">
        <v>468</v>
      </c>
      <c r="H427" s="2" t="s">
        <v>398</v>
      </c>
      <c r="I427" s="2">
        <v>1</v>
      </c>
      <c r="J427" s="2">
        <v>0</v>
      </c>
      <c r="K427" s="2">
        <v>1</v>
      </c>
      <c r="L427" s="2"/>
      <c r="M427" s="2"/>
      <c r="N427" s="2"/>
      <c r="O427" s="2">
        <f t="shared" si="284"/>
        <v>1016.94</v>
      </c>
      <c r="P427" s="2">
        <f t="shared" si="285"/>
        <v>1016.94</v>
      </c>
      <c r="Q427" s="2">
        <f>(ROUND((ROUND(((ET427)*AV427*I427),2)*BB427),2)+ROUND((ROUND(((AE427-(EU427))*AV427*I427),2)*BS427),2))</f>
        <v>0</v>
      </c>
      <c r="R427" s="2">
        <f>(ROUND((ROUND(((EU427)*AV427*I427),2)*BS427),2)+ROUND((ROUND(((AE427-(EU427))*AV427*I427),2)*BS427),2))</f>
        <v>0</v>
      </c>
      <c r="S427" s="2">
        <f t="shared" si="286"/>
        <v>0</v>
      </c>
      <c r="T427" s="2">
        <f t="shared" si="287"/>
        <v>0</v>
      </c>
      <c r="U427" s="2">
        <f t="shared" si="288"/>
        <v>0</v>
      </c>
      <c r="V427" s="2">
        <f t="shared" si="289"/>
        <v>0</v>
      </c>
      <c r="W427" s="2">
        <f t="shared" si="290"/>
        <v>0</v>
      </c>
      <c r="X427" s="2">
        <f>(ROUND((((S427+ROUND((ROUND(((EU427)*AV427*I427),2)*BS427),2))*AT427)/100),2)+ROUND(((ROUND((ROUND(((AE427-(EU427))*AV427*I427),2)*BS427),2)*AT427)/100),2))</f>
        <v>0</v>
      </c>
      <c r="Y427" s="2">
        <f>(ROUND((((S427+ROUND((ROUND(((EU427)*AV427*I427),2)*BS427),2))*AU427)/100),2)+ROUND(((ROUND((ROUND(((AE427-(EU427))*AV427*I427),2)*BS427),2)*AU427)/100),2))</f>
        <v>0</v>
      </c>
      <c r="Z427" s="2"/>
      <c r="AA427" s="2">
        <v>56661434</v>
      </c>
      <c r="AB427" s="2">
        <f t="shared" si="291"/>
        <v>1016.94</v>
      </c>
      <c r="AC427" s="2">
        <f>ROUND((ES427),6)</f>
        <v>1016.94</v>
      </c>
      <c r="AD427" s="2">
        <f>ROUND((((ET427)-(EU427))+AE427),6)</f>
        <v>0</v>
      </c>
      <c r="AE427" s="2">
        <f t="shared" ref="AE427:AF430" si="335">ROUND((EU427),6)</f>
        <v>0</v>
      </c>
      <c r="AF427" s="2">
        <f t="shared" si="335"/>
        <v>0</v>
      </c>
      <c r="AG427" s="2">
        <f t="shared" si="292"/>
        <v>0</v>
      </c>
      <c r="AH427" s="2">
        <f t="shared" ref="AH427:AI430" si="336">(EW427)</f>
        <v>0</v>
      </c>
      <c r="AI427" s="2">
        <f t="shared" si="336"/>
        <v>0</v>
      </c>
      <c r="AJ427" s="2">
        <f t="shared" si="293"/>
        <v>0</v>
      </c>
      <c r="AK427" s="2">
        <v>1016.94</v>
      </c>
      <c r="AL427" s="2">
        <v>1016.94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1</v>
      </c>
      <c r="AW427" s="2">
        <v>1</v>
      </c>
      <c r="AX427" s="2"/>
      <c r="AY427" s="2"/>
      <c r="AZ427" s="2">
        <v>1</v>
      </c>
      <c r="BA427" s="2">
        <v>1</v>
      </c>
      <c r="BB427" s="2">
        <v>1</v>
      </c>
      <c r="BC427" s="2">
        <v>1</v>
      </c>
      <c r="BD427" s="2" t="s">
        <v>3</v>
      </c>
      <c r="BE427" s="2" t="s">
        <v>3</v>
      </c>
      <c r="BF427" s="2" t="s">
        <v>3</v>
      </c>
      <c r="BG427" s="2" t="s">
        <v>3</v>
      </c>
      <c r="BH427" s="2">
        <v>3</v>
      </c>
      <c r="BI427" s="2">
        <v>1</v>
      </c>
      <c r="BJ427" s="2" t="s">
        <v>469</v>
      </c>
      <c r="BK427" s="2"/>
      <c r="BL427" s="2"/>
      <c r="BM427" s="2">
        <v>1617</v>
      </c>
      <c r="BN427" s="2">
        <v>0</v>
      </c>
      <c r="BO427" s="2" t="s">
        <v>3</v>
      </c>
      <c r="BP427" s="2">
        <v>0</v>
      </c>
      <c r="BQ427" s="2">
        <v>200</v>
      </c>
      <c r="BR427" s="2">
        <v>0</v>
      </c>
      <c r="BS427" s="2">
        <v>1</v>
      </c>
      <c r="BT427" s="2">
        <v>1</v>
      </c>
      <c r="BU427" s="2">
        <v>1</v>
      </c>
      <c r="BV427" s="2">
        <v>1</v>
      </c>
      <c r="BW427" s="2">
        <v>1</v>
      </c>
      <c r="BX427" s="2">
        <v>1</v>
      </c>
      <c r="BY427" s="2" t="s">
        <v>3</v>
      </c>
      <c r="BZ427" s="2">
        <v>0</v>
      </c>
      <c r="CA427" s="2">
        <v>0</v>
      </c>
      <c r="CB427" s="2" t="s">
        <v>3</v>
      </c>
      <c r="CC427" s="2"/>
      <c r="CD427" s="2"/>
      <c r="CE427" s="2">
        <v>1566</v>
      </c>
      <c r="CF427" s="2">
        <v>0</v>
      </c>
      <c r="CG427" s="2">
        <v>0</v>
      </c>
      <c r="CH427" s="2"/>
      <c r="CI427" s="2"/>
      <c r="CJ427" s="2"/>
      <c r="CK427" s="2"/>
      <c r="CL427" s="2"/>
      <c r="CM427" s="2">
        <v>0</v>
      </c>
      <c r="CN427" s="2" t="s">
        <v>3</v>
      </c>
      <c r="CO427" s="2">
        <v>0</v>
      </c>
      <c r="CP427" s="2">
        <f t="shared" si="294"/>
        <v>1016.94</v>
      </c>
      <c r="CQ427" s="2">
        <f t="shared" si="295"/>
        <v>1016.94</v>
      </c>
      <c r="CR427" s="2">
        <f>(ROUND((ROUND(((ET427)*AV427*1),2)*BB427),2)+ROUND((ROUND(((AE427-(EU427))*AV427*1),2)*BS427),2))</f>
        <v>0</v>
      </c>
      <c r="CS427" s="2">
        <f>(ROUND((ROUND(((EU427)*AV427*1),2)*BS427),2)+ROUND((ROUND(((AE427-(EU427))*AV427*1),2)*BS427),2))</f>
        <v>0</v>
      </c>
      <c r="CT427" s="2">
        <f t="shared" si="296"/>
        <v>0</v>
      </c>
      <c r="CU427" s="2">
        <f t="shared" si="297"/>
        <v>0</v>
      </c>
      <c r="CV427" s="2">
        <f t="shared" si="298"/>
        <v>0</v>
      </c>
      <c r="CW427" s="2">
        <f t="shared" si="299"/>
        <v>0</v>
      </c>
      <c r="CX427" s="2">
        <f t="shared" si="300"/>
        <v>0</v>
      </c>
      <c r="CY427" s="2">
        <f>(ROUND((((S427+ROUND((ROUND(((EU427)*AV427*1),2)*BS427),2))*AT427)/100),2)+ROUND(((ROUND((ROUND(((AE427-(EU427))*AV427*1),2)*BS427),2)*AT427)/100),2))</f>
        <v>0</v>
      </c>
      <c r="CZ427" s="2">
        <f>(ROUND((((S427+ROUND((ROUND(((EU427)*AV427*1),2)*BS427),2))*AU427)/100),2)+ROUND(((ROUND((ROUND(((AE427-(EU427))*AV427*1),2)*BS427),2)*AU427)/100),2))</f>
        <v>0</v>
      </c>
      <c r="DA427" s="2"/>
      <c r="DB427" s="2"/>
      <c r="DC427" s="2" t="s">
        <v>3</v>
      </c>
      <c r="DD427" s="2" t="s">
        <v>3</v>
      </c>
      <c r="DE427" s="2" t="s">
        <v>3</v>
      </c>
      <c r="DF427" s="2" t="s">
        <v>3</v>
      </c>
      <c r="DG427" s="2" t="s">
        <v>3</v>
      </c>
      <c r="DH427" s="2" t="s">
        <v>3</v>
      </c>
      <c r="DI427" s="2" t="s">
        <v>3</v>
      </c>
      <c r="DJ427" s="2" t="s">
        <v>3</v>
      </c>
      <c r="DK427" s="2" t="s">
        <v>3</v>
      </c>
      <c r="DL427" s="2" t="s">
        <v>3</v>
      </c>
      <c r="DM427" s="2" t="s">
        <v>3</v>
      </c>
      <c r="DN427" s="2">
        <v>0</v>
      </c>
      <c r="DO427" s="2">
        <v>0</v>
      </c>
      <c r="DP427" s="2">
        <v>1</v>
      </c>
      <c r="DQ427" s="2">
        <v>1</v>
      </c>
      <c r="DR427" s="2"/>
      <c r="DS427" s="2"/>
      <c r="DT427" s="2"/>
      <c r="DU427" s="2">
        <v>1010</v>
      </c>
      <c r="DV427" s="2" t="s">
        <v>398</v>
      </c>
      <c r="DW427" s="2" t="s">
        <v>398</v>
      </c>
      <c r="DX427" s="2">
        <v>1</v>
      </c>
      <c r="DY427" s="2"/>
      <c r="DZ427" s="2" t="s">
        <v>3</v>
      </c>
      <c r="EA427" s="2" t="s">
        <v>3</v>
      </c>
      <c r="EB427" s="2" t="s">
        <v>3</v>
      </c>
      <c r="EC427" s="2" t="s">
        <v>3</v>
      </c>
      <c r="ED427" s="2"/>
      <c r="EE427" s="2">
        <v>56938530</v>
      </c>
      <c r="EF427" s="2">
        <v>200</v>
      </c>
      <c r="EG427" s="2" t="s">
        <v>343</v>
      </c>
      <c r="EH427" s="2">
        <v>0</v>
      </c>
      <c r="EI427" s="2" t="s">
        <v>3</v>
      </c>
      <c r="EJ427" s="2">
        <v>1</v>
      </c>
      <c r="EK427" s="2">
        <v>1617</v>
      </c>
      <c r="EL427" s="2" t="s">
        <v>344</v>
      </c>
      <c r="EM427" s="2" t="s">
        <v>345</v>
      </c>
      <c r="EN427" s="2"/>
      <c r="EO427" s="2" t="s">
        <v>3</v>
      </c>
      <c r="EP427" s="2"/>
      <c r="EQ427" s="2">
        <v>131072</v>
      </c>
      <c r="ER427" s="2">
        <v>1016.94</v>
      </c>
      <c r="ES427" s="2">
        <v>1016.94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>
        <v>0</v>
      </c>
      <c r="FR427" s="2">
        <v>0</v>
      </c>
      <c r="FS427" s="2">
        <v>0</v>
      </c>
      <c r="FT427" s="2"/>
      <c r="FU427" s="2"/>
      <c r="FV427" s="2"/>
      <c r="FW427" s="2"/>
      <c r="FX427" s="2">
        <v>0</v>
      </c>
      <c r="FY427" s="2">
        <v>0</v>
      </c>
      <c r="FZ427" s="2"/>
      <c r="GA427" s="2" t="s">
        <v>3</v>
      </c>
      <c r="GB427" s="2"/>
      <c r="GC427" s="2"/>
      <c r="GD427" s="2">
        <v>1</v>
      </c>
      <c r="GE427" s="2"/>
      <c r="GF427" s="2">
        <v>1023999840</v>
      </c>
      <c r="GG427" s="2">
        <v>2</v>
      </c>
      <c r="GH427" s="2">
        <v>1</v>
      </c>
      <c r="GI427" s="2">
        <v>-2</v>
      </c>
      <c r="GJ427" s="2">
        <v>0</v>
      </c>
      <c r="GK427" s="2">
        <v>0</v>
      </c>
      <c r="GL427" s="2">
        <f t="shared" si="301"/>
        <v>0</v>
      </c>
      <c r="GM427" s="2">
        <f t="shared" si="302"/>
        <v>1016.94</v>
      </c>
      <c r="GN427" s="2">
        <f t="shared" si="303"/>
        <v>1016.94</v>
      </c>
      <c r="GO427" s="2">
        <f t="shared" si="304"/>
        <v>0</v>
      </c>
      <c r="GP427" s="2">
        <f t="shared" si="305"/>
        <v>0</v>
      </c>
      <c r="GQ427" s="2"/>
      <c r="GR427" s="2">
        <v>0</v>
      </c>
      <c r="GS427" s="2">
        <v>3</v>
      </c>
      <c r="GT427" s="2">
        <v>0</v>
      </c>
      <c r="GU427" s="2" t="s">
        <v>3</v>
      </c>
      <c r="GV427" s="2">
        <f t="shared" si="306"/>
        <v>0</v>
      </c>
      <c r="GW427" s="2">
        <v>1</v>
      </c>
      <c r="GX427" s="2">
        <f t="shared" si="307"/>
        <v>0</v>
      </c>
      <c r="GY427" s="2"/>
      <c r="GZ427" s="2"/>
      <c r="HA427" s="2">
        <v>0</v>
      </c>
      <c r="HB427" s="2">
        <v>0</v>
      </c>
      <c r="HC427" s="2">
        <f t="shared" si="308"/>
        <v>0</v>
      </c>
      <c r="HD427" s="2"/>
      <c r="HE427" s="2" t="s">
        <v>3</v>
      </c>
      <c r="HF427" s="2" t="s">
        <v>3</v>
      </c>
      <c r="HG427" s="2"/>
      <c r="HH427" s="2"/>
      <c r="HI427" s="2"/>
      <c r="HJ427" s="2"/>
      <c r="HK427" s="2"/>
      <c r="HL427" s="2"/>
      <c r="HM427" s="2" t="s">
        <v>3</v>
      </c>
      <c r="HN427" s="2" t="s">
        <v>3</v>
      </c>
      <c r="HO427" s="2" t="s">
        <v>3</v>
      </c>
      <c r="HP427" s="2" t="s">
        <v>3</v>
      </c>
      <c r="HQ427" s="2" t="s">
        <v>3</v>
      </c>
      <c r="HR427" s="2"/>
      <c r="HS427" s="2">
        <v>0</v>
      </c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>
        <v>0</v>
      </c>
      <c r="IL427" s="2"/>
      <c r="IM427" s="2"/>
      <c r="IN427" s="2"/>
      <c r="IO427" s="2"/>
      <c r="IP427" s="2"/>
      <c r="IQ427" s="2"/>
      <c r="IR427" s="2"/>
      <c r="IS427" s="2"/>
      <c r="IT427" s="2"/>
      <c r="IU427" s="2"/>
    </row>
    <row r="428" spans="1:255" x14ac:dyDescent="0.2">
      <c r="A428" s="3">
        <v>17</v>
      </c>
      <c r="B428" s="3">
        <v>1</v>
      </c>
      <c r="E428" s="3" t="s">
        <v>466</v>
      </c>
      <c r="F428" s="3" t="s">
        <v>467</v>
      </c>
      <c r="G428" s="3" t="s">
        <v>468</v>
      </c>
      <c r="H428" s="3" t="s">
        <v>398</v>
      </c>
      <c r="I428" s="3">
        <v>1</v>
      </c>
      <c r="J428" s="3">
        <v>0</v>
      </c>
      <c r="K428" s="3">
        <v>1</v>
      </c>
      <c r="O428" s="3">
        <f t="shared" si="284"/>
        <v>3325.39</v>
      </c>
      <c r="P428" s="3">
        <f t="shared" si="285"/>
        <v>3325.39</v>
      </c>
      <c r="Q428" s="3">
        <f>(ROUND((ROUND(((ET428)*AV428*I428),2)*BB428),2)+ROUND((ROUND(((AE428-(EU428))*AV428*I428),2)*BS428),2))</f>
        <v>0</v>
      </c>
      <c r="R428" s="3">
        <f>(ROUND((ROUND(((EU428)*AV428*I428),2)*BS428),2)+ROUND((ROUND(((AE428-(EU428))*AV428*I428),2)*BS428),2))</f>
        <v>0</v>
      </c>
      <c r="S428" s="3">
        <f t="shared" si="286"/>
        <v>0</v>
      </c>
      <c r="T428" s="3">
        <f t="shared" si="287"/>
        <v>0</v>
      </c>
      <c r="U428" s="3">
        <f t="shared" si="288"/>
        <v>0</v>
      </c>
      <c r="V428" s="3">
        <f t="shared" si="289"/>
        <v>0</v>
      </c>
      <c r="W428" s="3">
        <f t="shared" si="290"/>
        <v>0</v>
      </c>
      <c r="X428" s="3">
        <f>(ROUND((((S428+ROUND((ROUND(((EU428)*AV428*I428),2)*BS428),2))*AT428)/100),2)+ROUND(((ROUND((ROUND(((AE428-(EU428))*AV428*I428),2)*BS428),2)*AT428)/100),2))</f>
        <v>0</v>
      </c>
      <c r="Y428" s="3">
        <f>(ROUND((((S428+ROUND((ROUND(((EU428)*AV428*I428),2)*BS428),2))*AU428)/100),2)+ROUND(((ROUND((ROUND(((AE428-(EU428))*AV428*I428),2)*BS428),2)*AU428)/100),2))</f>
        <v>0</v>
      </c>
      <c r="AA428" s="3">
        <v>56661436</v>
      </c>
      <c r="AB428" s="3">
        <f t="shared" si="291"/>
        <v>1016.94</v>
      </c>
      <c r="AC428" s="3">
        <f>ROUND((ES428),6)</f>
        <v>1016.94</v>
      </c>
      <c r="AD428" s="3">
        <f>ROUND((((ET428)-(EU428))+AE428),6)</f>
        <v>0</v>
      </c>
      <c r="AE428" s="3">
        <f t="shared" si="335"/>
        <v>0</v>
      </c>
      <c r="AF428" s="3">
        <f t="shared" si="335"/>
        <v>0</v>
      </c>
      <c r="AG428" s="3">
        <f t="shared" si="292"/>
        <v>0</v>
      </c>
      <c r="AH428" s="3">
        <f t="shared" si="336"/>
        <v>0</v>
      </c>
      <c r="AI428" s="3">
        <f t="shared" si="336"/>
        <v>0</v>
      </c>
      <c r="AJ428" s="3">
        <f t="shared" si="293"/>
        <v>0</v>
      </c>
      <c r="AK428" s="3">
        <v>1016.94</v>
      </c>
      <c r="AL428" s="3">
        <v>1016.94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1</v>
      </c>
      <c r="AW428" s="3">
        <v>1</v>
      </c>
      <c r="AZ428" s="3">
        <v>1</v>
      </c>
      <c r="BA428" s="3">
        <v>1</v>
      </c>
      <c r="BB428" s="3">
        <v>1</v>
      </c>
      <c r="BC428" s="3">
        <v>3.27</v>
      </c>
      <c r="BD428" s="3" t="s">
        <v>3</v>
      </c>
      <c r="BE428" s="3" t="s">
        <v>3</v>
      </c>
      <c r="BF428" s="3" t="s">
        <v>3</v>
      </c>
      <c r="BG428" s="3" t="s">
        <v>3</v>
      </c>
      <c r="BH428" s="3">
        <v>3</v>
      </c>
      <c r="BI428" s="3">
        <v>1</v>
      </c>
      <c r="BJ428" s="3" t="s">
        <v>469</v>
      </c>
      <c r="BM428" s="3">
        <v>1617</v>
      </c>
      <c r="BN428" s="3">
        <v>0</v>
      </c>
      <c r="BO428" s="3" t="s">
        <v>467</v>
      </c>
      <c r="BP428" s="3">
        <v>1</v>
      </c>
      <c r="BQ428" s="3">
        <v>200</v>
      </c>
      <c r="BR428" s="3">
        <v>0</v>
      </c>
      <c r="BS428" s="3">
        <v>1</v>
      </c>
      <c r="BT428" s="3">
        <v>1</v>
      </c>
      <c r="BU428" s="3">
        <v>1</v>
      </c>
      <c r="BV428" s="3">
        <v>1</v>
      </c>
      <c r="BW428" s="3">
        <v>1</v>
      </c>
      <c r="BX428" s="3">
        <v>1</v>
      </c>
      <c r="BY428" s="3" t="s">
        <v>3</v>
      </c>
      <c r="BZ428" s="3">
        <v>0</v>
      </c>
      <c r="CA428" s="3">
        <v>0</v>
      </c>
      <c r="CB428" s="3" t="s">
        <v>3</v>
      </c>
      <c r="CE428" s="3">
        <v>1566</v>
      </c>
      <c r="CF428" s="3">
        <v>0</v>
      </c>
      <c r="CG428" s="3">
        <v>0</v>
      </c>
      <c r="CM428" s="3">
        <v>0</v>
      </c>
      <c r="CN428" s="3" t="s">
        <v>3</v>
      </c>
      <c r="CO428" s="3">
        <v>0</v>
      </c>
      <c r="CP428" s="3">
        <f t="shared" si="294"/>
        <v>3325.39</v>
      </c>
      <c r="CQ428" s="3">
        <f t="shared" si="295"/>
        <v>3325.39</v>
      </c>
      <c r="CR428" s="3">
        <f>(ROUND((ROUND(((ET428)*AV428*1),2)*BB428),2)+ROUND((ROUND(((AE428-(EU428))*AV428*1),2)*BS428),2))</f>
        <v>0</v>
      </c>
      <c r="CS428" s="3">
        <f>(ROUND((ROUND(((EU428)*AV428*1),2)*BS428),2)+ROUND((ROUND(((AE428-(EU428))*AV428*1),2)*BS428),2))</f>
        <v>0</v>
      </c>
      <c r="CT428" s="3">
        <f t="shared" si="296"/>
        <v>0</v>
      </c>
      <c r="CU428" s="3">
        <f t="shared" si="297"/>
        <v>0</v>
      </c>
      <c r="CV428" s="3">
        <f t="shared" si="298"/>
        <v>0</v>
      </c>
      <c r="CW428" s="3">
        <f t="shared" si="299"/>
        <v>0</v>
      </c>
      <c r="CX428" s="3">
        <f t="shared" si="300"/>
        <v>0</v>
      </c>
      <c r="CY428" s="3">
        <f>(ROUND((((S428+ROUND((ROUND(((EU428)*AV428*1),2)*BS428),2))*AT428)/100),2)+ROUND(((ROUND((ROUND(((AE428-(EU428))*AV428*1),2)*BS428),2)*AT428)/100),2))</f>
        <v>0</v>
      </c>
      <c r="CZ428" s="3">
        <f>(ROUND((((S428+ROUND((ROUND(((EU428)*AV428*1),2)*BS428),2))*AU428)/100),2)+ROUND(((ROUND((ROUND(((AE428-(EU428))*AV428*1),2)*BS428),2)*AU428)/100),2))</f>
        <v>0</v>
      </c>
      <c r="DC428" s="3" t="s">
        <v>3</v>
      </c>
      <c r="DD428" s="3" t="s">
        <v>3</v>
      </c>
      <c r="DE428" s="3" t="s">
        <v>3</v>
      </c>
      <c r="DF428" s="3" t="s">
        <v>3</v>
      </c>
      <c r="DG428" s="3" t="s">
        <v>3</v>
      </c>
      <c r="DH428" s="3" t="s">
        <v>3</v>
      </c>
      <c r="DI428" s="3" t="s">
        <v>3</v>
      </c>
      <c r="DJ428" s="3" t="s">
        <v>3</v>
      </c>
      <c r="DK428" s="3" t="s">
        <v>3</v>
      </c>
      <c r="DL428" s="3" t="s">
        <v>3</v>
      </c>
      <c r="DM428" s="3" t="s">
        <v>3</v>
      </c>
      <c r="DN428" s="3">
        <v>0</v>
      </c>
      <c r="DO428" s="3">
        <v>0</v>
      </c>
      <c r="DP428" s="3">
        <v>1</v>
      </c>
      <c r="DQ428" s="3">
        <v>1</v>
      </c>
      <c r="DU428" s="3">
        <v>1010</v>
      </c>
      <c r="DV428" s="3" t="s">
        <v>398</v>
      </c>
      <c r="DW428" s="3" t="s">
        <v>398</v>
      </c>
      <c r="DX428" s="3">
        <v>1</v>
      </c>
      <c r="DZ428" s="3" t="s">
        <v>3</v>
      </c>
      <c r="EA428" s="3" t="s">
        <v>3</v>
      </c>
      <c r="EB428" s="3" t="s">
        <v>3</v>
      </c>
      <c r="EC428" s="3" t="s">
        <v>3</v>
      </c>
      <c r="EE428" s="3">
        <v>56938530</v>
      </c>
      <c r="EF428" s="3">
        <v>200</v>
      </c>
      <c r="EG428" s="3" t="s">
        <v>343</v>
      </c>
      <c r="EH428" s="3">
        <v>0</v>
      </c>
      <c r="EI428" s="3" t="s">
        <v>3</v>
      </c>
      <c r="EJ428" s="3">
        <v>1</v>
      </c>
      <c r="EK428" s="3">
        <v>1617</v>
      </c>
      <c r="EL428" s="3" t="s">
        <v>344</v>
      </c>
      <c r="EM428" s="3" t="s">
        <v>345</v>
      </c>
      <c r="EO428" s="3" t="s">
        <v>3</v>
      </c>
      <c r="EQ428" s="3">
        <v>131072</v>
      </c>
      <c r="ER428" s="3">
        <v>1016.94</v>
      </c>
      <c r="ES428" s="3">
        <v>1016.94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0</v>
      </c>
      <c r="FQ428" s="3">
        <v>0</v>
      </c>
      <c r="FR428" s="3">
        <v>0</v>
      </c>
      <c r="FS428" s="3">
        <v>0</v>
      </c>
      <c r="FX428" s="3">
        <v>0</v>
      </c>
      <c r="FY428" s="3">
        <v>0</v>
      </c>
      <c r="GA428" s="3" t="s">
        <v>3</v>
      </c>
      <c r="GD428" s="3">
        <v>1</v>
      </c>
      <c r="GF428" s="3">
        <v>1023999840</v>
      </c>
      <c r="GG428" s="3">
        <v>2</v>
      </c>
      <c r="GH428" s="3">
        <v>1</v>
      </c>
      <c r="GI428" s="3">
        <v>2</v>
      </c>
      <c r="GJ428" s="3">
        <v>0</v>
      </c>
      <c r="GK428" s="3">
        <v>0</v>
      </c>
      <c r="GL428" s="3">
        <f t="shared" si="301"/>
        <v>0</v>
      </c>
      <c r="GM428" s="3">
        <f t="shared" si="302"/>
        <v>3325.39</v>
      </c>
      <c r="GN428" s="3">
        <f t="shared" si="303"/>
        <v>3325.39</v>
      </c>
      <c r="GO428" s="3">
        <f t="shared" si="304"/>
        <v>0</v>
      </c>
      <c r="GP428" s="3">
        <f t="shared" si="305"/>
        <v>0</v>
      </c>
      <c r="GR428" s="3">
        <v>0</v>
      </c>
      <c r="GS428" s="3">
        <v>3</v>
      </c>
      <c r="GT428" s="3">
        <v>0</v>
      </c>
      <c r="GU428" s="3" t="s">
        <v>3</v>
      </c>
      <c r="GV428" s="3">
        <f t="shared" si="306"/>
        <v>0</v>
      </c>
      <c r="GW428" s="3">
        <v>1</v>
      </c>
      <c r="GX428" s="3">
        <f t="shared" si="307"/>
        <v>0</v>
      </c>
      <c r="HA428" s="3">
        <v>0</v>
      </c>
      <c r="HB428" s="3">
        <v>0</v>
      </c>
      <c r="HC428" s="3">
        <f t="shared" si="308"/>
        <v>0</v>
      </c>
      <c r="HE428" s="3" t="s">
        <v>3</v>
      </c>
      <c r="HF428" s="3" t="s">
        <v>3</v>
      </c>
      <c r="HM428" s="3" t="s">
        <v>3</v>
      </c>
      <c r="HN428" s="3" t="s">
        <v>3</v>
      </c>
      <c r="HO428" s="3" t="s">
        <v>3</v>
      </c>
      <c r="HP428" s="3" t="s">
        <v>3</v>
      </c>
      <c r="HQ428" s="3" t="s">
        <v>3</v>
      </c>
      <c r="HS428" s="3">
        <v>0</v>
      </c>
      <c r="IK428" s="3">
        <v>0</v>
      </c>
    </row>
    <row r="429" spans="1:255" x14ac:dyDescent="0.2">
      <c r="A429" s="2">
        <v>17</v>
      </c>
      <c r="B429" s="2">
        <v>1</v>
      </c>
      <c r="C429" s="2"/>
      <c r="D429" s="2"/>
      <c r="E429" s="2" t="s">
        <v>470</v>
      </c>
      <c r="F429" s="2" t="s">
        <v>471</v>
      </c>
      <c r="G429" s="2" t="s">
        <v>472</v>
      </c>
      <c r="H429" s="2" t="s">
        <v>398</v>
      </c>
      <c r="I429" s="2">
        <v>2</v>
      </c>
      <c r="J429" s="2">
        <v>0</v>
      </c>
      <c r="K429" s="2">
        <v>2</v>
      </c>
      <c r="L429" s="2"/>
      <c r="M429" s="2"/>
      <c r="N429" s="2"/>
      <c r="O429" s="2">
        <f t="shared" si="284"/>
        <v>2064.3000000000002</v>
      </c>
      <c r="P429" s="2">
        <f t="shared" si="285"/>
        <v>2064.3000000000002</v>
      </c>
      <c r="Q429" s="2">
        <f>(ROUND((ROUND(((ET429)*AV429*I429),2)*BB429),2)+ROUND((ROUND(((AE429-(EU429))*AV429*I429),2)*BS429),2))</f>
        <v>0</v>
      </c>
      <c r="R429" s="2">
        <f>(ROUND((ROUND(((EU429)*AV429*I429),2)*BS429),2)+ROUND((ROUND(((AE429-(EU429))*AV429*I429),2)*BS429),2))</f>
        <v>0</v>
      </c>
      <c r="S429" s="2">
        <f t="shared" si="286"/>
        <v>0</v>
      </c>
      <c r="T429" s="2">
        <f t="shared" si="287"/>
        <v>0</v>
      </c>
      <c r="U429" s="2">
        <f t="shared" si="288"/>
        <v>0</v>
      </c>
      <c r="V429" s="2">
        <f t="shared" si="289"/>
        <v>0</v>
      </c>
      <c r="W429" s="2">
        <f t="shared" si="290"/>
        <v>0</v>
      </c>
      <c r="X429" s="2">
        <f>(ROUND((((S429+ROUND((ROUND(((EU429)*AV429*I429),2)*BS429),2))*AT429)/100),2)+ROUND(((ROUND((ROUND(((AE429-(EU429))*AV429*I429),2)*BS429),2)*AT429)/100),2))</f>
        <v>0</v>
      </c>
      <c r="Y429" s="2">
        <f>(ROUND((((S429+ROUND((ROUND(((EU429)*AV429*I429),2)*BS429),2))*AU429)/100),2)+ROUND(((ROUND((ROUND(((AE429-(EU429))*AV429*I429),2)*BS429),2)*AU429)/100),2))</f>
        <v>0</v>
      </c>
      <c r="Z429" s="2"/>
      <c r="AA429" s="2">
        <v>56661434</v>
      </c>
      <c r="AB429" s="2">
        <f t="shared" si="291"/>
        <v>1032.1500000000001</v>
      </c>
      <c r="AC429" s="2">
        <f>ROUND((ES429),6)</f>
        <v>1032.1500000000001</v>
      </c>
      <c r="AD429" s="2">
        <f>ROUND((((ET429)-(EU429))+AE429),6)</f>
        <v>0</v>
      </c>
      <c r="AE429" s="2">
        <f t="shared" si="335"/>
        <v>0</v>
      </c>
      <c r="AF429" s="2">
        <f t="shared" si="335"/>
        <v>0</v>
      </c>
      <c r="AG429" s="2">
        <f t="shared" si="292"/>
        <v>0</v>
      </c>
      <c r="AH429" s="2">
        <f t="shared" si="336"/>
        <v>0</v>
      </c>
      <c r="AI429" s="2">
        <f t="shared" si="336"/>
        <v>0</v>
      </c>
      <c r="AJ429" s="2">
        <f t="shared" si="293"/>
        <v>0</v>
      </c>
      <c r="AK429" s="2">
        <v>1032.1500000000001</v>
      </c>
      <c r="AL429" s="2">
        <v>1032.1500000000001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1</v>
      </c>
      <c r="AW429" s="2">
        <v>1</v>
      </c>
      <c r="AX429" s="2"/>
      <c r="AY429" s="2"/>
      <c r="AZ429" s="2">
        <v>1</v>
      </c>
      <c r="BA429" s="2">
        <v>1</v>
      </c>
      <c r="BB429" s="2">
        <v>1</v>
      </c>
      <c r="BC429" s="2">
        <v>1</v>
      </c>
      <c r="BD429" s="2" t="s">
        <v>3</v>
      </c>
      <c r="BE429" s="2" t="s">
        <v>3</v>
      </c>
      <c r="BF429" s="2" t="s">
        <v>3</v>
      </c>
      <c r="BG429" s="2" t="s">
        <v>3</v>
      </c>
      <c r="BH429" s="2">
        <v>3</v>
      </c>
      <c r="BI429" s="2">
        <v>1</v>
      </c>
      <c r="BJ429" s="2" t="s">
        <v>473</v>
      </c>
      <c r="BK429" s="2"/>
      <c r="BL429" s="2"/>
      <c r="BM429" s="2">
        <v>1617</v>
      </c>
      <c r="BN429" s="2">
        <v>0</v>
      </c>
      <c r="BO429" s="2" t="s">
        <v>3</v>
      </c>
      <c r="BP429" s="2">
        <v>0</v>
      </c>
      <c r="BQ429" s="2">
        <v>200</v>
      </c>
      <c r="BR429" s="2">
        <v>0</v>
      </c>
      <c r="BS429" s="2">
        <v>1</v>
      </c>
      <c r="BT429" s="2">
        <v>1</v>
      </c>
      <c r="BU429" s="2">
        <v>1</v>
      </c>
      <c r="BV429" s="2">
        <v>1</v>
      </c>
      <c r="BW429" s="2">
        <v>1</v>
      </c>
      <c r="BX429" s="2">
        <v>1</v>
      </c>
      <c r="BY429" s="2" t="s">
        <v>3</v>
      </c>
      <c r="BZ429" s="2">
        <v>0</v>
      </c>
      <c r="CA429" s="2">
        <v>0</v>
      </c>
      <c r="CB429" s="2" t="s">
        <v>3</v>
      </c>
      <c r="CC429" s="2"/>
      <c r="CD429" s="2"/>
      <c r="CE429" s="2">
        <v>1566</v>
      </c>
      <c r="CF429" s="2">
        <v>0</v>
      </c>
      <c r="CG429" s="2">
        <v>0</v>
      </c>
      <c r="CH429" s="2"/>
      <c r="CI429" s="2"/>
      <c r="CJ429" s="2"/>
      <c r="CK429" s="2"/>
      <c r="CL429" s="2"/>
      <c r="CM429" s="2">
        <v>0</v>
      </c>
      <c r="CN429" s="2" t="s">
        <v>3</v>
      </c>
      <c r="CO429" s="2">
        <v>0</v>
      </c>
      <c r="CP429" s="2">
        <f t="shared" si="294"/>
        <v>2064.3000000000002</v>
      </c>
      <c r="CQ429" s="2">
        <f t="shared" si="295"/>
        <v>1032.1500000000001</v>
      </c>
      <c r="CR429" s="2">
        <f>(ROUND((ROUND(((ET429)*AV429*1),2)*BB429),2)+ROUND((ROUND(((AE429-(EU429))*AV429*1),2)*BS429),2))</f>
        <v>0</v>
      </c>
      <c r="CS429" s="2">
        <f>(ROUND((ROUND(((EU429)*AV429*1),2)*BS429),2)+ROUND((ROUND(((AE429-(EU429))*AV429*1),2)*BS429),2))</f>
        <v>0</v>
      </c>
      <c r="CT429" s="2">
        <f t="shared" si="296"/>
        <v>0</v>
      </c>
      <c r="CU429" s="2">
        <f t="shared" si="297"/>
        <v>0</v>
      </c>
      <c r="CV429" s="2">
        <f t="shared" si="298"/>
        <v>0</v>
      </c>
      <c r="CW429" s="2">
        <f t="shared" si="299"/>
        <v>0</v>
      </c>
      <c r="CX429" s="2">
        <f t="shared" si="300"/>
        <v>0</v>
      </c>
      <c r="CY429" s="2">
        <f>(ROUND((((S429+ROUND((ROUND(((EU429)*AV429*1),2)*BS429),2))*AT429)/100),2)+ROUND(((ROUND((ROUND(((AE429-(EU429))*AV429*1),2)*BS429),2)*AT429)/100),2))</f>
        <v>0</v>
      </c>
      <c r="CZ429" s="2">
        <f>(ROUND((((S429+ROUND((ROUND(((EU429)*AV429*1),2)*BS429),2))*AU429)/100),2)+ROUND(((ROUND((ROUND(((AE429-(EU429))*AV429*1),2)*BS429),2)*AU429)/100),2))</f>
        <v>0</v>
      </c>
      <c r="DA429" s="2"/>
      <c r="DB429" s="2"/>
      <c r="DC429" s="2" t="s">
        <v>3</v>
      </c>
      <c r="DD429" s="2" t="s">
        <v>3</v>
      </c>
      <c r="DE429" s="2" t="s">
        <v>3</v>
      </c>
      <c r="DF429" s="2" t="s">
        <v>3</v>
      </c>
      <c r="DG429" s="2" t="s">
        <v>3</v>
      </c>
      <c r="DH429" s="2" t="s">
        <v>3</v>
      </c>
      <c r="DI429" s="2" t="s">
        <v>3</v>
      </c>
      <c r="DJ429" s="2" t="s">
        <v>3</v>
      </c>
      <c r="DK429" s="2" t="s">
        <v>3</v>
      </c>
      <c r="DL429" s="2" t="s">
        <v>3</v>
      </c>
      <c r="DM429" s="2" t="s">
        <v>3</v>
      </c>
      <c r="DN429" s="2">
        <v>0</v>
      </c>
      <c r="DO429" s="2">
        <v>0</v>
      </c>
      <c r="DP429" s="2">
        <v>1</v>
      </c>
      <c r="DQ429" s="2">
        <v>1</v>
      </c>
      <c r="DR429" s="2"/>
      <c r="DS429" s="2"/>
      <c r="DT429" s="2"/>
      <c r="DU429" s="2">
        <v>1010</v>
      </c>
      <c r="DV429" s="2" t="s">
        <v>398</v>
      </c>
      <c r="DW429" s="2" t="s">
        <v>398</v>
      </c>
      <c r="DX429" s="2">
        <v>1</v>
      </c>
      <c r="DY429" s="2"/>
      <c r="DZ429" s="2" t="s">
        <v>3</v>
      </c>
      <c r="EA429" s="2" t="s">
        <v>3</v>
      </c>
      <c r="EB429" s="2" t="s">
        <v>3</v>
      </c>
      <c r="EC429" s="2" t="s">
        <v>3</v>
      </c>
      <c r="ED429" s="2"/>
      <c r="EE429" s="2">
        <v>56938530</v>
      </c>
      <c r="EF429" s="2">
        <v>200</v>
      </c>
      <c r="EG429" s="2" t="s">
        <v>343</v>
      </c>
      <c r="EH429" s="2">
        <v>0</v>
      </c>
      <c r="EI429" s="2" t="s">
        <v>3</v>
      </c>
      <c r="EJ429" s="2">
        <v>1</v>
      </c>
      <c r="EK429" s="2">
        <v>1617</v>
      </c>
      <c r="EL429" s="2" t="s">
        <v>344</v>
      </c>
      <c r="EM429" s="2" t="s">
        <v>345</v>
      </c>
      <c r="EN429" s="2"/>
      <c r="EO429" s="2" t="s">
        <v>3</v>
      </c>
      <c r="EP429" s="2"/>
      <c r="EQ429" s="2">
        <v>131072</v>
      </c>
      <c r="ER429" s="2">
        <v>1032.1500000000001</v>
      </c>
      <c r="ES429" s="2">
        <v>1032.1500000000001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>
        <v>0</v>
      </c>
      <c r="FR429" s="2">
        <v>0</v>
      </c>
      <c r="FS429" s="2">
        <v>0</v>
      </c>
      <c r="FT429" s="2"/>
      <c r="FU429" s="2"/>
      <c r="FV429" s="2"/>
      <c r="FW429" s="2"/>
      <c r="FX429" s="2">
        <v>0</v>
      </c>
      <c r="FY429" s="2">
        <v>0</v>
      </c>
      <c r="FZ429" s="2"/>
      <c r="GA429" s="2" t="s">
        <v>3</v>
      </c>
      <c r="GB429" s="2"/>
      <c r="GC429" s="2"/>
      <c r="GD429" s="2">
        <v>1</v>
      </c>
      <c r="GE429" s="2"/>
      <c r="GF429" s="2">
        <v>-806793214</v>
      </c>
      <c r="GG429" s="2">
        <v>2</v>
      </c>
      <c r="GH429" s="2">
        <v>1</v>
      </c>
      <c r="GI429" s="2">
        <v>-2</v>
      </c>
      <c r="GJ429" s="2">
        <v>0</v>
      </c>
      <c r="GK429" s="2">
        <v>0</v>
      </c>
      <c r="GL429" s="2">
        <f t="shared" si="301"/>
        <v>0</v>
      </c>
      <c r="GM429" s="2">
        <f t="shared" si="302"/>
        <v>2064.3000000000002</v>
      </c>
      <c r="GN429" s="2">
        <f t="shared" si="303"/>
        <v>2064.3000000000002</v>
      </c>
      <c r="GO429" s="2">
        <f t="shared" si="304"/>
        <v>0</v>
      </c>
      <c r="GP429" s="2">
        <f t="shared" si="305"/>
        <v>0</v>
      </c>
      <c r="GQ429" s="2"/>
      <c r="GR429" s="2">
        <v>0</v>
      </c>
      <c r="GS429" s="2">
        <v>3</v>
      </c>
      <c r="GT429" s="2">
        <v>0</v>
      </c>
      <c r="GU429" s="2" t="s">
        <v>3</v>
      </c>
      <c r="GV429" s="2">
        <f t="shared" si="306"/>
        <v>0</v>
      </c>
      <c r="GW429" s="2">
        <v>1</v>
      </c>
      <c r="GX429" s="2">
        <f t="shared" si="307"/>
        <v>0</v>
      </c>
      <c r="GY429" s="2"/>
      <c r="GZ429" s="2"/>
      <c r="HA429" s="2">
        <v>0</v>
      </c>
      <c r="HB429" s="2">
        <v>0</v>
      </c>
      <c r="HC429" s="2">
        <f t="shared" si="308"/>
        <v>0</v>
      </c>
      <c r="HD429" s="2"/>
      <c r="HE429" s="2" t="s">
        <v>3</v>
      </c>
      <c r="HF429" s="2" t="s">
        <v>3</v>
      </c>
      <c r="HG429" s="2"/>
      <c r="HH429" s="2"/>
      <c r="HI429" s="2"/>
      <c r="HJ429" s="2"/>
      <c r="HK429" s="2"/>
      <c r="HL429" s="2"/>
      <c r="HM429" s="2" t="s">
        <v>3</v>
      </c>
      <c r="HN429" s="2" t="s">
        <v>3</v>
      </c>
      <c r="HO429" s="2" t="s">
        <v>3</v>
      </c>
      <c r="HP429" s="2" t="s">
        <v>3</v>
      </c>
      <c r="HQ429" s="2" t="s">
        <v>3</v>
      </c>
      <c r="HR429" s="2"/>
      <c r="HS429" s="2">
        <v>0</v>
      </c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>
        <v>0</v>
      </c>
      <c r="IL429" s="2"/>
      <c r="IM429" s="2"/>
      <c r="IN429" s="2"/>
      <c r="IO429" s="2"/>
      <c r="IP429" s="2"/>
      <c r="IQ429" s="2"/>
      <c r="IR429" s="2"/>
      <c r="IS429" s="2"/>
      <c r="IT429" s="2"/>
      <c r="IU429" s="2"/>
    </row>
    <row r="430" spans="1:255" x14ac:dyDescent="0.2">
      <c r="A430" s="3">
        <v>17</v>
      </c>
      <c r="B430" s="3">
        <v>1</v>
      </c>
      <c r="E430" s="3" t="s">
        <v>470</v>
      </c>
      <c r="F430" s="3" t="s">
        <v>471</v>
      </c>
      <c r="G430" s="3" t="s">
        <v>472</v>
      </c>
      <c r="H430" s="3" t="s">
        <v>398</v>
      </c>
      <c r="I430" s="3">
        <v>2</v>
      </c>
      <c r="J430" s="3">
        <v>0</v>
      </c>
      <c r="K430" s="3">
        <v>2</v>
      </c>
      <c r="O430" s="3">
        <f t="shared" si="284"/>
        <v>7596.62</v>
      </c>
      <c r="P430" s="3">
        <f t="shared" si="285"/>
        <v>7596.62</v>
      </c>
      <c r="Q430" s="3">
        <f>(ROUND((ROUND(((ET430)*AV430*I430),2)*BB430),2)+ROUND((ROUND(((AE430-(EU430))*AV430*I430),2)*BS430),2))</f>
        <v>0</v>
      </c>
      <c r="R430" s="3">
        <f>(ROUND((ROUND(((EU430)*AV430*I430),2)*BS430),2)+ROUND((ROUND(((AE430-(EU430))*AV430*I430),2)*BS430),2))</f>
        <v>0</v>
      </c>
      <c r="S430" s="3">
        <f t="shared" si="286"/>
        <v>0</v>
      </c>
      <c r="T430" s="3">
        <f t="shared" si="287"/>
        <v>0</v>
      </c>
      <c r="U430" s="3">
        <f t="shared" si="288"/>
        <v>0</v>
      </c>
      <c r="V430" s="3">
        <f t="shared" si="289"/>
        <v>0</v>
      </c>
      <c r="W430" s="3">
        <f t="shared" si="290"/>
        <v>0</v>
      </c>
      <c r="X430" s="3">
        <f>(ROUND((((S430+ROUND((ROUND(((EU430)*AV430*I430),2)*BS430),2))*AT430)/100),2)+ROUND(((ROUND((ROUND(((AE430-(EU430))*AV430*I430),2)*BS430),2)*AT430)/100),2))</f>
        <v>0</v>
      </c>
      <c r="Y430" s="3">
        <f>(ROUND((((S430+ROUND((ROUND(((EU430)*AV430*I430),2)*BS430),2))*AU430)/100),2)+ROUND(((ROUND((ROUND(((AE430-(EU430))*AV430*I430),2)*BS430),2)*AU430)/100),2))</f>
        <v>0</v>
      </c>
      <c r="AA430" s="3">
        <v>56661436</v>
      </c>
      <c r="AB430" s="3">
        <f t="shared" si="291"/>
        <v>1032.1500000000001</v>
      </c>
      <c r="AC430" s="3">
        <f>ROUND((ES430),6)</f>
        <v>1032.1500000000001</v>
      </c>
      <c r="AD430" s="3">
        <f>ROUND((((ET430)-(EU430))+AE430),6)</f>
        <v>0</v>
      </c>
      <c r="AE430" s="3">
        <f t="shared" si="335"/>
        <v>0</v>
      </c>
      <c r="AF430" s="3">
        <f t="shared" si="335"/>
        <v>0</v>
      </c>
      <c r="AG430" s="3">
        <f t="shared" si="292"/>
        <v>0</v>
      </c>
      <c r="AH430" s="3">
        <f t="shared" si="336"/>
        <v>0</v>
      </c>
      <c r="AI430" s="3">
        <f t="shared" si="336"/>
        <v>0</v>
      </c>
      <c r="AJ430" s="3">
        <f t="shared" si="293"/>
        <v>0</v>
      </c>
      <c r="AK430" s="3">
        <v>1032.1500000000001</v>
      </c>
      <c r="AL430" s="3">
        <v>1032.1500000000001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1</v>
      </c>
      <c r="AW430" s="3">
        <v>1</v>
      </c>
      <c r="AZ430" s="3">
        <v>1</v>
      </c>
      <c r="BA430" s="3">
        <v>1</v>
      </c>
      <c r="BB430" s="3">
        <v>1</v>
      </c>
      <c r="BC430" s="3">
        <v>3.68</v>
      </c>
      <c r="BD430" s="3" t="s">
        <v>3</v>
      </c>
      <c r="BE430" s="3" t="s">
        <v>3</v>
      </c>
      <c r="BF430" s="3" t="s">
        <v>3</v>
      </c>
      <c r="BG430" s="3" t="s">
        <v>3</v>
      </c>
      <c r="BH430" s="3">
        <v>3</v>
      </c>
      <c r="BI430" s="3">
        <v>1</v>
      </c>
      <c r="BJ430" s="3" t="s">
        <v>473</v>
      </c>
      <c r="BM430" s="3">
        <v>1617</v>
      </c>
      <c r="BN430" s="3">
        <v>0</v>
      </c>
      <c r="BO430" s="3" t="s">
        <v>471</v>
      </c>
      <c r="BP430" s="3">
        <v>1</v>
      </c>
      <c r="BQ430" s="3">
        <v>200</v>
      </c>
      <c r="BR430" s="3">
        <v>0</v>
      </c>
      <c r="BS430" s="3">
        <v>1</v>
      </c>
      <c r="BT430" s="3">
        <v>1</v>
      </c>
      <c r="BU430" s="3">
        <v>1</v>
      </c>
      <c r="BV430" s="3">
        <v>1</v>
      </c>
      <c r="BW430" s="3">
        <v>1</v>
      </c>
      <c r="BX430" s="3">
        <v>1</v>
      </c>
      <c r="BY430" s="3" t="s">
        <v>3</v>
      </c>
      <c r="BZ430" s="3">
        <v>0</v>
      </c>
      <c r="CA430" s="3">
        <v>0</v>
      </c>
      <c r="CB430" s="3" t="s">
        <v>3</v>
      </c>
      <c r="CE430" s="3">
        <v>1566</v>
      </c>
      <c r="CF430" s="3">
        <v>0</v>
      </c>
      <c r="CG430" s="3">
        <v>0</v>
      </c>
      <c r="CM430" s="3">
        <v>0</v>
      </c>
      <c r="CN430" s="3" t="s">
        <v>3</v>
      </c>
      <c r="CO430" s="3">
        <v>0</v>
      </c>
      <c r="CP430" s="3">
        <f t="shared" si="294"/>
        <v>7596.62</v>
      </c>
      <c r="CQ430" s="3">
        <f t="shared" si="295"/>
        <v>3798.31</v>
      </c>
      <c r="CR430" s="3">
        <f>(ROUND((ROUND(((ET430)*AV430*1),2)*BB430),2)+ROUND((ROUND(((AE430-(EU430))*AV430*1),2)*BS430),2))</f>
        <v>0</v>
      </c>
      <c r="CS430" s="3">
        <f>(ROUND((ROUND(((EU430)*AV430*1),2)*BS430),2)+ROUND((ROUND(((AE430-(EU430))*AV430*1),2)*BS430),2))</f>
        <v>0</v>
      </c>
      <c r="CT430" s="3">
        <f t="shared" si="296"/>
        <v>0</v>
      </c>
      <c r="CU430" s="3">
        <f t="shared" si="297"/>
        <v>0</v>
      </c>
      <c r="CV430" s="3">
        <f t="shared" si="298"/>
        <v>0</v>
      </c>
      <c r="CW430" s="3">
        <f t="shared" si="299"/>
        <v>0</v>
      </c>
      <c r="CX430" s="3">
        <f t="shared" si="300"/>
        <v>0</v>
      </c>
      <c r="CY430" s="3">
        <f>(ROUND((((S430+ROUND((ROUND(((EU430)*AV430*1),2)*BS430),2))*AT430)/100),2)+ROUND(((ROUND((ROUND(((AE430-(EU430))*AV430*1),2)*BS430),2)*AT430)/100),2))</f>
        <v>0</v>
      </c>
      <c r="CZ430" s="3">
        <f>(ROUND((((S430+ROUND((ROUND(((EU430)*AV430*1),2)*BS430),2))*AU430)/100),2)+ROUND(((ROUND((ROUND(((AE430-(EU430))*AV430*1),2)*BS430),2)*AU430)/100),2))</f>
        <v>0</v>
      </c>
      <c r="DC430" s="3" t="s">
        <v>3</v>
      </c>
      <c r="DD430" s="3" t="s">
        <v>3</v>
      </c>
      <c r="DE430" s="3" t="s">
        <v>3</v>
      </c>
      <c r="DF430" s="3" t="s">
        <v>3</v>
      </c>
      <c r="DG430" s="3" t="s">
        <v>3</v>
      </c>
      <c r="DH430" s="3" t="s">
        <v>3</v>
      </c>
      <c r="DI430" s="3" t="s">
        <v>3</v>
      </c>
      <c r="DJ430" s="3" t="s">
        <v>3</v>
      </c>
      <c r="DK430" s="3" t="s">
        <v>3</v>
      </c>
      <c r="DL430" s="3" t="s">
        <v>3</v>
      </c>
      <c r="DM430" s="3" t="s">
        <v>3</v>
      </c>
      <c r="DN430" s="3">
        <v>0</v>
      </c>
      <c r="DO430" s="3">
        <v>0</v>
      </c>
      <c r="DP430" s="3">
        <v>1</v>
      </c>
      <c r="DQ430" s="3">
        <v>1</v>
      </c>
      <c r="DU430" s="3">
        <v>1010</v>
      </c>
      <c r="DV430" s="3" t="s">
        <v>398</v>
      </c>
      <c r="DW430" s="3" t="s">
        <v>398</v>
      </c>
      <c r="DX430" s="3">
        <v>1</v>
      </c>
      <c r="DZ430" s="3" t="s">
        <v>3</v>
      </c>
      <c r="EA430" s="3" t="s">
        <v>3</v>
      </c>
      <c r="EB430" s="3" t="s">
        <v>3</v>
      </c>
      <c r="EC430" s="3" t="s">
        <v>3</v>
      </c>
      <c r="EE430" s="3">
        <v>56938530</v>
      </c>
      <c r="EF430" s="3">
        <v>200</v>
      </c>
      <c r="EG430" s="3" t="s">
        <v>343</v>
      </c>
      <c r="EH430" s="3">
        <v>0</v>
      </c>
      <c r="EI430" s="3" t="s">
        <v>3</v>
      </c>
      <c r="EJ430" s="3">
        <v>1</v>
      </c>
      <c r="EK430" s="3">
        <v>1617</v>
      </c>
      <c r="EL430" s="3" t="s">
        <v>344</v>
      </c>
      <c r="EM430" s="3" t="s">
        <v>345</v>
      </c>
      <c r="EO430" s="3" t="s">
        <v>3</v>
      </c>
      <c r="EQ430" s="3">
        <v>131072</v>
      </c>
      <c r="ER430" s="3">
        <v>1032.1500000000001</v>
      </c>
      <c r="ES430" s="3">
        <v>1032.1500000000001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0</v>
      </c>
      <c r="FQ430" s="3">
        <v>0</v>
      </c>
      <c r="FR430" s="3">
        <v>0</v>
      </c>
      <c r="FS430" s="3">
        <v>0</v>
      </c>
      <c r="FX430" s="3">
        <v>0</v>
      </c>
      <c r="FY430" s="3">
        <v>0</v>
      </c>
      <c r="GA430" s="3" t="s">
        <v>3</v>
      </c>
      <c r="GD430" s="3">
        <v>1</v>
      </c>
      <c r="GF430" s="3">
        <v>-806793214</v>
      </c>
      <c r="GG430" s="3">
        <v>2</v>
      </c>
      <c r="GH430" s="3">
        <v>1</v>
      </c>
      <c r="GI430" s="3">
        <v>2</v>
      </c>
      <c r="GJ430" s="3">
        <v>0</v>
      </c>
      <c r="GK430" s="3">
        <v>0</v>
      </c>
      <c r="GL430" s="3">
        <f t="shared" si="301"/>
        <v>0</v>
      </c>
      <c r="GM430" s="3">
        <f t="shared" si="302"/>
        <v>7596.62</v>
      </c>
      <c r="GN430" s="3">
        <f t="shared" si="303"/>
        <v>7596.62</v>
      </c>
      <c r="GO430" s="3">
        <f t="shared" si="304"/>
        <v>0</v>
      </c>
      <c r="GP430" s="3">
        <f t="shared" si="305"/>
        <v>0</v>
      </c>
      <c r="GR430" s="3">
        <v>0</v>
      </c>
      <c r="GS430" s="3">
        <v>3</v>
      </c>
      <c r="GT430" s="3">
        <v>0</v>
      </c>
      <c r="GU430" s="3" t="s">
        <v>3</v>
      </c>
      <c r="GV430" s="3">
        <f t="shared" si="306"/>
        <v>0</v>
      </c>
      <c r="GW430" s="3">
        <v>1</v>
      </c>
      <c r="GX430" s="3">
        <f t="shared" si="307"/>
        <v>0</v>
      </c>
      <c r="HA430" s="3">
        <v>0</v>
      </c>
      <c r="HB430" s="3">
        <v>0</v>
      </c>
      <c r="HC430" s="3">
        <f t="shared" si="308"/>
        <v>0</v>
      </c>
      <c r="HE430" s="3" t="s">
        <v>3</v>
      </c>
      <c r="HF430" s="3" t="s">
        <v>3</v>
      </c>
      <c r="HM430" s="3" t="s">
        <v>3</v>
      </c>
      <c r="HN430" s="3" t="s">
        <v>3</v>
      </c>
      <c r="HO430" s="3" t="s">
        <v>3</v>
      </c>
      <c r="HP430" s="3" t="s">
        <v>3</v>
      </c>
      <c r="HQ430" s="3" t="s">
        <v>3</v>
      </c>
      <c r="HS430" s="3">
        <v>0</v>
      </c>
      <c r="IK430" s="3">
        <v>0</v>
      </c>
    </row>
    <row r="431" spans="1:255" x14ac:dyDescent="0.2">
      <c r="A431" s="2">
        <v>17</v>
      </c>
      <c r="B431" s="2">
        <v>1</v>
      </c>
      <c r="C431" s="2">
        <f>ROW(SmtRes!A334)</f>
        <v>334</v>
      </c>
      <c r="D431" s="2">
        <f>ROW(EtalonRes!A440)</f>
        <v>440</v>
      </c>
      <c r="E431" s="2" t="s">
        <v>474</v>
      </c>
      <c r="F431" s="2" t="s">
        <v>475</v>
      </c>
      <c r="G431" s="2" t="s">
        <v>476</v>
      </c>
      <c r="H431" s="2" t="s">
        <v>464</v>
      </c>
      <c r="I431" s="2">
        <v>8</v>
      </c>
      <c r="J431" s="2">
        <v>0</v>
      </c>
      <c r="K431" s="2">
        <v>8</v>
      </c>
      <c r="L431" s="2"/>
      <c r="M431" s="2"/>
      <c r="N431" s="2"/>
      <c r="O431" s="2">
        <f t="shared" si="284"/>
        <v>704.96</v>
      </c>
      <c r="P431" s="2">
        <f t="shared" si="285"/>
        <v>33.6</v>
      </c>
      <c r="Q431" s="2">
        <f>(ROUND((ROUND((((((ET431*1.2)*1.25)*1.05))*AV431*I431),2)*BB431),2)+ROUND((ROUND(((AE431-((((EU431*1.2)*1.25)*1.05)))*AV431*I431),2)*BS431),2))</f>
        <v>40.06</v>
      </c>
      <c r="R431" s="2">
        <f>(ROUND((ROUND((((((EU431*1.2)*1.25)*1.05))*AV431*I431),2)*BS431),2)+ROUND((ROUND(((AE431-((((EU431*1.2)*1.25)*1.05)))*AV431*I431),2)*BS431),2))</f>
        <v>4.03</v>
      </c>
      <c r="S431" s="2">
        <f t="shared" si="286"/>
        <v>631.29999999999995</v>
      </c>
      <c r="T431" s="2">
        <f t="shared" si="287"/>
        <v>0</v>
      </c>
      <c r="U431" s="2">
        <f t="shared" si="288"/>
        <v>55.040554799999995</v>
      </c>
      <c r="V431" s="2">
        <f t="shared" si="289"/>
        <v>0</v>
      </c>
      <c r="W431" s="2">
        <f t="shared" si="290"/>
        <v>0</v>
      </c>
      <c r="X431" s="2">
        <f>(ROUND((((S431+ROUND((ROUND((((((EU431*1.2)*1.25)*1.05))*AV431*I431),2)*BS431),2))*AT431)/100),2)+ROUND(((ROUND((ROUND(((AE431-((((EU431*1.2)*1.25)*1.05)))*AV431*I431),2)*BS431),2)*AT431)/100),2))</f>
        <v>692.51</v>
      </c>
      <c r="Y431" s="2">
        <f>(ROUND((((S431+ROUND((ROUND((((((EU431*1.2)*1.25)*1.05))*AV431*I431),2)*BS431),2))*AU431)/100),2)+ROUND(((ROUND((ROUND(((AE431-((((EU431*1.2)*1.25)*1.05)))*AV431*I431),2)*BS431),2)*AU431)/100),2))</f>
        <v>387.55</v>
      </c>
      <c r="Z431" s="2"/>
      <c r="AA431" s="2">
        <v>56661434</v>
      </c>
      <c r="AB431" s="2">
        <f t="shared" si="291"/>
        <v>82.850459999999998</v>
      </c>
      <c r="AC431" s="2">
        <f>ROUND(((((ES431*1)*1)*1)),6)</f>
        <v>4.2</v>
      </c>
      <c r="AD431" s="2">
        <f>ROUND(((((((ET431*1.2)*1.25)*1.05))-((((EU431*1.2)*1.25)*1.05)))+AE431),6)</f>
        <v>4.6935000000000002</v>
      </c>
      <c r="AE431" s="2">
        <f>ROUND(((((EU431*1.2)*1.25)*1.05)),6)</f>
        <v>0.47249999999999998</v>
      </c>
      <c r="AF431" s="2">
        <f>ROUND(((((EV431*1.2)*1.15)*1.05)),6)</f>
        <v>73.956959999999995</v>
      </c>
      <c r="AG431" s="2">
        <f t="shared" si="292"/>
        <v>0</v>
      </c>
      <c r="AH431" s="2">
        <f>((((EW431*1.2)*1.15)*1.05))</f>
        <v>6.4480499999999994</v>
      </c>
      <c r="AI431" s="2">
        <f>((((EX431*1.2)*1.25)*1.05))</f>
        <v>0</v>
      </c>
      <c r="AJ431" s="2">
        <f t="shared" si="293"/>
        <v>0</v>
      </c>
      <c r="AK431" s="2">
        <v>58.22</v>
      </c>
      <c r="AL431" s="2">
        <v>4.2</v>
      </c>
      <c r="AM431" s="2">
        <v>2.98</v>
      </c>
      <c r="AN431" s="2">
        <v>0.3</v>
      </c>
      <c r="AO431" s="2">
        <v>51.04</v>
      </c>
      <c r="AP431" s="2">
        <v>0</v>
      </c>
      <c r="AQ431" s="2">
        <v>4.45</v>
      </c>
      <c r="AR431" s="2">
        <v>0</v>
      </c>
      <c r="AS431" s="2">
        <v>0</v>
      </c>
      <c r="AT431" s="2">
        <v>109</v>
      </c>
      <c r="AU431" s="2">
        <v>61</v>
      </c>
      <c r="AV431" s="2">
        <v>1.0669999999999999</v>
      </c>
      <c r="AW431" s="2">
        <v>1</v>
      </c>
      <c r="AX431" s="2"/>
      <c r="AY431" s="2"/>
      <c r="AZ431" s="2">
        <v>1</v>
      </c>
      <c r="BA431" s="2">
        <v>1</v>
      </c>
      <c r="BB431" s="2">
        <v>1</v>
      </c>
      <c r="BC431" s="2">
        <v>1</v>
      </c>
      <c r="BD431" s="2" t="s">
        <v>3</v>
      </c>
      <c r="BE431" s="2" t="s">
        <v>3</v>
      </c>
      <c r="BF431" s="2" t="s">
        <v>3</v>
      </c>
      <c r="BG431" s="2" t="s">
        <v>3</v>
      </c>
      <c r="BH431" s="2">
        <v>0</v>
      </c>
      <c r="BI431" s="2">
        <v>1</v>
      </c>
      <c r="BJ431" s="2" t="s">
        <v>477</v>
      </c>
      <c r="BK431" s="2"/>
      <c r="BL431" s="2"/>
      <c r="BM431" s="2">
        <v>25</v>
      </c>
      <c r="BN431" s="2">
        <v>0</v>
      </c>
      <c r="BO431" s="2" t="s">
        <v>475</v>
      </c>
      <c r="BP431" s="2">
        <v>1</v>
      </c>
      <c r="BQ431" s="2">
        <v>30</v>
      </c>
      <c r="BR431" s="2">
        <v>0</v>
      </c>
      <c r="BS431" s="2">
        <v>1</v>
      </c>
      <c r="BT431" s="2">
        <v>1</v>
      </c>
      <c r="BU431" s="2">
        <v>1</v>
      </c>
      <c r="BV431" s="2">
        <v>1</v>
      </c>
      <c r="BW431" s="2">
        <v>1</v>
      </c>
      <c r="BX431" s="2">
        <v>1</v>
      </c>
      <c r="BY431" s="2" t="s">
        <v>3</v>
      </c>
      <c r="BZ431" s="2">
        <v>109</v>
      </c>
      <c r="CA431" s="2">
        <v>61</v>
      </c>
      <c r="CB431" s="2" t="s">
        <v>3</v>
      </c>
      <c r="CC431" s="2"/>
      <c r="CD431" s="2"/>
      <c r="CE431" s="2">
        <v>1566</v>
      </c>
      <c r="CF431" s="2">
        <v>0</v>
      </c>
      <c r="CG431" s="2">
        <v>0</v>
      </c>
      <c r="CH431" s="2"/>
      <c r="CI431" s="2"/>
      <c r="CJ431" s="2"/>
      <c r="CK431" s="2"/>
      <c r="CL431" s="2"/>
      <c r="CM431" s="2">
        <v>0</v>
      </c>
      <c r="CN431" s="2" t="s">
        <v>2120</v>
      </c>
      <c r="CO431" s="2">
        <v>0</v>
      </c>
      <c r="CP431" s="2">
        <f t="shared" si="294"/>
        <v>704.95999999999992</v>
      </c>
      <c r="CQ431" s="2">
        <f t="shared" si="295"/>
        <v>4.2</v>
      </c>
      <c r="CR431" s="2">
        <f>(ROUND((ROUND((((((ET431*1.2)*1.25)*1.05))*AV431*1),2)*BB431),2)+ROUND((ROUND(((AE431-((((EU431*1.2)*1.25)*1.05)))*AV431*1),2)*BS431),2))</f>
        <v>5.01</v>
      </c>
      <c r="CS431" s="2">
        <f>(ROUND((ROUND((((((EU431*1.2)*1.25)*1.05))*AV431*1),2)*BS431),2)+ROUND((ROUND(((AE431-((((EU431*1.2)*1.25)*1.05)))*AV431*1),2)*BS431),2))</f>
        <v>0.5</v>
      </c>
      <c r="CT431" s="2">
        <f t="shared" si="296"/>
        <v>78.91</v>
      </c>
      <c r="CU431" s="2">
        <f t="shared" si="297"/>
        <v>0</v>
      </c>
      <c r="CV431" s="2">
        <f t="shared" si="298"/>
        <v>6.8800693499999994</v>
      </c>
      <c r="CW431" s="2">
        <f t="shared" si="299"/>
        <v>0</v>
      </c>
      <c r="CX431" s="2">
        <f t="shared" si="300"/>
        <v>0</v>
      </c>
      <c r="CY431" s="2">
        <f>(ROUND((((S431+ROUND((ROUND((((((EU431*1.2)*1.25)*1.05))*AV431*1),2)*BS431),2))*AT431)/100),2)+ROUND(((ROUND((ROUND(((AE431-((((EU431*1.2)*1.25)*1.05)))*AV431*1),2)*BS431),2)*AT431)/100),2))</f>
        <v>688.66</v>
      </c>
      <c r="CZ431" s="2">
        <f>(ROUND((((S431+ROUND((ROUND((((((EU431*1.2)*1.25)*1.05))*AV431*1),2)*BS431),2))*AU431)/100),2)+ROUND(((ROUND((ROUND(((AE431-((((EU431*1.2)*1.25)*1.05)))*AV431*1),2)*BS431),2)*AU431)/100),2))</f>
        <v>385.4</v>
      </c>
      <c r="DA431" s="2"/>
      <c r="DB431" s="2">
        <v>95</v>
      </c>
      <c r="DC431" s="2" t="s">
        <v>3</v>
      </c>
      <c r="DD431" s="2" t="s">
        <v>105</v>
      </c>
      <c r="DE431" s="2" t="s">
        <v>32</v>
      </c>
      <c r="DF431" s="2" t="s">
        <v>32</v>
      </c>
      <c r="DG431" s="2" t="s">
        <v>33</v>
      </c>
      <c r="DH431" s="2" t="s">
        <v>3</v>
      </c>
      <c r="DI431" s="2" t="s">
        <v>33</v>
      </c>
      <c r="DJ431" s="2" t="s">
        <v>32</v>
      </c>
      <c r="DK431" s="2" t="s">
        <v>3</v>
      </c>
      <c r="DL431" s="2" t="s">
        <v>3</v>
      </c>
      <c r="DM431" s="2" t="s">
        <v>3</v>
      </c>
      <c r="DN431" s="2">
        <v>0</v>
      </c>
      <c r="DO431" s="2">
        <v>0</v>
      </c>
      <c r="DP431" s="2">
        <v>1</v>
      </c>
      <c r="DQ431" s="2">
        <v>1</v>
      </c>
      <c r="DR431" s="2"/>
      <c r="DS431" s="2"/>
      <c r="DT431" s="2"/>
      <c r="DU431" s="2">
        <v>1013</v>
      </c>
      <c r="DV431" s="2" t="s">
        <v>464</v>
      </c>
      <c r="DW431" s="2" t="s">
        <v>464</v>
      </c>
      <c r="DX431" s="2">
        <v>1</v>
      </c>
      <c r="DY431" s="2"/>
      <c r="DZ431" s="2" t="s">
        <v>3</v>
      </c>
      <c r="EA431" s="2" t="s">
        <v>3</v>
      </c>
      <c r="EB431" s="2" t="s">
        <v>3</v>
      </c>
      <c r="EC431" s="2" t="s">
        <v>3</v>
      </c>
      <c r="ED431" s="2"/>
      <c r="EE431" s="2">
        <v>56938458</v>
      </c>
      <c r="EF431" s="2">
        <v>30</v>
      </c>
      <c r="EG431" s="2" t="s">
        <v>34</v>
      </c>
      <c r="EH431" s="2">
        <v>0</v>
      </c>
      <c r="EI431" s="2" t="s">
        <v>3</v>
      </c>
      <c r="EJ431" s="2">
        <v>1</v>
      </c>
      <c r="EK431" s="2">
        <v>25</v>
      </c>
      <c r="EL431" s="2" t="s">
        <v>35</v>
      </c>
      <c r="EM431" s="2" t="s">
        <v>36</v>
      </c>
      <c r="EN431" s="2"/>
      <c r="EO431" s="2" t="s">
        <v>325</v>
      </c>
      <c r="EP431" s="2"/>
      <c r="EQ431" s="2">
        <v>131072</v>
      </c>
      <c r="ER431" s="2">
        <v>58.22</v>
      </c>
      <c r="ES431" s="2">
        <v>4.2</v>
      </c>
      <c r="ET431" s="2">
        <v>2.98</v>
      </c>
      <c r="EU431" s="2">
        <v>0.3</v>
      </c>
      <c r="EV431" s="2">
        <v>51.04</v>
      </c>
      <c r="EW431" s="2">
        <v>4.45</v>
      </c>
      <c r="EX431" s="2">
        <v>0</v>
      </c>
      <c r="EY431" s="2">
        <v>0</v>
      </c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>
        <v>0</v>
      </c>
      <c r="FR431" s="2">
        <v>0</v>
      </c>
      <c r="FS431" s="2">
        <v>0</v>
      </c>
      <c r="FT431" s="2"/>
      <c r="FU431" s="2"/>
      <c r="FV431" s="2"/>
      <c r="FW431" s="2"/>
      <c r="FX431" s="2">
        <v>109</v>
      </c>
      <c r="FY431" s="2">
        <v>61</v>
      </c>
      <c r="FZ431" s="2"/>
      <c r="GA431" s="2" t="s">
        <v>3</v>
      </c>
      <c r="GB431" s="2"/>
      <c r="GC431" s="2"/>
      <c r="GD431" s="2">
        <v>1</v>
      </c>
      <c r="GE431" s="2"/>
      <c r="GF431" s="2">
        <v>-1760198615</v>
      </c>
      <c r="GG431" s="2">
        <v>2</v>
      </c>
      <c r="GH431" s="2">
        <v>1</v>
      </c>
      <c r="GI431" s="2">
        <v>2</v>
      </c>
      <c r="GJ431" s="2">
        <v>0</v>
      </c>
      <c r="GK431" s="2">
        <v>0</v>
      </c>
      <c r="GL431" s="2">
        <f t="shared" si="301"/>
        <v>0</v>
      </c>
      <c r="GM431" s="2">
        <f t="shared" si="302"/>
        <v>1785.02</v>
      </c>
      <c r="GN431" s="2">
        <f t="shared" si="303"/>
        <v>1785.02</v>
      </c>
      <c r="GO431" s="2">
        <f t="shared" si="304"/>
        <v>0</v>
      </c>
      <c r="GP431" s="2">
        <f t="shared" si="305"/>
        <v>0</v>
      </c>
      <c r="GQ431" s="2"/>
      <c r="GR431" s="2">
        <v>0</v>
      </c>
      <c r="GS431" s="2">
        <v>3</v>
      </c>
      <c r="GT431" s="2">
        <v>0</v>
      </c>
      <c r="GU431" s="2" t="s">
        <v>3</v>
      </c>
      <c r="GV431" s="2">
        <f t="shared" si="306"/>
        <v>0</v>
      </c>
      <c r="GW431" s="2">
        <v>1</v>
      </c>
      <c r="GX431" s="2">
        <f t="shared" si="307"/>
        <v>0</v>
      </c>
      <c r="GY431" s="2"/>
      <c r="GZ431" s="2"/>
      <c r="HA431" s="2">
        <v>0</v>
      </c>
      <c r="HB431" s="2">
        <v>0</v>
      </c>
      <c r="HC431" s="2">
        <f t="shared" si="308"/>
        <v>0</v>
      </c>
      <c r="HD431" s="2"/>
      <c r="HE431" s="2" t="s">
        <v>3</v>
      </c>
      <c r="HF431" s="2" t="s">
        <v>3</v>
      </c>
      <c r="HG431" s="2"/>
      <c r="HH431" s="2"/>
      <c r="HI431" s="2"/>
      <c r="HJ431" s="2"/>
      <c r="HK431" s="2"/>
      <c r="HL431" s="2"/>
      <c r="HM431" s="2" t="s">
        <v>3</v>
      </c>
      <c r="HN431" s="2" t="s">
        <v>3</v>
      </c>
      <c r="HO431" s="2" t="s">
        <v>3</v>
      </c>
      <c r="HP431" s="2" t="s">
        <v>3</v>
      </c>
      <c r="HQ431" s="2" t="s">
        <v>3</v>
      </c>
      <c r="HR431" s="2"/>
      <c r="HS431" s="2">
        <v>0</v>
      </c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>
        <v>0</v>
      </c>
      <c r="IL431" s="2"/>
      <c r="IM431" s="2"/>
      <c r="IN431" s="2"/>
      <c r="IO431" s="2"/>
      <c r="IP431" s="2"/>
      <c r="IQ431" s="2"/>
      <c r="IR431" s="2"/>
      <c r="IS431" s="2"/>
      <c r="IT431" s="2"/>
      <c r="IU431" s="2"/>
    </row>
    <row r="432" spans="1:255" x14ac:dyDescent="0.2">
      <c r="A432" s="3">
        <v>17</v>
      </c>
      <c r="B432" s="3">
        <v>1</v>
      </c>
      <c r="C432" s="3">
        <f>ROW(SmtRes!A340)</f>
        <v>340</v>
      </c>
      <c r="D432" s="3">
        <f>ROW(EtalonRes!A448)</f>
        <v>448</v>
      </c>
      <c r="E432" s="3" t="s">
        <v>474</v>
      </c>
      <c r="F432" s="3" t="s">
        <v>475</v>
      </c>
      <c r="G432" s="3" t="s">
        <v>476</v>
      </c>
      <c r="H432" s="3" t="s">
        <v>464</v>
      </c>
      <c r="I432" s="3">
        <v>8</v>
      </c>
      <c r="J432" s="3">
        <v>0</v>
      </c>
      <c r="K432" s="3">
        <v>8</v>
      </c>
      <c r="O432" s="3">
        <f t="shared" si="284"/>
        <v>36377.589999999997</v>
      </c>
      <c r="P432" s="3">
        <f t="shared" si="285"/>
        <v>221.76</v>
      </c>
      <c r="Q432" s="3">
        <f>(ROUND((ROUND((((((ET432*1.2)*1.25)*1.05))*AV432*I432),2)*BB432),2)+ROUND((ROUND(((AE432-((((EU432*1.2)*1.25)*1.05)))*AV432*I432),2)*BS432),2))</f>
        <v>582.07000000000005</v>
      </c>
      <c r="R432" s="3">
        <f>(ROUND((ROUND((((((EU432*1.2)*1.25)*1.05))*AV432*I432),2)*BS432),2)+ROUND((ROUND(((AE432-((((EU432*1.2)*1.25)*1.05)))*AV432*I432),2)*BS432),2))</f>
        <v>227.09</v>
      </c>
      <c r="S432" s="3">
        <f t="shared" si="286"/>
        <v>35573.760000000002</v>
      </c>
      <c r="T432" s="3">
        <f t="shared" si="287"/>
        <v>0</v>
      </c>
      <c r="U432" s="3">
        <f t="shared" si="288"/>
        <v>55.040554799999995</v>
      </c>
      <c r="V432" s="3">
        <f t="shared" si="289"/>
        <v>0</v>
      </c>
      <c r="W432" s="3">
        <f t="shared" si="290"/>
        <v>0</v>
      </c>
      <c r="X432" s="3">
        <f>(ROUND((((S432+ROUND((ROUND((((((EU432*1.2)*1.25)*1.05))*AV432*I432),2)*BS432),2))*AT432)/100),2)+ROUND(((ROUND((ROUND(((AE432-((((EU432*1.2)*1.25)*1.05)))*AV432*I432),2)*BS432),2)*AT432)/100),2))</f>
        <v>39022.93</v>
      </c>
      <c r="Y432" s="3">
        <f>(ROUND((((S432+ROUND((ROUND((((((EU432*1.2)*1.25)*1.05))*AV432*I432),2)*BS432),2))*AU432)/100),2)+ROUND(((ROUND((ROUND(((AE432-((((EU432*1.2)*1.25)*1.05)))*AV432*I432),2)*BS432),2)*AU432)/100),2))</f>
        <v>21838.52</v>
      </c>
      <c r="AA432" s="3">
        <v>56661436</v>
      </c>
      <c r="AB432" s="3">
        <f t="shared" si="291"/>
        <v>82.850459999999998</v>
      </c>
      <c r="AC432" s="3">
        <f>ROUND(((((ES432*1)*1)*1)),6)</f>
        <v>4.2</v>
      </c>
      <c r="AD432" s="3">
        <f>ROUND(((((((ET432*1.2)*1.25)*1.05))-((((EU432*1.2)*1.25)*1.05)))+AE432),6)</f>
        <v>4.6935000000000002</v>
      </c>
      <c r="AE432" s="3">
        <f>ROUND(((((EU432*1.2)*1.25)*1.05)),6)</f>
        <v>0.47249999999999998</v>
      </c>
      <c r="AF432" s="3">
        <f>ROUND(((((EV432*1.2)*1.15)*1.05)),6)</f>
        <v>73.956959999999995</v>
      </c>
      <c r="AG432" s="3">
        <f t="shared" si="292"/>
        <v>0</v>
      </c>
      <c r="AH432" s="3">
        <f>((((EW432*1.2)*1.15)*1.05))</f>
        <v>6.4480499999999994</v>
      </c>
      <c r="AI432" s="3">
        <f>((((EX432*1.2)*1.25)*1.05))</f>
        <v>0</v>
      </c>
      <c r="AJ432" s="3">
        <f t="shared" si="293"/>
        <v>0</v>
      </c>
      <c r="AK432" s="3">
        <v>58.22</v>
      </c>
      <c r="AL432" s="3">
        <v>4.2</v>
      </c>
      <c r="AM432" s="3">
        <v>2.98</v>
      </c>
      <c r="AN432" s="3">
        <v>0.3</v>
      </c>
      <c r="AO432" s="3">
        <v>51.04</v>
      </c>
      <c r="AP432" s="3">
        <v>0</v>
      </c>
      <c r="AQ432" s="3">
        <v>4.45</v>
      </c>
      <c r="AR432" s="3">
        <v>0</v>
      </c>
      <c r="AS432" s="3">
        <v>0</v>
      </c>
      <c r="AT432" s="3">
        <v>109</v>
      </c>
      <c r="AU432" s="3">
        <v>61</v>
      </c>
      <c r="AV432" s="3">
        <v>1.0669999999999999</v>
      </c>
      <c r="AW432" s="3">
        <v>1</v>
      </c>
      <c r="AZ432" s="3">
        <v>1</v>
      </c>
      <c r="BA432" s="3">
        <v>56.35</v>
      </c>
      <c r="BB432" s="3">
        <v>14.53</v>
      </c>
      <c r="BC432" s="3">
        <v>6.6</v>
      </c>
      <c r="BD432" s="3" t="s">
        <v>3</v>
      </c>
      <c r="BE432" s="3" t="s">
        <v>3</v>
      </c>
      <c r="BF432" s="3" t="s">
        <v>3</v>
      </c>
      <c r="BG432" s="3" t="s">
        <v>3</v>
      </c>
      <c r="BH432" s="3">
        <v>0</v>
      </c>
      <c r="BI432" s="3">
        <v>1</v>
      </c>
      <c r="BJ432" s="3" t="s">
        <v>477</v>
      </c>
      <c r="BM432" s="3">
        <v>25</v>
      </c>
      <c r="BN432" s="3">
        <v>0</v>
      </c>
      <c r="BO432" s="3" t="s">
        <v>475</v>
      </c>
      <c r="BP432" s="3">
        <v>1</v>
      </c>
      <c r="BQ432" s="3">
        <v>30</v>
      </c>
      <c r="BR432" s="3">
        <v>0</v>
      </c>
      <c r="BS432" s="3">
        <v>56.35</v>
      </c>
      <c r="BT432" s="3">
        <v>1</v>
      </c>
      <c r="BU432" s="3">
        <v>1</v>
      </c>
      <c r="BV432" s="3">
        <v>1</v>
      </c>
      <c r="BW432" s="3">
        <v>1</v>
      </c>
      <c r="BX432" s="3">
        <v>1</v>
      </c>
      <c r="BY432" s="3" t="s">
        <v>3</v>
      </c>
      <c r="BZ432" s="3">
        <v>109</v>
      </c>
      <c r="CA432" s="3">
        <v>61</v>
      </c>
      <c r="CB432" s="3" t="s">
        <v>3</v>
      </c>
      <c r="CE432" s="3">
        <v>1566</v>
      </c>
      <c r="CF432" s="3">
        <v>0</v>
      </c>
      <c r="CG432" s="3">
        <v>0</v>
      </c>
      <c r="CM432" s="3">
        <v>0</v>
      </c>
      <c r="CN432" s="3" t="s">
        <v>2120</v>
      </c>
      <c r="CO432" s="3">
        <v>0</v>
      </c>
      <c r="CP432" s="3">
        <f t="shared" si="294"/>
        <v>36377.590000000004</v>
      </c>
      <c r="CQ432" s="3">
        <f t="shared" si="295"/>
        <v>27.72</v>
      </c>
      <c r="CR432" s="3">
        <f>(ROUND((ROUND((((((ET432*1.2)*1.25)*1.05))*AV432*1),2)*BB432),2)+ROUND((ROUND(((AE432-((((EU432*1.2)*1.25)*1.05)))*AV432*1),2)*BS432),2))</f>
        <v>72.8</v>
      </c>
      <c r="CS432" s="3">
        <f>(ROUND((ROUND((((((EU432*1.2)*1.25)*1.05))*AV432*1),2)*BS432),2)+ROUND((ROUND(((AE432-((((EU432*1.2)*1.25)*1.05)))*AV432*1),2)*BS432),2))</f>
        <v>28.18</v>
      </c>
      <c r="CT432" s="3">
        <f t="shared" si="296"/>
        <v>4446.58</v>
      </c>
      <c r="CU432" s="3">
        <f t="shared" si="297"/>
        <v>0</v>
      </c>
      <c r="CV432" s="3">
        <f t="shared" si="298"/>
        <v>6.8800693499999994</v>
      </c>
      <c r="CW432" s="3">
        <f t="shared" si="299"/>
        <v>0</v>
      </c>
      <c r="CX432" s="3">
        <f t="shared" si="300"/>
        <v>0</v>
      </c>
      <c r="CY432" s="3">
        <f>(ROUND((((S432+ROUND((ROUND((((((EU432*1.2)*1.25)*1.05))*AV432*1),2)*BS432),2))*AT432)/100),2)+ROUND(((ROUND((ROUND(((AE432-((((EU432*1.2)*1.25)*1.05)))*AV432*1),2)*BS432),2)*AT432)/100),2))</f>
        <v>38806.11</v>
      </c>
      <c r="CZ432" s="3">
        <f>(ROUND((((S432+ROUND((ROUND((((((EU432*1.2)*1.25)*1.05))*AV432*1),2)*BS432),2))*AU432)/100),2)+ROUND(((ROUND((ROUND(((AE432-((((EU432*1.2)*1.25)*1.05)))*AV432*1),2)*BS432),2)*AU432)/100),2))</f>
        <v>21717.18</v>
      </c>
      <c r="DB432" s="3">
        <v>98</v>
      </c>
      <c r="DC432" s="3" t="s">
        <v>3</v>
      </c>
      <c r="DD432" s="3" t="s">
        <v>105</v>
      </c>
      <c r="DE432" s="3" t="s">
        <v>32</v>
      </c>
      <c r="DF432" s="3" t="s">
        <v>32</v>
      </c>
      <c r="DG432" s="3" t="s">
        <v>33</v>
      </c>
      <c r="DH432" s="3" t="s">
        <v>3</v>
      </c>
      <c r="DI432" s="3" t="s">
        <v>33</v>
      </c>
      <c r="DJ432" s="3" t="s">
        <v>32</v>
      </c>
      <c r="DK432" s="3" t="s">
        <v>3</v>
      </c>
      <c r="DL432" s="3" t="s">
        <v>3</v>
      </c>
      <c r="DM432" s="3" t="s">
        <v>3</v>
      </c>
      <c r="DN432" s="3">
        <v>0</v>
      </c>
      <c r="DO432" s="3">
        <v>0</v>
      </c>
      <c r="DP432" s="3">
        <v>1</v>
      </c>
      <c r="DQ432" s="3">
        <v>1</v>
      </c>
      <c r="DU432" s="3">
        <v>1013</v>
      </c>
      <c r="DV432" s="3" t="s">
        <v>464</v>
      </c>
      <c r="DW432" s="3" t="s">
        <v>464</v>
      </c>
      <c r="DX432" s="3">
        <v>1</v>
      </c>
      <c r="DZ432" s="3" t="s">
        <v>3</v>
      </c>
      <c r="EA432" s="3" t="s">
        <v>3</v>
      </c>
      <c r="EB432" s="3" t="s">
        <v>3</v>
      </c>
      <c r="EC432" s="3" t="s">
        <v>3</v>
      </c>
      <c r="EE432" s="3">
        <v>56938458</v>
      </c>
      <c r="EF432" s="3">
        <v>30</v>
      </c>
      <c r="EG432" s="3" t="s">
        <v>34</v>
      </c>
      <c r="EH432" s="3">
        <v>0</v>
      </c>
      <c r="EI432" s="3" t="s">
        <v>3</v>
      </c>
      <c r="EJ432" s="3">
        <v>1</v>
      </c>
      <c r="EK432" s="3">
        <v>25</v>
      </c>
      <c r="EL432" s="3" t="s">
        <v>35</v>
      </c>
      <c r="EM432" s="3" t="s">
        <v>36</v>
      </c>
      <c r="EO432" s="3" t="s">
        <v>325</v>
      </c>
      <c r="EQ432" s="3">
        <v>131072</v>
      </c>
      <c r="ER432" s="3">
        <v>58.22</v>
      </c>
      <c r="ES432" s="3">
        <v>4.2</v>
      </c>
      <c r="ET432" s="3">
        <v>2.98</v>
      </c>
      <c r="EU432" s="3">
        <v>0.3</v>
      </c>
      <c r="EV432" s="3">
        <v>51.04</v>
      </c>
      <c r="EW432" s="3">
        <v>4.45</v>
      </c>
      <c r="EX432" s="3">
        <v>0</v>
      </c>
      <c r="EY432" s="3">
        <v>0</v>
      </c>
      <c r="FQ432" s="3">
        <v>0</v>
      </c>
      <c r="FR432" s="3">
        <v>0</v>
      </c>
      <c r="FS432" s="3">
        <v>0</v>
      </c>
      <c r="FX432" s="3">
        <v>109</v>
      </c>
      <c r="FY432" s="3">
        <v>61</v>
      </c>
      <c r="GA432" s="3" t="s">
        <v>3</v>
      </c>
      <c r="GD432" s="3">
        <v>1</v>
      </c>
      <c r="GF432" s="3">
        <v>-1760198615</v>
      </c>
      <c r="GG432" s="3">
        <v>2</v>
      </c>
      <c r="GH432" s="3">
        <v>1</v>
      </c>
      <c r="GI432" s="3">
        <v>2</v>
      </c>
      <c r="GJ432" s="3">
        <v>0</v>
      </c>
      <c r="GK432" s="3">
        <v>0</v>
      </c>
      <c r="GL432" s="3">
        <f t="shared" si="301"/>
        <v>0</v>
      </c>
      <c r="GM432" s="3">
        <f t="shared" si="302"/>
        <v>97239.039999999994</v>
      </c>
      <c r="GN432" s="3">
        <f t="shared" si="303"/>
        <v>97239.039999999994</v>
      </c>
      <c r="GO432" s="3">
        <f t="shared" si="304"/>
        <v>0</v>
      </c>
      <c r="GP432" s="3">
        <f t="shared" si="305"/>
        <v>0</v>
      </c>
      <c r="GR432" s="3">
        <v>0</v>
      </c>
      <c r="GS432" s="3">
        <v>3</v>
      </c>
      <c r="GT432" s="3">
        <v>0</v>
      </c>
      <c r="GU432" s="3" t="s">
        <v>3</v>
      </c>
      <c r="GV432" s="3">
        <f t="shared" si="306"/>
        <v>0</v>
      </c>
      <c r="GW432" s="3">
        <v>1</v>
      </c>
      <c r="GX432" s="3">
        <f t="shared" si="307"/>
        <v>0</v>
      </c>
      <c r="HA432" s="3">
        <v>0</v>
      </c>
      <c r="HB432" s="3">
        <v>0</v>
      </c>
      <c r="HC432" s="3">
        <f t="shared" si="308"/>
        <v>0</v>
      </c>
      <c r="HE432" s="3" t="s">
        <v>3</v>
      </c>
      <c r="HF432" s="3" t="s">
        <v>3</v>
      </c>
      <c r="HM432" s="3" t="s">
        <v>3</v>
      </c>
      <c r="HN432" s="3" t="s">
        <v>3</v>
      </c>
      <c r="HO432" s="3" t="s">
        <v>3</v>
      </c>
      <c r="HP432" s="3" t="s">
        <v>3</v>
      </c>
      <c r="HQ432" s="3" t="s">
        <v>3</v>
      </c>
      <c r="HS432" s="3">
        <v>0</v>
      </c>
      <c r="IK432" s="3">
        <v>0</v>
      </c>
    </row>
    <row r="433" spans="1:255" x14ac:dyDescent="0.2">
      <c r="A433" s="2">
        <v>17</v>
      </c>
      <c r="B433" s="2">
        <v>1</v>
      </c>
      <c r="C433" s="2"/>
      <c r="D433" s="2"/>
      <c r="E433" s="2" t="s">
        <v>478</v>
      </c>
      <c r="F433" s="2" t="s">
        <v>479</v>
      </c>
      <c r="G433" s="2" t="s">
        <v>480</v>
      </c>
      <c r="H433" s="2" t="s">
        <v>398</v>
      </c>
      <c r="I433" s="2">
        <v>8</v>
      </c>
      <c r="J433" s="2">
        <v>0</v>
      </c>
      <c r="K433" s="2">
        <v>8</v>
      </c>
      <c r="L433" s="2"/>
      <c r="M433" s="2"/>
      <c r="N433" s="2"/>
      <c r="O433" s="2">
        <f t="shared" si="284"/>
        <v>12150.8</v>
      </c>
      <c r="P433" s="2">
        <f t="shared" si="285"/>
        <v>12150.8</v>
      </c>
      <c r="Q433" s="2">
        <f>(ROUND((ROUND(((ET433)*AV433*I433),2)*BB433),2)+ROUND((ROUND(((AE433-(EU433))*AV433*I433),2)*BS433),2))</f>
        <v>0</v>
      </c>
      <c r="R433" s="2">
        <f>(ROUND((ROUND(((EU433)*AV433*I433),2)*BS433),2)+ROUND((ROUND(((AE433-(EU433))*AV433*I433),2)*BS433),2))</f>
        <v>0</v>
      </c>
      <c r="S433" s="2">
        <f t="shared" si="286"/>
        <v>0</v>
      </c>
      <c r="T433" s="2">
        <f t="shared" si="287"/>
        <v>0</v>
      </c>
      <c r="U433" s="2">
        <f t="shared" si="288"/>
        <v>0</v>
      </c>
      <c r="V433" s="2">
        <f t="shared" si="289"/>
        <v>0</v>
      </c>
      <c r="W433" s="2">
        <f t="shared" si="290"/>
        <v>0</v>
      </c>
      <c r="X433" s="2">
        <f>(ROUND((((S433+ROUND((ROUND(((EU433)*AV433*I433),2)*BS433),2))*AT433)/100),2)+ROUND(((ROUND((ROUND(((AE433-(EU433))*AV433*I433),2)*BS433),2)*AT433)/100),2))</f>
        <v>0</v>
      </c>
      <c r="Y433" s="2">
        <f>(ROUND((((S433+ROUND((ROUND(((EU433)*AV433*I433),2)*BS433),2))*AU433)/100),2)+ROUND(((ROUND((ROUND(((AE433-(EU433))*AV433*I433),2)*BS433),2)*AU433)/100),2))</f>
        <v>0</v>
      </c>
      <c r="Z433" s="2"/>
      <c r="AA433" s="2">
        <v>56661434</v>
      </c>
      <c r="AB433" s="2">
        <f t="shared" si="291"/>
        <v>1518.85</v>
      </c>
      <c r="AC433" s="2">
        <f>ROUND((ES433),6)</f>
        <v>1518.85</v>
      </c>
      <c r="AD433" s="2">
        <f>ROUND((((ET433)-(EU433))+AE433),6)</f>
        <v>0</v>
      </c>
      <c r="AE433" s="2">
        <f>ROUND((EU433),6)</f>
        <v>0</v>
      </c>
      <c r="AF433" s="2">
        <f>ROUND((EV433),6)</f>
        <v>0</v>
      </c>
      <c r="AG433" s="2">
        <f t="shared" si="292"/>
        <v>0</v>
      </c>
      <c r="AH433" s="2">
        <f>(EW433)</f>
        <v>0</v>
      </c>
      <c r="AI433" s="2">
        <f>(EX433)</f>
        <v>0</v>
      </c>
      <c r="AJ433" s="2">
        <f t="shared" si="293"/>
        <v>0</v>
      </c>
      <c r="AK433" s="2">
        <v>1518.85</v>
      </c>
      <c r="AL433" s="2">
        <v>1518.85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1</v>
      </c>
      <c r="AW433" s="2">
        <v>1</v>
      </c>
      <c r="AX433" s="2"/>
      <c r="AY433" s="2"/>
      <c r="AZ433" s="2">
        <v>1</v>
      </c>
      <c r="BA433" s="2">
        <v>1</v>
      </c>
      <c r="BB433" s="2">
        <v>1</v>
      </c>
      <c r="BC433" s="2">
        <v>1</v>
      </c>
      <c r="BD433" s="2" t="s">
        <v>3</v>
      </c>
      <c r="BE433" s="2" t="s">
        <v>3</v>
      </c>
      <c r="BF433" s="2" t="s">
        <v>3</v>
      </c>
      <c r="BG433" s="2" t="s">
        <v>3</v>
      </c>
      <c r="BH433" s="2">
        <v>3</v>
      </c>
      <c r="BI433" s="2">
        <v>1</v>
      </c>
      <c r="BJ433" s="2" t="s">
        <v>481</v>
      </c>
      <c r="BK433" s="2"/>
      <c r="BL433" s="2"/>
      <c r="BM433" s="2">
        <v>1617</v>
      </c>
      <c r="BN433" s="2">
        <v>0</v>
      </c>
      <c r="BO433" s="2" t="s">
        <v>3</v>
      </c>
      <c r="BP433" s="2">
        <v>0</v>
      </c>
      <c r="BQ433" s="2">
        <v>200</v>
      </c>
      <c r="BR433" s="2">
        <v>0</v>
      </c>
      <c r="BS433" s="2">
        <v>1</v>
      </c>
      <c r="BT433" s="2">
        <v>1</v>
      </c>
      <c r="BU433" s="2">
        <v>1</v>
      </c>
      <c r="BV433" s="2">
        <v>1</v>
      </c>
      <c r="BW433" s="2">
        <v>1</v>
      </c>
      <c r="BX433" s="2">
        <v>1</v>
      </c>
      <c r="BY433" s="2" t="s">
        <v>3</v>
      </c>
      <c r="BZ433" s="2">
        <v>0</v>
      </c>
      <c r="CA433" s="2">
        <v>0</v>
      </c>
      <c r="CB433" s="2" t="s">
        <v>3</v>
      </c>
      <c r="CC433" s="2"/>
      <c r="CD433" s="2"/>
      <c r="CE433" s="2">
        <v>1566</v>
      </c>
      <c r="CF433" s="2">
        <v>0</v>
      </c>
      <c r="CG433" s="2">
        <v>0</v>
      </c>
      <c r="CH433" s="2"/>
      <c r="CI433" s="2"/>
      <c r="CJ433" s="2"/>
      <c r="CK433" s="2"/>
      <c r="CL433" s="2"/>
      <c r="CM433" s="2">
        <v>0</v>
      </c>
      <c r="CN433" s="2" t="s">
        <v>3</v>
      </c>
      <c r="CO433" s="2">
        <v>0</v>
      </c>
      <c r="CP433" s="2">
        <f t="shared" si="294"/>
        <v>12150.8</v>
      </c>
      <c r="CQ433" s="2">
        <f t="shared" si="295"/>
        <v>1518.85</v>
      </c>
      <c r="CR433" s="2">
        <f>(ROUND((ROUND(((ET433)*AV433*1),2)*BB433),2)+ROUND((ROUND(((AE433-(EU433))*AV433*1),2)*BS433),2))</f>
        <v>0</v>
      </c>
      <c r="CS433" s="2">
        <f>(ROUND((ROUND(((EU433)*AV433*1),2)*BS433),2)+ROUND((ROUND(((AE433-(EU433))*AV433*1),2)*BS433),2))</f>
        <v>0</v>
      </c>
      <c r="CT433" s="2">
        <f t="shared" si="296"/>
        <v>0</v>
      </c>
      <c r="CU433" s="2">
        <f t="shared" si="297"/>
        <v>0</v>
      </c>
      <c r="CV433" s="2">
        <f t="shared" si="298"/>
        <v>0</v>
      </c>
      <c r="CW433" s="2">
        <f t="shared" si="299"/>
        <v>0</v>
      </c>
      <c r="CX433" s="2">
        <f t="shared" si="300"/>
        <v>0</v>
      </c>
      <c r="CY433" s="2">
        <f>(ROUND((((S433+ROUND((ROUND(((EU433)*AV433*1),2)*BS433),2))*AT433)/100),2)+ROUND(((ROUND((ROUND(((AE433-(EU433))*AV433*1),2)*BS433),2)*AT433)/100),2))</f>
        <v>0</v>
      </c>
      <c r="CZ433" s="2">
        <f>(ROUND((((S433+ROUND((ROUND(((EU433)*AV433*1),2)*BS433),2))*AU433)/100),2)+ROUND(((ROUND((ROUND(((AE433-(EU433))*AV433*1),2)*BS433),2)*AU433)/100),2))</f>
        <v>0</v>
      </c>
      <c r="DA433" s="2"/>
      <c r="DB433" s="2"/>
      <c r="DC433" s="2" t="s">
        <v>3</v>
      </c>
      <c r="DD433" s="2" t="s">
        <v>3</v>
      </c>
      <c r="DE433" s="2" t="s">
        <v>3</v>
      </c>
      <c r="DF433" s="2" t="s">
        <v>3</v>
      </c>
      <c r="DG433" s="2" t="s">
        <v>3</v>
      </c>
      <c r="DH433" s="2" t="s">
        <v>3</v>
      </c>
      <c r="DI433" s="2" t="s">
        <v>3</v>
      </c>
      <c r="DJ433" s="2" t="s">
        <v>3</v>
      </c>
      <c r="DK433" s="2" t="s">
        <v>3</v>
      </c>
      <c r="DL433" s="2" t="s">
        <v>3</v>
      </c>
      <c r="DM433" s="2" t="s">
        <v>3</v>
      </c>
      <c r="DN433" s="2">
        <v>0</v>
      </c>
      <c r="DO433" s="2">
        <v>0</v>
      </c>
      <c r="DP433" s="2">
        <v>1</v>
      </c>
      <c r="DQ433" s="2">
        <v>1</v>
      </c>
      <c r="DR433" s="2"/>
      <c r="DS433" s="2"/>
      <c r="DT433" s="2"/>
      <c r="DU433" s="2">
        <v>1010</v>
      </c>
      <c r="DV433" s="2" t="s">
        <v>398</v>
      </c>
      <c r="DW433" s="2" t="s">
        <v>398</v>
      </c>
      <c r="DX433" s="2">
        <v>1</v>
      </c>
      <c r="DY433" s="2"/>
      <c r="DZ433" s="2" t="s">
        <v>3</v>
      </c>
      <c r="EA433" s="2" t="s">
        <v>3</v>
      </c>
      <c r="EB433" s="2" t="s">
        <v>3</v>
      </c>
      <c r="EC433" s="2" t="s">
        <v>3</v>
      </c>
      <c r="ED433" s="2"/>
      <c r="EE433" s="2">
        <v>56938530</v>
      </c>
      <c r="EF433" s="2">
        <v>200</v>
      </c>
      <c r="EG433" s="2" t="s">
        <v>343</v>
      </c>
      <c r="EH433" s="2">
        <v>0</v>
      </c>
      <c r="EI433" s="2" t="s">
        <v>3</v>
      </c>
      <c r="EJ433" s="2">
        <v>1</v>
      </c>
      <c r="EK433" s="2">
        <v>1617</v>
      </c>
      <c r="EL433" s="2" t="s">
        <v>344</v>
      </c>
      <c r="EM433" s="2" t="s">
        <v>345</v>
      </c>
      <c r="EN433" s="2"/>
      <c r="EO433" s="2" t="s">
        <v>3</v>
      </c>
      <c r="EP433" s="2"/>
      <c r="EQ433" s="2">
        <v>131072</v>
      </c>
      <c r="ER433" s="2">
        <v>1518.85</v>
      </c>
      <c r="ES433" s="2">
        <v>1518.85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>
        <v>0</v>
      </c>
      <c r="FR433" s="2">
        <v>0</v>
      </c>
      <c r="FS433" s="2">
        <v>0</v>
      </c>
      <c r="FT433" s="2"/>
      <c r="FU433" s="2"/>
      <c r="FV433" s="2"/>
      <c r="FW433" s="2"/>
      <c r="FX433" s="2">
        <v>0</v>
      </c>
      <c r="FY433" s="2">
        <v>0</v>
      </c>
      <c r="FZ433" s="2"/>
      <c r="GA433" s="2" t="s">
        <v>3</v>
      </c>
      <c r="GB433" s="2"/>
      <c r="GC433" s="2"/>
      <c r="GD433" s="2">
        <v>1</v>
      </c>
      <c r="GE433" s="2"/>
      <c r="GF433" s="2">
        <v>1921551642</v>
      </c>
      <c r="GG433" s="2">
        <v>2</v>
      </c>
      <c r="GH433" s="2">
        <v>1</v>
      </c>
      <c r="GI433" s="2">
        <v>-2</v>
      </c>
      <c r="GJ433" s="2">
        <v>0</v>
      </c>
      <c r="GK433" s="2">
        <v>0</v>
      </c>
      <c r="GL433" s="2">
        <f t="shared" si="301"/>
        <v>0</v>
      </c>
      <c r="GM433" s="2">
        <f t="shared" si="302"/>
        <v>12150.8</v>
      </c>
      <c r="GN433" s="2">
        <f t="shared" si="303"/>
        <v>12150.8</v>
      </c>
      <c r="GO433" s="2">
        <f t="shared" si="304"/>
        <v>0</v>
      </c>
      <c r="GP433" s="2">
        <f t="shared" si="305"/>
        <v>0</v>
      </c>
      <c r="GQ433" s="2"/>
      <c r="GR433" s="2">
        <v>0</v>
      </c>
      <c r="GS433" s="2">
        <v>3</v>
      </c>
      <c r="GT433" s="2">
        <v>0</v>
      </c>
      <c r="GU433" s="2" t="s">
        <v>3</v>
      </c>
      <c r="GV433" s="2">
        <f t="shared" si="306"/>
        <v>0</v>
      </c>
      <c r="GW433" s="2">
        <v>1</v>
      </c>
      <c r="GX433" s="2">
        <f t="shared" si="307"/>
        <v>0</v>
      </c>
      <c r="GY433" s="2"/>
      <c r="GZ433" s="2"/>
      <c r="HA433" s="2">
        <v>0</v>
      </c>
      <c r="HB433" s="2">
        <v>0</v>
      </c>
      <c r="HC433" s="2">
        <f t="shared" si="308"/>
        <v>0</v>
      </c>
      <c r="HD433" s="2"/>
      <c r="HE433" s="2" t="s">
        <v>3</v>
      </c>
      <c r="HF433" s="2" t="s">
        <v>3</v>
      </c>
      <c r="HG433" s="2"/>
      <c r="HH433" s="2"/>
      <c r="HI433" s="2"/>
      <c r="HJ433" s="2"/>
      <c r="HK433" s="2"/>
      <c r="HL433" s="2"/>
      <c r="HM433" s="2" t="s">
        <v>3</v>
      </c>
      <c r="HN433" s="2" t="s">
        <v>3</v>
      </c>
      <c r="HO433" s="2" t="s">
        <v>3</v>
      </c>
      <c r="HP433" s="2" t="s">
        <v>3</v>
      </c>
      <c r="HQ433" s="2" t="s">
        <v>3</v>
      </c>
      <c r="HR433" s="2"/>
      <c r="HS433" s="2">
        <v>0</v>
      </c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>
        <v>0</v>
      </c>
      <c r="IL433" s="2"/>
      <c r="IM433" s="2"/>
      <c r="IN433" s="2"/>
      <c r="IO433" s="2"/>
      <c r="IP433" s="2"/>
      <c r="IQ433" s="2"/>
      <c r="IR433" s="2"/>
      <c r="IS433" s="2"/>
      <c r="IT433" s="2"/>
      <c r="IU433" s="2"/>
    </row>
    <row r="434" spans="1:255" x14ac:dyDescent="0.2">
      <c r="A434" s="3">
        <v>17</v>
      </c>
      <c r="B434" s="3">
        <v>1</v>
      </c>
      <c r="E434" s="3" t="s">
        <v>478</v>
      </c>
      <c r="F434" s="3" t="s">
        <v>479</v>
      </c>
      <c r="G434" s="3" t="s">
        <v>480</v>
      </c>
      <c r="H434" s="3" t="s">
        <v>398</v>
      </c>
      <c r="I434" s="3">
        <v>8</v>
      </c>
      <c r="J434" s="3">
        <v>0</v>
      </c>
      <c r="K434" s="3">
        <v>8</v>
      </c>
      <c r="O434" s="3">
        <f t="shared" si="284"/>
        <v>55164.63</v>
      </c>
      <c r="P434" s="3">
        <f t="shared" si="285"/>
        <v>55164.63</v>
      </c>
      <c r="Q434" s="3">
        <f>(ROUND((ROUND(((ET434)*AV434*I434),2)*BB434),2)+ROUND((ROUND(((AE434-(EU434))*AV434*I434),2)*BS434),2))</f>
        <v>0</v>
      </c>
      <c r="R434" s="3">
        <f>(ROUND((ROUND(((EU434)*AV434*I434),2)*BS434),2)+ROUND((ROUND(((AE434-(EU434))*AV434*I434),2)*BS434),2))</f>
        <v>0</v>
      </c>
      <c r="S434" s="3">
        <f t="shared" si="286"/>
        <v>0</v>
      </c>
      <c r="T434" s="3">
        <f t="shared" si="287"/>
        <v>0</v>
      </c>
      <c r="U434" s="3">
        <f t="shared" si="288"/>
        <v>0</v>
      </c>
      <c r="V434" s="3">
        <f t="shared" si="289"/>
        <v>0</v>
      </c>
      <c r="W434" s="3">
        <f t="shared" si="290"/>
        <v>0</v>
      </c>
      <c r="X434" s="3">
        <f>(ROUND((((S434+ROUND((ROUND(((EU434)*AV434*I434),2)*BS434),2))*AT434)/100),2)+ROUND(((ROUND((ROUND(((AE434-(EU434))*AV434*I434),2)*BS434),2)*AT434)/100),2))</f>
        <v>0</v>
      </c>
      <c r="Y434" s="3">
        <f>(ROUND((((S434+ROUND((ROUND(((EU434)*AV434*I434),2)*BS434),2))*AU434)/100),2)+ROUND(((ROUND((ROUND(((AE434-(EU434))*AV434*I434),2)*BS434),2)*AU434)/100),2))</f>
        <v>0</v>
      </c>
      <c r="AA434" s="3">
        <v>56661436</v>
      </c>
      <c r="AB434" s="3">
        <f t="shared" si="291"/>
        <v>1518.85</v>
      </c>
      <c r="AC434" s="3">
        <f>ROUND((ES434),6)</f>
        <v>1518.85</v>
      </c>
      <c r="AD434" s="3">
        <f>ROUND((((ET434)-(EU434))+AE434),6)</f>
        <v>0</v>
      </c>
      <c r="AE434" s="3">
        <f>ROUND((EU434),6)</f>
        <v>0</v>
      </c>
      <c r="AF434" s="3">
        <f>ROUND((EV434),6)</f>
        <v>0</v>
      </c>
      <c r="AG434" s="3">
        <f t="shared" si="292"/>
        <v>0</v>
      </c>
      <c r="AH434" s="3">
        <f>(EW434)</f>
        <v>0</v>
      </c>
      <c r="AI434" s="3">
        <f>(EX434)</f>
        <v>0</v>
      </c>
      <c r="AJ434" s="3">
        <f t="shared" si="293"/>
        <v>0</v>
      </c>
      <c r="AK434" s="3">
        <v>1518.85</v>
      </c>
      <c r="AL434" s="3">
        <v>1518.85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1</v>
      </c>
      <c r="AW434" s="3">
        <v>1</v>
      </c>
      <c r="AZ434" s="3">
        <v>1</v>
      </c>
      <c r="BA434" s="3">
        <v>1</v>
      </c>
      <c r="BB434" s="3">
        <v>1</v>
      </c>
      <c r="BC434" s="3">
        <v>4.54</v>
      </c>
      <c r="BD434" s="3" t="s">
        <v>3</v>
      </c>
      <c r="BE434" s="3" t="s">
        <v>3</v>
      </c>
      <c r="BF434" s="3" t="s">
        <v>3</v>
      </c>
      <c r="BG434" s="3" t="s">
        <v>3</v>
      </c>
      <c r="BH434" s="3">
        <v>3</v>
      </c>
      <c r="BI434" s="3">
        <v>1</v>
      </c>
      <c r="BJ434" s="3" t="s">
        <v>481</v>
      </c>
      <c r="BM434" s="3">
        <v>1617</v>
      </c>
      <c r="BN434" s="3">
        <v>0</v>
      </c>
      <c r="BO434" s="3" t="s">
        <v>479</v>
      </c>
      <c r="BP434" s="3">
        <v>1</v>
      </c>
      <c r="BQ434" s="3">
        <v>200</v>
      </c>
      <c r="BR434" s="3">
        <v>0</v>
      </c>
      <c r="BS434" s="3">
        <v>1</v>
      </c>
      <c r="BT434" s="3">
        <v>1</v>
      </c>
      <c r="BU434" s="3">
        <v>1</v>
      </c>
      <c r="BV434" s="3">
        <v>1</v>
      </c>
      <c r="BW434" s="3">
        <v>1</v>
      </c>
      <c r="BX434" s="3">
        <v>1</v>
      </c>
      <c r="BY434" s="3" t="s">
        <v>3</v>
      </c>
      <c r="BZ434" s="3">
        <v>0</v>
      </c>
      <c r="CA434" s="3">
        <v>0</v>
      </c>
      <c r="CB434" s="3" t="s">
        <v>3</v>
      </c>
      <c r="CE434" s="3">
        <v>1566</v>
      </c>
      <c r="CF434" s="3">
        <v>0</v>
      </c>
      <c r="CG434" s="3">
        <v>0</v>
      </c>
      <c r="CM434" s="3">
        <v>0</v>
      </c>
      <c r="CN434" s="3" t="s">
        <v>3</v>
      </c>
      <c r="CO434" s="3">
        <v>0</v>
      </c>
      <c r="CP434" s="3">
        <f t="shared" si="294"/>
        <v>55164.63</v>
      </c>
      <c r="CQ434" s="3">
        <f t="shared" si="295"/>
        <v>6895.58</v>
      </c>
      <c r="CR434" s="3">
        <f>(ROUND((ROUND(((ET434)*AV434*1),2)*BB434),2)+ROUND((ROUND(((AE434-(EU434))*AV434*1),2)*BS434),2))</f>
        <v>0</v>
      </c>
      <c r="CS434" s="3">
        <f>(ROUND((ROUND(((EU434)*AV434*1),2)*BS434),2)+ROUND((ROUND(((AE434-(EU434))*AV434*1),2)*BS434),2))</f>
        <v>0</v>
      </c>
      <c r="CT434" s="3">
        <f t="shared" si="296"/>
        <v>0</v>
      </c>
      <c r="CU434" s="3">
        <f t="shared" si="297"/>
        <v>0</v>
      </c>
      <c r="CV434" s="3">
        <f t="shared" si="298"/>
        <v>0</v>
      </c>
      <c r="CW434" s="3">
        <f t="shared" si="299"/>
        <v>0</v>
      </c>
      <c r="CX434" s="3">
        <f t="shared" si="300"/>
        <v>0</v>
      </c>
      <c r="CY434" s="3">
        <f>(ROUND((((S434+ROUND((ROUND(((EU434)*AV434*1),2)*BS434),2))*AT434)/100),2)+ROUND(((ROUND((ROUND(((AE434-(EU434))*AV434*1),2)*BS434),2)*AT434)/100),2))</f>
        <v>0</v>
      </c>
      <c r="CZ434" s="3">
        <f>(ROUND((((S434+ROUND((ROUND(((EU434)*AV434*1),2)*BS434),2))*AU434)/100),2)+ROUND(((ROUND((ROUND(((AE434-(EU434))*AV434*1),2)*BS434),2)*AU434)/100),2))</f>
        <v>0</v>
      </c>
      <c r="DC434" s="3" t="s">
        <v>3</v>
      </c>
      <c r="DD434" s="3" t="s">
        <v>3</v>
      </c>
      <c r="DE434" s="3" t="s">
        <v>3</v>
      </c>
      <c r="DF434" s="3" t="s">
        <v>3</v>
      </c>
      <c r="DG434" s="3" t="s">
        <v>3</v>
      </c>
      <c r="DH434" s="3" t="s">
        <v>3</v>
      </c>
      <c r="DI434" s="3" t="s">
        <v>3</v>
      </c>
      <c r="DJ434" s="3" t="s">
        <v>3</v>
      </c>
      <c r="DK434" s="3" t="s">
        <v>3</v>
      </c>
      <c r="DL434" s="3" t="s">
        <v>3</v>
      </c>
      <c r="DM434" s="3" t="s">
        <v>3</v>
      </c>
      <c r="DN434" s="3">
        <v>0</v>
      </c>
      <c r="DO434" s="3">
        <v>0</v>
      </c>
      <c r="DP434" s="3">
        <v>1</v>
      </c>
      <c r="DQ434" s="3">
        <v>1</v>
      </c>
      <c r="DU434" s="3">
        <v>1010</v>
      </c>
      <c r="DV434" s="3" t="s">
        <v>398</v>
      </c>
      <c r="DW434" s="3" t="s">
        <v>398</v>
      </c>
      <c r="DX434" s="3">
        <v>1</v>
      </c>
      <c r="DZ434" s="3" t="s">
        <v>3</v>
      </c>
      <c r="EA434" s="3" t="s">
        <v>3</v>
      </c>
      <c r="EB434" s="3" t="s">
        <v>3</v>
      </c>
      <c r="EC434" s="3" t="s">
        <v>3</v>
      </c>
      <c r="EE434" s="3">
        <v>56938530</v>
      </c>
      <c r="EF434" s="3">
        <v>200</v>
      </c>
      <c r="EG434" s="3" t="s">
        <v>343</v>
      </c>
      <c r="EH434" s="3">
        <v>0</v>
      </c>
      <c r="EI434" s="3" t="s">
        <v>3</v>
      </c>
      <c r="EJ434" s="3">
        <v>1</v>
      </c>
      <c r="EK434" s="3">
        <v>1617</v>
      </c>
      <c r="EL434" s="3" t="s">
        <v>344</v>
      </c>
      <c r="EM434" s="3" t="s">
        <v>345</v>
      </c>
      <c r="EO434" s="3" t="s">
        <v>3</v>
      </c>
      <c r="EQ434" s="3">
        <v>131072</v>
      </c>
      <c r="ER434" s="3">
        <v>1518.85</v>
      </c>
      <c r="ES434" s="3">
        <v>1518.85</v>
      </c>
      <c r="ET434" s="3">
        <v>0</v>
      </c>
      <c r="EU434" s="3">
        <v>0</v>
      </c>
      <c r="EV434" s="3">
        <v>0</v>
      </c>
      <c r="EW434" s="3">
        <v>0</v>
      </c>
      <c r="EX434" s="3">
        <v>0</v>
      </c>
      <c r="EY434" s="3">
        <v>0</v>
      </c>
      <c r="FQ434" s="3">
        <v>0</v>
      </c>
      <c r="FR434" s="3">
        <v>0</v>
      </c>
      <c r="FS434" s="3">
        <v>0</v>
      </c>
      <c r="FX434" s="3">
        <v>0</v>
      </c>
      <c r="FY434" s="3">
        <v>0</v>
      </c>
      <c r="GA434" s="3" t="s">
        <v>3</v>
      </c>
      <c r="GD434" s="3">
        <v>1</v>
      </c>
      <c r="GF434" s="3">
        <v>1921551642</v>
      </c>
      <c r="GG434" s="3">
        <v>2</v>
      </c>
      <c r="GH434" s="3">
        <v>1</v>
      </c>
      <c r="GI434" s="3">
        <v>2</v>
      </c>
      <c r="GJ434" s="3">
        <v>0</v>
      </c>
      <c r="GK434" s="3">
        <v>0</v>
      </c>
      <c r="GL434" s="3">
        <f t="shared" si="301"/>
        <v>0</v>
      </c>
      <c r="GM434" s="3">
        <f t="shared" si="302"/>
        <v>55164.63</v>
      </c>
      <c r="GN434" s="3">
        <f t="shared" si="303"/>
        <v>55164.63</v>
      </c>
      <c r="GO434" s="3">
        <f t="shared" si="304"/>
        <v>0</v>
      </c>
      <c r="GP434" s="3">
        <f t="shared" si="305"/>
        <v>0</v>
      </c>
      <c r="GR434" s="3">
        <v>0</v>
      </c>
      <c r="GS434" s="3">
        <v>3</v>
      </c>
      <c r="GT434" s="3">
        <v>0</v>
      </c>
      <c r="GU434" s="3" t="s">
        <v>3</v>
      </c>
      <c r="GV434" s="3">
        <f t="shared" si="306"/>
        <v>0</v>
      </c>
      <c r="GW434" s="3">
        <v>1</v>
      </c>
      <c r="GX434" s="3">
        <f t="shared" si="307"/>
        <v>0</v>
      </c>
      <c r="HA434" s="3">
        <v>0</v>
      </c>
      <c r="HB434" s="3">
        <v>0</v>
      </c>
      <c r="HC434" s="3">
        <f t="shared" si="308"/>
        <v>0</v>
      </c>
      <c r="HE434" s="3" t="s">
        <v>3</v>
      </c>
      <c r="HF434" s="3" t="s">
        <v>3</v>
      </c>
      <c r="HM434" s="3" t="s">
        <v>3</v>
      </c>
      <c r="HN434" s="3" t="s">
        <v>3</v>
      </c>
      <c r="HO434" s="3" t="s">
        <v>3</v>
      </c>
      <c r="HP434" s="3" t="s">
        <v>3</v>
      </c>
      <c r="HQ434" s="3" t="s">
        <v>3</v>
      </c>
      <c r="HS434" s="3">
        <v>0</v>
      </c>
      <c r="IK434" s="3">
        <v>0</v>
      </c>
    </row>
    <row r="435" spans="1:255" x14ac:dyDescent="0.2">
      <c r="A435" s="2">
        <v>17</v>
      </c>
      <c r="B435" s="2">
        <v>1</v>
      </c>
      <c r="C435" s="2">
        <f>ROW(SmtRes!A346)</f>
        <v>346</v>
      </c>
      <c r="D435" s="2">
        <f>ROW(EtalonRes!A456)</f>
        <v>456</v>
      </c>
      <c r="E435" s="2" t="s">
        <v>482</v>
      </c>
      <c r="F435" s="2" t="s">
        <v>483</v>
      </c>
      <c r="G435" s="2" t="s">
        <v>484</v>
      </c>
      <c r="H435" s="2" t="s">
        <v>464</v>
      </c>
      <c r="I435" s="2">
        <v>2</v>
      </c>
      <c r="J435" s="2">
        <v>0</v>
      </c>
      <c r="K435" s="2">
        <v>2</v>
      </c>
      <c r="L435" s="2"/>
      <c r="M435" s="2"/>
      <c r="N435" s="2"/>
      <c r="O435" s="2">
        <f t="shared" si="284"/>
        <v>258.12</v>
      </c>
      <c r="P435" s="2">
        <f t="shared" si="285"/>
        <v>12.4</v>
      </c>
      <c r="Q435" s="2">
        <f>(ROUND((ROUND((((((ET435*1.2)*1.25)*1.05))*AV435*I435),2)*BB435),2)+ROUND((ROUND(((AE435-((((EU435*1.2)*1.25)*1.05)))*AV435*I435),2)*BS435),2))</f>
        <v>10.65</v>
      </c>
      <c r="R435" s="2">
        <f>(ROUND((ROUND((((((EU435*1.2)*1.25)*1.05))*AV435*I435),2)*BS435),2)+ROUND((ROUND(((AE435-((((EU435*1.2)*1.25)*1.05)))*AV435*I435),2)*BS435),2))</f>
        <v>1.01</v>
      </c>
      <c r="S435" s="2">
        <f t="shared" si="286"/>
        <v>235.07</v>
      </c>
      <c r="T435" s="2">
        <f t="shared" si="287"/>
        <v>0</v>
      </c>
      <c r="U435" s="2">
        <f t="shared" si="288"/>
        <v>21.026728799999997</v>
      </c>
      <c r="V435" s="2">
        <f t="shared" si="289"/>
        <v>0</v>
      </c>
      <c r="W435" s="2">
        <f t="shared" si="290"/>
        <v>0</v>
      </c>
      <c r="X435" s="2">
        <f>(ROUND((((S435+ROUND((ROUND((((((EU435*1.2)*1.25)*1.05))*AV435*I435),2)*BS435),2))*AT435)/100),2)+ROUND(((ROUND((ROUND(((AE435-((((EU435*1.2)*1.25)*1.05)))*AV435*I435),2)*BS435),2)*AT435)/100),2))</f>
        <v>257.33</v>
      </c>
      <c r="Y435" s="2">
        <f>(ROUND((((S435+ROUND((ROUND((((((EU435*1.2)*1.25)*1.05))*AV435*I435),2)*BS435),2))*AU435)/100),2)+ROUND(((ROUND((ROUND(((AE435-((((EU435*1.2)*1.25)*1.05)))*AV435*I435),2)*BS435),2)*AU435)/100),2))</f>
        <v>144.01</v>
      </c>
      <c r="Z435" s="2"/>
      <c r="AA435" s="2">
        <v>56661434</v>
      </c>
      <c r="AB435" s="2">
        <f t="shared" si="291"/>
        <v>121.34573</v>
      </c>
      <c r="AC435" s="2">
        <f>ROUND(((((ES435*1)*1)*1)),6)</f>
        <v>6.2</v>
      </c>
      <c r="AD435" s="2">
        <f>ROUND(((((((ET435*1.2)*1.25)*1.05))-((((EU435*1.2)*1.25)*1.05)))+AE435),6)</f>
        <v>4.99275</v>
      </c>
      <c r="AE435" s="2">
        <f>ROUND(((((EU435*1.2)*1.25)*1.05)),6)</f>
        <v>0.47249999999999998</v>
      </c>
      <c r="AF435" s="2">
        <f>ROUND(((((EV435*1.2)*1.15)*1.05)),6)</f>
        <v>110.15298</v>
      </c>
      <c r="AG435" s="2">
        <f t="shared" si="292"/>
        <v>0</v>
      </c>
      <c r="AH435" s="2">
        <f>((((EW435*1.2)*1.15)*1.05))</f>
        <v>9.8531999999999993</v>
      </c>
      <c r="AI435" s="2">
        <f>((((EX435*1.2)*1.25)*1.05))</f>
        <v>0</v>
      </c>
      <c r="AJ435" s="2">
        <f t="shared" si="293"/>
        <v>0</v>
      </c>
      <c r="AK435" s="2">
        <v>85.39</v>
      </c>
      <c r="AL435" s="2">
        <v>6.2</v>
      </c>
      <c r="AM435" s="2">
        <v>3.17</v>
      </c>
      <c r="AN435" s="2">
        <v>0.3</v>
      </c>
      <c r="AO435" s="2">
        <v>76.02</v>
      </c>
      <c r="AP435" s="2">
        <v>0</v>
      </c>
      <c r="AQ435" s="2">
        <v>6.8</v>
      </c>
      <c r="AR435" s="2">
        <v>0</v>
      </c>
      <c r="AS435" s="2">
        <v>0</v>
      </c>
      <c r="AT435" s="2">
        <v>109</v>
      </c>
      <c r="AU435" s="2">
        <v>61</v>
      </c>
      <c r="AV435" s="2">
        <v>1.0669999999999999</v>
      </c>
      <c r="AW435" s="2">
        <v>1</v>
      </c>
      <c r="AX435" s="2"/>
      <c r="AY435" s="2"/>
      <c r="AZ435" s="2">
        <v>1</v>
      </c>
      <c r="BA435" s="2">
        <v>1</v>
      </c>
      <c r="BB435" s="2">
        <v>1</v>
      </c>
      <c r="BC435" s="2">
        <v>1</v>
      </c>
      <c r="BD435" s="2" t="s">
        <v>3</v>
      </c>
      <c r="BE435" s="2" t="s">
        <v>3</v>
      </c>
      <c r="BF435" s="2" t="s">
        <v>3</v>
      </c>
      <c r="BG435" s="2" t="s">
        <v>3</v>
      </c>
      <c r="BH435" s="2">
        <v>0</v>
      </c>
      <c r="BI435" s="2">
        <v>1</v>
      </c>
      <c r="BJ435" s="2" t="s">
        <v>485</v>
      </c>
      <c r="BK435" s="2"/>
      <c r="BL435" s="2"/>
      <c r="BM435" s="2">
        <v>25</v>
      </c>
      <c r="BN435" s="2">
        <v>0</v>
      </c>
      <c r="BO435" s="2" t="s">
        <v>483</v>
      </c>
      <c r="BP435" s="2">
        <v>1</v>
      </c>
      <c r="BQ435" s="2">
        <v>30</v>
      </c>
      <c r="BR435" s="2">
        <v>0</v>
      </c>
      <c r="BS435" s="2">
        <v>1</v>
      </c>
      <c r="BT435" s="2">
        <v>1</v>
      </c>
      <c r="BU435" s="2">
        <v>1</v>
      </c>
      <c r="BV435" s="2">
        <v>1</v>
      </c>
      <c r="BW435" s="2">
        <v>1</v>
      </c>
      <c r="BX435" s="2">
        <v>1</v>
      </c>
      <c r="BY435" s="2" t="s">
        <v>3</v>
      </c>
      <c r="BZ435" s="2">
        <v>109</v>
      </c>
      <c r="CA435" s="2">
        <v>61</v>
      </c>
      <c r="CB435" s="2" t="s">
        <v>3</v>
      </c>
      <c r="CC435" s="2"/>
      <c r="CD435" s="2"/>
      <c r="CE435" s="2">
        <v>1566</v>
      </c>
      <c r="CF435" s="2">
        <v>0</v>
      </c>
      <c r="CG435" s="2">
        <v>0</v>
      </c>
      <c r="CH435" s="2"/>
      <c r="CI435" s="2"/>
      <c r="CJ435" s="2"/>
      <c r="CK435" s="2"/>
      <c r="CL435" s="2"/>
      <c r="CM435" s="2">
        <v>0</v>
      </c>
      <c r="CN435" s="2" t="s">
        <v>2120</v>
      </c>
      <c r="CO435" s="2">
        <v>0</v>
      </c>
      <c r="CP435" s="2">
        <f t="shared" si="294"/>
        <v>258.12</v>
      </c>
      <c r="CQ435" s="2">
        <f t="shared" si="295"/>
        <v>6.2</v>
      </c>
      <c r="CR435" s="2">
        <f>(ROUND((ROUND((((((ET435*1.2)*1.25)*1.05))*AV435*1),2)*BB435),2)+ROUND((ROUND(((AE435-((((EU435*1.2)*1.25)*1.05)))*AV435*1),2)*BS435),2))</f>
        <v>5.33</v>
      </c>
      <c r="CS435" s="2">
        <f>(ROUND((ROUND((((((EU435*1.2)*1.25)*1.05))*AV435*1),2)*BS435),2)+ROUND((ROUND(((AE435-((((EU435*1.2)*1.25)*1.05)))*AV435*1),2)*BS435),2))</f>
        <v>0.5</v>
      </c>
      <c r="CT435" s="2">
        <f t="shared" si="296"/>
        <v>117.53</v>
      </c>
      <c r="CU435" s="2">
        <f t="shared" si="297"/>
        <v>0</v>
      </c>
      <c r="CV435" s="2">
        <f t="shared" si="298"/>
        <v>10.513364399999999</v>
      </c>
      <c r="CW435" s="2">
        <f t="shared" si="299"/>
        <v>0</v>
      </c>
      <c r="CX435" s="2">
        <f t="shared" si="300"/>
        <v>0</v>
      </c>
      <c r="CY435" s="2">
        <f>(ROUND((((S435+ROUND((ROUND((((((EU435*1.2)*1.25)*1.05))*AV435*1),2)*BS435),2))*AT435)/100),2)+ROUND(((ROUND((ROUND(((AE435-((((EU435*1.2)*1.25)*1.05)))*AV435*1),2)*BS435),2)*AT435)/100),2))</f>
        <v>256.77</v>
      </c>
      <c r="CZ435" s="2">
        <f>(ROUND((((S435+ROUND((ROUND((((((EU435*1.2)*1.25)*1.05))*AV435*1),2)*BS435),2))*AU435)/100),2)+ROUND(((ROUND((ROUND(((AE435-((((EU435*1.2)*1.25)*1.05)))*AV435*1),2)*BS435),2)*AU435)/100),2))</f>
        <v>143.69999999999999</v>
      </c>
      <c r="DA435" s="2"/>
      <c r="DB435" s="2">
        <v>101</v>
      </c>
      <c r="DC435" s="2" t="s">
        <v>3</v>
      </c>
      <c r="DD435" s="2" t="s">
        <v>105</v>
      </c>
      <c r="DE435" s="2" t="s">
        <v>32</v>
      </c>
      <c r="DF435" s="2" t="s">
        <v>32</v>
      </c>
      <c r="DG435" s="2" t="s">
        <v>33</v>
      </c>
      <c r="DH435" s="2" t="s">
        <v>3</v>
      </c>
      <c r="DI435" s="2" t="s">
        <v>33</v>
      </c>
      <c r="DJ435" s="2" t="s">
        <v>32</v>
      </c>
      <c r="DK435" s="2" t="s">
        <v>3</v>
      </c>
      <c r="DL435" s="2" t="s">
        <v>3</v>
      </c>
      <c r="DM435" s="2" t="s">
        <v>3</v>
      </c>
      <c r="DN435" s="2">
        <v>0</v>
      </c>
      <c r="DO435" s="2">
        <v>0</v>
      </c>
      <c r="DP435" s="2">
        <v>1</v>
      </c>
      <c r="DQ435" s="2">
        <v>1</v>
      </c>
      <c r="DR435" s="2"/>
      <c r="DS435" s="2"/>
      <c r="DT435" s="2"/>
      <c r="DU435" s="2">
        <v>1013</v>
      </c>
      <c r="DV435" s="2" t="s">
        <v>464</v>
      </c>
      <c r="DW435" s="2" t="s">
        <v>464</v>
      </c>
      <c r="DX435" s="2">
        <v>1</v>
      </c>
      <c r="DY435" s="2"/>
      <c r="DZ435" s="2" t="s">
        <v>3</v>
      </c>
      <c r="EA435" s="2" t="s">
        <v>3</v>
      </c>
      <c r="EB435" s="2" t="s">
        <v>3</v>
      </c>
      <c r="EC435" s="2" t="s">
        <v>3</v>
      </c>
      <c r="ED435" s="2"/>
      <c r="EE435" s="2">
        <v>56938458</v>
      </c>
      <c r="EF435" s="2">
        <v>30</v>
      </c>
      <c r="EG435" s="2" t="s">
        <v>34</v>
      </c>
      <c r="EH435" s="2">
        <v>0</v>
      </c>
      <c r="EI435" s="2" t="s">
        <v>3</v>
      </c>
      <c r="EJ435" s="2">
        <v>1</v>
      </c>
      <c r="EK435" s="2">
        <v>25</v>
      </c>
      <c r="EL435" s="2" t="s">
        <v>35</v>
      </c>
      <c r="EM435" s="2" t="s">
        <v>36</v>
      </c>
      <c r="EN435" s="2"/>
      <c r="EO435" s="2" t="s">
        <v>325</v>
      </c>
      <c r="EP435" s="2"/>
      <c r="EQ435" s="2">
        <v>131072</v>
      </c>
      <c r="ER435" s="2">
        <v>85.39</v>
      </c>
      <c r="ES435" s="2">
        <v>6.2</v>
      </c>
      <c r="ET435" s="2">
        <v>3.17</v>
      </c>
      <c r="EU435" s="2">
        <v>0.3</v>
      </c>
      <c r="EV435" s="2">
        <v>76.02</v>
      </c>
      <c r="EW435" s="2">
        <v>6.8</v>
      </c>
      <c r="EX435" s="2">
        <v>0</v>
      </c>
      <c r="EY435" s="2">
        <v>0</v>
      </c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>
        <v>0</v>
      </c>
      <c r="FR435" s="2">
        <v>0</v>
      </c>
      <c r="FS435" s="2">
        <v>0</v>
      </c>
      <c r="FT435" s="2"/>
      <c r="FU435" s="2"/>
      <c r="FV435" s="2"/>
      <c r="FW435" s="2"/>
      <c r="FX435" s="2">
        <v>109</v>
      </c>
      <c r="FY435" s="2">
        <v>61</v>
      </c>
      <c r="FZ435" s="2"/>
      <c r="GA435" s="2" t="s">
        <v>3</v>
      </c>
      <c r="GB435" s="2"/>
      <c r="GC435" s="2"/>
      <c r="GD435" s="2">
        <v>1</v>
      </c>
      <c r="GE435" s="2"/>
      <c r="GF435" s="2">
        <v>-1889515638</v>
      </c>
      <c r="GG435" s="2">
        <v>2</v>
      </c>
      <c r="GH435" s="2">
        <v>1</v>
      </c>
      <c r="GI435" s="2">
        <v>2</v>
      </c>
      <c r="GJ435" s="2">
        <v>0</v>
      </c>
      <c r="GK435" s="2">
        <v>0</v>
      </c>
      <c r="GL435" s="2">
        <f t="shared" si="301"/>
        <v>0</v>
      </c>
      <c r="GM435" s="2">
        <f t="shared" si="302"/>
        <v>659.46</v>
      </c>
      <c r="GN435" s="2">
        <f t="shared" si="303"/>
        <v>659.46</v>
      </c>
      <c r="GO435" s="2">
        <f t="shared" si="304"/>
        <v>0</v>
      </c>
      <c r="GP435" s="2">
        <f t="shared" si="305"/>
        <v>0</v>
      </c>
      <c r="GQ435" s="2"/>
      <c r="GR435" s="2">
        <v>0</v>
      </c>
      <c r="GS435" s="2">
        <v>3</v>
      </c>
      <c r="GT435" s="2">
        <v>0</v>
      </c>
      <c r="GU435" s="2" t="s">
        <v>3</v>
      </c>
      <c r="GV435" s="2">
        <f t="shared" si="306"/>
        <v>0</v>
      </c>
      <c r="GW435" s="2">
        <v>1</v>
      </c>
      <c r="GX435" s="2">
        <f t="shared" si="307"/>
        <v>0</v>
      </c>
      <c r="GY435" s="2"/>
      <c r="GZ435" s="2"/>
      <c r="HA435" s="2">
        <v>0</v>
      </c>
      <c r="HB435" s="2">
        <v>0</v>
      </c>
      <c r="HC435" s="2">
        <f t="shared" si="308"/>
        <v>0</v>
      </c>
      <c r="HD435" s="2"/>
      <c r="HE435" s="2" t="s">
        <v>3</v>
      </c>
      <c r="HF435" s="2" t="s">
        <v>3</v>
      </c>
      <c r="HG435" s="2"/>
      <c r="HH435" s="2"/>
      <c r="HI435" s="2"/>
      <c r="HJ435" s="2"/>
      <c r="HK435" s="2"/>
      <c r="HL435" s="2"/>
      <c r="HM435" s="2" t="s">
        <v>3</v>
      </c>
      <c r="HN435" s="2" t="s">
        <v>3</v>
      </c>
      <c r="HO435" s="2" t="s">
        <v>3</v>
      </c>
      <c r="HP435" s="2" t="s">
        <v>3</v>
      </c>
      <c r="HQ435" s="2" t="s">
        <v>3</v>
      </c>
      <c r="HR435" s="2"/>
      <c r="HS435" s="2">
        <v>0</v>
      </c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>
        <v>0</v>
      </c>
      <c r="IL435" s="2"/>
      <c r="IM435" s="2"/>
      <c r="IN435" s="2"/>
      <c r="IO435" s="2"/>
      <c r="IP435" s="2"/>
      <c r="IQ435" s="2"/>
      <c r="IR435" s="2"/>
      <c r="IS435" s="2"/>
      <c r="IT435" s="2"/>
      <c r="IU435" s="2"/>
    </row>
    <row r="436" spans="1:255" x14ac:dyDescent="0.2">
      <c r="A436" s="3">
        <v>17</v>
      </c>
      <c r="B436" s="3">
        <v>1</v>
      </c>
      <c r="C436" s="3">
        <f>ROW(SmtRes!A352)</f>
        <v>352</v>
      </c>
      <c r="D436" s="3">
        <f>ROW(EtalonRes!A464)</f>
        <v>464</v>
      </c>
      <c r="E436" s="3" t="s">
        <v>482</v>
      </c>
      <c r="F436" s="3" t="s">
        <v>483</v>
      </c>
      <c r="G436" s="3" t="s">
        <v>484</v>
      </c>
      <c r="H436" s="3" t="s">
        <v>464</v>
      </c>
      <c r="I436" s="3">
        <v>2</v>
      </c>
      <c r="J436" s="3">
        <v>0</v>
      </c>
      <c r="K436" s="3">
        <v>2</v>
      </c>
      <c r="O436" s="3">
        <f t="shared" si="284"/>
        <v>13479.87</v>
      </c>
      <c r="P436" s="3">
        <f t="shared" si="285"/>
        <v>82.34</v>
      </c>
      <c r="Q436" s="3">
        <f>(ROUND((ROUND((((((ET436*1.2)*1.25)*1.05))*AV436*I436),2)*BB436),2)+ROUND((ROUND(((AE436-((((EU436*1.2)*1.25)*1.05)))*AV436*I436),2)*BS436),2))</f>
        <v>151.34</v>
      </c>
      <c r="R436" s="3">
        <f>(ROUND((ROUND((((((EU436*1.2)*1.25)*1.05))*AV436*I436),2)*BS436),2)+ROUND((ROUND(((AE436-((((EU436*1.2)*1.25)*1.05)))*AV436*I436),2)*BS436),2))</f>
        <v>56.91</v>
      </c>
      <c r="S436" s="3">
        <f t="shared" si="286"/>
        <v>13246.19</v>
      </c>
      <c r="T436" s="3">
        <f t="shared" si="287"/>
        <v>0</v>
      </c>
      <c r="U436" s="3">
        <f t="shared" si="288"/>
        <v>21.026728799999997</v>
      </c>
      <c r="V436" s="3">
        <f t="shared" si="289"/>
        <v>0</v>
      </c>
      <c r="W436" s="3">
        <f t="shared" si="290"/>
        <v>0</v>
      </c>
      <c r="X436" s="3">
        <f>(ROUND((((S436+ROUND((ROUND((((((EU436*1.2)*1.25)*1.05))*AV436*I436),2)*BS436),2))*AT436)/100),2)+ROUND(((ROUND((ROUND(((AE436-((((EU436*1.2)*1.25)*1.05)))*AV436*I436),2)*BS436),2)*AT436)/100),2))</f>
        <v>14500.38</v>
      </c>
      <c r="Y436" s="3">
        <f>(ROUND((((S436+ROUND((ROUND((((((EU436*1.2)*1.25)*1.05))*AV436*I436),2)*BS436),2))*AU436)/100),2)+ROUND(((ROUND((ROUND(((AE436-((((EU436*1.2)*1.25)*1.05)))*AV436*I436),2)*BS436),2)*AU436)/100),2))</f>
        <v>8114.89</v>
      </c>
      <c r="AA436" s="3">
        <v>56661436</v>
      </c>
      <c r="AB436" s="3">
        <f t="shared" si="291"/>
        <v>121.34573</v>
      </c>
      <c r="AC436" s="3">
        <f>ROUND(((((ES436*1)*1)*1)),6)</f>
        <v>6.2</v>
      </c>
      <c r="AD436" s="3">
        <f>ROUND(((((((ET436*1.2)*1.25)*1.05))-((((EU436*1.2)*1.25)*1.05)))+AE436),6)</f>
        <v>4.99275</v>
      </c>
      <c r="AE436" s="3">
        <f>ROUND(((((EU436*1.2)*1.25)*1.05)),6)</f>
        <v>0.47249999999999998</v>
      </c>
      <c r="AF436" s="3">
        <f>ROUND(((((EV436*1.2)*1.15)*1.05)),6)</f>
        <v>110.15298</v>
      </c>
      <c r="AG436" s="3">
        <f t="shared" si="292"/>
        <v>0</v>
      </c>
      <c r="AH436" s="3">
        <f>((((EW436*1.2)*1.15)*1.05))</f>
        <v>9.8531999999999993</v>
      </c>
      <c r="AI436" s="3">
        <f>((((EX436*1.2)*1.25)*1.05))</f>
        <v>0</v>
      </c>
      <c r="AJ436" s="3">
        <f t="shared" si="293"/>
        <v>0</v>
      </c>
      <c r="AK436" s="3">
        <v>85.39</v>
      </c>
      <c r="AL436" s="3">
        <v>6.2</v>
      </c>
      <c r="AM436" s="3">
        <v>3.17</v>
      </c>
      <c r="AN436" s="3">
        <v>0.3</v>
      </c>
      <c r="AO436" s="3">
        <v>76.02</v>
      </c>
      <c r="AP436" s="3">
        <v>0</v>
      </c>
      <c r="AQ436" s="3">
        <v>6.8</v>
      </c>
      <c r="AR436" s="3">
        <v>0</v>
      </c>
      <c r="AS436" s="3">
        <v>0</v>
      </c>
      <c r="AT436" s="3">
        <v>109</v>
      </c>
      <c r="AU436" s="3">
        <v>61</v>
      </c>
      <c r="AV436" s="3">
        <v>1.0669999999999999</v>
      </c>
      <c r="AW436" s="3">
        <v>1</v>
      </c>
      <c r="AZ436" s="3">
        <v>1</v>
      </c>
      <c r="BA436" s="3">
        <v>56.35</v>
      </c>
      <c r="BB436" s="3">
        <v>14.21</v>
      </c>
      <c r="BC436" s="3">
        <v>6.64</v>
      </c>
      <c r="BD436" s="3" t="s">
        <v>3</v>
      </c>
      <c r="BE436" s="3" t="s">
        <v>3</v>
      </c>
      <c r="BF436" s="3" t="s">
        <v>3</v>
      </c>
      <c r="BG436" s="3" t="s">
        <v>3</v>
      </c>
      <c r="BH436" s="3">
        <v>0</v>
      </c>
      <c r="BI436" s="3">
        <v>1</v>
      </c>
      <c r="BJ436" s="3" t="s">
        <v>485</v>
      </c>
      <c r="BM436" s="3">
        <v>25</v>
      </c>
      <c r="BN436" s="3">
        <v>0</v>
      </c>
      <c r="BO436" s="3" t="s">
        <v>483</v>
      </c>
      <c r="BP436" s="3">
        <v>1</v>
      </c>
      <c r="BQ436" s="3">
        <v>30</v>
      </c>
      <c r="BR436" s="3">
        <v>0</v>
      </c>
      <c r="BS436" s="3">
        <v>56.35</v>
      </c>
      <c r="BT436" s="3">
        <v>1</v>
      </c>
      <c r="BU436" s="3">
        <v>1</v>
      </c>
      <c r="BV436" s="3">
        <v>1</v>
      </c>
      <c r="BW436" s="3">
        <v>1</v>
      </c>
      <c r="BX436" s="3">
        <v>1</v>
      </c>
      <c r="BY436" s="3" t="s">
        <v>3</v>
      </c>
      <c r="BZ436" s="3">
        <v>109</v>
      </c>
      <c r="CA436" s="3">
        <v>61</v>
      </c>
      <c r="CB436" s="3" t="s">
        <v>3</v>
      </c>
      <c r="CE436" s="3">
        <v>1566</v>
      </c>
      <c r="CF436" s="3">
        <v>0</v>
      </c>
      <c r="CG436" s="3">
        <v>0</v>
      </c>
      <c r="CM436" s="3">
        <v>0</v>
      </c>
      <c r="CN436" s="3" t="s">
        <v>2120</v>
      </c>
      <c r="CO436" s="3">
        <v>0</v>
      </c>
      <c r="CP436" s="3">
        <f t="shared" si="294"/>
        <v>13479.87</v>
      </c>
      <c r="CQ436" s="3">
        <f t="shared" si="295"/>
        <v>41.17</v>
      </c>
      <c r="CR436" s="3">
        <f>(ROUND((ROUND((((((ET436*1.2)*1.25)*1.05))*AV436*1),2)*BB436),2)+ROUND((ROUND(((AE436-((((EU436*1.2)*1.25)*1.05)))*AV436*1),2)*BS436),2))</f>
        <v>75.739999999999995</v>
      </c>
      <c r="CS436" s="3">
        <f>(ROUND((ROUND((((((EU436*1.2)*1.25)*1.05))*AV436*1),2)*BS436),2)+ROUND((ROUND(((AE436-((((EU436*1.2)*1.25)*1.05)))*AV436*1),2)*BS436),2))</f>
        <v>28.18</v>
      </c>
      <c r="CT436" s="3">
        <f t="shared" si="296"/>
        <v>6622.82</v>
      </c>
      <c r="CU436" s="3">
        <f t="shared" si="297"/>
        <v>0</v>
      </c>
      <c r="CV436" s="3">
        <f t="shared" si="298"/>
        <v>10.513364399999999</v>
      </c>
      <c r="CW436" s="3">
        <f t="shared" si="299"/>
        <v>0</v>
      </c>
      <c r="CX436" s="3">
        <f t="shared" si="300"/>
        <v>0</v>
      </c>
      <c r="CY436" s="3">
        <f>(ROUND((((S436+ROUND((ROUND((((((EU436*1.2)*1.25)*1.05))*AV436*1),2)*BS436),2))*AT436)/100),2)+ROUND(((ROUND((ROUND(((AE436-((((EU436*1.2)*1.25)*1.05)))*AV436*1),2)*BS436),2)*AT436)/100),2))</f>
        <v>14469.06</v>
      </c>
      <c r="CZ436" s="3">
        <f>(ROUND((((S436+ROUND((ROUND((((((EU436*1.2)*1.25)*1.05))*AV436*1),2)*BS436),2))*AU436)/100),2)+ROUND(((ROUND((ROUND(((AE436-((((EU436*1.2)*1.25)*1.05)))*AV436*1),2)*BS436),2)*AU436)/100),2))</f>
        <v>8097.37</v>
      </c>
      <c r="DB436" s="3">
        <v>104</v>
      </c>
      <c r="DC436" s="3" t="s">
        <v>3</v>
      </c>
      <c r="DD436" s="3" t="s">
        <v>105</v>
      </c>
      <c r="DE436" s="3" t="s">
        <v>32</v>
      </c>
      <c r="DF436" s="3" t="s">
        <v>32</v>
      </c>
      <c r="DG436" s="3" t="s">
        <v>33</v>
      </c>
      <c r="DH436" s="3" t="s">
        <v>3</v>
      </c>
      <c r="DI436" s="3" t="s">
        <v>33</v>
      </c>
      <c r="DJ436" s="3" t="s">
        <v>32</v>
      </c>
      <c r="DK436" s="3" t="s">
        <v>3</v>
      </c>
      <c r="DL436" s="3" t="s">
        <v>3</v>
      </c>
      <c r="DM436" s="3" t="s">
        <v>3</v>
      </c>
      <c r="DN436" s="3">
        <v>0</v>
      </c>
      <c r="DO436" s="3">
        <v>0</v>
      </c>
      <c r="DP436" s="3">
        <v>1</v>
      </c>
      <c r="DQ436" s="3">
        <v>1</v>
      </c>
      <c r="DU436" s="3">
        <v>1013</v>
      </c>
      <c r="DV436" s="3" t="s">
        <v>464</v>
      </c>
      <c r="DW436" s="3" t="s">
        <v>464</v>
      </c>
      <c r="DX436" s="3">
        <v>1</v>
      </c>
      <c r="DZ436" s="3" t="s">
        <v>3</v>
      </c>
      <c r="EA436" s="3" t="s">
        <v>3</v>
      </c>
      <c r="EB436" s="3" t="s">
        <v>3</v>
      </c>
      <c r="EC436" s="3" t="s">
        <v>3</v>
      </c>
      <c r="EE436" s="3">
        <v>56938458</v>
      </c>
      <c r="EF436" s="3">
        <v>30</v>
      </c>
      <c r="EG436" s="3" t="s">
        <v>34</v>
      </c>
      <c r="EH436" s="3">
        <v>0</v>
      </c>
      <c r="EI436" s="3" t="s">
        <v>3</v>
      </c>
      <c r="EJ436" s="3">
        <v>1</v>
      </c>
      <c r="EK436" s="3">
        <v>25</v>
      </c>
      <c r="EL436" s="3" t="s">
        <v>35</v>
      </c>
      <c r="EM436" s="3" t="s">
        <v>36</v>
      </c>
      <c r="EO436" s="3" t="s">
        <v>325</v>
      </c>
      <c r="EQ436" s="3">
        <v>131072</v>
      </c>
      <c r="ER436" s="3">
        <v>85.39</v>
      </c>
      <c r="ES436" s="3">
        <v>6.2</v>
      </c>
      <c r="ET436" s="3">
        <v>3.17</v>
      </c>
      <c r="EU436" s="3">
        <v>0.3</v>
      </c>
      <c r="EV436" s="3">
        <v>76.02</v>
      </c>
      <c r="EW436" s="3">
        <v>6.8</v>
      </c>
      <c r="EX436" s="3">
        <v>0</v>
      </c>
      <c r="EY436" s="3">
        <v>0</v>
      </c>
      <c r="FQ436" s="3">
        <v>0</v>
      </c>
      <c r="FR436" s="3">
        <v>0</v>
      </c>
      <c r="FS436" s="3">
        <v>0</v>
      </c>
      <c r="FX436" s="3">
        <v>109</v>
      </c>
      <c r="FY436" s="3">
        <v>61</v>
      </c>
      <c r="GA436" s="3" t="s">
        <v>3</v>
      </c>
      <c r="GD436" s="3">
        <v>1</v>
      </c>
      <c r="GF436" s="3">
        <v>-1889515638</v>
      </c>
      <c r="GG436" s="3">
        <v>2</v>
      </c>
      <c r="GH436" s="3">
        <v>1</v>
      </c>
      <c r="GI436" s="3">
        <v>2</v>
      </c>
      <c r="GJ436" s="3">
        <v>0</v>
      </c>
      <c r="GK436" s="3">
        <v>0</v>
      </c>
      <c r="GL436" s="3">
        <f t="shared" si="301"/>
        <v>0</v>
      </c>
      <c r="GM436" s="3">
        <f t="shared" si="302"/>
        <v>36095.14</v>
      </c>
      <c r="GN436" s="3">
        <f t="shared" si="303"/>
        <v>36095.14</v>
      </c>
      <c r="GO436" s="3">
        <f t="shared" si="304"/>
        <v>0</v>
      </c>
      <c r="GP436" s="3">
        <f t="shared" si="305"/>
        <v>0</v>
      </c>
      <c r="GR436" s="3">
        <v>0</v>
      </c>
      <c r="GS436" s="3">
        <v>3</v>
      </c>
      <c r="GT436" s="3">
        <v>0</v>
      </c>
      <c r="GU436" s="3" t="s">
        <v>3</v>
      </c>
      <c r="GV436" s="3">
        <f t="shared" si="306"/>
        <v>0</v>
      </c>
      <c r="GW436" s="3">
        <v>1</v>
      </c>
      <c r="GX436" s="3">
        <f t="shared" si="307"/>
        <v>0</v>
      </c>
      <c r="HA436" s="3">
        <v>0</v>
      </c>
      <c r="HB436" s="3">
        <v>0</v>
      </c>
      <c r="HC436" s="3">
        <f t="shared" si="308"/>
        <v>0</v>
      </c>
      <c r="HE436" s="3" t="s">
        <v>3</v>
      </c>
      <c r="HF436" s="3" t="s">
        <v>3</v>
      </c>
      <c r="HM436" s="3" t="s">
        <v>3</v>
      </c>
      <c r="HN436" s="3" t="s">
        <v>3</v>
      </c>
      <c r="HO436" s="3" t="s">
        <v>3</v>
      </c>
      <c r="HP436" s="3" t="s">
        <v>3</v>
      </c>
      <c r="HQ436" s="3" t="s">
        <v>3</v>
      </c>
      <c r="HS436" s="3">
        <v>0</v>
      </c>
      <c r="IK436" s="3">
        <v>0</v>
      </c>
    </row>
    <row r="437" spans="1:255" x14ac:dyDescent="0.2">
      <c r="A437" s="2">
        <v>17</v>
      </c>
      <c r="B437" s="2">
        <v>1</v>
      </c>
      <c r="C437" s="2"/>
      <c r="D437" s="2"/>
      <c r="E437" s="2" t="s">
        <v>486</v>
      </c>
      <c r="F437" s="2" t="s">
        <v>487</v>
      </c>
      <c r="G437" s="2" t="s">
        <v>488</v>
      </c>
      <c r="H437" s="2" t="s">
        <v>398</v>
      </c>
      <c r="I437" s="2">
        <v>2</v>
      </c>
      <c r="J437" s="2">
        <v>0</v>
      </c>
      <c r="K437" s="2">
        <v>2</v>
      </c>
      <c r="L437" s="2"/>
      <c r="M437" s="2"/>
      <c r="N437" s="2"/>
      <c r="O437" s="2">
        <f t="shared" si="284"/>
        <v>5659.68</v>
      </c>
      <c r="P437" s="2">
        <f t="shared" si="285"/>
        <v>5659.68</v>
      </c>
      <c r="Q437" s="2">
        <f>(ROUND((ROUND(((ET437)*AV437*I437),2)*BB437),2)+ROUND((ROUND(((AE437-(EU437))*AV437*I437),2)*BS437),2))</f>
        <v>0</v>
      </c>
      <c r="R437" s="2">
        <f>(ROUND((ROUND(((EU437)*AV437*I437),2)*BS437),2)+ROUND((ROUND(((AE437-(EU437))*AV437*I437),2)*BS437),2))</f>
        <v>0</v>
      </c>
      <c r="S437" s="2">
        <f t="shared" si="286"/>
        <v>0</v>
      </c>
      <c r="T437" s="2">
        <f t="shared" si="287"/>
        <v>0</v>
      </c>
      <c r="U437" s="2">
        <f t="shared" si="288"/>
        <v>0</v>
      </c>
      <c r="V437" s="2">
        <f t="shared" si="289"/>
        <v>0</v>
      </c>
      <c r="W437" s="2">
        <f t="shared" si="290"/>
        <v>0</v>
      </c>
      <c r="X437" s="2">
        <f>(ROUND((((S437+ROUND((ROUND(((EU437)*AV437*I437),2)*BS437),2))*AT437)/100),2)+ROUND(((ROUND((ROUND(((AE437-(EU437))*AV437*I437),2)*BS437),2)*AT437)/100),2))</f>
        <v>0</v>
      </c>
      <c r="Y437" s="2">
        <f>(ROUND((((S437+ROUND((ROUND(((EU437)*AV437*I437),2)*BS437),2))*AU437)/100),2)+ROUND(((ROUND((ROUND(((AE437-(EU437))*AV437*I437),2)*BS437),2)*AU437)/100),2))</f>
        <v>0</v>
      </c>
      <c r="Z437" s="2"/>
      <c r="AA437" s="2">
        <v>56661434</v>
      </c>
      <c r="AB437" s="2">
        <f t="shared" si="291"/>
        <v>2829.84</v>
      </c>
      <c r="AC437" s="2">
        <f>ROUND((ES437),6)</f>
        <v>2829.84</v>
      </c>
      <c r="AD437" s="2">
        <f>ROUND((((ET437)-(EU437))+AE437),6)</f>
        <v>0</v>
      </c>
      <c r="AE437" s="2">
        <f>ROUND((EU437),6)</f>
        <v>0</v>
      </c>
      <c r="AF437" s="2">
        <f>ROUND((EV437),6)</f>
        <v>0</v>
      </c>
      <c r="AG437" s="2">
        <f t="shared" si="292"/>
        <v>0</v>
      </c>
      <c r="AH437" s="2">
        <f>(EW437)</f>
        <v>0</v>
      </c>
      <c r="AI437" s="2">
        <f>(EX437)</f>
        <v>0</v>
      </c>
      <c r="AJ437" s="2">
        <f t="shared" si="293"/>
        <v>0</v>
      </c>
      <c r="AK437" s="2">
        <v>2829.84</v>
      </c>
      <c r="AL437" s="2">
        <v>2829.84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1</v>
      </c>
      <c r="AW437" s="2">
        <v>1</v>
      </c>
      <c r="AX437" s="2"/>
      <c r="AY437" s="2"/>
      <c r="AZ437" s="2">
        <v>1</v>
      </c>
      <c r="BA437" s="2">
        <v>1</v>
      </c>
      <c r="BB437" s="2">
        <v>1</v>
      </c>
      <c r="BC437" s="2">
        <v>1</v>
      </c>
      <c r="BD437" s="2" t="s">
        <v>3</v>
      </c>
      <c r="BE437" s="2" t="s">
        <v>3</v>
      </c>
      <c r="BF437" s="2" t="s">
        <v>3</v>
      </c>
      <c r="BG437" s="2" t="s">
        <v>3</v>
      </c>
      <c r="BH437" s="2">
        <v>3</v>
      </c>
      <c r="BI437" s="2">
        <v>1</v>
      </c>
      <c r="BJ437" s="2" t="s">
        <v>489</v>
      </c>
      <c r="BK437" s="2"/>
      <c r="BL437" s="2"/>
      <c r="BM437" s="2">
        <v>1617</v>
      </c>
      <c r="BN437" s="2">
        <v>0</v>
      </c>
      <c r="BO437" s="2" t="s">
        <v>3</v>
      </c>
      <c r="BP437" s="2">
        <v>0</v>
      </c>
      <c r="BQ437" s="2">
        <v>200</v>
      </c>
      <c r="BR437" s="2">
        <v>0</v>
      </c>
      <c r="BS437" s="2">
        <v>1</v>
      </c>
      <c r="BT437" s="2">
        <v>1</v>
      </c>
      <c r="BU437" s="2">
        <v>1</v>
      </c>
      <c r="BV437" s="2">
        <v>1</v>
      </c>
      <c r="BW437" s="2">
        <v>1</v>
      </c>
      <c r="BX437" s="2">
        <v>1</v>
      </c>
      <c r="BY437" s="2" t="s">
        <v>3</v>
      </c>
      <c r="BZ437" s="2">
        <v>0</v>
      </c>
      <c r="CA437" s="2">
        <v>0</v>
      </c>
      <c r="CB437" s="2" t="s">
        <v>3</v>
      </c>
      <c r="CC437" s="2"/>
      <c r="CD437" s="2"/>
      <c r="CE437" s="2">
        <v>1566</v>
      </c>
      <c r="CF437" s="2">
        <v>0</v>
      </c>
      <c r="CG437" s="2">
        <v>0</v>
      </c>
      <c r="CH437" s="2"/>
      <c r="CI437" s="2"/>
      <c r="CJ437" s="2"/>
      <c r="CK437" s="2"/>
      <c r="CL437" s="2"/>
      <c r="CM437" s="2">
        <v>0</v>
      </c>
      <c r="CN437" s="2" t="s">
        <v>3</v>
      </c>
      <c r="CO437" s="2">
        <v>0</v>
      </c>
      <c r="CP437" s="2">
        <f t="shared" si="294"/>
        <v>5659.68</v>
      </c>
      <c r="CQ437" s="2">
        <f t="shared" si="295"/>
        <v>2829.84</v>
      </c>
      <c r="CR437" s="2">
        <f>(ROUND((ROUND(((ET437)*AV437*1),2)*BB437),2)+ROUND((ROUND(((AE437-(EU437))*AV437*1),2)*BS437),2))</f>
        <v>0</v>
      </c>
      <c r="CS437" s="2">
        <f>(ROUND((ROUND(((EU437)*AV437*1),2)*BS437),2)+ROUND((ROUND(((AE437-(EU437))*AV437*1),2)*BS437),2))</f>
        <v>0</v>
      </c>
      <c r="CT437" s="2">
        <f t="shared" si="296"/>
        <v>0</v>
      </c>
      <c r="CU437" s="2">
        <f t="shared" si="297"/>
        <v>0</v>
      </c>
      <c r="CV437" s="2">
        <f t="shared" si="298"/>
        <v>0</v>
      </c>
      <c r="CW437" s="2">
        <f t="shared" si="299"/>
        <v>0</v>
      </c>
      <c r="CX437" s="2">
        <f t="shared" si="300"/>
        <v>0</v>
      </c>
      <c r="CY437" s="2">
        <f>(ROUND((((S437+ROUND((ROUND(((EU437)*AV437*1),2)*BS437),2))*AT437)/100),2)+ROUND(((ROUND((ROUND(((AE437-(EU437))*AV437*1),2)*BS437),2)*AT437)/100),2))</f>
        <v>0</v>
      </c>
      <c r="CZ437" s="2">
        <f>(ROUND((((S437+ROUND((ROUND(((EU437)*AV437*1),2)*BS437),2))*AU437)/100),2)+ROUND(((ROUND((ROUND(((AE437-(EU437))*AV437*1),2)*BS437),2)*AU437)/100),2))</f>
        <v>0</v>
      </c>
      <c r="DA437" s="2"/>
      <c r="DB437" s="2"/>
      <c r="DC437" s="2" t="s">
        <v>3</v>
      </c>
      <c r="DD437" s="2" t="s">
        <v>3</v>
      </c>
      <c r="DE437" s="2" t="s">
        <v>3</v>
      </c>
      <c r="DF437" s="2" t="s">
        <v>3</v>
      </c>
      <c r="DG437" s="2" t="s">
        <v>3</v>
      </c>
      <c r="DH437" s="2" t="s">
        <v>3</v>
      </c>
      <c r="DI437" s="2" t="s">
        <v>3</v>
      </c>
      <c r="DJ437" s="2" t="s">
        <v>3</v>
      </c>
      <c r="DK437" s="2" t="s">
        <v>3</v>
      </c>
      <c r="DL437" s="2" t="s">
        <v>3</v>
      </c>
      <c r="DM437" s="2" t="s">
        <v>3</v>
      </c>
      <c r="DN437" s="2">
        <v>0</v>
      </c>
      <c r="DO437" s="2">
        <v>0</v>
      </c>
      <c r="DP437" s="2">
        <v>1</v>
      </c>
      <c r="DQ437" s="2">
        <v>1</v>
      </c>
      <c r="DR437" s="2"/>
      <c r="DS437" s="2"/>
      <c r="DT437" s="2"/>
      <c r="DU437" s="2">
        <v>1010</v>
      </c>
      <c r="DV437" s="2" t="s">
        <v>398</v>
      </c>
      <c r="DW437" s="2" t="s">
        <v>398</v>
      </c>
      <c r="DX437" s="2">
        <v>1</v>
      </c>
      <c r="DY437" s="2"/>
      <c r="DZ437" s="2" t="s">
        <v>3</v>
      </c>
      <c r="EA437" s="2" t="s">
        <v>3</v>
      </c>
      <c r="EB437" s="2" t="s">
        <v>3</v>
      </c>
      <c r="EC437" s="2" t="s">
        <v>3</v>
      </c>
      <c r="ED437" s="2"/>
      <c r="EE437" s="2">
        <v>56938530</v>
      </c>
      <c r="EF437" s="2">
        <v>200</v>
      </c>
      <c r="EG437" s="2" t="s">
        <v>343</v>
      </c>
      <c r="EH437" s="2">
        <v>0</v>
      </c>
      <c r="EI437" s="2" t="s">
        <v>3</v>
      </c>
      <c r="EJ437" s="2">
        <v>1</v>
      </c>
      <c r="EK437" s="2">
        <v>1617</v>
      </c>
      <c r="EL437" s="2" t="s">
        <v>344</v>
      </c>
      <c r="EM437" s="2" t="s">
        <v>345</v>
      </c>
      <c r="EN437" s="2"/>
      <c r="EO437" s="2" t="s">
        <v>3</v>
      </c>
      <c r="EP437" s="2"/>
      <c r="EQ437" s="2">
        <v>131072</v>
      </c>
      <c r="ER437" s="2">
        <v>2829.84</v>
      </c>
      <c r="ES437" s="2">
        <v>2829.84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>
        <v>0</v>
      </c>
      <c r="FR437" s="2">
        <v>0</v>
      </c>
      <c r="FS437" s="2">
        <v>0</v>
      </c>
      <c r="FT437" s="2"/>
      <c r="FU437" s="2"/>
      <c r="FV437" s="2"/>
      <c r="FW437" s="2"/>
      <c r="FX437" s="2">
        <v>0</v>
      </c>
      <c r="FY437" s="2">
        <v>0</v>
      </c>
      <c r="FZ437" s="2"/>
      <c r="GA437" s="2" t="s">
        <v>3</v>
      </c>
      <c r="GB437" s="2"/>
      <c r="GC437" s="2"/>
      <c r="GD437" s="2">
        <v>1</v>
      </c>
      <c r="GE437" s="2"/>
      <c r="GF437" s="2">
        <v>-133488695</v>
      </c>
      <c r="GG437" s="2">
        <v>2</v>
      </c>
      <c r="GH437" s="2">
        <v>1</v>
      </c>
      <c r="GI437" s="2">
        <v>-2</v>
      </c>
      <c r="GJ437" s="2">
        <v>0</v>
      </c>
      <c r="GK437" s="2">
        <v>0</v>
      </c>
      <c r="GL437" s="2">
        <f t="shared" si="301"/>
        <v>0</v>
      </c>
      <c r="GM437" s="2">
        <f t="shared" si="302"/>
        <v>5659.68</v>
      </c>
      <c r="GN437" s="2">
        <f t="shared" si="303"/>
        <v>5659.68</v>
      </c>
      <c r="GO437" s="2">
        <f t="shared" si="304"/>
        <v>0</v>
      </c>
      <c r="GP437" s="2">
        <f t="shared" si="305"/>
        <v>0</v>
      </c>
      <c r="GQ437" s="2"/>
      <c r="GR437" s="2">
        <v>0</v>
      </c>
      <c r="GS437" s="2">
        <v>3</v>
      </c>
      <c r="GT437" s="2">
        <v>0</v>
      </c>
      <c r="GU437" s="2" t="s">
        <v>3</v>
      </c>
      <c r="GV437" s="2">
        <f t="shared" si="306"/>
        <v>0</v>
      </c>
      <c r="GW437" s="2">
        <v>1</v>
      </c>
      <c r="GX437" s="2">
        <f t="shared" si="307"/>
        <v>0</v>
      </c>
      <c r="GY437" s="2"/>
      <c r="GZ437" s="2"/>
      <c r="HA437" s="2">
        <v>0</v>
      </c>
      <c r="HB437" s="2">
        <v>0</v>
      </c>
      <c r="HC437" s="2">
        <f t="shared" si="308"/>
        <v>0</v>
      </c>
      <c r="HD437" s="2"/>
      <c r="HE437" s="2" t="s">
        <v>3</v>
      </c>
      <c r="HF437" s="2" t="s">
        <v>3</v>
      </c>
      <c r="HG437" s="2"/>
      <c r="HH437" s="2"/>
      <c r="HI437" s="2"/>
      <c r="HJ437" s="2"/>
      <c r="HK437" s="2"/>
      <c r="HL437" s="2"/>
      <c r="HM437" s="2" t="s">
        <v>3</v>
      </c>
      <c r="HN437" s="2" t="s">
        <v>3</v>
      </c>
      <c r="HO437" s="2" t="s">
        <v>3</v>
      </c>
      <c r="HP437" s="2" t="s">
        <v>3</v>
      </c>
      <c r="HQ437" s="2" t="s">
        <v>3</v>
      </c>
      <c r="HR437" s="2"/>
      <c r="HS437" s="2">
        <v>0</v>
      </c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>
        <v>0</v>
      </c>
      <c r="IL437" s="2"/>
      <c r="IM437" s="2"/>
      <c r="IN437" s="2"/>
      <c r="IO437" s="2"/>
      <c r="IP437" s="2"/>
      <c r="IQ437" s="2"/>
      <c r="IR437" s="2"/>
      <c r="IS437" s="2"/>
      <c r="IT437" s="2"/>
      <c r="IU437" s="2"/>
    </row>
    <row r="438" spans="1:255" x14ac:dyDescent="0.2">
      <c r="A438" s="3">
        <v>17</v>
      </c>
      <c r="B438" s="3">
        <v>1</v>
      </c>
      <c r="E438" s="3" t="s">
        <v>486</v>
      </c>
      <c r="F438" s="3" t="s">
        <v>487</v>
      </c>
      <c r="G438" s="3" t="s">
        <v>488</v>
      </c>
      <c r="H438" s="3" t="s">
        <v>398</v>
      </c>
      <c r="I438" s="3">
        <v>2</v>
      </c>
      <c r="J438" s="3">
        <v>0</v>
      </c>
      <c r="K438" s="3">
        <v>2</v>
      </c>
      <c r="O438" s="3">
        <f t="shared" si="284"/>
        <v>24732.799999999999</v>
      </c>
      <c r="P438" s="3">
        <f t="shared" si="285"/>
        <v>24732.799999999999</v>
      </c>
      <c r="Q438" s="3">
        <f>(ROUND((ROUND(((ET438)*AV438*I438),2)*BB438),2)+ROUND((ROUND(((AE438-(EU438))*AV438*I438),2)*BS438),2))</f>
        <v>0</v>
      </c>
      <c r="R438" s="3">
        <f>(ROUND((ROUND(((EU438)*AV438*I438),2)*BS438),2)+ROUND((ROUND(((AE438-(EU438))*AV438*I438),2)*BS438),2))</f>
        <v>0</v>
      </c>
      <c r="S438" s="3">
        <f t="shared" si="286"/>
        <v>0</v>
      </c>
      <c r="T438" s="3">
        <f t="shared" si="287"/>
        <v>0</v>
      </c>
      <c r="U438" s="3">
        <f t="shared" si="288"/>
        <v>0</v>
      </c>
      <c r="V438" s="3">
        <f t="shared" si="289"/>
        <v>0</v>
      </c>
      <c r="W438" s="3">
        <f t="shared" si="290"/>
        <v>0</v>
      </c>
      <c r="X438" s="3">
        <f>(ROUND((((S438+ROUND((ROUND(((EU438)*AV438*I438),2)*BS438),2))*AT438)/100),2)+ROUND(((ROUND((ROUND(((AE438-(EU438))*AV438*I438),2)*BS438),2)*AT438)/100),2))</f>
        <v>0</v>
      </c>
      <c r="Y438" s="3">
        <f>(ROUND((((S438+ROUND((ROUND(((EU438)*AV438*I438),2)*BS438),2))*AU438)/100),2)+ROUND(((ROUND((ROUND(((AE438-(EU438))*AV438*I438),2)*BS438),2)*AU438)/100),2))</f>
        <v>0</v>
      </c>
      <c r="AA438" s="3">
        <v>56661436</v>
      </c>
      <c r="AB438" s="3">
        <f t="shared" si="291"/>
        <v>2829.84</v>
      </c>
      <c r="AC438" s="3">
        <f>ROUND((ES438),6)</f>
        <v>2829.84</v>
      </c>
      <c r="AD438" s="3">
        <f>ROUND((((ET438)-(EU438))+AE438),6)</f>
        <v>0</v>
      </c>
      <c r="AE438" s="3">
        <f>ROUND((EU438),6)</f>
        <v>0</v>
      </c>
      <c r="AF438" s="3">
        <f>ROUND((EV438),6)</f>
        <v>0</v>
      </c>
      <c r="AG438" s="3">
        <f t="shared" si="292"/>
        <v>0</v>
      </c>
      <c r="AH438" s="3">
        <f>(EW438)</f>
        <v>0</v>
      </c>
      <c r="AI438" s="3">
        <f>(EX438)</f>
        <v>0</v>
      </c>
      <c r="AJ438" s="3">
        <f t="shared" si="293"/>
        <v>0</v>
      </c>
      <c r="AK438" s="3">
        <v>2829.84</v>
      </c>
      <c r="AL438" s="3">
        <v>2829.84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1</v>
      </c>
      <c r="AW438" s="3">
        <v>1</v>
      </c>
      <c r="AZ438" s="3">
        <v>1</v>
      </c>
      <c r="BA438" s="3">
        <v>1</v>
      </c>
      <c r="BB438" s="3">
        <v>1</v>
      </c>
      <c r="BC438" s="3">
        <v>4.37</v>
      </c>
      <c r="BD438" s="3" t="s">
        <v>3</v>
      </c>
      <c r="BE438" s="3" t="s">
        <v>3</v>
      </c>
      <c r="BF438" s="3" t="s">
        <v>3</v>
      </c>
      <c r="BG438" s="3" t="s">
        <v>3</v>
      </c>
      <c r="BH438" s="3">
        <v>3</v>
      </c>
      <c r="BI438" s="3">
        <v>1</v>
      </c>
      <c r="BJ438" s="3" t="s">
        <v>489</v>
      </c>
      <c r="BM438" s="3">
        <v>1617</v>
      </c>
      <c r="BN438" s="3">
        <v>0</v>
      </c>
      <c r="BO438" s="3" t="s">
        <v>487</v>
      </c>
      <c r="BP438" s="3">
        <v>1</v>
      </c>
      <c r="BQ438" s="3">
        <v>200</v>
      </c>
      <c r="BR438" s="3">
        <v>0</v>
      </c>
      <c r="BS438" s="3">
        <v>1</v>
      </c>
      <c r="BT438" s="3">
        <v>1</v>
      </c>
      <c r="BU438" s="3">
        <v>1</v>
      </c>
      <c r="BV438" s="3">
        <v>1</v>
      </c>
      <c r="BW438" s="3">
        <v>1</v>
      </c>
      <c r="BX438" s="3">
        <v>1</v>
      </c>
      <c r="BY438" s="3" t="s">
        <v>3</v>
      </c>
      <c r="BZ438" s="3">
        <v>0</v>
      </c>
      <c r="CA438" s="3">
        <v>0</v>
      </c>
      <c r="CB438" s="3" t="s">
        <v>3</v>
      </c>
      <c r="CE438" s="3">
        <v>1566</v>
      </c>
      <c r="CF438" s="3">
        <v>0</v>
      </c>
      <c r="CG438" s="3">
        <v>0</v>
      </c>
      <c r="CM438" s="3">
        <v>0</v>
      </c>
      <c r="CN438" s="3" t="s">
        <v>3</v>
      </c>
      <c r="CO438" s="3">
        <v>0</v>
      </c>
      <c r="CP438" s="3">
        <f t="shared" si="294"/>
        <v>24732.799999999999</v>
      </c>
      <c r="CQ438" s="3">
        <f t="shared" si="295"/>
        <v>12366.4</v>
      </c>
      <c r="CR438" s="3">
        <f>(ROUND((ROUND(((ET438)*AV438*1),2)*BB438),2)+ROUND((ROUND(((AE438-(EU438))*AV438*1),2)*BS438),2))</f>
        <v>0</v>
      </c>
      <c r="CS438" s="3">
        <f>(ROUND((ROUND(((EU438)*AV438*1),2)*BS438),2)+ROUND((ROUND(((AE438-(EU438))*AV438*1),2)*BS438),2))</f>
        <v>0</v>
      </c>
      <c r="CT438" s="3">
        <f t="shared" si="296"/>
        <v>0</v>
      </c>
      <c r="CU438" s="3">
        <f t="shared" si="297"/>
        <v>0</v>
      </c>
      <c r="CV438" s="3">
        <f t="shared" si="298"/>
        <v>0</v>
      </c>
      <c r="CW438" s="3">
        <f t="shared" si="299"/>
        <v>0</v>
      </c>
      <c r="CX438" s="3">
        <f t="shared" si="300"/>
        <v>0</v>
      </c>
      <c r="CY438" s="3">
        <f>(ROUND((((S438+ROUND((ROUND(((EU438)*AV438*1),2)*BS438),2))*AT438)/100),2)+ROUND(((ROUND((ROUND(((AE438-(EU438))*AV438*1),2)*BS438),2)*AT438)/100),2))</f>
        <v>0</v>
      </c>
      <c r="CZ438" s="3">
        <f>(ROUND((((S438+ROUND((ROUND(((EU438)*AV438*1),2)*BS438),2))*AU438)/100),2)+ROUND(((ROUND((ROUND(((AE438-(EU438))*AV438*1),2)*BS438),2)*AU438)/100),2))</f>
        <v>0</v>
      </c>
      <c r="DC438" s="3" t="s">
        <v>3</v>
      </c>
      <c r="DD438" s="3" t="s">
        <v>3</v>
      </c>
      <c r="DE438" s="3" t="s">
        <v>3</v>
      </c>
      <c r="DF438" s="3" t="s">
        <v>3</v>
      </c>
      <c r="DG438" s="3" t="s">
        <v>3</v>
      </c>
      <c r="DH438" s="3" t="s">
        <v>3</v>
      </c>
      <c r="DI438" s="3" t="s">
        <v>3</v>
      </c>
      <c r="DJ438" s="3" t="s">
        <v>3</v>
      </c>
      <c r="DK438" s="3" t="s">
        <v>3</v>
      </c>
      <c r="DL438" s="3" t="s">
        <v>3</v>
      </c>
      <c r="DM438" s="3" t="s">
        <v>3</v>
      </c>
      <c r="DN438" s="3">
        <v>0</v>
      </c>
      <c r="DO438" s="3">
        <v>0</v>
      </c>
      <c r="DP438" s="3">
        <v>1</v>
      </c>
      <c r="DQ438" s="3">
        <v>1</v>
      </c>
      <c r="DU438" s="3">
        <v>1010</v>
      </c>
      <c r="DV438" s="3" t="s">
        <v>398</v>
      </c>
      <c r="DW438" s="3" t="s">
        <v>398</v>
      </c>
      <c r="DX438" s="3">
        <v>1</v>
      </c>
      <c r="DZ438" s="3" t="s">
        <v>3</v>
      </c>
      <c r="EA438" s="3" t="s">
        <v>3</v>
      </c>
      <c r="EB438" s="3" t="s">
        <v>3</v>
      </c>
      <c r="EC438" s="3" t="s">
        <v>3</v>
      </c>
      <c r="EE438" s="3">
        <v>56938530</v>
      </c>
      <c r="EF438" s="3">
        <v>200</v>
      </c>
      <c r="EG438" s="3" t="s">
        <v>343</v>
      </c>
      <c r="EH438" s="3">
        <v>0</v>
      </c>
      <c r="EI438" s="3" t="s">
        <v>3</v>
      </c>
      <c r="EJ438" s="3">
        <v>1</v>
      </c>
      <c r="EK438" s="3">
        <v>1617</v>
      </c>
      <c r="EL438" s="3" t="s">
        <v>344</v>
      </c>
      <c r="EM438" s="3" t="s">
        <v>345</v>
      </c>
      <c r="EO438" s="3" t="s">
        <v>3</v>
      </c>
      <c r="EQ438" s="3">
        <v>131072</v>
      </c>
      <c r="ER438" s="3">
        <v>2829.84</v>
      </c>
      <c r="ES438" s="3">
        <v>2829.84</v>
      </c>
      <c r="ET438" s="3">
        <v>0</v>
      </c>
      <c r="EU438" s="3">
        <v>0</v>
      </c>
      <c r="EV438" s="3">
        <v>0</v>
      </c>
      <c r="EW438" s="3">
        <v>0</v>
      </c>
      <c r="EX438" s="3">
        <v>0</v>
      </c>
      <c r="EY438" s="3">
        <v>0</v>
      </c>
      <c r="FQ438" s="3">
        <v>0</v>
      </c>
      <c r="FR438" s="3">
        <v>0</v>
      </c>
      <c r="FS438" s="3">
        <v>0</v>
      </c>
      <c r="FX438" s="3">
        <v>0</v>
      </c>
      <c r="FY438" s="3">
        <v>0</v>
      </c>
      <c r="GA438" s="3" t="s">
        <v>3</v>
      </c>
      <c r="GD438" s="3">
        <v>1</v>
      </c>
      <c r="GF438" s="3">
        <v>-133488695</v>
      </c>
      <c r="GG438" s="3">
        <v>2</v>
      </c>
      <c r="GH438" s="3">
        <v>1</v>
      </c>
      <c r="GI438" s="3">
        <v>2</v>
      </c>
      <c r="GJ438" s="3">
        <v>0</v>
      </c>
      <c r="GK438" s="3">
        <v>0</v>
      </c>
      <c r="GL438" s="3">
        <f t="shared" si="301"/>
        <v>0</v>
      </c>
      <c r="GM438" s="3">
        <f t="shared" si="302"/>
        <v>24732.799999999999</v>
      </c>
      <c r="GN438" s="3">
        <f t="shared" si="303"/>
        <v>24732.799999999999</v>
      </c>
      <c r="GO438" s="3">
        <f t="shared" si="304"/>
        <v>0</v>
      </c>
      <c r="GP438" s="3">
        <f t="shared" si="305"/>
        <v>0</v>
      </c>
      <c r="GR438" s="3">
        <v>0</v>
      </c>
      <c r="GS438" s="3">
        <v>3</v>
      </c>
      <c r="GT438" s="3">
        <v>0</v>
      </c>
      <c r="GU438" s="3" t="s">
        <v>3</v>
      </c>
      <c r="GV438" s="3">
        <f t="shared" si="306"/>
        <v>0</v>
      </c>
      <c r="GW438" s="3">
        <v>1</v>
      </c>
      <c r="GX438" s="3">
        <f t="shared" si="307"/>
        <v>0</v>
      </c>
      <c r="HA438" s="3">
        <v>0</v>
      </c>
      <c r="HB438" s="3">
        <v>0</v>
      </c>
      <c r="HC438" s="3">
        <f t="shared" si="308"/>
        <v>0</v>
      </c>
      <c r="HE438" s="3" t="s">
        <v>3</v>
      </c>
      <c r="HF438" s="3" t="s">
        <v>3</v>
      </c>
      <c r="HM438" s="3" t="s">
        <v>3</v>
      </c>
      <c r="HN438" s="3" t="s">
        <v>3</v>
      </c>
      <c r="HO438" s="3" t="s">
        <v>3</v>
      </c>
      <c r="HP438" s="3" t="s">
        <v>3</v>
      </c>
      <c r="HQ438" s="3" t="s">
        <v>3</v>
      </c>
      <c r="HS438" s="3">
        <v>0</v>
      </c>
      <c r="IK438" s="3">
        <v>0</v>
      </c>
    </row>
    <row r="439" spans="1:255" x14ac:dyDescent="0.2">
      <c r="A439" s="2">
        <v>17</v>
      </c>
      <c r="B439" s="2">
        <v>1</v>
      </c>
      <c r="C439" s="2">
        <f>ROW(SmtRes!A358)</f>
        <v>358</v>
      </c>
      <c r="D439" s="2">
        <f>ROW(EtalonRes!A472)</f>
        <v>472</v>
      </c>
      <c r="E439" s="2" t="s">
        <v>490</v>
      </c>
      <c r="F439" s="2" t="s">
        <v>491</v>
      </c>
      <c r="G439" s="2" t="s">
        <v>492</v>
      </c>
      <c r="H439" s="2" t="s">
        <v>464</v>
      </c>
      <c r="I439" s="2">
        <v>2</v>
      </c>
      <c r="J439" s="2">
        <v>0</v>
      </c>
      <c r="K439" s="2">
        <v>2</v>
      </c>
      <c r="L439" s="2"/>
      <c r="M439" s="2"/>
      <c r="N439" s="2"/>
      <c r="O439" s="2">
        <f t="shared" si="284"/>
        <v>388.72</v>
      </c>
      <c r="P439" s="2">
        <f t="shared" si="285"/>
        <v>13.6</v>
      </c>
      <c r="Q439" s="2">
        <f>(ROUND((ROUND((((((ET439*1.2)*1.25)*1.05))*AV439*I439),2)*BB439),2)+ROUND((ROUND(((AE439-((((EU439*1.2)*1.25)*1.05)))*AV439*I439),2)*BS439),2))</f>
        <v>25.95</v>
      </c>
      <c r="R439" s="2">
        <f>(ROUND((ROUND((((((EU439*1.2)*1.25)*1.05))*AV439*I439),2)*BS439),2)+ROUND((ROUND(((AE439-((((EU439*1.2)*1.25)*1.05)))*AV439*I439),2)*BS439),2))</f>
        <v>2.82</v>
      </c>
      <c r="S439" s="2">
        <f t="shared" si="286"/>
        <v>349.17</v>
      </c>
      <c r="T439" s="2">
        <f t="shared" si="287"/>
        <v>0</v>
      </c>
      <c r="U439" s="2">
        <f t="shared" si="288"/>
        <v>31.230876599999998</v>
      </c>
      <c r="V439" s="2">
        <f t="shared" si="289"/>
        <v>0</v>
      </c>
      <c r="W439" s="2">
        <f t="shared" si="290"/>
        <v>0</v>
      </c>
      <c r="X439" s="2">
        <f>(ROUND((((S439+ROUND((ROUND((((((EU439*1.2)*1.25)*1.05))*AV439*I439),2)*BS439),2))*AT439)/100),2)+ROUND(((ROUND((ROUND(((AE439-((((EU439*1.2)*1.25)*1.05)))*AV439*I439),2)*BS439),2)*AT439)/100),2))</f>
        <v>383.67</v>
      </c>
      <c r="Y439" s="2">
        <f>(ROUND((((S439+ROUND((ROUND((((((EU439*1.2)*1.25)*1.05))*AV439*I439),2)*BS439),2))*AU439)/100),2)+ROUND(((ROUND((ROUND(((AE439-((((EU439*1.2)*1.25)*1.05)))*AV439*I439),2)*BS439),2)*AU439)/100),2))</f>
        <v>214.71</v>
      </c>
      <c r="Z439" s="2"/>
      <c r="AA439" s="2">
        <v>56661434</v>
      </c>
      <c r="AB439" s="2">
        <f t="shared" si="291"/>
        <v>182.58008000000001</v>
      </c>
      <c r="AC439" s="2">
        <f>ROUND(((((ES439*1)*1)*1)),6)</f>
        <v>6.8</v>
      </c>
      <c r="AD439" s="2">
        <f>ROUND(((((((ET439*1.2)*1.25)*1.05))-((((EU439*1.2)*1.25)*1.05)))+AE439),6)</f>
        <v>12.159000000000001</v>
      </c>
      <c r="AE439" s="2">
        <f>ROUND(((((EU439*1.2)*1.25)*1.05)),6)</f>
        <v>1.323</v>
      </c>
      <c r="AF439" s="2">
        <f>ROUND(((((EV439*1.2)*1.15)*1.05)),6)</f>
        <v>163.62108000000001</v>
      </c>
      <c r="AG439" s="2">
        <f t="shared" si="292"/>
        <v>0</v>
      </c>
      <c r="AH439" s="2">
        <f>((((EW439*1.2)*1.15)*1.05))</f>
        <v>14.6349</v>
      </c>
      <c r="AI439" s="2">
        <f>((((EX439*1.2)*1.25)*1.05))</f>
        <v>0</v>
      </c>
      <c r="AJ439" s="2">
        <f t="shared" si="293"/>
        <v>0</v>
      </c>
      <c r="AK439" s="2">
        <v>127.44</v>
      </c>
      <c r="AL439" s="2">
        <v>6.8</v>
      </c>
      <c r="AM439" s="2">
        <v>7.72</v>
      </c>
      <c r="AN439" s="2">
        <v>0.84</v>
      </c>
      <c r="AO439" s="2">
        <v>112.92</v>
      </c>
      <c r="AP439" s="2">
        <v>0</v>
      </c>
      <c r="AQ439" s="2">
        <v>10.1</v>
      </c>
      <c r="AR439" s="2">
        <v>0</v>
      </c>
      <c r="AS439" s="2">
        <v>0</v>
      </c>
      <c r="AT439" s="2">
        <v>109</v>
      </c>
      <c r="AU439" s="2">
        <v>61</v>
      </c>
      <c r="AV439" s="2">
        <v>1.0669999999999999</v>
      </c>
      <c r="AW439" s="2">
        <v>1</v>
      </c>
      <c r="AX439" s="2"/>
      <c r="AY439" s="2"/>
      <c r="AZ439" s="2">
        <v>1</v>
      </c>
      <c r="BA439" s="2">
        <v>1</v>
      </c>
      <c r="BB439" s="2">
        <v>1</v>
      </c>
      <c r="BC439" s="2">
        <v>1</v>
      </c>
      <c r="BD439" s="2" t="s">
        <v>3</v>
      </c>
      <c r="BE439" s="2" t="s">
        <v>3</v>
      </c>
      <c r="BF439" s="2" t="s">
        <v>3</v>
      </c>
      <c r="BG439" s="2" t="s">
        <v>3</v>
      </c>
      <c r="BH439" s="2">
        <v>0</v>
      </c>
      <c r="BI439" s="2">
        <v>1</v>
      </c>
      <c r="BJ439" s="2" t="s">
        <v>493</v>
      </c>
      <c r="BK439" s="2"/>
      <c r="BL439" s="2"/>
      <c r="BM439" s="2">
        <v>25</v>
      </c>
      <c r="BN439" s="2">
        <v>0</v>
      </c>
      <c r="BO439" s="2" t="s">
        <v>491</v>
      </c>
      <c r="BP439" s="2">
        <v>1</v>
      </c>
      <c r="BQ439" s="2">
        <v>30</v>
      </c>
      <c r="BR439" s="2">
        <v>0</v>
      </c>
      <c r="BS439" s="2">
        <v>1</v>
      </c>
      <c r="BT439" s="2">
        <v>1</v>
      </c>
      <c r="BU439" s="2">
        <v>1</v>
      </c>
      <c r="BV439" s="2">
        <v>1</v>
      </c>
      <c r="BW439" s="2">
        <v>1</v>
      </c>
      <c r="BX439" s="2">
        <v>1</v>
      </c>
      <c r="BY439" s="2" t="s">
        <v>3</v>
      </c>
      <c r="BZ439" s="2">
        <v>109</v>
      </c>
      <c r="CA439" s="2">
        <v>61</v>
      </c>
      <c r="CB439" s="2" t="s">
        <v>3</v>
      </c>
      <c r="CC439" s="2"/>
      <c r="CD439" s="2"/>
      <c r="CE439" s="2">
        <v>1566</v>
      </c>
      <c r="CF439" s="2">
        <v>0</v>
      </c>
      <c r="CG439" s="2">
        <v>0</v>
      </c>
      <c r="CH439" s="2"/>
      <c r="CI439" s="2"/>
      <c r="CJ439" s="2"/>
      <c r="CK439" s="2"/>
      <c r="CL439" s="2"/>
      <c r="CM439" s="2">
        <v>0</v>
      </c>
      <c r="CN439" s="2" t="s">
        <v>2120</v>
      </c>
      <c r="CO439" s="2">
        <v>0</v>
      </c>
      <c r="CP439" s="2">
        <f t="shared" si="294"/>
        <v>388.72</v>
      </c>
      <c r="CQ439" s="2">
        <f t="shared" si="295"/>
        <v>6.8</v>
      </c>
      <c r="CR439" s="2">
        <f>(ROUND((ROUND((((((ET439*1.2)*1.25)*1.05))*AV439*1),2)*BB439),2)+ROUND((ROUND(((AE439-((((EU439*1.2)*1.25)*1.05)))*AV439*1),2)*BS439),2))</f>
        <v>12.97</v>
      </c>
      <c r="CS439" s="2">
        <f>(ROUND((ROUND((((((EU439*1.2)*1.25)*1.05))*AV439*1),2)*BS439),2)+ROUND((ROUND(((AE439-((((EU439*1.2)*1.25)*1.05)))*AV439*1),2)*BS439),2))</f>
        <v>1.41</v>
      </c>
      <c r="CT439" s="2">
        <f t="shared" si="296"/>
        <v>174.58</v>
      </c>
      <c r="CU439" s="2">
        <f t="shared" si="297"/>
        <v>0</v>
      </c>
      <c r="CV439" s="2">
        <f t="shared" si="298"/>
        <v>15.615438299999999</v>
      </c>
      <c r="CW439" s="2">
        <f t="shared" si="299"/>
        <v>0</v>
      </c>
      <c r="CX439" s="2">
        <f t="shared" si="300"/>
        <v>0</v>
      </c>
      <c r="CY439" s="2">
        <f>(ROUND((((S439+ROUND((ROUND((((((EU439*1.2)*1.25)*1.05))*AV439*1),2)*BS439),2))*AT439)/100),2)+ROUND(((ROUND((ROUND(((AE439-((((EU439*1.2)*1.25)*1.05)))*AV439*1),2)*BS439),2)*AT439)/100),2))</f>
        <v>382.13</v>
      </c>
      <c r="CZ439" s="2">
        <f>(ROUND((((S439+ROUND((ROUND((((((EU439*1.2)*1.25)*1.05))*AV439*1),2)*BS439),2))*AU439)/100),2)+ROUND(((ROUND((ROUND(((AE439-((((EU439*1.2)*1.25)*1.05)))*AV439*1),2)*BS439),2)*AU439)/100),2))</f>
        <v>213.85</v>
      </c>
      <c r="DA439" s="2"/>
      <c r="DB439" s="2">
        <v>107</v>
      </c>
      <c r="DC439" s="2" t="s">
        <v>3</v>
      </c>
      <c r="DD439" s="2" t="s">
        <v>105</v>
      </c>
      <c r="DE439" s="2" t="s">
        <v>32</v>
      </c>
      <c r="DF439" s="2" t="s">
        <v>32</v>
      </c>
      <c r="DG439" s="2" t="s">
        <v>33</v>
      </c>
      <c r="DH439" s="2" t="s">
        <v>3</v>
      </c>
      <c r="DI439" s="2" t="s">
        <v>33</v>
      </c>
      <c r="DJ439" s="2" t="s">
        <v>32</v>
      </c>
      <c r="DK439" s="2" t="s">
        <v>3</v>
      </c>
      <c r="DL439" s="2" t="s">
        <v>3</v>
      </c>
      <c r="DM439" s="2" t="s">
        <v>3</v>
      </c>
      <c r="DN439" s="2">
        <v>0</v>
      </c>
      <c r="DO439" s="2">
        <v>0</v>
      </c>
      <c r="DP439" s="2">
        <v>1</v>
      </c>
      <c r="DQ439" s="2">
        <v>1</v>
      </c>
      <c r="DR439" s="2"/>
      <c r="DS439" s="2"/>
      <c r="DT439" s="2"/>
      <c r="DU439" s="2">
        <v>1013</v>
      </c>
      <c r="DV439" s="2" t="s">
        <v>464</v>
      </c>
      <c r="DW439" s="2" t="s">
        <v>464</v>
      </c>
      <c r="DX439" s="2">
        <v>1</v>
      </c>
      <c r="DY439" s="2"/>
      <c r="DZ439" s="2" t="s">
        <v>3</v>
      </c>
      <c r="EA439" s="2" t="s">
        <v>3</v>
      </c>
      <c r="EB439" s="2" t="s">
        <v>3</v>
      </c>
      <c r="EC439" s="2" t="s">
        <v>3</v>
      </c>
      <c r="ED439" s="2"/>
      <c r="EE439" s="2">
        <v>56938458</v>
      </c>
      <c r="EF439" s="2">
        <v>30</v>
      </c>
      <c r="EG439" s="2" t="s">
        <v>34</v>
      </c>
      <c r="EH439" s="2">
        <v>0</v>
      </c>
      <c r="EI439" s="2" t="s">
        <v>3</v>
      </c>
      <c r="EJ439" s="2">
        <v>1</v>
      </c>
      <c r="EK439" s="2">
        <v>25</v>
      </c>
      <c r="EL439" s="2" t="s">
        <v>35</v>
      </c>
      <c r="EM439" s="2" t="s">
        <v>36</v>
      </c>
      <c r="EN439" s="2"/>
      <c r="EO439" s="2" t="s">
        <v>325</v>
      </c>
      <c r="EP439" s="2"/>
      <c r="EQ439" s="2">
        <v>131072</v>
      </c>
      <c r="ER439" s="2">
        <v>127.44</v>
      </c>
      <c r="ES439" s="2">
        <v>6.8</v>
      </c>
      <c r="ET439" s="2">
        <v>7.72</v>
      </c>
      <c r="EU439" s="2">
        <v>0.84</v>
      </c>
      <c r="EV439" s="2">
        <v>112.92</v>
      </c>
      <c r="EW439" s="2">
        <v>10.1</v>
      </c>
      <c r="EX439" s="2">
        <v>0</v>
      </c>
      <c r="EY439" s="2">
        <v>0</v>
      </c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>
        <v>0</v>
      </c>
      <c r="FR439" s="2">
        <v>0</v>
      </c>
      <c r="FS439" s="2">
        <v>0</v>
      </c>
      <c r="FT439" s="2"/>
      <c r="FU439" s="2"/>
      <c r="FV439" s="2"/>
      <c r="FW439" s="2"/>
      <c r="FX439" s="2">
        <v>109</v>
      </c>
      <c r="FY439" s="2">
        <v>61</v>
      </c>
      <c r="FZ439" s="2"/>
      <c r="GA439" s="2" t="s">
        <v>3</v>
      </c>
      <c r="GB439" s="2"/>
      <c r="GC439" s="2"/>
      <c r="GD439" s="2">
        <v>1</v>
      </c>
      <c r="GE439" s="2"/>
      <c r="GF439" s="2">
        <v>-253623274</v>
      </c>
      <c r="GG439" s="2">
        <v>2</v>
      </c>
      <c r="GH439" s="2">
        <v>1</v>
      </c>
      <c r="GI439" s="2">
        <v>2</v>
      </c>
      <c r="GJ439" s="2">
        <v>0</v>
      </c>
      <c r="GK439" s="2">
        <v>0</v>
      </c>
      <c r="GL439" s="2">
        <f t="shared" si="301"/>
        <v>0</v>
      </c>
      <c r="GM439" s="2">
        <f t="shared" si="302"/>
        <v>987.1</v>
      </c>
      <c r="GN439" s="2">
        <f t="shared" si="303"/>
        <v>987.1</v>
      </c>
      <c r="GO439" s="2">
        <f t="shared" si="304"/>
        <v>0</v>
      </c>
      <c r="GP439" s="2">
        <f t="shared" si="305"/>
        <v>0</v>
      </c>
      <c r="GQ439" s="2"/>
      <c r="GR439" s="2">
        <v>0</v>
      </c>
      <c r="GS439" s="2">
        <v>3</v>
      </c>
      <c r="GT439" s="2">
        <v>0</v>
      </c>
      <c r="GU439" s="2" t="s">
        <v>3</v>
      </c>
      <c r="GV439" s="2">
        <f t="shared" si="306"/>
        <v>0</v>
      </c>
      <c r="GW439" s="2">
        <v>1</v>
      </c>
      <c r="GX439" s="2">
        <f t="shared" si="307"/>
        <v>0</v>
      </c>
      <c r="GY439" s="2"/>
      <c r="GZ439" s="2"/>
      <c r="HA439" s="2">
        <v>0</v>
      </c>
      <c r="HB439" s="2">
        <v>0</v>
      </c>
      <c r="HC439" s="2">
        <f t="shared" si="308"/>
        <v>0</v>
      </c>
      <c r="HD439" s="2"/>
      <c r="HE439" s="2" t="s">
        <v>3</v>
      </c>
      <c r="HF439" s="2" t="s">
        <v>3</v>
      </c>
      <c r="HG439" s="2"/>
      <c r="HH439" s="2"/>
      <c r="HI439" s="2"/>
      <c r="HJ439" s="2"/>
      <c r="HK439" s="2"/>
      <c r="HL439" s="2"/>
      <c r="HM439" s="2" t="s">
        <v>3</v>
      </c>
      <c r="HN439" s="2" t="s">
        <v>3</v>
      </c>
      <c r="HO439" s="2" t="s">
        <v>3</v>
      </c>
      <c r="HP439" s="2" t="s">
        <v>3</v>
      </c>
      <c r="HQ439" s="2" t="s">
        <v>3</v>
      </c>
      <c r="HR439" s="2"/>
      <c r="HS439" s="2">
        <v>0</v>
      </c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>
        <v>0</v>
      </c>
      <c r="IL439" s="2"/>
      <c r="IM439" s="2"/>
      <c r="IN439" s="2"/>
      <c r="IO439" s="2"/>
      <c r="IP439" s="2"/>
      <c r="IQ439" s="2"/>
      <c r="IR439" s="2"/>
      <c r="IS439" s="2"/>
      <c r="IT439" s="2"/>
      <c r="IU439" s="2"/>
    </row>
    <row r="440" spans="1:255" x14ac:dyDescent="0.2">
      <c r="A440" s="3">
        <v>17</v>
      </c>
      <c r="B440" s="3">
        <v>1</v>
      </c>
      <c r="C440" s="3">
        <f>ROW(SmtRes!A364)</f>
        <v>364</v>
      </c>
      <c r="D440" s="3">
        <f>ROW(EtalonRes!A480)</f>
        <v>480</v>
      </c>
      <c r="E440" s="3" t="s">
        <v>490</v>
      </c>
      <c r="F440" s="3" t="s">
        <v>491</v>
      </c>
      <c r="G440" s="3" t="s">
        <v>492</v>
      </c>
      <c r="H440" s="3" t="s">
        <v>464</v>
      </c>
      <c r="I440" s="3">
        <v>2</v>
      </c>
      <c r="J440" s="3">
        <v>0</v>
      </c>
      <c r="K440" s="3">
        <v>2</v>
      </c>
      <c r="O440" s="3">
        <f t="shared" si="284"/>
        <v>20155.41</v>
      </c>
      <c r="P440" s="3">
        <f t="shared" si="285"/>
        <v>90.17</v>
      </c>
      <c r="Q440" s="3">
        <f>(ROUND((ROUND((((((ET440*1.2)*1.25)*1.05))*AV440*I440),2)*BB440),2)+ROUND((ROUND(((AE440-((((EU440*1.2)*1.25)*1.05)))*AV440*I440),2)*BS440),2))</f>
        <v>389.51</v>
      </c>
      <c r="R440" s="3">
        <f>(ROUND((ROUND((((((EU440*1.2)*1.25)*1.05))*AV440*I440),2)*BS440),2)+ROUND((ROUND(((AE440-((((EU440*1.2)*1.25)*1.05)))*AV440*I440),2)*BS440),2))</f>
        <v>158.91</v>
      </c>
      <c r="S440" s="3">
        <f t="shared" si="286"/>
        <v>19675.73</v>
      </c>
      <c r="T440" s="3">
        <f t="shared" si="287"/>
        <v>0</v>
      </c>
      <c r="U440" s="3">
        <f t="shared" si="288"/>
        <v>31.230876599999998</v>
      </c>
      <c r="V440" s="3">
        <f t="shared" si="289"/>
        <v>0</v>
      </c>
      <c r="W440" s="3">
        <f t="shared" si="290"/>
        <v>0</v>
      </c>
      <c r="X440" s="3">
        <f>(ROUND((((S440+ROUND((ROUND((((((EU440*1.2)*1.25)*1.05))*AV440*I440),2)*BS440),2))*AT440)/100),2)+ROUND(((ROUND((ROUND(((AE440-((((EU440*1.2)*1.25)*1.05)))*AV440*I440),2)*BS440),2)*AT440)/100),2))</f>
        <v>21619.759999999998</v>
      </c>
      <c r="Y440" s="3">
        <f>(ROUND((((S440+ROUND((ROUND((((((EU440*1.2)*1.25)*1.05))*AV440*I440),2)*BS440),2))*AU440)/100),2)+ROUND(((ROUND((ROUND(((AE440-((((EU440*1.2)*1.25)*1.05)))*AV440*I440),2)*BS440),2)*AU440)/100),2))</f>
        <v>12099.13</v>
      </c>
      <c r="AA440" s="3">
        <v>56661436</v>
      </c>
      <c r="AB440" s="3">
        <f t="shared" si="291"/>
        <v>182.58008000000001</v>
      </c>
      <c r="AC440" s="3">
        <f>ROUND(((((ES440*1)*1)*1)),6)</f>
        <v>6.8</v>
      </c>
      <c r="AD440" s="3">
        <f>ROUND(((((((ET440*1.2)*1.25)*1.05))-((((EU440*1.2)*1.25)*1.05)))+AE440),6)</f>
        <v>12.159000000000001</v>
      </c>
      <c r="AE440" s="3">
        <f>ROUND(((((EU440*1.2)*1.25)*1.05)),6)</f>
        <v>1.323</v>
      </c>
      <c r="AF440" s="3">
        <f>ROUND(((((EV440*1.2)*1.15)*1.05)),6)</f>
        <v>163.62108000000001</v>
      </c>
      <c r="AG440" s="3">
        <f t="shared" si="292"/>
        <v>0</v>
      </c>
      <c r="AH440" s="3">
        <f>((((EW440*1.2)*1.15)*1.05))</f>
        <v>14.6349</v>
      </c>
      <c r="AI440" s="3">
        <f>((((EX440*1.2)*1.25)*1.05))</f>
        <v>0</v>
      </c>
      <c r="AJ440" s="3">
        <f t="shared" si="293"/>
        <v>0</v>
      </c>
      <c r="AK440" s="3">
        <v>127.44</v>
      </c>
      <c r="AL440" s="3">
        <v>6.8</v>
      </c>
      <c r="AM440" s="3">
        <v>7.72</v>
      </c>
      <c r="AN440" s="3">
        <v>0.84</v>
      </c>
      <c r="AO440" s="3">
        <v>112.92</v>
      </c>
      <c r="AP440" s="3">
        <v>0</v>
      </c>
      <c r="AQ440" s="3">
        <v>10.1</v>
      </c>
      <c r="AR440" s="3">
        <v>0</v>
      </c>
      <c r="AS440" s="3">
        <v>0</v>
      </c>
      <c r="AT440" s="3">
        <v>109</v>
      </c>
      <c r="AU440" s="3">
        <v>61</v>
      </c>
      <c r="AV440" s="3">
        <v>1.0669999999999999</v>
      </c>
      <c r="AW440" s="3">
        <v>1</v>
      </c>
      <c r="AZ440" s="3">
        <v>1</v>
      </c>
      <c r="BA440" s="3">
        <v>56.35</v>
      </c>
      <c r="BB440" s="3">
        <v>15.01</v>
      </c>
      <c r="BC440" s="3">
        <v>6.63</v>
      </c>
      <c r="BD440" s="3" t="s">
        <v>3</v>
      </c>
      <c r="BE440" s="3" t="s">
        <v>3</v>
      </c>
      <c r="BF440" s="3" t="s">
        <v>3</v>
      </c>
      <c r="BG440" s="3" t="s">
        <v>3</v>
      </c>
      <c r="BH440" s="3">
        <v>0</v>
      </c>
      <c r="BI440" s="3">
        <v>1</v>
      </c>
      <c r="BJ440" s="3" t="s">
        <v>493</v>
      </c>
      <c r="BM440" s="3">
        <v>25</v>
      </c>
      <c r="BN440" s="3">
        <v>0</v>
      </c>
      <c r="BO440" s="3" t="s">
        <v>491</v>
      </c>
      <c r="BP440" s="3">
        <v>1</v>
      </c>
      <c r="BQ440" s="3">
        <v>30</v>
      </c>
      <c r="BR440" s="3">
        <v>0</v>
      </c>
      <c r="BS440" s="3">
        <v>56.35</v>
      </c>
      <c r="BT440" s="3">
        <v>1</v>
      </c>
      <c r="BU440" s="3">
        <v>1</v>
      </c>
      <c r="BV440" s="3">
        <v>1</v>
      </c>
      <c r="BW440" s="3">
        <v>1</v>
      </c>
      <c r="BX440" s="3">
        <v>1</v>
      </c>
      <c r="BY440" s="3" t="s">
        <v>3</v>
      </c>
      <c r="BZ440" s="3">
        <v>109</v>
      </c>
      <c r="CA440" s="3">
        <v>61</v>
      </c>
      <c r="CB440" s="3" t="s">
        <v>3</v>
      </c>
      <c r="CE440" s="3">
        <v>1566</v>
      </c>
      <c r="CF440" s="3">
        <v>0</v>
      </c>
      <c r="CG440" s="3">
        <v>0</v>
      </c>
      <c r="CM440" s="3">
        <v>0</v>
      </c>
      <c r="CN440" s="3" t="s">
        <v>2120</v>
      </c>
      <c r="CO440" s="3">
        <v>0</v>
      </c>
      <c r="CP440" s="3">
        <f t="shared" si="294"/>
        <v>20155.41</v>
      </c>
      <c r="CQ440" s="3">
        <f t="shared" si="295"/>
        <v>45.08</v>
      </c>
      <c r="CR440" s="3">
        <f>(ROUND((ROUND((((((ET440*1.2)*1.25)*1.05))*AV440*1),2)*BB440),2)+ROUND((ROUND(((AE440-((((EU440*1.2)*1.25)*1.05)))*AV440*1),2)*BS440),2))</f>
        <v>194.68</v>
      </c>
      <c r="CS440" s="3">
        <f>(ROUND((ROUND((((((EU440*1.2)*1.25)*1.05))*AV440*1),2)*BS440),2)+ROUND((ROUND(((AE440-((((EU440*1.2)*1.25)*1.05)))*AV440*1),2)*BS440),2))</f>
        <v>79.45</v>
      </c>
      <c r="CT440" s="3">
        <f t="shared" si="296"/>
        <v>9837.58</v>
      </c>
      <c r="CU440" s="3">
        <f t="shared" si="297"/>
        <v>0</v>
      </c>
      <c r="CV440" s="3">
        <f t="shared" si="298"/>
        <v>15.615438299999999</v>
      </c>
      <c r="CW440" s="3">
        <f t="shared" si="299"/>
        <v>0</v>
      </c>
      <c r="CX440" s="3">
        <f t="shared" si="300"/>
        <v>0</v>
      </c>
      <c r="CY440" s="3">
        <f>(ROUND((((S440+ROUND((ROUND((((((EU440*1.2)*1.25)*1.05))*AV440*1),2)*BS440),2))*AT440)/100),2)+ROUND(((ROUND((ROUND(((AE440-((((EU440*1.2)*1.25)*1.05)))*AV440*1),2)*BS440),2)*AT440)/100),2))</f>
        <v>21533.15</v>
      </c>
      <c r="CZ440" s="3">
        <f>(ROUND((((S440+ROUND((ROUND((((((EU440*1.2)*1.25)*1.05))*AV440*1),2)*BS440),2))*AU440)/100),2)+ROUND(((ROUND((ROUND(((AE440-((((EU440*1.2)*1.25)*1.05)))*AV440*1),2)*BS440),2)*AU440)/100),2))</f>
        <v>12050.66</v>
      </c>
      <c r="DB440" s="3">
        <v>110</v>
      </c>
      <c r="DC440" s="3" t="s">
        <v>3</v>
      </c>
      <c r="DD440" s="3" t="s">
        <v>105</v>
      </c>
      <c r="DE440" s="3" t="s">
        <v>32</v>
      </c>
      <c r="DF440" s="3" t="s">
        <v>32</v>
      </c>
      <c r="DG440" s="3" t="s">
        <v>33</v>
      </c>
      <c r="DH440" s="3" t="s">
        <v>3</v>
      </c>
      <c r="DI440" s="3" t="s">
        <v>33</v>
      </c>
      <c r="DJ440" s="3" t="s">
        <v>32</v>
      </c>
      <c r="DK440" s="3" t="s">
        <v>3</v>
      </c>
      <c r="DL440" s="3" t="s">
        <v>3</v>
      </c>
      <c r="DM440" s="3" t="s">
        <v>3</v>
      </c>
      <c r="DN440" s="3">
        <v>0</v>
      </c>
      <c r="DO440" s="3">
        <v>0</v>
      </c>
      <c r="DP440" s="3">
        <v>1</v>
      </c>
      <c r="DQ440" s="3">
        <v>1</v>
      </c>
      <c r="DU440" s="3">
        <v>1013</v>
      </c>
      <c r="DV440" s="3" t="s">
        <v>464</v>
      </c>
      <c r="DW440" s="3" t="s">
        <v>464</v>
      </c>
      <c r="DX440" s="3">
        <v>1</v>
      </c>
      <c r="DZ440" s="3" t="s">
        <v>3</v>
      </c>
      <c r="EA440" s="3" t="s">
        <v>3</v>
      </c>
      <c r="EB440" s="3" t="s">
        <v>3</v>
      </c>
      <c r="EC440" s="3" t="s">
        <v>3</v>
      </c>
      <c r="EE440" s="3">
        <v>56938458</v>
      </c>
      <c r="EF440" s="3">
        <v>30</v>
      </c>
      <c r="EG440" s="3" t="s">
        <v>34</v>
      </c>
      <c r="EH440" s="3">
        <v>0</v>
      </c>
      <c r="EI440" s="3" t="s">
        <v>3</v>
      </c>
      <c r="EJ440" s="3">
        <v>1</v>
      </c>
      <c r="EK440" s="3">
        <v>25</v>
      </c>
      <c r="EL440" s="3" t="s">
        <v>35</v>
      </c>
      <c r="EM440" s="3" t="s">
        <v>36</v>
      </c>
      <c r="EO440" s="3" t="s">
        <v>325</v>
      </c>
      <c r="EQ440" s="3">
        <v>131072</v>
      </c>
      <c r="ER440" s="3">
        <v>127.44</v>
      </c>
      <c r="ES440" s="3">
        <v>6.8</v>
      </c>
      <c r="ET440" s="3">
        <v>7.72</v>
      </c>
      <c r="EU440" s="3">
        <v>0.84</v>
      </c>
      <c r="EV440" s="3">
        <v>112.92</v>
      </c>
      <c r="EW440" s="3">
        <v>10.1</v>
      </c>
      <c r="EX440" s="3">
        <v>0</v>
      </c>
      <c r="EY440" s="3">
        <v>0</v>
      </c>
      <c r="FQ440" s="3">
        <v>0</v>
      </c>
      <c r="FR440" s="3">
        <v>0</v>
      </c>
      <c r="FS440" s="3">
        <v>0</v>
      </c>
      <c r="FX440" s="3">
        <v>109</v>
      </c>
      <c r="FY440" s="3">
        <v>61</v>
      </c>
      <c r="GA440" s="3" t="s">
        <v>3</v>
      </c>
      <c r="GD440" s="3">
        <v>1</v>
      </c>
      <c r="GF440" s="3">
        <v>-253623274</v>
      </c>
      <c r="GG440" s="3">
        <v>2</v>
      </c>
      <c r="GH440" s="3">
        <v>1</v>
      </c>
      <c r="GI440" s="3">
        <v>2</v>
      </c>
      <c r="GJ440" s="3">
        <v>0</v>
      </c>
      <c r="GK440" s="3">
        <v>0</v>
      </c>
      <c r="GL440" s="3">
        <f t="shared" si="301"/>
        <v>0</v>
      </c>
      <c r="GM440" s="3">
        <f t="shared" si="302"/>
        <v>53874.3</v>
      </c>
      <c r="GN440" s="3">
        <f t="shared" si="303"/>
        <v>53874.3</v>
      </c>
      <c r="GO440" s="3">
        <f t="shared" si="304"/>
        <v>0</v>
      </c>
      <c r="GP440" s="3">
        <f t="shared" si="305"/>
        <v>0</v>
      </c>
      <c r="GR440" s="3">
        <v>0</v>
      </c>
      <c r="GS440" s="3">
        <v>3</v>
      </c>
      <c r="GT440" s="3">
        <v>0</v>
      </c>
      <c r="GU440" s="3" t="s">
        <v>3</v>
      </c>
      <c r="GV440" s="3">
        <f t="shared" si="306"/>
        <v>0</v>
      </c>
      <c r="GW440" s="3">
        <v>1</v>
      </c>
      <c r="GX440" s="3">
        <f t="shared" si="307"/>
        <v>0</v>
      </c>
      <c r="HA440" s="3">
        <v>0</v>
      </c>
      <c r="HB440" s="3">
        <v>0</v>
      </c>
      <c r="HC440" s="3">
        <f t="shared" si="308"/>
        <v>0</v>
      </c>
      <c r="HE440" s="3" t="s">
        <v>3</v>
      </c>
      <c r="HF440" s="3" t="s">
        <v>3</v>
      </c>
      <c r="HM440" s="3" t="s">
        <v>3</v>
      </c>
      <c r="HN440" s="3" t="s">
        <v>3</v>
      </c>
      <c r="HO440" s="3" t="s">
        <v>3</v>
      </c>
      <c r="HP440" s="3" t="s">
        <v>3</v>
      </c>
      <c r="HQ440" s="3" t="s">
        <v>3</v>
      </c>
      <c r="HS440" s="3">
        <v>0</v>
      </c>
      <c r="IK440" s="3">
        <v>0</v>
      </c>
    </row>
    <row r="441" spans="1:255" x14ac:dyDescent="0.2">
      <c r="A441" s="2">
        <v>17</v>
      </c>
      <c r="B441" s="2">
        <v>1</v>
      </c>
      <c r="C441" s="2"/>
      <c r="D441" s="2"/>
      <c r="E441" s="2" t="s">
        <v>494</v>
      </c>
      <c r="F441" s="2" t="s">
        <v>495</v>
      </c>
      <c r="G441" s="2" t="s">
        <v>496</v>
      </c>
      <c r="H441" s="2" t="s">
        <v>398</v>
      </c>
      <c r="I441" s="2">
        <v>2</v>
      </c>
      <c r="J441" s="2">
        <v>0</v>
      </c>
      <c r="K441" s="2">
        <v>2</v>
      </c>
      <c r="L441" s="2"/>
      <c r="M441" s="2"/>
      <c r="N441" s="2"/>
      <c r="O441" s="2">
        <f t="shared" si="284"/>
        <v>6198.74</v>
      </c>
      <c r="P441" s="2">
        <f t="shared" si="285"/>
        <v>6198.74</v>
      </c>
      <c r="Q441" s="2">
        <f>(ROUND((ROUND(((ET441)*AV441*I441),2)*BB441),2)+ROUND((ROUND(((AE441-(EU441))*AV441*I441),2)*BS441),2))</f>
        <v>0</v>
      </c>
      <c r="R441" s="2">
        <f>(ROUND((ROUND(((EU441)*AV441*I441),2)*BS441),2)+ROUND((ROUND(((AE441-(EU441))*AV441*I441),2)*BS441),2))</f>
        <v>0</v>
      </c>
      <c r="S441" s="2">
        <f t="shared" si="286"/>
        <v>0</v>
      </c>
      <c r="T441" s="2">
        <f t="shared" si="287"/>
        <v>0</v>
      </c>
      <c r="U441" s="2">
        <f t="shared" si="288"/>
        <v>0</v>
      </c>
      <c r="V441" s="2">
        <f t="shared" si="289"/>
        <v>0</v>
      </c>
      <c r="W441" s="2">
        <f t="shared" si="290"/>
        <v>0</v>
      </c>
      <c r="X441" s="2">
        <f>(ROUND((((S441+ROUND((ROUND(((EU441)*AV441*I441),2)*BS441),2))*AT441)/100),2)+ROUND(((ROUND((ROUND(((AE441-(EU441))*AV441*I441),2)*BS441),2)*AT441)/100),2))</f>
        <v>0</v>
      </c>
      <c r="Y441" s="2">
        <f>(ROUND((((S441+ROUND((ROUND(((EU441)*AV441*I441),2)*BS441),2))*AU441)/100),2)+ROUND(((ROUND((ROUND(((AE441-(EU441))*AV441*I441),2)*BS441),2)*AU441)/100),2))</f>
        <v>0</v>
      </c>
      <c r="Z441" s="2"/>
      <c r="AA441" s="2">
        <v>56661434</v>
      </c>
      <c r="AB441" s="2">
        <f t="shared" si="291"/>
        <v>3099.37</v>
      </c>
      <c r="AC441" s="2">
        <f>ROUND((ES441),6)</f>
        <v>3099.37</v>
      </c>
      <c r="AD441" s="2">
        <f>ROUND((((ET441)-(EU441))+AE441),6)</f>
        <v>0</v>
      </c>
      <c r="AE441" s="2">
        <f>ROUND((EU441),6)</f>
        <v>0</v>
      </c>
      <c r="AF441" s="2">
        <f>ROUND((EV441),6)</f>
        <v>0</v>
      </c>
      <c r="AG441" s="2">
        <f t="shared" si="292"/>
        <v>0</v>
      </c>
      <c r="AH441" s="2">
        <f>(EW441)</f>
        <v>0</v>
      </c>
      <c r="AI441" s="2">
        <f>(EX441)</f>
        <v>0</v>
      </c>
      <c r="AJ441" s="2">
        <f t="shared" si="293"/>
        <v>0</v>
      </c>
      <c r="AK441" s="2">
        <v>3099.37</v>
      </c>
      <c r="AL441" s="2">
        <v>3099.37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1</v>
      </c>
      <c r="AW441" s="2">
        <v>1</v>
      </c>
      <c r="AX441" s="2"/>
      <c r="AY441" s="2"/>
      <c r="AZ441" s="2">
        <v>1</v>
      </c>
      <c r="BA441" s="2">
        <v>1</v>
      </c>
      <c r="BB441" s="2">
        <v>1</v>
      </c>
      <c r="BC441" s="2">
        <v>1</v>
      </c>
      <c r="BD441" s="2" t="s">
        <v>3</v>
      </c>
      <c r="BE441" s="2" t="s">
        <v>3</v>
      </c>
      <c r="BF441" s="2" t="s">
        <v>3</v>
      </c>
      <c r="BG441" s="2" t="s">
        <v>3</v>
      </c>
      <c r="BH441" s="2">
        <v>3</v>
      </c>
      <c r="BI441" s="2">
        <v>1</v>
      </c>
      <c r="BJ441" s="2" t="s">
        <v>497</v>
      </c>
      <c r="BK441" s="2"/>
      <c r="BL441" s="2"/>
      <c r="BM441" s="2">
        <v>1617</v>
      </c>
      <c r="BN441" s="2">
        <v>0</v>
      </c>
      <c r="BO441" s="2" t="s">
        <v>3</v>
      </c>
      <c r="BP441" s="2">
        <v>0</v>
      </c>
      <c r="BQ441" s="2">
        <v>200</v>
      </c>
      <c r="BR441" s="2">
        <v>0</v>
      </c>
      <c r="BS441" s="2">
        <v>1</v>
      </c>
      <c r="BT441" s="2">
        <v>1</v>
      </c>
      <c r="BU441" s="2">
        <v>1</v>
      </c>
      <c r="BV441" s="2">
        <v>1</v>
      </c>
      <c r="BW441" s="2">
        <v>1</v>
      </c>
      <c r="BX441" s="2">
        <v>1</v>
      </c>
      <c r="BY441" s="2" t="s">
        <v>3</v>
      </c>
      <c r="BZ441" s="2">
        <v>0</v>
      </c>
      <c r="CA441" s="2">
        <v>0</v>
      </c>
      <c r="CB441" s="2" t="s">
        <v>3</v>
      </c>
      <c r="CC441" s="2"/>
      <c r="CD441" s="2"/>
      <c r="CE441" s="2">
        <v>1566</v>
      </c>
      <c r="CF441" s="2">
        <v>0</v>
      </c>
      <c r="CG441" s="2">
        <v>0</v>
      </c>
      <c r="CH441" s="2"/>
      <c r="CI441" s="2"/>
      <c r="CJ441" s="2"/>
      <c r="CK441" s="2"/>
      <c r="CL441" s="2"/>
      <c r="CM441" s="2">
        <v>0</v>
      </c>
      <c r="CN441" s="2" t="s">
        <v>3</v>
      </c>
      <c r="CO441" s="2">
        <v>0</v>
      </c>
      <c r="CP441" s="2">
        <f t="shared" si="294"/>
        <v>6198.74</v>
      </c>
      <c r="CQ441" s="2">
        <f t="shared" si="295"/>
        <v>3099.37</v>
      </c>
      <c r="CR441" s="2">
        <f>(ROUND((ROUND(((ET441)*AV441*1),2)*BB441),2)+ROUND((ROUND(((AE441-(EU441))*AV441*1),2)*BS441),2))</f>
        <v>0</v>
      </c>
      <c r="CS441" s="2">
        <f>(ROUND((ROUND(((EU441)*AV441*1),2)*BS441),2)+ROUND((ROUND(((AE441-(EU441))*AV441*1),2)*BS441),2))</f>
        <v>0</v>
      </c>
      <c r="CT441" s="2">
        <f t="shared" si="296"/>
        <v>0</v>
      </c>
      <c r="CU441" s="2">
        <f t="shared" si="297"/>
        <v>0</v>
      </c>
      <c r="CV441" s="2">
        <f t="shared" si="298"/>
        <v>0</v>
      </c>
      <c r="CW441" s="2">
        <f t="shared" si="299"/>
        <v>0</v>
      </c>
      <c r="CX441" s="2">
        <f t="shared" si="300"/>
        <v>0</v>
      </c>
      <c r="CY441" s="2">
        <f>(ROUND((((S441+ROUND((ROUND(((EU441)*AV441*1),2)*BS441),2))*AT441)/100),2)+ROUND(((ROUND((ROUND(((AE441-(EU441))*AV441*1),2)*BS441),2)*AT441)/100),2))</f>
        <v>0</v>
      </c>
      <c r="CZ441" s="2">
        <f>(ROUND((((S441+ROUND((ROUND(((EU441)*AV441*1),2)*BS441),2))*AU441)/100),2)+ROUND(((ROUND((ROUND(((AE441-(EU441))*AV441*1),2)*BS441),2)*AU441)/100),2))</f>
        <v>0</v>
      </c>
      <c r="DA441" s="2"/>
      <c r="DB441" s="2"/>
      <c r="DC441" s="2" t="s">
        <v>3</v>
      </c>
      <c r="DD441" s="2" t="s">
        <v>3</v>
      </c>
      <c r="DE441" s="2" t="s">
        <v>3</v>
      </c>
      <c r="DF441" s="2" t="s">
        <v>3</v>
      </c>
      <c r="DG441" s="2" t="s">
        <v>3</v>
      </c>
      <c r="DH441" s="2" t="s">
        <v>3</v>
      </c>
      <c r="DI441" s="2" t="s">
        <v>3</v>
      </c>
      <c r="DJ441" s="2" t="s">
        <v>3</v>
      </c>
      <c r="DK441" s="2" t="s">
        <v>3</v>
      </c>
      <c r="DL441" s="2" t="s">
        <v>3</v>
      </c>
      <c r="DM441" s="2" t="s">
        <v>3</v>
      </c>
      <c r="DN441" s="2">
        <v>0</v>
      </c>
      <c r="DO441" s="2">
        <v>0</v>
      </c>
      <c r="DP441" s="2">
        <v>1</v>
      </c>
      <c r="DQ441" s="2">
        <v>1</v>
      </c>
      <c r="DR441" s="2"/>
      <c r="DS441" s="2"/>
      <c r="DT441" s="2"/>
      <c r="DU441" s="2">
        <v>1010</v>
      </c>
      <c r="DV441" s="2" t="s">
        <v>398</v>
      </c>
      <c r="DW441" s="2" t="s">
        <v>398</v>
      </c>
      <c r="DX441" s="2">
        <v>1</v>
      </c>
      <c r="DY441" s="2"/>
      <c r="DZ441" s="2" t="s">
        <v>3</v>
      </c>
      <c r="EA441" s="2" t="s">
        <v>3</v>
      </c>
      <c r="EB441" s="2" t="s">
        <v>3</v>
      </c>
      <c r="EC441" s="2" t="s">
        <v>3</v>
      </c>
      <c r="ED441" s="2"/>
      <c r="EE441" s="2">
        <v>56938530</v>
      </c>
      <c r="EF441" s="2">
        <v>200</v>
      </c>
      <c r="EG441" s="2" t="s">
        <v>343</v>
      </c>
      <c r="EH441" s="2">
        <v>0</v>
      </c>
      <c r="EI441" s="2" t="s">
        <v>3</v>
      </c>
      <c r="EJ441" s="2">
        <v>1</v>
      </c>
      <c r="EK441" s="2">
        <v>1617</v>
      </c>
      <c r="EL441" s="2" t="s">
        <v>344</v>
      </c>
      <c r="EM441" s="2" t="s">
        <v>345</v>
      </c>
      <c r="EN441" s="2"/>
      <c r="EO441" s="2" t="s">
        <v>3</v>
      </c>
      <c r="EP441" s="2"/>
      <c r="EQ441" s="2">
        <v>131072</v>
      </c>
      <c r="ER441" s="2">
        <v>3099.37</v>
      </c>
      <c r="ES441" s="2">
        <v>3099.37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>
        <v>0</v>
      </c>
      <c r="FR441" s="2">
        <v>0</v>
      </c>
      <c r="FS441" s="2">
        <v>0</v>
      </c>
      <c r="FT441" s="2"/>
      <c r="FU441" s="2"/>
      <c r="FV441" s="2"/>
      <c r="FW441" s="2"/>
      <c r="FX441" s="2">
        <v>0</v>
      </c>
      <c r="FY441" s="2">
        <v>0</v>
      </c>
      <c r="FZ441" s="2"/>
      <c r="GA441" s="2" t="s">
        <v>3</v>
      </c>
      <c r="GB441" s="2"/>
      <c r="GC441" s="2"/>
      <c r="GD441" s="2">
        <v>1</v>
      </c>
      <c r="GE441" s="2"/>
      <c r="GF441" s="2">
        <v>-967344839</v>
      </c>
      <c r="GG441" s="2">
        <v>2</v>
      </c>
      <c r="GH441" s="2">
        <v>1</v>
      </c>
      <c r="GI441" s="2">
        <v>-2</v>
      </c>
      <c r="GJ441" s="2">
        <v>0</v>
      </c>
      <c r="GK441" s="2">
        <v>0</v>
      </c>
      <c r="GL441" s="2">
        <f t="shared" si="301"/>
        <v>0</v>
      </c>
      <c r="GM441" s="2">
        <f t="shared" si="302"/>
        <v>6198.74</v>
      </c>
      <c r="GN441" s="2">
        <f t="shared" si="303"/>
        <v>6198.74</v>
      </c>
      <c r="GO441" s="2">
        <f t="shared" si="304"/>
        <v>0</v>
      </c>
      <c r="GP441" s="2">
        <f t="shared" si="305"/>
        <v>0</v>
      </c>
      <c r="GQ441" s="2"/>
      <c r="GR441" s="2">
        <v>0</v>
      </c>
      <c r="GS441" s="2">
        <v>3</v>
      </c>
      <c r="GT441" s="2">
        <v>0</v>
      </c>
      <c r="GU441" s="2" t="s">
        <v>3</v>
      </c>
      <c r="GV441" s="2">
        <f t="shared" si="306"/>
        <v>0</v>
      </c>
      <c r="GW441" s="2">
        <v>1</v>
      </c>
      <c r="GX441" s="2">
        <f t="shared" si="307"/>
        <v>0</v>
      </c>
      <c r="GY441" s="2"/>
      <c r="GZ441" s="2"/>
      <c r="HA441" s="2">
        <v>0</v>
      </c>
      <c r="HB441" s="2">
        <v>0</v>
      </c>
      <c r="HC441" s="2">
        <f t="shared" si="308"/>
        <v>0</v>
      </c>
      <c r="HD441" s="2"/>
      <c r="HE441" s="2" t="s">
        <v>3</v>
      </c>
      <c r="HF441" s="2" t="s">
        <v>3</v>
      </c>
      <c r="HG441" s="2"/>
      <c r="HH441" s="2"/>
      <c r="HI441" s="2"/>
      <c r="HJ441" s="2"/>
      <c r="HK441" s="2"/>
      <c r="HL441" s="2"/>
      <c r="HM441" s="2" t="s">
        <v>3</v>
      </c>
      <c r="HN441" s="2" t="s">
        <v>3</v>
      </c>
      <c r="HO441" s="2" t="s">
        <v>3</v>
      </c>
      <c r="HP441" s="2" t="s">
        <v>3</v>
      </c>
      <c r="HQ441" s="2" t="s">
        <v>3</v>
      </c>
      <c r="HR441" s="2"/>
      <c r="HS441" s="2">
        <v>0</v>
      </c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>
        <v>0</v>
      </c>
      <c r="IL441" s="2"/>
      <c r="IM441" s="2"/>
      <c r="IN441" s="2"/>
      <c r="IO441" s="2"/>
      <c r="IP441" s="2"/>
      <c r="IQ441" s="2"/>
      <c r="IR441" s="2"/>
      <c r="IS441" s="2"/>
      <c r="IT441" s="2"/>
      <c r="IU441" s="2"/>
    </row>
    <row r="442" spans="1:255" x14ac:dyDescent="0.2">
      <c r="A442" s="3">
        <v>17</v>
      </c>
      <c r="B442" s="3">
        <v>1</v>
      </c>
      <c r="E442" s="3" t="s">
        <v>494</v>
      </c>
      <c r="F442" s="3" t="s">
        <v>495</v>
      </c>
      <c r="G442" s="3" t="s">
        <v>496</v>
      </c>
      <c r="H442" s="3" t="s">
        <v>398</v>
      </c>
      <c r="I442" s="3">
        <v>2</v>
      </c>
      <c r="J442" s="3">
        <v>0</v>
      </c>
      <c r="K442" s="3">
        <v>2</v>
      </c>
      <c r="O442" s="3">
        <f t="shared" si="284"/>
        <v>32791.33</v>
      </c>
      <c r="P442" s="3">
        <f t="shared" si="285"/>
        <v>32791.33</v>
      </c>
      <c r="Q442" s="3">
        <f>(ROUND((ROUND(((ET442)*AV442*I442),2)*BB442),2)+ROUND((ROUND(((AE442-(EU442))*AV442*I442),2)*BS442),2))</f>
        <v>0</v>
      </c>
      <c r="R442" s="3">
        <f>(ROUND((ROUND(((EU442)*AV442*I442),2)*BS442),2)+ROUND((ROUND(((AE442-(EU442))*AV442*I442),2)*BS442),2))</f>
        <v>0</v>
      </c>
      <c r="S442" s="3">
        <f t="shared" si="286"/>
        <v>0</v>
      </c>
      <c r="T442" s="3">
        <f t="shared" si="287"/>
        <v>0</v>
      </c>
      <c r="U442" s="3">
        <f t="shared" si="288"/>
        <v>0</v>
      </c>
      <c r="V442" s="3">
        <f t="shared" si="289"/>
        <v>0</v>
      </c>
      <c r="W442" s="3">
        <f t="shared" si="290"/>
        <v>0</v>
      </c>
      <c r="X442" s="3">
        <f>(ROUND((((S442+ROUND((ROUND(((EU442)*AV442*I442),2)*BS442),2))*AT442)/100),2)+ROUND(((ROUND((ROUND(((AE442-(EU442))*AV442*I442),2)*BS442),2)*AT442)/100),2))</f>
        <v>0</v>
      </c>
      <c r="Y442" s="3">
        <f>(ROUND((((S442+ROUND((ROUND(((EU442)*AV442*I442),2)*BS442),2))*AU442)/100),2)+ROUND(((ROUND((ROUND(((AE442-(EU442))*AV442*I442),2)*BS442),2)*AU442)/100),2))</f>
        <v>0</v>
      </c>
      <c r="AA442" s="3">
        <v>56661436</v>
      </c>
      <c r="AB442" s="3">
        <f t="shared" si="291"/>
        <v>3099.37</v>
      </c>
      <c r="AC442" s="3">
        <f>ROUND((ES442),6)</f>
        <v>3099.37</v>
      </c>
      <c r="AD442" s="3">
        <f>ROUND((((ET442)-(EU442))+AE442),6)</f>
        <v>0</v>
      </c>
      <c r="AE442" s="3">
        <f>ROUND((EU442),6)</f>
        <v>0</v>
      </c>
      <c r="AF442" s="3">
        <f>ROUND((EV442),6)</f>
        <v>0</v>
      </c>
      <c r="AG442" s="3">
        <f t="shared" si="292"/>
        <v>0</v>
      </c>
      <c r="AH442" s="3">
        <f>(EW442)</f>
        <v>0</v>
      </c>
      <c r="AI442" s="3">
        <f>(EX442)</f>
        <v>0</v>
      </c>
      <c r="AJ442" s="3">
        <f t="shared" si="293"/>
        <v>0</v>
      </c>
      <c r="AK442" s="3">
        <v>3099.37</v>
      </c>
      <c r="AL442" s="3">
        <v>3099.37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1</v>
      </c>
      <c r="AW442" s="3">
        <v>1</v>
      </c>
      <c r="AZ442" s="3">
        <v>1</v>
      </c>
      <c r="BA442" s="3">
        <v>1</v>
      </c>
      <c r="BB442" s="3">
        <v>1</v>
      </c>
      <c r="BC442" s="3">
        <v>5.29</v>
      </c>
      <c r="BD442" s="3" t="s">
        <v>3</v>
      </c>
      <c r="BE442" s="3" t="s">
        <v>3</v>
      </c>
      <c r="BF442" s="3" t="s">
        <v>3</v>
      </c>
      <c r="BG442" s="3" t="s">
        <v>3</v>
      </c>
      <c r="BH442" s="3">
        <v>3</v>
      </c>
      <c r="BI442" s="3">
        <v>1</v>
      </c>
      <c r="BJ442" s="3" t="s">
        <v>497</v>
      </c>
      <c r="BM442" s="3">
        <v>1617</v>
      </c>
      <c r="BN442" s="3">
        <v>0</v>
      </c>
      <c r="BO442" s="3" t="s">
        <v>495</v>
      </c>
      <c r="BP442" s="3">
        <v>1</v>
      </c>
      <c r="BQ442" s="3">
        <v>200</v>
      </c>
      <c r="BR442" s="3">
        <v>0</v>
      </c>
      <c r="BS442" s="3">
        <v>1</v>
      </c>
      <c r="BT442" s="3">
        <v>1</v>
      </c>
      <c r="BU442" s="3">
        <v>1</v>
      </c>
      <c r="BV442" s="3">
        <v>1</v>
      </c>
      <c r="BW442" s="3">
        <v>1</v>
      </c>
      <c r="BX442" s="3">
        <v>1</v>
      </c>
      <c r="BY442" s="3" t="s">
        <v>3</v>
      </c>
      <c r="BZ442" s="3">
        <v>0</v>
      </c>
      <c r="CA442" s="3">
        <v>0</v>
      </c>
      <c r="CB442" s="3" t="s">
        <v>3</v>
      </c>
      <c r="CE442" s="3">
        <v>1566</v>
      </c>
      <c r="CF442" s="3">
        <v>0</v>
      </c>
      <c r="CG442" s="3">
        <v>0</v>
      </c>
      <c r="CM442" s="3">
        <v>0</v>
      </c>
      <c r="CN442" s="3" t="s">
        <v>3</v>
      </c>
      <c r="CO442" s="3">
        <v>0</v>
      </c>
      <c r="CP442" s="3">
        <f t="shared" si="294"/>
        <v>32791.33</v>
      </c>
      <c r="CQ442" s="3">
        <f t="shared" si="295"/>
        <v>16395.669999999998</v>
      </c>
      <c r="CR442" s="3">
        <f>(ROUND((ROUND(((ET442)*AV442*1),2)*BB442),2)+ROUND((ROUND(((AE442-(EU442))*AV442*1),2)*BS442),2))</f>
        <v>0</v>
      </c>
      <c r="CS442" s="3">
        <f>(ROUND((ROUND(((EU442)*AV442*1),2)*BS442),2)+ROUND((ROUND(((AE442-(EU442))*AV442*1),2)*BS442),2))</f>
        <v>0</v>
      </c>
      <c r="CT442" s="3">
        <f t="shared" si="296"/>
        <v>0</v>
      </c>
      <c r="CU442" s="3">
        <f t="shared" si="297"/>
        <v>0</v>
      </c>
      <c r="CV442" s="3">
        <f t="shared" si="298"/>
        <v>0</v>
      </c>
      <c r="CW442" s="3">
        <f t="shared" si="299"/>
        <v>0</v>
      </c>
      <c r="CX442" s="3">
        <f t="shared" si="300"/>
        <v>0</v>
      </c>
      <c r="CY442" s="3">
        <f>(ROUND((((S442+ROUND((ROUND(((EU442)*AV442*1),2)*BS442),2))*AT442)/100),2)+ROUND(((ROUND((ROUND(((AE442-(EU442))*AV442*1),2)*BS442),2)*AT442)/100),2))</f>
        <v>0</v>
      </c>
      <c r="CZ442" s="3">
        <f>(ROUND((((S442+ROUND((ROUND(((EU442)*AV442*1),2)*BS442),2))*AU442)/100),2)+ROUND(((ROUND((ROUND(((AE442-(EU442))*AV442*1),2)*BS442),2)*AU442)/100),2))</f>
        <v>0</v>
      </c>
      <c r="DC442" s="3" t="s">
        <v>3</v>
      </c>
      <c r="DD442" s="3" t="s">
        <v>3</v>
      </c>
      <c r="DE442" s="3" t="s">
        <v>3</v>
      </c>
      <c r="DF442" s="3" t="s">
        <v>3</v>
      </c>
      <c r="DG442" s="3" t="s">
        <v>3</v>
      </c>
      <c r="DH442" s="3" t="s">
        <v>3</v>
      </c>
      <c r="DI442" s="3" t="s">
        <v>3</v>
      </c>
      <c r="DJ442" s="3" t="s">
        <v>3</v>
      </c>
      <c r="DK442" s="3" t="s">
        <v>3</v>
      </c>
      <c r="DL442" s="3" t="s">
        <v>3</v>
      </c>
      <c r="DM442" s="3" t="s">
        <v>3</v>
      </c>
      <c r="DN442" s="3">
        <v>0</v>
      </c>
      <c r="DO442" s="3">
        <v>0</v>
      </c>
      <c r="DP442" s="3">
        <v>1</v>
      </c>
      <c r="DQ442" s="3">
        <v>1</v>
      </c>
      <c r="DU442" s="3">
        <v>1010</v>
      </c>
      <c r="DV442" s="3" t="s">
        <v>398</v>
      </c>
      <c r="DW442" s="3" t="s">
        <v>398</v>
      </c>
      <c r="DX442" s="3">
        <v>1</v>
      </c>
      <c r="DZ442" s="3" t="s">
        <v>3</v>
      </c>
      <c r="EA442" s="3" t="s">
        <v>3</v>
      </c>
      <c r="EB442" s="3" t="s">
        <v>3</v>
      </c>
      <c r="EC442" s="3" t="s">
        <v>3</v>
      </c>
      <c r="EE442" s="3">
        <v>56938530</v>
      </c>
      <c r="EF442" s="3">
        <v>200</v>
      </c>
      <c r="EG442" s="3" t="s">
        <v>343</v>
      </c>
      <c r="EH442" s="3">
        <v>0</v>
      </c>
      <c r="EI442" s="3" t="s">
        <v>3</v>
      </c>
      <c r="EJ442" s="3">
        <v>1</v>
      </c>
      <c r="EK442" s="3">
        <v>1617</v>
      </c>
      <c r="EL442" s="3" t="s">
        <v>344</v>
      </c>
      <c r="EM442" s="3" t="s">
        <v>345</v>
      </c>
      <c r="EO442" s="3" t="s">
        <v>3</v>
      </c>
      <c r="EQ442" s="3">
        <v>131072</v>
      </c>
      <c r="ER442" s="3">
        <v>3099.37</v>
      </c>
      <c r="ES442" s="3">
        <v>3099.37</v>
      </c>
      <c r="ET442" s="3">
        <v>0</v>
      </c>
      <c r="EU442" s="3">
        <v>0</v>
      </c>
      <c r="EV442" s="3">
        <v>0</v>
      </c>
      <c r="EW442" s="3">
        <v>0</v>
      </c>
      <c r="EX442" s="3">
        <v>0</v>
      </c>
      <c r="EY442" s="3">
        <v>0</v>
      </c>
      <c r="FQ442" s="3">
        <v>0</v>
      </c>
      <c r="FR442" s="3">
        <v>0</v>
      </c>
      <c r="FS442" s="3">
        <v>0</v>
      </c>
      <c r="FX442" s="3">
        <v>0</v>
      </c>
      <c r="FY442" s="3">
        <v>0</v>
      </c>
      <c r="GA442" s="3" t="s">
        <v>3</v>
      </c>
      <c r="GD442" s="3">
        <v>1</v>
      </c>
      <c r="GF442" s="3">
        <v>-967344839</v>
      </c>
      <c r="GG442" s="3">
        <v>2</v>
      </c>
      <c r="GH442" s="3">
        <v>1</v>
      </c>
      <c r="GI442" s="3">
        <v>2</v>
      </c>
      <c r="GJ442" s="3">
        <v>0</v>
      </c>
      <c r="GK442" s="3">
        <v>0</v>
      </c>
      <c r="GL442" s="3">
        <f t="shared" si="301"/>
        <v>0</v>
      </c>
      <c r="GM442" s="3">
        <f t="shared" si="302"/>
        <v>32791.33</v>
      </c>
      <c r="GN442" s="3">
        <f t="shared" si="303"/>
        <v>32791.33</v>
      </c>
      <c r="GO442" s="3">
        <f t="shared" si="304"/>
        <v>0</v>
      </c>
      <c r="GP442" s="3">
        <f t="shared" si="305"/>
        <v>0</v>
      </c>
      <c r="GR442" s="3">
        <v>0</v>
      </c>
      <c r="GS442" s="3">
        <v>3</v>
      </c>
      <c r="GT442" s="3">
        <v>0</v>
      </c>
      <c r="GU442" s="3" t="s">
        <v>3</v>
      </c>
      <c r="GV442" s="3">
        <f t="shared" si="306"/>
        <v>0</v>
      </c>
      <c r="GW442" s="3">
        <v>1</v>
      </c>
      <c r="GX442" s="3">
        <f t="shared" si="307"/>
        <v>0</v>
      </c>
      <c r="HA442" s="3">
        <v>0</v>
      </c>
      <c r="HB442" s="3">
        <v>0</v>
      </c>
      <c r="HC442" s="3">
        <f t="shared" si="308"/>
        <v>0</v>
      </c>
      <c r="HE442" s="3" t="s">
        <v>3</v>
      </c>
      <c r="HF442" s="3" t="s">
        <v>3</v>
      </c>
      <c r="HM442" s="3" t="s">
        <v>3</v>
      </c>
      <c r="HN442" s="3" t="s">
        <v>3</v>
      </c>
      <c r="HO442" s="3" t="s">
        <v>3</v>
      </c>
      <c r="HP442" s="3" t="s">
        <v>3</v>
      </c>
      <c r="HQ442" s="3" t="s">
        <v>3</v>
      </c>
      <c r="HS442" s="3">
        <v>0</v>
      </c>
      <c r="IK442" s="3">
        <v>0</v>
      </c>
    </row>
    <row r="444" spans="1:255" x14ac:dyDescent="0.2">
      <c r="A444" s="11">
        <v>51</v>
      </c>
      <c r="B444" s="11">
        <f>B391</f>
        <v>1</v>
      </c>
      <c r="C444" s="11">
        <f>A391</f>
        <v>5</v>
      </c>
      <c r="D444" s="11">
        <f>ROW(A391)</f>
        <v>391</v>
      </c>
      <c r="E444" s="11"/>
      <c r="F444" s="11" t="str">
        <f>IF(F391&lt;&gt;"",F391,"")</f>
        <v>Новый подраздел</v>
      </c>
      <c r="G444" s="11" t="str">
        <f>IF(G391&lt;&gt;"",G391,"")</f>
        <v>Решетки</v>
      </c>
      <c r="H444" s="11">
        <v>0</v>
      </c>
      <c r="I444" s="11"/>
      <c r="J444" s="11"/>
      <c r="K444" s="11"/>
      <c r="L444" s="11"/>
      <c r="M444" s="11"/>
      <c r="N444" s="11"/>
      <c r="O444" s="11">
        <f t="shared" ref="O444:T444" si="337">ROUND(AB444,2)</f>
        <v>225477.86</v>
      </c>
      <c r="P444" s="11">
        <f t="shared" si="337"/>
        <v>217059.68</v>
      </c>
      <c r="Q444" s="11">
        <f t="shared" si="337"/>
        <v>1237.3499999999999</v>
      </c>
      <c r="R444" s="11">
        <f t="shared" si="337"/>
        <v>75.650000000000006</v>
      </c>
      <c r="S444" s="11">
        <f t="shared" si="337"/>
        <v>7180.83</v>
      </c>
      <c r="T444" s="11">
        <f t="shared" si="337"/>
        <v>0</v>
      </c>
      <c r="U444" s="11">
        <f>AH444</f>
        <v>601.25304887999994</v>
      </c>
      <c r="V444" s="11">
        <f>AI444</f>
        <v>0</v>
      </c>
      <c r="W444" s="11">
        <f>ROUND(AJ444,2)</f>
        <v>0</v>
      </c>
      <c r="X444" s="11">
        <f>ROUND(AK444,2)</f>
        <v>7909.57</v>
      </c>
      <c r="Y444" s="11">
        <f>ROUND(AL444,2)</f>
        <v>4426.4399999999996</v>
      </c>
      <c r="Z444" s="11"/>
      <c r="AA444" s="11"/>
      <c r="AB444" s="11">
        <f>ROUND(SUMIF(AA395:AA442,"=56661434",O395:O442),2)</f>
        <v>225477.86</v>
      </c>
      <c r="AC444" s="11">
        <f>ROUND(SUMIF(AA395:AA442,"=56661434",P395:P442),2)</f>
        <v>217059.68</v>
      </c>
      <c r="AD444" s="11">
        <f>ROUND(SUMIF(AA395:AA442,"=56661434",Q395:Q442),2)</f>
        <v>1237.3499999999999</v>
      </c>
      <c r="AE444" s="11">
        <f>ROUND(SUMIF(AA395:AA442,"=56661434",R395:R442),2)</f>
        <v>75.650000000000006</v>
      </c>
      <c r="AF444" s="11">
        <f>ROUND(SUMIF(AA395:AA442,"=56661434",S395:S442),2)</f>
        <v>7180.83</v>
      </c>
      <c r="AG444" s="11">
        <f>ROUND(SUMIF(AA395:AA442,"=56661434",T395:T442),2)</f>
        <v>0</v>
      </c>
      <c r="AH444" s="11">
        <f>SUMIF(AA395:AA442,"=56661434",U395:U442)</f>
        <v>601.25304887999994</v>
      </c>
      <c r="AI444" s="11">
        <f>SUMIF(AA395:AA442,"=56661434",V395:V442)</f>
        <v>0</v>
      </c>
      <c r="AJ444" s="11">
        <f>ROUND(SUMIF(AA395:AA442,"=56661434",W395:W442),2)</f>
        <v>0</v>
      </c>
      <c r="AK444" s="11">
        <f>ROUND(SUMIF(AA395:AA442,"=56661434",X395:X442),2)</f>
        <v>7909.57</v>
      </c>
      <c r="AL444" s="11">
        <f>ROUND(SUMIF(AA395:AA442,"=56661434",Y395:Y442),2)</f>
        <v>4426.4399999999996</v>
      </c>
      <c r="AM444" s="11"/>
      <c r="AN444" s="11"/>
      <c r="AO444" s="11">
        <f t="shared" ref="AO444:BD444" si="338">ROUND(BX444,2)</f>
        <v>0</v>
      </c>
      <c r="AP444" s="11">
        <f t="shared" si="338"/>
        <v>0</v>
      </c>
      <c r="AQ444" s="11">
        <f t="shared" si="338"/>
        <v>0</v>
      </c>
      <c r="AR444" s="11">
        <f t="shared" si="338"/>
        <v>237813.87</v>
      </c>
      <c r="AS444" s="11">
        <f t="shared" si="338"/>
        <v>237813.87</v>
      </c>
      <c r="AT444" s="11">
        <f t="shared" si="338"/>
        <v>0</v>
      </c>
      <c r="AU444" s="11">
        <f t="shared" si="338"/>
        <v>0</v>
      </c>
      <c r="AV444" s="11">
        <f t="shared" si="338"/>
        <v>217059.68</v>
      </c>
      <c r="AW444" s="11">
        <f t="shared" si="338"/>
        <v>217059.68</v>
      </c>
      <c r="AX444" s="11">
        <f t="shared" si="338"/>
        <v>0</v>
      </c>
      <c r="AY444" s="11">
        <f t="shared" si="338"/>
        <v>217059.68</v>
      </c>
      <c r="AZ444" s="11">
        <f t="shared" si="338"/>
        <v>0</v>
      </c>
      <c r="BA444" s="11">
        <f t="shared" si="338"/>
        <v>0</v>
      </c>
      <c r="BB444" s="11">
        <f t="shared" si="338"/>
        <v>0</v>
      </c>
      <c r="BC444" s="11">
        <f t="shared" si="338"/>
        <v>0</v>
      </c>
      <c r="BD444" s="11">
        <f t="shared" si="338"/>
        <v>0</v>
      </c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>
        <f>ROUND(SUMIF(AA395:AA442,"=56661434",FQ395:FQ442),2)</f>
        <v>0</v>
      </c>
      <c r="BY444" s="11">
        <f>ROUND(SUMIF(AA395:AA442,"=56661434",FR395:FR442),2)</f>
        <v>0</v>
      </c>
      <c r="BZ444" s="11">
        <f>ROUND(SUMIF(AA395:AA442,"=56661434",GL395:GL442),2)</f>
        <v>0</v>
      </c>
      <c r="CA444" s="11">
        <f>ROUND(SUMIF(AA395:AA442,"=56661434",GM395:GM442),2)</f>
        <v>237813.87</v>
      </c>
      <c r="CB444" s="11">
        <f>ROUND(SUMIF(AA395:AA442,"=56661434",GN395:GN442),2)</f>
        <v>237813.87</v>
      </c>
      <c r="CC444" s="11">
        <f>ROUND(SUMIF(AA395:AA442,"=56661434",GO395:GO442),2)</f>
        <v>0</v>
      </c>
      <c r="CD444" s="11">
        <f>ROUND(SUMIF(AA395:AA442,"=56661434",GP395:GP442),2)</f>
        <v>0</v>
      </c>
      <c r="CE444" s="11">
        <f>AC444-BX444</f>
        <v>217059.68</v>
      </c>
      <c r="CF444" s="11">
        <f>AC444-BY444</f>
        <v>217059.68</v>
      </c>
      <c r="CG444" s="11">
        <f>BX444-BZ444</f>
        <v>0</v>
      </c>
      <c r="CH444" s="11">
        <f>AC444-BX444-BY444+BZ444</f>
        <v>217059.68</v>
      </c>
      <c r="CI444" s="11">
        <f>BY444-BZ444</f>
        <v>0</v>
      </c>
      <c r="CJ444" s="11">
        <f>ROUND(SUMIF(AA395:AA442,"=56661434",GX395:GX442),2)</f>
        <v>0</v>
      </c>
      <c r="CK444" s="11">
        <f>ROUND(SUMIF(AA395:AA442,"=56661434",GY395:GY442),2)</f>
        <v>0</v>
      </c>
      <c r="CL444" s="11">
        <f>ROUND(SUMIF(AA395:AA442,"=56661434",GZ395:GZ442),2)</f>
        <v>0</v>
      </c>
      <c r="CM444" s="11">
        <f>ROUND(SUMIF(AA395:AA442,"=56661434",HD395:HD442),2)</f>
        <v>0</v>
      </c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2">
        <f t="shared" ref="DG444:DL444" si="339">ROUND(DT444,2)</f>
        <v>1176588.01</v>
      </c>
      <c r="DH444" s="12">
        <f t="shared" si="339"/>
        <v>753914.28</v>
      </c>
      <c r="DI444" s="12">
        <f t="shared" si="339"/>
        <v>18033.95</v>
      </c>
      <c r="DJ444" s="12">
        <f t="shared" si="339"/>
        <v>4262.87</v>
      </c>
      <c r="DK444" s="12">
        <f t="shared" si="339"/>
        <v>404639.78</v>
      </c>
      <c r="DL444" s="12">
        <f t="shared" si="339"/>
        <v>0</v>
      </c>
      <c r="DM444" s="12">
        <f>DZ444</f>
        <v>601.25304887999994</v>
      </c>
      <c r="DN444" s="12">
        <f>EA444</f>
        <v>0</v>
      </c>
      <c r="DO444" s="12">
        <f>ROUND(EB444,2)</f>
        <v>0</v>
      </c>
      <c r="DP444" s="12">
        <f>ROUND(EC444,2)</f>
        <v>445703.9</v>
      </c>
      <c r="DQ444" s="12">
        <f>ROUND(ED444,2)</f>
        <v>249430.62</v>
      </c>
      <c r="DR444" s="12"/>
      <c r="DS444" s="12"/>
      <c r="DT444" s="12">
        <f>ROUND(SUMIF(AA395:AA442,"=56661436",O395:O442),2)</f>
        <v>1176588.01</v>
      </c>
      <c r="DU444" s="12">
        <f>ROUND(SUMIF(AA395:AA442,"=56661436",P395:P442),2)</f>
        <v>753914.28</v>
      </c>
      <c r="DV444" s="12">
        <f>ROUND(SUMIF(AA395:AA442,"=56661436",Q395:Q442),2)</f>
        <v>18033.95</v>
      </c>
      <c r="DW444" s="12">
        <f>ROUND(SUMIF(AA395:AA442,"=56661436",R395:R442),2)</f>
        <v>4262.87</v>
      </c>
      <c r="DX444" s="12">
        <f>ROUND(SUMIF(AA395:AA442,"=56661436",S395:S442),2)</f>
        <v>404639.78</v>
      </c>
      <c r="DY444" s="12">
        <f>ROUND(SUMIF(AA395:AA442,"=56661436",T395:T442),2)</f>
        <v>0</v>
      </c>
      <c r="DZ444" s="12">
        <f>SUMIF(AA395:AA442,"=56661436",U395:U442)</f>
        <v>601.25304887999994</v>
      </c>
      <c r="EA444" s="12">
        <f>SUMIF(AA395:AA442,"=56661436",V395:V442)</f>
        <v>0</v>
      </c>
      <c r="EB444" s="12">
        <f>ROUND(SUMIF(AA395:AA442,"=56661436",W395:W442),2)</f>
        <v>0</v>
      </c>
      <c r="EC444" s="12">
        <f>ROUND(SUMIF(AA395:AA442,"=56661436",X395:X442),2)</f>
        <v>445703.9</v>
      </c>
      <c r="ED444" s="12">
        <f>ROUND(SUMIF(AA395:AA442,"=56661436",Y395:Y442),2)</f>
        <v>249430.62</v>
      </c>
      <c r="EE444" s="12"/>
      <c r="EF444" s="12"/>
      <c r="EG444" s="12">
        <f t="shared" ref="EG444:EV444" si="340">ROUND(FP444,2)</f>
        <v>0</v>
      </c>
      <c r="EH444" s="12">
        <f t="shared" si="340"/>
        <v>0</v>
      </c>
      <c r="EI444" s="12">
        <f t="shared" si="340"/>
        <v>0</v>
      </c>
      <c r="EJ444" s="12">
        <f t="shared" si="340"/>
        <v>1871722.53</v>
      </c>
      <c r="EK444" s="12">
        <f t="shared" si="340"/>
        <v>1871722.53</v>
      </c>
      <c r="EL444" s="12">
        <f t="shared" si="340"/>
        <v>0</v>
      </c>
      <c r="EM444" s="12">
        <f t="shared" si="340"/>
        <v>0</v>
      </c>
      <c r="EN444" s="12">
        <f t="shared" si="340"/>
        <v>753914.28</v>
      </c>
      <c r="EO444" s="12">
        <f t="shared" si="340"/>
        <v>753914.28</v>
      </c>
      <c r="EP444" s="12">
        <f t="shared" si="340"/>
        <v>0</v>
      </c>
      <c r="EQ444" s="12">
        <f t="shared" si="340"/>
        <v>753914.28</v>
      </c>
      <c r="ER444" s="12">
        <f t="shared" si="340"/>
        <v>0</v>
      </c>
      <c r="ES444" s="12">
        <f t="shared" si="340"/>
        <v>0</v>
      </c>
      <c r="ET444" s="12">
        <f t="shared" si="340"/>
        <v>0</v>
      </c>
      <c r="EU444" s="12">
        <f t="shared" si="340"/>
        <v>0</v>
      </c>
      <c r="EV444" s="12">
        <f t="shared" si="340"/>
        <v>0</v>
      </c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>
        <f>ROUND(SUMIF(AA395:AA442,"=56661436",FQ395:FQ442),2)</f>
        <v>0</v>
      </c>
      <c r="FQ444" s="12">
        <f>ROUND(SUMIF(AA395:AA442,"=56661436",FR395:FR442),2)</f>
        <v>0</v>
      </c>
      <c r="FR444" s="12">
        <f>ROUND(SUMIF(AA395:AA442,"=56661436",GL395:GL442),2)</f>
        <v>0</v>
      </c>
      <c r="FS444" s="12">
        <f>ROUND(SUMIF(AA395:AA442,"=56661436",GM395:GM442),2)</f>
        <v>1871722.53</v>
      </c>
      <c r="FT444" s="12">
        <f>ROUND(SUMIF(AA395:AA442,"=56661436",GN395:GN442),2)</f>
        <v>1871722.53</v>
      </c>
      <c r="FU444" s="12">
        <f>ROUND(SUMIF(AA395:AA442,"=56661436",GO395:GO442),2)</f>
        <v>0</v>
      </c>
      <c r="FV444" s="12">
        <f>ROUND(SUMIF(AA395:AA442,"=56661436",GP395:GP442),2)</f>
        <v>0</v>
      </c>
      <c r="FW444" s="12">
        <f>DU444-FP444</f>
        <v>753914.28</v>
      </c>
      <c r="FX444" s="12">
        <f>DU444-FQ444</f>
        <v>753914.28</v>
      </c>
      <c r="FY444" s="12">
        <f>FP444-FR444</f>
        <v>0</v>
      </c>
      <c r="FZ444" s="12">
        <f>DU444-FP444-FQ444+FR444</f>
        <v>753914.28</v>
      </c>
      <c r="GA444" s="12">
        <f>FQ444-FR444</f>
        <v>0</v>
      </c>
      <c r="GB444" s="12">
        <f>ROUND(SUMIF(AA395:AA442,"=56661436",GX395:GX442),2)</f>
        <v>0</v>
      </c>
      <c r="GC444" s="12">
        <f>ROUND(SUMIF(AA395:AA442,"=56661436",GY395:GY442),2)</f>
        <v>0</v>
      </c>
      <c r="GD444" s="12">
        <f>ROUND(SUMIF(AA395:AA442,"=56661436",GZ395:GZ442),2)</f>
        <v>0</v>
      </c>
      <c r="GE444" s="12">
        <f>ROUND(SUMIF(AA395:AA442,"=56661436",HD395:HD442),2)</f>
        <v>0</v>
      </c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>
        <v>0</v>
      </c>
    </row>
    <row r="446" spans="1:255" x14ac:dyDescent="0.2">
      <c r="A446" s="13">
        <v>50</v>
      </c>
      <c r="B446" s="13">
        <v>0</v>
      </c>
      <c r="C446" s="13">
        <v>0</v>
      </c>
      <c r="D446" s="13">
        <v>1</v>
      </c>
      <c r="E446" s="13">
        <v>201</v>
      </c>
      <c r="F446" s="13">
        <f>ROUND(Source!O444,O446)</f>
        <v>225477.86</v>
      </c>
      <c r="G446" s="13" t="s">
        <v>112</v>
      </c>
      <c r="H446" s="13" t="s">
        <v>113</v>
      </c>
      <c r="I446" s="13"/>
      <c r="J446" s="13"/>
      <c r="K446" s="13">
        <v>201</v>
      </c>
      <c r="L446" s="13">
        <v>1</v>
      </c>
      <c r="M446" s="13">
        <v>3</v>
      </c>
      <c r="N446" s="13" t="s">
        <v>3</v>
      </c>
      <c r="O446" s="13">
        <v>2</v>
      </c>
      <c r="P446" s="13">
        <f>ROUND(Source!DG444,O446)</f>
        <v>1176588.01</v>
      </c>
      <c r="Q446" s="13"/>
      <c r="R446" s="13"/>
      <c r="S446" s="13"/>
      <c r="T446" s="13"/>
      <c r="U446" s="13"/>
      <c r="V446" s="13"/>
      <c r="W446" s="13">
        <v>225477.86</v>
      </c>
      <c r="X446" s="13">
        <v>1</v>
      </c>
      <c r="Y446" s="13">
        <v>225477.86</v>
      </c>
      <c r="Z446" s="13">
        <v>1176588.01</v>
      </c>
      <c r="AA446" s="13">
        <v>1</v>
      </c>
      <c r="AB446" s="13">
        <v>1176588.01</v>
      </c>
    </row>
    <row r="447" spans="1:255" x14ac:dyDescent="0.2">
      <c r="A447" s="13">
        <v>50</v>
      </c>
      <c r="B447" s="13">
        <v>0</v>
      </c>
      <c r="C447" s="13">
        <v>0</v>
      </c>
      <c r="D447" s="13">
        <v>1</v>
      </c>
      <c r="E447" s="13">
        <v>202</v>
      </c>
      <c r="F447" s="13">
        <f>ROUND(Source!P444,O447)</f>
        <v>217059.68</v>
      </c>
      <c r="G447" s="13" t="s">
        <v>114</v>
      </c>
      <c r="H447" s="13" t="s">
        <v>115</v>
      </c>
      <c r="I447" s="13"/>
      <c r="J447" s="13"/>
      <c r="K447" s="13">
        <v>202</v>
      </c>
      <c r="L447" s="13">
        <v>2</v>
      </c>
      <c r="M447" s="13">
        <v>3</v>
      </c>
      <c r="N447" s="13" t="s">
        <v>3</v>
      </c>
      <c r="O447" s="13">
        <v>2</v>
      </c>
      <c r="P447" s="13">
        <f>ROUND(Source!DH444,O447)</f>
        <v>753914.28</v>
      </c>
      <c r="Q447" s="13"/>
      <c r="R447" s="13"/>
      <c r="S447" s="13"/>
      <c r="T447" s="13"/>
      <c r="U447" s="13"/>
      <c r="V447" s="13"/>
      <c r="W447" s="13">
        <v>217059.68</v>
      </c>
      <c r="X447" s="13">
        <v>1</v>
      </c>
      <c r="Y447" s="13">
        <v>217059.68</v>
      </c>
      <c r="Z447" s="13">
        <v>753914.28</v>
      </c>
      <c r="AA447" s="13">
        <v>1</v>
      </c>
      <c r="AB447" s="13">
        <v>753914.28</v>
      </c>
    </row>
    <row r="448" spans="1:255" x14ac:dyDescent="0.2">
      <c r="A448" s="13">
        <v>50</v>
      </c>
      <c r="B448" s="13">
        <v>0</v>
      </c>
      <c r="C448" s="13">
        <v>0</v>
      </c>
      <c r="D448" s="13">
        <v>1</v>
      </c>
      <c r="E448" s="13">
        <v>222</v>
      </c>
      <c r="F448" s="13">
        <f>ROUND(Source!AO444,O448)</f>
        <v>0</v>
      </c>
      <c r="G448" s="13" t="s">
        <v>116</v>
      </c>
      <c r="H448" s="13" t="s">
        <v>117</v>
      </c>
      <c r="I448" s="13"/>
      <c r="J448" s="13"/>
      <c r="K448" s="13">
        <v>222</v>
      </c>
      <c r="L448" s="13">
        <v>3</v>
      </c>
      <c r="M448" s="13">
        <v>3</v>
      </c>
      <c r="N448" s="13" t="s">
        <v>3</v>
      </c>
      <c r="O448" s="13">
        <v>2</v>
      </c>
      <c r="P448" s="13">
        <f>ROUND(Source!EG444,O448)</f>
        <v>0</v>
      </c>
      <c r="Q448" s="13"/>
      <c r="R448" s="13"/>
      <c r="S448" s="13"/>
      <c r="T448" s="13"/>
      <c r="U448" s="13"/>
      <c r="V448" s="13"/>
      <c r="W448" s="13">
        <v>0</v>
      </c>
      <c r="X448" s="13">
        <v>1</v>
      </c>
      <c r="Y448" s="13">
        <v>0</v>
      </c>
      <c r="Z448" s="13">
        <v>0</v>
      </c>
      <c r="AA448" s="13">
        <v>1</v>
      </c>
      <c r="AB448" s="13">
        <v>0</v>
      </c>
    </row>
    <row r="449" spans="1:28" x14ac:dyDescent="0.2">
      <c r="A449" s="13">
        <v>50</v>
      </c>
      <c r="B449" s="13">
        <v>0</v>
      </c>
      <c r="C449" s="13">
        <v>0</v>
      </c>
      <c r="D449" s="13">
        <v>1</v>
      </c>
      <c r="E449" s="13">
        <v>225</v>
      </c>
      <c r="F449" s="13">
        <f>ROUND(Source!AV444,O449)</f>
        <v>217059.68</v>
      </c>
      <c r="G449" s="13" t="s">
        <v>118</v>
      </c>
      <c r="H449" s="13" t="s">
        <v>119</v>
      </c>
      <c r="I449" s="13"/>
      <c r="J449" s="13"/>
      <c r="K449" s="13">
        <v>225</v>
      </c>
      <c r="L449" s="13">
        <v>4</v>
      </c>
      <c r="M449" s="13">
        <v>3</v>
      </c>
      <c r="N449" s="13" t="s">
        <v>3</v>
      </c>
      <c r="O449" s="13">
        <v>2</v>
      </c>
      <c r="P449" s="13">
        <f>ROUND(Source!EN444,O449)</f>
        <v>753914.28</v>
      </c>
      <c r="Q449" s="13"/>
      <c r="R449" s="13"/>
      <c r="S449" s="13"/>
      <c r="T449" s="13"/>
      <c r="U449" s="13"/>
      <c r="V449" s="13"/>
      <c r="W449" s="13">
        <v>217059.68</v>
      </c>
      <c r="X449" s="13">
        <v>1</v>
      </c>
      <c r="Y449" s="13">
        <v>217059.68</v>
      </c>
      <c r="Z449" s="13">
        <v>753914.28</v>
      </c>
      <c r="AA449" s="13">
        <v>1</v>
      </c>
      <c r="AB449" s="13">
        <v>753914.28</v>
      </c>
    </row>
    <row r="450" spans="1:28" x14ac:dyDescent="0.2">
      <c r="A450" s="13">
        <v>50</v>
      </c>
      <c r="B450" s="13">
        <v>0</v>
      </c>
      <c r="C450" s="13">
        <v>0</v>
      </c>
      <c r="D450" s="13">
        <v>1</v>
      </c>
      <c r="E450" s="13">
        <v>226</v>
      </c>
      <c r="F450" s="13">
        <f>ROUND(Source!AW444,O450)</f>
        <v>217059.68</v>
      </c>
      <c r="G450" s="13" t="s">
        <v>120</v>
      </c>
      <c r="H450" s="13" t="s">
        <v>121</v>
      </c>
      <c r="I450" s="13"/>
      <c r="J450" s="13"/>
      <c r="K450" s="13">
        <v>226</v>
      </c>
      <c r="L450" s="13">
        <v>5</v>
      </c>
      <c r="M450" s="13">
        <v>3</v>
      </c>
      <c r="N450" s="13" t="s">
        <v>3</v>
      </c>
      <c r="O450" s="13">
        <v>2</v>
      </c>
      <c r="P450" s="13">
        <f>ROUND(Source!EO444,O450)</f>
        <v>753914.28</v>
      </c>
      <c r="Q450" s="13"/>
      <c r="R450" s="13"/>
      <c r="S450" s="13"/>
      <c r="T450" s="13"/>
      <c r="U450" s="13"/>
      <c r="V450" s="13"/>
      <c r="W450" s="13">
        <v>217059.68</v>
      </c>
      <c r="X450" s="13">
        <v>1</v>
      </c>
      <c r="Y450" s="13">
        <v>217059.68</v>
      </c>
      <c r="Z450" s="13">
        <v>753914.28</v>
      </c>
      <c r="AA450" s="13">
        <v>1</v>
      </c>
      <c r="AB450" s="13">
        <v>753914.28</v>
      </c>
    </row>
    <row r="451" spans="1:28" x14ac:dyDescent="0.2">
      <c r="A451" s="13">
        <v>50</v>
      </c>
      <c r="B451" s="13">
        <v>0</v>
      </c>
      <c r="C451" s="13">
        <v>0</v>
      </c>
      <c r="D451" s="13">
        <v>1</v>
      </c>
      <c r="E451" s="13">
        <v>227</v>
      </c>
      <c r="F451" s="13">
        <f>ROUND(Source!AX444,O451)</f>
        <v>0</v>
      </c>
      <c r="G451" s="13" t="s">
        <v>122</v>
      </c>
      <c r="H451" s="13" t="s">
        <v>123</v>
      </c>
      <c r="I451" s="13"/>
      <c r="J451" s="13"/>
      <c r="K451" s="13">
        <v>227</v>
      </c>
      <c r="L451" s="13">
        <v>6</v>
      </c>
      <c r="M451" s="13">
        <v>3</v>
      </c>
      <c r="N451" s="13" t="s">
        <v>3</v>
      </c>
      <c r="O451" s="13">
        <v>2</v>
      </c>
      <c r="P451" s="13">
        <f>ROUND(Source!EP444,O451)</f>
        <v>0</v>
      </c>
      <c r="Q451" s="13"/>
      <c r="R451" s="13"/>
      <c r="S451" s="13"/>
      <c r="T451" s="13"/>
      <c r="U451" s="13"/>
      <c r="V451" s="13"/>
      <c r="W451" s="13">
        <v>0</v>
      </c>
      <c r="X451" s="13">
        <v>1</v>
      </c>
      <c r="Y451" s="13">
        <v>0</v>
      </c>
      <c r="Z451" s="13">
        <v>0</v>
      </c>
      <c r="AA451" s="13">
        <v>1</v>
      </c>
      <c r="AB451" s="13">
        <v>0</v>
      </c>
    </row>
    <row r="452" spans="1:28" x14ac:dyDescent="0.2">
      <c r="A452" s="13">
        <v>50</v>
      </c>
      <c r="B452" s="13">
        <v>0</v>
      </c>
      <c r="C452" s="13">
        <v>0</v>
      </c>
      <c r="D452" s="13">
        <v>1</v>
      </c>
      <c r="E452" s="13">
        <v>228</v>
      </c>
      <c r="F452" s="13">
        <f>ROUND(Source!AY444,O452)</f>
        <v>217059.68</v>
      </c>
      <c r="G452" s="13" t="s">
        <v>124</v>
      </c>
      <c r="H452" s="13" t="s">
        <v>125</v>
      </c>
      <c r="I452" s="13"/>
      <c r="J452" s="13"/>
      <c r="K452" s="13">
        <v>228</v>
      </c>
      <c r="L452" s="13">
        <v>7</v>
      </c>
      <c r="M452" s="13">
        <v>3</v>
      </c>
      <c r="N452" s="13" t="s">
        <v>3</v>
      </c>
      <c r="O452" s="13">
        <v>2</v>
      </c>
      <c r="P452" s="13">
        <f>ROUND(Source!EQ444,O452)</f>
        <v>753914.28</v>
      </c>
      <c r="Q452" s="13"/>
      <c r="R452" s="13"/>
      <c r="S452" s="13"/>
      <c r="T452" s="13"/>
      <c r="U452" s="13"/>
      <c r="V452" s="13"/>
      <c r="W452" s="13">
        <v>217059.68</v>
      </c>
      <c r="X452" s="13">
        <v>1</v>
      </c>
      <c r="Y452" s="13">
        <v>217059.68</v>
      </c>
      <c r="Z452" s="13">
        <v>753914.28</v>
      </c>
      <c r="AA452" s="13">
        <v>1</v>
      </c>
      <c r="AB452" s="13">
        <v>753914.28</v>
      </c>
    </row>
    <row r="453" spans="1:28" x14ac:dyDescent="0.2">
      <c r="A453" s="13">
        <v>50</v>
      </c>
      <c r="B453" s="13">
        <v>0</v>
      </c>
      <c r="C453" s="13">
        <v>0</v>
      </c>
      <c r="D453" s="13">
        <v>1</v>
      </c>
      <c r="E453" s="13">
        <v>216</v>
      </c>
      <c r="F453" s="13">
        <f>ROUND(Source!AP444,O453)</f>
        <v>0</v>
      </c>
      <c r="G453" s="13" t="s">
        <v>126</v>
      </c>
      <c r="H453" s="13" t="s">
        <v>127</v>
      </c>
      <c r="I453" s="13"/>
      <c r="J453" s="13"/>
      <c r="K453" s="13">
        <v>216</v>
      </c>
      <c r="L453" s="13">
        <v>8</v>
      </c>
      <c r="M453" s="13">
        <v>3</v>
      </c>
      <c r="N453" s="13" t="s">
        <v>3</v>
      </c>
      <c r="O453" s="13">
        <v>2</v>
      </c>
      <c r="P453" s="13">
        <f>ROUND(Source!EH444,O453)</f>
        <v>0</v>
      </c>
      <c r="Q453" s="13"/>
      <c r="R453" s="13"/>
      <c r="S453" s="13"/>
      <c r="T453" s="13"/>
      <c r="U453" s="13"/>
      <c r="V453" s="13"/>
      <c r="W453" s="13">
        <v>0</v>
      </c>
      <c r="X453" s="13">
        <v>1</v>
      </c>
      <c r="Y453" s="13">
        <v>0</v>
      </c>
      <c r="Z453" s="13">
        <v>0</v>
      </c>
      <c r="AA453" s="13">
        <v>1</v>
      </c>
      <c r="AB453" s="13">
        <v>0</v>
      </c>
    </row>
    <row r="454" spans="1:28" x14ac:dyDescent="0.2">
      <c r="A454" s="13">
        <v>50</v>
      </c>
      <c r="B454" s="13">
        <v>0</v>
      </c>
      <c r="C454" s="13">
        <v>0</v>
      </c>
      <c r="D454" s="13">
        <v>1</v>
      </c>
      <c r="E454" s="13">
        <v>223</v>
      </c>
      <c r="F454" s="13">
        <f>ROUND(Source!AQ444,O454)</f>
        <v>0</v>
      </c>
      <c r="G454" s="13" t="s">
        <v>128</v>
      </c>
      <c r="H454" s="13" t="s">
        <v>129</v>
      </c>
      <c r="I454" s="13"/>
      <c r="J454" s="13"/>
      <c r="K454" s="13">
        <v>223</v>
      </c>
      <c r="L454" s="13">
        <v>9</v>
      </c>
      <c r="M454" s="13">
        <v>3</v>
      </c>
      <c r="N454" s="13" t="s">
        <v>3</v>
      </c>
      <c r="O454" s="13">
        <v>2</v>
      </c>
      <c r="P454" s="13">
        <f>ROUND(Source!EI444,O454)</f>
        <v>0</v>
      </c>
      <c r="Q454" s="13"/>
      <c r="R454" s="13"/>
      <c r="S454" s="13"/>
      <c r="T454" s="13"/>
      <c r="U454" s="13"/>
      <c r="V454" s="13"/>
      <c r="W454" s="13">
        <v>0</v>
      </c>
      <c r="X454" s="13">
        <v>1</v>
      </c>
      <c r="Y454" s="13">
        <v>0</v>
      </c>
      <c r="Z454" s="13">
        <v>0</v>
      </c>
      <c r="AA454" s="13">
        <v>1</v>
      </c>
      <c r="AB454" s="13">
        <v>0</v>
      </c>
    </row>
    <row r="455" spans="1:28" x14ac:dyDescent="0.2">
      <c r="A455" s="13">
        <v>50</v>
      </c>
      <c r="B455" s="13">
        <v>0</v>
      </c>
      <c r="C455" s="13">
        <v>0</v>
      </c>
      <c r="D455" s="13">
        <v>1</v>
      </c>
      <c r="E455" s="13">
        <v>229</v>
      </c>
      <c r="F455" s="13">
        <f>ROUND(Source!AZ444,O455)</f>
        <v>0</v>
      </c>
      <c r="G455" s="13" t="s">
        <v>130</v>
      </c>
      <c r="H455" s="13" t="s">
        <v>131</v>
      </c>
      <c r="I455" s="13"/>
      <c r="J455" s="13"/>
      <c r="K455" s="13">
        <v>229</v>
      </c>
      <c r="L455" s="13">
        <v>10</v>
      </c>
      <c r="M455" s="13">
        <v>3</v>
      </c>
      <c r="N455" s="13" t="s">
        <v>3</v>
      </c>
      <c r="O455" s="13">
        <v>2</v>
      </c>
      <c r="P455" s="13">
        <f>ROUND(Source!ER444,O455)</f>
        <v>0</v>
      </c>
      <c r="Q455" s="13"/>
      <c r="R455" s="13"/>
      <c r="S455" s="13"/>
      <c r="T455" s="13"/>
      <c r="U455" s="13"/>
      <c r="V455" s="13"/>
      <c r="W455" s="13">
        <v>0</v>
      </c>
      <c r="X455" s="13">
        <v>1</v>
      </c>
      <c r="Y455" s="13">
        <v>0</v>
      </c>
      <c r="Z455" s="13">
        <v>0</v>
      </c>
      <c r="AA455" s="13">
        <v>1</v>
      </c>
      <c r="AB455" s="13">
        <v>0</v>
      </c>
    </row>
    <row r="456" spans="1:28" x14ac:dyDescent="0.2">
      <c r="A456" s="13">
        <v>50</v>
      </c>
      <c r="B456" s="13">
        <v>0</v>
      </c>
      <c r="C456" s="13">
        <v>0</v>
      </c>
      <c r="D456" s="13">
        <v>1</v>
      </c>
      <c r="E456" s="13">
        <v>203</v>
      </c>
      <c r="F456" s="13">
        <f>ROUND(Source!Q444,O456)</f>
        <v>1237.3499999999999</v>
      </c>
      <c r="G456" s="13" t="s">
        <v>132</v>
      </c>
      <c r="H456" s="13" t="s">
        <v>133</v>
      </c>
      <c r="I456" s="13"/>
      <c r="J456" s="13"/>
      <c r="K456" s="13">
        <v>203</v>
      </c>
      <c r="L456" s="13">
        <v>11</v>
      </c>
      <c r="M456" s="13">
        <v>3</v>
      </c>
      <c r="N456" s="13" t="s">
        <v>3</v>
      </c>
      <c r="O456" s="13">
        <v>2</v>
      </c>
      <c r="P456" s="13">
        <f>ROUND(Source!DI444,O456)</f>
        <v>18033.95</v>
      </c>
      <c r="Q456" s="13"/>
      <c r="R456" s="13"/>
      <c r="S456" s="13"/>
      <c r="T456" s="13"/>
      <c r="U456" s="13"/>
      <c r="V456" s="13"/>
      <c r="W456" s="13">
        <v>1237.3499999999999</v>
      </c>
      <c r="X456" s="13">
        <v>1</v>
      </c>
      <c r="Y456" s="13">
        <v>1237.3499999999999</v>
      </c>
      <c r="Z456" s="13">
        <v>18033.95</v>
      </c>
      <c r="AA456" s="13">
        <v>1</v>
      </c>
      <c r="AB456" s="13">
        <v>18033.95</v>
      </c>
    </row>
    <row r="457" spans="1:28" x14ac:dyDescent="0.2">
      <c r="A457" s="13">
        <v>50</v>
      </c>
      <c r="B457" s="13">
        <v>0</v>
      </c>
      <c r="C457" s="13">
        <v>0</v>
      </c>
      <c r="D457" s="13">
        <v>1</v>
      </c>
      <c r="E457" s="13">
        <v>231</v>
      </c>
      <c r="F457" s="13">
        <f>ROUND(Source!BB444,O457)</f>
        <v>0</v>
      </c>
      <c r="G457" s="13" t="s">
        <v>134</v>
      </c>
      <c r="H457" s="13" t="s">
        <v>135</v>
      </c>
      <c r="I457" s="13"/>
      <c r="J457" s="13"/>
      <c r="K457" s="13">
        <v>231</v>
      </c>
      <c r="L457" s="13">
        <v>12</v>
      </c>
      <c r="M457" s="13">
        <v>3</v>
      </c>
      <c r="N457" s="13" t="s">
        <v>3</v>
      </c>
      <c r="O457" s="13">
        <v>2</v>
      </c>
      <c r="P457" s="13">
        <f>ROUND(Source!ET444,O457)</f>
        <v>0</v>
      </c>
      <c r="Q457" s="13"/>
      <c r="R457" s="13"/>
      <c r="S457" s="13"/>
      <c r="T457" s="13"/>
      <c r="U457" s="13"/>
      <c r="V457" s="13"/>
      <c r="W457" s="13">
        <v>0</v>
      </c>
      <c r="X457" s="13">
        <v>1</v>
      </c>
      <c r="Y457" s="13">
        <v>0</v>
      </c>
      <c r="Z457" s="13">
        <v>0</v>
      </c>
      <c r="AA457" s="13">
        <v>1</v>
      </c>
      <c r="AB457" s="13">
        <v>0</v>
      </c>
    </row>
    <row r="458" spans="1:28" x14ac:dyDescent="0.2">
      <c r="A458" s="13">
        <v>50</v>
      </c>
      <c r="B458" s="13">
        <v>0</v>
      </c>
      <c r="C458" s="13">
        <v>0</v>
      </c>
      <c r="D458" s="13">
        <v>1</v>
      </c>
      <c r="E458" s="13">
        <v>204</v>
      </c>
      <c r="F458" s="13">
        <f>ROUND(Source!R444,O458)</f>
        <v>75.650000000000006</v>
      </c>
      <c r="G458" s="13" t="s">
        <v>136</v>
      </c>
      <c r="H458" s="13" t="s">
        <v>137</v>
      </c>
      <c r="I458" s="13"/>
      <c r="J458" s="13"/>
      <c r="K458" s="13">
        <v>204</v>
      </c>
      <c r="L458" s="13">
        <v>13</v>
      </c>
      <c r="M458" s="13">
        <v>3</v>
      </c>
      <c r="N458" s="13" t="s">
        <v>3</v>
      </c>
      <c r="O458" s="13">
        <v>2</v>
      </c>
      <c r="P458" s="13">
        <f>ROUND(Source!DJ444,O458)</f>
        <v>4262.87</v>
      </c>
      <c r="Q458" s="13"/>
      <c r="R458" s="13"/>
      <c r="S458" s="13"/>
      <c r="T458" s="13"/>
      <c r="U458" s="13"/>
      <c r="V458" s="13"/>
      <c r="W458" s="13">
        <v>75.650000000000006</v>
      </c>
      <c r="X458" s="13">
        <v>1</v>
      </c>
      <c r="Y458" s="13">
        <v>75.650000000000006</v>
      </c>
      <c r="Z458" s="13">
        <v>4262.87</v>
      </c>
      <c r="AA458" s="13">
        <v>1</v>
      </c>
      <c r="AB458" s="13">
        <v>4262.87</v>
      </c>
    </row>
    <row r="459" spans="1:28" x14ac:dyDescent="0.2">
      <c r="A459" s="13">
        <v>50</v>
      </c>
      <c r="B459" s="13">
        <v>0</v>
      </c>
      <c r="C459" s="13">
        <v>0</v>
      </c>
      <c r="D459" s="13">
        <v>1</v>
      </c>
      <c r="E459" s="13">
        <v>205</v>
      </c>
      <c r="F459" s="13">
        <f>ROUND(Source!S444,O459)</f>
        <v>7180.83</v>
      </c>
      <c r="G459" s="13" t="s">
        <v>138</v>
      </c>
      <c r="H459" s="13" t="s">
        <v>139</v>
      </c>
      <c r="I459" s="13"/>
      <c r="J459" s="13"/>
      <c r="K459" s="13">
        <v>205</v>
      </c>
      <c r="L459" s="13">
        <v>14</v>
      </c>
      <c r="M459" s="13">
        <v>3</v>
      </c>
      <c r="N459" s="13" t="s">
        <v>3</v>
      </c>
      <c r="O459" s="13">
        <v>2</v>
      </c>
      <c r="P459" s="13">
        <f>ROUND(Source!DK444,O459)</f>
        <v>404639.78</v>
      </c>
      <c r="Q459" s="13"/>
      <c r="R459" s="13"/>
      <c r="S459" s="13"/>
      <c r="T459" s="13"/>
      <c r="U459" s="13"/>
      <c r="V459" s="13"/>
      <c r="W459" s="13">
        <v>7180.83</v>
      </c>
      <c r="X459" s="13">
        <v>1</v>
      </c>
      <c r="Y459" s="13">
        <v>7180.83</v>
      </c>
      <c r="Z459" s="13">
        <v>404639.78</v>
      </c>
      <c r="AA459" s="13">
        <v>1</v>
      </c>
      <c r="AB459" s="13">
        <v>404639.78</v>
      </c>
    </row>
    <row r="460" spans="1:28" x14ac:dyDescent="0.2">
      <c r="A460" s="13">
        <v>50</v>
      </c>
      <c r="B460" s="13">
        <v>0</v>
      </c>
      <c r="C460" s="13">
        <v>0</v>
      </c>
      <c r="D460" s="13">
        <v>1</v>
      </c>
      <c r="E460" s="13">
        <v>232</v>
      </c>
      <c r="F460" s="13">
        <f>ROUND(Source!BC444,O460)</f>
        <v>0</v>
      </c>
      <c r="G460" s="13" t="s">
        <v>140</v>
      </c>
      <c r="H460" s="13" t="s">
        <v>141</v>
      </c>
      <c r="I460" s="13"/>
      <c r="J460" s="13"/>
      <c r="K460" s="13">
        <v>232</v>
      </c>
      <c r="L460" s="13">
        <v>15</v>
      </c>
      <c r="M460" s="13">
        <v>3</v>
      </c>
      <c r="N460" s="13" t="s">
        <v>3</v>
      </c>
      <c r="O460" s="13">
        <v>2</v>
      </c>
      <c r="P460" s="13">
        <f>ROUND(Source!EU444,O460)</f>
        <v>0</v>
      </c>
      <c r="Q460" s="13"/>
      <c r="R460" s="13"/>
      <c r="S460" s="13"/>
      <c r="T460" s="13"/>
      <c r="U460" s="13"/>
      <c r="V460" s="13"/>
      <c r="W460" s="13">
        <v>0</v>
      </c>
      <c r="X460" s="13">
        <v>1</v>
      </c>
      <c r="Y460" s="13">
        <v>0</v>
      </c>
      <c r="Z460" s="13">
        <v>0</v>
      </c>
      <c r="AA460" s="13">
        <v>1</v>
      </c>
      <c r="AB460" s="13">
        <v>0</v>
      </c>
    </row>
    <row r="461" spans="1:28" x14ac:dyDescent="0.2">
      <c r="A461" s="13">
        <v>50</v>
      </c>
      <c r="B461" s="13">
        <v>0</v>
      </c>
      <c r="C461" s="13">
        <v>0</v>
      </c>
      <c r="D461" s="13">
        <v>1</v>
      </c>
      <c r="E461" s="13">
        <v>214</v>
      </c>
      <c r="F461" s="13">
        <f>ROUND(Source!AS444,O461)</f>
        <v>237813.87</v>
      </c>
      <c r="G461" s="13" t="s">
        <v>142</v>
      </c>
      <c r="H461" s="13" t="s">
        <v>143</v>
      </c>
      <c r="I461" s="13"/>
      <c r="J461" s="13"/>
      <c r="K461" s="13">
        <v>214</v>
      </c>
      <c r="L461" s="13">
        <v>16</v>
      </c>
      <c r="M461" s="13">
        <v>3</v>
      </c>
      <c r="N461" s="13" t="s">
        <v>3</v>
      </c>
      <c r="O461" s="13">
        <v>2</v>
      </c>
      <c r="P461" s="13">
        <f>ROUND(Source!EK444,O461)</f>
        <v>1871722.53</v>
      </c>
      <c r="Q461" s="13"/>
      <c r="R461" s="13"/>
      <c r="S461" s="13"/>
      <c r="T461" s="13"/>
      <c r="U461" s="13"/>
      <c r="V461" s="13"/>
      <c r="W461" s="13">
        <v>237813.87</v>
      </c>
      <c r="X461" s="13">
        <v>1</v>
      </c>
      <c r="Y461" s="13">
        <v>237813.87</v>
      </c>
      <c r="Z461" s="13">
        <v>1871722.53</v>
      </c>
      <c r="AA461" s="13">
        <v>1</v>
      </c>
      <c r="AB461" s="13">
        <v>1871722.53</v>
      </c>
    </row>
    <row r="462" spans="1:28" x14ac:dyDescent="0.2">
      <c r="A462" s="13">
        <v>50</v>
      </c>
      <c r="B462" s="13">
        <v>0</v>
      </c>
      <c r="C462" s="13">
        <v>0</v>
      </c>
      <c r="D462" s="13">
        <v>1</v>
      </c>
      <c r="E462" s="13">
        <v>215</v>
      </c>
      <c r="F462" s="13">
        <f>ROUND(Source!AT444,O462)</f>
        <v>0</v>
      </c>
      <c r="G462" s="13" t="s">
        <v>144</v>
      </c>
      <c r="H462" s="13" t="s">
        <v>145</v>
      </c>
      <c r="I462" s="13"/>
      <c r="J462" s="13"/>
      <c r="K462" s="13">
        <v>215</v>
      </c>
      <c r="L462" s="13">
        <v>17</v>
      </c>
      <c r="M462" s="13">
        <v>3</v>
      </c>
      <c r="N462" s="13" t="s">
        <v>3</v>
      </c>
      <c r="O462" s="13">
        <v>2</v>
      </c>
      <c r="P462" s="13">
        <f>ROUND(Source!EL444,O462)</f>
        <v>0</v>
      </c>
      <c r="Q462" s="13"/>
      <c r="R462" s="13"/>
      <c r="S462" s="13"/>
      <c r="T462" s="13"/>
      <c r="U462" s="13"/>
      <c r="V462" s="13"/>
      <c r="W462" s="13">
        <v>0</v>
      </c>
      <c r="X462" s="13">
        <v>1</v>
      </c>
      <c r="Y462" s="13">
        <v>0</v>
      </c>
      <c r="Z462" s="13">
        <v>0</v>
      </c>
      <c r="AA462" s="13">
        <v>1</v>
      </c>
      <c r="AB462" s="13">
        <v>0</v>
      </c>
    </row>
    <row r="463" spans="1:28" x14ac:dyDescent="0.2">
      <c r="A463" s="13">
        <v>50</v>
      </c>
      <c r="B463" s="13">
        <v>0</v>
      </c>
      <c r="C463" s="13">
        <v>0</v>
      </c>
      <c r="D463" s="13">
        <v>1</v>
      </c>
      <c r="E463" s="13">
        <v>217</v>
      </c>
      <c r="F463" s="13">
        <f>ROUND(Source!AU444,O463)</f>
        <v>0</v>
      </c>
      <c r="G463" s="13" t="s">
        <v>146</v>
      </c>
      <c r="H463" s="13" t="s">
        <v>147</v>
      </c>
      <c r="I463" s="13"/>
      <c r="J463" s="13"/>
      <c r="K463" s="13">
        <v>217</v>
      </c>
      <c r="L463" s="13">
        <v>18</v>
      </c>
      <c r="M463" s="13">
        <v>3</v>
      </c>
      <c r="N463" s="13" t="s">
        <v>3</v>
      </c>
      <c r="O463" s="13">
        <v>2</v>
      </c>
      <c r="P463" s="13">
        <f>ROUND(Source!EM444,O463)</f>
        <v>0</v>
      </c>
      <c r="Q463" s="13"/>
      <c r="R463" s="13"/>
      <c r="S463" s="13"/>
      <c r="T463" s="13"/>
      <c r="U463" s="13"/>
      <c r="V463" s="13"/>
      <c r="W463" s="13">
        <v>0</v>
      </c>
      <c r="X463" s="13">
        <v>1</v>
      </c>
      <c r="Y463" s="13">
        <v>0</v>
      </c>
      <c r="Z463" s="13">
        <v>0</v>
      </c>
      <c r="AA463" s="13">
        <v>1</v>
      </c>
      <c r="AB463" s="13">
        <v>0</v>
      </c>
    </row>
    <row r="464" spans="1:28" x14ac:dyDescent="0.2">
      <c r="A464" s="13">
        <v>50</v>
      </c>
      <c r="B464" s="13">
        <v>0</v>
      </c>
      <c r="C464" s="13">
        <v>0</v>
      </c>
      <c r="D464" s="13">
        <v>1</v>
      </c>
      <c r="E464" s="13">
        <v>230</v>
      </c>
      <c r="F464" s="13">
        <f>ROUND(Source!BA444,O464)</f>
        <v>0</v>
      </c>
      <c r="G464" s="13" t="s">
        <v>148</v>
      </c>
      <c r="H464" s="13" t="s">
        <v>149</v>
      </c>
      <c r="I464" s="13"/>
      <c r="J464" s="13"/>
      <c r="K464" s="13">
        <v>230</v>
      </c>
      <c r="L464" s="13">
        <v>19</v>
      </c>
      <c r="M464" s="13">
        <v>3</v>
      </c>
      <c r="N464" s="13" t="s">
        <v>3</v>
      </c>
      <c r="O464" s="13">
        <v>2</v>
      </c>
      <c r="P464" s="13">
        <f>ROUND(Source!ES444,O464)</f>
        <v>0</v>
      </c>
      <c r="Q464" s="13"/>
      <c r="R464" s="13"/>
      <c r="S464" s="13"/>
      <c r="T464" s="13"/>
      <c r="U464" s="13"/>
      <c r="V464" s="13"/>
      <c r="W464" s="13">
        <v>0</v>
      </c>
      <c r="X464" s="13">
        <v>1</v>
      </c>
      <c r="Y464" s="13">
        <v>0</v>
      </c>
      <c r="Z464" s="13">
        <v>0</v>
      </c>
      <c r="AA464" s="13">
        <v>1</v>
      </c>
      <c r="AB464" s="13">
        <v>0</v>
      </c>
    </row>
    <row r="465" spans="1:255" x14ac:dyDescent="0.2">
      <c r="A465" s="13">
        <v>50</v>
      </c>
      <c r="B465" s="13">
        <v>0</v>
      </c>
      <c r="C465" s="13">
        <v>0</v>
      </c>
      <c r="D465" s="13">
        <v>1</v>
      </c>
      <c r="E465" s="13">
        <v>206</v>
      </c>
      <c r="F465" s="13">
        <f>ROUND(Source!T444,O465)</f>
        <v>0</v>
      </c>
      <c r="G465" s="13" t="s">
        <v>150</v>
      </c>
      <c r="H465" s="13" t="s">
        <v>151</v>
      </c>
      <c r="I465" s="13"/>
      <c r="J465" s="13"/>
      <c r="K465" s="13">
        <v>206</v>
      </c>
      <c r="L465" s="13">
        <v>20</v>
      </c>
      <c r="M465" s="13">
        <v>3</v>
      </c>
      <c r="N465" s="13" t="s">
        <v>3</v>
      </c>
      <c r="O465" s="13">
        <v>2</v>
      </c>
      <c r="P465" s="13">
        <f>ROUND(Source!DL444,O465)</f>
        <v>0</v>
      </c>
      <c r="Q465" s="13"/>
      <c r="R465" s="13"/>
      <c r="S465" s="13"/>
      <c r="T465" s="13"/>
      <c r="U465" s="13"/>
      <c r="V465" s="13"/>
      <c r="W465" s="13">
        <v>0</v>
      </c>
      <c r="X465" s="13">
        <v>1</v>
      </c>
      <c r="Y465" s="13">
        <v>0</v>
      </c>
      <c r="Z465" s="13">
        <v>0</v>
      </c>
      <c r="AA465" s="13">
        <v>1</v>
      </c>
      <c r="AB465" s="13">
        <v>0</v>
      </c>
    </row>
    <row r="466" spans="1:255" x14ac:dyDescent="0.2">
      <c r="A466" s="13">
        <v>50</v>
      </c>
      <c r="B466" s="13">
        <v>0</v>
      </c>
      <c r="C466" s="13">
        <v>0</v>
      </c>
      <c r="D466" s="13">
        <v>1</v>
      </c>
      <c r="E466" s="13">
        <v>207</v>
      </c>
      <c r="F466" s="13">
        <f>Source!U444</f>
        <v>601.25304887999994</v>
      </c>
      <c r="G466" s="13" t="s">
        <v>152</v>
      </c>
      <c r="H466" s="13" t="s">
        <v>153</v>
      </c>
      <c r="I466" s="13"/>
      <c r="J466" s="13"/>
      <c r="K466" s="13">
        <v>207</v>
      </c>
      <c r="L466" s="13">
        <v>21</v>
      </c>
      <c r="M466" s="13">
        <v>3</v>
      </c>
      <c r="N466" s="13" t="s">
        <v>3</v>
      </c>
      <c r="O466" s="13">
        <v>-1</v>
      </c>
      <c r="P466" s="13">
        <f>Source!DM444</f>
        <v>601.25304887999994</v>
      </c>
      <c r="Q466" s="13"/>
      <c r="R466" s="13"/>
      <c r="S466" s="13"/>
      <c r="T466" s="13"/>
      <c r="U466" s="13"/>
      <c r="V466" s="13"/>
      <c r="W466" s="13">
        <v>601.25304888000005</v>
      </c>
      <c r="X466" s="13">
        <v>1</v>
      </c>
      <c r="Y466" s="13">
        <v>601.25304888000005</v>
      </c>
      <c r="Z466" s="13">
        <v>601.25304888000005</v>
      </c>
      <c r="AA466" s="13">
        <v>1</v>
      </c>
      <c r="AB466" s="13">
        <v>601.25304888000005</v>
      </c>
    </row>
    <row r="467" spans="1:255" x14ac:dyDescent="0.2">
      <c r="A467" s="13">
        <v>50</v>
      </c>
      <c r="B467" s="13">
        <v>0</v>
      </c>
      <c r="C467" s="13">
        <v>0</v>
      </c>
      <c r="D467" s="13">
        <v>1</v>
      </c>
      <c r="E467" s="13">
        <v>208</v>
      </c>
      <c r="F467" s="13">
        <f>Source!V444</f>
        <v>0</v>
      </c>
      <c r="G467" s="13" t="s">
        <v>154</v>
      </c>
      <c r="H467" s="13" t="s">
        <v>155</v>
      </c>
      <c r="I467" s="13"/>
      <c r="J467" s="13"/>
      <c r="K467" s="13">
        <v>208</v>
      </c>
      <c r="L467" s="13">
        <v>22</v>
      </c>
      <c r="M467" s="13">
        <v>3</v>
      </c>
      <c r="N467" s="13" t="s">
        <v>3</v>
      </c>
      <c r="O467" s="13">
        <v>-1</v>
      </c>
      <c r="P467" s="13">
        <f>Source!DN444</f>
        <v>0</v>
      </c>
      <c r="Q467" s="13"/>
      <c r="R467" s="13"/>
      <c r="S467" s="13"/>
      <c r="T467" s="13"/>
      <c r="U467" s="13"/>
      <c r="V467" s="13"/>
      <c r="W467" s="13">
        <v>0</v>
      </c>
      <c r="X467" s="13">
        <v>1</v>
      </c>
      <c r="Y467" s="13">
        <v>0</v>
      </c>
      <c r="Z467" s="13">
        <v>0</v>
      </c>
      <c r="AA467" s="13">
        <v>1</v>
      </c>
      <c r="AB467" s="13">
        <v>0</v>
      </c>
    </row>
    <row r="468" spans="1:255" x14ac:dyDescent="0.2">
      <c r="A468" s="13">
        <v>50</v>
      </c>
      <c r="B468" s="13">
        <v>0</v>
      </c>
      <c r="C468" s="13">
        <v>0</v>
      </c>
      <c r="D468" s="13">
        <v>1</v>
      </c>
      <c r="E468" s="13">
        <v>209</v>
      </c>
      <c r="F468" s="13">
        <f>ROUND(Source!W444,O468)</f>
        <v>0</v>
      </c>
      <c r="G468" s="13" t="s">
        <v>156</v>
      </c>
      <c r="H468" s="13" t="s">
        <v>157</v>
      </c>
      <c r="I468" s="13"/>
      <c r="J468" s="13"/>
      <c r="K468" s="13">
        <v>209</v>
      </c>
      <c r="L468" s="13">
        <v>23</v>
      </c>
      <c r="M468" s="13">
        <v>3</v>
      </c>
      <c r="N468" s="13" t="s">
        <v>3</v>
      </c>
      <c r="O468" s="13">
        <v>2</v>
      </c>
      <c r="P468" s="13">
        <f>ROUND(Source!DO444,O468)</f>
        <v>0</v>
      </c>
      <c r="Q468" s="13"/>
      <c r="R468" s="13"/>
      <c r="S468" s="13"/>
      <c r="T468" s="13"/>
      <c r="U468" s="13"/>
      <c r="V468" s="13"/>
      <c r="W468" s="13">
        <v>0</v>
      </c>
      <c r="X468" s="13">
        <v>1</v>
      </c>
      <c r="Y468" s="13">
        <v>0</v>
      </c>
      <c r="Z468" s="13">
        <v>0</v>
      </c>
      <c r="AA468" s="13">
        <v>1</v>
      </c>
      <c r="AB468" s="13">
        <v>0</v>
      </c>
    </row>
    <row r="469" spans="1:255" x14ac:dyDescent="0.2">
      <c r="A469" s="13">
        <v>50</v>
      </c>
      <c r="B469" s="13">
        <v>0</v>
      </c>
      <c r="C469" s="13">
        <v>0</v>
      </c>
      <c r="D469" s="13">
        <v>1</v>
      </c>
      <c r="E469" s="13">
        <v>233</v>
      </c>
      <c r="F469" s="13">
        <f>ROUND(Source!BD444,O469)</f>
        <v>0</v>
      </c>
      <c r="G469" s="13" t="s">
        <v>158</v>
      </c>
      <c r="H469" s="13" t="s">
        <v>159</v>
      </c>
      <c r="I469" s="13"/>
      <c r="J469" s="13"/>
      <c r="K469" s="13">
        <v>233</v>
      </c>
      <c r="L469" s="13">
        <v>24</v>
      </c>
      <c r="M469" s="13">
        <v>3</v>
      </c>
      <c r="N469" s="13" t="s">
        <v>3</v>
      </c>
      <c r="O469" s="13">
        <v>2</v>
      </c>
      <c r="P469" s="13">
        <f>ROUND(Source!EV444,O469)</f>
        <v>0</v>
      </c>
      <c r="Q469" s="13"/>
      <c r="R469" s="13"/>
      <c r="S469" s="13"/>
      <c r="T469" s="13"/>
      <c r="U469" s="13"/>
      <c r="V469" s="13"/>
      <c r="W469" s="13">
        <v>0</v>
      </c>
      <c r="X469" s="13">
        <v>1</v>
      </c>
      <c r="Y469" s="13">
        <v>0</v>
      </c>
      <c r="Z469" s="13">
        <v>0</v>
      </c>
      <c r="AA469" s="13">
        <v>1</v>
      </c>
      <c r="AB469" s="13">
        <v>0</v>
      </c>
    </row>
    <row r="470" spans="1:255" x14ac:dyDescent="0.2">
      <c r="A470" s="13">
        <v>50</v>
      </c>
      <c r="B470" s="13">
        <v>0</v>
      </c>
      <c r="C470" s="13">
        <v>0</v>
      </c>
      <c r="D470" s="13">
        <v>1</v>
      </c>
      <c r="E470" s="13">
        <v>210</v>
      </c>
      <c r="F470" s="13">
        <f>ROUND(Source!X444,O470)</f>
        <v>7909.57</v>
      </c>
      <c r="G470" s="13" t="s">
        <v>160</v>
      </c>
      <c r="H470" s="13" t="s">
        <v>161</v>
      </c>
      <c r="I470" s="13"/>
      <c r="J470" s="13"/>
      <c r="K470" s="13">
        <v>210</v>
      </c>
      <c r="L470" s="13">
        <v>25</v>
      </c>
      <c r="M470" s="13">
        <v>3</v>
      </c>
      <c r="N470" s="13" t="s">
        <v>3</v>
      </c>
      <c r="O470" s="13">
        <v>2</v>
      </c>
      <c r="P470" s="13">
        <f>ROUND(Source!DP444,O470)</f>
        <v>445703.9</v>
      </c>
      <c r="Q470" s="13"/>
      <c r="R470" s="13"/>
      <c r="S470" s="13"/>
      <c r="T470" s="13"/>
      <c r="U470" s="13"/>
      <c r="V470" s="13"/>
      <c r="W470" s="13">
        <v>7909.57</v>
      </c>
      <c r="X470" s="13">
        <v>1</v>
      </c>
      <c r="Y470" s="13">
        <v>7909.57</v>
      </c>
      <c r="Z470" s="13">
        <v>445703.9</v>
      </c>
      <c r="AA470" s="13">
        <v>1</v>
      </c>
      <c r="AB470" s="13">
        <v>445703.9</v>
      </c>
    </row>
    <row r="471" spans="1:255" x14ac:dyDescent="0.2">
      <c r="A471" s="13">
        <v>50</v>
      </c>
      <c r="B471" s="13">
        <v>0</v>
      </c>
      <c r="C471" s="13">
        <v>0</v>
      </c>
      <c r="D471" s="13">
        <v>1</v>
      </c>
      <c r="E471" s="13">
        <v>211</v>
      </c>
      <c r="F471" s="13">
        <f>ROUND(Source!Y444,O471)</f>
        <v>4426.4399999999996</v>
      </c>
      <c r="G471" s="13" t="s">
        <v>162</v>
      </c>
      <c r="H471" s="13" t="s">
        <v>163</v>
      </c>
      <c r="I471" s="13"/>
      <c r="J471" s="13"/>
      <c r="K471" s="13">
        <v>211</v>
      </c>
      <c r="L471" s="13">
        <v>26</v>
      </c>
      <c r="M471" s="13">
        <v>3</v>
      </c>
      <c r="N471" s="13" t="s">
        <v>3</v>
      </c>
      <c r="O471" s="13">
        <v>2</v>
      </c>
      <c r="P471" s="13">
        <f>ROUND(Source!DQ444,O471)</f>
        <v>249430.62</v>
      </c>
      <c r="Q471" s="13"/>
      <c r="R471" s="13"/>
      <c r="S471" s="13"/>
      <c r="T471" s="13"/>
      <c r="U471" s="13"/>
      <c r="V471" s="13"/>
      <c r="W471" s="13">
        <v>4426.4399999999996</v>
      </c>
      <c r="X471" s="13">
        <v>1</v>
      </c>
      <c r="Y471" s="13">
        <v>4426.4399999999996</v>
      </c>
      <c r="Z471" s="13">
        <v>249430.62</v>
      </c>
      <c r="AA471" s="13">
        <v>1</v>
      </c>
      <c r="AB471" s="13">
        <v>249430.62</v>
      </c>
    </row>
    <row r="472" spans="1:255" x14ac:dyDescent="0.2">
      <c r="A472" s="13">
        <v>50</v>
      </c>
      <c r="B472" s="13">
        <v>0</v>
      </c>
      <c r="C472" s="13">
        <v>0</v>
      </c>
      <c r="D472" s="13">
        <v>1</v>
      </c>
      <c r="E472" s="13">
        <v>224</v>
      </c>
      <c r="F472" s="13">
        <f>ROUND(Source!AR444,O472)</f>
        <v>237813.87</v>
      </c>
      <c r="G472" s="13" t="s">
        <v>164</v>
      </c>
      <c r="H472" s="13" t="s">
        <v>165</v>
      </c>
      <c r="I472" s="13"/>
      <c r="J472" s="13"/>
      <c r="K472" s="13">
        <v>224</v>
      </c>
      <c r="L472" s="13">
        <v>27</v>
      </c>
      <c r="M472" s="13">
        <v>3</v>
      </c>
      <c r="N472" s="13" t="s">
        <v>3</v>
      </c>
      <c r="O472" s="13">
        <v>2</v>
      </c>
      <c r="P472" s="13">
        <f>ROUND(Source!EJ444,O472)</f>
        <v>1871722.53</v>
      </c>
      <c r="Q472" s="13"/>
      <c r="R472" s="13"/>
      <c r="S472" s="13"/>
      <c r="T472" s="13"/>
      <c r="U472" s="13"/>
      <c r="V472" s="13"/>
      <c r="W472" s="13">
        <v>237813.87</v>
      </c>
      <c r="X472" s="13">
        <v>1</v>
      </c>
      <c r="Y472" s="13">
        <v>237813.87</v>
      </c>
      <c r="Z472" s="13">
        <v>1871722.53</v>
      </c>
      <c r="AA472" s="13">
        <v>1</v>
      </c>
      <c r="AB472" s="13">
        <v>1871722.53</v>
      </c>
    </row>
    <row r="474" spans="1:255" x14ac:dyDescent="0.2">
      <c r="A474" s="10">
        <v>5</v>
      </c>
      <c r="B474" s="10">
        <v>1</v>
      </c>
      <c r="C474" s="10"/>
      <c r="D474" s="10">
        <f>ROW(A497)</f>
        <v>497</v>
      </c>
      <c r="E474" s="10"/>
      <c r="F474" s="10" t="s">
        <v>24</v>
      </c>
      <c r="G474" s="10" t="s">
        <v>498</v>
      </c>
      <c r="H474" s="10" t="s">
        <v>3</v>
      </c>
      <c r="I474" s="10">
        <v>0</v>
      </c>
      <c r="J474" s="10"/>
      <c r="K474" s="10">
        <v>0</v>
      </c>
      <c r="L474" s="10"/>
      <c r="M474" s="10" t="s">
        <v>3</v>
      </c>
      <c r="N474" s="10"/>
      <c r="O474" s="10"/>
      <c r="P474" s="10"/>
      <c r="Q474" s="10"/>
      <c r="R474" s="10"/>
      <c r="S474" s="10">
        <v>0</v>
      </c>
      <c r="T474" s="10">
        <v>0</v>
      </c>
      <c r="U474" s="10" t="s">
        <v>3</v>
      </c>
      <c r="V474" s="10">
        <v>2</v>
      </c>
      <c r="W474" s="10"/>
      <c r="X474" s="10"/>
      <c r="Y474" s="10"/>
      <c r="Z474" s="10"/>
      <c r="AA474" s="10"/>
      <c r="AB474" s="10" t="s">
        <v>3</v>
      </c>
      <c r="AC474" s="10" t="s">
        <v>3</v>
      </c>
      <c r="AD474" s="10" t="s">
        <v>3</v>
      </c>
      <c r="AE474" s="10" t="s">
        <v>3</v>
      </c>
      <c r="AF474" s="10" t="s">
        <v>3</v>
      </c>
      <c r="AG474" s="10" t="s">
        <v>3</v>
      </c>
      <c r="AH474" s="10"/>
      <c r="AI474" s="10"/>
      <c r="AJ474" s="10"/>
      <c r="AK474" s="10"/>
      <c r="AL474" s="10"/>
      <c r="AM474" s="10"/>
      <c r="AN474" s="10"/>
      <c r="AO474" s="10"/>
      <c r="AP474" s="10" t="s">
        <v>3</v>
      </c>
      <c r="AQ474" s="10" t="s">
        <v>3</v>
      </c>
      <c r="AR474" s="10" t="s">
        <v>3</v>
      </c>
      <c r="AS474" s="10"/>
      <c r="AT474" s="10"/>
      <c r="AU474" s="10"/>
      <c r="AV474" s="10"/>
      <c r="AW474" s="10"/>
      <c r="AX474" s="10"/>
      <c r="AY474" s="10"/>
      <c r="AZ474" s="10" t="s">
        <v>3</v>
      </c>
      <c r="BA474" s="10"/>
      <c r="BB474" s="10" t="s">
        <v>3</v>
      </c>
      <c r="BC474" s="10" t="s">
        <v>3</v>
      </c>
      <c r="BD474" s="10" t="s">
        <v>3</v>
      </c>
      <c r="BE474" s="10" t="s">
        <v>3</v>
      </c>
      <c r="BF474" s="10" t="s">
        <v>3</v>
      </c>
      <c r="BG474" s="10" t="s">
        <v>3</v>
      </c>
      <c r="BH474" s="10" t="s">
        <v>3</v>
      </c>
      <c r="BI474" s="10" t="s">
        <v>3</v>
      </c>
      <c r="BJ474" s="10" t="s">
        <v>3</v>
      </c>
      <c r="BK474" s="10" t="s">
        <v>3</v>
      </c>
      <c r="BL474" s="10" t="s">
        <v>3</v>
      </c>
      <c r="BM474" s="10" t="s">
        <v>3</v>
      </c>
      <c r="BN474" s="10" t="s">
        <v>3</v>
      </c>
      <c r="BO474" s="10" t="s">
        <v>3</v>
      </c>
      <c r="BP474" s="10" t="s">
        <v>3</v>
      </c>
      <c r="BQ474" s="10"/>
      <c r="BR474" s="10"/>
      <c r="BS474" s="10"/>
      <c r="BT474" s="10"/>
      <c r="BU474" s="10"/>
      <c r="BV474" s="10"/>
      <c r="BW474" s="10"/>
      <c r="BX474" s="10">
        <v>0</v>
      </c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>
        <v>0</v>
      </c>
    </row>
    <row r="476" spans="1:255" x14ac:dyDescent="0.2">
      <c r="A476" s="11">
        <v>52</v>
      </c>
      <c r="B476" s="11">
        <f t="shared" ref="B476:G476" si="341">B497</f>
        <v>1</v>
      </c>
      <c r="C476" s="11">
        <f t="shared" si="341"/>
        <v>5</v>
      </c>
      <c r="D476" s="11">
        <f t="shared" si="341"/>
        <v>474</v>
      </c>
      <c r="E476" s="11">
        <f t="shared" si="341"/>
        <v>0</v>
      </c>
      <c r="F476" s="11" t="str">
        <f t="shared" si="341"/>
        <v>Новый подраздел</v>
      </c>
      <c r="G476" s="11" t="str">
        <f t="shared" si="341"/>
        <v>Дроссель -клапан регулирующий</v>
      </c>
      <c r="H476" s="11"/>
      <c r="I476" s="11"/>
      <c r="J476" s="11"/>
      <c r="K476" s="11"/>
      <c r="L476" s="11"/>
      <c r="M476" s="11"/>
      <c r="N476" s="11"/>
      <c r="O476" s="11">
        <f t="shared" ref="O476:AT476" si="342">O497</f>
        <v>104816.06</v>
      </c>
      <c r="P476" s="11">
        <f t="shared" si="342"/>
        <v>104816.06</v>
      </c>
      <c r="Q476" s="11">
        <f t="shared" si="342"/>
        <v>0</v>
      </c>
      <c r="R476" s="11">
        <f t="shared" si="342"/>
        <v>0</v>
      </c>
      <c r="S476" s="11">
        <f t="shared" si="342"/>
        <v>0</v>
      </c>
      <c r="T476" s="11">
        <f t="shared" si="342"/>
        <v>0</v>
      </c>
      <c r="U476" s="11">
        <f t="shared" si="342"/>
        <v>0</v>
      </c>
      <c r="V476" s="11">
        <f t="shared" si="342"/>
        <v>0</v>
      </c>
      <c r="W476" s="11">
        <f t="shared" si="342"/>
        <v>0</v>
      </c>
      <c r="X476" s="11">
        <f t="shared" si="342"/>
        <v>0</v>
      </c>
      <c r="Y476" s="11">
        <f t="shared" si="342"/>
        <v>0</v>
      </c>
      <c r="Z476" s="11">
        <f t="shared" si="342"/>
        <v>0</v>
      </c>
      <c r="AA476" s="11">
        <f t="shared" si="342"/>
        <v>0</v>
      </c>
      <c r="AB476" s="11">
        <f t="shared" si="342"/>
        <v>104816.06</v>
      </c>
      <c r="AC476" s="11">
        <f t="shared" si="342"/>
        <v>104816.06</v>
      </c>
      <c r="AD476" s="11">
        <f t="shared" si="342"/>
        <v>0</v>
      </c>
      <c r="AE476" s="11">
        <f t="shared" si="342"/>
        <v>0</v>
      </c>
      <c r="AF476" s="11">
        <f t="shared" si="342"/>
        <v>0</v>
      </c>
      <c r="AG476" s="11">
        <f t="shared" si="342"/>
        <v>0</v>
      </c>
      <c r="AH476" s="11">
        <f t="shared" si="342"/>
        <v>0</v>
      </c>
      <c r="AI476" s="11">
        <f t="shared" si="342"/>
        <v>0</v>
      </c>
      <c r="AJ476" s="11">
        <f t="shared" si="342"/>
        <v>0</v>
      </c>
      <c r="AK476" s="11">
        <f t="shared" si="342"/>
        <v>0</v>
      </c>
      <c r="AL476" s="11">
        <f t="shared" si="342"/>
        <v>0</v>
      </c>
      <c r="AM476" s="11">
        <f t="shared" si="342"/>
        <v>0</v>
      </c>
      <c r="AN476" s="11">
        <f t="shared" si="342"/>
        <v>0</v>
      </c>
      <c r="AO476" s="11">
        <f t="shared" si="342"/>
        <v>0</v>
      </c>
      <c r="AP476" s="11">
        <f t="shared" si="342"/>
        <v>1342.18</v>
      </c>
      <c r="AQ476" s="11">
        <f t="shared" si="342"/>
        <v>0</v>
      </c>
      <c r="AR476" s="11">
        <f t="shared" si="342"/>
        <v>104816.06</v>
      </c>
      <c r="AS476" s="11">
        <f t="shared" si="342"/>
        <v>103473.88</v>
      </c>
      <c r="AT476" s="11">
        <f t="shared" si="342"/>
        <v>0</v>
      </c>
      <c r="AU476" s="11">
        <f t="shared" ref="AU476:BZ476" si="343">AU497</f>
        <v>0</v>
      </c>
      <c r="AV476" s="11">
        <f t="shared" si="343"/>
        <v>104816.06</v>
      </c>
      <c r="AW476" s="11">
        <f t="shared" si="343"/>
        <v>103473.88</v>
      </c>
      <c r="AX476" s="11">
        <f t="shared" si="343"/>
        <v>0</v>
      </c>
      <c r="AY476" s="11">
        <f t="shared" si="343"/>
        <v>103473.88</v>
      </c>
      <c r="AZ476" s="11">
        <f t="shared" si="343"/>
        <v>1342.18</v>
      </c>
      <c r="BA476" s="11">
        <f t="shared" si="343"/>
        <v>0</v>
      </c>
      <c r="BB476" s="11">
        <f t="shared" si="343"/>
        <v>0</v>
      </c>
      <c r="BC476" s="11">
        <f t="shared" si="343"/>
        <v>0</v>
      </c>
      <c r="BD476" s="11">
        <f t="shared" si="343"/>
        <v>0</v>
      </c>
      <c r="BE476" s="11">
        <f t="shared" si="343"/>
        <v>0</v>
      </c>
      <c r="BF476" s="11">
        <f t="shared" si="343"/>
        <v>0</v>
      </c>
      <c r="BG476" s="11">
        <f t="shared" si="343"/>
        <v>0</v>
      </c>
      <c r="BH476" s="11">
        <f t="shared" si="343"/>
        <v>0</v>
      </c>
      <c r="BI476" s="11">
        <f t="shared" si="343"/>
        <v>0</v>
      </c>
      <c r="BJ476" s="11">
        <f t="shared" si="343"/>
        <v>0</v>
      </c>
      <c r="BK476" s="11">
        <f t="shared" si="343"/>
        <v>0</v>
      </c>
      <c r="BL476" s="11">
        <f t="shared" si="343"/>
        <v>0</v>
      </c>
      <c r="BM476" s="11">
        <f t="shared" si="343"/>
        <v>0</v>
      </c>
      <c r="BN476" s="11">
        <f t="shared" si="343"/>
        <v>0</v>
      </c>
      <c r="BO476" s="11">
        <f t="shared" si="343"/>
        <v>0</v>
      </c>
      <c r="BP476" s="11">
        <f t="shared" si="343"/>
        <v>0</v>
      </c>
      <c r="BQ476" s="11">
        <f t="shared" si="343"/>
        <v>0</v>
      </c>
      <c r="BR476" s="11">
        <f t="shared" si="343"/>
        <v>0</v>
      </c>
      <c r="BS476" s="11">
        <f t="shared" si="343"/>
        <v>0</v>
      </c>
      <c r="BT476" s="11">
        <f t="shared" si="343"/>
        <v>0</v>
      </c>
      <c r="BU476" s="11">
        <f t="shared" si="343"/>
        <v>0</v>
      </c>
      <c r="BV476" s="11">
        <f t="shared" si="343"/>
        <v>0</v>
      </c>
      <c r="BW476" s="11">
        <f t="shared" si="343"/>
        <v>0</v>
      </c>
      <c r="BX476" s="11">
        <f t="shared" si="343"/>
        <v>0</v>
      </c>
      <c r="BY476" s="11">
        <f t="shared" si="343"/>
        <v>1342.18</v>
      </c>
      <c r="BZ476" s="11">
        <f t="shared" si="343"/>
        <v>0</v>
      </c>
      <c r="CA476" s="11">
        <f t="shared" ref="CA476:DF476" si="344">CA497</f>
        <v>104816.06</v>
      </c>
      <c r="CB476" s="11">
        <f t="shared" si="344"/>
        <v>103473.88</v>
      </c>
      <c r="CC476" s="11">
        <f t="shared" si="344"/>
        <v>0</v>
      </c>
      <c r="CD476" s="11">
        <f t="shared" si="344"/>
        <v>0</v>
      </c>
      <c r="CE476" s="11">
        <f t="shared" si="344"/>
        <v>104816.06</v>
      </c>
      <c r="CF476" s="11">
        <f t="shared" si="344"/>
        <v>103473.88</v>
      </c>
      <c r="CG476" s="11">
        <f t="shared" si="344"/>
        <v>0</v>
      </c>
      <c r="CH476" s="11">
        <f t="shared" si="344"/>
        <v>103473.88</v>
      </c>
      <c r="CI476" s="11">
        <f t="shared" si="344"/>
        <v>1342.18</v>
      </c>
      <c r="CJ476" s="11">
        <f t="shared" si="344"/>
        <v>0</v>
      </c>
      <c r="CK476" s="11">
        <f t="shared" si="344"/>
        <v>0</v>
      </c>
      <c r="CL476" s="11">
        <f t="shared" si="344"/>
        <v>0</v>
      </c>
      <c r="CM476" s="11">
        <f t="shared" si="344"/>
        <v>0</v>
      </c>
      <c r="CN476" s="11">
        <f t="shared" si="344"/>
        <v>0</v>
      </c>
      <c r="CO476" s="11">
        <f t="shared" si="344"/>
        <v>0</v>
      </c>
      <c r="CP476" s="11">
        <f t="shared" si="344"/>
        <v>0</v>
      </c>
      <c r="CQ476" s="11">
        <f t="shared" si="344"/>
        <v>0</v>
      </c>
      <c r="CR476" s="11">
        <f t="shared" si="344"/>
        <v>0</v>
      </c>
      <c r="CS476" s="11">
        <f t="shared" si="344"/>
        <v>0</v>
      </c>
      <c r="CT476" s="11">
        <f t="shared" si="344"/>
        <v>0</v>
      </c>
      <c r="CU476" s="11">
        <f t="shared" si="344"/>
        <v>0</v>
      </c>
      <c r="CV476" s="11">
        <f t="shared" si="344"/>
        <v>0</v>
      </c>
      <c r="CW476" s="11">
        <f t="shared" si="344"/>
        <v>0</v>
      </c>
      <c r="CX476" s="11">
        <f t="shared" si="344"/>
        <v>0</v>
      </c>
      <c r="CY476" s="11">
        <f t="shared" si="344"/>
        <v>0</v>
      </c>
      <c r="CZ476" s="11">
        <f t="shared" si="344"/>
        <v>0</v>
      </c>
      <c r="DA476" s="11">
        <f t="shared" si="344"/>
        <v>0</v>
      </c>
      <c r="DB476" s="11">
        <f t="shared" si="344"/>
        <v>0</v>
      </c>
      <c r="DC476" s="11">
        <f t="shared" si="344"/>
        <v>0</v>
      </c>
      <c r="DD476" s="11">
        <f t="shared" si="344"/>
        <v>0</v>
      </c>
      <c r="DE476" s="11">
        <f t="shared" si="344"/>
        <v>0</v>
      </c>
      <c r="DF476" s="11">
        <f t="shared" si="344"/>
        <v>0</v>
      </c>
      <c r="DG476" s="12">
        <f t="shared" ref="DG476:EL476" si="345">DG497</f>
        <v>87437.11</v>
      </c>
      <c r="DH476" s="12">
        <f t="shared" si="345"/>
        <v>87437.11</v>
      </c>
      <c r="DI476" s="12">
        <f t="shared" si="345"/>
        <v>0</v>
      </c>
      <c r="DJ476" s="12">
        <f t="shared" si="345"/>
        <v>0</v>
      </c>
      <c r="DK476" s="12">
        <f t="shared" si="345"/>
        <v>0</v>
      </c>
      <c r="DL476" s="12">
        <f t="shared" si="345"/>
        <v>0</v>
      </c>
      <c r="DM476" s="12">
        <f t="shared" si="345"/>
        <v>0</v>
      </c>
      <c r="DN476" s="12">
        <f t="shared" si="345"/>
        <v>0</v>
      </c>
      <c r="DO476" s="12">
        <f t="shared" si="345"/>
        <v>0</v>
      </c>
      <c r="DP476" s="12">
        <f t="shared" si="345"/>
        <v>0</v>
      </c>
      <c r="DQ476" s="12">
        <f t="shared" si="345"/>
        <v>0</v>
      </c>
      <c r="DR476" s="12">
        <f t="shared" si="345"/>
        <v>0</v>
      </c>
      <c r="DS476" s="12">
        <f t="shared" si="345"/>
        <v>0</v>
      </c>
      <c r="DT476" s="12">
        <f t="shared" si="345"/>
        <v>87437.11</v>
      </c>
      <c r="DU476" s="12">
        <f t="shared" si="345"/>
        <v>87437.11</v>
      </c>
      <c r="DV476" s="12">
        <f t="shared" si="345"/>
        <v>0</v>
      </c>
      <c r="DW476" s="12">
        <f t="shared" si="345"/>
        <v>0</v>
      </c>
      <c r="DX476" s="12">
        <f t="shared" si="345"/>
        <v>0</v>
      </c>
      <c r="DY476" s="12">
        <f t="shared" si="345"/>
        <v>0</v>
      </c>
      <c r="DZ476" s="12">
        <f t="shared" si="345"/>
        <v>0</v>
      </c>
      <c r="EA476" s="12">
        <f t="shared" si="345"/>
        <v>0</v>
      </c>
      <c r="EB476" s="12">
        <f t="shared" si="345"/>
        <v>0</v>
      </c>
      <c r="EC476" s="12">
        <f t="shared" si="345"/>
        <v>0</v>
      </c>
      <c r="ED476" s="12">
        <f t="shared" si="345"/>
        <v>0</v>
      </c>
      <c r="EE476" s="12">
        <f t="shared" si="345"/>
        <v>0</v>
      </c>
      <c r="EF476" s="12">
        <f t="shared" si="345"/>
        <v>0</v>
      </c>
      <c r="EG476" s="12">
        <f t="shared" si="345"/>
        <v>0</v>
      </c>
      <c r="EH476" s="12">
        <f t="shared" si="345"/>
        <v>10160.31</v>
      </c>
      <c r="EI476" s="12">
        <f t="shared" si="345"/>
        <v>0</v>
      </c>
      <c r="EJ476" s="12">
        <f t="shared" si="345"/>
        <v>87437.11</v>
      </c>
      <c r="EK476" s="12">
        <f t="shared" si="345"/>
        <v>77276.800000000003</v>
      </c>
      <c r="EL476" s="12">
        <f t="shared" si="345"/>
        <v>0</v>
      </c>
      <c r="EM476" s="12">
        <f t="shared" ref="EM476:FR476" si="346">EM497</f>
        <v>0</v>
      </c>
      <c r="EN476" s="12">
        <f t="shared" si="346"/>
        <v>87437.11</v>
      </c>
      <c r="EO476" s="12">
        <f t="shared" si="346"/>
        <v>77276.800000000003</v>
      </c>
      <c r="EP476" s="12">
        <f t="shared" si="346"/>
        <v>0</v>
      </c>
      <c r="EQ476" s="12">
        <f t="shared" si="346"/>
        <v>77276.800000000003</v>
      </c>
      <c r="ER476" s="12">
        <f t="shared" si="346"/>
        <v>10160.31</v>
      </c>
      <c r="ES476" s="12">
        <f t="shared" si="346"/>
        <v>0</v>
      </c>
      <c r="ET476" s="12">
        <f t="shared" si="346"/>
        <v>0</v>
      </c>
      <c r="EU476" s="12">
        <f t="shared" si="346"/>
        <v>0</v>
      </c>
      <c r="EV476" s="12">
        <f t="shared" si="346"/>
        <v>0</v>
      </c>
      <c r="EW476" s="12">
        <f t="shared" si="346"/>
        <v>0</v>
      </c>
      <c r="EX476" s="12">
        <f t="shared" si="346"/>
        <v>0</v>
      </c>
      <c r="EY476" s="12">
        <f t="shared" si="346"/>
        <v>0</v>
      </c>
      <c r="EZ476" s="12">
        <f t="shared" si="346"/>
        <v>0</v>
      </c>
      <c r="FA476" s="12">
        <f t="shared" si="346"/>
        <v>0</v>
      </c>
      <c r="FB476" s="12">
        <f t="shared" si="346"/>
        <v>0</v>
      </c>
      <c r="FC476" s="12">
        <f t="shared" si="346"/>
        <v>0</v>
      </c>
      <c r="FD476" s="12">
        <f t="shared" si="346"/>
        <v>0</v>
      </c>
      <c r="FE476" s="12">
        <f t="shared" si="346"/>
        <v>0</v>
      </c>
      <c r="FF476" s="12">
        <f t="shared" si="346"/>
        <v>0</v>
      </c>
      <c r="FG476" s="12">
        <f t="shared" si="346"/>
        <v>0</v>
      </c>
      <c r="FH476" s="12">
        <f t="shared" si="346"/>
        <v>0</v>
      </c>
      <c r="FI476" s="12">
        <f t="shared" si="346"/>
        <v>0</v>
      </c>
      <c r="FJ476" s="12">
        <f t="shared" si="346"/>
        <v>0</v>
      </c>
      <c r="FK476" s="12">
        <f t="shared" si="346"/>
        <v>0</v>
      </c>
      <c r="FL476" s="12">
        <f t="shared" si="346"/>
        <v>0</v>
      </c>
      <c r="FM476" s="12">
        <f t="shared" si="346"/>
        <v>0</v>
      </c>
      <c r="FN476" s="12">
        <f t="shared" si="346"/>
        <v>0</v>
      </c>
      <c r="FO476" s="12">
        <f t="shared" si="346"/>
        <v>0</v>
      </c>
      <c r="FP476" s="12">
        <f t="shared" si="346"/>
        <v>0</v>
      </c>
      <c r="FQ476" s="12">
        <f t="shared" si="346"/>
        <v>10160.31</v>
      </c>
      <c r="FR476" s="12">
        <f t="shared" si="346"/>
        <v>0</v>
      </c>
      <c r="FS476" s="12">
        <f t="shared" ref="FS476:GX476" si="347">FS497</f>
        <v>87437.11</v>
      </c>
      <c r="FT476" s="12">
        <f t="shared" si="347"/>
        <v>77276.800000000003</v>
      </c>
      <c r="FU476" s="12">
        <f t="shared" si="347"/>
        <v>0</v>
      </c>
      <c r="FV476" s="12">
        <f t="shared" si="347"/>
        <v>0</v>
      </c>
      <c r="FW476" s="12">
        <f t="shared" si="347"/>
        <v>87437.11</v>
      </c>
      <c r="FX476" s="12">
        <f t="shared" si="347"/>
        <v>77276.800000000003</v>
      </c>
      <c r="FY476" s="12">
        <f t="shared" si="347"/>
        <v>0</v>
      </c>
      <c r="FZ476" s="12">
        <f t="shared" si="347"/>
        <v>77276.800000000003</v>
      </c>
      <c r="GA476" s="12">
        <f t="shared" si="347"/>
        <v>10160.31</v>
      </c>
      <c r="GB476" s="12">
        <f t="shared" si="347"/>
        <v>0</v>
      </c>
      <c r="GC476" s="12">
        <f t="shared" si="347"/>
        <v>0</v>
      </c>
      <c r="GD476" s="12">
        <f t="shared" si="347"/>
        <v>0</v>
      </c>
      <c r="GE476" s="12">
        <f t="shared" si="347"/>
        <v>0</v>
      </c>
      <c r="GF476" s="12">
        <f t="shared" si="347"/>
        <v>0</v>
      </c>
      <c r="GG476" s="12">
        <f t="shared" si="347"/>
        <v>0</v>
      </c>
      <c r="GH476" s="12">
        <f t="shared" si="347"/>
        <v>0</v>
      </c>
      <c r="GI476" s="12">
        <f t="shared" si="347"/>
        <v>0</v>
      </c>
      <c r="GJ476" s="12">
        <f t="shared" si="347"/>
        <v>0</v>
      </c>
      <c r="GK476" s="12">
        <f t="shared" si="347"/>
        <v>0</v>
      </c>
      <c r="GL476" s="12">
        <f t="shared" si="347"/>
        <v>0</v>
      </c>
      <c r="GM476" s="12">
        <f t="shared" si="347"/>
        <v>0</v>
      </c>
      <c r="GN476" s="12">
        <f t="shared" si="347"/>
        <v>0</v>
      </c>
      <c r="GO476" s="12">
        <f t="shared" si="347"/>
        <v>0</v>
      </c>
      <c r="GP476" s="12">
        <f t="shared" si="347"/>
        <v>0</v>
      </c>
      <c r="GQ476" s="12">
        <f t="shared" si="347"/>
        <v>0</v>
      </c>
      <c r="GR476" s="12">
        <f t="shared" si="347"/>
        <v>0</v>
      </c>
      <c r="GS476" s="12">
        <f t="shared" si="347"/>
        <v>0</v>
      </c>
      <c r="GT476" s="12">
        <f t="shared" si="347"/>
        <v>0</v>
      </c>
      <c r="GU476" s="12">
        <f t="shared" si="347"/>
        <v>0</v>
      </c>
      <c r="GV476" s="12">
        <f t="shared" si="347"/>
        <v>0</v>
      </c>
      <c r="GW476" s="12">
        <f t="shared" si="347"/>
        <v>0</v>
      </c>
      <c r="GX476" s="12">
        <f t="shared" si="347"/>
        <v>0</v>
      </c>
    </row>
    <row r="478" spans="1:255" x14ac:dyDescent="0.2">
      <c r="A478" s="2">
        <v>17</v>
      </c>
      <c r="B478" s="2">
        <v>1</v>
      </c>
      <c r="C478" s="2"/>
      <c r="D478" s="2"/>
      <c r="E478" s="2" t="s">
        <v>499</v>
      </c>
      <c r="F478" s="2" t="s">
        <v>500</v>
      </c>
      <c r="G478" s="2" t="s">
        <v>501</v>
      </c>
      <c r="H478" s="2" t="s">
        <v>398</v>
      </c>
      <c r="I478" s="2">
        <v>78</v>
      </c>
      <c r="J478" s="2">
        <v>0</v>
      </c>
      <c r="K478" s="2">
        <v>78</v>
      </c>
      <c r="L478" s="2"/>
      <c r="M478" s="2"/>
      <c r="N478" s="2"/>
      <c r="O478" s="2">
        <f t="shared" ref="O478:O495" si="348">ROUND(CP478,2)</f>
        <v>34681.919999999998</v>
      </c>
      <c r="P478" s="2">
        <f t="shared" ref="P478:P495" si="349">ROUND((ROUND((AC478*AW478*I478),2)*BC478),2)</f>
        <v>34681.919999999998</v>
      </c>
      <c r="Q478" s="2">
        <f t="shared" ref="Q478:Q495" si="350">(ROUND((ROUND(((ET478)*AV478*I478),2)*BB478),2)+ROUND((ROUND(((AE478-(EU478))*AV478*I478),2)*BS478),2))</f>
        <v>0</v>
      </c>
      <c r="R478" s="2">
        <f t="shared" ref="R478:R495" si="351">(ROUND((ROUND(((EU478)*AV478*I478),2)*BS478),2)+ROUND((ROUND(((AE478-(EU478))*AV478*I478),2)*BS478),2))</f>
        <v>0</v>
      </c>
      <c r="S478" s="2">
        <f t="shared" ref="S478:S495" si="352">ROUND((ROUND((AF478*AV478*I478),2)*BA478),2)</f>
        <v>0</v>
      </c>
      <c r="T478" s="2">
        <f t="shared" ref="T478:T495" si="353">ROUND(CU478*I478,2)</f>
        <v>0</v>
      </c>
      <c r="U478" s="2">
        <f t="shared" ref="U478:U495" si="354">CV478*I478</f>
        <v>0</v>
      </c>
      <c r="V478" s="2">
        <f t="shared" ref="V478:V495" si="355">CW478*I478</f>
        <v>0</v>
      </c>
      <c r="W478" s="2">
        <f t="shared" ref="W478:W495" si="356">ROUND(CX478*I478,2)</f>
        <v>0</v>
      </c>
      <c r="X478" s="2">
        <f t="shared" ref="X478:X495" si="357">(ROUND((((S478+ROUND((ROUND(((EU478)*AV478*I478),2)*BS478),2))*AT478)/100),2)+ROUND(((ROUND((ROUND(((AE478-(EU478))*AV478*I478),2)*BS478),2)*AT478)/100),2))</f>
        <v>0</v>
      </c>
      <c r="Y478" s="2">
        <f t="shared" ref="Y478:Y495" si="358">(ROUND((((S478+ROUND((ROUND(((EU478)*AV478*I478),2)*BS478),2))*AU478)/100),2)+ROUND(((ROUND((ROUND(((AE478-(EU478))*AV478*I478),2)*BS478),2)*AU478)/100),2))</f>
        <v>0</v>
      </c>
      <c r="Z478" s="2"/>
      <c r="AA478" s="2">
        <v>56661434</v>
      </c>
      <c r="AB478" s="2">
        <f t="shared" ref="AB478:AB495" si="359">ROUND((AC478+AD478+AF478),6)</f>
        <v>444.64</v>
      </c>
      <c r="AC478" s="2">
        <f t="shared" ref="AC478:AC495" si="360">ROUND((ES478),6)</f>
        <v>444.64</v>
      </c>
      <c r="AD478" s="2">
        <f t="shared" ref="AD478:AD495" si="361">ROUND((((ET478)-(EU478))+AE478),6)</f>
        <v>0</v>
      </c>
      <c r="AE478" s="2">
        <f t="shared" ref="AE478:AE495" si="362">ROUND((EU478),6)</f>
        <v>0</v>
      </c>
      <c r="AF478" s="2">
        <f t="shared" ref="AF478:AF495" si="363">ROUND((EV478),6)</f>
        <v>0</v>
      </c>
      <c r="AG478" s="2">
        <f t="shared" ref="AG478:AG495" si="364">ROUND((AP478),6)</f>
        <v>0</v>
      </c>
      <c r="AH478" s="2">
        <f t="shared" ref="AH478:AH495" si="365">(EW478)</f>
        <v>0</v>
      </c>
      <c r="AI478" s="2">
        <f t="shared" ref="AI478:AI495" si="366">(EX478)</f>
        <v>0</v>
      </c>
      <c r="AJ478" s="2">
        <f t="shared" ref="AJ478:AJ495" si="367">(AS478)</f>
        <v>0</v>
      </c>
      <c r="AK478" s="2">
        <v>444.64</v>
      </c>
      <c r="AL478" s="2">
        <v>444.64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1</v>
      </c>
      <c r="AW478" s="2">
        <v>1</v>
      </c>
      <c r="AX478" s="2"/>
      <c r="AY478" s="2"/>
      <c r="AZ478" s="2">
        <v>1</v>
      </c>
      <c r="BA478" s="2">
        <v>1</v>
      </c>
      <c r="BB478" s="2">
        <v>1</v>
      </c>
      <c r="BC478" s="2">
        <v>1</v>
      </c>
      <c r="BD478" s="2" t="s">
        <v>3</v>
      </c>
      <c r="BE478" s="2" t="s">
        <v>3</v>
      </c>
      <c r="BF478" s="2" t="s">
        <v>3</v>
      </c>
      <c r="BG478" s="2" t="s">
        <v>3</v>
      </c>
      <c r="BH478" s="2">
        <v>3</v>
      </c>
      <c r="BI478" s="2">
        <v>1</v>
      </c>
      <c r="BJ478" s="2" t="s">
        <v>502</v>
      </c>
      <c r="BK478" s="2"/>
      <c r="BL478" s="2"/>
      <c r="BM478" s="2">
        <v>1617</v>
      </c>
      <c r="BN478" s="2">
        <v>0</v>
      </c>
      <c r="BO478" s="2" t="s">
        <v>3</v>
      </c>
      <c r="BP478" s="2">
        <v>0</v>
      </c>
      <c r="BQ478" s="2">
        <v>200</v>
      </c>
      <c r="BR478" s="2">
        <v>0</v>
      </c>
      <c r="BS478" s="2">
        <v>1</v>
      </c>
      <c r="BT478" s="2">
        <v>1</v>
      </c>
      <c r="BU478" s="2">
        <v>1</v>
      </c>
      <c r="BV478" s="2">
        <v>1</v>
      </c>
      <c r="BW478" s="2">
        <v>1</v>
      </c>
      <c r="BX478" s="2">
        <v>1</v>
      </c>
      <c r="BY478" s="2" t="s">
        <v>3</v>
      </c>
      <c r="BZ478" s="2">
        <v>0</v>
      </c>
      <c r="CA478" s="2">
        <v>0</v>
      </c>
      <c r="CB478" s="2" t="s">
        <v>3</v>
      </c>
      <c r="CC478" s="2"/>
      <c r="CD478" s="2"/>
      <c r="CE478" s="2">
        <v>1566</v>
      </c>
      <c r="CF478" s="2">
        <v>0</v>
      </c>
      <c r="CG478" s="2">
        <v>0</v>
      </c>
      <c r="CH478" s="2"/>
      <c r="CI478" s="2"/>
      <c r="CJ478" s="2"/>
      <c r="CK478" s="2"/>
      <c r="CL478" s="2"/>
      <c r="CM478" s="2">
        <v>0</v>
      </c>
      <c r="CN478" s="2" t="s">
        <v>3</v>
      </c>
      <c r="CO478" s="2">
        <v>0</v>
      </c>
      <c r="CP478" s="2">
        <f t="shared" ref="CP478:CP495" si="368">(P478+Q478+S478)</f>
        <v>34681.919999999998</v>
      </c>
      <c r="CQ478" s="2">
        <f t="shared" ref="CQ478:CQ495" si="369">ROUND((ROUND((AC478*AW478*1),2)*BC478),2)</f>
        <v>444.64</v>
      </c>
      <c r="CR478" s="2">
        <f t="shared" ref="CR478:CR495" si="370">(ROUND((ROUND(((ET478)*AV478*1),2)*BB478),2)+ROUND((ROUND(((AE478-(EU478))*AV478*1),2)*BS478),2))</f>
        <v>0</v>
      </c>
      <c r="CS478" s="2">
        <f t="shared" ref="CS478:CS495" si="371">(ROUND((ROUND(((EU478)*AV478*1),2)*BS478),2)+ROUND((ROUND(((AE478-(EU478))*AV478*1),2)*BS478),2))</f>
        <v>0</v>
      </c>
      <c r="CT478" s="2">
        <f t="shared" ref="CT478:CT495" si="372">ROUND((ROUND((AF478*AV478*1),2)*BA478),2)</f>
        <v>0</v>
      </c>
      <c r="CU478" s="2">
        <f t="shared" ref="CU478:CU495" si="373">AG478</f>
        <v>0</v>
      </c>
      <c r="CV478" s="2">
        <f t="shared" ref="CV478:CV495" si="374">(AH478*AV478)</f>
        <v>0</v>
      </c>
      <c r="CW478" s="2">
        <f t="shared" ref="CW478:CW495" si="375">AI478</f>
        <v>0</v>
      </c>
      <c r="CX478" s="2">
        <f t="shared" ref="CX478:CX495" si="376">AJ478</f>
        <v>0</v>
      </c>
      <c r="CY478" s="2">
        <f t="shared" ref="CY478:CY495" si="377">(ROUND((((S478+ROUND((ROUND(((EU478)*AV478*1),2)*BS478),2))*AT478)/100),2)+ROUND(((ROUND((ROUND(((AE478-(EU478))*AV478*1),2)*BS478),2)*AT478)/100),2))</f>
        <v>0</v>
      </c>
      <c r="CZ478" s="2">
        <f t="shared" ref="CZ478:CZ495" si="378">(ROUND((((S478+ROUND((ROUND(((EU478)*AV478*1),2)*BS478),2))*AU478)/100),2)+ROUND(((ROUND((ROUND(((AE478-(EU478))*AV478*1),2)*BS478),2)*AU478)/100),2))</f>
        <v>0</v>
      </c>
      <c r="DA478" s="2"/>
      <c r="DB478" s="2"/>
      <c r="DC478" s="2" t="s">
        <v>3</v>
      </c>
      <c r="DD478" s="2" t="s">
        <v>3</v>
      </c>
      <c r="DE478" s="2" t="s">
        <v>3</v>
      </c>
      <c r="DF478" s="2" t="s">
        <v>3</v>
      </c>
      <c r="DG478" s="2" t="s">
        <v>3</v>
      </c>
      <c r="DH478" s="2" t="s">
        <v>3</v>
      </c>
      <c r="DI478" s="2" t="s">
        <v>3</v>
      </c>
      <c r="DJ478" s="2" t="s">
        <v>3</v>
      </c>
      <c r="DK478" s="2" t="s">
        <v>3</v>
      </c>
      <c r="DL478" s="2" t="s">
        <v>3</v>
      </c>
      <c r="DM478" s="2" t="s">
        <v>3</v>
      </c>
      <c r="DN478" s="2">
        <v>0</v>
      </c>
      <c r="DO478" s="2">
        <v>0</v>
      </c>
      <c r="DP478" s="2">
        <v>1</v>
      </c>
      <c r="DQ478" s="2">
        <v>1</v>
      </c>
      <c r="DR478" s="2"/>
      <c r="DS478" s="2"/>
      <c r="DT478" s="2"/>
      <c r="DU478" s="2">
        <v>1010</v>
      </c>
      <c r="DV478" s="2" t="s">
        <v>398</v>
      </c>
      <c r="DW478" s="2" t="s">
        <v>398</v>
      </c>
      <c r="DX478" s="2">
        <v>1</v>
      </c>
      <c r="DY478" s="2"/>
      <c r="DZ478" s="2" t="s">
        <v>3</v>
      </c>
      <c r="EA478" s="2" t="s">
        <v>3</v>
      </c>
      <c r="EB478" s="2" t="s">
        <v>3</v>
      </c>
      <c r="EC478" s="2" t="s">
        <v>3</v>
      </c>
      <c r="ED478" s="2"/>
      <c r="EE478" s="2">
        <v>56938530</v>
      </c>
      <c r="EF478" s="2">
        <v>200</v>
      </c>
      <c r="EG478" s="2" t="s">
        <v>343</v>
      </c>
      <c r="EH478" s="2">
        <v>0</v>
      </c>
      <c r="EI478" s="2" t="s">
        <v>3</v>
      </c>
      <c r="EJ478" s="2">
        <v>1</v>
      </c>
      <c r="EK478" s="2">
        <v>1617</v>
      </c>
      <c r="EL478" s="2" t="s">
        <v>344</v>
      </c>
      <c r="EM478" s="2" t="s">
        <v>345</v>
      </c>
      <c r="EN478" s="2"/>
      <c r="EO478" s="2" t="s">
        <v>3</v>
      </c>
      <c r="EP478" s="2"/>
      <c r="EQ478" s="2">
        <v>131072</v>
      </c>
      <c r="ER478" s="2">
        <v>444.64</v>
      </c>
      <c r="ES478" s="2">
        <v>444.64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>
        <v>0</v>
      </c>
      <c r="FR478" s="2">
        <v>0</v>
      </c>
      <c r="FS478" s="2">
        <v>0</v>
      </c>
      <c r="FT478" s="2"/>
      <c r="FU478" s="2"/>
      <c r="FV478" s="2"/>
      <c r="FW478" s="2"/>
      <c r="FX478" s="2">
        <v>0</v>
      </c>
      <c r="FY478" s="2">
        <v>0</v>
      </c>
      <c r="FZ478" s="2"/>
      <c r="GA478" s="2" t="s">
        <v>3</v>
      </c>
      <c r="GB478" s="2"/>
      <c r="GC478" s="2"/>
      <c r="GD478" s="2">
        <v>1</v>
      </c>
      <c r="GE478" s="2"/>
      <c r="GF478" s="2">
        <v>771538836</v>
      </c>
      <c r="GG478" s="2">
        <v>2</v>
      </c>
      <c r="GH478" s="2">
        <v>1</v>
      </c>
      <c r="GI478" s="2">
        <v>-2</v>
      </c>
      <c r="GJ478" s="2">
        <v>0</v>
      </c>
      <c r="GK478" s="2">
        <v>0</v>
      </c>
      <c r="GL478" s="2">
        <f t="shared" ref="GL478:GL495" si="379">ROUND(IF(AND(BH478=3,BI478=3,FS478&lt;&gt;0),P478,0),2)</f>
        <v>0</v>
      </c>
      <c r="GM478" s="2">
        <f t="shared" ref="GM478:GM495" si="380">ROUND(O478+X478+Y478,2)+GX478</f>
        <v>34681.919999999998</v>
      </c>
      <c r="GN478" s="2">
        <f t="shared" ref="GN478:GN495" si="381">IF(OR(BI478=0,BI478=1),GM478-GX478,0)</f>
        <v>34681.919999999998</v>
      </c>
      <c r="GO478" s="2">
        <f t="shared" ref="GO478:GO495" si="382">IF(BI478=2,GM478-GX478,0)</f>
        <v>0</v>
      </c>
      <c r="GP478" s="2">
        <f t="shared" ref="GP478:GP495" si="383">IF(BI478=4,GM478-GX478,0)</f>
        <v>0</v>
      </c>
      <c r="GQ478" s="2"/>
      <c r="GR478" s="2">
        <v>0</v>
      </c>
      <c r="GS478" s="2">
        <v>3</v>
      </c>
      <c r="GT478" s="2">
        <v>0</v>
      </c>
      <c r="GU478" s="2" t="s">
        <v>3</v>
      </c>
      <c r="GV478" s="2">
        <f t="shared" ref="GV478:GV495" si="384">ROUND((GT478),6)</f>
        <v>0</v>
      </c>
      <c r="GW478" s="2">
        <v>1</v>
      </c>
      <c r="GX478" s="2">
        <f t="shared" ref="GX478:GX495" si="385">ROUND(HC478*I478,2)</f>
        <v>0</v>
      </c>
      <c r="GY478" s="2"/>
      <c r="GZ478" s="2"/>
      <c r="HA478" s="2">
        <v>0</v>
      </c>
      <c r="HB478" s="2">
        <v>0</v>
      </c>
      <c r="HC478" s="2">
        <f t="shared" ref="HC478:HC495" si="386">GV478*GW478</f>
        <v>0</v>
      </c>
      <c r="HD478" s="2"/>
      <c r="HE478" s="2" t="s">
        <v>3</v>
      </c>
      <c r="HF478" s="2" t="s">
        <v>3</v>
      </c>
      <c r="HG478" s="2"/>
      <c r="HH478" s="2"/>
      <c r="HI478" s="2"/>
      <c r="HJ478" s="2"/>
      <c r="HK478" s="2"/>
      <c r="HL478" s="2"/>
      <c r="HM478" s="2" t="s">
        <v>3</v>
      </c>
      <c r="HN478" s="2" t="s">
        <v>3</v>
      </c>
      <c r="HO478" s="2" t="s">
        <v>3</v>
      </c>
      <c r="HP478" s="2" t="s">
        <v>3</v>
      </c>
      <c r="HQ478" s="2" t="s">
        <v>3</v>
      </c>
      <c r="HR478" s="2"/>
      <c r="HS478" s="2">
        <v>0</v>
      </c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>
        <v>0</v>
      </c>
      <c r="IL478" s="2"/>
      <c r="IM478" s="2"/>
      <c r="IN478" s="2"/>
      <c r="IO478" s="2"/>
      <c r="IP478" s="2"/>
      <c r="IQ478" s="2"/>
      <c r="IR478" s="2"/>
      <c r="IS478" s="2"/>
      <c r="IT478" s="2"/>
      <c r="IU478" s="2"/>
    </row>
    <row r="479" spans="1:255" x14ac:dyDescent="0.2">
      <c r="A479" s="3">
        <v>17</v>
      </c>
      <c r="B479" s="3">
        <v>1</v>
      </c>
      <c r="E479" s="3" t="s">
        <v>499</v>
      </c>
      <c r="F479" s="3" t="s">
        <v>500</v>
      </c>
      <c r="G479" s="3" t="s">
        <v>501</v>
      </c>
      <c r="H479" s="3" t="s">
        <v>398</v>
      </c>
      <c r="I479" s="3">
        <v>78</v>
      </c>
      <c r="J479" s="3">
        <v>0</v>
      </c>
      <c r="K479" s="3">
        <v>78</v>
      </c>
      <c r="O479" s="3">
        <f t="shared" si="348"/>
        <v>21502.79</v>
      </c>
      <c r="P479" s="3">
        <f t="shared" si="349"/>
        <v>21502.79</v>
      </c>
      <c r="Q479" s="3">
        <f t="shared" si="350"/>
        <v>0</v>
      </c>
      <c r="R479" s="3">
        <f t="shared" si="351"/>
        <v>0</v>
      </c>
      <c r="S479" s="3">
        <f t="shared" si="352"/>
        <v>0</v>
      </c>
      <c r="T479" s="3">
        <f t="shared" si="353"/>
        <v>0</v>
      </c>
      <c r="U479" s="3">
        <f t="shared" si="354"/>
        <v>0</v>
      </c>
      <c r="V479" s="3">
        <f t="shared" si="355"/>
        <v>0</v>
      </c>
      <c r="W479" s="3">
        <f t="shared" si="356"/>
        <v>0</v>
      </c>
      <c r="X479" s="3">
        <f t="shared" si="357"/>
        <v>0</v>
      </c>
      <c r="Y479" s="3">
        <f t="shared" si="358"/>
        <v>0</v>
      </c>
      <c r="AA479" s="3">
        <v>56661436</v>
      </c>
      <c r="AB479" s="3">
        <f t="shared" si="359"/>
        <v>444.64</v>
      </c>
      <c r="AC479" s="3">
        <f t="shared" si="360"/>
        <v>444.64</v>
      </c>
      <c r="AD479" s="3">
        <f t="shared" si="361"/>
        <v>0</v>
      </c>
      <c r="AE479" s="3">
        <f t="shared" si="362"/>
        <v>0</v>
      </c>
      <c r="AF479" s="3">
        <f t="shared" si="363"/>
        <v>0</v>
      </c>
      <c r="AG479" s="3">
        <f t="shared" si="364"/>
        <v>0</v>
      </c>
      <c r="AH479" s="3">
        <f t="shared" si="365"/>
        <v>0</v>
      </c>
      <c r="AI479" s="3">
        <f t="shared" si="366"/>
        <v>0</v>
      </c>
      <c r="AJ479" s="3">
        <f t="shared" si="367"/>
        <v>0</v>
      </c>
      <c r="AK479" s="3">
        <v>444.64</v>
      </c>
      <c r="AL479" s="3">
        <v>444.64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1</v>
      </c>
      <c r="AW479" s="3">
        <v>1</v>
      </c>
      <c r="AZ479" s="3">
        <v>1</v>
      </c>
      <c r="BA479" s="3">
        <v>1</v>
      </c>
      <c r="BB479" s="3">
        <v>1</v>
      </c>
      <c r="BC479" s="3">
        <v>0.62</v>
      </c>
      <c r="BD479" s="3" t="s">
        <v>3</v>
      </c>
      <c r="BE479" s="3" t="s">
        <v>3</v>
      </c>
      <c r="BF479" s="3" t="s">
        <v>3</v>
      </c>
      <c r="BG479" s="3" t="s">
        <v>3</v>
      </c>
      <c r="BH479" s="3">
        <v>3</v>
      </c>
      <c r="BI479" s="3">
        <v>1</v>
      </c>
      <c r="BJ479" s="3" t="s">
        <v>502</v>
      </c>
      <c r="BM479" s="3">
        <v>1617</v>
      </c>
      <c r="BN479" s="3">
        <v>0</v>
      </c>
      <c r="BO479" s="3" t="s">
        <v>500</v>
      </c>
      <c r="BP479" s="3">
        <v>1</v>
      </c>
      <c r="BQ479" s="3">
        <v>200</v>
      </c>
      <c r="BR479" s="3">
        <v>0</v>
      </c>
      <c r="BS479" s="3">
        <v>1</v>
      </c>
      <c r="BT479" s="3">
        <v>1</v>
      </c>
      <c r="BU479" s="3">
        <v>1</v>
      </c>
      <c r="BV479" s="3">
        <v>1</v>
      </c>
      <c r="BW479" s="3">
        <v>1</v>
      </c>
      <c r="BX479" s="3">
        <v>1</v>
      </c>
      <c r="BY479" s="3" t="s">
        <v>3</v>
      </c>
      <c r="BZ479" s="3">
        <v>0</v>
      </c>
      <c r="CA479" s="3">
        <v>0</v>
      </c>
      <c r="CB479" s="3" t="s">
        <v>3</v>
      </c>
      <c r="CE479" s="3">
        <v>1566</v>
      </c>
      <c r="CF479" s="3">
        <v>0</v>
      </c>
      <c r="CG479" s="3">
        <v>0</v>
      </c>
      <c r="CM479" s="3">
        <v>0</v>
      </c>
      <c r="CN479" s="3" t="s">
        <v>3</v>
      </c>
      <c r="CO479" s="3">
        <v>0</v>
      </c>
      <c r="CP479" s="3">
        <f t="shared" si="368"/>
        <v>21502.79</v>
      </c>
      <c r="CQ479" s="3">
        <f t="shared" si="369"/>
        <v>275.68</v>
      </c>
      <c r="CR479" s="3">
        <f t="shared" si="370"/>
        <v>0</v>
      </c>
      <c r="CS479" s="3">
        <f t="shared" si="371"/>
        <v>0</v>
      </c>
      <c r="CT479" s="3">
        <f t="shared" si="372"/>
        <v>0</v>
      </c>
      <c r="CU479" s="3">
        <f t="shared" si="373"/>
        <v>0</v>
      </c>
      <c r="CV479" s="3">
        <f t="shared" si="374"/>
        <v>0</v>
      </c>
      <c r="CW479" s="3">
        <f t="shared" si="375"/>
        <v>0</v>
      </c>
      <c r="CX479" s="3">
        <f t="shared" si="376"/>
        <v>0</v>
      </c>
      <c r="CY479" s="3">
        <f t="shared" si="377"/>
        <v>0</v>
      </c>
      <c r="CZ479" s="3">
        <f t="shared" si="378"/>
        <v>0</v>
      </c>
      <c r="DC479" s="3" t="s">
        <v>3</v>
      </c>
      <c r="DD479" s="3" t="s">
        <v>3</v>
      </c>
      <c r="DE479" s="3" t="s">
        <v>3</v>
      </c>
      <c r="DF479" s="3" t="s">
        <v>3</v>
      </c>
      <c r="DG479" s="3" t="s">
        <v>3</v>
      </c>
      <c r="DH479" s="3" t="s">
        <v>3</v>
      </c>
      <c r="DI479" s="3" t="s">
        <v>3</v>
      </c>
      <c r="DJ479" s="3" t="s">
        <v>3</v>
      </c>
      <c r="DK479" s="3" t="s">
        <v>3</v>
      </c>
      <c r="DL479" s="3" t="s">
        <v>3</v>
      </c>
      <c r="DM479" s="3" t="s">
        <v>3</v>
      </c>
      <c r="DN479" s="3">
        <v>0</v>
      </c>
      <c r="DO479" s="3">
        <v>0</v>
      </c>
      <c r="DP479" s="3">
        <v>1</v>
      </c>
      <c r="DQ479" s="3">
        <v>1</v>
      </c>
      <c r="DU479" s="3">
        <v>1010</v>
      </c>
      <c r="DV479" s="3" t="s">
        <v>398</v>
      </c>
      <c r="DW479" s="3" t="s">
        <v>398</v>
      </c>
      <c r="DX479" s="3">
        <v>1</v>
      </c>
      <c r="DZ479" s="3" t="s">
        <v>3</v>
      </c>
      <c r="EA479" s="3" t="s">
        <v>3</v>
      </c>
      <c r="EB479" s="3" t="s">
        <v>3</v>
      </c>
      <c r="EC479" s="3" t="s">
        <v>3</v>
      </c>
      <c r="EE479" s="3">
        <v>56938530</v>
      </c>
      <c r="EF479" s="3">
        <v>200</v>
      </c>
      <c r="EG479" s="3" t="s">
        <v>343</v>
      </c>
      <c r="EH479" s="3">
        <v>0</v>
      </c>
      <c r="EI479" s="3" t="s">
        <v>3</v>
      </c>
      <c r="EJ479" s="3">
        <v>1</v>
      </c>
      <c r="EK479" s="3">
        <v>1617</v>
      </c>
      <c r="EL479" s="3" t="s">
        <v>344</v>
      </c>
      <c r="EM479" s="3" t="s">
        <v>345</v>
      </c>
      <c r="EO479" s="3" t="s">
        <v>3</v>
      </c>
      <c r="EQ479" s="3">
        <v>131072</v>
      </c>
      <c r="ER479" s="3">
        <v>444.64</v>
      </c>
      <c r="ES479" s="3">
        <v>444.64</v>
      </c>
      <c r="ET479" s="3">
        <v>0</v>
      </c>
      <c r="EU479" s="3">
        <v>0</v>
      </c>
      <c r="EV479" s="3">
        <v>0</v>
      </c>
      <c r="EW479" s="3">
        <v>0</v>
      </c>
      <c r="EX479" s="3">
        <v>0</v>
      </c>
      <c r="EY479" s="3">
        <v>0</v>
      </c>
      <c r="FQ479" s="3">
        <v>0</v>
      </c>
      <c r="FR479" s="3">
        <v>0</v>
      </c>
      <c r="FS479" s="3">
        <v>0</v>
      </c>
      <c r="FX479" s="3">
        <v>0</v>
      </c>
      <c r="FY479" s="3">
        <v>0</v>
      </c>
      <c r="GA479" s="3" t="s">
        <v>3</v>
      </c>
      <c r="GD479" s="3">
        <v>1</v>
      </c>
      <c r="GF479" s="3">
        <v>771538836</v>
      </c>
      <c r="GG479" s="3">
        <v>2</v>
      </c>
      <c r="GH479" s="3">
        <v>1</v>
      </c>
      <c r="GI479" s="3">
        <v>2</v>
      </c>
      <c r="GJ479" s="3">
        <v>0</v>
      </c>
      <c r="GK479" s="3">
        <v>0</v>
      </c>
      <c r="GL479" s="3">
        <f t="shared" si="379"/>
        <v>0</v>
      </c>
      <c r="GM479" s="3">
        <f t="shared" si="380"/>
        <v>21502.79</v>
      </c>
      <c r="GN479" s="3">
        <f t="shared" si="381"/>
        <v>21502.79</v>
      </c>
      <c r="GO479" s="3">
        <f t="shared" si="382"/>
        <v>0</v>
      </c>
      <c r="GP479" s="3">
        <f t="shared" si="383"/>
        <v>0</v>
      </c>
      <c r="GR479" s="3">
        <v>0</v>
      </c>
      <c r="GS479" s="3">
        <v>3</v>
      </c>
      <c r="GT479" s="3">
        <v>0</v>
      </c>
      <c r="GU479" s="3" t="s">
        <v>3</v>
      </c>
      <c r="GV479" s="3">
        <f t="shared" si="384"/>
        <v>0</v>
      </c>
      <c r="GW479" s="3">
        <v>1</v>
      </c>
      <c r="GX479" s="3">
        <f t="shared" si="385"/>
        <v>0</v>
      </c>
      <c r="HA479" s="3">
        <v>0</v>
      </c>
      <c r="HB479" s="3">
        <v>0</v>
      </c>
      <c r="HC479" s="3">
        <f t="shared" si="386"/>
        <v>0</v>
      </c>
      <c r="HE479" s="3" t="s">
        <v>3</v>
      </c>
      <c r="HF479" s="3" t="s">
        <v>3</v>
      </c>
      <c r="HM479" s="3" t="s">
        <v>3</v>
      </c>
      <c r="HN479" s="3" t="s">
        <v>3</v>
      </c>
      <c r="HO479" s="3" t="s">
        <v>3</v>
      </c>
      <c r="HP479" s="3" t="s">
        <v>3</v>
      </c>
      <c r="HQ479" s="3" t="s">
        <v>3</v>
      </c>
      <c r="HS479" s="3">
        <v>0</v>
      </c>
      <c r="IK479" s="3">
        <v>0</v>
      </c>
    </row>
    <row r="480" spans="1:255" x14ac:dyDescent="0.2">
      <c r="A480" s="2">
        <v>17</v>
      </c>
      <c r="B480" s="2">
        <v>1</v>
      </c>
      <c r="C480" s="2"/>
      <c r="D480" s="2"/>
      <c r="E480" s="2" t="s">
        <v>503</v>
      </c>
      <c r="F480" s="2" t="s">
        <v>504</v>
      </c>
      <c r="G480" s="2" t="s">
        <v>505</v>
      </c>
      <c r="H480" s="2" t="s">
        <v>398</v>
      </c>
      <c r="I480" s="2">
        <v>13</v>
      </c>
      <c r="J480" s="2">
        <v>0</v>
      </c>
      <c r="K480" s="2">
        <v>13</v>
      </c>
      <c r="L480" s="2"/>
      <c r="M480" s="2"/>
      <c r="N480" s="2"/>
      <c r="O480" s="2">
        <f t="shared" si="348"/>
        <v>5828.29</v>
      </c>
      <c r="P480" s="2">
        <f t="shared" si="349"/>
        <v>5828.29</v>
      </c>
      <c r="Q480" s="2">
        <f t="shared" si="350"/>
        <v>0</v>
      </c>
      <c r="R480" s="2">
        <f t="shared" si="351"/>
        <v>0</v>
      </c>
      <c r="S480" s="2">
        <f t="shared" si="352"/>
        <v>0</v>
      </c>
      <c r="T480" s="2">
        <f t="shared" si="353"/>
        <v>0</v>
      </c>
      <c r="U480" s="2">
        <f t="shared" si="354"/>
        <v>0</v>
      </c>
      <c r="V480" s="2">
        <f t="shared" si="355"/>
        <v>0</v>
      </c>
      <c r="W480" s="2">
        <f t="shared" si="356"/>
        <v>0</v>
      </c>
      <c r="X480" s="2">
        <f t="shared" si="357"/>
        <v>0</v>
      </c>
      <c r="Y480" s="2">
        <f t="shared" si="358"/>
        <v>0</v>
      </c>
      <c r="Z480" s="2"/>
      <c r="AA480" s="2">
        <v>56661434</v>
      </c>
      <c r="AB480" s="2">
        <f t="shared" si="359"/>
        <v>448.33</v>
      </c>
      <c r="AC480" s="2">
        <f t="shared" si="360"/>
        <v>448.33</v>
      </c>
      <c r="AD480" s="2">
        <f t="shared" si="361"/>
        <v>0</v>
      </c>
      <c r="AE480" s="2">
        <f t="shared" si="362"/>
        <v>0</v>
      </c>
      <c r="AF480" s="2">
        <f t="shared" si="363"/>
        <v>0</v>
      </c>
      <c r="AG480" s="2">
        <f t="shared" si="364"/>
        <v>0</v>
      </c>
      <c r="AH480" s="2">
        <f t="shared" si="365"/>
        <v>0</v>
      </c>
      <c r="AI480" s="2">
        <f t="shared" si="366"/>
        <v>0</v>
      </c>
      <c r="AJ480" s="2">
        <f t="shared" si="367"/>
        <v>0</v>
      </c>
      <c r="AK480" s="2">
        <v>448.33</v>
      </c>
      <c r="AL480" s="2">
        <v>448.33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1</v>
      </c>
      <c r="AW480" s="2">
        <v>1</v>
      </c>
      <c r="AX480" s="2"/>
      <c r="AY480" s="2"/>
      <c r="AZ480" s="2">
        <v>1</v>
      </c>
      <c r="BA480" s="2">
        <v>1</v>
      </c>
      <c r="BB480" s="2">
        <v>1</v>
      </c>
      <c r="BC480" s="2">
        <v>1</v>
      </c>
      <c r="BD480" s="2" t="s">
        <v>3</v>
      </c>
      <c r="BE480" s="2" t="s">
        <v>3</v>
      </c>
      <c r="BF480" s="2" t="s">
        <v>3</v>
      </c>
      <c r="BG480" s="2" t="s">
        <v>3</v>
      </c>
      <c r="BH480" s="2">
        <v>3</v>
      </c>
      <c r="BI480" s="2">
        <v>1</v>
      </c>
      <c r="BJ480" s="2" t="s">
        <v>506</v>
      </c>
      <c r="BK480" s="2"/>
      <c r="BL480" s="2"/>
      <c r="BM480" s="2">
        <v>1617</v>
      </c>
      <c r="BN480" s="2">
        <v>0</v>
      </c>
      <c r="BO480" s="2" t="s">
        <v>3</v>
      </c>
      <c r="BP480" s="2">
        <v>0</v>
      </c>
      <c r="BQ480" s="2">
        <v>200</v>
      </c>
      <c r="BR480" s="2">
        <v>0</v>
      </c>
      <c r="BS480" s="2">
        <v>1</v>
      </c>
      <c r="BT480" s="2">
        <v>1</v>
      </c>
      <c r="BU480" s="2">
        <v>1</v>
      </c>
      <c r="BV480" s="2">
        <v>1</v>
      </c>
      <c r="BW480" s="2">
        <v>1</v>
      </c>
      <c r="BX480" s="2">
        <v>1</v>
      </c>
      <c r="BY480" s="2" t="s">
        <v>3</v>
      </c>
      <c r="BZ480" s="2">
        <v>0</v>
      </c>
      <c r="CA480" s="2">
        <v>0</v>
      </c>
      <c r="CB480" s="2" t="s">
        <v>3</v>
      </c>
      <c r="CC480" s="2"/>
      <c r="CD480" s="2"/>
      <c r="CE480" s="2">
        <v>1566</v>
      </c>
      <c r="CF480" s="2">
        <v>0</v>
      </c>
      <c r="CG480" s="2">
        <v>0</v>
      </c>
      <c r="CH480" s="2"/>
      <c r="CI480" s="2"/>
      <c r="CJ480" s="2"/>
      <c r="CK480" s="2"/>
      <c r="CL480" s="2"/>
      <c r="CM480" s="2">
        <v>0</v>
      </c>
      <c r="CN480" s="2" t="s">
        <v>3</v>
      </c>
      <c r="CO480" s="2">
        <v>0</v>
      </c>
      <c r="CP480" s="2">
        <f t="shared" si="368"/>
        <v>5828.29</v>
      </c>
      <c r="CQ480" s="2">
        <f t="shared" si="369"/>
        <v>448.33</v>
      </c>
      <c r="CR480" s="2">
        <f t="shared" si="370"/>
        <v>0</v>
      </c>
      <c r="CS480" s="2">
        <f t="shared" si="371"/>
        <v>0</v>
      </c>
      <c r="CT480" s="2">
        <f t="shared" si="372"/>
        <v>0</v>
      </c>
      <c r="CU480" s="2">
        <f t="shared" si="373"/>
        <v>0</v>
      </c>
      <c r="CV480" s="2">
        <f t="shared" si="374"/>
        <v>0</v>
      </c>
      <c r="CW480" s="2">
        <f t="shared" si="375"/>
        <v>0</v>
      </c>
      <c r="CX480" s="2">
        <f t="shared" si="376"/>
        <v>0</v>
      </c>
      <c r="CY480" s="2">
        <f t="shared" si="377"/>
        <v>0</v>
      </c>
      <c r="CZ480" s="2">
        <f t="shared" si="378"/>
        <v>0</v>
      </c>
      <c r="DA480" s="2"/>
      <c r="DB480" s="2"/>
      <c r="DC480" s="2" t="s">
        <v>3</v>
      </c>
      <c r="DD480" s="2" t="s">
        <v>3</v>
      </c>
      <c r="DE480" s="2" t="s">
        <v>3</v>
      </c>
      <c r="DF480" s="2" t="s">
        <v>3</v>
      </c>
      <c r="DG480" s="2" t="s">
        <v>3</v>
      </c>
      <c r="DH480" s="2" t="s">
        <v>3</v>
      </c>
      <c r="DI480" s="2" t="s">
        <v>3</v>
      </c>
      <c r="DJ480" s="2" t="s">
        <v>3</v>
      </c>
      <c r="DK480" s="2" t="s">
        <v>3</v>
      </c>
      <c r="DL480" s="2" t="s">
        <v>3</v>
      </c>
      <c r="DM480" s="2" t="s">
        <v>3</v>
      </c>
      <c r="DN480" s="2">
        <v>0</v>
      </c>
      <c r="DO480" s="2">
        <v>0</v>
      </c>
      <c r="DP480" s="2">
        <v>1</v>
      </c>
      <c r="DQ480" s="2">
        <v>1</v>
      </c>
      <c r="DR480" s="2"/>
      <c r="DS480" s="2"/>
      <c r="DT480" s="2"/>
      <c r="DU480" s="2">
        <v>1010</v>
      </c>
      <c r="DV480" s="2" t="s">
        <v>398</v>
      </c>
      <c r="DW480" s="2" t="s">
        <v>398</v>
      </c>
      <c r="DX480" s="2">
        <v>1</v>
      </c>
      <c r="DY480" s="2"/>
      <c r="DZ480" s="2" t="s">
        <v>3</v>
      </c>
      <c r="EA480" s="2" t="s">
        <v>3</v>
      </c>
      <c r="EB480" s="2" t="s">
        <v>3</v>
      </c>
      <c r="EC480" s="2" t="s">
        <v>3</v>
      </c>
      <c r="ED480" s="2"/>
      <c r="EE480" s="2">
        <v>56938530</v>
      </c>
      <c r="EF480" s="2">
        <v>200</v>
      </c>
      <c r="EG480" s="2" t="s">
        <v>343</v>
      </c>
      <c r="EH480" s="2">
        <v>0</v>
      </c>
      <c r="EI480" s="2" t="s">
        <v>3</v>
      </c>
      <c r="EJ480" s="2">
        <v>1</v>
      </c>
      <c r="EK480" s="2">
        <v>1617</v>
      </c>
      <c r="EL480" s="2" t="s">
        <v>344</v>
      </c>
      <c r="EM480" s="2" t="s">
        <v>345</v>
      </c>
      <c r="EN480" s="2"/>
      <c r="EO480" s="2" t="s">
        <v>3</v>
      </c>
      <c r="EP480" s="2"/>
      <c r="EQ480" s="2">
        <v>131072</v>
      </c>
      <c r="ER480" s="2">
        <v>448.33</v>
      </c>
      <c r="ES480" s="2">
        <v>448.33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>
        <v>0</v>
      </c>
      <c r="FR480" s="2">
        <v>0</v>
      </c>
      <c r="FS480" s="2">
        <v>0</v>
      </c>
      <c r="FT480" s="2"/>
      <c r="FU480" s="2"/>
      <c r="FV480" s="2"/>
      <c r="FW480" s="2"/>
      <c r="FX480" s="2">
        <v>0</v>
      </c>
      <c r="FY480" s="2">
        <v>0</v>
      </c>
      <c r="FZ480" s="2"/>
      <c r="GA480" s="2" t="s">
        <v>3</v>
      </c>
      <c r="GB480" s="2"/>
      <c r="GC480" s="2"/>
      <c r="GD480" s="2">
        <v>1</v>
      </c>
      <c r="GE480" s="2"/>
      <c r="GF480" s="2">
        <v>1804651676</v>
      </c>
      <c r="GG480" s="2">
        <v>2</v>
      </c>
      <c r="GH480" s="2">
        <v>1</v>
      </c>
      <c r="GI480" s="2">
        <v>-2</v>
      </c>
      <c r="GJ480" s="2">
        <v>0</v>
      </c>
      <c r="GK480" s="2">
        <v>0</v>
      </c>
      <c r="GL480" s="2">
        <f t="shared" si="379"/>
        <v>0</v>
      </c>
      <c r="GM480" s="2">
        <f t="shared" si="380"/>
        <v>5828.29</v>
      </c>
      <c r="GN480" s="2">
        <f t="shared" si="381"/>
        <v>5828.29</v>
      </c>
      <c r="GO480" s="2">
        <f t="shared" si="382"/>
        <v>0</v>
      </c>
      <c r="GP480" s="2">
        <f t="shared" si="383"/>
        <v>0</v>
      </c>
      <c r="GQ480" s="2"/>
      <c r="GR480" s="2">
        <v>0</v>
      </c>
      <c r="GS480" s="2">
        <v>3</v>
      </c>
      <c r="GT480" s="2">
        <v>0</v>
      </c>
      <c r="GU480" s="2" t="s">
        <v>3</v>
      </c>
      <c r="GV480" s="2">
        <f t="shared" si="384"/>
        <v>0</v>
      </c>
      <c r="GW480" s="2">
        <v>1</v>
      </c>
      <c r="GX480" s="2">
        <f t="shared" si="385"/>
        <v>0</v>
      </c>
      <c r="GY480" s="2"/>
      <c r="GZ480" s="2"/>
      <c r="HA480" s="2">
        <v>0</v>
      </c>
      <c r="HB480" s="2">
        <v>0</v>
      </c>
      <c r="HC480" s="2">
        <f t="shared" si="386"/>
        <v>0</v>
      </c>
      <c r="HD480" s="2"/>
      <c r="HE480" s="2" t="s">
        <v>3</v>
      </c>
      <c r="HF480" s="2" t="s">
        <v>3</v>
      </c>
      <c r="HG480" s="2"/>
      <c r="HH480" s="2"/>
      <c r="HI480" s="2"/>
      <c r="HJ480" s="2"/>
      <c r="HK480" s="2"/>
      <c r="HL480" s="2"/>
      <c r="HM480" s="2" t="s">
        <v>3</v>
      </c>
      <c r="HN480" s="2" t="s">
        <v>3</v>
      </c>
      <c r="HO480" s="2" t="s">
        <v>3</v>
      </c>
      <c r="HP480" s="2" t="s">
        <v>3</v>
      </c>
      <c r="HQ480" s="2" t="s">
        <v>3</v>
      </c>
      <c r="HR480" s="2"/>
      <c r="HS480" s="2">
        <v>0</v>
      </c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>
        <v>0</v>
      </c>
      <c r="IL480" s="2"/>
      <c r="IM480" s="2"/>
      <c r="IN480" s="2"/>
      <c r="IO480" s="2"/>
      <c r="IP480" s="2"/>
      <c r="IQ480" s="2"/>
      <c r="IR480" s="2"/>
      <c r="IS480" s="2"/>
      <c r="IT480" s="2"/>
      <c r="IU480" s="2"/>
    </row>
    <row r="481" spans="1:255" x14ac:dyDescent="0.2">
      <c r="A481" s="3">
        <v>17</v>
      </c>
      <c r="B481" s="3">
        <v>1</v>
      </c>
      <c r="E481" s="3" t="s">
        <v>503</v>
      </c>
      <c r="F481" s="3" t="s">
        <v>504</v>
      </c>
      <c r="G481" s="3" t="s">
        <v>505</v>
      </c>
      <c r="H481" s="3" t="s">
        <v>398</v>
      </c>
      <c r="I481" s="3">
        <v>13</v>
      </c>
      <c r="J481" s="3">
        <v>0</v>
      </c>
      <c r="K481" s="3">
        <v>13</v>
      </c>
      <c r="O481" s="3">
        <f t="shared" si="348"/>
        <v>3963.24</v>
      </c>
      <c r="P481" s="3">
        <f t="shared" si="349"/>
        <v>3963.24</v>
      </c>
      <c r="Q481" s="3">
        <f t="shared" si="350"/>
        <v>0</v>
      </c>
      <c r="R481" s="3">
        <f t="shared" si="351"/>
        <v>0</v>
      </c>
      <c r="S481" s="3">
        <f t="shared" si="352"/>
        <v>0</v>
      </c>
      <c r="T481" s="3">
        <f t="shared" si="353"/>
        <v>0</v>
      </c>
      <c r="U481" s="3">
        <f t="shared" si="354"/>
        <v>0</v>
      </c>
      <c r="V481" s="3">
        <f t="shared" si="355"/>
        <v>0</v>
      </c>
      <c r="W481" s="3">
        <f t="shared" si="356"/>
        <v>0</v>
      </c>
      <c r="X481" s="3">
        <f t="shared" si="357"/>
        <v>0</v>
      </c>
      <c r="Y481" s="3">
        <f t="shared" si="358"/>
        <v>0</v>
      </c>
      <c r="AA481" s="3">
        <v>56661436</v>
      </c>
      <c r="AB481" s="3">
        <f t="shared" si="359"/>
        <v>448.33</v>
      </c>
      <c r="AC481" s="3">
        <f t="shared" si="360"/>
        <v>448.33</v>
      </c>
      <c r="AD481" s="3">
        <f t="shared" si="361"/>
        <v>0</v>
      </c>
      <c r="AE481" s="3">
        <f t="shared" si="362"/>
        <v>0</v>
      </c>
      <c r="AF481" s="3">
        <f t="shared" si="363"/>
        <v>0</v>
      </c>
      <c r="AG481" s="3">
        <f t="shared" si="364"/>
        <v>0</v>
      </c>
      <c r="AH481" s="3">
        <f t="shared" si="365"/>
        <v>0</v>
      </c>
      <c r="AI481" s="3">
        <f t="shared" si="366"/>
        <v>0</v>
      </c>
      <c r="AJ481" s="3">
        <f t="shared" si="367"/>
        <v>0</v>
      </c>
      <c r="AK481" s="3">
        <v>448.33</v>
      </c>
      <c r="AL481" s="3">
        <v>448.33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1</v>
      </c>
      <c r="AW481" s="3">
        <v>1</v>
      </c>
      <c r="AZ481" s="3">
        <v>1</v>
      </c>
      <c r="BA481" s="3">
        <v>1</v>
      </c>
      <c r="BB481" s="3">
        <v>1</v>
      </c>
      <c r="BC481" s="3">
        <v>0.68</v>
      </c>
      <c r="BD481" s="3" t="s">
        <v>3</v>
      </c>
      <c r="BE481" s="3" t="s">
        <v>3</v>
      </c>
      <c r="BF481" s="3" t="s">
        <v>3</v>
      </c>
      <c r="BG481" s="3" t="s">
        <v>3</v>
      </c>
      <c r="BH481" s="3">
        <v>3</v>
      </c>
      <c r="BI481" s="3">
        <v>1</v>
      </c>
      <c r="BJ481" s="3" t="s">
        <v>506</v>
      </c>
      <c r="BM481" s="3">
        <v>1617</v>
      </c>
      <c r="BN481" s="3">
        <v>0</v>
      </c>
      <c r="BO481" s="3" t="s">
        <v>504</v>
      </c>
      <c r="BP481" s="3">
        <v>1</v>
      </c>
      <c r="BQ481" s="3">
        <v>200</v>
      </c>
      <c r="BR481" s="3">
        <v>0</v>
      </c>
      <c r="BS481" s="3">
        <v>1</v>
      </c>
      <c r="BT481" s="3">
        <v>1</v>
      </c>
      <c r="BU481" s="3">
        <v>1</v>
      </c>
      <c r="BV481" s="3">
        <v>1</v>
      </c>
      <c r="BW481" s="3">
        <v>1</v>
      </c>
      <c r="BX481" s="3">
        <v>1</v>
      </c>
      <c r="BY481" s="3" t="s">
        <v>3</v>
      </c>
      <c r="BZ481" s="3">
        <v>0</v>
      </c>
      <c r="CA481" s="3">
        <v>0</v>
      </c>
      <c r="CB481" s="3" t="s">
        <v>3</v>
      </c>
      <c r="CE481" s="3">
        <v>1566</v>
      </c>
      <c r="CF481" s="3">
        <v>0</v>
      </c>
      <c r="CG481" s="3">
        <v>0</v>
      </c>
      <c r="CM481" s="3">
        <v>0</v>
      </c>
      <c r="CN481" s="3" t="s">
        <v>3</v>
      </c>
      <c r="CO481" s="3">
        <v>0</v>
      </c>
      <c r="CP481" s="3">
        <f t="shared" si="368"/>
        <v>3963.24</v>
      </c>
      <c r="CQ481" s="3">
        <f t="shared" si="369"/>
        <v>304.86</v>
      </c>
      <c r="CR481" s="3">
        <f t="shared" si="370"/>
        <v>0</v>
      </c>
      <c r="CS481" s="3">
        <f t="shared" si="371"/>
        <v>0</v>
      </c>
      <c r="CT481" s="3">
        <f t="shared" si="372"/>
        <v>0</v>
      </c>
      <c r="CU481" s="3">
        <f t="shared" si="373"/>
        <v>0</v>
      </c>
      <c r="CV481" s="3">
        <f t="shared" si="374"/>
        <v>0</v>
      </c>
      <c r="CW481" s="3">
        <f t="shared" si="375"/>
        <v>0</v>
      </c>
      <c r="CX481" s="3">
        <f t="shared" si="376"/>
        <v>0</v>
      </c>
      <c r="CY481" s="3">
        <f t="shared" si="377"/>
        <v>0</v>
      </c>
      <c r="CZ481" s="3">
        <f t="shared" si="378"/>
        <v>0</v>
      </c>
      <c r="DC481" s="3" t="s">
        <v>3</v>
      </c>
      <c r="DD481" s="3" t="s">
        <v>3</v>
      </c>
      <c r="DE481" s="3" t="s">
        <v>3</v>
      </c>
      <c r="DF481" s="3" t="s">
        <v>3</v>
      </c>
      <c r="DG481" s="3" t="s">
        <v>3</v>
      </c>
      <c r="DH481" s="3" t="s">
        <v>3</v>
      </c>
      <c r="DI481" s="3" t="s">
        <v>3</v>
      </c>
      <c r="DJ481" s="3" t="s">
        <v>3</v>
      </c>
      <c r="DK481" s="3" t="s">
        <v>3</v>
      </c>
      <c r="DL481" s="3" t="s">
        <v>3</v>
      </c>
      <c r="DM481" s="3" t="s">
        <v>3</v>
      </c>
      <c r="DN481" s="3">
        <v>0</v>
      </c>
      <c r="DO481" s="3">
        <v>0</v>
      </c>
      <c r="DP481" s="3">
        <v>1</v>
      </c>
      <c r="DQ481" s="3">
        <v>1</v>
      </c>
      <c r="DU481" s="3">
        <v>1010</v>
      </c>
      <c r="DV481" s="3" t="s">
        <v>398</v>
      </c>
      <c r="DW481" s="3" t="s">
        <v>398</v>
      </c>
      <c r="DX481" s="3">
        <v>1</v>
      </c>
      <c r="DZ481" s="3" t="s">
        <v>3</v>
      </c>
      <c r="EA481" s="3" t="s">
        <v>3</v>
      </c>
      <c r="EB481" s="3" t="s">
        <v>3</v>
      </c>
      <c r="EC481" s="3" t="s">
        <v>3</v>
      </c>
      <c r="EE481" s="3">
        <v>56938530</v>
      </c>
      <c r="EF481" s="3">
        <v>200</v>
      </c>
      <c r="EG481" s="3" t="s">
        <v>343</v>
      </c>
      <c r="EH481" s="3">
        <v>0</v>
      </c>
      <c r="EI481" s="3" t="s">
        <v>3</v>
      </c>
      <c r="EJ481" s="3">
        <v>1</v>
      </c>
      <c r="EK481" s="3">
        <v>1617</v>
      </c>
      <c r="EL481" s="3" t="s">
        <v>344</v>
      </c>
      <c r="EM481" s="3" t="s">
        <v>345</v>
      </c>
      <c r="EO481" s="3" t="s">
        <v>3</v>
      </c>
      <c r="EQ481" s="3">
        <v>131072</v>
      </c>
      <c r="ER481" s="3">
        <v>448.33</v>
      </c>
      <c r="ES481" s="3">
        <v>448.33</v>
      </c>
      <c r="ET481" s="3">
        <v>0</v>
      </c>
      <c r="EU481" s="3">
        <v>0</v>
      </c>
      <c r="EV481" s="3">
        <v>0</v>
      </c>
      <c r="EW481" s="3">
        <v>0</v>
      </c>
      <c r="EX481" s="3">
        <v>0</v>
      </c>
      <c r="EY481" s="3">
        <v>0</v>
      </c>
      <c r="FQ481" s="3">
        <v>0</v>
      </c>
      <c r="FR481" s="3">
        <v>0</v>
      </c>
      <c r="FS481" s="3">
        <v>0</v>
      </c>
      <c r="FX481" s="3">
        <v>0</v>
      </c>
      <c r="FY481" s="3">
        <v>0</v>
      </c>
      <c r="GA481" s="3" t="s">
        <v>3</v>
      </c>
      <c r="GD481" s="3">
        <v>1</v>
      </c>
      <c r="GF481" s="3">
        <v>1804651676</v>
      </c>
      <c r="GG481" s="3">
        <v>2</v>
      </c>
      <c r="GH481" s="3">
        <v>1</v>
      </c>
      <c r="GI481" s="3">
        <v>2</v>
      </c>
      <c r="GJ481" s="3">
        <v>0</v>
      </c>
      <c r="GK481" s="3">
        <v>0</v>
      </c>
      <c r="GL481" s="3">
        <f t="shared" si="379"/>
        <v>0</v>
      </c>
      <c r="GM481" s="3">
        <f t="shared" si="380"/>
        <v>3963.24</v>
      </c>
      <c r="GN481" s="3">
        <f t="shared" si="381"/>
        <v>3963.24</v>
      </c>
      <c r="GO481" s="3">
        <f t="shared" si="382"/>
        <v>0</v>
      </c>
      <c r="GP481" s="3">
        <f t="shared" si="383"/>
        <v>0</v>
      </c>
      <c r="GR481" s="3">
        <v>0</v>
      </c>
      <c r="GS481" s="3">
        <v>3</v>
      </c>
      <c r="GT481" s="3">
        <v>0</v>
      </c>
      <c r="GU481" s="3" t="s">
        <v>3</v>
      </c>
      <c r="GV481" s="3">
        <f t="shared" si="384"/>
        <v>0</v>
      </c>
      <c r="GW481" s="3">
        <v>1</v>
      </c>
      <c r="GX481" s="3">
        <f t="shared" si="385"/>
        <v>0</v>
      </c>
      <c r="HA481" s="3">
        <v>0</v>
      </c>
      <c r="HB481" s="3">
        <v>0</v>
      </c>
      <c r="HC481" s="3">
        <f t="shared" si="386"/>
        <v>0</v>
      </c>
      <c r="HE481" s="3" t="s">
        <v>3</v>
      </c>
      <c r="HF481" s="3" t="s">
        <v>3</v>
      </c>
      <c r="HM481" s="3" t="s">
        <v>3</v>
      </c>
      <c r="HN481" s="3" t="s">
        <v>3</v>
      </c>
      <c r="HO481" s="3" t="s">
        <v>3</v>
      </c>
      <c r="HP481" s="3" t="s">
        <v>3</v>
      </c>
      <c r="HQ481" s="3" t="s">
        <v>3</v>
      </c>
      <c r="HS481" s="3">
        <v>0</v>
      </c>
      <c r="IK481" s="3">
        <v>0</v>
      </c>
    </row>
    <row r="482" spans="1:255" x14ac:dyDescent="0.2">
      <c r="A482" s="2">
        <v>17</v>
      </c>
      <c r="B482" s="2">
        <v>1</v>
      </c>
      <c r="C482" s="2"/>
      <c r="D482" s="2"/>
      <c r="E482" s="2" t="s">
        <v>507</v>
      </c>
      <c r="F482" s="2" t="s">
        <v>508</v>
      </c>
      <c r="G482" s="2" t="s">
        <v>509</v>
      </c>
      <c r="H482" s="2" t="s">
        <v>398</v>
      </c>
      <c r="I482" s="2">
        <v>84</v>
      </c>
      <c r="J482" s="2">
        <v>0</v>
      </c>
      <c r="K482" s="2">
        <v>84</v>
      </c>
      <c r="L482" s="2"/>
      <c r="M482" s="2"/>
      <c r="N482" s="2"/>
      <c r="O482" s="2">
        <f t="shared" si="348"/>
        <v>38114.160000000003</v>
      </c>
      <c r="P482" s="2">
        <f t="shared" si="349"/>
        <v>38114.160000000003</v>
      </c>
      <c r="Q482" s="2">
        <f t="shared" si="350"/>
        <v>0</v>
      </c>
      <c r="R482" s="2">
        <f t="shared" si="351"/>
        <v>0</v>
      </c>
      <c r="S482" s="2">
        <f t="shared" si="352"/>
        <v>0</v>
      </c>
      <c r="T482" s="2">
        <f t="shared" si="353"/>
        <v>0</v>
      </c>
      <c r="U482" s="2">
        <f t="shared" si="354"/>
        <v>0</v>
      </c>
      <c r="V482" s="2">
        <f t="shared" si="355"/>
        <v>0</v>
      </c>
      <c r="W482" s="2">
        <f t="shared" si="356"/>
        <v>0</v>
      </c>
      <c r="X482" s="2">
        <f t="shared" si="357"/>
        <v>0</v>
      </c>
      <c r="Y482" s="2">
        <f t="shared" si="358"/>
        <v>0</v>
      </c>
      <c r="Z482" s="2"/>
      <c r="AA482" s="2">
        <v>56661434</v>
      </c>
      <c r="AB482" s="2">
        <f t="shared" si="359"/>
        <v>453.74</v>
      </c>
      <c r="AC482" s="2">
        <f t="shared" si="360"/>
        <v>453.74</v>
      </c>
      <c r="AD482" s="2">
        <f t="shared" si="361"/>
        <v>0</v>
      </c>
      <c r="AE482" s="2">
        <f t="shared" si="362"/>
        <v>0</v>
      </c>
      <c r="AF482" s="2">
        <f t="shared" si="363"/>
        <v>0</v>
      </c>
      <c r="AG482" s="2">
        <f t="shared" si="364"/>
        <v>0</v>
      </c>
      <c r="AH482" s="2">
        <f t="shared" si="365"/>
        <v>0</v>
      </c>
      <c r="AI482" s="2">
        <f t="shared" si="366"/>
        <v>0</v>
      </c>
      <c r="AJ482" s="2">
        <f t="shared" si="367"/>
        <v>0</v>
      </c>
      <c r="AK482" s="2">
        <v>453.74</v>
      </c>
      <c r="AL482" s="2">
        <v>453.74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1</v>
      </c>
      <c r="AW482" s="2">
        <v>1</v>
      </c>
      <c r="AX482" s="2"/>
      <c r="AY482" s="2"/>
      <c r="AZ482" s="2">
        <v>1</v>
      </c>
      <c r="BA482" s="2">
        <v>1</v>
      </c>
      <c r="BB482" s="2">
        <v>1</v>
      </c>
      <c r="BC482" s="2">
        <v>1</v>
      </c>
      <c r="BD482" s="2" t="s">
        <v>3</v>
      </c>
      <c r="BE482" s="2" t="s">
        <v>3</v>
      </c>
      <c r="BF482" s="2" t="s">
        <v>3</v>
      </c>
      <c r="BG482" s="2" t="s">
        <v>3</v>
      </c>
      <c r="BH482" s="2">
        <v>3</v>
      </c>
      <c r="BI482" s="2">
        <v>1</v>
      </c>
      <c r="BJ482" s="2" t="s">
        <v>510</v>
      </c>
      <c r="BK482" s="2"/>
      <c r="BL482" s="2"/>
      <c r="BM482" s="2">
        <v>1617</v>
      </c>
      <c r="BN482" s="2">
        <v>0</v>
      </c>
      <c r="BO482" s="2" t="s">
        <v>3</v>
      </c>
      <c r="BP482" s="2">
        <v>0</v>
      </c>
      <c r="BQ482" s="2">
        <v>200</v>
      </c>
      <c r="BR482" s="2">
        <v>0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 t="s">
        <v>3</v>
      </c>
      <c r="BZ482" s="2">
        <v>0</v>
      </c>
      <c r="CA482" s="2">
        <v>0</v>
      </c>
      <c r="CB482" s="2" t="s">
        <v>3</v>
      </c>
      <c r="CC482" s="2"/>
      <c r="CD482" s="2"/>
      <c r="CE482" s="2">
        <v>1566</v>
      </c>
      <c r="CF482" s="2">
        <v>0</v>
      </c>
      <c r="CG482" s="2">
        <v>0</v>
      </c>
      <c r="CH482" s="2"/>
      <c r="CI482" s="2"/>
      <c r="CJ482" s="2"/>
      <c r="CK482" s="2"/>
      <c r="CL482" s="2"/>
      <c r="CM482" s="2">
        <v>0</v>
      </c>
      <c r="CN482" s="2" t="s">
        <v>3</v>
      </c>
      <c r="CO482" s="2">
        <v>0</v>
      </c>
      <c r="CP482" s="2">
        <f t="shared" si="368"/>
        <v>38114.160000000003</v>
      </c>
      <c r="CQ482" s="2">
        <f t="shared" si="369"/>
        <v>453.74</v>
      </c>
      <c r="CR482" s="2">
        <f t="shared" si="370"/>
        <v>0</v>
      </c>
      <c r="CS482" s="2">
        <f t="shared" si="371"/>
        <v>0</v>
      </c>
      <c r="CT482" s="2">
        <f t="shared" si="372"/>
        <v>0</v>
      </c>
      <c r="CU482" s="2">
        <f t="shared" si="373"/>
        <v>0</v>
      </c>
      <c r="CV482" s="2">
        <f t="shared" si="374"/>
        <v>0</v>
      </c>
      <c r="CW482" s="2">
        <f t="shared" si="375"/>
        <v>0</v>
      </c>
      <c r="CX482" s="2">
        <f t="shared" si="376"/>
        <v>0</v>
      </c>
      <c r="CY482" s="2">
        <f t="shared" si="377"/>
        <v>0</v>
      </c>
      <c r="CZ482" s="2">
        <f t="shared" si="378"/>
        <v>0</v>
      </c>
      <c r="DA482" s="2"/>
      <c r="DB482" s="2"/>
      <c r="DC482" s="2" t="s">
        <v>3</v>
      </c>
      <c r="DD482" s="2" t="s">
        <v>3</v>
      </c>
      <c r="DE482" s="2" t="s">
        <v>3</v>
      </c>
      <c r="DF482" s="2" t="s">
        <v>3</v>
      </c>
      <c r="DG482" s="2" t="s">
        <v>3</v>
      </c>
      <c r="DH482" s="2" t="s">
        <v>3</v>
      </c>
      <c r="DI482" s="2" t="s">
        <v>3</v>
      </c>
      <c r="DJ482" s="2" t="s">
        <v>3</v>
      </c>
      <c r="DK482" s="2" t="s">
        <v>3</v>
      </c>
      <c r="DL482" s="2" t="s">
        <v>3</v>
      </c>
      <c r="DM482" s="2" t="s">
        <v>3</v>
      </c>
      <c r="DN482" s="2">
        <v>0</v>
      </c>
      <c r="DO482" s="2">
        <v>0</v>
      </c>
      <c r="DP482" s="2">
        <v>1</v>
      </c>
      <c r="DQ482" s="2">
        <v>1</v>
      </c>
      <c r="DR482" s="2"/>
      <c r="DS482" s="2"/>
      <c r="DT482" s="2"/>
      <c r="DU482" s="2">
        <v>1010</v>
      </c>
      <c r="DV482" s="2" t="s">
        <v>398</v>
      </c>
      <c r="DW482" s="2" t="s">
        <v>398</v>
      </c>
      <c r="DX482" s="2">
        <v>1</v>
      </c>
      <c r="DY482" s="2"/>
      <c r="DZ482" s="2" t="s">
        <v>3</v>
      </c>
      <c r="EA482" s="2" t="s">
        <v>3</v>
      </c>
      <c r="EB482" s="2" t="s">
        <v>3</v>
      </c>
      <c r="EC482" s="2" t="s">
        <v>3</v>
      </c>
      <c r="ED482" s="2"/>
      <c r="EE482" s="2">
        <v>56938530</v>
      </c>
      <c r="EF482" s="2">
        <v>200</v>
      </c>
      <c r="EG482" s="2" t="s">
        <v>343</v>
      </c>
      <c r="EH482" s="2">
        <v>0</v>
      </c>
      <c r="EI482" s="2" t="s">
        <v>3</v>
      </c>
      <c r="EJ482" s="2">
        <v>1</v>
      </c>
      <c r="EK482" s="2">
        <v>1617</v>
      </c>
      <c r="EL482" s="2" t="s">
        <v>344</v>
      </c>
      <c r="EM482" s="2" t="s">
        <v>345</v>
      </c>
      <c r="EN482" s="2"/>
      <c r="EO482" s="2" t="s">
        <v>3</v>
      </c>
      <c r="EP482" s="2"/>
      <c r="EQ482" s="2">
        <v>131072</v>
      </c>
      <c r="ER482" s="2">
        <v>453.74</v>
      </c>
      <c r="ES482" s="2">
        <v>453.74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>
        <v>0</v>
      </c>
      <c r="FR482" s="2">
        <v>0</v>
      </c>
      <c r="FS482" s="2">
        <v>0</v>
      </c>
      <c r="FT482" s="2"/>
      <c r="FU482" s="2"/>
      <c r="FV482" s="2"/>
      <c r="FW482" s="2"/>
      <c r="FX482" s="2">
        <v>0</v>
      </c>
      <c r="FY482" s="2">
        <v>0</v>
      </c>
      <c r="FZ482" s="2"/>
      <c r="GA482" s="2" t="s">
        <v>3</v>
      </c>
      <c r="GB482" s="2"/>
      <c r="GC482" s="2"/>
      <c r="GD482" s="2">
        <v>1</v>
      </c>
      <c r="GE482" s="2"/>
      <c r="GF482" s="2">
        <v>-1145529499</v>
      </c>
      <c r="GG482" s="2">
        <v>2</v>
      </c>
      <c r="GH482" s="2">
        <v>1</v>
      </c>
      <c r="GI482" s="2">
        <v>-2</v>
      </c>
      <c r="GJ482" s="2">
        <v>0</v>
      </c>
      <c r="GK482" s="2">
        <v>0</v>
      </c>
      <c r="GL482" s="2">
        <f t="shared" si="379"/>
        <v>0</v>
      </c>
      <c r="GM482" s="2">
        <f t="shared" si="380"/>
        <v>38114.160000000003</v>
      </c>
      <c r="GN482" s="2">
        <f t="shared" si="381"/>
        <v>38114.160000000003</v>
      </c>
      <c r="GO482" s="2">
        <f t="shared" si="382"/>
        <v>0</v>
      </c>
      <c r="GP482" s="2">
        <f t="shared" si="383"/>
        <v>0</v>
      </c>
      <c r="GQ482" s="2"/>
      <c r="GR482" s="2">
        <v>0</v>
      </c>
      <c r="GS482" s="2">
        <v>3</v>
      </c>
      <c r="GT482" s="2">
        <v>0</v>
      </c>
      <c r="GU482" s="2" t="s">
        <v>3</v>
      </c>
      <c r="GV482" s="2">
        <f t="shared" si="384"/>
        <v>0</v>
      </c>
      <c r="GW482" s="2">
        <v>1</v>
      </c>
      <c r="GX482" s="2">
        <f t="shared" si="385"/>
        <v>0</v>
      </c>
      <c r="GY482" s="2"/>
      <c r="GZ482" s="2"/>
      <c r="HA482" s="2">
        <v>0</v>
      </c>
      <c r="HB482" s="2">
        <v>0</v>
      </c>
      <c r="HC482" s="2">
        <f t="shared" si="386"/>
        <v>0</v>
      </c>
      <c r="HD482" s="2"/>
      <c r="HE482" s="2" t="s">
        <v>3</v>
      </c>
      <c r="HF482" s="2" t="s">
        <v>3</v>
      </c>
      <c r="HG482" s="2"/>
      <c r="HH482" s="2"/>
      <c r="HI482" s="2"/>
      <c r="HJ482" s="2"/>
      <c r="HK482" s="2"/>
      <c r="HL482" s="2"/>
      <c r="HM482" s="2" t="s">
        <v>3</v>
      </c>
      <c r="HN482" s="2" t="s">
        <v>3</v>
      </c>
      <c r="HO482" s="2" t="s">
        <v>3</v>
      </c>
      <c r="HP482" s="2" t="s">
        <v>3</v>
      </c>
      <c r="HQ482" s="2" t="s">
        <v>3</v>
      </c>
      <c r="HR482" s="2"/>
      <c r="HS482" s="2">
        <v>0</v>
      </c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>
        <v>0</v>
      </c>
      <c r="IL482" s="2"/>
      <c r="IM482" s="2"/>
      <c r="IN482" s="2"/>
      <c r="IO482" s="2"/>
      <c r="IP482" s="2"/>
      <c r="IQ482" s="2"/>
      <c r="IR482" s="2"/>
      <c r="IS482" s="2"/>
      <c r="IT482" s="2"/>
      <c r="IU482" s="2"/>
    </row>
    <row r="483" spans="1:255" x14ac:dyDescent="0.2">
      <c r="A483" s="3">
        <v>17</v>
      </c>
      <c r="B483" s="3">
        <v>1</v>
      </c>
      <c r="E483" s="3" t="s">
        <v>507</v>
      </c>
      <c r="F483" s="3" t="s">
        <v>508</v>
      </c>
      <c r="G483" s="3" t="s">
        <v>509</v>
      </c>
      <c r="H483" s="3" t="s">
        <v>398</v>
      </c>
      <c r="I483" s="3">
        <v>84</v>
      </c>
      <c r="J483" s="3">
        <v>0</v>
      </c>
      <c r="K483" s="3">
        <v>84</v>
      </c>
      <c r="O483" s="3">
        <f t="shared" si="348"/>
        <v>29729.040000000001</v>
      </c>
      <c r="P483" s="3">
        <f t="shared" si="349"/>
        <v>29729.040000000001</v>
      </c>
      <c r="Q483" s="3">
        <f t="shared" si="350"/>
        <v>0</v>
      </c>
      <c r="R483" s="3">
        <f t="shared" si="351"/>
        <v>0</v>
      </c>
      <c r="S483" s="3">
        <f t="shared" si="352"/>
        <v>0</v>
      </c>
      <c r="T483" s="3">
        <f t="shared" si="353"/>
        <v>0</v>
      </c>
      <c r="U483" s="3">
        <f t="shared" si="354"/>
        <v>0</v>
      </c>
      <c r="V483" s="3">
        <f t="shared" si="355"/>
        <v>0</v>
      </c>
      <c r="W483" s="3">
        <f t="shared" si="356"/>
        <v>0</v>
      </c>
      <c r="X483" s="3">
        <f t="shared" si="357"/>
        <v>0</v>
      </c>
      <c r="Y483" s="3">
        <f t="shared" si="358"/>
        <v>0</v>
      </c>
      <c r="AA483" s="3">
        <v>56661436</v>
      </c>
      <c r="AB483" s="3">
        <f t="shared" si="359"/>
        <v>453.74</v>
      </c>
      <c r="AC483" s="3">
        <f t="shared" si="360"/>
        <v>453.74</v>
      </c>
      <c r="AD483" s="3">
        <f t="shared" si="361"/>
        <v>0</v>
      </c>
      <c r="AE483" s="3">
        <f t="shared" si="362"/>
        <v>0</v>
      </c>
      <c r="AF483" s="3">
        <f t="shared" si="363"/>
        <v>0</v>
      </c>
      <c r="AG483" s="3">
        <f t="shared" si="364"/>
        <v>0</v>
      </c>
      <c r="AH483" s="3">
        <f t="shared" si="365"/>
        <v>0</v>
      </c>
      <c r="AI483" s="3">
        <f t="shared" si="366"/>
        <v>0</v>
      </c>
      <c r="AJ483" s="3">
        <f t="shared" si="367"/>
        <v>0</v>
      </c>
      <c r="AK483" s="3">
        <v>453.74</v>
      </c>
      <c r="AL483" s="3">
        <v>453.74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1</v>
      </c>
      <c r="AW483" s="3">
        <v>1</v>
      </c>
      <c r="AZ483" s="3">
        <v>1</v>
      </c>
      <c r="BA483" s="3">
        <v>1</v>
      </c>
      <c r="BB483" s="3">
        <v>1</v>
      </c>
      <c r="BC483" s="3">
        <v>0.78</v>
      </c>
      <c r="BD483" s="3" t="s">
        <v>3</v>
      </c>
      <c r="BE483" s="3" t="s">
        <v>3</v>
      </c>
      <c r="BF483" s="3" t="s">
        <v>3</v>
      </c>
      <c r="BG483" s="3" t="s">
        <v>3</v>
      </c>
      <c r="BH483" s="3">
        <v>3</v>
      </c>
      <c r="BI483" s="3">
        <v>1</v>
      </c>
      <c r="BJ483" s="3" t="s">
        <v>510</v>
      </c>
      <c r="BM483" s="3">
        <v>1617</v>
      </c>
      <c r="BN483" s="3">
        <v>0</v>
      </c>
      <c r="BO483" s="3" t="s">
        <v>508</v>
      </c>
      <c r="BP483" s="3">
        <v>1</v>
      </c>
      <c r="BQ483" s="3">
        <v>200</v>
      </c>
      <c r="BR483" s="3">
        <v>0</v>
      </c>
      <c r="BS483" s="3">
        <v>1</v>
      </c>
      <c r="BT483" s="3">
        <v>1</v>
      </c>
      <c r="BU483" s="3">
        <v>1</v>
      </c>
      <c r="BV483" s="3">
        <v>1</v>
      </c>
      <c r="BW483" s="3">
        <v>1</v>
      </c>
      <c r="BX483" s="3">
        <v>1</v>
      </c>
      <c r="BY483" s="3" t="s">
        <v>3</v>
      </c>
      <c r="BZ483" s="3">
        <v>0</v>
      </c>
      <c r="CA483" s="3">
        <v>0</v>
      </c>
      <c r="CB483" s="3" t="s">
        <v>3</v>
      </c>
      <c r="CE483" s="3">
        <v>1566</v>
      </c>
      <c r="CF483" s="3">
        <v>0</v>
      </c>
      <c r="CG483" s="3">
        <v>0</v>
      </c>
      <c r="CM483" s="3">
        <v>0</v>
      </c>
      <c r="CN483" s="3" t="s">
        <v>3</v>
      </c>
      <c r="CO483" s="3">
        <v>0</v>
      </c>
      <c r="CP483" s="3">
        <f t="shared" si="368"/>
        <v>29729.040000000001</v>
      </c>
      <c r="CQ483" s="3">
        <f t="shared" si="369"/>
        <v>353.92</v>
      </c>
      <c r="CR483" s="3">
        <f t="shared" si="370"/>
        <v>0</v>
      </c>
      <c r="CS483" s="3">
        <f t="shared" si="371"/>
        <v>0</v>
      </c>
      <c r="CT483" s="3">
        <f t="shared" si="372"/>
        <v>0</v>
      </c>
      <c r="CU483" s="3">
        <f t="shared" si="373"/>
        <v>0</v>
      </c>
      <c r="CV483" s="3">
        <f t="shared" si="374"/>
        <v>0</v>
      </c>
      <c r="CW483" s="3">
        <f t="shared" si="375"/>
        <v>0</v>
      </c>
      <c r="CX483" s="3">
        <f t="shared" si="376"/>
        <v>0</v>
      </c>
      <c r="CY483" s="3">
        <f t="shared" si="377"/>
        <v>0</v>
      </c>
      <c r="CZ483" s="3">
        <f t="shared" si="378"/>
        <v>0</v>
      </c>
      <c r="DC483" s="3" t="s">
        <v>3</v>
      </c>
      <c r="DD483" s="3" t="s">
        <v>3</v>
      </c>
      <c r="DE483" s="3" t="s">
        <v>3</v>
      </c>
      <c r="DF483" s="3" t="s">
        <v>3</v>
      </c>
      <c r="DG483" s="3" t="s">
        <v>3</v>
      </c>
      <c r="DH483" s="3" t="s">
        <v>3</v>
      </c>
      <c r="DI483" s="3" t="s">
        <v>3</v>
      </c>
      <c r="DJ483" s="3" t="s">
        <v>3</v>
      </c>
      <c r="DK483" s="3" t="s">
        <v>3</v>
      </c>
      <c r="DL483" s="3" t="s">
        <v>3</v>
      </c>
      <c r="DM483" s="3" t="s">
        <v>3</v>
      </c>
      <c r="DN483" s="3">
        <v>0</v>
      </c>
      <c r="DO483" s="3">
        <v>0</v>
      </c>
      <c r="DP483" s="3">
        <v>1</v>
      </c>
      <c r="DQ483" s="3">
        <v>1</v>
      </c>
      <c r="DU483" s="3">
        <v>1010</v>
      </c>
      <c r="DV483" s="3" t="s">
        <v>398</v>
      </c>
      <c r="DW483" s="3" t="s">
        <v>398</v>
      </c>
      <c r="DX483" s="3">
        <v>1</v>
      </c>
      <c r="DZ483" s="3" t="s">
        <v>3</v>
      </c>
      <c r="EA483" s="3" t="s">
        <v>3</v>
      </c>
      <c r="EB483" s="3" t="s">
        <v>3</v>
      </c>
      <c r="EC483" s="3" t="s">
        <v>3</v>
      </c>
      <c r="EE483" s="3">
        <v>56938530</v>
      </c>
      <c r="EF483" s="3">
        <v>200</v>
      </c>
      <c r="EG483" s="3" t="s">
        <v>343</v>
      </c>
      <c r="EH483" s="3">
        <v>0</v>
      </c>
      <c r="EI483" s="3" t="s">
        <v>3</v>
      </c>
      <c r="EJ483" s="3">
        <v>1</v>
      </c>
      <c r="EK483" s="3">
        <v>1617</v>
      </c>
      <c r="EL483" s="3" t="s">
        <v>344</v>
      </c>
      <c r="EM483" s="3" t="s">
        <v>345</v>
      </c>
      <c r="EO483" s="3" t="s">
        <v>3</v>
      </c>
      <c r="EQ483" s="3">
        <v>131072</v>
      </c>
      <c r="ER483" s="3">
        <v>453.74</v>
      </c>
      <c r="ES483" s="3">
        <v>453.74</v>
      </c>
      <c r="ET483" s="3">
        <v>0</v>
      </c>
      <c r="EU483" s="3">
        <v>0</v>
      </c>
      <c r="EV483" s="3">
        <v>0</v>
      </c>
      <c r="EW483" s="3">
        <v>0</v>
      </c>
      <c r="EX483" s="3">
        <v>0</v>
      </c>
      <c r="EY483" s="3">
        <v>0</v>
      </c>
      <c r="FQ483" s="3">
        <v>0</v>
      </c>
      <c r="FR483" s="3">
        <v>0</v>
      </c>
      <c r="FS483" s="3">
        <v>0</v>
      </c>
      <c r="FX483" s="3">
        <v>0</v>
      </c>
      <c r="FY483" s="3">
        <v>0</v>
      </c>
      <c r="GA483" s="3" t="s">
        <v>3</v>
      </c>
      <c r="GD483" s="3">
        <v>1</v>
      </c>
      <c r="GF483" s="3">
        <v>-1145529499</v>
      </c>
      <c r="GG483" s="3">
        <v>2</v>
      </c>
      <c r="GH483" s="3">
        <v>1</v>
      </c>
      <c r="GI483" s="3">
        <v>2</v>
      </c>
      <c r="GJ483" s="3">
        <v>0</v>
      </c>
      <c r="GK483" s="3">
        <v>0</v>
      </c>
      <c r="GL483" s="3">
        <f t="shared" si="379"/>
        <v>0</v>
      </c>
      <c r="GM483" s="3">
        <f t="shared" si="380"/>
        <v>29729.040000000001</v>
      </c>
      <c r="GN483" s="3">
        <f t="shared" si="381"/>
        <v>29729.040000000001</v>
      </c>
      <c r="GO483" s="3">
        <f t="shared" si="382"/>
        <v>0</v>
      </c>
      <c r="GP483" s="3">
        <f t="shared" si="383"/>
        <v>0</v>
      </c>
      <c r="GR483" s="3">
        <v>0</v>
      </c>
      <c r="GS483" s="3">
        <v>3</v>
      </c>
      <c r="GT483" s="3">
        <v>0</v>
      </c>
      <c r="GU483" s="3" t="s">
        <v>3</v>
      </c>
      <c r="GV483" s="3">
        <f t="shared" si="384"/>
        <v>0</v>
      </c>
      <c r="GW483" s="3">
        <v>1</v>
      </c>
      <c r="GX483" s="3">
        <f t="shared" si="385"/>
        <v>0</v>
      </c>
      <c r="HA483" s="3">
        <v>0</v>
      </c>
      <c r="HB483" s="3">
        <v>0</v>
      </c>
      <c r="HC483" s="3">
        <f t="shared" si="386"/>
        <v>0</v>
      </c>
      <c r="HE483" s="3" t="s">
        <v>3</v>
      </c>
      <c r="HF483" s="3" t="s">
        <v>3</v>
      </c>
      <c r="HM483" s="3" t="s">
        <v>3</v>
      </c>
      <c r="HN483" s="3" t="s">
        <v>3</v>
      </c>
      <c r="HO483" s="3" t="s">
        <v>3</v>
      </c>
      <c r="HP483" s="3" t="s">
        <v>3</v>
      </c>
      <c r="HQ483" s="3" t="s">
        <v>3</v>
      </c>
      <c r="HS483" s="3">
        <v>0</v>
      </c>
      <c r="IK483" s="3">
        <v>0</v>
      </c>
    </row>
    <row r="484" spans="1:255" x14ac:dyDescent="0.2">
      <c r="A484" s="2">
        <v>17</v>
      </c>
      <c r="B484" s="2">
        <v>1</v>
      </c>
      <c r="C484" s="2"/>
      <c r="D484" s="2"/>
      <c r="E484" s="2" t="s">
        <v>511</v>
      </c>
      <c r="F484" s="2" t="s">
        <v>512</v>
      </c>
      <c r="G484" s="2" t="s">
        <v>513</v>
      </c>
      <c r="H484" s="2" t="s">
        <v>398</v>
      </c>
      <c r="I484" s="2">
        <v>47</v>
      </c>
      <c r="J484" s="2">
        <v>0</v>
      </c>
      <c r="K484" s="2">
        <v>47</v>
      </c>
      <c r="L484" s="2"/>
      <c r="M484" s="2"/>
      <c r="N484" s="2"/>
      <c r="O484" s="2">
        <f t="shared" si="348"/>
        <v>21957.93</v>
      </c>
      <c r="P484" s="2">
        <f t="shared" si="349"/>
        <v>21957.93</v>
      </c>
      <c r="Q484" s="2">
        <f t="shared" si="350"/>
        <v>0</v>
      </c>
      <c r="R484" s="2">
        <f t="shared" si="351"/>
        <v>0</v>
      </c>
      <c r="S484" s="2">
        <f t="shared" si="352"/>
        <v>0</v>
      </c>
      <c r="T484" s="2">
        <f t="shared" si="353"/>
        <v>0</v>
      </c>
      <c r="U484" s="2">
        <f t="shared" si="354"/>
        <v>0</v>
      </c>
      <c r="V484" s="2">
        <f t="shared" si="355"/>
        <v>0</v>
      </c>
      <c r="W484" s="2">
        <f t="shared" si="356"/>
        <v>0</v>
      </c>
      <c r="X484" s="2">
        <f t="shared" si="357"/>
        <v>0</v>
      </c>
      <c r="Y484" s="2">
        <f t="shared" si="358"/>
        <v>0</v>
      </c>
      <c r="Z484" s="2"/>
      <c r="AA484" s="2">
        <v>56661434</v>
      </c>
      <c r="AB484" s="2">
        <f t="shared" si="359"/>
        <v>467.19</v>
      </c>
      <c r="AC484" s="2">
        <f t="shared" si="360"/>
        <v>467.19</v>
      </c>
      <c r="AD484" s="2">
        <f t="shared" si="361"/>
        <v>0</v>
      </c>
      <c r="AE484" s="2">
        <f t="shared" si="362"/>
        <v>0</v>
      </c>
      <c r="AF484" s="2">
        <f t="shared" si="363"/>
        <v>0</v>
      </c>
      <c r="AG484" s="2">
        <f t="shared" si="364"/>
        <v>0</v>
      </c>
      <c r="AH484" s="2">
        <f t="shared" si="365"/>
        <v>0</v>
      </c>
      <c r="AI484" s="2">
        <f t="shared" si="366"/>
        <v>0</v>
      </c>
      <c r="AJ484" s="2">
        <f t="shared" si="367"/>
        <v>0</v>
      </c>
      <c r="AK484" s="2">
        <v>467.19</v>
      </c>
      <c r="AL484" s="2">
        <v>467.19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1</v>
      </c>
      <c r="AW484" s="2">
        <v>1</v>
      </c>
      <c r="AX484" s="2"/>
      <c r="AY484" s="2"/>
      <c r="AZ484" s="2">
        <v>1</v>
      </c>
      <c r="BA484" s="2">
        <v>1</v>
      </c>
      <c r="BB484" s="2">
        <v>1</v>
      </c>
      <c r="BC484" s="2">
        <v>1</v>
      </c>
      <c r="BD484" s="2" t="s">
        <v>3</v>
      </c>
      <c r="BE484" s="2" t="s">
        <v>3</v>
      </c>
      <c r="BF484" s="2" t="s">
        <v>3</v>
      </c>
      <c r="BG484" s="2" t="s">
        <v>3</v>
      </c>
      <c r="BH484" s="2">
        <v>3</v>
      </c>
      <c r="BI484" s="2">
        <v>1</v>
      </c>
      <c r="BJ484" s="2" t="s">
        <v>514</v>
      </c>
      <c r="BK484" s="2"/>
      <c r="BL484" s="2"/>
      <c r="BM484" s="2">
        <v>1617</v>
      </c>
      <c r="BN484" s="2">
        <v>0</v>
      </c>
      <c r="BO484" s="2" t="s">
        <v>3</v>
      </c>
      <c r="BP484" s="2">
        <v>0</v>
      </c>
      <c r="BQ484" s="2">
        <v>200</v>
      </c>
      <c r="BR484" s="2">
        <v>0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 t="s">
        <v>3</v>
      </c>
      <c r="BZ484" s="2">
        <v>0</v>
      </c>
      <c r="CA484" s="2">
        <v>0</v>
      </c>
      <c r="CB484" s="2" t="s">
        <v>3</v>
      </c>
      <c r="CC484" s="2"/>
      <c r="CD484" s="2"/>
      <c r="CE484" s="2">
        <v>1566</v>
      </c>
      <c r="CF484" s="2">
        <v>0</v>
      </c>
      <c r="CG484" s="2">
        <v>0</v>
      </c>
      <c r="CH484" s="2"/>
      <c r="CI484" s="2"/>
      <c r="CJ484" s="2"/>
      <c r="CK484" s="2"/>
      <c r="CL484" s="2"/>
      <c r="CM484" s="2">
        <v>0</v>
      </c>
      <c r="CN484" s="2" t="s">
        <v>3</v>
      </c>
      <c r="CO484" s="2">
        <v>0</v>
      </c>
      <c r="CP484" s="2">
        <f t="shared" si="368"/>
        <v>21957.93</v>
      </c>
      <c r="CQ484" s="2">
        <f t="shared" si="369"/>
        <v>467.19</v>
      </c>
      <c r="CR484" s="2">
        <f t="shared" si="370"/>
        <v>0</v>
      </c>
      <c r="CS484" s="2">
        <f t="shared" si="371"/>
        <v>0</v>
      </c>
      <c r="CT484" s="2">
        <f t="shared" si="372"/>
        <v>0</v>
      </c>
      <c r="CU484" s="2">
        <f t="shared" si="373"/>
        <v>0</v>
      </c>
      <c r="CV484" s="2">
        <f t="shared" si="374"/>
        <v>0</v>
      </c>
      <c r="CW484" s="2">
        <f t="shared" si="375"/>
        <v>0</v>
      </c>
      <c r="CX484" s="2">
        <f t="shared" si="376"/>
        <v>0</v>
      </c>
      <c r="CY484" s="2">
        <f t="shared" si="377"/>
        <v>0</v>
      </c>
      <c r="CZ484" s="2">
        <f t="shared" si="378"/>
        <v>0</v>
      </c>
      <c r="DA484" s="2"/>
      <c r="DB484" s="2"/>
      <c r="DC484" s="2" t="s">
        <v>3</v>
      </c>
      <c r="DD484" s="2" t="s">
        <v>3</v>
      </c>
      <c r="DE484" s="2" t="s">
        <v>3</v>
      </c>
      <c r="DF484" s="2" t="s">
        <v>3</v>
      </c>
      <c r="DG484" s="2" t="s">
        <v>3</v>
      </c>
      <c r="DH484" s="2" t="s">
        <v>3</v>
      </c>
      <c r="DI484" s="2" t="s">
        <v>3</v>
      </c>
      <c r="DJ484" s="2" t="s">
        <v>3</v>
      </c>
      <c r="DK484" s="2" t="s">
        <v>3</v>
      </c>
      <c r="DL484" s="2" t="s">
        <v>3</v>
      </c>
      <c r="DM484" s="2" t="s">
        <v>3</v>
      </c>
      <c r="DN484" s="2">
        <v>0</v>
      </c>
      <c r="DO484" s="2">
        <v>0</v>
      </c>
      <c r="DP484" s="2">
        <v>1</v>
      </c>
      <c r="DQ484" s="2">
        <v>1</v>
      </c>
      <c r="DR484" s="2"/>
      <c r="DS484" s="2"/>
      <c r="DT484" s="2"/>
      <c r="DU484" s="2">
        <v>1010</v>
      </c>
      <c r="DV484" s="2" t="s">
        <v>398</v>
      </c>
      <c r="DW484" s="2" t="s">
        <v>398</v>
      </c>
      <c r="DX484" s="2">
        <v>1</v>
      </c>
      <c r="DY484" s="2"/>
      <c r="DZ484" s="2" t="s">
        <v>3</v>
      </c>
      <c r="EA484" s="2" t="s">
        <v>3</v>
      </c>
      <c r="EB484" s="2" t="s">
        <v>3</v>
      </c>
      <c r="EC484" s="2" t="s">
        <v>3</v>
      </c>
      <c r="ED484" s="2"/>
      <c r="EE484" s="2">
        <v>56938530</v>
      </c>
      <c r="EF484" s="2">
        <v>200</v>
      </c>
      <c r="EG484" s="2" t="s">
        <v>343</v>
      </c>
      <c r="EH484" s="2">
        <v>0</v>
      </c>
      <c r="EI484" s="2" t="s">
        <v>3</v>
      </c>
      <c r="EJ484" s="2">
        <v>1</v>
      </c>
      <c r="EK484" s="2">
        <v>1617</v>
      </c>
      <c r="EL484" s="2" t="s">
        <v>344</v>
      </c>
      <c r="EM484" s="2" t="s">
        <v>345</v>
      </c>
      <c r="EN484" s="2"/>
      <c r="EO484" s="2" t="s">
        <v>3</v>
      </c>
      <c r="EP484" s="2"/>
      <c r="EQ484" s="2">
        <v>131072</v>
      </c>
      <c r="ER484" s="2">
        <v>467.19</v>
      </c>
      <c r="ES484" s="2">
        <v>467.19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>
        <v>0</v>
      </c>
      <c r="FR484" s="2">
        <v>0</v>
      </c>
      <c r="FS484" s="2">
        <v>0</v>
      </c>
      <c r="FT484" s="2"/>
      <c r="FU484" s="2"/>
      <c r="FV484" s="2"/>
      <c r="FW484" s="2"/>
      <c r="FX484" s="2">
        <v>0</v>
      </c>
      <c r="FY484" s="2">
        <v>0</v>
      </c>
      <c r="FZ484" s="2"/>
      <c r="GA484" s="2" t="s">
        <v>3</v>
      </c>
      <c r="GB484" s="2"/>
      <c r="GC484" s="2"/>
      <c r="GD484" s="2">
        <v>1</v>
      </c>
      <c r="GE484" s="2"/>
      <c r="GF484" s="2">
        <v>213399406</v>
      </c>
      <c r="GG484" s="2">
        <v>2</v>
      </c>
      <c r="GH484" s="2">
        <v>1</v>
      </c>
      <c r="GI484" s="2">
        <v>-2</v>
      </c>
      <c r="GJ484" s="2">
        <v>0</v>
      </c>
      <c r="GK484" s="2">
        <v>0</v>
      </c>
      <c r="GL484" s="2">
        <f t="shared" si="379"/>
        <v>0</v>
      </c>
      <c r="GM484" s="2">
        <f t="shared" si="380"/>
        <v>21957.93</v>
      </c>
      <c r="GN484" s="2">
        <f t="shared" si="381"/>
        <v>21957.93</v>
      </c>
      <c r="GO484" s="2">
        <f t="shared" si="382"/>
        <v>0</v>
      </c>
      <c r="GP484" s="2">
        <f t="shared" si="383"/>
        <v>0</v>
      </c>
      <c r="GQ484" s="2"/>
      <c r="GR484" s="2">
        <v>0</v>
      </c>
      <c r="GS484" s="2">
        <v>3</v>
      </c>
      <c r="GT484" s="2">
        <v>0</v>
      </c>
      <c r="GU484" s="2" t="s">
        <v>3</v>
      </c>
      <c r="GV484" s="2">
        <f t="shared" si="384"/>
        <v>0</v>
      </c>
      <c r="GW484" s="2">
        <v>1</v>
      </c>
      <c r="GX484" s="2">
        <f t="shared" si="385"/>
        <v>0</v>
      </c>
      <c r="GY484" s="2"/>
      <c r="GZ484" s="2"/>
      <c r="HA484" s="2">
        <v>0</v>
      </c>
      <c r="HB484" s="2">
        <v>0</v>
      </c>
      <c r="HC484" s="2">
        <f t="shared" si="386"/>
        <v>0</v>
      </c>
      <c r="HD484" s="2"/>
      <c r="HE484" s="2" t="s">
        <v>3</v>
      </c>
      <c r="HF484" s="2" t="s">
        <v>3</v>
      </c>
      <c r="HG484" s="2"/>
      <c r="HH484" s="2"/>
      <c r="HI484" s="2"/>
      <c r="HJ484" s="2"/>
      <c r="HK484" s="2"/>
      <c r="HL484" s="2"/>
      <c r="HM484" s="2" t="s">
        <v>3</v>
      </c>
      <c r="HN484" s="2" t="s">
        <v>3</v>
      </c>
      <c r="HO484" s="2" t="s">
        <v>3</v>
      </c>
      <c r="HP484" s="2" t="s">
        <v>3</v>
      </c>
      <c r="HQ484" s="2" t="s">
        <v>3</v>
      </c>
      <c r="HR484" s="2"/>
      <c r="HS484" s="2">
        <v>0</v>
      </c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>
        <v>0</v>
      </c>
      <c r="IL484" s="2"/>
      <c r="IM484" s="2"/>
      <c r="IN484" s="2"/>
      <c r="IO484" s="2"/>
      <c r="IP484" s="2"/>
      <c r="IQ484" s="2"/>
      <c r="IR484" s="2"/>
      <c r="IS484" s="2"/>
      <c r="IT484" s="2"/>
      <c r="IU484" s="2"/>
    </row>
    <row r="485" spans="1:255" x14ac:dyDescent="0.2">
      <c r="A485" s="3">
        <v>17</v>
      </c>
      <c r="B485" s="3">
        <v>1</v>
      </c>
      <c r="E485" s="3" t="s">
        <v>511</v>
      </c>
      <c r="F485" s="3" t="s">
        <v>512</v>
      </c>
      <c r="G485" s="3" t="s">
        <v>513</v>
      </c>
      <c r="H485" s="3" t="s">
        <v>398</v>
      </c>
      <c r="I485" s="3">
        <v>47</v>
      </c>
      <c r="J485" s="3">
        <v>0</v>
      </c>
      <c r="K485" s="3">
        <v>47</v>
      </c>
      <c r="O485" s="3">
        <f t="shared" si="348"/>
        <v>19103.400000000001</v>
      </c>
      <c r="P485" s="3">
        <f t="shared" si="349"/>
        <v>19103.400000000001</v>
      </c>
      <c r="Q485" s="3">
        <f t="shared" si="350"/>
        <v>0</v>
      </c>
      <c r="R485" s="3">
        <f t="shared" si="351"/>
        <v>0</v>
      </c>
      <c r="S485" s="3">
        <f t="shared" si="352"/>
        <v>0</v>
      </c>
      <c r="T485" s="3">
        <f t="shared" si="353"/>
        <v>0</v>
      </c>
      <c r="U485" s="3">
        <f t="shared" si="354"/>
        <v>0</v>
      </c>
      <c r="V485" s="3">
        <f t="shared" si="355"/>
        <v>0</v>
      </c>
      <c r="W485" s="3">
        <f t="shared" si="356"/>
        <v>0</v>
      </c>
      <c r="X485" s="3">
        <f t="shared" si="357"/>
        <v>0</v>
      </c>
      <c r="Y485" s="3">
        <f t="shared" si="358"/>
        <v>0</v>
      </c>
      <c r="AA485" s="3">
        <v>56661436</v>
      </c>
      <c r="AB485" s="3">
        <f t="shared" si="359"/>
        <v>467.19</v>
      </c>
      <c r="AC485" s="3">
        <f t="shared" si="360"/>
        <v>467.19</v>
      </c>
      <c r="AD485" s="3">
        <f t="shared" si="361"/>
        <v>0</v>
      </c>
      <c r="AE485" s="3">
        <f t="shared" si="362"/>
        <v>0</v>
      </c>
      <c r="AF485" s="3">
        <f t="shared" si="363"/>
        <v>0</v>
      </c>
      <c r="AG485" s="3">
        <f t="shared" si="364"/>
        <v>0</v>
      </c>
      <c r="AH485" s="3">
        <f t="shared" si="365"/>
        <v>0</v>
      </c>
      <c r="AI485" s="3">
        <f t="shared" si="366"/>
        <v>0</v>
      </c>
      <c r="AJ485" s="3">
        <f t="shared" si="367"/>
        <v>0</v>
      </c>
      <c r="AK485" s="3">
        <v>467.19</v>
      </c>
      <c r="AL485" s="3">
        <v>467.19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1</v>
      </c>
      <c r="AW485" s="3">
        <v>1</v>
      </c>
      <c r="AZ485" s="3">
        <v>1</v>
      </c>
      <c r="BA485" s="3">
        <v>1</v>
      </c>
      <c r="BB485" s="3">
        <v>1</v>
      </c>
      <c r="BC485" s="3">
        <v>0.87</v>
      </c>
      <c r="BD485" s="3" t="s">
        <v>3</v>
      </c>
      <c r="BE485" s="3" t="s">
        <v>3</v>
      </c>
      <c r="BF485" s="3" t="s">
        <v>3</v>
      </c>
      <c r="BG485" s="3" t="s">
        <v>3</v>
      </c>
      <c r="BH485" s="3">
        <v>3</v>
      </c>
      <c r="BI485" s="3">
        <v>1</v>
      </c>
      <c r="BJ485" s="3" t="s">
        <v>514</v>
      </c>
      <c r="BM485" s="3">
        <v>1617</v>
      </c>
      <c r="BN485" s="3">
        <v>0</v>
      </c>
      <c r="BO485" s="3" t="s">
        <v>512</v>
      </c>
      <c r="BP485" s="3">
        <v>1</v>
      </c>
      <c r="BQ485" s="3">
        <v>200</v>
      </c>
      <c r="BR485" s="3">
        <v>0</v>
      </c>
      <c r="BS485" s="3">
        <v>1</v>
      </c>
      <c r="BT485" s="3">
        <v>1</v>
      </c>
      <c r="BU485" s="3">
        <v>1</v>
      </c>
      <c r="BV485" s="3">
        <v>1</v>
      </c>
      <c r="BW485" s="3">
        <v>1</v>
      </c>
      <c r="BX485" s="3">
        <v>1</v>
      </c>
      <c r="BY485" s="3" t="s">
        <v>3</v>
      </c>
      <c r="BZ485" s="3">
        <v>0</v>
      </c>
      <c r="CA485" s="3">
        <v>0</v>
      </c>
      <c r="CB485" s="3" t="s">
        <v>3</v>
      </c>
      <c r="CE485" s="3">
        <v>1566</v>
      </c>
      <c r="CF485" s="3">
        <v>0</v>
      </c>
      <c r="CG485" s="3">
        <v>0</v>
      </c>
      <c r="CM485" s="3">
        <v>0</v>
      </c>
      <c r="CN485" s="3" t="s">
        <v>3</v>
      </c>
      <c r="CO485" s="3">
        <v>0</v>
      </c>
      <c r="CP485" s="3">
        <f t="shared" si="368"/>
        <v>19103.400000000001</v>
      </c>
      <c r="CQ485" s="3">
        <f t="shared" si="369"/>
        <v>406.46</v>
      </c>
      <c r="CR485" s="3">
        <f t="shared" si="370"/>
        <v>0</v>
      </c>
      <c r="CS485" s="3">
        <f t="shared" si="371"/>
        <v>0</v>
      </c>
      <c r="CT485" s="3">
        <f t="shared" si="372"/>
        <v>0</v>
      </c>
      <c r="CU485" s="3">
        <f t="shared" si="373"/>
        <v>0</v>
      </c>
      <c r="CV485" s="3">
        <f t="shared" si="374"/>
        <v>0</v>
      </c>
      <c r="CW485" s="3">
        <f t="shared" si="375"/>
        <v>0</v>
      </c>
      <c r="CX485" s="3">
        <f t="shared" si="376"/>
        <v>0</v>
      </c>
      <c r="CY485" s="3">
        <f t="shared" si="377"/>
        <v>0</v>
      </c>
      <c r="CZ485" s="3">
        <f t="shared" si="378"/>
        <v>0</v>
      </c>
      <c r="DC485" s="3" t="s">
        <v>3</v>
      </c>
      <c r="DD485" s="3" t="s">
        <v>3</v>
      </c>
      <c r="DE485" s="3" t="s">
        <v>3</v>
      </c>
      <c r="DF485" s="3" t="s">
        <v>3</v>
      </c>
      <c r="DG485" s="3" t="s">
        <v>3</v>
      </c>
      <c r="DH485" s="3" t="s">
        <v>3</v>
      </c>
      <c r="DI485" s="3" t="s">
        <v>3</v>
      </c>
      <c r="DJ485" s="3" t="s">
        <v>3</v>
      </c>
      <c r="DK485" s="3" t="s">
        <v>3</v>
      </c>
      <c r="DL485" s="3" t="s">
        <v>3</v>
      </c>
      <c r="DM485" s="3" t="s">
        <v>3</v>
      </c>
      <c r="DN485" s="3">
        <v>0</v>
      </c>
      <c r="DO485" s="3">
        <v>0</v>
      </c>
      <c r="DP485" s="3">
        <v>1</v>
      </c>
      <c r="DQ485" s="3">
        <v>1</v>
      </c>
      <c r="DU485" s="3">
        <v>1010</v>
      </c>
      <c r="DV485" s="3" t="s">
        <v>398</v>
      </c>
      <c r="DW485" s="3" t="s">
        <v>398</v>
      </c>
      <c r="DX485" s="3">
        <v>1</v>
      </c>
      <c r="DZ485" s="3" t="s">
        <v>3</v>
      </c>
      <c r="EA485" s="3" t="s">
        <v>3</v>
      </c>
      <c r="EB485" s="3" t="s">
        <v>3</v>
      </c>
      <c r="EC485" s="3" t="s">
        <v>3</v>
      </c>
      <c r="EE485" s="3">
        <v>56938530</v>
      </c>
      <c r="EF485" s="3">
        <v>200</v>
      </c>
      <c r="EG485" s="3" t="s">
        <v>343</v>
      </c>
      <c r="EH485" s="3">
        <v>0</v>
      </c>
      <c r="EI485" s="3" t="s">
        <v>3</v>
      </c>
      <c r="EJ485" s="3">
        <v>1</v>
      </c>
      <c r="EK485" s="3">
        <v>1617</v>
      </c>
      <c r="EL485" s="3" t="s">
        <v>344</v>
      </c>
      <c r="EM485" s="3" t="s">
        <v>345</v>
      </c>
      <c r="EO485" s="3" t="s">
        <v>3</v>
      </c>
      <c r="EQ485" s="3">
        <v>131072</v>
      </c>
      <c r="ER485" s="3">
        <v>467.19</v>
      </c>
      <c r="ES485" s="3">
        <v>467.19</v>
      </c>
      <c r="ET485" s="3">
        <v>0</v>
      </c>
      <c r="EU485" s="3">
        <v>0</v>
      </c>
      <c r="EV485" s="3">
        <v>0</v>
      </c>
      <c r="EW485" s="3">
        <v>0</v>
      </c>
      <c r="EX485" s="3">
        <v>0</v>
      </c>
      <c r="EY485" s="3">
        <v>0</v>
      </c>
      <c r="FQ485" s="3">
        <v>0</v>
      </c>
      <c r="FR485" s="3">
        <v>0</v>
      </c>
      <c r="FS485" s="3">
        <v>0</v>
      </c>
      <c r="FX485" s="3">
        <v>0</v>
      </c>
      <c r="FY485" s="3">
        <v>0</v>
      </c>
      <c r="GA485" s="3" t="s">
        <v>3</v>
      </c>
      <c r="GD485" s="3">
        <v>1</v>
      </c>
      <c r="GF485" s="3">
        <v>213399406</v>
      </c>
      <c r="GG485" s="3">
        <v>2</v>
      </c>
      <c r="GH485" s="3">
        <v>1</v>
      </c>
      <c r="GI485" s="3">
        <v>2</v>
      </c>
      <c r="GJ485" s="3">
        <v>0</v>
      </c>
      <c r="GK485" s="3">
        <v>0</v>
      </c>
      <c r="GL485" s="3">
        <f t="shared" si="379"/>
        <v>0</v>
      </c>
      <c r="GM485" s="3">
        <f t="shared" si="380"/>
        <v>19103.400000000001</v>
      </c>
      <c r="GN485" s="3">
        <f t="shared" si="381"/>
        <v>19103.400000000001</v>
      </c>
      <c r="GO485" s="3">
        <f t="shared" si="382"/>
        <v>0</v>
      </c>
      <c r="GP485" s="3">
        <f t="shared" si="383"/>
        <v>0</v>
      </c>
      <c r="GR485" s="3">
        <v>0</v>
      </c>
      <c r="GS485" s="3">
        <v>3</v>
      </c>
      <c r="GT485" s="3">
        <v>0</v>
      </c>
      <c r="GU485" s="3" t="s">
        <v>3</v>
      </c>
      <c r="GV485" s="3">
        <f t="shared" si="384"/>
        <v>0</v>
      </c>
      <c r="GW485" s="3">
        <v>1</v>
      </c>
      <c r="GX485" s="3">
        <f t="shared" si="385"/>
        <v>0</v>
      </c>
      <c r="HA485" s="3">
        <v>0</v>
      </c>
      <c r="HB485" s="3">
        <v>0</v>
      </c>
      <c r="HC485" s="3">
        <f t="shared" si="386"/>
        <v>0</v>
      </c>
      <c r="HE485" s="3" t="s">
        <v>3</v>
      </c>
      <c r="HF485" s="3" t="s">
        <v>3</v>
      </c>
      <c r="HM485" s="3" t="s">
        <v>3</v>
      </c>
      <c r="HN485" s="3" t="s">
        <v>3</v>
      </c>
      <c r="HO485" s="3" t="s">
        <v>3</v>
      </c>
      <c r="HP485" s="3" t="s">
        <v>3</v>
      </c>
      <c r="HQ485" s="3" t="s">
        <v>3</v>
      </c>
      <c r="HS485" s="3">
        <v>0</v>
      </c>
      <c r="IK485" s="3">
        <v>0</v>
      </c>
    </row>
    <row r="486" spans="1:255" x14ac:dyDescent="0.2">
      <c r="A486" s="2">
        <v>17</v>
      </c>
      <c r="B486" s="2">
        <v>1</v>
      </c>
      <c r="C486" s="2"/>
      <c r="D486" s="2"/>
      <c r="E486" s="2" t="s">
        <v>515</v>
      </c>
      <c r="F486" s="2" t="s">
        <v>516</v>
      </c>
      <c r="G486" s="2" t="s">
        <v>517</v>
      </c>
      <c r="H486" s="2" t="s">
        <v>398</v>
      </c>
      <c r="I486" s="2">
        <v>6</v>
      </c>
      <c r="J486" s="2">
        <v>0</v>
      </c>
      <c r="K486" s="2">
        <v>6</v>
      </c>
      <c r="L486" s="2"/>
      <c r="M486" s="2"/>
      <c r="N486" s="2"/>
      <c r="O486" s="2">
        <f t="shared" si="348"/>
        <v>2891.58</v>
      </c>
      <c r="P486" s="2">
        <f t="shared" si="349"/>
        <v>2891.58</v>
      </c>
      <c r="Q486" s="2">
        <f t="shared" si="350"/>
        <v>0</v>
      </c>
      <c r="R486" s="2">
        <f t="shared" si="351"/>
        <v>0</v>
      </c>
      <c r="S486" s="2">
        <f t="shared" si="352"/>
        <v>0</v>
      </c>
      <c r="T486" s="2">
        <f t="shared" si="353"/>
        <v>0</v>
      </c>
      <c r="U486" s="2">
        <f t="shared" si="354"/>
        <v>0</v>
      </c>
      <c r="V486" s="2">
        <f t="shared" si="355"/>
        <v>0</v>
      </c>
      <c r="W486" s="2">
        <f t="shared" si="356"/>
        <v>0</v>
      </c>
      <c r="X486" s="2">
        <f t="shared" si="357"/>
        <v>0</v>
      </c>
      <c r="Y486" s="2">
        <f t="shared" si="358"/>
        <v>0</v>
      </c>
      <c r="Z486" s="2"/>
      <c r="AA486" s="2">
        <v>56661434</v>
      </c>
      <c r="AB486" s="2">
        <f t="shared" si="359"/>
        <v>481.93</v>
      </c>
      <c r="AC486" s="2">
        <f t="shared" si="360"/>
        <v>481.93</v>
      </c>
      <c r="AD486" s="2">
        <f t="shared" si="361"/>
        <v>0</v>
      </c>
      <c r="AE486" s="2">
        <f t="shared" si="362"/>
        <v>0</v>
      </c>
      <c r="AF486" s="2">
        <f t="shared" si="363"/>
        <v>0</v>
      </c>
      <c r="AG486" s="2">
        <f t="shared" si="364"/>
        <v>0</v>
      </c>
      <c r="AH486" s="2">
        <f t="shared" si="365"/>
        <v>0</v>
      </c>
      <c r="AI486" s="2">
        <f t="shared" si="366"/>
        <v>0</v>
      </c>
      <c r="AJ486" s="2">
        <f t="shared" si="367"/>
        <v>0</v>
      </c>
      <c r="AK486" s="2">
        <v>481.93</v>
      </c>
      <c r="AL486" s="2">
        <v>481.93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1</v>
      </c>
      <c r="AW486" s="2">
        <v>1</v>
      </c>
      <c r="AX486" s="2"/>
      <c r="AY486" s="2"/>
      <c r="AZ486" s="2">
        <v>1</v>
      </c>
      <c r="BA486" s="2">
        <v>1</v>
      </c>
      <c r="BB486" s="2">
        <v>1</v>
      </c>
      <c r="BC486" s="2">
        <v>1</v>
      </c>
      <c r="BD486" s="2" t="s">
        <v>3</v>
      </c>
      <c r="BE486" s="2" t="s">
        <v>3</v>
      </c>
      <c r="BF486" s="2" t="s">
        <v>3</v>
      </c>
      <c r="BG486" s="2" t="s">
        <v>3</v>
      </c>
      <c r="BH486" s="2">
        <v>3</v>
      </c>
      <c r="BI486" s="2">
        <v>1</v>
      </c>
      <c r="BJ486" s="2" t="s">
        <v>518</v>
      </c>
      <c r="BK486" s="2"/>
      <c r="BL486" s="2"/>
      <c r="BM486" s="2">
        <v>1617</v>
      </c>
      <c r="BN486" s="2">
        <v>0</v>
      </c>
      <c r="BO486" s="2" t="s">
        <v>3</v>
      </c>
      <c r="BP486" s="2">
        <v>0</v>
      </c>
      <c r="BQ486" s="2">
        <v>200</v>
      </c>
      <c r="BR486" s="2">
        <v>0</v>
      </c>
      <c r="BS486" s="2">
        <v>1</v>
      </c>
      <c r="BT486" s="2">
        <v>1</v>
      </c>
      <c r="BU486" s="2">
        <v>1</v>
      </c>
      <c r="BV486" s="2">
        <v>1</v>
      </c>
      <c r="BW486" s="2">
        <v>1</v>
      </c>
      <c r="BX486" s="2">
        <v>1</v>
      </c>
      <c r="BY486" s="2" t="s">
        <v>3</v>
      </c>
      <c r="BZ486" s="2">
        <v>0</v>
      </c>
      <c r="CA486" s="2">
        <v>0</v>
      </c>
      <c r="CB486" s="2" t="s">
        <v>3</v>
      </c>
      <c r="CC486" s="2"/>
      <c r="CD486" s="2"/>
      <c r="CE486" s="2">
        <v>1566</v>
      </c>
      <c r="CF486" s="2">
        <v>0</v>
      </c>
      <c r="CG486" s="2">
        <v>0</v>
      </c>
      <c r="CH486" s="2"/>
      <c r="CI486" s="2"/>
      <c r="CJ486" s="2"/>
      <c r="CK486" s="2"/>
      <c r="CL486" s="2"/>
      <c r="CM486" s="2">
        <v>0</v>
      </c>
      <c r="CN486" s="2" t="s">
        <v>3</v>
      </c>
      <c r="CO486" s="2">
        <v>0</v>
      </c>
      <c r="CP486" s="2">
        <f t="shared" si="368"/>
        <v>2891.58</v>
      </c>
      <c r="CQ486" s="2">
        <f t="shared" si="369"/>
        <v>481.93</v>
      </c>
      <c r="CR486" s="2">
        <f t="shared" si="370"/>
        <v>0</v>
      </c>
      <c r="CS486" s="2">
        <f t="shared" si="371"/>
        <v>0</v>
      </c>
      <c r="CT486" s="2">
        <f t="shared" si="372"/>
        <v>0</v>
      </c>
      <c r="CU486" s="2">
        <f t="shared" si="373"/>
        <v>0</v>
      </c>
      <c r="CV486" s="2">
        <f t="shared" si="374"/>
        <v>0</v>
      </c>
      <c r="CW486" s="2">
        <f t="shared" si="375"/>
        <v>0</v>
      </c>
      <c r="CX486" s="2">
        <f t="shared" si="376"/>
        <v>0</v>
      </c>
      <c r="CY486" s="2">
        <f t="shared" si="377"/>
        <v>0</v>
      </c>
      <c r="CZ486" s="2">
        <f t="shared" si="378"/>
        <v>0</v>
      </c>
      <c r="DA486" s="2"/>
      <c r="DB486" s="2"/>
      <c r="DC486" s="2" t="s">
        <v>3</v>
      </c>
      <c r="DD486" s="2" t="s">
        <v>3</v>
      </c>
      <c r="DE486" s="2" t="s">
        <v>3</v>
      </c>
      <c r="DF486" s="2" t="s">
        <v>3</v>
      </c>
      <c r="DG486" s="2" t="s">
        <v>3</v>
      </c>
      <c r="DH486" s="2" t="s">
        <v>3</v>
      </c>
      <c r="DI486" s="2" t="s">
        <v>3</v>
      </c>
      <c r="DJ486" s="2" t="s">
        <v>3</v>
      </c>
      <c r="DK486" s="2" t="s">
        <v>3</v>
      </c>
      <c r="DL486" s="2" t="s">
        <v>3</v>
      </c>
      <c r="DM486" s="2" t="s">
        <v>3</v>
      </c>
      <c r="DN486" s="2">
        <v>0</v>
      </c>
      <c r="DO486" s="2">
        <v>0</v>
      </c>
      <c r="DP486" s="2">
        <v>1</v>
      </c>
      <c r="DQ486" s="2">
        <v>1</v>
      </c>
      <c r="DR486" s="2"/>
      <c r="DS486" s="2"/>
      <c r="DT486" s="2"/>
      <c r="DU486" s="2">
        <v>1010</v>
      </c>
      <c r="DV486" s="2" t="s">
        <v>398</v>
      </c>
      <c r="DW486" s="2" t="s">
        <v>398</v>
      </c>
      <c r="DX486" s="2">
        <v>1</v>
      </c>
      <c r="DY486" s="2"/>
      <c r="DZ486" s="2" t="s">
        <v>3</v>
      </c>
      <c r="EA486" s="2" t="s">
        <v>3</v>
      </c>
      <c r="EB486" s="2" t="s">
        <v>3</v>
      </c>
      <c r="EC486" s="2" t="s">
        <v>3</v>
      </c>
      <c r="ED486" s="2"/>
      <c r="EE486" s="2">
        <v>56938530</v>
      </c>
      <c r="EF486" s="2">
        <v>200</v>
      </c>
      <c r="EG486" s="2" t="s">
        <v>343</v>
      </c>
      <c r="EH486" s="2">
        <v>0</v>
      </c>
      <c r="EI486" s="2" t="s">
        <v>3</v>
      </c>
      <c r="EJ486" s="2">
        <v>1</v>
      </c>
      <c r="EK486" s="2">
        <v>1617</v>
      </c>
      <c r="EL486" s="2" t="s">
        <v>344</v>
      </c>
      <c r="EM486" s="2" t="s">
        <v>345</v>
      </c>
      <c r="EN486" s="2"/>
      <c r="EO486" s="2" t="s">
        <v>3</v>
      </c>
      <c r="EP486" s="2"/>
      <c r="EQ486" s="2">
        <v>131072</v>
      </c>
      <c r="ER486" s="2">
        <v>481.93</v>
      </c>
      <c r="ES486" s="2">
        <v>481.93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>
        <v>0</v>
      </c>
      <c r="FR486" s="2">
        <v>0</v>
      </c>
      <c r="FS486" s="2">
        <v>0</v>
      </c>
      <c r="FT486" s="2"/>
      <c r="FU486" s="2"/>
      <c r="FV486" s="2"/>
      <c r="FW486" s="2"/>
      <c r="FX486" s="2">
        <v>0</v>
      </c>
      <c r="FY486" s="2">
        <v>0</v>
      </c>
      <c r="FZ486" s="2"/>
      <c r="GA486" s="2" t="s">
        <v>3</v>
      </c>
      <c r="GB486" s="2"/>
      <c r="GC486" s="2"/>
      <c r="GD486" s="2">
        <v>1</v>
      </c>
      <c r="GE486" s="2"/>
      <c r="GF486" s="2">
        <v>-1777729875</v>
      </c>
      <c r="GG486" s="2">
        <v>2</v>
      </c>
      <c r="GH486" s="2">
        <v>1</v>
      </c>
      <c r="GI486" s="2">
        <v>-2</v>
      </c>
      <c r="GJ486" s="2">
        <v>0</v>
      </c>
      <c r="GK486" s="2">
        <v>0</v>
      </c>
      <c r="GL486" s="2">
        <f t="shared" si="379"/>
        <v>0</v>
      </c>
      <c r="GM486" s="2">
        <f t="shared" si="380"/>
        <v>2891.58</v>
      </c>
      <c r="GN486" s="2">
        <f t="shared" si="381"/>
        <v>2891.58</v>
      </c>
      <c r="GO486" s="2">
        <f t="shared" si="382"/>
        <v>0</v>
      </c>
      <c r="GP486" s="2">
        <f t="shared" si="383"/>
        <v>0</v>
      </c>
      <c r="GQ486" s="2"/>
      <c r="GR486" s="2">
        <v>0</v>
      </c>
      <c r="GS486" s="2">
        <v>3</v>
      </c>
      <c r="GT486" s="2">
        <v>0</v>
      </c>
      <c r="GU486" s="2" t="s">
        <v>3</v>
      </c>
      <c r="GV486" s="2">
        <f t="shared" si="384"/>
        <v>0</v>
      </c>
      <c r="GW486" s="2">
        <v>1</v>
      </c>
      <c r="GX486" s="2">
        <f t="shared" si="385"/>
        <v>0</v>
      </c>
      <c r="GY486" s="2"/>
      <c r="GZ486" s="2"/>
      <c r="HA486" s="2">
        <v>0</v>
      </c>
      <c r="HB486" s="2">
        <v>0</v>
      </c>
      <c r="HC486" s="2">
        <f t="shared" si="386"/>
        <v>0</v>
      </c>
      <c r="HD486" s="2"/>
      <c r="HE486" s="2" t="s">
        <v>3</v>
      </c>
      <c r="HF486" s="2" t="s">
        <v>3</v>
      </c>
      <c r="HG486" s="2"/>
      <c r="HH486" s="2"/>
      <c r="HI486" s="2"/>
      <c r="HJ486" s="2"/>
      <c r="HK486" s="2"/>
      <c r="HL486" s="2"/>
      <c r="HM486" s="2" t="s">
        <v>3</v>
      </c>
      <c r="HN486" s="2" t="s">
        <v>3</v>
      </c>
      <c r="HO486" s="2" t="s">
        <v>3</v>
      </c>
      <c r="HP486" s="2" t="s">
        <v>3</v>
      </c>
      <c r="HQ486" s="2" t="s">
        <v>3</v>
      </c>
      <c r="HR486" s="2"/>
      <c r="HS486" s="2">
        <v>0</v>
      </c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>
        <v>0</v>
      </c>
      <c r="IL486" s="2"/>
      <c r="IM486" s="2"/>
      <c r="IN486" s="2"/>
      <c r="IO486" s="2"/>
      <c r="IP486" s="2"/>
      <c r="IQ486" s="2"/>
      <c r="IR486" s="2"/>
      <c r="IS486" s="2"/>
      <c r="IT486" s="2"/>
      <c r="IU486" s="2"/>
    </row>
    <row r="487" spans="1:255" x14ac:dyDescent="0.2">
      <c r="A487" s="3">
        <v>17</v>
      </c>
      <c r="B487" s="3">
        <v>1</v>
      </c>
      <c r="E487" s="3" t="s">
        <v>515</v>
      </c>
      <c r="F487" s="3" t="s">
        <v>516</v>
      </c>
      <c r="G487" s="3" t="s">
        <v>517</v>
      </c>
      <c r="H487" s="3" t="s">
        <v>398</v>
      </c>
      <c r="I487" s="3">
        <v>6</v>
      </c>
      <c r="J487" s="3">
        <v>0</v>
      </c>
      <c r="K487" s="3">
        <v>6</v>
      </c>
      <c r="O487" s="3">
        <f t="shared" si="348"/>
        <v>2978.33</v>
      </c>
      <c r="P487" s="3">
        <f t="shared" si="349"/>
        <v>2978.33</v>
      </c>
      <c r="Q487" s="3">
        <f t="shared" si="350"/>
        <v>0</v>
      </c>
      <c r="R487" s="3">
        <f t="shared" si="351"/>
        <v>0</v>
      </c>
      <c r="S487" s="3">
        <f t="shared" si="352"/>
        <v>0</v>
      </c>
      <c r="T487" s="3">
        <f t="shared" si="353"/>
        <v>0</v>
      </c>
      <c r="U487" s="3">
        <f t="shared" si="354"/>
        <v>0</v>
      </c>
      <c r="V487" s="3">
        <f t="shared" si="355"/>
        <v>0</v>
      </c>
      <c r="W487" s="3">
        <f t="shared" si="356"/>
        <v>0</v>
      </c>
      <c r="X487" s="3">
        <f t="shared" si="357"/>
        <v>0</v>
      </c>
      <c r="Y487" s="3">
        <f t="shared" si="358"/>
        <v>0</v>
      </c>
      <c r="AA487" s="3">
        <v>56661436</v>
      </c>
      <c r="AB487" s="3">
        <f t="shared" si="359"/>
        <v>481.93</v>
      </c>
      <c r="AC487" s="3">
        <f t="shared" si="360"/>
        <v>481.93</v>
      </c>
      <c r="AD487" s="3">
        <f t="shared" si="361"/>
        <v>0</v>
      </c>
      <c r="AE487" s="3">
        <f t="shared" si="362"/>
        <v>0</v>
      </c>
      <c r="AF487" s="3">
        <f t="shared" si="363"/>
        <v>0</v>
      </c>
      <c r="AG487" s="3">
        <f t="shared" si="364"/>
        <v>0</v>
      </c>
      <c r="AH487" s="3">
        <f t="shared" si="365"/>
        <v>0</v>
      </c>
      <c r="AI487" s="3">
        <f t="shared" si="366"/>
        <v>0</v>
      </c>
      <c r="AJ487" s="3">
        <f t="shared" si="367"/>
        <v>0</v>
      </c>
      <c r="AK487" s="3">
        <v>481.93</v>
      </c>
      <c r="AL487" s="3">
        <v>481.93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1</v>
      </c>
      <c r="AW487" s="3">
        <v>1</v>
      </c>
      <c r="AZ487" s="3">
        <v>1</v>
      </c>
      <c r="BA487" s="3">
        <v>1</v>
      </c>
      <c r="BB487" s="3">
        <v>1</v>
      </c>
      <c r="BC487" s="3">
        <v>1.03</v>
      </c>
      <c r="BD487" s="3" t="s">
        <v>3</v>
      </c>
      <c r="BE487" s="3" t="s">
        <v>3</v>
      </c>
      <c r="BF487" s="3" t="s">
        <v>3</v>
      </c>
      <c r="BG487" s="3" t="s">
        <v>3</v>
      </c>
      <c r="BH487" s="3">
        <v>3</v>
      </c>
      <c r="BI487" s="3">
        <v>1</v>
      </c>
      <c r="BJ487" s="3" t="s">
        <v>518</v>
      </c>
      <c r="BM487" s="3">
        <v>1617</v>
      </c>
      <c r="BN487" s="3">
        <v>0</v>
      </c>
      <c r="BO487" s="3" t="s">
        <v>516</v>
      </c>
      <c r="BP487" s="3">
        <v>1</v>
      </c>
      <c r="BQ487" s="3">
        <v>200</v>
      </c>
      <c r="BR487" s="3">
        <v>0</v>
      </c>
      <c r="BS487" s="3">
        <v>1</v>
      </c>
      <c r="BT487" s="3">
        <v>1</v>
      </c>
      <c r="BU487" s="3">
        <v>1</v>
      </c>
      <c r="BV487" s="3">
        <v>1</v>
      </c>
      <c r="BW487" s="3">
        <v>1</v>
      </c>
      <c r="BX487" s="3">
        <v>1</v>
      </c>
      <c r="BY487" s="3" t="s">
        <v>3</v>
      </c>
      <c r="BZ487" s="3">
        <v>0</v>
      </c>
      <c r="CA487" s="3">
        <v>0</v>
      </c>
      <c r="CB487" s="3" t="s">
        <v>3</v>
      </c>
      <c r="CE487" s="3">
        <v>1566</v>
      </c>
      <c r="CF487" s="3">
        <v>0</v>
      </c>
      <c r="CG487" s="3">
        <v>0</v>
      </c>
      <c r="CM487" s="3">
        <v>0</v>
      </c>
      <c r="CN487" s="3" t="s">
        <v>3</v>
      </c>
      <c r="CO487" s="3">
        <v>0</v>
      </c>
      <c r="CP487" s="3">
        <f t="shared" si="368"/>
        <v>2978.33</v>
      </c>
      <c r="CQ487" s="3">
        <f t="shared" si="369"/>
        <v>496.39</v>
      </c>
      <c r="CR487" s="3">
        <f t="shared" si="370"/>
        <v>0</v>
      </c>
      <c r="CS487" s="3">
        <f t="shared" si="371"/>
        <v>0</v>
      </c>
      <c r="CT487" s="3">
        <f t="shared" si="372"/>
        <v>0</v>
      </c>
      <c r="CU487" s="3">
        <f t="shared" si="373"/>
        <v>0</v>
      </c>
      <c r="CV487" s="3">
        <f t="shared" si="374"/>
        <v>0</v>
      </c>
      <c r="CW487" s="3">
        <f t="shared" si="375"/>
        <v>0</v>
      </c>
      <c r="CX487" s="3">
        <f t="shared" si="376"/>
        <v>0</v>
      </c>
      <c r="CY487" s="3">
        <f t="shared" si="377"/>
        <v>0</v>
      </c>
      <c r="CZ487" s="3">
        <f t="shared" si="378"/>
        <v>0</v>
      </c>
      <c r="DC487" s="3" t="s">
        <v>3</v>
      </c>
      <c r="DD487" s="3" t="s">
        <v>3</v>
      </c>
      <c r="DE487" s="3" t="s">
        <v>3</v>
      </c>
      <c r="DF487" s="3" t="s">
        <v>3</v>
      </c>
      <c r="DG487" s="3" t="s">
        <v>3</v>
      </c>
      <c r="DH487" s="3" t="s">
        <v>3</v>
      </c>
      <c r="DI487" s="3" t="s">
        <v>3</v>
      </c>
      <c r="DJ487" s="3" t="s">
        <v>3</v>
      </c>
      <c r="DK487" s="3" t="s">
        <v>3</v>
      </c>
      <c r="DL487" s="3" t="s">
        <v>3</v>
      </c>
      <c r="DM487" s="3" t="s">
        <v>3</v>
      </c>
      <c r="DN487" s="3">
        <v>0</v>
      </c>
      <c r="DO487" s="3">
        <v>0</v>
      </c>
      <c r="DP487" s="3">
        <v>1</v>
      </c>
      <c r="DQ487" s="3">
        <v>1</v>
      </c>
      <c r="DU487" s="3">
        <v>1010</v>
      </c>
      <c r="DV487" s="3" t="s">
        <v>398</v>
      </c>
      <c r="DW487" s="3" t="s">
        <v>398</v>
      </c>
      <c r="DX487" s="3">
        <v>1</v>
      </c>
      <c r="DZ487" s="3" t="s">
        <v>3</v>
      </c>
      <c r="EA487" s="3" t="s">
        <v>3</v>
      </c>
      <c r="EB487" s="3" t="s">
        <v>3</v>
      </c>
      <c r="EC487" s="3" t="s">
        <v>3</v>
      </c>
      <c r="EE487" s="3">
        <v>56938530</v>
      </c>
      <c r="EF487" s="3">
        <v>200</v>
      </c>
      <c r="EG487" s="3" t="s">
        <v>343</v>
      </c>
      <c r="EH487" s="3">
        <v>0</v>
      </c>
      <c r="EI487" s="3" t="s">
        <v>3</v>
      </c>
      <c r="EJ487" s="3">
        <v>1</v>
      </c>
      <c r="EK487" s="3">
        <v>1617</v>
      </c>
      <c r="EL487" s="3" t="s">
        <v>344</v>
      </c>
      <c r="EM487" s="3" t="s">
        <v>345</v>
      </c>
      <c r="EO487" s="3" t="s">
        <v>3</v>
      </c>
      <c r="EQ487" s="3">
        <v>131072</v>
      </c>
      <c r="ER487" s="3">
        <v>481.93</v>
      </c>
      <c r="ES487" s="3">
        <v>481.93</v>
      </c>
      <c r="ET487" s="3">
        <v>0</v>
      </c>
      <c r="EU487" s="3">
        <v>0</v>
      </c>
      <c r="EV487" s="3">
        <v>0</v>
      </c>
      <c r="EW487" s="3">
        <v>0</v>
      </c>
      <c r="EX487" s="3">
        <v>0</v>
      </c>
      <c r="EY487" s="3">
        <v>0</v>
      </c>
      <c r="FQ487" s="3">
        <v>0</v>
      </c>
      <c r="FR487" s="3">
        <v>0</v>
      </c>
      <c r="FS487" s="3">
        <v>0</v>
      </c>
      <c r="FX487" s="3">
        <v>0</v>
      </c>
      <c r="FY487" s="3">
        <v>0</v>
      </c>
      <c r="GA487" s="3" t="s">
        <v>3</v>
      </c>
      <c r="GD487" s="3">
        <v>1</v>
      </c>
      <c r="GF487" s="3">
        <v>-1777729875</v>
      </c>
      <c r="GG487" s="3">
        <v>2</v>
      </c>
      <c r="GH487" s="3">
        <v>1</v>
      </c>
      <c r="GI487" s="3">
        <v>2</v>
      </c>
      <c r="GJ487" s="3">
        <v>0</v>
      </c>
      <c r="GK487" s="3">
        <v>0</v>
      </c>
      <c r="GL487" s="3">
        <f t="shared" si="379"/>
        <v>0</v>
      </c>
      <c r="GM487" s="3">
        <f t="shared" si="380"/>
        <v>2978.33</v>
      </c>
      <c r="GN487" s="3">
        <f t="shared" si="381"/>
        <v>2978.33</v>
      </c>
      <c r="GO487" s="3">
        <f t="shared" si="382"/>
        <v>0</v>
      </c>
      <c r="GP487" s="3">
        <f t="shared" si="383"/>
        <v>0</v>
      </c>
      <c r="GR487" s="3">
        <v>0</v>
      </c>
      <c r="GS487" s="3">
        <v>3</v>
      </c>
      <c r="GT487" s="3">
        <v>0</v>
      </c>
      <c r="GU487" s="3" t="s">
        <v>3</v>
      </c>
      <c r="GV487" s="3">
        <f t="shared" si="384"/>
        <v>0</v>
      </c>
      <c r="GW487" s="3">
        <v>1</v>
      </c>
      <c r="GX487" s="3">
        <f t="shared" si="385"/>
        <v>0</v>
      </c>
      <c r="HA487" s="3">
        <v>0</v>
      </c>
      <c r="HB487" s="3">
        <v>0</v>
      </c>
      <c r="HC487" s="3">
        <f t="shared" si="386"/>
        <v>0</v>
      </c>
      <c r="HE487" s="3" t="s">
        <v>3</v>
      </c>
      <c r="HF487" s="3" t="s">
        <v>3</v>
      </c>
      <c r="HM487" s="3" t="s">
        <v>3</v>
      </c>
      <c r="HN487" s="3" t="s">
        <v>3</v>
      </c>
      <c r="HO487" s="3" t="s">
        <v>3</v>
      </c>
      <c r="HP487" s="3" t="s">
        <v>3</v>
      </c>
      <c r="HQ487" s="3" t="s">
        <v>3</v>
      </c>
      <c r="HS487" s="3">
        <v>0</v>
      </c>
      <c r="IK487" s="3">
        <v>0</v>
      </c>
    </row>
    <row r="488" spans="1:255" x14ac:dyDescent="0.2">
      <c r="A488" s="2">
        <v>17</v>
      </c>
      <c r="B488" s="2">
        <v>1</v>
      </c>
      <c r="C488" s="2"/>
      <c r="D488" s="2"/>
      <c r="E488" s="2" t="s">
        <v>519</v>
      </c>
      <c r="F488" s="2" t="s">
        <v>520</v>
      </c>
      <c r="G488" s="2" t="s">
        <v>521</v>
      </c>
      <c r="H488" s="2" t="s">
        <v>41</v>
      </c>
      <c r="I488" s="2">
        <v>5</v>
      </c>
      <c r="J488" s="2">
        <v>0</v>
      </c>
      <c r="K488" s="2">
        <v>5</v>
      </c>
      <c r="L488" s="2"/>
      <c r="M488" s="2"/>
      <c r="N488" s="2"/>
      <c r="O488" s="2">
        <f t="shared" si="348"/>
        <v>760.7</v>
      </c>
      <c r="P488" s="2">
        <f t="shared" si="349"/>
        <v>760.7</v>
      </c>
      <c r="Q488" s="2">
        <f t="shared" si="350"/>
        <v>0</v>
      </c>
      <c r="R488" s="2">
        <f t="shared" si="351"/>
        <v>0</v>
      </c>
      <c r="S488" s="2">
        <f t="shared" si="352"/>
        <v>0</v>
      </c>
      <c r="T488" s="2">
        <f t="shared" si="353"/>
        <v>0</v>
      </c>
      <c r="U488" s="2">
        <f t="shared" si="354"/>
        <v>0</v>
      </c>
      <c r="V488" s="2">
        <f t="shared" si="355"/>
        <v>0</v>
      </c>
      <c r="W488" s="2">
        <f t="shared" si="356"/>
        <v>0</v>
      </c>
      <c r="X488" s="2">
        <f t="shared" si="357"/>
        <v>0</v>
      </c>
      <c r="Y488" s="2">
        <f t="shared" si="358"/>
        <v>0</v>
      </c>
      <c r="Z488" s="2"/>
      <c r="AA488" s="2">
        <v>56661434</v>
      </c>
      <c r="AB488" s="2">
        <f t="shared" si="359"/>
        <v>152.13999999999999</v>
      </c>
      <c r="AC488" s="2">
        <f t="shared" si="360"/>
        <v>152.13999999999999</v>
      </c>
      <c r="AD488" s="2">
        <f t="shared" si="361"/>
        <v>0</v>
      </c>
      <c r="AE488" s="2">
        <f t="shared" si="362"/>
        <v>0</v>
      </c>
      <c r="AF488" s="2">
        <f t="shared" si="363"/>
        <v>0</v>
      </c>
      <c r="AG488" s="2">
        <f t="shared" si="364"/>
        <v>0</v>
      </c>
      <c r="AH488" s="2">
        <f t="shared" si="365"/>
        <v>0</v>
      </c>
      <c r="AI488" s="2">
        <f t="shared" si="366"/>
        <v>0</v>
      </c>
      <c r="AJ488" s="2">
        <f t="shared" si="367"/>
        <v>0</v>
      </c>
      <c r="AK488" s="2">
        <v>152.14000000000001</v>
      </c>
      <c r="AL488" s="2">
        <v>152.14000000000001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1</v>
      </c>
      <c r="AW488" s="2">
        <v>1</v>
      </c>
      <c r="AX488" s="2"/>
      <c r="AY488" s="2"/>
      <c r="AZ488" s="2">
        <v>1</v>
      </c>
      <c r="BA488" s="2">
        <v>1</v>
      </c>
      <c r="BB488" s="2">
        <v>1</v>
      </c>
      <c r="BC488" s="2">
        <v>1</v>
      </c>
      <c r="BD488" s="2" t="s">
        <v>3</v>
      </c>
      <c r="BE488" s="2" t="s">
        <v>3</v>
      </c>
      <c r="BF488" s="2" t="s">
        <v>3</v>
      </c>
      <c r="BG488" s="2" t="s">
        <v>3</v>
      </c>
      <c r="BH488" s="2">
        <v>3</v>
      </c>
      <c r="BI488" s="2">
        <v>3</v>
      </c>
      <c r="BJ488" s="2" t="s">
        <v>520</v>
      </c>
      <c r="BK488" s="2"/>
      <c r="BL488" s="2"/>
      <c r="BM488" s="2">
        <v>400007</v>
      </c>
      <c r="BN488" s="2">
        <v>0</v>
      </c>
      <c r="BO488" s="2" t="s">
        <v>3</v>
      </c>
      <c r="BP488" s="2">
        <v>0</v>
      </c>
      <c r="BQ488" s="2">
        <v>214</v>
      </c>
      <c r="BR488" s="2">
        <v>0</v>
      </c>
      <c r="BS488" s="2">
        <v>1</v>
      </c>
      <c r="BT488" s="2">
        <v>1</v>
      </c>
      <c r="BU488" s="2">
        <v>1</v>
      </c>
      <c r="BV488" s="2">
        <v>1</v>
      </c>
      <c r="BW488" s="2">
        <v>1</v>
      </c>
      <c r="BX488" s="2">
        <v>1</v>
      </c>
      <c r="BY488" s="2" t="s">
        <v>3</v>
      </c>
      <c r="BZ488" s="2">
        <v>0</v>
      </c>
      <c r="CA488" s="2">
        <v>0</v>
      </c>
      <c r="CB488" s="2" t="s">
        <v>3</v>
      </c>
      <c r="CC488" s="2"/>
      <c r="CD488" s="2"/>
      <c r="CE488" s="2">
        <v>1566</v>
      </c>
      <c r="CF488" s="2">
        <v>0</v>
      </c>
      <c r="CG488" s="2">
        <v>0</v>
      </c>
      <c r="CH488" s="2"/>
      <c r="CI488" s="2"/>
      <c r="CJ488" s="2"/>
      <c r="CK488" s="2"/>
      <c r="CL488" s="2"/>
      <c r="CM488" s="2">
        <v>0</v>
      </c>
      <c r="CN488" s="2" t="s">
        <v>3</v>
      </c>
      <c r="CO488" s="2">
        <v>0</v>
      </c>
      <c r="CP488" s="2">
        <f t="shared" si="368"/>
        <v>760.7</v>
      </c>
      <c r="CQ488" s="2">
        <f t="shared" si="369"/>
        <v>152.13999999999999</v>
      </c>
      <c r="CR488" s="2">
        <f t="shared" si="370"/>
        <v>0</v>
      </c>
      <c r="CS488" s="2">
        <f t="shared" si="371"/>
        <v>0</v>
      </c>
      <c r="CT488" s="2">
        <f t="shared" si="372"/>
        <v>0</v>
      </c>
      <c r="CU488" s="2">
        <f t="shared" si="373"/>
        <v>0</v>
      </c>
      <c r="CV488" s="2">
        <f t="shared" si="374"/>
        <v>0</v>
      </c>
      <c r="CW488" s="2">
        <f t="shared" si="375"/>
        <v>0</v>
      </c>
      <c r="CX488" s="2">
        <f t="shared" si="376"/>
        <v>0</v>
      </c>
      <c r="CY488" s="2">
        <f t="shared" si="377"/>
        <v>0</v>
      </c>
      <c r="CZ488" s="2">
        <f t="shared" si="378"/>
        <v>0</v>
      </c>
      <c r="DA488" s="2"/>
      <c r="DB488" s="2"/>
      <c r="DC488" s="2" t="s">
        <v>3</v>
      </c>
      <c r="DD488" s="2" t="s">
        <v>3</v>
      </c>
      <c r="DE488" s="2" t="s">
        <v>3</v>
      </c>
      <c r="DF488" s="2" t="s">
        <v>3</v>
      </c>
      <c r="DG488" s="2" t="s">
        <v>3</v>
      </c>
      <c r="DH488" s="2" t="s">
        <v>3</v>
      </c>
      <c r="DI488" s="2" t="s">
        <v>3</v>
      </c>
      <c r="DJ488" s="2" t="s">
        <v>3</v>
      </c>
      <c r="DK488" s="2" t="s">
        <v>3</v>
      </c>
      <c r="DL488" s="2" t="s">
        <v>3</v>
      </c>
      <c r="DM488" s="2" t="s">
        <v>3</v>
      </c>
      <c r="DN488" s="2">
        <v>0</v>
      </c>
      <c r="DO488" s="2">
        <v>0</v>
      </c>
      <c r="DP488" s="2">
        <v>1</v>
      </c>
      <c r="DQ488" s="2">
        <v>1</v>
      </c>
      <c r="DR488" s="2"/>
      <c r="DS488" s="2"/>
      <c r="DT488" s="2"/>
      <c r="DU488" s="2">
        <v>1013</v>
      </c>
      <c r="DV488" s="2" t="s">
        <v>41</v>
      </c>
      <c r="DW488" s="2" t="s">
        <v>41</v>
      </c>
      <c r="DX488" s="2">
        <v>1</v>
      </c>
      <c r="DY488" s="2"/>
      <c r="DZ488" s="2" t="s">
        <v>3</v>
      </c>
      <c r="EA488" s="2" t="s">
        <v>3</v>
      </c>
      <c r="EB488" s="2" t="s">
        <v>3</v>
      </c>
      <c r="EC488" s="2" t="s">
        <v>3</v>
      </c>
      <c r="ED488" s="2"/>
      <c r="EE488" s="2">
        <v>56938434</v>
      </c>
      <c r="EF488" s="2">
        <v>214</v>
      </c>
      <c r="EG488" s="2" t="s">
        <v>42</v>
      </c>
      <c r="EH488" s="2">
        <v>0</v>
      </c>
      <c r="EI488" s="2" t="s">
        <v>3</v>
      </c>
      <c r="EJ488" s="2">
        <v>3</v>
      </c>
      <c r="EK488" s="2">
        <v>400007</v>
      </c>
      <c r="EL488" s="2" t="s">
        <v>42</v>
      </c>
      <c r="EM488" s="2" t="s">
        <v>43</v>
      </c>
      <c r="EN488" s="2"/>
      <c r="EO488" s="2" t="s">
        <v>3</v>
      </c>
      <c r="EP488" s="2"/>
      <c r="EQ488" s="2">
        <v>131088</v>
      </c>
      <c r="ER488" s="2">
        <v>0</v>
      </c>
      <c r="ES488" s="2">
        <v>152.14000000000001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>
        <v>0</v>
      </c>
      <c r="FR488" s="2">
        <f t="shared" ref="FR488:FR495" si="387">P488</f>
        <v>760.7</v>
      </c>
      <c r="FS488" s="2">
        <v>0</v>
      </c>
      <c r="FT488" s="2"/>
      <c r="FU488" s="2"/>
      <c r="FV488" s="2"/>
      <c r="FW488" s="2"/>
      <c r="FX488" s="2">
        <v>0</v>
      </c>
      <c r="FY488" s="2">
        <v>0</v>
      </c>
      <c r="FZ488" s="2"/>
      <c r="GA488" s="2" t="s">
        <v>522</v>
      </c>
      <c r="GB488" s="2"/>
      <c r="GC488" s="2"/>
      <c r="GD488" s="2">
        <v>1</v>
      </c>
      <c r="GE488" s="2"/>
      <c r="GF488" s="2">
        <v>376320890</v>
      </c>
      <c r="GG488" s="2">
        <v>2</v>
      </c>
      <c r="GH488" s="2">
        <v>4</v>
      </c>
      <c r="GI488" s="2">
        <v>-2</v>
      </c>
      <c r="GJ488" s="2">
        <v>0</v>
      </c>
      <c r="GK488" s="2">
        <v>0</v>
      </c>
      <c r="GL488" s="2">
        <f t="shared" si="379"/>
        <v>0</v>
      </c>
      <c r="GM488" s="2">
        <f t="shared" si="380"/>
        <v>760.7</v>
      </c>
      <c r="GN488" s="2">
        <f t="shared" si="381"/>
        <v>0</v>
      </c>
      <c r="GO488" s="2">
        <f t="shared" si="382"/>
        <v>0</v>
      </c>
      <c r="GP488" s="2">
        <f t="shared" si="383"/>
        <v>0</v>
      </c>
      <c r="GQ488" s="2"/>
      <c r="GR488" s="2">
        <v>1</v>
      </c>
      <c r="GS488" s="2">
        <v>2</v>
      </c>
      <c r="GT488" s="2">
        <v>0</v>
      </c>
      <c r="GU488" s="2" t="s">
        <v>3</v>
      </c>
      <c r="GV488" s="2">
        <f t="shared" si="384"/>
        <v>0</v>
      </c>
      <c r="GW488" s="2">
        <v>1</v>
      </c>
      <c r="GX488" s="2">
        <f t="shared" si="385"/>
        <v>0</v>
      </c>
      <c r="GY488" s="2"/>
      <c r="GZ488" s="2"/>
      <c r="HA488" s="2">
        <v>0</v>
      </c>
      <c r="HB488" s="2">
        <v>0</v>
      </c>
      <c r="HC488" s="2">
        <f t="shared" si="386"/>
        <v>0</v>
      </c>
      <c r="HD488" s="2"/>
      <c r="HE488" s="2" t="s">
        <v>45</v>
      </c>
      <c r="HF488" s="2" t="s">
        <v>46</v>
      </c>
      <c r="HG488" s="2"/>
      <c r="HH488" s="2"/>
      <c r="HI488" s="2"/>
      <c r="HJ488" s="2"/>
      <c r="HK488" s="2"/>
      <c r="HL488" s="2"/>
      <c r="HM488" s="2" t="s">
        <v>3</v>
      </c>
      <c r="HN488" s="2" t="s">
        <v>3</v>
      </c>
      <c r="HO488" s="2" t="s">
        <v>3</v>
      </c>
      <c r="HP488" s="2" t="s">
        <v>3</v>
      </c>
      <c r="HQ488" s="2" t="s">
        <v>3</v>
      </c>
      <c r="HR488" s="2"/>
      <c r="HS488" s="2">
        <v>0</v>
      </c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>
        <v>0</v>
      </c>
      <c r="IL488" s="2"/>
      <c r="IM488" s="2"/>
      <c r="IN488" s="2"/>
      <c r="IO488" s="2"/>
      <c r="IP488" s="2"/>
      <c r="IQ488" s="2"/>
      <c r="IR488" s="2"/>
      <c r="IS488" s="2"/>
      <c r="IT488" s="2"/>
      <c r="IU488" s="2"/>
    </row>
    <row r="489" spans="1:255" x14ac:dyDescent="0.2">
      <c r="A489" s="3">
        <v>17</v>
      </c>
      <c r="B489" s="3">
        <v>1</v>
      </c>
      <c r="E489" s="3" t="s">
        <v>519</v>
      </c>
      <c r="F489" s="3" t="s">
        <v>520</v>
      </c>
      <c r="G489" s="3" t="s">
        <v>521</v>
      </c>
      <c r="H489" s="3" t="s">
        <v>41</v>
      </c>
      <c r="I489" s="3">
        <v>5</v>
      </c>
      <c r="J489" s="3">
        <v>0</v>
      </c>
      <c r="K489" s="3">
        <v>5</v>
      </c>
      <c r="O489" s="3">
        <f t="shared" si="348"/>
        <v>5758.5</v>
      </c>
      <c r="P489" s="3">
        <f t="shared" si="349"/>
        <v>5758.5</v>
      </c>
      <c r="Q489" s="3">
        <f t="shared" si="350"/>
        <v>0</v>
      </c>
      <c r="R489" s="3">
        <f t="shared" si="351"/>
        <v>0</v>
      </c>
      <c r="S489" s="3">
        <f t="shared" si="352"/>
        <v>0</v>
      </c>
      <c r="T489" s="3">
        <f t="shared" si="353"/>
        <v>0</v>
      </c>
      <c r="U489" s="3">
        <f t="shared" si="354"/>
        <v>0</v>
      </c>
      <c r="V489" s="3">
        <f t="shared" si="355"/>
        <v>0</v>
      </c>
      <c r="W489" s="3">
        <f t="shared" si="356"/>
        <v>0</v>
      </c>
      <c r="X489" s="3">
        <f t="shared" si="357"/>
        <v>0</v>
      </c>
      <c r="Y489" s="3">
        <f t="shared" si="358"/>
        <v>0</v>
      </c>
      <c r="AA489" s="3">
        <v>56661436</v>
      </c>
      <c r="AB489" s="3">
        <f t="shared" si="359"/>
        <v>152.13999999999999</v>
      </c>
      <c r="AC489" s="3">
        <f t="shared" si="360"/>
        <v>152.13999999999999</v>
      </c>
      <c r="AD489" s="3">
        <f t="shared" si="361"/>
        <v>0</v>
      </c>
      <c r="AE489" s="3">
        <f t="shared" si="362"/>
        <v>0</v>
      </c>
      <c r="AF489" s="3">
        <f t="shared" si="363"/>
        <v>0</v>
      </c>
      <c r="AG489" s="3">
        <f t="shared" si="364"/>
        <v>0</v>
      </c>
      <c r="AH489" s="3">
        <f t="shared" si="365"/>
        <v>0</v>
      </c>
      <c r="AI489" s="3">
        <f t="shared" si="366"/>
        <v>0</v>
      </c>
      <c r="AJ489" s="3">
        <f t="shared" si="367"/>
        <v>0</v>
      </c>
      <c r="AK489" s="3">
        <v>152.14000000000001</v>
      </c>
      <c r="AL489" s="3">
        <v>152.14000000000001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1</v>
      </c>
      <c r="AW489" s="3">
        <v>1</v>
      </c>
      <c r="AZ489" s="3">
        <v>1</v>
      </c>
      <c r="BA489" s="3">
        <v>1</v>
      </c>
      <c r="BB489" s="3">
        <v>1</v>
      </c>
      <c r="BC489" s="3">
        <v>7.57</v>
      </c>
      <c r="BD489" s="3" t="s">
        <v>3</v>
      </c>
      <c r="BE489" s="3" t="s">
        <v>3</v>
      </c>
      <c r="BF489" s="3" t="s">
        <v>3</v>
      </c>
      <c r="BG489" s="3" t="s">
        <v>3</v>
      </c>
      <c r="BH489" s="3">
        <v>3</v>
      </c>
      <c r="BI489" s="3">
        <v>3</v>
      </c>
      <c r="BJ489" s="3" t="s">
        <v>520</v>
      </c>
      <c r="BM489" s="3">
        <v>400007</v>
      </c>
      <c r="BN489" s="3">
        <v>0</v>
      </c>
      <c r="BO489" s="3" t="s">
        <v>3</v>
      </c>
      <c r="BP489" s="3">
        <v>0</v>
      </c>
      <c r="BQ489" s="3">
        <v>214</v>
      </c>
      <c r="BR489" s="3">
        <v>0</v>
      </c>
      <c r="BS489" s="3">
        <v>1</v>
      </c>
      <c r="BT489" s="3">
        <v>1</v>
      </c>
      <c r="BU489" s="3">
        <v>1</v>
      </c>
      <c r="BV489" s="3">
        <v>1</v>
      </c>
      <c r="BW489" s="3">
        <v>1</v>
      </c>
      <c r="BX489" s="3">
        <v>1</v>
      </c>
      <c r="BY489" s="3" t="s">
        <v>3</v>
      </c>
      <c r="BZ489" s="3">
        <v>0</v>
      </c>
      <c r="CA489" s="3">
        <v>0</v>
      </c>
      <c r="CB489" s="3" t="s">
        <v>3</v>
      </c>
      <c r="CE489" s="3">
        <v>1566</v>
      </c>
      <c r="CF489" s="3">
        <v>0</v>
      </c>
      <c r="CG489" s="3">
        <v>0</v>
      </c>
      <c r="CM489" s="3">
        <v>0</v>
      </c>
      <c r="CN489" s="3" t="s">
        <v>3</v>
      </c>
      <c r="CO489" s="3">
        <v>0</v>
      </c>
      <c r="CP489" s="3">
        <f t="shared" si="368"/>
        <v>5758.5</v>
      </c>
      <c r="CQ489" s="3">
        <f t="shared" si="369"/>
        <v>1151.7</v>
      </c>
      <c r="CR489" s="3">
        <f t="shared" si="370"/>
        <v>0</v>
      </c>
      <c r="CS489" s="3">
        <f t="shared" si="371"/>
        <v>0</v>
      </c>
      <c r="CT489" s="3">
        <f t="shared" si="372"/>
        <v>0</v>
      </c>
      <c r="CU489" s="3">
        <f t="shared" si="373"/>
        <v>0</v>
      </c>
      <c r="CV489" s="3">
        <f t="shared" si="374"/>
        <v>0</v>
      </c>
      <c r="CW489" s="3">
        <f t="shared" si="375"/>
        <v>0</v>
      </c>
      <c r="CX489" s="3">
        <f t="shared" si="376"/>
        <v>0</v>
      </c>
      <c r="CY489" s="3">
        <f t="shared" si="377"/>
        <v>0</v>
      </c>
      <c r="CZ489" s="3">
        <f t="shared" si="378"/>
        <v>0</v>
      </c>
      <c r="DC489" s="3" t="s">
        <v>3</v>
      </c>
      <c r="DD489" s="3" t="s">
        <v>3</v>
      </c>
      <c r="DE489" s="3" t="s">
        <v>3</v>
      </c>
      <c r="DF489" s="3" t="s">
        <v>3</v>
      </c>
      <c r="DG489" s="3" t="s">
        <v>3</v>
      </c>
      <c r="DH489" s="3" t="s">
        <v>3</v>
      </c>
      <c r="DI489" s="3" t="s">
        <v>3</v>
      </c>
      <c r="DJ489" s="3" t="s">
        <v>3</v>
      </c>
      <c r="DK489" s="3" t="s">
        <v>3</v>
      </c>
      <c r="DL489" s="3" t="s">
        <v>3</v>
      </c>
      <c r="DM489" s="3" t="s">
        <v>3</v>
      </c>
      <c r="DN489" s="3">
        <v>0</v>
      </c>
      <c r="DO489" s="3">
        <v>0</v>
      </c>
      <c r="DP489" s="3">
        <v>1</v>
      </c>
      <c r="DQ489" s="3">
        <v>1</v>
      </c>
      <c r="DU489" s="3">
        <v>1013</v>
      </c>
      <c r="DV489" s="3" t="s">
        <v>41</v>
      </c>
      <c r="DW489" s="3" t="s">
        <v>41</v>
      </c>
      <c r="DX489" s="3">
        <v>1</v>
      </c>
      <c r="DZ489" s="3" t="s">
        <v>3</v>
      </c>
      <c r="EA489" s="3" t="s">
        <v>3</v>
      </c>
      <c r="EB489" s="3" t="s">
        <v>3</v>
      </c>
      <c r="EC489" s="3" t="s">
        <v>3</v>
      </c>
      <c r="EE489" s="3">
        <v>56938434</v>
      </c>
      <c r="EF489" s="3">
        <v>214</v>
      </c>
      <c r="EG489" s="3" t="s">
        <v>42</v>
      </c>
      <c r="EH489" s="3">
        <v>0</v>
      </c>
      <c r="EI489" s="3" t="s">
        <v>3</v>
      </c>
      <c r="EJ489" s="3">
        <v>3</v>
      </c>
      <c r="EK489" s="3">
        <v>400007</v>
      </c>
      <c r="EL489" s="3" t="s">
        <v>42</v>
      </c>
      <c r="EM489" s="3" t="s">
        <v>43</v>
      </c>
      <c r="EO489" s="3" t="s">
        <v>3</v>
      </c>
      <c r="EQ489" s="3">
        <v>131088</v>
      </c>
      <c r="ER489" s="3">
        <v>0</v>
      </c>
      <c r="ES489" s="3">
        <v>152.14000000000001</v>
      </c>
      <c r="ET489" s="3">
        <v>0</v>
      </c>
      <c r="EU489" s="3">
        <v>0</v>
      </c>
      <c r="EV489" s="3">
        <v>0</v>
      </c>
      <c r="EW489" s="3">
        <v>0</v>
      </c>
      <c r="EX489" s="3">
        <v>0</v>
      </c>
      <c r="EY489" s="3">
        <v>0</v>
      </c>
      <c r="EZ489" s="3">
        <v>5</v>
      </c>
      <c r="FC489" s="3">
        <v>1</v>
      </c>
      <c r="FD489" s="3">
        <v>18</v>
      </c>
      <c r="FF489" s="3">
        <v>1348</v>
      </c>
      <c r="FQ489" s="3">
        <v>0</v>
      </c>
      <c r="FR489" s="3">
        <f t="shared" si="387"/>
        <v>5758.5</v>
      </c>
      <c r="FS489" s="3">
        <v>0</v>
      </c>
      <c r="FX489" s="3">
        <v>0</v>
      </c>
      <c r="FY489" s="3">
        <v>0</v>
      </c>
      <c r="GA489" s="3" t="s">
        <v>522</v>
      </c>
      <c r="GD489" s="3">
        <v>1</v>
      </c>
      <c r="GF489" s="3">
        <v>376320890</v>
      </c>
      <c r="GG489" s="3">
        <v>2</v>
      </c>
      <c r="GH489" s="3">
        <v>3</v>
      </c>
      <c r="GI489" s="3">
        <v>3</v>
      </c>
      <c r="GJ489" s="3">
        <v>0</v>
      </c>
      <c r="GK489" s="3">
        <v>0</v>
      </c>
      <c r="GL489" s="3">
        <f t="shared" si="379"/>
        <v>0</v>
      </c>
      <c r="GM489" s="3">
        <f t="shared" si="380"/>
        <v>5758.5</v>
      </c>
      <c r="GN489" s="3">
        <f t="shared" si="381"/>
        <v>0</v>
      </c>
      <c r="GO489" s="3">
        <f t="shared" si="382"/>
        <v>0</v>
      </c>
      <c r="GP489" s="3">
        <f t="shared" si="383"/>
        <v>0</v>
      </c>
      <c r="GR489" s="3">
        <v>1</v>
      </c>
      <c r="GS489" s="3">
        <v>1</v>
      </c>
      <c r="GT489" s="3">
        <v>0</v>
      </c>
      <c r="GU489" s="3" t="s">
        <v>3</v>
      </c>
      <c r="GV489" s="3">
        <f t="shared" si="384"/>
        <v>0</v>
      </c>
      <c r="GW489" s="3">
        <v>1</v>
      </c>
      <c r="GX489" s="3">
        <f t="shared" si="385"/>
        <v>0</v>
      </c>
      <c r="HA489" s="3">
        <v>0</v>
      </c>
      <c r="HB489" s="3">
        <v>0</v>
      </c>
      <c r="HC489" s="3">
        <f t="shared" si="386"/>
        <v>0</v>
      </c>
      <c r="HE489" s="3" t="s">
        <v>45</v>
      </c>
      <c r="HF489" s="3" t="s">
        <v>46</v>
      </c>
      <c r="HM489" s="3" t="s">
        <v>3</v>
      </c>
      <c r="HN489" s="3" t="s">
        <v>3</v>
      </c>
      <c r="HO489" s="3" t="s">
        <v>3</v>
      </c>
      <c r="HP489" s="3" t="s">
        <v>3</v>
      </c>
      <c r="HQ489" s="3" t="s">
        <v>3</v>
      </c>
      <c r="HS489" s="3">
        <v>0</v>
      </c>
      <c r="IK489" s="3">
        <v>0</v>
      </c>
    </row>
    <row r="490" spans="1:255" x14ac:dyDescent="0.2">
      <c r="A490" s="2">
        <v>17</v>
      </c>
      <c r="B490" s="2">
        <v>1</v>
      </c>
      <c r="C490" s="2"/>
      <c r="D490" s="2"/>
      <c r="E490" s="2" t="s">
        <v>523</v>
      </c>
      <c r="F490" s="2" t="s">
        <v>524</v>
      </c>
      <c r="G490" s="2" t="s">
        <v>525</v>
      </c>
      <c r="H490" s="2" t="s">
        <v>41</v>
      </c>
      <c r="I490" s="2">
        <v>1</v>
      </c>
      <c r="J490" s="2">
        <v>0</v>
      </c>
      <c r="K490" s="2">
        <v>1</v>
      </c>
      <c r="L490" s="2"/>
      <c r="M490" s="2"/>
      <c r="N490" s="2"/>
      <c r="O490" s="2">
        <f t="shared" si="348"/>
        <v>109.03</v>
      </c>
      <c r="P490" s="2">
        <f t="shared" si="349"/>
        <v>109.03</v>
      </c>
      <c r="Q490" s="2">
        <f t="shared" si="350"/>
        <v>0</v>
      </c>
      <c r="R490" s="2">
        <f t="shared" si="351"/>
        <v>0</v>
      </c>
      <c r="S490" s="2">
        <f t="shared" si="352"/>
        <v>0</v>
      </c>
      <c r="T490" s="2">
        <f t="shared" si="353"/>
        <v>0</v>
      </c>
      <c r="U490" s="2">
        <f t="shared" si="354"/>
        <v>0</v>
      </c>
      <c r="V490" s="2">
        <f t="shared" si="355"/>
        <v>0</v>
      </c>
      <c r="W490" s="2">
        <f t="shared" si="356"/>
        <v>0</v>
      </c>
      <c r="X490" s="2">
        <f t="shared" si="357"/>
        <v>0</v>
      </c>
      <c r="Y490" s="2">
        <f t="shared" si="358"/>
        <v>0</v>
      </c>
      <c r="Z490" s="2"/>
      <c r="AA490" s="2">
        <v>56661434</v>
      </c>
      <c r="AB490" s="2">
        <f t="shared" si="359"/>
        <v>109.03</v>
      </c>
      <c r="AC490" s="2">
        <f t="shared" si="360"/>
        <v>109.03</v>
      </c>
      <c r="AD490" s="2">
        <f t="shared" si="361"/>
        <v>0</v>
      </c>
      <c r="AE490" s="2">
        <f t="shared" si="362"/>
        <v>0</v>
      </c>
      <c r="AF490" s="2">
        <f t="shared" si="363"/>
        <v>0</v>
      </c>
      <c r="AG490" s="2">
        <f t="shared" si="364"/>
        <v>0</v>
      </c>
      <c r="AH490" s="2">
        <f t="shared" si="365"/>
        <v>0</v>
      </c>
      <c r="AI490" s="2">
        <f t="shared" si="366"/>
        <v>0</v>
      </c>
      <c r="AJ490" s="2">
        <f t="shared" si="367"/>
        <v>0</v>
      </c>
      <c r="AK490" s="2">
        <v>109.03</v>
      </c>
      <c r="AL490" s="2">
        <v>109.03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1</v>
      </c>
      <c r="AW490" s="2">
        <v>1</v>
      </c>
      <c r="AX490" s="2"/>
      <c r="AY490" s="2"/>
      <c r="AZ490" s="2">
        <v>1</v>
      </c>
      <c r="BA490" s="2">
        <v>1</v>
      </c>
      <c r="BB490" s="2">
        <v>1</v>
      </c>
      <c r="BC490" s="2">
        <v>1</v>
      </c>
      <c r="BD490" s="2" t="s">
        <v>3</v>
      </c>
      <c r="BE490" s="2" t="s">
        <v>3</v>
      </c>
      <c r="BF490" s="2" t="s">
        <v>3</v>
      </c>
      <c r="BG490" s="2" t="s">
        <v>3</v>
      </c>
      <c r="BH490" s="2">
        <v>3</v>
      </c>
      <c r="BI490" s="2">
        <v>3</v>
      </c>
      <c r="BJ490" s="2" t="s">
        <v>524</v>
      </c>
      <c r="BK490" s="2"/>
      <c r="BL490" s="2"/>
      <c r="BM490" s="2">
        <v>400007</v>
      </c>
      <c r="BN490" s="2">
        <v>0</v>
      </c>
      <c r="BO490" s="2" t="s">
        <v>3</v>
      </c>
      <c r="BP490" s="2">
        <v>0</v>
      </c>
      <c r="BQ490" s="2">
        <v>214</v>
      </c>
      <c r="BR490" s="2">
        <v>0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1</v>
      </c>
      <c r="BY490" s="2" t="s">
        <v>3</v>
      </c>
      <c r="BZ490" s="2">
        <v>0</v>
      </c>
      <c r="CA490" s="2">
        <v>0</v>
      </c>
      <c r="CB490" s="2" t="s">
        <v>3</v>
      </c>
      <c r="CC490" s="2"/>
      <c r="CD490" s="2"/>
      <c r="CE490" s="2">
        <v>1566</v>
      </c>
      <c r="CF490" s="2">
        <v>0</v>
      </c>
      <c r="CG490" s="2">
        <v>0</v>
      </c>
      <c r="CH490" s="2"/>
      <c r="CI490" s="2"/>
      <c r="CJ490" s="2"/>
      <c r="CK490" s="2"/>
      <c r="CL490" s="2"/>
      <c r="CM490" s="2">
        <v>0</v>
      </c>
      <c r="CN490" s="2" t="s">
        <v>3</v>
      </c>
      <c r="CO490" s="2">
        <v>0</v>
      </c>
      <c r="CP490" s="2">
        <f t="shared" si="368"/>
        <v>109.03</v>
      </c>
      <c r="CQ490" s="2">
        <f t="shared" si="369"/>
        <v>109.03</v>
      </c>
      <c r="CR490" s="2">
        <f t="shared" si="370"/>
        <v>0</v>
      </c>
      <c r="CS490" s="2">
        <f t="shared" si="371"/>
        <v>0</v>
      </c>
      <c r="CT490" s="2">
        <f t="shared" si="372"/>
        <v>0</v>
      </c>
      <c r="CU490" s="2">
        <f t="shared" si="373"/>
        <v>0</v>
      </c>
      <c r="CV490" s="2">
        <f t="shared" si="374"/>
        <v>0</v>
      </c>
      <c r="CW490" s="2">
        <f t="shared" si="375"/>
        <v>0</v>
      </c>
      <c r="CX490" s="2">
        <f t="shared" si="376"/>
        <v>0</v>
      </c>
      <c r="CY490" s="2">
        <f t="shared" si="377"/>
        <v>0</v>
      </c>
      <c r="CZ490" s="2">
        <f t="shared" si="378"/>
        <v>0</v>
      </c>
      <c r="DA490" s="2"/>
      <c r="DB490" s="2"/>
      <c r="DC490" s="2" t="s">
        <v>3</v>
      </c>
      <c r="DD490" s="2" t="s">
        <v>3</v>
      </c>
      <c r="DE490" s="2" t="s">
        <v>3</v>
      </c>
      <c r="DF490" s="2" t="s">
        <v>3</v>
      </c>
      <c r="DG490" s="2" t="s">
        <v>3</v>
      </c>
      <c r="DH490" s="2" t="s">
        <v>3</v>
      </c>
      <c r="DI490" s="2" t="s">
        <v>3</v>
      </c>
      <c r="DJ490" s="2" t="s">
        <v>3</v>
      </c>
      <c r="DK490" s="2" t="s">
        <v>3</v>
      </c>
      <c r="DL490" s="2" t="s">
        <v>3</v>
      </c>
      <c r="DM490" s="2" t="s">
        <v>3</v>
      </c>
      <c r="DN490" s="2">
        <v>0</v>
      </c>
      <c r="DO490" s="2">
        <v>0</v>
      </c>
      <c r="DP490" s="2">
        <v>1</v>
      </c>
      <c r="DQ490" s="2">
        <v>1</v>
      </c>
      <c r="DR490" s="2"/>
      <c r="DS490" s="2"/>
      <c r="DT490" s="2"/>
      <c r="DU490" s="2">
        <v>1013</v>
      </c>
      <c r="DV490" s="2" t="s">
        <v>41</v>
      </c>
      <c r="DW490" s="2" t="s">
        <v>41</v>
      </c>
      <c r="DX490" s="2">
        <v>1</v>
      </c>
      <c r="DY490" s="2"/>
      <c r="DZ490" s="2" t="s">
        <v>3</v>
      </c>
      <c r="EA490" s="2" t="s">
        <v>3</v>
      </c>
      <c r="EB490" s="2" t="s">
        <v>3</v>
      </c>
      <c r="EC490" s="2" t="s">
        <v>3</v>
      </c>
      <c r="ED490" s="2"/>
      <c r="EE490" s="2">
        <v>56938434</v>
      </c>
      <c r="EF490" s="2">
        <v>214</v>
      </c>
      <c r="EG490" s="2" t="s">
        <v>42</v>
      </c>
      <c r="EH490" s="2">
        <v>0</v>
      </c>
      <c r="EI490" s="2" t="s">
        <v>3</v>
      </c>
      <c r="EJ490" s="2">
        <v>3</v>
      </c>
      <c r="EK490" s="2">
        <v>400007</v>
      </c>
      <c r="EL490" s="2" t="s">
        <v>42</v>
      </c>
      <c r="EM490" s="2" t="s">
        <v>43</v>
      </c>
      <c r="EN490" s="2"/>
      <c r="EO490" s="2" t="s">
        <v>3</v>
      </c>
      <c r="EP490" s="2"/>
      <c r="EQ490" s="2">
        <v>131088</v>
      </c>
      <c r="ER490" s="2">
        <v>0</v>
      </c>
      <c r="ES490" s="2">
        <v>109.03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>
        <v>0</v>
      </c>
      <c r="FR490" s="2">
        <f t="shared" si="387"/>
        <v>109.03</v>
      </c>
      <c r="FS490" s="2">
        <v>0</v>
      </c>
      <c r="FT490" s="2"/>
      <c r="FU490" s="2"/>
      <c r="FV490" s="2"/>
      <c r="FW490" s="2"/>
      <c r="FX490" s="2">
        <v>0</v>
      </c>
      <c r="FY490" s="2">
        <v>0</v>
      </c>
      <c r="FZ490" s="2"/>
      <c r="GA490" s="2" t="s">
        <v>526</v>
      </c>
      <c r="GB490" s="2"/>
      <c r="GC490" s="2"/>
      <c r="GD490" s="2">
        <v>1</v>
      </c>
      <c r="GE490" s="2"/>
      <c r="GF490" s="2">
        <v>2143712409</v>
      </c>
      <c r="GG490" s="2">
        <v>2</v>
      </c>
      <c r="GH490" s="2">
        <v>4</v>
      </c>
      <c r="GI490" s="2">
        <v>-2</v>
      </c>
      <c r="GJ490" s="2">
        <v>0</v>
      </c>
      <c r="GK490" s="2">
        <v>0</v>
      </c>
      <c r="GL490" s="2">
        <f t="shared" si="379"/>
        <v>0</v>
      </c>
      <c r="GM490" s="2">
        <f t="shared" si="380"/>
        <v>109.03</v>
      </c>
      <c r="GN490" s="2">
        <f t="shared" si="381"/>
        <v>0</v>
      </c>
      <c r="GO490" s="2">
        <f t="shared" si="382"/>
        <v>0</v>
      </c>
      <c r="GP490" s="2">
        <f t="shared" si="383"/>
        <v>0</v>
      </c>
      <c r="GQ490" s="2"/>
      <c r="GR490" s="2">
        <v>1</v>
      </c>
      <c r="GS490" s="2">
        <v>2</v>
      </c>
      <c r="GT490" s="2">
        <v>0</v>
      </c>
      <c r="GU490" s="2" t="s">
        <v>3</v>
      </c>
      <c r="GV490" s="2">
        <f t="shared" si="384"/>
        <v>0</v>
      </c>
      <c r="GW490" s="2">
        <v>1</v>
      </c>
      <c r="GX490" s="2">
        <f t="shared" si="385"/>
        <v>0</v>
      </c>
      <c r="GY490" s="2"/>
      <c r="GZ490" s="2"/>
      <c r="HA490" s="2">
        <v>0</v>
      </c>
      <c r="HB490" s="2">
        <v>0</v>
      </c>
      <c r="HC490" s="2">
        <f t="shared" si="386"/>
        <v>0</v>
      </c>
      <c r="HD490" s="2"/>
      <c r="HE490" s="2" t="s">
        <v>45</v>
      </c>
      <c r="HF490" s="2" t="s">
        <v>46</v>
      </c>
      <c r="HG490" s="2"/>
      <c r="HH490" s="2"/>
      <c r="HI490" s="2"/>
      <c r="HJ490" s="2"/>
      <c r="HK490" s="2"/>
      <c r="HL490" s="2"/>
      <c r="HM490" s="2" t="s">
        <v>3</v>
      </c>
      <c r="HN490" s="2" t="s">
        <v>3</v>
      </c>
      <c r="HO490" s="2" t="s">
        <v>3</v>
      </c>
      <c r="HP490" s="2" t="s">
        <v>3</v>
      </c>
      <c r="HQ490" s="2" t="s">
        <v>3</v>
      </c>
      <c r="HR490" s="2"/>
      <c r="HS490" s="2">
        <v>0</v>
      </c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>
        <v>0</v>
      </c>
      <c r="IL490" s="2"/>
      <c r="IM490" s="2"/>
      <c r="IN490" s="2"/>
      <c r="IO490" s="2"/>
      <c r="IP490" s="2"/>
      <c r="IQ490" s="2"/>
      <c r="IR490" s="2"/>
      <c r="IS490" s="2"/>
      <c r="IT490" s="2"/>
      <c r="IU490" s="2"/>
    </row>
    <row r="491" spans="1:255" x14ac:dyDescent="0.2">
      <c r="A491" s="3">
        <v>17</v>
      </c>
      <c r="B491" s="3">
        <v>1</v>
      </c>
      <c r="E491" s="3" t="s">
        <v>523</v>
      </c>
      <c r="F491" s="3" t="s">
        <v>524</v>
      </c>
      <c r="G491" s="3" t="s">
        <v>525</v>
      </c>
      <c r="H491" s="3" t="s">
        <v>41</v>
      </c>
      <c r="I491" s="3">
        <v>1</v>
      </c>
      <c r="J491" s="3">
        <v>0</v>
      </c>
      <c r="K491" s="3">
        <v>1</v>
      </c>
      <c r="O491" s="3">
        <f t="shared" si="348"/>
        <v>825.36</v>
      </c>
      <c r="P491" s="3">
        <f t="shared" si="349"/>
        <v>825.36</v>
      </c>
      <c r="Q491" s="3">
        <f t="shared" si="350"/>
        <v>0</v>
      </c>
      <c r="R491" s="3">
        <f t="shared" si="351"/>
        <v>0</v>
      </c>
      <c r="S491" s="3">
        <f t="shared" si="352"/>
        <v>0</v>
      </c>
      <c r="T491" s="3">
        <f t="shared" si="353"/>
        <v>0</v>
      </c>
      <c r="U491" s="3">
        <f t="shared" si="354"/>
        <v>0</v>
      </c>
      <c r="V491" s="3">
        <f t="shared" si="355"/>
        <v>0</v>
      </c>
      <c r="W491" s="3">
        <f t="shared" si="356"/>
        <v>0</v>
      </c>
      <c r="X491" s="3">
        <f t="shared" si="357"/>
        <v>0</v>
      </c>
      <c r="Y491" s="3">
        <f t="shared" si="358"/>
        <v>0</v>
      </c>
      <c r="AA491" s="3">
        <v>56661436</v>
      </c>
      <c r="AB491" s="3">
        <f t="shared" si="359"/>
        <v>109.03</v>
      </c>
      <c r="AC491" s="3">
        <f t="shared" si="360"/>
        <v>109.03</v>
      </c>
      <c r="AD491" s="3">
        <f t="shared" si="361"/>
        <v>0</v>
      </c>
      <c r="AE491" s="3">
        <f t="shared" si="362"/>
        <v>0</v>
      </c>
      <c r="AF491" s="3">
        <f t="shared" si="363"/>
        <v>0</v>
      </c>
      <c r="AG491" s="3">
        <f t="shared" si="364"/>
        <v>0</v>
      </c>
      <c r="AH491" s="3">
        <f t="shared" si="365"/>
        <v>0</v>
      </c>
      <c r="AI491" s="3">
        <f t="shared" si="366"/>
        <v>0</v>
      </c>
      <c r="AJ491" s="3">
        <f t="shared" si="367"/>
        <v>0</v>
      </c>
      <c r="AK491" s="3">
        <v>109.03</v>
      </c>
      <c r="AL491" s="3">
        <v>109.03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1</v>
      </c>
      <c r="AW491" s="3">
        <v>1</v>
      </c>
      <c r="AZ491" s="3">
        <v>1</v>
      </c>
      <c r="BA491" s="3">
        <v>1</v>
      </c>
      <c r="BB491" s="3">
        <v>1</v>
      </c>
      <c r="BC491" s="3">
        <v>7.57</v>
      </c>
      <c r="BD491" s="3" t="s">
        <v>3</v>
      </c>
      <c r="BE491" s="3" t="s">
        <v>3</v>
      </c>
      <c r="BF491" s="3" t="s">
        <v>3</v>
      </c>
      <c r="BG491" s="3" t="s">
        <v>3</v>
      </c>
      <c r="BH491" s="3">
        <v>3</v>
      </c>
      <c r="BI491" s="3">
        <v>3</v>
      </c>
      <c r="BJ491" s="3" t="s">
        <v>524</v>
      </c>
      <c r="BM491" s="3">
        <v>400007</v>
      </c>
      <c r="BN491" s="3">
        <v>0</v>
      </c>
      <c r="BO491" s="3" t="s">
        <v>3</v>
      </c>
      <c r="BP491" s="3">
        <v>0</v>
      </c>
      <c r="BQ491" s="3">
        <v>214</v>
      </c>
      <c r="BR491" s="3">
        <v>0</v>
      </c>
      <c r="BS491" s="3">
        <v>1</v>
      </c>
      <c r="BT491" s="3">
        <v>1</v>
      </c>
      <c r="BU491" s="3">
        <v>1</v>
      </c>
      <c r="BV491" s="3">
        <v>1</v>
      </c>
      <c r="BW491" s="3">
        <v>1</v>
      </c>
      <c r="BX491" s="3">
        <v>1</v>
      </c>
      <c r="BY491" s="3" t="s">
        <v>3</v>
      </c>
      <c r="BZ491" s="3">
        <v>0</v>
      </c>
      <c r="CA491" s="3">
        <v>0</v>
      </c>
      <c r="CB491" s="3" t="s">
        <v>3</v>
      </c>
      <c r="CE491" s="3">
        <v>1566</v>
      </c>
      <c r="CF491" s="3">
        <v>0</v>
      </c>
      <c r="CG491" s="3">
        <v>0</v>
      </c>
      <c r="CM491" s="3">
        <v>0</v>
      </c>
      <c r="CN491" s="3" t="s">
        <v>3</v>
      </c>
      <c r="CO491" s="3">
        <v>0</v>
      </c>
      <c r="CP491" s="3">
        <f t="shared" si="368"/>
        <v>825.36</v>
      </c>
      <c r="CQ491" s="3">
        <f t="shared" si="369"/>
        <v>825.36</v>
      </c>
      <c r="CR491" s="3">
        <f t="shared" si="370"/>
        <v>0</v>
      </c>
      <c r="CS491" s="3">
        <f t="shared" si="371"/>
        <v>0</v>
      </c>
      <c r="CT491" s="3">
        <f t="shared" si="372"/>
        <v>0</v>
      </c>
      <c r="CU491" s="3">
        <f t="shared" si="373"/>
        <v>0</v>
      </c>
      <c r="CV491" s="3">
        <f t="shared" si="374"/>
        <v>0</v>
      </c>
      <c r="CW491" s="3">
        <f t="shared" si="375"/>
        <v>0</v>
      </c>
      <c r="CX491" s="3">
        <f t="shared" si="376"/>
        <v>0</v>
      </c>
      <c r="CY491" s="3">
        <f t="shared" si="377"/>
        <v>0</v>
      </c>
      <c r="CZ491" s="3">
        <f t="shared" si="378"/>
        <v>0</v>
      </c>
      <c r="DC491" s="3" t="s">
        <v>3</v>
      </c>
      <c r="DD491" s="3" t="s">
        <v>3</v>
      </c>
      <c r="DE491" s="3" t="s">
        <v>3</v>
      </c>
      <c r="DF491" s="3" t="s">
        <v>3</v>
      </c>
      <c r="DG491" s="3" t="s">
        <v>3</v>
      </c>
      <c r="DH491" s="3" t="s">
        <v>3</v>
      </c>
      <c r="DI491" s="3" t="s">
        <v>3</v>
      </c>
      <c r="DJ491" s="3" t="s">
        <v>3</v>
      </c>
      <c r="DK491" s="3" t="s">
        <v>3</v>
      </c>
      <c r="DL491" s="3" t="s">
        <v>3</v>
      </c>
      <c r="DM491" s="3" t="s">
        <v>3</v>
      </c>
      <c r="DN491" s="3">
        <v>0</v>
      </c>
      <c r="DO491" s="3">
        <v>0</v>
      </c>
      <c r="DP491" s="3">
        <v>1</v>
      </c>
      <c r="DQ491" s="3">
        <v>1</v>
      </c>
      <c r="DU491" s="3">
        <v>1013</v>
      </c>
      <c r="DV491" s="3" t="s">
        <v>41</v>
      </c>
      <c r="DW491" s="3" t="s">
        <v>41</v>
      </c>
      <c r="DX491" s="3">
        <v>1</v>
      </c>
      <c r="DZ491" s="3" t="s">
        <v>3</v>
      </c>
      <c r="EA491" s="3" t="s">
        <v>3</v>
      </c>
      <c r="EB491" s="3" t="s">
        <v>3</v>
      </c>
      <c r="EC491" s="3" t="s">
        <v>3</v>
      </c>
      <c r="EE491" s="3">
        <v>56938434</v>
      </c>
      <c r="EF491" s="3">
        <v>214</v>
      </c>
      <c r="EG491" s="3" t="s">
        <v>42</v>
      </c>
      <c r="EH491" s="3">
        <v>0</v>
      </c>
      <c r="EI491" s="3" t="s">
        <v>3</v>
      </c>
      <c r="EJ491" s="3">
        <v>3</v>
      </c>
      <c r="EK491" s="3">
        <v>400007</v>
      </c>
      <c r="EL491" s="3" t="s">
        <v>42</v>
      </c>
      <c r="EM491" s="3" t="s">
        <v>43</v>
      </c>
      <c r="EO491" s="3" t="s">
        <v>3</v>
      </c>
      <c r="EQ491" s="3">
        <v>131088</v>
      </c>
      <c r="ER491" s="3">
        <v>0</v>
      </c>
      <c r="ES491" s="3">
        <v>109.03</v>
      </c>
      <c r="ET491" s="3">
        <v>0</v>
      </c>
      <c r="EU491" s="3">
        <v>0</v>
      </c>
      <c r="EV491" s="3">
        <v>0</v>
      </c>
      <c r="EW491" s="3">
        <v>0</v>
      </c>
      <c r="EX491" s="3">
        <v>0</v>
      </c>
      <c r="EY491" s="3">
        <v>0</v>
      </c>
      <c r="EZ491" s="3">
        <v>5</v>
      </c>
      <c r="FC491" s="3">
        <v>1</v>
      </c>
      <c r="FD491" s="3">
        <v>18</v>
      </c>
      <c r="FF491" s="3">
        <v>966</v>
      </c>
      <c r="FQ491" s="3">
        <v>0</v>
      </c>
      <c r="FR491" s="3">
        <f t="shared" si="387"/>
        <v>825.36</v>
      </c>
      <c r="FS491" s="3">
        <v>0</v>
      </c>
      <c r="FX491" s="3">
        <v>0</v>
      </c>
      <c r="FY491" s="3">
        <v>0</v>
      </c>
      <c r="GA491" s="3" t="s">
        <v>526</v>
      </c>
      <c r="GD491" s="3">
        <v>1</v>
      </c>
      <c r="GF491" s="3">
        <v>2143712409</v>
      </c>
      <c r="GG491" s="3">
        <v>2</v>
      </c>
      <c r="GH491" s="3">
        <v>3</v>
      </c>
      <c r="GI491" s="3">
        <v>3</v>
      </c>
      <c r="GJ491" s="3">
        <v>0</v>
      </c>
      <c r="GK491" s="3">
        <v>0</v>
      </c>
      <c r="GL491" s="3">
        <f t="shared" si="379"/>
        <v>0</v>
      </c>
      <c r="GM491" s="3">
        <f t="shared" si="380"/>
        <v>825.36</v>
      </c>
      <c r="GN491" s="3">
        <f t="shared" si="381"/>
        <v>0</v>
      </c>
      <c r="GO491" s="3">
        <f t="shared" si="382"/>
        <v>0</v>
      </c>
      <c r="GP491" s="3">
        <f t="shared" si="383"/>
        <v>0</v>
      </c>
      <c r="GR491" s="3">
        <v>1</v>
      </c>
      <c r="GS491" s="3">
        <v>1</v>
      </c>
      <c r="GT491" s="3">
        <v>0</v>
      </c>
      <c r="GU491" s="3" t="s">
        <v>3</v>
      </c>
      <c r="GV491" s="3">
        <f t="shared" si="384"/>
        <v>0</v>
      </c>
      <c r="GW491" s="3">
        <v>1</v>
      </c>
      <c r="GX491" s="3">
        <f t="shared" si="385"/>
        <v>0</v>
      </c>
      <c r="HA491" s="3">
        <v>0</v>
      </c>
      <c r="HB491" s="3">
        <v>0</v>
      </c>
      <c r="HC491" s="3">
        <f t="shared" si="386"/>
        <v>0</v>
      </c>
      <c r="HE491" s="3" t="s">
        <v>45</v>
      </c>
      <c r="HF491" s="3" t="s">
        <v>46</v>
      </c>
      <c r="HM491" s="3" t="s">
        <v>3</v>
      </c>
      <c r="HN491" s="3" t="s">
        <v>3</v>
      </c>
      <c r="HO491" s="3" t="s">
        <v>3</v>
      </c>
      <c r="HP491" s="3" t="s">
        <v>3</v>
      </c>
      <c r="HQ491" s="3" t="s">
        <v>3</v>
      </c>
      <c r="HS491" s="3">
        <v>0</v>
      </c>
      <c r="IK491" s="3">
        <v>0</v>
      </c>
    </row>
    <row r="492" spans="1:255" x14ac:dyDescent="0.2">
      <c r="A492" s="2">
        <v>17</v>
      </c>
      <c r="B492" s="2">
        <v>1</v>
      </c>
      <c r="C492" s="2"/>
      <c r="D492" s="2"/>
      <c r="E492" s="2" t="s">
        <v>527</v>
      </c>
      <c r="F492" s="2" t="s">
        <v>528</v>
      </c>
      <c r="G492" s="2" t="s">
        <v>529</v>
      </c>
      <c r="H492" s="2" t="s">
        <v>41</v>
      </c>
      <c r="I492" s="2">
        <v>1</v>
      </c>
      <c r="J492" s="2">
        <v>0</v>
      </c>
      <c r="K492" s="2">
        <v>1</v>
      </c>
      <c r="L492" s="2"/>
      <c r="M492" s="2"/>
      <c r="N492" s="2"/>
      <c r="O492" s="2">
        <f t="shared" si="348"/>
        <v>178.1</v>
      </c>
      <c r="P492" s="2">
        <f t="shared" si="349"/>
        <v>178.1</v>
      </c>
      <c r="Q492" s="2">
        <f t="shared" si="350"/>
        <v>0</v>
      </c>
      <c r="R492" s="2">
        <f t="shared" si="351"/>
        <v>0</v>
      </c>
      <c r="S492" s="2">
        <f t="shared" si="352"/>
        <v>0</v>
      </c>
      <c r="T492" s="2">
        <f t="shared" si="353"/>
        <v>0</v>
      </c>
      <c r="U492" s="2">
        <f t="shared" si="354"/>
        <v>0</v>
      </c>
      <c r="V492" s="2">
        <f t="shared" si="355"/>
        <v>0</v>
      </c>
      <c r="W492" s="2">
        <f t="shared" si="356"/>
        <v>0</v>
      </c>
      <c r="X492" s="2">
        <f t="shared" si="357"/>
        <v>0</v>
      </c>
      <c r="Y492" s="2">
        <f t="shared" si="358"/>
        <v>0</v>
      </c>
      <c r="Z492" s="2"/>
      <c r="AA492" s="2">
        <v>56661434</v>
      </c>
      <c r="AB492" s="2">
        <f t="shared" si="359"/>
        <v>178.1</v>
      </c>
      <c r="AC492" s="2">
        <f t="shared" si="360"/>
        <v>178.1</v>
      </c>
      <c r="AD492" s="2">
        <f t="shared" si="361"/>
        <v>0</v>
      </c>
      <c r="AE492" s="2">
        <f t="shared" si="362"/>
        <v>0</v>
      </c>
      <c r="AF492" s="2">
        <f t="shared" si="363"/>
        <v>0</v>
      </c>
      <c r="AG492" s="2">
        <f t="shared" si="364"/>
        <v>0</v>
      </c>
      <c r="AH492" s="2">
        <f t="shared" si="365"/>
        <v>0</v>
      </c>
      <c r="AI492" s="2">
        <f t="shared" si="366"/>
        <v>0</v>
      </c>
      <c r="AJ492" s="2">
        <f t="shared" si="367"/>
        <v>0</v>
      </c>
      <c r="AK492" s="2">
        <v>178.10000000000002</v>
      </c>
      <c r="AL492" s="2">
        <v>178.10000000000002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1</v>
      </c>
      <c r="AW492" s="2">
        <v>1</v>
      </c>
      <c r="AX492" s="2"/>
      <c r="AY492" s="2"/>
      <c r="AZ492" s="2">
        <v>1</v>
      </c>
      <c r="BA492" s="2">
        <v>1</v>
      </c>
      <c r="BB492" s="2">
        <v>1</v>
      </c>
      <c r="BC492" s="2">
        <v>1</v>
      </c>
      <c r="BD492" s="2" t="s">
        <v>3</v>
      </c>
      <c r="BE492" s="2" t="s">
        <v>3</v>
      </c>
      <c r="BF492" s="2" t="s">
        <v>3</v>
      </c>
      <c r="BG492" s="2" t="s">
        <v>3</v>
      </c>
      <c r="BH492" s="2">
        <v>3</v>
      </c>
      <c r="BI492" s="2">
        <v>3</v>
      </c>
      <c r="BJ492" s="2" t="s">
        <v>528</v>
      </c>
      <c r="BK492" s="2"/>
      <c r="BL492" s="2"/>
      <c r="BM492" s="2">
        <v>400007</v>
      </c>
      <c r="BN492" s="2">
        <v>0</v>
      </c>
      <c r="BO492" s="2" t="s">
        <v>3</v>
      </c>
      <c r="BP492" s="2">
        <v>0</v>
      </c>
      <c r="BQ492" s="2">
        <v>214</v>
      </c>
      <c r="BR492" s="2">
        <v>0</v>
      </c>
      <c r="BS492" s="2">
        <v>1</v>
      </c>
      <c r="BT492" s="2">
        <v>1</v>
      </c>
      <c r="BU492" s="2">
        <v>1</v>
      </c>
      <c r="BV492" s="2">
        <v>1</v>
      </c>
      <c r="BW492" s="2">
        <v>1</v>
      </c>
      <c r="BX492" s="2">
        <v>1</v>
      </c>
      <c r="BY492" s="2" t="s">
        <v>3</v>
      </c>
      <c r="BZ492" s="2">
        <v>0</v>
      </c>
      <c r="CA492" s="2">
        <v>0</v>
      </c>
      <c r="CB492" s="2" t="s">
        <v>3</v>
      </c>
      <c r="CC492" s="2"/>
      <c r="CD492" s="2"/>
      <c r="CE492" s="2">
        <v>1566</v>
      </c>
      <c r="CF492" s="2">
        <v>0</v>
      </c>
      <c r="CG492" s="2">
        <v>0</v>
      </c>
      <c r="CH492" s="2"/>
      <c r="CI492" s="2"/>
      <c r="CJ492" s="2"/>
      <c r="CK492" s="2"/>
      <c r="CL492" s="2"/>
      <c r="CM492" s="2">
        <v>0</v>
      </c>
      <c r="CN492" s="2" t="s">
        <v>3</v>
      </c>
      <c r="CO492" s="2">
        <v>0</v>
      </c>
      <c r="CP492" s="2">
        <f t="shared" si="368"/>
        <v>178.1</v>
      </c>
      <c r="CQ492" s="2">
        <f t="shared" si="369"/>
        <v>178.1</v>
      </c>
      <c r="CR492" s="2">
        <f t="shared" si="370"/>
        <v>0</v>
      </c>
      <c r="CS492" s="2">
        <f t="shared" si="371"/>
        <v>0</v>
      </c>
      <c r="CT492" s="2">
        <f t="shared" si="372"/>
        <v>0</v>
      </c>
      <c r="CU492" s="2">
        <f t="shared" si="373"/>
        <v>0</v>
      </c>
      <c r="CV492" s="2">
        <f t="shared" si="374"/>
        <v>0</v>
      </c>
      <c r="CW492" s="2">
        <f t="shared" si="375"/>
        <v>0</v>
      </c>
      <c r="CX492" s="2">
        <f t="shared" si="376"/>
        <v>0</v>
      </c>
      <c r="CY492" s="2">
        <f t="shared" si="377"/>
        <v>0</v>
      </c>
      <c r="CZ492" s="2">
        <f t="shared" si="378"/>
        <v>0</v>
      </c>
      <c r="DA492" s="2"/>
      <c r="DB492" s="2"/>
      <c r="DC492" s="2" t="s">
        <v>3</v>
      </c>
      <c r="DD492" s="2" t="s">
        <v>3</v>
      </c>
      <c r="DE492" s="2" t="s">
        <v>3</v>
      </c>
      <c r="DF492" s="2" t="s">
        <v>3</v>
      </c>
      <c r="DG492" s="2" t="s">
        <v>3</v>
      </c>
      <c r="DH492" s="2" t="s">
        <v>3</v>
      </c>
      <c r="DI492" s="2" t="s">
        <v>3</v>
      </c>
      <c r="DJ492" s="2" t="s">
        <v>3</v>
      </c>
      <c r="DK492" s="2" t="s">
        <v>3</v>
      </c>
      <c r="DL492" s="2" t="s">
        <v>3</v>
      </c>
      <c r="DM492" s="2" t="s">
        <v>3</v>
      </c>
      <c r="DN492" s="2">
        <v>0</v>
      </c>
      <c r="DO492" s="2">
        <v>0</v>
      </c>
      <c r="DP492" s="2">
        <v>1</v>
      </c>
      <c r="DQ492" s="2">
        <v>1</v>
      </c>
      <c r="DR492" s="2"/>
      <c r="DS492" s="2"/>
      <c r="DT492" s="2"/>
      <c r="DU492" s="2">
        <v>1013</v>
      </c>
      <c r="DV492" s="2" t="s">
        <v>41</v>
      </c>
      <c r="DW492" s="2" t="s">
        <v>41</v>
      </c>
      <c r="DX492" s="2">
        <v>1</v>
      </c>
      <c r="DY492" s="2"/>
      <c r="DZ492" s="2" t="s">
        <v>3</v>
      </c>
      <c r="EA492" s="2" t="s">
        <v>3</v>
      </c>
      <c r="EB492" s="2" t="s">
        <v>3</v>
      </c>
      <c r="EC492" s="2" t="s">
        <v>3</v>
      </c>
      <c r="ED492" s="2"/>
      <c r="EE492" s="2">
        <v>56938434</v>
      </c>
      <c r="EF492" s="2">
        <v>214</v>
      </c>
      <c r="EG492" s="2" t="s">
        <v>42</v>
      </c>
      <c r="EH492" s="2">
        <v>0</v>
      </c>
      <c r="EI492" s="2" t="s">
        <v>3</v>
      </c>
      <c r="EJ492" s="2">
        <v>3</v>
      </c>
      <c r="EK492" s="2">
        <v>400007</v>
      </c>
      <c r="EL492" s="2" t="s">
        <v>42</v>
      </c>
      <c r="EM492" s="2" t="s">
        <v>43</v>
      </c>
      <c r="EN492" s="2"/>
      <c r="EO492" s="2" t="s">
        <v>3</v>
      </c>
      <c r="EP492" s="2"/>
      <c r="EQ492" s="2">
        <v>131088</v>
      </c>
      <c r="ER492" s="2">
        <v>0</v>
      </c>
      <c r="ES492" s="2">
        <v>178.10000000000002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>
        <v>0</v>
      </c>
      <c r="FR492" s="2">
        <f t="shared" si="387"/>
        <v>178.1</v>
      </c>
      <c r="FS492" s="2">
        <v>0</v>
      </c>
      <c r="FT492" s="2"/>
      <c r="FU492" s="2"/>
      <c r="FV492" s="2"/>
      <c r="FW492" s="2"/>
      <c r="FX492" s="2">
        <v>0</v>
      </c>
      <c r="FY492" s="2">
        <v>0</v>
      </c>
      <c r="FZ492" s="2"/>
      <c r="GA492" s="2" t="s">
        <v>530</v>
      </c>
      <c r="GB492" s="2"/>
      <c r="GC492" s="2"/>
      <c r="GD492" s="2">
        <v>1</v>
      </c>
      <c r="GE492" s="2"/>
      <c r="GF492" s="2">
        <v>1811569273</v>
      </c>
      <c r="GG492" s="2">
        <v>2</v>
      </c>
      <c r="GH492" s="2">
        <v>4</v>
      </c>
      <c r="GI492" s="2">
        <v>-2</v>
      </c>
      <c r="GJ492" s="2">
        <v>0</v>
      </c>
      <c r="GK492" s="2">
        <v>0</v>
      </c>
      <c r="GL492" s="2">
        <f t="shared" si="379"/>
        <v>0</v>
      </c>
      <c r="GM492" s="2">
        <f t="shared" si="380"/>
        <v>178.1</v>
      </c>
      <c r="GN492" s="2">
        <f t="shared" si="381"/>
        <v>0</v>
      </c>
      <c r="GO492" s="2">
        <f t="shared" si="382"/>
        <v>0</v>
      </c>
      <c r="GP492" s="2">
        <f t="shared" si="383"/>
        <v>0</v>
      </c>
      <c r="GQ492" s="2"/>
      <c r="GR492" s="2">
        <v>1</v>
      </c>
      <c r="GS492" s="2">
        <v>2</v>
      </c>
      <c r="GT492" s="2">
        <v>0</v>
      </c>
      <c r="GU492" s="2" t="s">
        <v>3</v>
      </c>
      <c r="GV492" s="2">
        <f t="shared" si="384"/>
        <v>0</v>
      </c>
      <c r="GW492" s="2">
        <v>1</v>
      </c>
      <c r="GX492" s="2">
        <f t="shared" si="385"/>
        <v>0</v>
      </c>
      <c r="GY492" s="2"/>
      <c r="GZ492" s="2"/>
      <c r="HA492" s="2">
        <v>0</v>
      </c>
      <c r="HB492" s="2">
        <v>0</v>
      </c>
      <c r="HC492" s="2">
        <f t="shared" si="386"/>
        <v>0</v>
      </c>
      <c r="HD492" s="2"/>
      <c r="HE492" s="2" t="s">
        <v>45</v>
      </c>
      <c r="HF492" s="2" t="s">
        <v>46</v>
      </c>
      <c r="HG492" s="2"/>
      <c r="HH492" s="2"/>
      <c r="HI492" s="2"/>
      <c r="HJ492" s="2"/>
      <c r="HK492" s="2"/>
      <c r="HL492" s="2"/>
      <c r="HM492" s="2" t="s">
        <v>3</v>
      </c>
      <c r="HN492" s="2" t="s">
        <v>3</v>
      </c>
      <c r="HO492" s="2" t="s">
        <v>3</v>
      </c>
      <c r="HP492" s="2" t="s">
        <v>3</v>
      </c>
      <c r="HQ492" s="2" t="s">
        <v>3</v>
      </c>
      <c r="HR492" s="2"/>
      <c r="HS492" s="2">
        <v>0</v>
      </c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>
        <v>0</v>
      </c>
      <c r="IL492" s="2"/>
      <c r="IM492" s="2"/>
      <c r="IN492" s="2"/>
      <c r="IO492" s="2"/>
      <c r="IP492" s="2"/>
      <c r="IQ492" s="2"/>
      <c r="IR492" s="2"/>
      <c r="IS492" s="2"/>
      <c r="IT492" s="2"/>
      <c r="IU492" s="2"/>
    </row>
    <row r="493" spans="1:255" x14ac:dyDescent="0.2">
      <c r="A493" s="3">
        <v>17</v>
      </c>
      <c r="B493" s="3">
        <v>1</v>
      </c>
      <c r="E493" s="3" t="s">
        <v>527</v>
      </c>
      <c r="F493" s="3" t="s">
        <v>528</v>
      </c>
      <c r="G493" s="3" t="s">
        <v>529</v>
      </c>
      <c r="H493" s="3" t="s">
        <v>41</v>
      </c>
      <c r="I493" s="3">
        <v>1</v>
      </c>
      <c r="J493" s="3">
        <v>0</v>
      </c>
      <c r="K493" s="3">
        <v>1</v>
      </c>
      <c r="O493" s="3">
        <f t="shared" si="348"/>
        <v>1348.22</v>
      </c>
      <c r="P493" s="3">
        <f t="shared" si="349"/>
        <v>1348.22</v>
      </c>
      <c r="Q493" s="3">
        <f t="shared" si="350"/>
        <v>0</v>
      </c>
      <c r="R493" s="3">
        <f t="shared" si="351"/>
        <v>0</v>
      </c>
      <c r="S493" s="3">
        <f t="shared" si="352"/>
        <v>0</v>
      </c>
      <c r="T493" s="3">
        <f t="shared" si="353"/>
        <v>0</v>
      </c>
      <c r="U493" s="3">
        <f t="shared" si="354"/>
        <v>0</v>
      </c>
      <c r="V493" s="3">
        <f t="shared" si="355"/>
        <v>0</v>
      </c>
      <c r="W493" s="3">
        <f t="shared" si="356"/>
        <v>0</v>
      </c>
      <c r="X493" s="3">
        <f t="shared" si="357"/>
        <v>0</v>
      </c>
      <c r="Y493" s="3">
        <f t="shared" si="358"/>
        <v>0</v>
      </c>
      <c r="AA493" s="3">
        <v>56661436</v>
      </c>
      <c r="AB493" s="3">
        <f t="shared" si="359"/>
        <v>178.1</v>
      </c>
      <c r="AC493" s="3">
        <f t="shared" si="360"/>
        <v>178.1</v>
      </c>
      <c r="AD493" s="3">
        <f t="shared" si="361"/>
        <v>0</v>
      </c>
      <c r="AE493" s="3">
        <f t="shared" si="362"/>
        <v>0</v>
      </c>
      <c r="AF493" s="3">
        <f t="shared" si="363"/>
        <v>0</v>
      </c>
      <c r="AG493" s="3">
        <f t="shared" si="364"/>
        <v>0</v>
      </c>
      <c r="AH493" s="3">
        <f t="shared" si="365"/>
        <v>0</v>
      </c>
      <c r="AI493" s="3">
        <f t="shared" si="366"/>
        <v>0</v>
      </c>
      <c r="AJ493" s="3">
        <f t="shared" si="367"/>
        <v>0</v>
      </c>
      <c r="AK493" s="3">
        <v>178.10000000000002</v>
      </c>
      <c r="AL493" s="3">
        <v>178.10000000000002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1</v>
      </c>
      <c r="AW493" s="3">
        <v>1</v>
      </c>
      <c r="AZ493" s="3">
        <v>1</v>
      </c>
      <c r="BA493" s="3">
        <v>1</v>
      </c>
      <c r="BB493" s="3">
        <v>1</v>
      </c>
      <c r="BC493" s="3">
        <v>7.57</v>
      </c>
      <c r="BD493" s="3" t="s">
        <v>3</v>
      </c>
      <c r="BE493" s="3" t="s">
        <v>3</v>
      </c>
      <c r="BF493" s="3" t="s">
        <v>3</v>
      </c>
      <c r="BG493" s="3" t="s">
        <v>3</v>
      </c>
      <c r="BH493" s="3">
        <v>3</v>
      </c>
      <c r="BI493" s="3">
        <v>3</v>
      </c>
      <c r="BJ493" s="3" t="s">
        <v>528</v>
      </c>
      <c r="BM493" s="3">
        <v>400007</v>
      </c>
      <c r="BN493" s="3">
        <v>0</v>
      </c>
      <c r="BO493" s="3" t="s">
        <v>3</v>
      </c>
      <c r="BP493" s="3">
        <v>0</v>
      </c>
      <c r="BQ493" s="3">
        <v>214</v>
      </c>
      <c r="BR493" s="3">
        <v>0</v>
      </c>
      <c r="BS493" s="3">
        <v>1</v>
      </c>
      <c r="BT493" s="3">
        <v>1</v>
      </c>
      <c r="BU493" s="3">
        <v>1</v>
      </c>
      <c r="BV493" s="3">
        <v>1</v>
      </c>
      <c r="BW493" s="3">
        <v>1</v>
      </c>
      <c r="BX493" s="3">
        <v>1</v>
      </c>
      <c r="BY493" s="3" t="s">
        <v>3</v>
      </c>
      <c r="BZ493" s="3">
        <v>0</v>
      </c>
      <c r="CA493" s="3">
        <v>0</v>
      </c>
      <c r="CB493" s="3" t="s">
        <v>3</v>
      </c>
      <c r="CE493" s="3">
        <v>1566</v>
      </c>
      <c r="CF493" s="3">
        <v>0</v>
      </c>
      <c r="CG493" s="3">
        <v>0</v>
      </c>
      <c r="CM493" s="3">
        <v>0</v>
      </c>
      <c r="CN493" s="3" t="s">
        <v>3</v>
      </c>
      <c r="CO493" s="3">
        <v>0</v>
      </c>
      <c r="CP493" s="3">
        <f t="shared" si="368"/>
        <v>1348.22</v>
      </c>
      <c r="CQ493" s="3">
        <f t="shared" si="369"/>
        <v>1348.22</v>
      </c>
      <c r="CR493" s="3">
        <f t="shared" si="370"/>
        <v>0</v>
      </c>
      <c r="CS493" s="3">
        <f t="shared" si="371"/>
        <v>0</v>
      </c>
      <c r="CT493" s="3">
        <f t="shared" si="372"/>
        <v>0</v>
      </c>
      <c r="CU493" s="3">
        <f t="shared" si="373"/>
        <v>0</v>
      </c>
      <c r="CV493" s="3">
        <f t="shared" si="374"/>
        <v>0</v>
      </c>
      <c r="CW493" s="3">
        <f t="shared" si="375"/>
        <v>0</v>
      </c>
      <c r="CX493" s="3">
        <f t="shared" si="376"/>
        <v>0</v>
      </c>
      <c r="CY493" s="3">
        <f t="shared" si="377"/>
        <v>0</v>
      </c>
      <c r="CZ493" s="3">
        <f t="shared" si="378"/>
        <v>0</v>
      </c>
      <c r="DC493" s="3" t="s">
        <v>3</v>
      </c>
      <c r="DD493" s="3" t="s">
        <v>3</v>
      </c>
      <c r="DE493" s="3" t="s">
        <v>3</v>
      </c>
      <c r="DF493" s="3" t="s">
        <v>3</v>
      </c>
      <c r="DG493" s="3" t="s">
        <v>3</v>
      </c>
      <c r="DH493" s="3" t="s">
        <v>3</v>
      </c>
      <c r="DI493" s="3" t="s">
        <v>3</v>
      </c>
      <c r="DJ493" s="3" t="s">
        <v>3</v>
      </c>
      <c r="DK493" s="3" t="s">
        <v>3</v>
      </c>
      <c r="DL493" s="3" t="s">
        <v>3</v>
      </c>
      <c r="DM493" s="3" t="s">
        <v>3</v>
      </c>
      <c r="DN493" s="3">
        <v>0</v>
      </c>
      <c r="DO493" s="3">
        <v>0</v>
      </c>
      <c r="DP493" s="3">
        <v>1</v>
      </c>
      <c r="DQ493" s="3">
        <v>1</v>
      </c>
      <c r="DU493" s="3">
        <v>1013</v>
      </c>
      <c r="DV493" s="3" t="s">
        <v>41</v>
      </c>
      <c r="DW493" s="3" t="s">
        <v>41</v>
      </c>
      <c r="DX493" s="3">
        <v>1</v>
      </c>
      <c r="DZ493" s="3" t="s">
        <v>3</v>
      </c>
      <c r="EA493" s="3" t="s">
        <v>3</v>
      </c>
      <c r="EB493" s="3" t="s">
        <v>3</v>
      </c>
      <c r="EC493" s="3" t="s">
        <v>3</v>
      </c>
      <c r="EE493" s="3">
        <v>56938434</v>
      </c>
      <c r="EF493" s="3">
        <v>214</v>
      </c>
      <c r="EG493" s="3" t="s">
        <v>42</v>
      </c>
      <c r="EH493" s="3">
        <v>0</v>
      </c>
      <c r="EI493" s="3" t="s">
        <v>3</v>
      </c>
      <c r="EJ493" s="3">
        <v>3</v>
      </c>
      <c r="EK493" s="3">
        <v>400007</v>
      </c>
      <c r="EL493" s="3" t="s">
        <v>42</v>
      </c>
      <c r="EM493" s="3" t="s">
        <v>43</v>
      </c>
      <c r="EO493" s="3" t="s">
        <v>3</v>
      </c>
      <c r="EQ493" s="3">
        <v>131088</v>
      </c>
      <c r="ER493" s="3">
        <v>0</v>
      </c>
      <c r="ES493" s="3">
        <v>178.10000000000002</v>
      </c>
      <c r="ET493" s="3">
        <v>0</v>
      </c>
      <c r="EU493" s="3">
        <v>0</v>
      </c>
      <c r="EV493" s="3">
        <v>0</v>
      </c>
      <c r="EW493" s="3">
        <v>0</v>
      </c>
      <c r="EX493" s="3">
        <v>0</v>
      </c>
      <c r="EY493" s="3">
        <v>0</v>
      </c>
      <c r="EZ493" s="3">
        <v>5</v>
      </c>
      <c r="FC493" s="3">
        <v>1</v>
      </c>
      <c r="FD493" s="3">
        <v>18</v>
      </c>
      <c r="FF493" s="3">
        <v>1578</v>
      </c>
      <c r="FQ493" s="3">
        <v>0</v>
      </c>
      <c r="FR493" s="3">
        <f t="shared" si="387"/>
        <v>1348.22</v>
      </c>
      <c r="FS493" s="3">
        <v>0</v>
      </c>
      <c r="FX493" s="3">
        <v>0</v>
      </c>
      <c r="FY493" s="3">
        <v>0</v>
      </c>
      <c r="GA493" s="3" t="s">
        <v>530</v>
      </c>
      <c r="GD493" s="3">
        <v>1</v>
      </c>
      <c r="GF493" s="3">
        <v>1811569273</v>
      </c>
      <c r="GG493" s="3">
        <v>2</v>
      </c>
      <c r="GH493" s="3">
        <v>3</v>
      </c>
      <c r="GI493" s="3">
        <v>3</v>
      </c>
      <c r="GJ493" s="3">
        <v>0</v>
      </c>
      <c r="GK493" s="3">
        <v>0</v>
      </c>
      <c r="GL493" s="3">
        <f t="shared" si="379"/>
        <v>0</v>
      </c>
      <c r="GM493" s="3">
        <f t="shared" si="380"/>
        <v>1348.22</v>
      </c>
      <c r="GN493" s="3">
        <f t="shared" si="381"/>
        <v>0</v>
      </c>
      <c r="GO493" s="3">
        <f t="shared" si="382"/>
        <v>0</v>
      </c>
      <c r="GP493" s="3">
        <f t="shared" si="383"/>
        <v>0</v>
      </c>
      <c r="GR493" s="3">
        <v>1</v>
      </c>
      <c r="GS493" s="3">
        <v>1</v>
      </c>
      <c r="GT493" s="3">
        <v>0</v>
      </c>
      <c r="GU493" s="3" t="s">
        <v>3</v>
      </c>
      <c r="GV493" s="3">
        <f t="shared" si="384"/>
        <v>0</v>
      </c>
      <c r="GW493" s="3">
        <v>1</v>
      </c>
      <c r="GX493" s="3">
        <f t="shared" si="385"/>
        <v>0</v>
      </c>
      <c r="HA493" s="3">
        <v>0</v>
      </c>
      <c r="HB493" s="3">
        <v>0</v>
      </c>
      <c r="HC493" s="3">
        <f t="shared" si="386"/>
        <v>0</v>
      </c>
      <c r="HE493" s="3" t="s">
        <v>45</v>
      </c>
      <c r="HF493" s="3" t="s">
        <v>46</v>
      </c>
      <c r="HM493" s="3" t="s">
        <v>3</v>
      </c>
      <c r="HN493" s="3" t="s">
        <v>3</v>
      </c>
      <c r="HO493" s="3" t="s">
        <v>3</v>
      </c>
      <c r="HP493" s="3" t="s">
        <v>3</v>
      </c>
      <c r="HQ493" s="3" t="s">
        <v>3</v>
      </c>
      <c r="HS493" s="3">
        <v>0</v>
      </c>
      <c r="IK493" s="3">
        <v>0</v>
      </c>
    </row>
    <row r="494" spans="1:255" x14ac:dyDescent="0.2">
      <c r="A494" s="2">
        <v>17</v>
      </c>
      <c r="B494" s="2">
        <v>1</v>
      </c>
      <c r="C494" s="2"/>
      <c r="D494" s="2"/>
      <c r="E494" s="2" t="s">
        <v>531</v>
      </c>
      <c r="F494" s="2" t="s">
        <v>532</v>
      </c>
      <c r="G494" s="2" t="s">
        <v>533</v>
      </c>
      <c r="H494" s="2" t="s">
        <v>41</v>
      </c>
      <c r="I494" s="2">
        <v>1</v>
      </c>
      <c r="J494" s="2">
        <v>0</v>
      </c>
      <c r="K494" s="2">
        <v>1</v>
      </c>
      <c r="L494" s="2"/>
      <c r="M494" s="2"/>
      <c r="N494" s="2"/>
      <c r="O494" s="2">
        <f t="shared" si="348"/>
        <v>294.35000000000002</v>
      </c>
      <c r="P494" s="2">
        <f t="shared" si="349"/>
        <v>294.35000000000002</v>
      </c>
      <c r="Q494" s="2">
        <f t="shared" si="350"/>
        <v>0</v>
      </c>
      <c r="R494" s="2">
        <f t="shared" si="351"/>
        <v>0</v>
      </c>
      <c r="S494" s="2">
        <f t="shared" si="352"/>
        <v>0</v>
      </c>
      <c r="T494" s="2">
        <f t="shared" si="353"/>
        <v>0</v>
      </c>
      <c r="U494" s="2">
        <f t="shared" si="354"/>
        <v>0</v>
      </c>
      <c r="V494" s="2">
        <f t="shared" si="355"/>
        <v>0</v>
      </c>
      <c r="W494" s="2">
        <f t="shared" si="356"/>
        <v>0</v>
      </c>
      <c r="X494" s="2">
        <f t="shared" si="357"/>
        <v>0</v>
      </c>
      <c r="Y494" s="2">
        <f t="shared" si="358"/>
        <v>0</v>
      </c>
      <c r="Z494" s="2"/>
      <c r="AA494" s="2">
        <v>56661434</v>
      </c>
      <c r="AB494" s="2">
        <f t="shared" si="359"/>
        <v>294.35000000000002</v>
      </c>
      <c r="AC494" s="2">
        <f t="shared" si="360"/>
        <v>294.35000000000002</v>
      </c>
      <c r="AD494" s="2">
        <f t="shared" si="361"/>
        <v>0</v>
      </c>
      <c r="AE494" s="2">
        <f t="shared" si="362"/>
        <v>0</v>
      </c>
      <c r="AF494" s="2">
        <f t="shared" si="363"/>
        <v>0</v>
      </c>
      <c r="AG494" s="2">
        <f t="shared" si="364"/>
        <v>0</v>
      </c>
      <c r="AH494" s="2">
        <f t="shared" si="365"/>
        <v>0</v>
      </c>
      <c r="AI494" s="2">
        <f t="shared" si="366"/>
        <v>0</v>
      </c>
      <c r="AJ494" s="2">
        <f t="shared" si="367"/>
        <v>0</v>
      </c>
      <c r="AK494" s="2">
        <v>294.35000000000002</v>
      </c>
      <c r="AL494" s="2">
        <v>294.35000000000002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1</v>
      </c>
      <c r="AW494" s="2">
        <v>1</v>
      </c>
      <c r="AX494" s="2"/>
      <c r="AY494" s="2"/>
      <c r="AZ494" s="2">
        <v>1</v>
      </c>
      <c r="BA494" s="2">
        <v>1</v>
      </c>
      <c r="BB494" s="2">
        <v>1</v>
      </c>
      <c r="BC494" s="2">
        <v>1</v>
      </c>
      <c r="BD494" s="2" t="s">
        <v>3</v>
      </c>
      <c r="BE494" s="2" t="s">
        <v>3</v>
      </c>
      <c r="BF494" s="2" t="s">
        <v>3</v>
      </c>
      <c r="BG494" s="2" t="s">
        <v>3</v>
      </c>
      <c r="BH494" s="2">
        <v>3</v>
      </c>
      <c r="BI494" s="2">
        <v>3</v>
      </c>
      <c r="BJ494" s="2" t="s">
        <v>532</v>
      </c>
      <c r="BK494" s="2"/>
      <c r="BL494" s="2"/>
      <c r="BM494" s="2">
        <v>400007</v>
      </c>
      <c r="BN494" s="2">
        <v>0</v>
      </c>
      <c r="BO494" s="2" t="s">
        <v>3</v>
      </c>
      <c r="BP494" s="2">
        <v>0</v>
      </c>
      <c r="BQ494" s="2">
        <v>214</v>
      </c>
      <c r="BR494" s="2">
        <v>0</v>
      </c>
      <c r="BS494" s="2">
        <v>1</v>
      </c>
      <c r="BT494" s="2">
        <v>1</v>
      </c>
      <c r="BU494" s="2">
        <v>1</v>
      </c>
      <c r="BV494" s="2">
        <v>1</v>
      </c>
      <c r="BW494" s="2">
        <v>1</v>
      </c>
      <c r="BX494" s="2">
        <v>1</v>
      </c>
      <c r="BY494" s="2" t="s">
        <v>3</v>
      </c>
      <c r="BZ494" s="2">
        <v>0</v>
      </c>
      <c r="CA494" s="2">
        <v>0</v>
      </c>
      <c r="CB494" s="2" t="s">
        <v>3</v>
      </c>
      <c r="CC494" s="2"/>
      <c r="CD494" s="2"/>
      <c r="CE494" s="2">
        <v>1566</v>
      </c>
      <c r="CF494" s="2">
        <v>0</v>
      </c>
      <c r="CG494" s="2">
        <v>0</v>
      </c>
      <c r="CH494" s="2"/>
      <c r="CI494" s="2"/>
      <c r="CJ494" s="2"/>
      <c r="CK494" s="2"/>
      <c r="CL494" s="2"/>
      <c r="CM494" s="2">
        <v>0</v>
      </c>
      <c r="CN494" s="2" t="s">
        <v>3</v>
      </c>
      <c r="CO494" s="2">
        <v>0</v>
      </c>
      <c r="CP494" s="2">
        <f t="shared" si="368"/>
        <v>294.35000000000002</v>
      </c>
      <c r="CQ494" s="2">
        <f t="shared" si="369"/>
        <v>294.35000000000002</v>
      </c>
      <c r="CR494" s="2">
        <f t="shared" si="370"/>
        <v>0</v>
      </c>
      <c r="CS494" s="2">
        <f t="shared" si="371"/>
        <v>0</v>
      </c>
      <c r="CT494" s="2">
        <f t="shared" si="372"/>
        <v>0</v>
      </c>
      <c r="CU494" s="2">
        <f t="shared" si="373"/>
        <v>0</v>
      </c>
      <c r="CV494" s="2">
        <f t="shared" si="374"/>
        <v>0</v>
      </c>
      <c r="CW494" s="2">
        <f t="shared" si="375"/>
        <v>0</v>
      </c>
      <c r="CX494" s="2">
        <f t="shared" si="376"/>
        <v>0</v>
      </c>
      <c r="CY494" s="2">
        <f t="shared" si="377"/>
        <v>0</v>
      </c>
      <c r="CZ494" s="2">
        <f t="shared" si="378"/>
        <v>0</v>
      </c>
      <c r="DA494" s="2"/>
      <c r="DB494" s="2"/>
      <c r="DC494" s="2" t="s">
        <v>3</v>
      </c>
      <c r="DD494" s="2" t="s">
        <v>3</v>
      </c>
      <c r="DE494" s="2" t="s">
        <v>3</v>
      </c>
      <c r="DF494" s="2" t="s">
        <v>3</v>
      </c>
      <c r="DG494" s="2" t="s">
        <v>3</v>
      </c>
      <c r="DH494" s="2" t="s">
        <v>3</v>
      </c>
      <c r="DI494" s="2" t="s">
        <v>3</v>
      </c>
      <c r="DJ494" s="2" t="s">
        <v>3</v>
      </c>
      <c r="DK494" s="2" t="s">
        <v>3</v>
      </c>
      <c r="DL494" s="2" t="s">
        <v>3</v>
      </c>
      <c r="DM494" s="2" t="s">
        <v>3</v>
      </c>
      <c r="DN494" s="2">
        <v>0</v>
      </c>
      <c r="DO494" s="2">
        <v>0</v>
      </c>
      <c r="DP494" s="2">
        <v>1</v>
      </c>
      <c r="DQ494" s="2">
        <v>1</v>
      </c>
      <c r="DR494" s="2"/>
      <c r="DS494" s="2"/>
      <c r="DT494" s="2"/>
      <c r="DU494" s="2">
        <v>1013</v>
      </c>
      <c r="DV494" s="2" t="s">
        <v>41</v>
      </c>
      <c r="DW494" s="2" t="s">
        <v>41</v>
      </c>
      <c r="DX494" s="2">
        <v>1</v>
      </c>
      <c r="DY494" s="2"/>
      <c r="DZ494" s="2" t="s">
        <v>3</v>
      </c>
      <c r="EA494" s="2" t="s">
        <v>3</v>
      </c>
      <c r="EB494" s="2" t="s">
        <v>3</v>
      </c>
      <c r="EC494" s="2" t="s">
        <v>3</v>
      </c>
      <c r="ED494" s="2"/>
      <c r="EE494" s="2">
        <v>56938434</v>
      </c>
      <c r="EF494" s="2">
        <v>214</v>
      </c>
      <c r="EG494" s="2" t="s">
        <v>42</v>
      </c>
      <c r="EH494" s="2">
        <v>0</v>
      </c>
      <c r="EI494" s="2" t="s">
        <v>3</v>
      </c>
      <c r="EJ494" s="2">
        <v>3</v>
      </c>
      <c r="EK494" s="2">
        <v>400007</v>
      </c>
      <c r="EL494" s="2" t="s">
        <v>42</v>
      </c>
      <c r="EM494" s="2" t="s">
        <v>43</v>
      </c>
      <c r="EN494" s="2"/>
      <c r="EO494" s="2" t="s">
        <v>3</v>
      </c>
      <c r="EP494" s="2"/>
      <c r="EQ494" s="2">
        <v>131088</v>
      </c>
      <c r="ER494" s="2">
        <v>0</v>
      </c>
      <c r="ES494" s="2">
        <v>294.35000000000002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>
        <v>0</v>
      </c>
      <c r="FR494" s="2">
        <f t="shared" si="387"/>
        <v>294.35000000000002</v>
      </c>
      <c r="FS494" s="2">
        <v>0</v>
      </c>
      <c r="FT494" s="2"/>
      <c r="FU494" s="2"/>
      <c r="FV494" s="2"/>
      <c r="FW494" s="2"/>
      <c r="FX494" s="2">
        <v>0</v>
      </c>
      <c r="FY494" s="2">
        <v>0</v>
      </c>
      <c r="FZ494" s="2"/>
      <c r="GA494" s="2" t="s">
        <v>534</v>
      </c>
      <c r="GB494" s="2"/>
      <c r="GC494" s="2"/>
      <c r="GD494" s="2">
        <v>1</v>
      </c>
      <c r="GE494" s="2"/>
      <c r="GF494" s="2">
        <v>504770814</v>
      </c>
      <c r="GG494" s="2">
        <v>2</v>
      </c>
      <c r="GH494" s="2">
        <v>4</v>
      </c>
      <c r="GI494" s="2">
        <v>-2</v>
      </c>
      <c r="GJ494" s="2">
        <v>0</v>
      </c>
      <c r="GK494" s="2">
        <v>0</v>
      </c>
      <c r="GL494" s="2">
        <f t="shared" si="379"/>
        <v>0</v>
      </c>
      <c r="GM494" s="2">
        <f t="shared" si="380"/>
        <v>294.35000000000002</v>
      </c>
      <c r="GN494" s="2">
        <f t="shared" si="381"/>
        <v>0</v>
      </c>
      <c r="GO494" s="2">
        <f t="shared" si="382"/>
        <v>0</v>
      </c>
      <c r="GP494" s="2">
        <f t="shared" si="383"/>
        <v>0</v>
      </c>
      <c r="GQ494" s="2"/>
      <c r="GR494" s="2">
        <v>1</v>
      </c>
      <c r="GS494" s="2">
        <v>2</v>
      </c>
      <c r="GT494" s="2">
        <v>0</v>
      </c>
      <c r="GU494" s="2" t="s">
        <v>3</v>
      </c>
      <c r="GV494" s="2">
        <f t="shared" si="384"/>
        <v>0</v>
      </c>
      <c r="GW494" s="2">
        <v>1</v>
      </c>
      <c r="GX494" s="2">
        <f t="shared" si="385"/>
        <v>0</v>
      </c>
      <c r="GY494" s="2"/>
      <c r="GZ494" s="2"/>
      <c r="HA494" s="2">
        <v>0</v>
      </c>
      <c r="HB494" s="2">
        <v>0</v>
      </c>
      <c r="HC494" s="2">
        <f t="shared" si="386"/>
        <v>0</v>
      </c>
      <c r="HD494" s="2"/>
      <c r="HE494" s="2" t="s">
        <v>45</v>
      </c>
      <c r="HF494" s="2" t="s">
        <v>46</v>
      </c>
      <c r="HG494" s="2"/>
      <c r="HH494" s="2"/>
      <c r="HI494" s="2"/>
      <c r="HJ494" s="2"/>
      <c r="HK494" s="2"/>
      <c r="HL494" s="2"/>
      <c r="HM494" s="2" t="s">
        <v>3</v>
      </c>
      <c r="HN494" s="2" t="s">
        <v>3</v>
      </c>
      <c r="HO494" s="2" t="s">
        <v>3</v>
      </c>
      <c r="HP494" s="2" t="s">
        <v>3</v>
      </c>
      <c r="HQ494" s="2" t="s">
        <v>3</v>
      </c>
      <c r="HR494" s="2"/>
      <c r="HS494" s="2">
        <v>0</v>
      </c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>
        <v>0</v>
      </c>
      <c r="IL494" s="2"/>
      <c r="IM494" s="2"/>
      <c r="IN494" s="2"/>
      <c r="IO494" s="2"/>
      <c r="IP494" s="2"/>
      <c r="IQ494" s="2"/>
      <c r="IR494" s="2"/>
      <c r="IS494" s="2"/>
      <c r="IT494" s="2"/>
      <c r="IU494" s="2"/>
    </row>
    <row r="495" spans="1:255" x14ac:dyDescent="0.2">
      <c r="A495" s="3">
        <v>17</v>
      </c>
      <c r="B495" s="3">
        <v>1</v>
      </c>
      <c r="E495" s="3" t="s">
        <v>531</v>
      </c>
      <c r="F495" s="3" t="s">
        <v>532</v>
      </c>
      <c r="G495" s="3" t="s">
        <v>533</v>
      </c>
      <c r="H495" s="3" t="s">
        <v>41</v>
      </c>
      <c r="I495" s="3">
        <v>1</v>
      </c>
      <c r="J495" s="3">
        <v>0</v>
      </c>
      <c r="K495" s="3">
        <v>1</v>
      </c>
      <c r="O495" s="3">
        <f t="shared" si="348"/>
        <v>2228.23</v>
      </c>
      <c r="P495" s="3">
        <f t="shared" si="349"/>
        <v>2228.23</v>
      </c>
      <c r="Q495" s="3">
        <f t="shared" si="350"/>
        <v>0</v>
      </c>
      <c r="R495" s="3">
        <f t="shared" si="351"/>
        <v>0</v>
      </c>
      <c r="S495" s="3">
        <f t="shared" si="352"/>
        <v>0</v>
      </c>
      <c r="T495" s="3">
        <f t="shared" si="353"/>
        <v>0</v>
      </c>
      <c r="U495" s="3">
        <f t="shared" si="354"/>
        <v>0</v>
      </c>
      <c r="V495" s="3">
        <f t="shared" si="355"/>
        <v>0</v>
      </c>
      <c r="W495" s="3">
        <f t="shared" si="356"/>
        <v>0</v>
      </c>
      <c r="X495" s="3">
        <f t="shared" si="357"/>
        <v>0</v>
      </c>
      <c r="Y495" s="3">
        <f t="shared" si="358"/>
        <v>0</v>
      </c>
      <c r="AA495" s="3">
        <v>56661436</v>
      </c>
      <c r="AB495" s="3">
        <f t="shared" si="359"/>
        <v>294.35000000000002</v>
      </c>
      <c r="AC495" s="3">
        <f t="shared" si="360"/>
        <v>294.35000000000002</v>
      </c>
      <c r="AD495" s="3">
        <f t="shared" si="361"/>
        <v>0</v>
      </c>
      <c r="AE495" s="3">
        <f t="shared" si="362"/>
        <v>0</v>
      </c>
      <c r="AF495" s="3">
        <f t="shared" si="363"/>
        <v>0</v>
      </c>
      <c r="AG495" s="3">
        <f t="shared" si="364"/>
        <v>0</v>
      </c>
      <c r="AH495" s="3">
        <f t="shared" si="365"/>
        <v>0</v>
      </c>
      <c r="AI495" s="3">
        <f t="shared" si="366"/>
        <v>0</v>
      </c>
      <c r="AJ495" s="3">
        <f t="shared" si="367"/>
        <v>0</v>
      </c>
      <c r="AK495" s="3">
        <v>294.35000000000002</v>
      </c>
      <c r="AL495" s="3">
        <v>294.35000000000002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1</v>
      </c>
      <c r="AW495" s="3">
        <v>1</v>
      </c>
      <c r="AZ495" s="3">
        <v>1</v>
      </c>
      <c r="BA495" s="3">
        <v>1</v>
      </c>
      <c r="BB495" s="3">
        <v>1</v>
      </c>
      <c r="BC495" s="3">
        <v>7.57</v>
      </c>
      <c r="BD495" s="3" t="s">
        <v>3</v>
      </c>
      <c r="BE495" s="3" t="s">
        <v>3</v>
      </c>
      <c r="BF495" s="3" t="s">
        <v>3</v>
      </c>
      <c r="BG495" s="3" t="s">
        <v>3</v>
      </c>
      <c r="BH495" s="3">
        <v>3</v>
      </c>
      <c r="BI495" s="3">
        <v>3</v>
      </c>
      <c r="BJ495" s="3" t="s">
        <v>532</v>
      </c>
      <c r="BM495" s="3">
        <v>400007</v>
      </c>
      <c r="BN495" s="3">
        <v>0</v>
      </c>
      <c r="BO495" s="3" t="s">
        <v>3</v>
      </c>
      <c r="BP495" s="3">
        <v>0</v>
      </c>
      <c r="BQ495" s="3">
        <v>214</v>
      </c>
      <c r="BR495" s="3">
        <v>0</v>
      </c>
      <c r="BS495" s="3">
        <v>1</v>
      </c>
      <c r="BT495" s="3">
        <v>1</v>
      </c>
      <c r="BU495" s="3">
        <v>1</v>
      </c>
      <c r="BV495" s="3">
        <v>1</v>
      </c>
      <c r="BW495" s="3">
        <v>1</v>
      </c>
      <c r="BX495" s="3">
        <v>1</v>
      </c>
      <c r="BY495" s="3" t="s">
        <v>3</v>
      </c>
      <c r="BZ495" s="3">
        <v>0</v>
      </c>
      <c r="CA495" s="3">
        <v>0</v>
      </c>
      <c r="CB495" s="3" t="s">
        <v>3</v>
      </c>
      <c r="CE495" s="3">
        <v>1566</v>
      </c>
      <c r="CF495" s="3">
        <v>0</v>
      </c>
      <c r="CG495" s="3">
        <v>0</v>
      </c>
      <c r="CM495" s="3">
        <v>0</v>
      </c>
      <c r="CN495" s="3" t="s">
        <v>3</v>
      </c>
      <c r="CO495" s="3">
        <v>0</v>
      </c>
      <c r="CP495" s="3">
        <f t="shared" si="368"/>
        <v>2228.23</v>
      </c>
      <c r="CQ495" s="3">
        <f t="shared" si="369"/>
        <v>2228.23</v>
      </c>
      <c r="CR495" s="3">
        <f t="shared" si="370"/>
        <v>0</v>
      </c>
      <c r="CS495" s="3">
        <f t="shared" si="371"/>
        <v>0</v>
      </c>
      <c r="CT495" s="3">
        <f t="shared" si="372"/>
        <v>0</v>
      </c>
      <c r="CU495" s="3">
        <f t="shared" si="373"/>
        <v>0</v>
      </c>
      <c r="CV495" s="3">
        <f t="shared" si="374"/>
        <v>0</v>
      </c>
      <c r="CW495" s="3">
        <f t="shared" si="375"/>
        <v>0</v>
      </c>
      <c r="CX495" s="3">
        <f t="shared" si="376"/>
        <v>0</v>
      </c>
      <c r="CY495" s="3">
        <f t="shared" si="377"/>
        <v>0</v>
      </c>
      <c r="CZ495" s="3">
        <f t="shared" si="378"/>
        <v>0</v>
      </c>
      <c r="DC495" s="3" t="s">
        <v>3</v>
      </c>
      <c r="DD495" s="3" t="s">
        <v>3</v>
      </c>
      <c r="DE495" s="3" t="s">
        <v>3</v>
      </c>
      <c r="DF495" s="3" t="s">
        <v>3</v>
      </c>
      <c r="DG495" s="3" t="s">
        <v>3</v>
      </c>
      <c r="DH495" s="3" t="s">
        <v>3</v>
      </c>
      <c r="DI495" s="3" t="s">
        <v>3</v>
      </c>
      <c r="DJ495" s="3" t="s">
        <v>3</v>
      </c>
      <c r="DK495" s="3" t="s">
        <v>3</v>
      </c>
      <c r="DL495" s="3" t="s">
        <v>3</v>
      </c>
      <c r="DM495" s="3" t="s">
        <v>3</v>
      </c>
      <c r="DN495" s="3">
        <v>0</v>
      </c>
      <c r="DO495" s="3">
        <v>0</v>
      </c>
      <c r="DP495" s="3">
        <v>1</v>
      </c>
      <c r="DQ495" s="3">
        <v>1</v>
      </c>
      <c r="DU495" s="3">
        <v>1013</v>
      </c>
      <c r="DV495" s="3" t="s">
        <v>41</v>
      </c>
      <c r="DW495" s="3" t="s">
        <v>41</v>
      </c>
      <c r="DX495" s="3">
        <v>1</v>
      </c>
      <c r="DZ495" s="3" t="s">
        <v>3</v>
      </c>
      <c r="EA495" s="3" t="s">
        <v>3</v>
      </c>
      <c r="EB495" s="3" t="s">
        <v>3</v>
      </c>
      <c r="EC495" s="3" t="s">
        <v>3</v>
      </c>
      <c r="EE495" s="3">
        <v>56938434</v>
      </c>
      <c r="EF495" s="3">
        <v>214</v>
      </c>
      <c r="EG495" s="3" t="s">
        <v>42</v>
      </c>
      <c r="EH495" s="3">
        <v>0</v>
      </c>
      <c r="EI495" s="3" t="s">
        <v>3</v>
      </c>
      <c r="EJ495" s="3">
        <v>3</v>
      </c>
      <c r="EK495" s="3">
        <v>400007</v>
      </c>
      <c r="EL495" s="3" t="s">
        <v>42</v>
      </c>
      <c r="EM495" s="3" t="s">
        <v>43</v>
      </c>
      <c r="EO495" s="3" t="s">
        <v>3</v>
      </c>
      <c r="EQ495" s="3">
        <v>131088</v>
      </c>
      <c r="ER495" s="3">
        <v>0</v>
      </c>
      <c r="ES495" s="3">
        <v>294.35000000000002</v>
      </c>
      <c r="ET495" s="3">
        <v>0</v>
      </c>
      <c r="EU495" s="3">
        <v>0</v>
      </c>
      <c r="EV495" s="3">
        <v>0</v>
      </c>
      <c r="EW495" s="3">
        <v>0</v>
      </c>
      <c r="EX495" s="3">
        <v>0</v>
      </c>
      <c r="EY495" s="3">
        <v>0</v>
      </c>
      <c r="EZ495" s="3">
        <v>5</v>
      </c>
      <c r="FC495" s="3">
        <v>1</v>
      </c>
      <c r="FD495" s="3">
        <v>18</v>
      </c>
      <c r="FF495" s="3">
        <v>2608</v>
      </c>
      <c r="FQ495" s="3">
        <v>0</v>
      </c>
      <c r="FR495" s="3">
        <f t="shared" si="387"/>
        <v>2228.23</v>
      </c>
      <c r="FS495" s="3">
        <v>0</v>
      </c>
      <c r="FX495" s="3">
        <v>0</v>
      </c>
      <c r="FY495" s="3">
        <v>0</v>
      </c>
      <c r="GA495" s="3" t="s">
        <v>534</v>
      </c>
      <c r="GD495" s="3">
        <v>1</v>
      </c>
      <c r="GF495" s="3">
        <v>504770814</v>
      </c>
      <c r="GG495" s="3">
        <v>2</v>
      </c>
      <c r="GH495" s="3">
        <v>3</v>
      </c>
      <c r="GI495" s="3">
        <v>3</v>
      </c>
      <c r="GJ495" s="3">
        <v>0</v>
      </c>
      <c r="GK495" s="3">
        <v>0</v>
      </c>
      <c r="GL495" s="3">
        <f t="shared" si="379"/>
        <v>0</v>
      </c>
      <c r="GM495" s="3">
        <f t="shared" si="380"/>
        <v>2228.23</v>
      </c>
      <c r="GN495" s="3">
        <f t="shared" si="381"/>
        <v>0</v>
      </c>
      <c r="GO495" s="3">
        <f t="shared" si="382"/>
        <v>0</v>
      </c>
      <c r="GP495" s="3">
        <f t="shared" si="383"/>
        <v>0</v>
      </c>
      <c r="GR495" s="3">
        <v>1</v>
      </c>
      <c r="GS495" s="3">
        <v>1</v>
      </c>
      <c r="GT495" s="3">
        <v>0</v>
      </c>
      <c r="GU495" s="3" t="s">
        <v>3</v>
      </c>
      <c r="GV495" s="3">
        <f t="shared" si="384"/>
        <v>0</v>
      </c>
      <c r="GW495" s="3">
        <v>1</v>
      </c>
      <c r="GX495" s="3">
        <f t="shared" si="385"/>
        <v>0</v>
      </c>
      <c r="HA495" s="3">
        <v>0</v>
      </c>
      <c r="HB495" s="3">
        <v>0</v>
      </c>
      <c r="HC495" s="3">
        <f t="shared" si="386"/>
        <v>0</v>
      </c>
      <c r="HE495" s="3" t="s">
        <v>45</v>
      </c>
      <c r="HF495" s="3" t="s">
        <v>46</v>
      </c>
      <c r="HM495" s="3" t="s">
        <v>3</v>
      </c>
      <c r="HN495" s="3" t="s">
        <v>3</v>
      </c>
      <c r="HO495" s="3" t="s">
        <v>3</v>
      </c>
      <c r="HP495" s="3" t="s">
        <v>3</v>
      </c>
      <c r="HQ495" s="3" t="s">
        <v>3</v>
      </c>
      <c r="HS495" s="3">
        <v>0</v>
      </c>
      <c r="IK495" s="3">
        <v>0</v>
      </c>
    </row>
    <row r="497" spans="1:206" x14ac:dyDescent="0.2">
      <c r="A497" s="11">
        <v>51</v>
      </c>
      <c r="B497" s="11">
        <f>B474</f>
        <v>1</v>
      </c>
      <c r="C497" s="11">
        <f>A474</f>
        <v>5</v>
      </c>
      <c r="D497" s="11">
        <f>ROW(A474)</f>
        <v>474</v>
      </c>
      <c r="E497" s="11"/>
      <c r="F497" s="11" t="str">
        <f>IF(F474&lt;&gt;"",F474,"")</f>
        <v>Новый подраздел</v>
      </c>
      <c r="G497" s="11" t="str">
        <f>IF(G474&lt;&gt;"",G474,"")</f>
        <v>Дроссель -клапан регулирующий</v>
      </c>
      <c r="H497" s="11">
        <v>0</v>
      </c>
      <c r="I497" s="11"/>
      <c r="J497" s="11"/>
      <c r="K497" s="11"/>
      <c r="L497" s="11"/>
      <c r="M497" s="11"/>
      <c r="N497" s="11"/>
      <c r="O497" s="11">
        <f t="shared" ref="O497:T497" si="388">ROUND(AB497,2)</f>
        <v>104816.06</v>
      </c>
      <c r="P497" s="11">
        <f t="shared" si="388"/>
        <v>104816.06</v>
      </c>
      <c r="Q497" s="11">
        <f t="shared" si="388"/>
        <v>0</v>
      </c>
      <c r="R497" s="11">
        <f t="shared" si="388"/>
        <v>0</v>
      </c>
      <c r="S497" s="11">
        <f t="shared" si="388"/>
        <v>0</v>
      </c>
      <c r="T497" s="11">
        <f t="shared" si="388"/>
        <v>0</v>
      </c>
      <c r="U497" s="11">
        <f>AH497</f>
        <v>0</v>
      </c>
      <c r="V497" s="11">
        <f>AI497</f>
        <v>0</v>
      </c>
      <c r="W497" s="11">
        <f>ROUND(AJ497,2)</f>
        <v>0</v>
      </c>
      <c r="X497" s="11">
        <f>ROUND(AK497,2)</f>
        <v>0</v>
      </c>
      <c r="Y497" s="11">
        <f>ROUND(AL497,2)</f>
        <v>0</v>
      </c>
      <c r="Z497" s="11"/>
      <c r="AA497" s="11"/>
      <c r="AB497" s="11">
        <f>ROUND(SUMIF(AA478:AA495,"=56661434",O478:O495),2)</f>
        <v>104816.06</v>
      </c>
      <c r="AC497" s="11">
        <f>ROUND(SUMIF(AA478:AA495,"=56661434",P478:P495),2)</f>
        <v>104816.06</v>
      </c>
      <c r="AD497" s="11">
        <f>ROUND(SUMIF(AA478:AA495,"=56661434",Q478:Q495),2)</f>
        <v>0</v>
      </c>
      <c r="AE497" s="11">
        <f>ROUND(SUMIF(AA478:AA495,"=56661434",R478:R495),2)</f>
        <v>0</v>
      </c>
      <c r="AF497" s="11">
        <f>ROUND(SUMIF(AA478:AA495,"=56661434",S478:S495),2)</f>
        <v>0</v>
      </c>
      <c r="AG497" s="11">
        <f>ROUND(SUMIF(AA478:AA495,"=56661434",T478:T495),2)</f>
        <v>0</v>
      </c>
      <c r="AH497" s="11">
        <f>SUMIF(AA478:AA495,"=56661434",U478:U495)</f>
        <v>0</v>
      </c>
      <c r="AI497" s="11">
        <f>SUMIF(AA478:AA495,"=56661434",V478:V495)</f>
        <v>0</v>
      </c>
      <c r="AJ497" s="11">
        <f>ROUND(SUMIF(AA478:AA495,"=56661434",W478:W495),2)</f>
        <v>0</v>
      </c>
      <c r="AK497" s="11">
        <f>ROUND(SUMIF(AA478:AA495,"=56661434",X478:X495),2)</f>
        <v>0</v>
      </c>
      <c r="AL497" s="11">
        <f>ROUND(SUMIF(AA478:AA495,"=56661434",Y478:Y495),2)</f>
        <v>0</v>
      </c>
      <c r="AM497" s="11"/>
      <c r="AN497" s="11"/>
      <c r="AO497" s="11">
        <f t="shared" ref="AO497:BD497" si="389">ROUND(BX497,2)</f>
        <v>0</v>
      </c>
      <c r="AP497" s="11">
        <f t="shared" si="389"/>
        <v>1342.18</v>
      </c>
      <c r="AQ497" s="11">
        <f t="shared" si="389"/>
        <v>0</v>
      </c>
      <c r="AR497" s="11">
        <f t="shared" si="389"/>
        <v>104816.06</v>
      </c>
      <c r="AS497" s="11">
        <f t="shared" si="389"/>
        <v>103473.88</v>
      </c>
      <c r="AT497" s="11">
        <f t="shared" si="389"/>
        <v>0</v>
      </c>
      <c r="AU497" s="11">
        <f t="shared" si="389"/>
        <v>0</v>
      </c>
      <c r="AV497" s="11">
        <f t="shared" si="389"/>
        <v>104816.06</v>
      </c>
      <c r="AW497" s="11">
        <f t="shared" si="389"/>
        <v>103473.88</v>
      </c>
      <c r="AX497" s="11">
        <f t="shared" si="389"/>
        <v>0</v>
      </c>
      <c r="AY497" s="11">
        <f t="shared" si="389"/>
        <v>103473.88</v>
      </c>
      <c r="AZ497" s="11">
        <f t="shared" si="389"/>
        <v>1342.18</v>
      </c>
      <c r="BA497" s="11">
        <f t="shared" si="389"/>
        <v>0</v>
      </c>
      <c r="BB497" s="11">
        <f t="shared" si="389"/>
        <v>0</v>
      </c>
      <c r="BC497" s="11">
        <f t="shared" si="389"/>
        <v>0</v>
      </c>
      <c r="BD497" s="11">
        <f t="shared" si="389"/>
        <v>0</v>
      </c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>
        <f>ROUND(SUMIF(AA478:AA495,"=56661434",FQ478:FQ495),2)</f>
        <v>0</v>
      </c>
      <c r="BY497" s="11">
        <f>ROUND(SUMIF(AA478:AA495,"=56661434",FR478:FR495),2)</f>
        <v>1342.18</v>
      </c>
      <c r="BZ497" s="11">
        <f>ROUND(SUMIF(AA478:AA495,"=56661434",GL478:GL495),2)</f>
        <v>0</v>
      </c>
      <c r="CA497" s="11">
        <f>ROUND(SUMIF(AA478:AA495,"=56661434",GM478:GM495),2)</f>
        <v>104816.06</v>
      </c>
      <c r="CB497" s="11">
        <f>ROUND(SUMIF(AA478:AA495,"=56661434",GN478:GN495),2)</f>
        <v>103473.88</v>
      </c>
      <c r="CC497" s="11">
        <f>ROUND(SUMIF(AA478:AA495,"=56661434",GO478:GO495),2)</f>
        <v>0</v>
      </c>
      <c r="CD497" s="11">
        <f>ROUND(SUMIF(AA478:AA495,"=56661434",GP478:GP495),2)</f>
        <v>0</v>
      </c>
      <c r="CE497" s="11">
        <f>AC497-BX497</f>
        <v>104816.06</v>
      </c>
      <c r="CF497" s="11">
        <f>AC497-BY497</f>
        <v>103473.88</v>
      </c>
      <c r="CG497" s="11">
        <f>BX497-BZ497</f>
        <v>0</v>
      </c>
      <c r="CH497" s="11">
        <f>AC497-BX497-BY497+BZ497</f>
        <v>103473.88</v>
      </c>
      <c r="CI497" s="11">
        <f>BY497-BZ497</f>
        <v>1342.18</v>
      </c>
      <c r="CJ497" s="11">
        <f>ROUND(SUMIF(AA478:AA495,"=56661434",GX478:GX495),2)</f>
        <v>0</v>
      </c>
      <c r="CK497" s="11">
        <f>ROUND(SUMIF(AA478:AA495,"=56661434",GY478:GY495),2)</f>
        <v>0</v>
      </c>
      <c r="CL497" s="11">
        <f>ROUND(SUMIF(AA478:AA495,"=56661434",GZ478:GZ495),2)</f>
        <v>0</v>
      </c>
      <c r="CM497" s="11">
        <f>ROUND(SUMIF(AA478:AA495,"=56661434",HD478:HD495),2)</f>
        <v>0</v>
      </c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2">
        <f t="shared" ref="DG497:DL497" si="390">ROUND(DT497,2)</f>
        <v>87437.11</v>
      </c>
      <c r="DH497" s="12">
        <f t="shared" si="390"/>
        <v>87437.11</v>
      </c>
      <c r="DI497" s="12">
        <f t="shared" si="390"/>
        <v>0</v>
      </c>
      <c r="DJ497" s="12">
        <f t="shared" si="390"/>
        <v>0</v>
      </c>
      <c r="DK497" s="12">
        <f t="shared" si="390"/>
        <v>0</v>
      </c>
      <c r="DL497" s="12">
        <f t="shared" si="390"/>
        <v>0</v>
      </c>
      <c r="DM497" s="12">
        <f>DZ497</f>
        <v>0</v>
      </c>
      <c r="DN497" s="12">
        <f>EA497</f>
        <v>0</v>
      </c>
      <c r="DO497" s="12">
        <f>ROUND(EB497,2)</f>
        <v>0</v>
      </c>
      <c r="DP497" s="12">
        <f>ROUND(EC497,2)</f>
        <v>0</v>
      </c>
      <c r="DQ497" s="12">
        <f>ROUND(ED497,2)</f>
        <v>0</v>
      </c>
      <c r="DR497" s="12"/>
      <c r="DS497" s="12"/>
      <c r="DT497" s="12">
        <f>ROUND(SUMIF(AA478:AA495,"=56661436",O478:O495),2)</f>
        <v>87437.11</v>
      </c>
      <c r="DU497" s="12">
        <f>ROUND(SUMIF(AA478:AA495,"=56661436",P478:P495),2)</f>
        <v>87437.11</v>
      </c>
      <c r="DV497" s="12">
        <f>ROUND(SUMIF(AA478:AA495,"=56661436",Q478:Q495),2)</f>
        <v>0</v>
      </c>
      <c r="DW497" s="12">
        <f>ROUND(SUMIF(AA478:AA495,"=56661436",R478:R495),2)</f>
        <v>0</v>
      </c>
      <c r="DX497" s="12">
        <f>ROUND(SUMIF(AA478:AA495,"=56661436",S478:S495),2)</f>
        <v>0</v>
      </c>
      <c r="DY497" s="12">
        <f>ROUND(SUMIF(AA478:AA495,"=56661436",T478:T495),2)</f>
        <v>0</v>
      </c>
      <c r="DZ497" s="12">
        <f>SUMIF(AA478:AA495,"=56661436",U478:U495)</f>
        <v>0</v>
      </c>
      <c r="EA497" s="12">
        <f>SUMIF(AA478:AA495,"=56661436",V478:V495)</f>
        <v>0</v>
      </c>
      <c r="EB497" s="12">
        <f>ROUND(SUMIF(AA478:AA495,"=56661436",W478:W495),2)</f>
        <v>0</v>
      </c>
      <c r="EC497" s="12">
        <f>ROUND(SUMIF(AA478:AA495,"=56661436",X478:X495),2)</f>
        <v>0</v>
      </c>
      <c r="ED497" s="12">
        <f>ROUND(SUMIF(AA478:AA495,"=56661436",Y478:Y495),2)</f>
        <v>0</v>
      </c>
      <c r="EE497" s="12"/>
      <c r="EF497" s="12"/>
      <c r="EG497" s="12">
        <f t="shared" ref="EG497:EV497" si="391">ROUND(FP497,2)</f>
        <v>0</v>
      </c>
      <c r="EH497" s="12">
        <f t="shared" si="391"/>
        <v>10160.31</v>
      </c>
      <c r="EI497" s="12">
        <f t="shared" si="391"/>
        <v>0</v>
      </c>
      <c r="EJ497" s="12">
        <f t="shared" si="391"/>
        <v>87437.11</v>
      </c>
      <c r="EK497" s="12">
        <f t="shared" si="391"/>
        <v>77276.800000000003</v>
      </c>
      <c r="EL497" s="12">
        <f t="shared" si="391"/>
        <v>0</v>
      </c>
      <c r="EM497" s="12">
        <f t="shared" si="391"/>
        <v>0</v>
      </c>
      <c r="EN497" s="12">
        <f t="shared" si="391"/>
        <v>87437.11</v>
      </c>
      <c r="EO497" s="12">
        <f t="shared" si="391"/>
        <v>77276.800000000003</v>
      </c>
      <c r="EP497" s="12">
        <f t="shared" si="391"/>
        <v>0</v>
      </c>
      <c r="EQ497" s="12">
        <f t="shared" si="391"/>
        <v>77276.800000000003</v>
      </c>
      <c r="ER497" s="12">
        <f t="shared" si="391"/>
        <v>10160.31</v>
      </c>
      <c r="ES497" s="12">
        <f t="shared" si="391"/>
        <v>0</v>
      </c>
      <c r="ET497" s="12">
        <f t="shared" si="391"/>
        <v>0</v>
      </c>
      <c r="EU497" s="12">
        <f t="shared" si="391"/>
        <v>0</v>
      </c>
      <c r="EV497" s="12">
        <f t="shared" si="391"/>
        <v>0</v>
      </c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>
        <f>ROUND(SUMIF(AA478:AA495,"=56661436",FQ478:FQ495),2)</f>
        <v>0</v>
      </c>
      <c r="FQ497" s="12">
        <f>ROUND(SUMIF(AA478:AA495,"=56661436",FR478:FR495),2)</f>
        <v>10160.31</v>
      </c>
      <c r="FR497" s="12">
        <f>ROUND(SUMIF(AA478:AA495,"=56661436",GL478:GL495),2)</f>
        <v>0</v>
      </c>
      <c r="FS497" s="12">
        <f>ROUND(SUMIF(AA478:AA495,"=56661436",GM478:GM495),2)</f>
        <v>87437.11</v>
      </c>
      <c r="FT497" s="12">
        <f>ROUND(SUMIF(AA478:AA495,"=56661436",GN478:GN495),2)</f>
        <v>77276.800000000003</v>
      </c>
      <c r="FU497" s="12">
        <f>ROUND(SUMIF(AA478:AA495,"=56661436",GO478:GO495),2)</f>
        <v>0</v>
      </c>
      <c r="FV497" s="12">
        <f>ROUND(SUMIF(AA478:AA495,"=56661436",GP478:GP495),2)</f>
        <v>0</v>
      </c>
      <c r="FW497" s="12">
        <f>DU497-FP497</f>
        <v>87437.11</v>
      </c>
      <c r="FX497" s="12">
        <f>DU497-FQ497</f>
        <v>77276.800000000003</v>
      </c>
      <c r="FY497" s="12">
        <f>FP497-FR497</f>
        <v>0</v>
      </c>
      <c r="FZ497" s="12">
        <f>DU497-FP497-FQ497+FR497</f>
        <v>77276.800000000003</v>
      </c>
      <c r="GA497" s="12">
        <f>FQ497-FR497</f>
        <v>10160.31</v>
      </c>
      <c r="GB497" s="12">
        <f>ROUND(SUMIF(AA478:AA495,"=56661436",GX478:GX495),2)</f>
        <v>0</v>
      </c>
      <c r="GC497" s="12">
        <f>ROUND(SUMIF(AA478:AA495,"=56661436",GY478:GY495),2)</f>
        <v>0</v>
      </c>
      <c r="GD497" s="12">
        <f>ROUND(SUMIF(AA478:AA495,"=56661436",GZ478:GZ495),2)</f>
        <v>0</v>
      </c>
      <c r="GE497" s="12">
        <f>ROUND(SUMIF(AA478:AA495,"=56661436",HD478:HD495),2)</f>
        <v>0</v>
      </c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>
        <v>0</v>
      </c>
    </row>
    <row r="499" spans="1:206" x14ac:dyDescent="0.2">
      <c r="A499" s="13">
        <v>50</v>
      </c>
      <c r="B499" s="13">
        <v>0</v>
      </c>
      <c r="C499" s="13">
        <v>0</v>
      </c>
      <c r="D499" s="13">
        <v>1</v>
      </c>
      <c r="E499" s="13">
        <v>201</v>
      </c>
      <c r="F499" s="13">
        <f>ROUND(Source!O497,O499)</f>
        <v>104816.06</v>
      </c>
      <c r="G499" s="13" t="s">
        <v>112</v>
      </c>
      <c r="H499" s="13" t="s">
        <v>113</v>
      </c>
      <c r="I499" s="13"/>
      <c r="J499" s="13"/>
      <c r="K499" s="13">
        <v>201</v>
      </c>
      <c r="L499" s="13">
        <v>1</v>
      </c>
      <c r="M499" s="13">
        <v>3</v>
      </c>
      <c r="N499" s="13" t="s">
        <v>3</v>
      </c>
      <c r="O499" s="13">
        <v>2</v>
      </c>
      <c r="P499" s="13">
        <f>ROUND(Source!DG497,O499)</f>
        <v>87437.11</v>
      </c>
      <c r="Q499" s="13"/>
      <c r="R499" s="13"/>
      <c r="S499" s="13"/>
      <c r="T499" s="13"/>
      <c r="U499" s="13"/>
      <c r="V499" s="13"/>
      <c r="W499" s="13">
        <v>104816.06</v>
      </c>
      <c r="X499" s="13">
        <v>1</v>
      </c>
      <c r="Y499" s="13">
        <v>104816.06</v>
      </c>
      <c r="Z499" s="13">
        <v>87437.11</v>
      </c>
      <c r="AA499" s="13">
        <v>1</v>
      </c>
      <c r="AB499" s="13">
        <v>87437.11</v>
      </c>
    </row>
    <row r="500" spans="1:206" x14ac:dyDescent="0.2">
      <c r="A500" s="13">
        <v>50</v>
      </c>
      <c r="B500" s="13">
        <v>0</v>
      </c>
      <c r="C500" s="13">
        <v>0</v>
      </c>
      <c r="D500" s="13">
        <v>1</v>
      </c>
      <c r="E500" s="13">
        <v>202</v>
      </c>
      <c r="F500" s="13">
        <f>ROUND(Source!P497,O500)</f>
        <v>104816.06</v>
      </c>
      <c r="G500" s="13" t="s">
        <v>114</v>
      </c>
      <c r="H500" s="13" t="s">
        <v>115</v>
      </c>
      <c r="I500" s="13"/>
      <c r="J500" s="13"/>
      <c r="K500" s="13">
        <v>202</v>
      </c>
      <c r="L500" s="13">
        <v>2</v>
      </c>
      <c r="M500" s="13">
        <v>3</v>
      </c>
      <c r="N500" s="13" t="s">
        <v>3</v>
      </c>
      <c r="O500" s="13">
        <v>2</v>
      </c>
      <c r="P500" s="13">
        <f>ROUND(Source!DH497,O500)</f>
        <v>87437.11</v>
      </c>
      <c r="Q500" s="13"/>
      <c r="R500" s="13"/>
      <c r="S500" s="13"/>
      <c r="T500" s="13"/>
      <c r="U500" s="13"/>
      <c r="V500" s="13"/>
      <c r="W500" s="13">
        <v>104816.06</v>
      </c>
      <c r="X500" s="13">
        <v>1</v>
      </c>
      <c r="Y500" s="13">
        <v>104816.06</v>
      </c>
      <c r="Z500" s="13">
        <v>87437.11</v>
      </c>
      <c r="AA500" s="13">
        <v>1</v>
      </c>
      <c r="AB500" s="13">
        <v>87437.11</v>
      </c>
    </row>
    <row r="501" spans="1:206" x14ac:dyDescent="0.2">
      <c r="A501" s="13">
        <v>50</v>
      </c>
      <c r="B501" s="13">
        <v>0</v>
      </c>
      <c r="C501" s="13">
        <v>0</v>
      </c>
      <c r="D501" s="13">
        <v>1</v>
      </c>
      <c r="E501" s="13">
        <v>222</v>
      </c>
      <c r="F501" s="13">
        <f>ROUND(Source!AO497,O501)</f>
        <v>0</v>
      </c>
      <c r="G501" s="13" t="s">
        <v>116</v>
      </c>
      <c r="H501" s="13" t="s">
        <v>117</v>
      </c>
      <c r="I501" s="13"/>
      <c r="J501" s="13"/>
      <c r="K501" s="13">
        <v>222</v>
      </c>
      <c r="L501" s="13">
        <v>3</v>
      </c>
      <c r="M501" s="13">
        <v>3</v>
      </c>
      <c r="N501" s="13" t="s">
        <v>3</v>
      </c>
      <c r="O501" s="13">
        <v>2</v>
      </c>
      <c r="P501" s="13">
        <f>ROUND(Source!EG497,O501)</f>
        <v>0</v>
      </c>
      <c r="Q501" s="13"/>
      <c r="R501" s="13"/>
      <c r="S501" s="13"/>
      <c r="T501" s="13"/>
      <c r="U501" s="13"/>
      <c r="V501" s="13"/>
      <c r="W501" s="13">
        <v>0</v>
      </c>
      <c r="X501" s="13">
        <v>1</v>
      </c>
      <c r="Y501" s="13">
        <v>0</v>
      </c>
      <c r="Z501" s="13">
        <v>0</v>
      </c>
      <c r="AA501" s="13">
        <v>1</v>
      </c>
      <c r="AB501" s="13">
        <v>0</v>
      </c>
    </row>
    <row r="502" spans="1:206" x14ac:dyDescent="0.2">
      <c r="A502" s="13">
        <v>50</v>
      </c>
      <c r="B502" s="13">
        <v>0</v>
      </c>
      <c r="C502" s="13">
        <v>0</v>
      </c>
      <c r="D502" s="13">
        <v>1</v>
      </c>
      <c r="E502" s="13">
        <v>225</v>
      </c>
      <c r="F502" s="13">
        <f>ROUND(Source!AV497,O502)</f>
        <v>104816.06</v>
      </c>
      <c r="G502" s="13" t="s">
        <v>118</v>
      </c>
      <c r="H502" s="13" t="s">
        <v>119</v>
      </c>
      <c r="I502" s="13"/>
      <c r="J502" s="13"/>
      <c r="K502" s="13">
        <v>225</v>
      </c>
      <c r="L502" s="13">
        <v>4</v>
      </c>
      <c r="M502" s="13">
        <v>3</v>
      </c>
      <c r="N502" s="13" t="s">
        <v>3</v>
      </c>
      <c r="O502" s="13">
        <v>2</v>
      </c>
      <c r="P502" s="13">
        <f>ROUND(Source!EN497,O502)</f>
        <v>87437.11</v>
      </c>
      <c r="Q502" s="13"/>
      <c r="R502" s="13"/>
      <c r="S502" s="13"/>
      <c r="T502" s="13"/>
      <c r="U502" s="13"/>
      <c r="V502" s="13"/>
      <c r="W502" s="13">
        <v>104816.06</v>
      </c>
      <c r="X502" s="13">
        <v>1</v>
      </c>
      <c r="Y502" s="13">
        <v>104816.06</v>
      </c>
      <c r="Z502" s="13">
        <v>87437.11</v>
      </c>
      <c r="AA502" s="13">
        <v>1</v>
      </c>
      <c r="AB502" s="13">
        <v>87437.11</v>
      </c>
    </row>
    <row r="503" spans="1:206" x14ac:dyDescent="0.2">
      <c r="A503" s="13">
        <v>50</v>
      </c>
      <c r="B503" s="13">
        <v>0</v>
      </c>
      <c r="C503" s="13">
        <v>0</v>
      </c>
      <c r="D503" s="13">
        <v>1</v>
      </c>
      <c r="E503" s="13">
        <v>226</v>
      </c>
      <c r="F503" s="13">
        <f>ROUND(Source!AW497,O503)</f>
        <v>103473.88</v>
      </c>
      <c r="G503" s="13" t="s">
        <v>120</v>
      </c>
      <c r="H503" s="13" t="s">
        <v>121</v>
      </c>
      <c r="I503" s="13"/>
      <c r="J503" s="13"/>
      <c r="K503" s="13">
        <v>226</v>
      </c>
      <c r="L503" s="13">
        <v>5</v>
      </c>
      <c r="M503" s="13">
        <v>3</v>
      </c>
      <c r="N503" s="13" t="s">
        <v>3</v>
      </c>
      <c r="O503" s="13">
        <v>2</v>
      </c>
      <c r="P503" s="13">
        <f>ROUND(Source!EO497,O503)</f>
        <v>77276.800000000003</v>
      </c>
      <c r="Q503" s="13"/>
      <c r="R503" s="13"/>
      <c r="S503" s="13"/>
      <c r="T503" s="13"/>
      <c r="U503" s="13"/>
      <c r="V503" s="13"/>
      <c r="W503" s="13">
        <v>103473.88</v>
      </c>
      <c r="X503" s="13">
        <v>1</v>
      </c>
      <c r="Y503" s="13">
        <v>103473.88</v>
      </c>
      <c r="Z503" s="13">
        <v>77276.800000000003</v>
      </c>
      <c r="AA503" s="13">
        <v>1</v>
      </c>
      <c r="AB503" s="13">
        <v>77276.800000000003</v>
      </c>
    </row>
    <row r="504" spans="1:206" x14ac:dyDescent="0.2">
      <c r="A504" s="13">
        <v>50</v>
      </c>
      <c r="B504" s="13">
        <v>0</v>
      </c>
      <c r="C504" s="13">
        <v>0</v>
      </c>
      <c r="D504" s="13">
        <v>1</v>
      </c>
      <c r="E504" s="13">
        <v>227</v>
      </c>
      <c r="F504" s="13">
        <f>ROUND(Source!AX497,O504)</f>
        <v>0</v>
      </c>
      <c r="G504" s="13" t="s">
        <v>122</v>
      </c>
      <c r="H504" s="13" t="s">
        <v>123</v>
      </c>
      <c r="I504" s="13"/>
      <c r="J504" s="13"/>
      <c r="K504" s="13">
        <v>227</v>
      </c>
      <c r="L504" s="13">
        <v>6</v>
      </c>
      <c r="M504" s="13">
        <v>3</v>
      </c>
      <c r="N504" s="13" t="s">
        <v>3</v>
      </c>
      <c r="O504" s="13">
        <v>2</v>
      </c>
      <c r="P504" s="13">
        <f>ROUND(Source!EP497,O504)</f>
        <v>0</v>
      </c>
      <c r="Q504" s="13"/>
      <c r="R504" s="13"/>
      <c r="S504" s="13"/>
      <c r="T504" s="13"/>
      <c r="U504" s="13"/>
      <c r="V504" s="13"/>
      <c r="W504" s="13">
        <v>0</v>
      </c>
      <c r="X504" s="13">
        <v>1</v>
      </c>
      <c r="Y504" s="13">
        <v>0</v>
      </c>
      <c r="Z504" s="13">
        <v>0</v>
      </c>
      <c r="AA504" s="13">
        <v>1</v>
      </c>
      <c r="AB504" s="13">
        <v>0</v>
      </c>
    </row>
    <row r="505" spans="1:206" x14ac:dyDescent="0.2">
      <c r="A505" s="13">
        <v>50</v>
      </c>
      <c r="B505" s="13">
        <v>0</v>
      </c>
      <c r="C505" s="13">
        <v>0</v>
      </c>
      <c r="D505" s="13">
        <v>1</v>
      </c>
      <c r="E505" s="13">
        <v>228</v>
      </c>
      <c r="F505" s="13">
        <f>ROUND(Source!AY497,O505)</f>
        <v>103473.88</v>
      </c>
      <c r="G505" s="13" t="s">
        <v>124</v>
      </c>
      <c r="H505" s="13" t="s">
        <v>125</v>
      </c>
      <c r="I505" s="13"/>
      <c r="J505" s="13"/>
      <c r="K505" s="13">
        <v>228</v>
      </c>
      <c r="L505" s="13">
        <v>7</v>
      </c>
      <c r="M505" s="13">
        <v>3</v>
      </c>
      <c r="N505" s="13" t="s">
        <v>3</v>
      </c>
      <c r="O505" s="13">
        <v>2</v>
      </c>
      <c r="P505" s="13">
        <f>ROUND(Source!EQ497,O505)</f>
        <v>77276.800000000003</v>
      </c>
      <c r="Q505" s="13"/>
      <c r="R505" s="13"/>
      <c r="S505" s="13"/>
      <c r="T505" s="13"/>
      <c r="U505" s="13"/>
      <c r="V505" s="13"/>
      <c r="W505" s="13">
        <v>103473.88</v>
      </c>
      <c r="X505" s="13">
        <v>1</v>
      </c>
      <c r="Y505" s="13">
        <v>103473.88</v>
      </c>
      <c r="Z505" s="13">
        <v>77276.800000000003</v>
      </c>
      <c r="AA505" s="13">
        <v>1</v>
      </c>
      <c r="AB505" s="13">
        <v>77276.800000000003</v>
      </c>
    </row>
    <row r="506" spans="1:206" x14ac:dyDescent="0.2">
      <c r="A506" s="13">
        <v>50</v>
      </c>
      <c r="B506" s="13">
        <v>0</v>
      </c>
      <c r="C506" s="13">
        <v>0</v>
      </c>
      <c r="D506" s="13">
        <v>1</v>
      </c>
      <c r="E506" s="13">
        <v>216</v>
      </c>
      <c r="F506" s="13">
        <f>ROUND(Source!AP497,O506)</f>
        <v>1342.18</v>
      </c>
      <c r="G506" s="13" t="s">
        <v>126</v>
      </c>
      <c r="H506" s="13" t="s">
        <v>127</v>
      </c>
      <c r="I506" s="13"/>
      <c r="J506" s="13"/>
      <c r="K506" s="13">
        <v>216</v>
      </c>
      <c r="L506" s="13">
        <v>8</v>
      </c>
      <c r="M506" s="13">
        <v>3</v>
      </c>
      <c r="N506" s="13" t="s">
        <v>3</v>
      </c>
      <c r="O506" s="13">
        <v>2</v>
      </c>
      <c r="P506" s="13">
        <f>ROUND(Source!EH497,O506)</f>
        <v>10160.31</v>
      </c>
      <c r="Q506" s="13"/>
      <c r="R506" s="13"/>
      <c r="S506" s="13"/>
      <c r="T506" s="13"/>
      <c r="U506" s="13"/>
      <c r="V506" s="13"/>
      <c r="W506" s="13">
        <v>1342.18</v>
      </c>
      <c r="X506" s="13">
        <v>1</v>
      </c>
      <c r="Y506" s="13">
        <v>1342.18</v>
      </c>
      <c r="Z506" s="13">
        <v>10160.31</v>
      </c>
      <c r="AA506" s="13">
        <v>1</v>
      </c>
      <c r="AB506" s="13">
        <v>10160.31</v>
      </c>
    </row>
    <row r="507" spans="1:206" x14ac:dyDescent="0.2">
      <c r="A507" s="13">
        <v>50</v>
      </c>
      <c r="B507" s="13">
        <v>0</v>
      </c>
      <c r="C507" s="13">
        <v>0</v>
      </c>
      <c r="D507" s="13">
        <v>1</v>
      </c>
      <c r="E507" s="13">
        <v>223</v>
      </c>
      <c r="F507" s="13">
        <f>ROUND(Source!AQ497,O507)</f>
        <v>0</v>
      </c>
      <c r="G507" s="13" t="s">
        <v>128</v>
      </c>
      <c r="H507" s="13" t="s">
        <v>129</v>
      </c>
      <c r="I507" s="13"/>
      <c r="J507" s="13"/>
      <c r="K507" s="13">
        <v>223</v>
      </c>
      <c r="L507" s="13">
        <v>9</v>
      </c>
      <c r="M507" s="13">
        <v>3</v>
      </c>
      <c r="N507" s="13" t="s">
        <v>3</v>
      </c>
      <c r="O507" s="13">
        <v>2</v>
      </c>
      <c r="P507" s="13">
        <f>ROUND(Source!EI497,O507)</f>
        <v>0</v>
      </c>
      <c r="Q507" s="13"/>
      <c r="R507" s="13"/>
      <c r="S507" s="13"/>
      <c r="T507" s="13"/>
      <c r="U507" s="13"/>
      <c r="V507" s="13"/>
      <c r="W507" s="13">
        <v>0</v>
      </c>
      <c r="X507" s="13">
        <v>1</v>
      </c>
      <c r="Y507" s="13">
        <v>0</v>
      </c>
      <c r="Z507" s="13">
        <v>0</v>
      </c>
      <c r="AA507" s="13">
        <v>1</v>
      </c>
      <c r="AB507" s="13">
        <v>0</v>
      </c>
    </row>
    <row r="508" spans="1:206" x14ac:dyDescent="0.2">
      <c r="A508" s="13">
        <v>50</v>
      </c>
      <c r="B508" s="13">
        <v>0</v>
      </c>
      <c r="C508" s="13">
        <v>0</v>
      </c>
      <c r="D508" s="13">
        <v>1</v>
      </c>
      <c r="E508" s="13">
        <v>229</v>
      </c>
      <c r="F508" s="13">
        <f>ROUND(Source!AZ497,O508)</f>
        <v>1342.18</v>
      </c>
      <c r="G508" s="13" t="s">
        <v>130</v>
      </c>
      <c r="H508" s="13" t="s">
        <v>131</v>
      </c>
      <c r="I508" s="13"/>
      <c r="J508" s="13"/>
      <c r="K508" s="13">
        <v>229</v>
      </c>
      <c r="L508" s="13">
        <v>10</v>
      </c>
      <c r="M508" s="13">
        <v>3</v>
      </c>
      <c r="N508" s="13" t="s">
        <v>3</v>
      </c>
      <c r="O508" s="13">
        <v>2</v>
      </c>
      <c r="P508" s="13">
        <f>ROUND(Source!ER497,O508)</f>
        <v>10160.31</v>
      </c>
      <c r="Q508" s="13"/>
      <c r="R508" s="13"/>
      <c r="S508" s="13"/>
      <c r="T508" s="13"/>
      <c r="U508" s="13"/>
      <c r="V508" s="13"/>
      <c r="W508" s="13">
        <v>1342.18</v>
      </c>
      <c r="X508" s="13">
        <v>1</v>
      </c>
      <c r="Y508" s="13">
        <v>1342.18</v>
      </c>
      <c r="Z508" s="13">
        <v>10160.31</v>
      </c>
      <c r="AA508" s="13">
        <v>1</v>
      </c>
      <c r="AB508" s="13">
        <v>10160.31</v>
      </c>
    </row>
    <row r="509" spans="1:206" x14ac:dyDescent="0.2">
      <c r="A509" s="13">
        <v>50</v>
      </c>
      <c r="B509" s="13">
        <v>0</v>
      </c>
      <c r="C509" s="13">
        <v>0</v>
      </c>
      <c r="D509" s="13">
        <v>1</v>
      </c>
      <c r="E509" s="13">
        <v>203</v>
      </c>
      <c r="F509" s="13">
        <f>ROUND(Source!Q497,O509)</f>
        <v>0</v>
      </c>
      <c r="G509" s="13" t="s">
        <v>132</v>
      </c>
      <c r="H509" s="13" t="s">
        <v>133</v>
      </c>
      <c r="I509" s="13"/>
      <c r="J509" s="13"/>
      <c r="K509" s="13">
        <v>203</v>
      </c>
      <c r="L509" s="13">
        <v>11</v>
      </c>
      <c r="M509" s="13">
        <v>3</v>
      </c>
      <c r="N509" s="13" t="s">
        <v>3</v>
      </c>
      <c r="O509" s="13">
        <v>2</v>
      </c>
      <c r="P509" s="13">
        <f>ROUND(Source!DI497,O509)</f>
        <v>0</v>
      </c>
      <c r="Q509" s="13"/>
      <c r="R509" s="13"/>
      <c r="S509" s="13"/>
      <c r="T509" s="13"/>
      <c r="U509" s="13"/>
      <c r="V509" s="13"/>
      <c r="W509" s="13">
        <v>0</v>
      </c>
      <c r="X509" s="13">
        <v>1</v>
      </c>
      <c r="Y509" s="13">
        <v>0</v>
      </c>
      <c r="Z509" s="13">
        <v>0</v>
      </c>
      <c r="AA509" s="13">
        <v>1</v>
      </c>
      <c r="AB509" s="13">
        <v>0</v>
      </c>
    </row>
    <row r="510" spans="1:206" x14ac:dyDescent="0.2">
      <c r="A510" s="13">
        <v>50</v>
      </c>
      <c r="B510" s="13">
        <v>0</v>
      </c>
      <c r="C510" s="13">
        <v>0</v>
      </c>
      <c r="D510" s="13">
        <v>1</v>
      </c>
      <c r="E510" s="13">
        <v>231</v>
      </c>
      <c r="F510" s="13">
        <f>ROUND(Source!BB497,O510)</f>
        <v>0</v>
      </c>
      <c r="G510" s="13" t="s">
        <v>134</v>
      </c>
      <c r="H510" s="13" t="s">
        <v>135</v>
      </c>
      <c r="I510" s="13"/>
      <c r="J510" s="13"/>
      <c r="K510" s="13">
        <v>231</v>
      </c>
      <c r="L510" s="13">
        <v>12</v>
      </c>
      <c r="M510" s="13">
        <v>3</v>
      </c>
      <c r="N510" s="13" t="s">
        <v>3</v>
      </c>
      <c r="O510" s="13">
        <v>2</v>
      </c>
      <c r="P510" s="13">
        <f>ROUND(Source!ET497,O510)</f>
        <v>0</v>
      </c>
      <c r="Q510" s="13"/>
      <c r="R510" s="13"/>
      <c r="S510" s="13"/>
      <c r="T510" s="13"/>
      <c r="U510" s="13"/>
      <c r="V510" s="13"/>
      <c r="W510" s="13">
        <v>0</v>
      </c>
      <c r="X510" s="13">
        <v>1</v>
      </c>
      <c r="Y510" s="13">
        <v>0</v>
      </c>
      <c r="Z510" s="13">
        <v>0</v>
      </c>
      <c r="AA510" s="13">
        <v>1</v>
      </c>
      <c r="AB510" s="13">
        <v>0</v>
      </c>
    </row>
    <row r="511" spans="1:206" x14ac:dyDescent="0.2">
      <c r="A511" s="13">
        <v>50</v>
      </c>
      <c r="B511" s="13">
        <v>0</v>
      </c>
      <c r="C511" s="13">
        <v>0</v>
      </c>
      <c r="D511" s="13">
        <v>1</v>
      </c>
      <c r="E511" s="13">
        <v>204</v>
      </c>
      <c r="F511" s="13">
        <f>ROUND(Source!R497,O511)</f>
        <v>0</v>
      </c>
      <c r="G511" s="13" t="s">
        <v>136</v>
      </c>
      <c r="H511" s="13" t="s">
        <v>137</v>
      </c>
      <c r="I511" s="13"/>
      <c r="J511" s="13"/>
      <c r="K511" s="13">
        <v>204</v>
      </c>
      <c r="L511" s="13">
        <v>13</v>
      </c>
      <c r="M511" s="13">
        <v>3</v>
      </c>
      <c r="N511" s="13" t="s">
        <v>3</v>
      </c>
      <c r="O511" s="13">
        <v>2</v>
      </c>
      <c r="P511" s="13">
        <f>ROUND(Source!DJ497,O511)</f>
        <v>0</v>
      </c>
      <c r="Q511" s="13"/>
      <c r="R511" s="13"/>
      <c r="S511" s="13"/>
      <c r="T511" s="13"/>
      <c r="U511" s="13"/>
      <c r="V511" s="13"/>
      <c r="W511" s="13">
        <v>0</v>
      </c>
      <c r="X511" s="13">
        <v>1</v>
      </c>
      <c r="Y511" s="13">
        <v>0</v>
      </c>
      <c r="Z511" s="13">
        <v>0</v>
      </c>
      <c r="AA511" s="13">
        <v>1</v>
      </c>
      <c r="AB511" s="13">
        <v>0</v>
      </c>
    </row>
    <row r="512" spans="1:206" x14ac:dyDescent="0.2">
      <c r="A512" s="13">
        <v>50</v>
      </c>
      <c r="B512" s="13">
        <v>0</v>
      </c>
      <c r="C512" s="13">
        <v>0</v>
      </c>
      <c r="D512" s="13">
        <v>1</v>
      </c>
      <c r="E512" s="13">
        <v>205</v>
      </c>
      <c r="F512" s="13">
        <f>ROUND(Source!S497,O512)</f>
        <v>0</v>
      </c>
      <c r="G512" s="13" t="s">
        <v>138</v>
      </c>
      <c r="H512" s="13" t="s">
        <v>139</v>
      </c>
      <c r="I512" s="13"/>
      <c r="J512" s="13"/>
      <c r="K512" s="13">
        <v>205</v>
      </c>
      <c r="L512" s="13">
        <v>14</v>
      </c>
      <c r="M512" s="13">
        <v>3</v>
      </c>
      <c r="N512" s="13" t="s">
        <v>3</v>
      </c>
      <c r="O512" s="13">
        <v>2</v>
      </c>
      <c r="P512" s="13">
        <f>ROUND(Source!DK497,O512)</f>
        <v>0</v>
      </c>
      <c r="Q512" s="13"/>
      <c r="R512" s="13"/>
      <c r="S512" s="13"/>
      <c r="T512" s="13"/>
      <c r="U512" s="13"/>
      <c r="V512" s="13"/>
      <c r="W512" s="13">
        <v>0</v>
      </c>
      <c r="X512" s="13">
        <v>1</v>
      </c>
      <c r="Y512" s="13">
        <v>0</v>
      </c>
      <c r="Z512" s="13">
        <v>0</v>
      </c>
      <c r="AA512" s="13">
        <v>1</v>
      </c>
      <c r="AB512" s="13">
        <v>0</v>
      </c>
    </row>
    <row r="513" spans="1:88" x14ac:dyDescent="0.2">
      <c r="A513" s="13">
        <v>50</v>
      </c>
      <c r="B513" s="13">
        <v>0</v>
      </c>
      <c r="C513" s="13">
        <v>0</v>
      </c>
      <c r="D513" s="13">
        <v>1</v>
      </c>
      <c r="E513" s="13">
        <v>232</v>
      </c>
      <c r="F513" s="13">
        <f>ROUND(Source!BC497,O513)</f>
        <v>0</v>
      </c>
      <c r="G513" s="13" t="s">
        <v>140</v>
      </c>
      <c r="H513" s="13" t="s">
        <v>141</v>
      </c>
      <c r="I513" s="13"/>
      <c r="J513" s="13"/>
      <c r="K513" s="13">
        <v>232</v>
      </c>
      <c r="L513" s="13">
        <v>15</v>
      </c>
      <c r="M513" s="13">
        <v>3</v>
      </c>
      <c r="N513" s="13" t="s">
        <v>3</v>
      </c>
      <c r="O513" s="13">
        <v>2</v>
      </c>
      <c r="P513" s="13">
        <f>ROUND(Source!EU497,O513)</f>
        <v>0</v>
      </c>
      <c r="Q513" s="13"/>
      <c r="R513" s="13"/>
      <c r="S513" s="13"/>
      <c r="T513" s="13"/>
      <c r="U513" s="13"/>
      <c r="V513" s="13"/>
      <c r="W513" s="13">
        <v>0</v>
      </c>
      <c r="X513" s="13">
        <v>1</v>
      </c>
      <c r="Y513" s="13">
        <v>0</v>
      </c>
      <c r="Z513" s="13">
        <v>0</v>
      </c>
      <c r="AA513" s="13">
        <v>1</v>
      </c>
      <c r="AB513" s="13">
        <v>0</v>
      </c>
    </row>
    <row r="514" spans="1:88" x14ac:dyDescent="0.2">
      <c r="A514" s="13">
        <v>50</v>
      </c>
      <c r="B514" s="13">
        <v>0</v>
      </c>
      <c r="C514" s="13">
        <v>0</v>
      </c>
      <c r="D514" s="13">
        <v>1</v>
      </c>
      <c r="E514" s="13">
        <v>214</v>
      </c>
      <c r="F514" s="13">
        <f>ROUND(Source!AS497,O514)</f>
        <v>103473.88</v>
      </c>
      <c r="G514" s="13" t="s">
        <v>142</v>
      </c>
      <c r="H514" s="13" t="s">
        <v>143</v>
      </c>
      <c r="I514" s="13"/>
      <c r="J514" s="13"/>
      <c r="K514" s="13">
        <v>214</v>
      </c>
      <c r="L514" s="13">
        <v>16</v>
      </c>
      <c r="M514" s="13">
        <v>3</v>
      </c>
      <c r="N514" s="13" t="s">
        <v>3</v>
      </c>
      <c r="O514" s="13">
        <v>2</v>
      </c>
      <c r="P514" s="13">
        <f>ROUND(Source!EK497,O514)</f>
        <v>77276.800000000003</v>
      </c>
      <c r="Q514" s="13"/>
      <c r="R514" s="13"/>
      <c r="S514" s="13"/>
      <c r="T514" s="13"/>
      <c r="U514" s="13"/>
      <c r="V514" s="13"/>
      <c r="W514" s="13">
        <v>103473.88</v>
      </c>
      <c r="X514" s="13">
        <v>1</v>
      </c>
      <c r="Y514" s="13">
        <v>103473.88</v>
      </c>
      <c r="Z514" s="13">
        <v>77276.800000000003</v>
      </c>
      <c r="AA514" s="13">
        <v>1</v>
      </c>
      <c r="AB514" s="13">
        <v>77276.800000000003</v>
      </c>
    </row>
    <row r="515" spans="1:88" x14ac:dyDescent="0.2">
      <c r="A515" s="13">
        <v>50</v>
      </c>
      <c r="B515" s="13">
        <v>0</v>
      </c>
      <c r="C515" s="13">
        <v>0</v>
      </c>
      <c r="D515" s="13">
        <v>1</v>
      </c>
      <c r="E515" s="13">
        <v>215</v>
      </c>
      <c r="F515" s="13">
        <f>ROUND(Source!AT497,O515)</f>
        <v>0</v>
      </c>
      <c r="G515" s="13" t="s">
        <v>144</v>
      </c>
      <c r="H515" s="13" t="s">
        <v>145</v>
      </c>
      <c r="I515" s="13"/>
      <c r="J515" s="13"/>
      <c r="K515" s="13">
        <v>215</v>
      </c>
      <c r="L515" s="13">
        <v>17</v>
      </c>
      <c r="M515" s="13">
        <v>3</v>
      </c>
      <c r="N515" s="13" t="s">
        <v>3</v>
      </c>
      <c r="O515" s="13">
        <v>2</v>
      </c>
      <c r="P515" s="13">
        <f>ROUND(Source!EL497,O515)</f>
        <v>0</v>
      </c>
      <c r="Q515" s="13"/>
      <c r="R515" s="13"/>
      <c r="S515" s="13"/>
      <c r="T515" s="13"/>
      <c r="U515" s="13"/>
      <c r="V515" s="13"/>
      <c r="W515" s="13">
        <v>0</v>
      </c>
      <c r="X515" s="13">
        <v>1</v>
      </c>
      <c r="Y515" s="13">
        <v>0</v>
      </c>
      <c r="Z515" s="13">
        <v>0</v>
      </c>
      <c r="AA515" s="13">
        <v>1</v>
      </c>
      <c r="AB515" s="13">
        <v>0</v>
      </c>
    </row>
    <row r="516" spans="1:88" x14ac:dyDescent="0.2">
      <c r="A516" s="13">
        <v>50</v>
      </c>
      <c r="B516" s="13">
        <v>0</v>
      </c>
      <c r="C516" s="13">
        <v>0</v>
      </c>
      <c r="D516" s="13">
        <v>1</v>
      </c>
      <c r="E516" s="13">
        <v>217</v>
      </c>
      <c r="F516" s="13">
        <f>ROUND(Source!AU497,O516)</f>
        <v>0</v>
      </c>
      <c r="G516" s="13" t="s">
        <v>146</v>
      </c>
      <c r="H516" s="13" t="s">
        <v>147</v>
      </c>
      <c r="I516" s="13"/>
      <c r="J516" s="13"/>
      <c r="K516" s="13">
        <v>217</v>
      </c>
      <c r="L516" s="13">
        <v>18</v>
      </c>
      <c r="M516" s="13">
        <v>3</v>
      </c>
      <c r="N516" s="13" t="s">
        <v>3</v>
      </c>
      <c r="O516" s="13">
        <v>2</v>
      </c>
      <c r="P516" s="13">
        <f>ROUND(Source!EM497,O516)</f>
        <v>0</v>
      </c>
      <c r="Q516" s="13"/>
      <c r="R516" s="13"/>
      <c r="S516" s="13"/>
      <c r="T516" s="13"/>
      <c r="U516" s="13"/>
      <c r="V516" s="13"/>
      <c r="W516" s="13">
        <v>0</v>
      </c>
      <c r="X516" s="13">
        <v>1</v>
      </c>
      <c r="Y516" s="13">
        <v>0</v>
      </c>
      <c r="Z516" s="13">
        <v>0</v>
      </c>
      <c r="AA516" s="13">
        <v>1</v>
      </c>
      <c r="AB516" s="13">
        <v>0</v>
      </c>
    </row>
    <row r="517" spans="1:88" x14ac:dyDescent="0.2">
      <c r="A517" s="13">
        <v>50</v>
      </c>
      <c r="B517" s="13">
        <v>0</v>
      </c>
      <c r="C517" s="13">
        <v>0</v>
      </c>
      <c r="D517" s="13">
        <v>1</v>
      </c>
      <c r="E517" s="13">
        <v>230</v>
      </c>
      <c r="F517" s="13">
        <f>ROUND(Source!BA497,O517)</f>
        <v>0</v>
      </c>
      <c r="G517" s="13" t="s">
        <v>148</v>
      </c>
      <c r="H517" s="13" t="s">
        <v>149</v>
      </c>
      <c r="I517" s="13"/>
      <c r="J517" s="13"/>
      <c r="K517" s="13">
        <v>230</v>
      </c>
      <c r="L517" s="13">
        <v>19</v>
      </c>
      <c r="M517" s="13">
        <v>3</v>
      </c>
      <c r="N517" s="13" t="s">
        <v>3</v>
      </c>
      <c r="O517" s="13">
        <v>2</v>
      </c>
      <c r="P517" s="13">
        <f>ROUND(Source!ES497,O517)</f>
        <v>0</v>
      </c>
      <c r="Q517" s="13"/>
      <c r="R517" s="13"/>
      <c r="S517" s="13"/>
      <c r="T517" s="13"/>
      <c r="U517" s="13"/>
      <c r="V517" s="13"/>
      <c r="W517" s="13">
        <v>0</v>
      </c>
      <c r="X517" s="13">
        <v>1</v>
      </c>
      <c r="Y517" s="13">
        <v>0</v>
      </c>
      <c r="Z517" s="13">
        <v>0</v>
      </c>
      <c r="AA517" s="13">
        <v>1</v>
      </c>
      <c r="AB517" s="13">
        <v>0</v>
      </c>
    </row>
    <row r="518" spans="1:88" x14ac:dyDescent="0.2">
      <c r="A518" s="13">
        <v>50</v>
      </c>
      <c r="B518" s="13">
        <v>0</v>
      </c>
      <c r="C518" s="13">
        <v>0</v>
      </c>
      <c r="D518" s="13">
        <v>1</v>
      </c>
      <c r="E518" s="13">
        <v>206</v>
      </c>
      <c r="F518" s="13">
        <f>ROUND(Source!T497,O518)</f>
        <v>0</v>
      </c>
      <c r="G518" s="13" t="s">
        <v>150</v>
      </c>
      <c r="H518" s="13" t="s">
        <v>151</v>
      </c>
      <c r="I518" s="13"/>
      <c r="J518" s="13"/>
      <c r="K518" s="13">
        <v>206</v>
      </c>
      <c r="L518" s="13">
        <v>20</v>
      </c>
      <c r="M518" s="13">
        <v>3</v>
      </c>
      <c r="N518" s="13" t="s">
        <v>3</v>
      </c>
      <c r="O518" s="13">
        <v>2</v>
      </c>
      <c r="P518" s="13">
        <f>ROUND(Source!DL497,O518)</f>
        <v>0</v>
      </c>
      <c r="Q518" s="13"/>
      <c r="R518" s="13"/>
      <c r="S518" s="13"/>
      <c r="T518" s="13"/>
      <c r="U518" s="13"/>
      <c r="V518" s="13"/>
      <c r="W518" s="13">
        <v>0</v>
      </c>
      <c r="X518" s="13">
        <v>1</v>
      </c>
      <c r="Y518" s="13">
        <v>0</v>
      </c>
      <c r="Z518" s="13">
        <v>0</v>
      </c>
      <c r="AA518" s="13">
        <v>1</v>
      </c>
      <c r="AB518" s="13">
        <v>0</v>
      </c>
    </row>
    <row r="519" spans="1:88" x14ac:dyDescent="0.2">
      <c r="A519" s="13">
        <v>50</v>
      </c>
      <c r="B519" s="13">
        <v>0</v>
      </c>
      <c r="C519" s="13">
        <v>0</v>
      </c>
      <c r="D519" s="13">
        <v>1</v>
      </c>
      <c r="E519" s="13">
        <v>207</v>
      </c>
      <c r="F519" s="13">
        <f>Source!U497</f>
        <v>0</v>
      </c>
      <c r="G519" s="13" t="s">
        <v>152</v>
      </c>
      <c r="H519" s="13" t="s">
        <v>153</v>
      </c>
      <c r="I519" s="13"/>
      <c r="J519" s="13"/>
      <c r="K519" s="13">
        <v>207</v>
      </c>
      <c r="L519" s="13">
        <v>21</v>
      </c>
      <c r="M519" s="13">
        <v>3</v>
      </c>
      <c r="N519" s="13" t="s">
        <v>3</v>
      </c>
      <c r="O519" s="13">
        <v>-1</v>
      </c>
      <c r="P519" s="13">
        <f>Source!DM497</f>
        <v>0</v>
      </c>
      <c r="Q519" s="13"/>
      <c r="R519" s="13"/>
      <c r="S519" s="13"/>
      <c r="T519" s="13"/>
      <c r="U519" s="13"/>
      <c r="V519" s="13"/>
      <c r="W519" s="13">
        <v>0</v>
      </c>
      <c r="X519" s="13">
        <v>1</v>
      </c>
      <c r="Y519" s="13">
        <v>0</v>
      </c>
      <c r="Z519" s="13">
        <v>0</v>
      </c>
      <c r="AA519" s="13">
        <v>1</v>
      </c>
      <c r="AB519" s="13">
        <v>0</v>
      </c>
    </row>
    <row r="520" spans="1:88" x14ac:dyDescent="0.2">
      <c r="A520" s="13">
        <v>50</v>
      </c>
      <c r="B520" s="13">
        <v>0</v>
      </c>
      <c r="C520" s="13">
        <v>0</v>
      </c>
      <c r="D520" s="13">
        <v>1</v>
      </c>
      <c r="E520" s="13">
        <v>208</v>
      </c>
      <c r="F520" s="13">
        <f>Source!V497</f>
        <v>0</v>
      </c>
      <c r="G520" s="13" t="s">
        <v>154</v>
      </c>
      <c r="H520" s="13" t="s">
        <v>155</v>
      </c>
      <c r="I520" s="13"/>
      <c r="J520" s="13"/>
      <c r="K520" s="13">
        <v>208</v>
      </c>
      <c r="L520" s="13">
        <v>22</v>
      </c>
      <c r="M520" s="13">
        <v>3</v>
      </c>
      <c r="N520" s="13" t="s">
        <v>3</v>
      </c>
      <c r="O520" s="13">
        <v>-1</v>
      </c>
      <c r="P520" s="13">
        <f>Source!DN497</f>
        <v>0</v>
      </c>
      <c r="Q520" s="13"/>
      <c r="R520" s="13"/>
      <c r="S520" s="13"/>
      <c r="T520" s="13"/>
      <c r="U520" s="13"/>
      <c r="V520" s="13"/>
      <c r="W520" s="13">
        <v>0</v>
      </c>
      <c r="X520" s="13">
        <v>1</v>
      </c>
      <c r="Y520" s="13">
        <v>0</v>
      </c>
      <c r="Z520" s="13">
        <v>0</v>
      </c>
      <c r="AA520" s="13">
        <v>1</v>
      </c>
      <c r="AB520" s="13">
        <v>0</v>
      </c>
    </row>
    <row r="521" spans="1:88" x14ac:dyDescent="0.2">
      <c r="A521" s="13">
        <v>50</v>
      </c>
      <c r="B521" s="13">
        <v>0</v>
      </c>
      <c r="C521" s="13">
        <v>0</v>
      </c>
      <c r="D521" s="13">
        <v>1</v>
      </c>
      <c r="E521" s="13">
        <v>209</v>
      </c>
      <c r="F521" s="13">
        <f>ROUND(Source!W497,O521)</f>
        <v>0</v>
      </c>
      <c r="G521" s="13" t="s">
        <v>156</v>
      </c>
      <c r="H521" s="13" t="s">
        <v>157</v>
      </c>
      <c r="I521" s="13"/>
      <c r="J521" s="13"/>
      <c r="K521" s="13">
        <v>209</v>
      </c>
      <c r="L521" s="13">
        <v>23</v>
      </c>
      <c r="M521" s="13">
        <v>3</v>
      </c>
      <c r="N521" s="13" t="s">
        <v>3</v>
      </c>
      <c r="O521" s="13">
        <v>2</v>
      </c>
      <c r="P521" s="13">
        <f>ROUND(Source!DO497,O521)</f>
        <v>0</v>
      </c>
      <c r="Q521" s="13"/>
      <c r="R521" s="13"/>
      <c r="S521" s="13"/>
      <c r="T521" s="13"/>
      <c r="U521" s="13"/>
      <c r="V521" s="13"/>
      <c r="W521" s="13">
        <v>0</v>
      </c>
      <c r="X521" s="13">
        <v>1</v>
      </c>
      <c r="Y521" s="13">
        <v>0</v>
      </c>
      <c r="Z521" s="13">
        <v>0</v>
      </c>
      <c r="AA521" s="13">
        <v>1</v>
      </c>
      <c r="AB521" s="13">
        <v>0</v>
      </c>
    </row>
    <row r="522" spans="1:88" x14ac:dyDescent="0.2">
      <c r="A522" s="13">
        <v>50</v>
      </c>
      <c r="B522" s="13">
        <v>0</v>
      </c>
      <c r="C522" s="13">
        <v>0</v>
      </c>
      <c r="D522" s="13">
        <v>1</v>
      </c>
      <c r="E522" s="13">
        <v>233</v>
      </c>
      <c r="F522" s="13">
        <f>ROUND(Source!BD497,O522)</f>
        <v>0</v>
      </c>
      <c r="G522" s="13" t="s">
        <v>158</v>
      </c>
      <c r="H522" s="13" t="s">
        <v>159</v>
      </c>
      <c r="I522" s="13"/>
      <c r="J522" s="13"/>
      <c r="K522" s="13">
        <v>233</v>
      </c>
      <c r="L522" s="13">
        <v>24</v>
      </c>
      <c r="M522" s="13">
        <v>3</v>
      </c>
      <c r="N522" s="13" t="s">
        <v>3</v>
      </c>
      <c r="O522" s="13">
        <v>2</v>
      </c>
      <c r="P522" s="13">
        <f>ROUND(Source!EV497,O522)</f>
        <v>0</v>
      </c>
      <c r="Q522" s="13"/>
      <c r="R522" s="13"/>
      <c r="S522" s="13"/>
      <c r="T522" s="13"/>
      <c r="U522" s="13"/>
      <c r="V522" s="13"/>
      <c r="W522" s="13">
        <v>0</v>
      </c>
      <c r="X522" s="13">
        <v>1</v>
      </c>
      <c r="Y522" s="13">
        <v>0</v>
      </c>
      <c r="Z522" s="13">
        <v>0</v>
      </c>
      <c r="AA522" s="13">
        <v>1</v>
      </c>
      <c r="AB522" s="13">
        <v>0</v>
      </c>
    </row>
    <row r="523" spans="1:88" x14ac:dyDescent="0.2">
      <c r="A523" s="13">
        <v>50</v>
      </c>
      <c r="B523" s="13">
        <v>0</v>
      </c>
      <c r="C523" s="13">
        <v>0</v>
      </c>
      <c r="D523" s="13">
        <v>1</v>
      </c>
      <c r="E523" s="13">
        <v>210</v>
      </c>
      <c r="F523" s="13">
        <f>ROUND(Source!X497,O523)</f>
        <v>0</v>
      </c>
      <c r="G523" s="13" t="s">
        <v>160</v>
      </c>
      <c r="H523" s="13" t="s">
        <v>161</v>
      </c>
      <c r="I523" s="13"/>
      <c r="J523" s="13"/>
      <c r="K523" s="13">
        <v>210</v>
      </c>
      <c r="L523" s="13">
        <v>25</v>
      </c>
      <c r="M523" s="13">
        <v>3</v>
      </c>
      <c r="N523" s="13" t="s">
        <v>3</v>
      </c>
      <c r="O523" s="13">
        <v>2</v>
      </c>
      <c r="P523" s="13">
        <f>ROUND(Source!DP497,O523)</f>
        <v>0</v>
      </c>
      <c r="Q523" s="13"/>
      <c r="R523" s="13"/>
      <c r="S523" s="13"/>
      <c r="T523" s="13"/>
      <c r="U523" s="13"/>
      <c r="V523" s="13"/>
      <c r="W523" s="13">
        <v>0</v>
      </c>
      <c r="X523" s="13">
        <v>1</v>
      </c>
      <c r="Y523" s="13">
        <v>0</v>
      </c>
      <c r="Z523" s="13">
        <v>0</v>
      </c>
      <c r="AA523" s="13">
        <v>1</v>
      </c>
      <c r="AB523" s="13">
        <v>0</v>
      </c>
    </row>
    <row r="524" spans="1:88" x14ac:dyDescent="0.2">
      <c r="A524" s="13">
        <v>50</v>
      </c>
      <c r="B524" s="13">
        <v>0</v>
      </c>
      <c r="C524" s="13">
        <v>0</v>
      </c>
      <c r="D524" s="13">
        <v>1</v>
      </c>
      <c r="E524" s="13">
        <v>211</v>
      </c>
      <c r="F524" s="13">
        <f>ROUND(Source!Y497,O524)</f>
        <v>0</v>
      </c>
      <c r="G524" s="13" t="s">
        <v>162</v>
      </c>
      <c r="H524" s="13" t="s">
        <v>163</v>
      </c>
      <c r="I524" s="13"/>
      <c r="J524" s="13"/>
      <c r="K524" s="13">
        <v>211</v>
      </c>
      <c r="L524" s="13">
        <v>26</v>
      </c>
      <c r="M524" s="13">
        <v>3</v>
      </c>
      <c r="N524" s="13" t="s">
        <v>3</v>
      </c>
      <c r="O524" s="13">
        <v>2</v>
      </c>
      <c r="P524" s="13">
        <f>ROUND(Source!DQ497,O524)</f>
        <v>0</v>
      </c>
      <c r="Q524" s="13"/>
      <c r="R524" s="13"/>
      <c r="S524" s="13"/>
      <c r="T524" s="13"/>
      <c r="U524" s="13"/>
      <c r="V524" s="13"/>
      <c r="W524" s="13">
        <v>0</v>
      </c>
      <c r="X524" s="13">
        <v>1</v>
      </c>
      <c r="Y524" s="13">
        <v>0</v>
      </c>
      <c r="Z524" s="13">
        <v>0</v>
      </c>
      <c r="AA524" s="13">
        <v>1</v>
      </c>
      <c r="AB524" s="13">
        <v>0</v>
      </c>
    </row>
    <row r="525" spans="1:88" x14ac:dyDescent="0.2">
      <c r="A525" s="13">
        <v>50</v>
      </c>
      <c r="B525" s="13">
        <v>0</v>
      </c>
      <c r="C525" s="13">
        <v>0</v>
      </c>
      <c r="D525" s="13">
        <v>1</v>
      </c>
      <c r="E525" s="13">
        <v>224</v>
      </c>
      <c r="F525" s="13">
        <f>ROUND(Source!AR497,O525)</f>
        <v>104816.06</v>
      </c>
      <c r="G525" s="13" t="s">
        <v>164</v>
      </c>
      <c r="H525" s="13" t="s">
        <v>165</v>
      </c>
      <c r="I525" s="13"/>
      <c r="J525" s="13"/>
      <c r="K525" s="13">
        <v>224</v>
      </c>
      <c r="L525" s="13">
        <v>27</v>
      </c>
      <c r="M525" s="13">
        <v>3</v>
      </c>
      <c r="N525" s="13" t="s">
        <v>3</v>
      </c>
      <c r="O525" s="13">
        <v>2</v>
      </c>
      <c r="P525" s="13">
        <f>ROUND(Source!EJ497,O525)</f>
        <v>87437.11</v>
      </c>
      <c r="Q525" s="13"/>
      <c r="R525" s="13"/>
      <c r="S525" s="13"/>
      <c r="T525" s="13"/>
      <c r="U525" s="13"/>
      <c r="V525" s="13"/>
      <c r="W525" s="13">
        <v>104816.06</v>
      </c>
      <c r="X525" s="13">
        <v>1</v>
      </c>
      <c r="Y525" s="13">
        <v>104816.06</v>
      </c>
      <c r="Z525" s="13">
        <v>87437.11</v>
      </c>
      <c r="AA525" s="13">
        <v>1</v>
      </c>
      <c r="AB525" s="13">
        <v>87437.11</v>
      </c>
    </row>
    <row r="527" spans="1:88" x14ac:dyDescent="0.2">
      <c r="A527" s="10">
        <v>5</v>
      </c>
      <c r="B527" s="10">
        <v>1</v>
      </c>
      <c r="C527" s="10"/>
      <c r="D527" s="10">
        <f>ROW(A594)</f>
        <v>594</v>
      </c>
      <c r="E527" s="10"/>
      <c r="F527" s="10" t="s">
        <v>24</v>
      </c>
      <c r="G527" s="10" t="s">
        <v>535</v>
      </c>
      <c r="H527" s="10" t="s">
        <v>3</v>
      </c>
      <c r="I527" s="10">
        <v>0</v>
      </c>
      <c r="J527" s="10"/>
      <c r="K527" s="10">
        <v>-1</v>
      </c>
      <c r="L527" s="10"/>
      <c r="M527" s="10" t="s">
        <v>3</v>
      </c>
      <c r="N527" s="10"/>
      <c r="O527" s="10"/>
      <c r="P527" s="10"/>
      <c r="Q527" s="10"/>
      <c r="R527" s="10"/>
      <c r="S527" s="10">
        <v>0</v>
      </c>
      <c r="T527" s="10">
        <v>0</v>
      </c>
      <c r="U527" s="10" t="s">
        <v>3</v>
      </c>
      <c r="V527" s="10">
        <v>2</v>
      </c>
      <c r="W527" s="10"/>
      <c r="X527" s="10"/>
      <c r="Y527" s="10"/>
      <c r="Z527" s="10"/>
      <c r="AA527" s="10"/>
      <c r="AB527" s="10" t="s">
        <v>3</v>
      </c>
      <c r="AC527" s="10" t="s">
        <v>3</v>
      </c>
      <c r="AD527" s="10" t="s">
        <v>3</v>
      </c>
      <c r="AE527" s="10" t="s">
        <v>3</v>
      </c>
      <c r="AF527" s="10" t="s">
        <v>3</v>
      </c>
      <c r="AG527" s="10" t="s">
        <v>3</v>
      </c>
      <c r="AH527" s="10"/>
      <c r="AI527" s="10"/>
      <c r="AJ527" s="10"/>
      <c r="AK527" s="10"/>
      <c r="AL527" s="10"/>
      <c r="AM527" s="10"/>
      <c r="AN527" s="10"/>
      <c r="AO527" s="10"/>
      <c r="AP527" s="10" t="s">
        <v>3</v>
      </c>
      <c r="AQ527" s="10" t="s">
        <v>3</v>
      </c>
      <c r="AR527" s="10" t="s">
        <v>3</v>
      </c>
      <c r="AS527" s="10"/>
      <c r="AT527" s="10"/>
      <c r="AU527" s="10"/>
      <c r="AV527" s="10"/>
      <c r="AW527" s="10"/>
      <c r="AX527" s="10"/>
      <c r="AY527" s="10"/>
      <c r="AZ527" s="10" t="s">
        <v>3</v>
      </c>
      <c r="BA527" s="10"/>
      <c r="BB527" s="10" t="s">
        <v>3</v>
      </c>
      <c r="BC527" s="10" t="s">
        <v>3</v>
      </c>
      <c r="BD527" s="10" t="s">
        <v>3</v>
      </c>
      <c r="BE527" s="10" t="s">
        <v>3</v>
      </c>
      <c r="BF527" s="10" t="s">
        <v>3</v>
      </c>
      <c r="BG527" s="10" t="s">
        <v>3</v>
      </c>
      <c r="BH527" s="10" t="s">
        <v>3</v>
      </c>
      <c r="BI527" s="10" t="s">
        <v>3</v>
      </c>
      <c r="BJ527" s="10" t="s">
        <v>3</v>
      </c>
      <c r="BK527" s="10" t="s">
        <v>3</v>
      </c>
      <c r="BL527" s="10" t="s">
        <v>3</v>
      </c>
      <c r="BM527" s="10" t="s">
        <v>3</v>
      </c>
      <c r="BN527" s="10" t="s">
        <v>3</v>
      </c>
      <c r="BO527" s="10" t="s">
        <v>3</v>
      </c>
      <c r="BP527" s="10" t="s">
        <v>3</v>
      </c>
      <c r="BQ527" s="10"/>
      <c r="BR527" s="10"/>
      <c r="BS527" s="10"/>
      <c r="BT527" s="10"/>
      <c r="BU527" s="10"/>
      <c r="BV527" s="10"/>
      <c r="BW527" s="10"/>
      <c r="BX527" s="10">
        <v>0</v>
      </c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>
        <v>0</v>
      </c>
    </row>
    <row r="529" spans="1:255" x14ac:dyDescent="0.2">
      <c r="A529" s="11">
        <v>52</v>
      </c>
      <c r="B529" s="11">
        <f t="shared" ref="B529:G529" si="392">B594</f>
        <v>1</v>
      </c>
      <c r="C529" s="11">
        <f t="shared" si="392"/>
        <v>5</v>
      </c>
      <c r="D529" s="11">
        <f t="shared" si="392"/>
        <v>527</v>
      </c>
      <c r="E529" s="11">
        <f t="shared" si="392"/>
        <v>0</v>
      </c>
      <c r="F529" s="11" t="str">
        <f t="shared" si="392"/>
        <v>Новый подраздел</v>
      </c>
      <c r="G529" s="11" t="str">
        <f t="shared" si="392"/>
        <v>Противопожарный нормально-открытый клапан, канального типа , ЕI60</v>
      </c>
      <c r="H529" s="11"/>
      <c r="I529" s="11"/>
      <c r="J529" s="11"/>
      <c r="K529" s="11"/>
      <c r="L529" s="11"/>
      <c r="M529" s="11"/>
      <c r="N529" s="11"/>
      <c r="O529" s="11">
        <f t="shared" ref="O529:AT529" si="393">O594</f>
        <v>300773.61</v>
      </c>
      <c r="P529" s="11">
        <f t="shared" si="393"/>
        <v>293685.51</v>
      </c>
      <c r="Q529" s="11">
        <f t="shared" si="393"/>
        <v>230.09</v>
      </c>
      <c r="R529" s="11">
        <f t="shared" si="393"/>
        <v>30.49</v>
      </c>
      <c r="S529" s="11">
        <f t="shared" si="393"/>
        <v>6858.01</v>
      </c>
      <c r="T529" s="11">
        <f t="shared" si="393"/>
        <v>0</v>
      </c>
      <c r="U529" s="11">
        <f t="shared" si="393"/>
        <v>585.32915154999989</v>
      </c>
      <c r="V529" s="11">
        <f t="shared" si="393"/>
        <v>0</v>
      </c>
      <c r="W529" s="11">
        <f t="shared" si="393"/>
        <v>0</v>
      </c>
      <c r="X529" s="11">
        <f t="shared" si="393"/>
        <v>7508.46</v>
      </c>
      <c r="Y529" s="11">
        <f t="shared" si="393"/>
        <v>4201.9799999999996</v>
      </c>
      <c r="Z529" s="11">
        <f t="shared" si="393"/>
        <v>0</v>
      </c>
      <c r="AA529" s="11">
        <f t="shared" si="393"/>
        <v>0</v>
      </c>
      <c r="AB529" s="11">
        <f t="shared" si="393"/>
        <v>300773.61</v>
      </c>
      <c r="AC529" s="11">
        <f t="shared" si="393"/>
        <v>293685.51</v>
      </c>
      <c r="AD529" s="11">
        <f t="shared" si="393"/>
        <v>230.09</v>
      </c>
      <c r="AE529" s="11">
        <f t="shared" si="393"/>
        <v>30.49</v>
      </c>
      <c r="AF529" s="11">
        <f t="shared" si="393"/>
        <v>6858.01</v>
      </c>
      <c r="AG529" s="11">
        <f t="shared" si="393"/>
        <v>0</v>
      </c>
      <c r="AH529" s="11">
        <f t="shared" si="393"/>
        <v>585.32915154999989</v>
      </c>
      <c r="AI529" s="11">
        <f t="shared" si="393"/>
        <v>0</v>
      </c>
      <c r="AJ529" s="11">
        <f t="shared" si="393"/>
        <v>0</v>
      </c>
      <c r="AK529" s="11">
        <f t="shared" si="393"/>
        <v>7508.46</v>
      </c>
      <c r="AL529" s="11">
        <f t="shared" si="393"/>
        <v>4201.9799999999996</v>
      </c>
      <c r="AM529" s="11">
        <f t="shared" si="393"/>
        <v>0</v>
      </c>
      <c r="AN529" s="11">
        <f t="shared" si="393"/>
        <v>0</v>
      </c>
      <c r="AO529" s="11">
        <f t="shared" si="393"/>
        <v>0</v>
      </c>
      <c r="AP529" s="11">
        <f t="shared" si="393"/>
        <v>289569.03000000003</v>
      </c>
      <c r="AQ529" s="11">
        <f t="shared" si="393"/>
        <v>0</v>
      </c>
      <c r="AR529" s="11">
        <f t="shared" si="393"/>
        <v>312484.05</v>
      </c>
      <c r="AS529" s="11">
        <f t="shared" si="393"/>
        <v>22915.02</v>
      </c>
      <c r="AT529" s="11">
        <f t="shared" si="393"/>
        <v>0</v>
      </c>
      <c r="AU529" s="11">
        <f t="shared" ref="AU529:BZ529" si="394">AU594</f>
        <v>0</v>
      </c>
      <c r="AV529" s="11">
        <f t="shared" si="394"/>
        <v>293685.51</v>
      </c>
      <c r="AW529" s="11">
        <f t="shared" si="394"/>
        <v>4116.4799999999996</v>
      </c>
      <c r="AX529" s="11">
        <f t="shared" si="394"/>
        <v>0</v>
      </c>
      <c r="AY529" s="11">
        <f t="shared" si="394"/>
        <v>4116.4799999999996</v>
      </c>
      <c r="AZ529" s="11">
        <f t="shared" si="394"/>
        <v>289569.03000000003</v>
      </c>
      <c r="BA529" s="11">
        <f t="shared" si="394"/>
        <v>0</v>
      </c>
      <c r="BB529" s="11">
        <f t="shared" si="394"/>
        <v>0</v>
      </c>
      <c r="BC529" s="11">
        <f t="shared" si="394"/>
        <v>0</v>
      </c>
      <c r="BD529" s="11">
        <f t="shared" si="394"/>
        <v>0</v>
      </c>
      <c r="BE529" s="11">
        <f t="shared" si="394"/>
        <v>0</v>
      </c>
      <c r="BF529" s="11">
        <f t="shared" si="394"/>
        <v>0</v>
      </c>
      <c r="BG529" s="11">
        <f t="shared" si="394"/>
        <v>0</v>
      </c>
      <c r="BH529" s="11">
        <f t="shared" si="394"/>
        <v>0</v>
      </c>
      <c r="BI529" s="11">
        <f t="shared" si="394"/>
        <v>0</v>
      </c>
      <c r="BJ529" s="11">
        <f t="shared" si="394"/>
        <v>0</v>
      </c>
      <c r="BK529" s="11">
        <f t="shared" si="394"/>
        <v>0</v>
      </c>
      <c r="BL529" s="11">
        <f t="shared" si="394"/>
        <v>0</v>
      </c>
      <c r="BM529" s="11">
        <f t="shared" si="394"/>
        <v>0</v>
      </c>
      <c r="BN529" s="11">
        <f t="shared" si="394"/>
        <v>0</v>
      </c>
      <c r="BO529" s="11">
        <f t="shared" si="394"/>
        <v>0</v>
      </c>
      <c r="BP529" s="11">
        <f t="shared" si="394"/>
        <v>0</v>
      </c>
      <c r="BQ529" s="11">
        <f t="shared" si="394"/>
        <v>0</v>
      </c>
      <c r="BR529" s="11">
        <f t="shared" si="394"/>
        <v>0</v>
      </c>
      <c r="BS529" s="11">
        <f t="shared" si="394"/>
        <v>0</v>
      </c>
      <c r="BT529" s="11">
        <f t="shared" si="394"/>
        <v>0</v>
      </c>
      <c r="BU529" s="11">
        <f t="shared" si="394"/>
        <v>0</v>
      </c>
      <c r="BV529" s="11">
        <f t="shared" si="394"/>
        <v>0</v>
      </c>
      <c r="BW529" s="11">
        <f t="shared" si="394"/>
        <v>0</v>
      </c>
      <c r="BX529" s="11">
        <f t="shared" si="394"/>
        <v>0</v>
      </c>
      <c r="BY529" s="11">
        <f t="shared" si="394"/>
        <v>289569.03000000003</v>
      </c>
      <c r="BZ529" s="11">
        <f t="shared" si="394"/>
        <v>0</v>
      </c>
      <c r="CA529" s="11">
        <f t="shared" ref="CA529:DF529" si="395">CA594</f>
        <v>312484.05</v>
      </c>
      <c r="CB529" s="11">
        <f t="shared" si="395"/>
        <v>22915.02</v>
      </c>
      <c r="CC529" s="11">
        <f t="shared" si="395"/>
        <v>0</v>
      </c>
      <c r="CD529" s="11">
        <f t="shared" si="395"/>
        <v>0</v>
      </c>
      <c r="CE529" s="11">
        <f t="shared" si="395"/>
        <v>293685.51</v>
      </c>
      <c r="CF529" s="11">
        <f t="shared" si="395"/>
        <v>4116.4799999999814</v>
      </c>
      <c r="CG529" s="11">
        <f t="shared" si="395"/>
        <v>0</v>
      </c>
      <c r="CH529" s="11">
        <f t="shared" si="395"/>
        <v>4116.4799999999814</v>
      </c>
      <c r="CI529" s="11">
        <f t="shared" si="395"/>
        <v>289569.03000000003</v>
      </c>
      <c r="CJ529" s="11">
        <f t="shared" si="395"/>
        <v>0</v>
      </c>
      <c r="CK529" s="11">
        <f t="shared" si="395"/>
        <v>0</v>
      </c>
      <c r="CL529" s="11">
        <f t="shared" si="395"/>
        <v>0</v>
      </c>
      <c r="CM529" s="11">
        <f t="shared" si="395"/>
        <v>0</v>
      </c>
      <c r="CN529" s="11">
        <f t="shared" si="395"/>
        <v>0</v>
      </c>
      <c r="CO529" s="11">
        <f t="shared" si="395"/>
        <v>0</v>
      </c>
      <c r="CP529" s="11">
        <f t="shared" si="395"/>
        <v>0</v>
      </c>
      <c r="CQ529" s="11">
        <f t="shared" si="395"/>
        <v>0</v>
      </c>
      <c r="CR529" s="11">
        <f t="shared" si="395"/>
        <v>0</v>
      </c>
      <c r="CS529" s="11">
        <f t="shared" si="395"/>
        <v>0</v>
      </c>
      <c r="CT529" s="11">
        <f t="shared" si="395"/>
        <v>0</v>
      </c>
      <c r="CU529" s="11">
        <f t="shared" si="395"/>
        <v>0</v>
      </c>
      <c r="CV529" s="11">
        <f t="shared" si="395"/>
        <v>0</v>
      </c>
      <c r="CW529" s="11">
        <f t="shared" si="395"/>
        <v>0</v>
      </c>
      <c r="CX529" s="11">
        <f t="shared" si="395"/>
        <v>0</v>
      </c>
      <c r="CY529" s="11">
        <f t="shared" si="395"/>
        <v>0</v>
      </c>
      <c r="CZ529" s="11">
        <f t="shared" si="395"/>
        <v>0</v>
      </c>
      <c r="DA529" s="11">
        <f t="shared" si="395"/>
        <v>0</v>
      </c>
      <c r="DB529" s="11">
        <f t="shared" si="395"/>
        <v>0</v>
      </c>
      <c r="DC529" s="11">
        <f t="shared" si="395"/>
        <v>0</v>
      </c>
      <c r="DD529" s="11">
        <f t="shared" si="395"/>
        <v>0</v>
      </c>
      <c r="DE529" s="11">
        <f t="shared" si="395"/>
        <v>0</v>
      </c>
      <c r="DF529" s="11">
        <f t="shared" si="395"/>
        <v>0</v>
      </c>
      <c r="DG529" s="12">
        <f t="shared" ref="DG529:EL529" si="396">DG594</f>
        <v>2741089.94</v>
      </c>
      <c r="DH529" s="12">
        <f t="shared" si="396"/>
        <v>2350985.16</v>
      </c>
      <c r="DI529" s="12">
        <f t="shared" si="396"/>
        <v>3655.91</v>
      </c>
      <c r="DJ529" s="12">
        <f t="shared" si="396"/>
        <v>1718.1</v>
      </c>
      <c r="DK529" s="12">
        <f t="shared" si="396"/>
        <v>386448.87</v>
      </c>
      <c r="DL529" s="12">
        <f t="shared" si="396"/>
        <v>0</v>
      </c>
      <c r="DM529" s="12">
        <f t="shared" si="396"/>
        <v>585.32915154999989</v>
      </c>
      <c r="DN529" s="12">
        <f t="shared" si="396"/>
        <v>0</v>
      </c>
      <c r="DO529" s="12">
        <f t="shared" si="396"/>
        <v>0</v>
      </c>
      <c r="DP529" s="12">
        <f t="shared" si="396"/>
        <v>423102</v>
      </c>
      <c r="DQ529" s="12">
        <f t="shared" si="396"/>
        <v>236781.85</v>
      </c>
      <c r="DR529" s="12">
        <f t="shared" si="396"/>
        <v>0</v>
      </c>
      <c r="DS529" s="12">
        <f t="shared" si="396"/>
        <v>0</v>
      </c>
      <c r="DT529" s="12">
        <f t="shared" si="396"/>
        <v>2741089.94</v>
      </c>
      <c r="DU529" s="12">
        <f t="shared" si="396"/>
        <v>2350985.16</v>
      </c>
      <c r="DV529" s="12">
        <f t="shared" si="396"/>
        <v>3655.91</v>
      </c>
      <c r="DW529" s="12">
        <f t="shared" si="396"/>
        <v>1718.1</v>
      </c>
      <c r="DX529" s="12">
        <f t="shared" si="396"/>
        <v>386448.87</v>
      </c>
      <c r="DY529" s="12">
        <f t="shared" si="396"/>
        <v>0</v>
      </c>
      <c r="DZ529" s="12">
        <f t="shared" si="396"/>
        <v>585.32915154999989</v>
      </c>
      <c r="EA529" s="12">
        <f t="shared" si="396"/>
        <v>0</v>
      </c>
      <c r="EB529" s="12">
        <f t="shared" si="396"/>
        <v>0</v>
      </c>
      <c r="EC529" s="12">
        <f t="shared" si="396"/>
        <v>423102</v>
      </c>
      <c r="ED529" s="12">
        <f t="shared" si="396"/>
        <v>236781.85</v>
      </c>
      <c r="EE529" s="12">
        <f t="shared" si="396"/>
        <v>0</v>
      </c>
      <c r="EF529" s="12">
        <f t="shared" si="396"/>
        <v>0</v>
      </c>
      <c r="EG529" s="12">
        <f t="shared" si="396"/>
        <v>0</v>
      </c>
      <c r="EH529" s="12">
        <f t="shared" si="396"/>
        <v>2308502.29</v>
      </c>
      <c r="EI529" s="12">
        <f t="shared" si="396"/>
        <v>0</v>
      </c>
      <c r="EJ529" s="12">
        <f t="shared" si="396"/>
        <v>3400973.79</v>
      </c>
      <c r="EK529" s="12">
        <f t="shared" si="396"/>
        <v>1092471.5</v>
      </c>
      <c r="EL529" s="12">
        <f t="shared" si="396"/>
        <v>0</v>
      </c>
      <c r="EM529" s="12">
        <f t="shared" ref="EM529:FR529" si="397">EM594</f>
        <v>0</v>
      </c>
      <c r="EN529" s="12">
        <f t="shared" si="397"/>
        <v>2350985.16</v>
      </c>
      <c r="EO529" s="12">
        <f t="shared" si="397"/>
        <v>42482.87</v>
      </c>
      <c r="EP529" s="12">
        <f t="shared" si="397"/>
        <v>0</v>
      </c>
      <c r="EQ529" s="12">
        <f t="shared" si="397"/>
        <v>42482.87</v>
      </c>
      <c r="ER529" s="12">
        <f t="shared" si="397"/>
        <v>2308502.29</v>
      </c>
      <c r="ES529" s="12">
        <f t="shared" si="397"/>
        <v>0</v>
      </c>
      <c r="ET529" s="12">
        <f t="shared" si="397"/>
        <v>0</v>
      </c>
      <c r="EU529" s="12">
        <f t="shared" si="397"/>
        <v>0</v>
      </c>
      <c r="EV529" s="12">
        <f t="shared" si="397"/>
        <v>0</v>
      </c>
      <c r="EW529" s="12">
        <f t="shared" si="397"/>
        <v>0</v>
      </c>
      <c r="EX529" s="12">
        <f t="shared" si="397"/>
        <v>0</v>
      </c>
      <c r="EY529" s="12">
        <f t="shared" si="397"/>
        <v>0</v>
      </c>
      <c r="EZ529" s="12">
        <f t="shared" si="397"/>
        <v>0</v>
      </c>
      <c r="FA529" s="12">
        <f t="shared" si="397"/>
        <v>0</v>
      </c>
      <c r="FB529" s="12">
        <f t="shared" si="397"/>
        <v>0</v>
      </c>
      <c r="FC529" s="12">
        <f t="shared" si="397"/>
        <v>0</v>
      </c>
      <c r="FD529" s="12">
        <f t="shared" si="397"/>
        <v>0</v>
      </c>
      <c r="FE529" s="12">
        <f t="shared" si="397"/>
        <v>0</v>
      </c>
      <c r="FF529" s="12">
        <f t="shared" si="397"/>
        <v>0</v>
      </c>
      <c r="FG529" s="12">
        <f t="shared" si="397"/>
        <v>0</v>
      </c>
      <c r="FH529" s="12">
        <f t="shared" si="397"/>
        <v>0</v>
      </c>
      <c r="FI529" s="12">
        <f t="shared" si="397"/>
        <v>0</v>
      </c>
      <c r="FJ529" s="12">
        <f t="shared" si="397"/>
        <v>0</v>
      </c>
      <c r="FK529" s="12">
        <f t="shared" si="397"/>
        <v>0</v>
      </c>
      <c r="FL529" s="12">
        <f t="shared" si="397"/>
        <v>0</v>
      </c>
      <c r="FM529" s="12">
        <f t="shared" si="397"/>
        <v>0</v>
      </c>
      <c r="FN529" s="12">
        <f t="shared" si="397"/>
        <v>0</v>
      </c>
      <c r="FO529" s="12">
        <f t="shared" si="397"/>
        <v>0</v>
      </c>
      <c r="FP529" s="12">
        <f t="shared" si="397"/>
        <v>0</v>
      </c>
      <c r="FQ529" s="12">
        <f t="shared" si="397"/>
        <v>2308502.29</v>
      </c>
      <c r="FR529" s="12">
        <f t="shared" si="397"/>
        <v>0</v>
      </c>
      <c r="FS529" s="12">
        <f t="shared" ref="FS529:GX529" si="398">FS594</f>
        <v>3400973.79</v>
      </c>
      <c r="FT529" s="12">
        <f t="shared" si="398"/>
        <v>1092471.5</v>
      </c>
      <c r="FU529" s="12">
        <f t="shared" si="398"/>
        <v>0</v>
      </c>
      <c r="FV529" s="12">
        <f t="shared" si="398"/>
        <v>0</v>
      </c>
      <c r="FW529" s="12">
        <f t="shared" si="398"/>
        <v>2350985.16</v>
      </c>
      <c r="FX529" s="12">
        <f t="shared" si="398"/>
        <v>42482.870000000112</v>
      </c>
      <c r="FY529" s="12">
        <f t="shared" si="398"/>
        <v>0</v>
      </c>
      <c r="FZ529" s="12">
        <f t="shared" si="398"/>
        <v>42482.870000000112</v>
      </c>
      <c r="GA529" s="12">
        <f t="shared" si="398"/>
        <v>2308502.29</v>
      </c>
      <c r="GB529" s="12">
        <f t="shared" si="398"/>
        <v>0</v>
      </c>
      <c r="GC529" s="12">
        <f t="shared" si="398"/>
        <v>0</v>
      </c>
      <c r="GD529" s="12">
        <f t="shared" si="398"/>
        <v>0</v>
      </c>
      <c r="GE529" s="12">
        <f t="shared" si="398"/>
        <v>0</v>
      </c>
      <c r="GF529" s="12">
        <f t="shared" si="398"/>
        <v>0</v>
      </c>
      <c r="GG529" s="12">
        <f t="shared" si="398"/>
        <v>0</v>
      </c>
      <c r="GH529" s="12">
        <f t="shared" si="398"/>
        <v>0</v>
      </c>
      <c r="GI529" s="12">
        <f t="shared" si="398"/>
        <v>0</v>
      </c>
      <c r="GJ529" s="12">
        <f t="shared" si="398"/>
        <v>0</v>
      </c>
      <c r="GK529" s="12">
        <f t="shared" si="398"/>
        <v>0</v>
      </c>
      <c r="GL529" s="12">
        <f t="shared" si="398"/>
        <v>0</v>
      </c>
      <c r="GM529" s="12">
        <f t="shared" si="398"/>
        <v>0</v>
      </c>
      <c r="GN529" s="12">
        <f t="shared" si="398"/>
        <v>0</v>
      </c>
      <c r="GO529" s="12">
        <f t="shared" si="398"/>
        <v>0</v>
      </c>
      <c r="GP529" s="12">
        <f t="shared" si="398"/>
        <v>0</v>
      </c>
      <c r="GQ529" s="12">
        <f t="shared" si="398"/>
        <v>0</v>
      </c>
      <c r="GR529" s="12">
        <f t="shared" si="398"/>
        <v>0</v>
      </c>
      <c r="GS529" s="12">
        <f t="shared" si="398"/>
        <v>0</v>
      </c>
      <c r="GT529" s="12">
        <f t="shared" si="398"/>
        <v>0</v>
      </c>
      <c r="GU529" s="12">
        <f t="shared" si="398"/>
        <v>0</v>
      </c>
      <c r="GV529" s="12">
        <f t="shared" si="398"/>
        <v>0</v>
      </c>
      <c r="GW529" s="12">
        <f t="shared" si="398"/>
        <v>0</v>
      </c>
      <c r="GX529" s="12">
        <f t="shared" si="398"/>
        <v>0</v>
      </c>
    </row>
    <row r="531" spans="1:255" x14ac:dyDescent="0.2">
      <c r="A531" s="2">
        <v>17</v>
      </c>
      <c r="B531" s="2">
        <v>1</v>
      </c>
      <c r="C531" s="2">
        <f>ROW(SmtRes!A372)</f>
        <v>372</v>
      </c>
      <c r="D531" s="2">
        <f>ROW(EtalonRes!A490)</f>
        <v>490</v>
      </c>
      <c r="E531" s="2" t="s">
        <v>536</v>
      </c>
      <c r="F531" s="2" t="s">
        <v>537</v>
      </c>
      <c r="G531" s="2" t="s">
        <v>538</v>
      </c>
      <c r="H531" s="2" t="s">
        <v>539</v>
      </c>
      <c r="I531" s="2">
        <f>ROUND(4+1+9+10+1+7+6+6+4+5+1+5+1+1+1+4+3+1+2+4+3,9)</f>
        <v>79</v>
      </c>
      <c r="J531" s="2">
        <v>0</v>
      </c>
      <c r="K531" s="2">
        <f>ROUND(4+1+9+10+1+7+6+6+4+5+1+5+1+1+1+4+3+1+2+4+3,9)</f>
        <v>79</v>
      </c>
      <c r="L531" s="2"/>
      <c r="M531" s="2"/>
      <c r="N531" s="2"/>
      <c r="O531" s="2">
        <f t="shared" ref="O531:O562" si="399">ROUND(CP531,2)</f>
        <v>6843.47</v>
      </c>
      <c r="P531" s="2">
        <f>ROUND((ROUND((AC531*AW531*I531),2)*BC531),2)</f>
        <v>1903.9</v>
      </c>
      <c r="Q531" s="2">
        <f>(ROUND((ROUND(((((ET531*1.25)*1.05))*AV531*I531),2)*BB531),2)+ROUND((ROUND(((AE531-(((EU531*1.25)*1.05)))*AV531*I531),2)*BS531),2))</f>
        <v>127.23</v>
      </c>
      <c r="R531" s="2">
        <f>(ROUND((ROUND(((((EU531*1.25)*1.05))*AV531*I531),2)*BS531),2)+ROUND((ROUND(((AE531-(((EU531*1.25)*1.05)))*AV531*I531),2)*BS531),2))</f>
        <v>14.38</v>
      </c>
      <c r="S531" s="2">
        <f t="shared" ref="S531:S562" si="400">ROUND((ROUND((AF531*AV531*I531),2)*BA531),2)</f>
        <v>4812.34</v>
      </c>
      <c r="T531" s="2">
        <f t="shared" ref="T531:T562" si="401">ROUND(CU531*I531,2)</f>
        <v>0</v>
      </c>
      <c r="U531" s="2">
        <f t="shared" ref="U531:U562" si="402">CV531*I531</f>
        <v>409.17086594999995</v>
      </c>
      <c r="V531" s="2">
        <f t="shared" ref="V531:V562" si="403">CW531*I531</f>
        <v>0</v>
      </c>
      <c r="W531" s="2">
        <f t="shared" ref="W531:W562" si="404">ROUND(CX531*I531,2)</f>
        <v>0</v>
      </c>
      <c r="X531" s="2">
        <f>(ROUND((((S531+ROUND((ROUND(((((EU531*1.25)*1.05))*AV531*I531),2)*BS531),2))*AT531)/100),2)+ROUND(((ROUND((ROUND(((AE531-(((EU531*1.25)*1.05)))*AV531*I531),2)*BS531),2)*AT531)/100),2))</f>
        <v>5261.12</v>
      </c>
      <c r="Y531" s="2">
        <f>(ROUND((((S531+ROUND((ROUND(((((EU531*1.25)*1.05))*AV531*I531),2)*BS531),2))*AU531)/100),2)+ROUND(((ROUND((ROUND(((AE531-(((EU531*1.25)*1.05)))*AV531*I531),2)*BS531),2)*AU531)/100),2))</f>
        <v>2944.3</v>
      </c>
      <c r="Z531" s="2"/>
      <c r="AA531" s="2">
        <v>56661434</v>
      </c>
      <c r="AB531" s="2">
        <f t="shared" ref="AB531:AB562" si="405">ROUND((AC531+AD531+AF531),6)</f>
        <v>82.699974999999995</v>
      </c>
      <c r="AC531" s="2">
        <f>ROUND((((ES531*1)*1)),6)</f>
        <v>24.1</v>
      </c>
      <c r="AD531" s="2">
        <f>ROUND((((((ET531*1.25)*1.05))-(((EU531*1.25)*1.05)))+AE531),6)</f>
        <v>1.5093749999999999</v>
      </c>
      <c r="AE531" s="2">
        <f>ROUND((((EU531*1.25)*1.05)),6)</f>
        <v>0.170625</v>
      </c>
      <c r="AF531" s="2">
        <f>ROUND((((EV531*1.15)*1.05)),6)</f>
        <v>57.090600000000002</v>
      </c>
      <c r="AG531" s="2">
        <f t="shared" ref="AG531:AG562" si="406">ROUND((AP531),6)</f>
        <v>0</v>
      </c>
      <c r="AH531" s="2">
        <f>(((EW531*1.15)*1.05))</f>
        <v>4.8541499999999997</v>
      </c>
      <c r="AI531" s="2">
        <f>(((EX531*1.25)*1.05))</f>
        <v>0</v>
      </c>
      <c r="AJ531" s="2">
        <f t="shared" ref="AJ531:AJ562" si="407">(AS531)</f>
        <v>0</v>
      </c>
      <c r="AK531" s="2">
        <v>72.53</v>
      </c>
      <c r="AL531" s="2">
        <v>24.1</v>
      </c>
      <c r="AM531" s="2">
        <v>1.1499999999999999</v>
      </c>
      <c r="AN531" s="2">
        <v>0.13</v>
      </c>
      <c r="AO531" s="2">
        <v>47.28</v>
      </c>
      <c r="AP531" s="2">
        <v>0</v>
      </c>
      <c r="AQ531" s="2">
        <v>4.0199999999999996</v>
      </c>
      <c r="AR531" s="2">
        <v>0</v>
      </c>
      <c r="AS531" s="2">
        <v>0</v>
      </c>
      <c r="AT531" s="2">
        <v>109</v>
      </c>
      <c r="AU531" s="2">
        <v>61</v>
      </c>
      <c r="AV531" s="2">
        <v>1.0669999999999999</v>
      </c>
      <c r="AW531" s="2">
        <v>1</v>
      </c>
      <c r="AX531" s="2"/>
      <c r="AY531" s="2"/>
      <c r="AZ531" s="2">
        <v>1</v>
      </c>
      <c r="BA531" s="2">
        <v>1</v>
      </c>
      <c r="BB531" s="2">
        <v>1</v>
      </c>
      <c r="BC531" s="2">
        <v>1</v>
      </c>
      <c r="BD531" s="2" t="s">
        <v>3</v>
      </c>
      <c r="BE531" s="2" t="s">
        <v>3</v>
      </c>
      <c r="BF531" s="2" t="s">
        <v>3</v>
      </c>
      <c r="BG531" s="2" t="s">
        <v>3</v>
      </c>
      <c r="BH531" s="2">
        <v>0</v>
      </c>
      <c r="BI531" s="2">
        <v>1</v>
      </c>
      <c r="BJ531" s="2" t="s">
        <v>540</v>
      </c>
      <c r="BK531" s="2"/>
      <c r="BL531" s="2"/>
      <c r="BM531" s="2">
        <v>25</v>
      </c>
      <c r="BN531" s="2">
        <v>0</v>
      </c>
      <c r="BO531" s="2" t="s">
        <v>537</v>
      </c>
      <c r="BP531" s="2">
        <v>1</v>
      </c>
      <c r="BQ531" s="2">
        <v>30</v>
      </c>
      <c r="BR531" s="2">
        <v>0</v>
      </c>
      <c r="BS531" s="2">
        <v>1</v>
      </c>
      <c r="BT531" s="2">
        <v>1</v>
      </c>
      <c r="BU531" s="2">
        <v>1</v>
      </c>
      <c r="BV531" s="2">
        <v>1</v>
      </c>
      <c r="BW531" s="2">
        <v>1</v>
      </c>
      <c r="BX531" s="2">
        <v>1</v>
      </c>
      <c r="BY531" s="2" t="s">
        <v>3</v>
      </c>
      <c r="BZ531" s="2">
        <v>109</v>
      </c>
      <c r="CA531" s="2">
        <v>61</v>
      </c>
      <c r="CB531" s="2" t="s">
        <v>3</v>
      </c>
      <c r="CC531" s="2"/>
      <c r="CD531" s="2"/>
      <c r="CE531" s="2">
        <v>1566</v>
      </c>
      <c r="CF531" s="2">
        <v>0</v>
      </c>
      <c r="CG531" s="2">
        <v>0</v>
      </c>
      <c r="CH531" s="2"/>
      <c r="CI531" s="2"/>
      <c r="CJ531" s="2"/>
      <c r="CK531" s="2"/>
      <c r="CL531" s="2"/>
      <c r="CM531" s="2">
        <v>0</v>
      </c>
      <c r="CN531" s="2" t="s">
        <v>2128</v>
      </c>
      <c r="CO531" s="2">
        <v>0</v>
      </c>
      <c r="CP531" s="2">
        <f t="shared" ref="CP531:CP562" si="408">(P531+Q531+S531)</f>
        <v>6843.47</v>
      </c>
      <c r="CQ531" s="2">
        <f>ROUND((ROUND((AC531*AW531*1),2)*BC531),2)</f>
        <v>24.1</v>
      </c>
      <c r="CR531" s="2">
        <f>(ROUND((ROUND(((((ET531*1.25)*1.05))*AV531*1),2)*BB531),2)+ROUND((ROUND(((AE531-(((EU531*1.25)*1.05)))*AV531*1),2)*BS531),2))</f>
        <v>1.61</v>
      </c>
      <c r="CS531" s="2">
        <f>(ROUND((ROUND(((((EU531*1.25)*1.05))*AV531*1),2)*BS531),2)+ROUND((ROUND(((AE531-(((EU531*1.25)*1.05)))*AV531*1),2)*BS531),2))</f>
        <v>0.18</v>
      </c>
      <c r="CT531" s="2">
        <f t="shared" ref="CT531:CT562" si="409">ROUND((ROUND((AF531*AV531*1),2)*BA531),2)</f>
        <v>60.92</v>
      </c>
      <c r="CU531" s="2">
        <f t="shared" ref="CU531:CU562" si="410">AG531</f>
        <v>0</v>
      </c>
      <c r="CV531" s="2">
        <f t="shared" ref="CV531:CV562" si="411">(AH531*AV531)</f>
        <v>5.1793780499999995</v>
      </c>
      <c r="CW531" s="2">
        <f t="shared" ref="CW531:CW562" si="412">AI531</f>
        <v>0</v>
      </c>
      <c r="CX531" s="2">
        <f t="shared" ref="CX531:CX562" si="413">AJ531</f>
        <v>0</v>
      </c>
      <c r="CY531" s="2">
        <f>(ROUND((((S531+ROUND((ROUND(((((EU531*1.25)*1.05))*AV531*1),2)*BS531),2))*AT531)/100),2)+ROUND(((ROUND((ROUND(((AE531-(((EU531*1.25)*1.05)))*AV531*1),2)*BS531),2)*AT531)/100),2))</f>
        <v>5245.65</v>
      </c>
      <c r="CZ531" s="2">
        <f>(ROUND((((S531+ROUND((ROUND(((((EU531*1.25)*1.05))*AV531*1),2)*BS531),2))*AU531)/100),2)+ROUND(((ROUND((ROUND(((AE531-(((EU531*1.25)*1.05)))*AV531*1),2)*BS531),2)*AU531)/100),2))</f>
        <v>2935.64</v>
      </c>
      <c r="DA531" s="2"/>
      <c r="DB531" s="2">
        <v>113</v>
      </c>
      <c r="DC531" s="2" t="s">
        <v>3</v>
      </c>
      <c r="DD531" s="2" t="s">
        <v>31</v>
      </c>
      <c r="DE531" s="2" t="s">
        <v>541</v>
      </c>
      <c r="DF531" s="2" t="s">
        <v>541</v>
      </c>
      <c r="DG531" s="2" t="s">
        <v>542</v>
      </c>
      <c r="DH531" s="2" t="s">
        <v>3</v>
      </c>
      <c r="DI531" s="2" t="s">
        <v>542</v>
      </c>
      <c r="DJ531" s="2" t="s">
        <v>541</v>
      </c>
      <c r="DK531" s="2" t="s">
        <v>3</v>
      </c>
      <c r="DL531" s="2" t="s">
        <v>3</v>
      </c>
      <c r="DM531" s="2" t="s">
        <v>3</v>
      </c>
      <c r="DN531" s="2">
        <v>0</v>
      </c>
      <c r="DO531" s="2">
        <v>0</v>
      </c>
      <c r="DP531" s="2">
        <v>1</v>
      </c>
      <c r="DQ531" s="2">
        <v>1</v>
      </c>
      <c r="DR531" s="2"/>
      <c r="DS531" s="2"/>
      <c r="DT531" s="2"/>
      <c r="DU531" s="2">
        <v>1013</v>
      </c>
      <c r="DV531" s="2" t="s">
        <v>539</v>
      </c>
      <c r="DW531" s="2" t="s">
        <v>539</v>
      </c>
      <c r="DX531" s="2">
        <v>1</v>
      </c>
      <c r="DY531" s="2"/>
      <c r="DZ531" s="2" t="s">
        <v>3</v>
      </c>
      <c r="EA531" s="2" t="s">
        <v>3</v>
      </c>
      <c r="EB531" s="2" t="s">
        <v>3</v>
      </c>
      <c r="EC531" s="2" t="s">
        <v>3</v>
      </c>
      <c r="ED531" s="2"/>
      <c r="EE531" s="2">
        <v>56938458</v>
      </c>
      <c r="EF531" s="2">
        <v>30</v>
      </c>
      <c r="EG531" s="2" t="s">
        <v>34</v>
      </c>
      <c r="EH531" s="2">
        <v>0</v>
      </c>
      <c r="EI531" s="2" t="s">
        <v>3</v>
      </c>
      <c r="EJ531" s="2">
        <v>1</v>
      </c>
      <c r="EK531" s="2">
        <v>25</v>
      </c>
      <c r="EL531" s="2" t="s">
        <v>35</v>
      </c>
      <c r="EM531" s="2" t="s">
        <v>36</v>
      </c>
      <c r="EN531" s="2"/>
      <c r="EO531" s="2" t="s">
        <v>543</v>
      </c>
      <c r="EP531" s="2"/>
      <c r="EQ531" s="2">
        <v>131072</v>
      </c>
      <c r="ER531" s="2">
        <v>72.53</v>
      </c>
      <c r="ES531" s="2">
        <v>24.1</v>
      </c>
      <c r="ET531" s="2">
        <v>1.1499999999999999</v>
      </c>
      <c r="EU531" s="2">
        <v>0.13</v>
      </c>
      <c r="EV531" s="2">
        <v>47.28</v>
      </c>
      <c r="EW531" s="2">
        <v>4.0199999999999996</v>
      </c>
      <c r="EX531" s="2">
        <v>0</v>
      </c>
      <c r="EY531" s="2">
        <v>0</v>
      </c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>
        <v>0</v>
      </c>
      <c r="FR531" s="2">
        <v>0</v>
      </c>
      <c r="FS531" s="2">
        <v>0</v>
      </c>
      <c r="FT531" s="2"/>
      <c r="FU531" s="2"/>
      <c r="FV531" s="2"/>
      <c r="FW531" s="2"/>
      <c r="FX531" s="2">
        <v>109</v>
      </c>
      <c r="FY531" s="2">
        <v>61</v>
      </c>
      <c r="FZ531" s="2"/>
      <c r="GA531" s="2" t="s">
        <v>3</v>
      </c>
      <c r="GB531" s="2"/>
      <c r="GC531" s="2"/>
      <c r="GD531" s="2">
        <v>1</v>
      </c>
      <c r="GE531" s="2"/>
      <c r="GF531" s="2">
        <v>-2147195980</v>
      </c>
      <c r="GG531" s="2">
        <v>2</v>
      </c>
      <c r="GH531" s="2">
        <v>1</v>
      </c>
      <c r="GI531" s="2">
        <v>2</v>
      </c>
      <c r="GJ531" s="2">
        <v>0</v>
      </c>
      <c r="GK531" s="2">
        <v>0</v>
      </c>
      <c r="GL531" s="2">
        <f t="shared" ref="GL531:GL562" si="414">ROUND(IF(AND(BH531=3,BI531=3,FS531&lt;&gt;0),P531,0),2)</f>
        <v>0</v>
      </c>
      <c r="GM531" s="2">
        <f t="shared" ref="GM531:GM562" si="415">ROUND(O531+X531+Y531,2)+GX531</f>
        <v>15048.89</v>
      </c>
      <c r="GN531" s="2">
        <f t="shared" ref="GN531:GN562" si="416">IF(OR(BI531=0,BI531=1),GM531-GX531,0)</f>
        <v>15048.89</v>
      </c>
      <c r="GO531" s="2">
        <f t="shared" ref="GO531:GO562" si="417">IF(BI531=2,GM531-GX531,0)</f>
        <v>0</v>
      </c>
      <c r="GP531" s="2">
        <f t="shared" ref="GP531:GP562" si="418">IF(BI531=4,GM531-GX531,0)</f>
        <v>0</v>
      </c>
      <c r="GQ531" s="2"/>
      <c r="GR531" s="2">
        <v>0</v>
      </c>
      <c r="GS531" s="2">
        <v>3</v>
      </c>
      <c r="GT531" s="2">
        <v>0</v>
      </c>
      <c r="GU531" s="2" t="s">
        <v>3</v>
      </c>
      <c r="GV531" s="2">
        <f t="shared" ref="GV531:GV562" si="419">ROUND((GT531),6)</f>
        <v>0</v>
      </c>
      <c r="GW531" s="2">
        <v>1</v>
      </c>
      <c r="GX531" s="2">
        <f t="shared" ref="GX531:GX562" si="420">ROUND(HC531*I531,2)</f>
        <v>0</v>
      </c>
      <c r="GY531" s="2"/>
      <c r="GZ531" s="2"/>
      <c r="HA531" s="2">
        <v>0</v>
      </c>
      <c r="HB531" s="2">
        <v>0</v>
      </c>
      <c r="HC531" s="2">
        <f t="shared" ref="HC531:HC562" si="421">GV531*GW531</f>
        <v>0</v>
      </c>
      <c r="HD531" s="2"/>
      <c r="HE531" s="2" t="s">
        <v>3</v>
      </c>
      <c r="HF531" s="2" t="s">
        <v>3</v>
      </c>
      <c r="HG531" s="2"/>
      <c r="HH531" s="2"/>
      <c r="HI531" s="2"/>
      <c r="HJ531" s="2"/>
      <c r="HK531" s="2"/>
      <c r="HL531" s="2"/>
      <c r="HM531" s="2" t="s">
        <v>3</v>
      </c>
      <c r="HN531" s="2" t="s">
        <v>3</v>
      </c>
      <c r="HO531" s="2" t="s">
        <v>3</v>
      </c>
      <c r="HP531" s="2" t="s">
        <v>3</v>
      </c>
      <c r="HQ531" s="2" t="s">
        <v>3</v>
      </c>
      <c r="HR531" s="2"/>
      <c r="HS531" s="2">
        <v>0</v>
      </c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>
        <v>0</v>
      </c>
      <c r="IL531" s="2"/>
      <c r="IM531" s="2"/>
      <c r="IN531" s="2"/>
      <c r="IO531" s="2"/>
      <c r="IP531" s="2"/>
      <c r="IQ531" s="2"/>
      <c r="IR531" s="2"/>
      <c r="IS531" s="2"/>
      <c r="IT531" s="2"/>
      <c r="IU531" s="2"/>
    </row>
    <row r="532" spans="1:255" x14ac:dyDescent="0.2">
      <c r="A532" s="3">
        <v>17</v>
      </c>
      <c r="B532" s="3">
        <v>1</v>
      </c>
      <c r="C532" s="3">
        <f>ROW(SmtRes!A380)</f>
        <v>380</v>
      </c>
      <c r="D532" s="3">
        <f>ROW(EtalonRes!A500)</f>
        <v>500</v>
      </c>
      <c r="E532" s="3" t="s">
        <v>536</v>
      </c>
      <c r="F532" s="3" t="s">
        <v>537</v>
      </c>
      <c r="G532" s="3" t="s">
        <v>538</v>
      </c>
      <c r="H532" s="3" t="s">
        <v>539</v>
      </c>
      <c r="I532" s="3">
        <f>ROUND(4+1+9+10+1+7+6+6+4+5+1+5+1+1+1+4+3+1+2+4+3,9)</f>
        <v>79</v>
      </c>
      <c r="J532" s="3">
        <v>0</v>
      </c>
      <c r="K532" s="3">
        <f>ROUND(4+1+9+10+1+7+6+6+4+5+1+5+1+1+1+4+3+1+2+4+3,9)</f>
        <v>79</v>
      </c>
      <c r="O532" s="3">
        <f t="shared" si="399"/>
        <v>304201.13</v>
      </c>
      <c r="P532" s="3">
        <f>ROUND((ROUND((AC532*AW532*I532),2)*BC532),2)</f>
        <v>31128.77</v>
      </c>
      <c r="Q532" s="3">
        <f>(ROUND((ROUND(((((ET532*1.25)*1.05))*AV532*I532),2)*BB532),2)+ROUND((ROUND(((AE532-(((EU532*1.25)*1.05)))*AV532*I532),2)*BS532),2))</f>
        <v>1897</v>
      </c>
      <c r="R532" s="3">
        <f>(ROUND((ROUND(((((EU532*1.25)*1.05))*AV532*I532),2)*BS532),2)+ROUND((ROUND(((AE532-(((EU532*1.25)*1.05)))*AV532*I532),2)*BS532),2))</f>
        <v>810.31</v>
      </c>
      <c r="S532" s="3">
        <f t="shared" si="400"/>
        <v>271175.36</v>
      </c>
      <c r="T532" s="3">
        <f t="shared" si="401"/>
        <v>0</v>
      </c>
      <c r="U532" s="3">
        <f t="shared" si="402"/>
        <v>409.17086594999995</v>
      </c>
      <c r="V532" s="3">
        <f t="shared" si="403"/>
        <v>0</v>
      </c>
      <c r="W532" s="3">
        <f t="shared" si="404"/>
        <v>0</v>
      </c>
      <c r="X532" s="3">
        <f>(ROUND((((S532+ROUND((ROUND(((((EU532*1.25)*1.05))*AV532*I532),2)*BS532),2))*AT532)/100),2)+ROUND(((ROUND((ROUND(((AE532-(((EU532*1.25)*1.05)))*AV532*I532),2)*BS532),2)*AT532)/100),2))</f>
        <v>296464.38</v>
      </c>
      <c r="Y532" s="3">
        <f>(ROUND((((S532+ROUND((ROUND(((((EU532*1.25)*1.05))*AV532*I532),2)*BS532),2))*AU532)/100),2)+ROUND(((ROUND((ROUND(((AE532-(((EU532*1.25)*1.05)))*AV532*I532),2)*BS532),2)*AU532)/100),2))</f>
        <v>165911.26</v>
      </c>
      <c r="AA532" s="3">
        <v>56661436</v>
      </c>
      <c r="AB532" s="3">
        <f t="shared" si="405"/>
        <v>82.699974999999995</v>
      </c>
      <c r="AC532" s="3">
        <f>ROUND((((ES532*1)*1)),6)</f>
        <v>24.1</v>
      </c>
      <c r="AD532" s="3">
        <f>ROUND((((((ET532*1.25)*1.05))-(((EU532*1.25)*1.05)))+AE532),6)</f>
        <v>1.5093749999999999</v>
      </c>
      <c r="AE532" s="3">
        <f>ROUND((((EU532*1.25)*1.05)),6)</f>
        <v>0.170625</v>
      </c>
      <c r="AF532" s="3">
        <f>ROUND((((EV532*1.15)*1.05)),6)</f>
        <v>57.090600000000002</v>
      </c>
      <c r="AG532" s="3">
        <f t="shared" si="406"/>
        <v>0</v>
      </c>
      <c r="AH532" s="3">
        <f>(((EW532*1.15)*1.05))</f>
        <v>4.8541499999999997</v>
      </c>
      <c r="AI532" s="3">
        <f>(((EX532*1.25)*1.05))</f>
        <v>0</v>
      </c>
      <c r="AJ532" s="3">
        <f t="shared" si="407"/>
        <v>0</v>
      </c>
      <c r="AK532" s="3">
        <v>72.53</v>
      </c>
      <c r="AL532" s="3">
        <v>24.1</v>
      </c>
      <c r="AM532" s="3">
        <v>1.1499999999999999</v>
      </c>
      <c r="AN532" s="3">
        <v>0.13</v>
      </c>
      <c r="AO532" s="3">
        <v>47.28</v>
      </c>
      <c r="AP532" s="3">
        <v>0</v>
      </c>
      <c r="AQ532" s="3">
        <v>4.0199999999999996</v>
      </c>
      <c r="AR532" s="3">
        <v>0</v>
      </c>
      <c r="AS532" s="3">
        <v>0</v>
      </c>
      <c r="AT532" s="3">
        <v>109</v>
      </c>
      <c r="AU532" s="3">
        <v>61</v>
      </c>
      <c r="AV532" s="3">
        <v>1.0669999999999999</v>
      </c>
      <c r="AW532" s="3">
        <v>1</v>
      </c>
      <c r="AZ532" s="3">
        <v>1</v>
      </c>
      <c r="BA532" s="3">
        <v>56.35</v>
      </c>
      <c r="BB532" s="3">
        <v>14.91</v>
      </c>
      <c r="BC532" s="3">
        <v>16.350000000000001</v>
      </c>
      <c r="BD532" s="3" t="s">
        <v>3</v>
      </c>
      <c r="BE532" s="3" t="s">
        <v>3</v>
      </c>
      <c r="BF532" s="3" t="s">
        <v>3</v>
      </c>
      <c r="BG532" s="3" t="s">
        <v>3</v>
      </c>
      <c r="BH532" s="3">
        <v>0</v>
      </c>
      <c r="BI532" s="3">
        <v>1</v>
      </c>
      <c r="BJ532" s="3" t="s">
        <v>540</v>
      </c>
      <c r="BM532" s="3">
        <v>25</v>
      </c>
      <c r="BN532" s="3">
        <v>0</v>
      </c>
      <c r="BO532" s="3" t="s">
        <v>537</v>
      </c>
      <c r="BP532" s="3">
        <v>1</v>
      </c>
      <c r="BQ532" s="3">
        <v>30</v>
      </c>
      <c r="BR532" s="3">
        <v>0</v>
      </c>
      <c r="BS532" s="3">
        <v>56.35</v>
      </c>
      <c r="BT532" s="3">
        <v>1</v>
      </c>
      <c r="BU532" s="3">
        <v>1</v>
      </c>
      <c r="BV532" s="3">
        <v>1</v>
      </c>
      <c r="BW532" s="3">
        <v>1</v>
      </c>
      <c r="BX532" s="3">
        <v>1</v>
      </c>
      <c r="BY532" s="3" t="s">
        <v>3</v>
      </c>
      <c r="BZ532" s="3">
        <v>109</v>
      </c>
      <c r="CA532" s="3">
        <v>61</v>
      </c>
      <c r="CB532" s="3" t="s">
        <v>3</v>
      </c>
      <c r="CE532" s="3">
        <v>1566</v>
      </c>
      <c r="CF532" s="3">
        <v>0</v>
      </c>
      <c r="CG532" s="3">
        <v>0</v>
      </c>
      <c r="CM532" s="3">
        <v>0</v>
      </c>
      <c r="CN532" s="3" t="s">
        <v>2128</v>
      </c>
      <c r="CO532" s="3">
        <v>0</v>
      </c>
      <c r="CP532" s="3">
        <f t="shared" si="408"/>
        <v>304201.13</v>
      </c>
      <c r="CQ532" s="3">
        <f>ROUND((ROUND((AC532*AW532*1),2)*BC532),2)</f>
        <v>394.04</v>
      </c>
      <c r="CR532" s="3">
        <f>(ROUND((ROUND(((((ET532*1.25)*1.05))*AV532*1),2)*BB532),2)+ROUND((ROUND(((AE532-(((EU532*1.25)*1.05)))*AV532*1),2)*BS532),2))</f>
        <v>24.01</v>
      </c>
      <c r="CS532" s="3">
        <f>(ROUND((ROUND(((((EU532*1.25)*1.05))*AV532*1),2)*BS532),2)+ROUND((ROUND(((AE532-(((EU532*1.25)*1.05)))*AV532*1),2)*BS532),2))</f>
        <v>10.14</v>
      </c>
      <c r="CT532" s="3">
        <f t="shared" si="409"/>
        <v>3432.84</v>
      </c>
      <c r="CU532" s="3">
        <f t="shared" si="410"/>
        <v>0</v>
      </c>
      <c r="CV532" s="3">
        <f t="shared" si="411"/>
        <v>5.1793780499999995</v>
      </c>
      <c r="CW532" s="3">
        <f t="shared" si="412"/>
        <v>0</v>
      </c>
      <c r="CX532" s="3">
        <f t="shared" si="413"/>
        <v>0</v>
      </c>
      <c r="CY532" s="3">
        <f>(ROUND((((S532+ROUND((ROUND(((((EU532*1.25)*1.05))*AV532*1),2)*BS532),2))*AT532)/100),2)+ROUND(((ROUND((ROUND(((AE532-(((EU532*1.25)*1.05)))*AV532*1),2)*BS532),2)*AT532)/100),2))</f>
        <v>295592.2</v>
      </c>
      <c r="CZ532" s="3">
        <f>(ROUND((((S532+ROUND((ROUND(((((EU532*1.25)*1.05))*AV532*1),2)*BS532),2))*AU532)/100),2)+ROUND(((ROUND((ROUND(((AE532-(((EU532*1.25)*1.05)))*AV532*1),2)*BS532),2)*AU532)/100),2))</f>
        <v>165423.16</v>
      </c>
      <c r="DB532" s="3">
        <v>115</v>
      </c>
      <c r="DC532" s="3" t="s">
        <v>3</v>
      </c>
      <c r="DD532" s="3" t="s">
        <v>31</v>
      </c>
      <c r="DE532" s="3" t="s">
        <v>541</v>
      </c>
      <c r="DF532" s="3" t="s">
        <v>541</v>
      </c>
      <c r="DG532" s="3" t="s">
        <v>542</v>
      </c>
      <c r="DH532" s="3" t="s">
        <v>3</v>
      </c>
      <c r="DI532" s="3" t="s">
        <v>542</v>
      </c>
      <c r="DJ532" s="3" t="s">
        <v>541</v>
      </c>
      <c r="DK532" s="3" t="s">
        <v>3</v>
      </c>
      <c r="DL532" s="3" t="s">
        <v>3</v>
      </c>
      <c r="DM532" s="3" t="s">
        <v>3</v>
      </c>
      <c r="DN532" s="3">
        <v>0</v>
      </c>
      <c r="DO532" s="3">
        <v>0</v>
      </c>
      <c r="DP532" s="3">
        <v>1</v>
      </c>
      <c r="DQ532" s="3">
        <v>1</v>
      </c>
      <c r="DU532" s="3">
        <v>1013</v>
      </c>
      <c r="DV532" s="3" t="s">
        <v>539</v>
      </c>
      <c r="DW532" s="3" t="s">
        <v>539</v>
      </c>
      <c r="DX532" s="3">
        <v>1</v>
      </c>
      <c r="DZ532" s="3" t="s">
        <v>3</v>
      </c>
      <c r="EA532" s="3" t="s">
        <v>3</v>
      </c>
      <c r="EB532" s="3" t="s">
        <v>3</v>
      </c>
      <c r="EC532" s="3" t="s">
        <v>3</v>
      </c>
      <c r="EE532" s="3">
        <v>56938458</v>
      </c>
      <c r="EF532" s="3">
        <v>30</v>
      </c>
      <c r="EG532" s="3" t="s">
        <v>34</v>
      </c>
      <c r="EH532" s="3">
        <v>0</v>
      </c>
      <c r="EI532" s="3" t="s">
        <v>3</v>
      </c>
      <c r="EJ532" s="3">
        <v>1</v>
      </c>
      <c r="EK532" s="3">
        <v>25</v>
      </c>
      <c r="EL532" s="3" t="s">
        <v>35</v>
      </c>
      <c r="EM532" s="3" t="s">
        <v>36</v>
      </c>
      <c r="EO532" s="3" t="s">
        <v>543</v>
      </c>
      <c r="EQ532" s="3">
        <v>131072</v>
      </c>
      <c r="ER532" s="3">
        <v>72.53</v>
      </c>
      <c r="ES532" s="3">
        <v>24.1</v>
      </c>
      <c r="ET532" s="3">
        <v>1.1499999999999999</v>
      </c>
      <c r="EU532" s="3">
        <v>0.13</v>
      </c>
      <c r="EV532" s="3">
        <v>47.28</v>
      </c>
      <c r="EW532" s="3">
        <v>4.0199999999999996</v>
      </c>
      <c r="EX532" s="3">
        <v>0</v>
      </c>
      <c r="EY532" s="3">
        <v>0</v>
      </c>
      <c r="FQ532" s="3">
        <v>0</v>
      </c>
      <c r="FR532" s="3">
        <v>0</v>
      </c>
      <c r="FS532" s="3">
        <v>0</v>
      </c>
      <c r="FX532" s="3">
        <v>109</v>
      </c>
      <c r="FY532" s="3">
        <v>61</v>
      </c>
      <c r="GA532" s="3" t="s">
        <v>3</v>
      </c>
      <c r="GD532" s="3">
        <v>1</v>
      </c>
      <c r="GF532" s="3">
        <v>-2147195980</v>
      </c>
      <c r="GG532" s="3">
        <v>2</v>
      </c>
      <c r="GH532" s="3">
        <v>1</v>
      </c>
      <c r="GI532" s="3">
        <v>2</v>
      </c>
      <c r="GJ532" s="3">
        <v>0</v>
      </c>
      <c r="GK532" s="3">
        <v>0</v>
      </c>
      <c r="GL532" s="3">
        <f t="shared" si="414"/>
        <v>0</v>
      </c>
      <c r="GM532" s="3">
        <f t="shared" si="415"/>
        <v>766576.77</v>
      </c>
      <c r="GN532" s="3">
        <f t="shared" si="416"/>
        <v>766576.77</v>
      </c>
      <c r="GO532" s="3">
        <f t="shared" si="417"/>
        <v>0</v>
      </c>
      <c r="GP532" s="3">
        <f t="shared" si="418"/>
        <v>0</v>
      </c>
      <c r="GR532" s="3">
        <v>0</v>
      </c>
      <c r="GS532" s="3">
        <v>3</v>
      </c>
      <c r="GT532" s="3">
        <v>0</v>
      </c>
      <c r="GU532" s="3" t="s">
        <v>3</v>
      </c>
      <c r="GV532" s="3">
        <f t="shared" si="419"/>
        <v>0</v>
      </c>
      <c r="GW532" s="3">
        <v>1</v>
      </c>
      <c r="GX532" s="3">
        <f t="shared" si="420"/>
        <v>0</v>
      </c>
      <c r="HA532" s="3">
        <v>0</v>
      </c>
      <c r="HB532" s="3">
        <v>0</v>
      </c>
      <c r="HC532" s="3">
        <f t="shared" si="421"/>
        <v>0</v>
      </c>
      <c r="HE532" s="3" t="s">
        <v>3</v>
      </c>
      <c r="HF532" s="3" t="s">
        <v>3</v>
      </c>
      <c r="HM532" s="3" t="s">
        <v>3</v>
      </c>
      <c r="HN532" s="3" t="s">
        <v>3</v>
      </c>
      <c r="HO532" s="3" t="s">
        <v>3</v>
      </c>
      <c r="HP532" s="3" t="s">
        <v>3</v>
      </c>
      <c r="HQ532" s="3" t="s">
        <v>3</v>
      </c>
      <c r="HS532" s="3">
        <v>0</v>
      </c>
      <c r="IK532" s="3">
        <v>0</v>
      </c>
    </row>
    <row r="533" spans="1:255" x14ac:dyDescent="0.2">
      <c r="A533" s="2">
        <v>18</v>
      </c>
      <c r="B533" s="2">
        <v>1</v>
      </c>
      <c r="C533" s="2">
        <v>371</v>
      </c>
      <c r="D533" s="2"/>
      <c r="E533" s="2" t="s">
        <v>544</v>
      </c>
      <c r="F533" s="2" t="s">
        <v>545</v>
      </c>
      <c r="G533" s="2" t="s">
        <v>546</v>
      </c>
      <c r="H533" s="2" t="s">
        <v>547</v>
      </c>
      <c r="I533" s="2">
        <f>I531*J533</f>
        <v>1.4220000000000002E-2</v>
      </c>
      <c r="J533" s="2">
        <v>1.8000000000000001E-4</v>
      </c>
      <c r="K533" s="2">
        <v>1.8000000000000001E-4</v>
      </c>
      <c r="L533" s="2"/>
      <c r="M533" s="2"/>
      <c r="N533" s="2"/>
      <c r="O533" s="2">
        <f t="shared" si="399"/>
        <v>320.3</v>
      </c>
      <c r="P533" s="2">
        <f>ROUND((ROUND((AC533*AW533*I533),2)*BC533),2)</f>
        <v>320.3</v>
      </c>
      <c r="Q533" s="2">
        <f t="shared" ref="Q533:Q564" si="422">(ROUND((ROUND(((ET533)*AV533*I533),2)*BB533),2)+ROUND((ROUND(((AE533-(EU533))*AV533*I533),2)*BS533),2))</f>
        <v>0</v>
      </c>
      <c r="R533" s="2">
        <f t="shared" ref="R533:R564" si="423">(ROUND((ROUND(((EU533)*AV533*I533),2)*BS533),2)+ROUND((ROUND(((AE533-(EU533))*AV533*I533),2)*BS533),2))</f>
        <v>0</v>
      </c>
      <c r="S533" s="2">
        <f t="shared" si="400"/>
        <v>0</v>
      </c>
      <c r="T533" s="2">
        <f t="shared" si="401"/>
        <v>0</v>
      </c>
      <c r="U533" s="2">
        <f t="shared" si="402"/>
        <v>0</v>
      </c>
      <c r="V533" s="2">
        <f t="shared" si="403"/>
        <v>0</v>
      </c>
      <c r="W533" s="2">
        <f t="shared" si="404"/>
        <v>0</v>
      </c>
      <c r="X533" s="2">
        <f t="shared" ref="X533:X564" si="424">(ROUND((((S533+ROUND((ROUND(((EU533)*AV533*I533),2)*BS533),2))*AT533)/100),2)+ROUND(((ROUND((ROUND(((AE533-(EU533))*AV533*I533),2)*BS533),2)*AT533)/100),2))</f>
        <v>0</v>
      </c>
      <c r="Y533" s="2">
        <f t="shared" ref="Y533:Y564" si="425">(ROUND((((S533+ROUND((ROUND(((EU533)*AV533*I533),2)*BS533),2))*AU533)/100),2)+ROUND(((ROUND((ROUND(((AE533-(EU533))*AV533*I533),2)*BS533),2)*AU533)/100),2))</f>
        <v>0</v>
      </c>
      <c r="Z533" s="2"/>
      <c r="AA533" s="2">
        <v>56661434</v>
      </c>
      <c r="AB533" s="2">
        <f t="shared" si="405"/>
        <v>22524.65</v>
      </c>
      <c r="AC533" s="2">
        <f t="shared" ref="AC533:AC564" si="426">ROUND((ES533),6)</f>
        <v>22524.65</v>
      </c>
      <c r="AD533" s="2">
        <f t="shared" ref="AD533:AD564" si="427">ROUND((((ET533)-(EU533))+AE533),6)</f>
        <v>0</v>
      </c>
      <c r="AE533" s="2">
        <f t="shared" ref="AE533:AE564" si="428">ROUND((EU533),6)</f>
        <v>0</v>
      </c>
      <c r="AF533" s="2">
        <f t="shared" ref="AF533:AF564" si="429">ROUND((EV533),6)</f>
        <v>0</v>
      </c>
      <c r="AG533" s="2">
        <f t="shared" si="406"/>
        <v>0</v>
      </c>
      <c r="AH533" s="2">
        <f t="shared" ref="AH533:AH564" si="430">(EW533)</f>
        <v>0</v>
      </c>
      <c r="AI533" s="2">
        <f t="shared" ref="AI533:AI564" si="431">(EX533)</f>
        <v>0</v>
      </c>
      <c r="AJ533" s="2">
        <f t="shared" si="407"/>
        <v>0</v>
      </c>
      <c r="AK533" s="2">
        <v>22524.65</v>
      </c>
      <c r="AL533" s="2">
        <v>22524.65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109</v>
      </c>
      <c r="AU533" s="2">
        <v>61</v>
      </c>
      <c r="AV533" s="2">
        <v>1</v>
      </c>
      <c r="AW533" s="2">
        <v>1</v>
      </c>
      <c r="AX533" s="2"/>
      <c r="AY533" s="2"/>
      <c r="AZ533" s="2">
        <v>1</v>
      </c>
      <c r="BA533" s="2">
        <v>1</v>
      </c>
      <c r="BB533" s="2">
        <v>1</v>
      </c>
      <c r="BC533" s="2">
        <v>1</v>
      </c>
      <c r="BD533" s="2" t="s">
        <v>3</v>
      </c>
      <c r="BE533" s="2" t="s">
        <v>3</v>
      </c>
      <c r="BF533" s="2" t="s">
        <v>3</v>
      </c>
      <c r="BG533" s="2" t="s">
        <v>3</v>
      </c>
      <c r="BH533" s="2">
        <v>3</v>
      </c>
      <c r="BI533" s="2">
        <v>1</v>
      </c>
      <c r="BJ533" s="2" t="s">
        <v>548</v>
      </c>
      <c r="BK533" s="2"/>
      <c r="BL533" s="2"/>
      <c r="BM533" s="2">
        <v>25</v>
      </c>
      <c r="BN533" s="2">
        <v>0</v>
      </c>
      <c r="BO533" s="2" t="s">
        <v>3</v>
      </c>
      <c r="BP533" s="2">
        <v>0</v>
      </c>
      <c r="BQ533" s="2">
        <v>30</v>
      </c>
      <c r="BR533" s="2">
        <v>0</v>
      </c>
      <c r="BS533" s="2">
        <v>1</v>
      </c>
      <c r="BT533" s="2">
        <v>1</v>
      </c>
      <c r="BU533" s="2">
        <v>1</v>
      </c>
      <c r="BV533" s="2">
        <v>1</v>
      </c>
      <c r="BW533" s="2">
        <v>1</v>
      </c>
      <c r="BX533" s="2">
        <v>1</v>
      </c>
      <c r="BY533" s="2" t="s">
        <v>3</v>
      </c>
      <c r="BZ533" s="2">
        <v>109</v>
      </c>
      <c r="CA533" s="2">
        <v>61</v>
      </c>
      <c r="CB533" s="2" t="s">
        <v>3</v>
      </c>
      <c r="CC533" s="2"/>
      <c r="CD533" s="2"/>
      <c r="CE533" s="2">
        <v>1566</v>
      </c>
      <c r="CF533" s="2">
        <v>0</v>
      </c>
      <c r="CG533" s="2">
        <v>0</v>
      </c>
      <c r="CH533" s="2"/>
      <c r="CI533" s="2"/>
      <c r="CJ533" s="2"/>
      <c r="CK533" s="2"/>
      <c r="CL533" s="2"/>
      <c r="CM533" s="2">
        <v>0</v>
      </c>
      <c r="CN533" s="2" t="s">
        <v>3</v>
      </c>
      <c r="CO533" s="2">
        <v>0</v>
      </c>
      <c r="CP533" s="2">
        <f t="shared" si="408"/>
        <v>320.3</v>
      </c>
      <c r="CQ533" s="2">
        <f>ROUND((ROUND((AC533*AW533*1),2)*BC533),2)</f>
        <v>22524.65</v>
      </c>
      <c r="CR533" s="2">
        <f t="shared" ref="CR533:CR564" si="432">(ROUND((ROUND(((ET533)*AV533*1),2)*BB533),2)+ROUND((ROUND(((AE533-(EU533))*AV533*1),2)*BS533),2))</f>
        <v>0</v>
      </c>
      <c r="CS533" s="2">
        <f t="shared" ref="CS533:CS564" si="433">(ROUND((ROUND(((EU533)*AV533*1),2)*BS533),2)+ROUND((ROUND(((AE533-(EU533))*AV533*1),2)*BS533),2))</f>
        <v>0</v>
      </c>
      <c r="CT533" s="2">
        <f t="shared" si="409"/>
        <v>0</v>
      </c>
      <c r="CU533" s="2">
        <f t="shared" si="410"/>
        <v>0</v>
      </c>
      <c r="CV533" s="2">
        <f t="shared" si="411"/>
        <v>0</v>
      </c>
      <c r="CW533" s="2">
        <f t="shared" si="412"/>
        <v>0</v>
      </c>
      <c r="CX533" s="2">
        <f t="shared" si="413"/>
        <v>0</v>
      </c>
      <c r="CY533" s="2">
        <f t="shared" ref="CY533:CY564" si="434">(ROUND((((S533+ROUND((ROUND(((EU533)*AV533*1),2)*BS533),2))*AT533)/100),2)+ROUND(((ROUND((ROUND(((AE533-(EU533))*AV533*1),2)*BS533),2)*AT533)/100),2))</f>
        <v>0</v>
      </c>
      <c r="CZ533" s="2">
        <f t="shared" ref="CZ533:CZ564" si="435">(ROUND((((S533+ROUND((ROUND(((EU533)*AV533*1),2)*BS533),2))*AU533)/100),2)+ROUND(((ROUND((ROUND(((AE533-(EU533))*AV533*1),2)*BS533),2)*AU533)/100),2))</f>
        <v>0</v>
      </c>
      <c r="DA533" s="2"/>
      <c r="DB533" s="2"/>
      <c r="DC533" s="2" t="s">
        <v>3</v>
      </c>
      <c r="DD533" s="2" t="s">
        <v>3</v>
      </c>
      <c r="DE533" s="2" t="s">
        <v>3</v>
      </c>
      <c r="DF533" s="2" t="s">
        <v>3</v>
      </c>
      <c r="DG533" s="2" t="s">
        <v>3</v>
      </c>
      <c r="DH533" s="2" t="s">
        <v>3</v>
      </c>
      <c r="DI533" s="2" t="s">
        <v>3</v>
      </c>
      <c r="DJ533" s="2" t="s">
        <v>3</v>
      </c>
      <c r="DK533" s="2" t="s">
        <v>3</v>
      </c>
      <c r="DL533" s="2" t="s">
        <v>3</v>
      </c>
      <c r="DM533" s="2" t="s">
        <v>3</v>
      </c>
      <c r="DN533" s="2">
        <v>0</v>
      </c>
      <c r="DO533" s="2">
        <v>0</v>
      </c>
      <c r="DP533" s="2">
        <v>1</v>
      </c>
      <c r="DQ533" s="2">
        <v>1</v>
      </c>
      <c r="DR533" s="2"/>
      <c r="DS533" s="2"/>
      <c r="DT533" s="2"/>
      <c r="DU533" s="2">
        <v>1009</v>
      </c>
      <c r="DV533" s="2" t="s">
        <v>547</v>
      </c>
      <c r="DW533" s="2" t="s">
        <v>547</v>
      </c>
      <c r="DX533" s="2">
        <v>1000</v>
      </c>
      <c r="DY533" s="2"/>
      <c r="DZ533" s="2" t="s">
        <v>3</v>
      </c>
      <c r="EA533" s="2" t="s">
        <v>3</v>
      </c>
      <c r="EB533" s="2" t="s">
        <v>3</v>
      </c>
      <c r="EC533" s="2" t="s">
        <v>3</v>
      </c>
      <c r="ED533" s="2"/>
      <c r="EE533" s="2">
        <v>56938458</v>
      </c>
      <c r="EF533" s="2">
        <v>30</v>
      </c>
      <c r="EG533" s="2" t="s">
        <v>34</v>
      </c>
      <c r="EH533" s="2">
        <v>0</v>
      </c>
      <c r="EI533" s="2" t="s">
        <v>3</v>
      </c>
      <c r="EJ533" s="2">
        <v>1</v>
      </c>
      <c r="EK533" s="2">
        <v>25</v>
      </c>
      <c r="EL533" s="2" t="s">
        <v>35</v>
      </c>
      <c r="EM533" s="2" t="s">
        <v>36</v>
      </c>
      <c r="EN533" s="2"/>
      <c r="EO533" s="2" t="s">
        <v>3</v>
      </c>
      <c r="EP533" s="2"/>
      <c r="EQ533" s="2">
        <v>0</v>
      </c>
      <c r="ER533" s="2">
        <v>22524.65</v>
      </c>
      <c r="ES533" s="2">
        <v>22524.65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>
        <v>0</v>
      </c>
      <c r="FR533" s="2">
        <v>0</v>
      </c>
      <c r="FS533" s="2">
        <v>0</v>
      </c>
      <c r="FT533" s="2"/>
      <c r="FU533" s="2"/>
      <c r="FV533" s="2"/>
      <c r="FW533" s="2"/>
      <c r="FX533" s="2">
        <v>109</v>
      </c>
      <c r="FY533" s="2">
        <v>61</v>
      </c>
      <c r="FZ533" s="2"/>
      <c r="GA533" s="2" t="s">
        <v>3</v>
      </c>
      <c r="GB533" s="2"/>
      <c r="GC533" s="2"/>
      <c r="GD533" s="2">
        <v>1</v>
      </c>
      <c r="GE533" s="2"/>
      <c r="GF533" s="2">
        <v>1706974629</v>
      </c>
      <c r="GG533" s="2">
        <v>2</v>
      </c>
      <c r="GH533" s="2">
        <v>1</v>
      </c>
      <c r="GI533" s="2">
        <v>-2</v>
      </c>
      <c r="GJ533" s="2">
        <v>0</v>
      </c>
      <c r="GK533" s="2">
        <v>0</v>
      </c>
      <c r="GL533" s="2">
        <f t="shared" si="414"/>
        <v>0</v>
      </c>
      <c r="GM533" s="2">
        <f t="shared" si="415"/>
        <v>320.3</v>
      </c>
      <c r="GN533" s="2">
        <f t="shared" si="416"/>
        <v>320.3</v>
      </c>
      <c r="GO533" s="2">
        <f t="shared" si="417"/>
        <v>0</v>
      </c>
      <c r="GP533" s="2">
        <f t="shared" si="418"/>
        <v>0</v>
      </c>
      <c r="GQ533" s="2"/>
      <c r="GR533" s="2">
        <v>0</v>
      </c>
      <c r="GS533" s="2">
        <v>3</v>
      </c>
      <c r="GT533" s="2">
        <v>0</v>
      </c>
      <c r="GU533" s="2" t="s">
        <v>3</v>
      </c>
      <c r="GV533" s="2">
        <f t="shared" si="419"/>
        <v>0</v>
      </c>
      <c r="GW533" s="2">
        <v>1</v>
      </c>
      <c r="GX533" s="2">
        <f t="shared" si="420"/>
        <v>0</v>
      </c>
      <c r="GY533" s="2"/>
      <c r="GZ533" s="2"/>
      <c r="HA533" s="2">
        <v>0</v>
      </c>
      <c r="HB533" s="2">
        <v>0</v>
      </c>
      <c r="HC533" s="2">
        <f t="shared" si="421"/>
        <v>0</v>
      </c>
      <c r="HD533" s="2"/>
      <c r="HE533" s="2" t="s">
        <v>3</v>
      </c>
      <c r="HF533" s="2" t="s">
        <v>3</v>
      </c>
      <c r="HG533" s="2"/>
      <c r="HH533" s="2"/>
      <c r="HI533" s="2"/>
      <c r="HJ533" s="2"/>
      <c r="HK533" s="2"/>
      <c r="HL533" s="2"/>
      <c r="HM533" s="2" t="s">
        <v>3</v>
      </c>
      <c r="HN533" s="2" t="s">
        <v>3</v>
      </c>
      <c r="HO533" s="2" t="s">
        <v>3</v>
      </c>
      <c r="HP533" s="2" t="s">
        <v>3</v>
      </c>
      <c r="HQ533" s="2" t="s">
        <v>3</v>
      </c>
      <c r="HR533" s="2"/>
      <c r="HS533" s="2">
        <v>0</v>
      </c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>
        <v>0</v>
      </c>
      <c r="IL533" s="2"/>
      <c r="IM533" s="2"/>
      <c r="IN533" s="2"/>
      <c r="IO533" s="2"/>
      <c r="IP533" s="2"/>
      <c r="IQ533" s="2"/>
      <c r="IR533" s="2"/>
      <c r="IS533" s="2"/>
      <c r="IT533" s="2"/>
      <c r="IU533" s="2"/>
    </row>
    <row r="534" spans="1:255" x14ac:dyDescent="0.2">
      <c r="A534" s="3">
        <v>18</v>
      </c>
      <c r="B534" s="3">
        <v>1</v>
      </c>
      <c r="C534" s="3">
        <v>379</v>
      </c>
      <c r="E534" s="3" t="s">
        <v>544</v>
      </c>
      <c r="F534" s="3" t="s">
        <v>545</v>
      </c>
      <c r="G534" s="3" t="s">
        <v>546</v>
      </c>
      <c r="H534" s="3" t="s">
        <v>547</v>
      </c>
      <c r="I534" s="3">
        <f>I532*J534</f>
        <v>1.4220000000000002E-2</v>
      </c>
      <c r="J534" s="3">
        <v>1.8000000000000001E-4</v>
      </c>
      <c r="K534" s="3">
        <v>1.8000000000000001E-4</v>
      </c>
      <c r="O534" s="3">
        <f t="shared" si="399"/>
        <v>1899.38</v>
      </c>
      <c r="P534" s="3">
        <f>ROUND((ROUND((AC534*AW534*I534),2)*BC534),2)</f>
        <v>1899.38</v>
      </c>
      <c r="Q534" s="3">
        <f t="shared" si="422"/>
        <v>0</v>
      </c>
      <c r="R534" s="3">
        <f t="shared" si="423"/>
        <v>0</v>
      </c>
      <c r="S534" s="3">
        <f t="shared" si="400"/>
        <v>0</v>
      </c>
      <c r="T534" s="3">
        <f t="shared" si="401"/>
        <v>0</v>
      </c>
      <c r="U534" s="3">
        <f t="shared" si="402"/>
        <v>0</v>
      </c>
      <c r="V534" s="3">
        <f t="shared" si="403"/>
        <v>0</v>
      </c>
      <c r="W534" s="3">
        <f t="shared" si="404"/>
        <v>0</v>
      </c>
      <c r="X534" s="3">
        <f t="shared" si="424"/>
        <v>0</v>
      </c>
      <c r="Y534" s="3">
        <f t="shared" si="425"/>
        <v>0</v>
      </c>
      <c r="AA534" s="3">
        <v>56661436</v>
      </c>
      <c r="AB534" s="3">
        <f t="shared" si="405"/>
        <v>22524.65</v>
      </c>
      <c r="AC534" s="3">
        <f t="shared" si="426"/>
        <v>22524.65</v>
      </c>
      <c r="AD534" s="3">
        <f t="shared" si="427"/>
        <v>0</v>
      </c>
      <c r="AE534" s="3">
        <f t="shared" si="428"/>
        <v>0</v>
      </c>
      <c r="AF534" s="3">
        <f t="shared" si="429"/>
        <v>0</v>
      </c>
      <c r="AG534" s="3">
        <f t="shared" si="406"/>
        <v>0</v>
      </c>
      <c r="AH534" s="3">
        <f t="shared" si="430"/>
        <v>0</v>
      </c>
      <c r="AI534" s="3">
        <f t="shared" si="431"/>
        <v>0</v>
      </c>
      <c r="AJ534" s="3">
        <f t="shared" si="407"/>
        <v>0</v>
      </c>
      <c r="AK534" s="3">
        <v>22524.65</v>
      </c>
      <c r="AL534" s="3">
        <v>22524.65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109</v>
      </c>
      <c r="AU534" s="3">
        <v>61</v>
      </c>
      <c r="AV534" s="3">
        <v>1</v>
      </c>
      <c r="AW534" s="3">
        <v>1</v>
      </c>
      <c r="AZ534" s="3">
        <v>1</v>
      </c>
      <c r="BA534" s="3">
        <v>1</v>
      </c>
      <c r="BB534" s="3">
        <v>1</v>
      </c>
      <c r="BC534" s="3">
        <v>5.93</v>
      </c>
      <c r="BD534" s="3" t="s">
        <v>3</v>
      </c>
      <c r="BE534" s="3" t="s">
        <v>3</v>
      </c>
      <c r="BF534" s="3" t="s">
        <v>3</v>
      </c>
      <c r="BG534" s="3" t="s">
        <v>3</v>
      </c>
      <c r="BH534" s="3">
        <v>3</v>
      </c>
      <c r="BI534" s="3">
        <v>1</v>
      </c>
      <c r="BJ534" s="3" t="s">
        <v>548</v>
      </c>
      <c r="BM534" s="3">
        <v>25</v>
      </c>
      <c r="BN534" s="3">
        <v>0</v>
      </c>
      <c r="BO534" s="3" t="s">
        <v>545</v>
      </c>
      <c r="BP534" s="3">
        <v>1</v>
      </c>
      <c r="BQ534" s="3">
        <v>30</v>
      </c>
      <c r="BR534" s="3">
        <v>0</v>
      </c>
      <c r="BS534" s="3">
        <v>1</v>
      </c>
      <c r="BT534" s="3">
        <v>1</v>
      </c>
      <c r="BU534" s="3">
        <v>1</v>
      </c>
      <c r="BV534" s="3">
        <v>1</v>
      </c>
      <c r="BW534" s="3">
        <v>1</v>
      </c>
      <c r="BX534" s="3">
        <v>1</v>
      </c>
      <c r="BY534" s="3" t="s">
        <v>3</v>
      </c>
      <c r="BZ534" s="3">
        <v>109</v>
      </c>
      <c r="CA534" s="3">
        <v>61</v>
      </c>
      <c r="CB534" s="3" t="s">
        <v>3</v>
      </c>
      <c r="CE534" s="3">
        <v>1566</v>
      </c>
      <c r="CF534" s="3">
        <v>0</v>
      </c>
      <c r="CG534" s="3">
        <v>0</v>
      </c>
      <c r="CM534" s="3">
        <v>0</v>
      </c>
      <c r="CN534" s="3" t="s">
        <v>3</v>
      </c>
      <c r="CO534" s="3">
        <v>0</v>
      </c>
      <c r="CP534" s="3">
        <f t="shared" si="408"/>
        <v>1899.38</v>
      </c>
      <c r="CQ534" s="3">
        <f>ROUND((ROUND((AC534*AW534*1),2)*BC534),2)</f>
        <v>133571.17000000001</v>
      </c>
      <c r="CR534" s="3">
        <f t="shared" si="432"/>
        <v>0</v>
      </c>
      <c r="CS534" s="3">
        <f t="shared" si="433"/>
        <v>0</v>
      </c>
      <c r="CT534" s="3">
        <f t="shared" si="409"/>
        <v>0</v>
      </c>
      <c r="CU534" s="3">
        <f t="shared" si="410"/>
        <v>0</v>
      </c>
      <c r="CV534" s="3">
        <f t="shared" si="411"/>
        <v>0</v>
      </c>
      <c r="CW534" s="3">
        <f t="shared" si="412"/>
        <v>0</v>
      </c>
      <c r="CX534" s="3">
        <f t="shared" si="413"/>
        <v>0</v>
      </c>
      <c r="CY534" s="3">
        <f t="shared" si="434"/>
        <v>0</v>
      </c>
      <c r="CZ534" s="3">
        <f t="shared" si="435"/>
        <v>0</v>
      </c>
      <c r="DC534" s="3" t="s">
        <v>3</v>
      </c>
      <c r="DD534" s="3" t="s">
        <v>3</v>
      </c>
      <c r="DE534" s="3" t="s">
        <v>3</v>
      </c>
      <c r="DF534" s="3" t="s">
        <v>3</v>
      </c>
      <c r="DG534" s="3" t="s">
        <v>3</v>
      </c>
      <c r="DH534" s="3" t="s">
        <v>3</v>
      </c>
      <c r="DI534" s="3" t="s">
        <v>3</v>
      </c>
      <c r="DJ534" s="3" t="s">
        <v>3</v>
      </c>
      <c r="DK534" s="3" t="s">
        <v>3</v>
      </c>
      <c r="DL534" s="3" t="s">
        <v>3</v>
      </c>
      <c r="DM534" s="3" t="s">
        <v>3</v>
      </c>
      <c r="DN534" s="3">
        <v>0</v>
      </c>
      <c r="DO534" s="3">
        <v>0</v>
      </c>
      <c r="DP534" s="3">
        <v>1</v>
      </c>
      <c r="DQ534" s="3">
        <v>1</v>
      </c>
      <c r="DU534" s="3">
        <v>1009</v>
      </c>
      <c r="DV534" s="3" t="s">
        <v>547</v>
      </c>
      <c r="DW534" s="3" t="s">
        <v>547</v>
      </c>
      <c r="DX534" s="3">
        <v>1000</v>
      </c>
      <c r="DZ534" s="3" t="s">
        <v>3</v>
      </c>
      <c r="EA534" s="3" t="s">
        <v>3</v>
      </c>
      <c r="EB534" s="3" t="s">
        <v>3</v>
      </c>
      <c r="EC534" s="3" t="s">
        <v>3</v>
      </c>
      <c r="EE534" s="3">
        <v>56938458</v>
      </c>
      <c r="EF534" s="3">
        <v>30</v>
      </c>
      <c r="EG534" s="3" t="s">
        <v>34</v>
      </c>
      <c r="EH534" s="3">
        <v>0</v>
      </c>
      <c r="EI534" s="3" t="s">
        <v>3</v>
      </c>
      <c r="EJ534" s="3">
        <v>1</v>
      </c>
      <c r="EK534" s="3">
        <v>25</v>
      </c>
      <c r="EL534" s="3" t="s">
        <v>35</v>
      </c>
      <c r="EM534" s="3" t="s">
        <v>36</v>
      </c>
      <c r="EO534" s="3" t="s">
        <v>3</v>
      </c>
      <c r="EQ534" s="3">
        <v>0</v>
      </c>
      <c r="ER534" s="3">
        <v>22524.65</v>
      </c>
      <c r="ES534" s="3">
        <v>22524.65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FQ534" s="3">
        <v>0</v>
      </c>
      <c r="FR534" s="3">
        <v>0</v>
      </c>
      <c r="FS534" s="3">
        <v>0</v>
      </c>
      <c r="FX534" s="3">
        <v>109</v>
      </c>
      <c r="FY534" s="3">
        <v>61</v>
      </c>
      <c r="GA534" s="3" t="s">
        <v>3</v>
      </c>
      <c r="GD534" s="3">
        <v>1</v>
      </c>
      <c r="GF534" s="3">
        <v>1706974629</v>
      </c>
      <c r="GG534" s="3">
        <v>2</v>
      </c>
      <c r="GH534" s="3">
        <v>1</v>
      </c>
      <c r="GI534" s="3">
        <v>2</v>
      </c>
      <c r="GJ534" s="3">
        <v>0</v>
      </c>
      <c r="GK534" s="3">
        <v>0</v>
      </c>
      <c r="GL534" s="3">
        <f t="shared" si="414"/>
        <v>0</v>
      </c>
      <c r="GM534" s="3">
        <f t="shared" si="415"/>
        <v>1899.38</v>
      </c>
      <c r="GN534" s="3">
        <f t="shared" si="416"/>
        <v>1899.38</v>
      </c>
      <c r="GO534" s="3">
        <f t="shared" si="417"/>
        <v>0</v>
      </c>
      <c r="GP534" s="3">
        <f t="shared" si="418"/>
        <v>0</v>
      </c>
      <c r="GR534" s="3">
        <v>0</v>
      </c>
      <c r="GS534" s="3">
        <v>3</v>
      </c>
      <c r="GT534" s="3">
        <v>0</v>
      </c>
      <c r="GU534" s="3" t="s">
        <v>3</v>
      </c>
      <c r="GV534" s="3">
        <f t="shared" si="419"/>
        <v>0</v>
      </c>
      <c r="GW534" s="3">
        <v>1</v>
      </c>
      <c r="GX534" s="3">
        <f t="shared" si="420"/>
        <v>0</v>
      </c>
      <c r="HA534" s="3">
        <v>0</v>
      </c>
      <c r="HB534" s="3">
        <v>0</v>
      </c>
      <c r="HC534" s="3">
        <f t="shared" si="421"/>
        <v>0</v>
      </c>
      <c r="HE534" s="3" t="s">
        <v>3</v>
      </c>
      <c r="HF534" s="3" t="s">
        <v>3</v>
      </c>
      <c r="HM534" s="3" t="s">
        <v>3</v>
      </c>
      <c r="HN534" s="3" t="s">
        <v>3</v>
      </c>
      <c r="HO534" s="3" t="s">
        <v>3</v>
      </c>
      <c r="HP534" s="3" t="s">
        <v>3</v>
      </c>
      <c r="HQ534" s="3" t="s">
        <v>3</v>
      </c>
      <c r="HS534" s="3">
        <v>0</v>
      </c>
      <c r="IK534" s="3">
        <v>0</v>
      </c>
    </row>
    <row r="535" spans="1:255" x14ac:dyDescent="0.2">
      <c r="A535" s="2">
        <v>17</v>
      </c>
      <c r="B535" s="2">
        <v>1</v>
      </c>
      <c r="C535" s="2"/>
      <c r="D535" s="2"/>
      <c r="E535" s="2" t="s">
        <v>549</v>
      </c>
      <c r="F535" s="2" t="s">
        <v>550</v>
      </c>
      <c r="G535" s="2" t="s">
        <v>551</v>
      </c>
      <c r="H535" s="2" t="s">
        <v>398</v>
      </c>
      <c r="I535" s="2">
        <v>4</v>
      </c>
      <c r="J535" s="2">
        <v>0</v>
      </c>
      <c r="K535" s="2">
        <v>4</v>
      </c>
      <c r="L535" s="2"/>
      <c r="M535" s="2"/>
      <c r="N535" s="2"/>
      <c r="O535" s="2">
        <f t="shared" si="399"/>
        <v>6537.92</v>
      </c>
      <c r="P535" s="2">
        <f t="shared" ref="P535:P552" si="436">ROUND((ROUND((AC535*I535),2)*BC535),2)</f>
        <v>6537.92</v>
      </c>
      <c r="Q535" s="2">
        <f t="shared" si="422"/>
        <v>0</v>
      </c>
      <c r="R535" s="2">
        <f t="shared" si="423"/>
        <v>0</v>
      </c>
      <c r="S535" s="2">
        <f t="shared" si="400"/>
        <v>0</v>
      </c>
      <c r="T535" s="2">
        <f t="shared" si="401"/>
        <v>0</v>
      </c>
      <c r="U535" s="2">
        <f t="shared" si="402"/>
        <v>0</v>
      </c>
      <c r="V535" s="2">
        <f t="shared" si="403"/>
        <v>0</v>
      </c>
      <c r="W535" s="2">
        <f t="shared" si="404"/>
        <v>0</v>
      </c>
      <c r="X535" s="2">
        <f t="shared" si="424"/>
        <v>0</v>
      </c>
      <c r="Y535" s="2">
        <f t="shared" si="425"/>
        <v>0</v>
      </c>
      <c r="Z535" s="2"/>
      <c r="AA535" s="2">
        <v>56661434</v>
      </c>
      <c r="AB535" s="2">
        <f t="shared" si="405"/>
        <v>1634.48</v>
      </c>
      <c r="AC535" s="2">
        <f t="shared" si="426"/>
        <v>1634.48</v>
      </c>
      <c r="AD535" s="2">
        <f t="shared" si="427"/>
        <v>0</v>
      </c>
      <c r="AE535" s="2">
        <f t="shared" si="428"/>
        <v>0</v>
      </c>
      <c r="AF535" s="2">
        <f t="shared" si="429"/>
        <v>0</v>
      </c>
      <c r="AG535" s="2">
        <f t="shared" si="406"/>
        <v>0</v>
      </c>
      <c r="AH535" s="2">
        <f t="shared" si="430"/>
        <v>0</v>
      </c>
      <c r="AI535" s="2">
        <f t="shared" si="431"/>
        <v>0</v>
      </c>
      <c r="AJ535" s="2">
        <f t="shared" si="407"/>
        <v>0</v>
      </c>
      <c r="AK535" s="2">
        <v>1634.48</v>
      </c>
      <c r="AL535" s="2">
        <v>1634.48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1</v>
      </c>
      <c r="AW535" s="2">
        <v>1</v>
      </c>
      <c r="AX535" s="2"/>
      <c r="AY535" s="2"/>
      <c r="AZ535" s="2">
        <v>1</v>
      </c>
      <c r="BA535" s="2">
        <v>1</v>
      </c>
      <c r="BB535" s="2">
        <v>1</v>
      </c>
      <c r="BC535" s="2">
        <v>1</v>
      </c>
      <c r="BD535" s="2" t="s">
        <v>3</v>
      </c>
      <c r="BE535" s="2" t="s">
        <v>3</v>
      </c>
      <c r="BF535" s="2" t="s">
        <v>3</v>
      </c>
      <c r="BG535" s="2" t="s">
        <v>3</v>
      </c>
      <c r="BH535" s="2">
        <v>3</v>
      </c>
      <c r="BI535" s="2">
        <v>3</v>
      </c>
      <c r="BJ535" s="2" t="s">
        <v>552</v>
      </c>
      <c r="BK535" s="2"/>
      <c r="BL535" s="2"/>
      <c r="BM535" s="2">
        <v>746</v>
      </c>
      <c r="BN535" s="2">
        <v>0</v>
      </c>
      <c r="BO535" s="2" t="s">
        <v>3</v>
      </c>
      <c r="BP535" s="2">
        <v>0</v>
      </c>
      <c r="BQ535" s="2">
        <v>130</v>
      </c>
      <c r="BR535" s="2">
        <v>0</v>
      </c>
      <c r="BS535" s="2">
        <v>1</v>
      </c>
      <c r="BT535" s="2">
        <v>1</v>
      </c>
      <c r="BU535" s="2">
        <v>1</v>
      </c>
      <c r="BV535" s="2">
        <v>1</v>
      </c>
      <c r="BW535" s="2">
        <v>1</v>
      </c>
      <c r="BX535" s="2">
        <v>1</v>
      </c>
      <c r="BY535" s="2" t="s">
        <v>3</v>
      </c>
      <c r="BZ535" s="2">
        <v>0</v>
      </c>
      <c r="CA535" s="2">
        <v>0</v>
      </c>
      <c r="CB535" s="2" t="s">
        <v>3</v>
      </c>
      <c r="CC535" s="2"/>
      <c r="CD535" s="2"/>
      <c r="CE535" s="2">
        <v>1566</v>
      </c>
      <c r="CF535" s="2">
        <v>0</v>
      </c>
      <c r="CG535" s="2">
        <v>0</v>
      </c>
      <c r="CH535" s="2"/>
      <c r="CI535" s="2"/>
      <c r="CJ535" s="2"/>
      <c r="CK535" s="2"/>
      <c r="CL535" s="2"/>
      <c r="CM535" s="2">
        <v>0</v>
      </c>
      <c r="CN535" s="2" t="s">
        <v>3</v>
      </c>
      <c r="CO535" s="2">
        <v>0</v>
      </c>
      <c r="CP535" s="2">
        <f t="shared" si="408"/>
        <v>6537.92</v>
      </c>
      <c r="CQ535" s="2">
        <f t="shared" ref="CQ535:CQ552" si="437">ROUND((ROUND((AC535*1),2)*BC535),2)</f>
        <v>1634.48</v>
      </c>
      <c r="CR535" s="2">
        <f t="shared" si="432"/>
        <v>0</v>
      </c>
      <c r="CS535" s="2">
        <f t="shared" si="433"/>
        <v>0</v>
      </c>
      <c r="CT535" s="2">
        <f t="shared" si="409"/>
        <v>0</v>
      </c>
      <c r="CU535" s="2">
        <f t="shared" si="410"/>
        <v>0</v>
      </c>
      <c r="CV535" s="2">
        <f t="shared" si="411"/>
        <v>0</v>
      </c>
      <c r="CW535" s="2">
        <f t="shared" si="412"/>
        <v>0</v>
      </c>
      <c r="CX535" s="2">
        <f t="shared" si="413"/>
        <v>0</v>
      </c>
      <c r="CY535" s="2">
        <f t="shared" si="434"/>
        <v>0</v>
      </c>
      <c r="CZ535" s="2">
        <f t="shared" si="435"/>
        <v>0</v>
      </c>
      <c r="DA535" s="2"/>
      <c r="DB535" s="2"/>
      <c r="DC535" s="2" t="s">
        <v>3</v>
      </c>
      <c r="DD535" s="2" t="s">
        <v>3</v>
      </c>
      <c r="DE535" s="2" t="s">
        <v>3</v>
      </c>
      <c r="DF535" s="2" t="s">
        <v>3</v>
      </c>
      <c r="DG535" s="2" t="s">
        <v>3</v>
      </c>
      <c r="DH535" s="2" t="s">
        <v>3</v>
      </c>
      <c r="DI535" s="2" t="s">
        <v>3</v>
      </c>
      <c r="DJ535" s="2" t="s">
        <v>3</v>
      </c>
      <c r="DK535" s="2" t="s">
        <v>3</v>
      </c>
      <c r="DL535" s="2" t="s">
        <v>3</v>
      </c>
      <c r="DM535" s="2" t="s">
        <v>3</v>
      </c>
      <c r="DN535" s="2">
        <v>0</v>
      </c>
      <c r="DO535" s="2">
        <v>0</v>
      </c>
      <c r="DP535" s="2">
        <v>1</v>
      </c>
      <c r="DQ535" s="2">
        <v>1</v>
      </c>
      <c r="DR535" s="2"/>
      <c r="DS535" s="2"/>
      <c r="DT535" s="2"/>
      <c r="DU535" s="2">
        <v>1010</v>
      </c>
      <c r="DV535" s="2" t="s">
        <v>398</v>
      </c>
      <c r="DW535" s="2" t="s">
        <v>398</v>
      </c>
      <c r="DX535" s="2">
        <v>1</v>
      </c>
      <c r="DY535" s="2"/>
      <c r="DZ535" s="2" t="s">
        <v>3</v>
      </c>
      <c r="EA535" s="2" t="s">
        <v>3</v>
      </c>
      <c r="EB535" s="2" t="s">
        <v>3</v>
      </c>
      <c r="EC535" s="2" t="s">
        <v>3</v>
      </c>
      <c r="ED535" s="2"/>
      <c r="EE535" s="2">
        <v>56938408</v>
      </c>
      <c r="EF535" s="2">
        <v>130</v>
      </c>
      <c r="EG535" s="2" t="s">
        <v>553</v>
      </c>
      <c r="EH535" s="2">
        <v>0</v>
      </c>
      <c r="EI535" s="2" t="s">
        <v>3</v>
      </c>
      <c r="EJ535" s="2">
        <v>3</v>
      </c>
      <c r="EK535" s="2">
        <v>746</v>
      </c>
      <c r="EL535" s="2" t="s">
        <v>554</v>
      </c>
      <c r="EM535" s="2" t="s">
        <v>555</v>
      </c>
      <c r="EN535" s="2"/>
      <c r="EO535" s="2" t="s">
        <v>3</v>
      </c>
      <c r="EP535" s="2"/>
      <c r="EQ535" s="2">
        <v>131072</v>
      </c>
      <c r="ER535" s="2">
        <v>1634.48</v>
      </c>
      <c r="ES535" s="2">
        <v>1634.48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>
        <v>0</v>
      </c>
      <c r="FR535" s="2">
        <f t="shared" ref="FR535:FR576" si="438">P535</f>
        <v>6537.92</v>
      </c>
      <c r="FS535" s="2">
        <v>0</v>
      </c>
      <c r="FT535" s="2"/>
      <c r="FU535" s="2"/>
      <c r="FV535" s="2"/>
      <c r="FW535" s="2"/>
      <c r="FX535" s="2">
        <v>0</v>
      </c>
      <c r="FY535" s="2">
        <v>0</v>
      </c>
      <c r="FZ535" s="2"/>
      <c r="GA535" s="2" t="s">
        <v>3</v>
      </c>
      <c r="GB535" s="2"/>
      <c r="GC535" s="2"/>
      <c r="GD535" s="2">
        <v>1</v>
      </c>
      <c r="GE535" s="2"/>
      <c r="GF535" s="2">
        <v>384736942</v>
      </c>
      <c r="GG535" s="2">
        <v>2</v>
      </c>
      <c r="GH535" s="2">
        <v>1</v>
      </c>
      <c r="GI535" s="2">
        <v>-2</v>
      </c>
      <c r="GJ535" s="2">
        <v>0</v>
      </c>
      <c r="GK535" s="2">
        <v>0</v>
      </c>
      <c r="GL535" s="2">
        <f t="shared" si="414"/>
        <v>0</v>
      </c>
      <c r="GM535" s="2">
        <f t="shared" si="415"/>
        <v>6537.92</v>
      </c>
      <c r="GN535" s="2">
        <f t="shared" si="416"/>
        <v>0</v>
      </c>
      <c r="GO535" s="2">
        <f t="shared" si="417"/>
        <v>0</v>
      </c>
      <c r="GP535" s="2">
        <f t="shared" si="418"/>
        <v>0</v>
      </c>
      <c r="GQ535" s="2"/>
      <c r="GR535" s="2">
        <v>0</v>
      </c>
      <c r="GS535" s="2">
        <v>3</v>
      </c>
      <c r="GT535" s="2">
        <v>0</v>
      </c>
      <c r="GU535" s="2" t="s">
        <v>3</v>
      </c>
      <c r="GV535" s="2">
        <f t="shared" si="419"/>
        <v>0</v>
      </c>
      <c r="GW535" s="2">
        <v>1</v>
      </c>
      <c r="GX535" s="2">
        <f t="shared" si="420"/>
        <v>0</v>
      </c>
      <c r="GY535" s="2"/>
      <c r="GZ535" s="2"/>
      <c r="HA535" s="2">
        <v>0</v>
      </c>
      <c r="HB535" s="2">
        <v>0</v>
      </c>
      <c r="HC535" s="2">
        <f t="shared" si="421"/>
        <v>0</v>
      </c>
      <c r="HD535" s="2"/>
      <c r="HE535" s="2" t="s">
        <v>3</v>
      </c>
      <c r="HF535" s="2" t="s">
        <v>3</v>
      </c>
      <c r="HG535" s="2"/>
      <c r="HH535" s="2"/>
      <c r="HI535" s="2"/>
      <c r="HJ535" s="2"/>
      <c r="HK535" s="2"/>
      <c r="HL535" s="2"/>
      <c r="HM535" s="2" t="s">
        <v>3</v>
      </c>
      <c r="HN535" s="2" t="s">
        <v>3</v>
      </c>
      <c r="HO535" s="2" t="s">
        <v>3</v>
      </c>
      <c r="HP535" s="2" t="s">
        <v>3</v>
      </c>
      <c r="HQ535" s="2" t="s">
        <v>3</v>
      </c>
      <c r="HR535" s="2"/>
      <c r="HS535" s="2">
        <v>0</v>
      </c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>
        <v>0</v>
      </c>
      <c r="IL535" s="2"/>
      <c r="IM535" s="2"/>
      <c r="IN535" s="2"/>
      <c r="IO535" s="2"/>
      <c r="IP535" s="2"/>
      <c r="IQ535" s="2"/>
      <c r="IR535" s="2"/>
      <c r="IS535" s="2"/>
      <c r="IT535" s="2"/>
      <c r="IU535" s="2"/>
    </row>
    <row r="536" spans="1:255" x14ac:dyDescent="0.2">
      <c r="A536" s="3">
        <v>17</v>
      </c>
      <c r="B536" s="3">
        <v>1</v>
      </c>
      <c r="E536" s="3" t="s">
        <v>549</v>
      </c>
      <c r="F536" s="3" t="s">
        <v>550</v>
      </c>
      <c r="G536" s="3" t="s">
        <v>551</v>
      </c>
      <c r="H536" s="3" t="s">
        <v>398</v>
      </c>
      <c r="I536" s="3">
        <v>4</v>
      </c>
      <c r="J536" s="3">
        <v>0</v>
      </c>
      <c r="K536" s="3">
        <v>4</v>
      </c>
      <c r="O536" s="3">
        <f t="shared" si="399"/>
        <v>60606.52</v>
      </c>
      <c r="P536" s="3">
        <f t="shared" si="436"/>
        <v>60606.52</v>
      </c>
      <c r="Q536" s="3">
        <f t="shared" si="422"/>
        <v>0</v>
      </c>
      <c r="R536" s="3">
        <f t="shared" si="423"/>
        <v>0</v>
      </c>
      <c r="S536" s="3">
        <f t="shared" si="400"/>
        <v>0</v>
      </c>
      <c r="T536" s="3">
        <f t="shared" si="401"/>
        <v>0</v>
      </c>
      <c r="U536" s="3">
        <f t="shared" si="402"/>
        <v>0</v>
      </c>
      <c r="V536" s="3">
        <f t="shared" si="403"/>
        <v>0</v>
      </c>
      <c r="W536" s="3">
        <f t="shared" si="404"/>
        <v>0</v>
      </c>
      <c r="X536" s="3">
        <f t="shared" si="424"/>
        <v>0</v>
      </c>
      <c r="Y536" s="3">
        <f t="shared" si="425"/>
        <v>0</v>
      </c>
      <c r="AA536" s="3">
        <v>56661436</v>
      </c>
      <c r="AB536" s="3">
        <f t="shared" si="405"/>
        <v>1634.48</v>
      </c>
      <c r="AC536" s="3">
        <f t="shared" si="426"/>
        <v>1634.48</v>
      </c>
      <c r="AD536" s="3">
        <f t="shared" si="427"/>
        <v>0</v>
      </c>
      <c r="AE536" s="3">
        <f t="shared" si="428"/>
        <v>0</v>
      </c>
      <c r="AF536" s="3">
        <f t="shared" si="429"/>
        <v>0</v>
      </c>
      <c r="AG536" s="3">
        <f t="shared" si="406"/>
        <v>0</v>
      </c>
      <c r="AH536" s="3">
        <f t="shared" si="430"/>
        <v>0</v>
      </c>
      <c r="AI536" s="3">
        <f t="shared" si="431"/>
        <v>0</v>
      </c>
      <c r="AJ536" s="3">
        <f t="shared" si="407"/>
        <v>0</v>
      </c>
      <c r="AK536" s="3">
        <v>1634.48</v>
      </c>
      <c r="AL536" s="3">
        <v>1634.48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1</v>
      </c>
      <c r="AW536" s="3">
        <v>1</v>
      </c>
      <c r="AZ536" s="3">
        <v>1</v>
      </c>
      <c r="BA536" s="3">
        <v>1</v>
      </c>
      <c r="BB536" s="3">
        <v>1</v>
      </c>
      <c r="BC536" s="3">
        <v>9.27</v>
      </c>
      <c r="BD536" s="3" t="s">
        <v>3</v>
      </c>
      <c r="BE536" s="3" t="s">
        <v>3</v>
      </c>
      <c r="BF536" s="3" t="s">
        <v>3</v>
      </c>
      <c r="BG536" s="3" t="s">
        <v>3</v>
      </c>
      <c r="BH536" s="3">
        <v>3</v>
      </c>
      <c r="BI536" s="3">
        <v>3</v>
      </c>
      <c r="BJ536" s="3" t="s">
        <v>552</v>
      </c>
      <c r="BM536" s="3">
        <v>746</v>
      </c>
      <c r="BN536" s="3">
        <v>0</v>
      </c>
      <c r="BO536" s="3" t="s">
        <v>3</v>
      </c>
      <c r="BP536" s="3">
        <v>0</v>
      </c>
      <c r="BQ536" s="3">
        <v>130</v>
      </c>
      <c r="BR536" s="3">
        <v>0</v>
      </c>
      <c r="BS536" s="3">
        <v>1</v>
      </c>
      <c r="BT536" s="3">
        <v>1</v>
      </c>
      <c r="BU536" s="3">
        <v>1</v>
      </c>
      <c r="BV536" s="3">
        <v>1</v>
      </c>
      <c r="BW536" s="3">
        <v>1</v>
      </c>
      <c r="BX536" s="3">
        <v>1</v>
      </c>
      <c r="BY536" s="3" t="s">
        <v>3</v>
      </c>
      <c r="BZ536" s="3">
        <v>0</v>
      </c>
      <c r="CA536" s="3">
        <v>0</v>
      </c>
      <c r="CB536" s="3" t="s">
        <v>3</v>
      </c>
      <c r="CE536" s="3">
        <v>1566</v>
      </c>
      <c r="CF536" s="3">
        <v>0</v>
      </c>
      <c r="CG536" s="3">
        <v>0</v>
      </c>
      <c r="CM536" s="3">
        <v>0</v>
      </c>
      <c r="CN536" s="3" t="s">
        <v>3</v>
      </c>
      <c r="CO536" s="3">
        <v>0</v>
      </c>
      <c r="CP536" s="3">
        <f t="shared" si="408"/>
        <v>60606.52</v>
      </c>
      <c r="CQ536" s="3">
        <f t="shared" si="437"/>
        <v>15151.63</v>
      </c>
      <c r="CR536" s="3">
        <f t="shared" si="432"/>
        <v>0</v>
      </c>
      <c r="CS536" s="3">
        <f t="shared" si="433"/>
        <v>0</v>
      </c>
      <c r="CT536" s="3">
        <f t="shared" si="409"/>
        <v>0</v>
      </c>
      <c r="CU536" s="3">
        <f t="shared" si="410"/>
        <v>0</v>
      </c>
      <c r="CV536" s="3">
        <f t="shared" si="411"/>
        <v>0</v>
      </c>
      <c r="CW536" s="3">
        <f t="shared" si="412"/>
        <v>0</v>
      </c>
      <c r="CX536" s="3">
        <f t="shared" si="413"/>
        <v>0</v>
      </c>
      <c r="CY536" s="3">
        <f t="shared" si="434"/>
        <v>0</v>
      </c>
      <c r="CZ536" s="3">
        <f t="shared" si="435"/>
        <v>0</v>
      </c>
      <c r="DC536" s="3" t="s">
        <v>3</v>
      </c>
      <c r="DD536" s="3" t="s">
        <v>3</v>
      </c>
      <c r="DE536" s="3" t="s">
        <v>3</v>
      </c>
      <c r="DF536" s="3" t="s">
        <v>3</v>
      </c>
      <c r="DG536" s="3" t="s">
        <v>3</v>
      </c>
      <c r="DH536" s="3" t="s">
        <v>3</v>
      </c>
      <c r="DI536" s="3" t="s">
        <v>3</v>
      </c>
      <c r="DJ536" s="3" t="s">
        <v>3</v>
      </c>
      <c r="DK536" s="3" t="s">
        <v>3</v>
      </c>
      <c r="DL536" s="3" t="s">
        <v>3</v>
      </c>
      <c r="DM536" s="3" t="s">
        <v>3</v>
      </c>
      <c r="DN536" s="3">
        <v>0</v>
      </c>
      <c r="DO536" s="3">
        <v>0</v>
      </c>
      <c r="DP536" s="3">
        <v>1</v>
      </c>
      <c r="DQ536" s="3">
        <v>1</v>
      </c>
      <c r="DU536" s="3">
        <v>1010</v>
      </c>
      <c r="DV536" s="3" t="s">
        <v>398</v>
      </c>
      <c r="DW536" s="3" t="s">
        <v>398</v>
      </c>
      <c r="DX536" s="3">
        <v>1</v>
      </c>
      <c r="DZ536" s="3" t="s">
        <v>3</v>
      </c>
      <c r="EA536" s="3" t="s">
        <v>3</v>
      </c>
      <c r="EB536" s="3" t="s">
        <v>3</v>
      </c>
      <c r="EC536" s="3" t="s">
        <v>3</v>
      </c>
      <c r="EE536" s="3">
        <v>56938408</v>
      </c>
      <c r="EF536" s="3">
        <v>130</v>
      </c>
      <c r="EG536" s="3" t="s">
        <v>553</v>
      </c>
      <c r="EH536" s="3">
        <v>0</v>
      </c>
      <c r="EI536" s="3" t="s">
        <v>3</v>
      </c>
      <c r="EJ536" s="3">
        <v>3</v>
      </c>
      <c r="EK536" s="3">
        <v>746</v>
      </c>
      <c r="EL536" s="3" t="s">
        <v>554</v>
      </c>
      <c r="EM536" s="3" t="s">
        <v>555</v>
      </c>
      <c r="EO536" s="3" t="s">
        <v>3</v>
      </c>
      <c r="EQ536" s="3">
        <v>131072</v>
      </c>
      <c r="ER536" s="3">
        <v>1634.48</v>
      </c>
      <c r="ES536" s="3">
        <v>1634.48</v>
      </c>
      <c r="ET536" s="3">
        <v>0</v>
      </c>
      <c r="EU536" s="3">
        <v>0</v>
      </c>
      <c r="EV536" s="3">
        <v>0</v>
      </c>
      <c r="EW536" s="3">
        <v>0</v>
      </c>
      <c r="EX536" s="3">
        <v>0</v>
      </c>
      <c r="EY536" s="3">
        <v>0</v>
      </c>
      <c r="FQ536" s="3">
        <v>0</v>
      </c>
      <c r="FR536" s="3">
        <f t="shared" si="438"/>
        <v>60606.52</v>
      </c>
      <c r="FS536" s="3">
        <v>0</v>
      </c>
      <c r="FX536" s="3">
        <v>0</v>
      </c>
      <c r="FY536" s="3">
        <v>0</v>
      </c>
      <c r="GA536" s="3" t="s">
        <v>3</v>
      </c>
      <c r="GD536" s="3">
        <v>1</v>
      </c>
      <c r="GF536" s="3">
        <v>384736942</v>
      </c>
      <c r="GG536" s="3">
        <v>2</v>
      </c>
      <c r="GH536" s="3">
        <v>1</v>
      </c>
      <c r="GI536" s="3">
        <v>2</v>
      </c>
      <c r="GJ536" s="3">
        <v>0</v>
      </c>
      <c r="GK536" s="3">
        <v>0</v>
      </c>
      <c r="GL536" s="3">
        <f t="shared" si="414"/>
        <v>0</v>
      </c>
      <c r="GM536" s="3">
        <f t="shared" si="415"/>
        <v>60606.52</v>
      </c>
      <c r="GN536" s="3">
        <f t="shared" si="416"/>
        <v>0</v>
      </c>
      <c r="GO536" s="3">
        <f t="shared" si="417"/>
        <v>0</v>
      </c>
      <c r="GP536" s="3">
        <f t="shared" si="418"/>
        <v>0</v>
      </c>
      <c r="GR536" s="3">
        <v>0</v>
      </c>
      <c r="GS536" s="3">
        <v>3</v>
      </c>
      <c r="GT536" s="3">
        <v>0</v>
      </c>
      <c r="GU536" s="3" t="s">
        <v>3</v>
      </c>
      <c r="GV536" s="3">
        <f t="shared" si="419"/>
        <v>0</v>
      </c>
      <c r="GW536" s="3">
        <v>1</v>
      </c>
      <c r="GX536" s="3">
        <f t="shared" si="420"/>
        <v>0</v>
      </c>
      <c r="HA536" s="3">
        <v>0</v>
      </c>
      <c r="HB536" s="3">
        <v>0</v>
      </c>
      <c r="HC536" s="3">
        <f t="shared" si="421"/>
        <v>0</v>
      </c>
      <c r="HE536" s="3" t="s">
        <v>3</v>
      </c>
      <c r="HF536" s="3" t="s">
        <v>3</v>
      </c>
      <c r="HM536" s="3" t="s">
        <v>3</v>
      </c>
      <c r="HN536" s="3" t="s">
        <v>3</v>
      </c>
      <c r="HO536" s="3" t="s">
        <v>3</v>
      </c>
      <c r="HP536" s="3" t="s">
        <v>3</v>
      </c>
      <c r="HQ536" s="3" t="s">
        <v>3</v>
      </c>
      <c r="HS536" s="3">
        <v>0</v>
      </c>
      <c r="IK536" s="3">
        <v>0</v>
      </c>
    </row>
    <row r="537" spans="1:255" x14ac:dyDescent="0.2">
      <c r="A537" s="2">
        <v>17</v>
      </c>
      <c r="B537" s="2">
        <v>1</v>
      </c>
      <c r="C537" s="2"/>
      <c r="D537" s="2"/>
      <c r="E537" s="2" t="s">
        <v>556</v>
      </c>
      <c r="F537" s="2" t="s">
        <v>550</v>
      </c>
      <c r="G537" s="2" t="s">
        <v>557</v>
      </c>
      <c r="H537" s="2" t="s">
        <v>398</v>
      </c>
      <c r="I537" s="2">
        <v>1</v>
      </c>
      <c r="J537" s="2">
        <v>0</v>
      </c>
      <c r="K537" s="2">
        <v>1</v>
      </c>
      <c r="L537" s="2"/>
      <c r="M537" s="2"/>
      <c r="N537" s="2"/>
      <c r="O537" s="2">
        <f t="shared" si="399"/>
        <v>1634.48</v>
      </c>
      <c r="P537" s="2">
        <f t="shared" si="436"/>
        <v>1634.48</v>
      </c>
      <c r="Q537" s="2">
        <f t="shared" si="422"/>
        <v>0</v>
      </c>
      <c r="R537" s="2">
        <f t="shared" si="423"/>
        <v>0</v>
      </c>
      <c r="S537" s="2">
        <f t="shared" si="400"/>
        <v>0</v>
      </c>
      <c r="T537" s="2">
        <f t="shared" si="401"/>
        <v>0</v>
      </c>
      <c r="U537" s="2">
        <f t="shared" si="402"/>
        <v>0</v>
      </c>
      <c r="V537" s="2">
        <f t="shared" si="403"/>
        <v>0</v>
      </c>
      <c r="W537" s="2">
        <f t="shared" si="404"/>
        <v>0</v>
      </c>
      <c r="X537" s="2">
        <f t="shared" si="424"/>
        <v>0</v>
      </c>
      <c r="Y537" s="2">
        <f t="shared" si="425"/>
        <v>0</v>
      </c>
      <c r="Z537" s="2"/>
      <c r="AA537" s="2">
        <v>56661434</v>
      </c>
      <c r="AB537" s="2">
        <f t="shared" si="405"/>
        <v>1634.48</v>
      </c>
      <c r="AC537" s="2">
        <f t="shared" si="426"/>
        <v>1634.48</v>
      </c>
      <c r="AD537" s="2">
        <f t="shared" si="427"/>
        <v>0</v>
      </c>
      <c r="AE537" s="2">
        <f t="shared" si="428"/>
        <v>0</v>
      </c>
      <c r="AF537" s="2">
        <f t="shared" si="429"/>
        <v>0</v>
      </c>
      <c r="AG537" s="2">
        <f t="shared" si="406"/>
        <v>0</v>
      </c>
      <c r="AH537" s="2">
        <f t="shared" si="430"/>
        <v>0</v>
      </c>
      <c r="AI537" s="2">
        <f t="shared" si="431"/>
        <v>0</v>
      </c>
      <c r="AJ537" s="2">
        <f t="shared" si="407"/>
        <v>0</v>
      </c>
      <c r="AK537" s="2">
        <v>1634.48</v>
      </c>
      <c r="AL537" s="2">
        <v>1634.48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1</v>
      </c>
      <c r="AW537" s="2">
        <v>1</v>
      </c>
      <c r="AX537" s="2"/>
      <c r="AY537" s="2"/>
      <c r="AZ537" s="2">
        <v>1</v>
      </c>
      <c r="BA537" s="2">
        <v>1</v>
      </c>
      <c r="BB537" s="2">
        <v>1</v>
      </c>
      <c r="BC537" s="2">
        <v>1</v>
      </c>
      <c r="BD537" s="2" t="s">
        <v>3</v>
      </c>
      <c r="BE537" s="2" t="s">
        <v>3</v>
      </c>
      <c r="BF537" s="2" t="s">
        <v>3</v>
      </c>
      <c r="BG537" s="2" t="s">
        <v>3</v>
      </c>
      <c r="BH537" s="2">
        <v>3</v>
      </c>
      <c r="BI537" s="2">
        <v>3</v>
      </c>
      <c r="BJ537" s="2" t="s">
        <v>552</v>
      </c>
      <c r="BK537" s="2"/>
      <c r="BL537" s="2"/>
      <c r="BM537" s="2">
        <v>746</v>
      </c>
      <c r="BN537" s="2">
        <v>0</v>
      </c>
      <c r="BO537" s="2" t="s">
        <v>3</v>
      </c>
      <c r="BP537" s="2">
        <v>0</v>
      </c>
      <c r="BQ537" s="2">
        <v>130</v>
      </c>
      <c r="BR537" s="2">
        <v>0</v>
      </c>
      <c r="BS537" s="2">
        <v>1</v>
      </c>
      <c r="BT537" s="2">
        <v>1</v>
      </c>
      <c r="BU537" s="2">
        <v>1</v>
      </c>
      <c r="BV537" s="2">
        <v>1</v>
      </c>
      <c r="BW537" s="2">
        <v>1</v>
      </c>
      <c r="BX537" s="2">
        <v>1</v>
      </c>
      <c r="BY537" s="2" t="s">
        <v>3</v>
      </c>
      <c r="BZ537" s="2">
        <v>0</v>
      </c>
      <c r="CA537" s="2">
        <v>0</v>
      </c>
      <c r="CB537" s="2" t="s">
        <v>3</v>
      </c>
      <c r="CC537" s="2"/>
      <c r="CD537" s="2"/>
      <c r="CE537" s="2">
        <v>1566</v>
      </c>
      <c r="CF537" s="2">
        <v>0</v>
      </c>
      <c r="CG537" s="2">
        <v>0</v>
      </c>
      <c r="CH537" s="2"/>
      <c r="CI537" s="2"/>
      <c r="CJ537" s="2"/>
      <c r="CK537" s="2"/>
      <c r="CL537" s="2"/>
      <c r="CM537" s="2">
        <v>0</v>
      </c>
      <c r="CN537" s="2" t="s">
        <v>3</v>
      </c>
      <c r="CO537" s="2">
        <v>0</v>
      </c>
      <c r="CP537" s="2">
        <f t="shared" si="408"/>
        <v>1634.48</v>
      </c>
      <c r="CQ537" s="2">
        <f t="shared" si="437"/>
        <v>1634.48</v>
      </c>
      <c r="CR537" s="2">
        <f t="shared" si="432"/>
        <v>0</v>
      </c>
      <c r="CS537" s="2">
        <f t="shared" si="433"/>
        <v>0</v>
      </c>
      <c r="CT537" s="2">
        <f t="shared" si="409"/>
        <v>0</v>
      </c>
      <c r="CU537" s="2">
        <f t="shared" si="410"/>
        <v>0</v>
      </c>
      <c r="CV537" s="2">
        <f t="shared" si="411"/>
        <v>0</v>
      </c>
      <c r="CW537" s="2">
        <f t="shared" si="412"/>
        <v>0</v>
      </c>
      <c r="CX537" s="2">
        <f t="shared" si="413"/>
        <v>0</v>
      </c>
      <c r="CY537" s="2">
        <f t="shared" si="434"/>
        <v>0</v>
      </c>
      <c r="CZ537" s="2">
        <f t="shared" si="435"/>
        <v>0</v>
      </c>
      <c r="DA537" s="2"/>
      <c r="DB537" s="2"/>
      <c r="DC537" s="2" t="s">
        <v>3</v>
      </c>
      <c r="DD537" s="2" t="s">
        <v>3</v>
      </c>
      <c r="DE537" s="2" t="s">
        <v>3</v>
      </c>
      <c r="DF537" s="2" t="s">
        <v>3</v>
      </c>
      <c r="DG537" s="2" t="s">
        <v>3</v>
      </c>
      <c r="DH537" s="2" t="s">
        <v>3</v>
      </c>
      <c r="DI537" s="2" t="s">
        <v>3</v>
      </c>
      <c r="DJ537" s="2" t="s">
        <v>3</v>
      </c>
      <c r="DK537" s="2" t="s">
        <v>3</v>
      </c>
      <c r="DL537" s="2" t="s">
        <v>3</v>
      </c>
      <c r="DM537" s="2" t="s">
        <v>3</v>
      </c>
      <c r="DN537" s="2">
        <v>0</v>
      </c>
      <c r="DO537" s="2">
        <v>0</v>
      </c>
      <c r="DP537" s="2">
        <v>1</v>
      </c>
      <c r="DQ537" s="2">
        <v>1</v>
      </c>
      <c r="DR537" s="2"/>
      <c r="DS537" s="2"/>
      <c r="DT537" s="2"/>
      <c r="DU537" s="2">
        <v>1010</v>
      </c>
      <c r="DV537" s="2" t="s">
        <v>398</v>
      </c>
      <c r="DW537" s="2" t="s">
        <v>398</v>
      </c>
      <c r="DX537" s="2">
        <v>1</v>
      </c>
      <c r="DY537" s="2"/>
      <c r="DZ537" s="2" t="s">
        <v>3</v>
      </c>
      <c r="EA537" s="2" t="s">
        <v>3</v>
      </c>
      <c r="EB537" s="2" t="s">
        <v>3</v>
      </c>
      <c r="EC537" s="2" t="s">
        <v>3</v>
      </c>
      <c r="ED537" s="2"/>
      <c r="EE537" s="2">
        <v>56938408</v>
      </c>
      <c r="EF537" s="2">
        <v>130</v>
      </c>
      <c r="EG537" s="2" t="s">
        <v>553</v>
      </c>
      <c r="EH537" s="2">
        <v>0</v>
      </c>
      <c r="EI537" s="2" t="s">
        <v>3</v>
      </c>
      <c r="EJ537" s="2">
        <v>3</v>
      </c>
      <c r="EK537" s="2">
        <v>746</v>
      </c>
      <c r="EL537" s="2" t="s">
        <v>554</v>
      </c>
      <c r="EM537" s="2" t="s">
        <v>555</v>
      </c>
      <c r="EN537" s="2"/>
      <c r="EO537" s="2" t="s">
        <v>3</v>
      </c>
      <c r="EP537" s="2"/>
      <c r="EQ537" s="2">
        <v>131072</v>
      </c>
      <c r="ER537" s="2">
        <v>1634.48</v>
      </c>
      <c r="ES537" s="2">
        <v>1634.48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>
        <v>0</v>
      </c>
      <c r="FR537" s="2">
        <f t="shared" si="438"/>
        <v>1634.48</v>
      </c>
      <c r="FS537" s="2">
        <v>0</v>
      </c>
      <c r="FT537" s="2"/>
      <c r="FU537" s="2"/>
      <c r="FV537" s="2"/>
      <c r="FW537" s="2"/>
      <c r="FX537" s="2">
        <v>0</v>
      </c>
      <c r="FY537" s="2">
        <v>0</v>
      </c>
      <c r="FZ537" s="2"/>
      <c r="GA537" s="2" t="s">
        <v>3</v>
      </c>
      <c r="GB537" s="2"/>
      <c r="GC537" s="2"/>
      <c r="GD537" s="2">
        <v>1</v>
      </c>
      <c r="GE537" s="2"/>
      <c r="GF537" s="2">
        <v>-269394751</v>
      </c>
      <c r="GG537" s="2">
        <v>2</v>
      </c>
      <c r="GH537" s="2">
        <v>1</v>
      </c>
      <c r="GI537" s="2">
        <v>-2</v>
      </c>
      <c r="GJ537" s="2">
        <v>0</v>
      </c>
      <c r="GK537" s="2">
        <v>0</v>
      </c>
      <c r="GL537" s="2">
        <f t="shared" si="414"/>
        <v>0</v>
      </c>
      <c r="GM537" s="2">
        <f t="shared" si="415"/>
        <v>1634.48</v>
      </c>
      <c r="GN537" s="2">
        <f t="shared" si="416"/>
        <v>0</v>
      </c>
      <c r="GO537" s="2">
        <f t="shared" si="417"/>
        <v>0</v>
      </c>
      <c r="GP537" s="2">
        <f t="shared" si="418"/>
        <v>0</v>
      </c>
      <c r="GQ537" s="2"/>
      <c r="GR537" s="2">
        <v>0</v>
      </c>
      <c r="GS537" s="2">
        <v>3</v>
      </c>
      <c r="GT537" s="2">
        <v>0</v>
      </c>
      <c r="GU537" s="2" t="s">
        <v>3</v>
      </c>
      <c r="GV537" s="2">
        <f t="shared" si="419"/>
        <v>0</v>
      </c>
      <c r="GW537" s="2">
        <v>1</v>
      </c>
      <c r="GX537" s="2">
        <f t="shared" si="420"/>
        <v>0</v>
      </c>
      <c r="GY537" s="2"/>
      <c r="GZ537" s="2"/>
      <c r="HA537" s="2">
        <v>0</v>
      </c>
      <c r="HB537" s="2">
        <v>0</v>
      </c>
      <c r="HC537" s="2">
        <f t="shared" si="421"/>
        <v>0</v>
      </c>
      <c r="HD537" s="2"/>
      <c r="HE537" s="2" t="s">
        <v>3</v>
      </c>
      <c r="HF537" s="2" t="s">
        <v>3</v>
      </c>
      <c r="HG537" s="2"/>
      <c r="HH537" s="2"/>
      <c r="HI537" s="2"/>
      <c r="HJ537" s="2"/>
      <c r="HK537" s="2"/>
      <c r="HL537" s="2"/>
      <c r="HM537" s="2" t="s">
        <v>3</v>
      </c>
      <c r="HN537" s="2" t="s">
        <v>3</v>
      </c>
      <c r="HO537" s="2" t="s">
        <v>3</v>
      </c>
      <c r="HP537" s="2" t="s">
        <v>3</v>
      </c>
      <c r="HQ537" s="2" t="s">
        <v>3</v>
      </c>
      <c r="HR537" s="2"/>
      <c r="HS537" s="2">
        <v>0</v>
      </c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>
        <v>0</v>
      </c>
      <c r="IL537" s="2"/>
      <c r="IM537" s="2"/>
      <c r="IN537" s="2"/>
      <c r="IO537" s="2"/>
      <c r="IP537" s="2"/>
      <c r="IQ537" s="2"/>
      <c r="IR537" s="2"/>
      <c r="IS537" s="2"/>
      <c r="IT537" s="2"/>
      <c r="IU537" s="2"/>
    </row>
    <row r="538" spans="1:255" x14ac:dyDescent="0.2">
      <c r="A538" s="3">
        <v>17</v>
      </c>
      <c r="B538" s="3">
        <v>1</v>
      </c>
      <c r="E538" s="3" t="s">
        <v>556</v>
      </c>
      <c r="F538" s="3" t="s">
        <v>550</v>
      </c>
      <c r="G538" s="3" t="s">
        <v>557</v>
      </c>
      <c r="H538" s="3" t="s">
        <v>398</v>
      </c>
      <c r="I538" s="3">
        <v>1</v>
      </c>
      <c r="J538" s="3">
        <v>0</v>
      </c>
      <c r="K538" s="3">
        <v>1</v>
      </c>
      <c r="O538" s="3">
        <f t="shared" si="399"/>
        <v>15151.63</v>
      </c>
      <c r="P538" s="3">
        <f t="shared" si="436"/>
        <v>15151.63</v>
      </c>
      <c r="Q538" s="3">
        <f t="shared" si="422"/>
        <v>0</v>
      </c>
      <c r="R538" s="3">
        <f t="shared" si="423"/>
        <v>0</v>
      </c>
      <c r="S538" s="3">
        <f t="shared" si="400"/>
        <v>0</v>
      </c>
      <c r="T538" s="3">
        <f t="shared" si="401"/>
        <v>0</v>
      </c>
      <c r="U538" s="3">
        <f t="shared" si="402"/>
        <v>0</v>
      </c>
      <c r="V538" s="3">
        <f t="shared" si="403"/>
        <v>0</v>
      </c>
      <c r="W538" s="3">
        <f t="shared" si="404"/>
        <v>0</v>
      </c>
      <c r="X538" s="3">
        <f t="shared" si="424"/>
        <v>0</v>
      </c>
      <c r="Y538" s="3">
        <f t="shared" si="425"/>
        <v>0</v>
      </c>
      <c r="AA538" s="3">
        <v>56661436</v>
      </c>
      <c r="AB538" s="3">
        <f t="shared" si="405"/>
        <v>1634.48</v>
      </c>
      <c r="AC538" s="3">
        <f t="shared" si="426"/>
        <v>1634.48</v>
      </c>
      <c r="AD538" s="3">
        <f t="shared" si="427"/>
        <v>0</v>
      </c>
      <c r="AE538" s="3">
        <f t="shared" si="428"/>
        <v>0</v>
      </c>
      <c r="AF538" s="3">
        <f t="shared" si="429"/>
        <v>0</v>
      </c>
      <c r="AG538" s="3">
        <f t="shared" si="406"/>
        <v>0</v>
      </c>
      <c r="AH538" s="3">
        <f t="shared" si="430"/>
        <v>0</v>
      </c>
      <c r="AI538" s="3">
        <f t="shared" si="431"/>
        <v>0</v>
      </c>
      <c r="AJ538" s="3">
        <f t="shared" si="407"/>
        <v>0</v>
      </c>
      <c r="AK538" s="3">
        <v>1634.48</v>
      </c>
      <c r="AL538" s="3">
        <v>1634.48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1</v>
      </c>
      <c r="AW538" s="3">
        <v>1</v>
      </c>
      <c r="AZ538" s="3">
        <v>1</v>
      </c>
      <c r="BA538" s="3">
        <v>1</v>
      </c>
      <c r="BB538" s="3">
        <v>1</v>
      </c>
      <c r="BC538" s="3">
        <v>9.27</v>
      </c>
      <c r="BD538" s="3" t="s">
        <v>3</v>
      </c>
      <c r="BE538" s="3" t="s">
        <v>3</v>
      </c>
      <c r="BF538" s="3" t="s">
        <v>3</v>
      </c>
      <c r="BG538" s="3" t="s">
        <v>3</v>
      </c>
      <c r="BH538" s="3">
        <v>3</v>
      </c>
      <c r="BI538" s="3">
        <v>3</v>
      </c>
      <c r="BJ538" s="3" t="s">
        <v>552</v>
      </c>
      <c r="BM538" s="3">
        <v>746</v>
      </c>
      <c r="BN538" s="3">
        <v>0</v>
      </c>
      <c r="BO538" s="3" t="s">
        <v>3</v>
      </c>
      <c r="BP538" s="3">
        <v>0</v>
      </c>
      <c r="BQ538" s="3">
        <v>130</v>
      </c>
      <c r="BR538" s="3">
        <v>0</v>
      </c>
      <c r="BS538" s="3">
        <v>1</v>
      </c>
      <c r="BT538" s="3">
        <v>1</v>
      </c>
      <c r="BU538" s="3">
        <v>1</v>
      </c>
      <c r="BV538" s="3">
        <v>1</v>
      </c>
      <c r="BW538" s="3">
        <v>1</v>
      </c>
      <c r="BX538" s="3">
        <v>1</v>
      </c>
      <c r="BY538" s="3" t="s">
        <v>3</v>
      </c>
      <c r="BZ538" s="3">
        <v>0</v>
      </c>
      <c r="CA538" s="3">
        <v>0</v>
      </c>
      <c r="CB538" s="3" t="s">
        <v>3</v>
      </c>
      <c r="CE538" s="3">
        <v>1566</v>
      </c>
      <c r="CF538" s="3">
        <v>0</v>
      </c>
      <c r="CG538" s="3">
        <v>0</v>
      </c>
      <c r="CM538" s="3">
        <v>0</v>
      </c>
      <c r="CN538" s="3" t="s">
        <v>3</v>
      </c>
      <c r="CO538" s="3">
        <v>0</v>
      </c>
      <c r="CP538" s="3">
        <f t="shared" si="408"/>
        <v>15151.63</v>
      </c>
      <c r="CQ538" s="3">
        <f t="shared" si="437"/>
        <v>15151.63</v>
      </c>
      <c r="CR538" s="3">
        <f t="shared" si="432"/>
        <v>0</v>
      </c>
      <c r="CS538" s="3">
        <f t="shared" si="433"/>
        <v>0</v>
      </c>
      <c r="CT538" s="3">
        <f t="shared" si="409"/>
        <v>0</v>
      </c>
      <c r="CU538" s="3">
        <f t="shared" si="410"/>
        <v>0</v>
      </c>
      <c r="CV538" s="3">
        <f t="shared" si="411"/>
        <v>0</v>
      </c>
      <c r="CW538" s="3">
        <f t="shared" si="412"/>
        <v>0</v>
      </c>
      <c r="CX538" s="3">
        <f t="shared" si="413"/>
        <v>0</v>
      </c>
      <c r="CY538" s="3">
        <f t="shared" si="434"/>
        <v>0</v>
      </c>
      <c r="CZ538" s="3">
        <f t="shared" si="435"/>
        <v>0</v>
      </c>
      <c r="DC538" s="3" t="s">
        <v>3</v>
      </c>
      <c r="DD538" s="3" t="s">
        <v>3</v>
      </c>
      <c r="DE538" s="3" t="s">
        <v>3</v>
      </c>
      <c r="DF538" s="3" t="s">
        <v>3</v>
      </c>
      <c r="DG538" s="3" t="s">
        <v>3</v>
      </c>
      <c r="DH538" s="3" t="s">
        <v>3</v>
      </c>
      <c r="DI538" s="3" t="s">
        <v>3</v>
      </c>
      <c r="DJ538" s="3" t="s">
        <v>3</v>
      </c>
      <c r="DK538" s="3" t="s">
        <v>3</v>
      </c>
      <c r="DL538" s="3" t="s">
        <v>3</v>
      </c>
      <c r="DM538" s="3" t="s">
        <v>3</v>
      </c>
      <c r="DN538" s="3">
        <v>0</v>
      </c>
      <c r="DO538" s="3">
        <v>0</v>
      </c>
      <c r="DP538" s="3">
        <v>1</v>
      </c>
      <c r="DQ538" s="3">
        <v>1</v>
      </c>
      <c r="DU538" s="3">
        <v>1010</v>
      </c>
      <c r="DV538" s="3" t="s">
        <v>398</v>
      </c>
      <c r="DW538" s="3" t="s">
        <v>398</v>
      </c>
      <c r="DX538" s="3">
        <v>1</v>
      </c>
      <c r="DZ538" s="3" t="s">
        <v>3</v>
      </c>
      <c r="EA538" s="3" t="s">
        <v>3</v>
      </c>
      <c r="EB538" s="3" t="s">
        <v>3</v>
      </c>
      <c r="EC538" s="3" t="s">
        <v>3</v>
      </c>
      <c r="EE538" s="3">
        <v>56938408</v>
      </c>
      <c r="EF538" s="3">
        <v>130</v>
      </c>
      <c r="EG538" s="3" t="s">
        <v>553</v>
      </c>
      <c r="EH538" s="3">
        <v>0</v>
      </c>
      <c r="EI538" s="3" t="s">
        <v>3</v>
      </c>
      <c r="EJ538" s="3">
        <v>3</v>
      </c>
      <c r="EK538" s="3">
        <v>746</v>
      </c>
      <c r="EL538" s="3" t="s">
        <v>554</v>
      </c>
      <c r="EM538" s="3" t="s">
        <v>555</v>
      </c>
      <c r="EO538" s="3" t="s">
        <v>3</v>
      </c>
      <c r="EQ538" s="3">
        <v>131072</v>
      </c>
      <c r="ER538" s="3">
        <v>1634.48</v>
      </c>
      <c r="ES538" s="3">
        <v>1634.48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EY538" s="3">
        <v>0</v>
      </c>
      <c r="FQ538" s="3">
        <v>0</v>
      </c>
      <c r="FR538" s="3">
        <f t="shared" si="438"/>
        <v>15151.63</v>
      </c>
      <c r="FS538" s="3">
        <v>0</v>
      </c>
      <c r="FX538" s="3">
        <v>0</v>
      </c>
      <c r="FY538" s="3">
        <v>0</v>
      </c>
      <c r="GA538" s="3" t="s">
        <v>3</v>
      </c>
      <c r="GD538" s="3">
        <v>1</v>
      </c>
      <c r="GF538" s="3">
        <v>-269394751</v>
      </c>
      <c r="GG538" s="3">
        <v>2</v>
      </c>
      <c r="GH538" s="3">
        <v>1</v>
      </c>
      <c r="GI538" s="3">
        <v>2</v>
      </c>
      <c r="GJ538" s="3">
        <v>0</v>
      </c>
      <c r="GK538" s="3">
        <v>0</v>
      </c>
      <c r="GL538" s="3">
        <f t="shared" si="414"/>
        <v>0</v>
      </c>
      <c r="GM538" s="3">
        <f t="shared" si="415"/>
        <v>15151.63</v>
      </c>
      <c r="GN538" s="3">
        <f t="shared" si="416"/>
        <v>0</v>
      </c>
      <c r="GO538" s="3">
        <f t="shared" si="417"/>
        <v>0</v>
      </c>
      <c r="GP538" s="3">
        <f t="shared" si="418"/>
        <v>0</v>
      </c>
      <c r="GR538" s="3">
        <v>0</v>
      </c>
      <c r="GS538" s="3">
        <v>3</v>
      </c>
      <c r="GT538" s="3">
        <v>0</v>
      </c>
      <c r="GU538" s="3" t="s">
        <v>3</v>
      </c>
      <c r="GV538" s="3">
        <f t="shared" si="419"/>
        <v>0</v>
      </c>
      <c r="GW538" s="3">
        <v>1</v>
      </c>
      <c r="GX538" s="3">
        <f t="shared" si="420"/>
        <v>0</v>
      </c>
      <c r="HA538" s="3">
        <v>0</v>
      </c>
      <c r="HB538" s="3">
        <v>0</v>
      </c>
      <c r="HC538" s="3">
        <f t="shared" si="421"/>
        <v>0</v>
      </c>
      <c r="HE538" s="3" t="s">
        <v>3</v>
      </c>
      <c r="HF538" s="3" t="s">
        <v>3</v>
      </c>
      <c r="HM538" s="3" t="s">
        <v>3</v>
      </c>
      <c r="HN538" s="3" t="s">
        <v>3</v>
      </c>
      <c r="HO538" s="3" t="s">
        <v>3</v>
      </c>
      <c r="HP538" s="3" t="s">
        <v>3</v>
      </c>
      <c r="HQ538" s="3" t="s">
        <v>3</v>
      </c>
      <c r="HS538" s="3">
        <v>0</v>
      </c>
      <c r="IK538" s="3">
        <v>0</v>
      </c>
    </row>
    <row r="539" spans="1:255" x14ac:dyDescent="0.2">
      <c r="A539" s="2">
        <v>17</v>
      </c>
      <c r="B539" s="2">
        <v>1</v>
      </c>
      <c r="C539" s="2"/>
      <c r="D539" s="2"/>
      <c r="E539" s="2" t="s">
        <v>558</v>
      </c>
      <c r="F539" s="2" t="s">
        <v>550</v>
      </c>
      <c r="G539" s="2" t="s">
        <v>559</v>
      </c>
      <c r="H539" s="2" t="s">
        <v>398</v>
      </c>
      <c r="I539" s="2">
        <v>9</v>
      </c>
      <c r="J539" s="2">
        <v>0</v>
      </c>
      <c r="K539" s="2">
        <v>9</v>
      </c>
      <c r="L539" s="2"/>
      <c r="M539" s="2"/>
      <c r="N539" s="2"/>
      <c r="O539" s="2">
        <f t="shared" si="399"/>
        <v>14710.32</v>
      </c>
      <c r="P539" s="2">
        <f t="shared" si="436"/>
        <v>14710.32</v>
      </c>
      <c r="Q539" s="2">
        <f t="shared" si="422"/>
        <v>0</v>
      </c>
      <c r="R539" s="2">
        <f t="shared" si="423"/>
        <v>0</v>
      </c>
      <c r="S539" s="2">
        <f t="shared" si="400"/>
        <v>0</v>
      </c>
      <c r="T539" s="2">
        <f t="shared" si="401"/>
        <v>0</v>
      </c>
      <c r="U539" s="2">
        <f t="shared" si="402"/>
        <v>0</v>
      </c>
      <c r="V539" s="2">
        <f t="shared" si="403"/>
        <v>0</v>
      </c>
      <c r="W539" s="2">
        <f t="shared" si="404"/>
        <v>0</v>
      </c>
      <c r="X539" s="2">
        <f t="shared" si="424"/>
        <v>0</v>
      </c>
      <c r="Y539" s="2">
        <f t="shared" si="425"/>
        <v>0</v>
      </c>
      <c r="Z539" s="2"/>
      <c r="AA539" s="2">
        <v>56661434</v>
      </c>
      <c r="AB539" s="2">
        <f t="shared" si="405"/>
        <v>1634.48</v>
      </c>
      <c r="AC539" s="2">
        <f t="shared" si="426"/>
        <v>1634.48</v>
      </c>
      <c r="AD539" s="2">
        <f t="shared" si="427"/>
        <v>0</v>
      </c>
      <c r="AE539" s="2">
        <f t="shared" si="428"/>
        <v>0</v>
      </c>
      <c r="AF539" s="2">
        <f t="shared" si="429"/>
        <v>0</v>
      </c>
      <c r="AG539" s="2">
        <f t="shared" si="406"/>
        <v>0</v>
      </c>
      <c r="AH539" s="2">
        <f t="shared" si="430"/>
        <v>0</v>
      </c>
      <c r="AI539" s="2">
        <f t="shared" si="431"/>
        <v>0</v>
      </c>
      <c r="AJ539" s="2">
        <f t="shared" si="407"/>
        <v>0</v>
      </c>
      <c r="AK539" s="2">
        <v>1634.48</v>
      </c>
      <c r="AL539" s="2">
        <v>1634.48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1</v>
      </c>
      <c r="AW539" s="2">
        <v>1</v>
      </c>
      <c r="AX539" s="2"/>
      <c r="AY539" s="2"/>
      <c r="AZ539" s="2">
        <v>1</v>
      </c>
      <c r="BA539" s="2">
        <v>1</v>
      </c>
      <c r="BB539" s="2">
        <v>1</v>
      </c>
      <c r="BC539" s="2">
        <v>1</v>
      </c>
      <c r="BD539" s="2" t="s">
        <v>3</v>
      </c>
      <c r="BE539" s="2" t="s">
        <v>3</v>
      </c>
      <c r="BF539" s="2" t="s">
        <v>3</v>
      </c>
      <c r="BG539" s="2" t="s">
        <v>3</v>
      </c>
      <c r="BH539" s="2">
        <v>3</v>
      </c>
      <c r="BI539" s="2">
        <v>3</v>
      </c>
      <c r="BJ539" s="2" t="s">
        <v>552</v>
      </c>
      <c r="BK539" s="2"/>
      <c r="BL539" s="2"/>
      <c r="BM539" s="2">
        <v>746</v>
      </c>
      <c r="BN539" s="2">
        <v>0</v>
      </c>
      <c r="BO539" s="2" t="s">
        <v>3</v>
      </c>
      <c r="BP539" s="2">
        <v>0</v>
      </c>
      <c r="BQ539" s="2">
        <v>130</v>
      </c>
      <c r="BR539" s="2">
        <v>0</v>
      </c>
      <c r="BS539" s="2">
        <v>1</v>
      </c>
      <c r="BT539" s="2">
        <v>1</v>
      </c>
      <c r="BU539" s="2">
        <v>1</v>
      </c>
      <c r="BV539" s="2">
        <v>1</v>
      </c>
      <c r="BW539" s="2">
        <v>1</v>
      </c>
      <c r="BX539" s="2">
        <v>1</v>
      </c>
      <c r="BY539" s="2" t="s">
        <v>3</v>
      </c>
      <c r="BZ539" s="2">
        <v>0</v>
      </c>
      <c r="CA539" s="2">
        <v>0</v>
      </c>
      <c r="CB539" s="2" t="s">
        <v>3</v>
      </c>
      <c r="CC539" s="2"/>
      <c r="CD539" s="2"/>
      <c r="CE539" s="2">
        <v>1566</v>
      </c>
      <c r="CF539" s="2">
        <v>0</v>
      </c>
      <c r="CG539" s="2">
        <v>0</v>
      </c>
      <c r="CH539" s="2"/>
      <c r="CI539" s="2"/>
      <c r="CJ539" s="2"/>
      <c r="CK539" s="2"/>
      <c r="CL539" s="2"/>
      <c r="CM539" s="2">
        <v>0</v>
      </c>
      <c r="CN539" s="2" t="s">
        <v>3</v>
      </c>
      <c r="CO539" s="2">
        <v>0</v>
      </c>
      <c r="CP539" s="2">
        <f t="shared" si="408"/>
        <v>14710.32</v>
      </c>
      <c r="CQ539" s="2">
        <f t="shared" si="437"/>
        <v>1634.48</v>
      </c>
      <c r="CR539" s="2">
        <f t="shared" si="432"/>
        <v>0</v>
      </c>
      <c r="CS539" s="2">
        <f t="shared" si="433"/>
        <v>0</v>
      </c>
      <c r="CT539" s="2">
        <f t="shared" si="409"/>
        <v>0</v>
      </c>
      <c r="CU539" s="2">
        <f t="shared" si="410"/>
        <v>0</v>
      </c>
      <c r="CV539" s="2">
        <f t="shared" si="411"/>
        <v>0</v>
      </c>
      <c r="CW539" s="2">
        <f t="shared" si="412"/>
        <v>0</v>
      </c>
      <c r="CX539" s="2">
        <f t="shared" si="413"/>
        <v>0</v>
      </c>
      <c r="CY539" s="2">
        <f t="shared" si="434"/>
        <v>0</v>
      </c>
      <c r="CZ539" s="2">
        <f t="shared" si="435"/>
        <v>0</v>
      </c>
      <c r="DA539" s="2"/>
      <c r="DB539" s="2"/>
      <c r="DC539" s="2" t="s">
        <v>3</v>
      </c>
      <c r="DD539" s="2" t="s">
        <v>3</v>
      </c>
      <c r="DE539" s="2" t="s">
        <v>3</v>
      </c>
      <c r="DF539" s="2" t="s">
        <v>3</v>
      </c>
      <c r="DG539" s="2" t="s">
        <v>3</v>
      </c>
      <c r="DH539" s="2" t="s">
        <v>3</v>
      </c>
      <c r="DI539" s="2" t="s">
        <v>3</v>
      </c>
      <c r="DJ539" s="2" t="s">
        <v>3</v>
      </c>
      <c r="DK539" s="2" t="s">
        <v>3</v>
      </c>
      <c r="DL539" s="2" t="s">
        <v>3</v>
      </c>
      <c r="DM539" s="2" t="s">
        <v>3</v>
      </c>
      <c r="DN539" s="2">
        <v>0</v>
      </c>
      <c r="DO539" s="2">
        <v>0</v>
      </c>
      <c r="DP539" s="2">
        <v>1</v>
      </c>
      <c r="DQ539" s="2">
        <v>1</v>
      </c>
      <c r="DR539" s="2"/>
      <c r="DS539" s="2"/>
      <c r="DT539" s="2"/>
      <c r="DU539" s="2">
        <v>1010</v>
      </c>
      <c r="DV539" s="2" t="s">
        <v>398</v>
      </c>
      <c r="DW539" s="2" t="s">
        <v>398</v>
      </c>
      <c r="DX539" s="2">
        <v>1</v>
      </c>
      <c r="DY539" s="2"/>
      <c r="DZ539" s="2" t="s">
        <v>3</v>
      </c>
      <c r="EA539" s="2" t="s">
        <v>3</v>
      </c>
      <c r="EB539" s="2" t="s">
        <v>3</v>
      </c>
      <c r="EC539" s="2" t="s">
        <v>3</v>
      </c>
      <c r="ED539" s="2"/>
      <c r="EE539" s="2">
        <v>56938408</v>
      </c>
      <c r="EF539" s="2">
        <v>130</v>
      </c>
      <c r="EG539" s="2" t="s">
        <v>553</v>
      </c>
      <c r="EH539" s="2">
        <v>0</v>
      </c>
      <c r="EI539" s="2" t="s">
        <v>3</v>
      </c>
      <c r="EJ539" s="2">
        <v>3</v>
      </c>
      <c r="EK539" s="2">
        <v>746</v>
      </c>
      <c r="EL539" s="2" t="s">
        <v>554</v>
      </c>
      <c r="EM539" s="2" t="s">
        <v>555</v>
      </c>
      <c r="EN539" s="2"/>
      <c r="EO539" s="2" t="s">
        <v>3</v>
      </c>
      <c r="EP539" s="2"/>
      <c r="EQ539" s="2">
        <v>131072</v>
      </c>
      <c r="ER539" s="2">
        <v>1634.48</v>
      </c>
      <c r="ES539" s="2">
        <v>1634.48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>
        <v>0</v>
      </c>
      <c r="FR539" s="2">
        <f t="shared" si="438"/>
        <v>14710.32</v>
      </c>
      <c r="FS539" s="2">
        <v>0</v>
      </c>
      <c r="FT539" s="2"/>
      <c r="FU539" s="2"/>
      <c r="FV539" s="2"/>
      <c r="FW539" s="2"/>
      <c r="FX539" s="2">
        <v>0</v>
      </c>
      <c r="FY539" s="2">
        <v>0</v>
      </c>
      <c r="FZ539" s="2"/>
      <c r="GA539" s="2" t="s">
        <v>3</v>
      </c>
      <c r="GB539" s="2"/>
      <c r="GC539" s="2"/>
      <c r="GD539" s="2">
        <v>1</v>
      </c>
      <c r="GE539" s="2"/>
      <c r="GF539" s="2">
        <v>-288559321</v>
      </c>
      <c r="GG539" s="2">
        <v>2</v>
      </c>
      <c r="GH539" s="2">
        <v>1</v>
      </c>
      <c r="GI539" s="2">
        <v>-2</v>
      </c>
      <c r="GJ539" s="2">
        <v>0</v>
      </c>
      <c r="GK539" s="2">
        <v>0</v>
      </c>
      <c r="GL539" s="2">
        <f t="shared" si="414"/>
        <v>0</v>
      </c>
      <c r="GM539" s="2">
        <f t="shared" si="415"/>
        <v>14710.32</v>
      </c>
      <c r="GN539" s="2">
        <f t="shared" si="416"/>
        <v>0</v>
      </c>
      <c r="GO539" s="2">
        <f t="shared" si="417"/>
        <v>0</v>
      </c>
      <c r="GP539" s="2">
        <f t="shared" si="418"/>
        <v>0</v>
      </c>
      <c r="GQ539" s="2"/>
      <c r="GR539" s="2">
        <v>0</v>
      </c>
      <c r="GS539" s="2">
        <v>3</v>
      </c>
      <c r="GT539" s="2">
        <v>0</v>
      </c>
      <c r="GU539" s="2" t="s">
        <v>3</v>
      </c>
      <c r="GV539" s="2">
        <f t="shared" si="419"/>
        <v>0</v>
      </c>
      <c r="GW539" s="2">
        <v>1</v>
      </c>
      <c r="GX539" s="2">
        <f t="shared" si="420"/>
        <v>0</v>
      </c>
      <c r="GY539" s="2"/>
      <c r="GZ539" s="2"/>
      <c r="HA539" s="2">
        <v>0</v>
      </c>
      <c r="HB539" s="2">
        <v>0</v>
      </c>
      <c r="HC539" s="2">
        <f t="shared" si="421"/>
        <v>0</v>
      </c>
      <c r="HD539" s="2"/>
      <c r="HE539" s="2" t="s">
        <v>3</v>
      </c>
      <c r="HF539" s="2" t="s">
        <v>3</v>
      </c>
      <c r="HG539" s="2"/>
      <c r="HH539" s="2"/>
      <c r="HI539" s="2"/>
      <c r="HJ539" s="2"/>
      <c r="HK539" s="2"/>
      <c r="HL539" s="2"/>
      <c r="HM539" s="2" t="s">
        <v>3</v>
      </c>
      <c r="HN539" s="2" t="s">
        <v>3</v>
      </c>
      <c r="HO539" s="2" t="s">
        <v>3</v>
      </c>
      <c r="HP539" s="2" t="s">
        <v>3</v>
      </c>
      <c r="HQ539" s="2" t="s">
        <v>3</v>
      </c>
      <c r="HR539" s="2"/>
      <c r="HS539" s="2">
        <v>0</v>
      </c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>
        <v>0</v>
      </c>
      <c r="IL539" s="2"/>
      <c r="IM539" s="2"/>
      <c r="IN539" s="2"/>
      <c r="IO539" s="2"/>
      <c r="IP539" s="2"/>
      <c r="IQ539" s="2"/>
      <c r="IR539" s="2"/>
      <c r="IS539" s="2"/>
      <c r="IT539" s="2"/>
      <c r="IU539" s="2"/>
    </row>
    <row r="540" spans="1:255" x14ac:dyDescent="0.2">
      <c r="A540" s="3">
        <v>17</v>
      </c>
      <c r="B540" s="3">
        <v>1</v>
      </c>
      <c r="E540" s="3" t="s">
        <v>558</v>
      </c>
      <c r="F540" s="3" t="s">
        <v>550</v>
      </c>
      <c r="G540" s="3" t="s">
        <v>559</v>
      </c>
      <c r="H540" s="3" t="s">
        <v>398</v>
      </c>
      <c r="I540" s="3">
        <v>9</v>
      </c>
      <c r="J540" s="3">
        <v>0</v>
      </c>
      <c r="K540" s="3">
        <v>9</v>
      </c>
      <c r="O540" s="3">
        <f t="shared" si="399"/>
        <v>136364.67000000001</v>
      </c>
      <c r="P540" s="3">
        <f t="shared" si="436"/>
        <v>136364.67000000001</v>
      </c>
      <c r="Q540" s="3">
        <f t="shared" si="422"/>
        <v>0</v>
      </c>
      <c r="R540" s="3">
        <f t="shared" si="423"/>
        <v>0</v>
      </c>
      <c r="S540" s="3">
        <f t="shared" si="400"/>
        <v>0</v>
      </c>
      <c r="T540" s="3">
        <f t="shared" si="401"/>
        <v>0</v>
      </c>
      <c r="U540" s="3">
        <f t="shared" si="402"/>
        <v>0</v>
      </c>
      <c r="V540" s="3">
        <f t="shared" si="403"/>
        <v>0</v>
      </c>
      <c r="W540" s="3">
        <f t="shared" si="404"/>
        <v>0</v>
      </c>
      <c r="X540" s="3">
        <f t="shared" si="424"/>
        <v>0</v>
      </c>
      <c r="Y540" s="3">
        <f t="shared" si="425"/>
        <v>0</v>
      </c>
      <c r="AA540" s="3">
        <v>56661436</v>
      </c>
      <c r="AB540" s="3">
        <f t="shared" si="405"/>
        <v>1634.48</v>
      </c>
      <c r="AC540" s="3">
        <f t="shared" si="426"/>
        <v>1634.48</v>
      </c>
      <c r="AD540" s="3">
        <f t="shared" si="427"/>
        <v>0</v>
      </c>
      <c r="AE540" s="3">
        <f t="shared" si="428"/>
        <v>0</v>
      </c>
      <c r="AF540" s="3">
        <f t="shared" si="429"/>
        <v>0</v>
      </c>
      <c r="AG540" s="3">
        <f t="shared" si="406"/>
        <v>0</v>
      </c>
      <c r="AH540" s="3">
        <f t="shared" si="430"/>
        <v>0</v>
      </c>
      <c r="AI540" s="3">
        <f t="shared" si="431"/>
        <v>0</v>
      </c>
      <c r="AJ540" s="3">
        <f t="shared" si="407"/>
        <v>0</v>
      </c>
      <c r="AK540" s="3">
        <v>1634.48</v>
      </c>
      <c r="AL540" s="3">
        <v>1634.48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1</v>
      </c>
      <c r="AW540" s="3">
        <v>1</v>
      </c>
      <c r="AZ540" s="3">
        <v>1</v>
      </c>
      <c r="BA540" s="3">
        <v>1</v>
      </c>
      <c r="BB540" s="3">
        <v>1</v>
      </c>
      <c r="BC540" s="3">
        <v>9.27</v>
      </c>
      <c r="BD540" s="3" t="s">
        <v>3</v>
      </c>
      <c r="BE540" s="3" t="s">
        <v>3</v>
      </c>
      <c r="BF540" s="3" t="s">
        <v>3</v>
      </c>
      <c r="BG540" s="3" t="s">
        <v>3</v>
      </c>
      <c r="BH540" s="3">
        <v>3</v>
      </c>
      <c r="BI540" s="3">
        <v>3</v>
      </c>
      <c r="BJ540" s="3" t="s">
        <v>552</v>
      </c>
      <c r="BM540" s="3">
        <v>746</v>
      </c>
      <c r="BN540" s="3">
        <v>0</v>
      </c>
      <c r="BO540" s="3" t="s">
        <v>3</v>
      </c>
      <c r="BP540" s="3">
        <v>0</v>
      </c>
      <c r="BQ540" s="3">
        <v>130</v>
      </c>
      <c r="BR540" s="3">
        <v>0</v>
      </c>
      <c r="BS540" s="3">
        <v>1</v>
      </c>
      <c r="BT540" s="3">
        <v>1</v>
      </c>
      <c r="BU540" s="3">
        <v>1</v>
      </c>
      <c r="BV540" s="3">
        <v>1</v>
      </c>
      <c r="BW540" s="3">
        <v>1</v>
      </c>
      <c r="BX540" s="3">
        <v>1</v>
      </c>
      <c r="BY540" s="3" t="s">
        <v>3</v>
      </c>
      <c r="BZ540" s="3">
        <v>0</v>
      </c>
      <c r="CA540" s="3">
        <v>0</v>
      </c>
      <c r="CB540" s="3" t="s">
        <v>3</v>
      </c>
      <c r="CE540" s="3">
        <v>1566</v>
      </c>
      <c r="CF540" s="3">
        <v>0</v>
      </c>
      <c r="CG540" s="3">
        <v>0</v>
      </c>
      <c r="CM540" s="3">
        <v>0</v>
      </c>
      <c r="CN540" s="3" t="s">
        <v>3</v>
      </c>
      <c r="CO540" s="3">
        <v>0</v>
      </c>
      <c r="CP540" s="3">
        <f t="shared" si="408"/>
        <v>136364.67000000001</v>
      </c>
      <c r="CQ540" s="3">
        <f t="shared" si="437"/>
        <v>15151.63</v>
      </c>
      <c r="CR540" s="3">
        <f t="shared" si="432"/>
        <v>0</v>
      </c>
      <c r="CS540" s="3">
        <f t="shared" si="433"/>
        <v>0</v>
      </c>
      <c r="CT540" s="3">
        <f t="shared" si="409"/>
        <v>0</v>
      </c>
      <c r="CU540" s="3">
        <f t="shared" si="410"/>
        <v>0</v>
      </c>
      <c r="CV540" s="3">
        <f t="shared" si="411"/>
        <v>0</v>
      </c>
      <c r="CW540" s="3">
        <f t="shared" si="412"/>
        <v>0</v>
      </c>
      <c r="CX540" s="3">
        <f t="shared" si="413"/>
        <v>0</v>
      </c>
      <c r="CY540" s="3">
        <f t="shared" si="434"/>
        <v>0</v>
      </c>
      <c r="CZ540" s="3">
        <f t="shared" si="435"/>
        <v>0</v>
      </c>
      <c r="DC540" s="3" t="s">
        <v>3</v>
      </c>
      <c r="DD540" s="3" t="s">
        <v>3</v>
      </c>
      <c r="DE540" s="3" t="s">
        <v>3</v>
      </c>
      <c r="DF540" s="3" t="s">
        <v>3</v>
      </c>
      <c r="DG540" s="3" t="s">
        <v>3</v>
      </c>
      <c r="DH540" s="3" t="s">
        <v>3</v>
      </c>
      <c r="DI540" s="3" t="s">
        <v>3</v>
      </c>
      <c r="DJ540" s="3" t="s">
        <v>3</v>
      </c>
      <c r="DK540" s="3" t="s">
        <v>3</v>
      </c>
      <c r="DL540" s="3" t="s">
        <v>3</v>
      </c>
      <c r="DM540" s="3" t="s">
        <v>3</v>
      </c>
      <c r="DN540" s="3">
        <v>0</v>
      </c>
      <c r="DO540" s="3">
        <v>0</v>
      </c>
      <c r="DP540" s="3">
        <v>1</v>
      </c>
      <c r="DQ540" s="3">
        <v>1</v>
      </c>
      <c r="DU540" s="3">
        <v>1010</v>
      </c>
      <c r="DV540" s="3" t="s">
        <v>398</v>
      </c>
      <c r="DW540" s="3" t="s">
        <v>398</v>
      </c>
      <c r="DX540" s="3">
        <v>1</v>
      </c>
      <c r="DZ540" s="3" t="s">
        <v>3</v>
      </c>
      <c r="EA540" s="3" t="s">
        <v>3</v>
      </c>
      <c r="EB540" s="3" t="s">
        <v>3</v>
      </c>
      <c r="EC540" s="3" t="s">
        <v>3</v>
      </c>
      <c r="EE540" s="3">
        <v>56938408</v>
      </c>
      <c r="EF540" s="3">
        <v>130</v>
      </c>
      <c r="EG540" s="3" t="s">
        <v>553</v>
      </c>
      <c r="EH540" s="3">
        <v>0</v>
      </c>
      <c r="EI540" s="3" t="s">
        <v>3</v>
      </c>
      <c r="EJ540" s="3">
        <v>3</v>
      </c>
      <c r="EK540" s="3">
        <v>746</v>
      </c>
      <c r="EL540" s="3" t="s">
        <v>554</v>
      </c>
      <c r="EM540" s="3" t="s">
        <v>555</v>
      </c>
      <c r="EO540" s="3" t="s">
        <v>3</v>
      </c>
      <c r="EQ540" s="3">
        <v>131072</v>
      </c>
      <c r="ER540" s="3">
        <v>1634.48</v>
      </c>
      <c r="ES540" s="3">
        <v>1634.48</v>
      </c>
      <c r="ET540" s="3">
        <v>0</v>
      </c>
      <c r="EU540" s="3">
        <v>0</v>
      </c>
      <c r="EV540" s="3">
        <v>0</v>
      </c>
      <c r="EW540" s="3">
        <v>0</v>
      </c>
      <c r="EX540" s="3">
        <v>0</v>
      </c>
      <c r="EY540" s="3">
        <v>0</v>
      </c>
      <c r="FQ540" s="3">
        <v>0</v>
      </c>
      <c r="FR540" s="3">
        <f t="shared" si="438"/>
        <v>136364.67000000001</v>
      </c>
      <c r="FS540" s="3">
        <v>0</v>
      </c>
      <c r="FX540" s="3">
        <v>0</v>
      </c>
      <c r="FY540" s="3">
        <v>0</v>
      </c>
      <c r="GA540" s="3" t="s">
        <v>3</v>
      </c>
      <c r="GD540" s="3">
        <v>1</v>
      </c>
      <c r="GF540" s="3">
        <v>-288559321</v>
      </c>
      <c r="GG540" s="3">
        <v>2</v>
      </c>
      <c r="GH540" s="3">
        <v>1</v>
      </c>
      <c r="GI540" s="3">
        <v>2</v>
      </c>
      <c r="GJ540" s="3">
        <v>0</v>
      </c>
      <c r="GK540" s="3">
        <v>0</v>
      </c>
      <c r="GL540" s="3">
        <f t="shared" si="414"/>
        <v>0</v>
      </c>
      <c r="GM540" s="3">
        <f t="shared" si="415"/>
        <v>136364.67000000001</v>
      </c>
      <c r="GN540" s="3">
        <f t="shared" si="416"/>
        <v>0</v>
      </c>
      <c r="GO540" s="3">
        <f t="shared" si="417"/>
        <v>0</v>
      </c>
      <c r="GP540" s="3">
        <f t="shared" si="418"/>
        <v>0</v>
      </c>
      <c r="GR540" s="3">
        <v>0</v>
      </c>
      <c r="GS540" s="3">
        <v>3</v>
      </c>
      <c r="GT540" s="3">
        <v>0</v>
      </c>
      <c r="GU540" s="3" t="s">
        <v>3</v>
      </c>
      <c r="GV540" s="3">
        <f t="shared" si="419"/>
        <v>0</v>
      </c>
      <c r="GW540" s="3">
        <v>1</v>
      </c>
      <c r="GX540" s="3">
        <f t="shared" si="420"/>
        <v>0</v>
      </c>
      <c r="HA540" s="3">
        <v>0</v>
      </c>
      <c r="HB540" s="3">
        <v>0</v>
      </c>
      <c r="HC540" s="3">
        <f t="shared" si="421"/>
        <v>0</v>
      </c>
      <c r="HE540" s="3" t="s">
        <v>3</v>
      </c>
      <c r="HF540" s="3" t="s">
        <v>3</v>
      </c>
      <c r="HM540" s="3" t="s">
        <v>3</v>
      </c>
      <c r="HN540" s="3" t="s">
        <v>3</v>
      </c>
      <c r="HO540" s="3" t="s">
        <v>3</v>
      </c>
      <c r="HP540" s="3" t="s">
        <v>3</v>
      </c>
      <c r="HQ540" s="3" t="s">
        <v>3</v>
      </c>
      <c r="HS540" s="3">
        <v>0</v>
      </c>
      <c r="IK540" s="3">
        <v>0</v>
      </c>
    </row>
    <row r="541" spans="1:255" x14ac:dyDescent="0.2">
      <c r="A541" s="2">
        <v>17</v>
      </c>
      <c r="B541" s="2">
        <v>1</v>
      </c>
      <c r="C541" s="2"/>
      <c r="D541" s="2"/>
      <c r="E541" s="2" t="s">
        <v>560</v>
      </c>
      <c r="F541" s="2" t="s">
        <v>561</v>
      </c>
      <c r="G541" s="2" t="s">
        <v>562</v>
      </c>
      <c r="H541" s="2" t="s">
        <v>398</v>
      </c>
      <c r="I541" s="2">
        <v>10</v>
      </c>
      <c r="J541" s="2">
        <v>0</v>
      </c>
      <c r="K541" s="2">
        <v>10</v>
      </c>
      <c r="L541" s="2"/>
      <c r="M541" s="2"/>
      <c r="N541" s="2"/>
      <c r="O541" s="2">
        <f t="shared" si="399"/>
        <v>14912.4</v>
      </c>
      <c r="P541" s="2">
        <f t="shared" si="436"/>
        <v>14912.4</v>
      </c>
      <c r="Q541" s="2">
        <f t="shared" si="422"/>
        <v>0</v>
      </c>
      <c r="R541" s="2">
        <f t="shared" si="423"/>
        <v>0</v>
      </c>
      <c r="S541" s="2">
        <f t="shared" si="400"/>
        <v>0</v>
      </c>
      <c r="T541" s="2">
        <f t="shared" si="401"/>
        <v>0</v>
      </c>
      <c r="U541" s="2">
        <f t="shared" si="402"/>
        <v>0</v>
      </c>
      <c r="V541" s="2">
        <f t="shared" si="403"/>
        <v>0</v>
      </c>
      <c r="W541" s="2">
        <f t="shared" si="404"/>
        <v>0</v>
      </c>
      <c r="X541" s="2">
        <f t="shared" si="424"/>
        <v>0</v>
      </c>
      <c r="Y541" s="2">
        <f t="shared" si="425"/>
        <v>0</v>
      </c>
      <c r="Z541" s="2"/>
      <c r="AA541" s="2">
        <v>56661434</v>
      </c>
      <c r="AB541" s="2">
        <f t="shared" si="405"/>
        <v>1491.24</v>
      </c>
      <c r="AC541" s="2">
        <f t="shared" si="426"/>
        <v>1491.24</v>
      </c>
      <c r="AD541" s="2">
        <f t="shared" si="427"/>
        <v>0</v>
      </c>
      <c r="AE541" s="2">
        <f t="shared" si="428"/>
        <v>0</v>
      </c>
      <c r="AF541" s="2">
        <f t="shared" si="429"/>
        <v>0</v>
      </c>
      <c r="AG541" s="2">
        <f t="shared" si="406"/>
        <v>0</v>
      </c>
      <c r="AH541" s="2">
        <f t="shared" si="430"/>
        <v>0</v>
      </c>
      <c r="AI541" s="2">
        <f t="shared" si="431"/>
        <v>0</v>
      </c>
      <c r="AJ541" s="2">
        <f t="shared" si="407"/>
        <v>0</v>
      </c>
      <c r="AK541" s="2">
        <v>1491.24</v>
      </c>
      <c r="AL541" s="2">
        <v>1491.24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1</v>
      </c>
      <c r="AW541" s="2">
        <v>1</v>
      </c>
      <c r="AX541" s="2"/>
      <c r="AY541" s="2"/>
      <c r="AZ541" s="2">
        <v>1</v>
      </c>
      <c r="BA541" s="2">
        <v>1</v>
      </c>
      <c r="BB541" s="2">
        <v>1</v>
      </c>
      <c r="BC541" s="2">
        <v>1</v>
      </c>
      <c r="BD541" s="2" t="s">
        <v>3</v>
      </c>
      <c r="BE541" s="2" t="s">
        <v>3</v>
      </c>
      <c r="BF541" s="2" t="s">
        <v>3</v>
      </c>
      <c r="BG541" s="2" t="s">
        <v>3</v>
      </c>
      <c r="BH541" s="2">
        <v>3</v>
      </c>
      <c r="BI541" s="2">
        <v>3</v>
      </c>
      <c r="BJ541" s="2" t="s">
        <v>563</v>
      </c>
      <c r="BK541" s="2"/>
      <c r="BL541" s="2"/>
      <c r="BM541" s="2">
        <v>746</v>
      </c>
      <c r="BN541" s="2">
        <v>0</v>
      </c>
      <c r="BO541" s="2" t="s">
        <v>3</v>
      </c>
      <c r="BP541" s="2">
        <v>0</v>
      </c>
      <c r="BQ541" s="2">
        <v>130</v>
      </c>
      <c r="BR541" s="2">
        <v>0</v>
      </c>
      <c r="BS541" s="2">
        <v>1</v>
      </c>
      <c r="BT541" s="2">
        <v>1</v>
      </c>
      <c r="BU541" s="2">
        <v>1</v>
      </c>
      <c r="BV541" s="2">
        <v>1</v>
      </c>
      <c r="BW541" s="2">
        <v>1</v>
      </c>
      <c r="BX541" s="2">
        <v>1</v>
      </c>
      <c r="BY541" s="2" t="s">
        <v>3</v>
      </c>
      <c r="BZ541" s="2">
        <v>0</v>
      </c>
      <c r="CA541" s="2">
        <v>0</v>
      </c>
      <c r="CB541" s="2" t="s">
        <v>3</v>
      </c>
      <c r="CC541" s="2"/>
      <c r="CD541" s="2"/>
      <c r="CE541" s="2">
        <v>1566</v>
      </c>
      <c r="CF541" s="2">
        <v>0</v>
      </c>
      <c r="CG541" s="2">
        <v>0</v>
      </c>
      <c r="CH541" s="2"/>
      <c r="CI541" s="2"/>
      <c r="CJ541" s="2"/>
      <c r="CK541" s="2"/>
      <c r="CL541" s="2"/>
      <c r="CM541" s="2">
        <v>0</v>
      </c>
      <c r="CN541" s="2" t="s">
        <v>3</v>
      </c>
      <c r="CO541" s="2">
        <v>0</v>
      </c>
      <c r="CP541" s="2">
        <f t="shared" si="408"/>
        <v>14912.4</v>
      </c>
      <c r="CQ541" s="2">
        <f t="shared" si="437"/>
        <v>1491.24</v>
      </c>
      <c r="CR541" s="2">
        <f t="shared" si="432"/>
        <v>0</v>
      </c>
      <c r="CS541" s="2">
        <f t="shared" si="433"/>
        <v>0</v>
      </c>
      <c r="CT541" s="2">
        <f t="shared" si="409"/>
        <v>0</v>
      </c>
      <c r="CU541" s="2">
        <f t="shared" si="410"/>
        <v>0</v>
      </c>
      <c r="CV541" s="2">
        <f t="shared" si="411"/>
        <v>0</v>
      </c>
      <c r="CW541" s="2">
        <f t="shared" si="412"/>
        <v>0</v>
      </c>
      <c r="CX541" s="2">
        <f t="shared" si="413"/>
        <v>0</v>
      </c>
      <c r="CY541" s="2">
        <f t="shared" si="434"/>
        <v>0</v>
      </c>
      <c r="CZ541" s="2">
        <f t="shared" si="435"/>
        <v>0</v>
      </c>
      <c r="DA541" s="2"/>
      <c r="DB541" s="2"/>
      <c r="DC541" s="2" t="s">
        <v>3</v>
      </c>
      <c r="DD541" s="2" t="s">
        <v>3</v>
      </c>
      <c r="DE541" s="2" t="s">
        <v>3</v>
      </c>
      <c r="DF541" s="2" t="s">
        <v>3</v>
      </c>
      <c r="DG541" s="2" t="s">
        <v>3</v>
      </c>
      <c r="DH541" s="2" t="s">
        <v>3</v>
      </c>
      <c r="DI541" s="2" t="s">
        <v>3</v>
      </c>
      <c r="DJ541" s="2" t="s">
        <v>3</v>
      </c>
      <c r="DK541" s="2" t="s">
        <v>3</v>
      </c>
      <c r="DL541" s="2" t="s">
        <v>3</v>
      </c>
      <c r="DM541" s="2" t="s">
        <v>3</v>
      </c>
      <c r="DN541" s="2">
        <v>0</v>
      </c>
      <c r="DO541" s="2">
        <v>0</v>
      </c>
      <c r="DP541" s="2">
        <v>1</v>
      </c>
      <c r="DQ541" s="2">
        <v>1</v>
      </c>
      <c r="DR541" s="2"/>
      <c r="DS541" s="2"/>
      <c r="DT541" s="2"/>
      <c r="DU541" s="2">
        <v>1010</v>
      </c>
      <c r="DV541" s="2" t="s">
        <v>398</v>
      </c>
      <c r="DW541" s="2" t="s">
        <v>398</v>
      </c>
      <c r="DX541" s="2">
        <v>1</v>
      </c>
      <c r="DY541" s="2"/>
      <c r="DZ541" s="2" t="s">
        <v>3</v>
      </c>
      <c r="EA541" s="2" t="s">
        <v>3</v>
      </c>
      <c r="EB541" s="2" t="s">
        <v>3</v>
      </c>
      <c r="EC541" s="2" t="s">
        <v>3</v>
      </c>
      <c r="ED541" s="2"/>
      <c r="EE541" s="2">
        <v>56938408</v>
      </c>
      <c r="EF541" s="2">
        <v>130</v>
      </c>
      <c r="EG541" s="2" t="s">
        <v>553</v>
      </c>
      <c r="EH541" s="2">
        <v>0</v>
      </c>
      <c r="EI541" s="2" t="s">
        <v>3</v>
      </c>
      <c r="EJ541" s="2">
        <v>3</v>
      </c>
      <c r="EK541" s="2">
        <v>746</v>
      </c>
      <c r="EL541" s="2" t="s">
        <v>554</v>
      </c>
      <c r="EM541" s="2" t="s">
        <v>555</v>
      </c>
      <c r="EN541" s="2"/>
      <c r="EO541" s="2" t="s">
        <v>3</v>
      </c>
      <c r="EP541" s="2"/>
      <c r="EQ541" s="2">
        <v>131072</v>
      </c>
      <c r="ER541" s="2">
        <v>1491.24</v>
      </c>
      <c r="ES541" s="2">
        <v>1491.24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>
        <v>0</v>
      </c>
      <c r="FR541" s="2">
        <f t="shared" si="438"/>
        <v>14912.4</v>
      </c>
      <c r="FS541" s="2">
        <v>0</v>
      </c>
      <c r="FT541" s="2"/>
      <c r="FU541" s="2"/>
      <c r="FV541" s="2"/>
      <c r="FW541" s="2"/>
      <c r="FX541" s="2">
        <v>0</v>
      </c>
      <c r="FY541" s="2">
        <v>0</v>
      </c>
      <c r="FZ541" s="2"/>
      <c r="GA541" s="2" t="s">
        <v>3</v>
      </c>
      <c r="GB541" s="2"/>
      <c r="GC541" s="2"/>
      <c r="GD541" s="2">
        <v>1</v>
      </c>
      <c r="GE541" s="2"/>
      <c r="GF541" s="2">
        <v>363696818</v>
      </c>
      <c r="GG541" s="2">
        <v>2</v>
      </c>
      <c r="GH541" s="2">
        <v>1</v>
      </c>
      <c r="GI541" s="2">
        <v>-2</v>
      </c>
      <c r="GJ541" s="2">
        <v>0</v>
      </c>
      <c r="GK541" s="2">
        <v>0</v>
      </c>
      <c r="GL541" s="2">
        <f t="shared" si="414"/>
        <v>0</v>
      </c>
      <c r="GM541" s="2">
        <f t="shared" si="415"/>
        <v>14912.4</v>
      </c>
      <c r="GN541" s="2">
        <f t="shared" si="416"/>
        <v>0</v>
      </c>
      <c r="GO541" s="2">
        <f t="shared" si="417"/>
        <v>0</v>
      </c>
      <c r="GP541" s="2">
        <f t="shared" si="418"/>
        <v>0</v>
      </c>
      <c r="GQ541" s="2"/>
      <c r="GR541" s="2">
        <v>0</v>
      </c>
      <c r="GS541" s="2">
        <v>3</v>
      </c>
      <c r="GT541" s="2">
        <v>0</v>
      </c>
      <c r="GU541" s="2" t="s">
        <v>3</v>
      </c>
      <c r="GV541" s="2">
        <f t="shared" si="419"/>
        <v>0</v>
      </c>
      <c r="GW541" s="2">
        <v>1</v>
      </c>
      <c r="GX541" s="2">
        <f t="shared" si="420"/>
        <v>0</v>
      </c>
      <c r="GY541" s="2"/>
      <c r="GZ541" s="2"/>
      <c r="HA541" s="2">
        <v>0</v>
      </c>
      <c r="HB541" s="2">
        <v>0</v>
      </c>
      <c r="HC541" s="2">
        <f t="shared" si="421"/>
        <v>0</v>
      </c>
      <c r="HD541" s="2"/>
      <c r="HE541" s="2" t="s">
        <v>3</v>
      </c>
      <c r="HF541" s="2" t="s">
        <v>3</v>
      </c>
      <c r="HG541" s="2"/>
      <c r="HH541" s="2"/>
      <c r="HI541" s="2"/>
      <c r="HJ541" s="2"/>
      <c r="HK541" s="2"/>
      <c r="HL541" s="2"/>
      <c r="HM541" s="2" t="s">
        <v>3</v>
      </c>
      <c r="HN541" s="2" t="s">
        <v>3</v>
      </c>
      <c r="HO541" s="2" t="s">
        <v>3</v>
      </c>
      <c r="HP541" s="2" t="s">
        <v>3</v>
      </c>
      <c r="HQ541" s="2" t="s">
        <v>3</v>
      </c>
      <c r="HR541" s="2"/>
      <c r="HS541" s="2">
        <v>0</v>
      </c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>
        <v>0</v>
      </c>
      <c r="IL541" s="2"/>
      <c r="IM541" s="2"/>
      <c r="IN541" s="2"/>
      <c r="IO541" s="2"/>
      <c r="IP541" s="2"/>
      <c r="IQ541" s="2"/>
      <c r="IR541" s="2"/>
      <c r="IS541" s="2"/>
      <c r="IT541" s="2"/>
      <c r="IU541" s="2"/>
    </row>
    <row r="542" spans="1:255" x14ac:dyDescent="0.2">
      <c r="A542" s="3">
        <v>17</v>
      </c>
      <c r="B542" s="3">
        <v>1</v>
      </c>
      <c r="E542" s="3" t="s">
        <v>560</v>
      </c>
      <c r="F542" s="3" t="s">
        <v>561</v>
      </c>
      <c r="G542" s="3" t="s">
        <v>562</v>
      </c>
      <c r="H542" s="3" t="s">
        <v>398</v>
      </c>
      <c r="I542" s="3">
        <v>10</v>
      </c>
      <c r="J542" s="3">
        <v>0</v>
      </c>
      <c r="K542" s="3">
        <v>10</v>
      </c>
      <c r="O542" s="3">
        <f t="shared" si="399"/>
        <v>125562.41</v>
      </c>
      <c r="P542" s="3">
        <f t="shared" si="436"/>
        <v>125562.41</v>
      </c>
      <c r="Q542" s="3">
        <f t="shared" si="422"/>
        <v>0</v>
      </c>
      <c r="R542" s="3">
        <f t="shared" si="423"/>
        <v>0</v>
      </c>
      <c r="S542" s="3">
        <f t="shared" si="400"/>
        <v>0</v>
      </c>
      <c r="T542" s="3">
        <f t="shared" si="401"/>
        <v>0</v>
      </c>
      <c r="U542" s="3">
        <f t="shared" si="402"/>
        <v>0</v>
      </c>
      <c r="V542" s="3">
        <f t="shared" si="403"/>
        <v>0</v>
      </c>
      <c r="W542" s="3">
        <f t="shared" si="404"/>
        <v>0</v>
      </c>
      <c r="X542" s="3">
        <f t="shared" si="424"/>
        <v>0</v>
      </c>
      <c r="Y542" s="3">
        <f t="shared" si="425"/>
        <v>0</v>
      </c>
      <c r="AA542" s="3">
        <v>56661436</v>
      </c>
      <c r="AB542" s="3">
        <f t="shared" si="405"/>
        <v>1491.24</v>
      </c>
      <c r="AC542" s="3">
        <f t="shared" si="426"/>
        <v>1491.24</v>
      </c>
      <c r="AD542" s="3">
        <f t="shared" si="427"/>
        <v>0</v>
      </c>
      <c r="AE542" s="3">
        <f t="shared" si="428"/>
        <v>0</v>
      </c>
      <c r="AF542" s="3">
        <f t="shared" si="429"/>
        <v>0</v>
      </c>
      <c r="AG542" s="3">
        <f t="shared" si="406"/>
        <v>0</v>
      </c>
      <c r="AH542" s="3">
        <f t="shared" si="430"/>
        <v>0</v>
      </c>
      <c r="AI542" s="3">
        <f t="shared" si="431"/>
        <v>0</v>
      </c>
      <c r="AJ542" s="3">
        <f t="shared" si="407"/>
        <v>0</v>
      </c>
      <c r="AK542" s="3">
        <v>1491.24</v>
      </c>
      <c r="AL542" s="3">
        <v>1491.24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1</v>
      </c>
      <c r="AW542" s="3">
        <v>1</v>
      </c>
      <c r="AZ542" s="3">
        <v>1</v>
      </c>
      <c r="BA542" s="3">
        <v>1</v>
      </c>
      <c r="BB542" s="3">
        <v>1</v>
      </c>
      <c r="BC542" s="3">
        <v>8.42</v>
      </c>
      <c r="BD542" s="3" t="s">
        <v>3</v>
      </c>
      <c r="BE542" s="3" t="s">
        <v>3</v>
      </c>
      <c r="BF542" s="3" t="s">
        <v>3</v>
      </c>
      <c r="BG542" s="3" t="s">
        <v>3</v>
      </c>
      <c r="BH542" s="3">
        <v>3</v>
      </c>
      <c r="BI542" s="3">
        <v>3</v>
      </c>
      <c r="BJ542" s="3" t="s">
        <v>563</v>
      </c>
      <c r="BM542" s="3">
        <v>746</v>
      </c>
      <c r="BN542" s="3">
        <v>0</v>
      </c>
      <c r="BO542" s="3" t="s">
        <v>3</v>
      </c>
      <c r="BP542" s="3">
        <v>0</v>
      </c>
      <c r="BQ542" s="3">
        <v>130</v>
      </c>
      <c r="BR542" s="3">
        <v>0</v>
      </c>
      <c r="BS542" s="3">
        <v>1</v>
      </c>
      <c r="BT542" s="3">
        <v>1</v>
      </c>
      <c r="BU542" s="3">
        <v>1</v>
      </c>
      <c r="BV542" s="3">
        <v>1</v>
      </c>
      <c r="BW542" s="3">
        <v>1</v>
      </c>
      <c r="BX542" s="3">
        <v>1</v>
      </c>
      <c r="BY542" s="3" t="s">
        <v>3</v>
      </c>
      <c r="BZ542" s="3">
        <v>0</v>
      </c>
      <c r="CA542" s="3">
        <v>0</v>
      </c>
      <c r="CB542" s="3" t="s">
        <v>3</v>
      </c>
      <c r="CE542" s="3">
        <v>1566</v>
      </c>
      <c r="CF542" s="3">
        <v>0</v>
      </c>
      <c r="CG542" s="3">
        <v>0</v>
      </c>
      <c r="CM542" s="3">
        <v>0</v>
      </c>
      <c r="CN542" s="3" t="s">
        <v>3</v>
      </c>
      <c r="CO542" s="3">
        <v>0</v>
      </c>
      <c r="CP542" s="3">
        <f t="shared" si="408"/>
        <v>125562.41</v>
      </c>
      <c r="CQ542" s="3">
        <f t="shared" si="437"/>
        <v>12556.24</v>
      </c>
      <c r="CR542" s="3">
        <f t="shared" si="432"/>
        <v>0</v>
      </c>
      <c r="CS542" s="3">
        <f t="shared" si="433"/>
        <v>0</v>
      </c>
      <c r="CT542" s="3">
        <f t="shared" si="409"/>
        <v>0</v>
      </c>
      <c r="CU542" s="3">
        <f t="shared" si="410"/>
        <v>0</v>
      </c>
      <c r="CV542" s="3">
        <f t="shared" si="411"/>
        <v>0</v>
      </c>
      <c r="CW542" s="3">
        <f t="shared" si="412"/>
        <v>0</v>
      </c>
      <c r="CX542" s="3">
        <f t="shared" si="413"/>
        <v>0</v>
      </c>
      <c r="CY542" s="3">
        <f t="shared" si="434"/>
        <v>0</v>
      </c>
      <c r="CZ542" s="3">
        <f t="shared" si="435"/>
        <v>0</v>
      </c>
      <c r="DC542" s="3" t="s">
        <v>3</v>
      </c>
      <c r="DD542" s="3" t="s">
        <v>3</v>
      </c>
      <c r="DE542" s="3" t="s">
        <v>3</v>
      </c>
      <c r="DF542" s="3" t="s">
        <v>3</v>
      </c>
      <c r="DG542" s="3" t="s">
        <v>3</v>
      </c>
      <c r="DH542" s="3" t="s">
        <v>3</v>
      </c>
      <c r="DI542" s="3" t="s">
        <v>3</v>
      </c>
      <c r="DJ542" s="3" t="s">
        <v>3</v>
      </c>
      <c r="DK542" s="3" t="s">
        <v>3</v>
      </c>
      <c r="DL542" s="3" t="s">
        <v>3</v>
      </c>
      <c r="DM542" s="3" t="s">
        <v>3</v>
      </c>
      <c r="DN542" s="3">
        <v>0</v>
      </c>
      <c r="DO542" s="3">
        <v>0</v>
      </c>
      <c r="DP542" s="3">
        <v>1</v>
      </c>
      <c r="DQ542" s="3">
        <v>1</v>
      </c>
      <c r="DU542" s="3">
        <v>1010</v>
      </c>
      <c r="DV542" s="3" t="s">
        <v>398</v>
      </c>
      <c r="DW542" s="3" t="s">
        <v>398</v>
      </c>
      <c r="DX542" s="3">
        <v>1</v>
      </c>
      <c r="DZ542" s="3" t="s">
        <v>3</v>
      </c>
      <c r="EA542" s="3" t="s">
        <v>3</v>
      </c>
      <c r="EB542" s="3" t="s">
        <v>3</v>
      </c>
      <c r="EC542" s="3" t="s">
        <v>3</v>
      </c>
      <c r="EE542" s="3">
        <v>56938408</v>
      </c>
      <c r="EF542" s="3">
        <v>130</v>
      </c>
      <c r="EG542" s="3" t="s">
        <v>553</v>
      </c>
      <c r="EH542" s="3">
        <v>0</v>
      </c>
      <c r="EI542" s="3" t="s">
        <v>3</v>
      </c>
      <c r="EJ542" s="3">
        <v>3</v>
      </c>
      <c r="EK542" s="3">
        <v>746</v>
      </c>
      <c r="EL542" s="3" t="s">
        <v>554</v>
      </c>
      <c r="EM542" s="3" t="s">
        <v>555</v>
      </c>
      <c r="EO542" s="3" t="s">
        <v>3</v>
      </c>
      <c r="EQ542" s="3">
        <v>131072</v>
      </c>
      <c r="ER542" s="3">
        <v>1491.24</v>
      </c>
      <c r="ES542" s="3">
        <v>1491.24</v>
      </c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EY542" s="3">
        <v>0</v>
      </c>
      <c r="FQ542" s="3">
        <v>0</v>
      </c>
      <c r="FR542" s="3">
        <f t="shared" si="438"/>
        <v>125562.41</v>
      </c>
      <c r="FS542" s="3">
        <v>0</v>
      </c>
      <c r="FX542" s="3">
        <v>0</v>
      </c>
      <c r="FY542" s="3">
        <v>0</v>
      </c>
      <c r="GA542" s="3" t="s">
        <v>3</v>
      </c>
      <c r="GD542" s="3">
        <v>1</v>
      </c>
      <c r="GF542" s="3">
        <v>363696818</v>
      </c>
      <c r="GG542" s="3">
        <v>2</v>
      </c>
      <c r="GH542" s="3">
        <v>1</v>
      </c>
      <c r="GI542" s="3">
        <v>2</v>
      </c>
      <c r="GJ542" s="3">
        <v>0</v>
      </c>
      <c r="GK542" s="3">
        <v>0</v>
      </c>
      <c r="GL542" s="3">
        <f t="shared" si="414"/>
        <v>0</v>
      </c>
      <c r="GM542" s="3">
        <f t="shared" si="415"/>
        <v>125562.41</v>
      </c>
      <c r="GN542" s="3">
        <f t="shared" si="416"/>
        <v>0</v>
      </c>
      <c r="GO542" s="3">
        <f t="shared" si="417"/>
        <v>0</v>
      </c>
      <c r="GP542" s="3">
        <f t="shared" si="418"/>
        <v>0</v>
      </c>
      <c r="GR542" s="3">
        <v>0</v>
      </c>
      <c r="GS542" s="3">
        <v>3</v>
      </c>
      <c r="GT542" s="3">
        <v>0</v>
      </c>
      <c r="GU542" s="3" t="s">
        <v>3</v>
      </c>
      <c r="GV542" s="3">
        <f t="shared" si="419"/>
        <v>0</v>
      </c>
      <c r="GW542" s="3">
        <v>1</v>
      </c>
      <c r="GX542" s="3">
        <f t="shared" si="420"/>
        <v>0</v>
      </c>
      <c r="HA542" s="3">
        <v>0</v>
      </c>
      <c r="HB542" s="3">
        <v>0</v>
      </c>
      <c r="HC542" s="3">
        <f t="shared" si="421"/>
        <v>0</v>
      </c>
      <c r="HE542" s="3" t="s">
        <v>3</v>
      </c>
      <c r="HF542" s="3" t="s">
        <v>3</v>
      </c>
      <c r="HM542" s="3" t="s">
        <v>3</v>
      </c>
      <c r="HN542" s="3" t="s">
        <v>3</v>
      </c>
      <c r="HO542" s="3" t="s">
        <v>3</v>
      </c>
      <c r="HP542" s="3" t="s">
        <v>3</v>
      </c>
      <c r="HQ542" s="3" t="s">
        <v>3</v>
      </c>
      <c r="HS542" s="3">
        <v>0</v>
      </c>
      <c r="IK542" s="3">
        <v>0</v>
      </c>
    </row>
    <row r="543" spans="1:255" x14ac:dyDescent="0.2">
      <c r="A543" s="2">
        <v>17</v>
      </c>
      <c r="B543" s="2">
        <v>1</v>
      </c>
      <c r="C543" s="2"/>
      <c r="D543" s="2"/>
      <c r="E543" s="2" t="s">
        <v>564</v>
      </c>
      <c r="F543" s="2" t="s">
        <v>561</v>
      </c>
      <c r="G543" s="2" t="s">
        <v>565</v>
      </c>
      <c r="H543" s="2" t="s">
        <v>398</v>
      </c>
      <c r="I543" s="2">
        <v>1</v>
      </c>
      <c r="J543" s="2">
        <v>0</v>
      </c>
      <c r="K543" s="2">
        <v>1</v>
      </c>
      <c r="L543" s="2"/>
      <c r="M543" s="2"/>
      <c r="N543" s="2"/>
      <c r="O543" s="2">
        <f t="shared" si="399"/>
        <v>1491.24</v>
      </c>
      <c r="P543" s="2">
        <f t="shared" si="436"/>
        <v>1491.24</v>
      </c>
      <c r="Q543" s="2">
        <f t="shared" si="422"/>
        <v>0</v>
      </c>
      <c r="R543" s="2">
        <f t="shared" si="423"/>
        <v>0</v>
      </c>
      <c r="S543" s="2">
        <f t="shared" si="400"/>
        <v>0</v>
      </c>
      <c r="T543" s="2">
        <f t="shared" si="401"/>
        <v>0</v>
      </c>
      <c r="U543" s="2">
        <f t="shared" si="402"/>
        <v>0</v>
      </c>
      <c r="V543" s="2">
        <f t="shared" si="403"/>
        <v>0</v>
      </c>
      <c r="W543" s="2">
        <f t="shared" si="404"/>
        <v>0</v>
      </c>
      <c r="X543" s="2">
        <f t="shared" si="424"/>
        <v>0</v>
      </c>
      <c r="Y543" s="2">
        <f t="shared" si="425"/>
        <v>0</v>
      </c>
      <c r="Z543" s="2"/>
      <c r="AA543" s="2">
        <v>56661434</v>
      </c>
      <c r="AB543" s="2">
        <f t="shared" si="405"/>
        <v>1491.24</v>
      </c>
      <c r="AC543" s="2">
        <f t="shared" si="426"/>
        <v>1491.24</v>
      </c>
      <c r="AD543" s="2">
        <f t="shared" si="427"/>
        <v>0</v>
      </c>
      <c r="AE543" s="2">
        <f t="shared" si="428"/>
        <v>0</v>
      </c>
      <c r="AF543" s="2">
        <f t="shared" si="429"/>
        <v>0</v>
      </c>
      <c r="AG543" s="2">
        <f t="shared" si="406"/>
        <v>0</v>
      </c>
      <c r="AH543" s="2">
        <f t="shared" si="430"/>
        <v>0</v>
      </c>
      <c r="AI543" s="2">
        <f t="shared" si="431"/>
        <v>0</v>
      </c>
      <c r="AJ543" s="2">
        <f t="shared" si="407"/>
        <v>0</v>
      </c>
      <c r="AK543" s="2">
        <v>1491.24</v>
      </c>
      <c r="AL543" s="2">
        <v>1491.24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1</v>
      </c>
      <c r="AW543" s="2">
        <v>1</v>
      </c>
      <c r="AX543" s="2"/>
      <c r="AY543" s="2"/>
      <c r="AZ543" s="2">
        <v>1</v>
      </c>
      <c r="BA543" s="2">
        <v>1</v>
      </c>
      <c r="BB543" s="2">
        <v>1</v>
      </c>
      <c r="BC543" s="2">
        <v>1</v>
      </c>
      <c r="BD543" s="2" t="s">
        <v>3</v>
      </c>
      <c r="BE543" s="2" t="s">
        <v>3</v>
      </c>
      <c r="BF543" s="2" t="s">
        <v>3</v>
      </c>
      <c r="BG543" s="2" t="s">
        <v>3</v>
      </c>
      <c r="BH543" s="2">
        <v>3</v>
      </c>
      <c r="BI543" s="2">
        <v>3</v>
      </c>
      <c r="BJ543" s="2" t="s">
        <v>563</v>
      </c>
      <c r="BK543" s="2"/>
      <c r="BL543" s="2"/>
      <c r="BM543" s="2">
        <v>746</v>
      </c>
      <c r="BN543" s="2">
        <v>0</v>
      </c>
      <c r="BO543" s="2" t="s">
        <v>3</v>
      </c>
      <c r="BP543" s="2">
        <v>0</v>
      </c>
      <c r="BQ543" s="2">
        <v>130</v>
      </c>
      <c r="BR543" s="2">
        <v>0</v>
      </c>
      <c r="BS543" s="2">
        <v>1</v>
      </c>
      <c r="BT543" s="2">
        <v>1</v>
      </c>
      <c r="BU543" s="2">
        <v>1</v>
      </c>
      <c r="BV543" s="2">
        <v>1</v>
      </c>
      <c r="BW543" s="2">
        <v>1</v>
      </c>
      <c r="BX543" s="2">
        <v>1</v>
      </c>
      <c r="BY543" s="2" t="s">
        <v>3</v>
      </c>
      <c r="BZ543" s="2">
        <v>0</v>
      </c>
      <c r="CA543" s="2">
        <v>0</v>
      </c>
      <c r="CB543" s="2" t="s">
        <v>3</v>
      </c>
      <c r="CC543" s="2"/>
      <c r="CD543" s="2"/>
      <c r="CE543" s="2">
        <v>1566</v>
      </c>
      <c r="CF543" s="2">
        <v>0</v>
      </c>
      <c r="CG543" s="2">
        <v>0</v>
      </c>
      <c r="CH543" s="2"/>
      <c r="CI543" s="2"/>
      <c r="CJ543" s="2"/>
      <c r="CK543" s="2"/>
      <c r="CL543" s="2"/>
      <c r="CM543" s="2">
        <v>0</v>
      </c>
      <c r="CN543" s="2" t="s">
        <v>3</v>
      </c>
      <c r="CO543" s="2">
        <v>0</v>
      </c>
      <c r="CP543" s="2">
        <f t="shared" si="408"/>
        <v>1491.24</v>
      </c>
      <c r="CQ543" s="2">
        <f t="shared" si="437"/>
        <v>1491.24</v>
      </c>
      <c r="CR543" s="2">
        <f t="shared" si="432"/>
        <v>0</v>
      </c>
      <c r="CS543" s="2">
        <f t="shared" si="433"/>
        <v>0</v>
      </c>
      <c r="CT543" s="2">
        <f t="shared" si="409"/>
        <v>0</v>
      </c>
      <c r="CU543" s="2">
        <f t="shared" si="410"/>
        <v>0</v>
      </c>
      <c r="CV543" s="2">
        <f t="shared" si="411"/>
        <v>0</v>
      </c>
      <c r="CW543" s="2">
        <f t="shared" si="412"/>
        <v>0</v>
      </c>
      <c r="CX543" s="2">
        <f t="shared" si="413"/>
        <v>0</v>
      </c>
      <c r="CY543" s="2">
        <f t="shared" si="434"/>
        <v>0</v>
      </c>
      <c r="CZ543" s="2">
        <f t="shared" si="435"/>
        <v>0</v>
      </c>
      <c r="DA543" s="2"/>
      <c r="DB543" s="2"/>
      <c r="DC543" s="2" t="s">
        <v>3</v>
      </c>
      <c r="DD543" s="2" t="s">
        <v>3</v>
      </c>
      <c r="DE543" s="2" t="s">
        <v>3</v>
      </c>
      <c r="DF543" s="2" t="s">
        <v>3</v>
      </c>
      <c r="DG543" s="2" t="s">
        <v>3</v>
      </c>
      <c r="DH543" s="2" t="s">
        <v>3</v>
      </c>
      <c r="DI543" s="2" t="s">
        <v>3</v>
      </c>
      <c r="DJ543" s="2" t="s">
        <v>3</v>
      </c>
      <c r="DK543" s="2" t="s">
        <v>3</v>
      </c>
      <c r="DL543" s="2" t="s">
        <v>3</v>
      </c>
      <c r="DM543" s="2" t="s">
        <v>3</v>
      </c>
      <c r="DN543" s="2">
        <v>0</v>
      </c>
      <c r="DO543" s="2">
        <v>0</v>
      </c>
      <c r="DP543" s="2">
        <v>1</v>
      </c>
      <c r="DQ543" s="2">
        <v>1</v>
      </c>
      <c r="DR543" s="2"/>
      <c r="DS543" s="2"/>
      <c r="DT543" s="2"/>
      <c r="DU543" s="2">
        <v>1010</v>
      </c>
      <c r="DV543" s="2" t="s">
        <v>398</v>
      </c>
      <c r="DW543" s="2" t="s">
        <v>398</v>
      </c>
      <c r="DX543" s="2">
        <v>1</v>
      </c>
      <c r="DY543" s="2"/>
      <c r="DZ543" s="2" t="s">
        <v>3</v>
      </c>
      <c r="EA543" s="2" t="s">
        <v>3</v>
      </c>
      <c r="EB543" s="2" t="s">
        <v>3</v>
      </c>
      <c r="EC543" s="2" t="s">
        <v>3</v>
      </c>
      <c r="ED543" s="2"/>
      <c r="EE543" s="2">
        <v>56938408</v>
      </c>
      <c r="EF543" s="2">
        <v>130</v>
      </c>
      <c r="EG543" s="2" t="s">
        <v>553</v>
      </c>
      <c r="EH543" s="2">
        <v>0</v>
      </c>
      <c r="EI543" s="2" t="s">
        <v>3</v>
      </c>
      <c r="EJ543" s="2">
        <v>3</v>
      </c>
      <c r="EK543" s="2">
        <v>746</v>
      </c>
      <c r="EL543" s="2" t="s">
        <v>554</v>
      </c>
      <c r="EM543" s="2" t="s">
        <v>555</v>
      </c>
      <c r="EN543" s="2"/>
      <c r="EO543" s="2" t="s">
        <v>3</v>
      </c>
      <c r="EP543" s="2"/>
      <c r="EQ543" s="2">
        <v>131072</v>
      </c>
      <c r="ER543" s="2">
        <v>1491.24</v>
      </c>
      <c r="ES543" s="2">
        <v>1491.24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>
        <v>0</v>
      </c>
      <c r="FR543" s="2">
        <f t="shared" si="438"/>
        <v>1491.24</v>
      </c>
      <c r="FS543" s="2">
        <v>0</v>
      </c>
      <c r="FT543" s="2"/>
      <c r="FU543" s="2"/>
      <c r="FV543" s="2"/>
      <c r="FW543" s="2"/>
      <c r="FX543" s="2">
        <v>0</v>
      </c>
      <c r="FY543" s="2">
        <v>0</v>
      </c>
      <c r="FZ543" s="2"/>
      <c r="GA543" s="2" t="s">
        <v>3</v>
      </c>
      <c r="GB543" s="2"/>
      <c r="GC543" s="2"/>
      <c r="GD543" s="2">
        <v>1</v>
      </c>
      <c r="GE543" s="2"/>
      <c r="GF543" s="2">
        <v>2057376968</v>
      </c>
      <c r="GG543" s="2">
        <v>2</v>
      </c>
      <c r="GH543" s="2">
        <v>1</v>
      </c>
      <c r="GI543" s="2">
        <v>-2</v>
      </c>
      <c r="GJ543" s="2">
        <v>0</v>
      </c>
      <c r="GK543" s="2">
        <v>0</v>
      </c>
      <c r="GL543" s="2">
        <f t="shared" si="414"/>
        <v>0</v>
      </c>
      <c r="GM543" s="2">
        <f t="shared" si="415"/>
        <v>1491.24</v>
      </c>
      <c r="GN543" s="2">
        <f t="shared" si="416"/>
        <v>0</v>
      </c>
      <c r="GO543" s="2">
        <f t="shared" si="417"/>
        <v>0</v>
      </c>
      <c r="GP543" s="2">
        <f t="shared" si="418"/>
        <v>0</v>
      </c>
      <c r="GQ543" s="2"/>
      <c r="GR543" s="2">
        <v>0</v>
      </c>
      <c r="GS543" s="2">
        <v>3</v>
      </c>
      <c r="GT543" s="2">
        <v>0</v>
      </c>
      <c r="GU543" s="2" t="s">
        <v>3</v>
      </c>
      <c r="GV543" s="2">
        <f t="shared" si="419"/>
        <v>0</v>
      </c>
      <c r="GW543" s="2">
        <v>1</v>
      </c>
      <c r="GX543" s="2">
        <f t="shared" si="420"/>
        <v>0</v>
      </c>
      <c r="GY543" s="2"/>
      <c r="GZ543" s="2"/>
      <c r="HA543" s="2">
        <v>0</v>
      </c>
      <c r="HB543" s="2">
        <v>0</v>
      </c>
      <c r="HC543" s="2">
        <f t="shared" si="421"/>
        <v>0</v>
      </c>
      <c r="HD543" s="2"/>
      <c r="HE543" s="2" t="s">
        <v>3</v>
      </c>
      <c r="HF543" s="2" t="s">
        <v>3</v>
      </c>
      <c r="HG543" s="2"/>
      <c r="HH543" s="2"/>
      <c r="HI543" s="2"/>
      <c r="HJ543" s="2"/>
      <c r="HK543" s="2"/>
      <c r="HL543" s="2"/>
      <c r="HM543" s="2" t="s">
        <v>3</v>
      </c>
      <c r="HN543" s="2" t="s">
        <v>3</v>
      </c>
      <c r="HO543" s="2" t="s">
        <v>3</v>
      </c>
      <c r="HP543" s="2" t="s">
        <v>3</v>
      </c>
      <c r="HQ543" s="2" t="s">
        <v>3</v>
      </c>
      <c r="HR543" s="2"/>
      <c r="HS543" s="2">
        <v>0</v>
      </c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>
        <v>0</v>
      </c>
      <c r="IL543" s="2"/>
      <c r="IM543" s="2"/>
      <c r="IN543" s="2"/>
      <c r="IO543" s="2"/>
      <c r="IP543" s="2"/>
      <c r="IQ543" s="2"/>
      <c r="IR543" s="2"/>
      <c r="IS543" s="2"/>
      <c r="IT543" s="2"/>
      <c r="IU543" s="2"/>
    </row>
    <row r="544" spans="1:255" x14ac:dyDescent="0.2">
      <c r="A544" s="3">
        <v>17</v>
      </c>
      <c r="B544" s="3">
        <v>1</v>
      </c>
      <c r="E544" s="3" t="s">
        <v>564</v>
      </c>
      <c r="F544" s="3" t="s">
        <v>561</v>
      </c>
      <c r="G544" s="3" t="s">
        <v>565</v>
      </c>
      <c r="H544" s="3" t="s">
        <v>398</v>
      </c>
      <c r="I544" s="3">
        <v>1</v>
      </c>
      <c r="J544" s="3">
        <v>0</v>
      </c>
      <c r="K544" s="3">
        <v>1</v>
      </c>
      <c r="O544" s="3">
        <f t="shared" si="399"/>
        <v>12556.24</v>
      </c>
      <c r="P544" s="3">
        <f t="shared" si="436"/>
        <v>12556.24</v>
      </c>
      <c r="Q544" s="3">
        <f t="shared" si="422"/>
        <v>0</v>
      </c>
      <c r="R544" s="3">
        <f t="shared" si="423"/>
        <v>0</v>
      </c>
      <c r="S544" s="3">
        <f t="shared" si="400"/>
        <v>0</v>
      </c>
      <c r="T544" s="3">
        <f t="shared" si="401"/>
        <v>0</v>
      </c>
      <c r="U544" s="3">
        <f t="shared" si="402"/>
        <v>0</v>
      </c>
      <c r="V544" s="3">
        <f t="shared" si="403"/>
        <v>0</v>
      </c>
      <c r="W544" s="3">
        <f t="shared" si="404"/>
        <v>0</v>
      </c>
      <c r="X544" s="3">
        <f t="shared" si="424"/>
        <v>0</v>
      </c>
      <c r="Y544" s="3">
        <f t="shared" si="425"/>
        <v>0</v>
      </c>
      <c r="AA544" s="3">
        <v>56661436</v>
      </c>
      <c r="AB544" s="3">
        <f t="shared" si="405"/>
        <v>1491.24</v>
      </c>
      <c r="AC544" s="3">
        <f t="shared" si="426"/>
        <v>1491.24</v>
      </c>
      <c r="AD544" s="3">
        <f t="shared" si="427"/>
        <v>0</v>
      </c>
      <c r="AE544" s="3">
        <f t="shared" si="428"/>
        <v>0</v>
      </c>
      <c r="AF544" s="3">
        <f t="shared" si="429"/>
        <v>0</v>
      </c>
      <c r="AG544" s="3">
        <f t="shared" si="406"/>
        <v>0</v>
      </c>
      <c r="AH544" s="3">
        <f t="shared" si="430"/>
        <v>0</v>
      </c>
      <c r="AI544" s="3">
        <f t="shared" si="431"/>
        <v>0</v>
      </c>
      <c r="AJ544" s="3">
        <f t="shared" si="407"/>
        <v>0</v>
      </c>
      <c r="AK544" s="3">
        <v>1491.24</v>
      </c>
      <c r="AL544" s="3">
        <v>1491.24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1</v>
      </c>
      <c r="AW544" s="3">
        <v>1</v>
      </c>
      <c r="AZ544" s="3">
        <v>1</v>
      </c>
      <c r="BA544" s="3">
        <v>1</v>
      </c>
      <c r="BB544" s="3">
        <v>1</v>
      </c>
      <c r="BC544" s="3">
        <v>8.42</v>
      </c>
      <c r="BD544" s="3" t="s">
        <v>3</v>
      </c>
      <c r="BE544" s="3" t="s">
        <v>3</v>
      </c>
      <c r="BF544" s="3" t="s">
        <v>3</v>
      </c>
      <c r="BG544" s="3" t="s">
        <v>3</v>
      </c>
      <c r="BH544" s="3">
        <v>3</v>
      </c>
      <c r="BI544" s="3">
        <v>3</v>
      </c>
      <c r="BJ544" s="3" t="s">
        <v>563</v>
      </c>
      <c r="BM544" s="3">
        <v>746</v>
      </c>
      <c r="BN544" s="3">
        <v>0</v>
      </c>
      <c r="BO544" s="3" t="s">
        <v>3</v>
      </c>
      <c r="BP544" s="3">
        <v>0</v>
      </c>
      <c r="BQ544" s="3">
        <v>130</v>
      </c>
      <c r="BR544" s="3">
        <v>0</v>
      </c>
      <c r="BS544" s="3">
        <v>1</v>
      </c>
      <c r="BT544" s="3">
        <v>1</v>
      </c>
      <c r="BU544" s="3">
        <v>1</v>
      </c>
      <c r="BV544" s="3">
        <v>1</v>
      </c>
      <c r="BW544" s="3">
        <v>1</v>
      </c>
      <c r="BX544" s="3">
        <v>1</v>
      </c>
      <c r="BY544" s="3" t="s">
        <v>3</v>
      </c>
      <c r="BZ544" s="3">
        <v>0</v>
      </c>
      <c r="CA544" s="3">
        <v>0</v>
      </c>
      <c r="CB544" s="3" t="s">
        <v>3</v>
      </c>
      <c r="CE544" s="3">
        <v>1566</v>
      </c>
      <c r="CF544" s="3">
        <v>0</v>
      </c>
      <c r="CG544" s="3">
        <v>0</v>
      </c>
      <c r="CM544" s="3">
        <v>0</v>
      </c>
      <c r="CN544" s="3" t="s">
        <v>3</v>
      </c>
      <c r="CO544" s="3">
        <v>0</v>
      </c>
      <c r="CP544" s="3">
        <f t="shared" si="408"/>
        <v>12556.24</v>
      </c>
      <c r="CQ544" s="3">
        <f t="shared" si="437"/>
        <v>12556.24</v>
      </c>
      <c r="CR544" s="3">
        <f t="shared" si="432"/>
        <v>0</v>
      </c>
      <c r="CS544" s="3">
        <f t="shared" si="433"/>
        <v>0</v>
      </c>
      <c r="CT544" s="3">
        <f t="shared" si="409"/>
        <v>0</v>
      </c>
      <c r="CU544" s="3">
        <f t="shared" si="410"/>
        <v>0</v>
      </c>
      <c r="CV544" s="3">
        <f t="shared" si="411"/>
        <v>0</v>
      </c>
      <c r="CW544" s="3">
        <f t="shared" si="412"/>
        <v>0</v>
      </c>
      <c r="CX544" s="3">
        <f t="shared" si="413"/>
        <v>0</v>
      </c>
      <c r="CY544" s="3">
        <f t="shared" si="434"/>
        <v>0</v>
      </c>
      <c r="CZ544" s="3">
        <f t="shared" si="435"/>
        <v>0</v>
      </c>
      <c r="DC544" s="3" t="s">
        <v>3</v>
      </c>
      <c r="DD544" s="3" t="s">
        <v>3</v>
      </c>
      <c r="DE544" s="3" t="s">
        <v>3</v>
      </c>
      <c r="DF544" s="3" t="s">
        <v>3</v>
      </c>
      <c r="DG544" s="3" t="s">
        <v>3</v>
      </c>
      <c r="DH544" s="3" t="s">
        <v>3</v>
      </c>
      <c r="DI544" s="3" t="s">
        <v>3</v>
      </c>
      <c r="DJ544" s="3" t="s">
        <v>3</v>
      </c>
      <c r="DK544" s="3" t="s">
        <v>3</v>
      </c>
      <c r="DL544" s="3" t="s">
        <v>3</v>
      </c>
      <c r="DM544" s="3" t="s">
        <v>3</v>
      </c>
      <c r="DN544" s="3">
        <v>0</v>
      </c>
      <c r="DO544" s="3">
        <v>0</v>
      </c>
      <c r="DP544" s="3">
        <v>1</v>
      </c>
      <c r="DQ544" s="3">
        <v>1</v>
      </c>
      <c r="DU544" s="3">
        <v>1010</v>
      </c>
      <c r="DV544" s="3" t="s">
        <v>398</v>
      </c>
      <c r="DW544" s="3" t="s">
        <v>398</v>
      </c>
      <c r="DX544" s="3">
        <v>1</v>
      </c>
      <c r="DZ544" s="3" t="s">
        <v>3</v>
      </c>
      <c r="EA544" s="3" t="s">
        <v>3</v>
      </c>
      <c r="EB544" s="3" t="s">
        <v>3</v>
      </c>
      <c r="EC544" s="3" t="s">
        <v>3</v>
      </c>
      <c r="EE544" s="3">
        <v>56938408</v>
      </c>
      <c r="EF544" s="3">
        <v>130</v>
      </c>
      <c r="EG544" s="3" t="s">
        <v>553</v>
      </c>
      <c r="EH544" s="3">
        <v>0</v>
      </c>
      <c r="EI544" s="3" t="s">
        <v>3</v>
      </c>
      <c r="EJ544" s="3">
        <v>3</v>
      </c>
      <c r="EK544" s="3">
        <v>746</v>
      </c>
      <c r="EL544" s="3" t="s">
        <v>554</v>
      </c>
      <c r="EM544" s="3" t="s">
        <v>555</v>
      </c>
      <c r="EO544" s="3" t="s">
        <v>3</v>
      </c>
      <c r="EQ544" s="3">
        <v>131072</v>
      </c>
      <c r="ER544" s="3">
        <v>1491.24</v>
      </c>
      <c r="ES544" s="3">
        <v>1491.24</v>
      </c>
      <c r="ET544" s="3">
        <v>0</v>
      </c>
      <c r="EU544" s="3">
        <v>0</v>
      </c>
      <c r="EV544" s="3">
        <v>0</v>
      </c>
      <c r="EW544" s="3">
        <v>0</v>
      </c>
      <c r="EX544" s="3">
        <v>0</v>
      </c>
      <c r="EY544" s="3">
        <v>0</v>
      </c>
      <c r="FQ544" s="3">
        <v>0</v>
      </c>
      <c r="FR544" s="3">
        <f t="shared" si="438"/>
        <v>12556.24</v>
      </c>
      <c r="FS544" s="3">
        <v>0</v>
      </c>
      <c r="FX544" s="3">
        <v>0</v>
      </c>
      <c r="FY544" s="3">
        <v>0</v>
      </c>
      <c r="GA544" s="3" t="s">
        <v>3</v>
      </c>
      <c r="GD544" s="3">
        <v>1</v>
      </c>
      <c r="GF544" s="3">
        <v>2057376968</v>
      </c>
      <c r="GG544" s="3">
        <v>2</v>
      </c>
      <c r="GH544" s="3">
        <v>1</v>
      </c>
      <c r="GI544" s="3">
        <v>2</v>
      </c>
      <c r="GJ544" s="3">
        <v>0</v>
      </c>
      <c r="GK544" s="3">
        <v>0</v>
      </c>
      <c r="GL544" s="3">
        <f t="shared" si="414"/>
        <v>0</v>
      </c>
      <c r="GM544" s="3">
        <f t="shared" si="415"/>
        <v>12556.24</v>
      </c>
      <c r="GN544" s="3">
        <f t="shared" si="416"/>
        <v>0</v>
      </c>
      <c r="GO544" s="3">
        <f t="shared" si="417"/>
        <v>0</v>
      </c>
      <c r="GP544" s="3">
        <f t="shared" si="418"/>
        <v>0</v>
      </c>
      <c r="GR544" s="3">
        <v>0</v>
      </c>
      <c r="GS544" s="3">
        <v>3</v>
      </c>
      <c r="GT544" s="3">
        <v>0</v>
      </c>
      <c r="GU544" s="3" t="s">
        <v>3</v>
      </c>
      <c r="GV544" s="3">
        <f t="shared" si="419"/>
        <v>0</v>
      </c>
      <c r="GW544" s="3">
        <v>1</v>
      </c>
      <c r="GX544" s="3">
        <f t="shared" si="420"/>
        <v>0</v>
      </c>
      <c r="HA544" s="3">
        <v>0</v>
      </c>
      <c r="HB544" s="3">
        <v>0</v>
      </c>
      <c r="HC544" s="3">
        <f t="shared" si="421"/>
        <v>0</v>
      </c>
      <c r="HE544" s="3" t="s">
        <v>3</v>
      </c>
      <c r="HF544" s="3" t="s">
        <v>3</v>
      </c>
      <c r="HM544" s="3" t="s">
        <v>3</v>
      </c>
      <c r="HN544" s="3" t="s">
        <v>3</v>
      </c>
      <c r="HO544" s="3" t="s">
        <v>3</v>
      </c>
      <c r="HP544" s="3" t="s">
        <v>3</v>
      </c>
      <c r="HQ544" s="3" t="s">
        <v>3</v>
      </c>
      <c r="HS544" s="3">
        <v>0</v>
      </c>
      <c r="IK544" s="3">
        <v>0</v>
      </c>
    </row>
    <row r="545" spans="1:255" x14ac:dyDescent="0.2">
      <c r="A545" s="2">
        <v>17</v>
      </c>
      <c r="B545" s="2">
        <v>1</v>
      </c>
      <c r="C545" s="2"/>
      <c r="D545" s="2"/>
      <c r="E545" s="2" t="s">
        <v>566</v>
      </c>
      <c r="F545" s="2" t="s">
        <v>567</v>
      </c>
      <c r="G545" s="2" t="s">
        <v>568</v>
      </c>
      <c r="H545" s="2" t="s">
        <v>398</v>
      </c>
      <c r="I545" s="2">
        <v>7</v>
      </c>
      <c r="J545" s="2">
        <v>0</v>
      </c>
      <c r="K545" s="2">
        <v>7</v>
      </c>
      <c r="L545" s="2"/>
      <c r="M545" s="2"/>
      <c r="N545" s="2"/>
      <c r="O545" s="2">
        <f t="shared" si="399"/>
        <v>10729.18</v>
      </c>
      <c r="P545" s="2">
        <f t="shared" si="436"/>
        <v>10729.18</v>
      </c>
      <c r="Q545" s="2">
        <f t="shared" si="422"/>
        <v>0</v>
      </c>
      <c r="R545" s="2">
        <f t="shared" si="423"/>
        <v>0</v>
      </c>
      <c r="S545" s="2">
        <f t="shared" si="400"/>
        <v>0</v>
      </c>
      <c r="T545" s="2">
        <f t="shared" si="401"/>
        <v>0</v>
      </c>
      <c r="U545" s="2">
        <f t="shared" si="402"/>
        <v>0</v>
      </c>
      <c r="V545" s="2">
        <f t="shared" si="403"/>
        <v>0</v>
      </c>
      <c r="W545" s="2">
        <f t="shared" si="404"/>
        <v>0</v>
      </c>
      <c r="X545" s="2">
        <f t="shared" si="424"/>
        <v>0</v>
      </c>
      <c r="Y545" s="2">
        <f t="shared" si="425"/>
        <v>0</v>
      </c>
      <c r="Z545" s="2"/>
      <c r="AA545" s="2">
        <v>56661434</v>
      </c>
      <c r="AB545" s="2">
        <f t="shared" si="405"/>
        <v>1532.74</v>
      </c>
      <c r="AC545" s="2">
        <f t="shared" si="426"/>
        <v>1532.74</v>
      </c>
      <c r="AD545" s="2">
        <f t="shared" si="427"/>
        <v>0</v>
      </c>
      <c r="AE545" s="2">
        <f t="shared" si="428"/>
        <v>0</v>
      </c>
      <c r="AF545" s="2">
        <f t="shared" si="429"/>
        <v>0</v>
      </c>
      <c r="AG545" s="2">
        <f t="shared" si="406"/>
        <v>0</v>
      </c>
      <c r="AH545" s="2">
        <f t="shared" si="430"/>
        <v>0</v>
      </c>
      <c r="AI545" s="2">
        <f t="shared" si="431"/>
        <v>0</v>
      </c>
      <c r="AJ545" s="2">
        <f t="shared" si="407"/>
        <v>0</v>
      </c>
      <c r="AK545" s="2">
        <v>1532.74</v>
      </c>
      <c r="AL545" s="2">
        <v>1532.74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1</v>
      </c>
      <c r="AW545" s="2">
        <v>1</v>
      </c>
      <c r="AX545" s="2"/>
      <c r="AY545" s="2"/>
      <c r="AZ545" s="2">
        <v>1</v>
      </c>
      <c r="BA545" s="2">
        <v>1</v>
      </c>
      <c r="BB545" s="2">
        <v>1</v>
      </c>
      <c r="BC545" s="2">
        <v>1</v>
      </c>
      <c r="BD545" s="2" t="s">
        <v>3</v>
      </c>
      <c r="BE545" s="2" t="s">
        <v>3</v>
      </c>
      <c r="BF545" s="2" t="s">
        <v>3</v>
      </c>
      <c r="BG545" s="2" t="s">
        <v>3</v>
      </c>
      <c r="BH545" s="2">
        <v>3</v>
      </c>
      <c r="BI545" s="2">
        <v>3</v>
      </c>
      <c r="BJ545" s="2" t="s">
        <v>569</v>
      </c>
      <c r="BK545" s="2"/>
      <c r="BL545" s="2"/>
      <c r="BM545" s="2">
        <v>746</v>
      </c>
      <c r="BN545" s="2">
        <v>0</v>
      </c>
      <c r="BO545" s="2" t="s">
        <v>3</v>
      </c>
      <c r="BP545" s="2">
        <v>0</v>
      </c>
      <c r="BQ545" s="2">
        <v>130</v>
      </c>
      <c r="BR545" s="2">
        <v>0</v>
      </c>
      <c r="BS545" s="2">
        <v>1</v>
      </c>
      <c r="BT545" s="2">
        <v>1</v>
      </c>
      <c r="BU545" s="2">
        <v>1</v>
      </c>
      <c r="BV545" s="2">
        <v>1</v>
      </c>
      <c r="BW545" s="2">
        <v>1</v>
      </c>
      <c r="BX545" s="2">
        <v>1</v>
      </c>
      <c r="BY545" s="2" t="s">
        <v>3</v>
      </c>
      <c r="BZ545" s="2">
        <v>0</v>
      </c>
      <c r="CA545" s="2">
        <v>0</v>
      </c>
      <c r="CB545" s="2" t="s">
        <v>3</v>
      </c>
      <c r="CC545" s="2"/>
      <c r="CD545" s="2"/>
      <c r="CE545" s="2">
        <v>1566</v>
      </c>
      <c r="CF545" s="2">
        <v>0</v>
      </c>
      <c r="CG545" s="2">
        <v>0</v>
      </c>
      <c r="CH545" s="2"/>
      <c r="CI545" s="2"/>
      <c r="CJ545" s="2"/>
      <c r="CK545" s="2"/>
      <c r="CL545" s="2"/>
      <c r="CM545" s="2">
        <v>0</v>
      </c>
      <c r="CN545" s="2" t="s">
        <v>3</v>
      </c>
      <c r="CO545" s="2">
        <v>0</v>
      </c>
      <c r="CP545" s="2">
        <f t="shared" si="408"/>
        <v>10729.18</v>
      </c>
      <c r="CQ545" s="2">
        <f t="shared" si="437"/>
        <v>1532.74</v>
      </c>
      <c r="CR545" s="2">
        <f t="shared" si="432"/>
        <v>0</v>
      </c>
      <c r="CS545" s="2">
        <f t="shared" si="433"/>
        <v>0</v>
      </c>
      <c r="CT545" s="2">
        <f t="shared" si="409"/>
        <v>0</v>
      </c>
      <c r="CU545" s="2">
        <f t="shared" si="410"/>
        <v>0</v>
      </c>
      <c r="CV545" s="2">
        <f t="shared" si="411"/>
        <v>0</v>
      </c>
      <c r="CW545" s="2">
        <f t="shared" si="412"/>
        <v>0</v>
      </c>
      <c r="CX545" s="2">
        <f t="shared" si="413"/>
        <v>0</v>
      </c>
      <c r="CY545" s="2">
        <f t="shared" si="434"/>
        <v>0</v>
      </c>
      <c r="CZ545" s="2">
        <f t="shared" si="435"/>
        <v>0</v>
      </c>
      <c r="DA545" s="2"/>
      <c r="DB545" s="2"/>
      <c r="DC545" s="2" t="s">
        <v>3</v>
      </c>
      <c r="DD545" s="2" t="s">
        <v>3</v>
      </c>
      <c r="DE545" s="2" t="s">
        <v>3</v>
      </c>
      <c r="DF545" s="2" t="s">
        <v>3</v>
      </c>
      <c r="DG545" s="2" t="s">
        <v>3</v>
      </c>
      <c r="DH545" s="2" t="s">
        <v>3</v>
      </c>
      <c r="DI545" s="2" t="s">
        <v>3</v>
      </c>
      <c r="DJ545" s="2" t="s">
        <v>3</v>
      </c>
      <c r="DK545" s="2" t="s">
        <v>3</v>
      </c>
      <c r="DL545" s="2" t="s">
        <v>3</v>
      </c>
      <c r="DM545" s="2" t="s">
        <v>3</v>
      </c>
      <c r="DN545" s="2">
        <v>0</v>
      </c>
      <c r="DO545" s="2">
        <v>0</v>
      </c>
      <c r="DP545" s="2">
        <v>1</v>
      </c>
      <c r="DQ545" s="2">
        <v>1</v>
      </c>
      <c r="DR545" s="2"/>
      <c r="DS545" s="2"/>
      <c r="DT545" s="2"/>
      <c r="DU545" s="2">
        <v>1010</v>
      </c>
      <c r="DV545" s="2" t="s">
        <v>398</v>
      </c>
      <c r="DW545" s="2" t="s">
        <v>398</v>
      </c>
      <c r="DX545" s="2">
        <v>1</v>
      </c>
      <c r="DY545" s="2"/>
      <c r="DZ545" s="2" t="s">
        <v>3</v>
      </c>
      <c r="EA545" s="2" t="s">
        <v>3</v>
      </c>
      <c r="EB545" s="2" t="s">
        <v>3</v>
      </c>
      <c r="EC545" s="2" t="s">
        <v>3</v>
      </c>
      <c r="ED545" s="2"/>
      <c r="EE545" s="2">
        <v>56938408</v>
      </c>
      <c r="EF545" s="2">
        <v>130</v>
      </c>
      <c r="EG545" s="2" t="s">
        <v>553</v>
      </c>
      <c r="EH545" s="2">
        <v>0</v>
      </c>
      <c r="EI545" s="2" t="s">
        <v>3</v>
      </c>
      <c r="EJ545" s="2">
        <v>3</v>
      </c>
      <c r="EK545" s="2">
        <v>746</v>
      </c>
      <c r="EL545" s="2" t="s">
        <v>554</v>
      </c>
      <c r="EM545" s="2" t="s">
        <v>555</v>
      </c>
      <c r="EN545" s="2"/>
      <c r="EO545" s="2" t="s">
        <v>3</v>
      </c>
      <c r="EP545" s="2"/>
      <c r="EQ545" s="2">
        <v>131072</v>
      </c>
      <c r="ER545" s="2">
        <v>1532.74</v>
      </c>
      <c r="ES545" s="2">
        <v>1532.74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>
        <v>0</v>
      </c>
      <c r="FR545" s="2">
        <f t="shared" si="438"/>
        <v>10729.18</v>
      </c>
      <c r="FS545" s="2">
        <v>0</v>
      </c>
      <c r="FT545" s="2"/>
      <c r="FU545" s="2"/>
      <c r="FV545" s="2"/>
      <c r="FW545" s="2"/>
      <c r="FX545" s="2">
        <v>0</v>
      </c>
      <c r="FY545" s="2">
        <v>0</v>
      </c>
      <c r="FZ545" s="2"/>
      <c r="GA545" s="2" t="s">
        <v>3</v>
      </c>
      <c r="GB545" s="2"/>
      <c r="GC545" s="2"/>
      <c r="GD545" s="2">
        <v>1</v>
      </c>
      <c r="GE545" s="2"/>
      <c r="GF545" s="2">
        <v>-1888605588</v>
      </c>
      <c r="GG545" s="2">
        <v>2</v>
      </c>
      <c r="GH545" s="2">
        <v>1</v>
      </c>
      <c r="GI545" s="2">
        <v>-2</v>
      </c>
      <c r="GJ545" s="2">
        <v>0</v>
      </c>
      <c r="GK545" s="2">
        <v>0</v>
      </c>
      <c r="GL545" s="2">
        <f t="shared" si="414"/>
        <v>0</v>
      </c>
      <c r="GM545" s="2">
        <f t="shared" si="415"/>
        <v>10729.18</v>
      </c>
      <c r="GN545" s="2">
        <f t="shared" si="416"/>
        <v>0</v>
      </c>
      <c r="GO545" s="2">
        <f t="shared" si="417"/>
        <v>0</v>
      </c>
      <c r="GP545" s="2">
        <f t="shared" si="418"/>
        <v>0</v>
      </c>
      <c r="GQ545" s="2"/>
      <c r="GR545" s="2">
        <v>0</v>
      </c>
      <c r="GS545" s="2">
        <v>3</v>
      </c>
      <c r="GT545" s="2">
        <v>0</v>
      </c>
      <c r="GU545" s="2" t="s">
        <v>3</v>
      </c>
      <c r="GV545" s="2">
        <f t="shared" si="419"/>
        <v>0</v>
      </c>
      <c r="GW545" s="2">
        <v>1</v>
      </c>
      <c r="GX545" s="2">
        <f t="shared" si="420"/>
        <v>0</v>
      </c>
      <c r="GY545" s="2"/>
      <c r="GZ545" s="2"/>
      <c r="HA545" s="2">
        <v>0</v>
      </c>
      <c r="HB545" s="2">
        <v>0</v>
      </c>
      <c r="HC545" s="2">
        <f t="shared" si="421"/>
        <v>0</v>
      </c>
      <c r="HD545" s="2"/>
      <c r="HE545" s="2" t="s">
        <v>3</v>
      </c>
      <c r="HF545" s="2" t="s">
        <v>3</v>
      </c>
      <c r="HG545" s="2"/>
      <c r="HH545" s="2"/>
      <c r="HI545" s="2"/>
      <c r="HJ545" s="2"/>
      <c r="HK545" s="2"/>
      <c r="HL545" s="2"/>
      <c r="HM545" s="2" t="s">
        <v>3</v>
      </c>
      <c r="HN545" s="2" t="s">
        <v>3</v>
      </c>
      <c r="HO545" s="2" t="s">
        <v>3</v>
      </c>
      <c r="HP545" s="2" t="s">
        <v>3</v>
      </c>
      <c r="HQ545" s="2" t="s">
        <v>3</v>
      </c>
      <c r="HR545" s="2"/>
      <c r="HS545" s="2">
        <v>0</v>
      </c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>
        <v>0</v>
      </c>
      <c r="IL545" s="2"/>
      <c r="IM545" s="2"/>
      <c r="IN545" s="2"/>
      <c r="IO545" s="2"/>
      <c r="IP545" s="2"/>
      <c r="IQ545" s="2"/>
      <c r="IR545" s="2"/>
      <c r="IS545" s="2"/>
      <c r="IT545" s="2"/>
      <c r="IU545" s="2"/>
    </row>
    <row r="546" spans="1:255" x14ac:dyDescent="0.2">
      <c r="A546" s="3">
        <v>17</v>
      </c>
      <c r="B546" s="3">
        <v>1</v>
      </c>
      <c r="E546" s="3" t="s">
        <v>566</v>
      </c>
      <c r="F546" s="3" t="s">
        <v>567</v>
      </c>
      <c r="G546" s="3" t="s">
        <v>568</v>
      </c>
      <c r="H546" s="3" t="s">
        <v>398</v>
      </c>
      <c r="I546" s="3">
        <v>7</v>
      </c>
      <c r="J546" s="3">
        <v>0</v>
      </c>
      <c r="K546" s="3">
        <v>7</v>
      </c>
      <c r="O546" s="3">
        <f t="shared" si="399"/>
        <v>93021.99</v>
      </c>
      <c r="P546" s="3">
        <f t="shared" si="436"/>
        <v>93021.99</v>
      </c>
      <c r="Q546" s="3">
        <f t="shared" si="422"/>
        <v>0</v>
      </c>
      <c r="R546" s="3">
        <f t="shared" si="423"/>
        <v>0</v>
      </c>
      <c r="S546" s="3">
        <f t="shared" si="400"/>
        <v>0</v>
      </c>
      <c r="T546" s="3">
        <f t="shared" si="401"/>
        <v>0</v>
      </c>
      <c r="U546" s="3">
        <f t="shared" si="402"/>
        <v>0</v>
      </c>
      <c r="V546" s="3">
        <f t="shared" si="403"/>
        <v>0</v>
      </c>
      <c r="W546" s="3">
        <f t="shared" si="404"/>
        <v>0</v>
      </c>
      <c r="X546" s="3">
        <f t="shared" si="424"/>
        <v>0</v>
      </c>
      <c r="Y546" s="3">
        <f t="shared" si="425"/>
        <v>0</v>
      </c>
      <c r="AA546" s="3">
        <v>56661436</v>
      </c>
      <c r="AB546" s="3">
        <f t="shared" si="405"/>
        <v>1532.74</v>
      </c>
      <c r="AC546" s="3">
        <f t="shared" si="426"/>
        <v>1532.74</v>
      </c>
      <c r="AD546" s="3">
        <f t="shared" si="427"/>
        <v>0</v>
      </c>
      <c r="AE546" s="3">
        <f t="shared" si="428"/>
        <v>0</v>
      </c>
      <c r="AF546" s="3">
        <f t="shared" si="429"/>
        <v>0</v>
      </c>
      <c r="AG546" s="3">
        <f t="shared" si="406"/>
        <v>0</v>
      </c>
      <c r="AH546" s="3">
        <f t="shared" si="430"/>
        <v>0</v>
      </c>
      <c r="AI546" s="3">
        <f t="shared" si="431"/>
        <v>0</v>
      </c>
      <c r="AJ546" s="3">
        <f t="shared" si="407"/>
        <v>0</v>
      </c>
      <c r="AK546" s="3">
        <v>1532.74</v>
      </c>
      <c r="AL546" s="3">
        <v>1532.74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1</v>
      </c>
      <c r="AW546" s="3">
        <v>1</v>
      </c>
      <c r="AZ546" s="3">
        <v>1</v>
      </c>
      <c r="BA546" s="3">
        <v>1</v>
      </c>
      <c r="BB546" s="3">
        <v>1</v>
      </c>
      <c r="BC546" s="3">
        <v>8.67</v>
      </c>
      <c r="BD546" s="3" t="s">
        <v>3</v>
      </c>
      <c r="BE546" s="3" t="s">
        <v>3</v>
      </c>
      <c r="BF546" s="3" t="s">
        <v>3</v>
      </c>
      <c r="BG546" s="3" t="s">
        <v>3</v>
      </c>
      <c r="BH546" s="3">
        <v>3</v>
      </c>
      <c r="BI546" s="3">
        <v>3</v>
      </c>
      <c r="BJ546" s="3" t="s">
        <v>569</v>
      </c>
      <c r="BM546" s="3">
        <v>746</v>
      </c>
      <c r="BN546" s="3">
        <v>0</v>
      </c>
      <c r="BO546" s="3" t="s">
        <v>3</v>
      </c>
      <c r="BP546" s="3">
        <v>0</v>
      </c>
      <c r="BQ546" s="3">
        <v>130</v>
      </c>
      <c r="BR546" s="3">
        <v>0</v>
      </c>
      <c r="BS546" s="3">
        <v>1</v>
      </c>
      <c r="BT546" s="3">
        <v>1</v>
      </c>
      <c r="BU546" s="3">
        <v>1</v>
      </c>
      <c r="BV546" s="3">
        <v>1</v>
      </c>
      <c r="BW546" s="3">
        <v>1</v>
      </c>
      <c r="BX546" s="3">
        <v>1</v>
      </c>
      <c r="BY546" s="3" t="s">
        <v>3</v>
      </c>
      <c r="BZ546" s="3">
        <v>0</v>
      </c>
      <c r="CA546" s="3">
        <v>0</v>
      </c>
      <c r="CB546" s="3" t="s">
        <v>3</v>
      </c>
      <c r="CE546" s="3">
        <v>1566</v>
      </c>
      <c r="CF546" s="3">
        <v>0</v>
      </c>
      <c r="CG546" s="3">
        <v>0</v>
      </c>
      <c r="CM546" s="3">
        <v>0</v>
      </c>
      <c r="CN546" s="3" t="s">
        <v>3</v>
      </c>
      <c r="CO546" s="3">
        <v>0</v>
      </c>
      <c r="CP546" s="3">
        <f t="shared" si="408"/>
        <v>93021.99</v>
      </c>
      <c r="CQ546" s="3">
        <f t="shared" si="437"/>
        <v>13288.86</v>
      </c>
      <c r="CR546" s="3">
        <f t="shared" si="432"/>
        <v>0</v>
      </c>
      <c r="CS546" s="3">
        <f t="shared" si="433"/>
        <v>0</v>
      </c>
      <c r="CT546" s="3">
        <f t="shared" si="409"/>
        <v>0</v>
      </c>
      <c r="CU546" s="3">
        <f t="shared" si="410"/>
        <v>0</v>
      </c>
      <c r="CV546" s="3">
        <f t="shared" si="411"/>
        <v>0</v>
      </c>
      <c r="CW546" s="3">
        <f t="shared" si="412"/>
        <v>0</v>
      </c>
      <c r="CX546" s="3">
        <f t="shared" si="413"/>
        <v>0</v>
      </c>
      <c r="CY546" s="3">
        <f t="shared" si="434"/>
        <v>0</v>
      </c>
      <c r="CZ546" s="3">
        <f t="shared" si="435"/>
        <v>0</v>
      </c>
      <c r="DC546" s="3" t="s">
        <v>3</v>
      </c>
      <c r="DD546" s="3" t="s">
        <v>3</v>
      </c>
      <c r="DE546" s="3" t="s">
        <v>3</v>
      </c>
      <c r="DF546" s="3" t="s">
        <v>3</v>
      </c>
      <c r="DG546" s="3" t="s">
        <v>3</v>
      </c>
      <c r="DH546" s="3" t="s">
        <v>3</v>
      </c>
      <c r="DI546" s="3" t="s">
        <v>3</v>
      </c>
      <c r="DJ546" s="3" t="s">
        <v>3</v>
      </c>
      <c r="DK546" s="3" t="s">
        <v>3</v>
      </c>
      <c r="DL546" s="3" t="s">
        <v>3</v>
      </c>
      <c r="DM546" s="3" t="s">
        <v>3</v>
      </c>
      <c r="DN546" s="3">
        <v>0</v>
      </c>
      <c r="DO546" s="3">
        <v>0</v>
      </c>
      <c r="DP546" s="3">
        <v>1</v>
      </c>
      <c r="DQ546" s="3">
        <v>1</v>
      </c>
      <c r="DU546" s="3">
        <v>1010</v>
      </c>
      <c r="DV546" s="3" t="s">
        <v>398</v>
      </c>
      <c r="DW546" s="3" t="s">
        <v>398</v>
      </c>
      <c r="DX546" s="3">
        <v>1</v>
      </c>
      <c r="DZ546" s="3" t="s">
        <v>3</v>
      </c>
      <c r="EA546" s="3" t="s">
        <v>3</v>
      </c>
      <c r="EB546" s="3" t="s">
        <v>3</v>
      </c>
      <c r="EC546" s="3" t="s">
        <v>3</v>
      </c>
      <c r="EE546" s="3">
        <v>56938408</v>
      </c>
      <c r="EF546" s="3">
        <v>130</v>
      </c>
      <c r="EG546" s="3" t="s">
        <v>553</v>
      </c>
      <c r="EH546" s="3">
        <v>0</v>
      </c>
      <c r="EI546" s="3" t="s">
        <v>3</v>
      </c>
      <c r="EJ546" s="3">
        <v>3</v>
      </c>
      <c r="EK546" s="3">
        <v>746</v>
      </c>
      <c r="EL546" s="3" t="s">
        <v>554</v>
      </c>
      <c r="EM546" s="3" t="s">
        <v>555</v>
      </c>
      <c r="EO546" s="3" t="s">
        <v>3</v>
      </c>
      <c r="EQ546" s="3">
        <v>131072</v>
      </c>
      <c r="ER546" s="3">
        <v>1532.74</v>
      </c>
      <c r="ES546" s="3">
        <v>1532.74</v>
      </c>
      <c r="ET546" s="3">
        <v>0</v>
      </c>
      <c r="EU546" s="3">
        <v>0</v>
      </c>
      <c r="EV546" s="3">
        <v>0</v>
      </c>
      <c r="EW546" s="3">
        <v>0</v>
      </c>
      <c r="EX546" s="3">
        <v>0</v>
      </c>
      <c r="EY546" s="3">
        <v>0</v>
      </c>
      <c r="FQ546" s="3">
        <v>0</v>
      </c>
      <c r="FR546" s="3">
        <f t="shared" si="438"/>
        <v>93021.99</v>
      </c>
      <c r="FS546" s="3">
        <v>0</v>
      </c>
      <c r="FX546" s="3">
        <v>0</v>
      </c>
      <c r="FY546" s="3">
        <v>0</v>
      </c>
      <c r="GA546" s="3" t="s">
        <v>3</v>
      </c>
      <c r="GD546" s="3">
        <v>1</v>
      </c>
      <c r="GF546" s="3">
        <v>-1888605588</v>
      </c>
      <c r="GG546" s="3">
        <v>2</v>
      </c>
      <c r="GH546" s="3">
        <v>1</v>
      </c>
      <c r="GI546" s="3">
        <v>2</v>
      </c>
      <c r="GJ546" s="3">
        <v>0</v>
      </c>
      <c r="GK546" s="3">
        <v>0</v>
      </c>
      <c r="GL546" s="3">
        <f t="shared" si="414"/>
        <v>0</v>
      </c>
      <c r="GM546" s="3">
        <f t="shared" si="415"/>
        <v>93021.99</v>
      </c>
      <c r="GN546" s="3">
        <f t="shared" si="416"/>
        <v>0</v>
      </c>
      <c r="GO546" s="3">
        <f t="shared" si="417"/>
        <v>0</v>
      </c>
      <c r="GP546" s="3">
        <f t="shared" si="418"/>
        <v>0</v>
      </c>
      <c r="GR546" s="3">
        <v>0</v>
      </c>
      <c r="GS546" s="3">
        <v>3</v>
      </c>
      <c r="GT546" s="3">
        <v>0</v>
      </c>
      <c r="GU546" s="3" t="s">
        <v>3</v>
      </c>
      <c r="GV546" s="3">
        <f t="shared" si="419"/>
        <v>0</v>
      </c>
      <c r="GW546" s="3">
        <v>1</v>
      </c>
      <c r="GX546" s="3">
        <f t="shared" si="420"/>
        <v>0</v>
      </c>
      <c r="HA546" s="3">
        <v>0</v>
      </c>
      <c r="HB546" s="3">
        <v>0</v>
      </c>
      <c r="HC546" s="3">
        <f t="shared" si="421"/>
        <v>0</v>
      </c>
      <c r="HE546" s="3" t="s">
        <v>3</v>
      </c>
      <c r="HF546" s="3" t="s">
        <v>3</v>
      </c>
      <c r="HM546" s="3" t="s">
        <v>3</v>
      </c>
      <c r="HN546" s="3" t="s">
        <v>3</v>
      </c>
      <c r="HO546" s="3" t="s">
        <v>3</v>
      </c>
      <c r="HP546" s="3" t="s">
        <v>3</v>
      </c>
      <c r="HQ546" s="3" t="s">
        <v>3</v>
      </c>
      <c r="HS546" s="3">
        <v>0</v>
      </c>
      <c r="IK546" s="3">
        <v>0</v>
      </c>
    </row>
    <row r="547" spans="1:255" x14ac:dyDescent="0.2">
      <c r="A547" s="2">
        <v>17</v>
      </c>
      <c r="B547" s="2">
        <v>1</v>
      </c>
      <c r="C547" s="2"/>
      <c r="D547" s="2"/>
      <c r="E547" s="2" t="s">
        <v>570</v>
      </c>
      <c r="F547" s="2" t="s">
        <v>567</v>
      </c>
      <c r="G547" s="2" t="s">
        <v>571</v>
      </c>
      <c r="H547" s="2" t="s">
        <v>398</v>
      </c>
      <c r="I547" s="2">
        <v>6</v>
      </c>
      <c r="J547" s="2">
        <v>0</v>
      </c>
      <c r="K547" s="2">
        <v>6</v>
      </c>
      <c r="L547" s="2"/>
      <c r="M547" s="2"/>
      <c r="N547" s="2"/>
      <c r="O547" s="2">
        <f t="shared" si="399"/>
        <v>9196.44</v>
      </c>
      <c r="P547" s="2">
        <f t="shared" si="436"/>
        <v>9196.44</v>
      </c>
      <c r="Q547" s="2">
        <f t="shared" si="422"/>
        <v>0</v>
      </c>
      <c r="R547" s="2">
        <f t="shared" si="423"/>
        <v>0</v>
      </c>
      <c r="S547" s="2">
        <f t="shared" si="400"/>
        <v>0</v>
      </c>
      <c r="T547" s="2">
        <f t="shared" si="401"/>
        <v>0</v>
      </c>
      <c r="U547" s="2">
        <f t="shared" si="402"/>
        <v>0</v>
      </c>
      <c r="V547" s="2">
        <f t="shared" si="403"/>
        <v>0</v>
      </c>
      <c r="W547" s="2">
        <f t="shared" si="404"/>
        <v>0</v>
      </c>
      <c r="X547" s="2">
        <f t="shared" si="424"/>
        <v>0</v>
      </c>
      <c r="Y547" s="2">
        <f t="shared" si="425"/>
        <v>0</v>
      </c>
      <c r="Z547" s="2"/>
      <c r="AA547" s="2">
        <v>56661434</v>
      </c>
      <c r="AB547" s="2">
        <f t="shared" si="405"/>
        <v>1532.74</v>
      </c>
      <c r="AC547" s="2">
        <f t="shared" si="426"/>
        <v>1532.74</v>
      </c>
      <c r="AD547" s="2">
        <f t="shared" si="427"/>
        <v>0</v>
      </c>
      <c r="AE547" s="2">
        <f t="shared" si="428"/>
        <v>0</v>
      </c>
      <c r="AF547" s="2">
        <f t="shared" si="429"/>
        <v>0</v>
      </c>
      <c r="AG547" s="2">
        <f t="shared" si="406"/>
        <v>0</v>
      </c>
      <c r="AH547" s="2">
        <f t="shared" si="430"/>
        <v>0</v>
      </c>
      <c r="AI547" s="2">
        <f t="shared" si="431"/>
        <v>0</v>
      </c>
      <c r="AJ547" s="2">
        <f t="shared" si="407"/>
        <v>0</v>
      </c>
      <c r="AK547" s="2">
        <v>1532.74</v>
      </c>
      <c r="AL547" s="2">
        <v>1532.74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1</v>
      </c>
      <c r="AW547" s="2">
        <v>1</v>
      </c>
      <c r="AX547" s="2"/>
      <c r="AY547" s="2"/>
      <c r="AZ547" s="2">
        <v>1</v>
      </c>
      <c r="BA547" s="2">
        <v>1</v>
      </c>
      <c r="BB547" s="2">
        <v>1</v>
      </c>
      <c r="BC547" s="2">
        <v>1</v>
      </c>
      <c r="BD547" s="2" t="s">
        <v>3</v>
      </c>
      <c r="BE547" s="2" t="s">
        <v>3</v>
      </c>
      <c r="BF547" s="2" t="s">
        <v>3</v>
      </c>
      <c r="BG547" s="2" t="s">
        <v>3</v>
      </c>
      <c r="BH547" s="2">
        <v>3</v>
      </c>
      <c r="BI547" s="2">
        <v>3</v>
      </c>
      <c r="BJ547" s="2" t="s">
        <v>569</v>
      </c>
      <c r="BK547" s="2"/>
      <c r="BL547" s="2"/>
      <c r="BM547" s="2">
        <v>746</v>
      </c>
      <c r="BN547" s="2">
        <v>0</v>
      </c>
      <c r="BO547" s="2" t="s">
        <v>3</v>
      </c>
      <c r="BP547" s="2">
        <v>0</v>
      </c>
      <c r="BQ547" s="2">
        <v>130</v>
      </c>
      <c r="BR547" s="2">
        <v>0</v>
      </c>
      <c r="BS547" s="2">
        <v>1</v>
      </c>
      <c r="BT547" s="2">
        <v>1</v>
      </c>
      <c r="BU547" s="2">
        <v>1</v>
      </c>
      <c r="BV547" s="2">
        <v>1</v>
      </c>
      <c r="BW547" s="2">
        <v>1</v>
      </c>
      <c r="BX547" s="2">
        <v>1</v>
      </c>
      <c r="BY547" s="2" t="s">
        <v>3</v>
      </c>
      <c r="BZ547" s="2">
        <v>0</v>
      </c>
      <c r="CA547" s="2">
        <v>0</v>
      </c>
      <c r="CB547" s="2" t="s">
        <v>3</v>
      </c>
      <c r="CC547" s="2"/>
      <c r="CD547" s="2"/>
      <c r="CE547" s="2">
        <v>1566</v>
      </c>
      <c r="CF547" s="2">
        <v>0</v>
      </c>
      <c r="CG547" s="2">
        <v>0</v>
      </c>
      <c r="CH547" s="2"/>
      <c r="CI547" s="2"/>
      <c r="CJ547" s="2"/>
      <c r="CK547" s="2"/>
      <c r="CL547" s="2"/>
      <c r="CM547" s="2">
        <v>0</v>
      </c>
      <c r="CN547" s="2" t="s">
        <v>3</v>
      </c>
      <c r="CO547" s="2">
        <v>0</v>
      </c>
      <c r="CP547" s="2">
        <f t="shared" si="408"/>
        <v>9196.44</v>
      </c>
      <c r="CQ547" s="2">
        <f t="shared" si="437"/>
        <v>1532.74</v>
      </c>
      <c r="CR547" s="2">
        <f t="shared" si="432"/>
        <v>0</v>
      </c>
      <c r="CS547" s="2">
        <f t="shared" si="433"/>
        <v>0</v>
      </c>
      <c r="CT547" s="2">
        <f t="shared" si="409"/>
        <v>0</v>
      </c>
      <c r="CU547" s="2">
        <f t="shared" si="410"/>
        <v>0</v>
      </c>
      <c r="CV547" s="2">
        <f t="shared" si="411"/>
        <v>0</v>
      </c>
      <c r="CW547" s="2">
        <f t="shared" si="412"/>
        <v>0</v>
      </c>
      <c r="CX547" s="2">
        <f t="shared" si="413"/>
        <v>0</v>
      </c>
      <c r="CY547" s="2">
        <f t="shared" si="434"/>
        <v>0</v>
      </c>
      <c r="CZ547" s="2">
        <f t="shared" si="435"/>
        <v>0</v>
      </c>
      <c r="DA547" s="2"/>
      <c r="DB547" s="2"/>
      <c r="DC547" s="2" t="s">
        <v>3</v>
      </c>
      <c r="DD547" s="2" t="s">
        <v>3</v>
      </c>
      <c r="DE547" s="2" t="s">
        <v>3</v>
      </c>
      <c r="DF547" s="2" t="s">
        <v>3</v>
      </c>
      <c r="DG547" s="2" t="s">
        <v>3</v>
      </c>
      <c r="DH547" s="2" t="s">
        <v>3</v>
      </c>
      <c r="DI547" s="2" t="s">
        <v>3</v>
      </c>
      <c r="DJ547" s="2" t="s">
        <v>3</v>
      </c>
      <c r="DK547" s="2" t="s">
        <v>3</v>
      </c>
      <c r="DL547" s="2" t="s">
        <v>3</v>
      </c>
      <c r="DM547" s="2" t="s">
        <v>3</v>
      </c>
      <c r="DN547" s="2">
        <v>0</v>
      </c>
      <c r="DO547" s="2">
        <v>0</v>
      </c>
      <c r="DP547" s="2">
        <v>1</v>
      </c>
      <c r="DQ547" s="2">
        <v>1</v>
      </c>
      <c r="DR547" s="2"/>
      <c r="DS547" s="2"/>
      <c r="DT547" s="2"/>
      <c r="DU547" s="2">
        <v>1010</v>
      </c>
      <c r="DV547" s="2" t="s">
        <v>398</v>
      </c>
      <c r="DW547" s="2" t="s">
        <v>398</v>
      </c>
      <c r="DX547" s="2">
        <v>1</v>
      </c>
      <c r="DY547" s="2"/>
      <c r="DZ547" s="2" t="s">
        <v>3</v>
      </c>
      <c r="EA547" s="2" t="s">
        <v>3</v>
      </c>
      <c r="EB547" s="2" t="s">
        <v>3</v>
      </c>
      <c r="EC547" s="2" t="s">
        <v>3</v>
      </c>
      <c r="ED547" s="2"/>
      <c r="EE547" s="2">
        <v>56938408</v>
      </c>
      <c r="EF547" s="2">
        <v>130</v>
      </c>
      <c r="EG547" s="2" t="s">
        <v>553</v>
      </c>
      <c r="EH547" s="2">
        <v>0</v>
      </c>
      <c r="EI547" s="2" t="s">
        <v>3</v>
      </c>
      <c r="EJ547" s="2">
        <v>3</v>
      </c>
      <c r="EK547" s="2">
        <v>746</v>
      </c>
      <c r="EL547" s="2" t="s">
        <v>554</v>
      </c>
      <c r="EM547" s="2" t="s">
        <v>555</v>
      </c>
      <c r="EN547" s="2"/>
      <c r="EO547" s="2" t="s">
        <v>3</v>
      </c>
      <c r="EP547" s="2"/>
      <c r="EQ547" s="2">
        <v>131072</v>
      </c>
      <c r="ER547" s="2">
        <v>1532.74</v>
      </c>
      <c r="ES547" s="2">
        <v>1532.74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>
        <v>0</v>
      </c>
      <c r="FR547" s="2">
        <f t="shared" si="438"/>
        <v>9196.44</v>
      </c>
      <c r="FS547" s="2">
        <v>0</v>
      </c>
      <c r="FT547" s="2"/>
      <c r="FU547" s="2"/>
      <c r="FV547" s="2"/>
      <c r="FW547" s="2"/>
      <c r="FX547" s="2">
        <v>0</v>
      </c>
      <c r="FY547" s="2">
        <v>0</v>
      </c>
      <c r="FZ547" s="2"/>
      <c r="GA547" s="2" t="s">
        <v>3</v>
      </c>
      <c r="GB547" s="2"/>
      <c r="GC547" s="2"/>
      <c r="GD547" s="2">
        <v>1</v>
      </c>
      <c r="GE547" s="2"/>
      <c r="GF547" s="2">
        <v>1114111656</v>
      </c>
      <c r="GG547" s="2">
        <v>2</v>
      </c>
      <c r="GH547" s="2">
        <v>1</v>
      </c>
      <c r="GI547" s="2">
        <v>-2</v>
      </c>
      <c r="GJ547" s="2">
        <v>0</v>
      </c>
      <c r="GK547" s="2">
        <v>0</v>
      </c>
      <c r="GL547" s="2">
        <f t="shared" si="414"/>
        <v>0</v>
      </c>
      <c r="GM547" s="2">
        <f t="shared" si="415"/>
        <v>9196.44</v>
      </c>
      <c r="GN547" s="2">
        <f t="shared" si="416"/>
        <v>0</v>
      </c>
      <c r="GO547" s="2">
        <f t="shared" si="417"/>
        <v>0</v>
      </c>
      <c r="GP547" s="2">
        <f t="shared" si="418"/>
        <v>0</v>
      </c>
      <c r="GQ547" s="2"/>
      <c r="GR547" s="2">
        <v>0</v>
      </c>
      <c r="GS547" s="2">
        <v>3</v>
      </c>
      <c r="GT547" s="2">
        <v>0</v>
      </c>
      <c r="GU547" s="2" t="s">
        <v>3</v>
      </c>
      <c r="GV547" s="2">
        <f t="shared" si="419"/>
        <v>0</v>
      </c>
      <c r="GW547" s="2">
        <v>1</v>
      </c>
      <c r="GX547" s="2">
        <f t="shared" si="420"/>
        <v>0</v>
      </c>
      <c r="GY547" s="2"/>
      <c r="GZ547" s="2"/>
      <c r="HA547" s="2">
        <v>0</v>
      </c>
      <c r="HB547" s="2">
        <v>0</v>
      </c>
      <c r="HC547" s="2">
        <f t="shared" si="421"/>
        <v>0</v>
      </c>
      <c r="HD547" s="2"/>
      <c r="HE547" s="2" t="s">
        <v>3</v>
      </c>
      <c r="HF547" s="2" t="s">
        <v>3</v>
      </c>
      <c r="HG547" s="2"/>
      <c r="HH547" s="2"/>
      <c r="HI547" s="2"/>
      <c r="HJ547" s="2"/>
      <c r="HK547" s="2"/>
      <c r="HL547" s="2"/>
      <c r="HM547" s="2" t="s">
        <v>3</v>
      </c>
      <c r="HN547" s="2" t="s">
        <v>3</v>
      </c>
      <c r="HO547" s="2" t="s">
        <v>3</v>
      </c>
      <c r="HP547" s="2" t="s">
        <v>3</v>
      </c>
      <c r="HQ547" s="2" t="s">
        <v>3</v>
      </c>
      <c r="HR547" s="2"/>
      <c r="HS547" s="2">
        <v>0</v>
      </c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>
        <v>0</v>
      </c>
      <c r="IL547" s="2"/>
      <c r="IM547" s="2"/>
      <c r="IN547" s="2"/>
      <c r="IO547" s="2"/>
      <c r="IP547" s="2"/>
      <c r="IQ547" s="2"/>
      <c r="IR547" s="2"/>
      <c r="IS547" s="2"/>
      <c r="IT547" s="2"/>
      <c r="IU547" s="2"/>
    </row>
    <row r="548" spans="1:255" x14ac:dyDescent="0.2">
      <c r="A548" s="3">
        <v>17</v>
      </c>
      <c r="B548" s="3">
        <v>1</v>
      </c>
      <c r="E548" s="3" t="s">
        <v>570</v>
      </c>
      <c r="F548" s="3" t="s">
        <v>567</v>
      </c>
      <c r="G548" s="3" t="s">
        <v>571</v>
      </c>
      <c r="H548" s="3" t="s">
        <v>398</v>
      </c>
      <c r="I548" s="3">
        <v>6</v>
      </c>
      <c r="J548" s="3">
        <v>0</v>
      </c>
      <c r="K548" s="3">
        <v>6</v>
      </c>
      <c r="O548" s="3">
        <f t="shared" si="399"/>
        <v>79733.13</v>
      </c>
      <c r="P548" s="3">
        <f t="shared" si="436"/>
        <v>79733.13</v>
      </c>
      <c r="Q548" s="3">
        <f t="shared" si="422"/>
        <v>0</v>
      </c>
      <c r="R548" s="3">
        <f t="shared" si="423"/>
        <v>0</v>
      </c>
      <c r="S548" s="3">
        <f t="shared" si="400"/>
        <v>0</v>
      </c>
      <c r="T548" s="3">
        <f t="shared" si="401"/>
        <v>0</v>
      </c>
      <c r="U548" s="3">
        <f t="shared" si="402"/>
        <v>0</v>
      </c>
      <c r="V548" s="3">
        <f t="shared" si="403"/>
        <v>0</v>
      </c>
      <c r="W548" s="3">
        <f t="shared" si="404"/>
        <v>0</v>
      </c>
      <c r="X548" s="3">
        <f t="shared" si="424"/>
        <v>0</v>
      </c>
      <c r="Y548" s="3">
        <f t="shared" si="425"/>
        <v>0</v>
      </c>
      <c r="AA548" s="3">
        <v>56661436</v>
      </c>
      <c r="AB548" s="3">
        <f t="shared" si="405"/>
        <v>1532.74</v>
      </c>
      <c r="AC548" s="3">
        <f t="shared" si="426"/>
        <v>1532.74</v>
      </c>
      <c r="AD548" s="3">
        <f t="shared" si="427"/>
        <v>0</v>
      </c>
      <c r="AE548" s="3">
        <f t="shared" si="428"/>
        <v>0</v>
      </c>
      <c r="AF548" s="3">
        <f t="shared" si="429"/>
        <v>0</v>
      </c>
      <c r="AG548" s="3">
        <f t="shared" si="406"/>
        <v>0</v>
      </c>
      <c r="AH548" s="3">
        <f t="shared" si="430"/>
        <v>0</v>
      </c>
      <c r="AI548" s="3">
        <f t="shared" si="431"/>
        <v>0</v>
      </c>
      <c r="AJ548" s="3">
        <f t="shared" si="407"/>
        <v>0</v>
      </c>
      <c r="AK548" s="3">
        <v>1532.74</v>
      </c>
      <c r="AL548" s="3">
        <v>1532.74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1</v>
      </c>
      <c r="AW548" s="3">
        <v>1</v>
      </c>
      <c r="AZ548" s="3">
        <v>1</v>
      </c>
      <c r="BA548" s="3">
        <v>1</v>
      </c>
      <c r="BB548" s="3">
        <v>1</v>
      </c>
      <c r="BC548" s="3">
        <v>8.67</v>
      </c>
      <c r="BD548" s="3" t="s">
        <v>3</v>
      </c>
      <c r="BE548" s="3" t="s">
        <v>3</v>
      </c>
      <c r="BF548" s="3" t="s">
        <v>3</v>
      </c>
      <c r="BG548" s="3" t="s">
        <v>3</v>
      </c>
      <c r="BH548" s="3">
        <v>3</v>
      </c>
      <c r="BI548" s="3">
        <v>3</v>
      </c>
      <c r="BJ548" s="3" t="s">
        <v>569</v>
      </c>
      <c r="BM548" s="3">
        <v>746</v>
      </c>
      <c r="BN548" s="3">
        <v>0</v>
      </c>
      <c r="BO548" s="3" t="s">
        <v>3</v>
      </c>
      <c r="BP548" s="3">
        <v>0</v>
      </c>
      <c r="BQ548" s="3">
        <v>130</v>
      </c>
      <c r="BR548" s="3">
        <v>0</v>
      </c>
      <c r="BS548" s="3">
        <v>1</v>
      </c>
      <c r="BT548" s="3">
        <v>1</v>
      </c>
      <c r="BU548" s="3">
        <v>1</v>
      </c>
      <c r="BV548" s="3">
        <v>1</v>
      </c>
      <c r="BW548" s="3">
        <v>1</v>
      </c>
      <c r="BX548" s="3">
        <v>1</v>
      </c>
      <c r="BY548" s="3" t="s">
        <v>3</v>
      </c>
      <c r="BZ548" s="3">
        <v>0</v>
      </c>
      <c r="CA548" s="3">
        <v>0</v>
      </c>
      <c r="CB548" s="3" t="s">
        <v>3</v>
      </c>
      <c r="CE548" s="3">
        <v>1566</v>
      </c>
      <c r="CF548" s="3">
        <v>0</v>
      </c>
      <c r="CG548" s="3">
        <v>0</v>
      </c>
      <c r="CM548" s="3">
        <v>0</v>
      </c>
      <c r="CN548" s="3" t="s">
        <v>3</v>
      </c>
      <c r="CO548" s="3">
        <v>0</v>
      </c>
      <c r="CP548" s="3">
        <f t="shared" si="408"/>
        <v>79733.13</v>
      </c>
      <c r="CQ548" s="3">
        <f t="shared" si="437"/>
        <v>13288.86</v>
      </c>
      <c r="CR548" s="3">
        <f t="shared" si="432"/>
        <v>0</v>
      </c>
      <c r="CS548" s="3">
        <f t="shared" si="433"/>
        <v>0</v>
      </c>
      <c r="CT548" s="3">
        <f t="shared" si="409"/>
        <v>0</v>
      </c>
      <c r="CU548" s="3">
        <f t="shared" si="410"/>
        <v>0</v>
      </c>
      <c r="CV548" s="3">
        <f t="shared" si="411"/>
        <v>0</v>
      </c>
      <c r="CW548" s="3">
        <f t="shared" si="412"/>
        <v>0</v>
      </c>
      <c r="CX548" s="3">
        <f t="shared" si="413"/>
        <v>0</v>
      </c>
      <c r="CY548" s="3">
        <f t="shared" si="434"/>
        <v>0</v>
      </c>
      <c r="CZ548" s="3">
        <f t="shared" si="435"/>
        <v>0</v>
      </c>
      <c r="DC548" s="3" t="s">
        <v>3</v>
      </c>
      <c r="DD548" s="3" t="s">
        <v>3</v>
      </c>
      <c r="DE548" s="3" t="s">
        <v>3</v>
      </c>
      <c r="DF548" s="3" t="s">
        <v>3</v>
      </c>
      <c r="DG548" s="3" t="s">
        <v>3</v>
      </c>
      <c r="DH548" s="3" t="s">
        <v>3</v>
      </c>
      <c r="DI548" s="3" t="s">
        <v>3</v>
      </c>
      <c r="DJ548" s="3" t="s">
        <v>3</v>
      </c>
      <c r="DK548" s="3" t="s">
        <v>3</v>
      </c>
      <c r="DL548" s="3" t="s">
        <v>3</v>
      </c>
      <c r="DM548" s="3" t="s">
        <v>3</v>
      </c>
      <c r="DN548" s="3">
        <v>0</v>
      </c>
      <c r="DO548" s="3">
        <v>0</v>
      </c>
      <c r="DP548" s="3">
        <v>1</v>
      </c>
      <c r="DQ548" s="3">
        <v>1</v>
      </c>
      <c r="DU548" s="3">
        <v>1010</v>
      </c>
      <c r="DV548" s="3" t="s">
        <v>398</v>
      </c>
      <c r="DW548" s="3" t="s">
        <v>398</v>
      </c>
      <c r="DX548" s="3">
        <v>1</v>
      </c>
      <c r="DZ548" s="3" t="s">
        <v>3</v>
      </c>
      <c r="EA548" s="3" t="s">
        <v>3</v>
      </c>
      <c r="EB548" s="3" t="s">
        <v>3</v>
      </c>
      <c r="EC548" s="3" t="s">
        <v>3</v>
      </c>
      <c r="EE548" s="3">
        <v>56938408</v>
      </c>
      <c r="EF548" s="3">
        <v>130</v>
      </c>
      <c r="EG548" s="3" t="s">
        <v>553</v>
      </c>
      <c r="EH548" s="3">
        <v>0</v>
      </c>
      <c r="EI548" s="3" t="s">
        <v>3</v>
      </c>
      <c r="EJ548" s="3">
        <v>3</v>
      </c>
      <c r="EK548" s="3">
        <v>746</v>
      </c>
      <c r="EL548" s="3" t="s">
        <v>554</v>
      </c>
      <c r="EM548" s="3" t="s">
        <v>555</v>
      </c>
      <c r="EO548" s="3" t="s">
        <v>3</v>
      </c>
      <c r="EQ548" s="3">
        <v>131072</v>
      </c>
      <c r="ER548" s="3">
        <v>1532.74</v>
      </c>
      <c r="ES548" s="3">
        <v>1532.74</v>
      </c>
      <c r="ET548" s="3">
        <v>0</v>
      </c>
      <c r="EU548" s="3">
        <v>0</v>
      </c>
      <c r="EV548" s="3">
        <v>0</v>
      </c>
      <c r="EW548" s="3">
        <v>0</v>
      </c>
      <c r="EX548" s="3">
        <v>0</v>
      </c>
      <c r="EY548" s="3">
        <v>0</v>
      </c>
      <c r="FQ548" s="3">
        <v>0</v>
      </c>
      <c r="FR548" s="3">
        <f t="shared" si="438"/>
        <v>79733.13</v>
      </c>
      <c r="FS548" s="3">
        <v>0</v>
      </c>
      <c r="FX548" s="3">
        <v>0</v>
      </c>
      <c r="FY548" s="3">
        <v>0</v>
      </c>
      <c r="GA548" s="3" t="s">
        <v>3</v>
      </c>
      <c r="GD548" s="3">
        <v>1</v>
      </c>
      <c r="GF548" s="3">
        <v>1114111656</v>
      </c>
      <c r="GG548" s="3">
        <v>2</v>
      </c>
      <c r="GH548" s="3">
        <v>1</v>
      </c>
      <c r="GI548" s="3">
        <v>2</v>
      </c>
      <c r="GJ548" s="3">
        <v>0</v>
      </c>
      <c r="GK548" s="3">
        <v>0</v>
      </c>
      <c r="GL548" s="3">
        <f t="shared" si="414"/>
        <v>0</v>
      </c>
      <c r="GM548" s="3">
        <f t="shared" si="415"/>
        <v>79733.13</v>
      </c>
      <c r="GN548" s="3">
        <f t="shared" si="416"/>
        <v>0</v>
      </c>
      <c r="GO548" s="3">
        <f t="shared" si="417"/>
        <v>0</v>
      </c>
      <c r="GP548" s="3">
        <f t="shared" si="418"/>
        <v>0</v>
      </c>
      <c r="GR548" s="3">
        <v>0</v>
      </c>
      <c r="GS548" s="3">
        <v>3</v>
      </c>
      <c r="GT548" s="3">
        <v>0</v>
      </c>
      <c r="GU548" s="3" t="s">
        <v>3</v>
      </c>
      <c r="GV548" s="3">
        <f t="shared" si="419"/>
        <v>0</v>
      </c>
      <c r="GW548" s="3">
        <v>1</v>
      </c>
      <c r="GX548" s="3">
        <f t="shared" si="420"/>
        <v>0</v>
      </c>
      <c r="HA548" s="3">
        <v>0</v>
      </c>
      <c r="HB548" s="3">
        <v>0</v>
      </c>
      <c r="HC548" s="3">
        <f t="shared" si="421"/>
        <v>0</v>
      </c>
      <c r="HE548" s="3" t="s">
        <v>3</v>
      </c>
      <c r="HF548" s="3" t="s">
        <v>3</v>
      </c>
      <c r="HM548" s="3" t="s">
        <v>3</v>
      </c>
      <c r="HN548" s="3" t="s">
        <v>3</v>
      </c>
      <c r="HO548" s="3" t="s">
        <v>3</v>
      </c>
      <c r="HP548" s="3" t="s">
        <v>3</v>
      </c>
      <c r="HQ548" s="3" t="s">
        <v>3</v>
      </c>
      <c r="HS548" s="3">
        <v>0</v>
      </c>
      <c r="IK548" s="3">
        <v>0</v>
      </c>
    </row>
    <row r="549" spans="1:255" x14ac:dyDescent="0.2">
      <c r="A549" s="2">
        <v>17</v>
      </c>
      <c r="B549" s="2">
        <v>1</v>
      </c>
      <c r="C549" s="2"/>
      <c r="D549" s="2"/>
      <c r="E549" s="2" t="s">
        <v>572</v>
      </c>
      <c r="F549" s="2" t="s">
        <v>567</v>
      </c>
      <c r="G549" s="2" t="s">
        <v>573</v>
      </c>
      <c r="H549" s="2" t="s">
        <v>398</v>
      </c>
      <c r="I549" s="2">
        <v>6</v>
      </c>
      <c r="J549" s="2">
        <v>0</v>
      </c>
      <c r="K549" s="2">
        <v>6</v>
      </c>
      <c r="L549" s="2"/>
      <c r="M549" s="2"/>
      <c r="N549" s="2"/>
      <c r="O549" s="2">
        <f t="shared" si="399"/>
        <v>9196.44</v>
      </c>
      <c r="P549" s="2">
        <f t="shared" si="436"/>
        <v>9196.44</v>
      </c>
      <c r="Q549" s="2">
        <f t="shared" si="422"/>
        <v>0</v>
      </c>
      <c r="R549" s="2">
        <f t="shared" si="423"/>
        <v>0</v>
      </c>
      <c r="S549" s="2">
        <f t="shared" si="400"/>
        <v>0</v>
      </c>
      <c r="T549" s="2">
        <f t="shared" si="401"/>
        <v>0</v>
      </c>
      <c r="U549" s="2">
        <f t="shared" si="402"/>
        <v>0</v>
      </c>
      <c r="V549" s="2">
        <f t="shared" si="403"/>
        <v>0</v>
      </c>
      <c r="W549" s="2">
        <f t="shared" si="404"/>
        <v>0</v>
      </c>
      <c r="X549" s="2">
        <f t="shared" si="424"/>
        <v>0</v>
      </c>
      <c r="Y549" s="2">
        <f t="shared" si="425"/>
        <v>0</v>
      </c>
      <c r="Z549" s="2"/>
      <c r="AA549" s="2">
        <v>56661434</v>
      </c>
      <c r="AB549" s="2">
        <f t="shared" si="405"/>
        <v>1532.74</v>
      </c>
      <c r="AC549" s="2">
        <f t="shared" si="426"/>
        <v>1532.74</v>
      </c>
      <c r="AD549" s="2">
        <f t="shared" si="427"/>
        <v>0</v>
      </c>
      <c r="AE549" s="2">
        <f t="shared" si="428"/>
        <v>0</v>
      </c>
      <c r="AF549" s="2">
        <f t="shared" si="429"/>
        <v>0</v>
      </c>
      <c r="AG549" s="2">
        <f t="shared" si="406"/>
        <v>0</v>
      </c>
      <c r="AH549" s="2">
        <f t="shared" si="430"/>
        <v>0</v>
      </c>
      <c r="AI549" s="2">
        <f t="shared" si="431"/>
        <v>0</v>
      </c>
      <c r="AJ549" s="2">
        <f t="shared" si="407"/>
        <v>0</v>
      </c>
      <c r="AK549" s="2">
        <v>1532.74</v>
      </c>
      <c r="AL549" s="2">
        <v>1532.74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1</v>
      </c>
      <c r="AW549" s="2">
        <v>1</v>
      </c>
      <c r="AX549" s="2"/>
      <c r="AY549" s="2"/>
      <c r="AZ549" s="2">
        <v>1</v>
      </c>
      <c r="BA549" s="2">
        <v>1</v>
      </c>
      <c r="BB549" s="2">
        <v>1</v>
      </c>
      <c r="BC549" s="2">
        <v>1</v>
      </c>
      <c r="BD549" s="2" t="s">
        <v>3</v>
      </c>
      <c r="BE549" s="2" t="s">
        <v>3</v>
      </c>
      <c r="BF549" s="2" t="s">
        <v>3</v>
      </c>
      <c r="BG549" s="2" t="s">
        <v>3</v>
      </c>
      <c r="BH549" s="2">
        <v>3</v>
      </c>
      <c r="BI549" s="2">
        <v>3</v>
      </c>
      <c r="BJ549" s="2" t="s">
        <v>569</v>
      </c>
      <c r="BK549" s="2"/>
      <c r="BL549" s="2"/>
      <c r="BM549" s="2">
        <v>746</v>
      </c>
      <c r="BN549" s="2">
        <v>0</v>
      </c>
      <c r="BO549" s="2" t="s">
        <v>3</v>
      </c>
      <c r="BP549" s="2">
        <v>0</v>
      </c>
      <c r="BQ549" s="2">
        <v>130</v>
      </c>
      <c r="BR549" s="2">
        <v>0</v>
      </c>
      <c r="BS549" s="2">
        <v>1</v>
      </c>
      <c r="BT549" s="2">
        <v>1</v>
      </c>
      <c r="BU549" s="2">
        <v>1</v>
      </c>
      <c r="BV549" s="2">
        <v>1</v>
      </c>
      <c r="BW549" s="2">
        <v>1</v>
      </c>
      <c r="BX549" s="2">
        <v>1</v>
      </c>
      <c r="BY549" s="2" t="s">
        <v>3</v>
      </c>
      <c r="BZ549" s="2">
        <v>0</v>
      </c>
      <c r="CA549" s="2">
        <v>0</v>
      </c>
      <c r="CB549" s="2" t="s">
        <v>3</v>
      </c>
      <c r="CC549" s="2"/>
      <c r="CD549" s="2"/>
      <c r="CE549" s="2">
        <v>1566</v>
      </c>
      <c r="CF549" s="2">
        <v>0</v>
      </c>
      <c r="CG549" s="2">
        <v>0</v>
      </c>
      <c r="CH549" s="2"/>
      <c r="CI549" s="2"/>
      <c r="CJ549" s="2"/>
      <c r="CK549" s="2"/>
      <c r="CL549" s="2"/>
      <c r="CM549" s="2">
        <v>0</v>
      </c>
      <c r="CN549" s="2" t="s">
        <v>3</v>
      </c>
      <c r="CO549" s="2">
        <v>0</v>
      </c>
      <c r="CP549" s="2">
        <f t="shared" si="408"/>
        <v>9196.44</v>
      </c>
      <c r="CQ549" s="2">
        <f t="shared" si="437"/>
        <v>1532.74</v>
      </c>
      <c r="CR549" s="2">
        <f t="shared" si="432"/>
        <v>0</v>
      </c>
      <c r="CS549" s="2">
        <f t="shared" si="433"/>
        <v>0</v>
      </c>
      <c r="CT549" s="2">
        <f t="shared" si="409"/>
        <v>0</v>
      </c>
      <c r="CU549" s="2">
        <f t="shared" si="410"/>
        <v>0</v>
      </c>
      <c r="CV549" s="2">
        <f t="shared" si="411"/>
        <v>0</v>
      </c>
      <c r="CW549" s="2">
        <f t="shared" si="412"/>
        <v>0</v>
      </c>
      <c r="CX549" s="2">
        <f t="shared" si="413"/>
        <v>0</v>
      </c>
      <c r="CY549" s="2">
        <f t="shared" si="434"/>
        <v>0</v>
      </c>
      <c r="CZ549" s="2">
        <f t="shared" si="435"/>
        <v>0</v>
      </c>
      <c r="DA549" s="2"/>
      <c r="DB549" s="2"/>
      <c r="DC549" s="2" t="s">
        <v>3</v>
      </c>
      <c r="DD549" s="2" t="s">
        <v>3</v>
      </c>
      <c r="DE549" s="2" t="s">
        <v>3</v>
      </c>
      <c r="DF549" s="2" t="s">
        <v>3</v>
      </c>
      <c r="DG549" s="2" t="s">
        <v>3</v>
      </c>
      <c r="DH549" s="2" t="s">
        <v>3</v>
      </c>
      <c r="DI549" s="2" t="s">
        <v>3</v>
      </c>
      <c r="DJ549" s="2" t="s">
        <v>3</v>
      </c>
      <c r="DK549" s="2" t="s">
        <v>3</v>
      </c>
      <c r="DL549" s="2" t="s">
        <v>3</v>
      </c>
      <c r="DM549" s="2" t="s">
        <v>3</v>
      </c>
      <c r="DN549" s="2">
        <v>0</v>
      </c>
      <c r="DO549" s="2">
        <v>0</v>
      </c>
      <c r="DP549" s="2">
        <v>1</v>
      </c>
      <c r="DQ549" s="2">
        <v>1</v>
      </c>
      <c r="DR549" s="2"/>
      <c r="DS549" s="2"/>
      <c r="DT549" s="2"/>
      <c r="DU549" s="2">
        <v>1010</v>
      </c>
      <c r="DV549" s="2" t="s">
        <v>398</v>
      </c>
      <c r="DW549" s="2" t="s">
        <v>398</v>
      </c>
      <c r="DX549" s="2">
        <v>1</v>
      </c>
      <c r="DY549" s="2"/>
      <c r="DZ549" s="2" t="s">
        <v>3</v>
      </c>
      <c r="EA549" s="2" t="s">
        <v>3</v>
      </c>
      <c r="EB549" s="2" t="s">
        <v>3</v>
      </c>
      <c r="EC549" s="2" t="s">
        <v>3</v>
      </c>
      <c r="ED549" s="2"/>
      <c r="EE549" s="2">
        <v>56938408</v>
      </c>
      <c r="EF549" s="2">
        <v>130</v>
      </c>
      <c r="EG549" s="2" t="s">
        <v>553</v>
      </c>
      <c r="EH549" s="2">
        <v>0</v>
      </c>
      <c r="EI549" s="2" t="s">
        <v>3</v>
      </c>
      <c r="EJ549" s="2">
        <v>3</v>
      </c>
      <c r="EK549" s="2">
        <v>746</v>
      </c>
      <c r="EL549" s="2" t="s">
        <v>554</v>
      </c>
      <c r="EM549" s="2" t="s">
        <v>555</v>
      </c>
      <c r="EN549" s="2"/>
      <c r="EO549" s="2" t="s">
        <v>3</v>
      </c>
      <c r="EP549" s="2"/>
      <c r="EQ549" s="2">
        <v>131072</v>
      </c>
      <c r="ER549" s="2">
        <v>1532.74</v>
      </c>
      <c r="ES549" s="2">
        <v>1532.74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>
        <v>0</v>
      </c>
      <c r="FR549" s="2">
        <f t="shared" si="438"/>
        <v>9196.44</v>
      </c>
      <c r="FS549" s="2">
        <v>0</v>
      </c>
      <c r="FT549" s="2"/>
      <c r="FU549" s="2"/>
      <c r="FV549" s="2"/>
      <c r="FW549" s="2"/>
      <c r="FX549" s="2">
        <v>0</v>
      </c>
      <c r="FY549" s="2">
        <v>0</v>
      </c>
      <c r="FZ549" s="2"/>
      <c r="GA549" s="2" t="s">
        <v>3</v>
      </c>
      <c r="GB549" s="2"/>
      <c r="GC549" s="2"/>
      <c r="GD549" s="2">
        <v>1</v>
      </c>
      <c r="GE549" s="2"/>
      <c r="GF549" s="2">
        <v>1050611326</v>
      </c>
      <c r="GG549" s="2">
        <v>2</v>
      </c>
      <c r="GH549" s="2">
        <v>1</v>
      </c>
      <c r="GI549" s="2">
        <v>-2</v>
      </c>
      <c r="GJ549" s="2">
        <v>0</v>
      </c>
      <c r="GK549" s="2">
        <v>0</v>
      </c>
      <c r="GL549" s="2">
        <f t="shared" si="414"/>
        <v>0</v>
      </c>
      <c r="GM549" s="2">
        <f t="shared" si="415"/>
        <v>9196.44</v>
      </c>
      <c r="GN549" s="2">
        <f t="shared" si="416"/>
        <v>0</v>
      </c>
      <c r="GO549" s="2">
        <f t="shared" si="417"/>
        <v>0</v>
      </c>
      <c r="GP549" s="2">
        <f t="shared" si="418"/>
        <v>0</v>
      </c>
      <c r="GQ549" s="2"/>
      <c r="GR549" s="2">
        <v>0</v>
      </c>
      <c r="GS549" s="2">
        <v>3</v>
      </c>
      <c r="GT549" s="2">
        <v>0</v>
      </c>
      <c r="GU549" s="2" t="s">
        <v>3</v>
      </c>
      <c r="GV549" s="2">
        <f t="shared" si="419"/>
        <v>0</v>
      </c>
      <c r="GW549" s="2">
        <v>1</v>
      </c>
      <c r="GX549" s="2">
        <f t="shared" si="420"/>
        <v>0</v>
      </c>
      <c r="GY549" s="2"/>
      <c r="GZ549" s="2"/>
      <c r="HA549" s="2">
        <v>0</v>
      </c>
      <c r="HB549" s="2">
        <v>0</v>
      </c>
      <c r="HC549" s="2">
        <f t="shared" si="421"/>
        <v>0</v>
      </c>
      <c r="HD549" s="2"/>
      <c r="HE549" s="2" t="s">
        <v>3</v>
      </c>
      <c r="HF549" s="2" t="s">
        <v>3</v>
      </c>
      <c r="HG549" s="2"/>
      <c r="HH549" s="2"/>
      <c r="HI549" s="2"/>
      <c r="HJ549" s="2"/>
      <c r="HK549" s="2"/>
      <c r="HL549" s="2"/>
      <c r="HM549" s="2" t="s">
        <v>3</v>
      </c>
      <c r="HN549" s="2" t="s">
        <v>3</v>
      </c>
      <c r="HO549" s="2" t="s">
        <v>3</v>
      </c>
      <c r="HP549" s="2" t="s">
        <v>3</v>
      </c>
      <c r="HQ549" s="2" t="s">
        <v>3</v>
      </c>
      <c r="HR549" s="2"/>
      <c r="HS549" s="2">
        <v>0</v>
      </c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>
        <v>0</v>
      </c>
      <c r="IL549" s="2"/>
      <c r="IM549" s="2"/>
      <c r="IN549" s="2"/>
      <c r="IO549" s="2"/>
      <c r="IP549" s="2"/>
      <c r="IQ549" s="2"/>
      <c r="IR549" s="2"/>
      <c r="IS549" s="2"/>
      <c r="IT549" s="2"/>
      <c r="IU549" s="2"/>
    </row>
    <row r="550" spans="1:255" x14ac:dyDescent="0.2">
      <c r="A550" s="3">
        <v>17</v>
      </c>
      <c r="B550" s="3">
        <v>1</v>
      </c>
      <c r="E550" s="3" t="s">
        <v>572</v>
      </c>
      <c r="F550" s="3" t="s">
        <v>567</v>
      </c>
      <c r="G550" s="3" t="s">
        <v>573</v>
      </c>
      <c r="H550" s="3" t="s">
        <v>398</v>
      </c>
      <c r="I550" s="3">
        <v>6</v>
      </c>
      <c r="J550" s="3">
        <v>0</v>
      </c>
      <c r="K550" s="3">
        <v>6</v>
      </c>
      <c r="O550" s="3">
        <f t="shared" si="399"/>
        <v>79733.13</v>
      </c>
      <c r="P550" s="3">
        <f t="shared" si="436"/>
        <v>79733.13</v>
      </c>
      <c r="Q550" s="3">
        <f t="shared" si="422"/>
        <v>0</v>
      </c>
      <c r="R550" s="3">
        <f t="shared" si="423"/>
        <v>0</v>
      </c>
      <c r="S550" s="3">
        <f t="shared" si="400"/>
        <v>0</v>
      </c>
      <c r="T550" s="3">
        <f t="shared" si="401"/>
        <v>0</v>
      </c>
      <c r="U550" s="3">
        <f t="shared" si="402"/>
        <v>0</v>
      </c>
      <c r="V550" s="3">
        <f t="shared" si="403"/>
        <v>0</v>
      </c>
      <c r="W550" s="3">
        <f t="shared" si="404"/>
        <v>0</v>
      </c>
      <c r="X550" s="3">
        <f t="shared" si="424"/>
        <v>0</v>
      </c>
      <c r="Y550" s="3">
        <f t="shared" si="425"/>
        <v>0</v>
      </c>
      <c r="AA550" s="3">
        <v>56661436</v>
      </c>
      <c r="AB550" s="3">
        <f t="shared" si="405"/>
        <v>1532.74</v>
      </c>
      <c r="AC550" s="3">
        <f t="shared" si="426"/>
        <v>1532.74</v>
      </c>
      <c r="AD550" s="3">
        <f t="shared" si="427"/>
        <v>0</v>
      </c>
      <c r="AE550" s="3">
        <f t="shared" si="428"/>
        <v>0</v>
      </c>
      <c r="AF550" s="3">
        <f t="shared" si="429"/>
        <v>0</v>
      </c>
      <c r="AG550" s="3">
        <f t="shared" si="406"/>
        <v>0</v>
      </c>
      <c r="AH550" s="3">
        <f t="shared" si="430"/>
        <v>0</v>
      </c>
      <c r="AI550" s="3">
        <f t="shared" si="431"/>
        <v>0</v>
      </c>
      <c r="AJ550" s="3">
        <f t="shared" si="407"/>
        <v>0</v>
      </c>
      <c r="AK550" s="3">
        <v>1532.74</v>
      </c>
      <c r="AL550" s="3">
        <v>1532.74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1</v>
      </c>
      <c r="AW550" s="3">
        <v>1</v>
      </c>
      <c r="AZ550" s="3">
        <v>1</v>
      </c>
      <c r="BA550" s="3">
        <v>1</v>
      </c>
      <c r="BB550" s="3">
        <v>1</v>
      </c>
      <c r="BC550" s="3">
        <v>8.67</v>
      </c>
      <c r="BD550" s="3" t="s">
        <v>3</v>
      </c>
      <c r="BE550" s="3" t="s">
        <v>3</v>
      </c>
      <c r="BF550" s="3" t="s">
        <v>3</v>
      </c>
      <c r="BG550" s="3" t="s">
        <v>3</v>
      </c>
      <c r="BH550" s="3">
        <v>3</v>
      </c>
      <c r="BI550" s="3">
        <v>3</v>
      </c>
      <c r="BJ550" s="3" t="s">
        <v>569</v>
      </c>
      <c r="BM550" s="3">
        <v>746</v>
      </c>
      <c r="BN550" s="3">
        <v>0</v>
      </c>
      <c r="BO550" s="3" t="s">
        <v>3</v>
      </c>
      <c r="BP550" s="3">
        <v>0</v>
      </c>
      <c r="BQ550" s="3">
        <v>130</v>
      </c>
      <c r="BR550" s="3">
        <v>0</v>
      </c>
      <c r="BS550" s="3">
        <v>1</v>
      </c>
      <c r="BT550" s="3">
        <v>1</v>
      </c>
      <c r="BU550" s="3">
        <v>1</v>
      </c>
      <c r="BV550" s="3">
        <v>1</v>
      </c>
      <c r="BW550" s="3">
        <v>1</v>
      </c>
      <c r="BX550" s="3">
        <v>1</v>
      </c>
      <c r="BY550" s="3" t="s">
        <v>3</v>
      </c>
      <c r="BZ550" s="3">
        <v>0</v>
      </c>
      <c r="CA550" s="3">
        <v>0</v>
      </c>
      <c r="CB550" s="3" t="s">
        <v>3</v>
      </c>
      <c r="CE550" s="3">
        <v>1566</v>
      </c>
      <c r="CF550" s="3">
        <v>0</v>
      </c>
      <c r="CG550" s="3">
        <v>0</v>
      </c>
      <c r="CM550" s="3">
        <v>0</v>
      </c>
      <c r="CN550" s="3" t="s">
        <v>3</v>
      </c>
      <c r="CO550" s="3">
        <v>0</v>
      </c>
      <c r="CP550" s="3">
        <f t="shared" si="408"/>
        <v>79733.13</v>
      </c>
      <c r="CQ550" s="3">
        <f t="shared" si="437"/>
        <v>13288.86</v>
      </c>
      <c r="CR550" s="3">
        <f t="shared" si="432"/>
        <v>0</v>
      </c>
      <c r="CS550" s="3">
        <f t="shared" si="433"/>
        <v>0</v>
      </c>
      <c r="CT550" s="3">
        <f t="shared" si="409"/>
        <v>0</v>
      </c>
      <c r="CU550" s="3">
        <f t="shared" si="410"/>
        <v>0</v>
      </c>
      <c r="CV550" s="3">
        <f t="shared" si="411"/>
        <v>0</v>
      </c>
      <c r="CW550" s="3">
        <f t="shared" si="412"/>
        <v>0</v>
      </c>
      <c r="CX550" s="3">
        <f t="shared" si="413"/>
        <v>0</v>
      </c>
      <c r="CY550" s="3">
        <f t="shared" si="434"/>
        <v>0</v>
      </c>
      <c r="CZ550" s="3">
        <f t="shared" si="435"/>
        <v>0</v>
      </c>
      <c r="DC550" s="3" t="s">
        <v>3</v>
      </c>
      <c r="DD550" s="3" t="s">
        <v>3</v>
      </c>
      <c r="DE550" s="3" t="s">
        <v>3</v>
      </c>
      <c r="DF550" s="3" t="s">
        <v>3</v>
      </c>
      <c r="DG550" s="3" t="s">
        <v>3</v>
      </c>
      <c r="DH550" s="3" t="s">
        <v>3</v>
      </c>
      <c r="DI550" s="3" t="s">
        <v>3</v>
      </c>
      <c r="DJ550" s="3" t="s">
        <v>3</v>
      </c>
      <c r="DK550" s="3" t="s">
        <v>3</v>
      </c>
      <c r="DL550" s="3" t="s">
        <v>3</v>
      </c>
      <c r="DM550" s="3" t="s">
        <v>3</v>
      </c>
      <c r="DN550" s="3">
        <v>0</v>
      </c>
      <c r="DO550" s="3">
        <v>0</v>
      </c>
      <c r="DP550" s="3">
        <v>1</v>
      </c>
      <c r="DQ550" s="3">
        <v>1</v>
      </c>
      <c r="DU550" s="3">
        <v>1010</v>
      </c>
      <c r="DV550" s="3" t="s">
        <v>398</v>
      </c>
      <c r="DW550" s="3" t="s">
        <v>398</v>
      </c>
      <c r="DX550" s="3">
        <v>1</v>
      </c>
      <c r="DZ550" s="3" t="s">
        <v>3</v>
      </c>
      <c r="EA550" s="3" t="s">
        <v>3</v>
      </c>
      <c r="EB550" s="3" t="s">
        <v>3</v>
      </c>
      <c r="EC550" s="3" t="s">
        <v>3</v>
      </c>
      <c r="EE550" s="3">
        <v>56938408</v>
      </c>
      <c r="EF550" s="3">
        <v>130</v>
      </c>
      <c r="EG550" s="3" t="s">
        <v>553</v>
      </c>
      <c r="EH550" s="3">
        <v>0</v>
      </c>
      <c r="EI550" s="3" t="s">
        <v>3</v>
      </c>
      <c r="EJ550" s="3">
        <v>3</v>
      </c>
      <c r="EK550" s="3">
        <v>746</v>
      </c>
      <c r="EL550" s="3" t="s">
        <v>554</v>
      </c>
      <c r="EM550" s="3" t="s">
        <v>555</v>
      </c>
      <c r="EO550" s="3" t="s">
        <v>3</v>
      </c>
      <c r="EQ550" s="3">
        <v>131072</v>
      </c>
      <c r="ER550" s="3">
        <v>1532.74</v>
      </c>
      <c r="ES550" s="3">
        <v>1532.74</v>
      </c>
      <c r="ET550" s="3">
        <v>0</v>
      </c>
      <c r="EU550" s="3">
        <v>0</v>
      </c>
      <c r="EV550" s="3">
        <v>0</v>
      </c>
      <c r="EW550" s="3">
        <v>0</v>
      </c>
      <c r="EX550" s="3">
        <v>0</v>
      </c>
      <c r="EY550" s="3">
        <v>0</v>
      </c>
      <c r="FQ550" s="3">
        <v>0</v>
      </c>
      <c r="FR550" s="3">
        <f t="shared" si="438"/>
        <v>79733.13</v>
      </c>
      <c r="FS550" s="3">
        <v>0</v>
      </c>
      <c r="FX550" s="3">
        <v>0</v>
      </c>
      <c r="FY550" s="3">
        <v>0</v>
      </c>
      <c r="GA550" s="3" t="s">
        <v>3</v>
      </c>
      <c r="GD550" s="3">
        <v>1</v>
      </c>
      <c r="GF550" s="3">
        <v>1050611326</v>
      </c>
      <c r="GG550" s="3">
        <v>2</v>
      </c>
      <c r="GH550" s="3">
        <v>1</v>
      </c>
      <c r="GI550" s="3">
        <v>2</v>
      </c>
      <c r="GJ550" s="3">
        <v>0</v>
      </c>
      <c r="GK550" s="3">
        <v>0</v>
      </c>
      <c r="GL550" s="3">
        <f t="shared" si="414"/>
        <v>0</v>
      </c>
      <c r="GM550" s="3">
        <f t="shared" si="415"/>
        <v>79733.13</v>
      </c>
      <c r="GN550" s="3">
        <f t="shared" si="416"/>
        <v>0</v>
      </c>
      <c r="GO550" s="3">
        <f t="shared" si="417"/>
        <v>0</v>
      </c>
      <c r="GP550" s="3">
        <f t="shared" si="418"/>
        <v>0</v>
      </c>
      <c r="GR550" s="3">
        <v>0</v>
      </c>
      <c r="GS550" s="3">
        <v>3</v>
      </c>
      <c r="GT550" s="3">
        <v>0</v>
      </c>
      <c r="GU550" s="3" t="s">
        <v>3</v>
      </c>
      <c r="GV550" s="3">
        <f t="shared" si="419"/>
        <v>0</v>
      </c>
      <c r="GW550" s="3">
        <v>1</v>
      </c>
      <c r="GX550" s="3">
        <f t="shared" si="420"/>
        <v>0</v>
      </c>
      <c r="HA550" s="3">
        <v>0</v>
      </c>
      <c r="HB550" s="3">
        <v>0</v>
      </c>
      <c r="HC550" s="3">
        <f t="shared" si="421"/>
        <v>0</v>
      </c>
      <c r="HE550" s="3" t="s">
        <v>3</v>
      </c>
      <c r="HF550" s="3" t="s">
        <v>3</v>
      </c>
      <c r="HM550" s="3" t="s">
        <v>3</v>
      </c>
      <c r="HN550" s="3" t="s">
        <v>3</v>
      </c>
      <c r="HO550" s="3" t="s">
        <v>3</v>
      </c>
      <c r="HP550" s="3" t="s">
        <v>3</v>
      </c>
      <c r="HQ550" s="3" t="s">
        <v>3</v>
      </c>
      <c r="HS550" s="3">
        <v>0</v>
      </c>
      <c r="IK550" s="3">
        <v>0</v>
      </c>
    </row>
    <row r="551" spans="1:255" x14ac:dyDescent="0.2">
      <c r="A551" s="2">
        <v>17</v>
      </c>
      <c r="B551" s="2">
        <v>1</v>
      </c>
      <c r="C551" s="2"/>
      <c r="D551" s="2"/>
      <c r="E551" s="2" t="s">
        <v>574</v>
      </c>
      <c r="F551" s="2" t="s">
        <v>575</v>
      </c>
      <c r="G551" s="2" t="s">
        <v>576</v>
      </c>
      <c r="H551" s="2" t="s">
        <v>398</v>
      </c>
      <c r="I551" s="2">
        <v>4</v>
      </c>
      <c r="J551" s="2">
        <v>0</v>
      </c>
      <c r="K551" s="2">
        <v>4</v>
      </c>
      <c r="L551" s="2"/>
      <c r="M551" s="2"/>
      <c r="N551" s="2"/>
      <c r="O551" s="2">
        <f t="shared" si="399"/>
        <v>5523.44</v>
      </c>
      <c r="P551" s="2">
        <f t="shared" si="436"/>
        <v>5523.44</v>
      </c>
      <c r="Q551" s="2">
        <f t="shared" si="422"/>
        <v>0</v>
      </c>
      <c r="R551" s="2">
        <f t="shared" si="423"/>
        <v>0</v>
      </c>
      <c r="S551" s="2">
        <f t="shared" si="400"/>
        <v>0</v>
      </c>
      <c r="T551" s="2">
        <f t="shared" si="401"/>
        <v>0</v>
      </c>
      <c r="U551" s="2">
        <f t="shared" si="402"/>
        <v>0</v>
      </c>
      <c r="V551" s="2">
        <f t="shared" si="403"/>
        <v>0</v>
      </c>
      <c r="W551" s="2">
        <f t="shared" si="404"/>
        <v>0</v>
      </c>
      <c r="X551" s="2">
        <f t="shared" si="424"/>
        <v>0</v>
      </c>
      <c r="Y551" s="2">
        <f t="shared" si="425"/>
        <v>0</v>
      </c>
      <c r="Z551" s="2"/>
      <c r="AA551" s="2">
        <v>56661434</v>
      </c>
      <c r="AB551" s="2">
        <f t="shared" si="405"/>
        <v>1380.86</v>
      </c>
      <c r="AC551" s="2">
        <f t="shared" si="426"/>
        <v>1380.86</v>
      </c>
      <c r="AD551" s="2">
        <f t="shared" si="427"/>
        <v>0</v>
      </c>
      <c r="AE551" s="2">
        <f t="shared" si="428"/>
        <v>0</v>
      </c>
      <c r="AF551" s="2">
        <f t="shared" si="429"/>
        <v>0</v>
      </c>
      <c r="AG551" s="2">
        <f t="shared" si="406"/>
        <v>0</v>
      </c>
      <c r="AH551" s="2">
        <f t="shared" si="430"/>
        <v>0</v>
      </c>
      <c r="AI551" s="2">
        <f t="shared" si="431"/>
        <v>0</v>
      </c>
      <c r="AJ551" s="2">
        <f t="shared" si="407"/>
        <v>0</v>
      </c>
      <c r="AK551" s="2">
        <v>1380.86</v>
      </c>
      <c r="AL551" s="2">
        <v>1380.86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1</v>
      </c>
      <c r="AW551" s="2">
        <v>1</v>
      </c>
      <c r="AX551" s="2"/>
      <c r="AY551" s="2"/>
      <c r="AZ551" s="2">
        <v>1</v>
      </c>
      <c r="BA551" s="2">
        <v>1</v>
      </c>
      <c r="BB551" s="2">
        <v>1</v>
      </c>
      <c r="BC551" s="2">
        <v>1</v>
      </c>
      <c r="BD551" s="2" t="s">
        <v>3</v>
      </c>
      <c r="BE551" s="2" t="s">
        <v>3</v>
      </c>
      <c r="BF551" s="2" t="s">
        <v>3</v>
      </c>
      <c r="BG551" s="2" t="s">
        <v>3</v>
      </c>
      <c r="BH551" s="2">
        <v>3</v>
      </c>
      <c r="BI551" s="2">
        <v>3</v>
      </c>
      <c r="BJ551" s="2" t="s">
        <v>577</v>
      </c>
      <c r="BK551" s="2"/>
      <c r="BL551" s="2"/>
      <c r="BM551" s="2">
        <v>746</v>
      </c>
      <c r="BN551" s="2">
        <v>0</v>
      </c>
      <c r="BO551" s="2" t="s">
        <v>3</v>
      </c>
      <c r="BP551" s="2">
        <v>0</v>
      </c>
      <c r="BQ551" s="2">
        <v>130</v>
      </c>
      <c r="BR551" s="2">
        <v>0</v>
      </c>
      <c r="BS551" s="2">
        <v>1</v>
      </c>
      <c r="BT551" s="2">
        <v>1</v>
      </c>
      <c r="BU551" s="2">
        <v>1</v>
      </c>
      <c r="BV551" s="2">
        <v>1</v>
      </c>
      <c r="BW551" s="2">
        <v>1</v>
      </c>
      <c r="BX551" s="2">
        <v>1</v>
      </c>
      <c r="BY551" s="2" t="s">
        <v>3</v>
      </c>
      <c r="BZ551" s="2">
        <v>0</v>
      </c>
      <c r="CA551" s="2">
        <v>0</v>
      </c>
      <c r="CB551" s="2" t="s">
        <v>3</v>
      </c>
      <c r="CC551" s="2"/>
      <c r="CD551" s="2"/>
      <c r="CE551" s="2">
        <v>1566</v>
      </c>
      <c r="CF551" s="2">
        <v>0</v>
      </c>
      <c r="CG551" s="2">
        <v>0</v>
      </c>
      <c r="CH551" s="2"/>
      <c r="CI551" s="2"/>
      <c r="CJ551" s="2"/>
      <c r="CK551" s="2"/>
      <c r="CL551" s="2"/>
      <c r="CM551" s="2">
        <v>0</v>
      </c>
      <c r="CN551" s="2" t="s">
        <v>3</v>
      </c>
      <c r="CO551" s="2">
        <v>0</v>
      </c>
      <c r="CP551" s="2">
        <f t="shared" si="408"/>
        <v>5523.44</v>
      </c>
      <c r="CQ551" s="2">
        <f t="shared" si="437"/>
        <v>1380.86</v>
      </c>
      <c r="CR551" s="2">
        <f t="shared" si="432"/>
        <v>0</v>
      </c>
      <c r="CS551" s="2">
        <f t="shared" si="433"/>
        <v>0</v>
      </c>
      <c r="CT551" s="2">
        <f t="shared" si="409"/>
        <v>0</v>
      </c>
      <c r="CU551" s="2">
        <f t="shared" si="410"/>
        <v>0</v>
      </c>
      <c r="CV551" s="2">
        <f t="shared" si="411"/>
        <v>0</v>
      </c>
      <c r="CW551" s="2">
        <f t="shared" si="412"/>
        <v>0</v>
      </c>
      <c r="CX551" s="2">
        <f t="shared" si="413"/>
        <v>0</v>
      </c>
      <c r="CY551" s="2">
        <f t="shared" si="434"/>
        <v>0</v>
      </c>
      <c r="CZ551" s="2">
        <f t="shared" si="435"/>
        <v>0</v>
      </c>
      <c r="DA551" s="2"/>
      <c r="DB551" s="2"/>
      <c r="DC551" s="2" t="s">
        <v>3</v>
      </c>
      <c r="DD551" s="2" t="s">
        <v>3</v>
      </c>
      <c r="DE551" s="2" t="s">
        <v>3</v>
      </c>
      <c r="DF551" s="2" t="s">
        <v>3</v>
      </c>
      <c r="DG551" s="2" t="s">
        <v>3</v>
      </c>
      <c r="DH551" s="2" t="s">
        <v>3</v>
      </c>
      <c r="DI551" s="2" t="s">
        <v>3</v>
      </c>
      <c r="DJ551" s="2" t="s">
        <v>3</v>
      </c>
      <c r="DK551" s="2" t="s">
        <v>3</v>
      </c>
      <c r="DL551" s="2" t="s">
        <v>3</v>
      </c>
      <c r="DM551" s="2" t="s">
        <v>3</v>
      </c>
      <c r="DN551" s="2">
        <v>0</v>
      </c>
      <c r="DO551" s="2">
        <v>0</v>
      </c>
      <c r="DP551" s="2">
        <v>1</v>
      </c>
      <c r="DQ551" s="2">
        <v>1</v>
      </c>
      <c r="DR551" s="2"/>
      <c r="DS551" s="2"/>
      <c r="DT551" s="2"/>
      <c r="DU551" s="2">
        <v>1010</v>
      </c>
      <c r="DV551" s="2" t="s">
        <v>398</v>
      </c>
      <c r="DW551" s="2" t="s">
        <v>398</v>
      </c>
      <c r="DX551" s="2">
        <v>1</v>
      </c>
      <c r="DY551" s="2"/>
      <c r="DZ551" s="2" t="s">
        <v>3</v>
      </c>
      <c r="EA551" s="2" t="s">
        <v>3</v>
      </c>
      <c r="EB551" s="2" t="s">
        <v>3</v>
      </c>
      <c r="EC551" s="2" t="s">
        <v>3</v>
      </c>
      <c r="ED551" s="2"/>
      <c r="EE551" s="2">
        <v>56938408</v>
      </c>
      <c r="EF551" s="2">
        <v>130</v>
      </c>
      <c r="EG551" s="2" t="s">
        <v>553</v>
      </c>
      <c r="EH551" s="2">
        <v>0</v>
      </c>
      <c r="EI551" s="2" t="s">
        <v>3</v>
      </c>
      <c r="EJ551" s="2">
        <v>3</v>
      </c>
      <c r="EK551" s="2">
        <v>746</v>
      </c>
      <c r="EL551" s="2" t="s">
        <v>554</v>
      </c>
      <c r="EM551" s="2" t="s">
        <v>555</v>
      </c>
      <c r="EN551" s="2"/>
      <c r="EO551" s="2" t="s">
        <v>3</v>
      </c>
      <c r="EP551" s="2"/>
      <c r="EQ551" s="2">
        <v>131072</v>
      </c>
      <c r="ER551" s="2">
        <v>1380.86</v>
      </c>
      <c r="ES551" s="2">
        <v>1380.86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>
        <v>0</v>
      </c>
      <c r="FR551" s="2">
        <f t="shared" si="438"/>
        <v>5523.44</v>
      </c>
      <c r="FS551" s="2">
        <v>0</v>
      </c>
      <c r="FT551" s="2"/>
      <c r="FU551" s="2"/>
      <c r="FV551" s="2"/>
      <c r="FW551" s="2"/>
      <c r="FX551" s="2">
        <v>0</v>
      </c>
      <c r="FY551" s="2">
        <v>0</v>
      </c>
      <c r="FZ551" s="2"/>
      <c r="GA551" s="2" t="s">
        <v>3</v>
      </c>
      <c r="GB551" s="2"/>
      <c r="GC551" s="2"/>
      <c r="GD551" s="2">
        <v>1</v>
      </c>
      <c r="GE551" s="2"/>
      <c r="GF551" s="2">
        <v>-405640985</v>
      </c>
      <c r="GG551" s="2">
        <v>2</v>
      </c>
      <c r="GH551" s="2">
        <v>1</v>
      </c>
      <c r="GI551" s="2">
        <v>-2</v>
      </c>
      <c r="GJ551" s="2">
        <v>0</v>
      </c>
      <c r="GK551" s="2">
        <v>0</v>
      </c>
      <c r="GL551" s="2">
        <f t="shared" si="414"/>
        <v>0</v>
      </c>
      <c r="GM551" s="2">
        <f t="shared" si="415"/>
        <v>5523.44</v>
      </c>
      <c r="GN551" s="2">
        <f t="shared" si="416"/>
        <v>0</v>
      </c>
      <c r="GO551" s="2">
        <f t="shared" si="417"/>
        <v>0</v>
      </c>
      <c r="GP551" s="2">
        <f t="shared" si="418"/>
        <v>0</v>
      </c>
      <c r="GQ551" s="2"/>
      <c r="GR551" s="2">
        <v>0</v>
      </c>
      <c r="GS551" s="2">
        <v>3</v>
      </c>
      <c r="GT551" s="2">
        <v>0</v>
      </c>
      <c r="GU551" s="2" t="s">
        <v>3</v>
      </c>
      <c r="GV551" s="2">
        <f t="shared" si="419"/>
        <v>0</v>
      </c>
      <c r="GW551" s="2">
        <v>1</v>
      </c>
      <c r="GX551" s="2">
        <f t="shared" si="420"/>
        <v>0</v>
      </c>
      <c r="GY551" s="2"/>
      <c r="GZ551" s="2"/>
      <c r="HA551" s="2">
        <v>0</v>
      </c>
      <c r="HB551" s="2">
        <v>0</v>
      </c>
      <c r="HC551" s="2">
        <f t="shared" si="421"/>
        <v>0</v>
      </c>
      <c r="HD551" s="2"/>
      <c r="HE551" s="2" t="s">
        <v>3</v>
      </c>
      <c r="HF551" s="2" t="s">
        <v>3</v>
      </c>
      <c r="HG551" s="2"/>
      <c r="HH551" s="2"/>
      <c r="HI551" s="2"/>
      <c r="HJ551" s="2"/>
      <c r="HK551" s="2"/>
      <c r="HL551" s="2"/>
      <c r="HM551" s="2" t="s">
        <v>3</v>
      </c>
      <c r="HN551" s="2" t="s">
        <v>3</v>
      </c>
      <c r="HO551" s="2" t="s">
        <v>3</v>
      </c>
      <c r="HP551" s="2" t="s">
        <v>3</v>
      </c>
      <c r="HQ551" s="2" t="s">
        <v>3</v>
      </c>
      <c r="HR551" s="2"/>
      <c r="HS551" s="2">
        <v>0</v>
      </c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>
        <v>0</v>
      </c>
      <c r="IL551" s="2"/>
      <c r="IM551" s="2"/>
      <c r="IN551" s="2"/>
      <c r="IO551" s="2"/>
      <c r="IP551" s="2"/>
      <c r="IQ551" s="2"/>
      <c r="IR551" s="2"/>
      <c r="IS551" s="2"/>
      <c r="IT551" s="2"/>
      <c r="IU551" s="2"/>
    </row>
    <row r="552" spans="1:255" x14ac:dyDescent="0.2">
      <c r="A552" s="3">
        <v>17</v>
      </c>
      <c r="B552" s="3">
        <v>1</v>
      </c>
      <c r="E552" s="3" t="s">
        <v>574</v>
      </c>
      <c r="F552" s="3" t="s">
        <v>575</v>
      </c>
      <c r="G552" s="3" t="s">
        <v>576</v>
      </c>
      <c r="H552" s="3" t="s">
        <v>398</v>
      </c>
      <c r="I552" s="3">
        <v>4</v>
      </c>
      <c r="J552" s="3">
        <v>0</v>
      </c>
      <c r="K552" s="3">
        <v>4</v>
      </c>
      <c r="O552" s="3">
        <f t="shared" si="399"/>
        <v>48992.91</v>
      </c>
      <c r="P552" s="3">
        <f t="shared" si="436"/>
        <v>48992.91</v>
      </c>
      <c r="Q552" s="3">
        <f t="shared" si="422"/>
        <v>0</v>
      </c>
      <c r="R552" s="3">
        <f t="shared" si="423"/>
        <v>0</v>
      </c>
      <c r="S552" s="3">
        <f t="shared" si="400"/>
        <v>0</v>
      </c>
      <c r="T552" s="3">
        <f t="shared" si="401"/>
        <v>0</v>
      </c>
      <c r="U552" s="3">
        <f t="shared" si="402"/>
        <v>0</v>
      </c>
      <c r="V552" s="3">
        <f t="shared" si="403"/>
        <v>0</v>
      </c>
      <c r="W552" s="3">
        <f t="shared" si="404"/>
        <v>0</v>
      </c>
      <c r="X552" s="3">
        <f t="shared" si="424"/>
        <v>0</v>
      </c>
      <c r="Y552" s="3">
        <f t="shared" si="425"/>
        <v>0</v>
      </c>
      <c r="AA552" s="3">
        <v>56661436</v>
      </c>
      <c r="AB552" s="3">
        <f t="shared" si="405"/>
        <v>1380.86</v>
      </c>
      <c r="AC552" s="3">
        <f t="shared" si="426"/>
        <v>1380.86</v>
      </c>
      <c r="AD552" s="3">
        <f t="shared" si="427"/>
        <v>0</v>
      </c>
      <c r="AE552" s="3">
        <f t="shared" si="428"/>
        <v>0</v>
      </c>
      <c r="AF552" s="3">
        <f t="shared" si="429"/>
        <v>0</v>
      </c>
      <c r="AG552" s="3">
        <f t="shared" si="406"/>
        <v>0</v>
      </c>
      <c r="AH552" s="3">
        <f t="shared" si="430"/>
        <v>0</v>
      </c>
      <c r="AI552" s="3">
        <f t="shared" si="431"/>
        <v>0</v>
      </c>
      <c r="AJ552" s="3">
        <f t="shared" si="407"/>
        <v>0</v>
      </c>
      <c r="AK552" s="3">
        <v>1380.86</v>
      </c>
      <c r="AL552" s="3">
        <v>1380.86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1</v>
      </c>
      <c r="AW552" s="3">
        <v>1</v>
      </c>
      <c r="AZ552" s="3">
        <v>1</v>
      </c>
      <c r="BA552" s="3">
        <v>1</v>
      </c>
      <c r="BB552" s="3">
        <v>1</v>
      </c>
      <c r="BC552" s="3">
        <v>8.8699999999999992</v>
      </c>
      <c r="BD552" s="3" t="s">
        <v>3</v>
      </c>
      <c r="BE552" s="3" t="s">
        <v>3</v>
      </c>
      <c r="BF552" s="3" t="s">
        <v>3</v>
      </c>
      <c r="BG552" s="3" t="s">
        <v>3</v>
      </c>
      <c r="BH552" s="3">
        <v>3</v>
      </c>
      <c r="BI552" s="3">
        <v>3</v>
      </c>
      <c r="BJ552" s="3" t="s">
        <v>577</v>
      </c>
      <c r="BM552" s="3">
        <v>746</v>
      </c>
      <c r="BN552" s="3">
        <v>0</v>
      </c>
      <c r="BO552" s="3" t="s">
        <v>3</v>
      </c>
      <c r="BP552" s="3">
        <v>0</v>
      </c>
      <c r="BQ552" s="3">
        <v>130</v>
      </c>
      <c r="BR552" s="3">
        <v>0</v>
      </c>
      <c r="BS552" s="3">
        <v>1</v>
      </c>
      <c r="BT552" s="3">
        <v>1</v>
      </c>
      <c r="BU552" s="3">
        <v>1</v>
      </c>
      <c r="BV552" s="3">
        <v>1</v>
      </c>
      <c r="BW552" s="3">
        <v>1</v>
      </c>
      <c r="BX552" s="3">
        <v>1</v>
      </c>
      <c r="BY552" s="3" t="s">
        <v>3</v>
      </c>
      <c r="BZ552" s="3">
        <v>0</v>
      </c>
      <c r="CA552" s="3">
        <v>0</v>
      </c>
      <c r="CB552" s="3" t="s">
        <v>3</v>
      </c>
      <c r="CE552" s="3">
        <v>1566</v>
      </c>
      <c r="CF552" s="3">
        <v>0</v>
      </c>
      <c r="CG552" s="3">
        <v>0</v>
      </c>
      <c r="CM552" s="3">
        <v>0</v>
      </c>
      <c r="CN552" s="3" t="s">
        <v>3</v>
      </c>
      <c r="CO552" s="3">
        <v>0</v>
      </c>
      <c r="CP552" s="3">
        <f t="shared" si="408"/>
        <v>48992.91</v>
      </c>
      <c r="CQ552" s="3">
        <f t="shared" si="437"/>
        <v>12248.23</v>
      </c>
      <c r="CR552" s="3">
        <f t="shared" si="432"/>
        <v>0</v>
      </c>
      <c r="CS552" s="3">
        <f t="shared" si="433"/>
        <v>0</v>
      </c>
      <c r="CT552" s="3">
        <f t="shared" si="409"/>
        <v>0</v>
      </c>
      <c r="CU552" s="3">
        <f t="shared" si="410"/>
        <v>0</v>
      </c>
      <c r="CV552" s="3">
        <f t="shared" si="411"/>
        <v>0</v>
      </c>
      <c r="CW552" s="3">
        <f t="shared" si="412"/>
        <v>0</v>
      </c>
      <c r="CX552" s="3">
        <f t="shared" si="413"/>
        <v>0</v>
      </c>
      <c r="CY552" s="3">
        <f t="shared" si="434"/>
        <v>0</v>
      </c>
      <c r="CZ552" s="3">
        <f t="shared" si="435"/>
        <v>0</v>
      </c>
      <c r="DC552" s="3" t="s">
        <v>3</v>
      </c>
      <c r="DD552" s="3" t="s">
        <v>3</v>
      </c>
      <c r="DE552" s="3" t="s">
        <v>3</v>
      </c>
      <c r="DF552" s="3" t="s">
        <v>3</v>
      </c>
      <c r="DG552" s="3" t="s">
        <v>3</v>
      </c>
      <c r="DH552" s="3" t="s">
        <v>3</v>
      </c>
      <c r="DI552" s="3" t="s">
        <v>3</v>
      </c>
      <c r="DJ552" s="3" t="s">
        <v>3</v>
      </c>
      <c r="DK552" s="3" t="s">
        <v>3</v>
      </c>
      <c r="DL552" s="3" t="s">
        <v>3</v>
      </c>
      <c r="DM552" s="3" t="s">
        <v>3</v>
      </c>
      <c r="DN552" s="3">
        <v>0</v>
      </c>
      <c r="DO552" s="3">
        <v>0</v>
      </c>
      <c r="DP552" s="3">
        <v>1</v>
      </c>
      <c r="DQ552" s="3">
        <v>1</v>
      </c>
      <c r="DU552" s="3">
        <v>1010</v>
      </c>
      <c r="DV552" s="3" t="s">
        <v>398</v>
      </c>
      <c r="DW552" s="3" t="s">
        <v>398</v>
      </c>
      <c r="DX552" s="3">
        <v>1</v>
      </c>
      <c r="DZ552" s="3" t="s">
        <v>3</v>
      </c>
      <c r="EA552" s="3" t="s">
        <v>3</v>
      </c>
      <c r="EB552" s="3" t="s">
        <v>3</v>
      </c>
      <c r="EC552" s="3" t="s">
        <v>3</v>
      </c>
      <c r="EE552" s="3">
        <v>56938408</v>
      </c>
      <c r="EF552" s="3">
        <v>130</v>
      </c>
      <c r="EG552" s="3" t="s">
        <v>553</v>
      </c>
      <c r="EH552" s="3">
        <v>0</v>
      </c>
      <c r="EI552" s="3" t="s">
        <v>3</v>
      </c>
      <c r="EJ552" s="3">
        <v>3</v>
      </c>
      <c r="EK552" s="3">
        <v>746</v>
      </c>
      <c r="EL552" s="3" t="s">
        <v>554</v>
      </c>
      <c r="EM552" s="3" t="s">
        <v>555</v>
      </c>
      <c r="EO552" s="3" t="s">
        <v>3</v>
      </c>
      <c r="EQ552" s="3">
        <v>131072</v>
      </c>
      <c r="ER552" s="3">
        <v>1380.86</v>
      </c>
      <c r="ES552" s="3">
        <v>1380.86</v>
      </c>
      <c r="ET552" s="3">
        <v>0</v>
      </c>
      <c r="EU552" s="3">
        <v>0</v>
      </c>
      <c r="EV552" s="3">
        <v>0</v>
      </c>
      <c r="EW552" s="3">
        <v>0</v>
      </c>
      <c r="EX552" s="3">
        <v>0</v>
      </c>
      <c r="EY552" s="3">
        <v>0</v>
      </c>
      <c r="FQ552" s="3">
        <v>0</v>
      </c>
      <c r="FR552" s="3">
        <f t="shared" si="438"/>
        <v>48992.91</v>
      </c>
      <c r="FS552" s="3">
        <v>0</v>
      </c>
      <c r="FX552" s="3">
        <v>0</v>
      </c>
      <c r="FY552" s="3">
        <v>0</v>
      </c>
      <c r="GA552" s="3" t="s">
        <v>3</v>
      </c>
      <c r="GD552" s="3">
        <v>1</v>
      </c>
      <c r="GF552" s="3">
        <v>-405640985</v>
      </c>
      <c r="GG552" s="3">
        <v>2</v>
      </c>
      <c r="GH552" s="3">
        <v>1</v>
      </c>
      <c r="GI552" s="3">
        <v>2</v>
      </c>
      <c r="GJ552" s="3">
        <v>0</v>
      </c>
      <c r="GK552" s="3">
        <v>0</v>
      </c>
      <c r="GL552" s="3">
        <f t="shared" si="414"/>
        <v>0</v>
      </c>
      <c r="GM552" s="3">
        <f t="shared" si="415"/>
        <v>48992.91</v>
      </c>
      <c r="GN552" s="3">
        <f t="shared" si="416"/>
        <v>0</v>
      </c>
      <c r="GO552" s="3">
        <f t="shared" si="417"/>
        <v>0</v>
      </c>
      <c r="GP552" s="3">
        <f t="shared" si="418"/>
        <v>0</v>
      </c>
      <c r="GR552" s="3">
        <v>0</v>
      </c>
      <c r="GS552" s="3">
        <v>3</v>
      </c>
      <c r="GT552" s="3">
        <v>0</v>
      </c>
      <c r="GU552" s="3" t="s">
        <v>3</v>
      </c>
      <c r="GV552" s="3">
        <f t="shared" si="419"/>
        <v>0</v>
      </c>
      <c r="GW552" s="3">
        <v>1</v>
      </c>
      <c r="GX552" s="3">
        <f t="shared" si="420"/>
        <v>0</v>
      </c>
      <c r="HA552" s="3">
        <v>0</v>
      </c>
      <c r="HB552" s="3">
        <v>0</v>
      </c>
      <c r="HC552" s="3">
        <f t="shared" si="421"/>
        <v>0</v>
      </c>
      <c r="HE552" s="3" t="s">
        <v>3</v>
      </c>
      <c r="HF552" s="3" t="s">
        <v>3</v>
      </c>
      <c r="HM552" s="3" t="s">
        <v>3</v>
      </c>
      <c r="HN552" s="3" t="s">
        <v>3</v>
      </c>
      <c r="HO552" s="3" t="s">
        <v>3</v>
      </c>
      <c r="HP552" s="3" t="s">
        <v>3</v>
      </c>
      <c r="HQ552" s="3" t="s">
        <v>3</v>
      </c>
      <c r="HS552" s="3">
        <v>0</v>
      </c>
      <c r="IK552" s="3">
        <v>0</v>
      </c>
    </row>
    <row r="553" spans="1:255" x14ac:dyDescent="0.2">
      <c r="A553" s="2">
        <v>17</v>
      </c>
      <c r="B553" s="2">
        <v>1</v>
      </c>
      <c r="C553" s="2"/>
      <c r="D553" s="2"/>
      <c r="E553" s="2" t="s">
        <v>578</v>
      </c>
      <c r="F553" s="2" t="s">
        <v>579</v>
      </c>
      <c r="G553" s="2" t="s">
        <v>580</v>
      </c>
      <c r="H553" s="2" t="s">
        <v>41</v>
      </c>
      <c r="I553" s="2">
        <v>5</v>
      </c>
      <c r="J553" s="2">
        <v>0</v>
      </c>
      <c r="K553" s="2">
        <v>5</v>
      </c>
      <c r="L553" s="2"/>
      <c r="M553" s="2"/>
      <c r="N553" s="2"/>
      <c r="O553" s="2">
        <f t="shared" si="399"/>
        <v>13457.3</v>
      </c>
      <c r="P553" s="2">
        <f t="shared" ref="P553:P562" si="439">ROUND((ROUND((AC553*AW553*I553),2)*BC553),2)</f>
        <v>13457.3</v>
      </c>
      <c r="Q553" s="2">
        <f t="shared" si="422"/>
        <v>0</v>
      </c>
      <c r="R553" s="2">
        <f t="shared" si="423"/>
        <v>0</v>
      </c>
      <c r="S553" s="2">
        <f t="shared" si="400"/>
        <v>0</v>
      </c>
      <c r="T553" s="2">
        <f t="shared" si="401"/>
        <v>0</v>
      </c>
      <c r="U553" s="2">
        <f t="shared" si="402"/>
        <v>0</v>
      </c>
      <c r="V553" s="2">
        <f t="shared" si="403"/>
        <v>0</v>
      </c>
      <c r="W553" s="2">
        <f t="shared" si="404"/>
        <v>0</v>
      </c>
      <c r="X553" s="2">
        <f t="shared" si="424"/>
        <v>0</v>
      </c>
      <c r="Y553" s="2">
        <f t="shared" si="425"/>
        <v>0</v>
      </c>
      <c r="Z553" s="2"/>
      <c r="AA553" s="2">
        <v>56661434</v>
      </c>
      <c r="AB553" s="2">
        <f t="shared" si="405"/>
        <v>2691.46</v>
      </c>
      <c r="AC553" s="2">
        <f t="shared" si="426"/>
        <v>2691.46</v>
      </c>
      <c r="AD553" s="2">
        <f t="shared" si="427"/>
        <v>0</v>
      </c>
      <c r="AE553" s="2">
        <f t="shared" si="428"/>
        <v>0</v>
      </c>
      <c r="AF553" s="2">
        <f t="shared" si="429"/>
        <v>0</v>
      </c>
      <c r="AG553" s="2">
        <f t="shared" si="406"/>
        <v>0</v>
      </c>
      <c r="AH553" s="2">
        <f t="shared" si="430"/>
        <v>0</v>
      </c>
      <c r="AI553" s="2">
        <f t="shared" si="431"/>
        <v>0</v>
      </c>
      <c r="AJ553" s="2">
        <f t="shared" si="407"/>
        <v>0</v>
      </c>
      <c r="AK553" s="2">
        <v>2691.46</v>
      </c>
      <c r="AL553" s="2">
        <v>2691.46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1</v>
      </c>
      <c r="AW553" s="2">
        <v>1</v>
      </c>
      <c r="AX553" s="2"/>
      <c r="AY553" s="2"/>
      <c r="AZ553" s="2">
        <v>1</v>
      </c>
      <c r="BA553" s="2">
        <v>1</v>
      </c>
      <c r="BB553" s="2">
        <v>1</v>
      </c>
      <c r="BC553" s="2">
        <v>1</v>
      </c>
      <c r="BD553" s="2" t="s">
        <v>3</v>
      </c>
      <c r="BE553" s="2" t="s">
        <v>3</v>
      </c>
      <c r="BF553" s="2" t="s">
        <v>3</v>
      </c>
      <c r="BG553" s="2" t="s">
        <v>3</v>
      </c>
      <c r="BH553" s="2">
        <v>3</v>
      </c>
      <c r="BI553" s="2">
        <v>3</v>
      </c>
      <c r="BJ553" s="2" t="s">
        <v>579</v>
      </c>
      <c r="BK553" s="2"/>
      <c r="BL553" s="2"/>
      <c r="BM553" s="2">
        <v>400007</v>
      </c>
      <c r="BN553" s="2">
        <v>0</v>
      </c>
      <c r="BO553" s="2" t="s">
        <v>3</v>
      </c>
      <c r="BP553" s="2">
        <v>0</v>
      </c>
      <c r="BQ553" s="2">
        <v>214</v>
      </c>
      <c r="BR553" s="2">
        <v>0</v>
      </c>
      <c r="BS553" s="2">
        <v>1</v>
      </c>
      <c r="BT553" s="2">
        <v>1</v>
      </c>
      <c r="BU553" s="2">
        <v>1</v>
      </c>
      <c r="BV553" s="2">
        <v>1</v>
      </c>
      <c r="BW553" s="2">
        <v>1</v>
      </c>
      <c r="BX553" s="2">
        <v>1</v>
      </c>
      <c r="BY553" s="2" t="s">
        <v>3</v>
      </c>
      <c r="BZ553" s="2">
        <v>0</v>
      </c>
      <c r="CA553" s="2">
        <v>0</v>
      </c>
      <c r="CB553" s="2" t="s">
        <v>3</v>
      </c>
      <c r="CC553" s="2"/>
      <c r="CD553" s="2"/>
      <c r="CE553" s="2">
        <v>1566</v>
      </c>
      <c r="CF553" s="2">
        <v>0</v>
      </c>
      <c r="CG553" s="2">
        <v>0</v>
      </c>
      <c r="CH553" s="2"/>
      <c r="CI553" s="2"/>
      <c r="CJ553" s="2"/>
      <c r="CK553" s="2"/>
      <c r="CL553" s="2"/>
      <c r="CM553" s="2">
        <v>0</v>
      </c>
      <c r="CN553" s="2" t="s">
        <v>3</v>
      </c>
      <c r="CO553" s="2">
        <v>0</v>
      </c>
      <c r="CP553" s="2">
        <f t="shared" si="408"/>
        <v>13457.3</v>
      </c>
      <c r="CQ553" s="2">
        <f t="shared" ref="CQ553:CQ562" si="440">ROUND((ROUND((AC553*AW553*1),2)*BC553),2)</f>
        <v>2691.46</v>
      </c>
      <c r="CR553" s="2">
        <f t="shared" si="432"/>
        <v>0</v>
      </c>
      <c r="CS553" s="2">
        <f t="shared" si="433"/>
        <v>0</v>
      </c>
      <c r="CT553" s="2">
        <f t="shared" si="409"/>
        <v>0</v>
      </c>
      <c r="CU553" s="2">
        <f t="shared" si="410"/>
        <v>0</v>
      </c>
      <c r="CV553" s="2">
        <f t="shared" si="411"/>
        <v>0</v>
      </c>
      <c r="CW553" s="2">
        <f t="shared" si="412"/>
        <v>0</v>
      </c>
      <c r="CX553" s="2">
        <f t="shared" si="413"/>
        <v>0</v>
      </c>
      <c r="CY553" s="2">
        <f t="shared" si="434"/>
        <v>0</v>
      </c>
      <c r="CZ553" s="2">
        <f t="shared" si="435"/>
        <v>0</v>
      </c>
      <c r="DA553" s="2"/>
      <c r="DB553" s="2"/>
      <c r="DC553" s="2" t="s">
        <v>3</v>
      </c>
      <c r="DD553" s="2" t="s">
        <v>3</v>
      </c>
      <c r="DE553" s="2" t="s">
        <v>3</v>
      </c>
      <c r="DF553" s="2" t="s">
        <v>3</v>
      </c>
      <c r="DG553" s="2" t="s">
        <v>3</v>
      </c>
      <c r="DH553" s="2" t="s">
        <v>3</v>
      </c>
      <c r="DI553" s="2" t="s">
        <v>3</v>
      </c>
      <c r="DJ553" s="2" t="s">
        <v>3</v>
      </c>
      <c r="DK553" s="2" t="s">
        <v>3</v>
      </c>
      <c r="DL553" s="2" t="s">
        <v>3</v>
      </c>
      <c r="DM553" s="2" t="s">
        <v>3</v>
      </c>
      <c r="DN553" s="2">
        <v>0</v>
      </c>
      <c r="DO553" s="2">
        <v>0</v>
      </c>
      <c r="DP553" s="2">
        <v>1</v>
      </c>
      <c r="DQ553" s="2">
        <v>1</v>
      </c>
      <c r="DR553" s="2"/>
      <c r="DS553" s="2"/>
      <c r="DT553" s="2"/>
      <c r="DU553" s="2">
        <v>1013</v>
      </c>
      <c r="DV553" s="2" t="s">
        <v>41</v>
      </c>
      <c r="DW553" s="2" t="s">
        <v>41</v>
      </c>
      <c r="DX553" s="2">
        <v>1</v>
      </c>
      <c r="DY553" s="2"/>
      <c r="DZ553" s="2" t="s">
        <v>3</v>
      </c>
      <c r="EA553" s="2" t="s">
        <v>3</v>
      </c>
      <c r="EB553" s="2" t="s">
        <v>3</v>
      </c>
      <c r="EC553" s="2" t="s">
        <v>3</v>
      </c>
      <c r="ED553" s="2"/>
      <c r="EE553" s="2">
        <v>56938434</v>
      </c>
      <c r="EF553" s="2">
        <v>214</v>
      </c>
      <c r="EG553" s="2" t="s">
        <v>42</v>
      </c>
      <c r="EH553" s="2">
        <v>0</v>
      </c>
      <c r="EI553" s="2" t="s">
        <v>3</v>
      </c>
      <c r="EJ553" s="2">
        <v>3</v>
      </c>
      <c r="EK553" s="2">
        <v>400007</v>
      </c>
      <c r="EL553" s="2" t="s">
        <v>42</v>
      </c>
      <c r="EM553" s="2" t="s">
        <v>43</v>
      </c>
      <c r="EN553" s="2"/>
      <c r="EO553" s="2" t="s">
        <v>3</v>
      </c>
      <c r="EP553" s="2"/>
      <c r="EQ553" s="2">
        <v>131088</v>
      </c>
      <c r="ER553" s="2">
        <v>0</v>
      </c>
      <c r="ES553" s="2">
        <v>2691.46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>
        <v>0</v>
      </c>
      <c r="FR553" s="2">
        <f t="shared" si="438"/>
        <v>13457.3</v>
      </c>
      <c r="FS553" s="2">
        <v>0</v>
      </c>
      <c r="FT553" s="2"/>
      <c r="FU553" s="2"/>
      <c r="FV553" s="2"/>
      <c r="FW553" s="2"/>
      <c r="FX553" s="2">
        <v>0</v>
      </c>
      <c r="FY553" s="2">
        <v>0</v>
      </c>
      <c r="FZ553" s="2"/>
      <c r="GA553" s="2" t="s">
        <v>581</v>
      </c>
      <c r="GB553" s="2"/>
      <c r="GC553" s="2"/>
      <c r="GD553" s="2">
        <v>1</v>
      </c>
      <c r="GE553" s="2"/>
      <c r="GF553" s="2">
        <v>791941125</v>
      </c>
      <c r="GG553" s="2">
        <v>2</v>
      </c>
      <c r="GH553" s="2">
        <v>4</v>
      </c>
      <c r="GI553" s="2">
        <v>-2</v>
      </c>
      <c r="GJ553" s="2">
        <v>0</v>
      </c>
      <c r="GK553" s="2">
        <v>0</v>
      </c>
      <c r="GL553" s="2">
        <f t="shared" si="414"/>
        <v>0</v>
      </c>
      <c r="GM553" s="2">
        <f t="shared" si="415"/>
        <v>13457.3</v>
      </c>
      <c r="GN553" s="2">
        <f t="shared" si="416"/>
        <v>0</v>
      </c>
      <c r="GO553" s="2">
        <f t="shared" si="417"/>
        <v>0</v>
      </c>
      <c r="GP553" s="2">
        <f t="shared" si="418"/>
        <v>0</v>
      </c>
      <c r="GQ553" s="2"/>
      <c r="GR553" s="2">
        <v>1</v>
      </c>
      <c r="GS553" s="2">
        <v>2</v>
      </c>
      <c r="GT553" s="2">
        <v>0</v>
      </c>
      <c r="GU553" s="2" t="s">
        <v>3</v>
      </c>
      <c r="GV553" s="2">
        <f t="shared" si="419"/>
        <v>0</v>
      </c>
      <c r="GW553" s="2">
        <v>1</v>
      </c>
      <c r="GX553" s="2">
        <f t="shared" si="420"/>
        <v>0</v>
      </c>
      <c r="GY553" s="2"/>
      <c r="GZ553" s="2"/>
      <c r="HA553" s="2">
        <v>0</v>
      </c>
      <c r="HB553" s="2">
        <v>0</v>
      </c>
      <c r="HC553" s="2">
        <f t="shared" si="421"/>
        <v>0</v>
      </c>
      <c r="HD553" s="2"/>
      <c r="HE553" s="2" t="s">
        <v>45</v>
      </c>
      <c r="HF553" s="2" t="s">
        <v>46</v>
      </c>
      <c r="HG553" s="2"/>
      <c r="HH553" s="2"/>
      <c r="HI553" s="2"/>
      <c r="HJ553" s="2"/>
      <c r="HK553" s="2"/>
      <c r="HL553" s="2"/>
      <c r="HM553" s="2" t="s">
        <v>3</v>
      </c>
      <c r="HN553" s="2" t="s">
        <v>3</v>
      </c>
      <c r="HO553" s="2" t="s">
        <v>3</v>
      </c>
      <c r="HP553" s="2" t="s">
        <v>3</v>
      </c>
      <c r="HQ553" s="2" t="s">
        <v>3</v>
      </c>
      <c r="HR553" s="2"/>
      <c r="HS553" s="2">
        <v>0</v>
      </c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>
        <v>0</v>
      </c>
      <c r="IL553" s="2"/>
      <c r="IM553" s="2"/>
      <c r="IN553" s="2"/>
      <c r="IO553" s="2"/>
      <c r="IP553" s="2"/>
      <c r="IQ553" s="2"/>
      <c r="IR553" s="2"/>
      <c r="IS553" s="2"/>
      <c r="IT553" s="2"/>
      <c r="IU553" s="2"/>
    </row>
    <row r="554" spans="1:255" x14ac:dyDescent="0.2">
      <c r="A554" s="3">
        <v>17</v>
      </c>
      <c r="B554" s="3">
        <v>1</v>
      </c>
      <c r="E554" s="3" t="s">
        <v>578</v>
      </c>
      <c r="F554" s="3" t="s">
        <v>579</v>
      </c>
      <c r="G554" s="3" t="s">
        <v>580</v>
      </c>
      <c r="H554" s="3" t="s">
        <v>41</v>
      </c>
      <c r="I554" s="3">
        <v>5</v>
      </c>
      <c r="J554" s="3">
        <v>0</v>
      </c>
      <c r="K554" s="3">
        <v>5</v>
      </c>
      <c r="O554" s="3">
        <f t="shared" si="399"/>
        <v>101871.76</v>
      </c>
      <c r="P554" s="3">
        <f t="shared" si="439"/>
        <v>101871.76</v>
      </c>
      <c r="Q554" s="3">
        <f t="shared" si="422"/>
        <v>0</v>
      </c>
      <c r="R554" s="3">
        <f t="shared" si="423"/>
        <v>0</v>
      </c>
      <c r="S554" s="3">
        <f t="shared" si="400"/>
        <v>0</v>
      </c>
      <c r="T554" s="3">
        <f t="shared" si="401"/>
        <v>0</v>
      </c>
      <c r="U554" s="3">
        <f t="shared" si="402"/>
        <v>0</v>
      </c>
      <c r="V554" s="3">
        <f t="shared" si="403"/>
        <v>0</v>
      </c>
      <c r="W554" s="3">
        <f t="shared" si="404"/>
        <v>0</v>
      </c>
      <c r="X554" s="3">
        <f t="shared" si="424"/>
        <v>0</v>
      </c>
      <c r="Y554" s="3">
        <f t="shared" si="425"/>
        <v>0</v>
      </c>
      <c r="AA554" s="3">
        <v>56661436</v>
      </c>
      <c r="AB554" s="3">
        <f t="shared" si="405"/>
        <v>2691.46</v>
      </c>
      <c r="AC554" s="3">
        <f t="shared" si="426"/>
        <v>2691.46</v>
      </c>
      <c r="AD554" s="3">
        <f t="shared" si="427"/>
        <v>0</v>
      </c>
      <c r="AE554" s="3">
        <f t="shared" si="428"/>
        <v>0</v>
      </c>
      <c r="AF554" s="3">
        <f t="shared" si="429"/>
        <v>0</v>
      </c>
      <c r="AG554" s="3">
        <f t="shared" si="406"/>
        <v>0</v>
      </c>
      <c r="AH554" s="3">
        <f t="shared" si="430"/>
        <v>0</v>
      </c>
      <c r="AI554" s="3">
        <f t="shared" si="431"/>
        <v>0</v>
      </c>
      <c r="AJ554" s="3">
        <f t="shared" si="407"/>
        <v>0</v>
      </c>
      <c r="AK554" s="3">
        <v>2691.46</v>
      </c>
      <c r="AL554" s="3">
        <v>2691.46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1</v>
      </c>
      <c r="AW554" s="3">
        <v>1</v>
      </c>
      <c r="AZ554" s="3">
        <v>1</v>
      </c>
      <c r="BA554" s="3">
        <v>1</v>
      </c>
      <c r="BB554" s="3">
        <v>1</v>
      </c>
      <c r="BC554" s="3">
        <v>7.57</v>
      </c>
      <c r="BD554" s="3" t="s">
        <v>3</v>
      </c>
      <c r="BE554" s="3" t="s">
        <v>3</v>
      </c>
      <c r="BF554" s="3" t="s">
        <v>3</v>
      </c>
      <c r="BG554" s="3" t="s">
        <v>3</v>
      </c>
      <c r="BH554" s="3">
        <v>3</v>
      </c>
      <c r="BI554" s="3">
        <v>3</v>
      </c>
      <c r="BJ554" s="3" t="s">
        <v>579</v>
      </c>
      <c r="BM554" s="3">
        <v>400007</v>
      </c>
      <c r="BN554" s="3">
        <v>0</v>
      </c>
      <c r="BO554" s="3" t="s">
        <v>3</v>
      </c>
      <c r="BP554" s="3">
        <v>0</v>
      </c>
      <c r="BQ554" s="3">
        <v>214</v>
      </c>
      <c r="BR554" s="3">
        <v>0</v>
      </c>
      <c r="BS554" s="3">
        <v>1</v>
      </c>
      <c r="BT554" s="3">
        <v>1</v>
      </c>
      <c r="BU554" s="3">
        <v>1</v>
      </c>
      <c r="BV554" s="3">
        <v>1</v>
      </c>
      <c r="BW554" s="3">
        <v>1</v>
      </c>
      <c r="BX554" s="3">
        <v>1</v>
      </c>
      <c r="BY554" s="3" t="s">
        <v>3</v>
      </c>
      <c r="BZ554" s="3">
        <v>0</v>
      </c>
      <c r="CA554" s="3">
        <v>0</v>
      </c>
      <c r="CB554" s="3" t="s">
        <v>3</v>
      </c>
      <c r="CE554" s="3">
        <v>1566</v>
      </c>
      <c r="CF554" s="3">
        <v>0</v>
      </c>
      <c r="CG554" s="3">
        <v>0</v>
      </c>
      <c r="CM554" s="3">
        <v>0</v>
      </c>
      <c r="CN554" s="3" t="s">
        <v>3</v>
      </c>
      <c r="CO554" s="3">
        <v>0</v>
      </c>
      <c r="CP554" s="3">
        <f t="shared" si="408"/>
        <v>101871.76</v>
      </c>
      <c r="CQ554" s="3">
        <f t="shared" si="440"/>
        <v>20374.349999999999</v>
      </c>
      <c r="CR554" s="3">
        <f t="shared" si="432"/>
        <v>0</v>
      </c>
      <c r="CS554" s="3">
        <f t="shared" si="433"/>
        <v>0</v>
      </c>
      <c r="CT554" s="3">
        <f t="shared" si="409"/>
        <v>0</v>
      </c>
      <c r="CU554" s="3">
        <f t="shared" si="410"/>
        <v>0</v>
      </c>
      <c r="CV554" s="3">
        <f t="shared" si="411"/>
        <v>0</v>
      </c>
      <c r="CW554" s="3">
        <f t="shared" si="412"/>
        <v>0</v>
      </c>
      <c r="CX554" s="3">
        <f t="shared" si="413"/>
        <v>0</v>
      </c>
      <c r="CY554" s="3">
        <f t="shared" si="434"/>
        <v>0</v>
      </c>
      <c r="CZ554" s="3">
        <f t="shared" si="435"/>
        <v>0</v>
      </c>
      <c r="DC554" s="3" t="s">
        <v>3</v>
      </c>
      <c r="DD554" s="3" t="s">
        <v>3</v>
      </c>
      <c r="DE554" s="3" t="s">
        <v>3</v>
      </c>
      <c r="DF554" s="3" t="s">
        <v>3</v>
      </c>
      <c r="DG554" s="3" t="s">
        <v>3</v>
      </c>
      <c r="DH554" s="3" t="s">
        <v>3</v>
      </c>
      <c r="DI554" s="3" t="s">
        <v>3</v>
      </c>
      <c r="DJ554" s="3" t="s">
        <v>3</v>
      </c>
      <c r="DK554" s="3" t="s">
        <v>3</v>
      </c>
      <c r="DL554" s="3" t="s">
        <v>3</v>
      </c>
      <c r="DM554" s="3" t="s">
        <v>3</v>
      </c>
      <c r="DN554" s="3">
        <v>0</v>
      </c>
      <c r="DO554" s="3">
        <v>0</v>
      </c>
      <c r="DP554" s="3">
        <v>1</v>
      </c>
      <c r="DQ554" s="3">
        <v>1</v>
      </c>
      <c r="DU554" s="3">
        <v>1013</v>
      </c>
      <c r="DV554" s="3" t="s">
        <v>41</v>
      </c>
      <c r="DW554" s="3" t="s">
        <v>41</v>
      </c>
      <c r="DX554" s="3">
        <v>1</v>
      </c>
      <c r="DZ554" s="3" t="s">
        <v>3</v>
      </c>
      <c r="EA554" s="3" t="s">
        <v>3</v>
      </c>
      <c r="EB554" s="3" t="s">
        <v>3</v>
      </c>
      <c r="EC554" s="3" t="s">
        <v>3</v>
      </c>
      <c r="EE554" s="3">
        <v>56938434</v>
      </c>
      <c r="EF554" s="3">
        <v>214</v>
      </c>
      <c r="EG554" s="3" t="s">
        <v>42</v>
      </c>
      <c r="EH554" s="3">
        <v>0</v>
      </c>
      <c r="EI554" s="3" t="s">
        <v>3</v>
      </c>
      <c r="EJ554" s="3">
        <v>3</v>
      </c>
      <c r="EK554" s="3">
        <v>400007</v>
      </c>
      <c r="EL554" s="3" t="s">
        <v>42</v>
      </c>
      <c r="EM554" s="3" t="s">
        <v>43</v>
      </c>
      <c r="EO554" s="3" t="s">
        <v>3</v>
      </c>
      <c r="EQ554" s="3">
        <v>131088</v>
      </c>
      <c r="ER554" s="3">
        <v>0</v>
      </c>
      <c r="ES554" s="3">
        <v>2691.46</v>
      </c>
      <c r="ET554" s="3">
        <v>0</v>
      </c>
      <c r="EU554" s="3">
        <v>0</v>
      </c>
      <c r="EV554" s="3">
        <v>0</v>
      </c>
      <c r="EW554" s="3">
        <v>0</v>
      </c>
      <c r="EX554" s="3">
        <v>0</v>
      </c>
      <c r="EY554" s="3">
        <v>0</v>
      </c>
      <c r="EZ554" s="3">
        <v>5</v>
      </c>
      <c r="FC554" s="3">
        <v>1</v>
      </c>
      <c r="FD554" s="3">
        <v>18</v>
      </c>
      <c r="FF554" s="3">
        <v>23846.639999999999</v>
      </c>
      <c r="FQ554" s="3">
        <v>0</v>
      </c>
      <c r="FR554" s="3">
        <f t="shared" si="438"/>
        <v>101871.76</v>
      </c>
      <c r="FS554" s="3">
        <v>0</v>
      </c>
      <c r="FX554" s="3">
        <v>0</v>
      </c>
      <c r="FY554" s="3">
        <v>0</v>
      </c>
      <c r="GA554" s="3" t="s">
        <v>581</v>
      </c>
      <c r="GD554" s="3">
        <v>1</v>
      </c>
      <c r="GF554" s="3">
        <v>791941125</v>
      </c>
      <c r="GG554" s="3">
        <v>2</v>
      </c>
      <c r="GH554" s="3">
        <v>3</v>
      </c>
      <c r="GI554" s="3">
        <v>3</v>
      </c>
      <c r="GJ554" s="3">
        <v>0</v>
      </c>
      <c r="GK554" s="3">
        <v>0</v>
      </c>
      <c r="GL554" s="3">
        <f t="shared" si="414"/>
        <v>0</v>
      </c>
      <c r="GM554" s="3">
        <f t="shared" si="415"/>
        <v>101871.76</v>
      </c>
      <c r="GN554" s="3">
        <f t="shared" si="416"/>
        <v>0</v>
      </c>
      <c r="GO554" s="3">
        <f t="shared" si="417"/>
        <v>0</v>
      </c>
      <c r="GP554" s="3">
        <f t="shared" si="418"/>
        <v>0</v>
      </c>
      <c r="GR554" s="3">
        <v>1</v>
      </c>
      <c r="GS554" s="3">
        <v>1</v>
      </c>
      <c r="GT554" s="3">
        <v>0</v>
      </c>
      <c r="GU554" s="3" t="s">
        <v>3</v>
      </c>
      <c r="GV554" s="3">
        <f t="shared" si="419"/>
        <v>0</v>
      </c>
      <c r="GW554" s="3">
        <v>1</v>
      </c>
      <c r="GX554" s="3">
        <f t="shared" si="420"/>
        <v>0</v>
      </c>
      <c r="HA554" s="3">
        <v>0</v>
      </c>
      <c r="HB554" s="3">
        <v>0</v>
      </c>
      <c r="HC554" s="3">
        <f t="shared" si="421"/>
        <v>0</v>
      </c>
      <c r="HE554" s="3" t="s">
        <v>45</v>
      </c>
      <c r="HF554" s="3" t="s">
        <v>46</v>
      </c>
      <c r="HM554" s="3" t="s">
        <v>3</v>
      </c>
      <c r="HN554" s="3" t="s">
        <v>3</v>
      </c>
      <c r="HO554" s="3" t="s">
        <v>3</v>
      </c>
      <c r="HP554" s="3" t="s">
        <v>3</v>
      </c>
      <c r="HQ554" s="3" t="s">
        <v>3</v>
      </c>
      <c r="HS554" s="3">
        <v>0</v>
      </c>
      <c r="IK554" s="3">
        <v>0</v>
      </c>
    </row>
    <row r="555" spans="1:255" x14ac:dyDescent="0.2">
      <c r="A555" s="2">
        <v>17</v>
      </c>
      <c r="B555" s="2">
        <v>1</v>
      </c>
      <c r="C555" s="2"/>
      <c r="D555" s="2"/>
      <c r="E555" s="2" t="s">
        <v>582</v>
      </c>
      <c r="F555" s="2" t="s">
        <v>583</v>
      </c>
      <c r="G555" s="2" t="s">
        <v>584</v>
      </c>
      <c r="H555" s="2" t="s">
        <v>41</v>
      </c>
      <c r="I555" s="2">
        <v>1</v>
      </c>
      <c r="J555" s="2">
        <v>0</v>
      </c>
      <c r="K555" s="2">
        <v>1</v>
      </c>
      <c r="L555" s="2"/>
      <c r="M555" s="2"/>
      <c r="N555" s="2"/>
      <c r="O555" s="2">
        <f t="shared" si="399"/>
        <v>2679.78</v>
      </c>
      <c r="P555" s="2">
        <f t="shared" si="439"/>
        <v>2679.78</v>
      </c>
      <c r="Q555" s="2">
        <f t="shared" si="422"/>
        <v>0</v>
      </c>
      <c r="R555" s="2">
        <f t="shared" si="423"/>
        <v>0</v>
      </c>
      <c r="S555" s="2">
        <f t="shared" si="400"/>
        <v>0</v>
      </c>
      <c r="T555" s="2">
        <f t="shared" si="401"/>
        <v>0</v>
      </c>
      <c r="U555" s="2">
        <f t="shared" si="402"/>
        <v>0</v>
      </c>
      <c r="V555" s="2">
        <f t="shared" si="403"/>
        <v>0</v>
      </c>
      <c r="W555" s="2">
        <f t="shared" si="404"/>
        <v>0</v>
      </c>
      <c r="X555" s="2">
        <f t="shared" si="424"/>
        <v>0</v>
      </c>
      <c r="Y555" s="2">
        <f t="shared" si="425"/>
        <v>0</v>
      </c>
      <c r="Z555" s="2"/>
      <c r="AA555" s="2">
        <v>56661434</v>
      </c>
      <c r="AB555" s="2">
        <f t="shared" si="405"/>
        <v>2679.78</v>
      </c>
      <c r="AC555" s="2">
        <f t="shared" si="426"/>
        <v>2679.78</v>
      </c>
      <c r="AD555" s="2">
        <f t="shared" si="427"/>
        <v>0</v>
      </c>
      <c r="AE555" s="2">
        <f t="shared" si="428"/>
        <v>0</v>
      </c>
      <c r="AF555" s="2">
        <f t="shared" si="429"/>
        <v>0</v>
      </c>
      <c r="AG555" s="2">
        <f t="shared" si="406"/>
        <v>0</v>
      </c>
      <c r="AH555" s="2">
        <f t="shared" si="430"/>
        <v>0</v>
      </c>
      <c r="AI555" s="2">
        <f t="shared" si="431"/>
        <v>0</v>
      </c>
      <c r="AJ555" s="2">
        <f t="shared" si="407"/>
        <v>0</v>
      </c>
      <c r="AK555" s="2">
        <v>2679.78</v>
      </c>
      <c r="AL555" s="2">
        <v>2679.78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1</v>
      </c>
      <c r="AW555" s="2">
        <v>1</v>
      </c>
      <c r="AX555" s="2"/>
      <c r="AY555" s="2"/>
      <c r="AZ555" s="2">
        <v>1</v>
      </c>
      <c r="BA555" s="2">
        <v>1</v>
      </c>
      <c r="BB555" s="2">
        <v>1</v>
      </c>
      <c r="BC555" s="2">
        <v>1</v>
      </c>
      <c r="BD555" s="2" t="s">
        <v>3</v>
      </c>
      <c r="BE555" s="2" t="s">
        <v>3</v>
      </c>
      <c r="BF555" s="2" t="s">
        <v>3</v>
      </c>
      <c r="BG555" s="2" t="s">
        <v>3</v>
      </c>
      <c r="BH555" s="2">
        <v>3</v>
      </c>
      <c r="BI555" s="2">
        <v>3</v>
      </c>
      <c r="BJ555" s="2" t="s">
        <v>583</v>
      </c>
      <c r="BK555" s="2"/>
      <c r="BL555" s="2"/>
      <c r="BM555" s="2">
        <v>400007</v>
      </c>
      <c r="BN555" s="2">
        <v>0</v>
      </c>
      <c r="BO555" s="2" t="s">
        <v>3</v>
      </c>
      <c r="BP555" s="2">
        <v>0</v>
      </c>
      <c r="BQ555" s="2">
        <v>214</v>
      </c>
      <c r="BR555" s="2">
        <v>0</v>
      </c>
      <c r="BS555" s="2">
        <v>1</v>
      </c>
      <c r="BT555" s="2">
        <v>1</v>
      </c>
      <c r="BU555" s="2">
        <v>1</v>
      </c>
      <c r="BV555" s="2">
        <v>1</v>
      </c>
      <c r="BW555" s="2">
        <v>1</v>
      </c>
      <c r="BX555" s="2">
        <v>1</v>
      </c>
      <c r="BY555" s="2" t="s">
        <v>3</v>
      </c>
      <c r="BZ555" s="2">
        <v>0</v>
      </c>
      <c r="CA555" s="2">
        <v>0</v>
      </c>
      <c r="CB555" s="2" t="s">
        <v>3</v>
      </c>
      <c r="CC555" s="2"/>
      <c r="CD555" s="2"/>
      <c r="CE555" s="2">
        <v>1566</v>
      </c>
      <c r="CF555" s="2">
        <v>0</v>
      </c>
      <c r="CG555" s="2">
        <v>0</v>
      </c>
      <c r="CH555" s="2"/>
      <c r="CI555" s="2"/>
      <c r="CJ555" s="2"/>
      <c r="CK555" s="2"/>
      <c r="CL555" s="2"/>
      <c r="CM555" s="2">
        <v>0</v>
      </c>
      <c r="CN555" s="2" t="s">
        <v>3</v>
      </c>
      <c r="CO555" s="2">
        <v>0</v>
      </c>
      <c r="CP555" s="2">
        <f t="shared" si="408"/>
        <v>2679.78</v>
      </c>
      <c r="CQ555" s="2">
        <f t="shared" si="440"/>
        <v>2679.78</v>
      </c>
      <c r="CR555" s="2">
        <f t="shared" si="432"/>
        <v>0</v>
      </c>
      <c r="CS555" s="2">
        <f t="shared" si="433"/>
        <v>0</v>
      </c>
      <c r="CT555" s="2">
        <f t="shared" si="409"/>
        <v>0</v>
      </c>
      <c r="CU555" s="2">
        <f t="shared" si="410"/>
        <v>0</v>
      </c>
      <c r="CV555" s="2">
        <f t="shared" si="411"/>
        <v>0</v>
      </c>
      <c r="CW555" s="2">
        <f t="shared" si="412"/>
        <v>0</v>
      </c>
      <c r="CX555" s="2">
        <f t="shared" si="413"/>
        <v>0</v>
      </c>
      <c r="CY555" s="2">
        <f t="shared" si="434"/>
        <v>0</v>
      </c>
      <c r="CZ555" s="2">
        <f t="shared" si="435"/>
        <v>0</v>
      </c>
      <c r="DA555" s="2"/>
      <c r="DB555" s="2"/>
      <c r="DC555" s="2" t="s">
        <v>3</v>
      </c>
      <c r="DD555" s="2" t="s">
        <v>3</v>
      </c>
      <c r="DE555" s="2" t="s">
        <v>3</v>
      </c>
      <c r="DF555" s="2" t="s">
        <v>3</v>
      </c>
      <c r="DG555" s="2" t="s">
        <v>3</v>
      </c>
      <c r="DH555" s="2" t="s">
        <v>3</v>
      </c>
      <c r="DI555" s="2" t="s">
        <v>3</v>
      </c>
      <c r="DJ555" s="2" t="s">
        <v>3</v>
      </c>
      <c r="DK555" s="2" t="s">
        <v>3</v>
      </c>
      <c r="DL555" s="2" t="s">
        <v>3</v>
      </c>
      <c r="DM555" s="2" t="s">
        <v>3</v>
      </c>
      <c r="DN555" s="2">
        <v>0</v>
      </c>
      <c r="DO555" s="2">
        <v>0</v>
      </c>
      <c r="DP555" s="2">
        <v>1</v>
      </c>
      <c r="DQ555" s="2">
        <v>1</v>
      </c>
      <c r="DR555" s="2"/>
      <c r="DS555" s="2"/>
      <c r="DT555" s="2"/>
      <c r="DU555" s="2">
        <v>1013</v>
      </c>
      <c r="DV555" s="2" t="s">
        <v>41</v>
      </c>
      <c r="DW555" s="2" t="s">
        <v>41</v>
      </c>
      <c r="DX555" s="2">
        <v>1</v>
      </c>
      <c r="DY555" s="2"/>
      <c r="DZ555" s="2" t="s">
        <v>3</v>
      </c>
      <c r="EA555" s="2" t="s">
        <v>3</v>
      </c>
      <c r="EB555" s="2" t="s">
        <v>3</v>
      </c>
      <c r="EC555" s="2" t="s">
        <v>3</v>
      </c>
      <c r="ED555" s="2"/>
      <c r="EE555" s="2">
        <v>56938434</v>
      </c>
      <c r="EF555" s="2">
        <v>214</v>
      </c>
      <c r="EG555" s="2" t="s">
        <v>42</v>
      </c>
      <c r="EH555" s="2">
        <v>0</v>
      </c>
      <c r="EI555" s="2" t="s">
        <v>3</v>
      </c>
      <c r="EJ555" s="2">
        <v>3</v>
      </c>
      <c r="EK555" s="2">
        <v>400007</v>
      </c>
      <c r="EL555" s="2" t="s">
        <v>42</v>
      </c>
      <c r="EM555" s="2" t="s">
        <v>43</v>
      </c>
      <c r="EN555" s="2"/>
      <c r="EO555" s="2" t="s">
        <v>3</v>
      </c>
      <c r="EP555" s="2"/>
      <c r="EQ555" s="2">
        <v>131088</v>
      </c>
      <c r="ER555" s="2">
        <v>0</v>
      </c>
      <c r="ES555" s="2">
        <v>2679.78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>
        <v>0</v>
      </c>
      <c r="FR555" s="2">
        <f t="shared" si="438"/>
        <v>2679.78</v>
      </c>
      <c r="FS555" s="2">
        <v>0</v>
      </c>
      <c r="FT555" s="2"/>
      <c r="FU555" s="2"/>
      <c r="FV555" s="2"/>
      <c r="FW555" s="2"/>
      <c r="FX555" s="2">
        <v>0</v>
      </c>
      <c r="FY555" s="2">
        <v>0</v>
      </c>
      <c r="FZ555" s="2"/>
      <c r="GA555" s="2" t="s">
        <v>585</v>
      </c>
      <c r="GB555" s="2"/>
      <c r="GC555" s="2"/>
      <c r="GD555" s="2">
        <v>1</v>
      </c>
      <c r="GE555" s="2"/>
      <c r="GF555" s="2">
        <v>1564568741</v>
      </c>
      <c r="GG555" s="2">
        <v>2</v>
      </c>
      <c r="GH555" s="2">
        <v>4</v>
      </c>
      <c r="GI555" s="2">
        <v>-2</v>
      </c>
      <c r="GJ555" s="2">
        <v>0</v>
      </c>
      <c r="GK555" s="2">
        <v>0</v>
      </c>
      <c r="GL555" s="2">
        <f t="shared" si="414"/>
        <v>0</v>
      </c>
      <c r="GM555" s="2">
        <f t="shared" si="415"/>
        <v>2679.78</v>
      </c>
      <c r="GN555" s="2">
        <f t="shared" si="416"/>
        <v>0</v>
      </c>
      <c r="GO555" s="2">
        <f t="shared" si="417"/>
        <v>0</v>
      </c>
      <c r="GP555" s="2">
        <f t="shared" si="418"/>
        <v>0</v>
      </c>
      <c r="GQ555" s="2"/>
      <c r="GR555" s="2">
        <v>1</v>
      </c>
      <c r="GS555" s="2">
        <v>2</v>
      </c>
      <c r="GT555" s="2">
        <v>0</v>
      </c>
      <c r="GU555" s="2" t="s">
        <v>3</v>
      </c>
      <c r="GV555" s="2">
        <f t="shared" si="419"/>
        <v>0</v>
      </c>
      <c r="GW555" s="2">
        <v>1</v>
      </c>
      <c r="GX555" s="2">
        <f t="shared" si="420"/>
        <v>0</v>
      </c>
      <c r="GY555" s="2"/>
      <c r="GZ555" s="2"/>
      <c r="HA555" s="2">
        <v>0</v>
      </c>
      <c r="HB555" s="2">
        <v>0</v>
      </c>
      <c r="HC555" s="2">
        <f t="shared" si="421"/>
        <v>0</v>
      </c>
      <c r="HD555" s="2"/>
      <c r="HE555" s="2" t="s">
        <v>45</v>
      </c>
      <c r="HF555" s="2" t="s">
        <v>46</v>
      </c>
      <c r="HG555" s="2"/>
      <c r="HH555" s="2"/>
      <c r="HI555" s="2"/>
      <c r="HJ555" s="2"/>
      <c r="HK555" s="2"/>
      <c r="HL555" s="2"/>
      <c r="HM555" s="2" t="s">
        <v>3</v>
      </c>
      <c r="HN555" s="2" t="s">
        <v>3</v>
      </c>
      <c r="HO555" s="2" t="s">
        <v>3</v>
      </c>
      <c r="HP555" s="2" t="s">
        <v>3</v>
      </c>
      <c r="HQ555" s="2" t="s">
        <v>3</v>
      </c>
      <c r="HR555" s="2"/>
      <c r="HS555" s="2">
        <v>0</v>
      </c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>
        <v>0</v>
      </c>
      <c r="IL555" s="2"/>
      <c r="IM555" s="2"/>
      <c r="IN555" s="2"/>
      <c r="IO555" s="2"/>
      <c r="IP555" s="2"/>
      <c r="IQ555" s="2"/>
      <c r="IR555" s="2"/>
      <c r="IS555" s="2"/>
      <c r="IT555" s="2"/>
      <c r="IU555" s="2"/>
    </row>
    <row r="556" spans="1:255" x14ac:dyDescent="0.2">
      <c r="A556" s="3">
        <v>17</v>
      </c>
      <c r="B556" s="3">
        <v>1</v>
      </c>
      <c r="E556" s="3" t="s">
        <v>582</v>
      </c>
      <c r="F556" s="3" t="s">
        <v>583</v>
      </c>
      <c r="G556" s="3" t="s">
        <v>584</v>
      </c>
      <c r="H556" s="3" t="s">
        <v>41</v>
      </c>
      <c r="I556" s="3">
        <v>1</v>
      </c>
      <c r="J556" s="3">
        <v>0</v>
      </c>
      <c r="K556" s="3">
        <v>1</v>
      </c>
      <c r="O556" s="3">
        <f t="shared" si="399"/>
        <v>20285.93</v>
      </c>
      <c r="P556" s="3">
        <f t="shared" si="439"/>
        <v>20285.93</v>
      </c>
      <c r="Q556" s="3">
        <f t="shared" si="422"/>
        <v>0</v>
      </c>
      <c r="R556" s="3">
        <f t="shared" si="423"/>
        <v>0</v>
      </c>
      <c r="S556" s="3">
        <f t="shared" si="400"/>
        <v>0</v>
      </c>
      <c r="T556" s="3">
        <f t="shared" si="401"/>
        <v>0</v>
      </c>
      <c r="U556" s="3">
        <f t="shared" si="402"/>
        <v>0</v>
      </c>
      <c r="V556" s="3">
        <f t="shared" si="403"/>
        <v>0</v>
      </c>
      <c r="W556" s="3">
        <f t="shared" si="404"/>
        <v>0</v>
      </c>
      <c r="X556" s="3">
        <f t="shared" si="424"/>
        <v>0</v>
      </c>
      <c r="Y556" s="3">
        <f t="shared" si="425"/>
        <v>0</v>
      </c>
      <c r="AA556" s="3">
        <v>56661436</v>
      </c>
      <c r="AB556" s="3">
        <f t="shared" si="405"/>
        <v>2679.78</v>
      </c>
      <c r="AC556" s="3">
        <f t="shared" si="426"/>
        <v>2679.78</v>
      </c>
      <c r="AD556" s="3">
        <f t="shared" si="427"/>
        <v>0</v>
      </c>
      <c r="AE556" s="3">
        <f t="shared" si="428"/>
        <v>0</v>
      </c>
      <c r="AF556" s="3">
        <f t="shared" si="429"/>
        <v>0</v>
      </c>
      <c r="AG556" s="3">
        <f t="shared" si="406"/>
        <v>0</v>
      </c>
      <c r="AH556" s="3">
        <f t="shared" si="430"/>
        <v>0</v>
      </c>
      <c r="AI556" s="3">
        <f t="shared" si="431"/>
        <v>0</v>
      </c>
      <c r="AJ556" s="3">
        <f t="shared" si="407"/>
        <v>0</v>
      </c>
      <c r="AK556" s="3">
        <v>2679.78</v>
      </c>
      <c r="AL556" s="3">
        <v>2679.78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1</v>
      </c>
      <c r="AW556" s="3">
        <v>1</v>
      </c>
      <c r="AZ556" s="3">
        <v>1</v>
      </c>
      <c r="BA556" s="3">
        <v>1</v>
      </c>
      <c r="BB556" s="3">
        <v>1</v>
      </c>
      <c r="BC556" s="3">
        <v>7.57</v>
      </c>
      <c r="BD556" s="3" t="s">
        <v>3</v>
      </c>
      <c r="BE556" s="3" t="s">
        <v>3</v>
      </c>
      <c r="BF556" s="3" t="s">
        <v>3</v>
      </c>
      <c r="BG556" s="3" t="s">
        <v>3</v>
      </c>
      <c r="BH556" s="3">
        <v>3</v>
      </c>
      <c r="BI556" s="3">
        <v>3</v>
      </c>
      <c r="BJ556" s="3" t="s">
        <v>583</v>
      </c>
      <c r="BM556" s="3">
        <v>400007</v>
      </c>
      <c r="BN556" s="3">
        <v>0</v>
      </c>
      <c r="BO556" s="3" t="s">
        <v>3</v>
      </c>
      <c r="BP556" s="3">
        <v>0</v>
      </c>
      <c r="BQ556" s="3">
        <v>214</v>
      </c>
      <c r="BR556" s="3">
        <v>0</v>
      </c>
      <c r="BS556" s="3">
        <v>1</v>
      </c>
      <c r="BT556" s="3">
        <v>1</v>
      </c>
      <c r="BU556" s="3">
        <v>1</v>
      </c>
      <c r="BV556" s="3">
        <v>1</v>
      </c>
      <c r="BW556" s="3">
        <v>1</v>
      </c>
      <c r="BX556" s="3">
        <v>1</v>
      </c>
      <c r="BY556" s="3" t="s">
        <v>3</v>
      </c>
      <c r="BZ556" s="3">
        <v>0</v>
      </c>
      <c r="CA556" s="3">
        <v>0</v>
      </c>
      <c r="CB556" s="3" t="s">
        <v>3</v>
      </c>
      <c r="CE556" s="3">
        <v>1566</v>
      </c>
      <c r="CF556" s="3">
        <v>0</v>
      </c>
      <c r="CG556" s="3">
        <v>0</v>
      </c>
      <c r="CM556" s="3">
        <v>0</v>
      </c>
      <c r="CN556" s="3" t="s">
        <v>3</v>
      </c>
      <c r="CO556" s="3">
        <v>0</v>
      </c>
      <c r="CP556" s="3">
        <f t="shared" si="408"/>
        <v>20285.93</v>
      </c>
      <c r="CQ556" s="3">
        <f t="shared" si="440"/>
        <v>20285.93</v>
      </c>
      <c r="CR556" s="3">
        <f t="shared" si="432"/>
        <v>0</v>
      </c>
      <c r="CS556" s="3">
        <f t="shared" si="433"/>
        <v>0</v>
      </c>
      <c r="CT556" s="3">
        <f t="shared" si="409"/>
        <v>0</v>
      </c>
      <c r="CU556" s="3">
        <f t="shared" si="410"/>
        <v>0</v>
      </c>
      <c r="CV556" s="3">
        <f t="shared" si="411"/>
        <v>0</v>
      </c>
      <c r="CW556" s="3">
        <f t="shared" si="412"/>
        <v>0</v>
      </c>
      <c r="CX556" s="3">
        <f t="shared" si="413"/>
        <v>0</v>
      </c>
      <c r="CY556" s="3">
        <f t="shared" si="434"/>
        <v>0</v>
      </c>
      <c r="CZ556" s="3">
        <f t="shared" si="435"/>
        <v>0</v>
      </c>
      <c r="DC556" s="3" t="s">
        <v>3</v>
      </c>
      <c r="DD556" s="3" t="s">
        <v>3</v>
      </c>
      <c r="DE556" s="3" t="s">
        <v>3</v>
      </c>
      <c r="DF556" s="3" t="s">
        <v>3</v>
      </c>
      <c r="DG556" s="3" t="s">
        <v>3</v>
      </c>
      <c r="DH556" s="3" t="s">
        <v>3</v>
      </c>
      <c r="DI556" s="3" t="s">
        <v>3</v>
      </c>
      <c r="DJ556" s="3" t="s">
        <v>3</v>
      </c>
      <c r="DK556" s="3" t="s">
        <v>3</v>
      </c>
      <c r="DL556" s="3" t="s">
        <v>3</v>
      </c>
      <c r="DM556" s="3" t="s">
        <v>3</v>
      </c>
      <c r="DN556" s="3">
        <v>0</v>
      </c>
      <c r="DO556" s="3">
        <v>0</v>
      </c>
      <c r="DP556" s="3">
        <v>1</v>
      </c>
      <c r="DQ556" s="3">
        <v>1</v>
      </c>
      <c r="DU556" s="3">
        <v>1013</v>
      </c>
      <c r="DV556" s="3" t="s">
        <v>41</v>
      </c>
      <c r="DW556" s="3" t="s">
        <v>41</v>
      </c>
      <c r="DX556" s="3">
        <v>1</v>
      </c>
      <c r="DZ556" s="3" t="s">
        <v>3</v>
      </c>
      <c r="EA556" s="3" t="s">
        <v>3</v>
      </c>
      <c r="EB556" s="3" t="s">
        <v>3</v>
      </c>
      <c r="EC556" s="3" t="s">
        <v>3</v>
      </c>
      <c r="EE556" s="3">
        <v>56938434</v>
      </c>
      <c r="EF556" s="3">
        <v>214</v>
      </c>
      <c r="EG556" s="3" t="s">
        <v>42</v>
      </c>
      <c r="EH556" s="3">
        <v>0</v>
      </c>
      <c r="EI556" s="3" t="s">
        <v>3</v>
      </c>
      <c r="EJ556" s="3">
        <v>3</v>
      </c>
      <c r="EK556" s="3">
        <v>400007</v>
      </c>
      <c r="EL556" s="3" t="s">
        <v>42</v>
      </c>
      <c r="EM556" s="3" t="s">
        <v>43</v>
      </c>
      <c r="EO556" s="3" t="s">
        <v>3</v>
      </c>
      <c r="EQ556" s="3">
        <v>131088</v>
      </c>
      <c r="ER556" s="3">
        <v>0</v>
      </c>
      <c r="ES556" s="3">
        <v>2679.78</v>
      </c>
      <c r="ET556" s="3">
        <v>0</v>
      </c>
      <c r="EU556" s="3">
        <v>0</v>
      </c>
      <c r="EV556" s="3">
        <v>0</v>
      </c>
      <c r="EW556" s="3">
        <v>0</v>
      </c>
      <c r="EX556" s="3">
        <v>0</v>
      </c>
      <c r="EY556" s="3">
        <v>0</v>
      </c>
      <c r="EZ556" s="3">
        <v>5</v>
      </c>
      <c r="FC556" s="3">
        <v>1</v>
      </c>
      <c r="FD556" s="3">
        <v>18</v>
      </c>
      <c r="FF556" s="3">
        <v>23743</v>
      </c>
      <c r="FQ556" s="3">
        <v>0</v>
      </c>
      <c r="FR556" s="3">
        <f t="shared" si="438"/>
        <v>20285.93</v>
      </c>
      <c r="FS556" s="3">
        <v>0</v>
      </c>
      <c r="FX556" s="3">
        <v>0</v>
      </c>
      <c r="FY556" s="3">
        <v>0</v>
      </c>
      <c r="GA556" s="3" t="s">
        <v>585</v>
      </c>
      <c r="GD556" s="3">
        <v>1</v>
      </c>
      <c r="GF556" s="3">
        <v>1564568741</v>
      </c>
      <c r="GG556" s="3">
        <v>2</v>
      </c>
      <c r="GH556" s="3">
        <v>3</v>
      </c>
      <c r="GI556" s="3">
        <v>3</v>
      </c>
      <c r="GJ556" s="3">
        <v>0</v>
      </c>
      <c r="GK556" s="3">
        <v>0</v>
      </c>
      <c r="GL556" s="3">
        <f t="shared" si="414"/>
        <v>0</v>
      </c>
      <c r="GM556" s="3">
        <f t="shared" si="415"/>
        <v>20285.93</v>
      </c>
      <c r="GN556" s="3">
        <f t="shared" si="416"/>
        <v>0</v>
      </c>
      <c r="GO556" s="3">
        <f t="shared" si="417"/>
        <v>0</v>
      </c>
      <c r="GP556" s="3">
        <f t="shared" si="418"/>
        <v>0</v>
      </c>
      <c r="GR556" s="3">
        <v>1</v>
      </c>
      <c r="GS556" s="3">
        <v>1</v>
      </c>
      <c r="GT556" s="3">
        <v>0</v>
      </c>
      <c r="GU556" s="3" t="s">
        <v>3</v>
      </c>
      <c r="GV556" s="3">
        <f t="shared" si="419"/>
        <v>0</v>
      </c>
      <c r="GW556" s="3">
        <v>1</v>
      </c>
      <c r="GX556" s="3">
        <f t="shared" si="420"/>
        <v>0</v>
      </c>
      <c r="HA556" s="3">
        <v>0</v>
      </c>
      <c r="HB556" s="3">
        <v>0</v>
      </c>
      <c r="HC556" s="3">
        <f t="shared" si="421"/>
        <v>0</v>
      </c>
      <c r="HE556" s="3" t="s">
        <v>45</v>
      </c>
      <c r="HF556" s="3" t="s">
        <v>46</v>
      </c>
      <c r="HM556" s="3" t="s">
        <v>3</v>
      </c>
      <c r="HN556" s="3" t="s">
        <v>3</v>
      </c>
      <c r="HO556" s="3" t="s">
        <v>3</v>
      </c>
      <c r="HP556" s="3" t="s">
        <v>3</v>
      </c>
      <c r="HQ556" s="3" t="s">
        <v>3</v>
      </c>
      <c r="HS556" s="3">
        <v>0</v>
      </c>
      <c r="IK556" s="3">
        <v>0</v>
      </c>
    </row>
    <row r="557" spans="1:255" x14ac:dyDescent="0.2">
      <c r="A557" s="2">
        <v>17</v>
      </c>
      <c r="B557" s="2">
        <v>1</v>
      </c>
      <c r="C557" s="2"/>
      <c r="D557" s="2"/>
      <c r="E557" s="2" t="s">
        <v>586</v>
      </c>
      <c r="F557" s="2" t="s">
        <v>587</v>
      </c>
      <c r="G557" s="2" t="s">
        <v>588</v>
      </c>
      <c r="H557" s="2" t="s">
        <v>41</v>
      </c>
      <c r="I557" s="2">
        <v>5</v>
      </c>
      <c r="J557" s="2">
        <v>0</v>
      </c>
      <c r="K557" s="2">
        <v>5</v>
      </c>
      <c r="L557" s="2"/>
      <c r="M557" s="2"/>
      <c r="N557" s="2"/>
      <c r="O557" s="2">
        <f t="shared" si="399"/>
        <v>13599.2</v>
      </c>
      <c r="P557" s="2">
        <f t="shared" si="439"/>
        <v>13599.2</v>
      </c>
      <c r="Q557" s="2">
        <f t="shared" si="422"/>
        <v>0</v>
      </c>
      <c r="R557" s="2">
        <f t="shared" si="423"/>
        <v>0</v>
      </c>
      <c r="S557" s="2">
        <f t="shared" si="400"/>
        <v>0</v>
      </c>
      <c r="T557" s="2">
        <f t="shared" si="401"/>
        <v>0</v>
      </c>
      <c r="U557" s="2">
        <f t="shared" si="402"/>
        <v>0</v>
      </c>
      <c r="V557" s="2">
        <f t="shared" si="403"/>
        <v>0</v>
      </c>
      <c r="W557" s="2">
        <f t="shared" si="404"/>
        <v>0</v>
      </c>
      <c r="X557" s="2">
        <f t="shared" si="424"/>
        <v>0</v>
      </c>
      <c r="Y557" s="2">
        <f t="shared" si="425"/>
        <v>0</v>
      </c>
      <c r="Z557" s="2"/>
      <c r="AA557" s="2">
        <v>56661434</v>
      </c>
      <c r="AB557" s="2">
        <f t="shared" si="405"/>
        <v>2719.84</v>
      </c>
      <c r="AC557" s="2">
        <f t="shared" si="426"/>
        <v>2719.84</v>
      </c>
      <c r="AD557" s="2">
        <f t="shared" si="427"/>
        <v>0</v>
      </c>
      <c r="AE557" s="2">
        <f t="shared" si="428"/>
        <v>0</v>
      </c>
      <c r="AF557" s="2">
        <f t="shared" si="429"/>
        <v>0</v>
      </c>
      <c r="AG557" s="2">
        <f t="shared" si="406"/>
        <v>0</v>
      </c>
      <c r="AH557" s="2">
        <f t="shared" si="430"/>
        <v>0</v>
      </c>
      <c r="AI557" s="2">
        <f t="shared" si="431"/>
        <v>0</v>
      </c>
      <c r="AJ557" s="2">
        <f t="shared" si="407"/>
        <v>0</v>
      </c>
      <c r="AK557" s="2">
        <v>2719.84</v>
      </c>
      <c r="AL557" s="2">
        <v>2719.84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1</v>
      </c>
      <c r="AW557" s="2">
        <v>1</v>
      </c>
      <c r="AX557" s="2"/>
      <c r="AY557" s="2"/>
      <c r="AZ557" s="2">
        <v>1</v>
      </c>
      <c r="BA557" s="2">
        <v>1</v>
      </c>
      <c r="BB557" s="2">
        <v>1</v>
      </c>
      <c r="BC557" s="2">
        <v>1</v>
      </c>
      <c r="BD557" s="2" t="s">
        <v>3</v>
      </c>
      <c r="BE557" s="2" t="s">
        <v>3</v>
      </c>
      <c r="BF557" s="2" t="s">
        <v>3</v>
      </c>
      <c r="BG557" s="2" t="s">
        <v>3</v>
      </c>
      <c r="BH557" s="2">
        <v>3</v>
      </c>
      <c r="BI557" s="2">
        <v>3</v>
      </c>
      <c r="BJ557" s="2" t="s">
        <v>587</v>
      </c>
      <c r="BK557" s="2"/>
      <c r="BL557" s="2"/>
      <c r="BM557" s="2">
        <v>400007</v>
      </c>
      <c r="BN557" s="2">
        <v>0</v>
      </c>
      <c r="BO557" s="2" t="s">
        <v>3</v>
      </c>
      <c r="BP557" s="2">
        <v>0</v>
      </c>
      <c r="BQ557" s="2">
        <v>214</v>
      </c>
      <c r="BR557" s="2">
        <v>0</v>
      </c>
      <c r="BS557" s="2">
        <v>1</v>
      </c>
      <c r="BT557" s="2">
        <v>1</v>
      </c>
      <c r="BU557" s="2">
        <v>1</v>
      </c>
      <c r="BV557" s="2">
        <v>1</v>
      </c>
      <c r="BW557" s="2">
        <v>1</v>
      </c>
      <c r="BX557" s="2">
        <v>1</v>
      </c>
      <c r="BY557" s="2" t="s">
        <v>3</v>
      </c>
      <c r="BZ557" s="2">
        <v>0</v>
      </c>
      <c r="CA557" s="2">
        <v>0</v>
      </c>
      <c r="CB557" s="2" t="s">
        <v>3</v>
      </c>
      <c r="CC557" s="2"/>
      <c r="CD557" s="2"/>
      <c r="CE557" s="2">
        <v>1566</v>
      </c>
      <c r="CF557" s="2">
        <v>0</v>
      </c>
      <c r="CG557" s="2">
        <v>0</v>
      </c>
      <c r="CH557" s="2"/>
      <c r="CI557" s="2"/>
      <c r="CJ557" s="2"/>
      <c r="CK557" s="2"/>
      <c r="CL557" s="2"/>
      <c r="CM557" s="2">
        <v>0</v>
      </c>
      <c r="CN557" s="2" t="s">
        <v>3</v>
      </c>
      <c r="CO557" s="2">
        <v>0</v>
      </c>
      <c r="CP557" s="2">
        <f t="shared" si="408"/>
        <v>13599.2</v>
      </c>
      <c r="CQ557" s="2">
        <f t="shared" si="440"/>
        <v>2719.84</v>
      </c>
      <c r="CR557" s="2">
        <f t="shared" si="432"/>
        <v>0</v>
      </c>
      <c r="CS557" s="2">
        <f t="shared" si="433"/>
        <v>0</v>
      </c>
      <c r="CT557" s="2">
        <f t="shared" si="409"/>
        <v>0</v>
      </c>
      <c r="CU557" s="2">
        <f t="shared" si="410"/>
        <v>0</v>
      </c>
      <c r="CV557" s="2">
        <f t="shared" si="411"/>
        <v>0</v>
      </c>
      <c r="CW557" s="2">
        <f t="shared" si="412"/>
        <v>0</v>
      </c>
      <c r="CX557" s="2">
        <f t="shared" si="413"/>
        <v>0</v>
      </c>
      <c r="CY557" s="2">
        <f t="shared" si="434"/>
        <v>0</v>
      </c>
      <c r="CZ557" s="2">
        <f t="shared" si="435"/>
        <v>0</v>
      </c>
      <c r="DA557" s="2"/>
      <c r="DB557" s="2"/>
      <c r="DC557" s="2" t="s">
        <v>3</v>
      </c>
      <c r="DD557" s="2" t="s">
        <v>3</v>
      </c>
      <c r="DE557" s="2" t="s">
        <v>3</v>
      </c>
      <c r="DF557" s="2" t="s">
        <v>3</v>
      </c>
      <c r="DG557" s="2" t="s">
        <v>3</v>
      </c>
      <c r="DH557" s="2" t="s">
        <v>3</v>
      </c>
      <c r="DI557" s="2" t="s">
        <v>3</v>
      </c>
      <c r="DJ557" s="2" t="s">
        <v>3</v>
      </c>
      <c r="DK557" s="2" t="s">
        <v>3</v>
      </c>
      <c r="DL557" s="2" t="s">
        <v>3</v>
      </c>
      <c r="DM557" s="2" t="s">
        <v>3</v>
      </c>
      <c r="DN557" s="2">
        <v>0</v>
      </c>
      <c r="DO557" s="2">
        <v>0</v>
      </c>
      <c r="DP557" s="2">
        <v>1</v>
      </c>
      <c r="DQ557" s="2">
        <v>1</v>
      </c>
      <c r="DR557" s="2"/>
      <c r="DS557" s="2"/>
      <c r="DT557" s="2"/>
      <c r="DU557" s="2">
        <v>1013</v>
      </c>
      <c r="DV557" s="2" t="s">
        <v>41</v>
      </c>
      <c r="DW557" s="2" t="s">
        <v>41</v>
      </c>
      <c r="DX557" s="2">
        <v>1</v>
      </c>
      <c r="DY557" s="2"/>
      <c r="DZ557" s="2" t="s">
        <v>3</v>
      </c>
      <c r="EA557" s="2" t="s">
        <v>3</v>
      </c>
      <c r="EB557" s="2" t="s">
        <v>3</v>
      </c>
      <c r="EC557" s="2" t="s">
        <v>3</v>
      </c>
      <c r="ED557" s="2"/>
      <c r="EE557" s="2">
        <v>56938434</v>
      </c>
      <c r="EF557" s="2">
        <v>214</v>
      </c>
      <c r="EG557" s="2" t="s">
        <v>42</v>
      </c>
      <c r="EH557" s="2">
        <v>0</v>
      </c>
      <c r="EI557" s="2" t="s">
        <v>3</v>
      </c>
      <c r="EJ557" s="2">
        <v>3</v>
      </c>
      <c r="EK557" s="2">
        <v>400007</v>
      </c>
      <c r="EL557" s="2" t="s">
        <v>42</v>
      </c>
      <c r="EM557" s="2" t="s">
        <v>43</v>
      </c>
      <c r="EN557" s="2"/>
      <c r="EO557" s="2" t="s">
        <v>3</v>
      </c>
      <c r="EP557" s="2"/>
      <c r="EQ557" s="2">
        <v>131088</v>
      </c>
      <c r="ER557" s="2">
        <v>0</v>
      </c>
      <c r="ES557" s="2">
        <v>2719.84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>
        <v>0</v>
      </c>
      <c r="FR557" s="2">
        <f t="shared" si="438"/>
        <v>13599.2</v>
      </c>
      <c r="FS557" s="2">
        <v>0</v>
      </c>
      <c r="FT557" s="2"/>
      <c r="FU557" s="2"/>
      <c r="FV557" s="2"/>
      <c r="FW557" s="2"/>
      <c r="FX557" s="2">
        <v>0</v>
      </c>
      <c r="FY557" s="2">
        <v>0</v>
      </c>
      <c r="FZ557" s="2"/>
      <c r="GA557" s="2" t="s">
        <v>589</v>
      </c>
      <c r="GB557" s="2"/>
      <c r="GC557" s="2"/>
      <c r="GD557" s="2">
        <v>1</v>
      </c>
      <c r="GE557" s="2"/>
      <c r="GF557" s="2">
        <v>-1103122347</v>
      </c>
      <c r="GG557" s="2">
        <v>2</v>
      </c>
      <c r="GH557" s="2">
        <v>4</v>
      </c>
      <c r="GI557" s="2">
        <v>-2</v>
      </c>
      <c r="GJ557" s="2">
        <v>0</v>
      </c>
      <c r="GK557" s="2">
        <v>0</v>
      </c>
      <c r="GL557" s="2">
        <f t="shared" si="414"/>
        <v>0</v>
      </c>
      <c r="GM557" s="2">
        <f t="shared" si="415"/>
        <v>13599.2</v>
      </c>
      <c r="GN557" s="2">
        <f t="shared" si="416"/>
        <v>0</v>
      </c>
      <c r="GO557" s="2">
        <f t="shared" si="417"/>
        <v>0</v>
      </c>
      <c r="GP557" s="2">
        <f t="shared" si="418"/>
        <v>0</v>
      </c>
      <c r="GQ557" s="2"/>
      <c r="GR557" s="2">
        <v>1</v>
      </c>
      <c r="GS557" s="2">
        <v>2</v>
      </c>
      <c r="GT557" s="2">
        <v>0</v>
      </c>
      <c r="GU557" s="2" t="s">
        <v>3</v>
      </c>
      <c r="GV557" s="2">
        <f t="shared" si="419"/>
        <v>0</v>
      </c>
      <c r="GW557" s="2">
        <v>1</v>
      </c>
      <c r="GX557" s="2">
        <f t="shared" si="420"/>
        <v>0</v>
      </c>
      <c r="GY557" s="2"/>
      <c r="GZ557" s="2"/>
      <c r="HA557" s="2">
        <v>0</v>
      </c>
      <c r="HB557" s="2">
        <v>0</v>
      </c>
      <c r="HC557" s="2">
        <f t="shared" si="421"/>
        <v>0</v>
      </c>
      <c r="HD557" s="2"/>
      <c r="HE557" s="2" t="s">
        <v>45</v>
      </c>
      <c r="HF557" s="2" t="s">
        <v>46</v>
      </c>
      <c r="HG557" s="2"/>
      <c r="HH557" s="2"/>
      <c r="HI557" s="2"/>
      <c r="HJ557" s="2"/>
      <c r="HK557" s="2"/>
      <c r="HL557" s="2"/>
      <c r="HM557" s="2" t="s">
        <v>3</v>
      </c>
      <c r="HN557" s="2" t="s">
        <v>3</v>
      </c>
      <c r="HO557" s="2" t="s">
        <v>3</v>
      </c>
      <c r="HP557" s="2" t="s">
        <v>3</v>
      </c>
      <c r="HQ557" s="2" t="s">
        <v>3</v>
      </c>
      <c r="HR557" s="2"/>
      <c r="HS557" s="2">
        <v>0</v>
      </c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>
        <v>0</v>
      </c>
      <c r="IL557" s="2"/>
      <c r="IM557" s="2"/>
      <c r="IN557" s="2"/>
      <c r="IO557" s="2"/>
      <c r="IP557" s="2"/>
      <c r="IQ557" s="2"/>
      <c r="IR557" s="2"/>
      <c r="IS557" s="2"/>
      <c r="IT557" s="2"/>
      <c r="IU557" s="2"/>
    </row>
    <row r="558" spans="1:255" x14ac:dyDescent="0.2">
      <c r="A558" s="3">
        <v>17</v>
      </c>
      <c r="B558" s="3">
        <v>1</v>
      </c>
      <c r="E558" s="3" t="s">
        <v>586</v>
      </c>
      <c r="F558" s="3" t="s">
        <v>587</v>
      </c>
      <c r="G558" s="3" t="s">
        <v>588</v>
      </c>
      <c r="H558" s="3" t="s">
        <v>41</v>
      </c>
      <c r="I558" s="3">
        <v>5</v>
      </c>
      <c r="J558" s="3">
        <v>0</v>
      </c>
      <c r="K558" s="3">
        <v>5</v>
      </c>
      <c r="O558" s="3">
        <f t="shared" si="399"/>
        <v>102945.94</v>
      </c>
      <c r="P558" s="3">
        <f t="shared" si="439"/>
        <v>102945.94</v>
      </c>
      <c r="Q558" s="3">
        <f t="shared" si="422"/>
        <v>0</v>
      </c>
      <c r="R558" s="3">
        <f t="shared" si="423"/>
        <v>0</v>
      </c>
      <c r="S558" s="3">
        <f t="shared" si="400"/>
        <v>0</v>
      </c>
      <c r="T558" s="3">
        <f t="shared" si="401"/>
        <v>0</v>
      </c>
      <c r="U558" s="3">
        <f t="shared" si="402"/>
        <v>0</v>
      </c>
      <c r="V558" s="3">
        <f t="shared" si="403"/>
        <v>0</v>
      </c>
      <c r="W558" s="3">
        <f t="shared" si="404"/>
        <v>0</v>
      </c>
      <c r="X558" s="3">
        <f t="shared" si="424"/>
        <v>0</v>
      </c>
      <c r="Y558" s="3">
        <f t="shared" si="425"/>
        <v>0</v>
      </c>
      <c r="AA558" s="3">
        <v>56661436</v>
      </c>
      <c r="AB558" s="3">
        <f t="shared" si="405"/>
        <v>2719.84</v>
      </c>
      <c r="AC558" s="3">
        <f t="shared" si="426"/>
        <v>2719.84</v>
      </c>
      <c r="AD558" s="3">
        <f t="shared" si="427"/>
        <v>0</v>
      </c>
      <c r="AE558" s="3">
        <f t="shared" si="428"/>
        <v>0</v>
      </c>
      <c r="AF558" s="3">
        <f t="shared" si="429"/>
        <v>0</v>
      </c>
      <c r="AG558" s="3">
        <f t="shared" si="406"/>
        <v>0</v>
      </c>
      <c r="AH558" s="3">
        <f t="shared" si="430"/>
        <v>0</v>
      </c>
      <c r="AI558" s="3">
        <f t="shared" si="431"/>
        <v>0</v>
      </c>
      <c r="AJ558" s="3">
        <f t="shared" si="407"/>
        <v>0</v>
      </c>
      <c r="AK558" s="3">
        <v>2719.84</v>
      </c>
      <c r="AL558" s="3">
        <v>2719.84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1</v>
      </c>
      <c r="AW558" s="3">
        <v>1</v>
      </c>
      <c r="AZ558" s="3">
        <v>1</v>
      </c>
      <c r="BA558" s="3">
        <v>1</v>
      </c>
      <c r="BB558" s="3">
        <v>1</v>
      </c>
      <c r="BC558" s="3">
        <v>7.57</v>
      </c>
      <c r="BD558" s="3" t="s">
        <v>3</v>
      </c>
      <c r="BE558" s="3" t="s">
        <v>3</v>
      </c>
      <c r="BF558" s="3" t="s">
        <v>3</v>
      </c>
      <c r="BG558" s="3" t="s">
        <v>3</v>
      </c>
      <c r="BH558" s="3">
        <v>3</v>
      </c>
      <c r="BI558" s="3">
        <v>3</v>
      </c>
      <c r="BJ558" s="3" t="s">
        <v>587</v>
      </c>
      <c r="BM558" s="3">
        <v>400007</v>
      </c>
      <c r="BN558" s="3">
        <v>0</v>
      </c>
      <c r="BO558" s="3" t="s">
        <v>3</v>
      </c>
      <c r="BP558" s="3">
        <v>0</v>
      </c>
      <c r="BQ558" s="3">
        <v>214</v>
      </c>
      <c r="BR558" s="3">
        <v>0</v>
      </c>
      <c r="BS558" s="3">
        <v>1</v>
      </c>
      <c r="BT558" s="3">
        <v>1</v>
      </c>
      <c r="BU558" s="3">
        <v>1</v>
      </c>
      <c r="BV558" s="3">
        <v>1</v>
      </c>
      <c r="BW558" s="3">
        <v>1</v>
      </c>
      <c r="BX558" s="3">
        <v>1</v>
      </c>
      <c r="BY558" s="3" t="s">
        <v>3</v>
      </c>
      <c r="BZ558" s="3">
        <v>0</v>
      </c>
      <c r="CA558" s="3">
        <v>0</v>
      </c>
      <c r="CB558" s="3" t="s">
        <v>3</v>
      </c>
      <c r="CE558" s="3">
        <v>1566</v>
      </c>
      <c r="CF558" s="3">
        <v>0</v>
      </c>
      <c r="CG558" s="3">
        <v>0</v>
      </c>
      <c r="CM558" s="3">
        <v>0</v>
      </c>
      <c r="CN558" s="3" t="s">
        <v>3</v>
      </c>
      <c r="CO558" s="3">
        <v>0</v>
      </c>
      <c r="CP558" s="3">
        <f t="shared" si="408"/>
        <v>102945.94</v>
      </c>
      <c r="CQ558" s="3">
        <f t="shared" si="440"/>
        <v>20589.189999999999</v>
      </c>
      <c r="CR558" s="3">
        <f t="shared" si="432"/>
        <v>0</v>
      </c>
      <c r="CS558" s="3">
        <f t="shared" si="433"/>
        <v>0</v>
      </c>
      <c r="CT558" s="3">
        <f t="shared" si="409"/>
        <v>0</v>
      </c>
      <c r="CU558" s="3">
        <f t="shared" si="410"/>
        <v>0</v>
      </c>
      <c r="CV558" s="3">
        <f t="shared" si="411"/>
        <v>0</v>
      </c>
      <c r="CW558" s="3">
        <f t="shared" si="412"/>
        <v>0</v>
      </c>
      <c r="CX558" s="3">
        <f t="shared" si="413"/>
        <v>0</v>
      </c>
      <c r="CY558" s="3">
        <f t="shared" si="434"/>
        <v>0</v>
      </c>
      <c r="CZ558" s="3">
        <f t="shared" si="435"/>
        <v>0</v>
      </c>
      <c r="DC558" s="3" t="s">
        <v>3</v>
      </c>
      <c r="DD558" s="3" t="s">
        <v>3</v>
      </c>
      <c r="DE558" s="3" t="s">
        <v>3</v>
      </c>
      <c r="DF558" s="3" t="s">
        <v>3</v>
      </c>
      <c r="DG558" s="3" t="s">
        <v>3</v>
      </c>
      <c r="DH558" s="3" t="s">
        <v>3</v>
      </c>
      <c r="DI558" s="3" t="s">
        <v>3</v>
      </c>
      <c r="DJ558" s="3" t="s">
        <v>3</v>
      </c>
      <c r="DK558" s="3" t="s">
        <v>3</v>
      </c>
      <c r="DL558" s="3" t="s">
        <v>3</v>
      </c>
      <c r="DM558" s="3" t="s">
        <v>3</v>
      </c>
      <c r="DN558" s="3">
        <v>0</v>
      </c>
      <c r="DO558" s="3">
        <v>0</v>
      </c>
      <c r="DP558" s="3">
        <v>1</v>
      </c>
      <c r="DQ558" s="3">
        <v>1</v>
      </c>
      <c r="DU558" s="3">
        <v>1013</v>
      </c>
      <c r="DV558" s="3" t="s">
        <v>41</v>
      </c>
      <c r="DW558" s="3" t="s">
        <v>41</v>
      </c>
      <c r="DX558" s="3">
        <v>1</v>
      </c>
      <c r="DZ558" s="3" t="s">
        <v>3</v>
      </c>
      <c r="EA558" s="3" t="s">
        <v>3</v>
      </c>
      <c r="EB558" s="3" t="s">
        <v>3</v>
      </c>
      <c r="EC558" s="3" t="s">
        <v>3</v>
      </c>
      <c r="EE558" s="3">
        <v>56938434</v>
      </c>
      <c r="EF558" s="3">
        <v>214</v>
      </c>
      <c r="EG558" s="3" t="s">
        <v>42</v>
      </c>
      <c r="EH558" s="3">
        <v>0</v>
      </c>
      <c r="EI558" s="3" t="s">
        <v>3</v>
      </c>
      <c r="EJ558" s="3">
        <v>3</v>
      </c>
      <c r="EK558" s="3">
        <v>400007</v>
      </c>
      <c r="EL558" s="3" t="s">
        <v>42</v>
      </c>
      <c r="EM558" s="3" t="s">
        <v>43</v>
      </c>
      <c r="EO558" s="3" t="s">
        <v>3</v>
      </c>
      <c r="EQ558" s="3">
        <v>131088</v>
      </c>
      <c r="ER558" s="3">
        <v>0</v>
      </c>
      <c r="ES558" s="3">
        <v>2719.84</v>
      </c>
      <c r="ET558" s="3">
        <v>0</v>
      </c>
      <c r="EU558" s="3">
        <v>0</v>
      </c>
      <c r="EV558" s="3">
        <v>0</v>
      </c>
      <c r="EW558" s="3">
        <v>0</v>
      </c>
      <c r="EX558" s="3">
        <v>0</v>
      </c>
      <c r="EY558" s="3">
        <v>0</v>
      </c>
      <c r="EZ558" s="3">
        <v>5</v>
      </c>
      <c r="FC558" s="3">
        <v>1</v>
      </c>
      <c r="FD558" s="3">
        <v>18</v>
      </c>
      <c r="FF558" s="3">
        <v>24098</v>
      </c>
      <c r="FQ558" s="3">
        <v>0</v>
      </c>
      <c r="FR558" s="3">
        <f t="shared" si="438"/>
        <v>102945.94</v>
      </c>
      <c r="FS558" s="3">
        <v>0</v>
      </c>
      <c r="FX558" s="3">
        <v>0</v>
      </c>
      <c r="FY558" s="3">
        <v>0</v>
      </c>
      <c r="GA558" s="3" t="s">
        <v>589</v>
      </c>
      <c r="GD558" s="3">
        <v>1</v>
      </c>
      <c r="GF558" s="3">
        <v>-1103122347</v>
      </c>
      <c r="GG558" s="3">
        <v>2</v>
      </c>
      <c r="GH558" s="3">
        <v>3</v>
      </c>
      <c r="GI558" s="3">
        <v>3</v>
      </c>
      <c r="GJ558" s="3">
        <v>0</v>
      </c>
      <c r="GK558" s="3">
        <v>0</v>
      </c>
      <c r="GL558" s="3">
        <f t="shared" si="414"/>
        <v>0</v>
      </c>
      <c r="GM558" s="3">
        <f t="shared" si="415"/>
        <v>102945.94</v>
      </c>
      <c r="GN558" s="3">
        <f t="shared" si="416"/>
        <v>0</v>
      </c>
      <c r="GO558" s="3">
        <f t="shared" si="417"/>
        <v>0</v>
      </c>
      <c r="GP558" s="3">
        <f t="shared" si="418"/>
        <v>0</v>
      </c>
      <c r="GR558" s="3">
        <v>1</v>
      </c>
      <c r="GS558" s="3">
        <v>1</v>
      </c>
      <c r="GT558" s="3">
        <v>0</v>
      </c>
      <c r="GU558" s="3" t="s">
        <v>3</v>
      </c>
      <c r="GV558" s="3">
        <f t="shared" si="419"/>
        <v>0</v>
      </c>
      <c r="GW558" s="3">
        <v>1</v>
      </c>
      <c r="GX558" s="3">
        <f t="shared" si="420"/>
        <v>0</v>
      </c>
      <c r="HA558" s="3">
        <v>0</v>
      </c>
      <c r="HB558" s="3">
        <v>0</v>
      </c>
      <c r="HC558" s="3">
        <f t="shared" si="421"/>
        <v>0</v>
      </c>
      <c r="HE558" s="3" t="s">
        <v>45</v>
      </c>
      <c r="HF558" s="3" t="s">
        <v>46</v>
      </c>
      <c r="HM558" s="3" t="s">
        <v>3</v>
      </c>
      <c r="HN558" s="3" t="s">
        <v>3</v>
      </c>
      <c r="HO558" s="3" t="s">
        <v>3</v>
      </c>
      <c r="HP558" s="3" t="s">
        <v>3</v>
      </c>
      <c r="HQ558" s="3" t="s">
        <v>3</v>
      </c>
      <c r="HS558" s="3">
        <v>0</v>
      </c>
      <c r="IK558" s="3">
        <v>0</v>
      </c>
    </row>
    <row r="559" spans="1:255" x14ac:dyDescent="0.2">
      <c r="A559" s="2">
        <v>17</v>
      </c>
      <c r="B559" s="2">
        <v>1</v>
      </c>
      <c r="C559" s="2"/>
      <c r="D559" s="2"/>
      <c r="E559" s="2" t="s">
        <v>590</v>
      </c>
      <c r="F559" s="2" t="s">
        <v>591</v>
      </c>
      <c r="G559" s="2" t="s">
        <v>592</v>
      </c>
      <c r="H559" s="2" t="s">
        <v>41</v>
      </c>
      <c r="I559" s="2">
        <v>1</v>
      </c>
      <c r="J559" s="2">
        <v>0</v>
      </c>
      <c r="K559" s="2">
        <v>1</v>
      </c>
      <c r="L559" s="2"/>
      <c r="M559" s="2"/>
      <c r="N559" s="2"/>
      <c r="O559" s="2">
        <f t="shared" si="399"/>
        <v>2708.78</v>
      </c>
      <c r="P559" s="2">
        <f t="shared" si="439"/>
        <v>2708.78</v>
      </c>
      <c r="Q559" s="2">
        <f t="shared" si="422"/>
        <v>0</v>
      </c>
      <c r="R559" s="2">
        <f t="shared" si="423"/>
        <v>0</v>
      </c>
      <c r="S559" s="2">
        <f t="shared" si="400"/>
        <v>0</v>
      </c>
      <c r="T559" s="2">
        <f t="shared" si="401"/>
        <v>0</v>
      </c>
      <c r="U559" s="2">
        <f t="shared" si="402"/>
        <v>0</v>
      </c>
      <c r="V559" s="2">
        <f t="shared" si="403"/>
        <v>0</v>
      </c>
      <c r="W559" s="2">
        <f t="shared" si="404"/>
        <v>0</v>
      </c>
      <c r="X559" s="2">
        <f t="shared" si="424"/>
        <v>0</v>
      </c>
      <c r="Y559" s="2">
        <f t="shared" si="425"/>
        <v>0</v>
      </c>
      <c r="Z559" s="2"/>
      <c r="AA559" s="2">
        <v>56661434</v>
      </c>
      <c r="AB559" s="2">
        <f t="shared" si="405"/>
        <v>2708.78</v>
      </c>
      <c r="AC559" s="2">
        <f t="shared" si="426"/>
        <v>2708.78</v>
      </c>
      <c r="AD559" s="2">
        <f t="shared" si="427"/>
        <v>0</v>
      </c>
      <c r="AE559" s="2">
        <f t="shared" si="428"/>
        <v>0</v>
      </c>
      <c r="AF559" s="2">
        <f t="shared" si="429"/>
        <v>0</v>
      </c>
      <c r="AG559" s="2">
        <f t="shared" si="406"/>
        <v>0</v>
      </c>
      <c r="AH559" s="2">
        <f t="shared" si="430"/>
        <v>0</v>
      </c>
      <c r="AI559" s="2">
        <f t="shared" si="431"/>
        <v>0</v>
      </c>
      <c r="AJ559" s="2">
        <f t="shared" si="407"/>
        <v>0</v>
      </c>
      <c r="AK559" s="2">
        <v>2708.7799999999997</v>
      </c>
      <c r="AL559" s="2">
        <v>2708.7799999999997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1</v>
      </c>
      <c r="AW559" s="2">
        <v>1</v>
      </c>
      <c r="AX559" s="2"/>
      <c r="AY559" s="2"/>
      <c r="AZ559" s="2">
        <v>1</v>
      </c>
      <c r="BA559" s="2">
        <v>1</v>
      </c>
      <c r="BB559" s="2">
        <v>1</v>
      </c>
      <c r="BC559" s="2">
        <v>1</v>
      </c>
      <c r="BD559" s="2" t="s">
        <v>3</v>
      </c>
      <c r="BE559" s="2" t="s">
        <v>3</v>
      </c>
      <c r="BF559" s="2" t="s">
        <v>3</v>
      </c>
      <c r="BG559" s="2" t="s">
        <v>3</v>
      </c>
      <c r="BH559" s="2">
        <v>3</v>
      </c>
      <c r="BI559" s="2">
        <v>3</v>
      </c>
      <c r="BJ559" s="2" t="s">
        <v>591</v>
      </c>
      <c r="BK559" s="2"/>
      <c r="BL559" s="2"/>
      <c r="BM559" s="2">
        <v>400007</v>
      </c>
      <c r="BN559" s="2">
        <v>0</v>
      </c>
      <c r="BO559" s="2" t="s">
        <v>3</v>
      </c>
      <c r="BP559" s="2">
        <v>0</v>
      </c>
      <c r="BQ559" s="2">
        <v>214</v>
      </c>
      <c r="BR559" s="2">
        <v>0</v>
      </c>
      <c r="BS559" s="2">
        <v>1</v>
      </c>
      <c r="BT559" s="2">
        <v>1</v>
      </c>
      <c r="BU559" s="2">
        <v>1</v>
      </c>
      <c r="BV559" s="2">
        <v>1</v>
      </c>
      <c r="BW559" s="2">
        <v>1</v>
      </c>
      <c r="BX559" s="2">
        <v>1</v>
      </c>
      <c r="BY559" s="2" t="s">
        <v>3</v>
      </c>
      <c r="BZ559" s="2">
        <v>0</v>
      </c>
      <c r="CA559" s="2">
        <v>0</v>
      </c>
      <c r="CB559" s="2" t="s">
        <v>3</v>
      </c>
      <c r="CC559" s="2"/>
      <c r="CD559" s="2"/>
      <c r="CE559" s="2">
        <v>1566</v>
      </c>
      <c r="CF559" s="2">
        <v>0</v>
      </c>
      <c r="CG559" s="2">
        <v>0</v>
      </c>
      <c r="CH559" s="2"/>
      <c r="CI559" s="2"/>
      <c r="CJ559" s="2"/>
      <c r="CK559" s="2"/>
      <c r="CL559" s="2"/>
      <c r="CM559" s="2">
        <v>0</v>
      </c>
      <c r="CN559" s="2" t="s">
        <v>3</v>
      </c>
      <c r="CO559" s="2">
        <v>0</v>
      </c>
      <c r="CP559" s="2">
        <f t="shared" si="408"/>
        <v>2708.78</v>
      </c>
      <c r="CQ559" s="2">
        <f t="shared" si="440"/>
        <v>2708.78</v>
      </c>
      <c r="CR559" s="2">
        <f t="shared" si="432"/>
        <v>0</v>
      </c>
      <c r="CS559" s="2">
        <f t="shared" si="433"/>
        <v>0</v>
      </c>
      <c r="CT559" s="2">
        <f t="shared" si="409"/>
        <v>0</v>
      </c>
      <c r="CU559" s="2">
        <f t="shared" si="410"/>
        <v>0</v>
      </c>
      <c r="CV559" s="2">
        <f t="shared" si="411"/>
        <v>0</v>
      </c>
      <c r="CW559" s="2">
        <f t="shared" si="412"/>
        <v>0</v>
      </c>
      <c r="CX559" s="2">
        <f t="shared" si="413"/>
        <v>0</v>
      </c>
      <c r="CY559" s="2">
        <f t="shared" si="434"/>
        <v>0</v>
      </c>
      <c r="CZ559" s="2">
        <f t="shared" si="435"/>
        <v>0</v>
      </c>
      <c r="DA559" s="2"/>
      <c r="DB559" s="2"/>
      <c r="DC559" s="2" t="s">
        <v>3</v>
      </c>
      <c r="DD559" s="2" t="s">
        <v>3</v>
      </c>
      <c r="DE559" s="2" t="s">
        <v>3</v>
      </c>
      <c r="DF559" s="2" t="s">
        <v>3</v>
      </c>
      <c r="DG559" s="2" t="s">
        <v>3</v>
      </c>
      <c r="DH559" s="2" t="s">
        <v>3</v>
      </c>
      <c r="DI559" s="2" t="s">
        <v>3</v>
      </c>
      <c r="DJ559" s="2" t="s">
        <v>3</v>
      </c>
      <c r="DK559" s="2" t="s">
        <v>3</v>
      </c>
      <c r="DL559" s="2" t="s">
        <v>3</v>
      </c>
      <c r="DM559" s="2" t="s">
        <v>3</v>
      </c>
      <c r="DN559" s="2">
        <v>0</v>
      </c>
      <c r="DO559" s="2">
        <v>0</v>
      </c>
      <c r="DP559" s="2">
        <v>1</v>
      </c>
      <c r="DQ559" s="2">
        <v>1</v>
      </c>
      <c r="DR559" s="2"/>
      <c r="DS559" s="2"/>
      <c r="DT559" s="2"/>
      <c r="DU559" s="2">
        <v>1013</v>
      </c>
      <c r="DV559" s="2" t="s">
        <v>41</v>
      </c>
      <c r="DW559" s="2" t="s">
        <v>41</v>
      </c>
      <c r="DX559" s="2">
        <v>1</v>
      </c>
      <c r="DY559" s="2"/>
      <c r="DZ559" s="2" t="s">
        <v>3</v>
      </c>
      <c r="EA559" s="2" t="s">
        <v>3</v>
      </c>
      <c r="EB559" s="2" t="s">
        <v>3</v>
      </c>
      <c r="EC559" s="2" t="s">
        <v>3</v>
      </c>
      <c r="ED559" s="2"/>
      <c r="EE559" s="2">
        <v>56938434</v>
      </c>
      <c r="EF559" s="2">
        <v>214</v>
      </c>
      <c r="EG559" s="2" t="s">
        <v>42</v>
      </c>
      <c r="EH559" s="2">
        <v>0</v>
      </c>
      <c r="EI559" s="2" t="s">
        <v>3</v>
      </c>
      <c r="EJ559" s="2">
        <v>3</v>
      </c>
      <c r="EK559" s="2">
        <v>400007</v>
      </c>
      <c r="EL559" s="2" t="s">
        <v>42</v>
      </c>
      <c r="EM559" s="2" t="s">
        <v>43</v>
      </c>
      <c r="EN559" s="2"/>
      <c r="EO559" s="2" t="s">
        <v>3</v>
      </c>
      <c r="EP559" s="2"/>
      <c r="EQ559" s="2">
        <v>131088</v>
      </c>
      <c r="ER559" s="2">
        <v>0</v>
      </c>
      <c r="ES559" s="2">
        <v>2708.7799999999997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>
        <v>0</v>
      </c>
      <c r="FR559" s="2">
        <f t="shared" si="438"/>
        <v>2708.78</v>
      </c>
      <c r="FS559" s="2">
        <v>0</v>
      </c>
      <c r="FT559" s="2"/>
      <c r="FU559" s="2"/>
      <c r="FV559" s="2"/>
      <c r="FW559" s="2"/>
      <c r="FX559" s="2">
        <v>0</v>
      </c>
      <c r="FY559" s="2">
        <v>0</v>
      </c>
      <c r="FZ559" s="2"/>
      <c r="GA559" s="2" t="s">
        <v>593</v>
      </c>
      <c r="GB559" s="2"/>
      <c r="GC559" s="2"/>
      <c r="GD559" s="2">
        <v>1</v>
      </c>
      <c r="GE559" s="2"/>
      <c r="GF559" s="2">
        <v>-755933225</v>
      </c>
      <c r="GG559" s="2">
        <v>2</v>
      </c>
      <c r="GH559" s="2">
        <v>4</v>
      </c>
      <c r="GI559" s="2">
        <v>-2</v>
      </c>
      <c r="GJ559" s="2">
        <v>0</v>
      </c>
      <c r="GK559" s="2">
        <v>0</v>
      </c>
      <c r="GL559" s="2">
        <f t="shared" si="414"/>
        <v>0</v>
      </c>
      <c r="GM559" s="2">
        <f t="shared" si="415"/>
        <v>2708.78</v>
      </c>
      <c r="GN559" s="2">
        <f t="shared" si="416"/>
        <v>0</v>
      </c>
      <c r="GO559" s="2">
        <f t="shared" si="417"/>
        <v>0</v>
      </c>
      <c r="GP559" s="2">
        <f t="shared" si="418"/>
        <v>0</v>
      </c>
      <c r="GQ559" s="2"/>
      <c r="GR559" s="2">
        <v>1</v>
      </c>
      <c r="GS559" s="2">
        <v>2</v>
      </c>
      <c r="GT559" s="2">
        <v>0</v>
      </c>
      <c r="GU559" s="2" t="s">
        <v>3</v>
      </c>
      <c r="GV559" s="2">
        <f t="shared" si="419"/>
        <v>0</v>
      </c>
      <c r="GW559" s="2">
        <v>1</v>
      </c>
      <c r="GX559" s="2">
        <f t="shared" si="420"/>
        <v>0</v>
      </c>
      <c r="GY559" s="2"/>
      <c r="GZ559" s="2"/>
      <c r="HA559" s="2">
        <v>0</v>
      </c>
      <c r="HB559" s="2">
        <v>0</v>
      </c>
      <c r="HC559" s="2">
        <f t="shared" si="421"/>
        <v>0</v>
      </c>
      <c r="HD559" s="2"/>
      <c r="HE559" s="2" t="s">
        <v>45</v>
      </c>
      <c r="HF559" s="2" t="s">
        <v>46</v>
      </c>
      <c r="HG559" s="2"/>
      <c r="HH559" s="2"/>
      <c r="HI559" s="2"/>
      <c r="HJ559" s="2"/>
      <c r="HK559" s="2"/>
      <c r="HL559" s="2"/>
      <c r="HM559" s="2" t="s">
        <v>3</v>
      </c>
      <c r="HN559" s="2" t="s">
        <v>3</v>
      </c>
      <c r="HO559" s="2" t="s">
        <v>3</v>
      </c>
      <c r="HP559" s="2" t="s">
        <v>3</v>
      </c>
      <c r="HQ559" s="2" t="s">
        <v>3</v>
      </c>
      <c r="HR559" s="2"/>
      <c r="HS559" s="2">
        <v>0</v>
      </c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>
        <v>0</v>
      </c>
      <c r="IL559" s="2"/>
      <c r="IM559" s="2"/>
      <c r="IN559" s="2"/>
      <c r="IO559" s="2"/>
      <c r="IP559" s="2"/>
      <c r="IQ559" s="2"/>
      <c r="IR559" s="2"/>
      <c r="IS559" s="2"/>
      <c r="IT559" s="2"/>
      <c r="IU559" s="2"/>
    </row>
    <row r="560" spans="1:255" x14ac:dyDescent="0.2">
      <c r="A560" s="3">
        <v>17</v>
      </c>
      <c r="B560" s="3">
        <v>1</v>
      </c>
      <c r="E560" s="3" t="s">
        <v>590</v>
      </c>
      <c r="F560" s="3" t="s">
        <v>591</v>
      </c>
      <c r="G560" s="3" t="s">
        <v>592</v>
      </c>
      <c r="H560" s="3" t="s">
        <v>41</v>
      </c>
      <c r="I560" s="3">
        <v>1</v>
      </c>
      <c r="J560" s="3">
        <v>0</v>
      </c>
      <c r="K560" s="3">
        <v>1</v>
      </c>
      <c r="O560" s="3">
        <f t="shared" si="399"/>
        <v>20505.46</v>
      </c>
      <c r="P560" s="3">
        <f t="shared" si="439"/>
        <v>20505.46</v>
      </c>
      <c r="Q560" s="3">
        <f t="shared" si="422"/>
        <v>0</v>
      </c>
      <c r="R560" s="3">
        <f t="shared" si="423"/>
        <v>0</v>
      </c>
      <c r="S560" s="3">
        <f t="shared" si="400"/>
        <v>0</v>
      </c>
      <c r="T560" s="3">
        <f t="shared" si="401"/>
        <v>0</v>
      </c>
      <c r="U560" s="3">
        <f t="shared" si="402"/>
        <v>0</v>
      </c>
      <c r="V560" s="3">
        <f t="shared" si="403"/>
        <v>0</v>
      </c>
      <c r="W560" s="3">
        <f t="shared" si="404"/>
        <v>0</v>
      </c>
      <c r="X560" s="3">
        <f t="shared" si="424"/>
        <v>0</v>
      </c>
      <c r="Y560" s="3">
        <f t="shared" si="425"/>
        <v>0</v>
      </c>
      <c r="AA560" s="3">
        <v>56661436</v>
      </c>
      <c r="AB560" s="3">
        <f t="shared" si="405"/>
        <v>2708.78</v>
      </c>
      <c r="AC560" s="3">
        <f t="shared" si="426"/>
        <v>2708.78</v>
      </c>
      <c r="AD560" s="3">
        <f t="shared" si="427"/>
        <v>0</v>
      </c>
      <c r="AE560" s="3">
        <f t="shared" si="428"/>
        <v>0</v>
      </c>
      <c r="AF560" s="3">
        <f t="shared" si="429"/>
        <v>0</v>
      </c>
      <c r="AG560" s="3">
        <f t="shared" si="406"/>
        <v>0</v>
      </c>
      <c r="AH560" s="3">
        <f t="shared" si="430"/>
        <v>0</v>
      </c>
      <c r="AI560" s="3">
        <f t="shared" si="431"/>
        <v>0</v>
      </c>
      <c r="AJ560" s="3">
        <f t="shared" si="407"/>
        <v>0</v>
      </c>
      <c r="AK560" s="3">
        <v>2708.7799999999997</v>
      </c>
      <c r="AL560" s="3">
        <v>2708.7799999999997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1</v>
      </c>
      <c r="AW560" s="3">
        <v>1</v>
      </c>
      <c r="AZ560" s="3">
        <v>1</v>
      </c>
      <c r="BA560" s="3">
        <v>1</v>
      </c>
      <c r="BB560" s="3">
        <v>1</v>
      </c>
      <c r="BC560" s="3">
        <v>7.57</v>
      </c>
      <c r="BD560" s="3" t="s">
        <v>3</v>
      </c>
      <c r="BE560" s="3" t="s">
        <v>3</v>
      </c>
      <c r="BF560" s="3" t="s">
        <v>3</v>
      </c>
      <c r="BG560" s="3" t="s">
        <v>3</v>
      </c>
      <c r="BH560" s="3">
        <v>3</v>
      </c>
      <c r="BI560" s="3">
        <v>3</v>
      </c>
      <c r="BJ560" s="3" t="s">
        <v>591</v>
      </c>
      <c r="BM560" s="3">
        <v>400007</v>
      </c>
      <c r="BN560" s="3">
        <v>0</v>
      </c>
      <c r="BO560" s="3" t="s">
        <v>3</v>
      </c>
      <c r="BP560" s="3">
        <v>0</v>
      </c>
      <c r="BQ560" s="3">
        <v>214</v>
      </c>
      <c r="BR560" s="3">
        <v>0</v>
      </c>
      <c r="BS560" s="3">
        <v>1</v>
      </c>
      <c r="BT560" s="3">
        <v>1</v>
      </c>
      <c r="BU560" s="3">
        <v>1</v>
      </c>
      <c r="BV560" s="3">
        <v>1</v>
      </c>
      <c r="BW560" s="3">
        <v>1</v>
      </c>
      <c r="BX560" s="3">
        <v>1</v>
      </c>
      <c r="BY560" s="3" t="s">
        <v>3</v>
      </c>
      <c r="BZ560" s="3">
        <v>0</v>
      </c>
      <c r="CA560" s="3">
        <v>0</v>
      </c>
      <c r="CB560" s="3" t="s">
        <v>3</v>
      </c>
      <c r="CE560" s="3">
        <v>1566</v>
      </c>
      <c r="CF560" s="3">
        <v>0</v>
      </c>
      <c r="CG560" s="3">
        <v>0</v>
      </c>
      <c r="CM560" s="3">
        <v>0</v>
      </c>
      <c r="CN560" s="3" t="s">
        <v>3</v>
      </c>
      <c r="CO560" s="3">
        <v>0</v>
      </c>
      <c r="CP560" s="3">
        <f t="shared" si="408"/>
        <v>20505.46</v>
      </c>
      <c r="CQ560" s="3">
        <f t="shared" si="440"/>
        <v>20505.46</v>
      </c>
      <c r="CR560" s="3">
        <f t="shared" si="432"/>
        <v>0</v>
      </c>
      <c r="CS560" s="3">
        <f t="shared" si="433"/>
        <v>0</v>
      </c>
      <c r="CT560" s="3">
        <f t="shared" si="409"/>
        <v>0</v>
      </c>
      <c r="CU560" s="3">
        <f t="shared" si="410"/>
        <v>0</v>
      </c>
      <c r="CV560" s="3">
        <f t="shared" si="411"/>
        <v>0</v>
      </c>
      <c r="CW560" s="3">
        <f t="shared" si="412"/>
        <v>0</v>
      </c>
      <c r="CX560" s="3">
        <f t="shared" si="413"/>
        <v>0</v>
      </c>
      <c r="CY560" s="3">
        <f t="shared" si="434"/>
        <v>0</v>
      </c>
      <c r="CZ560" s="3">
        <f t="shared" si="435"/>
        <v>0</v>
      </c>
      <c r="DC560" s="3" t="s">
        <v>3</v>
      </c>
      <c r="DD560" s="3" t="s">
        <v>3</v>
      </c>
      <c r="DE560" s="3" t="s">
        <v>3</v>
      </c>
      <c r="DF560" s="3" t="s">
        <v>3</v>
      </c>
      <c r="DG560" s="3" t="s">
        <v>3</v>
      </c>
      <c r="DH560" s="3" t="s">
        <v>3</v>
      </c>
      <c r="DI560" s="3" t="s">
        <v>3</v>
      </c>
      <c r="DJ560" s="3" t="s">
        <v>3</v>
      </c>
      <c r="DK560" s="3" t="s">
        <v>3</v>
      </c>
      <c r="DL560" s="3" t="s">
        <v>3</v>
      </c>
      <c r="DM560" s="3" t="s">
        <v>3</v>
      </c>
      <c r="DN560" s="3">
        <v>0</v>
      </c>
      <c r="DO560" s="3">
        <v>0</v>
      </c>
      <c r="DP560" s="3">
        <v>1</v>
      </c>
      <c r="DQ560" s="3">
        <v>1</v>
      </c>
      <c r="DU560" s="3">
        <v>1013</v>
      </c>
      <c r="DV560" s="3" t="s">
        <v>41</v>
      </c>
      <c r="DW560" s="3" t="s">
        <v>41</v>
      </c>
      <c r="DX560" s="3">
        <v>1</v>
      </c>
      <c r="DZ560" s="3" t="s">
        <v>3</v>
      </c>
      <c r="EA560" s="3" t="s">
        <v>3</v>
      </c>
      <c r="EB560" s="3" t="s">
        <v>3</v>
      </c>
      <c r="EC560" s="3" t="s">
        <v>3</v>
      </c>
      <c r="EE560" s="3">
        <v>56938434</v>
      </c>
      <c r="EF560" s="3">
        <v>214</v>
      </c>
      <c r="EG560" s="3" t="s">
        <v>42</v>
      </c>
      <c r="EH560" s="3">
        <v>0</v>
      </c>
      <c r="EI560" s="3" t="s">
        <v>3</v>
      </c>
      <c r="EJ560" s="3">
        <v>3</v>
      </c>
      <c r="EK560" s="3">
        <v>400007</v>
      </c>
      <c r="EL560" s="3" t="s">
        <v>42</v>
      </c>
      <c r="EM560" s="3" t="s">
        <v>43</v>
      </c>
      <c r="EO560" s="3" t="s">
        <v>3</v>
      </c>
      <c r="EQ560" s="3">
        <v>131088</v>
      </c>
      <c r="ER560" s="3">
        <v>0</v>
      </c>
      <c r="ES560" s="3">
        <v>2708.7799999999997</v>
      </c>
      <c r="ET560" s="3">
        <v>0</v>
      </c>
      <c r="EU560" s="3">
        <v>0</v>
      </c>
      <c r="EV560" s="3">
        <v>0</v>
      </c>
      <c r="EW560" s="3">
        <v>0</v>
      </c>
      <c r="EX560" s="3">
        <v>0</v>
      </c>
      <c r="EY560" s="3">
        <v>0</v>
      </c>
      <c r="EZ560" s="3">
        <v>5</v>
      </c>
      <c r="FC560" s="3">
        <v>1</v>
      </c>
      <c r="FD560" s="3">
        <v>18</v>
      </c>
      <c r="FF560" s="3">
        <v>24000</v>
      </c>
      <c r="FQ560" s="3">
        <v>0</v>
      </c>
      <c r="FR560" s="3">
        <f t="shared" si="438"/>
        <v>20505.46</v>
      </c>
      <c r="FS560" s="3">
        <v>0</v>
      </c>
      <c r="FX560" s="3">
        <v>0</v>
      </c>
      <c r="FY560" s="3">
        <v>0</v>
      </c>
      <c r="GA560" s="3" t="s">
        <v>593</v>
      </c>
      <c r="GD560" s="3">
        <v>1</v>
      </c>
      <c r="GF560" s="3">
        <v>-755933225</v>
      </c>
      <c r="GG560" s="3">
        <v>2</v>
      </c>
      <c r="GH560" s="3">
        <v>3</v>
      </c>
      <c r="GI560" s="3">
        <v>3</v>
      </c>
      <c r="GJ560" s="3">
        <v>0</v>
      </c>
      <c r="GK560" s="3">
        <v>0</v>
      </c>
      <c r="GL560" s="3">
        <f t="shared" si="414"/>
        <v>0</v>
      </c>
      <c r="GM560" s="3">
        <f t="shared" si="415"/>
        <v>20505.46</v>
      </c>
      <c r="GN560" s="3">
        <f t="shared" si="416"/>
        <v>0</v>
      </c>
      <c r="GO560" s="3">
        <f t="shared" si="417"/>
        <v>0</v>
      </c>
      <c r="GP560" s="3">
        <f t="shared" si="418"/>
        <v>0</v>
      </c>
      <c r="GR560" s="3">
        <v>1</v>
      </c>
      <c r="GS560" s="3">
        <v>1</v>
      </c>
      <c r="GT560" s="3">
        <v>0</v>
      </c>
      <c r="GU560" s="3" t="s">
        <v>3</v>
      </c>
      <c r="GV560" s="3">
        <f t="shared" si="419"/>
        <v>0</v>
      </c>
      <c r="GW560" s="3">
        <v>1</v>
      </c>
      <c r="GX560" s="3">
        <f t="shared" si="420"/>
        <v>0</v>
      </c>
      <c r="HA560" s="3">
        <v>0</v>
      </c>
      <c r="HB560" s="3">
        <v>0</v>
      </c>
      <c r="HC560" s="3">
        <f t="shared" si="421"/>
        <v>0</v>
      </c>
      <c r="HE560" s="3" t="s">
        <v>45</v>
      </c>
      <c r="HF560" s="3" t="s">
        <v>46</v>
      </c>
      <c r="HM560" s="3" t="s">
        <v>3</v>
      </c>
      <c r="HN560" s="3" t="s">
        <v>3</v>
      </c>
      <c r="HO560" s="3" t="s">
        <v>3</v>
      </c>
      <c r="HP560" s="3" t="s">
        <v>3</v>
      </c>
      <c r="HQ560" s="3" t="s">
        <v>3</v>
      </c>
      <c r="HS560" s="3">
        <v>0</v>
      </c>
      <c r="IK560" s="3">
        <v>0</v>
      </c>
    </row>
    <row r="561" spans="1:255" x14ac:dyDescent="0.2">
      <c r="A561" s="2">
        <v>17</v>
      </c>
      <c r="B561" s="2">
        <v>1</v>
      </c>
      <c r="C561" s="2"/>
      <c r="D561" s="2"/>
      <c r="E561" s="2" t="s">
        <v>594</v>
      </c>
      <c r="F561" s="2" t="s">
        <v>595</v>
      </c>
      <c r="G561" s="2" t="s">
        <v>596</v>
      </c>
      <c r="H561" s="2" t="s">
        <v>41</v>
      </c>
      <c r="I561" s="2">
        <v>1</v>
      </c>
      <c r="J561" s="2">
        <v>0</v>
      </c>
      <c r="K561" s="2">
        <v>1</v>
      </c>
      <c r="L561" s="2"/>
      <c r="M561" s="2"/>
      <c r="N561" s="2"/>
      <c r="O561" s="2">
        <f t="shared" si="399"/>
        <v>2927.51</v>
      </c>
      <c r="P561" s="2">
        <f t="shared" si="439"/>
        <v>2927.51</v>
      </c>
      <c r="Q561" s="2">
        <f t="shared" si="422"/>
        <v>0</v>
      </c>
      <c r="R561" s="2">
        <f t="shared" si="423"/>
        <v>0</v>
      </c>
      <c r="S561" s="2">
        <f t="shared" si="400"/>
        <v>0</v>
      </c>
      <c r="T561" s="2">
        <f t="shared" si="401"/>
        <v>0</v>
      </c>
      <c r="U561" s="2">
        <f t="shared" si="402"/>
        <v>0</v>
      </c>
      <c r="V561" s="2">
        <f t="shared" si="403"/>
        <v>0</v>
      </c>
      <c r="W561" s="2">
        <f t="shared" si="404"/>
        <v>0</v>
      </c>
      <c r="X561" s="2">
        <f t="shared" si="424"/>
        <v>0</v>
      </c>
      <c r="Y561" s="2">
        <f t="shared" si="425"/>
        <v>0</v>
      </c>
      <c r="Z561" s="2"/>
      <c r="AA561" s="2">
        <v>56661434</v>
      </c>
      <c r="AB561" s="2">
        <f t="shared" si="405"/>
        <v>2927.51</v>
      </c>
      <c r="AC561" s="2">
        <f t="shared" si="426"/>
        <v>2927.51</v>
      </c>
      <c r="AD561" s="2">
        <f t="shared" si="427"/>
        <v>0</v>
      </c>
      <c r="AE561" s="2">
        <f t="shared" si="428"/>
        <v>0</v>
      </c>
      <c r="AF561" s="2">
        <f t="shared" si="429"/>
        <v>0</v>
      </c>
      <c r="AG561" s="2">
        <f t="shared" si="406"/>
        <v>0</v>
      </c>
      <c r="AH561" s="2">
        <f t="shared" si="430"/>
        <v>0</v>
      </c>
      <c r="AI561" s="2">
        <f t="shared" si="431"/>
        <v>0</v>
      </c>
      <c r="AJ561" s="2">
        <f t="shared" si="407"/>
        <v>0</v>
      </c>
      <c r="AK561" s="2">
        <v>2927.51</v>
      </c>
      <c r="AL561" s="2">
        <v>2927.51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1</v>
      </c>
      <c r="AW561" s="2">
        <v>1</v>
      </c>
      <c r="AX561" s="2"/>
      <c r="AY561" s="2"/>
      <c r="AZ561" s="2">
        <v>1</v>
      </c>
      <c r="BA561" s="2">
        <v>1</v>
      </c>
      <c r="BB561" s="2">
        <v>1</v>
      </c>
      <c r="BC561" s="2">
        <v>1</v>
      </c>
      <c r="BD561" s="2" t="s">
        <v>3</v>
      </c>
      <c r="BE561" s="2" t="s">
        <v>3</v>
      </c>
      <c r="BF561" s="2" t="s">
        <v>3</v>
      </c>
      <c r="BG561" s="2" t="s">
        <v>3</v>
      </c>
      <c r="BH561" s="2">
        <v>3</v>
      </c>
      <c r="BI561" s="2">
        <v>3</v>
      </c>
      <c r="BJ561" s="2" t="s">
        <v>595</v>
      </c>
      <c r="BK561" s="2"/>
      <c r="BL561" s="2"/>
      <c r="BM561" s="2">
        <v>400007</v>
      </c>
      <c r="BN561" s="2">
        <v>0</v>
      </c>
      <c r="BO561" s="2" t="s">
        <v>3</v>
      </c>
      <c r="BP561" s="2">
        <v>0</v>
      </c>
      <c r="BQ561" s="2">
        <v>214</v>
      </c>
      <c r="BR561" s="2">
        <v>0</v>
      </c>
      <c r="BS561" s="2">
        <v>1</v>
      </c>
      <c r="BT561" s="2">
        <v>1</v>
      </c>
      <c r="BU561" s="2">
        <v>1</v>
      </c>
      <c r="BV561" s="2">
        <v>1</v>
      </c>
      <c r="BW561" s="2">
        <v>1</v>
      </c>
      <c r="BX561" s="2">
        <v>1</v>
      </c>
      <c r="BY561" s="2" t="s">
        <v>3</v>
      </c>
      <c r="BZ561" s="2">
        <v>0</v>
      </c>
      <c r="CA561" s="2">
        <v>0</v>
      </c>
      <c r="CB561" s="2" t="s">
        <v>3</v>
      </c>
      <c r="CC561" s="2"/>
      <c r="CD561" s="2"/>
      <c r="CE561" s="2">
        <v>1566</v>
      </c>
      <c r="CF561" s="2">
        <v>0</v>
      </c>
      <c r="CG561" s="2">
        <v>0</v>
      </c>
      <c r="CH561" s="2"/>
      <c r="CI561" s="2"/>
      <c r="CJ561" s="2"/>
      <c r="CK561" s="2"/>
      <c r="CL561" s="2"/>
      <c r="CM561" s="2">
        <v>0</v>
      </c>
      <c r="CN561" s="2" t="s">
        <v>3</v>
      </c>
      <c r="CO561" s="2">
        <v>0</v>
      </c>
      <c r="CP561" s="2">
        <f t="shared" si="408"/>
        <v>2927.51</v>
      </c>
      <c r="CQ561" s="2">
        <f t="shared" si="440"/>
        <v>2927.51</v>
      </c>
      <c r="CR561" s="2">
        <f t="shared" si="432"/>
        <v>0</v>
      </c>
      <c r="CS561" s="2">
        <f t="shared" si="433"/>
        <v>0</v>
      </c>
      <c r="CT561" s="2">
        <f t="shared" si="409"/>
        <v>0</v>
      </c>
      <c r="CU561" s="2">
        <f t="shared" si="410"/>
        <v>0</v>
      </c>
      <c r="CV561" s="2">
        <f t="shared" si="411"/>
        <v>0</v>
      </c>
      <c r="CW561" s="2">
        <f t="shared" si="412"/>
        <v>0</v>
      </c>
      <c r="CX561" s="2">
        <f t="shared" si="413"/>
        <v>0</v>
      </c>
      <c r="CY561" s="2">
        <f t="shared" si="434"/>
        <v>0</v>
      </c>
      <c r="CZ561" s="2">
        <f t="shared" si="435"/>
        <v>0</v>
      </c>
      <c r="DA561" s="2"/>
      <c r="DB561" s="2"/>
      <c r="DC561" s="2" t="s">
        <v>3</v>
      </c>
      <c r="DD561" s="2" t="s">
        <v>3</v>
      </c>
      <c r="DE561" s="2" t="s">
        <v>3</v>
      </c>
      <c r="DF561" s="2" t="s">
        <v>3</v>
      </c>
      <c r="DG561" s="2" t="s">
        <v>3</v>
      </c>
      <c r="DH561" s="2" t="s">
        <v>3</v>
      </c>
      <c r="DI561" s="2" t="s">
        <v>3</v>
      </c>
      <c r="DJ561" s="2" t="s">
        <v>3</v>
      </c>
      <c r="DK561" s="2" t="s">
        <v>3</v>
      </c>
      <c r="DL561" s="2" t="s">
        <v>3</v>
      </c>
      <c r="DM561" s="2" t="s">
        <v>3</v>
      </c>
      <c r="DN561" s="2">
        <v>0</v>
      </c>
      <c r="DO561" s="2">
        <v>0</v>
      </c>
      <c r="DP561" s="2">
        <v>1</v>
      </c>
      <c r="DQ561" s="2">
        <v>1</v>
      </c>
      <c r="DR561" s="2"/>
      <c r="DS561" s="2"/>
      <c r="DT561" s="2"/>
      <c r="DU561" s="2">
        <v>1013</v>
      </c>
      <c r="DV561" s="2" t="s">
        <v>41</v>
      </c>
      <c r="DW561" s="2" t="s">
        <v>41</v>
      </c>
      <c r="DX561" s="2">
        <v>1</v>
      </c>
      <c r="DY561" s="2"/>
      <c r="DZ561" s="2" t="s">
        <v>3</v>
      </c>
      <c r="EA561" s="2" t="s">
        <v>3</v>
      </c>
      <c r="EB561" s="2" t="s">
        <v>3</v>
      </c>
      <c r="EC561" s="2" t="s">
        <v>3</v>
      </c>
      <c r="ED561" s="2"/>
      <c r="EE561" s="2">
        <v>56938434</v>
      </c>
      <c r="EF561" s="2">
        <v>214</v>
      </c>
      <c r="EG561" s="2" t="s">
        <v>42</v>
      </c>
      <c r="EH561" s="2">
        <v>0</v>
      </c>
      <c r="EI561" s="2" t="s">
        <v>3</v>
      </c>
      <c r="EJ561" s="2">
        <v>3</v>
      </c>
      <c r="EK561" s="2">
        <v>400007</v>
      </c>
      <c r="EL561" s="2" t="s">
        <v>42</v>
      </c>
      <c r="EM561" s="2" t="s">
        <v>43</v>
      </c>
      <c r="EN561" s="2"/>
      <c r="EO561" s="2" t="s">
        <v>3</v>
      </c>
      <c r="EP561" s="2"/>
      <c r="EQ561" s="2">
        <v>131088</v>
      </c>
      <c r="ER561" s="2">
        <v>0</v>
      </c>
      <c r="ES561" s="2">
        <v>2927.51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>
        <v>0</v>
      </c>
      <c r="FR561" s="2">
        <f t="shared" si="438"/>
        <v>2927.51</v>
      </c>
      <c r="FS561" s="2">
        <v>0</v>
      </c>
      <c r="FT561" s="2"/>
      <c r="FU561" s="2"/>
      <c r="FV561" s="2"/>
      <c r="FW561" s="2"/>
      <c r="FX561" s="2">
        <v>0</v>
      </c>
      <c r="FY561" s="2">
        <v>0</v>
      </c>
      <c r="FZ561" s="2"/>
      <c r="GA561" s="2" t="s">
        <v>597</v>
      </c>
      <c r="GB561" s="2"/>
      <c r="GC561" s="2"/>
      <c r="GD561" s="2">
        <v>1</v>
      </c>
      <c r="GE561" s="2"/>
      <c r="GF561" s="2">
        <v>-1688885871</v>
      </c>
      <c r="GG561" s="2">
        <v>2</v>
      </c>
      <c r="GH561" s="2">
        <v>4</v>
      </c>
      <c r="GI561" s="2">
        <v>-2</v>
      </c>
      <c r="GJ561" s="2">
        <v>0</v>
      </c>
      <c r="GK561" s="2">
        <v>0</v>
      </c>
      <c r="GL561" s="2">
        <f t="shared" si="414"/>
        <v>0</v>
      </c>
      <c r="GM561" s="2">
        <f t="shared" si="415"/>
        <v>2927.51</v>
      </c>
      <c r="GN561" s="2">
        <f t="shared" si="416"/>
        <v>0</v>
      </c>
      <c r="GO561" s="2">
        <f t="shared" si="417"/>
        <v>0</v>
      </c>
      <c r="GP561" s="2">
        <f t="shared" si="418"/>
        <v>0</v>
      </c>
      <c r="GQ561" s="2"/>
      <c r="GR561" s="2">
        <v>1</v>
      </c>
      <c r="GS561" s="2">
        <v>2</v>
      </c>
      <c r="GT561" s="2">
        <v>0</v>
      </c>
      <c r="GU561" s="2" t="s">
        <v>3</v>
      </c>
      <c r="GV561" s="2">
        <f t="shared" si="419"/>
        <v>0</v>
      </c>
      <c r="GW561" s="2">
        <v>1</v>
      </c>
      <c r="GX561" s="2">
        <f t="shared" si="420"/>
        <v>0</v>
      </c>
      <c r="GY561" s="2"/>
      <c r="GZ561" s="2"/>
      <c r="HA561" s="2">
        <v>0</v>
      </c>
      <c r="HB561" s="2">
        <v>0</v>
      </c>
      <c r="HC561" s="2">
        <f t="shared" si="421"/>
        <v>0</v>
      </c>
      <c r="HD561" s="2"/>
      <c r="HE561" s="2" t="s">
        <v>45</v>
      </c>
      <c r="HF561" s="2" t="s">
        <v>46</v>
      </c>
      <c r="HG561" s="2"/>
      <c r="HH561" s="2"/>
      <c r="HI561" s="2"/>
      <c r="HJ561" s="2"/>
      <c r="HK561" s="2"/>
      <c r="HL561" s="2"/>
      <c r="HM561" s="2" t="s">
        <v>3</v>
      </c>
      <c r="HN561" s="2" t="s">
        <v>3</v>
      </c>
      <c r="HO561" s="2" t="s">
        <v>3</v>
      </c>
      <c r="HP561" s="2" t="s">
        <v>3</v>
      </c>
      <c r="HQ561" s="2" t="s">
        <v>3</v>
      </c>
      <c r="HR561" s="2"/>
      <c r="HS561" s="2">
        <v>0</v>
      </c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>
        <v>0</v>
      </c>
      <c r="IL561" s="2"/>
      <c r="IM561" s="2"/>
      <c r="IN561" s="2"/>
      <c r="IO561" s="2"/>
      <c r="IP561" s="2"/>
      <c r="IQ561" s="2"/>
      <c r="IR561" s="2"/>
      <c r="IS561" s="2"/>
      <c r="IT561" s="2"/>
      <c r="IU561" s="2"/>
    </row>
    <row r="562" spans="1:255" x14ac:dyDescent="0.2">
      <c r="A562" s="3">
        <v>17</v>
      </c>
      <c r="B562" s="3">
        <v>1</v>
      </c>
      <c r="E562" s="3" t="s">
        <v>594</v>
      </c>
      <c r="F562" s="3" t="s">
        <v>595</v>
      </c>
      <c r="G562" s="3" t="s">
        <v>596</v>
      </c>
      <c r="H562" s="3" t="s">
        <v>41</v>
      </c>
      <c r="I562" s="3">
        <v>1</v>
      </c>
      <c r="J562" s="3">
        <v>0</v>
      </c>
      <c r="K562" s="3">
        <v>1</v>
      </c>
      <c r="O562" s="3">
        <f t="shared" si="399"/>
        <v>22161.25</v>
      </c>
      <c r="P562" s="3">
        <f t="shared" si="439"/>
        <v>22161.25</v>
      </c>
      <c r="Q562" s="3">
        <f t="shared" si="422"/>
        <v>0</v>
      </c>
      <c r="R562" s="3">
        <f t="shared" si="423"/>
        <v>0</v>
      </c>
      <c r="S562" s="3">
        <f t="shared" si="400"/>
        <v>0</v>
      </c>
      <c r="T562" s="3">
        <f t="shared" si="401"/>
        <v>0</v>
      </c>
      <c r="U562" s="3">
        <f t="shared" si="402"/>
        <v>0</v>
      </c>
      <c r="V562" s="3">
        <f t="shared" si="403"/>
        <v>0</v>
      </c>
      <c r="W562" s="3">
        <f t="shared" si="404"/>
        <v>0</v>
      </c>
      <c r="X562" s="3">
        <f t="shared" si="424"/>
        <v>0</v>
      </c>
      <c r="Y562" s="3">
        <f t="shared" si="425"/>
        <v>0</v>
      </c>
      <c r="AA562" s="3">
        <v>56661436</v>
      </c>
      <c r="AB562" s="3">
        <f t="shared" si="405"/>
        <v>2927.51</v>
      </c>
      <c r="AC562" s="3">
        <f t="shared" si="426"/>
        <v>2927.51</v>
      </c>
      <c r="AD562" s="3">
        <f t="shared" si="427"/>
        <v>0</v>
      </c>
      <c r="AE562" s="3">
        <f t="shared" si="428"/>
        <v>0</v>
      </c>
      <c r="AF562" s="3">
        <f t="shared" si="429"/>
        <v>0</v>
      </c>
      <c r="AG562" s="3">
        <f t="shared" si="406"/>
        <v>0</v>
      </c>
      <c r="AH562" s="3">
        <f t="shared" si="430"/>
        <v>0</v>
      </c>
      <c r="AI562" s="3">
        <f t="shared" si="431"/>
        <v>0</v>
      </c>
      <c r="AJ562" s="3">
        <f t="shared" si="407"/>
        <v>0</v>
      </c>
      <c r="AK562" s="3">
        <v>2927.51</v>
      </c>
      <c r="AL562" s="3">
        <v>2927.51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1</v>
      </c>
      <c r="AW562" s="3">
        <v>1</v>
      </c>
      <c r="AZ562" s="3">
        <v>1</v>
      </c>
      <c r="BA562" s="3">
        <v>1</v>
      </c>
      <c r="BB562" s="3">
        <v>1</v>
      </c>
      <c r="BC562" s="3">
        <v>7.57</v>
      </c>
      <c r="BD562" s="3" t="s">
        <v>3</v>
      </c>
      <c r="BE562" s="3" t="s">
        <v>3</v>
      </c>
      <c r="BF562" s="3" t="s">
        <v>3</v>
      </c>
      <c r="BG562" s="3" t="s">
        <v>3</v>
      </c>
      <c r="BH562" s="3">
        <v>3</v>
      </c>
      <c r="BI562" s="3">
        <v>3</v>
      </c>
      <c r="BJ562" s="3" t="s">
        <v>595</v>
      </c>
      <c r="BM562" s="3">
        <v>400007</v>
      </c>
      <c r="BN562" s="3">
        <v>0</v>
      </c>
      <c r="BO562" s="3" t="s">
        <v>3</v>
      </c>
      <c r="BP562" s="3">
        <v>0</v>
      </c>
      <c r="BQ562" s="3">
        <v>214</v>
      </c>
      <c r="BR562" s="3">
        <v>0</v>
      </c>
      <c r="BS562" s="3">
        <v>1</v>
      </c>
      <c r="BT562" s="3">
        <v>1</v>
      </c>
      <c r="BU562" s="3">
        <v>1</v>
      </c>
      <c r="BV562" s="3">
        <v>1</v>
      </c>
      <c r="BW562" s="3">
        <v>1</v>
      </c>
      <c r="BX562" s="3">
        <v>1</v>
      </c>
      <c r="BY562" s="3" t="s">
        <v>3</v>
      </c>
      <c r="BZ562" s="3">
        <v>0</v>
      </c>
      <c r="CA562" s="3">
        <v>0</v>
      </c>
      <c r="CB562" s="3" t="s">
        <v>3</v>
      </c>
      <c r="CE562" s="3">
        <v>1566</v>
      </c>
      <c r="CF562" s="3">
        <v>0</v>
      </c>
      <c r="CG562" s="3">
        <v>0</v>
      </c>
      <c r="CM562" s="3">
        <v>0</v>
      </c>
      <c r="CN562" s="3" t="s">
        <v>3</v>
      </c>
      <c r="CO562" s="3">
        <v>0</v>
      </c>
      <c r="CP562" s="3">
        <f t="shared" si="408"/>
        <v>22161.25</v>
      </c>
      <c r="CQ562" s="3">
        <f t="shared" si="440"/>
        <v>22161.25</v>
      </c>
      <c r="CR562" s="3">
        <f t="shared" si="432"/>
        <v>0</v>
      </c>
      <c r="CS562" s="3">
        <f t="shared" si="433"/>
        <v>0</v>
      </c>
      <c r="CT562" s="3">
        <f t="shared" si="409"/>
        <v>0</v>
      </c>
      <c r="CU562" s="3">
        <f t="shared" si="410"/>
        <v>0</v>
      </c>
      <c r="CV562" s="3">
        <f t="shared" si="411"/>
        <v>0</v>
      </c>
      <c r="CW562" s="3">
        <f t="shared" si="412"/>
        <v>0</v>
      </c>
      <c r="CX562" s="3">
        <f t="shared" si="413"/>
        <v>0</v>
      </c>
      <c r="CY562" s="3">
        <f t="shared" si="434"/>
        <v>0</v>
      </c>
      <c r="CZ562" s="3">
        <f t="shared" si="435"/>
        <v>0</v>
      </c>
      <c r="DC562" s="3" t="s">
        <v>3</v>
      </c>
      <c r="DD562" s="3" t="s">
        <v>3</v>
      </c>
      <c r="DE562" s="3" t="s">
        <v>3</v>
      </c>
      <c r="DF562" s="3" t="s">
        <v>3</v>
      </c>
      <c r="DG562" s="3" t="s">
        <v>3</v>
      </c>
      <c r="DH562" s="3" t="s">
        <v>3</v>
      </c>
      <c r="DI562" s="3" t="s">
        <v>3</v>
      </c>
      <c r="DJ562" s="3" t="s">
        <v>3</v>
      </c>
      <c r="DK562" s="3" t="s">
        <v>3</v>
      </c>
      <c r="DL562" s="3" t="s">
        <v>3</v>
      </c>
      <c r="DM562" s="3" t="s">
        <v>3</v>
      </c>
      <c r="DN562" s="3">
        <v>0</v>
      </c>
      <c r="DO562" s="3">
        <v>0</v>
      </c>
      <c r="DP562" s="3">
        <v>1</v>
      </c>
      <c r="DQ562" s="3">
        <v>1</v>
      </c>
      <c r="DU562" s="3">
        <v>1013</v>
      </c>
      <c r="DV562" s="3" t="s">
        <v>41</v>
      </c>
      <c r="DW562" s="3" t="s">
        <v>41</v>
      </c>
      <c r="DX562" s="3">
        <v>1</v>
      </c>
      <c r="DZ562" s="3" t="s">
        <v>3</v>
      </c>
      <c r="EA562" s="3" t="s">
        <v>3</v>
      </c>
      <c r="EB562" s="3" t="s">
        <v>3</v>
      </c>
      <c r="EC562" s="3" t="s">
        <v>3</v>
      </c>
      <c r="EE562" s="3">
        <v>56938434</v>
      </c>
      <c r="EF562" s="3">
        <v>214</v>
      </c>
      <c r="EG562" s="3" t="s">
        <v>42</v>
      </c>
      <c r="EH562" s="3">
        <v>0</v>
      </c>
      <c r="EI562" s="3" t="s">
        <v>3</v>
      </c>
      <c r="EJ562" s="3">
        <v>3</v>
      </c>
      <c r="EK562" s="3">
        <v>400007</v>
      </c>
      <c r="EL562" s="3" t="s">
        <v>42</v>
      </c>
      <c r="EM562" s="3" t="s">
        <v>43</v>
      </c>
      <c r="EO562" s="3" t="s">
        <v>3</v>
      </c>
      <c r="EQ562" s="3">
        <v>131088</v>
      </c>
      <c r="ER562" s="3">
        <v>0</v>
      </c>
      <c r="ES562" s="3">
        <v>2927.51</v>
      </c>
      <c r="ET562" s="3">
        <v>0</v>
      </c>
      <c r="EU562" s="3">
        <v>0</v>
      </c>
      <c r="EV562" s="3">
        <v>0</v>
      </c>
      <c r="EW562" s="3">
        <v>0</v>
      </c>
      <c r="EX562" s="3">
        <v>0</v>
      </c>
      <c r="EY562" s="3">
        <v>0</v>
      </c>
      <c r="EZ562" s="3">
        <v>5</v>
      </c>
      <c r="FC562" s="3">
        <v>1</v>
      </c>
      <c r="FD562" s="3">
        <v>18</v>
      </c>
      <c r="FF562" s="3">
        <v>25938</v>
      </c>
      <c r="FQ562" s="3">
        <v>0</v>
      </c>
      <c r="FR562" s="3">
        <f t="shared" si="438"/>
        <v>22161.25</v>
      </c>
      <c r="FS562" s="3">
        <v>0</v>
      </c>
      <c r="FX562" s="3">
        <v>0</v>
      </c>
      <c r="FY562" s="3">
        <v>0</v>
      </c>
      <c r="GA562" s="3" t="s">
        <v>597</v>
      </c>
      <c r="GD562" s="3">
        <v>1</v>
      </c>
      <c r="GF562" s="3">
        <v>-1688885871</v>
      </c>
      <c r="GG562" s="3">
        <v>2</v>
      </c>
      <c r="GH562" s="3">
        <v>3</v>
      </c>
      <c r="GI562" s="3">
        <v>3</v>
      </c>
      <c r="GJ562" s="3">
        <v>0</v>
      </c>
      <c r="GK562" s="3">
        <v>0</v>
      </c>
      <c r="GL562" s="3">
        <f t="shared" si="414"/>
        <v>0</v>
      </c>
      <c r="GM562" s="3">
        <f t="shared" si="415"/>
        <v>22161.25</v>
      </c>
      <c r="GN562" s="3">
        <f t="shared" si="416"/>
        <v>0</v>
      </c>
      <c r="GO562" s="3">
        <f t="shared" si="417"/>
        <v>0</v>
      </c>
      <c r="GP562" s="3">
        <f t="shared" si="418"/>
        <v>0</v>
      </c>
      <c r="GR562" s="3">
        <v>1</v>
      </c>
      <c r="GS562" s="3">
        <v>1</v>
      </c>
      <c r="GT562" s="3">
        <v>0</v>
      </c>
      <c r="GU562" s="3" t="s">
        <v>3</v>
      </c>
      <c r="GV562" s="3">
        <f t="shared" si="419"/>
        <v>0</v>
      </c>
      <c r="GW562" s="3">
        <v>1</v>
      </c>
      <c r="GX562" s="3">
        <f t="shared" si="420"/>
        <v>0</v>
      </c>
      <c r="HA562" s="3">
        <v>0</v>
      </c>
      <c r="HB562" s="3">
        <v>0</v>
      </c>
      <c r="HC562" s="3">
        <f t="shared" si="421"/>
        <v>0</v>
      </c>
      <c r="HE562" s="3" t="s">
        <v>45</v>
      </c>
      <c r="HF562" s="3" t="s">
        <v>46</v>
      </c>
      <c r="HM562" s="3" t="s">
        <v>3</v>
      </c>
      <c r="HN562" s="3" t="s">
        <v>3</v>
      </c>
      <c r="HO562" s="3" t="s">
        <v>3</v>
      </c>
      <c r="HP562" s="3" t="s">
        <v>3</v>
      </c>
      <c r="HQ562" s="3" t="s">
        <v>3</v>
      </c>
      <c r="HS562" s="3">
        <v>0</v>
      </c>
      <c r="IK562" s="3">
        <v>0</v>
      </c>
    </row>
    <row r="563" spans="1:255" x14ac:dyDescent="0.2">
      <c r="A563" s="2">
        <v>17</v>
      </c>
      <c r="B563" s="2">
        <v>1</v>
      </c>
      <c r="C563" s="2"/>
      <c r="D563" s="2"/>
      <c r="E563" s="2" t="s">
        <v>598</v>
      </c>
      <c r="F563" s="2" t="s">
        <v>599</v>
      </c>
      <c r="G563" s="2" t="s">
        <v>600</v>
      </c>
      <c r="H563" s="2" t="s">
        <v>398</v>
      </c>
      <c r="I563" s="2">
        <v>1</v>
      </c>
      <c r="J563" s="2">
        <v>0</v>
      </c>
      <c r="K563" s="2">
        <v>1</v>
      </c>
      <c r="L563" s="2"/>
      <c r="M563" s="2"/>
      <c r="N563" s="2"/>
      <c r="O563" s="2">
        <f t="shared" ref="O563:O592" si="441">ROUND(CP563,2)</f>
        <v>1548.44</v>
      </c>
      <c r="P563" s="2">
        <f>ROUND((ROUND((AC563*I563),2)*BC563),2)</f>
        <v>1548.44</v>
      </c>
      <c r="Q563" s="2">
        <f t="shared" si="422"/>
        <v>0</v>
      </c>
      <c r="R563" s="2">
        <f t="shared" si="423"/>
        <v>0</v>
      </c>
      <c r="S563" s="2">
        <f t="shared" ref="S563:S592" si="442">ROUND((ROUND((AF563*AV563*I563),2)*BA563),2)</f>
        <v>0</v>
      </c>
      <c r="T563" s="2">
        <f t="shared" ref="T563:T592" si="443">ROUND(CU563*I563,2)</f>
        <v>0</v>
      </c>
      <c r="U563" s="2">
        <f t="shared" ref="U563:U592" si="444">CV563*I563</f>
        <v>0</v>
      </c>
      <c r="V563" s="2">
        <f t="shared" ref="V563:V592" si="445">CW563*I563</f>
        <v>0</v>
      </c>
      <c r="W563" s="2">
        <f t="shared" ref="W563:W592" si="446">ROUND(CX563*I563,2)</f>
        <v>0</v>
      </c>
      <c r="X563" s="2">
        <f t="shared" si="424"/>
        <v>0</v>
      </c>
      <c r="Y563" s="2">
        <f t="shared" si="425"/>
        <v>0</v>
      </c>
      <c r="Z563" s="2"/>
      <c r="AA563" s="2">
        <v>56661434</v>
      </c>
      <c r="AB563" s="2">
        <f t="shared" ref="AB563:AB592" si="447">ROUND((AC563+AD563+AF563),6)</f>
        <v>1548.44</v>
      </c>
      <c r="AC563" s="2">
        <f t="shared" si="426"/>
        <v>1548.44</v>
      </c>
      <c r="AD563" s="2">
        <f t="shared" si="427"/>
        <v>0</v>
      </c>
      <c r="AE563" s="2">
        <f t="shared" si="428"/>
        <v>0</v>
      </c>
      <c r="AF563" s="2">
        <f t="shared" si="429"/>
        <v>0</v>
      </c>
      <c r="AG563" s="2">
        <f t="shared" ref="AG563:AG592" si="448">ROUND((AP563),6)</f>
        <v>0</v>
      </c>
      <c r="AH563" s="2">
        <f t="shared" si="430"/>
        <v>0</v>
      </c>
      <c r="AI563" s="2">
        <f t="shared" si="431"/>
        <v>0</v>
      </c>
      <c r="AJ563" s="2">
        <f t="shared" ref="AJ563:AJ592" si="449">(AS563)</f>
        <v>0</v>
      </c>
      <c r="AK563" s="2">
        <v>1548.44</v>
      </c>
      <c r="AL563" s="2">
        <v>1548.44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1</v>
      </c>
      <c r="AW563" s="2">
        <v>1</v>
      </c>
      <c r="AX563" s="2"/>
      <c r="AY563" s="2"/>
      <c r="AZ563" s="2">
        <v>1</v>
      </c>
      <c r="BA563" s="2">
        <v>1</v>
      </c>
      <c r="BB563" s="2">
        <v>1</v>
      </c>
      <c r="BC563" s="2">
        <v>1</v>
      </c>
      <c r="BD563" s="2" t="s">
        <v>3</v>
      </c>
      <c r="BE563" s="2" t="s">
        <v>3</v>
      </c>
      <c r="BF563" s="2" t="s">
        <v>3</v>
      </c>
      <c r="BG563" s="2" t="s">
        <v>3</v>
      </c>
      <c r="BH563" s="2">
        <v>3</v>
      </c>
      <c r="BI563" s="2">
        <v>3</v>
      </c>
      <c r="BJ563" s="2" t="s">
        <v>601</v>
      </c>
      <c r="BK563" s="2"/>
      <c r="BL563" s="2"/>
      <c r="BM563" s="2">
        <v>746</v>
      </c>
      <c r="BN563" s="2">
        <v>0</v>
      </c>
      <c r="BO563" s="2" t="s">
        <v>3</v>
      </c>
      <c r="BP563" s="2">
        <v>0</v>
      </c>
      <c r="BQ563" s="2">
        <v>130</v>
      </c>
      <c r="BR563" s="2">
        <v>0</v>
      </c>
      <c r="BS563" s="2">
        <v>1</v>
      </c>
      <c r="BT563" s="2">
        <v>1</v>
      </c>
      <c r="BU563" s="2">
        <v>1</v>
      </c>
      <c r="BV563" s="2">
        <v>1</v>
      </c>
      <c r="BW563" s="2">
        <v>1</v>
      </c>
      <c r="BX563" s="2">
        <v>1</v>
      </c>
      <c r="BY563" s="2" t="s">
        <v>3</v>
      </c>
      <c r="BZ563" s="2">
        <v>0</v>
      </c>
      <c r="CA563" s="2">
        <v>0</v>
      </c>
      <c r="CB563" s="2" t="s">
        <v>3</v>
      </c>
      <c r="CC563" s="2"/>
      <c r="CD563" s="2"/>
      <c r="CE563" s="2">
        <v>1566</v>
      </c>
      <c r="CF563" s="2">
        <v>0</v>
      </c>
      <c r="CG563" s="2">
        <v>0</v>
      </c>
      <c r="CH563" s="2"/>
      <c r="CI563" s="2"/>
      <c r="CJ563" s="2"/>
      <c r="CK563" s="2"/>
      <c r="CL563" s="2"/>
      <c r="CM563" s="2">
        <v>0</v>
      </c>
      <c r="CN563" s="2" t="s">
        <v>3</v>
      </c>
      <c r="CO563" s="2">
        <v>0</v>
      </c>
      <c r="CP563" s="2">
        <f t="shared" ref="CP563:CP592" si="450">(P563+Q563+S563)</f>
        <v>1548.44</v>
      </c>
      <c r="CQ563" s="2">
        <f>ROUND((ROUND((AC563*1),2)*BC563),2)</f>
        <v>1548.44</v>
      </c>
      <c r="CR563" s="2">
        <f t="shared" si="432"/>
        <v>0</v>
      </c>
      <c r="CS563" s="2">
        <f t="shared" si="433"/>
        <v>0</v>
      </c>
      <c r="CT563" s="2">
        <f t="shared" ref="CT563:CT592" si="451">ROUND((ROUND((AF563*AV563*1),2)*BA563),2)</f>
        <v>0</v>
      </c>
      <c r="CU563" s="2">
        <f t="shared" ref="CU563:CU592" si="452">AG563</f>
        <v>0</v>
      </c>
      <c r="CV563" s="2">
        <f t="shared" ref="CV563:CV592" si="453">(AH563*AV563)</f>
        <v>0</v>
      </c>
      <c r="CW563" s="2">
        <f t="shared" ref="CW563:CW592" si="454">AI563</f>
        <v>0</v>
      </c>
      <c r="CX563" s="2">
        <f t="shared" ref="CX563:CX592" si="455">AJ563</f>
        <v>0</v>
      </c>
      <c r="CY563" s="2">
        <f t="shared" si="434"/>
        <v>0</v>
      </c>
      <c r="CZ563" s="2">
        <f t="shared" si="435"/>
        <v>0</v>
      </c>
      <c r="DA563" s="2"/>
      <c r="DB563" s="2"/>
      <c r="DC563" s="2" t="s">
        <v>3</v>
      </c>
      <c r="DD563" s="2" t="s">
        <v>3</v>
      </c>
      <c r="DE563" s="2" t="s">
        <v>3</v>
      </c>
      <c r="DF563" s="2" t="s">
        <v>3</v>
      </c>
      <c r="DG563" s="2" t="s">
        <v>3</v>
      </c>
      <c r="DH563" s="2" t="s">
        <v>3</v>
      </c>
      <c r="DI563" s="2" t="s">
        <v>3</v>
      </c>
      <c r="DJ563" s="2" t="s">
        <v>3</v>
      </c>
      <c r="DK563" s="2" t="s">
        <v>3</v>
      </c>
      <c r="DL563" s="2" t="s">
        <v>3</v>
      </c>
      <c r="DM563" s="2" t="s">
        <v>3</v>
      </c>
      <c r="DN563" s="2">
        <v>0</v>
      </c>
      <c r="DO563" s="2">
        <v>0</v>
      </c>
      <c r="DP563" s="2">
        <v>1</v>
      </c>
      <c r="DQ563" s="2">
        <v>1</v>
      </c>
      <c r="DR563" s="2"/>
      <c r="DS563" s="2"/>
      <c r="DT563" s="2"/>
      <c r="DU563" s="2">
        <v>1010</v>
      </c>
      <c r="DV563" s="2" t="s">
        <v>398</v>
      </c>
      <c r="DW563" s="2" t="s">
        <v>398</v>
      </c>
      <c r="DX563" s="2">
        <v>1</v>
      </c>
      <c r="DY563" s="2"/>
      <c r="DZ563" s="2" t="s">
        <v>3</v>
      </c>
      <c r="EA563" s="2" t="s">
        <v>3</v>
      </c>
      <c r="EB563" s="2" t="s">
        <v>3</v>
      </c>
      <c r="EC563" s="2" t="s">
        <v>3</v>
      </c>
      <c r="ED563" s="2"/>
      <c r="EE563" s="2">
        <v>56938408</v>
      </c>
      <c r="EF563" s="2">
        <v>130</v>
      </c>
      <c r="EG563" s="2" t="s">
        <v>553</v>
      </c>
      <c r="EH563" s="2">
        <v>0</v>
      </c>
      <c r="EI563" s="2" t="s">
        <v>3</v>
      </c>
      <c r="EJ563" s="2">
        <v>3</v>
      </c>
      <c r="EK563" s="2">
        <v>746</v>
      </c>
      <c r="EL563" s="2" t="s">
        <v>554</v>
      </c>
      <c r="EM563" s="2" t="s">
        <v>555</v>
      </c>
      <c r="EN563" s="2"/>
      <c r="EO563" s="2" t="s">
        <v>3</v>
      </c>
      <c r="EP563" s="2"/>
      <c r="EQ563" s="2">
        <v>131072</v>
      </c>
      <c r="ER563" s="2">
        <v>1548.44</v>
      </c>
      <c r="ES563" s="2">
        <v>1548.44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>
        <v>0</v>
      </c>
      <c r="FR563" s="2">
        <f t="shared" si="438"/>
        <v>1548.44</v>
      </c>
      <c r="FS563" s="2">
        <v>0</v>
      </c>
      <c r="FT563" s="2"/>
      <c r="FU563" s="2"/>
      <c r="FV563" s="2"/>
      <c r="FW563" s="2"/>
      <c r="FX563" s="2">
        <v>0</v>
      </c>
      <c r="FY563" s="2">
        <v>0</v>
      </c>
      <c r="FZ563" s="2"/>
      <c r="GA563" s="2" t="s">
        <v>3</v>
      </c>
      <c r="GB563" s="2"/>
      <c r="GC563" s="2"/>
      <c r="GD563" s="2">
        <v>1</v>
      </c>
      <c r="GE563" s="2"/>
      <c r="GF563" s="2">
        <v>-518797693</v>
      </c>
      <c r="GG563" s="2">
        <v>2</v>
      </c>
      <c r="GH563" s="2">
        <v>1</v>
      </c>
      <c r="GI563" s="2">
        <v>-2</v>
      </c>
      <c r="GJ563" s="2">
        <v>0</v>
      </c>
      <c r="GK563" s="2">
        <v>0</v>
      </c>
      <c r="GL563" s="2">
        <f t="shared" ref="GL563:GL592" si="456">ROUND(IF(AND(BH563=3,BI563=3,FS563&lt;&gt;0),P563,0),2)</f>
        <v>0</v>
      </c>
      <c r="GM563" s="2">
        <f t="shared" ref="GM563:GM592" si="457">ROUND(O563+X563+Y563,2)+GX563</f>
        <v>1548.44</v>
      </c>
      <c r="GN563" s="2">
        <f t="shared" ref="GN563:GN592" si="458">IF(OR(BI563=0,BI563=1),GM563-GX563,0)</f>
        <v>0</v>
      </c>
      <c r="GO563" s="2">
        <f t="shared" ref="GO563:GO592" si="459">IF(BI563=2,GM563-GX563,0)</f>
        <v>0</v>
      </c>
      <c r="GP563" s="2">
        <f t="shared" ref="GP563:GP592" si="460">IF(BI563=4,GM563-GX563,0)</f>
        <v>0</v>
      </c>
      <c r="GQ563" s="2"/>
      <c r="GR563" s="2">
        <v>0</v>
      </c>
      <c r="GS563" s="2">
        <v>3</v>
      </c>
      <c r="GT563" s="2">
        <v>0</v>
      </c>
      <c r="GU563" s="2" t="s">
        <v>3</v>
      </c>
      <c r="GV563" s="2">
        <f t="shared" ref="GV563:GV592" si="461">ROUND((GT563),6)</f>
        <v>0</v>
      </c>
      <c r="GW563" s="2">
        <v>1</v>
      </c>
      <c r="GX563" s="2">
        <f t="shared" ref="GX563:GX592" si="462">ROUND(HC563*I563,2)</f>
        <v>0</v>
      </c>
      <c r="GY563" s="2"/>
      <c r="GZ563" s="2"/>
      <c r="HA563" s="2">
        <v>0</v>
      </c>
      <c r="HB563" s="2">
        <v>0</v>
      </c>
      <c r="HC563" s="2">
        <f t="shared" ref="HC563:HC592" si="463">GV563*GW563</f>
        <v>0</v>
      </c>
      <c r="HD563" s="2"/>
      <c r="HE563" s="2" t="s">
        <v>3</v>
      </c>
      <c r="HF563" s="2" t="s">
        <v>3</v>
      </c>
      <c r="HG563" s="2"/>
      <c r="HH563" s="2"/>
      <c r="HI563" s="2"/>
      <c r="HJ563" s="2"/>
      <c r="HK563" s="2"/>
      <c r="HL563" s="2"/>
      <c r="HM563" s="2" t="s">
        <v>3</v>
      </c>
      <c r="HN563" s="2" t="s">
        <v>3</v>
      </c>
      <c r="HO563" s="2" t="s">
        <v>3</v>
      </c>
      <c r="HP563" s="2" t="s">
        <v>3</v>
      </c>
      <c r="HQ563" s="2" t="s">
        <v>3</v>
      </c>
      <c r="HR563" s="2"/>
      <c r="HS563" s="2">
        <v>0</v>
      </c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>
        <v>0</v>
      </c>
      <c r="IL563" s="2"/>
      <c r="IM563" s="2"/>
      <c r="IN563" s="2"/>
      <c r="IO563" s="2"/>
      <c r="IP563" s="2"/>
      <c r="IQ563" s="2"/>
      <c r="IR563" s="2"/>
      <c r="IS563" s="2"/>
      <c r="IT563" s="2"/>
      <c r="IU563" s="2"/>
    </row>
    <row r="564" spans="1:255" x14ac:dyDescent="0.2">
      <c r="A564" s="3">
        <v>17</v>
      </c>
      <c r="B564" s="3">
        <v>1</v>
      </c>
      <c r="E564" s="3" t="s">
        <v>598</v>
      </c>
      <c r="F564" s="3" t="s">
        <v>599</v>
      </c>
      <c r="G564" s="3" t="s">
        <v>600</v>
      </c>
      <c r="H564" s="3" t="s">
        <v>398</v>
      </c>
      <c r="I564" s="3">
        <v>1</v>
      </c>
      <c r="J564" s="3">
        <v>0</v>
      </c>
      <c r="K564" s="3">
        <v>1</v>
      </c>
      <c r="O564" s="3">
        <f t="shared" si="441"/>
        <v>16305.07</v>
      </c>
      <c r="P564" s="3">
        <f>ROUND((ROUND((AC564*I564),2)*BC564),2)</f>
        <v>16305.07</v>
      </c>
      <c r="Q564" s="3">
        <f t="shared" si="422"/>
        <v>0</v>
      </c>
      <c r="R564" s="3">
        <f t="shared" si="423"/>
        <v>0</v>
      </c>
      <c r="S564" s="3">
        <f t="shared" si="442"/>
        <v>0</v>
      </c>
      <c r="T564" s="3">
        <f t="shared" si="443"/>
        <v>0</v>
      </c>
      <c r="U564" s="3">
        <f t="shared" si="444"/>
        <v>0</v>
      </c>
      <c r="V564" s="3">
        <f t="shared" si="445"/>
        <v>0</v>
      </c>
      <c r="W564" s="3">
        <f t="shared" si="446"/>
        <v>0</v>
      </c>
      <c r="X564" s="3">
        <f t="shared" si="424"/>
        <v>0</v>
      </c>
      <c r="Y564" s="3">
        <f t="shared" si="425"/>
        <v>0</v>
      </c>
      <c r="AA564" s="3">
        <v>56661436</v>
      </c>
      <c r="AB564" s="3">
        <f t="shared" si="447"/>
        <v>1548.44</v>
      </c>
      <c r="AC564" s="3">
        <f t="shared" si="426"/>
        <v>1548.44</v>
      </c>
      <c r="AD564" s="3">
        <f t="shared" si="427"/>
        <v>0</v>
      </c>
      <c r="AE564" s="3">
        <f t="shared" si="428"/>
        <v>0</v>
      </c>
      <c r="AF564" s="3">
        <f t="shared" si="429"/>
        <v>0</v>
      </c>
      <c r="AG564" s="3">
        <f t="shared" si="448"/>
        <v>0</v>
      </c>
      <c r="AH564" s="3">
        <f t="shared" si="430"/>
        <v>0</v>
      </c>
      <c r="AI564" s="3">
        <f t="shared" si="431"/>
        <v>0</v>
      </c>
      <c r="AJ564" s="3">
        <f t="shared" si="449"/>
        <v>0</v>
      </c>
      <c r="AK564" s="3">
        <v>1548.44</v>
      </c>
      <c r="AL564" s="3">
        <v>1548.44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1</v>
      </c>
      <c r="AW564" s="3">
        <v>1</v>
      </c>
      <c r="AZ564" s="3">
        <v>1</v>
      </c>
      <c r="BA564" s="3">
        <v>1</v>
      </c>
      <c r="BB564" s="3">
        <v>1</v>
      </c>
      <c r="BC564" s="3">
        <v>10.53</v>
      </c>
      <c r="BD564" s="3" t="s">
        <v>3</v>
      </c>
      <c r="BE564" s="3" t="s">
        <v>3</v>
      </c>
      <c r="BF564" s="3" t="s">
        <v>3</v>
      </c>
      <c r="BG564" s="3" t="s">
        <v>3</v>
      </c>
      <c r="BH564" s="3">
        <v>3</v>
      </c>
      <c r="BI564" s="3">
        <v>3</v>
      </c>
      <c r="BJ564" s="3" t="s">
        <v>601</v>
      </c>
      <c r="BM564" s="3">
        <v>746</v>
      </c>
      <c r="BN564" s="3">
        <v>0</v>
      </c>
      <c r="BO564" s="3" t="s">
        <v>3</v>
      </c>
      <c r="BP564" s="3">
        <v>0</v>
      </c>
      <c r="BQ564" s="3">
        <v>130</v>
      </c>
      <c r="BR564" s="3">
        <v>0</v>
      </c>
      <c r="BS564" s="3">
        <v>1</v>
      </c>
      <c r="BT564" s="3">
        <v>1</v>
      </c>
      <c r="BU564" s="3">
        <v>1</v>
      </c>
      <c r="BV564" s="3">
        <v>1</v>
      </c>
      <c r="BW564" s="3">
        <v>1</v>
      </c>
      <c r="BX564" s="3">
        <v>1</v>
      </c>
      <c r="BY564" s="3" t="s">
        <v>3</v>
      </c>
      <c r="BZ564" s="3">
        <v>0</v>
      </c>
      <c r="CA564" s="3">
        <v>0</v>
      </c>
      <c r="CB564" s="3" t="s">
        <v>3</v>
      </c>
      <c r="CE564" s="3">
        <v>1566</v>
      </c>
      <c r="CF564" s="3">
        <v>0</v>
      </c>
      <c r="CG564" s="3">
        <v>0</v>
      </c>
      <c r="CM564" s="3">
        <v>0</v>
      </c>
      <c r="CN564" s="3" t="s">
        <v>3</v>
      </c>
      <c r="CO564" s="3">
        <v>0</v>
      </c>
      <c r="CP564" s="3">
        <f t="shared" si="450"/>
        <v>16305.07</v>
      </c>
      <c r="CQ564" s="3">
        <f>ROUND((ROUND((AC564*1),2)*BC564),2)</f>
        <v>16305.07</v>
      </c>
      <c r="CR564" s="3">
        <f t="shared" si="432"/>
        <v>0</v>
      </c>
      <c r="CS564" s="3">
        <f t="shared" si="433"/>
        <v>0</v>
      </c>
      <c r="CT564" s="3">
        <f t="shared" si="451"/>
        <v>0</v>
      </c>
      <c r="CU564" s="3">
        <f t="shared" si="452"/>
        <v>0</v>
      </c>
      <c r="CV564" s="3">
        <f t="shared" si="453"/>
        <v>0</v>
      </c>
      <c r="CW564" s="3">
        <f t="shared" si="454"/>
        <v>0</v>
      </c>
      <c r="CX564" s="3">
        <f t="shared" si="455"/>
        <v>0</v>
      </c>
      <c r="CY564" s="3">
        <f t="shared" si="434"/>
        <v>0</v>
      </c>
      <c r="CZ564" s="3">
        <f t="shared" si="435"/>
        <v>0</v>
      </c>
      <c r="DC564" s="3" t="s">
        <v>3</v>
      </c>
      <c r="DD564" s="3" t="s">
        <v>3</v>
      </c>
      <c r="DE564" s="3" t="s">
        <v>3</v>
      </c>
      <c r="DF564" s="3" t="s">
        <v>3</v>
      </c>
      <c r="DG564" s="3" t="s">
        <v>3</v>
      </c>
      <c r="DH564" s="3" t="s">
        <v>3</v>
      </c>
      <c r="DI564" s="3" t="s">
        <v>3</v>
      </c>
      <c r="DJ564" s="3" t="s">
        <v>3</v>
      </c>
      <c r="DK564" s="3" t="s">
        <v>3</v>
      </c>
      <c r="DL564" s="3" t="s">
        <v>3</v>
      </c>
      <c r="DM564" s="3" t="s">
        <v>3</v>
      </c>
      <c r="DN564" s="3">
        <v>0</v>
      </c>
      <c r="DO564" s="3">
        <v>0</v>
      </c>
      <c r="DP564" s="3">
        <v>1</v>
      </c>
      <c r="DQ564" s="3">
        <v>1</v>
      </c>
      <c r="DU564" s="3">
        <v>1010</v>
      </c>
      <c r="DV564" s="3" t="s">
        <v>398</v>
      </c>
      <c r="DW564" s="3" t="s">
        <v>398</v>
      </c>
      <c r="DX564" s="3">
        <v>1</v>
      </c>
      <c r="DZ564" s="3" t="s">
        <v>3</v>
      </c>
      <c r="EA564" s="3" t="s">
        <v>3</v>
      </c>
      <c r="EB564" s="3" t="s">
        <v>3</v>
      </c>
      <c r="EC564" s="3" t="s">
        <v>3</v>
      </c>
      <c r="EE564" s="3">
        <v>56938408</v>
      </c>
      <c r="EF564" s="3">
        <v>130</v>
      </c>
      <c r="EG564" s="3" t="s">
        <v>553</v>
      </c>
      <c r="EH564" s="3">
        <v>0</v>
      </c>
      <c r="EI564" s="3" t="s">
        <v>3</v>
      </c>
      <c r="EJ564" s="3">
        <v>3</v>
      </c>
      <c r="EK564" s="3">
        <v>746</v>
      </c>
      <c r="EL564" s="3" t="s">
        <v>554</v>
      </c>
      <c r="EM564" s="3" t="s">
        <v>555</v>
      </c>
      <c r="EO564" s="3" t="s">
        <v>3</v>
      </c>
      <c r="EQ564" s="3">
        <v>131072</v>
      </c>
      <c r="ER564" s="3">
        <v>1548.44</v>
      </c>
      <c r="ES564" s="3">
        <v>1548.44</v>
      </c>
      <c r="ET564" s="3">
        <v>0</v>
      </c>
      <c r="EU564" s="3">
        <v>0</v>
      </c>
      <c r="EV564" s="3">
        <v>0</v>
      </c>
      <c r="EW564" s="3">
        <v>0</v>
      </c>
      <c r="EX564" s="3">
        <v>0</v>
      </c>
      <c r="EY564" s="3">
        <v>0</v>
      </c>
      <c r="FQ564" s="3">
        <v>0</v>
      </c>
      <c r="FR564" s="3">
        <f t="shared" si="438"/>
        <v>16305.07</v>
      </c>
      <c r="FS564" s="3">
        <v>0</v>
      </c>
      <c r="FX564" s="3">
        <v>0</v>
      </c>
      <c r="FY564" s="3">
        <v>0</v>
      </c>
      <c r="GA564" s="3" t="s">
        <v>3</v>
      </c>
      <c r="GD564" s="3">
        <v>1</v>
      </c>
      <c r="GF564" s="3">
        <v>-518797693</v>
      </c>
      <c r="GG564" s="3">
        <v>2</v>
      </c>
      <c r="GH564" s="3">
        <v>1</v>
      </c>
      <c r="GI564" s="3">
        <v>2</v>
      </c>
      <c r="GJ564" s="3">
        <v>0</v>
      </c>
      <c r="GK564" s="3">
        <v>0</v>
      </c>
      <c r="GL564" s="3">
        <f t="shared" si="456"/>
        <v>0</v>
      </c>
      <c r="GM564" s="3">
        <f t="shared" si="457"/>
        <v>16305.07</v>
      </c>
      <c r="GN564" s="3">
        <f t="shared" si="458"/>
        <v>0</v>
      </c>
      <c r="GO564" s="3">
        <f t="shared" si="459"/>
        <v>0</v>
      </c>
      <c r="GP564" s="3">
        <f t="shared" si="460"/>
        <v>0</v>
      </c>
      <c r="GR564" s="3">
        <v>0</v>
      </c>
      <c r="GS564" s="3">
        <v>3</v>
      </c>
      <c r="GT564" s="3">
        <v>0</v>
      </c>
      <c r="GU564" s="3" t="s">
        <v>3</v>
      </c>
      <c r="GV564" s="3">
        <f t="shared" si="461"/>
        <v>0</v>
      </c>
      <c r="GW564" s="3">
        <v>1</v>
      </c>
      <c r="GX564" s="3">
        <f t="shared" si="462"/>
        <v>0</v>
      </c>
      <c r="HA564" s="3">
        <v>0</v>
      </c>
      <c r="HB564" s="3">
        <v>0</v>
      </c>
      <c r="HC564" s="3">
        <f t="shared" si="463"/>
        <v>0</v>
      </c>
      <c r="HE564" s="3" t="s">
        <v>3</v>
      </c>
      <c r="HF564" s="3" t="s">
        <v>3</v>
      </c>
      <c r="HM564" s="3" t="s">
        <v>3</v>
      </c>
      <c r="HN564" s="3" t="s">
        <v>3</v>
      </c>
      <c r="HO564" s="3" t="s">
        <v>3</v>
      </c>
      <c r="HP564" s="3" t="s">
        <v>3</v>
      </c>
      <c r="HQ564" s="3" t="s">
        <v>3</v>
      </c>
      <c r="HS564" s="3">
        <v>0</v>
      </c>
      <c r="IK564" s="3">
        <v>0</v>
      </c>
    </row>
    <row r="565" spans="1:255" x14ac:dyDescent="0.2">
      <c r="A565" s="2">
        <v>17</v>
      </c>
      <c r="B565" s="2">
        <v>1</v>
      </c>
      <c r="C565" s="2"/>
      <c r="D565" s="2"/>
      <c r="E565" s="2" t="s">
        <v>602</v>
      </c>
      <c r="F565" s="2" t="s">
        <v>603</v>
      </c>
      <c r="G565" s="2" t="s">
        <v>604</v>
      </c>
      <c r="H565" s="2" t="s">
        <v>398</v>
      </c>
      <c r="I565" s="2">
        <v>4</v>
      </c>
      <c r="J565" s="2">
        <v>0</v>
      </c>
      <c r="K565" s="2">
        <v>4</v>
      </c>
      <c r="L565" s="2"/>
      <c r="M565" s="2"/>
      <c r="N565" s="2"/>
      <c r="O565" s="2">
        <f t="shared" si="441"/>
        <v>6333.2</v>
      </c>
      <c r="P565" s="2">
        <f>ROUND((ROUND((AC565*I565),2)*BC565),2)</f>
        <v>6333.2</v>
      </c>
      <c r="Q565" s="2">
        <f t="shared" ref="Q565:Q588" si="464">(ROUND((ROUND(((ET565)*AV565*I565),2)*BB565),2)+ROUND((ROUND(((AE565-(EU565))*AV565*I565),2)*BS565),2))</f>
        <v>0</v>
      </c>
      <c r="R565" s="2">
        <f t="shared" ref="R565:R588" si="465">(ROUND((ROUND(((EU565)*AV565*I565),2)*BS565),2)+ROUND((ROUND(((AE565-(EU565))*AV565*I565),2)*BS565),2))</f>
        <v>0</v>
      </c>
      <c r="S565" s="2">
        <f t="shared" si="442"/>
        <v>0</v>
      </c>
      <c r="T565" s="2">
        <f t="shared" si="443"/>
        <v>0</v>
      </c>
      <c r="U565" s="2">
        <f t="shared" si="444"/>
        <v>0</v>
      </c>
      <c r="V565" s="2">
        <f t="shared" si="445"/>
        <v>0</v>
      </c>
      <c r="W565" s="2">
        <f t="shared" si="446"/>
        <v>0</v>
      </c>
      <c r="X565" s="2">
        <f t="shared" ref="X565:X588" si="466">(ROUND((((S565+ROUND((ROUND(((EU565)*AV565*I565),2)*BS565),2))*AT565)/100),2)+ROUND(((ROUND((ROUND(((AE565-(EU565))*AV565*I565),2)*BS565),2)*AT565)/100),2))</f>
        <v>0</v>
      </c>
      <c r="Y565" s="2">
        <f t="shared" ref="Y565:Y588" si="467">(ROUND((((S565+ROUND((ROUND(((EU565)*AV565*I565),2)*BS565),2))*AU565)/100),2)+ROUND(((ROUND((ROUND(((AE565-(EU565))*AV565*I565),2)*BS565),2)*AU565)/100),2))</f>
        <v>0</v>
      </c>
      <c r="Z565" s="2"/>
      <c r="AA565" s="2">
        <v>56661434</v>
      </c>
      <c r="AB565" s="2">
        <f t="shared" si="447"/>
        <v>1583.3</v>
      </c>
      <c r="AC565" s="2">
        <f t="shared" ref="AC565:AC588" si="468">ROUND((ES565),6)</f>
        <v>1583.3</v>
      </c>
      <c r="AD565" s="2">
        <f t="shared" ref="AD565:AD588" si="469">ROUND((((ET565)-(EU565))+AE565),6)</f>
        <v>0</v>
      </c>
      <c r="AE565" s="2">
        <f t="shared" ref="AE565:AE588" si="470">ROUND((EU565),6)</f>
        <v>0</v>
      </c>
      <c r="AF565" s="2">
        <f t="shared" ref="AF565:AF588" si="471">ROUND((EV565),6)</f>
        <v>0</v>
      </c>
      <c r="AG565" s="2">
        <f t="shared" si="448"/>
        <v>0</v>
      </c>
      <c r="AH565" s="2">
        <f t="shared" ref="AH565:AH588" si="472">(EW565)</f>
        <v>0</v>
      </c>
      <c r="AI565" s="2">
        <f t="shared" ref="AI565:AI588" si="473">(EX565)</f>
        <v>0</v>
      </c>
      <c r="AJ565" s="2">
        <f t="shared" si="449"/>
        <v>0</v>
      </c>
      <c r="AK565" s="2">
        <v>1583.3</v>
      </c>
      <c r="AL565" s="2">
        <v>1583.3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1</v>
      </c>
      <c r="AW565" s="2">
        <v>1</v>
      </c>
      <c r="AX565" s="2"/>
      <c r="AY565" s="2"/>
      <c r="AZ565" s="2">
        <v>1</v>
      </c>
      <c r="BA565" s="2">
        <v>1</v>
      </c>
      <c r="BB565" s="2">
        <v>1</v>
      </c>
      <c r="BC565" s="2">
        <v>1</v>
      </c>
      <c r="BD565" s="2" t="s">
        <v>3</v>
      </c>
      <c r="BE565" s="2" t="s">
        <v>3</v>
      </c>
      <c r="BF565" s="2" t="s">
        <v>3</v>
      </c>
      <c r="BG565" s="2" t="s">
        <v>3</v>
      </c>
      <c r="BH565" s="2">
        <v>3</v>
      </c>
      <c r="BI565" s="2">
        <v>3</v>
      </c>
      <c r="BJ565" s="2" t="s">
        <v>605</v>
      </c>
      <c r="BK565" s="2"/>
      <c r="BL565" s="2"/>
      <c r="BM565" s="2">
        <v>746</v>
      </c>
      <c r="BN565" s="2">
        <v>0</v>
      </c>
      <c r="BO565" s="2" t="s">
        <v>3</v>
      </c>
      <c r="BP565" s="2">
        <v>0</v>
      </c>
      <c r="BQ565" s="2">
        <v>130</v>
      </c>
      <c r="BR565" s="2">
        <v>0</v>
      </c>
      <c r="BS565" s="2">
        <v>1</v>
      </c>
      <c r="BT565" s="2">
        <v>1</v>
      </c>
      <c r="BU565" s="2">
        <v>1</v>
      </c>
      <c r="BV565" s="2">
        <v>1</v>
      </c>
      <c r="BW565" s="2">
        <v>1</v>
      </c>
      <c r="BX565" s="2">
        <v>1</v>
      </c>
      <c r="BY565" s="2" t="s">
        <v>3</v>
      </c>
      <c r="BZ565" s="2">
        <v>0</v>
      </c>
      <c r="CA565" s="2">
        <v>0</v>
      </c>
      <c r="CB565" s="2" t="s">
        <v>3</v>
      </c>
      <c r="CC565" s="2"/>
      <c r="CD565" s="2"/>
      <c r="CE565" s="2">
        <v>1566</v>
      </c>
      <c r="CF565" s="2">
        <v>0</v>
      </c>
      <c r="CG565" s="2">
        <v>0</v>
      </c>
      <c r="CH565" s="2"/>
      <c r="CI565" s="2"/>
      <c r="CJ565" s="2"/>
      <c r="CK565" s="2"/>
      <c r="CL565" s="2"/>
      <c r="CM565" s="2">
        <v>0</v>
      </c>
      <c r="CN565" s="2" t="s">
        <v>3</v>
      </c>
      <c r="CO565" s="2">
        <v>0</v>
      </c>
      <c r="CP565" s="2">
        <f t="shared" si="450"/>
        <v>6333.2</v>
      </c>
      <c r="CQ565" s="2">
        <f>ROUND((ROUND((AC565*1),2)*BC565),2)</f>
        <v>1583.3</v>
      </c>
      <c r="CR565" s="2">
        <f t="shared" ref="CR565:CR588" si="474">(ROUND((ROUND(((ET565)*AV565*1),2)*BB565),2)+ROUND((ROUND(((AE565-(EU565))*AV565*1),2)*BS565),2))</f>
        <v>0</v>
      </c>
      <c r="CS565" s="2">
        <f t="shared" ref="CS565:CS588" si="475">(ROUND((ROUND(((EU565)*AV565*1),2)*BS565),2)+ROUND((ROUND(((AE565-(EU565))*AV565*1),2)*BS565),2))</f>
        <v>0</v>
      </c>
      <c r="CT565" s="2">
        <f t="shared" si="451"/>
        <v>0</v>
      </c>
      <c r="CU565" s="2">
        <f t="shared" si="452"/>
        <v>0</v>
      </c>
      <c r="CV565" s="2">
        <f t="shared" si="453"/>
        <v>0</v>
      </c>
      <c r="CW565" s="2">
        <f t="shared" si="454"/>
        <v>0</v>
      </c>
      <c r="CX565" s="2">
        <f t="shared" si="455"/>
        <v>0</v>
      </c>
      <c r="CY565" s="2">
        <f t="shared" ref="CY565:CY588" si="476">(ROUND((((S565+ROUND((ROUND(((EU565)*AV565*1),2)*BS565),2))*AT565)/100),2)+ROUND(((ROUND((ROUND(((AE565-(EU565))*AV565*1),2)*BS565),2)*AT565)/100),2))</f>
        <v>0</v>
      </c>
      <c r="CZ565" s="2">
        <f t="shared" ref="CZ565:CZ588" si="477">(ROUND((((S565+ROUND((ROUND(((EU565)*AV565*1),2)*BS565),2))*AU565)/100),2)+ROUND(((ROUND((ROUND(((AE565-(EU565))*AV565*1),2)*BS565),2)*AU565)/100),2))</f>
        <v>0</v>
      </c>
      <c r="DA565" s="2"/>
      <c r="DB565" s="2"/>
      <c r="DC565" s="2" t="s">
        <v>3</v>
      </c>
      <c r="DD565" s="2" t="s">
        <v>3</v>
      </c>
      <c r="DE565" s="2" t="s">
        <v>3</v>
      </c>
      <c r="DF565" s="2" t="s">
        <v>3</v>
      </c>
      <c r="DG565" s="2" t="s">
        <v>3</v>
      </c>
      <c r="DH565" s="2" t="s">
        <v>3</v>
      </c>
      <c r="DI565" s="2" t="s">
        <v>3</v>
      </c>
      <c r="DJ565" s="2" t="s">
        <v>3</v>
      </c>
      <c r="DK565" s="2" t="s">
        <v>3</v>
      </c>
      <c r="DL565" s="2" t="s">
        <v>3</v>
      </c>
      <c r="DM565" s="2" t="s">
        <v>3</v>
      </c>
      <c r="DN565" s="2">
        <v>0</v>
      </c>
      <c r="DO565" s="2">
        <v>0</v>
      </c>
      <c r="DP565" s="2">
        <v>1</v>
      </c>
      <c r="DQ565" s="2">
        <v>1</v>
      </c>
      <c r="DR565" s="2"/>
      <c r="DS565" s="2"/>
      <c r="DT565" s="2"/>
      <c r="DU565" s="2">
        <v>1010</v>
      </c>
      <c r="DV565" s="2" t="s">
        <v>398</v>
      </c>
      <c r="DW565" s="2" t="s">
        <v>398</v>
      </c>
      <c r="DX565" s="2">
        <v>1</v>
      </c>
      <c r="DY565" s="2"/>
      <c r="DZ565" s="2" t="s">
        <v>3</v>
      </c>
      <c r="EA565" s="2" t="s">
        <v>3</v>
      </c>
      <c r="EB565" s="2" t="s">
        <v>3</v>
      </c>
      <c r="EC565" s="2" t="s">
        <v>3</v>
      </c>
      <c r="ED565" s="2"/>
      <c r="EE565" s="2">
        <v>56938408</v>
      </c>
      <c r="EF565" s="2">
        <v>130</v>
      </c>
      <c r="EG565" s="2" t="s">
        <v>553</v>
      </c>
      <c r="EH565" s="2">
        <v>0</v>
      </c>
      <c r="EI565" s="2" t="s">
        <v>3</v>
      </c>
      <c r="EJ565" s="2">
        <v>3</v>
      </c>
      <c r="EK565" s="2">
        <v>746</v>
      </c>
      <c r="EL565" s="2" t="s">
        <v>554</v>
      </c>
      <c r="EM565" s="2" t="s">
        <v>555</v>
      </c>
      <c r="EN565" s="2"/>
      <c r="EO565" s="2" t="s">
        <v>3</v>
      </c>
      <c r="EP565" s="2"/>
      <c r="EQ565" s="2">
        <v>131072</v>
      </c>
      <c r="ER565" s="2">
        <v>1583.3</v>
      </c>
      <c r="ES565" s="2">
        <v>1583.3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>
        <v>0</v>
      </c>
      <c r="FR565" s="2">
        <f t="shared" si="438"/>
        <v>6333.2</v>
      </c>
      <c r="FS565" s="2">
        <v>0</v>
      </c>
      <c r="FT565" s="2"/>
      <c r="FU565" s="2"/>
      <c r="FV565" s="2"/>
      <c r="FW565" s="2"/>
      <c r="FX565" s="2">
        <v>0</v>
      </c>
      <c r="FY565" s="2">
        <v>0</v>
      </c>
      <c r="FZ565" s="2"/>
      <c r="GA565" s="2" t="s">
        <v>3</v>
      </c>
      <c r="GB565" s="2"/>
      <c r="GC565" s="2"/>
      <c r="GD565" s="2">
        <v>1</v>
      </c>
      <c r="GE565" s="2"/>
      <c r="GF565" s="2">
        <v>1028818355</v>
      </c>
      <c r="GG565" s="2">
        <v>2</v>
      </c>
      <c r="GH565" s="2">
        <v>1</v>
      </c>
      <c r="GI565" s="2">
        <v>-2</v>
      </c>
      <c r="GJ565" s="2">
        <v>0</v>
      </c>
      <c r="GK565" s="2">
        <v>0</v>
      </c>
      <c r="GL565" s="2">
        <f t="shared" si="456"/>
        <v>0</v>
      </c>
      <c r="GM565" s="2">
        <f t="shared" si="457"/>
        <v>6333.2</v>
      </c>
      <c r="GN565" s="2">
        <f t="shared" si="458"/>
        <v>0</v>
      </c>
      <c r="GO565" s="2">
        <f t="shared" si="459"/>
        <v>0</v>
      </c>
      <c r="GP565" s="2">
        <f t="shared" si="460"/>
        <v>0</v>
      </c>
      <c r="GQ565" s="2"/>
      <c r="GR565" s="2">
        <v>0</v>
      </c>
      <c r="GS565" s="2">
        <v>3</v>
      </c>
      <c r="GT565" s="2">
        <v>0</v>
      </c>
      <c r="GU565" s="2" t="s">
        <v>3</v>
      </c>
      <c r="GV565" s="2">
        <f t="shared" si="461"/>
        <v>0</v>
      </c>
      <c r="GW565" s="2">
        <v>1</v>
      </c>
      <c r="GX565" s="2">
        <f t="shared" si="462"/>
        <v>0</v>
      </c>
      <c r="GY565" s="2"/>
      <c r="GZ565" s="2"/>
      <c r="HA565" s="2">
        <v>0</v>
      </c>
      <c r="HB565" s="2">
        <v>0</v>
      </c>
      <c r="HC565" s="2">
        <f t="shared" si="463"/>
        <v>0</v>
      </c>
      <c r="HD565" s="2"/>
      <c r="HE565" s="2" t="s">
        <v>3</v>
      </c>
      <c r="HF565" s="2" t="s">
        <v>3</v>
      </c>
      <c r="HG565" s="2"/>
      <c r="HH565" s="2"/>
      <c r="HI565" s="2"/>
      <c r="HJ565" s="2"/>
      <c r="HK565" s="2"/>
      <c r="HL565" s="2"/>
      <c r="HM565" s="2" t="s">
        <v>3</v>
      </c>
      <c r="HN565" s="2" t="s">
        <v>3</v>
      </c>
      <c r="HO565" s="2" t="s">
        <v>3</v>
      </c>
      <c r="HP565" s="2" t="s">
        <v>3</v>
      </c>
      <c r="HQ565" s="2" t="s">
        <v>3</v>
      </c>
      <c r="HR565" s="2"/>
      <c r="HS565" s="2">
        <v>0</v>
      </c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>
        <v>0</v>
      </c>
      <c r="IL565" s="2"/>
      <c r="IM565" s="2"/>
      <c r="IN565" s="2"/>
      <c r="IO565" s="2"/>
      <c r="IP565" s="2"/>
      <c r="IQ565" s="2"/>
      <c r="IR565" s="2"/>
      <c r="IS565" s="2"/>
      <c r="IT565" s="2"/>
      <c r="IU565" s="2"/>
    </row>
    <row r="566" spans="1:255" x14ac:dyDescent="0.2">
      <c r="A566" s="3">
        <v>17</v>
      </c>
      <c r="B566" s="3">
        <v>1</v>
      </c>
      <c r="E566" s="3" t="s">
        <v>602</v>
      </c>
      <c r="F566" s="3" t="s">
        <v>603</v>
      </c>
      <c r="G566" s="3" t="s">
        <v>604</v>
      </c>
      <c r="H566" s="3" t="s">
        <v>398</v>
      </c>
      <c r="I566" s="3">
        <v>4</v>
      </c>
      <c r="J566" s="3">
        <v>0</v>
      </c>
      <c r="K566" s="3">
        <v>4</v>
      </c>
      <c r="O566" s="3">
        <f t="shared" si="441"/>
        <v>67765.240000000005</v>
      </c>
      <c r="P566" s="3">
        <f>ROUND((ROUND((AC566*I566),2)*BC566),2)</f>
        <v>67765.240000000005</v>
      </c>
      <c r="Q566" s="3">
        <f t="shared" si="464"/>
        <v>0</v>
      </c>
      <c r="R566" s="3">
        <f t="shared" si="465"/>
        <v>0</v>
      </c>
      <c r="S566" s="3">
        <f t="shared" si="442"/>
        <v>0</v>
      </c>
      <c r="T566" s="3">
        <f t="shared" si="443"/>
        <v>0</v>
      </c>
      <c r="U566" s="3">
        <f t="shared" si="444"/>
        <v>0</v>
      </c>
      <c r="V566" s="3">
        <f t="shared" si="445"/>
        <v>0</v>
      </c>
      <c r="W566" s="3">
        <f t="shared" si="446"/>
        <v>0</v>
      </c>
      <c r="X566" s="3">
        <f t="shared" si="466"/>
        <v>0</v>
      </c>
      <c r="Y566" s="3">
        <f t="shared" si="467"/>
        <v>0</v>
      </c>
      <c r="AA566" s="3">
        <v>56661436</v>
      </c>
      <c r="AB566" s="3">
        <f t="shared" si="447"/>
        <v>1583.3</v>
      </c>
      <c r="AC566" s="3">
        <f t="shared" si="468"/>
        <v>1583.3</v>
      </c>
      <c r="AD566" s="3">
        <f t="shared" si="469"/>
        <v>0</v>
      </c>
      <c r="AE566" s="3">
        <f t="shared" si="470"/>
        <v>0</v>
      </c>
      <c r="AF566" s="3">
        <f t="shared" si="471"/>
        <v>0</v>
      </c>
      <c r="AG566" s="3">
        <f t="shared" si="448"/>
        <v>0</v>
      </c>
      <c r="AH566" s="3">
        <f t="shared" si="472"/>
        <v>0</v>
      </c>
      <c r="AI566" s="3">
        <f t="shared" si="473"/>
        <v>0</v>
      </c>
      <c r="AJ566" s="3">
        <f t="shared" si="449"/>
        <v>0</v>
      </c>
      <c r="AK566" s="3">
        <v>1583.3</v>
      </c>
      <c r="AL566" s="3">
        <v>1583.3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1</v>
      </c>
      <c r="AW566" s="3">
        <v>1</v>
      </c>
      <c r="AZ566" s="3">
        <v>1</v>
      </c>
      <c r="BA566" s="3">
        <v>1</v>
      </c>
      <c r="BB566" s="3">
        <v>1</v>
      </c>
      <c r="BC566" s="3">
        <v>10.7</v>
      </c>
      <c r="BD566" s="3" t="s">
        <v>3</v>
      </c>
      <c r="BE566" s="3" t="s">
        <v>3</v>
      </c>
      <c r="BF566" s="3" t="s">
        <v>3</v>
      </c>
      <c r="BG566" s="3" t="s">
        <v>3</v>
      </c>
      <c r="BH566" s="3">
        <v>3</v>
      </c>
      <c r="BI566" s="3">
        <v>3</v>
      </c>
      <c r="BJ566" s="3" t="s">
        <v>605</v>
      </c>
      <c r="BM566" s="3">
        <v>746</v>
      </c>
      <c r="BN566" s="3">
        <v>0</v>
      </c>
      <c r="BO566" s="3" t="s">
        <v>3</v>
      </c>
      <c r="BP566" s="3">
        <v>0</v>
      </c>
      <c r="BQ566" s="3">
        <v>130</v>
      </c>
      <c r="BR566" s="3">
        <v>0</v>
      </c>
      <c r="BS566" s="3">
        <v>1</v>
      </c>
      <c r="BT566" s="3">
        <v>1</v>
      </c>
      <c r="BU566" s="3">
        <v>1</v>
      </c>
      <c r="BV566" s="3">
        <v>1</v>
      </c>
      <c r="BW566" s="3">
        <v>1</v>
      </c>
      <c r="BX566" s="3">
        <v>1</v>
      </c>
      <c r="BY566" s="3" t="s">
        <v>3</v>
      </c>
      <c r="BZ566" s="3">
        <v>0</v>
      </c>
      <c r="CA566" s="3">
        <v>0</v>
      </c>
      <c r="CB566" s="3" t="s">
        <v>3</v>
      </c>
      <c r="CE566" s="3">
        <v>1566</v>
      </c>
      <c r="CF566" s="3">
        <v>0</v>
      </c>
      <c r="CG566" s="3">
        <v>0</v>
      </c>
      <c r="CM566" s="3">
        <v>0</v>
      </c>
      <c r="CN566" s="3" t="s">
        <v>3</v>
      </c>
      <c r="CO566" s="3">
        <v>0</v>
      </c>
      <c r="CP566" s="3">
        <f t="shared" si="450"/>
        <v>67765.240000000005</v>
      </c>
      <c r="CQ566" s="3">
        <f>ROUND((ROUND((AC566*1),2)*BC566),2)</f>
        <v>16941.310000000001</v>
      </c>
      <c r="CR566" s="3">
        <f t="shared" si="474"/>
        <v>0</v>
      </c>
      <c r="CS566" s="3">
        <f t="shared" si="475"/>
        <v>0</v>
      </c>
      <c r="CT566" s="3">
        <f t="shared" si="451"/>
        <v>0</v>
      </c>
      <c r="CU566" s="3">
        <f t="shared" si="452"/>
        <v>0</v>
      </c>
      <c r="CV566" s="3">
        <f t="shared" si="453"/>
        <v>0</v>
      </c>
      <c r="CW566" s="3">
        <f t="shared" si="454"/>
        <v>0</v>
      </c>
      <c r="CX566" s="3">
        <f t="shared" si="455"/>
        <v>0</v>
      </c>
      <c r="CY566" s="3">
        <f t="shared" si="476"/>
        <v>0</v>
      </c>
      <c r="CZ566" s="3">
        <f t="shared" si="477"/>
        <v>0</v>
      </c>
      <c r="DC566" s="3" t="s">
        <v>3</v>
      </c>
      <c r="DD566" s="3" t="s">
        <v>3</v>
      </c>
      <c r="DE566" s="3" t="s">
        <v>3</v>
      </c>
      <c r="DF566" s="3" t="s">
        <v>3</v>
      </c>
      <c r="DG566" s="3" t="s">
        <v>3</v>
      </c>
      <c r="DH566" s="3" t="s">
        <v>3</v>
      </c>
      <c r="DI566" s="3" t="s">
        <v>3</v>
      </c>
      <c r="DJ566" s="3" t="s">
        <v>3</v>
      </c>
      <c r="DK566" s="3" t="s">
        <v>3</v>
      </c>
      <c r="DL566" s="3" t="s">
        <v>3</v>
      </c>
      <c r="DM566" s="3" t="s">
        <v>3</v>
      </c>
      <c r="DN566" s="3">
        <v>0</v>
      </c>
      <c r="DO566" s="3">
        <v>0</v>
      </c>
      <c r="DP566" s="3">
        <v>1</v>
      </c>
      <c r="DQ566" s="3">
        <v>1</v>
      </c>
      <c r="DU566" s="3">
        <v>1010</v>
      </c>
      <c r="DV566" s="3" t="s">
        <v>398</v>
      </c>
      <c r="DW566" s="3" t="s">
        <v>398</v>
      </c>
      <c r="DX566" s="3">
        <v>1</v>
      </c>
      <c r="DZ566" s="3" t="s">
        <v>3</v>
      </c>
      <c r="EA566" s="3" t="s">
        <v>3</v>
      </c>
      <c r="EB566" s="3" t="s">
        <v>3</v>
      </c>
      <c r="EC566" s="3" t="s">
        <v>3</v>
      </c>
      <c r="EE566" s="3">
        <v>56938408</v>
      </c>
      <c r="EF566" s="3">
        <v>130</v>
      </c>
      <c r="EG566" s="3" t="s">
        <v>553</v>
      </c>
      <c r="EH566" s="3">
        <v>0</v>
      </c>
      <c r="EI566" s="3" t="s">
        <v>3</v>
      </c>
      <c r="EJ566" s="3">
        <v>3</v>
      </c>
      <c r="EK566" s="3">
        <v>746</v>
      </c>
      <c r="EL566" s="3" t="s">
        <v>554</v>
      </c>
      <c r="EM566" s="3" t="s">
        <v>555</v>
      </c>
      <c r="EO566" s="3" t="s">
        <v>3</v>
      </c>
      <c r="EQ566" s="3">
        <v>131072</v>
      </c>
      <c r="ER566" s="3">
        <v>1583.3</v>
      </c>
      <c r="ES566" s="3">
        <v>1583.3</v>
      </c>
      <c r="ET566" s="3">
        <v>0</v>
      </c>
      <c r="EU566" s="3">
        <v>0</v>
      </c>
      <c r="EV566" s="3">
        <v>0</v>
      </c>
      <c r="EW566" s="3">
        <v>0</v>
      </c>
      <c r="EX566" s="3">
        <v>0</v>
      </c>
      <c r="EY566" s="3">
        <v>0</v>
      </c>
      <c r="FQ566" s="3">
        <v>0</v>
      </c>
      <c r="FR566" s="3">
        <f t="shared" si="438"/>
        <v>67765.240000000005</v>
      </c>
      <c r="FS566" s="3">
        <v>0</v>
      </c>
      <c r="FX566" s="3">
        <v>0</v>
      </c>
      <c r="FY566" s="3">
        <v>0</v>
      </c>
      <c r="GA566" s="3" t="s">
        <v>3</v>
      </c>
      <c r="GD566" s="3">
        <v>1</v>
      </c>
      <c r="GF566" s="3">
        <v>1028818355</v>
      </c>
      <c r="GG566" s="3">
        <v>2</v>
      </c>
      <c r="GH566" s="3">
        <v>1</v>
      </c>
      <c r="GI566" s="3">
        <v>2</v>
      </c>
      <c r="GJ566" s="3">
        <v>0</v>
      </c>
      <c r="GK566" s="3">
        <v>0</v>
      </c>
      <c r="GL566" s="3">
        <f t="shared" si="456"/>
        <v>0</v>
      </c>
      <c r="GM566" s="3">
        <f t="shared" si="457"/>
        <v>67765.240000000005</v>
      </c>
      <c r="GN566" s="3">
        <f t="shared" si="458"/>
        <v>0</v>
      </c>
      <c r="GO566" s="3">
        <f t="shared" si="459"/>
        <v>0</v>
      </c>
      <c r="GP566" s="3">
        <f t="shared" si="460"/>
        <v>0</v>
      </c>
      <c r="GR566" s="3">
        <v>0</v>
      </c>
      <c r="GS566" s="3">
        <v>3</v>
      </c>
      <c r="GT566" s="3">
        <v>0</v>
      </c>
      <c r="GU566" s="3" t="s">
        <v>3</v>
      </c>
      <c r="GV566" s="3">
        <f t="shared" si="461"/>
        <v>0</v>
      </c>
      <c r="GW566" s="3">
        <v>1</v>
      </c>
      <c r="GX566" s="3">
        <f t="shared" si="462"/>
        <v>0</v>
      </c>
      <c r="HA566" s="3">
        <v>0</v>
      </c>
      <c r="HB566" s="3">
        <v>0</v>
      </c>
      <c r="HC566" s="3">
        <f t="shared" si="463"/>
        <v>0</v>
      </c>
      <c r="HE566" s="3" t="s">
        <v>3</v>
      </c>
      <c r="HF566" s="3" t="s">
        <v>3</v>
      </c>
      <c r="HM566" s="3" t="s">
        <v>3</v>
      </c>
      <c r="HN566" s="3" t="s">
        <v>3</v>
      </c>
      <c r="HO566" s="3" t="s">
        <v>3</v>
      </c>
      <c r="HP566" s="3" t="s">
        <v>3</v>
      </c>
      <c r="HQ566" s="3" t="s">
        <v>3</v>
      </c>
      <c r="HS566" s="3">
        <v>0</v>
      </c>
      <c r="IK566" s="3">
        <v>0</v>
      </c>
    </row>
    <row r="567" spans="1:255" x14ac:dyDescent="0.2">
      <c r="A567" s="2">
        <v>17</v>
      </c>
      <c r="B567" s="2">
        <v>1</v>
      </c>
      <c r="C567" s="2"/>
      <c r="D567" s="2"/>
      <c r="E567" s="2" t="s">
        <v>606</v>
      </c>
      <c r="F567" s="2" t="s">
        <v>607</v>
      </c>
      <c r="G567" s="2" t="s">
        <v>608</v>
      </c>
      <c r="H567" s="2" t="s">
        <v>41</v>
      </c>
      <c r="I567" s="2">
        <v>3</v>
      </c>
      <c r="J567" s="2">
        <v>0</v>
      </c>
      <c r="K567" s="2">
        <v>3</v>
      </c>
      <c r="L567" s="2"/>
      <c r="M567" s="2"/>
      <c r="N567" s="2"/>
      <c r="O567" s="2">
        <f t="shared" si="441"/>
        <v>11114.79</v>
      </c>
      <c r="P567" s="2">
        <f t="shared" ref="P567:P592" si="478">ROUND((ROUND((AC567*AW567*I567),2)*BC567),2)</f>
        <v>11114.79</v>
      </c>
      <c r="Q567" s="2">
        <f t="shared" si="464"/>
        <v>0</v>
      </c>
      <c r="R567" s="2">
        <f t="shared" si="465"/>
        <v>0</v>
      </c>
      <c r="S567" s="2">
        <f t="shared" si="442"/>
        <v>0</v>
      </c>
      <c r="T567" s="2">
        <f t="shared" si="443"/>
        <v>0</v>
      </c>
      <c r="U567" s="2">
        <f t="shared" si="444"/>
        <v>0</v>
      </c>
      <c r="V567" s="2">
        <f t="shared" si="445"/>
        <v>0</v>
      </c>
      <c r="W567" s="2">
        <f t="shared" si="446"/>
        <v>0</v>
      </c>
      <c r="X567" s="2">
        <f t="shared" si="466"/>
        <v>0</v>
      </c>
      <c r="Y567" s="2">
        <f t="shared" si="467"/>
        <v>0</v>
      </c>
      <c r="Z567" s="2"/>
      <c r="AA567" s="2">
        <v>56661434</v>
      </c>
      <c r="AB567" s="2">
        <f t="shared" si="447"/>
        <v>3704.93</v>
      </c>
      <c r="AC567" s="2">
        <f t="shared" si="468"/>
        <v>3704.93</v>
      </c>
      <c r="AD567" s="2">
        <f t="shared" si="469"/>
        <v>0</v>
      </c>
      <c r="AE567" s="2">
        <f t="shared" si="470"/>
        <v>0</v>
      </c>
      <c r="AF567" s="2">
        <f t="shared" si="471"/>
        <v>0</v>
      </c>
      <c r="AG567" s="2">
        <f t="shared" si="448"/>
        <v>0</v>
      </c>
      <c r="AH567" s="2">
        <f t="shared" si="472"/>
        <v>0</v>
      </c>
      <c r="AI567" s="2">
        <f t="shared" si="473"/>
        <v>0</v>
      </c>
      <c r="AJ567" s="2">
        <f t="shared" si="449"/>
        <v>0</v>
      </c>
      <c r="AK567" s="2">
        <v>3704.93</v>
      </c>
      <c r="AL567" s="2">
        <v>3704.93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1</v>
      </c>
      <c r="AW567" s="2">
        <v>1</v>
      </c>
      <c r="AX567" s="2"/>
      <c r="AY567" s="2"/>
      <c r="AZ567" s="2">
        <v>1</v>
      </c>
      <c r="BA567" s="2">
        <v>1</v>
      </c>
      <c r="BB567" s="2">
        <v>1</v>
      </c>
      <c r="BC567" s="2">
        <v>1</v>
      </c>
      <c r="BD567" s="2" t="s">
        <v>3</v>
      </c>
      <c r="BE567" s="2" t="s">
        <v>3</v>
      </c>
      <c r="BF567" s="2" t="s">
        <v>3</v>
      </c>
      <c r="BG567" s="2" t="s">
        <v>3</v>
      </c>
      <c r="BH567" s="2">
        <v>3</v>
      </c>
      <c r="BI567" s="2">
        <v>3</v>
      </c>
      <c r="BJ567" s="2" t="s">
        <v>607</v>
      </c>
      <c r="BK567" s="2"/>
      <c r="BL567" s="2"/>
      <c r="BM567" s="2">
        <v>400007</v>
      </c>
      <c r="BN567" s="2">
        <v>0</v>
      </c>
      <c r="BO567" s="2" t="s">
        <v>3</v>
      </c>
      <c r="BP567" s="2">
        <v>0</v>
      </c>
      <c r="BQ567" s="2">
        <v>214</v>
      </c>
      <c r="BR567" s="2">
        <v>0</v>
      </c>
      <c r="BS567" s="2">
        <v>1</v>
      </c>
      <c r="BT567" s="2">
        <v>1</v>
      </c>
      <c r="BU567" s="2">
        <v>1</v>
      </c>
      <c r="BV567" s="2">
        <v>1</v>
      </c>
      <c r="BW567" s="2">
        <v>1</v>
      </c>
      <c r="BX567" s="2">
        <v>1</v>
      </c>
      <c r="BY567" s="2" t="s">
        <v>3</v>
      </c>
      <c r="BZ567" s="2">
        <v>0</v>
      </c>
      <c r="CA567" s="2">
        <v>0</v>
      </c>
      <c r="CB567" s="2" t="s">
        <v>3</v>
      </c>
      <c r="CC567" s="2"/>
      <c r="CD567" s="2"/>
      <c r="CE567" s="2">
        <v>1566</v>
      </c>
      <c r="CF567" s="2">
        <v>0</v>
      </c>
      <c r="CG567" s="2">
        <v>0</v>
      </c>
      <c r="CH567" s="2"/>
      <c r="CI567" s="2"/>
      <c r="CJ567" s="2"/>
      <c r="CK567" s="2"/>
      <c r="CL567" s="2"/>
      <c r="CM567" s="2">
        <v>0</v>
      </c>
      <c r="CN567" s="2" t="s">
        <v>3</v>
      </c>
      <c r="CO567" s="2">
        <v>0</v>
      </c>
      <c r="CP567" s="2">
        <f t="shared" si="450"/>
        <v>11114.79</v>
      </c>
      <c r="CQ567" s="2">
        <f t="shared" ref="CQ567:CQ592" si="479">ROUND((ROUND((AC567*AW567*1),2)*BC567),2)</f>
        <v>3704.93</v>
      </c>
      <c r="CR567" s="2">
        <f t="shared" si="474"/>
        <v>0</v>
      </c>
      <c r="CS567" s="2">
        <f t="shared" si="475"/>
        <v>0</v>
      </c>
      <c r="CT567" s="2">
        <f t="shared" si="451"/>
        <v>0</v>
      </c>
      <c r="CU567" s="2">
        <f t="shared" si="452"/>
        <v>0</v>
      </c>
      <c r="CV567" s="2">
        <f t="shared" si="453"/>
        <v>0</v>
      </c>
      <c r="CW567" s="2">
        <f t="shared" si="454"/>
        <v>0</v>
      </c>
      <c r="CX567" s="2">
        <f t="shared" si="455"/>
        <v>0</v>
      </c>
      <c r="CY567" s="2">
        <f t="shared" si="476"/>
        <v>0</v>
      </c>
      <c r="CZ567" s="2">
        <f t="shared" si="477"/>
        <v>0</v>
      </c>
      <c r="DA567" s="2"/>
      <c r="DB567" s="2"/>
      <c r="DC567" s="2" t="s">
        <v>3</v>
      </c>
      <c r="DD567" s="2" t="s">
        <v>3</v>
      </c>
      <c r="DE567" s="2" t="s">
        <v>3</v>
      </c>
      <c r="DF567" s="2" t="s">
        <v>3</v>
      </c>
      <c r="DG567" s="2" t="s">
        <v>3</v>
      </c>
      <c r="DH567" s="2" t="s">
        <v>3</v>
      </c>
      <c r="DI567" s="2" t="s">
        <v>3</v>
      </c>
      <c r="DJ567" s="2" t="s">
        <v>3</v>
      </c>
      <c r="DK567" s="2" t="s">
        <v>3</v>
      </c>
      <c r="DL567" s="2" t="s">
        <v>3</v>
      </c>
      <c r="DM567" s="2" t="s">
        <v>3</v>
      </c>
      <c r="DN567" s="2">
        <v>0</v>
      </c>
      <c r="DO567" s="2">
        <v>0</v>
      </c>
      <c r="DP567" s="2">
        <v>1</v>
      </c>
      <c r="DQ567" s="2">
        <v>1</v>
      </c>
      <c r="DR567" s="2"/>
      <c r="DS567" s="2"/>
      <c r="DT567" s="2"/>
      <c r="DU567" s="2">
        <v>1013</v>
      </c>
      <c r="DV567" s="2" t="s">
        <v>41</v>
      </c>
      <c r="DW567" s="2" t="s">
        <v>41</v>
      </c>
      <c r="DX567" s="2">
        <v>1</v>
      </c>
      <c r="DY567" s="2"/>
      <c r="DZ567" s="2" t="s">
        <v>3</v>
      </c>
      <c r="EA567" s="2" t="s">
        <v>3</v>
      </c>
      <c r="EB567" s="2" t="s">
        <v>3</v>
      </c>
      <c r="EC567" s="2" t="s">
        <v>3</v>
      </c>
      <c r="ED567" s="2"/>
      <c r="EE567" s="2">
        <v>56938434</v>
      </c>
      <c r="EF567" s="2">
        <v>214</v>
      </c>
      <c r="EG567" s="2" t="s">
        <v>42</v>
      </c>
      <c r="EH567" s="2">
        <v>0</v>
      </c>
      <c r="EI567" s="2" t="s">
        <v>3</v>
      </c>
      <c r="EJ567" s="2">
        <v>3</v>
      </c>
      <c r="EK567" s="2">
        <v>400007</v>
      </c>
      <c r="EL567" s="2" t="s">
        <v>42</v>
      </c>
      <c r="EM567" s="2" t="s">
        <v>43</v>
      </c>
      <c r="EN567" s="2"/>
      <c r="EO567" s="2" t="s">
        <v>3</v>
      </c>
      <c r="EP567" s="2"/>
      <c r="EQ567" s="2">
        <v>131088</v>
      </c>
      <c r="ER567" s="2">
        <v>0</v>
      </c>
      <c r="ES567" s="2">
        <v>3704.93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>
        <v>0</v>
      </c>
      <c r="FR567" s="2">
        <f t="shared" si="438"/>
        <v>11114.79</v>
      </c>
      <c r="FS567" s="2">
        <v>0</v>
      </c>
      <c r="FT567" s="2"/>
      <c r="FU567" s="2"/>
      <c r="FV567" s="2"/>
      <c r="FW567" s="2"/>
      <c r="FX567" s="2">
        <v>0</v>
      </c>
      <c r="FY567" s="2">
        <v>0</v>
      </c>
      <c r="FZ567" s="2"/>
      <c r="GA567" s="2" t="s">
        <v>609</v>
      </c>
      <c r="GB567" s="2"/>
      <c r="GC567" s="2"/>
      <c r="GD567" s="2">
        <v>1</v>
      </c>
      <c r="GE567" s="2"/>
      <c r="GF567" s="2">
        <v>1131090764</v>
      </c>
      <c r="GG567" s="2">
        <v>2</v>
      </c>
      <c r="GH567" s="2">
        <v>4</v>
      </c>
      <c r="GI567" s="2">
        <v>-2</v>
      </c>
      <c r="GJ567" s="2">
        <v>0</v>
      </c>
      <c r="GK567" s="2">
        <v>0</v>
      </c>
      <c r="GL567" s="2">
        <f t="shared" si="456"/>
        <v>0</v>
      </c>
      <c r="GM567" s="2">
        <f t="shared" si="457"/>
        <v>11114.79</v>
      </c>
      <c r="GN567" s="2">
        <f t="shared" si="458"/>
        <v>0</v>
      </c>
      <c r="GO567" s="2">
        <f t="shared" si="459"/>
        <v>0</v>
      </c>
      <c r="GP567" s="2">
        <f t="shared" si="460"/>
        <v>0</v>
      </c>
      <c r="GQ567" s="2"/>
      <c r="GR567" s="2">
        <v>1</v>
      </c>
      <c r="GS567" s="2">
        <v>2</v>
      </c>
      <c r="GT567" s="2">
        <v>0</v>
      </c>
      <c r="GU567" s="2" t="s">
        <v>3</v>
      </c>
      <c r="GV567" s="2">
        <f t="shared" si="461"/>
        <v>0</v>
      </c>
      <c r="GW567" s="2">
        <v>1</v>
      </c>
      <c r="GX567" s="2">
        <f t="shared" si="462"/>
        <v>0</v>
      </c>
      <c r="GY567" s="2"/>
      <c r="GZ567" s="2"/>
      <c r="HA567" s="2">
        <v>0</v>
      </c>
      <c r="HB567" s="2">
        <v>0</v>
      </c>
      <c r="HC567" s="2">
        <f t="shared" si="463"/>
        <v>0</v>
      </c>
      <c r="HD567" s="2"/>
      <c r="HE567" s="2" t="s">
        <v>45</v>
      </c>
      <c r="HF567" s="2" t="s">
        <v>46</v>
      </c>
      <c r="HG567" s="2"/>
      <c r="HH567" s="2"/>
      <c r="HI567" s="2"/>
      <c r="HJ567" s="2"/>
      <c r="HK567" s="2"/>
      <c r="HL567" s="2"/>
      <c r="HM567" s="2" t="s">
        <v>3</v>
      </c>
      <c r="HN567" s="2" t="s">
        <v>3</v>
      </c>
      <c r="HO567" s="2" t="s">
        <v>3</v>
      </c>
      <c r="HP567" s="2" t="s">
        <v>3</v>
      </c>
      <c r="HQ567" s="2" t="s">
        <v>3</v>
      </c>
      <c r="HR567" s="2"/>
      <c r="HS567" s="2">
        <v>0</v>
      </c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>
        <v>0</v>
      </c>
      <c r="IL567" s="2"/>
      <c r="IM567" s="2"/>
      <c r="IN567" s="2"/>
      <c r="IO567" s="2"/>
      <c r="IP567" s="2"/>
      <c r="IQ567" s="2"/>
      <c r="IR567" s="2"/>
      <c r="IS567" s="2"/>
      <c r="IT567" s="2"/>
      <c r="IU567" s="2"/>
    </row>
    <row r="568" spans="1:255" x14ac:dyDescent="0.2">
      <c r="A568" s="3">
        <v>17</v>
      </c>
      <c r="B568" s="3">
        <v>1</v>
      </c>
      <c r="E568" s="3" t="s">
        <v>606</v>
      </c>
      <c r="F568" s="3" t="s">
        <v>607</v>
      </c>
      <c r="G568" s="3" t="s">
        <v>608</v>
      </c>
      <c r="H568" s="3" t="s">
        <v>41</v>
      </c>
      <c r="I568" s="3">
        <v>3</v>
      </c>
      <c r="J568" s="3">
        <v>0</v>
      </c>
      <c r="K568" s="3">
        <v>3</v>
      </c>
      <c r="O568" s="3">
        <f t="shared" si="441"/>
        <v>84138.96</v>
      </c>
      <c r="P568" s="3">
        <f t="shared" si="478"/>
        <v>84138.96</v>
      </c>
      <c r="Q568" s="3">
        <f t="shared" si="464"/>
        <v>0</v>
      </c>
      <c r="R568" s="3">
        <f t="shared" si="465"/>
        <v>0</v>
      </c>
      <c r="S568" s="3">
        <f t="shared" si="442"/>
        <v>0</v>
      </c>
      <c r="T568" s="3">
        <f t="shared" si="443"/>
        <v>0</v>
      </c>
      <c r="U568" s="3">
        <f t="shared" si="444"/>
        <v>0</v>
      </c>
      <c r="V568" s="3">
        <f t="shared" si="445"/>
        <v>0</v>
      </c>
      <c r="W568" s="3">
        <f t="shared" si="446"/>
        <v>0</v>
      </c>
      <c r="X568" s="3">
        <f t="shared" si="466"/>
        <v>0</v>
      </c>
      <c r="Y568" s="3">
        <f t="shared" si="467"/>
        <v>0</v>
      </c>
      <c r="AA568" s="3">
        <v>56661436</v>
      </c>
      <c r="AB568" s="3">
        <f t="shared" si="447"/>
        <v>3704.93</v>
      </c>
      <c r="AC568" s="3">
        <f t="shared" si="468"/>
        <v>3704.93</v>
      </c>
      <c r="AD568" s="3">
        <f t="shared" si="469"/>
        <v>0</v>
      </c>
      <c r="AE568" s="3">
        <f t="shared" si="470"/>
        <v>0</v>
      </c>
      <c r="AF568" s="3">
        <f t="shared" si="471"/>
        <v>0</v>
      </c>
      <c r="AG568" s="3">
        <f t="shared" si="448"/>
        <v>0</v>
      </c>
      <c r="AH568" s="3">
        <f t="shared" si="472"/>
        <v>0</v>
      </c>
      <c r="AI568" s="3">
        <f t="shared" si="473"/>
        <v>0</v>
      </c>
      <c r="AJ568" s="3">
        <f t="shared" si="449"/>
        <v>0</v>
      </c>
      <c r="AK568" s="3">
        <v>3704.93</v>
      </c>
      <c r="AL568" s="3">
        <v>3704.93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1</v>
      </c>
      <c r="AW568" s="3">
        <v>1</v>
      </c>
      <c r="AZ568" s="3">
        <v>1</v>
      </c>
      <c r="BA568" s="3">
        <v>1</v>
      </c>
      <c r="BB568" s="3">
        <v>1</v>
      </c>
      <c r="BC568" s="3">
        <v>7.57</v>
      </c>
      <c r="BD568" s="3" t="s">
        <v>3</v>
      </c>
      <c r="BE568" s="3" t="s">
        <v>3</v>
      </c>
      <c r="BF568" s="3" t="s">
        <v>3</v>
      </c>
      <c r="BG568" s="3" t="s">
        <v>3</v>
      </c>
      <c r="BH568" s="3">
        <v>3</v>
      </c>
      <c r="BI568" s="3">
        <v>3</v>
      </c>
      <c r="BJ568" s="3" t="s">
        <v>607</v>
      </c>
      <c r="BM568" s="3">
        <v>400007</v>
      </c>
      <c r="BN568" s="3">
        <v>0</v>
      </c>
      <c r="BO568" s="3" t="s">
        <v>3</v>
      </c>
      <c r="BP568" s="3">
        <v>0</v>
      </c>
      <c r="BQ568" s="3">
        <v>214</v>
      </c>
      <c r="BR568" s="3">
        <v>0</v>
      </c>
      <c r="BS568" s="3">
        <v>1</v>
      </c>
      <c r="BT568" s="3">
        <v>1</v>
      </c>
      <c r="BU568" s="3">
        <v>1</v>
      </c>
      <c r="BV568" s="3">
        <v>1</v>
      </c>
      <c r="BW568" s="3">
        <v>1</v>
      </c>
      <c r="BX568" s="3">
        <v>1</v>
      </c>
      <c r="BY568" s="3" t="s">
        <v>3</v>
      </c>
      <c r="BZ568" s="3">
        <v>0</v>
      </c>
      <c r="CA568" s="3">
        <v>0</v>
      </c>
      <c r="CB568" s="3" t="s">
        <v>3</v>
      </c>
      <c r="CE568" s="3">
        <v>1566</v>
      </c>
      <c r="CF568" s="3">
        <v>0</v>
      </c>
      <c r="CG568" s="3">
        <v>0</v>
      </c>
      <c r="CM568" s="3">
        <v>0</v>
      </c>
      <c r="CN568" s="3" t="s">
        <v>3</v>
      </c>
      <c r="CO568" s="3">
        <v>0</v>
      </c>
      <c r="CP568" s="3">
        <f t="shared" si="450"/>
        <v>84138.96</v>
      </c>
      <c r="CQ568" s="3">
        <f t="shared" si="479"/>
        <v>28046.32</v>
      </c>
      <c r="CR568" s="3">
        <f t="shared" si="474"/>
        <v>0</v>
      </c>
      <c r="CS568" s="3">
        <f t="shared" si="475"/>
        <v>0</v>
      </c>
      <c r="CT568" s="3">
        <f t="shared" si="451"/>
        <v>0</v>
      </c>
      <c r="CU568" s="3">
        <f t="shared" si="452"/>
        <v>0</v>
      </c>
      <c r="CV568" s="3">
        <f t="shared" si="453"/>
        <v>0</v>
      </c>
      <c r="CW568" s="3">
        <f t="shared" si="454"/>
        <v>0</v>
      </c>
      <c r="CX568" s="3">
        <f t="shared" si="455"/>
        <v>0</v>
      </c>
      <c r="CY568" s="3">
        <f t="shared" si="476"/>
        <v>0</v>
      </c>
      <c r="CZ568" s="3">
        <f t="shared" si="477"/>
        <v>0</v>
      </c>
      <c r="DC568" s="3" t="s">
        <v>3</v>
      </c>
      <c r="DD568" s="3" t="s">
        <v>3</v>
      </c>
      <c r="DE568" s="3" t="s">
        <v>3</v>
      </c>
      <c r="DF568" s="3" t="s">
        <v>3</v>
      </c>
      <c r="DG568" s="3" t="s">
        <v>3</v>
      </c>
      <c r="DH568" s="3" t="s">
        <v>3</v>
      </c>
      <c r="DI568" s="3" t="s">
        <v>3</v>
      </c>
      <c r="DJ568" s="3" t="s">
        <v>3</v>
      </c>
      <c r="DK568" s="3" t="s">
        <v>3</v>
      </c>
      <c r="DL568" s="3" t="s">
        <v>3</v>
      </c>
      <c r="DM568" s="3" t="s">
        <v>3</v>
      </c>
      <c r="DN568" s="3">
        <v>0</v>
      </c>
      <c r="DO568" s="3">
        <v>0</v>
      </c>
      <c r="DP568" s="3">
        <v>1</v>
      </c>
      <c r="DQ568" s="3">
        <v>1</v>
      </c>
      <c r="DU568" s="3">
        <v>1013</v>
      </c>
      <c r="DV568" s="3" t="s">
        <v>41</v>
      </c>
      <c r="DW568" s="3" t="s">
        <v>41</v>
      </c>
      <c r="DX568" s="3">
        <v>1</v>
      </c>
      <c r="DZ568" s="3" t="s">
        <v>3</v>
      </c>
      <c r="EA568" s="3" t="s">
        <v>3</v>
      </c>
      <c r="EB568" s="3" t="s">
        <v>3</v>
      </c>
      <c r="EC568" s="3" t="s">
        <v>3</v>
      </c>
      <c r="EE568" s="3">
        <v>56938434</v>
      </c>
      <c r="EF568" s="3">
        <v>214</v>
      </c>
      <c r="EG568" s="3" t="s">
        <v>42</v>
      </c>
      <c r="EH568" s="3">
        <v>0</v>
      </c>
      <c r="EI568" s="3" t="s">
        <v>3</v>
      </c>
      <c r="EJ568" s="3">
        <v>3</v>
      </c>
      <c r="EK568" s="3">
        <v>400007</v>
      </c>
      <c r="EL568" s="3" t="s">
        <v>42</v>
      </c>
      <c r="EM568" s="3" t="s">
        <v>43</v>
      </c>
      <c r="EO568" s="3" t="s">
        <v>3</v>
      </c>
      <c r="EQ568" s="3">
        <v>131088</v>
      </c>
      <c r="ER568" s="3">
        <v>0</v>
      </c>
      <c r="ES568" s="3">
        <v>3704.93</v>
      </c>
      <c r="ET568" s="3">
        <v>0</v>
      </c>
      <c r="EU568" s="3">
        <v>0</v>
      </c>
      <c r="EV568" s="3">
        <v>0</v>
      </c>
      <c r="EW568" s="3">
        <v>0</v>
      </c>
      <c r="EX568" s="3">
        <v>0</v>
      </c>
      <c r="EY568" s="3">
        <v>0</v>
      </c>
      <c r="EZ568" s="3">
        <v>5</v>
      </c>
      <c r="FC568" s="3">
        <v>1</v>
      </c>
      <c r="FD568" s="3">
        <v>18</v>
      </c>
      <c r="FF568" s="3">
        <v>32826</v>
      </c>
      <c r="FQ568" s="3">
        <v>0</v>
      </c>
      <c r="FR568" s="3">
        <f t="shared" si="438"/>
        <v>84138.96</v>
      </c>
      <c r="FS568" s="3">
        <v>0</v>
      </c>
      <c r="FX568" s="3">
        <v>0</v>
      </c>
      <c r="FY568" s="3">
        <v>0</v>
      </c>
      <c r="GA568" s="3" t="s">
        <v>609</v>
      </c>
      <c r="GD568" s="3">
        <v>1</v>
      </c>
      <c r="GF568" s="3">
        <v>1131090764</v>
      </c>
      <c r="GG568" s="3">
        <v>2</v>
      </c>
      <c r="GH568" s="3">
        <v>3</v>
      </c>
      <c r="GI568" s="3">
        <v>3</v>
      </c>
      <c r="GJ568" s="3">
        <v>0</v>
      </c>
      <c r="GK568" s="3">
        <v>0</v>
      </c>
      <c r="GL568" s="3">
        <f t="shared" si="456"/>
        <v>0</v>
      </c>
      <c r="GM568" s="3">
        <f t="shared" si="457"/>
        <v>84138.96</v>
      </c>
      <c r="GN568" s="3">
        <f t="shared" si="458"/>
        <v>0</v>
      </c>
      <c r="GO568" s="3">
        <f t="shared" si="459"/>
        <v>0</v>
      </c>
      <c r="GP568" s="3">
        <f t="shared" si="460"/>
        <v>0</v>
      </c>
      <c r="GR568" s="3">
        <v>1</v>
      </c>
      <c r="GS568" s="3">
        <v>1</v>
      </c>
      <c r="GT568" s="3">
        <v>0</v>
      </c>
      <c r="GU568" s="3" t="s">
        <v>3</v>
      </c>
      <c r="GV568" s="3">
        <f t="shared" si="461"/>
        <v>0</v>
      </c>
      <c r="GW568" s="3">
        <v>1</v>
      </c>
      <c r="GX568" s="3">
        <f t="shared" si="462"/>
        <v>0</v>
      </c>
      <c r="HA568" s="3">
        <v>0</v>
      </c>
      <c r="HB568" s="3">
        <v>0</v>
      </c>
      <c r="HC568" s="3">
        <f t="shared" si="463"/>
        <v>0</v>
      </c>
      <c r="HE568" s="3" t="s">
        <v>45</v>
      </c>
      <c r="HF568" s="3" t="s">
        <v>46</v>
      </c>
      <c r="HM568" s="3" t="s">
        <v>3</v>
      </c>
      <c r="HN568" s="3" t="s">
        <v>3</v>
      </c>
      <c r="HO568" s="3" t="s">
        <v>3</v>
      </c>
      <c r="HP568" s="3" t="s">
        <v>3</v>
      </c>
      <c r="HQ568" s="3" t="s">
        <v>3</v>
      </c>
      <c r="HS568" s="3">
        <v>0</v>
      </c>
      <c r="IK568" s="3">
        <v>0</v>
      </c>
    </row>
    <row r="569" spans="1:255" x14ac:dyDescent="0.2">
      <c r="A569" s="2">
        <v>17</v>
      </c>
      <c r="B569" s="2">
        <v>1</v>
      </c>
      <c r="C569" s="2"/>
      <c r="D569" s="2"/>
      <c r="E569" s="2" t="s">
        <v>610</v>
      </c>
      <c r="F569" s="2" t="s">
        <v>611</v>
      </c>
      <c r="G569" s="2" t="s">
        <v>612</v>
      </c>
      <c r="H569" s="2" t="s">
        <v>41</v>
      </c>
      <c r="I569" s="2">
        <v>1</v>
      </c>
      <c r="J569" s="2">
        <v>0</v>
      </c>
      <c r="K569" s="2">
        <v>1</v>
      </c>
      <c r="L569" s="2"/>
      <c r="M569" s="2"/>
      <c r="N569" s="2"/>
      <c r="O569" s="2">
        <f t="shared" si="441"/>
        <v>2809.22</v>
      </c>
      <c r="P569" s="2">
        <f t="shared" si="478"/>
        <v>2809.22</v>
      </c>
      <c r="Q569" s="2">
        <f t="shared" si="464"/>
        <v>0</v>
      </c>
      <c r="R569" s="2">
        <f t="shared" si="465"/>
        <v>0</v>
      </c>
      <c r="S569" s="2">
        <f t="shared" si="442"/>
        <v>0</v>
      </c>
      <c r="T569" s="2">
        <f t="shared" si="443"/>
        <v>0</v>
      </c>
      <c r="U569" s="2">
        <f t="shared" si="444"/>
        <v>0</v>
      </c>
      <c r="V569" s="2">
        <f t="shared" si="445"/>
        <v>0</v>
      </c>
      <c r="W569" s="2">
        <f t="shared" si="446"/>
        <v>0</v>
      </c>
      <c r="X569" s="2">
        <f t="shared" si="466"/>
        <v>0</v>
      </c>
      <c r="Y569" s="2">
        <f t="shared" si="467"/>
        <v>0</v>
      </c>
      <c r="Z569" s="2"/>
      <c r="AA569" s="2">
        <v>56661434</v>
      </c>
      <c r="AB569" s="2">
        <f t="shared" si="447"/>
        <v>2809.22</v>
      </c>
      <c r="AC569" s="2">
        <f t="shared" si="468"/>
        <v>2809.22</v>
      </c>
      <c r="AD569" s="2">
        <f t="shared" si="469"/>
        <v>0</v>
      </c>
      <c r="AE569" s="2">
        <f t="shared" si="470"/>
        <v>0</v>
      </c>
      <c r="AF569" s="2">
        <f t="shared" si="471"/>
        <v>0</v>
      </c>
      <c r="AG569" s="2">
        <f t="shared" si="448"/>
        <v>0</v>
      </c>
      <c r="AH569" s="2">
        <f t="shared" si="472"/>
        <v>0</v>
      </c>
      <c r="AI569" s="2">
        <f t="shared" si="473"/>
        <v>0</v>
      </c>
      <c r="AJ569" s="2">
        <f t="shared" si="449"/>
        <v>0</v>
      </c>
      <c r="AK569" s="2">
        <v>2809.22</v>
      </c>
      <c r="AL569" s="2">
        <v>2809.22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1</v>
      </c>
      <c r="AW569" s="2">
        <v>1</v>
      </c>
      <c r="AX569" s="2"/>
      <c r="AY569" s="2"/>
      <c r="AZ569" s="2">
        <v>1</v>
      </c>
      <c r="BA569" s="2">
        <v>1</v>
      </c>
      <c r="BB569" s="2">
        <v>1</v>
      </c>
      <c r="BC569" s="2">
        <v>1</v>
      </c>
      <c r="BD569" s="2" t="s">
        <v>3</v>
      </c>
      <c r="BE569" s="2" t="s">
        <v>3</v>
      </c>
      <c r="BF569" s="2" t="s">
        <v>3</v>
      </c>
      <c r="BG569" s="2" t="s">
        <v>3</v>
      </c>
      <c r="BH569" s="2">
        <v>3</v>
      </c>
      <c r="BI569" s="2">
        <v>3</v>
      </c>
      <c r="BJ569" s="2" t="s">
        <v>611</v>
      </c>
      <c r="BK569" s="2"/>
      <c r="BL569" s="2"/>
      <c r="BM569" s="2">
        <v>400007</v>
      </c>
      <c r="BN569" s="2">
        <v>0</v>
      </c>
      <c r="BO569" s="2" t="s">
        <v>3</v>
      </c>
      <c r="BP569" s="2">
        <v>0</v>
      </c>
      <c r="BQ569" s="2">
        <v>214</v>
      </c>
      <c r="BR569" s="2">
        <v>0</v>
      </c>
      <c r="BS569" s="2">
        <v>1</v>
      </c>
      <c r="BT569" s="2">
        <v>1</v>
      </c>
      <c r="BU569" s="2">
        <v>1</v>
      </c>
      <c r="BV569" s="2">
        <v>1</v>
      </c>
      <c r="BW569" s="2">
        <v>1</v>
      </c>
      <c r="BX569" s="2">
        <v>1</v>
      </c>
      <c r="BY569" s="2" t="s">
        <v>3</v>
      </c>
      <c r="BZ569" s="2">
        <v>0</v>
      </c>
      <c r="CA569" s="2">
        <v>0</v>
      </c>
      <c r="CB569" s="2" t="s">
        <v>3</v>
      </c>
      <c r="CC569" s="2"/>
      <c r="CD569" s="2"/>
      <c r="CE569" s="2">
        <v>1566</v>
      </c>
      <c r="CF569" s="2">
        <v>0</v>
      </c>
      <c r="CG569" s="2">
        <v>0</v>
      </c>
      <c r="CH569" s="2"/>
      <c r="CI569" s="2"/>
      <c r="CJ569" s="2"/>
      <c r="CK569" s="2"/>
      <c r="CL569" s="2"/>
      <c r="CM569" s="2">
        <v>0</v>
      </c>
      <c r="CN569" s="2" t="s">
        <v>3</v>
      </c>
      <c r="CO569" s="2">
        <v>0</v>
      </c>
      <c r="CP569" s="2">
        <f t="shared" si="450"/>
        <v>2809.22</v>
      </c>
      <c r="CQ569" s="2">
        <f t="shared" si="479"/>
        <v>2809.22</v>
      </c>
      <c r="CR569" s="2">
        <f t="shared" si="474"/>
        <v>0</v>
      </c>
      <c r="CS569" s="2">
        <f t="shared" si="475"/>
        <v>0</v>
      </c>
      <c r="CT569" s="2">
        <f t="shared" si="451"/>
        <v>0</v>
      </c>
      <c r="CU569" s="2">
        <f t="shared" si="452"/>
        <v>0</v>
      </c>
      <c r="CV569" s="2">
        <f t="shared" si="453"/>
        <v>0</v>
      </c>
      <c r="CW569" s="2">
        <f t="shared" si="454"/>
        <v>0</v>
      </c>
      <c r="CX569" s="2">
        <f t="shared" si="455"/>
        <v>0</v>
      </c>
      <c r="CY569" s="2">
        <f t="shared" si="476"/>
        <v>0</v>
      </c>
      <c r="CZ569" s="2">
        <f t="shared" si="477"/>
        <v>0</v>
      </c>
      <c r="DA569" s="2"/>
      <c r="DB569" s="2"/>
      <c r="DC569" s="2" t="s">
        <v>3</v>
      </c>
      <c r="DD569" s="2" t="s">
        <v>3</v>
      </c>
      <c r="DE569" s="2" t="s">
        <v>3</v>
      </c>
      <c r="DF569" s="2" t="s">
        <v>3</v>
      </c>
      <c r="DG569" s="2" t="s">
        <v>3</v>
      </c>
      <c r="DH569" s="2" t="s">
        <v>3</v>
      </c>
      <c r="DI569" s="2" t="s">
        <v>3</v>
      </c>
      <c r="DJ569" s="2" t="s">
        <v>3</v>
      </c>
      <c r="DK569" s="2" t="s">
        <v>3</v>
      </c>
      <c r="DL569" s="2" t="s">
        <v>3</v>
      </c>
      <c r="DM569" s="2" t="s">
        <v>3</v>
      </c>
      <c r="DN569" s="2">
        <v>0</v>
      </c>
      <c r="DO569" s="2">
        <v>0</v>
      </c>
      <c r="DP569" s="2">
        <v>1</v>
      </c>
      <c r="DQ569" s="2">
        <v>1</v>
      </c>
      <c r="DR569" s="2"/>
      <c r="DS569" s="2"/>
      <c r="DT569" s="2"/>
      <c r="DU569" s="2">
        <v>1013</v>
      </c>
      <c r="DV569" s="2" t="s">
        <v>41</v>
      </c>
      <c r="DW569" s="2" t="s">
        <v>41</v>
      </c>
      <c r="DX569" s="2">
        <v>1</v>
      </c>
      <c r="DY569" s="2"/>
      <c r="DZ569" s="2" t="s">
        <v>3</v>
      </c>
      <c r="EA569" s="2" t="s">
        <v>3</v>
      </c>
      <c r="EB569" s="2" t="s">
        <v>3</v>
      </c>
      <c r="EC569" s="2" t="s">
        <v>3</v>
      </c>
      <c r="ED569" s="2"/>
      <c r="EE569" s="2">
        <v>56938434</v>
      </c>
      <c r="EF569" s="2">
        <v>214</v>
      </c>
      <c r="EG569" s="2" t="s">
        <v>42</v>
      </c>
      <c r="EH569" s="2">
        <v>0</v>
      </c>
      <c r="EI569" s="2" t="s">
        <v>3</v>
      </c>
      <c r="EJ569" s="2">
        <v>3</v>
      </c>
      <c r="EK569" s="2">
        <v>400007</v>
      </c>
      <c r="EL569" s="2" t="s">
        <v>42</v>
      </c>
      <c r="EM569" s="2" t="s">
        <v>43</v>
      </c>
      <c r="EN569" s="2"/>
      <c r="EO569" s="2" t="s">
        <v>3</v>
      </c>
      <c r="EP569" s="2"/>
      <c r="EQ569" s="2">
        <v>131088</v>
      </c>
      <c r="ER569" s="2">
        <v>0</v>
      </c>
      <c r="ES569" s="2">
        <v>2809.22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>
        <v>0</v>
      </c>
      <c r="FR569" s="2">
        <f t="shared" si="438"/>
        <v>2809.22</v>
      </c>
      <c r="FS569" s="2">
        <v>0</v>
      </c>
      <c r="FT569" s="2"/>
      <c r="FU569" s="2"/>
      <c r="FV569" s="2"/>
      <c r="FW569" s="2"/>
      <c r="FX569" s="2">
        <v>0</v>
      </c>
      <c r="FY569" s="2">
        <v>0</v>
      </c>
      <c r="FZ569" s="2"/>
      <c r="GA569" s="2" t="s">
        <v>613</v>
      </c>
      <c r="GB569" s="2"/>
      <c r="GC569" s="2"/>
      <c r="GD569" s="2">
        <v>1</v>
      </c>
      <c r="GE569" s="2"/>
      <c r="GF569" s="2">
        <v>-2063961531</v>
      </c>
      <c r="GG569" s="2">
        <v>2</v>
      </c>
      <c r="GH569" s="2">
        <v>4</v>
      </c>
      <c r="GI569" s="2">
        <v>-2</v>
      </c>
      <c r="GJ569" s="2">
        <v>0</v>
      </c>
      <c r="GK569" s="2">
        <v>0</v>
      </c>
      <c r="GL569" s="2">
        <f t="shared" si="456"/>
        <v>0</v>
      </c>
      <c r="GM569" s="2">
        <f t="shared" si="457"/>
        <v>2809.22</v>
      </c>
      <c r="GN569" s="2">
        <f t="shared" si="458"/>
        <v>0</v>
      </c>
      <c r="GO569" s="2">
        <f t="shared" si="459"/>
        <v>0</v>
      </c>
      <c r="GP569" s="2">
        <f t="shared" si="460"/>
        <v>0</v>
      </c>
      <c r="GQ569" s="2"/>
      <c r="GR569" s="2">
        <v>1</v>
      </c>
      <c r="GS569" s="2">
        <v>2</v>
      </c>
      <c r="GT569" s="2">
        <v>0</v>
      </c>
      <c r="GU569" s="2" t="s">
        <v>3</v>
      </c>
      <c r="GV569" s="2">
        <f t="shared" si="461"/>
        <v>0</v>
      </c>
      <c r="GW569" s="2">
        <v>1</v>
      </c>
      <c r="GX569" s="2">
        <f t="shared" si="462"/>
        <v>0</v>
      </c>
      <c r="GY569" s="2"/>
      <c r="GZ569" s="2"/>
      <c r="HA569" s="2">
        <v>0</v>
      </c>
      <c r="HB569" s="2">
        <v>0</v>
      </c>
      <c r="HC569" s="2">
        <f t="shared" si="463"/>
        <v>0</v>
      </c>
      <c r="HD569" s="2"/>
      <c r="HE569" s="2" t="s">
        <v>45</v>
      </c>
      <c r="HF569" s="2" t="s">
        <v>46</v>
      </c>
      <c r="HG569" s="2"/>
      <c r="HH569" s="2"/>
      <c r="HI569" s="2"/>
      <c r="HJ569" s="2"/>
      <c r="HK569" s="2"/>
      <c r="HL569" s="2"/>
      <c r="HM569" s="2" t="s">
        <v>3</v>
      </c>
      <c r="HN569" s="2" t="s">
        <v>3</v>
      </c>
      <c r="HO569" s="2" t="s">
        <v>3</v>
      </c>
      <c r="HP569" s="2" t="s">
        <v>3</v>
      </c>
      <c r="HQ569" s="2" t="s">
        <v>3</v>
      </c>
      <c r="HR569" s="2"/>
      <c r="HS569" s="2">
        <v>0</v>
      </c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>
        <v>0</v>
      </c>
      <c r="IL569" s="2"/>
      <c r="IM569" s="2"/>
      <c r="IN569" s="2"/>
      <c r="IO569" s="2"/>
      <c r="IP569" s="2"/>
      <c r="IQ569" s="2"/>
      <c r="IR569" s="2"/>
      <c r="IS569" s="2"/>
      <c r="IT569" s="2"/>
      <c r="IU569" s="2"/>
    </row>
    <row r="570" spans="1:255" x14ac:dyDescent="0.2">
      <c r="A570" s="3">
        <v>17</v>
      </c>
      <c r="B570" s="3">
        <v>1</v>
      </c>
      <c r="E570" s="3" t="s">
        <v>610</v>
      </c>
      <c r="F570" s="3" t="s">
        <v>611</v>
      </c>
      <c r="G570" s="3" t="s">
        <v>612</v>
      </c>
      <c r="H570" s="3" t="s">
        <v>41</v>
      </c>
      <c r="I570" s="3">
        <v>1</v>
      </c>
      <c r="J570" s="3">
        <v>0</v>
      </c>
      <c r="K570" s="3">
        <v>1</v>
      </c>
      <c r="O570" s="3">
        <f t="shared" si="441"/>
        <v>21265.8</v>
      </c>
      <c r="P570" s="3">
        <f t="shared" si="478"/>
        <v>21265.8</v>
      </c>
      <c r="Q570" s="3">
        <f t="shared" si="464"/>
        <v>0</v>
      </c>
      <c r="R570" s="3">
        <f t="shared" si="465"/>
        <v>0</v>
      </c>
      <c r="S570" s="3">
        <f t="shared" si="442"/>
        <v>0</v>
      </c>
      <c r="T570" s="3">
        <f t="shared" si="443"/>
        <v>0</v>
      </c>
      <c r="U570" s="3">
        <f t="shared" si="444"/>
        <v>0</v>
      </c>
      <c r="V570" s="3">
        <f t="shared" si="445"/>
        <v>0</v>
      </c>
      <c r="W570" s="3">
        <f t="shared" si="446"/>
        <v>0</v>
      </c>
      <c r="X570" s="3">
        <f t="shared" si="466"/>
        <v>0</v>
      </c>
      <c r="Y570" s="3">
        <f t="shared" si="467"/>
        <v>0</v>
      </c>
      <c r="AA570" s="3">
        <v>56661436</v>
      </c>
      <c r="AB570" s="3">
        <f t="shared" si="447"/>
        <v>2809.22</v>
      </c>
      <c r="AC570" s="3">
        <f t="shared" si="468"/>
        <v>2809.22</v>
      </c>
      <c r="AD570" s="3">
        <f t="shared" si="469"/>
        <v>0</v>
      </c>
      <c r="AE570" s="3">
        <f t="shared" si="470"/>
        <v>0</v>
      </c>
      <c r="AF570" s="3">
        <f t="shared" si="471"/>
        <v>0</v>
      </c>
      <c r="AG570" s="3">
        <f t="shared" si="448"/>
        <v>0</v>
      </c>
      <c r="AH570" s="3">
        <f t="shared" si="472"/>
        <v>0</v>
      </c>
      <c r="AI570" s="3">
        <f t="shared" si="473"/>
        <v>0</v>
      </c>
      <c r="AJ570" s="3">
        <f t="shared" si="449"/>
        <v>0</v>
      </c>
      <c r="AK570" s="3">
        <v>2809.22</v>
      </c>
      <c r="AL570" s="3">
        <v>2809.22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1</v>
      </c>
      <c r="AW570" s="3">
        <v>1</v>
      </c>
      <c r="AZ570" s="3">
        <v>1</v>
      </c>
      <c r="BA570" s="3">
        <v>1</v>
      </c>
      <c r="BB570" s="3">
        <v>1</v>
      </c>
      <c r="BC570" s="3">
        <v>7.57</v>
      </c>
      <c r="BD570" s="3" t="s">
        <v>3</v>
      </c>
      <c r="BE570" s="3" t="s">
        <v>3</v>
      </c>
      <c r="BF570" s="3" t="s">
        <v>3</v>
      </c>
      <c r="BG570" s="3" t="s">
        <v>3</v>
      </c>
      <c r="BH570" s="3">
        <v>3</v>
      </c>
      <c r="BI570" s="3">
        <v>3</v>
      </c>
      <c r="BJ570" s="3" t="s">
        <v>611</v>
      </c>
      <c r="BM570" s="3">
        <v>400007</v>
      </c>
      <c r="BN570" s="3">
        <v>0</v>
      </c>
      <c r="BO570" s="3" t="s">
        <v>3</v>
      </c>
      <c r="BP570" s="3">
        <v>0</v>
      </c>
      <c r="BQ570" s="3">
        <v>214</v>
      </c>
      <c r="BR570" s="3">
        <v>0</v>
      </c>
      <c r="BS570" s="3">
        <v>1</v>
      </c>
      <c r="BT570" s="3">
        <v>1</v>
      </c>
      <c r="BU570" s="3">
        <v>1</v>
      </c>
      <c r="BV570" s="3">
        <v>1</v>
      </c>
      <c r="BW570" s="3">
        <v>1</v>
      </c>
      <c r="BX570" s="3">
        <v>1</v>
      </c>
      <c r="BY570" s="3" t="s">
        <v>3</v>
      </c>
      <c r="BZ570" s="3">
        <v>0</v>
      </c>
      <c r="CA570" s="3">
        <v>0</v>
      </c>
      <c r="CB570" s="3" t="s">
        <v>3</v>
      </c>
      <c r="CE570" s="3">
        <v>1566</v>
      </c>
      <c r="CF570" s="3">
        <v>0</v>
      </c>
      <c r="CG570" s="3">
        <v>0</v>
      </c>
      <c r="CM570" s="3">
        <v>0</v>
      </c>
      <c r="CN570" s="3" t="s">
        <v>3</v>
      </c>
      <c r="CO570" s="3">
        <v>0</v>
      </c>
      <c r="CP570" s="3">
        <f t="shared" si="450"/>
        <v>21265.8</v>
      </c>
      <c r="CQ570" s="3">
        <f t="shared" si="479"/>
        <v>21265.8</v>
      </c>
      <c r="CR570" s="3">
        <f t="shared" si="474"/>
        <v>0</v>
      </c>
      <c r="CS570" s="3">
        <f t="shared" si="475"/>
        <v>0</v>
      </c>
      <c r="CT570" s="3">
        <f t="shared" si="451"/>
        <v>0</v>
      </c>
      <c r="CU570" s="3">
        <f t="shared" si="452"/>
        <v>0</v>
      </c>
      <c r="CV570" s="3">
        <f t="shared" si="453"/>
        <v>0</v>
      </c>
      <c r="CW570" s="3">
        <f t="shared" si="454"/>
        <v>0</v>
      </c>
      <c r="CX570" s="3">
        <f t="shared" si="455"/>
        <v>0</v>
      </c>
      <c r="CY570" s="3">
        <f t="shared" si="476"/>
        <v>0</v>
      </c>
      <c r="CZ570" s="3">
        <f t="shared" si="477"/>
        <v>0</v>
      </c>
      <c r="DC570" s="3" t="s">
        <v>3</v>
      </c>
      <c r="DD570" s="3" t="s">
        <v>3</v>
      </c>
      <c r="DE570" s="3" t="s">
        <v>3</v>
      </c>
      <c r="DF570" s="3" t="s">
        <v>3</v>
      </c>
      <c r="DG570" s="3" t="s">
        <v>3</v>
      </c>
      <c r="DH570" s="3" t="s">
        <v>3</v>
      </c>
      <c r="DI570" s="3" t="s">
        <v>3</v>
      </c>
      <c r="DJ570" s="3" t="s">
        <v>3</v>
      </c>
      <c r="DK570" s="3" t="s">
        <v>3</v>
      </c>
      <c r="DL570" s="3" t="s">
        <v>3</v>
      </c>
      <c r="DM570" s="3" t="s">
        <v>3</v>
      </c>
      <c r="DN570" s="3">
        <v>0</v>
      </c>
      <c r="DO570" s="3">
        <v>0</v>
      </c>
      <c r="DP570" s="3">
        <v>1</v>
      </c>
      <c r="DQ570" s="3">
        <v>1</v>
      </c>
      <c r="DU570" s="3">
        <v>1013</v>
      </c>
      <c r="DV570" s="3" t="s">
        <v>41</v>
      </c>
      <c r="DW570" s="3" t="s">
        <v>41</v>
      </c>
      <c r="DX570" s="3">
        <v>1</v>
      </c>
      <c r="DZ570" s="3" t="s">
        <v>3</v>
      </c>
      <c r="EA570" s="3" t="s">
        <v>3</v>
      </c>
      <c r="EB570" s="3" t="s">
        <v>3</v>
      </c>
      <c r="EC570" s="3" t="s">
        <v>3</v>
      </c>
      <c r="EE570" s="3">
        <v>56938434</v>
      </c>
      <c r="EF570" s="3">
        <v>214</v>
      </c>
      <c r="EG570" s="3" t="s">
        <v>42</v>
      </c>
      <c r="EH570" s="3">
        <v>0</v>
      </c>
      <c r="EI570" s="3" t="s">
        <v>3</v>
      </c>
      <c r="EJ570" s="3">
        <v>3</v>
      </c>
      <c r="EK570" s="3">
        <v>400007</v>
      </c>
      <c r="EL570" s="3" t="s">
        <v>42</v>
      </c>
      <c r="EM570" s="3" t="s">
        <v>43</v>
      </c>
      <c r="EO570" s="3" t="s">
        <v>3</v>
      </c>
      <c r="EQ570" s="3">
        <v>131088</v>
      </c>
      <c r="ER570" s="3">
        <v>0</v>
      </c>
      <c r="ES570" s="3">
        <v>2809.22</v>
      </c>
      <c r="ET570" s="3">
        <v>0</v>
      </c>
      <c r="EU570" s="3">
        <v>0</v>
      </c>
      <c r="EV570" s="3">
        <v>0</v>
      </c>
      <c r="EW570" s="3">
        <v>0</v>
      </c>
      <c r="EX570" s="3">
        <v>0</v>
      </c>
      <c r="EY570" s="3">
        <v>0</v>
      </c>
      <c r="EZ570" s="3">
        <v>5</v>
      </c>
      <c r="FC570" s="3">
        <v>1</v>
      </c>
      <c r="FD570" s="3">
        <v>18</v>
      </c>
      <c r="FF570" s="3">
        <v>24890</v>
      </c>
      <c r="FQ570" s="3">
        <v>0</v>
      </c>
      <c r="FR570" s="3">
        <f t="shared" si="438"/>
        <v>21265.8</v>
      </c>
      <c r="FS570" s="3">
        <v>0</v>
      </c>
      <c r="FX570" s="3">
        <v>0</v>
      </c>
      <c r="FY570" s="3">
        <v>0</v>
      </c>
      <c r="GA570" s="3" t="s">
        <v>613</v>
      </c>
      <c r="GD570" s="3">
        <v>1</v>
      </c>
      <c r="GF570" s="3">
        <v>-2063961531</v>
      </c>
      <c r="GG570" s="3">
        <v>2</v>
      </c>
      <c r="GH570" s="3">
        <v>3</v>
      </c>
      <c r="GI570" s="3">
        <v>3</v>
      </c>
      <c r="GJ570" s="3">
        <v>0</v>
      </c>
      <c r="GK570" s="3">
        <v>0</v>
      </c>
      <c r="GL570" s="3">
        <f t="shared" si="456"/>
        <v>0</v>
      </c>
      <c r="GM570" s="3">
        <f t="shared" si="457"/>
        <v>21265.8</v>
      </c>
      <c r="GN570" s="3">
        <f t="shared" si="458"/>
        <v>0</v>
      </c>
      <c r="GO570" s="3">
        <f t="shared" si="459"/>
        <v>0</v>
      </c>
      <c r="GP570" s="3">
        <f t="shared" si="460"/>
        <v>0</v>
      </c>
      <c r="GR570" s="3">
        <v>1</v>
      </c>
      <c r="GS570" s="3">
        <v>1</v>
      </c>
      <c r="GT570" s="3">
        <v>0</v>
      </c>
      <c r="GU570" s="3" t="s">
        <v>3</v>
      </c>
      <c r="GV570" s="3">
        <f t="shared" si="461"/>
        <v>0</v>
      </c>
      <c r="GW570" s="3">
        <v>1</v>
      </c>
      <c r="GX570" s="3">
        <f t="shared" si="462"/>
        <v>0</v>
      </c>
      <c r="HA570" s="3">
        <v>0</v>
      </c>
      <c r="HB570" s="3">
        <v>0</v>
      </c>
      <c r="HC570" s="3">
        <f t="shared" si="463"/>
        <v>0</v>
      </c>
      <c r="HE570" s="3" t="s">
        <v>45</v>
      </c>
      <c r="HF570" s="3" t="s">
        <v>46</v>
      </c>
      <c r="HM570" s="3" t="s">
        <v>3</v>
      </c>
      <c r="HN570" s="3" t="s">
        <v>3</v>
      </c>
      <c r="HO570" s="3" t="s">
        <v>3</v>
      </c>
      <c r="HP570" s="3" t="s">
        <v>3</v>
      </c>
      <c r="HQ570" s="3" t="s">
        <v>3</v>
      </c>
      <c r="HS570" s="3">
        <v>0</v>
      </c>
      <c r="IK570" s="3">
        <v>0</v>
      </c>
    </row>
    <row r="571" spans="1:255" x14ac:dyDescent="0.2">
      <c r="A571" s="2">
        <v>17</v>
      </c>
      <c r="B571" s="2">
        <v>1</v>
      </c>
      <c r="C571" s="2"/>
      <c r="D571" s="2"/>
      <c r="E571" s="2" t="s">
        <v>614</v>
      </c>
      <c r="F571" s="2" t="s">
        <v>615</v>
      </c>
      <c r="G571" s="2" t="s">
        <v>616</v>
      </c>
      <c r="H571" s="2" t="s">
        <v>41</v>
      </c>
      <c r="I571" s="2">
        <v>2</v>
      </c>
      <c r="J571" s="2">
        <v>0</v>
      </c>
      <c r="K571" s="2">
        <v>2</v>
      </c>
      <c r="L571" s="2"/>
      <c r="M571" s="2"/>
      <c r="N571" s="2"/>
      <c r="O571" s="2">
        <f t="shared" si="441"/>
        <v>6090.24</v>
      </c>
      <c r="P571" s="2">
        <f t="shared" si="478"/>
        <v>6090.24</v>
      </c>
      <c r="Q571" s="2">
        <f t="shared" si="464"/>
        <v>0</v>
      </c>
      <c r="R571" s="2">
        <f t="shared" si="465"/>
        <v>0</v>
      </c>
      <c r="S571" s="2">
        <f t="shared" si="442"/>
        <v>0</v>
      </c>
      <c r="T571" s="2">
        <f t="shared" si="443"/>
        <v>0</v>
      </c>
      <c r="U571" s="2">
        <f t="shared" si="444"/>
        <v>0</v>
      </c>
      <c r="V571" s="2">
        <f t="shared" si="445"/>
        <v>0</v>
      </c>
      <c r="W571" s="2">
        <f t="shared" si="446"/>
        <v>0</v>
      </c>
      <c r="X571" s="2">
        <f t="shared" si="466"/>
        <v>0</v>
      </c>
      <c r="Y571" s="2">
        <f t="shared" si="467"/>
        <v>0</v>
      </c>
      <c r="Z571" s="2"/>
      <c r="AA571" s="2">
        <v>56661434</v>
      </c>
      <c r="AB571" s="2">
        <f t="shared" si="447"/>
        <v>3045.12</v>
      </c>
      <c r="AC571" s="2">
        <f t="shared" si="468"/>
        <v>3045.12</v>
      </c>
      <c r="AD571" s="2">
        <f t="shared" si="469"/>
        <v>0</v>
      </c>
      <c r="AE571" s="2">
        <f t="shared" si="470"/>
        <v>0</v>
      </c>
      <c r="AF571" s="2">
        <f t="shared" si="471"/>
        <v>0</v>
      </c>
      <c r="AG571" s="2">
        <f t="shared" si="448"/>
        <v>0</v>
      </c>
      <c r="AH571" s="2">
        <f t="shared" si="472"/>
        <v>0</v>
      </c>
      <c r="AI571" s="2">
        <f t="shared" si="473"/>
        <v>0</v>
      </c>
      <c r="AJ571" s="2">
        <f t="shared" si="449"/>
        <v>0</v>
      </c>
      <c r="AK571" s="2">
        <v>3045.12</v>
      </c>
      <c r="AL571" s="2">
        <v>3045.12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1</v>
      </c>
      <c r="AW571" s="2">
        <v>1</v>
      </c>
      <c r="AX571" s="2"/>
      <c r="AY571" s="2"/>
      <c r="AZ571" s="2">
        <v>1</v>
      </c>
      <c r="BA571" s="2">
        <v>1</v>
      </c>
      <c r="BB571" s="2">
        <v>1</v>
      </c>
      <c r="BC571" s="2">
        <v>1</v>
      </c>
      <c r="BD571" s="2" t="s">
        <v>3</v>
      </c>
      <c r="BE571" s="2" t="s">
        <v>3</v>
      </c>
      <c r="BF571" s="2" t="s">
        <v>3</v>
      </c>
      <c r="BG571" s="2" t="s">
        <v>3</v>
      </c>
      <c r="BH571" s="2">
        <v>3</v>
      </c>
      <c r="BI571" s="2">
        <v>3</v>
      </c>
      <c r="BJ571" s="2" t="s">
        <v>615</v>
      </c>
      <c r="BK571" s="2"/>
      <c r="BL571" s="2"/>
      <c r="BM571" s="2">
        <v>400007</v>
      </c>
      <c r="BN571" s="2">
        <v>0</v>
      </c>
      <c r="BO571" s="2" t="s">
        <v>3</v>
      </c>
      <c r="BP571" s="2">
        <v>0</v>
      </c>
      <c r="BQ571" s="2">
        <v>214</v>
      </c>
      <c r="BR571" s="2">
        <v>0</v>
      </c>
      <c r="BS571" s="2">
        <v>1</v>
      </c>
      <c r="BT571" s="2">
        <v>1</v>
      </c>
      <c r="BU571" s="2">
        <v>1</v>
      </c>
      <c r="BV571" s="2">
        <v>1</v>
      </c>
      <c r="BW571" s="2">
        <v>1</v>
      </c>
      <c r="BX571" s="2">
        <v>1</v>
      </c>
      <c r="BY571" s="2" t="s">
        <v>3</v>
      </c>
      <c r="BZ571" s="2">
        <v>0</v>
      </c>
      <c r="CA571" s="2">
        <v>0</v>
      </c>
      <c r="CB571" s="2" t="s">
        <v>3</v>
      </c>
      <c r="CC571" s="2"/>
      <c r="CD571" s="2"/>
      <c r="CE571" s="2">
        <v>1566</v>
      </c>
      <c r="CF571" s="2">
        <v>0</v>
      </c>
      <c r="CG571" s="2">
        <v>0</v>
      </c>
      <c r="CH571" s="2"/>
      <c r="CI571" s="2"/>
      <c r="CJ571" s="2"/>
      <c r="CK571" s="2"/>
      <c r="CL571" s="2"/>
      <c r="CM571" s="2">
        <v>0</v>
      </c>
      <c r="CN571" s="2" t="s">
        <v>3</v>
      </c>
      <c r="CO571" s="2">
        <v>0</v>
      </c>
      <c r="CP571" s="2">
        <f t="shared" si="450"/>
        <v>6090.24</v>
      </c>
      <c r="CQ571" s="2">
        <f t="shared" si="479"/>
        <v>3045.12</v>
      </c>
      <c r="CR571" s="2">
        <f t="shared" si="474"/>
        <v>0</v>
      </c>
      <c r="CS571" s="2">
        <f t="shared" si="475"/>
        <v>0</v>
      </c>
      <c r="CT571" s="2">
        <f t="shared" si="451"/>
        <v>0</v>
      </c>
      <c r="CU571" s="2">
        <f t="shared" si="452"/>
        <v>0</v>
      </c>
      <c r="CV571" s="2">
        <f t="shared" si="453"/>
        <v>0</v>
      </c>
      <c r="CW571" s="2">
        <f t="shared" si="454"/>
        <v>0</v>
      </c>
      <c r="CX571" s="2">
        <f t="shared" si="455"/>
        <v>0</v>
      </c>
      <c r="CY571" s="2">
        <f t="shared" si="476"/>
        <v>0</v>
      </c>
      <c r="CZ571" s="2">
        <f t="shared" si="477"/>
        <v>0</v>
      </c>
      <c r="DA571" s="2"/>
      <c r="DB571" s="2"/>
      <c r="DC571" s="2" t="s">
        <v>3</v>
      </c>
      <c r="DD571" s="2" t="s">
        <v>3</v>
      </c>
      <c r="DE571" s="2" t="s">
        <v>3</v>
      </c>
      <c r="DF571" s="2" t="s">
        <v>3</v>
      </c>
      <c r="DG571" s="2" t="s">
        <v>3</v>
      </c>
      <c r="DH571" s="2" t="s">
        <v>3</v>
      </c>
      <c r="DI571" s="2" t="s">
        <v>3</v>
      </c>
      <c r="DJ571" s="2" t="s">
        <v>3</v>
      </c>
      <c r="DK571" s="2" t="s">
        <v>3</v>
      </c>
      <c r="DL571" s="2" t="s">
        <v>3</v>
      </c>
      <c r="DM571" s="2" t="s">
        <v>3</v>
      </c>
      <c r="DN571" s="2">
        <v>0</v>
      </c>
      <c r="DO571" s="2">
        <v>0</v>
      </c>
      <c r="DP571" s="2">
        <v>1</v>
      </c>
      <c r="DQ571" s="2">
        <v>1</v>
      </c>
      <c r="DR571" s="2"/>
      <c r="DS571" s="2"/>
      <c r="DT571" s="2"/>
      <c r="DU571" s="2">
        <v>1013</v>
      </c>
      <c r="DV571" s="2" t="s">
        <v>41</v>
      </c>
      <c r="DW571" s="2" t="s">
        <v>41</v>
      </c>
      <c r="DX571" s="2">
        <v>1</v>
      </c>
      <c r="DY571" s="2"/>
      <c r="DZ571" s="2" t="s">
        <v>3</v>
      </c>
      <c r="EA571" s="2" t="s">
        <v>3</v>
      </c>
      <c r="EB571" s="2" t="s">
        <v>3</v>
      </c>
      <c r="EC571" s="2" t="s">
        <v>3</v>
      </c>
      <c r="ED571" s="2"/>
      <c r="EE571" s="2">
        <v>56938434</v>
      </c>
      <c r="EF571" s="2">
        <v>214</v>
      </c>
      <c r="EG571" s="2" t="s">
        <v>42</v>
      </c>
      <c r="EH571" s="2">
        <v>0</v>
      </c>
      <c r="EI571" s="2" t="s">
        <v>3</v>
      </c>
      <c r="EJ571" s="2">
        <v>3</v>
      </c>
      <c r="EK571" s="2">
        <v>400007</v>
      </c>
      <c r="EL571" s="2" t="s">
        <v>42</v>
      </c>
      <c r="EM571" s="2" t="s">
        <v>43</v>
      </c>
      <c r="EN571" s="2"/>
      <c r="EO571" s="2" t="s">
        <v>3</v>
      </c>
      <c r="EP571" s="2"/>
      <c r="EQ571" s="2">
        <v>131088</v>
      </c>
      <c r="ER571" s="2">
        <v>0</v>
      </c>
      <c r="ES571" s="2">
        <v>3045.12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>
        <v>0</v>
      </c>
      <c r="FR571" s="2">
        <f t="shared" si="438"/>
        <v>6090.24</v>
      </c>
      <c r="FS571" s="2">
        <v>0</v>
      </c>
      <c r="FT571" s="2"/>
      <c r="FU571" s="2"/>
      <c r="FV571" s="2"/>
      <c r="FW571" s="2"/>
      <c r="FX571" s="2">
        <v>0</v>
      </c>
      <c r="FY571" s="2">
        <v>0</v>
      </c>
      <c r="FZ571" s="2"/>
      <c r="GA571" s="2" t="s">
        <v>617</v>
      </c>
      <c r="GB571" s="2"/>
      <c r="GC571" s="2"/>
      <c r="GD571" s="2">
        <v>1</v>
      </c>
      <c r="GE571" s="2"/>
      <c r="GF571" s="2">
        <v>-836145152</v>
      </c>
      <c r="GG571" s="2">
        <v>2</v>
      </c>
      <c r="GH571" s="2">
        <v>4</v>
      </c>
      <c r="GI571" s="2">
        <v>-2</v>
      </c>
      <c r="GJ571" s="2">
        <v>0</v>
      </c>
      <c r="GK571" s="2">
        <v>0</v>
      </c>
      <c r="GL571" s="2">
        <f t="shared" si="456"/>
        <v>0</v>
      </c>
      <c r="GM571" s="2">
        <f t="shared" si="457"/>
        <v>6090.24</v>
      </c>
      <c r="GN571" s="2">
        <f t="shared" si="458"/>
        <v>0</v>
      </c>
      <c r="GO571" s="2">
        <f t="shared" si="459"/>
        <v>0</v>
      </c>
      <c r="GP571" s="2">
        <f t="shared" si="460"/>
        <v>0</v>
      </c>
      <c r="GQ571" s="2"/>
      <c r="GR571" s="2">
        <v>1</v>
      </c>
      <c r="GS571" s="2">
        <v>2</v>
      </c>
      <c r="GT571" s="2">
        <v>0</v>
      </c>
      <c r="GU571" s="2" t="s">
        <v>3</v>
      </c>
      <c r="GV571" s="2">
        <f t="shared" si="461"/>
        <v>0</v>
      </c>
      <c r="GW571" s="2">
        <v>1</v>
      </c>
      <c r="GX571" s="2">
        <f t="shared" si="462"/>
        <v>0</v>
      </c>
      <c r="GY571" s="2"/>
      <c r="GZ571" s="2"/>
      <c r="HA571" s="2">
        <v>0</v>
      </c>
      <c r="HB571" s="2">
        <v>0</v>
      </c>
      <c r="HC571" s="2">
        <f t="shared" si="463"/>
        <v>0</v>
      </c>
      <c r="HD571" s="2"/>
      <c r="HE571" s="2" t="s">
        <v>45</v>
      </c>
      <c r="HF571" s="2" t="s">
        <v>46</v>
      </c>
      <c r="HG571" s="2"/>
      <c r="HH571" s="2"/>
      <c r="HI571" s="2"/>
      <c r="HJ571" s="2"/>
      <c r="HK571" s="2"/>
      <c r="HL571" s="2"/>
      <c r="HM571" s="2" t="s">
        <v>3</v>
      </c>
      <c r="HN571" s="2" t="s">
        <v>3</v>
      </c>
      <c r="HO571" s="2" t="s">
        <v>3</v>
      </c>
      <c r="HP571" s="2" t="s">
        <v>3</v>
      </c>
      <c r="HQ571" s="2" t="s">
        <v>3</v>
      </c>
      <c r="HR571" s="2"/>
      <c r="HS571" s="2">
        <v>0</v>
      </c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>
        <v>0</v>
      </c>
      <c r="IL571" s="2"/>
      <c r="IM571" s="2"/>
      <c r="IN571" s="2"/>
      <c r="IO571" s="2"/>
      <c r="IP571" s="2"/>
      <c r="IQ571" s="2"/>
      <c r="IR571" s="2"/>
      <c r="IS571" s="2"/>
      <c r="IT571" s="2"/>
      <c r="IU571" s="2"/>
    </row>
    <row r="572" spans="1:255" x14ac:dyDescent="0.2">
      <c r="A572" s="3">
        <v>17</v>
      </c>
      <c r="B572" s="3">
        <v>1</v>
      </c>
      <c r="E572" s="3" t="s">
        <v>614</v>
      </c>
      <c r="F572" s="3" t="s">
        <v>615</v>
      </c>
      <c r="G572" s="3" t="s">
        <v>616</v>
      </c>
      <c r="H572" s="3" t="s">
        <v>41</v>
      </c>
      <c r="I572" s="3">
        <v>2</v>
      </c>
      <c r="J572" s="3">
        <v>0</v>
      </c>
      <c r="K572" s="3">
        <v>2</v>
      </c>
      <c r="O572" s="3">
        <f t="shared" si="441"/>
        <v>46103.12</v>
      </c>
      <c r="P572" s="3">
        <f t="shared" si="478"/>
        <v>46103.12</v>
      </c>
      <c r="Q572" s="3">
        <f t="shared" si="464"/>
        <v>0</v>
      </c>
      <c r="R572" s="3">
        <f t="shared" si="465"/>
        <v>0</v>
      </c>
      <c r="S572" s="3">
        <f t="shared" si="442"/>
        <v>0</v>
      </c>
      <c r="T572" s="3">
        <f t="shared" si="443"/>
        <v>0</v>
      </c>
      <c r="U572" s="3">
        <f t="shared" si="444"/>
        <v>0</v>
      </c>
      <c r="V572" s="3">
        <f t="shared" si="445"/>
        <v>0</v>
      </c>
      <c r="W572" s="3">
        <f t="shared" si="446"/>
        <v>0</v>
      </c>
      <c r="X572" s="3">
        <f t="shared" si="466"/>
        <v>0</v>
      </c>
      <c r="Y572" s="3">
        <f t="shared" si="467"/>
        <v>0</v>
      </c>
      <c r="AA572" s="3">
        <v>56661436</v>
      </c>
      <c r="AB572" s="3">
        <f t="shared" si="447"/>
        <v>3045.12</v>
      </c>
      <c r="AC572" s="3">
        <f t="shared" si="468"/>
        <v>3045.12</v>
      </c>
      <c r="AD572" s="3">
        <f t="shared" si="469"/>
        <v>0</v>
      </c>
      <c r="AE572" s="3">
        <f t="shared" si="470"/>
        <v>0</v>
      </c>
      <c r="AF572" s="3">
        <f t="shared" si="471"/>
        <v>0</v>
      </c>
      <c r="AG572" s="3">
        <f t="shared" si="448"/>
        <v>0</v>
      </c>
      <c r="AH572" s="3">
        <f t="shared" si="472"/>
        <v>0</v>
      </c>
      <c r="AI572" s="3">
        <f t="shared" si="473"/>
        <v>0</v>
      </c>
      <c r="AJ572" s="3">
        <f t="shared" si="449"/>
        <v>0</v>
      </c>
      <c r="AK572" s="3">
        <v>3045.12</v>
      </c>
      <c r="AL572" s="3">
        <v>3045.12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1</v>
      </c>
      <c r="AW572" s="3">
        <v>1</v>
      </c>
      <c r="AZ572" s="3">
        <v>1</v>
      </c>
      <c r="BA572" s="3">
        <v>1</v>
      </c>
      <c r="BB572" s="3">
        <v>1</v>
      </c>
      <c r="BC572" s="3">
        <v>7.57</v>
      </c>
      <c r="BD572" s="3" t="s">
        <v>3</v>
      </c>
      <c r="BE572" s="3" t="s">
        <v>3</v>
      </c>
      <c r="BF572" s="3" t="s">
        <v>3</v>
      </c>
      <c r="BG572" s="3" t="s">
        <v>3</v>
      </c>
      <c r="BH572" s="3">
        <v>3</v>
      </c>
      <c r="BI572" s="3">
        <v>3</v>
      </c>
      <c r="BJ572" s="3" t="s">
        <v>615</v>
      </c>
      <c r="BM572" s="3">
        <v>400007</v>
      </c>
      <c r="BN572" s="3">
        <v>0</v>
      </c>
      <c r="BO572" s="3" t="s">
        <v>3</v>
      </c>
      <c r="BP572" s="3">
        <v>0</v>
      </c>
      <c r="BQ572" s="3">
        <v>214</v>
      </c>
      <c r="BR572" s="3">
        <v>0</v>
      </c>
      <c r="BS572" s="3">
        <v>1</v>
      </c>
      <c r="BT572" s="3">
        <v>1</v>
      </c>
      <c r="BU572" s="3">
        <v>1</v>
      </c>
      <c r="BV572" s="3">
        <v>1</v>
      </c>
      <c r="BW572" s="3">
        <v>1</v>
      </c>
      <c r="BX572" s="3">
        <v>1</v>
      </c>
      <c r="BY572" s="3" t="s">
        <v>3</v>
      </c>
      <c r="BZ572" s="3">
        <v>0</v>
      </c>
      <c r="CA572" s="3">
        <v>0</v>
      </c>
      <c r="CB572" s="3" t="s">
        <v>3</v>
      </c>
      <c r="CE572" s="3">
        <v>1566</v>
      </c>
      <c r="CF572" s="3">
        <v>0</v>
      </c>
      <c r="CG572" s="3">
        <v>0</v>
      </c>
      <c r="CM572" s="3">
        <v>0</v>
      </c>
      <c r="CN572" s="3" t="s">
        <v>3</v>
      </c>
      <c r="CO572" s="3">
        <v>0</v>
      </c>
      <c r="CP572" s="3">
        <f t="shared" si="450"/>
        <v>46103.12</v>
      </c>
      <c r="CQ572" s="3">
        <f t="shared" si="479"/>
        <v>23051.56</v>
      </c>
      <c r="CR572" s="3">
        <f t="shared" si="474"/>
        <v>0</v>
      </c>
      <c r="CS572" s="3">
        <f t="shared" si="475"/>
        <v>0</v>
      </c>
      <c r="CT572" s="3">
        <f t="shared" si="451"/>
        <v>0</v>
      </c>
      <c r="CU572" s="3">
        <f t="shared" si="452"/>
        <v>0</v>
      </c>
      <c r="CV572" s="3">
        <f t="shared" si="453"/>
        <v>0</v>
      </c>
      <c r="CW572" s="3">
        <f t="shared" si="454"/>
        <v>0</v>
      </c>
      <c r="CX572" s="3">
        <f t="shared" si="455"/>
        <v>0</v>
      </c>
      <c r="CY572" s="3">
        <f t="shared" si="476"/>
        <v>0</v>
      </c>
      <c r="CZ572" s="3">
        <f t="shared" si="477"/>
        <v>0</v>
      </c>
      <c r="DC572" s="3" t="s">
        <v>3</v>
      </c>
      <c r="DD572" s="3" t="s">
        <v>3</v>
      </c>
      <c r="DE572" s="3" t="s">
        <v>3</v>
      </c>
      <c r="DF572" s="3" t="s">
        <v>3</v>
      </c>
      <c r="DG572" s="3" t="s">
        <v>3</v>
      </c>
      <c r="DH572" s="3" t="s">
        <v>3</v>
      </c>
      <c r="DI572" s="3" t="s">
        <v>3</v>
      </c>
      <c r="DJ572" s="3" t="s">
        <v>3</v>
      </c>
      <c r="DK572" s="3" t="s">
        <v>3</v>
      </c>
      <c r="DL572" s="3" t="s">
        <v>3</v>
      </c>
      <c r="DM572" s="3" t="s">
        <v>3</v>
      </c>
      <c r="DN572" s="3">
        <v>0</v>
      </c>
      <c r="DO572" s="3">
        <v>0</v>
      </c>
      <c r="DP572" s="3">
        <v>1</v>
      </c>
      <c r="DQ572" s="3">
        <v>1</v>
      </c>
      <c r="DU572" s="3">
        <v>1013</v>
      </c>
      <c r="DV572" s="3" t="s">
        <v>41</v>
      </c>
      <c r="DW572" s="3" t="s">
        <v>41</v>
      </c>
      <c r="DX572" s="3">
        <v>1</v>
      </c>
      <c r="DZ572" s="3" t="s">
        <v>3</v>
      </c>
      <c r="EA572" s="3" t="s">
        <v>3</v>
      </c>
      <c r="EB572" s="3" t="s">
        <v>3</v>
      </c>
      <c r="EC572" s="3" t="s">
        <v>3</v>
      </c>
      <c r="EE572" s="3">
        <v>56938434</v>
      </c>
      <c r="EF572" s="3">
        <v>214</v>
      </c>
      <c r="EG572" s="3" t="s">
        <v>42</v>
      </c>
      <c r="EH572" s="3">
        <v>0</v>
      </c>
      <c r="EI572" s="3" t="s">
        <v>3</v>
      </c>
      <c r="EJ572" s="3">
        <v>3</v>
      </c>
      <c r="EK572" s="3">
        <v>400007</v>
      </c>
      <c r="EL572" s="3" t="s">
        <v>42</v>
      </c>
      <c r="EM572" s="3" t="s">
        <v>43</v>
      </c>
      <c r="EO572" s="3" t="s">
        <v>3</v>
      </c>
      <c r="EQ572" s="3">
        <v>131088</v>
      </c>
      <c r="ER572" s="3">
        <v>0</v>
      </c>
      <c r="ES572" s="3">
        <v>3045.12</v>
      </c>
      <c r="ET572" s="3">
        <v>0</v>
      </c>
      <c r="EU572" s="3">
        <v>0</v>
      </c>
      <c r="EV572" s="3">
        <v>0</v>
      </c>
      <c r="EW572" s="3">
        <v>0</v>
      </c>
      <c r="EX572" s="3">
        <v>0</v>
      </c>
      <c r="EY572" s="3">
        <v>0</v>
      </c>
      <c r="EZ572" s="3">
        <v>5</v>
      </c>
      <c r="FC572" s="3">
        <v>1</v>
      </c>
      <c r="FD572" s="3">
        <v>18</v>
      </c>
      <c r="FF572" s="3">
        <v>26980</v>
      </c>
      <c r="FQ572" s="3">
        <v>0</v>
      </c>
      <c r="FR572" s="3">
        <f t="shared" si="438"/>
        <v>46103.12</v>
      </c>
      <c r="FS572" s="3">
        <v>0</v>
      </c>
      <c r="FX572" s="3">
        <v>0</v>
      </c>
      <c r="FY572" s="3">
        <v>0</v>
      </c>
      <c r="GA572" s="3" t="s">
        <v>617</v>
      </c>
      <c r="GD572" s="3">
        <v>1</v>
      </c>
      <c r="GF572" s="3">
        <v>-836145152</v>
      </c>
      <c r="GG572" s="3">
        <v>2</v>
      </c>
      <c r="GH572" s="3">
        <v>3</v>
      </c>
      <c r="GI572" s="3">
        <v>3</v>
      </c>
      <c r="GJ572" s="3">
        <v>0</v>
      </c>
      <c r="GK572" s="3">
        <v>0</v>
      </c>
      <c r="GL572" s="3">
        <f t="shared" si="456"/>
        <v>0</v>
      </c>
      <c r="GM572" s="3">
        <f t="shared" si="457"/>
        <v>46103.12</v>
      </c>
      <c r="GN572" s="3">
        <f t="shared" si="458"/>
        <v>0</v>
      </c>
      <c r="GO572" s="3">
        <f t="shared" si="459"/>
        <v>0</v>
      </c>
      <c r="GP572" s="3">
        <f t="shared" si="460"/>
        <v>0</v>
      </c>
      <c r="GR572" s="3">
        <v>1</v>
      </c>
      <c r="GS572" s="3">
        <v>1</v>
      </c>
      <c r="GT572" s="3">
        <v>0</v>
      </c>
      <c r="GU572" s="3" t="s">
        <v>3</v>
      </c>
      <c r="GV572" s="3">
        <f t="shared" si="461"/>
        <v>0</v>
      </c>
      <c r="GW572" s="3">
        <v>1</v>
      </c>
      <c r="GX572" s="3">
        <f t="shared" si="462"/>
        <v>0</v>
      </c>
      <c r="HA572" s="3">
        <v>0</v>
      </c>
      <c r="HB572" s="3">
        <v>0</v>
      </c>
      <c r="HC572" s="3">
        <f t="shared" si="463"/>
        <v>0</v>
      </c>
      <c r="HE572" s="3" t="s">
        <v>45</v>
      </c>
      <c r="HF572" s="3" t="s">
        <v>46</v>
      </c>
      <c r="HM572" s="3" t="s">
        <v>3</v>
      </c>
      <c r="HN572" s="3" t="s">
        <v>3</v>
      </c>
      <c r="HO572" s="3" t="s">
        <v>3</v>
      </c>
      <c r="HP572" s="3" t="s">
        <v>3</v>
      </c>
      <c r="HQ572" s="3" t="s">
        <v>3</v>
      </c>
      <c r="HS572" s="3">
        <v>0</v>
      </c>
      <c r="IK572" s="3">
        <v>0</v>
      </c>
    </row>
    <row r="573" spans="1:255" x14ac:dyDescent="0.2">
      <c r="A573" s="2">
        <v>17</v>
      </c>
      <c r="B573" s="2">
        <v>1</v>
      </c>
      <c r="C573" s="2"/>
      <c r="D573" s="2"/>
      <c r="E573" s="2" t="s">
        <v>618</v>
      </c>
      <c r="F573" s="2" t="s">
        <v>619</v>
      </c>
      <c r="G573" s="2" t="s">
        <v>620</v>
      </c>
      <c r="H573" s="2" t="s">
        <v>41</v>
      </c>
      <c r="I573" s="2">
        <v>4</v>
      </c>
      <c r="J573" s="2">
        <v>0</v>
      </c>
      <c r="K573" s="2">
        <v>4</v>
      </c>
      <c r="L573" s="2"/>
      <c r="M573" s="2"/>
      <c r="N573" s="2"/>
      <c r="O573" s="2">
        <f t="shared" si="441"/>
        <v>12180.48</v>
      </c>
      <c r="P573" s="2">
        <f t="shared" si="478"/>
        <v>12180.48</v>
      </c>
      <c r="Q573" s="2">
        <f t="shared" si="464"/>
        <v>0</v>
      </c>
      <c r="R573" s="2">
        <f t="shared" si="465"/>
        <v>0</v>
      </c>
      <c r="S573" s="2">
        <f t="shared" si="442"/>
        <v>0</v>
      </c>
      <c r="T573" s="2">
        <f t="shared" si="443"/>
        <v>0</v>
      </c>
      <c r="U573" s="2">
        <f t="shared" si="444"/>
        <v>0</v>
      </c>
      <c r="V573" s="2">
        <f t="shared" si="445"/>
        <v>0</v>
      </c>
      <c r="W573" s="2">
        <f t="shared" si="446"/>
        <v>0</v>
      </c>
      <c r="X573" s="2">
        <f t="shared" si="466"/>
        <v>0</v>
      </c>
      <c r="Y573" s="2">
        <f t="shared" si="467"/>
        <v>0</v>
      </c>
      <c r="Z573" s="2"/>
      <c r="AA573" s="2">
        <v>56661434</v>
      </c>
      <c r="AB573" s="2">
        <f t="shared" si="447"/>
        <v>3045.12</v>
      </c>
      <c r="AC573" s="2">
        <f t="shared" si="468"/>
        <v>3045.12</v>
      </c>
      <c r="AD573" s="2">
        <f t="shared" si="469"/>
        <v>0</v>
      </c>
      <c r="AE573" s="2">
        <f t="shared" si="470"/>
        <v>0</v>
      </c>
      <c r="AF573" s="2">
        <f t="shared" si="471"/>
        <v>0</v>
      </c>
      <c r="AG573" s="2">
        <f t="shared" si="448"/>
        <v>0</v>
      </c>
      <c r="AH573" s="2">
        <f t="shared" si="472"/>
        <v>0</v>
      </c>
      <c r="AI573" s="2">
        <f t="shared" si="473"/>
        <v>0</v>
      </c>
      <c r="AJ573" s="2">
        <f t="shared" si="449"/>
        <v>0</v>
      </c>
      <c r="AK573" s="2">
        <v>3045.12</v>
      </c>
      <c r="AL573" s="2">
        <v>3045.12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1</v>
      </c>
      <c r="AW573" s="2">
        <v>1</v>
      </c>
      <c r="AX573" s="2"/>
      <c r="AY573" s="2"/>
      <c r="AZ573" s="2">
        <v>1</v>
      </c>
      <c r="BA573" s="2">
        <v>1</v>
      </c>
      <c r="BB573" s="2">
        <v>1</v>
      </c>
      <c r="BC573" s="2">
        <v>1</v>
      </c>
      <c r="BD573" s="2" t="s">
        <v>3</v>
      </c>
      <c r="BE573" s="2" t="s">
        <v>3</v>
      </c>
      <c r="BF573" s="2" t="s">
        <v>3</v>
      </c>
      <c r="BG573" s="2" t="s">
        <v>3</v>
      </c>
      <c r="BH573" s="2">
        <v>3</v>
      </c>
      <c r="BI573" s="2">
        <v>3</v>
      </c>
      <c r="BJ573" s="2" t="s">
        <v>619</v>
      </c>
      <c r="BK573" s="2"/>
      <c r="BL573" s="2"/>
      <c r="BM573" s="2">
        <v>400007</v>
      </c>
      <c r="BN573" s="2">
        <v>0</v>
      </c>
      <c r="BO573" s="2" t="s">
        <v>3</v>
      </c>
      <c r="BP573" s="2">
        <v>0</v>
      </c>
      <c r="BQ573" s="2">
        <v>214</v>
      </c>
      <c r="BR573" s="2">
        <v>0</v>
      </c>
      <c r="BS573" s="2">
        <v>1</v>
      </c>
      <c r="BT573" s="2">
        <v>1</v>
      </c>
      <c r="BU573" s="2">
        <v>1</v>
      </c>
      <c r="BV573" s="2">
        <v>1</v>
      </c>
      <c r="BW573" s="2">
        <v>1</v>
      </c>
      <c r="BX573" s="2">
        <v>1</v>
      </c>
      <c r="BY573" s="2" t="s">
        <v>3</v>
      </c>
      <c r="BZ573" s="2">
        <v>0</v>
      </c>
      <c r="CA573" s="2">
        <v>0</v>
      </c>
      <c r="CB573" s="2" t="s">
        <v>3</v>
      </c>
      <c r="CC573" s="2"/>
      <c r="CD573" s="2"/>
      <c r="CE573" s="2">
        <v>1566</v>
      </c>
      <c r="CF573" s="2">
        <v>0</v>
      </c>
      <c r="CG573" s="2">
        <v>0</v>
      </c>
      <c r="CH573" s="2"/>
      <c r="CI573" s="2"/>
      <c r="CJ573" s="2"/>
      <c r="CK573" s="2"/>
      <c r="CL573" s="2"/>
      <c r="CM573" s="2">
        <v>0</v>
      </c>
      <c r="CN573" s="2" t="s">
        <v>3</v>
      </c>
      <c r="CO573" s="2">
        <v>0</v>
      </c>
      <c r="CP573" s="2">
        <f t="shared" si="450"/>
        <v>12180.48</v>
      </c>
      <c r="CQ573" s="2">
        <f t="shared" si="479"/>
        <v>3045.12</v>
      </c>
      <c r="CR573" s="2">
        <f t="shared" si="474"/>
        <v>0</v>
      </c>
      <c r="CS573" s="2">
        <f t="shared" si="475"/>
        <v>0</v>
      </c>
      <c r="CT573" s="2">
        <f t="shared" si="451"/>
        <v>0</v>
      </c>
      <c r="CU573" s="2">
        <f t="shared" si="452"/>
        <v>0</v>
      </c>
      <c r="CV573" s="2">
        <f t="shared" si="453"/>
        <v>0</v>
      </c>
      <c r="CW573" s="2">
        <f t="shared" si="454"/>
        <v>0</v>
      </c>
      <c r="CX573" s="2">
        <f t="shared" si="455"/>
        <v>0</v>
      </c>
      <c r="CY573" s="2">
        <f t="shared" si="476"/>
        <v>0</v>
      </c>
      <c r="CZ573" s="2">
        <f t="shared" si="477"/>
        <v>0</v>
      </c>
      <c r="DA573" s="2"/>
      <c r="DB573" s="2"/>
      <c r="DC573" s="2" t="s">
        <v>3</v>
      </c>
      <c r="DD573" s="2" t="s">
        <v>3</v>
      </c>
      <c r="DE573" s="2" t="s">
        <v>3</v>
      </c>
      <c r="DF573" s="2" t="s">
        <v>3</v>
      </c>
      <c r="DG573" s="2" t="s">
        <v>3</v>
      </c>
      <c r="DH573" s="2" t="s">
        <v>3</v>
      </c>
      <c r="DI573" s="2" t="s">
        <v>3</v>
      </c>
      <c r="DJ573" s="2" t="s">
        <v>3</v>
      </c>
      <c r="DK573" s="2" t="s">
        <v>3</v>
      </c>
      <c r="DL573" s="2" t="s">
        <v>3</v>
      </c>
      <c r="DM573" s="2" t="s">
        <v>3</v>
      </c>
      <c r="DN573" s="2">
        <v>0</v>
      </c>
      <c r="DO573" s="2">
        <v>0</v>
      </c>
      <c r="DP573" s="2">
        <v>1</v>
      </c>
      <c r="DQ573" s="2">
        <v>1</v>
      </c>
      <c r="DR573" s="2"/>
      <c r="DS573" s="2"/>
      <c r="DT573" s="2"/>
      <c r="DU573" s="2">
        <v>1013</v>
      </c>
      <c r="DV573" s="2" t="s">
        <v>41</v>
      </c>
      <c r="DW573" s="2" t="s">
        <v>41</v>
      </c>
      <c r="DX573" s="2">
        <v>1</v>
      </c>
      <c r="DY573" s="2"/>
      <c r="DZ573" s="2" t="s">
        <v>3</v>
      </c>
      <c r="EA573" s="2" t="s">
        <v>3</v>
      </c>
      <c r="EB573" s="2" t="s">
        <v>3</v>
      </c>
      <c r="EC573" s="2" t="s">
        <v>3</v>
      </c>
      <c r="ED573" s="2"/>
      <c r="EE573" s="2">
        <v>56938434</v>
      </c>
      <c r="EF573" s="2">
        <v>214</v>
      </c>
      <c r="EG573" s="2" t="s">
        <v>42</v>
      </c>
      <c r="EH573" s="2">
        <v>0</v>
      </c>
      <c r="EI573" s="2" t="s">
        <v>3</v>
      </c>
      <c r="EJ573" s="2">
        <v>3</v>
      </c>
      <c r="EK573" s="2">
        <v>400007</v>
      </c>
      <c r="EL573" s="2" t="s">
        <v>42</v>
      </c>
      <c r="EM573" s="2" t="s">
        <v>43</v>
      </c>
      <c r="EN573" s="2"/>
      <c r="EO573" s="2" t="s">
        <v>3</v>
      </c>
      <c r="EP573" s="2"/>
      <c r="EQ573" s="2">
        <v>131088</v>
      </c>
      <c r="ER573" s="2">
        <v>0</v>
      </c>
      <c r="ES573" s="2">
        <v>3045.12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>
        <v>0</v>
      </c>
      <c r="FR573" s="2">
        <f t="shared" si="438"/>
        <v>12180.48</v>
      </c>
      <c r="FS573" s="2">
        <v>0</v>
      </c>
      <c r="FT573" s="2"/>
      <c r="FU573" s="2"/>
      <c r="FV573" s="2"/>
      <c r="FW573" s="2"/>
      <c r="FX573" s="2">
        <v>0</v>
      </c>
      <c r="FY573" s="2">
        <v>0</v>
      </c>
      <c r="FZ573" s="2"/>
      <c r="GA573" s="2" t="s">
        <v>617</v>
      </c>
      <c r="GB573" s="2"/>
      <c r="GC573" s="2"/>
      <c r="GD573" s="2">
        <v>1</v>
      </c>
      <c r="GE573" s="2"/>
      <c r="GF573" s="2">
        <v>-1604303691</v>
      </c>
      <c r="GG573" s="2">
        <v>2</v>
      </c>
      <c r="GH573" s="2">
        <v>4</v>
      </c>
      <c r="GI573" s="2">
        <v>-2</v>
      </c>
      <c r="GJ573" s="2">
        <v>0</v>
      </c>
      <c r="GK573" s="2">
        <v>0</v>
      </c>
      <c r="GL573" s="2">
        <f t="shared" si="456"/>
        <v>0</v>
      </c>
      <c r="GM573" s="2">
        <f t="shared" si="457"/>
        <v>12180.48</v>
      </c>
      <c r="GN573" s="2">
        <f t="shared" si="458"/>
        <v>0</v>
      </c>
      <c r="GO573" s="2">
        <f t="shared" si="459"/>
        <v>0</v>
      </c>
      <c r="GP573" s="2">
        <f t="shared" si="460"/>
        <v>0</v>
      </c>
      <c r="GQ573" s="2"/>
      <c r="GR573" s="2">
        <v>1</v>
      </c>
      <c r="GS573" s="2">
        <v>2</v>
      </c>
      <c r="GT573" s="2">
        <v>0</v>
      </c>
      <c r="GU573" s="2" t="s">
        <v>3</v>
      </c>
      <c r="GV573" s="2">
        <f t="shared" si="461"/>
        <v>0</v>
      </c>
      <c r="GW573" s="2">
        <v>1</v>
      </c>
      <c r="GX573" s="2">
        <f t="shared" si="462"/>
        <v>0</v>
      </c>
      <c r="GY573" s="2"/>
      <c r="GZ573" s="2"/>
      <c r="HA573" s="2">
        <v>0</v>
      </c>
      <c r="HB573" s="2">
        <v>0</v>
      </c>
      <c r="HC573" s="2">
        <f t="shared" si="463"/>
        <v>0</v>
      </c>
      <c r="HD573" s="2"/>
      <c r="HE573" s="2" t="s">
        <v>45</v>
      </c>
      <c r="HF573" s="2" t="s">
        <v>46</v>
      </c>
      <c r="HG573" s="2"/>
      <c r="HH573" s="2"/>
      <c r="HI573" s="2"/>
      <c r="HJ573" s="2"/>
      <c r="HK573" s="2"/>
      <c r="HL573" s="2"/>
      <c r="HM573" s="2" t="s">
        <v>3</v>
      </c>
      <c r="HN573" s="2" t="s">
        <v>3</v>
      </c>
      <c r="HO573" s="2" t="s">
        <v>3</v>
      </c>
      <c r="HP573" s="2" t="s">
        <v>3</v>
      </c>
      <c r="HQ573" s="2" t="s">
        <v>3</v>
      </c>
      <c r="HR573" s="2"/>
      <c r="HS573" s="2">
        <v>0</v>
      </c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>
        <v>0</v>
      </c>
      <c r="IL573" s="2"/>
      <c r="IM573" s="2"/>
      <c r="IN573" s="2"/>
      <c r="IO573" s="2"/>
      <c r="IP573" s="2"/>
      <c r="IQ573" s="2"/>
      <c r="IR573" s="2"/>
      <c r="IS573" s="2"/>
      <c r="IT573" s="2"/>
      <c r="IU573" s="2"/>
    </row>
    <row r="574" spans="1:255" x14ac:dyDescent="0.2">
      <c r="A574" s="3">
        <v>17</v>
      </c>
      <c r="B574" s="3">
        <v>1</v>
      </c>
      <c r="E574" s="3" t="s">
        <v>618</v>
      </c>
      <c r="F574" s="3" t="s">
        <v>619</v>
      </c>
      <c r="G574" s="3" t="s">
        <v>620</v>
      </c>
      <c r="H574" s="3" t="s">
        <v>41</v>
      </c>
      <c r="I574" s="3">
        <v>4</v>
      </c>
      <c r="J574" s="3">
        <v>0</v>
      </c>
      <c r="K574" s="3">
        <v>4</v>
      </c>
      <c r="O574" s="3">
        <f t="shared" si="441"/>
        <v>92206.23</v>
      </c>
      <c r="P574" s="3">
        <f t="shared" si="478"/>
        <v>92206.23</v>
      </c>
      <c r="Q574" s="3">
        <f t="shared" si="464"/>
        <v>0</v>
      </c>
      <c r="R574" s="3">
        <f t="shared" si="465"/>
        <v>0</v>
      </c>
      <c r="S574" s="3">
        <f t="shared" si="442"/>
        <v>0</v>
      </c>
      <c r="T574" s="3">
        <f t="shared" si="443"/>
        <v>0</v>
      </c>
      <c r="U574" s="3">
        <f t="shared" si="444"/>
        <v>0</v>
      </c>
      <c r="V574" s="3">
        <f t="shared" si="445"/>
        <v>0</v>
      </c>
      <c r="W574" s="3">
        <f t="shared" si="446"/>
        <v>0</v>
      </c>
      <c r="X574" s="3">
        <f t="shared" si="466"/>
        <v>0</v>
      </c>
      <c r="Y574" s="3">
        <f t="shared" si="467"/>
        <v>0</v>
      </c>
      <c r="AA574" s="3">
        <v>56661436</v>
      </c>
      <c r="AB574" s="3">
        <f t="shared" si="447"/>
        <v>3045.12</v>
      </c>
      <c r="AC574" s="3">
        <f t="shared" si="468"/>
        <v>3045.12</v>
      </c>
      <c r="AD574" s="3">
        <f t="shared" si="469"/>
        <v>0</v>
      </c>
      <c r="AE574" s="3">
        <f t="shared" si="470"/>
        <v>0</v>
      </c>
      <c r="AF574" s="3">
        <f t="shared" si="471"/>
        <v>0</v>
      </c>
      <c r="AG574" s="3">
        <f t="shared" si="448"/>
        <v>0</v>
      </c>
      <c r="AH574" s="3">
        <f t="shared" si="472"/>
        <v>0</v>
      </c>
      <c r="AI574" s="3">
        <f t="shared" si="473"/>
        <v>0</v>
      </c>
      <c r="AJ574" s="3">
        <f t="shared" si="449"/>
        <v>0</v>
      </c>
      <c r="AK574" s="3">
        <v>3045.12</v>
      </c>
      <c r="AL574" s="3">
        <v>3045.12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1</v>
      </c>
      <c r="AW574" s="3">
        <v>1</v>
      </c>
      <c r="AZ574" s="3">
        <v>1</v>
      </c>
      <c r="BA574" s="3">
        <v>1</v>
      </c>
      <c r="BB574" s="3">
        <v>1</v>
      </c>
      <c r="BC574" s="3">
        <v>7.57</v>
      </c>
      <c r="BD574" s="3" t="s">
        <v>3</v>
      </c>
      <c r="BE574" s="3" t="s">
        <v>3</v>
      </c>
      <c r="BF574" s="3" t="s">
        <v>3</v>
      </c>
      <c r="BG574" s="3" t="s">
        <v>3</v>
      </c>
      <c r="BH574" s="3">
        <v>3</v>
      </c>
      <c r="BI574" s="3">
        <v>3</v>
      </c>
      <c r="BJ574" s="3" t="s">
        <v>619</v>
      </c>
      <c r="BM574" s="3">
        <v>400007</v>
      </c>
      <c r="BN574" s="3">
        <v>0</v>
      </c>
      <c r="BO574" s="3" t="s">
        <v>3</v>
      </c>
      <c r="BP574" s="3">
        <v>0</v>
      </c>
      <c r="BQ574" s="3">
        <v>214</v>
      </c>
      <c r="BR574" s="3">
        <v>0</v>
      </c>
      <c r="BS574" s="3">
        <v>1</v>
      </c>
      <c r="BT574" s="3">
        <v>1</v>
      </c>
      <c r="BU574" s="3">
        <v>1</v>
      </c>
      <c r="BV574" s="3">
        <v>1</v>
      </c>
      <c r="BW574" s="3">
        <v>1</v>
      </c>
      <c r="BX574" s="3">
        <v>1</v>
      </c>
      <c r="BY574" s="3" t="s">
        <v>3</v>
      </c>
      <c r="BZ574" s="3">
        <v>0</v>
      </c>
      <c r="CA574" s="3">
        <v>0</v>
      </c>
      <c r="CB574" s="3" t="s">
        <v>3</v>
      </c>
      <c r="CE574" s="3">
        <v>1566</v>
      </c>
      <c r="CF574" s="3">
        <v>0</v>
      </c>
      <c r="CG574" s="3">
        <v>0</v>
      </c>
      <c r="CM574" s="3">
        <v>0</v>
      </c>
      <c r="CN574" s="3" t="s">
        <v>3</v>
      </c>
      <c r="CO574" s="3">
        <v>0</v>
      </c>
      <c r="CP574" s="3">
        <f t="shared" si="450"/>
        <v>92206.23</v>
      </c>
      <c r="CQ574" s="3">
        <f t="shared" si="479"/>
        <v>23051.56</v>
      </c>
      <c r="CR574" s="3">
        <f t="shared" si="474"/>
        <v>0</v>
      </c>
      <c r="CS574" s="3">
        <f t="shared" si="475"/>
        <v>0</v>
      </c>
      <c r="CT574" s="3">
        <f t="shared" si="451"/>
        <v>0</v>
      </c>
      <c r="CU574" s="3">
        <f t="shared" si="452"/>
        <v>0</v>
      </c>
      <c r="CV574" s="3">
        <f t="shared" si="453"/>
        <v>0</v>
      </c>
      <c r="CW574" s="3">
        <f t="shared" si="454"/>
        <v>0</v>
      </c>
      <c r="CX574" s="3">
        <f t="shared" si="455"/>
        <v>0</v>
      </c>
      <c r="CY574" s="3">
        <f t="shared" si="476"/>
        <v>0</v>
      </c>
      <c r="CZ574" s="3">
        <f t="shared" si="477"/>
        <v>0</v>
      </c>
      <c r="DC574" s="3" t="s">
        <v>3</v>
      </c>
      <c r="DD574" s="3" t="s">
        <v>3</v>
      </c>
      <c r="DE574" s="3" t="s">
        <v>3</v>
      </c>
      <c r="DF574" s="3" t="s">
        <v>3</v>
      </c>
      <c r="DG574" s="3" t="s">
        <v>3</v>
      </c>
      <c r="DH574" s="3" t="s">
        <v>3</v>
      </c>
      <c r="DI574" s="3" t="s">
        <v>3</v>
      </c>
      <c r="DJ574" s="3" t="s">
        <v>3</v>
      </c>
      <c r="DK574" s="3" t="s">
        <v>3</v>
      </c>
      <c r="DL574" s="3" t="s">
        <v>3</v>
      </c>
      <c r="DM574" s="3" t="s">
        <v>3</v>
      </c>
      <c r="DN574" s="3">
        <v>0</v>
      </c>
      <c r="DO574" s="3">
        <v>0</v>
      </c>
      <c r="DP574" s="3">
        <v>1</v>
      </c>
      <c r="DQ574" s="3">
        <v>1</v>
      </c>
      <c r="DU574" s="3">
        <v>1013</v>
      </c>
      <c r="DV574" s="3" t="s">
        <v>41</v>
      </c>
      <c r="DW574" s="3" t="s">
        <v>41</v>
      </c>
      <c r="DX574" s="3">
        <v>1</v>
      </c>
      <c r="DZ574" s="3" t="s">
        <v>3</v>
      </c>
      <c r="EA574" s="3" t="s">
        <v>3</v>
      </c>
      <c r="EB574" s="3" t="s">
        <v>3</v>
      </c>
      <c r="EC574" s="3" t="s">
        <v>3</v>
      </c>
      <c r="EE574" s="3">
        <v>56938434</v>
      </c>
      <c r="EF574" s="3">
        <v>214</v>
      </c>
      <c r="EG574" s="3" t="s">
        <v>42</v>
      </c>
      <c r="EH574" s="3">
        <v>0</v>
      </c>
      <c r="EI574" s="3" t="s">
        <v>3</v>
      </c>
      <c r="EJ574" s="3">
        <v>3</v>
      </c>
      <c r="EK574" s="3">
        <v>400007</v>
      </c>
      <c r="EL574" s="3" t="s">
        <v>42</v>
      </c>
      <c r="EM574" s="3" t="s">
        <v>43</v>
      </c>
      <c r="EO574" s="3" t="s">
        <v>3</v>
      </c>
      <c r="EQ574" s="3">
        <v>131088</v>
      </c>
      <c r="ER574" s="3">
        <v>0</v>
      </c>
      <c r="ES574" s="3">
        <v>3045.12</v>
      </c>
      <c r="ET574" s="3">
        <v>0</v>
      </c>
      <c r="EU574" s="3">
        <v>0</v>
      </c>
      <c r="EV574" s="3">
        <v>0</v>
      </c>
      <c r="EW574" s="3">
        <v>0</v>
      </c>
      <c r="EX574" s="3">
        <v>0</v>
      </c>
      <c r="EY574" s="3">
        <v>0</v>
      </c>
      <c r="EZ574" s="3">
        <v>5</v>
      </c>
      <c r="FC574" s="3">
        <v>1</v>
      </c>
      <c r="FD574" s="3">
        <v>18</v>
      </c>
      <c r="FF574" s="3">
        <v>26980</v>
      </c>
      <c r="FQ574" s="3">
        <v>0</v>
      </c>
      <c r="FR574" s="3">
        <f t="shared" si="438"/>
        <v>92206.23</v>
      </c>
      <c r="FS574" s="3">
        <v>0</v>
      </c>
      <c r="FX574" s="3">
        <v>0</v>
      </c>
      <c r="FY574" s="3">
        <v>0</v>
      </c>
      <c r="GA574" s="3" t="s">
        <v>617</v>
      </c>
      <c r="GD574" s="3">
        <v>1</v>
      </c>
      <c r="GF574" s="3">
        <v>-1604303691</v>
      </c>
      <c r="GG574" s="3">
        <v>2</v>
      </c>
      <c r="GH574" s="3">
        <v>3</v>
      </c>
      <c r="GI574" s="3">
        <v>3</v>
      </c>
      <c r="GJ574" s="3">
        <v>0</v>
      </c>
      <c r="GK574" s="3">
        <v>0</v>
      </c>
      <c r="GL574" s="3">
        <f t="shared" si="456"/>
        <v>0</v>
      </c>
      <c r="GM574" s="3">
        <f t="shared" si="457"/>
        <v>92206.23</v>
      </c>
      <c r="GN574" s="3">
        <f t="shared" si="458"/>
        <v>0</v>
      </c>
      <c r="GO574" s="3">
        <f t="shared" si="459"/>
        <v>0</v>
      </c>
      <c r="GP574" s="3">
        <f t="shared" si="460"/>
        <v>0</v>
      </c>
      <c r="GR574" s="3">
        <v>1</v>
      </c>
      <c r="GS574" s="3">
        <v>1</v>
      </c>
      <c r="GT574" s="3">
        <v>0</v>
      </c>
      <c r="GU574" s="3" t="s">
        <v>3</v>
      </c>
      <c r="GV574" s="3">
        <f t="shared" si="461"/>
        <v>0</v>
      </c>
      <c r="GW574" s="3">
        <v>1</v>
      </c>
      <c r="GX574" s="3">
        <f t="shared" si="462"/>
        <v>0</v>
      </c>
      <c r="HA574" s="3">
        <v>0</v>
      </c>
      <c r="HB574" s="3">
        <v>0</v>
      </c>
      <c r="HC574" s="3">
        <f t="shared" si="463"/>
        <v>0</v>
      </c>
      <c r="HE574" s="3" t="s">
        <v>45</v>
      </c>
      <c r="HF574" s="3" t="s">
        <v>46</v>
      </c>
      <c r="HM574" s="3" t="s">
        <v>3</v>
      </c>
      <c r="HN574" s="3" t="s">
        <v>3</v>
      </c>
      <c r="HO574" s="3" t="s">
        <v>3</v>
      </c>
      <c r="HP574" s="3" t="s">
        <v>3</v>
      </c>
      <c r="HQ574" s="3" t="s">
        <v>3</v>
      </c>
      <c r="HS574" s="3">
        <v>0</v>
      </c>
      <c r="IK574" s="3">
        <v>0</v>
      </c>
    </row>
    <row r="575" spans="1:255" x14ac:dyDescent="0.2">
      <c r="A575" s="2">
        <v>17</v>
      </c>
      <c r="B575" s="2">
        <v>1</v>
      </c>
      <c r="C575" s="2"/>
      <c r="D575" s="2"/>
      <c r="E575" s="2" t="s">
        <v>621</v>
      </c>
      <c r="F575" s="2" t="s">
        <v>622</v>
      </c>
      <c r="G575" s="2" t="s">
        <v>623</v>
      </c>
      <c r="H575" s="2" t="s">
        <v>41</v>
      </c>
      <c r="I575" s="2">
        <v>3</v>
      </c>
      <c r="J575" s="2">
        <v>0</v>
      </c>
      <c r="K575" s="2">
        <v>3</v>
      </c>
      <c r="L575" s="2"/>
      <c r="M575" s="2"/>
      <c r="N575" s="2"/>
      <c r="O575" s="2">
        <f t="shared" si="441"/>
        <v>10210.74</v>
      </c>
      <c r="P575" s="2">
        <f t="shared" si="478"/>
        <v>10210.74</v>
      </c>
      <c r="Q575" s="2">
        <f t="shared" si="464"/>
        <v>0</v>
      </c>
      <c r="R575" s="2">
        <f t="shared" si="465"/>
        <v>0</v>
      </c>
      <c r="S575" s="2">
        <f t="shared" si="442"/>
        <v>0</v>
      </c>
      <c r="T575" s="2">
        <f t="shared" si="443"/>
        <v>0</v>
      </c>
      <c r="U575" s="2">
        <f t="shared" si="444"/>
        <v>0</v>
      </c>
      <c r="V575" s="2">
        <f t="shared" si="445"/>
        <v>0</v>
      </c>
      <c r="W575" s="2">
        <f t="shared" si="446"/>
        <v>0</v>
      </c>
      <c r="X575" s="2">
        <f t="shared" si="466"/>
        <v>0</v>
      </c>
      <c r="Y575" s="2">
        <f t="shared" si="467"/>
        <v>0</v>
      </c>
      <c r="Z575" s="2"/>
      <c r="AA575" s="2">
        <v>56661434</v>
      </c>
      <c r="AB575" s="2">
        <f t="shared" si="447"/>
        <v>3403.58</v>
      </c>
      <c r="AC575" s="2">
        <f t="shared" si="468"/>
        <v>3403.58</v>
      </c>
      <c r="AD575" s="2">
        <f t="shared" si="469"/>
        <v>0</v>
      </c>
      <c r="AE575" s="2">
        <f t="shared" si="470"/>
        <v>0</v>
      </c>
      <c r="AF575" s="2">
        <f t="shared" si="471"/>
        <v>0</v>
      </c>
      <c r="AG575" s="2">
        <f t="shared" si="448"/>
        <v>0</v>
      </c>
      <c r="AH575" s="2">
        <f t="shared" si="472"/>
        <v>0</v>
      </c>
      <c r="AI575" s="2">
        <f t="shared" si="473"/>
        <v>0</v>
      </c>
      <c r="AJ575" s="2">
        <f t="shared" si="449"/>
        <v>0</v>
      </c>
      <c r="AK575" s="2">
        <v>3403.5800000000004</v>
      </c>
      <c r="AL575" s="2">
        <v>3403.5800000000004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1</v>
      </c>
      <c r="AW575" s="2">
        <v>1</v>
      </c>
      <c r="AX575" s="2"/>
      <c r="AY575" s="2"/>
      <c r="AZ575" s="2">
        <v>1</v>
      </c>
      <c r="BA575" s="2">
        <v>1</v>
      </c>
      <c r="BB575" s="2">
        <v>1</v>
      </c>
      <c r="BC575" s="2">
        <v>1</v>
      </c>
      <c r="BD575" s="2" t="s">
        <v>3</v>
      </c>
      <c r="BE575" s="2" t="s">
        <v>3</v>
      </c>
      <c r="BF575" s="2" t="s">
        <v>3</v>
      </c>
      <c r="BG575" s="2" t="s">
        <v>3</v>
      </c>
      <c r="BH575" s="2">
        <v>3</v>
      </c>
      <c r="BI575" s="2">
        <v>3</v>
      </c>
      <c r="BJ575" s="2" t="s">
        <v>622</v>
      </c>
      <c r="BK575" s="2"/>
      <c r="BL575" s="2"/>
      <c r="BM575" s="2">
        <v>400007</v>
      </c>
      <c r="BN575" s="2">
        <v>0</v>
      </c>
      <c r="BO575" s="2" t="s">
        <v>3</v>
      </c>
      <c r="BP575" s="2">
        <v>0</v>
      </c>
      <c r="BQ575" s="2">
        <v>214</v>
      </c>
      <c r="BR575" s="2">
        <v>0</v>
      </c>
      <c r="BS575" s="2">
        <v>1</v>
      </c>
      <c r="BT575" s="2">
        <v>1</v>
      </c>
      <c r="BU575" s="2">
        <v>1</v>
      </c>
      <c r="BV575" s="2">
        <v>1</v>
      </c>
      <c r="BW575" s="2">
        <v>1</v>
      </c>
      <c r="BX575" s="2">
        <v>1</v>
      </c>
      <c r="BY575" s="2" t="s">
        <v>3</v>
      </c>
      <c r="BZ575" s="2">
        <v>0</v>
      </c>
      <c r="CA575" s="2">
        <v>0</v>
      </c>
      <c r="CB575" s="2" t="s">
        <v>3</v>
      </c>
      <c r="CC575" s="2"/>
      <c r="CD575" s="2"/>
      <c r="CE575" s="2">
        <v>1566</v>
      </c>
      <c r="CF575" s="2">
        <v>0</v>
      </c>
      <c r="CG575" s="2">
        <v>0</v>
      </c>
      <c r="CH575" s="2"/>
      <c r="CI575" s="2"/>
      <c r="CJ575" s="2"/>
      <c r="CK575" s="2"/>
      <c r="CL575" s="2"/>
      <c r="CM575" s="2">
        <v>0</v>
      </c>
      <c r="CN575" s="2" t="s">
        <v>3</v>
      </c>
      <c r="CO575" s="2">
        <v>0</v>
      </c>
      <c r="CP575" s="2">
        <f t="shared" si="450"/>
        <v>10210.74</v>
      </c>
      <c r="CQ575" s="2">
        <f t="shared" si="479"/>
        <v>3403.58</v>
      </c>
      <c r="CR575" s="2">
        <f t="shared" si="474"/>
        <v>0</v>
      </c>
      <c r="CS575" s="2">
        <f t="shared" si="475"/>
        <v>0</v>
      </c>
      <c r="CT575" s="2">
        <f t="shared" si="451"/>
        <v>0</v>
      </c>
      <c r="CU575" s="2">
        <f t="shared" si="452"/>
        <v>0</v>
      </c>
      <c r="CV575" s="2">
        <f t="shared" si="453"/>
        <v>0</v>
      </c>
      <c r="CW575" s="2">
        <f t="shared" si="454"/>
        <v>0</v>
      </c>
      <c r="CX575" s="2">
        <f t="shared" si="455"/>
        <v>0</v>
      </c>
      <c r="CY575" s="2">
        <f t="shared" si="476"/>
        <v>0</v>
      </c>
      <c r="CZ575" s="2">
        <f t="shared" si="477"/>
        <v>0</v>
      </c>
      <c r="DA575" s="2"/>
      <c r="DB575" s="2"/>
      <c r="DC575" s="2" t="s">
        <v>3</v>
      </c>
      <c r="DD575" s="2" t="s">
        <v>3</v>
      </c>
      <c r="DE575" s="2" t="s">
        <v>3</v>
      </c>
      <c r="DF575" s="2" t="s">
        <v>3</v>
      </c>
      <c r="DG575" s="2" t="s">
        <v>3</v>
      </c>
      <c r="DH575" s="2" t="s">
        <v>3</v>
      </c>
      <c r="DI575" s="2" t="s">
        <v>3</v>
      </c>
      <c r="DJ575" s="2" t="s">
        <v>3</v>
      </c>
      <c r="DK575" s="2" t="s">
        <v>3</v>
      </c>
      <c r="DL575" s="2" t="s">
        <v>3</v>
      </c>
      <c r="DM575" s="2" t="s">
        <v>3</v>
      </c>
      <c r="DN575" s="2">
        <v>0</v>
      </c>
      <c r="DO575" s="2">
        <v>0</v>
      </c>
      <c r="DP575" s="2">
        <v>1</v>
      </c>
      <c r="DQ575" s="2">
        <v>1</v>
      </c>
      <c r="DR575" s="2"/>
      <c r="DS575" s="2"/>
      <c r="DT575" s="2"/>
      <c r="DU575" s="2">
        <v>1013</v>
      </c>
      <c r="DV575" s="2" t="s">
        <v>41</v>
      </c>
      <c r="DW575" s="2" t="s">
        <v>41</v>
      </c>
      <c r="DX575" s="2">
        <v>1</v>
      </c>
      <c r="DY575" s="2"/>
      <c r="DZ575" s="2" t="s">
        <v>3</v>
      </c>
      <c r="EA575" s="2" t="s">
        <v>3</v>
      </c>
      <c r="EB575" s="2" t="s">
        <v>3</v>
      </c>
      <c r="EC575" s="2" t="s">
        <v>3</v>
      </c>
      <c r="ED575" s="2"/>
      <c r="EE575" s="2">
        <v>56938434</v>
      </c>
      <c r="EF575" s="2">
        <v>214</v>
      </c>
      <c r="EG575" s="2" t="s">
        <v>42</v>
      </c>
      <c r="EH575" s="2">
        <v>0</v>
      </c>
      <c r="EI575" s="2" t="s">
        <v>3</v>
      </c>
      <c r="EJ575" s="2">
        <v>3</v>
      </c>
      <c r="EK575" s="2">
        <v>400007</v>
      </c>
      <c r="EL575" s="2" t="s">
        <v>42</v>
      </c>
      <c r="EM575" s="2" t="s">
        <v>43</v>
      </c>
      <c r="EN575" s="2"/>
      <c r="EO575" s="2" t="s">
        <v>3</v>
      </c>
      <c r="EP575" s="2"/>
      <c r="EQ575" s="2">
        <v>131088</v>
      </c>
      <c r="ER575" s="2">
        <v>0</v>
      </c>
      <c r="ES575" s="2">
        <v>3403.5800000000004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>
        <v>0</v>
      </c>
      <c r="FR575" s="2">
        <f t="shared" si="438"/>
        <v>10210.74</v>
      </c>
      <c r="FS575" s="2">
        <v>0</v>
      </c>
      <c r="FT575" s="2"/>
      <c r="FU575" s="2"/>
      <c r="FV575" s="2"/>
      <c r="FW575" s="2"/>
      <c r="FX575" s="2">
        <v>0</v>
      </c>
      <c r="FY575" s="2">
        <v>0</v>
      </c>
      <c r="FZ575" s="2"/>
      <c r="GA575" s="2" t="s">
        <v>624</v>
      </c>
      <c r="GB575" s="2"/>
      <c r="GC575" s="2"/>
      <c r="GD575" s="2">
        <v>1</v>
      </c>
      <c r="GE575" s="2"/>
      <c r="GF575" s="2">
        <v>-533406027</v>
      </c>
      <c r="GG575" s="2">
        <v>2</v>
      </c>
      <c r="GH575" s="2">
        <v>4</v>
      </c>
      <c r="GI575" s="2">
        <v>-2</v>
      </c>
      <c r="GJ575" s="2">
        <v>0</v>
      </c>
      <c r="GK575" s="2">
        <v>0</v>
      </c>
      <c r="GL575" s="2">
        <f t="shared" si="456"/>
        <v>0</v>
      </c>
      <c r="GM575" s="2">
        <f t="shared" si="457"/>
        <v>10210.74</v>
      </c>
      <c r="GN575" s="2">
        <f t="shared" si="458"/>
        <v>0</v>
      </c>
      <c r="GO575" s="2">
        <f t="shared" si="459"/>
        <v>0</v>
      </c>
      <c r="GP575" s="2">
        <f t="shared" si="460"/>
        <v>0</v>
      </c>
      <c r="GQ575" s="2"/>
      <c r="GR575" s="2">
        <v>1</v>
      </c>
      <c r="GS575" s="2">
        <v>2</v>
      </c>
      <c r="GT575" s="2">
        <v>0</v>
      </c>
      <c r="GU575" s="2" t="s">
        <v>3</v>
      </c>
      <c r="GV575" s="2">
        <f t="shared" si="461"/>
        <v>0</v>
      </c>
      <c r="GW575" s="2">
        <v>1</v>
      </c>
      <c r="GX575" s="2">
        <f t="shared" si="462"/>
        <v>0</v>
      </c>
      <c r="GY575" s="2"/>
      <c r="GZ575" s="2"/>
      <c r="HA575" s="2">
        <v>0</v>
      </c>
      <c r="HB575" s="2">
        <v>0</v>
      </c>
      <c r="HC575" s="2">
        <f t="shared" si="463"/>
        <v>0</v>
      </c>
      <c r="HD575" s="2"/>
      <c r="HE575" s="2" t="s">
        <v>45</v>
      </c>
      <c r="HF575" s="2" t="s">
        <v>46</v>
      </c>
      <c r="HG575" s="2"/>
      <c r="HH575" s="2"/>
      <c r="HI575" s="2"/>
      <c r="HJ575" s="2"/>
      <c r="HK575" s="2"/>
      <c r="HL575" s="2"/>
      <c r="HM575" s="2" t="s">
        <v>3</v>
      </c>
      <c r="HN575" s="2" t="s">
        <v>3</v>
      </c>
      <c r="HO575" s="2" t="s">
        <v>3</v>
      </c>
      <c r="HP575" s="2" t="s">
        <v>3</v>
      </c>
      <c r="HQ575" s="2" t="s">
        <v>3</v>
      </c>
      <c r="HR575" s="2"/>
      <c r="HS575" s="2">
        <v>0</v>
      </c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>
        <v>0</v>
      </c>
      <c r="IL575" s="2"/>
      <c r="IM575" s="2"/>
      <c r="IN575" s="2"/>
      <c r="IO575" s="2"/>
      <c r="IP575" s="2"/>
      <c r="IQ575" s="2"/>
      <c r="IR575" s="2"/>
      <c r="IS575" s="2"/>
      <c r="IT575" s="2"/>
      <c r="IU575" s="2"/>
    </row>
    <row r="576" spans="1:255" x14ac:dyDescent="0.2">
      <c r="A576" s="3">
        <v>17</v>
      </c>
      <c r="B576" s="3">
        <v>1</v>
      </c>
      <c r="E576" s="3" t="s">
        <v>621</v>
      </c>
      <c r="F576" s="3" t="s">
        <v>622</v>
      </c>
      <c r="G576" s="3" t="s">
        <v>623</v>
      </c>
      <c r="H576" s="3" t="s">
        <v>41</v>
      </c>
      <c r="I576" s="3">
        <v>3</v>
      </c>
      <c r="J576" s="3">
        <v>0</v>
      </c>
      <c r="K576" s="3">
        <v>3</v>
      </c>
      <c r="O576" s="3">
        <f t="shared" si="441"/>
        <v>77295.3</v>
      </c>
      <c r="P576" s="3">
        <f t="shared" si="478"/>
        <v>77295.3</v>
      </c>
      <c r="Q576" s="3">
        <f t="shared" si="464"/>
        <v>0</v>
      </c>
      <c r="R576" s="3">
        <f t="shared" si="465"/>
        <v>0</v>
      </c>
      <c r="S576" s="3">
        <f t="shared" si="442"/>
        <v>0</v>
      </c>
      <c r="T576" s="3">
        <f t="shared" si="443"/>
        <v>0</v>
      </c>
      <c r="U576" s="3">
        <f t="shared" si="444"/>
        <v>0</v>
      </c>
      <c r="V576" s="3">
        <f t="shared" si="445"/>
        <v>0</v>
      </c>
      <c r="W576" s="3">
        <f t="shared" si="446"/>
        <v>0</v>
      </c>
      <c r="X576" s="3">
        <f t="shared" si="466"/>
        <v>0</v>
      </c>
      <c r="Y576" s="3">
        <f t="shared" si="467"/>
        <v>0</v>
      </c>
      <c r="AA576" s="3">
        <v>56661436</v>
      </c>
      <c r="AB576" s="3">
        <f t="shared" si="447"/>
        <v>3403.58</v>
      </c>
      <c r="AC576" s="3">
        <f t="shared" si="468"/>
        <v>3403.58</v>
      </c>
      <c r="AD576" s="3">
        <f t="shared" si="469"/>
        <v>0</v>
      </c>
      <c r="AE576" s="3">
        <f t="shared" si="470"/>
        <v>0</v>
      </c>
      <c r="AF576" s="3">
        <f t="shared" si="471"/>
        <v>0</v>
      </c>
      <c r="AG576" s="3">
        <f t="shared" si="448"/>
        <v>0</v>
      </c>
      <c r="AH576" s="3">
        <f t="shared" si="472"/>
        <v>0</v>
      </c>
      <c r="AI576" s="3">
        <f t="shared" si="473"/>
        <v>0</v>
      </c>
      <c r="AJ576" s="3">
        <f t="shared" si="449"/>
        <v>0</v>
      </c>
      <c r="AK576" s="3">
        <v>3403.5800000000004</v>
      </c>
      <c r="AL576" s="3">
        <v>3403.5800000000004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1</v>
      </c>
      <c r="AW576" s="3">
        <v>1</v>
      </c>
      <c r="AZ576" s="3">
        <v>1</v>
      </c>
      <c r="BA576" s="3">
        <v>1</v>
      </c>
      <c r="BB576" s="3">
        <v>1</v>
      </c>
      <c r="BC576" s="3">
        <v>7.57</v>
      </c>
      <c r="BD576" s="3" t="s">
        <v>3</v>
      </c>
      <c r="BE576" s="3" t="s">
        <v>3</v>
      </c>
      <c r="BF576" s="3" t="s">
        <v>3</v>
      </c>
      <c r="BG576" s="3" t="s">
        <v>3</v>
      </c>
      <c r="BH576" s="3">
        <v>3</v>
      </c>
      <c r="BI576" s="3">
        <v>3</v>
      </c>
      <c r="BJ576" s="3" t="s">
        <v>622</v>
      </c>
      <c r="BM576" s="3">
        <v>400007</v>
      </c>
      <c r="BN576" s="3">
        <v>0</v>
      </c>
      <c r="BO576" s="3" t="s">
        <v>3</v>
      </c>
      <c r="BP576" s="3">
        <v>0</v>
      </c>
      <c r="BQ576" s="3">
        <v>214</v>
      </c>
      <c r="BR576" s="3">
        <v>0</v>
      </c>
      <c r="BS576" s="3">
        <v>1</v>
      </c>
      <c r="BT576" s="3">
        <v>1</v>
      </c>
      <c r="BU576" s="3">
        <v>1</v>
      </c>
      <c r="BV576" s="3">
        <v>1</v>
      </c>
      <c r="BW576" s="3">
        <v>1</v>
      </c>
      <c r="BX576" s="3">
        <v>1</v>
      </c>
      <c r="BY576" s="3" t="s">
        <v>3</v>
      </c>
      <c r="BZ576" s="3">
        <v>0</v>
      </c>
      <c r="CA576" s="3">
        <v>0</v>
      </c>
      <c r="CB576" s="3" t="s">
        <v>3</v>
      </c>
      <c r="CE576" s="3">
        <v>1566</v>
      </c>
      <c r="CF576" s="3">
        <v>0</v>
      </c>
      <c r="CG576" s="3">
        <v>0</v>
      </c>
      <c r="CM576" s="3">
        <v>0</v>
      </c>
      <c r="CN576" s="3" t="s">
        <v>3</v>
      </c>
      <c r="CO576" s="3">
        <v>0</v>
      </c>
      <c r="CP576" s="3">
        <f t="shared" si="450"/>
        <v>77295.3</v>
      </c>
      <c r="CQ576" s="3">
        <f t="shared" si="479"/>
        <v>25765.1</v>
      </c>
      <c r="CR576" s="3">
        <f t="shared" si="474"/>
        <v>0</v>
      </c>
      <c r="CS576" s="3">
        <f t="shared" si="475"/>
        <v>0</v>
      </c>
      <c r="CT576" s="3">
        <f t="shared" si="451"/>
        <v>0</v>
      </c>
      <c r="CU576" s="3">
        <f t="shared" si="452"/>
        <v>0</v>
      </c>
      <c r="CV576" s="3">
        <f t="shared" si="453"/>
        <v>0</v>
      </c>
      <c r="CW576" s="3">
        <f t="shared" si="454"/>
        <v>0</v>
      </c>
      <c r="CX576" s="3">
        <f t="shared" si="455"/>
        <v>0</v>
      </c>
      <c r="CY576" s="3">
        <f t="shared" si="476"/>
        <v>0</v>
      </c>
      <c r="CZ576" s="3">
        <f t="shared" si="477"/>
        <v>0</v>
      </c>
      <c r="DC576" s="3" t="s">
        <v>3</v>
      </c>
      <c r="DD576" s="3" t="s">
        <v>3</v>
      </c>
      <c r="DE576" s="3" t="s">
        <v>3</v>
      </c>
      <c r="DF576" s="3" t="s">
        <v>3</v>
      </c>
      <c r="DG576" s="3" t="s">
        <v>3</v>
      </c>
      <c r="DH576" s="3" t="s">
        <v>3</v>
      </c>
      <c r="DI576" s="3" t="s">
        <v>3</v>
      </c>
      <c r="DJ576" s="3" t="s">
        <v>3</v>
      </c>
      <c r="DK576" s="3" t="s">
        <v>3</v>
      </c>
      <c r="DL576" s="3" t="s">
        <v>3</v>
      </c>
      <c r="DM576" s="3" t="s">
        <v>3</v>
      </c>
      <c r="DN576" s="3">
        <v>0</v>
      </c>
      <c r="DO576" s="3">
        <v>0</v>
      </c>
      <c r="DP576" s="3">
        <v>1</v>
      </c>
      <c r="DQ576" s="3">
        <v>1</v>
      </c>
      <c r="DU576" s="3">
        <v>1013</v>
      </c>
      <c r="DV576" s="3" t="s">
        <v>41</v>
      </c>
      <c r="DW576" s="3" t="s">
        <v>41</v>
      </c>
      <c r="DX576" s="3">
        <v>1</v>
      </c>
      <c r="DZ576" s="3" t="s">
        <v>3</v>
      </c>
      <c r="EA576" s="3" t="s">
        <v>3</v>
      </c>
      <c r="EB576" s="3" t="s">
        <v>3</v>
      </c>
      <c r="EC576" s="3" t="s">
        <v>3</v>
      </c>
      <c r="EE576" s="3">
        <v>56938434</v>
      </c>
      <c r="EF576" s="3">
        <v>214</v>
      </c>
      <c r="EG576" s="3" t="s">
        <v>42</v>
      </c>
      <c r="EH576" s="3">
        <v>0</v>
      </c>
      <c r="EI576" s="3" t="s">
        <v>3</v>
      </c>
      <c r="EJ576" s="3">
        <v>3</v>
      </c>
      <c r="EK576" s="3">
        <v>400007</v>
      </c>
      <c r="EL576" s="3" t="s">
        <v>42</v>
      </c>
      <c r="EM576" s="3" t="s">
        <v>43</v>
      </c>
      <c r="EO576" s="3" t="s">
        <v>3</v>
      </c>
      <c r="EQ576" s="3">
        <v>131088</v>
      </c>
      <c r="ER576" s="3">
        <v>0</v>
      </c>
      <c r="ES576" s="3">
        <v>3403.5800000000004</v>
      </c>
      <c r="ET576" s="3">
        <v>0</v>
      </c>
      <c r="EU576" s="3">
        <v>0</v>
      </c>
      <c r="EV576" s="3">
        <v>0</v>
      </c>
      <c r="EW576" s="3">
        <v>0</v>
      </c>
      <c r="EX576" s="3">
        <v>0</v>
      </c>
      <c r="EY576" s="3">
        <v>0</v>
      </c>
      <c r="EZ576" s="3">
        <v>5</v>
      </c>
      <c r="FC576" s="3">
        <v>1</v>
      </c>
      <c r="FD576" s="3">
        <v>18</v>
      </c>
      <c r="FF576" s="3">
        <v>30156</v>
      </c>
      <c r="FQ576" s="3">
        <v>0</v>
      </c>
      <c r="FR576" s="3">
        <f t="shared" si="438"/>
        <v>77295.3</v>
      </c>
      <c r="FS576" s="3">
        <v>0</v>
      </c>
      <c r="FX576" s="3">
        <v>0</v>
      </c>
      <c r="FY576" s="3">
        <v>0</v>
      </c>
      <c r="GA576" s="3" t="s">
        <v>624</v>
      </c>
      <c r="GD576" s="3">
        <v>1</v>
      </c>
      <c r="GF576" s="3">
        <v>-533406027</v>
      </c>
      <c r="GG576" s="3">
        <v>2</v>
      </c>
      <c r="GH576" s="3">
        <v>3</v>
      </c>
      <c r="GI576" s="3">
        <v>3</v>
      </c>
      <c r="GJ576" s="3">
        <v>0</v>
      </c>
      <c r="GK576" s="3">
        <v>0</v>
      </c>
      <c r="GL576" s="3">
        <f t="shared" si="456"/>
        <v>0</v>
      </c>
      <c r="GM576" s="3">
        <f t="shared" si="457"/>
        <v>77295.3</v>
      </c>
      <c r="GN576" s="3">
        <f t="shared" si="458"/>
        <v>0</v>
      </c>
      <c r="GO576" s="3">
        <f t="shared" si="459"/>
        <v>0</v>
      </c>
      <c r="GP576" s="3">
        <f t="shared" si="460"/>
        <v>0</v>
      </c>
      <c r="GR576" s="3">
        <v>1</v>
      </c>
      <c r="GS576" s="3">
        <v>1</v>
      </c>
      <c r="GT576" s="3">
        <v>0</v>
      </c>
      <c r="GU576" s="3" t="s">
        <v>3</v>
      </c>
      <c r="GV576" s="3">
        <f t="shared" si="461"/>
        <v>0</v>
      </c>
      <c r="GW576" s="3">
        <v>1</v>
      </c>
      <c r="GX576" s="3">
        <f t="shared" si="462"/>
        <v>0</v>
      </c>
      <c r="HA576" s="3">
        <v>0</v>
      </c>
      <c r="HB576" s="3">
        <v>0</v>
      </c>
      <c r="HC576" s="3">
        <f t="shared" si="463"/>
        <v>0</v>
      </c>
      <c r="HE576" s="3" t="s">
        <v>45</v>
      </c>
      <c r="HF576" s="3" t="s">
        <v>46</v>
      </c>
      <c r="HM576" s="3" t="s">
        <v>3</v>
      </c>
      <c r="HN576" s="3" t="s">
        <v>3</v>
      </c>
      <c r="HO576" s="3" t="s">
        <v>3</v>
      </c>
      <c r="HP576" s="3" t="s">
        <v>3</v>
      </c>
      <c r="HQ576" s="3" t="s">
        <v>3</v>
      </c>
      <c r="HS576" s="3">
        <v>0</v>
      </c>
      <c r="IK576" s="3">
        <v>0</v>
      </c>
    </row>
    <row r="577" spans="1:255" x14ac:dyDescent="0.2">
      <c r="A577" s="2">
        <v>17</v>
      </c>
      <c r="B577" s="2">
        <v>1</v>
      </c>
      <c r="C577" s="2">
        <f>ROW(SmtRes!A384)</f>
        <v>384</v>
      </c>
      <c r="D577" s="2">
        <f>ROW(EtalonRes!A505)</f>
        <v>505</v>
      </c>
      <c r="E577" s="2" t="s">
        <v>625</v>
      </c>
      <c r="F577" s="2" t="s">
        <v>626</v>
      </c>
      <c r="G577" s="2" t="s">
        <v>627</v>
      </c>
      <c r="H577" s="2" t="s">
        <v>628</v>
      </c>
      <c r="I577" s="2">
        <f>ROUND(51+11+36+11+4,9)</f>
        <v>113</v>
      </c>
      <c r="J577" s="2">
        <v>0</v>
      </c>
      <c r="K577" s="2">
        <f>ROUND(51+11+36+11+4,9)</f>
        <v>113</v>
      </c>
      <c r="L577" s="2"/>
      <c r="M577" s="2"/>
      <c r="N577" s="2"/>
      <c r="O577" s="2">
        <f t="shared" si="441"/>
        <v>3955.05</v>
      </c>
      <c r="P577" s="2">
        <f t="shared" si="478"/>
        <v>1866.76</v>
      </c>
      <c r="Q577" s="2">
        <f t="shared" si="464"/>
        <v>100.07</v>
      </c>
      <c r="R577" s="2">
        <f t="shared" si="465"/>
        <v>15.67</v>
      </c>
      <c r="S577" s="2">
        <f t="shared" si="442"/>
        <v>1988.22</v>
      </c>
      <c r="T577" s="2">
        <f t="shared" si="443"/>
        <v>0</v>
      </c>
      <c r="U577" s="2">
        <f t="shared" si="444"/>
        <v>171.21081999999998</v>
      </c>
      <c r="V577" s="2">
        <f t="shared" si="445"/>
        <v>0</v>
      </c>
      <c r="W577" s="2">
        <f t="shared" si="446"/>
        <v>0</v>
      </c>
      <c r="X577" s="2">
        <f t="shared" si="466"/>
        <v>2184.2399999999998</v>
      </c>
      <c r="Y577" s="2">
        <f t="shared" si="467"/>
        <v>1222.3699999999999</v>
      </c>
      <c r="Z577" s="2"/>
      <c r="AA577" s="2">
        <v>56661434</v>
      </c>
      <c r="AB577" s="2">
        <f t="shared" si="447"/>
        <v>33.840000000000003</v>
      </c>
      <c r="AC577" s="2">
        <f t="shared" si="468"/>
        <v>16.52</v>
      </c>
      <c r="AD577" s="2">
        <f t="shared" si="469"/>
        <v>0.83</v>
      </c>
      <c r="AE577" s="2">
        <f t="shared" si="470"/>
        <v>0.13</v>
      </c>
      <c r="AF577" s="2">
        <f t="shared" si="471"/>
        <v>16.489999999999998</v>
      </c>
      <c r="AG577" s="2">
        <f t="shared" si="448"/>
        <v>0</v>
      </c>
      <c r="AH577" s="2">
        <f t="shared" si="472"/>
        <v>1.42</v>
      </c>
      <c r="AI577" s="2">
        <f t="shared" si="473"/>
        <v>0</v>
      </c>
      <c r="AJ577" s="2">
        <f t="shared" si="449"/>
        <v>0</v>
      </c>
      <c r="AK577" s="2">
        <v>33.840000000000003</v>
      </c>
      <c r="AL577" s="2">
        <v>16.52</v>
      </c>
      <c r="AM577" s="2">
        <v>0.83</v>
      </c>
      <c r="AN577" s="2">
        <v>0.13</v>
      </c>
      <c r="AO577" s="2">
        <v>16.489999999999998</v>
      </c>
      <c r="AP577" s="2">
        <v>0</v>
      </c>
      <c r="AQ577" s="2">
        <v>1.42</v>
      </c>
      <c r="AR577" s="2">
        <v>0</v>
      </c>
      <c r="AS577" s="2">
        <v>0</v>
      </c>
      <c r="AT577" s="2">
        <v>109</v>
      </c>
      <c r="AU577" s="2">
        <v>61</v>
      </c>
      <c r="AV577" s="2">
        <v>1.0669999999999999</v>
      </c>
      <c r="AW577" s="2">
        <v>1</v>
      </c>
      <c r="AX577" s="2"/>
      <c r="AY577" s="2"/>
      <c r="AZ577" s="2">
        <v>1</v>
      </c>
      <c r="BA577" s="2">
        <v>1</v>
      </c>
      <c r="BB577" s="2">
        <v>1</v>
      </c>
      <c r="BC577" s="2">
        <v>1</v>
      </c>
      <c r="BD577" s="2" t="s">
        <v>3</v>
      </c>
      <c r="BE577" s="2" t="s">
        <v>3</v>
      </c>
      <c r="BF577" s="2" t="s">
        <v>3</v>
      </c>
      <c r="BG577" s="2" t="s">
        <v>3</v>
      </c>
      <c r="BH577" s="2">
        <v>0</v>
      </c>
      <c r="BI577" s="2">
        <v>1</v>
      </c>
      <c r="BJ577" s="2" t="s">
        <v>629</v>
      </c>
      <c r="BK577" s="2"/>
      <c r="BL577" s="2"/>
      <c r="BM577" s="2">
        <v>25</v>
      </c>
      <c r="BN577" s="2">
        <v>0</v>
      </c>
      <c r="BO577" s="2" t="s">
        <v>626</v>
      </c>
      <c r="BP577" s="2">
        <v>1</v>
      </c>
      <c r="BQ577" s="2">
        <v>30</v>
      </c>
      <c r="BR577" s="2">
        <v>0</v>
      </c>
      <c r="BS577" s="2">
        <v>1</v>
      </c>
      <c r="BT577" s="2">
        <v>1</v>
      </c>
      <c r="BU577" s="2">
        <v>1</v>
      </c>
      <c r="BV577" s="2">
        <v>1</v>
      </c>
      <c r="BW577" s="2">
        <v>1</v>
      </c>
      <c r="BX577" s="2">
        <v>1</v>
      </c>
      <c r="BY577" s="2" t="s">
        <v>3</v>
      </c>
      <c r="BZ577" s="2">
        <v>109</v>
      </c>
      <c r="CA577" s="2">
        <v>61</v>
      </c>
      <c r="CB577" s="2" t="s">
        <v>3</v>
      </c>
      <c r="CC577" s="2"/>
      <c r="CD577" s="2"/>
      <c r="CE577" s="2">
        <v>1566</v>
      </c>
      <c r="CF577" s="2">
        <v>0</v>
      </c>
      <c r="CG577" s="2">
        <v>0</v>
      </c>
      <c r="CH577" s="2"/>
      <c r="CI577" s="2"/>
      <c r="CJ577" s="2"/>
      <c r="CK577" s="2"/>
      <c r="CL577" s="2"/>
      <c r="CM577" s="2">
        <v>0</v>
      </c>
      <c r="CN577" s="2" t="s">
        <v>3</v>
      </c>
      <c r="CO577" s="2">
        <v>0</v>
      </c>
      <c r="CP577" s="2">
        <f t="shared" si="450"/>
        <v>3955.05</v>
      </c>
      <c r="CQ577" s="2">
        <f t="shared" si="479"/>
        <v>16.52</v>
      </c>
      <c r="CR577" s="2">
        <f t="shared" si="474"/>
        <v>0.89</v>
      </c>
      <c r="CS577" s="2">
        <f t="shared" si="475"/>
        <v>0.14000000000000001</v>
      </c>
      <c r="CT577" s="2">
        <f t="shared" si="451"/>
        <v>17.59</v>
      </c>
      <c r="CU577" s="2">
        <f t="shared" si="452"/>
        <v>0</v>
      </c>
      <c r="CV577" s="2">
        <f t="shared" si="453"/>
        <v>1.5151399999999999</v>
      </c>
      <c r="CW577" s="2">
        <f t="shared" si="454"/>
        <v>0</v>
      </c>
      <c r="CX577" s="2">
        <f t="shared" si="455"/>
        <v>0</v>
      </c>
      <c r="CY577" s="2">
        <f t="shared" si="476"/>
        <v>2167.31</v>
      </c>
      <c r="CZ577" s="2">
        <f t="shared" si="477"/>
        <v>1212.9000000000001</v>
      </c>
      <c r="DA577" s="2"/>
      <c r="DB577" s="2"/>
      <c r="DC577" s="2" t="s">
        <v>3</v>
      </c>
      <c r="DD577" s="2" t="s">
        <v>3</v>
      </c>
      <c r="DE577" s="2" t="s">
        <v>3</v>
      </c>
      <c r="DF577" s="2" t="s">
        <v>3</v>
      </c>
      <c r="DG577" s="2" t="s">
        <v>3</v>
      </c>
      <c r="DH577" s="2" t="s">
        <v>3</v>
      </c>
      <c r="DI577" s="2" t="s">
        <v>3</v>
      </c>
      <c r="DJ577" s="2" t="s">
        <v>3</v>
      </c>
      <c r="DK577" s="2" t="s">
        <v>3</v>
      </c>
      <c r="DL577" s="2" t="s">
        <v>3</v>
      </c>
      <c r="DM577" s="2" t="s">
        <v>3</v>
      </c>
      <c r="DN577" s="2">
        <v>0</v>
      </c>
      <c r="DO577" s="2">
        <v>0</v>
      </c>
      <c r="DP577" s="2">
        <v>1</v>
      </c>
      <c r="DQ577" s="2">
        <v>1</v>
      </c>
      <c r="DR577" s="2"/>
      <c r="DS577" s="2"/>
      <c r="DT577" s="2"/>
      <c r="DU577" s="2">
        <v>1013</v>
      </c>
      <c r="DV577" s="2" t="s">
        <v>628</v>
      </c>
      <c r="DW577" s="2" t="s">
        <v>628</v>
      </c>
      <c r="DX577" s="2">
        <v>1</v>
      </c>
      <c r="DY577" s="2"/>
      <c r="DZ577" s="2" t="s">
        <v>3</v>
      </c>
      <c r="EA577" s="2" t="s">
        <v>3</v>
      </c>
      <c r="EB577" s="2" t="s">
        <v>3</v>
      </c>
      <c r="EC577" s="2" t="s">
        <v>3</v>
      </c>
      <c r="ED577" s="2"/>
      <c r="EE577" s="2">
        <v>56938458</v>
      </c>
      <c r="EF577" s="2">
        <v>30</v>
      </c>
      <c r="EG577" s="2" t="s">
        <v>34</v>
      </c>
      <c r="EH577" s="2">
        <v>0</v>
      </c>
      <c r="EI577" s="2" t="s">
        <v>3</v>
      </c>
      <c r="EJ577" s="2">
        <v>1</v>
      </c>
      <c r="EK577" s="2">
        <v>25</v>
      </c>
      <c r="EL577" s="2" t="s">
        <v>35</v>
      </c>
      <c r="EM577" s="2" t="s">
        <v>36</v>
      </c>
      <c r="EN577" s="2"/>
      <c r="EO577" s="2" t="s">
        <v>3</v>
      </c>
      <c r="EP577" s="2"/>
      <c r="EQ577" s="2">
        <v>131072</v>
      </c>
      <c r="ER577" s="2">
        <v>33.840000000000003</v>
      </c>
      <c r="ES577" s="2">
        <v>16.52</v>
      </c>
      <c r="ET577" s="2">
        <v>0.83</v>
      </c>
      <c r="EU577" s="2">
        <v>0.13</v>
      </c>
      <c r="EV577" s="2">
        <v>16.489999999999998</v>
      </c>
      <c r="EW577" s="2">
        <v>1.42</v>
      </c>
      <c r="EX577" s="2">
        <v>0</v>
      </c>
      <c r="EY577" s="2">
        <v>0</v>
      </c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>
        <v>0</v>
      </c>
      <c r="FR577" s="2">
        <v>0</v>
      </c>
      <c r="FS577" s="2">
        <v>0</v>
      </c>
      <c r="FT577" s="2"/>
      <c r="FU577" s="2"/>
      <c r="FV577" s="2"/>
      <c r="FW577" s="2"/>
      <c r="FX577" s="2">
        <v>109</v>
      </c>
      <c r="FY577" s="2">
        <v>61</v>
      </c>
      <c r="FZ577" s="2"/>
      <c r="GA577" s="2" t="s">
        <v>3</v>
      </c>
      <c r="GB577" s="2"/>
      <c r="GC577" s="2"/>
      <c r="GD577" s="2">
        <v>1</v>
      </c>
      <c r="GE577" s="2"/>
      <c r="GF577" s="2">
        <v>-682351005</v>
      </c>
      <c r="GG577" s="2">
        <v>2</v>
      </c>
      <c r="GH577" s="2">
        <v>1</v>
      </c>
      <c r="GI577" s="2">
        <v>2</v>
      </c>
      <c r="GJ577" s="2">
        <v>0</v>
      </c>
      <c r="GK577" s="2">
        <v>0</v>
      </c>
      <c r="GL577" s="2">
        <f t="shared" si="456"/>
        <v>0</v>
      </c>
      <c r="GM577" s="2">
        <f t="shared" si="457"/>
        <v>7361.66</v>
      </c>
      <c r="GN577" s="2">
        <f t="shared" si="458"/>
        <v>7361.66</v>
      </c>
      <c r="GO577" s="2">
        <f t="shared" si="459"/>
        <v>0</v>
      </c>
      <c r="GP577" s="2">
        <f t="shared" si="460"/>
        <v>0</v>
      </c>
      <c r="GQ577" s="2"/>
      <c r="GR577" s="2">
        <v>0</v>
      </c>
      <c r="GS577" s="2">
        <v>3</v>
      </c>
      <c r="GT577" s="2">
        <v>0</v>
      </c>
      <c r="GU577" s="2" t="s">
        <v>3</v>
      </c>
      <c r="GV577" s="2">
        <f t="shared" si="461"/>
        <v>0</v>
      </c>
      <c r="GW577" s="2">
        <v>1</v>
      </c>
      <c r="GX577" s="2">
        <f t="shared" si="462"/>
        <v>0</v>
      </c>
      <c r="GY577" s="2"/>
      <c r="GZ577" s="2"/>
      <c r="HA577" s="2">
        <v>0</v>
      </c>
      <c r="HB577" s="2">
        <v>0</v>
      </c>
      <c r="HC577" s="2">
        <f t="shared" si="463"/>
        <v>0</v>
      </c>
      <c r="HD577" s="2"/>
      <c r="HE577" s="2" t="s">
        <v>3</v>
      </c>
      <c r="HF577" s="2" t="s">
        <v>3</v>
      </c>
      <c r="HG577" s="2"/>
      <c r="HH577" s="2"/>
      <c r="HI577" s="2"/>
      <c r="HJ577" s="2"/>
      <c r="HK577" s="2"/>
      <c r="HL577" s="2"/>
      <c r="HM577" s="2" t="s">
        <v>3</v>
      </c>
      <c r="HN577" s="2" t="s">
        <v>3</v>
      </c>
      <c r="HO577" s="2" t="s">
        <v>3</v>
      </c>
      <c r="HP577" s="2" t="s">
        <v>3</v>
      </c>
      <c r="HQ577" s="2" t="s">
        <v>3</v>
      </c>
      <c r="HR577" s="2"/>
      <c r="HS577" s="2">
        <v>0</v>
      </c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>
        <v>0</v>
      </c>
      <c r="IL577" s="2"/>
      <c r="IM577" s="2"/>
      <c r="IN577" s="2"/>
      <c r="IO577" s="2"/>
      <c r="IP577" s="2"/>
      <c r="IQ577" s="2"/>
      <c r="IR577" s="2"/>
      <c r="IS577" s="2"/>
      <c r="IT577" s="2"/>
      <c r="IU577" s="2"/>
    </row>
    <row r="578" spans="1:255" x14ac:dyDescent="0.2">
      <c r="A578" s="3">
        <v>17</v>
      </c>
      <c r="B578" s="3">
        <v>1</v>
      </c>
      <c r="C578" s="3">
        <f>ROW(SmtRes!A388)</f>
        <v>388</v>
      </c>
      <c r="D578" s="3">
        <f>ROW(EtalonRes!A510)</f>
        <v>510</v>
      </c>
      <c r="E578" s="3" t="s">
        <v>625</v>
      </c>
      <c r="F578" s="3" t="s">
        <v>626</v>
      </c>
      <c r="G578" s="3" t="s">
        <v>627</v>
      </c>
      <c r="H578" s="3" t="s">
        <v>628</v>
      </c>
      <c r="I578" s="3">
        <f>ROUND(51+11+36+11+4,9)</f>
        <v>113</v>
      </c>
      <c r="J578" s="3">
        <v>0</v>
      </c>
      <c r="K578" s="3">
        <f>ROUND(51+11+36+11+4,9)</f>
        <v>113</v>
      </c>
      <c r="O578" s="3">
        <f t="shared" si="441"/>
        <v>123062.53</v>
      </c>
      <c r="P578" s="3">
        <f t="shared" si="478"/>
        <v>9315.1299999999992</v>
      </c>
      <c r="Q578" s="3">
        <f t="shared" si="464"/>
        <v>1711.2</v>
      </c>
      <c r="R578" s="3">
        <f t="shared" si="465"/>
        <v>883</v>
      </c>
      <c r="S578" s="3">
        <f t="shared" si="442"/>
        <v>112036.2</v>
      </c>
      <c r="T578" s="3">
        <f t="shared" si="443"/>
        <v>0</v>
      </c>
      <c r="U578" s="3">
        <f t="shared" si="444"/>
        <v>171.21081999999998</v>
      </c>
      <c r="V578" s="3">
        <f t="shared" si="445"/>
        <v>0</v>
      </c>
      <c r="W578" s="3">
        <f t="shared" si="446"/>
        <v>0</v>
      </c>
      <c r="X578" s="3">
        <f t="shared" si="466"/>
        <v>123081.93</v>
      </c>
      <c r="Y578" s="3">
        <f t="shared" si="467"/>
        <v>68880.710000000006</v>
      </c>
      <c r="AA578" s="3">
        <v>56661436</v>
      </c>
      <c r="AB578" s="3">
        <f t="shared" si="447"/>
        <v>33.840000000000003</v>
      </c>
      <c r="AC578" s="3">
        <f t="shared" si="468"/>
        <v>16.52</v>
      </c>
      <c r="AD578" s="3">
        <f t="shared" si="469"/>
        <v>0.83</v>
      </c>
      <c r="AE578" s="3">
        <f t="shared" si="470"/>
        <v>0.13</v>
      </c>
      <c r="AF578" s="3">
        <f t="shared" si="471"/>
        <v>16.489999999999998</v>
      </c>
      <c r="AG578" s="3">
        <f t="shared" si="448"/>
        <v>0</v>
      </c>
      <c r="AH578" s="3">
        <f t="shared" si="472"/>
        <v>1.42</v>
      </c>
      <c r="AI578" s="3">
        <f t="shared" si="473"/>
        <v>0</v>
      </c>
      <c r="AJ578" s="3">
        <f t="shared" si="449"/>
        <v>0</v>
      </c>
      <c r="AK578" s="3">
        <v>33.840000000000003</v>
      </c>
      <c r="AL578" s="3">
        <v>16.52</v>
      </c>
      <c r="AM578" s="3">
        <v>0.83</v>
      </c>
      <c r="AN578" s="3">
        <v>0.13</v>
      </c>
      <c r="AO578" s="3">
        <v>16.489999999999998</v>
      </c>
      <c r="AP578" s="3">
        <v>0</v>
      </c>
      <c r="AQ578" s="3">
        <v>1.42</v>
      </c>
      <c r="AR578" s="3">
        <v>0</v>
      </c>
      <c r="AS578" s="3">
        <v>0</v>
      </c>
      <c r="AT578" s="3">
        <v>109</v>
      </c>
      <c r="AU578" s="3">
        <v>61</v>
      </c>
      <c r="AV578" s="3">
        <v>1.0669999999999999</v>
      </c>
      <c r="AW578" s="3">
        <v>1</v>
      </c>
      <c r="AZ578" s="3">
        <v>1</v>
      </c>
      <c r="BA578" s="3">
        <v>56.35</v>
      </c>
      <c r="BB578" s="3">
        <v>17.100000000000001</v>
      </c>
      <c r="BC578" s="3">
        <v>4.99</v>
      </c>
      <c r="BD578" s="3" t="s">
        <v>3</v>
      </c>
      <c r="BE578" s="3" t="s">
        <v>3</v>
      </c>
      <c r="BF578" s="3" t="s">
        <v>3</v>
      </c>
      <c r="BG578" s="3" t="s">
        <v>3</v>
      </c>
      <c r="BH578" s="3">
        <v>0</v>
      </c>
      <c r="BI578" s="3">
        <v>1</v>
      </c>
      <c r="BJ578" s="3" t="s">
        <v>629</v>
      </c>
      <c r="BM578" s="3">
        <v>25</v>
      </c>
      <c r="BN578" s="3">
        <v>0</v>
      </c>
      <c r="BO578" s="3" t="s">
        <v>626</v>
      </c>
      <c r="BP578" s="3">
        <v>1</v>
      </c>
      <c r="BQ578" s="3">
        <v>30</v>
      </c>
      <c r="BR578" s="3">
        <v>0</v>
      </c>
      <c r="BS578" s="3">
        <v>56.35</v>
      </c>
      <c r="BT578" s="3">
        <v>1</v>
      </c>
      <c r="BU578" s="3">
        <v>1</v>
      </c>
      <c r="BV578" s="3">
        <v>1</v>
      </c>
      <c r="BW578" s="3">
        <v>1</v>
      </c>
      <c r="BX578" s="3">
        <v>1</v>
      </c>
      <c r="BY578" s="3" t="s">
        <v>3</v>
      </c>
      <c r="BZ578" s="3">
        <v>109</v>
      </c>
      <c r="CA578" s="3">
        <v>61</v>
      </c>
      <c r="CB578" s="3" t="s">
        <v>3</v>
      </c>
      <c r="CE578" s="3">
        <v>1566</v>
      </c>
      <c r="CF578" s="3">
        <v>0</v>
      </c>
      <c r="CG578" s="3">
        <v>0</v>
      </c>
      <c r="CM578" s="3">
        <v>0</v>
      </c>
      <c r="CN578" s="3" t="s">
        <v>3</v>
      </c>
      <c r="CO578" s="3">
        <v>0</v>
      </c>
      <c r="CP578" s="3">
        <f t="shared" si="450"/>
        <v>123062.53</v>
      </c>
      <c r="CQ578" s="3">
        <f t="shared" si="479"/>
        <v>82.43</v>
      </c>
      <c r="CR578" s="3">
        <f t="shared" si="474"/>
        <v>15.22</v>
      </c>
      <c r="CS578" s="3">
        <f t="shared" si="475"/>
        <v>7.89</v>
      </c>
      <c r="CT578" s="3">
        <f t="shared" si="451"/>
        <v>991.2</v>
      </c>
      <c r="CU578" s="3">
        <f t="shared" si="452"/>
        <v>0</v>
      </c>
      <c r="CV578" s="3">
        <f t="shared" si="453"/>
        <v>1.5151399999999999</v>
      </c>
      <c r="CW578" s="3">
        <f t="shared" si="454"/>
        <v>0</v>
      </c>
      <c r="CX578" s="3">
        <f t="shared" si="455"/>
        <v>0</v>
      </c>
      <c r="CY578" s="3">
        <f t="shared" si="476"/>
        <v>122128.06</v>
      </c>
      <c r="CZ578" s="3">
        <f t="shared" si="477"/>
        <v>68346.89</v>
      </c>
      <c r="DC578" s="3" t="s">
        <v>3</v>
      </c>
      <c r="DD578" s="3" t="s">
        <v>3</v>
      </c>
      <c r="DE578" s="3" t="s">
        <v>3</v>
      </c>
      <c r="DF578" s="3" t="s">
        <v>3</v>
      </c>
      <c r="DG578" s="3" t="s">
        <v>3</v>
      </c>
      <c r="DH578" s="3" t="s">
        <v>3</v>
      </c>
      <c r="DI578" s="3" t="s">
        <v>3</v>
      </c>
      <c r="DJ578" s="3" t="s">
        <v>3</v>
      </c>
      <c r="DK578" s="3" t="s">
        <v>3</v>
      </c>
      <c r="DL578" s="3" t="s">
        <v>3</v>
      </c>
      <c r="DM578" s="3" t="s">
        <v>3</v>
      </c>
      <c r="DN578" s="3">
        <v>0</v>
      </c>
      <c r="DO578" s="3">
        <v>0</v>
      </c>
      <c r="DP578" s="3">
        <v>1</v>
      </c>
      <c r="DQ578" s="3">
        <v>1</v>
      </c>
      <c r="DU578" s="3">
        <v>1013</v>
      </c>
      <c r="DV578" s="3" t="s">
        <v>628</v>
      </c>
      <c r="DW578" s="3" t="s">
        <v>628</v>
      </c>
      <c r="DX578" s="3">
        <v>1</v>
      </c>
      <c r="DZ578" s="3" t="s">
        <v>3</v>
      </c>
      <c r="EA578" s="3" t="s">
        <v>3</v>
      </c>
      <c r="EB578" s="3" t="s">
        <v>3</v>
      </c>
      <c r="EC578" s="3" t="s">
        <v>3</v>
      </c>
      <c r="EE578" s="3">
        <v>56938458</v>
      </c>
      <c r="EF578" s="3">
        <v>30</v>
      </c>
      <c r="EG578" s="3" t="s">
        <v>34</v>
      </c>
      <c r="EH578" s="3">
        <v>0</v>
      </c>
      <c r="EI578" s="3" t="s">
        <v>3</v>
      </c>
      <c r="EJ578" s="3">
        <v>1</v>
      </c>
      <c r="EK578" s="3">
        <v>25</v>
      </c>
      <c r="EL578" s="3" t="s">
        <v>35</v>
      </c>
      <c r="EM578" s="3" t="s">
        <v>36</v>
      </c>
      <c r="EO578" s="3" t="s">
        <v>3</v>
      </c>
      <c r="EQ578" s="3">
        <v>131072</v>
      </c>
      <c r="ER578" s="3">
        <v>33.840000000000003</v>
      </c>
      <c r="ES578" s="3">
        <v>16.52</v>
      </c>
      <c r="ET578" s="3">
        <v>0.83</v>
      </c>
      <c r="EU578" s="3">
        <v>0.13</v>
      </c>
      <c r="EV578" s="3">
        <v>16.489999999999998</v>
      </c>
      <c r="EW578" s="3">
        <v>1.42</v>
      </c>
      <c r="EX578" s="3">
        <v>0</v>
      </c>
      <c r="EY578" s="3">
        <v>0</v>
      </c>
      <c r="FQ578" s="3">
        <v>0</v>
      </c>
      <c r="FR578" s="3">
        <v>0</v>
      </c>
      <c r="FS578" s="3">
        <v>0</v>
      </c>
      <c r="FX578" s="3">
        <v>109</v>
      </c>
      <c r="FY578" s="3">
        <v>61</v>
      </c>
      <c r="GA578" s="3" t="s">
        <v>3</v>
      </c>
      <c r="GD578" s="3">
        <v>1</v>
      </c>
      <c r="GF578" s="3">
        <v>-682351005</v>
      </c>
      <c r="GG578" s="3">
        <v>2</v>
      </c>
      <c r="GH578" s="3">
        <v>1</v>
      </c>
      <c r="GI578" s="3">
        <v>2</v>
      </c>
      <c r="GJ578" s="3">
        <v>0</v>
      </c>
      <c r="GK578" s="3">
        <v>0</v>
      </c>
      <c r="GL578" s="3">
        <f t="shared" si="456"/>
        <v>0</v>
      </c>
      <c r="GM578" s="3">
        <f t="shared" si="457"/>
        <v>315025.17</v>
      </c>
      <c r="GN578" s="3">
        <f t="shared" si="458"/>
        <v>315025.17</v>
      </c>
      <c r="GO578" s="3">
        <f t="shared" si="459"/>
        <v>0</v>
      </c>
      <c r="GP578" s="3">
        <f t="shared" si="460"/>
        <v>0</v>
      </c>
      <c r="GR578" s="3">
        <v>0</v>
      </c>
      <c r="GS578" s="3">
        <v>3</v>
      </c>
      <c r="GT578" s="3">
        <v>0</v>
      </c>
      <c r="GU578" s="3" t="s">
        <v>3</v>
      </c>
      <c r="GV578" s="3">
        <f t="shared" si="461"/>
        <v>0</v>
      </c>
      <c r="GW578" s="3">
        <v>1</v>
      </c>
      <c r="GX578" s="3">
        <f t="shared" si="462"/>
        <v>0</v>
      </c>
      <c r="HA578" s="3">
        <v>0</v>
      </c>
      <c r="HB578" s="3">
        <v>0</v>
      </c>
      <c r="HC578" s="3">
        <f t="shared" si="463"/>
        <v>0</v>
      </c>
      <c r="HE578" s="3" t="s">
        <v>3</v>
      </c>
      <c r="HF578" s="3" t="s">
        <v>3</v>
      </c>
      <c r="HM578" s="3" t="s">
        <v>3</v>
      </c>
      <c r="HN578" s="3" t="s">
        <v>3</v>
      </c>
      <c r="HO578" s="3" t="s">
        <v>3</v>
      </c>
      <c r="HP578" s="3" t="s">
        <v>3</v>
      </c>
      <c r="HQ578" s="3" t="s">
        <v>3</v>
      </c>
      <c r="HS578" s="3">
        <v>0</v>
      </c>
      <c r="IK578" s="3">
        <v>0</v>
      </c>
    </row>
    <row r="579" spans="1:255" x14ac:dyDescent="0.2">
      <c r="A579" s="2">
        <v>17</v>
      </c>
      <c r="B579" s="2">
        <v>1</v>
      </c>
      <c r="C579" s="2"/>
      <c r="D579" s="2"/>
      <c r="E579" s="2" t="s">
        <v>630</v>
      </c>
      <c r="F579" s="2" t="s">
        <v>631</v>
      </c>
      <c r="G579" s="2" t="s">
        <v>632</v>
      </c>
      <c r="H579" s="2" t="s">
        <v>41</v>
      </c>
      <c r="I579" s="2">
        <v>51</v>
      </c>
      <c r="J579" s="2">
        <v>0</v>
      </c>
      <c r="K579" s="2">
        <v>51</v>
      </c>
      <c r="L579" s="2"/>
      <c r="M579" s="2"/>
      <c r="N579" s="2"/>
      <c r="O579" s="2">
        <f t="shared" si="441"/>
        <v>54101.31</v>
      </c>
      <c r="P579" s="2">
        <f t="shared" si="478"/>
        <v>54101.31</v>
      </c>
      <c r="Q579" s="2">
        <f t="shared" si="464"/>
        <v>0</v>
      </c>
      <c r="R579" s="2">
        <f t="shared" si="465"/>
        <v>0</v>
      </c>
      <c r="S579" s="2">
        <f t="shared" si="442"/>
        <v>0</v>
      </c>
      <c r="T579" s="2">
        <f t="shared" si="443"/>
        <v>0</v>
      </c>
      <c r="U579" s="2">
        <f t="shared" si="444"/>
        <v>0</v>
      </c>
      <c r="V579" s="2">
        <f t="shared" si="445"/>
        <v>0</v>
      </c>
      <c r="W579" s="2">
        <f t="shared" si="446"/>
        <v>0</v>
      </c>
      <c r="X579" s="2">
        <f t="shared" si="466"/>
        <v>0</v>
      </c>
      <c r="Y579" s="2">
        <f t="shared" si="467"/>
        <v>0</v>
      </c>
      <c r="Z579" s="2"/>
      <c r="AA579" s="2">
        <v>56661434</v>
      </c>
      <c r="AB579" s="2">
        <f t="shared" si="447"/>
        <v>1060.81</v>
      </c>
      <c r="AC579" s="2">
        <f t="shared" si="468"/>
        <v>1060.81</v>
      </c>
      <c r="AD579" s="2">
        <f t="shared" si="469"/>
        <v>0</v>
      </c>
      <c r="AE579" s="2">
        <f t="shared" si="470"/>
        <v>0</v>
      </c>
      <c r="AF579" s="2">
        <f t="shared" si="471"/>
        <v>0</v>
      </c>
      <c r="AG579" s="2">
        <f t="shared" si="448"/>
        <v>0</v>
      </c>
      <c r="AH579" s="2">
        <f t="shared" si="472"/>
        <v>0</v>
      </c>
      <c r="AI579" s="2">
        <f t="shared" si="473"/>
        <v>0</v>
      </c>
      <c r="AJ579" s="2">
        <f t="shared" si="449"/>
        <v>0</v>
      </c>
      <c r="AK579" s="2">
        <v>1060.81</v>
      </c>
      <c r="AL579" s="2">
        <v>1060.81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1</v>
      </c>
      <c r="AW579" s="2">
        <v>1</v>
      </c>
      <c r="AX579" s="2"/>
      <c r="AY579" s="2"/>
      <c r="AZ579" s="2">
        <v>1</v>
      </c>
      <c r="BA579" s="2">
        <v>1</v>
      </c>
      <c r="BB579" s="2">
        <v>1</v>
      </c>
      <c r="BC579" s="2">
        <v>1</v>
      </c>
      <c r="BD579" s="2" t="s">
        <v>3</v>
      </c>
      <c r="BE579" s="2" t="s">
        <v>3</v>
      </c>
      <c r="BF579" s="2" t="s">
        <v>3</v>
      </c>
      <c r="BG579" s="2" t="s">
        <v>3</v>
      </c>
      <c r="BH579" s="2">
        <v>3</v>
      </c>
      <c r="BI579" s="2">
        <v>3</v>
      </c>
      <c r="BJ579" s="2" t="s">
        <v>631</v>
      </c>
      <c r="BK579" s="2"/>
      <c r="BL579" s="2"/>
      <c r="BM579" s="2">
        <v>400007</v>
      </c>
      <c r="BN579" s="2">
        <v>0</v>
      </c>
      <c r="BO579" s="2" t="s">
        <v>3</v>
      </c>
      <c r="BP579" s="2">
        <v>0</v>
      </c>
      <c r="BQ579" s="2">
        <v>214</v>
      </c>
      <c r="BR579" s="2">
        <v>0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 t="s">
        <v>3</v>
      </c>
      <c r="BZ579" s="2">
        <v>0</v>
      </c>
      <c r="CA579" s="2">
        <v>0</v>
      </c>
      <c r="CB579" s="2" t="s">
        <v>3</v>
      </c>
      <c r="CC579" s="2"/>
      <c r="CD579" s="2"/>
      <c r="CE579" s="2">
        <v>1566</v>
      </c>
      <c r="CF579" s="2">
        <v>0</v>
      </c>
      <c r="CG579" s="2">
        <v>0</v>
      </c>
      <c r="CH579" s="2"/>
      <c r="CI579" s="2"/>
      <c r="CJ579" s="2"/>
      <c r="CK579" s="2"/>
      <c r="CL579" s="2"/>
      <c r="CM579" s="2">
        <v>0</v>
      </c>
      <c r="CN579" s="2" t="s">
        <v>3</v>
      </c>
      <c r="CO579" s="2">
        <v>0</v>
      </c>
      <c r="CP579" s="2">
        <f t="shared" si="450"/>
        <v>54101.31</v>
      </c>
      <c r="CQ579" s="2">
        <f t="shared" si="479"/>
        <v>1060.81</v>
      </c>
      <c r="CR579" s="2">
        <f t="shared" si="474"/>
        <v>0</v>
      </c>
      <c r="CS579" s="2">
        <f t="shared" si="475"/>
        <v>0</v>
      </c>
      <c r="CT579" s="2">
        <f t="shared" si="451"/>
        <v>0</v>
      </c>
      <c r="CU579" s="2">
        <f t="shared" si="452"/>
        <v>0</v>
      </c>
      <c r="CV579" s="2">
        <f t="shared" si="453"/>
        <v>0</v>
      </c>
      <c r="CW579" s="2">
        <f t="shared" si="454"/>
        <v>0</v>
      </c>
      <c r="CX579" s="2">
        <f t="shared" si="455"/>
        <v>0</v>
      </c>
      <c r="CY579" s="2">
        <f t="shared" si="476"/>
        <v>0</v>
      </c>
      <c r="CZ579" s="2">
        <f t="shared" si="477"/>
        <v>0</v>
      </c>
      <c r="DA579" s="2"/>
      <c r="DB579" s="2"/>
      <c r="DC579" s="2" t="s">
        <v>3</v>
      </c>
      <c r="DD579" s="2" t="s">
        <v>3</v>
      </c>
      <c r="DE579" s="2" t="s">
        <v>3</v>
      </c>
      <c r="DF579" s="2" t="s">
        <v>3</v>
      </c>
      <c r="DG579" s="2" t="s">
        <v>3</v>
      </c>
      <c r="DH579" s="2" t="s">
        <v>3</v>
      </c>
      <c r="DI579" s="2" t="s">
        <v>3</v>
      </c>
      <c r="DJ579" s="2" t="s">
        <v>3</v>
      </c>
      <c r="DK579" s="2" t="s">
        <v>3</v>
      </c>
      <c r="DL579" s="2" t="s">
        <v>3</v>
      </c>
      <c r="DM579" s="2" t="s">
        <v>3</v>
      </c>
      <c r="DN579" s="2">
        <v>0</v>
      </c>
      <c r="DO579" s="2">
        <v>0</v>
      </c>
      <c r="DP579" s="2">
        <v>1</v>
      </c>
      <c r="DQ579" s="2">
        <v>1</v>
      </c>
      <c r="DR579" s="2"/>
      <c r="DS579" s="2"/>
      <c r="DT579" s="2"/>
      <c r="DU579" s="2">
        <v>1013</v>
      </c>
      <c r="DV579" s="2" t="s">
        <v>41</v>
      </c>
      <c r="DW579" s="2" t="s">
        <v>41</v>
      </c>
      <c r="DX579" s="2">
        <v>1</v>
      </c>
      <c r="DY579" s="2"/>
      <c r="DZ579" s="2" t="s">
        <v>3</v>
      </c>
      <c r="EA579" s="2" t="s">
        <v>3</v>
      </c>
      <c r="EB579" s="2" t="s">
        <v>3</v>
      </c>
      <c r="EC579" s="2" t="s">
        <v>3</v>
      </c>
      <c r="ED579" s="2"/>
      <c r="EE579" s="2">
        <v>56938434</v>
      </c>
      <c r="EF579" s="2">
        <v>214</v>
      </c>
      <c r="EG579" s="2" t="s">
        <v>42</v>
      </c>
      <c r="EH579" s="2">
        <v>0</v>
      </c>
      <c r="EI579" s="2" t="s">
        <v>3</v>
      </c>
      <c r="EJ579" s="2">
        <v>3</v>
      </c>
      <c r="EK579" s="2">
        <v>400007</v>
      </c>
      <c r="EL579" s="2" t="s">
        <v>42</v>
      </c>
      <c r="EM579" s="2" t="s">
        <v>43</v>
      </c>
      <c r="EN579" s="2"/>
      <c r="EO579" s="2" t="s">
        <v>3</v>
      </c>
      <c r="EP579" s="2"/>
      <c r="EQ579" s="2">
        <v>131088</v>
      </c>
      <c r="ER579" s="2">
        <v>0</v>
      </c>
      <c r="ES579" s="2">
        <v>1060.81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>
        <v>0</v>
      </c>
      <c r="FR579" s="2">
        <f t="shared" ref="FR579:FR588" si="480">P579</f>
        <v>54101.31</v>
      </c>
      <c r="FS579" s="2">
        <v>0</v>
      </c>
      <c r="FT579" s="2"/>
      <c r="FU579" s="2"/>
      <c r="FV579" s="2"/>
      <c r="FW579" s="2"/>
      <c r="FX579" s="2">
        <v>0</v>
      </c>
      <c r="FY579" s="2">
        <v>0</v>
      </c>
      <c r="FZ579" s="2"/>
      <c r="GA579" s="2" t="s">
        <v>633</v>
      </c>
      <c r="GB579" s="2"/>
      <c r="GC579" s="2"/>
      <c r="GD579" s="2">
        <v>1</v>
      </c>
      <c r="GE579" s="2"/>
      <c r="GF579" s="2">
        <v>-769751220</v>
      </c>
      <c r="GG579" s="2">
        <v>2</v>
      </c>
      <c r="GH579" s="2">
        <v>4</v>
      </c>
      <c r="GI579" s="2">
        <v>-2</v>
      </c>
      <c r="GJ579" s="2">
        <v>0</v>
      </c>
      <c r="GK579" s="2">
        <v>0</v>
      </c>
      <c r="GL579" s="2">
        <f t="shared" si="456"/>
        <v>0</v>
      </c>
      <c r="GM579" s="2">
        <f t="shared" si="457"/>
        <v>54101.31</v>
      </c>
      <c r="GN579" s="2">
        <f t="shared" si="458"/>
        <v>0</v>
      </c>
      <c r="GO579" s="2">
        <f t="shared" si="459"/>
        <v>0</v>
      </c>
      <c r="GP579" s="2">
        <f t="shared" si="460"/>
        <v>0</v>
      </c>
      <c r="GQ579" s="2"/>
      <c r="GR579" s="2">
        <v>1</v>
      </c>
      <c r="GS579" s="2">
        <v>2</v>
      </c>
      <c r="GT579" s="2">
        <v>0</v>
      </c>
      <c r="GU579" s="2" t="s">
        <v>3</v>
      </c>
      <c r="GV579" s="2">
        <f t="shared" si="461"/>
        <v>0</v>
      </c>
      <c r="GW579" s="2">
        <v>1</v>
      </c>
      <c r="GX579" s="2">
        <f t="shared" si="462"/>
        <v>0</v>
      </c>
      <c r="GY579" s="2"/>
      <c r="GZ579" s="2"/>
      <c r="HA579" s="2">
        <v>0</v>
      </c>
      <c r="HB579" s="2">
        <v>0</v>
      </c>
      <c r="HC579" s="2">
        <f t="shared" si="463"/>
        <v>0</v>
      </c>
      <c r="HD579" s="2"/>
      <c r="HE579" s="2" t="s">
        <v>45</v>
      </c>
      <c r="HF579" s="2" t="s">
        <v>46</v>
      </c>
      <c r="HG579" s="2"/>
      <c r="HH579" s="2"/>
      <c r="HI579" s="2"/>
      <c r="HJ579" s="2"/>
      <c r="HK579" s="2"/>
      <c r="HL579" s="2"/>
      <c r="HM579" s="2" t="s">
        <v>3</v>
      </c>
      <c r="HN579" s="2" t="s">
        <v>3</v>
      </c>
      <c r="HO579" s="2" t="s">
        <v>3</v>
      </c>
      <c r="HP579" s="2" t="s">
        <v>3</v>
      </c>
      <c r="HQ579" s="2" t="s">
        <v>3</v>
      </c>
      <c r="HR579" s="2"/>
      <c r="HS579" s="2">
        <v>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>
        <v>0</v>
      </c>
      <c r="IL579" s="2"/>
      <c r="IM579" s="2"/>
      <c r="IN579" s="2"/>
      <c r="IO579" s="2"/>
      <c r="IP579" s="2"/>
      <c r="IQ579" s="2"/>
      <c r="IR579" s="2"/>
      <c r="IS579" s="2"/>
      <c r="IT579" s="2"/>
      <c r="IU579" s="2"/>
    </row>
    <row r="580" spans="1:255" x14ac:dyDescent="0.2">
      <c r="A580" s="3">
        <v>17</v>
      </c>
      <c r="B580" s="3">
        <v>1</v>
      </c>
      <c r="E580" s="3" t="s">
        <v>630</v>
      </c>
      <c r="F580" s="3" t="s">
        <v>631</v>
      </c>
      <c r="G580" s="3" t="s">
        <v>632</v>
      </c>
      <c r="H580" s="3" t="s">
        <v>41</v>
      </c>
      <c r="I580" s="3">
        <v>51</v>
      </c>
      <c r="J580" s="3">
        <v>0</v>
      </c>
      <c r="K580" s="3">
        <v>51</v>
      </c>
      <c r="O580" s="3">
        <f t="shared" si="441"/>
        <v>409546.92</v>
      </c>
      <c r="P580" s="3">
        <f t="shared" si="478"/>
        <v>409546.92</v>
      </c>
      <c r="Q580" s="3">
        <f t="shared" si="464"/>
        <v>0</v>
      </c>
      <c r="R580" s="3">
        <f t="shared" si="465"/>
        <v>0</v>
      </c>
      <c r="S580" s="3">
        <f t="shared" si="442"/>
        <v>0</v>
      </c>
      <c r="T580" s="3">
        <f t="shared" si="443"/>
        <v>0</v>
      </c>
      <c r="U580" s="3">
        <f t="shared" si="444"/>
        <v>0</v>
      </c>
      <c r="V580" s="3">
        <f t="shared" si="445"/>
        <v>0</v>
      </c>
      <c r="W580" s="3">
        <f t="shared" si="446"/>
        <v>0</v>
      </c>
      <c r="X580" s="3">
        <f t="shared" si="466"/>
        <v>0</v>
      </c>
      <c r="Y580" s="3">
        <f t="shared" si="467"/>
        <v>0</v>
      </c>
      <c r="AA580" s="3">
        <v>56661436</v>
      </c>
      <c r="AB580" s="3">
        <f t="shared" si="447"/>
        <v>1060.81</v>
      </c>
      <c r="AC580" s="3">
        <f t="shared" si="468"/>
        <v>1060.81</v>
      </c>
      <c r="AD580" s="3">
        <f t="shared" si="469"/>
        <v>0</v>
      </c>
      <c r="AE580" s="3">
        <f t="shared" si="470"/>
        <v>0</v>
      </c>
      <c r="AF580" s="3">
        <f t="shared" si="471"/>
        <v>0</v>
      </c>
      <c r="AG580" s="3">
        <f t="shared" si="448"/>
        <v>0</v>
      </c>
      <c r="AH580" s="3">
        <f t="shared" si="472"/>
        <v>0</v>
      </c>
      <c r="AI580" s="3">
        <f t="shared" si="473"/>
        <v>0</v>
      </c>
      <c r="AJ580" s="3">
        <f t="shared" si="449"/>
        <v>0</v>
      </c>
      <c r="AK580" s="3">
        <v>1060.81</v>
      </c>
      <c r="AL580" s="3">
        <v>1060.81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1</v>
      </c>
      <c r="AW580" s="3">
        <v>1</v>
      </c>
      <c r="AZ580" s="3">
        <v>1</v>
      </c>
      <c r="BA580" s="3">
        <v>1</v>
      </c>
      <c r="BB580" s="3">
        <v>1</v>
      </c>
      <c r="BC580" s="3">
        <v>7.57</v>
      </c>
      <c r="BD580" s="3" t="s">
        <v>3</v>
      </c>
      <c r="BE580" s="3" t="s">
        <v>3</v>
      </c>
      <c r="BF580" s="3" t="s">
        <v>3</v>
      </c>
      <c r="BG580" s="3" t="s">
        <v>3</v>
      </c>
      <c r="BH580" s="3">
        <v>3</v>
      </c>
      <c r="BI580" s="3">
        <v>3</v>
      </c>
      <c r="BJ580" s="3" t="s">
        <v>631</v>
      </c>
      <c r="BM580" s="3">
        <v>400007</v>
      </c>
      <c r="BN580" s="3">
        <v>0</v>
      </c>
      <c r="BO580" s="3" t="s">
        <v>3</v>
      </c>
      <c r="BP580" s="3">
        <v>0</v>
      </c>
      <c r="BQ580" s="3">
        <v>214</v>
      </c>
      <c r="BR580" s="3">
        <v>0</v>
      </c>
      <c r="BS580" s="3">
        <v>1</v>
      </c>
      <c r="BT580" s="3">
        <v>1</v>
      </c>
      <c r="BU580" s="3">
        <v>1</v>
      </c>
      <c r="BV580" s="3">
        <v>1</v>
      </c>
      <c r="BW580" s="3">
        <v>1</v>
      </c>
      <c r="BX580" s="3">
        <v>1</v>
      </c>
      <c r="BY580" s="3" t="s">
        <v>3</v>
      </c>
      <c r="BZ580" s="3">
        <v>0</v>
      </c>
      <c r="CA580" s="3">
        <v>0</v>
      </c>
      <c r="CB580" s="3" t="s">
        <v>3</v>
      </c>
      <c r="CE580" s="3">
        <v>1566</v>
      </c>
      <c r="CF580" s="3">
        <v>0</v>
      </c>
      <c r="CG580" s="3">
        <v>0</v>
      </c>
      <c r="CM580" s="3">
        <v>0</v>
      </c>
      <c r="CN580" s="3" t="s">
        <v>3</v>
      </c>
      <c r="CO580" s="3">
        <v>0</v>
      </c>
      <c r="CP580" s="3">
        <f t="shared" si="450"/>
        <v>409546.92</v>
      </c>
      <c r="CQ580" s="3">
        <f t="shared" si="479"/>
        <v>8030.33</v>
      </c>
      <c r="CR580" s="3">
        <f t="shared" si="474"/>
        <v>0</v>
      </c>
      <c r="CS580" s="3">
        <f t="shared" si="475"/>
        <v>0</v>
      </c>
      <c r="CT580" s="3">
        <f t="shared" si="451"/>
        <v>0</v>
      </c>
      <c r="CU580" s="3">
        <f t="shared" si="452"/>
        <v>0</v>
      </c>
      <c r="CV580" s="3">
        <f t="shared" si="453"/>
        <v>0</v>
      </c>
      <c r="CW580" s="3">
        <f t="shared" si="454"/>
        <v>0</v>
      </c>
      <c r="CX580" s="3">
        <f t="shared" si="455"/>
        <v>0</v>
      </c>
      <c r="CY580" s="3">
        <f t="shared" si="476"/>
        <v>0</v>
      </c>
      <c r="CZ580" s="3">
        <f t="shared" si="477"/>
        <v>0</v>
      </c>
      <c r="DC580" s="3" t="s">
        <v>3</v>
      </c>
      <c r="DD580" s="3" t="s">
        <v>3</v>
      </c>
      <c r="DE580" s="3" t="s">
        <v>3</v>
      </c>
      <c r="DF580" s="3" t="s">
        <v>3</v>
      </c>
      <c r="DG580" s="3" t="s">
        <v>3</v>
      </c>
      <c r="DH580" s="3" t="s">
        <v>3</v>
      </c>
      <c r="DI580" s="3" t="s">
        <v>3</v>
      </c>
      <c r="DJ580" s="3" t="s">
        <v>3</v>
      </c>
      <c r="DK580" s="3" t="s">
        <v>3</v>
      </c>
      <c r="DL580" s="3" t="s">
        <v>3</v>
      </c>
      <c r="DM580" s="3" t="s">
        <v>3</v>
      </c>
      <c r="DN580" s="3">
        <v>0</v>
      </c>
      <c r="DO580" s="3">
        <v>0</v>
      </c>
      <c r="DP580" s="3">
        <v>1</v>
      </c>
      <c r="DQ580" s="3">
        <v>1</v>
      </c>
      <c r="DU580" s="3">
        <v>1013</v>
      </c>
      <c r="DV580" s="3" t="s">
        <v>41</v>
      </c>
      <c r="DW580" s="3" t="s">
        <v>41</v>
      </c>
      <c r="DX580" s="3">
        <v>1</v>
      </c>
      <c r="DZ580" s="3" t="s">
        <v>3</v>
      </c>
      <c r="EA580" s="3" t="s">
        <v>3</v>
      </c>
      <c r="EB580" s="3" t="s">
        <v>3</v>
      </c>
      <c r="EC580" s="3" t="s">
        <v>3</v>
      </c>
      <c r="EE580" s="3">
        <v>56938434</v>
      </c>
      <c r="EF580" s="3">
        <v>214</v>
      </c>
      <c r="EG580" s="3" t="s">
        <v>42</v>
      </c>
      <c r="EH580" s="3">
        <v>0</v>
      </c>
      <c r="EI580" s="3" t="s">
        <v>3</v>
      </c>
      <c r="EJ580" s="3">
        <v>3</v>
      </c>
      <c r="EK580" s="3">
        <v>400007</v>
      </c>
      <c r="EL580" s="3" t="s">
        <v>42</v>
      </c>
      <c r="EM580" s="3" t="s">
        <v>43</v>
      </c>
      <c r="EO580" s="3" t="s">
        <v>3</v>
      </c>
      <c r="EQ580" s="3">
        <v>131088</v>
      </c>
      <c r="ER580" s="3">
        <v>0</v>
      </c>
      <c r="ES580" s="3">
        <v>1060.81</v>
      </c>
      <c r="ET580" s="3">
        <v>0</v>
      </c>
      <c r="EU580" s="3">
        <v>0</v>
      </c>
      <c r="EV580" s="3">
        <v>0</v>
      </c>
      <c r="EW580" s="3">
        <v>0</v>
      </c>
      <c r="EX580" s="3">
        <v>0</v>
      </c>
      <c r="EY580" s="3">
        <v>0</v>
      </c>
      <c r="EZ580" s="3">
        <v>5</v>
      </c>
      <c r="FC580" s="3">
        <v>1</v>
      </c>
      <c r="FD580" s="3">
        <v>18</v>
      </c>
      <c r="FF580" s="3">
        <v>9398.8799999999992</v>
      </c>
      <c r="FQ580" s="3">
        <v>0</v>
      </c>
      <c r="FR580" s="3">
        <f t="shared" si="480"/>
        <v>409546.92</v>
      </c>
      <c r="FS580" s="3">
        <v>0</v>
      </c>
      <c r="FX580" s="3">
        <v>0</v>
      </c>
      <c r="FY580" s="3">
        <v>0</v>
      </c>
      <c r="GA580" s="3" t="s">
        <v>633</v>
      </c>
      <c r="GD580" s="3">
        <v>1</v>
      </c>
      <c r="GF580" s="3">
        <v>-769751220</v>
      </c>
      <c r="GG580" s="3">
        <v>2</v>
      </c>
      <c r="GH580" s="3">
        <v>3</v>
      </c>
      <c r="GI580" s="3">
        <v>3</v>
      </c>
      <c r="GJ580" s="3">
        <v>0</v>
      </c>
      <c r="GK580" s="3">
        <v>0</v>
      </c>
      <c r="GL580" s="3">
        <f t="shared" si="456"/>
        <v>0</v>
      </c>
      <c r="GM580" s="3">
        <f t="shared" si="457"/>
        <v>409546.92</v>
      </c>
      <c r="GN580" s="3">
        <f t="shared" si="458"/>
        <v>0</v>
      </c>
      <c r="GO580" s="3">
        <f t="shared" si="459"/>
        <v>0</v>
      </c>
      <c r="GP580" s="3">
        <f t="shared" si="460"/>
        <v>0</v>
      </c>
      <c r="GR580" s="3">
        <v>1</v>
      </c>
      <c r="GS580" s="3">
        <v>1</v>
      </c>
      <c r="GT580" s="3">
        <v>0</v>
      </c>
      <c r="GU580" s="3" t="s">
        <v>3</v>
      </c>
      <c r="GV580" s="3">
        <f t="shared" si="461"/>
        <v>0</v>
      </c>
      <c r="GW580" s="3">
        <v>1</v>
      </c>
      <c r="GX580" s="3">
        <f t="shared" si="462"/>
        <v>0</v>
      </c>
      <c r="HA580" s="3">
        <v>0</v>
      </c>
      <c r="HB580" s="3">
        <v>0</v>
      </c>
      <c r="HC580" s="3">
        <f t="shared" si="463"/>
        <v>0</v>
      </c>
      <c r="HE580" s="3" t="s">
        <v>45</v>
      </c>
      <c r="HF580" s="3" t="s">
        <v>46</v>
      </c>
      <c r="HM580" s="3" t="s">
        <v>3</v>
      </c>
      <c r="HN580" s="3" t="s">
        <v>3</v>
      </c>
      <c r="HO580" s="3" t="s">
        <v>3</v>
      </c>
      <c r="HP580" s="3" t="s">
        <v>3</v>
      </c>
      <c r="HQ580" s="3" t="s">
        <v>3</v>
      </c>
      <c r="HS580" s="3">
        <v>0</v>
      </c>
      <c r="IK580" s="3">
        <v>0</v>
      </c>
    </row>
    <row r="581" spans="1:255" x14ac:dyDescent="0.2">
      <c r="A581" s="2">
        <v>17</v>
      </c>
      <c r="B581" s="2">
        <v>1</v>
      </c>
      <c r="C581" s="2"/>
      <c r="D581" s="2"/>
      <c r="E581" s="2" t="s">
        <v>634</v>
      </c>
      <c r="F581" s="2" t="s">
        <v>635</v>
      </c>
      <c r="G581" s="2" t="s">
        <v>636</v>
      </c>
      <c r="H581" s="2" t="s">
        <v>41</v>
      </c>
      <c r="I581" s="2">
        <v>11</v>
      </c>
      <c r="J581" s="2">
        <v>0</v>
      </c>
      <c r="K581" s="2">
        <v>11</v>
      </c>
      <c r="L581" s="2"/>
      <c r="M581" s="2"/>
      <c r="N581" s="2"/>
      <c r="O581" s="2">
        <f t="shared" si="441"/>
        <v>12014.2</v>
      </c>
      <c r="P581" s="2">
        <f t="shared" si="478"/>
        <v>12014.2</v>
      </c>
      <c r="Q581" s="2">
        <f t="shared" si="464"/>
        <v>0</v>
      </c>
      <c r="R581" s="2">
        <f t="shared" si="465"/>
        <v>0</v>
      </c>
      <c r="S581" s="2">
        <f t="shared" si="442"/>
        <v>0</v>
      </c>
      <c r="T581" s="2">
        <f t="shared" si="443"/>
        <v>0</v>
      </c>
      <c r="U581" s="2">
        <f t="shared" si="444"/>
        <v>0</v>
      </c>
      <c r="V581" s="2">
        <f t="shared" si="445"/>
        <v>0</v>
      </c>
      <c r="W581" s="2">
        <f t="shared" si="446"/>
        <v>0</v>
      </c>
      <c r="X581" s="2">
        <f t="shared" si="466"/>
        <v>0</v>
      </c>
      <c r="Y581" s="2">
        <f t="shared" si="467"/>
        <v>0</v>
      </c>
      <c r="Z581" s="2"/>
      <c r="AA581" s="2">
        <v>56661434</v>
      </c>
      <c r="AB581" s="2">
        <f t="shared" si="447"/>
        <v>1092.2</v>
      </c>
      <c r="AC581" s="2">
        <f t="shared" si="468"/>
        <v>1092.2</v>
      </c>
      <c r="AD581" s="2">
        <f t="shared" si="469"/>
        <v>0</v>
      </c>
      <c r="AE581" s="2">
        <f t="shared" si="470"/>
        <v>0</v>
      </c>
      <c r="AF581" s="2">
        <f t="shared" si="471"/>
        <v>0</v>
      </c>
      <c r="AG581" s="2">
        <f t="shared" si="448"/>
        <v>0</v>
      </c>
      <c r="AH581" s="2">
        <f t="shared" si="472"/>
        <v>0</v>
      </c>
      <c r="AI581" s="2">
        <f t="shared" si="473"/>
        <v>0</v>
      </c>
      <c r="AJ581" s="2">
        <f t="shared" si="449"/>
        <v>0</v>
      </c>
      <c r="AK581" s="2">
        <v>1092.2</v>
      </c>
      <c r="AL581" s="2">
        <v>1092.2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1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3</v>
      </c>
      <c r="BI581" s="2">
        <v>3</v>
      </c>
      <c r="BJ581" s="2" t="s">
        <v>635</v>
      </c>
      <c r="BK581" s="2"/>
      <c r="BL581" s="2"/>
      <c r="BM581" s="2">
        <v>400007</v>
      </c>
      <c r="BN581" s="2">
        <v>0</v>
      </c>
      <c r="BO581" s="2" t="s">
        <v>3</v>
      </c>
      <c r="BP581" s="2">
        <v>0</v>
      </c>
      <c r="BQ581" s="2">
        <v>214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0</v>
      </c>
      <c r="CA581" s="2">
        <v>0</v>
      </c>
      <c r="CB581" s="2" t="s">
        <v>3</v>
      </c>
      <c r="CC581" s="2"/>
      <c r="CD581" s="2"/>
      <c r="CE581" s="2">
        <v>1566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3</v>
      </c>
      <c r="CO581" s="2">
        <v>0</v>
      </c>
      <c r="CP581" s="2">
        <f t="shared" si="450"/>
        <v>12014.2</v>
      </c>
      <c r="CQ581" s="2">
        <f t="shared" si="479"/>
        <v>1092.2</v>
      </c>
      <c r="CR581" s="2">
        <f t="shared" si="474"/>
        <v>0</v>
      </c>
      <c r="CS581" s="2">
        <f t="shared" si="475"/>
        <v>0</v>
      </c>
      <c r="CT581" s="2">
        <f t="shared" si="451"/>
        <v>0</v>
      </c>
      <c r="CU581" s="2">
        <f t="shared" si="452"/>
        <v>0</v>
      </c>
      <c r="CV581" s="2">
        <f t="shared" si="453"/>
        <v>0</v>
      </c>
      <c r="CW581" s="2">
        <f t="shared" si="454"/>
        <v>0</v>
      </c>
      <c r="CX581" s="2">
        <f t="shared" si="455"/>
        <v>0</v>
      </c>
      <c r="CY581" s="2">
        <f t="shared" si="476"/>
        <v>0</v>
      </c>
      <c r="CZ581" s="2">
        <f t="shared" si="477"/>
        <v>0</v>
      </c>
      <c r="DA581" s="2"/>
      <c r="DB581" s="2"/>
      <c r="DC581" s="2" t="s">
        <v>3</v>
      </c>
      <c r="DD581" s="2" t="s">
        <v>3</v>
      </c>
      <c r="DE581" s="2" t="s">
        <v>3</v>
      </c>
      <c r="DF581" s="2" t="s">
        <v>3</v>
      </c>
      <c r="DG581" s="2" t="s">
        <v>3</v>
      </c>
      <c r="DH581" s="2" t="s">
        <v>3</v>
      </c>
      <c r="DI581" s="2" t="s">
        <v>3</v>
      </c>
      <c r="DJ581" s="2" t="s">
        <v>3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1013</v>
      </c>
      <c r="DV581" s="2" t="s">
        <v>41</v>
      </c>
      <c r="DW581" s="2" t="s">
        <v>41</v>
      </c>
      <c r="DX581" s="2">
        <v>1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56938434</v>
      </c>
      <c r="EF581" s="2">
        <v>214</v>
      </c>
      <c r="EG581" s="2" t="s">
        <v>42</v>
      </c>
      <c r="EH581" s="2">
        <v>0</v>
      </c>
      <c r="EI581" s="2" t="s">
        <v>3</v>
      </c>
      <c r="EJ581" s="2">
        <v>3</v>
      </c>
      <c r="EK581" s="2">
        <v>400007</v>
      </c>
      <c r="EL581" s="2" t="s">
        <v>42</v>
      </c>
      <c r="EM581" s="2" t="s">
        <v>43</v>
      </c>
      <c r="EN581" s="2"/>
      <c r="EO581" s="2" t="s">
        <v>3</v>
      </c>
      <c r="EP581" s="2"/>
      <c r="EQ581" s="2">
        <v>131088</v>
      </c>
      <c r="ER581" s="2">
        <v>0</v>
      </c>
      <c r="ES581" s="2">
        <v>1092.2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f t="shared" si="480"/>
        <v>12014.2</v>
      </c>
      <c r="FS581" s="2">
        <v>0</v>
      </c>
      <c r="FT581" s="2"/>
      <c r="FU581" s="2"/>
      <c r="FV581" s="2"/>
      <c r="FW581" s="2"/>
      <c r="FX581" s="2">
        <v>0</v>
      </c>
      <c r="FY581" s="2">
        <v>0</v>
      </c>
      <c r="FZ581" s="2"/>
      <c r="GA581" s="2" t="s">
        <v>637</v>
      </c>
      <c r="GB581" s="2"/>
      <c r="GC581" s="2"/>
      <c r="GD581" s="2">
        <v>1</v>
      </c>
      <c r="GE581" s="2"/>
      <c r="GF581" s="2">
        <v>-1949639897</v>
      </c>
      <c r="GG581" s="2">
        <v>2</v>
      </c>
      <c r="GH581" s="2">
        <v>4</v>
      </c>
      <c r="GI581" s="2">
        <v>-2</v>
      </c>
      <c r="GJ581" s="2">
        <v>0</v>
      </c>
      <c r="GK581" s="2">
        <v>0</v>
      </c>
      <c r="GL581" s="2">
        <f t="shared" si="456"/>
        <v>0</v>
      </c>
      <c r="GM581" s="2">
        <f t="shared" si="457"/>
        <v>12014.2</v>
      </c>
      <c r="GN581" s="2">
        <f t="shared" si="458"/>
        <v>0</v>
      </c>
      <c r="GO581" s="2">
        <f t="shared" si="459"/>
        <v>0</v>
      </c>
      <c r="GP581" s="2">
        <f t="shared" si="460"/>
        <v>0</v>
      </c>
      <c r="GQ581" s="2"/>
      <c r="GR581" s="2">
        <v>1</v>
      </c>
      <c r="GS581" s="2">
        <v>2</v>
      </c>
      <c r="GT581" s="2">
        <v>0</v>
      </c>
      <c r="GU581" s="2" t="s">
        <v>3</v>
      </c>
      <c r="GV581" s="2">
        <f t="shared" si="461"/>
        <v>0</v>
      </c>
      <c r="GW581" s="2">
        <v>1</v>
      </c>
      <c r="GX581" s="2">
        <f t="shared" si="462"/>
        <v>0</v>
      </c>
      <c r="GY581" s="2"/>
      <c r="GZ581" s="2"/>
      <c r="HA581" s="2">
        <v>0</v>
      </c>
      <c r="HB581" s="2">
        <v>0</v>
      </c>
      <c r="HC581" s="2">
        <f t="shared" si="463"/>
        <v>0</v>
      </c>
      <c r="HD581" s="2"/>
      <c r="HE581" s="2" t="s">
        <v>45</v>
      </c>
      <c r="HF581" s="2" t="s">
        <v>46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">
      <c r="A582" s="3">
        <v>17</v>
      </c>
      <c r="B582" s="3">
        <v>1</v>
      </c>
      <c r="E582" s="3" t="s">
        <v>634</v>
      </c>
      <c r="F582" s="3" t="s">
        <v>635</v>
      </c>
      <c r="G582" s="3" t="s">
        <v>636</v>
      </c>
      <c r="H582" s="3" t="s">
        <v>41</v>
      </c>
      <c r="I582" s="3">
        <v>11</v>
      </c>
      <c r="J582" s="3">
        <v>0</v>
      </c>
      <c r="K582" s="3">
        <v>11</v>
      </c>
      <c r="O582" s="3">
        <f t="shared" si="441"/>
        <v>90947.49</v>
      </c>
      <c r="P582" s="3">
        <f t="shared" si="478"/>
        <v>90947.49</v>
      </c>
      <c r="Q582" s="3">
        <f t="shared" si="464"/>
        <v>0</v>
      </c>
      <c r="R582" s="3">
        <f t="shared" si="465"/>
        <v>0</v>
      </c>
      <c r="S582" s="3">
        <f t="shared" si="442"/>
        <v>0</v>
      </c>
      <c r="T582" s="3">
        <f t="shared" si="443"/>
        <v>0</v>
      </c>
      <c r="U582" s="3">
        <f t="shared" si="444"/>
        <v>0</v>
      </c>
      <c r="V582" s="3">
        <f t="shared" si="445"/>
        <v>0</v>
      </c>
      <c r="W582" s="3">
        <f t="shared" si="446"/>
        <v>0</v>
      </c>
      <c r="X582" s="3">
        <f t="shared" si="466"/>
        <v>0</v>
      </c>
      <c r="Y582" s="3">
        <f t="shared" si="467"/>
        <v>0</v>
      </c>
      <c r="AA582" s="3">
        <v>56661436</v>
      </c>
      <c r="AB582" s="3">
        <f t="shared" si="447"/>
        <v>1092.2</v>
      </c>
      <c r="AC582" s="3">
        <f t="shared" si="468"/>
        <v>1092.2</v>
      </c>
      <c r="AD582" s="3">
        <f t="shared" si="469"/>
        <v>0</v>
      </c>
      <c r="AE582" s="3">
        <f t="shared" si="470"/>
        <v>0</v>
      </c>
      <c r="AF582" s="3">
        <f t="shared" si="471"/>
        <v>0</v>
      </c>
      <c r="AG582" s="3">
        <f t="shared" si="448"/>
        <v>0</v>
      </c>
      <c r="AH582" s="3">
        <f t="shared" si="472"/>
        <v>0</v>
      </c>
      <c r="AI582" s="3">
        <f t="shared" si="473"/>
        <v>0</v>
      </c>
      <c r="AJ582" s="3">
        <f t="shared" si="449"/>
        <v>0</v>
      </c>
      <c r="AK582" s="3">
        <v>1092.2</v>
      </c>
      <c r="AL582" s="3">
        <v>1092.2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1</v>
      </c>
      <c r="AW582" s="3">
        <v>1</v>
      </c>
      <c r="AZ582" s="3">
        <v>1</v>
      </c>
      <c r="BA582" s="3">
        <v>1</v>
      </c>
      <c r="BB582" s="3">
        <v>1</v>
      </c>
      <c r="BC582" s="3">
        <v>7.57</v>
      </c>
      <c r="BD582" s="3" t="s">
        <v>3</v>
      </c>
      <c r="BE582" s="3" t="s">
        <v>3</v>
      </c>
      <c r="BF582" s="3" t="s">
        <v>3</v>
      </c>
      <c r="BG582" s="3" t="s">
        <v>3</v>
      </c>
      <c r="BH582" s="3">
        <v>3</v>
      </c>
      <c r="BI582" s="3">
        <v>3</v>
      </c>
      <c r="BJ582" s="3" t="s">
        <v>635</v>
      </c>
      <c r="BM582" s="3">
        <v>400007</v>
      </c>
      <c r="BN582" s="3">
        <v>0</v>
      </c>
      <c r="BO582" s="3" t="s">
        <v>3</v>
      </c>
      <c r="BP582" s="3">
        <v>0</v>
      </c>
      <c r="BQ582" s="3">
        <v>214</v>
      </c>
      <c r="BR582" s="3">
        <v>0</v>
      </c>
      <c r="BS582" s="3">
        <v>1</v>
      </c>
      <c r="BT582" s="3">
        <v>1</v>
      </c>
      <c r="BU582" s="3">
        <v>1</v>
      </c>
      <c r="BV582" s="3">
        <v>1</v>
      </c>
      <c r="BW582" s="3">
        <v>1</v>
      </c>
      <c r="BX582" s="3">
        <v>1</v>
      </c>
      <c r="BY582" s="3" t="s">
        <v>3</v>
      </c>
      <c r="BZ582" s="3">
        <v>0</v>
      </c>
      <c r="CA582" s="3">
        <v>0</v>
      </c>
      <c r="CB582" s="3" t="s">
        <v>3</v>
      </c>
      <c r="CE582" s="3">
        <v>1566</v>
      </c>
      <c r="CF582" s="3">
        <v>0</v>
      </c>
      <c r="CG582" s="3">
        <v>0</v>
      </c>
      <c r="CM582" s="3">
        <v>0</v>
      </c>
      <c r="CN582" s="3" t="s">
        <v>3</v>
      </c>
      <c r="CO582" s="3">
        <v>0</v>
      </c>
      <c r="CP582" s="3">
        <f t="shared" si="450"/>
        <v>90947.49</v>
      </c>
      <c r="CQ582" s="3">
        <f t="shared" si="479"/>
        <v>8267.9500000000007</v>
      </c>
      <c r="CR582" s="3">
        <f t="shared" si="474"/>
        <v>0</v>
      </c>
      <c r="CS582" s="3">
        <f t="shared" si="475"/>
        <v>0</v>
      </c>
      <c r="CT582" s="3">
        <f t="shared" si="451"/>
        <v>0</v>
      </c>
      <c r="CU582" s="3">
        <f t="shared" si="452"/>
        <v>0</v>
      </c>
      <c r="CV582" s="3">
        <f t="shared" si="453"/>
        <v>0</v>
      </c>
      <c r="CW582" s="3">
        <f t="shared" si="454"/>
        <v>0</v>
      </c>
      <c r="CX582" s="3">
        <f t="shared" si="455"/>
        <v>0</v>
      </c>
      <c r="CY582" s="3">
        <f t="shared" si="476"/>
        <v>0</v>
      </c>
      <c r="CZ582" s="3">
        <f t="shared" si="477"/>
        <v>0</v>
      </c>
      <c r="DC582" s="3" t="s">
        <v>3</v>
      </c>
      <c r="DD582" s="3" t="s">
        <v>3</v>
      </c>
      <c r="DE582" s="3" t="s">
        <v>3</v>
      </c>
      <c r="DF582" s="3" t="s">
        <v>3</v>
      </c>
      <c r="DG582" s="3" t="s">
        <v>3</v>
      </c>
      <c r="DH582" s="3" t="s">
        <v>3</v>
      </c>
      <c r="DI582" s="3" t="s">
        <v>3</v>
      </c>
      <c r="DJ582" s="3" t="s">
        <v>3</v>
      </c>
      <c r="DK582" s="3" t="s">
        <v>3</v>
      </c>
      <c r="DL582" s="3" t="s">
        <v>3</v>
      </c>
      <c r="DM582" s="3" t="s">
        <v>3</v>
      </c>
      <c r="DN582" s="3">
        <v>0</v>
      </c>
      <c r="DO582" s="3">
        <v>0</v>
      </c>
      <c r="DP582" s="3">
        <v>1</v>
      </c>
      <c r="DQ582" s="3">
        <v>1</v>
      </c>
      <c r="DU582" s="3">
        <v>1013</v>
      </c>
      <c r="DV582" s="3" t="s">
        <v>41</v>
      </c>
      <c r="DW582" s="3" t="s">
        <v>41</v>
      </c>
      <c r="DX582" s="3">
        <v>1</v>
      </c>
      <c r="DZ582" s="3" t="s">
        <v>3</v>
      </c>
      <c r="EA582" s="3" t="s">
        <v>3</v>
      </c>
      <c r="EB582" s="3" t="s">
        <v>3</v>
      </c>
      <c r="EC582" s="3" t="s">
        <v>3</v>
      </c>
      <c r="EE582" s="3">
        <v>56938434</v>
      </c>
      <c r="EF582" s="3">
        <v>214</v>
      </c>
      <c r="EG582" s="3" t="s">
        <v>42</v>
      </c>
      <c r="EH582" s="3">
        <v>0</v>
      </c>
      <c r="EI582" s="3" t="s">
        <v>3</v>
      </c>
      <c r="EJ582" s="3">
        <v>3</v>
      </c>
      <c r="EK582" s="3">
        <v>400007</v>
      </c>
      <c r="EL582" s="3" t="s">
        <v>42</v>
      </c>
      <c r="EM582" s="3" t="s">
        <v>43</v>
      </c>
      <c r="EO582" s="3" t="s">
        <v>3</v>
      </c>
      <c r="EQ582" s="3">
        <v>131088</v>
      </c>
      <c r="ER582" s="3">
        <v>0</v>
      </c>
      <c r="ES582" s="3">
        <v>1092.2</v>
      </c>
      <c r="ET582" s="3">
        <v>0</v>
      </c>
      <c r="EU582" s="3">
        <v>0</v>
      </c>
      <c r="EV582" s="3">
        <v>0</v>
      </c>
      <c r="EW582" s="3">
        <v>0</v>
      </c>
      <c r="EX582" s="3">
        <v>0</v>
      </c>
      <c r="EY582" s="3">
        <v>0</v>
      </c>
      <c r="EZ582" s="3">
        <v>5</v>
      </c>
      <c r="FC582" s="3">
        <v>1</v>
      </c>
      <c r="FD582" s="3">
        <v>18</v>
      </c>
      <c r="FF582" s="3">
        <v>9677.0400000000009</v>
      </c>
      <c r="FQ582" s="3">
        <v>0</v>
      </c>
      <c r="FR582" s="3">
        <f t="shared" si="480"/>
        <v>90947.49</v>
      </c>
      <c r="FS582" s="3">
        <v>0</v>
      </c>
      <c r="FX582" s="3">
        <v>0</v>
      </c>
      <c r="FY582" s="3">
        <v>0</v>
      </c>
      <c r="GA582" s="3" t="s">
        <v>637</v>
      </c>
      <c r="GD582" s="3">
        <v>1</v>
      </c>
      <c r="GF582" s="3">
        <v>-1949639897</v>
      </c>
      <c r="GG582" s="3">
        <v>2</v>
      </c>
      <c r="GH582" s="3">
        <v>3</v>
      </c>
      <c r="GI582" s="3">
        <v>3</v>
      </c>
      <c r="GJ582" s="3">
        <v>0</v>
      </c>
      <c r="GK582" s="3">
        <v>0</v>
      </c>
      <c r="GL582" s="3">
        <f t="shared" si="456"/>
        <v>0</v>
      </c>
      <c r="GM582" s="3">
        <f t="shared" si="457"/>
        <v>90947.49</v>
      </c>
      <c r="GN582" s="3">
        <f t="shared" si="458"/>
        <v>0</v>
      </c>
      <c r="GO582" s="3">
        <f t="shared" si="459"/>
        <v>0</v>
      </c>
      <c r="GP582" s="3">
        <f t="shared" si="460"/>
        <v>0</v>
      </c>
      <c r="GR582" s="3">
        <v>1</v>
      </c>
      <c r="GS582" s="3">
        <v>1</v>
      </c>
      <c r="GT582" s="3">
        <v>0</v>
      </c>
      <c r="GU582" s="3" t="s">
        <v>3</v>
      </c>
      <c r="GV582" s="3">
        <f t="shared" si="461"/>
        <v>0</v>
      </c>
      <c r="GW582" s="3">
        <v>1</v>
      </c>
      <c r="GX582" s="3">
        <f t="shared" si="462"/>
        <v>0</v>
      </c>
      <c r="HA582" s="3">
        <v>0</v>
      </c>
      <c r="HB582" s="3">
        <v>0</v>
      </c>
      <c r="HC582" s="3">
        <f t="shared" si="463"/>
        <v>0</v>
      </c>
      <c r="HE582" s="3" t="s">
        <v>45</v>
      </c>
      <c r="HF582" s="3" t="s">
        <v>46</v>
      </c>
      <c r="HM582" s="3" t="s">
        <v>3</v>
      </c>
      <c r="HN582" s="3" t="s">
        <v>3</v>
      </c>
      <c r="HO582" s="3" t="s">
        <v>3</v>
      </c>
      <c r="HP582" s="3" t="s">
        <v>3</v>
      </c>
      <c r="HQ582" s="3" t="s">
        <v>3</v>
      </c>
      <c r="HS582" s="3">
        <v>0</v>
      </c>
      <c r="IK582" s="3">
        <v>0</v>
      </c>
    </row>
    <row r="583" spans="1:255" x14ac:dyDescent="0.2">
      <c r="A583" s="2">
        <v>17</v>
      </c>
      <c r="B583" s="2">
        <v>1</v>
      </c>
      <c r="C583" s="2"/>
      <c r="D583" s="2"/>
      <c r="E583" s="2" t="s">
        <v>638</v>
      </c>
      <c r="F583" s="2" t="s">
        <v>639</v>
      </c>
      <c r="G583" s="2" t="s">
        <v>640</v>
      </c>
      <c r="H583" s="2" t="s">
        <v>41</v>
      </c>
      <c r="I583" s="2">
        <v>36</v>
      </c>
      <c r="J583" s="2">
        <v>0</v>
      </c>
      <c r="K583" s="2">
        <v>36</v>
      </c>
      <c r="L583" s="2"/>
      <c r="M583" s="2"/>
      <c r="N583" s="2"/>
      <c r="O583" s="2">
        <f t="shared" si="441"/>
        <v>41104.080000000002</v>
      </c>
      <c r="P583" s="2">
        <f t="shared" si="478"/>
        <v>41104.080000000002</v>
      </c>
      <c r="Q583" s="2">
        <f t="shared" si="464"/>
        <v>0</v>
      </c>
      <c r="R583" s="2">
        <f t="shared" si="465"/>
        <v>0</v>
      </c>
      <c r="S583" s="2">
        <f t="shared" si="442"/>
        <v>0</v>
      </c>
      <c r="T583" s="2">
        <f t="shared" si="443"/>
        <v>0</v>
      </c>
      <c r="U583" s="2">
        <f t="shared" si="444"/>
        <v>0</v>
      </c>
      <c r="V583" s="2">
        <f t="shared" si="445"/>
        <v>0</v>
      </c>
      <c r="W583" s="2">
        <f t="shared" si="446"/>
        <v>0</v>
      </c>
      <c r="X583" s="2">
        <f t="shared" si="466"/>
        <v>0</v>
      </c>
      <c r="Y583" s="2">
        <f t="shared" si="467"/>
        <v>0</v>
      </c>
      <c r="Z583" s="2"/>
      <c r="AA583" s="2">
        <v>56661434</v>
      </c>
      <c r="AB583" s="2">
        <f t="shared" si="447"/>
        <v>1141.78</v>
      </c>
      <c r="AC583" s="2">
        <f t="shared" si="468"/>
        <v>1141.78</v>
      </c>
      <c r="AD583" s="2">
        <f t="shared" si="469"/>
        <v>0</v>
      </c>
      <c r="AE583" s="2">
        <f t="shared" si="470"/>
        <v>0</v>
      </c>
      <c r="AF583" s="2">
        <f t="shared" si="471"/>
        <v>0</v>
      </c>
      <c r="AG583" s="2">
        <f t="shared" si="448"/>
        <v>0</v>
      </c>
      <c r="AH583" s="2">
        <f t="shared" si="472"/>
        <v>0</v>
      </c>
      <c r="AI583" s="2">
        <f t="shared" si="473"/>
        <v>0</v>
      </c>
      <c r="AJ583" s="2">
        <f t="shared" si="449"/>
        <v>0</v>
      </c>
      <c r="AK583" s="2">
        <v>1141.78</v>
      </c>
      <c r="AL583" s="2">
        <v>1141.78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1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3</v>
      </c>
      <c r="BI583" s="2">
        <v>3</v>
      </c>
      <c r="BJ583" s="2" t="s">
        <v>639</v>
      </c>
      <c r="BK583" s="2"/>
      <c r="BL583" s="2"/>
      <c r="BM583" s="2">
        <v>400007</v>
      </c>
      <c r="BN583" s="2">
        <v>0</v>
      </c>
      <c r="BO583" s="2" t="s">
        <v>3</v>
      </c>
      <c r="BP583" s="2">
        <v>0</v>
      </c>
      <c r="BQ583" s="2">
        <v>214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0</v>
      </c>
      <c r="CA583" s="2">
        <v>0</v>
      </c>
      <c r="CB583" s="2" t="s">
        <v>3</v>
      </c>
      <c r="CC583" s="2"/>
      <c r="CD583" s="2"/>
      <c r="CE583" s="2">
        <v>1566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3</v>
      </c>
      <c r="CO583" s="2">
        <v>0</v>
      </c>
      <c r="CP583" s="2">
        <f t="shared" si="450"/>
        <v>41104.080000000002</v>
      </c>
      <c r="CQ583" s="2">
        <f t="shared" si="479"/>
        <v>1141.78</v>
      </c>
      <c r="CR583" s="2">
        <f t="shared" si="474"/>
        <v>0</v>
      </c>
      <c r="CS583" s="2">
        <f t="shared" si="475"/>
        <v>0</v>
      </c>
      <c r="CT583" s="2">
        <f t="shared" si="451"/>
        <v>0</v>
      </c>
      <c r="CU583" s="2">
        <f t="shared" si="452"/>
        <v>0</v>
      </c>
      <c r="CV583" s="2">
        <f t="shared" si="453"/>
        <v>0</v>
      </c>
      <c r="CW583" s="2">
        <f t="shared" si="454"/>
        <v>0</v>
      </c>
      <c r="CX583" s="2">
        <f t="shared" si="455"/>
        <v>0</v>
      </c>
      <c r="CY583" s="2">
        <f t="shared" si="476"/>
        <v>0</v>
      </c>
      <c r="CZ583" s="2">
        <f t="shared" si="477"/>
        <v>0</v>
      </c>
      <c r="DA583" s="2"/>
      <c r="DB583" s="2"/>
      <c r="DC583" s="2" t="s">
        <v>3</v>
      </c>
      <c r="DD583" s="2" t="s">
        <v>3</v>
      </c>
      <c r="DE583" s="2" t="s">
        <v>3</v>
      </c>
      <c r="DF583" s="2" t="s">
        <v>3</v>
      </c>
      <c r="DG583" s="2" t="s">
        <v>3</v>
      </c>
      <c r="DH583" s="2" t="s">
        <v>3</v>
      </c>
      <c r="DI583" s="2" t="s">
        <v>3</v>
      </c>
      <c r="DJ583" s="2" t="s">
        <v>3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1013</v>
      </c>
      <c r="DV583" s="2" t="s">
        <v>41</v>
      </c>
      <c r="DW583" s="2" t="s">
        <v>41</v>
      </c>
      <c r="DX583" s="2">
        <v>1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56938434</v>
      </c>
      <c r="EF583" s="2">
        <v>214</v>
      </c>
      <c r="EG583" s="2" t="s">
        <v>42</v>
      </c>
      <c r="EH583" s="2">
        <v>0</v>
      </c>
      <c r="EI583" s="2" t="s">
        <v>3</v>
      </c>
      <c r="EJ583" s="2">
        <v>3</v>
      </c>
      <c r="EK583" s="2">
        <v>400007</v>
      </c>
      <c r="EL583" s="2" t="s">
        <v>42</v>
      </c>
      <c r="EM583" s="2" t="s">
        <v>43</v>
      </c>
      <c r="EN583" s="2"/>
      <c r="EO583" s="2" t="s">
        <v>3</v>
      </c>
      <c r="EP583" s="2"/>
      <c r="EQ583" s="2">
        <v>131088</v>
      </c>
      <c r="ER583" s="2">
        <v>0</v>
      </c>
      <c r="ES583" s="2">
        <v>1141.78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f t="shared" si="480"/>
        <v>41104.080000000002</v>
      </c>
      <c r="FS583" s="2">
        <v>0</v>
      </c>
      <c r="FT583" s="2"/>
      <c r="FU583" s="2"/>
      <c r="FV583" s="2"/>
      <c r="FW583" s="2"/>
      <c r="FX583" s="2">
        <v>0</v>
      </c>
      <c r="FY583" s="2">
        <v>0</v>
      </c>
      <c r="FZ583" s="2"/>
      <c r="GA583" s="2" t="s">
        <v>641</v>
      </c>
      <c r="GB583" s="2"/>
      <c r="GC583" s="2"/>
      <c r="GD583" s="2">
        <v>1</v>
      </c>
      <c r="GE583" s="2"/>
      <c r="GF583" s="2">
        <v>1492781718</v>
      </c>
      <c r="GG583" s="2">
        <v>2</v>
      </c>
      <c r="GH583" s="2">
        <v>4</v>
      </c>
      <c r="GI583" s="2">
        <v>-2</v>
      </c>
      <c r="GJ583" s="2">
        <v>0</v>
      </c>
      <c r="GK583" s="2">
        <v>0</v>
      </c>
      <c r="GL583" s="2">
        <f t="shared" si="456"/>
        <v>0</v>
      </c>
      <c r="GM583" s="2">
        <f t="shared" si="457"/>
        <v>41104.080000000002</v>
      </c>
      <c r="GN583" s="2">
        <f t="shared" si="458"/>
        <v>0</v>
      </c>
      <c r="GO583" s="2">
        <f t="shared" si="459"/>
        <v>0</v>
      </c>
      <c r="GP583" s="2">
        <f t="shared" si="460"/>
        <v>0</v>
      </c>
      <c r="GQ583" s="2"/>
      <c r="GR583" s="2">
        <v>1</v>
      </c>
      <c r="GS583" s="2">
        <v>2</v>
      </c>
      <c r="GT583" s="2">
        <v>0</v>
      </c>
      <c r="GU583" s="2" t="s">
        <v>3</v>
      </c>
      <c r="GV583" s="2">
        <f t="shared" si="461"/>
        <v>0</v>
      </c>
      <c r="GW583" s="2">
        <v>1</v>
      </c>
      <c r="GX583" s="2">
        <f t="shared" si="462"/>
        <v>0</v>
      </c>
      <c r="GY583" s="2"/>
      <c r="GZ583" s="2"/>
      <c r="HA583" s="2">
        <v>0</v>
      </c>
      <c r="HB583" s="2">
        <v>0</v>
      </c>
      <c r="HC583" s="2">
        <f t="shared" si="463"/>
        <v>0</v>
      </c>
      <c r="HD583" s="2"/>
      <c r="HE583" s="2" t="s">
        <v>45</v>
      </c>
      <c r="HF583" s="2" t="s">
        <v>46</v>
      </c>
      <c r="HG583" s="2"/>
      <c r="HH583" s="2"/>
      <c r="HI583" s="2"/>
      <c r="HJ583" s="2"/>
      <c r="HK583" s="2"/>
      <c r="HL583" s="2"/>
      <c r="HM583" s="2" t="s">
        <v>3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">
      <c r="A584" s="3">
        <v>17</v>
      </c>
      <c r="B584" s="3">
        <v>1</v>
      </c>
      <c r="E584" s="3" t="s">
        <v>638</v>
      </c>
      <c r="F584" s="3" t="s">
        <v>639</v>
      </c>
      <c r="G584" s="3" t="s">
        <v>640</v>
      </c>
      <c r="H584" s="3" t="s">
        <v>41</v>
      </c>
      <c r="I584" s="3">
        <v>36</v>
      </c>
      <c r="J584" s="3">
        <v>0</v>
      </c>
      <c r="K584" s="3">
        <v>36</v>
      </c>
      <c r="O584" s="3">
        <f t="shared" si="441"/>
        <v>311157.89</v>
      </c>
      <c r="P584" s="3">
        <f t="shared" si="478"/>
        <v>311157.89</v>
      </c>
      <c r="Q584" s="3">
        <f t="shared" si="464"/>
        <v>0</v>
      </c>
      <c r="R584" s="3">
        <f t="shared" si="465"/>
        <v>0</v>
      </c>
      <c r="S584" s="3">
        <f t="shared" si="442"/>
        <v>0</v>
      </c>
      <c r="T584" s="3">
        <f t="shared" si="443"/>
        <v>0</v>
      </c>
      <c r="U584" s="3">
        <f t="shared" si="444"/>
        <v>0</v>
      </c>
      <c r="V584" s="3">
        <f t="shared" si="445"/>
        <v>0</v>
      </c>
      <c r="W584" s="3">
        <f t="shared" si="446"/>
        <v>0</v>
      </c>
      <c r="X584" s="3">
        <f t="shared" si="466"/>
        <v>0</v>
      </c>
      <c r="Y584" s="3">
        <f t="shared" si="467"/>
        <v>0</v>
      </c>
      <c r="AA584" s="3">
        <v>56661436</v>
      </c>
      <c r="AB584" s="3">
        <f t="shared" si="447"/>
        <v>1141.78</v>
      </c>
      <c r="AC584" s="3">
        <f t="shared" si="468"/>
        <v>1141.78</v>
      </c>
      <c r="AD584" s="3">
        <f t="shared" si="469"/>
        <v>0</v>
      </c>
      <c r="AE584" s="3">
        <f t="shared" si="470"/>
        <v>0</v>
      </c>
      <c r="AF584" s="3">
        <f t="shared" si="471"/>
        <v>0</v>
      </c>
      <c r="AG584" s="3">
        <f t="shared" si="448"/>
        <v>0</v>
      </c>
      <c r="AH584" s="3">
        <f t="shared" si="472"/>
        <v>0</v>
      </c>
      <c r="AI584" s="3">
        <f t="shared" si="473"/>
        <v>0</v>
      </c>
      <c r="AJ584" s="3">
        <f t="shared" si="449"/>
        <v>0</v>
      </c>
      <c r="AK584" s="3">
        <v>1141.78</v>
      </c>
      <c r="AL584" s="3">
        <v>1141.78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1</v>
      </c>
      <c r="AW584" s="3">
        <v>1</v>
      </c>
      <c r="AZ584" s="3">
        <v>1</v>
      </c>
      <c r="BA584" s="3">
        <v>1</v>
      </c>
      <c r="BB584" s="3">
        <v>1</v>
      </c>
      <c r="BC584" s="3">
        <v>7.57</v>
      </c>
      <c r="BD584" s="3" t="s">
        <v>3</v>
      </c>
      <c r="BE584" s="3" t="s">
        <v>3</v>
      </c>
      <c r="BF584" s="3" t="s">
        <v>3</v>
      </c>
      <c r="BG584" s="3" t="s">
        <v>3</v>
      </c>
      <c r="BH584" s="3">
        <v>3</v>
      </c>
      <c r="BI584" s="3">
        <v>3</v>
      </c>
      <c r="BJ584" s="3" t="s">
        <v>639</v>
      </c>
      <c r="BM584" s="3">
        <v>400007</v>
      </c>
      <c r="BN584" s="3">
        <v>0</v>
      </c>
      <c r="BO584" s="3" t="s">
        <v>3</v>
      </c>
      <c r="BP584" s="3">
        <v>0</v>
      </c>
      <c r="BQ584" s="3">
        <v>214</v>
      </c>
      <c r="BR584" s="3">
        <v>0</v>
      </c>
      <c r="BS584" s="3">
        <v>1</v>
      </c>
      <c r="BT584" s="3">
        <v>1</v>
      </c>
      <c r="BU584" s="3">
        <v>1</v>
      </c>
      <c r="BV584" s="3">
        <v>1</v>
      </c>
      <c r="BW584" s="3">
        <v>1</v>
      </c>
      <c r="BX584" s="3">
        <v>1</v>
      </c>
      <c r="BY584" s="3" t="s">
        <v>3</v>
      </c>
      <c r="BZ584" s="3">
        <v>0</v>
      </c>
      <c r="CA584" s="3">
        <v>0</v>
      </c>
      <c r="CB584" s="3" t="s">
        <v>3</v>
      </c>
      <c r="CE584" s="3">
        <v>1566</v>
      </c>
      <c r="CF584" s="3">
        <v>0</v>
      </c>
      <c r="CG584" s="3">
        <v>0</v>
      </c>
      <c r="CM584" s="3">
        <v>0</v>
      </c>
      <c r="CN584" s="3" t="s">
        <v>3</v>
      </c>
      <c r="CO584" s="3">
        <v>0</v>
      </c>
      <c r="CP584" s="3">
        <f t="shared" si="450"/>
        <v>311157.89</v>
      </c>
      <c r="CQ584" s="3">
        <f t="shared" si="479"/>
        <v>8643.27</v>
      </c>
      <c r="CR584" s="3">
        <f t="shared" si="474"/>
        <v>0</v>
      </c>
      <c r="CS584" s="3">
        <f t="shared" si="475"/>
        <v>0</v>
      </c>
      <c r="CT584" s="3">
        <f t="shared" si="451"/>
        <v>0</v>
      </c>
      <c r="CU584" s="3">
        <f t="shared" si="452"/>
        <v>0</v>
      </c>
      <c r="CV584" s="3">
        <f t="shared" si="453"/>
        <v>0</v>
      </c>
      <c r="CW584" s="3">
        <f t="shared" si="454"/>
        <v>0</v>
      </c>
      <c r="CX584" s="3">
        <f t="shared" si="455"/>
        <v>0</v>
      </c>
      <c r="CY584" s="3">
        <f t="shared" si="476"/>
        <v>0</v>
      </c>
      <c r="CZ584" s="3">
        <f t="shared" si="477"/>
        <v>0</v>
      </c>
      <c r="DC584" s="3" t="s">
        <v>3</v>
      </c>
      <c r="DD584" s="3" t="s">
        <v>3</v>
      </c>
      <c r="DE584" s="3" t="s">
        <v>3</v>
      </c>
      <c r="DF584" s="3" t="s">
        <v>3</v>
      </c>
      <c r="DG584" s="3" t="s">
        <v>3</v>
      </c>
      <c r="DH584" s="3" t="s">
        <v>3</v>
      </c>
      <c r="DI584" s="3" t="s">
        <v>3</v>
      </c>
      <c r="DJ584" s="3" t="s">
        <v>3</v>
      </c>
      <c r="DK584" s="3" t="s">
        <v>3</v>
      </c>
      <c r="DL584" s="3" t="s">
        <v>3</v>
      </c>
      <c r="DM584" s="3" t="s">
        <v>3</v>
      </c>
      <c r="DN584" s="3">
        <v>0</v>
      </c>
      <c r="DO584" s="3">
        <v>0</v>
      </c>
      <c r="DP584" s="3">
        <v>1</v>
      </c>
      <c r="DQ584" s="3">
        <v>1</v>
      </c>
      <c r="DU584" s="3">
        <v>1013</v>
      </c>
      <c r="DV584" s="3" t="s">
        <v>41</v>
      </c>
      <c r="DW584" s="3" t="s">
        <v>41</v>
      </c>
      <c r="DX584" s="3">
        <v>1</v>
      </c>
      <c r="DZ584" s="3" t="s">
        <v>3</v>
      </c>
      <c r="EA584" s="3" t="s">
        <v>3</v>
      </c>
      <c r="EB584" s="3" t="s">
        <v>3</v>
      </c>
      <c r="EC584" s="3" t="s">
        <v>3</v>
      </c>
      <c r="EE584" s="3">
        <v>56938434</v>
      </c>
      <c r="EF584" s="3">
        <v>214</v>
      </c>
      <c r="EG584" s="3" t="s">
        <v>42</v>
      </c>
      <c r="EH584" s="3">
        <v>0</v>
      </c>
      <c r="EI584" s="3" t="s">
        <v>3</v>
      </c>
      <c r="EJ584" s="3">
        <v>3</v>
      </c>
      <c r="EK584" s="3">
        <v>400007</v>
      </c>
      <c r="EL584" s="3" t="s">
        <v>42</v>
      </c>
      <c r="EM584" s="3" t="s">
        <v>43</v>
      </c>
      <c r="EO584" s="3" t="s">
        <v>3</v>
      </c>
      <c r="EQ584" s="3">
        <v>131088</v>
      </c>
      <c r="ER584" s="3">
        <v>0</v>
      </c>
      <c r="ES584" s="3">
        <v>1141.78</v>
      </c>
      <c r="ET584" s="3">
        <v>0</v>
      </c>
      <c r="EU584" s="3">
        <v>0</v>
      </c>
      <c r="EV584" s="3">
        <v>0</v>
      </c>
      <c r="EW584" s="3">
        <v>0</v>
      </c>
      <c r="EX584" s="3">
        <v>0</v>
      </c>
      <c r="EY584" s="3">
        <v>0</v>
      </c>
      <c r="EZ584" s="3">
        <v>5</v>
      </c>
      <c r="FC584" s="3">
        <v>1</v>
      </c>
      <c r="FD584" s="3">
        <v>18</v>
      </c>
      <c r="FF584" s="3">
        <v>10116.24</v>
      </c>
      <c r="FQ584" s="3">
        <v>0</v>
      </c>
      <c r="FR584" s="3">
        <f t="shared" si="480"/>
        <v>311157.89</v>
      </c>
      <c r="FS584" s="3">
        <v>0</v>
      </c>
      <c r="FX584" s="3">
        <v>0</v>
      </c>
      <c r="FY584" s="3">
        <v>0</v>
      </c>
      <c r="GA584" s="3" t="s">
        <v>641</v>
      </c>
      <c r="GD584" s="3">
        <v>1</v>
      </c>
      <c r="GF584" s="3">
        <v>1492781718</v>
      </c>
      <c r="GG584" s="3">
        <v>2</v>
      </c>
      <c r="GH584" s="3">
        <v>3</v>
      </c>
      <c r="GI584" s="3">
        <v>3</v>
      </c>
      <c r="GJ584" s="3">
        <v>0</v>
      </c>
      <c r="GK584" s="3">
        <v>0</v>
      </c>
      <c r="GL584" s="3">
        <f t="shared" si="456"/>
        <v>0</v>
      </c>
      <c r="GM584" s="3">
        <f t="shared" si="457"/>
        <v>311157.89</v>
      </c>
      <c r="GN584" s="3">
        <f t="shared" si="458"/>
        <v>0</v>
      </c>
      <c r="GO584" s="3">
        <f t="shared" si="459"/>
        <v>0</v>
      </c>
      <c r="GP584" s="3">
        <f t="shared" si="460"/>
        <v>0</v>
      </c>
      <c r="GR584" s="3">
        <v>1</v>
      </c>
      <c r="GS584" s="3">
        <v>1</v>
      </c>
      <c r="GT584" s="3">
        <v>0</v>
      </c>
      <c r="GU584" s="3" t="s">
        <v>3</v>
      </c>
      <c r="GV584" s="3">
        <f t="shared" si="461"/>
        <v>0</v>
      </c>
      <c r="GW584" s="3">
        <v>1</v>
      </c>
      <c r="GX584" s="3">
        <f t="shared" si="462"/>
        <v>0</v>
      </c>
      <c r="HA584" s="3">
        <v>0</v>
      </c>
      <c r="HB584" s="3">
        <v>0</v>
      </c>
      <c r="HC584" s="3">
        <f t="shared" si="463"/>
        <v>0</v>
      </c>
      <c r="HE584" s="3" t="s">
        <v>45</v>
      </c>
      <c r="HF584" s="3" t="s">
        <v>46</v>
      </c>
      <c r="HM584" s="3" t="s">
        <v>3</v>
      </c>
      <c r="HN584" s="3" t="s">
        <v>3</v>
      </c>
      <c r="HO584" s="3" t="s">
        <v>3</v>
      </c>
      <c r="HP584" s="3" t="s">
        <v>3</v>
      </c>
      <c r="HQ584" s="3" t="s">
        <v>3</v>
      </c>
      <c r="HS584" s="3">
        <v>0</v>
      </c>
      <c r="IK584" s="3">
        <v>0</v>
      </c>
    </row>
    <row r="585" spans="1:255" x14ac:dyDescent="0.2">
      <c r="A585" s="2">
        <v>17</v>
      </c>
      <c r="B585" s="2">
        <v>1</v>
      </c>
      <c r="C585" s="2"/>
      <c r="D585" s="2"/>
      <c r="E585" s="2" t="s">
        <v>642</v>
      </c>
      <c r="F585" s="2" t="s">
        <v>643</v>
      </c>
      <c r="G585" s="2" t="s">
        <v>644</v>
      </c>
      <c r="H585" s="2" t="s">
        <v>41</v>
      </c>
      <c r="I585" s="2">
        <v>11</v>
      </c>
      <c r="J585" s="2">
        <v>0</v>
      </c>
      <c r="K585" s="2">
        <v>11</v>
      </c>
      <c r="L585" s="2"/>
      <c r="M585" s="2"/>
      <c r="N585" s="2"/>
      <c r="O585" s="2">
        <f t="shared" si="441"/>
        <v>12886.72</v>
      </c>
      <c r="P585" s="2">
        <f t="shared" si="478"/>
        <v>12886.72</v>
      </c>
      <c r="Q585" s="2">
        <f t="shared" si="464"/>
        <v>0</v>
      </c>
      <c r="R585" s="2">
        <f t="shared" si="465"/>
        <v>0</v>
      </c>
      <c r="S585" s="2">
        <f t="shared" si="442"/>
        <v>0</v>
      </c>
      <c r="T585" s="2">
        <f t="shared" si="443"/>
        <v>0</v>
      </c>
      <c r="U585" s="2">
        <f t="shared" si="444"/>
        <v>0</v>
      </c>
      <c r="V585" s="2">
        <f t="shared" si="445"/>
        <v>0</v>
      </c>
      <c r="W585" s="2">
        <f t="shared" si="446"/>
        <v>0</v>
      </c>
      <c r="X585" s="2">
        <f t="shared" si="466"/>
        <v>0</v>
      </c>
      <c r="Y585" s="2">
        <f t="shared" si="467"/>
        <v>0</v>
      </c>
      <c r="Z585" s="2"/>
      <c r="AA585" s="2">
        <v>56661434</v>
      </c>
      <c r="AB585" s="2">
        <f t="shared" si="447"/>
        <v>1171.52</v>
      </c>
      <c r="AC585" s="2">
        <f t="shared" si="468"/>
        <v>1171.52</v>
      </c>
      <c r="AD585" s="2">
        <f t="shared" si="469"/>
        <v>0</v>
      </c>
      <c r="AE585" s="2">
        <f t="shared" si="470"/>
        <v>0</v>
      </c>
      <c r="AF585" s="2">
        <f t="shared" si="471"/>
        <v>0</v>
      </c>
      <c r="AG585" s="2">
        <f t="shared" si="448"/>
        <v>0</v>
      </c>
      <c r="AH585" s="2">
        <f t="shared" si="472"/>
        <v>0</v>
      </c>
      <c r="AI585" s="2">
        <f t="shared" si="473"/>
        <v>0</v>
      </c>
      <c r="AJ585" s="2">
        <f t="shared" si="449"/>
        <v>0</v>
      </c>
      <c r="AK585" s="2">
        <v>1171.5200000000002</v>
      </c>
      <c r="AL585" s="2">
        <v>1171.5200000000002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1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3</v>
      </c>
      <c r="BI585" s="2">
        <v>3</v>
      </c>
      <c r="BJ585" s="2" t="s">
        <v>643</v>
      </c>
      <c r="BK585" s="2"/>
      <c r="BL585" s="2"/>
      <c r="BM585" s="2">
        <v>400007</v>
      </c>
      <c r="BN585" s="2">
        <v>0</v>
      </c>
      <c r="BO585" s="2" t="s">
        <v>3</v>
      </c>
      <c r="BP585" s="2">
        <v>0</v>
      </c>
      <c r="BQ585" s="2">
        <v>214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0</v>
      </c>
      <c r="CA585" s="2">
        <v>0</v>
      </c>
      <c r="CB585" s="2" t="s">
        <v>3</v>
      </c>
      <c r="CC585" s="2"/>
      <c r="CD585" s="2"/>
      <c r="CE585" s="2">
        <v>1566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3</v>
      </c>
      <c r="CO585" s="2">
        <v>0</v>
      </c>
      <c r="CP585" s="2">
        <f t="shared" si="450"/>
        <v>12886.72</v>
      </c>
      <c r="CQ585" s="2">
        <f t="shared" si="479"/>
        <v>1171.52</v>
      </c>
      <c r="CR585" s="2">
        <f t="shared" si="474"/>
        <v>0</v>
      </c>
      <c r="CS585" s="2">
        <f t="shared" si="475"/>
        <v>0</v>
      </c>
      <c r="CT585" s="2">
        <f t="shared" si="451"/>
        <v>0</v>
      </c>
      <c r="CU585" s="2">
        <f t="shared" si="452"/>
        <v>0</v>
      </c>
      <c r="CV585" s="2">
        <f t="shared" si="453"/>
        <v>0</v>
      </c>
      <c r="CW585" s="2">
        <f t="shared" si="454"/>
        <v>0</v>
      </c>
      <c r="CX585" s="2">
        <f t="shared" si="455"/>
        <v>0</v>
      </c>
      <c r="CY585" s="2">
        <f t="shared" si="476"/>
        <v>0</v>
      </c>
      <c r="CZ585" s="2">
        <f t="shared" si="477"/>
        <v>0</v>
      </c>
      <c r="DA585" s="2"/>
      <c r="DB585" s="2"/>
      <c r="DC585" s="2" t="s">
        <v>3</v>
      </c>
      <c r="DD585" s="2" t="s">
        <v>3</v>
      </c>
      <c r="DE585" s="2" t="s">
        <v>3</v>
      </c>
      <c r="DF585" s="2" t="s">
        <v>3</v>
      </c>
      <c r="DG585" s="2" t="s">
        <v>3</v>
      </c>
      <c r="DH585" s="2" t="s">
        <v>3</v>
      </c>
      <c r="DI585" s="2" t="s">
        <v>3</v>
      </c>
      <c r="DJ585" s="2" t="s">
        <v>3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1013</v>
      </c>
      <c r="DV585" s="2" t="s">
        <v>41</v>
      </c>
      <c r="DW585" s="2" t="s">
        <v>41</v>
      </c>
      <c r="DX585" s="2">
        <v>1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56938434</v>
      </c>
      <c r="EF585" s="2">
        <v>214</v>
      </c>
      <c r="EG585" s="2" t="s">
        <v>42</v>
      </c>
      <c r="EH585" s="2">
        <v>0</v>
      </c>
      <c r="EI585" s="2" t="s">
        <v>3</v>
      </c>
      <c r="EJ585" s="2">
        <v>3</v>
      </c>
      <c r="EK585" s="2">
        <v>400007</v>
      </c>
      <c r="EL585" s="2" t="s">
        <v>42</v>
      </c>
      <c r="EM585" s="2" t="s">
        <v>43</v>
      </c>
      <c r="EN585" s="2"/>
      <c r="EO585" s="2" t="s">
        <v>3</v>
      </c>
      <c r="EP585" s="2"/>
      <c r="EQ585" s="2">
        <v>131088</v>
      </c>
      <c r="ER585" s="2">
        <v>0</v>
      </c>
      <c r="ES585" s="2">
        <v>1171.5200000000002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f t="shared" si="480"/>
        <v>12886.72</v>
      </c>
      <c r="FS585" s="2">
        <v>0</v>
      </c>
      <c r="FT585" s="2"/>
      <c r="FU585" s="2"/>
      <c r="FV585" s="2"/>
      <c r="FW585" s="2"/>
      <c r="FX585" s="2">
        <v>0</v>
      </c>
      <c r="FY585" s="2">
        <v>0</v>
      </c>
      <c r="FZ585" s="2"/>
      <c r="GA585" s="2" t="s">
        <v>645</v>
      </c>
      <c r="GB585" s="2"/>
      <c r="GC585" s="2"/>
      <c r="GD585" s="2">
        <v>1</v>
      </c>
      <c r="GE585" s="2"/>
      <c r="GF585" s="2">
        <v>-1341119752</v>
      </c>
      <c r="GG585" s="2">
        <v>2</v>
      </c>
      <c r="GH585" s="2">
        <v>4</v>
      </c>
      <c r="GI585" s="2">
        <v>-2</v>
      </c>
      <c r="GJ585" s="2">
        <v>0</v>
      </c>
      <c r="GK585" s="2">
        <v>0</v>
      </c>
      <c r="GL585" s="2">
        <f t="shared" si="456"/>
        <v>0</v>
      </c>
      <c r="GM585" s="2">
        <f t="shared" si="457"/>
        <v>12886.72</v>
      </c>
      <c r="GN585" s="2">
        <f t="shared" si="458"/>
        <v>0</v>
      </c>
      <c r="GO585" s="2">
        <f t="shared" si="459"/>
        <v>0</v>
      </c>
      <c r="GP585" s="2">
        <f t="shared" si="460"/>
        <v>0</v>
      </c>
      <c r="GQ585" s="2"/>
      <c r="GR585" s="2">
        <v>1</v>
      </c>
      <c r="GS585" s="2">
        <v>2</v>
      </c>
      <c r="GT585" s="2">
        <v>0</v>
      </c>
      <c r="GU585" s="2" t="s">
        <v>3</v>
      </c>
      <c r="GV585" s="2">
        <f t="shared" si="461"/>
        <v>0</v>
      </c>
      <c r="GW585" s="2">
        <v>1</v>
      </c>
      <c r="GX585" s="2">
        <f t="shared" si="462"/>
        <v>0</v>
      </c>
      <c r="GY585" s="2"/>
      <c r="GZ585" s="2"/>
      <c r="HA585" s="2">
        <v>0</v>
      </c>
      <c r="HB585" s="2">
        <v>0</v>
      </c>
      <c r="HC585" s="2">
        <f t="shared" si="463"/>
        <v>0</v>
      </c>
      <c r="HD585" s="2"/>
      <c r="HE585" s="2" t="s">
        <v>45</v>
      </c>
      <c r="HF585" s="2" t="s">
        <v>46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">
      <c r="A586" s="3">
        <v>17</v>
      </c>
      <c r="B586" s="3">
        <v>1</v>
      </c>
      <c r="E586" s="3" t="s">
        <v>642</v>
      </c>
      <c r="F586" s="3" t="s">
        <v>643</v>
      </c>
      <c r="G586" s="3" t="s">
        <v>644</v>
      </c>
      <c r="H586" s="3" t="s">
        <v>41</v>
      </c>
      <c r="I586" s="3">
        <v>11</v>
      </c>
      <c r="J586" s="3">
        <v>0</v>
      </c>
      <c r="K586" s="3">
        <v>11</v>
      </c>
      <c r="O586" s="3">
        <f t="shared" si="441"/>
        <v>97552.47</v>
      </c>
      <c r="P586" s="3">
        <f t="shared" si="478"/>
        <v>97552.47</v>
      </c>
      <c r="Q586" s="3">
        <f t="shared" si="464"/>
        <v>0</v>
      </c>
      <c r="R586" s="3">
        <f t="shared" si="465"/>
        <v>0</v>
      </c>
      <c r="S586" s="3">
        <f t="shared" si="442"/>
        <v>0</v>
      </c>
      <c r="T586" s="3">
        <f t="shared" si="443"/>
        <v>0</v>
      </c>
      <c r="U586" s="3">
        <f t="shared" si="444"/>
        <v>0</v>
      </c>
      <c r="V586" s="3">
        <f t="shared" si="445"/>
        <v>0</v>
      </c>
      <c r="W586" s="3">
        <f t="shared" si="446"/>
        <v>0</v>
      </c>
      <c r="X586" s="3">
        <f t="shared" si="466"/>
        <v>0</v>
      </c>
      <c r="Y586" s="3">
        <f t="shared" si="467"/>
        <v>0</v>
      </c>
      <c r="AA586" s="3">
        <v>56661436</v>
      </c>
      <c r="AB586" s="3">
        <f t="shared" si="447"/>
        <v>1171.52</v>
      </c>
      <c r="AC586" s="3">
        <f t="shared" si="468"/>
        <v>1171.52</v>
      </c>
      <c r="AD586" s="3">
        <f t="shared" si="469"/>
        <v>0</v>
      </c>
      <c r="AE586" s="3">
        <f t="shared" si="470"/>
        <v>0</v>
      </c>
      <c r="AF586" s="3">
        <f t="shared" si="471"/>
        <v>0</v>
      </c>
      <c r="AG586" s="3">
        <f t="shared" si="448"/>
        <v>0</v>
      </c>
      <c r="AH586" s="3">
        <f t="shared" si="472"/>
        <v>0</v>
      </c>
      <c r="AI586" s="3">
        <f t="shared" si="473"/>
        <v>0</v>
      </c>
      <c r="AJ586" s="3">
        <f t="shared" si="449"/>
        <v>0</v>
      </c>
      <c r="AK586" s="3">
        <v>1171.5200000000002</v>
      </c>
      <c r="AL586" s="3">
        <v>1171.5200000000002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1</v>
      </c>
      <c r="AW586" s="3">
        <v>1</v>
      </c>
      <c r="AZ586" s="3">
        <v>1</v>
      </c>
      <c r="BA586" s="3">
        <v>1</v>
      </c>
      <c r="BB586" s="3">
        <v>1</v>
      </c>
      <c r="BC586" s="3">
        <v>7.57</v>
      </c>
      <c r="BD586" s="3" t="s">
        <v>3</v>
      </c>
      <c r="BE586" s="3" t="s">
        <v>3</v>
      </c>
      <c r="BF586" s="3" t="s">
        <v>3</v>
      </c>
      <c r="BG586" s="3" t="s">
        <v>3</v>
      </c>
      <c r="BH586" s="3">
        <v>3</v>
      </c>
      <c r="BI586" s="3">
        <v>3</v>
      </c>
      <c r="BJ586" s="3" t="s">
        <v>643</v>
      </c>
      <c r="BM586" s="3">
        <v>400007</v>
      </c>
      <c r="BN586" s="3">
        <v>0</v>
      </c>
      <c r="BO586" s="3" t="s">
        <v>3</v>
      </c>
      <c r="BP586" s="3">
        <v>0</v>
      </c>
      <c r="BQ586" s="3">
        <v>214</v>
      </c>
      <c r="BR586" s="3">
        <v>0</v>
      </c>
      <c r="BS586" s="3">
        <v>1</v>
      </c>
      <c r="BT586" s="3">
        <v>1</v>
      </c>
      <c r="BU586" s="3">
        <v>1</v>
      </c>
      <c r="BV586" s="3">
        <v>1</v>
      </c>
      <c r="BW586" s="3">
        <v>1</v>
      </c>
      <c r="BX586" s="3">
        <v>1</v>
      </c>
      <c r="BY586" s="3" t="s">
        <v>3</v>
      </c>
      <c r="BZ586" s="3">
        <v>0</v>
      </c>
      <c r="CA586" s="3">
        <v>0</v>
      </c>
      <c r="CB586" s="3" t="s">
        <v>3</v>
      </c>
      <c r="CE586" s="3">
        <v>1566</v>
      </c>
      <c r="CF586" s="3">
        <v>0</v>
      </c>
      <c r="CG586" s="3">
        <v>0</v>
      </c>
      <c r="CM586" s="3">
        <v>0</v>
      </c>
      <c r="CN586" s="3" t="s">
        <v>3</v>
      </c>
      <c r="CO586" s="3">
        <v>0</v>
      </c>
      <c r="CP586" s="3">
        <f t="shared" si="450"/>
        <v>97552.47</v>
      </c>
      <c r="CQ586" s="3">
        <f t="shared" si="479"/>
        <v>8868.41</v>
      </c>
      <c r="CR586" s="3">
        <f t="shared" si="474"/>
        <v>0</v>
      </c>
      <c r="CS586" s="3">
        <f t="shared" si="475"/>
        <v>0</v>
      </c>
      <c r="CT586" s="3">
        <f t="shared" si="451"/>
        <v>0</v>
      </c>
      <c r="CU586" s="3">
        <f t="shared" si="452"/>
        <v>0</v>
      </c>
      <c r="CV586" s="3">
        <f t="shared" si="453"/>
        <v>0</v>
      </c>
      <c r="CW586" s="3">
        <f t="shared" si="454"/>
        <v>0</v>
      </c>
      <c r="CX586" s="3">
        <f t="shared" si="455"/>
        <v>0</v>
      </c>
      <c r="CY586" s="3">
        <f t="shared" si="476"/>
        <v>0</v>
      </c>
      <c r="CZ586" s="3">
        <f t="shared" si="477"/>
        <v>0</v>
      </c>
      <c r="DC586" s="3" t="s">
        <v>3</v>
      </c>
      <c r="DD586" s="3" t="s">
        <v>3</v>
      </c>
      <c r="DE586" s="3" t="s">
        <v>3</v>
      </c>
      <c r="DF586" s="3" t="s">
        <v>3</v>
      </c>
      <c r="DG586" s="3" t="s">
        <v>3</v>
      </c>
      <c r="DH586" s="3" t="s">
        <v>3</v>
      </c>
      <c r="DI586" s="3" t="s">
        <v>3</v>
      </c>
      <c r="DJ586" s="3" t="s">
        <v>3</v>
      </c>
      <c r="DK586" s="3" t="s">
        <v>3</v>
      </c>
      <c r="DL586" s="3" t="s">
        <v>3</v>
      </c>
      <c r="DM586" s="3" t="s">
        <v>3</v>
      </c>
      <c r="DN586" s="3">
        <v>0</v>
      </c>
      <c r="DO586" s="3">
        <v>0</v>
      </c>
      <c r="DP586" s="3">
        <v>1</v>
      </c>
      <c r="DQ586" s="3">
        <v>1</v>
      </c>
      <c r="DU586" s="3">
        <v>1013</v>
      </c>
      <c r="DV586" s="3" t="s">
        <v>41</v>
      </c>
      <c r="DW586" s="3" t="s">
        <v>41</v>
      </c>
      <c r="DX586" s="3">
        <v>1</v>
      </c>
      <c r="DZ586" s="3" t="s">
        <v>3</v>
      </c>
      <c r="EA586" s="3" t="s">
        <v>3</v>
      </c>
      <c r="EB586" s="3" t="s">
        <v>3</v>
      </c>
      <c r="EC586" s="3" t="s">
        <v>3</v>
      </c>
      <c r="EE586" s="3">
        <v>56938434</v>
      </c>
      <c r="EF586" s="3">
        <v>214</v>
      </c>
      <c r="EG586" s="3" t="s">
        <v>42</v>
      </c>
      <c r="EH586" s="3">
        <v>0</v>
      </c>
      <c r="EI586" s="3" t="s">
        <v>3</v>
      </c>
      <c r="EJ586" s="3">
        <v>3</v>
      </c>
      <c r="EK586" s="3">
        <v>400007</v>
      </c>
      <c r="EL586" s="3" t="s">
        <v>42</v>
      </c>
      <c r="EM586" s="3" t="s">
        <v>43</v>
      </c>
      <c r="EO586" s="3" t="s">
        <v>3</v>
      </c>
      <c r="EQ586" s="3">
        <v>131088</v>
      </c>
      <c r="ER586" s="3">
        <v>0</v>
      </c>
      <c r="ES586" s="3">
        <v>1171.5200000000002</v>
      </c>
      <c r="ET586" s="3">
        <v>0</v>
      </c>
      <c r="EU586" s="3">
        <v>0</v>
      </c>
      <c r="EV586" s="3">
        <v>0</v>
      </c>
      <c r="EW586" s="3">
        <v>0</v>
      </c>
      <c r="EX586" s="3">
        <v>0</v>
      </c>
      <c r="EY586" s="3">
        <v>0</v>
      </c>
      <c r="EZ586" s="3">
        <v>5</v>
      </c>
      <c r="FC586" s="3">
        <v>1</v>
      </c>
      <c r="FD586" s="3">
        <v>18</v>
      </c>
      <c r="FF586" s="3">
        <v>10379.76</v>
      </c>
      <c r="FQ586" s="3">
        <v>0</v>
      </c>
      <c r="FR586" s="3">
        <f t="shared" si="480"/>
        <v>97552.47</v>
      </c>
      <c r="FS586" s="3">
        <v>0</v>
      </c>
      <c r="FX586" s="3">
        <v>0</v>
      </c>
      <c r="FY586" s="3">
        <v>0</v>
      </c>
      <c r="GA586" s="3" t="s">
        <v>645</v>
      </c>
      <c r="GD586" s="3">
        <v>1</v>
      </c>
      <c r="GF586" s="3">
        <v>-1341119752</v>
      </c>
      <c r="GG586" s="3">
        <v>2</v>
      </c>
      <c r="GH586" s="3">
        <v>3</v>
      </c>
      <c r="GI586" s="3">
        <v>3</v>
      </c>
      <c r="GJ586" s="3">
        <v>0</v>
      </c>
      <c r="GK586" s="3">
        <v>0</v>
      </c>
      <c r="GL586" s="3">
        <f t="shared" si="456"/>
        <v>0</v>
      </c>
      <c r="GM586" s="3">
        <f t="shared" si="457"/>
        <v>97552.47</v>
      </c>
      <c r="GN586" s="3">
        <f t="shared" si="458"/>
        <v>0</v>
      </c>
      <c r="GO586" s="3">
        <f t="shared" si="459"/>
        <v>0</v>
      </c>
      <c r="GP586" s="3">
        <f t="shared" si="460"/>
        <v>0</v>
      </c>
      <c r="GR586" s="3">
        <v>1</v>
      </c>
      <c r="GS586" s="3">
        <v>1</v>
      </c>
      <c r="GT586" s="3">
        <v>0</v>
      </c>
      <c r="GU586" s="3" t="s">
        <v>3</v>
      </c>
      <c r="GV586" s="3">
        <f t="shared" si="461"/>
        <v>0</v>
      </c>
      <c r="GW586" s="3">
        <v>1</v>
      </c>
      <c r="GX586" s="3">
        <f t="shared" si="462"/>
        <v>0</v>
      </c>
      <c r="HA586" s="3">
        <v>0</v>
      </c>
      <c r="HB586" s="3">
        <v>0</v>
      </c>
      <c r="HC586" s="3">
        <f t="shared" si="463"/>
        <v>0</v>
      </c>
      <c r="HE586" s="3" t="s">
        <v>45</v>
      </c>
      <c r="HF586" s="3" t="s">
        <v>46</v>
      </c>
      <c r="HM586" s="3" t="s">
        <v>3</v>
      </c>
      <c r="HN586" s="3" t="s">
        <v>3</v>
      </c>
      <c r="HO586" s="3" t="s">
        <v>3</v>
      </c>
      <c r="HP586" s="3" t="s">
        <v>3</v>
      </c>
      <c r="HQ586" s="3" t="s">
        <v>3</v>
      </c>
      <c r="HS586" s="3">
        <v>0</v>
      </c>
      <c r="IK586" s="3">
        <v>0</v>
      </c>
    </row>
    <row r="587" spans="1:255" x14ac:dyDescent="0.2">
      <c r="A587" s="2">
        <v>17</v>
      </c>
      <c r="B587" s="2">
        <v>1</v>
      </c>
      <c r="C587" s="2"/>
      <c r="D587" s="2"/>
      <c r="E587" s="2" t="s">
        <v>646</v>
      </c>
      <c r="F587" s="2" t="s">
        <v>647</v>
      </c>
      <c r="G587" s="2" t="s">
        <v>648</v>
      </c>
      <c r="H587" s="2" t="s">
        <v>41</v>
      </c>
      <c r="I587" s="2">
        <v>4</v>
      </c>
      <c r="J587" s="2">
        <v>0</v>
      </c>
      <c r="K587" s="2">
        <v>4</v>
      </c>
      <c r="L587" s="2"/>
      <c r="M587" s="2"/>
      <c r="N587" s="2"/>
      <c r="O587" s="2">
        <f t="shared" si="441"/>
        <v>6662.32</v>
      </c>
      <c r="P587" s="2">
        <f t="shared" si="478"/>
        <v>6662.32</v>
      </c>
      <c r="Q587" s="2">
        <f t="shared" si="464"/>
        <v>0</v>
      </c>
      <c r="R587" s="2">
        <f t="shared" si="465"/>
        <v>0</v>
      </c>
      <c r="S587" s="2">
        <f t="shared" si="442"/>
        <v>0</v>
      </c>
      <c r="T587" s="2">
        <f t="shared" si="443"/>
        <v>0</v>
      </c>
      <c r="U587" s="2">
        <f t="shared" si="444"/>
        <v>0</v>
      </c>
      <c r="V587" s="2">
        <f t="shared" si="445"/>
        <v>0</v>
      </c>
      <c r="W587" s="2">
        <f t="shared" si="446"/>
        <v>0</v>
      </c>
      <c r="X587" s="2">
        <f t="shared" si="466"/>
        <v>0</v>
      </c>
      <c r="Y587" s="2">
        <f t="shared" si="467"/>
        <v>0</v>
      </c>
      <c r="Z587" s="2"/>
      <c r="AA587" s="2">
        <v>56661434</v>
      </c>
      <c r="AB587" s="2">
        <f t="shared" si="447"/>
        <v>1665.58</v>
      </c>
      <c r="AC587" s="2">
        <f t="shared" si="468"/>
        <v>1665.58</v>
      </c>
      <c r="AD587" s="2">
        <f t="shared" si="469"/>
        <v>0</v>
      </c>
      <c r="AE587" s="2">
        <f t="shared" si="470"/>
        <v>0</v>
      </c>
      <c r="AF587" s="2">
        <f t="shared" si="471"/>
        <v>0</v>
      </c>
      <c r="AG587" s="2">
        <f t="shared" si="448"/>
        <v>0</v>
      </c>
      <c r="AH587" s="2">
        <f t="shared" si="472"/>
        <v>0</v>
      </c>
      <c r="AI587" s="2">
        <f t="shared" si="473"/>
        <v>0</v>
      </c>
      <c r="AJ587" s="2">
        <f t="shared" si="449"/>
        <v>0</v>
      </c>
      <c r="AK587" s="2">
        <v>1665.5800000000002</v>
      </c>
      <c r="AL587" s="2">
        <v>1665.5800000000002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1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3</v>
      </c>
      <c r="BI587" s="2">
        <v>3</v>
      </c>
      <c r="BJ587" s="2" t="s">
        <v>647</v>
      </c>
      <c r="BK587" s="2"/>
      <c r="BL587" s="2"/>
      <c r="BM587" s="2">
        <v>400007</v>
      </c>
      <c r="BN587" s="2">
        <v>0</v>
      </c>
      <c r="BO587" s="2" t="s">
        <v>3</v>
      </c>
      <c r="BP587" s="2">
        <v>0</v>
      </c>
      <c r="BQ587" s="2">
        <v>214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0</v>
      </c>
      <c r="CA587" s="2">
        <v>0</v>
      </c>
      <c r="CB587" s="2" t="s">
        <v>3</v>
      </c>
      <c r="CC587" s="2"/>
      <c r="CD587" s="2"/>
      <c r="CE587" s="2">
        <v>1566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3</v>
      </c>
      <c r="CO587" s="2">
        <v>0</v>
      </c>
      <c r="CP587" s="2">
        <f t="shared" si="450"/>
        <v>6662.32</v>
      </c>
      <c r="CQ587" s="2">
        <f t="shared" si="479"/>
        <v>1665.58</v>
      </c>
      <c r="CR587" s="2">
        <f t="shared" si="474"/>
        <v>0</v>
      </c>
      <c r="CS587" s="2">
        <f t="shared" si="475"/>
        <v>0</v>
      </c>
      <c r="CT587" s="2">
        <f t="shared" si="451"/>
        <v>0</v>
      </c>
      <c r="CU587" s="2">
        <f t="shared" si="452"/>
        <v>0</v>
      </c>
      <c r="CV587" s="2">
        <f t="shared" si="453"/>
        <v>0</v>
      </c>
      <c r="CW587" s="2">
        <f t="shared" si="454"/>
        <v>0</v>
      </c>
      <c r="CX587" s="2">
        <f t="shared" si="455"/>
        <v>0</v>
      </c>
      <c r="CY587" s="2">
        <f t="shared" si="476"/>
        <v>0</v>
      </c>
      <c r="CZ587" s="2">
        <f t="shared" si="477"/>
        <v>0</v>
      </c>
      <c r="DA587" s="2"/>
      <c r="DB587" s="2"/>
      <c r="DC587" s="2" t="s">
        <v>3</v>
      </c>
      <c r="DD587" s="2" t="s">
        <v>3</v>
      </c>
      <c r="DE587" s="2" t="s">
        <v>3</v>
      </c>
      <c r="DF587" s="2" t="s">
        <v>3</v>
      </c>
      <c r="DG587" s="2" t="s">
        <v>3</v>
      </c>
      <c r="DH587" s="2" t="s">
        <v>3</v>
      </c>
      <c r="DI587" s="2" t="s">
        <v>3</v>
      </c>
      <c r="DJ587" s="2" t="s">
        <v>3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1013</v>
      </c>
      <c r="DV587" s="2" t="s">
        <v>41</v>
      </c>
      <c r="DW587" s="2" t="s">
        <v>41</v>
      </c>
      <c r="DX587" s="2">
        <v>1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56938434</v>
      </c>
      <c r="EF587" s="2">
        <v>214</v>
      </c>
      <c r="EG587" s="2" t="s">
        <v>42</v>
      </c>
      <c r="EH587" s="2">
        <v>0</v>
      </c>
      <c r="EI587" s="2" t="s">
        <v>3</v>
      </c>
      <c r="EJ587" s="2">
        <v>3</v>
      </c>
      <c r="EK587" s="2">
        <v>400007</v>
      </c>
      <c r="EL587" s="2" t="s">
        <v>42</v>
      </c>
      <c r="EM587" s="2" t="s">
        <v>43</v>
      </c>
      <c r="EN587" s="2"/>
      <c r="EO587" s="2" t="s">
        <v>3</v>
      </c>
      <c r="EP587" s="2"/>
      <c r="EQ587" s="2">
        <v>131088</v>
      </c>
      <c r="ER587" s="2">
        <v>0</v>
      </c>
      <c r="ES587" s="2">
        <v>1665.5800000000002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f t="shared" si="480"/>
        <v>6662.32</v>
      </c>
      <c r="FS587" s="2">
        <v>0</v>
      </c>
      <c r="FT587" s="2"/>
      <c r="FU587" s="2"/>
      <c r="FV587" s="2"/>
      <c r="FW587" s="2"/>
      <c r="FX587" s="2">
        <v>0</v>
      </c>
      <c r="FY587" s="2">
        <v>0</v>
      </c>
      <c r="FZ587" s="2"/>
      <c r="GA587" s="2" t="s">
        <v>649</v>
      </c>
      <c r="GB587" s="2"/>
      <c r="GC587" s="2"/>
      <c r="GD587" s="2">
        <v>1</v>
      </c>
      <c r="GE587" s="2"/>
      <c r="GF587" s="2">
        <v>-1046163030</v>
      </c>
      <c r="GG587" s="2">
        <v>2</v>
      </c>
      <c r="GH587" s="2">
        <v>4</v>
      </c>
      <c r="GI587" s="2">
        <v>-2</v>
      </c>
      <c r="GJ587" s="2">
        <v>0</v>
      </c>
      <c r="GK587" s="2">
        <v>0</v>
      </c>
      <c r="GL587" s="2">
        <f t="shared" si="456"/>
        <v>0</v>
      </c>
      <c r="GM587" s="2">
        <f t="shared" si="457"/>
        <v>6662.32</v>
      </c>
      <c r="GN587" s="2">
        <f t="shared" si="458"/>
        <v>0</v>
      </c>
      <c r="GO587" s="2">
        <f t="shared" si="459"/>
        <v>0</v>
      </c>
      <c r="GP587" s="2">
        <f t="shared" si="460"/>
        <v>0</v>
      </c>
      <c r="GQ587" s="2"/>
      <c r="GR587" s="2">
        <v>1</v>
      </c>
      <c r="GS587" s="2">
        <v>2</v>
      </c>
      <c r="GT587" s="2">
        <v>0</v>
      </c>
      <c r="GU587" s="2" t="s">
        <v>3</v>
      </c>
      <c r="GV587" s="2">
        <f t="shared" si="461"/>
        <v>0</v>
      </c>
      <c r="GW587" s="2">
        <v>1</v>
      </c>
      <c r="GX587" s="2">
        <f t="shared" si="462"/>
        <v>0</v>
      </c>
      <c r="GY587" s="2"/>
      <c r="GZ587" s="2"/>
      <c r="HA587" s="2">
        <v>0</v>
      </c>
      <c r="HB587" s="2">
        <v>0</v>
      </c>
      <c r="HC587" s="2">
        <f t="shared" si="463"/>
        <v>0</v>
      </c>
      <c r="HD587" s="2"/>
      <c r="HE587" s="2" t="s">
        <v>45</v>
      </c>
      <c r="HF587" s="2" t="s">
        <v>46</v>
      </c>
      <c r="HG587" s="2"/>
      <c r="HH587" s="2"/>
      <c r="HI587" s="2"/>
      <c r="HJ587" s="2"/>
      <c r="HK587" s="2"/>
      <c r="HL587" s="2"/>
      <c r="HM587" s="2" t="s">
        <v>3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">
      <c r="A588" s="3">
        <v>17</v>
      </c>
      <c r="B588" s="3">
        <v>1</v>
      </c>
      <c r="E588" s="3" t="s">
        <v>646</v>
      </c>
      <c r="F588" s="3" t="s">
        <v>647</v>
      </c>
      <c r="G588" s="3" t="s">
        <v>648</v>
      </c>
      <c r="H588" s="3" t="s">
        <v>41</v>
      </c>
      <c r="I588" s="3">
        <v>4</v>
      </c>
      <c r="J588" s="3">
        <v>0</v>
      </c>
      <c r="K588" s="3">
        <v>4</v>
      </c>
      <c r="O588" s="3">
        <f t="shared" si="441"/>
        <v>50433.760000000002</v>
      </c>
      <c r="P588" s="3">
        <f t="shared" si="478"/>
        <v>50433.760000000002</v>
      </c>
      <c r="Q588" s="3">
        <f t="shared" si="464"/>
        <v>0</v>
      </c>
      <c r="R588" s="3">
        <f t="shared" si="465"/>
        <v>0</v>
      </c>
      <c r="S588" s="3">
        <f t="shared" si="442"/>
        <v>0</v>
      </c>
      <c r="T588" s="3">
        <f t="shared" si="443"/>
        <v>0</v>
      </c>
      <c r="U588" s="3">
        <f t="shared" si="444"/>
        <v>0</v>
      </c>
      <c r="V588" s="3">
        <f t="shared" si="445"/>
        <v>0</v>
      </c>
      <c r="W588" s="3">
        <f t="shared" si="446"/>
        <v>0</v>
      </c>
      <c r="X588" s="3">
        <f t="shared" si="466"/>
        <v>0</v>
      </c>
      <c r="Y588" s="3">
        <f t="shared" si="467"/>
        <v>0</v>
      </c>
      <c r="AA588" s="3">
        <v>56661436</v>
      </c>
      <c r="AB588" s="3">
        <f t="shared" si="447"/>
        <v>1665.58</v>
      </c>
      <c r="AC588" s="3">
        <f t="shared" si="468"/>
        <v>1665.58</v>
      </c>
      <c r="AD588" s="3">
        <f t="shared" si="469"/>
        <v>0</v>
      </c>
      <c r="AE588" s="3">
        <f t="shared" si="470"/>
        <v>0</v>
      </c>
      <c r="AF588" s="3">
        <f t="shared" si="471"/>
        <v>0</v>
      </c>
      <c r="AG588" s="3">
        <f t="shared" si="448"/>
        <v>0</v>
      </c>
      <c r="AH588" s="3">
        <f t="shared" si="472"/>
        <v>0</v>
      </c>
      <c r="AI588" s="3">
        <f t="shared" si="473"/>
        <v>0</v>
      </c>
      <c r="AJ588" s="3">
        <f t="shared" si="449"/>
        <v>0</v>
      </c>
      <c r="AK588" s="3">
        <v>1665.5800000000002</v>
      </c>
      <c r="AL588" s="3">
        <v>1665.5800000000002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1</v>
      </c>
      <c r="AW588" s="3">
        <v>1</v>
      </c>
      <c r="AZ588" s="3">
        <v>1</v>
      </c>
      <c r="BA588" s="3">
        <v>1</v>
      </c>
      <c r="BB588" s="3">
        <v>1</v>
      </c>
      <c r="BC588" s="3">
        <v>7.57</v>
      </c>
      <c r="BD588" s="3" t="s">
        <v>3</v>
      </c>
      <c r="BE588" s="3" t="s">
        <v>3</v>
      </c>
      <c r="BF588" s="3" t="s">
        <v>3</v>
      </c>
      <c r="BG588" s="3" t="s">
        <v>3</v>
      </c>
      <c r="BH588" s="3">
        <v>3</v>
      </c>
      <c r="BI588" s="3">
        <v>3</v>
      </c>
      <c r="BJ588" s="3" t="s">
        <v>647</v>
      </c>
      <c r="BM588" s="3">
        <v>400007</v>
      </c>
      <c r="BN588" s="3">
        <v>0</v>
      </c>
      <c r="BO588" s="3" t="s">
        <v>3</v>
      </c>
      <c r="BP588" s="3">
        <v>0</v>
      </c>
      <c r="BQ588" s="3">
        <v>214</v>
      </c>
      <c r="BR588" s="3">
        <v>0</v>
      </c>
      <c r="BS588" s="3">
        <v>1</v>
      </c>
      <c r="BT588" s="3">
        <v>1</v>
      </c>
      <c r="BU588" s="3">
        <v>1</v>
      </c>
      <c r="BV588" s="3">
        <v>1</v>
      </c>
      <c r="BW588" s="3">
        <v>1</v>
      </c>
      <c r="BX588" s="3">
        <v>1</v>
      </c>
      <c r="BY588" s="3" t="s">
        <v>3</v>
      </c>
      <c r="BZ588" s="3">
        <v>0</v>
      </c>
      <c r="CA588" s="3">
        <v>0</v>
      </c>
      <c r="CB588" s="3" t="s">
        <v>3</v>
      </c>
      <c r="CE588" s="3">
        <v>1566</v>
      </c>
      <c r="CF588" s="3">
        <v>0</v>
      </c>
      <c r="CG588" s="3">
        <v>0</v>
      </c>
      <c r="CM588" s="3">
        <v>0</v>
      </c>
      <c r="CN588" s="3" t="s">
        <v>3</v>
      </c>
      <c r="CO588" s="3">
        <v>0</v>
      </c>
      <c r="CP588" s="3">
        <f t="shared" si="450"/>
        <v>50433.760000000002</v>
      </c>
      <c r="CQ588" s="3">
        <f t="shared" si="479"/>
        <v>12608.44</v>
      </c>
      <c r="CR588" s="3">
        <f t="shared" si="474"/>
        <v>0</v>
      </c>
      <c r="CS588" s="3">
        <f t="shared" si="475"/>
        <v>0</v>
      </c>
      <c r="CT588" s="3">
        <f t="shared" si="451"/>
        <v>0</v>
      </c>
      <c r="CU588" s="3">
        <f t="shared" si="452"/>
        <v>0</v>
      </c>
      <c r="CV588" s="3">
        <f t="shared" si="453"/>
        <v>0</v>
      </c>
      <c r="CW588" s="3">
        <f t="shared" si="454"/>
        <v>0</v>
      </c>
      <c r="CX588" s="3">
        <f t="shared" si="455"/>
        <v>0</v>
      </c>
      <c r="CY588" s="3">
        <f t="shared" si="476"/>
        <v>0</v>
      </c>
      <c r="CZ588" s="3">
        <f t="shared" si="477"/>
        <v>0</v>
      </c>
      <c r="DC588" s="3" t="s">
        <v>3</v>
      </c>
      <c r="DD588" s="3" t="s">
        <v>3</v>
      </c>
      <c r="DE588" s="3" t="s">
        <v>3</v>
      </c>
      <c r="DF588" s="3" t="s">
        <v>3</v>
      </c>
      <c r="DG588" s="3" t="s">
        <v>3</v>
      </c>
      <c r="DH588" s="3" t="s">
        <v>3</v>
      </c>
      <c r="DI588" s="3" t="s">
        <v>3</v>
      </c>
      <c r="DJ588" s="3" t="s">
        <v>3</v>
      </c>
      <c r="DK588" s="3" t="s">
        <v>3</v>
      </c>
      <c r="DL588" s="3" t="s">
        <v>3</v>
      </c>
      <c r="DM588" s="3" t="s">
        <v>3</v>
      </c>
      <c r="DN588" s="3">
        <v>0</v>
      </c>
      <c r="DO588" s="3">
        <v>0</v>
      </c>
      <c r="DP588" s="3">
        <v>1</v>
      </c>
      <c r="DQ588" s="3">
        <v>1</v>
      </c>
      <c r="DU588" s="3">
        <v>1013</v>
      </c>
      <c r="DV588" s="3" t="s">
        <v>41</v>
      </c>
      <c r="DW588" s="3" t="s">
        <v>41</v>
      </c>
      <c r="DX588" s="3">
        <v>1</v>
      </c>
      <c r="DZ588" s="3" t="s">
        <v>3</v>
      </c>
      <c r="EA588" s="3" t="s">
        <v>3</v>
      </c>
      <c r="EB588" s="3" t="s">
        <v>3</v>
      </c>
      <c r="EC588" s="3" t="s">
        <v>3</v>
      </c>
      <c r="EE588" s="3">
        <v>56938434</v>
      </c>
      <c r="EF588" s="3">
        <v>214</v>
      </c>
      <c r="EG588" s="3" t="s">
        <v>42</v>
      </c>
      <c r="EH588" s="3">
        <v>0</v>
      </c>
      <c r="EI588" s="3" t="s">
        <v>3</v>
      </c>
      <c r="EJ588" s="3">
        <v>3</v>
      </c>
      <c r="EK588" s="3">
        <v>400007</v>
      </c>
      <c r="EL588" s="3" t="s">
        <v>42</v>
      </c>
      <c r="EM588" s="3" t="s">
        <v>43</v>
      </c>
      <c r="EO588" s="3" t="s">
        <v>3</v>
      </c>
      <c r="EQ588" s="3">
        <v>131088</v>
      </c>
      <c r="ER588" s="3">
        <v>0</v>
      </c>
      <c r="ES588" s="3">
        <v>1665.5800000000002</v>
      </c>
      <c r="ET588" s="3">
        <v>0</v>
      </c>
      <c r="EU588" s="3">
        <v>0</v>
      </c>
      <c r="EV588" s="3">
        <v>0</v>
      </c>
      <c r="EW588" s="3">
        <v>0</v>
      </c>
      <c r="EX588" s="3">
        <v>0</v>
      </c>
      <c r="EY588" s="3">
        <v>0</v>
      </c>
      <c r="EZ588" s="3">
        <v>5</v>
      </c>
      <c r="FC588" s="3">
        <v>1</v>
      </c>
      <c r="FD588" s="3">
        <v>18</v>
      </c>
      <c r="FF588" s="3">
        <v>14757.12</v>
      </c>
      <c r="FQ588" s="3">
        <v>0</v>
      </c>
      <c r="FR588" s="3">
        <f t="shared" si="480"/>
        <v>50433.760000000002</v>
      </c>
      <c r="FS588" s="3">
        <v>0</v>
      </c>
      <c r="FX588" s="3">
        <v>0</v>
      </c>
      <c r="FY588" s="3">
        <v>0</v>
      </c>
      <c r="GA588" s="3" t="s">
        <v>649</v>
      </c>
      <c r="GD588" s="3">
        <v>1</v>
      </c>
      <c r="GF588" s="3">
        <v>-1046163030</v>
      </c>
      <c r="GG588" s="3">
        <v>2</v>
      </c>
      <c r="GH588" s="3">
        <v>3</v>
      </c>
      <c r="GI588" s="3">
        <v>3</v>
      </c>
      <c r="GJ588" s="3">
        <v>0</v>
      </c>
      <c r="GK588" s="3">
        <v>0</v>
      </c>
      <c r="GL588" s="3">
        <f t="shared" si="456"/>
        <v>0</v>
      </c>
      <c r="GM588" s="3">
        <f t="shared" si="457"/>
        <v>50433.760000000002</v>
      </c>
      <c r="GN588" s="3">
        <f t="shared" si="458"/>
        <v>0</v>
      </c>
      <c r="GO588" s="3">
        <f t="shared" si="459"/>
        <v>0</v>
      </c>
      <c r="GP588" s="3">
        <f t="shared" si="460"/>
        <v>0</v>
      </c>
      <c r="GR588" s="3">
        <v>1</v>
      </c>
      <c r="GS588" s="3">
        <v>1</v>
      </c>
      <c r="GT588" s="3">
        <v>0</v>
      </c>
      <c r="GU588" s="3" t="s">
        <v>3</v>
      </c>
      <c r="GV588" s="3">
        <f t="shared" si="461"/>
        <v>0</v>
      </c>
      <c r="GW588" s="3">
        <v>1</v>
      </c>
      <c r="GX588" s="3">
        <f t="shared" si="462"/>
        <v>0</v>
      </c>
      <c r="HA588" s="3">
        <v>0</v>
      </c>
      <c r="HB588" s="3">
        <v>0</v>
      </c>
      <c r="HC588" s="3">
        <f t="shared" si="463"/>
        <v>0</v>
      </c>
      <c r="HE588" s="3" t="s">
        <v>45</v>
      </c>
      <c r="HF588" s="3" t="s">
        <v>46</v>
      </c>
      <c r="HM588" s="3" t="s">
        <v>3</v>
      </c>
      <c r="HN588" s="3" t="s">
        <v>3</v>
      </c>
      <c r="HO588" s="3" t="s">
        <v>3</v>
      </c>
      <c r="HP588" s="3" t="s">
        <v>3</v>
      </c>
      <c r="HQ588" s="3" t="s">
        <v>3</v>
      </c>
      <c r="HS588" s="3">
        <v>0</v>
      </c>
      <c r="IK588" s="3">
        <v>0</v>
      </c>
    </row>
    <row r="589" spans="1:255" x14ac:dyDescent="0.2">
      <c r="A589" s="2">
        <v>17</v>
      </c>
      <c r="B589" s="2">
        <v>1</v>
      </c>
      <c r="C589" s="2">
        <f>ROW(SmtRes!A392)</f>
        <v>392</v>
      </c>
      <c r="D589" s="2">
        <f>ROW(EtalonRes!A515)</f>
        <v>515</v>
      </c>
      <c r="E589" s="2" t="s">
        <v>650</v>
      </c>
      <c r="F589" s="2" t="s">
        <v>651</v>
      </c>
      <c r="G589" s="2" t="s">
        <v>652</v>
      </c>
      <c r="H589" s="2" t="s">
        <v>628</v>
      </c>
      <c r="I589" s="2">
        <v>2</v>
      </c>
      <c r="J589" s="2">
        <v>0</v>
      </c>
      <c r="K589" s="2">
        <v>2</v>
      </c>
      <c r="L589" s="2"/>
      <c r="M589" s="2"/>
      <c r="N589" s="2"/>
      <c r="O589" s="2">
        <f t="shared" si="441"/>
        <v>85.76</v>
      </c>
      <c r="P589" s="2">
        <f t="shared" si="478"/>
        <v>25.52</v>
      </c>
      <c r="Q589" s="2">
        <f>(ROUND((ROUND((((((ET589*1.25)*1.2)*1.05))*AV589*I589),2)*BB589),2)+ROUND((ROUND(((AE589-((((EU589*1.25)*1.2)*1.05)))*AV589*I589),2)*BS589),2))</f>
        <v>2.79</v>
      </c>
      <c r="R589" s="2">
        <f>(ROUND((ROUND((((((EU589*1.25)*1.2)*1.05))*AV589*I589),2)*BS589),2)+ROUND((ROUND(((AE589-((((EU589*1.25)*1.2)*1.05)))*AV589*I589),2)*BS589),2))</f>
        <v>0.44</v>
      </c>
      <c r="S589" s="2">
        <f t="shared" si="442"/>
        <v>57.45</v>
      </c>
      <c r="T589" s="2">
        <f t="shared" si="443"/>
        <v>0</v>
      </c>
      <c r="U589" s="2">
        <f t="shared" si="444"/>
        <v>4.9474656000000001</v>
      </c>
      <c r="V589" s="2">
        <f t="shared" si="445"/>
        <v>0</v>
      </c>
      <c r="W589" s="2">
        <f t="shared" si="446"/>
        <v>0</v>
      </c>
      <c r="X589" s="2">
        <f>(ROUND((((S589+ROUND((ROUND((((((EU589*1.25)*1.2)*1.05))*AV589*I589),2)*BS589),2))*AT589)/100),2)+ROUND(((ROUND((ROUND(((AE589-((((EU589*1.25)*1.2)*1.05)))*AV589*I589),2)*BS589),2)*AT589)/100),2))</f>
        <v>63.1</v>
      </c>
      <c r="Y589" s="2">
        <f>(ROUND((((S589+ROUND((ROUND((((((EU589*1.25)*1.2)*1.05))*AV589*I589),2)*BS589),2))*AU589)/100),2)+ROUND(((ROUND((ROUND(((AE589-((((EU589*1.25)*1.2)*1.05)))*AV589*I589),2)*BS589),2)*AU589)/100),2))</f>
        <v>35.31</v>
      </c>
      <c r="Z589" s="2"/>
      <c r="AA589" s="2">
        <v>56661434</v>
      </c>
      <c r="AB589" s="2">
        <f t="shared" si="447"/>
        <v>40.989669999999997</v>
      </c>
      <c r="AC589" s="2">
        <f>ROUND(((((ES589*1)*1)*1)),6)</f>
        <v>12.76</v>
      </c>
      <c r="AD589" s="2">
        <f>ROUND(((((((ET589*1.25)*1.2)*1.05))-((((EU589*1.25)*1.2)*1.05)))+AE589),6)</f>
        <v>1.30725</v>
      </c>
      <c r="AE589" s="2">
        <f>ROUND(((((EU589*1.25)*1.2)*1.05)),6)</f>
        <v>0.20474999999999999</v>
      </c>
      <c r="AF589" s="2">
        <f>ROUND(((((EV589*1.15)*1.2)*1.05)),6)</f>
        <v>26.922419999999999</v>
      </c>
      <c r="AG589" s="2">
        <f t="shared" si="448"/>
        <v>0</v>
      </c>
      <c r="AH589" s="2">
        <f>((((EW589*1.15)*1.2)*1.05))</f>
        <v>2.3184</v>
      </c>
      <c r="AI589" s="2">
        <f>((((EX589*1.25)*1.2)*1.05))</f>
        <v>0</v>
      </c>
      <c r="AJ589" s="2">
        <f t="shared" si="449"/>
        <v>0</v>
      </c>
      <c r="AK589" s="2">
        <v>32.17</v>
      </c>
      <c r="AL589" s="2">
        <v>12.76</v>
      </c>
      <c r="AM589" s="2">
        <v>0.83</v>
      </c>
      <c r="AN589" s="2">
        <v>0.13</v>
      </c>
      <c r="AO589" s="2">
        <v>18.579999999999998</v>
      </c>
      <c r="AP589" s="2">
        <v>0</v>
      </c>
      <c r="AQ589" s="2">
        <v>1.6</v>
      </c>
      <c r="AR589" s="2">
        <v>0</v>
      </c>
      <c r="AS589" s="2">
        <v>0</v>
      </c>
      <c r="AT589" s="2">
        <v>109</v>
      </c>
      <c r="AU589" s="2">
        <v>61</v>
      </c>
      <c r="AV589" s="2">
        <v>1.0669999999999999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0</v>
      </c>
      <c r="BI589" s="2">
        <v>1</v>
      </c>
      <c r="BJ589" s="2" t="s">
        <v>653</v>
      </c>
      <c r="BK589" s="2"/>
      <c r="BL589" s="2"/>
      <c r="BM589" s="2">
        <v>25</v>
      </c>
      <c r="BN589" s="2">
        <v>0</v>
      </c>
      <c r="BO589" s="2" t="s">
        <v>651</v>
      </c>
      <c r="BP589" s="2">
        <v>1</v>
      </c>
      <c r="BQ589" s="2">
        <v>30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109</v>
      </c>
      <c r="CA589" s="2">
        <v>61</v>
      </c>
      <c r="CB589" s="2" t="s">
        <v>3</v>
      </c>
      <c r="CC589" s="2"/>
      <c r="CD589" s="2"/>
      <c r="CE589" s="2">
        <v>1566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2129</v>
      </c>
      <c r="CO589" s="2">
        <v>0</v>
      </c>
      <c r="CP589" s="2">
        <f t="shared" si="450"/>
        <v>85.76</v>
      </c>
      <c r="CQ589" s="2">
        <f t="shared" si="479"/>
        <v>12.76</v>
      </c>
      <c r="CR589" s="2">
        <f>(ROUND((ROUND((((((ET589*1.25)*1.2)*1.05))*AV589*1),2)*BB589),2)+ROUND((ROUND(((AE589-((((EU589*1.25)*1.2)*1.05)))*AV589*1),2)*BS589),2))</f>
        <v>1.39</v>
      </c>
      <c r="CS589" s="2">
        <f>(ROUND((ROUND((((((EU589*1.25)*1.2)*1.05))*AV589*1),2)*BS589),2)+ROUND((ROUND(((AE589-((((EU589*1.25)*1.2)*1.05)))*AV589*1),2)*BS589),2))</f>
        <v>0.22</v>
      </c>
      <c r="CT589" s="2">
        <f t="shared" si="451"/>
        <v>28.73</v>
      </c>
      <c r="CU589" s="2">
        <f t="shared" si="452"/>
        <v>0</v>
      </c>
      <c r="CV589" s="2">
        <f t="shared" si="453"/>
        <v>2.4737328000000001</v>
      </c>
      <c r="CW589" s="2">
        <f t="shared" si="454"/>
        <v>0</v>
      </c>
      <c r="CX589" s="2">
        <f t="shared" si="455"/>
        <v>0</v>
      </c>
      <c r="CY589" s="2">
        <f>(ROUND((((S589+ROUND((ROUND((((((EU589*1.25)*1.2)*1.05))*AV589*1),2)*BS589),2))*AT589)/100),2)+ROUND(((ROUND((ROUND(((AE589-((((EU589*1.25)*1.2)*1.05)))*AV589*1),2)*BS589),2)*AT589)/100),2))</f>
        <v>62.86</v>
      </c>
      <c r="CZ589" s="2">
        <f>(ROUND((((S589+ROUND((ROUND((((((EU589*1.25)*1.2)*1.05))*AV589*1),2)*BS589),2))*AU589)/100),2)+ROUND(((ROUND((ROUND(((AE589-((((EU589*1.25)*1.2)*1.05)))*AV589*1),2)*BS589),2)*AU589)/100),2))</f>
        <v>35.18</v>
      </c>
      <c r="DA589" s="2"/>
      <c r="DB589" s="2">
        <v>117</v>
      </c>
      <c r="DC589" s="2" t="s">
        <v>3</v>
      </c>
      <c r="DD589" s="2" t="s">
        <v>105</v>
      </c>
      <c r="DE589" s="2" t="s">
        <v>654</v>
      </c>
      <c r="DF589" s="2" t="s">
        <v>654</v>
      </c>
      <c r="DG589" s="2" t="s">
        <v>655</v>
      </c>
      <c r="DH589" s="2" t="s">
        <v>3</v>
      </c>
      <c r="DI589" s="2" t="s">
        <v>655</v>
      </c>
      <c r="DJ589" s="2" t="s">
        <v>654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</v>
      </c>
      <c r="DQ589" s="2">
        <v>1</v>
      </c>
      <c r="DR589" s="2"/>
      <c r="DS589" s="2"/>
      <c r="DT589" s="2"/>
      <c r="DU589" s="2">
        <v>1013</v>
      </c>
      <c r="DV589" s="2" t="s">
        <v>628</v>
      </c>
      <c r="DW589" s="2" t="s">
        <v>628</v>
      </c>
      <c r="DX589" s="2">
        <v>1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56938458</v>
      </c>
      <c r="EF589" s="2">
        <v>30</v>
      </c>
      <c r="EG589" s="2" t="s">
        <v>34</v>
      </c>
      <c r="EH589" s="2">
        <v>0</v>
      </c>
      <c r="EI589" s="2" t="s">
        <v>3</v>
      </c>
      <c r="EJ589" s="2">
        <v>1</v>
      </c>
      <c r="EK589" s="2">
        <v>25</v>
      </c>
      <c r="EL589" s="2" t="s">
        <v>35</v>
      </c>
      <c r="EM589" s="2" t="s">
        <v>36</v>
      </c>
      <c r="EN589" s="2"/>
      <c r="EO589" s="2" t="s">
        <v>656</v>
      </c>
      <c r="EP589" s="2"/>
      <c r="EQ589" s="2">
        <v>131072</v>
      </c>
      <c r="ER589" s="2">
        <v>32.17</v>
      </c>
      <c r="ES589" s="2">
        <v>12.76</v>
      </c>
      <c r="ET589" s="2">
        <v>0.83</v>
      </c>
      <c r="EU589" s="2">
        <v>0.13</v>
      </c>
      <c r="EV589" s="2">
        <v>18.579999999999998</v>
      </c>
      <c r="EW589" s="2">
        <v>1.6</v>
      </c>
      <c r="EX589" s="2">
        <v>0</v>
      </c>
      <c r="EY589" s="2">
        <v>0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109</v>
      </c>
      <c r="FY589" s="2">
        <v>61</v>
      </c>
      <c r="FZ589" s="2"/>
      <c r="GA589" s="2" t="s">
        <v>3</v>
      </c>
      <c r="GB589" s="2"/>
      <c r="GC589" s="2"/>
      <c r="GD589" s="2">
        <v>1</v>
      </c>
      <c r="GE589" s="2"/>
      <c r="GF589" s="2">
        <v>-1824595288</v>
      </c>
      <c r="GG589" s="2">
        <v>2</v>
      </c>
      <c r="GH589" s="2">
        <v>1</v>
      </c>
      <c r="GI589" s="2">
        <v>2</v>
      </c>
      <c r="GJ589" s="2">
        <v>0</v>
      </c>
      <c r="GK589" s="2">
        <v>0</v>
      </c>
      <c r="GL589" s="2">
        <f t="shared" si="456"/>
        <v>0</v>
      </c>
      <c r="GM589" s="2">
        <f t="shared" si="457"/>
        <v>184.17</v>
      </c>
      <c r="GN589" s="2">
        <f t="shared" si="458"/>
        <v>184.17</v>
      </c>
      <c r="GO589" s="2">
        <f t="shared" si="459"/>
        <v>0</v>
      </c>
      <c r="GP589" s="2">
        <f t="shared" si="460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461"/>
        <v>0</v>
      </c>
      <c r="GW589" s="2">
        <v>1</v>
      </c>
      <c r="GX589" s="2">
        <f t="shared" si="462"/>
        <v>0</v>
      </c>
      <c r="GY589" s="2"/>
      <c r="GZ589" s="2"/>
      <c r="HA589" s="2">
        <v>0</v>
      </c>
      <c r="HB589" s="2">
        <v>0</v>
      </c>
      <c r="HC589" s="2">
        <f t="shared" si="463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">
      <c r="A590" s="3">
        <v>17</v>
      </c>
      <c r="B590" s="3">
        <v>1</v>
      </c>
      <c r="C590" s="3">
        <f>ROW(SmtRes!A396)</f>
        <v>396</v>
      </c>
      <c r="D590" s="3">
        <f>ROW(EtalonRes!A520)</f>
        <v>520</v>
      </c>
      <c r="E590" s="3" t="s">
        <v>650</v>
      </c>
      <c r="F590" s="3" t="s">
        <v>651</v>
      </c>
      <c r="G590" s="3" t="s">
        <v>652</v>
      </c>
      <c r="H590" s="3" t="s">
        <v>628</v>
      </c>
      <c r="I590" s="3">
        <v>2</v>
      </c>
      <c r="J590" s="3">
        <v>0</v>
      </c>
      <c r="K590" s="3">
        <v>2</v>
      </c>
      <c r="O590" s="3">
        <f t="shared" si="441"/>
        <v>3424.61</v>
      </c>
      <c r="P590" s="3">
        <f t="shared" si="478"/>
        <v>139.59</v>
      </c>
      <c r="Q590" s="3">
        <f>(ROUND((ROUND((((((ET590*1.25)*1.2)*1.05))*AV590*I590),2)*BB590),2)+ROUND((ROUND(((AE590-((((EU590*1.25)*1.2)*1.05)))*AV590*I590),2)*BS590),2))</f>
        <v>47.71</v>
      </c>
      <c r="R590" s="3">
        <f>(ROUND((ROUND((((((EU590*1.25)*1.2)*1.05))*AV590*I590),2)*BS590),2)+ROUND((ROUND(((AE590-((((EU590*1.25)*1.2)*1.05)))*AV590*I590),2)*BS590),2))</f>
        <v>24.79</v>
      </c>
      <c r="S590" s="3">
        <f t="shared" si="442"/>
        <v>3237.31</v>
      </c>
      <c r="T590" s="3">
        <f t="shared" si="443"/>
        <v>0</v>
      </c>
      <c r="U590" s="3">
        <f t="shared" si="444"/>
        <v>4.9474656000000001</v>
      </c>
      <c r="V590" s="3">
        <f t="shared" si="445"/>
        <v>0</v>
      </c>
      <c r="W590" s="3">
        <f t="shared" si="446"/>
        <v>0</v>
      </c>
      <c r="X590" s="3">
        <f>(ROUND((((S590+ROUND((ROUND((((((EU590*1.25)*1.2)*1.05))*AV590*I590),2)*BS590),2))*AT590)/100),2)+ROUND(((ROUND((ROUND(((AE590-((((EU590*1.25)*1.2)*1.05)))*AV590*I590),2)*BS590),2)*AT590)/100),2))</f>
        <v>3555.69</v>
      </c>
      <c r="Y590" s="3">
        <f>(ROUND((((S590+ROUND((ROUND((((((EU590*1.25)*1.2)*1.05))*AV590*I590),2)*BS590),2))*AU590)/100),2)+ROUND(((ROUND((ROUND(((AE590-((((EU590*1.25)*1.2)*1.05)))*AV590*I590),2)*BS590),2)*AU590)/100),2))</f>
        <v>1989.88</v>
      </c>
      <c r="AA590" s="3">
        <v>56661436</v>
      </c>
      <c r="AB590" s="3">
        <f t="shared" si="447"/>
        <v>40.989669999999997</v>
      </c>
      <c r="AC590" s="3">
        <f>ROUND(((((ES590*1)*1)*1)),6)</f>
        <v>12.76</v>
      </c>
      <c r="AD590" s="3">
        <f>ROUND(((((((ET590*1.25)*1.2)*1.05))-((((EU590*1.25)*1.2)*1.05)))+AE590),6)</f>
        <v>1.30725</v>
      </c>
      <c r="AE590" s="3">
        <f>ROUND(((((EU590*1.25)*1.2)*1.05)),6)</f>
        <v>0.20474999999999999</v>
      </c>
      <c r="AF590" s="3">
        <f>ROUND(((((EV590*1.15)*1.2)*1.05)),6)</f>
        <v>26.922419999999999</v>
      </c>
      <c r="AG590" s="3">
        <f t="shared" si="448"/>
        <v>0</v>
      </c>
      <c r="AH590" s="3">
        <f>((((EW590*1.15)*1.2)*1.05))</f>
        <v>2.3184</v>
      </c>
      <c r="AI590" s="3">
        <f>((((EX590*1.25)*1.2)*1.05))</f>
        <v>0</v>
      </c>
      <c r="AJ590" s="3">
        <f t="shared" si="449"/>
        <v>0</v>
      </c>
      <c r="AK590" s="3">
        <v>32.17</v>
      </c>
      <c r="AL590" s="3">
        <v>12.76</v>
      </c>
      <c r="AM590" s="3">
        <v>0.83</v>
      </c>
      <c r="AN590" s="3">
        <v>0.13</v>
      </c>
      <c r="AO590" s="3">
        <v>18.579999999999998</v>
      </c>
      <c r="AP590" s="3">
        <v>0</v>
      </c>
      <c r="AQ590" s="3">
        <v>1.6</v>
      </c>
      <c r="AR590" s="3">
        <v>0</v>
      </c>
      <c r="AS590" s="3">
        <v>0</v>
      </c>
      <c r="AT590" s="3">
        <v>109</v>
      </c>
      <c r="AU590" s="3">
        <v>61</v>
      </c>
      <c r="AV590" s="3">
        <v>1.0669999999999999</v>
      </c>
      <c r="AW590" s="3">
        <v>1</v>
      </c>
      <c r="AZ590" s="3">
        <v>1</v>
      </c>
      <c r="BA590" s="3">
        <v>56.35</v>
      </c>
      <c r="BB590" s="3">
        <v>17.100000000000001</v>
      </c>
      <c r="BC590" s="3">
        <v>5.47</v>
      </c>
      <c r="BD590" s="3" t="s">
        <v>3</v>
      </c>
      <c r="BE590" s="3" t="s">
        <v>3</v>
      </c>
      <c r="BF590" s="3" t="s">
        <v>3</v>
      </c>
      <c r="BG590" s="3" t="s">
        <v>3</v>
      </c>
      <c r="BH590" s="3">
        <v>0</v>
      </c>
      <c r="BI590" s="3">
        <v>1</v>
      </c>
      <c r="BJ590" s="3" t="s">
        <v>653</v>
      </c>
      <c r="BM590" s="3">
        <v>25</v>
      </c>
      <c r="BN590" s="3">
        <v>0</v>
      </c>
      <c r="BO590" s="3" t="s">
        <v>651</v>
      </c>
      <c r="BP590" s="3">
        <v>1</v>
      </c>
      <c r="BQ590" s="3">
        <v>30</v>
      </c>
      <c r="BR590" s="3">
        <v>0</v>
      </c>
      <c r="BS590" s="3">
        <v>56.35</v>
      </c>
      <c r="BT590" s="3">
        <v>1</v>
      </c>
      <c r="BU590" s="3">
        <v>1</v>
      </c>
      <c r="BV590" s="3">
        <v>1</v>
      </c>
      <c r="BW590" s="3">
        <v>1</v>
      </c>
      <c r="BX590" s="3">
        <v>1</v>
      </c>
      <c r="BY590" s="3" t="s">
        <v>3</v>
      </c>
      <c r="BZ590" s="3">
        <v>109</v>
      </c>
      <c r="CA590" s="3">
        <v>61</v>
      </c>
      <c r="CB590" s="3" t="s">
        <v>3</v>
      </c>
      <c r="CE590" s="3">
        <v>1566</v>
      </c>
      <c r="CF590" s="3">
        <v>0</v>
      </c>
      <c r="CG590" s="3">
        <v>0</v>
      </c>
      <c r="CM590" s="3">
        <v>0</v>
      </c>
      <c r="CN590" s="3" t="s">
        <v>2129</v>
      </c>
      <c r="CO590" s="3">
        <v>0</v>
      </c>
      <c r="CP590" s="3">
        <f t="shared" si="450"/>
        <v>3424.61</v>
      </c>
      <c r="CQ590" s="3">
        <f t="shared" si="479"/>
        <v>69.8</v>
      </c>
      <c r="CR590" s="3">
        <f>(ROUND((ROUND((((((ET590*1.25)*1.2)*1.05))*AV590*1),2)*BB590),2)+ROUND((ROUND(((AE590-((((EU590*1.25)*1.2)*1.05)))*AV590*1),2)*BS590),2))</f>
        <v>23.77</v>
      </c>
      <c r="CS590" s="3">
        <f>(ROUND((ROUND((((((EU590*1.25)*1.2)*1.05))*AV590*1),2)*BS590),2)+ROUND((ROUND(((AE590-((((EU590*1.25)*1.2)*1.05)))*AV590*1),2)*BS590),2))</f>
        <v>12.4</v>
      </c>
      <c r="CT590" s="3">
        <f t="shared" si="451"/>
        <v>1618.94</v>
      </c>
      <c r="CU590" s="3">
        <f t="shared" si="452"/>
        <v>0</v>
      </c>
      <c r="CV590" s="3">
        <f t="shared" si="453"/>
        <v>2.4737328000000001</v>
      </c>
      <c r="CW590" s="3">
        <f t="shared" si="454"/>
        <v>0</v>
      </c>
      <c r="CX590" s="3">
        <f t="shared" si="455"/>
        <v>0</v>
      </c>
      <c r="CY590" s="3">
        <f>(ROUND((((S590+ROUND((ROUND((((((EU590*1.25)*1.2)*1.05))*AV590*1),2)*BS590),2))*AT590)/100),2)+ROUND(((ROUND((ROUND(((AE590-((((EU590*1.25)*1.2)*1.05)))*AV590*1),2)*BS590),2)*AT590)/100),2))</f>
        <v>3542.18</v>
      </c>
      <c r="CZ590" s="3">
        <f>(ROUND((((S590+ROUND((ROUND((((((EU590*1.25)*1.2)*1.05))*AV590*1),2)*BS590),2))*AU590)/100),2)+ROUND(((ROUND((ROUND(((AE590-((((EU590*1.25)*1.2)*1.05)))*AV590*1),2)*BS590),2)*AU590)/100),2))</f>
        <v>1982.32</v>
      </c>
      <c r="DB590" s="3">
        <v>120</v>
      </c>
      <c r="DC590" s="3" t="s">
        <v>3</v>
      </c>
      <c r="DD590" s="3" t="s">
        <v>105</v>
      </c>
      <c r="DE590" s="3" t="s">
        <v>654</v>
      </c>
      <c r="DF590" s="3" t="s">
        <v>654</v>
      </c>
      <c r="DG590" s="3" t="s">
        <v>655</v>
      </c>
      <c r="DH590" s="3" t="s">
        <v>3</v>
      </c>
      <c r="DI590" s="3" t="s">
        <v>655</v>
      </c>
      <c r="DJ590" s="3" t="s">
        <v>654</v>
      </c>
      <c r="DK590" s="3" t="s">
        <v>3</v>
      </c>
      <c r="DL590" s="3" t="s">
        <v>3</v>
      </c>
      <c r="DM590" s="3" t="s">
        <v>3</v>
      </c>
      <c r="DN590" s="3">
        <v>0</v>
      </c>
      <c r="DO590" s="3">
        <v>0</v>
      </c>
      <c r="DP590" s="3">
        <v>1</v>
      </c>
      <c r="DQ590" s="3">
        <v>1</v>
      </c>
      <c r="DU590" s="3">
        <v>1013</v>
      </c>
      <c r="DV590" s="3" t="s">
        <v>628</v>
      </c>
      <c r="DW590" s="3" t="s">
        <v>628</v>
      </c>
      <c r="DX590" s="3">
        <v>1</v>
      </c>
      <c r="DZ590" s="3" t="s">
        <v>3</v>
      </c>
      <c r="EA590" s="3" t="s">
        <v>3</v>
      </c>
      <c r="EB590" s="3" t="s">
        <v>3</v>
      </c>
      <c r="EC590" s="3" t="s">
        <v>3</v>
      </c>
      <c r="EE590" s="3">
        <v>56938458</v>
      </c>
      <c r="EF590" s="3">
        <v>30</v>
      </c>
      <c r="EG590" s="3" t="s">
        <v>34</v>
      </c>
      <c r="EH590" s="3">
        <v>0</v>
      </c>
      <c r="EI590" s="3" t="s">
        <v>3</v>
      </c>
      <c r="EJ590" s="3">
        <v>1</v>
      </c>
      <c r="EK590" s="3">
        <v>25</v>
      </c>
      <c r="EL590" s="3" t="s">
        <v>35</v>
      </c>
      <c r="EM590" s="3" t="s">
        <v>36</v>
      </c>
      <c r="EO590" s="3" t="s">
        <v>656</v>
      </c>
      <c r="EQ590" s="3">
        <v>131072</v>
      </c>
      <c r="ER590" s="3">
        <v>32.17</v>
      </c>
      <c r="ES590" s="3">
        <v>12.76</v>
      </c>
      <c r="ET590" s="3">
        <v>0.83</v>
      </c>
      <c r="EU590" s="3">
        <v>0.13</v>
      </c>
      <c r="EV590" s="3">
        <v>18.579999999999998</v>
      </c>
      <c r="EW590" s="3">
        <v>1.6</v>
      </c>
      <c r="EX590" s="3">
        <v>0</v>
      </c>
      <c r="EY590" s="3">
        <v>0</v>
      </c>
      <c r="FQ590" s="3">
        <v>0</v>
      </c>
      <c r="FR590" s="3">
        <v>0</v>
      </c>
      <c r="FS590" s="3">
        <v>0</v>
      </c>
      <c r="FX590" s="3">
        <v>109</v>
      </c>
      <c r="FY590" s="3">
        <v>61</v>
      </c>
      <c r="GA590" s="3" t="s">
        <v>3</v>
      </c>
      <c r="GD590" s="3">
        <v>1</v>
      </c>
      <c r="GF590" s="3">
        <v>-1824595288</v>
      </c>
      <c r="GG590" s="3">
        <v>2</v>
      </c>
      <c r="GH590" s="3">
        <v>1</v>
      </c>
      <c r="GI590" s="3">
        <v>2</v>
      </c>
      <c r="GJ590" s="3">
        <v>0</v>
      </c>
      <c r="GK590" s="3">
        <v>0</v>
      </c>
      <c r="GL590" s="3">
        <f t="shared" si="456"/>
        <v>0</v>
      </c>
      <c r="GM590" s="3">
        <f t="shared" si="457"/>
        <v>8970.18</v>
      </c>
      <c r="GN590" s="3">
        <f t="shared" si="458"/>
        <v>8970.18</v>
      </c>
      <c r="GO590" s="3">
        <f t="shared" si="459"/>
        <v>0</v>
      </c>
      <c r="GP590" s="3">
        <f t="shared" si="460"/>
        <v>0</v>
      </c>
      <c r="GR590" s="3">
        <v>0</v>
      </c>
      <c r="GS590" s="3">
        <v>3</v>
      </c>
      <c r="GT590" s="3">
        <v>0</v>
      </c>
      <c r="GU590" s="3" t="s">
        <v>3</v>
      </c>
      <c r="GV590" s="3">
        <f t="shared" si="461"/>
        <v>0</v>
      </c>
      <c r="GW590" s="3">
        <v>1</v>
      </c>
      <c r="GX590" s="3">
        <f t="shared" si="462"/>
        <v>0</v>
      </c>
      <c r="HA590" s="3">
        <v>0</v>
      </c>
      <c r="HB590" s="3">
        <v>0</v>
      </c>
      <c r="HC590" s="3">
        <f t="shared" si="463"/>
        <v>0</v>
      </c>
      <c r="HE590" s="3" t="s">
        <v>3</v>
      </c>
      <c r="HF590" s="3" t="s">
        <v>3</v>
      </c>
      <c r="HM590" s="3" t="s">
        <v>3</v>
      </c>
      <c r="HN590" s="3" t="s">
        <v>3</v>
      </c>
      <c r="HO590" s="3" t="s">
        <v>3</v>
      </c>
      <c r="HP590" s="3" t="s">
        <v>3</v>
      </c>
      <c r="HQ590" s="3" t="s">
        <v>3</v>
      </c>
      <c r="HS590" s="3">
        <v>0</v>
      </c>
      <c r="IK590" s="3">
        <v>0</v>
      </c>
    </row>
    <row r="591" spans="1:255" x14ac:dyDescent="0.2">
      <c r="A591" s="2">
        <v>17</v>
      </c>
      <c r="B591" s="2">
        <v>1</v>
      </c>
      <c r="C591" s="2"/>
      <c r="D591" s="2"/>
      <c r="E591" s="2" t="s">
        <v>657</v>
      </c>
      <c r="F591" s="2" t="s">
        <v>658</v>
      </c>
      <c r="G591" s="2" t="s">
        <v>659</v>
      </c>
      <c r="H591" s="2" t="s">
        <v>41</v>
      </c>
      <c r="I591" s="2">
        <v>2</v>
      </c>
      <c r="J591" s="2">
        <v>0</v>
      </c>
      <c r="K591" s="2">
        <v>2</v>
      </c>
      <c r="L591" s="2"/>
      <c r="M591" s="2"/>
      <c r="N591" s="2"/>
      <c r="O591" s="2">
        <f t="shared" si="441"/>
        <v>3208.86</v>
      </c>
      <c r="P591" s="2">
        <f t="shared" si="478"/>
        <v>3208.86</v>
      </c>
      <c r="Q591" s="2">
        <f>(ROUND((ROUND(((ET591)*AV591*I591),2)*BB591),2)+ROUND((ROUND(((AE591-(EU591))*AV591*I591),2)*BS591),2))</f>
        <v>0</v>
      </c>
      <c r="R591" s="2">
        <f>(ROUND((ROUND(((EU591)*AV591*I591),2)*BS591),2)+ROUND((ROUND(((AE591-(EU591))*AV591*I591),2)*BS591),2))</f>
        <v>0</v>
      </c>
      <c r="S591" s="2">
        <f t="shared" si="442"/>
        <v>0</v>
      </c>
      <c r="T591" s="2">
        <f t="shared" si="443"/>
        <v>0</v>
      </c>
      <c r="U591" s="2">
        <f t="shared" si="444"/>
        <v>0</v>
      </c>
      <c r="V591" s="2">
        <f t="shared" si="445"/>
        <v>0</v>
      </c>
      <c r="W591" s="2">
        <f t="shared" si="446"/>
        <v>0</v>
      </c>
      <c r="X591" s="2">
        <f>(ROUND((((S591+ROUND((ROUND(((EU591)*AV591*I591),2)*BS591),2))*AT591)/100),2)+ROUND(((ROUND((ROUND(((AE591-(EU591))*AV591*I591),2)*BS591),2)*AT591)/100),2))</f>
        <v>0</v>
      </c>
      <c r="Y591" s="2">
        <f>(ROUND((((S591+ROUND((ROUND(((EU591)*AV591*I591),2)*BS591),2))*AU591)/100),2)+ROUND(((ROUND((ROUND(((AE591-(EU591))*AV591*I591),2)*BS591),2)*AU591)/100),2))</f>
        <v>0</v>
      </c>
      <c r="Z591" s="2"/>
      <c r="AA591" s="2">
        <v>56661434</v>
      </c>
      <c r="AB591" s="2">
        <f t="shared" si="447"/>
        <v>1604.43</v>
      </c>
      <c r="AC591" s="2">
        <f>ROUND((ES591),6)</f>
        <v>1604.43</v>
      </c>
      <c r="AD591" s="2">
        <f>ROUND((((ET591)-(EU591))+AE591),6)</f>
        <v>0</v>
      </c>
      <c r="AE591" s="2">
        <f>ROUND((EU591),6)</f>
        <v>0</v>
      </c>
      <c r="AF591" s="2">
        <f>ROUND((EV591),6)</f>
        <v>0</v>
      </c>
      <c r="AG591" s="2">
        <f t="shared" si="448"/>
        <v>0</v>
      </c>
      <c r="AH591" s="2">
        <f>(EW591)</f>
        <v>0</v>
      </c>
      <c r="AI591" s="2">
        <f>(EX591)</f>
        <v>0</v>
      </c>
      <c r="AJ591" s="2">
        <f t="shared" si="449"/>
        <v>0</v>
      </c>
      <c r="AK591" s="2">
        <v>1604.43</v>
      </c>
      <c r="AL591" s="2">
        <v>1604.43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1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3</v>
      </c>
      <c r="BI591" s="2">
        <v>3</v>
      </c>
      <c r="BJ591" s="2" t="s">
        <v>658</v>
      </c>
      <c r="BK591" s="2"/>
      <c r="BL591" s="2"/>
      <c r="BM591" s="2">
        <v>400007</v>
      </c>
      <c r="BN591" s="2">
        <v>0</v>
      </c>
      <c r="BO591" s="2" t="s">
        <v>3</v>
      </c>
      <c r="BP591" s="2">
        <v>0</v>
      </c>
      <c r="BQ591" s="2">
        <v>214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0</v>
      </c>
      <c r="CA591" s="2">
        <v>0</v>
      </c>
      <c r="CB591" s="2" t="s">
        <v>3</v>
      </c>
      <c r="CC591" s="2"/>
      <c r="CD591" s="2"/>
      <c r="CE591" s="2">
        <v>1566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3</v>
      </c>
      <c r="CO591" s="2">
        <v>0</v>
      </c>
      <c r="CP591" s="2">
        <f t="shared" si="450"/>
        <v>3208.86</v>
      </c>
      <c r="CQ591" s="2">
        <f t="shared" si="479"/>
        <v>1604.43</v>
      </c>
      <c r="CR591" s="2">
        <f>(ROUND((ROUND(((ET591)*AV591*1),2)*BB591),2)+ROUND((ROUND(((AE591-(EU591))*AV591*1),2)*BS591),2))</f>
        <v>0</v>
      </c>
      <c r="CS591" s="2">
        <f>(ROUND((ROUND(((EU591)*AV591*1),2)*BS591),2)+ROUND((ROUND(((AE591-(EU591))*AV591*1),2)*BS591),2))</f>
        <v>0</v>
      </c>
      <c r="CT591" s="2">
        <f t="shared" si="451"/>
        <v>0</v>
      </c>
      <c r="CU591" s="2">
        <f t="shared" si="452"/>
        <v>0</v>
      </c>
      <c r="CV591" s="2">
        <f t="shared" si="453"/>
        <v>0</v>
      </c>
      <c r="CW591" s="2">
        <f t="shared" si="454"/>
        <v>0</v>
      </c>
      <c r="CX591" s="2">
        <f t="shared" si="455"/>
        <v>0</v>
      </c>
      <c r="CY591" s="2">
        <f>(ROUND((((S591+ROUND((ROUND(((EU591)*AV591*1),2)*BS591),2))*AT591)/100),2)+ROUND(((ROUND((ROUND(((AE591-(EU591))*AV591*1),2)*BS591),2)*AT591)/100),2))</f>
        <v>0</v>
      </c>
      <c r="CZ591" s="2">
        <f>(ROUND((((S591+ROUND((ROUND(((EU591)*AV591*1),2)*BS591),2))*AU591)/100),2)+ROUND(((ROUND((ROUND(((AE591-(EU591))*AV591*1),2)*BS591),2)*AU591)/100),2))</f>
        <v>0</v>
      </c>
      <c r="DA591" s="2"/>
      <c r="DB591" s="2"/>
      <c r="DC591" s="2" t="s">
        <v>3</v>
      </c>
      <c r="DD591" s="2" t="s">
        <v>3</v>
      </c>
      <c r="DE591" s="2" t="s">
        <v>3</v>
      </c>
      <c r="DF591" s="2" t="s">
        <v>3</v>
      </c>
      <c r="DG591" s="2" t="s">
        <v>3</v>
      </c>
      <c r="DH591" s="2" t="s">
        <v>3</v>
      </c>
      <c r="DI591" s="2" t="s">
        <v>3</v>
      </c>
      <c r="DJ591" s="2" t="s">
        <v>3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</v>
      </c>
      <c r="DQ591" s="2">
        <v>1</v>
      </c>
      <c r="DR591" s="2"/>
      <c r="DS591" s="2"/>
      <c r="DT591" s="2"/>
      <c r="DU591" s="2">
        <v>1013</v>
      </c>
      <c r="DV591" s="2" t="s">
        <v>41</v>
      </c>
      <c r="DW591" s="2" t="s">
        <v>41</v>
      </c>
      <c r="DX591" s="2">
        <v>1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56938434</v>
      </c>
      <c r="EF591" s="2">
        <v>214</v>
      </c>
      <c r="EG591" s="2" t="s">
        <v>42</v>
      </c>
      <c r="EH591" s="2">
        <v>0</v>
      </c>
      <c r="EI591" s="2" t="s">
        <v>3</v>
      </c>
      <c r="EJ591" s="2">
        <v>3</v>
      </c>
      <c r="EK591" s="2">
        <v>400007</v>
      </c>
      <c r="EL591" s="2" t="s">
        <v>42</v>
      </c>
      <c r="EM591" s="2" t="s">
        <v>43</v>
      </c>
      <c r="EN591" s="2"/>
      <c r="EO591" s="2" t="s">
        <v>3</v>
      </c>
      <c r="EP591" s="2"/>
      <c r="EQ591" s="2">
        <v>131088</v>
      </c>
      <c r="ER591" s="2">
        <v>0</v>
      </c>
      <c r="ES591" s="2">
        <v>1604.43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f>P591</f>
        <v>3208.86</v>
      </c>
      <c r="FS591" s="2">
        <v>0</v>
      </c>
      <c r="FT591" s="2"/>
      <c r="FU591" s="2"/>
      <c r="FV591" s="2"/>
      <c r="FW591" s="2"/>
      <c r="FX591" s="2">
        <v>0</v>
      </c>
      <c r="FY591" s="2">
        <v>0</v>
      </c>
      <c r="FZ591" s="2"/>
      <c r="GA591" s="2" t="s">
        <v>660</v>
      </c>
      <c r="GB591" s="2"/>
      <c r="GC591" s="2"/>
      <c r="GD591" s="2">
        <v>1</v>
      </c>
      <c r="GE591" s="2"/>
      <c r="GF591" s="2">
        <v>1058834684</v>
      </c>
      <c r="GG591" s="2">
        <v>2</v>
      </c>
      <c r="GH591" s="2">
        <v>4</v>
      </c>
      <c r="GI591" s="2">
        <v>-2</v>
      </c>
      <c r="GJ591" s="2">
        <v>0</v>
      </c>
      <c r="GK591" s="2">
        <v>0</v>
      </c>
      <c r="GL591" s="2">
        <f t="shared" si="456"/>
        <v>0</v>
      </c>
      <c r="GM591" s="2">
        <f t="shared" si="457"/>
        <v>3208.86</v>
      </c>
      <c r="GN591" s="2">
        <f t="shared" si="458"/>
        <v>0</v>
      </c>
      <c r="GO591" s="2">
        <f t="shared" si="459"/>
        <v>0</v>
      </c>
      <c r="GP591" s="2">
        <f t="shared" si="460"/>
        <v>0</v>
      </c>
      <c r="GQ591" s="2"/>
      <c r="GR591" s="2">
        <v>1</v>
      </c>
      <c r="GS591" s="2">
        <v>2</v>
      </c>
      <c r="GT591" s="2">
        <v>0</v>
      </c>
      <c r="GU591" s="2" t="s">
        <v>3</v>
      </c>
      <c r="GV591" s="2">
        <f t="shared" si="461"/>
        <v>0</v>
      </c>
      <c r="GW591" s="2">
        <v>1</v>
      </c>
      <c r="GX591" s="2">
        <f t="shared" si="462"/>
        <v>0</v>
      </c>
      <c r="GY591" s="2"/>
      <c r="GZ591" s="2"/>
      <c r="HA591" s="2">
        <v>0</v>
      </c>
      <c r="HB591" s="2">
        <v>0</v>
      </c>
      <c r="HC591" s="2">
        <f t="shared" si="463"/>
        <v>0</v>
      </c>
      <c r="HD591" s="2"/>
      <c r="HE591" s="2" t="s">
        <v>45</v>
      </c>
      <c r="HF591" s="2" t="s">
        <v>46</v>
      </c>
      <c r="HG591" s="2"/>
      <c r="HH591" s="2"/>
      <c r="HI591" s="2"/>
      <c r="HJ591" s="2"/>
      <c r="HK591" s="2"/>
      <c r="HL591" s="2"/>
      <c r="HM591" s="2" t="s">
        <v>3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">
      <c r="A592" s="3">
        <v>17</v>
      </c>
      <c r="B592" s="3">
        <v>1</v>
      </c>
      <c r="E592" s="3" t="s">
        <v>657</v>
      </c>
      <c r="F592" s="3" t="s">
        <v>658</v>
      </c>
      <c r="G592" s="3" t="s">
        <v>659</v>
      </c>
      <c r="H592" s="3" t="s">
        <v>41</v>
      </c>
      <c r="I592" s="3">
        <v>2</v>
      </c>
      <c r="J592" s="3">
        <v>0</v>
      </c>
      <c r="K592" s="3">
        <v>2</v>
      </c>
      <c r="O592" s="3">
        <f t="shared" si="441"/>
        <v>24291.07</v>
      </c>
      <c r="P592" s="3">
        <f t="shared" si="478"/>
        <v>24291.07</v>
      </c>
      <c r="Q592" s="3">
        <f>(ROUND((ROUND(((ET592)*AV592*I592),2)*BB592),2)+ROUND((ROUND(((AE592-(EU592))*AV592*I592),2)*BS592),2))</f>
        <v>0</v>
      </c>
      <c r="R592" s="3">
        <f>(ROUND((ROUND(((EU592)*AV592*I592),2)*BS592),2)+ROUND((ROUND(((AE592-(EU592))*AV592*I592),2)*BS592),2))</f>
        <v>0</v>
      </c>
      <c r="S592" s="3">
        <f t="shared" si="442"/>
        <v>0</v>
      </c>
      <c r="T592" s="3">
        <f t="shared" si="443"/>
        <v>0</v>
      </c>
      <c r="U592" s="3">
        <f t="shared" si="444"/>
        <v>0</v>
      </c>
      <c r="V592" s="3">
        <f t="shared" si="445"/>
        <v>0</v>
      </c>
      <c r="W592" s="3">
        <f t="shared" si="446"/>
        <v>0</v>
      </c>
      <c r="X592" s="3">
        <f>(ROUND((((S592+ROUND((ROUND(((EU592)*AV592*I592),2)*BS592),2))*AT592)/100),2)+ROUND(((ROUND((ROUND(((AE592-(EU592))*AV592*I592),2)*BS592),2)*AT592)/100),2))</f>
        <v>0</v>
      </c>
      <c r="Y592" s="3">
        <f>(ROUND((((S592+ROUND((ROUND(((EU592)*AV592*I592),2)*BS592),2))*AU592)/100),2)+ROUND(((ROUND((ROUND(((AE592-(EU592))*AV592*I592),2)*BS592),2)*AU592)/100),2))</f>
        <v>0</v>
      </c>
      <c r="AA592" s="3">
        <v>56661436</v>
      </c>
      <c r="AB592" s="3">
        <f t="shared" si="447"/>
        <v>1604.43</v>
      </c>
      <c r="AC592" s="3">
        <f>ROUND((ES592),6)</f>
        <v>1604.43</v>
      </c>
      <c r="AD592" s="3">
        <f>ROUND((((ET592)-(EU592))+AE592),6)</f>
        <v>0</v>
      </c>
      <c r="AE592" s="3">
        <f>ROUND((EU592),6)</f>
        <v>0</v>
      </c>
      <c r="AF592" s="3">
        <f>ROUND((EV592),6)</f>
        <v>0</v>
      </c>
      <c r="AG592" s="3">
        <f t="shared" si="448"/>
        <v>0</v>
      </c>
      <c r="AH592" s="3">
        <f>(EW592)</f>
        <v>0</v>
      </c>
      <c r="AI592" s="3">
        <f>(EX592)</f>
        <v>0</v>
      </c>
      <c r="AJ592" s="3">
        <f t="shared" si="449"/>
        <v>0</v>
      </c>
      <c r="AK592" s="3">
        <v>1604.43</v>
      </c>
      <c r="AL592" s="3">
        <v>1604.43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1</v>
      </c>
      <c r="AW592" s="3">
        <v>1</v>
      </c>
      <c r="AZ592" s="3">
        <v>1</v>
      </c>
      <c r="BA592" s="3">
        <v>1</v>
      </c>
      <c r="BB592" s="3">
        <v>1</v>
      </c>
      <c r="BC592" s="3">
        <v>7.57</v>
      </c>
      <c r="BD592" s="3" t="s">
        <v>3</v>
      </c>
      <c r="BE592" s="3" t="s">
        <v>3</v>
      </c>
      <c r="BF592" s="3" t="s">
        <v>3</v>
      </c>
      <c r="BG592" s="3" t="s">
        <v>3</v>
      </c>
      <c r="BH592" s="3">
        <v>3</v>
      </c>
      <c r="BI592" s="3">
        <v>3</v>
      </c>
      <c r="BJ592" s="3" t="s">
        <v>658</v>
      </c>
      <c r="BM592" s="3">
        <v>400007</v>
      </c>
      <c r="BN592" s="3">
        <v>0</v>
      </c>
      <c r="BO592" s="3" t="s">
        <v>3</v>
      </c>
      <c r="BP592" s="3">
        <v>0</v>
      </c>
      <c r="BQ592" s="3">
        <v>214</v>
      </c>
      <c r="BR592" s="3">
        <v>0</v>
      </c>
      <c r="BS592" s="3">
        <v>1</v>
      </c>
      <c r="BT592" s="3">
        <v>1</v>
      </c>
      <c r="BU592" s="3">
        <v>1</v>
      </c>
      <c r="BV592" s="3">
        <v>1</v>
      </c>
      <c r="BW592" s="3">
        <v>1</v>
      </c>
      <c r="BX592" s="3">
        <v>1</v>
      </c>
      <c r="BY592" s="3" t="s">
        <v>3</v>
      </c>
      <c r="BZ592" s="3">
        <v>0</v>
      </c>
      <c r="CA592" s="3">
        <v>0</v>
      </c>
      <c r="CB592" s="3" t="s">
        <v>3</v>
      </c>
      <c r="CE592" s="3">
        <v>1566</v>
      </c>
      <c r="CF592" s="3">
        <v>0</v>
      </c>
      <c r="CG592" s="3">
        <v>0</v>
      </c>
      <c r="CM592" s="3">
        <v>0</v>
      </c>
      <c r="CN592" s="3" t="s">
        <v>3</v>
      </c>
      <c r="CO592" s="3">
        <v>0</v>
      </c>
      <c r="CP592" s="3">
        <f t="shared" si="450"/>
        <v>24291.07</v>
      </c>
      <c r="CQ592" s="3">
        <f t="shared" si="479"/>
        <v>12145.54</v>
      </c>
      <c r="CR592" s="3">
        <f>(ROUND((ROUND(((ET592)*AV592*1),2)*BB592),2)+ROUND((ROUND(((AE592-(EU592))*AV592*1),2)*BS592),2))</f>
        <v>0</v>
      </c>
      <c r="CS592" s="3">
        <f>(ROUND((ROUND(((EU592)*AV592*1),2)*BS592),2)+ROUND((ROUND(((AE592-(EU592))*AV592*1),2)*BS592),2))</f>
        <v>0</v>
      </c>
      <c r="CT592" s="3">
        <f t="shared" si="451"/>
        <v>0</v>
      </c>
      <c r="CU592" s="3">
        <f t="shared" si="452"/>
        <v>0</v>
      </c>
      <c r="CV592" s="3">
        <f t="shared" si="453"/>
        <v>0</v>
      </c>
      <c r="CW592" s="3">
        <f t="shared" si="454"/>
        <v>0</v>
      </c>
      <c r="CX592" s="3">
        <f t="shared" si="455"/>
        <v>0</v>
      </c>
      <c r="CY592" s="3">
        <f>(ROUND((((S592+ROUND((ROUND(((EU592)*AV592*1),2)*BS592),2))*AT592)/100),2)+ROUND(((ROUND((ROUND(((AE592-(EU592))*AV592*1),2)*BS592),2)*AT592)/100),2))</f>
        <v>0</v>
      </c>
      <c r="CZ592" s="3">
        <f>(ROUND((((S592+ROUND((ROUND(((EU592)*AV592*1),2)*BS592),2))*AU592)/100),2)+ROUND(((ROUND((ROUND(((AE592-(EU592))*AV592*1),2)*BS592),2)*AU592)/100),2))</f>
        <v>0</v>
      </c>
      <c r="DC592" s="3" t="s">
        <v>3</v>
      </c>
      <c r="DD592" s="3" t="s">
        <v>3</v>
      </c>
      <c r="DE592" s="3" t="s">
        <v>3</v>
      </c>
      <c r="DF592" s="3" t="s">
        <v>3</v>
      </c>
      <c r="DG592" s="3" t="s">
        <v>3</v>
      </c>
      <c r="DH592" s="3" t="s">
        <v>3</v>
      </c>
      <c r="DI592" s="3" t="s">
        <v>3</v>
      </c>
      <c r="DJ592" s="3" t="s">
        <v>3</v>
      </c>
      <c r="DK592" s="3" t="s">
        <v>3</v>
      </c>
      <c r="DL592" s="3" t="s">
        <v>3</v>
      </c>
      <c r="DM592" s="3" t="s">
        <v>3</v>
      </c>
      <c r="DN592" s="3">
        <v>0</v>
      </c>
      <c r="DO592" s="3">
        <v>0</v>
      </c>
      <c r="DP592" s="3">
        <v>1</v>
      </c>
      <c r="DQ592" s="3">
        <v>1</v>
      </c>
      <c r="DU592" s="3">
        <v>1013</v>
      </c>
      <c r="DV592" s="3" t="s">
        <v>41</v>
      </c>
      <c r="DW592" s="3" t="s">
        <v>41</v>
      </c>
      <c r="DX592" s="3">
        <v>1</v>
      </c>
      <c r="DZ592" s="3" t="s">
        <v>3</v>
      </c>
      <c r="EA592" s="3" t="s">
        <v>3</v>
      </c>
      <c r="EB592" s="3" t="s">
        <v>3</v>
      </c>
      <c r="EC592" s="3" t="s">
        <v>3</v>
      </c>
      <c r="EE592" s="3">
        <v>56938434</v>
      </c>
      <c r="EF592" s="3">
        <v>214</v>
      </c>
      <c r="EG592" s="3" t="s">
        <v>42</v>
      </c>
      <c r="EH592" s="3">
        <v>0</v>
      </c>
      <c r="EI592" s="3" t="s">
        <v>3</v>
      </c>
      <c r="EJ592" s="3">
        <v>3</v>
      </c>
      <c r="EK592" s="3">
        <v>400007</v>
      </c>
      <c r="EL592" s="3" t="s">
        <v>42</v>
      </c>
      <c r="EM592" s="3" t="s">
        <v>43</v>
      </c>
      <c r="EO592" s="3" t="s">
        <v>3</v>
      </c>
      <c r="EQ592" s="3">
        <v>131088</v>
      </c>
      <c r="ER592" s="3">
        <v>0</v>
      </c>
      <c r="ES592" s="3">
        <v>1604.43</v>
      </c>
      <c r="ET592" s="3">
        <v>0</v>
      </c>
      <c r="EU592" s="3">
        <v>0</v>
      </c>
      <c r="EV592" s="3">
        <v>0</v>
      </c>
      <c r="EW592" s="3">
        <v>0</v>
      </c>
      <c r="EX592" s="3">
        <v>0</v>
      </c>
      <c r="EY592" s="3">
        <v>0</v>
      </c>
      <c r="EZ592" s="3">
        <v>5</v>
      </c>
      <c r="FC592" s="3">
        <v>1</v>
      </c>
      <c r="FD592" s="3">
        <v>18</v>
      </c>
      <c r="FF592" s="3">
        <v>14215.44</v>
      </c>
      <c r="FQ592" s="3">
        <v>0</v>
      </c>
      <c r="FR592" s="3">
        <f>P592</f>
        <v>24291.07</v>
      </c>
      <c r="FS592" s="3">
        <v>0</v>
      </c>
      <c r="FX592" s="3">
        <v>0</v>
      </c>
      <c r="FY592" s="3">
        <v>0</v>
      </c>
      <c r="GA592" s="3" t="s">
        <v>660</v>
      </c>
      <c r="GD592" s="3">
        <v>1</v>
      </c>
      <c r="GF592" s="3">
        <v>1058834684</v>
      </c>
      <c r="GG592" s="3">
        <v>2</v>
      </c>
      <c r="GH592" s="3">
        <v>3</v>
      </c>
      <c r="GI592" s="3">
        <v>3</v>
      </c>
      <c r="GJ592" s="3">
        <v>0</v>
      </c>
      <c r="GK592" s="3">
        <v>0</v>
      </c>
      <c r="GL592" s="3">
        <f t="shared" si="456"/>
        <v>0</v>
      </c>
      <c r="GM592" s="3">
        <f t="shared" si="457"/>
        <v>24291.07</v>
      </c>
      <c r="GN592" s="3">
        <f t="shared" si="458"/>
        <v>0</v>
      </c>
      <c r="GO592" s="3">
        <f t="shared" si="459"/>
        <v>0</v>
      </c>
      <c r="GP592" s="3">
        <f t="shared" si="460"/>
        <v>0</v>
      </c>
      <c r="GR592" s="3">
        <v>1</v>
      </c>
      <c r="GS592" s="3">
        <v>1</v>
      </c>
      <c r="GT592" s="3">
        <v>0</v>
      </c>
      <c r="GU592" s="3" t="s">
        <v>3</v>
      </c>
      <c r="GV592" s="3">
        <f t="shared" si="461"/>
        <v>0</v>
      </c>
      <c r="GW592" s="3">
        <v>1</v>
      </c>
      <c r="GX592" s="3">
        <f t="shared" si="462"/>
        <v>0</v>
      </c>
      <c r="HA592" s="3">
        <v>0</v>
      </c>
      <c r="HB592" s="3">
        <v>0</v>
      </c>
      <c r="HC592" s="3">
        <f t="shared" si="463"/>
        <v>0</v>
      </c>
      <c r="HE592" s="3" t="s">
        <v>45</v>
      </c>
      <c r="HF592" s="3" t="s">
        <v>46</v>
      </c>
      <c r="HM592" s="3" t="s">
        <v>3</v>
      </c>
      <c r="HN592" s="3" t="s">
        <v>3</v>
      </c>
      <c r="HO592" s="3" t="s">
        <v>3</v>
      </c>
      <c r="HP592" s="3" t="s">
        <v>3</v>
      </c>
      <c r="HQ592" s="3" t="s">
        <v>3</v>
      </c>
      <c r="HS592" s="3">
        <v>0</v>
      </c>
      <c r="IK592" s="3">
        <v>0</v>
      </c>
    </row>
    <row r="594" spans="1:206" x14ac:dyDescent="0.2">
      <c r="A594" s="11">
        <v>51</v>
      </c>
      <c r="B594" s="11">
        <f>B527</f>
        <v>1</v>
      </c>
      <c r="C594" s="11">
        <f>A527</f>
        <v>5</v>
      </c>
      <c r="D594" s="11">
        <f>ROW(A527)</f>
        <v>527</v>
      </c>
      <c r="E594" s="11"/>
      <c r="F594" s="11" t="str">
        <f>IF(F527&lt;&gt;"",F527,"")</f>
        <v>Новый подраздел</v>
      </c>
      <c r="G594" s="11" t="str">
        <f>IF(G527&lt;&gt;"",G527,"")</f>
        <v>Противопожарный нормально-открытый клапан, канального типа , ЕI60</v>
      </c>
      <c r="H594" s="11">
        <v>0</v>
      </c>
      <c r="I594" s="11"/>
      <c r="J594" s="11"/>
      <c r="K594" s="11"/>
      <c r="L594" s="11"/>
      <c r="M594" s="11"/>
      <c r="N594" s="11"/>
      <c r="O594" s="11">
        <f t="shared" ref="O594:T594" si="481">ROUND(AB594,2)</f>
        <v>300773.61</v>
      </c>
      <c r="P594" s="11">
        <f t="shared" si="481"/>
        <v>293685.51</v>
      </c>
      <c r="Q594" s="11">
        <f t="shared" si="481"/>
        <v>230.09</v>
      </c>
      <c r="R594" s="11">
        <f t="shared" si="481"/>
        <v>30.49</v>
      </c>
      <c r="S594" s="11">
        <f t="shared" si="481"/>
        <v>6858.01</v>
      </c>
      <c r="T594" s="11">
        <f t="shared" si="481"/>
        <v>0</v>
      </c>
      <c r="U594" s="11">
        <f>AH594</f>
        <v>585.32915154999989</v>
      </c>
      <c r="V594" s="11">
        <f>AI594</f>
        <v>0</v>
      </c>
      <c r="W594" s="11">
        <f>ROUND(AJ594,2)</f>
        <v>0</v>
      </c>
      <c r="X594" s="11">
        <f>ROUND(AK594,2)</f>
        <v>7508.46</v>
      </c>
      <c r="Y594" s="11">
        <f>ROUND(AL594,2)</f>
        <v>4201.9799999999996</v>
      </c>
      <c r="Z594" s="11"/>
      <c r="AA594" s="11"/>
      <c r="AB594" s="11">
        <f>ROUND(SUMIF(AA531:AA592,"=56661434",O531:O592),2)</f>
        <v>300773.61</v>
      </c>
      <c r="AC594" s="11">
        <f>ROUND(SUMIF(AA531:AA592,"=56661434",P531:P592),2)</f>
        <v>293685.51</v>
      </c>
      <c r="AD594" s="11">
        <f>ROUND(SUMIF(AA531:AA592,"=56661434",Q531:Q592),2)</f>
        <v>230.09</v>
      </c>
      <c r="AE594" s="11">
        <f>ROUND(SUMIF(AA531:AA592,"=56661434",R531:R592),2)</f>
        <v>30.49</v>
      </c>
      <c r="AF594" s="11">
        <f>ROUND(SUMIF(AA531:AA592,"=56661434",S531:S592),2)</f>
        <v>6858.01</v>
      </c>
      <c r="AG594" s="11">
        <f>ROUND(SUMIF(AA531:AA592,"=56661434",T531:T592),2)</f>
        <v>0</v>
      </c>
      <c r="AH594" s="11">
        <f>SUMIF(AA531:AA592,"=56661434",U531:U592)</f>
        <v>585.32915154999989</v>
      </c>
      <c r="AI594" s="11">
        <f>SUMIF(AA531:AA592,"=56661434",V531:V592)</f>
        <v>0</v>
      </c>
      <c r="AJ594" s="11">
        <f>ROUND(SUMIF(AA531:AA592,"=56661434",W531:W592),2)</f>
        <v>0</v>
      </c>
      <c r="AK594" s="11">
        <f>ROUND(SUMIF(AA531:AA592,"=56661434",X531:X592),2)</f>
        <v>7508.46</v>
      </c>
      <c r="AL594" s="11">
        <f>ROUND(SUMIF(AA531:AA592,"=56661434",Y531:Y592),2)</f>
        <v>4201.9799999999996</v>
      </c>
      <c r="AM594" s="11"/>
      <c r="AN594" s="11"/>
      <c r="AO594" s="11">
        <f t="shared" ref="AO594:BD594" si="482">ROUND(BX594,2)</f>
        <v>0</v>
      </c>
      <c r="AP594" s="11">
        <f t="shared" si="482"/>
        <v>289569.03000000003</v>
      </c>
      <c r="AQ594" s="11">
        <f t="shared" si="482"/>
        <v>0</v>
      </c>
      <c r="AR594" s="11">
        <f t="shared" si="482"/>
        <v>312484.05</v>
      </c>
      <c r="AS594" s="11">
        <f t="shared" si="482"/>
        <v>22915.02</v>
      </c>
      <c r="AT594" s="11">
        <f t="shared" si="482"/>
        <v>0</v>
      </c>
      <c r="AU594" s="11">
        <f t="shared" si="482"/>
        <v>0</v>
      </c>
      <c r="AV594" s="11">
        <f t="shared" si="482"/>
        <v>293685.51</v>
      </c>
      <c r="AW594" s="11">
        <f t="shared" si="482"/>
        <v>4116.4799999999996</v>
      </c>
      <c r="AX594" s="11">
        <f t="shared" si="482"/>
        <v>0</v>
      </c>
      <c r="AY594" s="11">
        <f t="shared" si="482"/>
        <v>4116.4799999999996</v>
      </c>
      <c r="AZ594" s="11">
        <f t="shared" si="482"/>
        <v>289569.03000000003</v>
      </c>
      <c r="BA594" s="11">
        <f t="shared" si="482"/>
        <v>0</v>
      </c>
      <c r="BB594" s="11">
        <f t="shared" si="482"/>
        <v>0</v>
      </c>
      <c r="BC594" s="11">
        <f t="shared" si="482"/>
        <v>0</v>
      </c>
      <c r="BD594" s="11">
        <f t="shared" si="482"/>
        <v>0</v>
      </c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>
        <f>ROUND(SUMIF(AA531:AA592,"=56661434",FQ531:FQ592),2)</f>
        <v>0</v>
      </c>
      <c r="BY594" s="11">
        <f>ROUND(SUMIF(AA531:AA592,"=56661434",FR531:FR592),2)</f>
        <v>289569.03000000003</v>
      </c>
      <c r="BZ594" s="11">
        <f>ROUND(SUMIF(AA531:AA592,"=56661434",GL531:GL592),2)</f>
        <v>0</v>
      </c>
      <c r="CA594" s="11">
        <f>ROUND(SUMIF(AA531:AA592,"=56661434",GM531:GM592),2)</f>
        <v>312484.05</v>
      </c>
      <c r="CB594" s="11">
        <f>ROUND(SUMIF(AA531:AA592,"=56661434",GN531:GN592),2)</f>
        <v>22915.02</v>
      </c>
      <c r="CC594" s="11">
        <f>ROUND(SUMIF(AA531:AA592,"=56661434",GO531:GO592),2)</f>
        <v>0</v>
      </c>
      <c r="CD594" s="11">
        <f>ROUND(SUMIF(AA531:AA592,"=56661434",GP531:GP592),2)</f>
        <v>0</v>
      </c>
      <c r="CE594" s="11">
        <f>AC594-BX594</f>
        <v>293685.51</v>
      </c>
      <c r="CF594" s="11">
        <f>AC594-BY594</f>
        <v>4116.4799999999814</v>
      </c>
      <c r="CG594" s="11">
        <f>BX594-BZ594</f>
        <v>0</v>
      </c>
      <c r="CH594" s="11">
        <f>AC594-BX594-BY594+BZ594</f>
        <v>4116.4799999999814</v>
      </c>
      <c r="CI594" s="11">
        <f>BY594-BZ594</f>
        <v>289569.03000000003</v>
      </c>
      <c r="CJ594" s="11">
        <f>ROUND(SUMIF(AA531:AA592,"=56661434",GX531:GX592),2)</f>
        <v>0</v>
      </c>
      <c r="CK594" s="11">
        <f>ROUND(SUMIF(AA531:AA592,"=56661434",GY531:GY592),2)</f>
        <v>0</v>
      </c>
      <c r="CL594" s="11">
        <f>ROUND(SUMIF(AA531:AA592,"=56661434",GZ531:GZ592),2)</f>
        <v>0</v>
      </c>
      <c r="CM594" s="11">
        <f>ROUND(SUMIF(AA531:AA592,"=56661434",HD531:HD592),2)</f>
        <v>0</v>
      </c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2">
        <f t="shared" ref="DG594:DL594" si="483">ROUND(DT594,2)</f>
        <v>2741089.94</v>
      </c>
      <c r="DH594" s="12">
        <f t="shared" si="483"/>
        <v>2350985.16</v>
      </c>
      <c r="DI594" s="12">
        <f t="shared" si="483"/>
        <v>3655.91</v>
      </c>
      <c r="DJ594" s="12">
        <f t="shared" si="483"/>
        <v>1718.1</v>
      </c>
      <c r="DK594" s="12">
        <f t="shared" si="483"/>
        <v>386448.87</v>
      </c>
      <c r="DL594" s="12">
        <f t="shared" si="483"/>
        <v>0</v>
      </c>
      <c r="DM594" s="12">
        <f>DZ594</f>
        <v>585.32915154999989</v>
      </c>
      <c r="DN594" s="12">
        <f>EA594</f>
        <v>0</v>
      </c>
      <c r="DO594" s="12">
        <f>ROUND(EB594,2)</f>
        <v>0</v>
      </c>
      <c r="DP594" s="12">
        <f>ROUND(EC594,2)</f>
        <v>423102</v>
      </c>
      <c r="DQ594" s="12">
        <f>ROUND(ED594,2)</f>
        <v>236781.85</v>
      </c>
      <c r="DR594" s="12"/>
      <c r="DS594" s="12"/>
      <c r="DT594" s="12">
        <f>ROUND(SUMIF(AA531:AA592,"=56661436",O531:O592),2)</f>
        <v>2741089.94</v>
      </c>
      <c r="DU594" s="12">
        <f>ROUND(SUMIF(AA531:AA592,"=56661436",P531:P592),2)</f>
        <v>2350985.16</v>
      </c>
      <c r="DV594" s="12">
        <f>ROUND(SUMIF(AA531:AA592,"=56661436",Q531:Q592),2)</f>
        <v>3655.91</v>
      </c>
      <c r="DW594" s="12">
        <f>ROUND(SUMIF(AA531:AA592,"=56661436",R531:R592),2)</f>
        <v>1718.1</v>
      </c>
      <c r="DX594" s="12">
        <f>ROUND(SUMIF(AA531:AA592,"=56661436",S531:S592),2)</f>
        <v>386448.87</v>
      </c>
      <c r="DY594" s="12">
        <f>ROUND(SUMIF(AA531:AA592,"=56661436",T531:T592),2)</f>
        <v>0</v>
      </c>
      <c r="DZ594" s="12">
        <f>SUMIF(AA531:AA592,"=56661436",U531:U592)</f>
        <v>585.32915154999989</v>
      </c>
      <c r="EA594" s="12">
        <f>SUMIF(AA531:AA592,"=56661436",V531:V592)</f>
        <v>0</v>
      </c>
      <c r="EB594" s="12">
        <f>ROUND(SUMIF(AA531:AA592,"=56661436",W531:W592),2)</f>
        <v>0</v>
      </c>
      <c r="EC594" s="12">
        <f>ROUND(SUMIF(AA531:AA592,"=56661436",X531:X592),2)</f>
        <v>423102</v>
      </c>
      <c r="ED594" s="12">
        <f>ROUND(SUMIF(AA531:AA592,"=56661436",Y531:Y592),2)</f>
        <v>236781.85</v>
      </c>
      <c r="EE594" s="12"/>
      <c r="EF594" s="12"/>
      <c r="EG594" s="12">
        <f t="shared" ref="EG594:EV594" si="484">ROUND(FP594,2)</f>
        <v>0</v>
      </c>
      <c r="EH594" s="12">
        <f t="shared" si="484"/>
        <v>2308502.29</v>
      </c>
      <c r="EI594" s="12">
        <f t="shared" si="484"/>
        <v>0</v>
      </c>
      <c r="EJ594" s="12">
        <f t="shared" si="484"/>
        <v>3400973.79</v>
      </c>
      <c r="EK594" s="12">
        <f t="shared" si="484"/>
        <v>1092471.5</v>
      </c>
      <c r="EL594" s="12">
        <f t="shared" si="484"/>
        <v>0</v>
      </c>
      <c r="EM594" s="12">
        <f t="shared" si="484"/>
        <v>0</v>
      </c>
      <c r="EN594" s="12">
        <f t="shared" si="484"/>
        <v>2350985.16</v>
      </c>
      <c r="EO594" s="12">
        <f t="shared" si="484"/>
        <v>42482.87</v>
      </c>
      <c r="EP594" s="12">
        <f t="shared" si="484"/>
        <v>0</v>
      </c>
      <c r="EQ594" s="12">
        <f t="shared" si="484"/>
        <v>42482.87</v>
      </c>
      <c r="ER594" s="12">
        <f t="shared" si="484"/>
        <v>2308502.29</v>
      </c>
      <c r="ES594" s="12">
        <f t="shared" si="484"/>
        <v>0</v>
      </c>
      <c r="ET594" s="12">
        <f t="shared" si="484"/>
        <v>0</v>
      </c>
      <c r="EU594" s="12">
        <f t="shared" si="484"/>
        <v>0</v>
      </c>
      <c r="EV594" s="12">
        <f t="shared" si="484"/>
        <v>0</v>
      </c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>
        <f>ROUND(SUMIF(AA531:AA592,"=56661436",FQ531:FQ592),2)</f>
        <v>0</v>
      </c>
      <c r="FQ594" s="12">
        <f>ROUND(SUMIF(AA531:AA592,"=56661436",FR531:FR592),2)</f>
        <v>2308502.29</v>
      </c>
      <c r="FR594" s="12">
        <f>ROUND(SUMIF(AA531:AA592,"=56661436",GL531:GL592),2)</f>
        <v>0</v>
      </c>
      <c r="FS594" s="12">
        <f>ROUND(SUMIF(AA531:AA592,"=56661436",GM531:GM592),2)</f>
        <v>3400973.79</v>
      </c>
      <c r="FT594" s="12">
        <f>ROUND(SUMIF(AA531:AA592,"=56661436",GN531:GN592),2)</f>
        <v>1092471.5</v>
      </c>
      <c r="FU594" s="12">
        <f>ROUND(SUMIF(AA531:AA592,"=56661436",GO531:GO592),2)</f>
        <v>0</v>
      </c>
      <c r="FV594" s="12">
        <f>ROUND(SUMIF(AA531:AA592,"=56661436",GP531:GP592),2)</f>
        <v>0</v>
      </c>
      <c r="FW594" s="12">
        <f>DU594-FP594</f>
        <v>2350985.16</v>
      </c>
      <c r="FX594" s="12">
        <f>DU594-FQ594</f>
        <v>42482.870000000112</v>
      </c>
      <c r="FY594" s="12">
        <f>FP594-FR594</f>
        <v>0</v>
      </c>
      <c r="FZ594" s="12">
        <f>DU594-FP594-FQ594+FR594</f>
        <v>42482.870000000112</v>
      </c>
      <c r="GA594" s="12">
        <f>FQ594-FR594</f>
        <v>2308502.29</v>
      </c>
      <c r="GB594" s="12">
        <f>ROUND(SUMIF(AA531:AA592,"=56661436",GX531:GX592),2)</f>
        <v>0</v>
      </c>
      <c r="GC594" s="12">
        <f>ROUND(SUMIF(AA531:AA592,"=56661436",GY531:GY592),2)</f>
        <v>0</v>
      </c>
      <c r="GD594" s="12">
        <f>ROUND(SUMIF(AA531:AA592,"=56661436",GZ531:GZ592),2)</f>
        <v>0</v>
      </c>
      <c r="GE594" s="12">
        <f>ROUND(SUMIF(AA531:AA592,"=56661436",HD531:HD592),2)</f>
        <v>0</v>
      </c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>
        <v>0</v>
      </c>
    </row>
    <row r="596" spans="1:206" x14ac:dyDescent="0.2">
      <c r="A596" s="13">
        <v>50</v>
      </c>
      <c r="B596" s="13">
        <v>0</v>
      </c>
      <c r="C596" s="13">
        <v>0</v>
      </c>
      <c r="D596" s="13">
        <v>1</v>
      </c>
      <c r="E596" s="13">
        <v>201</v>
      </c>
      <c r="F596" s="13">
        <f>ROUND(Source!O594,O596)</f>
        <v>300773.61</v>
      </c>
      <c r="G596" s="13" t="s">
        <v>112</v>
      </c>
      <c r="H596" s="13" t="s">
        <v>113</v>
      </c>
      <c r="I596" s="13"/>
      <c r="J596" s="13"/>
      <c r="K596" s="13">
        <v>201</v>
      </c>
      <c r="L596" s="13">
        <v>1</v>
      </c>
      <c r="M596" s="13">
        <v>3</v>
      </c>
      <c r="N596" s="13" t="s">
        <v>3</v>
      </c>
      <c r="O596" s="13">
        <v>2</v>
      </c>
      <c r="P596" s="13">
        <f>ROUND(Source!DG594,O596)</f>
        <v>2741089.94</v>
      </c>
      <c r="Q596" s="13"/>
      <c r="R596" s="13"/>
      <c r="S596" s="13"/>
      <c r="T596" s="13"/>
      <c r="U596" s="13"/>
      <c r="V596" s="13"/>
      <c r="W596" s="13">
        <v>300773.61</v>
      </c>
      <c r="X596" s="13">
        <v>1</v>
      </c>
      <c r="Y596" s="13">
        <v>300773.61</v>
      </c>
      <c r="Z596" s="13">
        <v>2741089.94</v>
      </c>
      <c r="AA596" s="13">
        <v>1</v>
      </c>
      <c r="AB596" s="13">
        <v>2741089.94</v>
      </c>
    </row>
    <row r="597" spans="1:206" x14ac:dyDescent="0.2">
      <c r="A597" s="13">
        <v>50</v>
      </c>
      <c r="B597" s="13">
        <v>0</v>
      </c>
      <c r="C597" s="13">
        <v>0</v>
      </c>
      <c r="D597" s="13">
        <v>1</v>
      </c>
      <c r="E597" s="13">
        <v>202</v>
      </c>
      <c r="F597" s="13">
        <f>ROUND(Source!P594,O597)</f>
        <v>293685.51</v>
      </c>
      <c r="G597" s="13" t="s">
        <v>114</v>
      </c>
      <c r="H597" s="13" t="s">
        <v>115</v>
      </c>
      <c r="I597" s="13"/>
      <c r="J597" s="13"/>
      <c r="K597" s="13">
        <v>202</v>
      </c>
      <c r="L597" s="13">
        <v>2</v>
      </c>
      <c r="M597" s="13">
        <v>3</v>
      </c>
      <c r="N597" s="13" t="s">
        <v>3</v>
      </c>
      <c r="O597" s="13">
        <v>2</v>
      </c>
      <c r="P597" s="13">
        <f>ROUND(Source!DH594,O597)</f>
        <v>2350985.16</v>
      </c>
      <c r="Q597" s="13"/>
      <c r="R597" s="13"/>
      <c r="S597" s="13"/>
      <c r="T597" s="13"/>
      <c r="U597" s="13"/>
      <c r="V597" s="13"/>
      <c r="W597" s="13">
        <v>293685.51</v>
      </c>
      <c r="X597" s="13">
        <v>1</v>
      </c>
      <c r="Y597" s="13">
        <v>293685.51</v>
      </c>
      <c r="Z597" s="13">
        <v>2350985.16</v>
      </c>
      <c r="AA597" s="13">
        <v>1</v>
      </c>
      <c r="AB597" s="13">
        <v>2350985.16</v>
      </c>
    </row>
    <row r="598" spans="1:206" x14ac:dyDescent="0.2">
      <c r="A598" s="13">
        <v>50</v>
      </c>
      <c r="B598" s="13">
        <v>0</v>
      </c>
      <c r="C598" s="13">
        <v>0</v>
      </c>
      <c r="D598" s="13">
        <v>1</v>
      </c>
      <c r="E598" s="13">
        <v>222</v>
      </c>
      <c r="F598" s="13">
        <f>ROUND(Source!AO594,O598)</f>
        <v>0</v>
      </c>
      <c r="G598" s="13" t="s">
        <v>116</v>
      </c>
      <c r="H598" s="13" t="s">
        <v>117</v>
      </c>
      <c r="I598" s="13"/>
      <c r="J598" s="13"/>
      <c r="K598" s="13">
        <v>222</v>
      </c>
      <c r="L598" s="13">
        <v>3</v>
      </c>
      <c r="M598" s="13">
        <v>3</v>
      </c>
      <c r="N598" s="13" t="s">
        <v>3</v>
      </c>
      <c r="O598" s="13">
        <v>2</v>
      </c>
      <c r="P598" s="13">
        <f>ROUND(Source!EG594,O598)</f>
        <v>0</v>
      </c>
      <c r="Q598" s="13"/>
      <c r="R598" s="13"/>
      <c r="S598" s="13"/>
      <c r="T598" s="13"/>
      <c r="U598" s="13"/>
      <c r="V598" s="13"/>
      <c r="W598" s="13">
        <v>0</v>
      </c>
      <c r="X598" s="13">
        <v>1</v>
      </c>
      <c r="Y598" s="13">
        <v>0</v>
      </c>
      <c r="Z598" s="13">
        <v>0</v>
      </c>
      <c r="AA598" s="13">
        <v>1</v>
      </c>
      <c r="AB598" s="13">
        <v>0</v>
      </c>
    </row>
    <row r="599" spans="1:206" x14ac:dyDescent="0.2">
      <c r="A599" s="13">
        <v>50</v>
      </c>
      <c r="B599" s="13">
        <v>0</v>
      </c>
      <c r="C599" s="13">
        <v>0</v>
      </c>
      <c r="D599" s="13">
        <v>1</v>
      </c>
      <c r="E599" s="13">
        <v>225</v>
      </c>
      <c r="F599" s="13">
        <f>ROUND(Source!AV594,O599)</f>
        <v>293685.51</v>
      </c>
      <c r="G599" s="13" t="s">
        <v>118</v>
      </c>
      <c r="H599" s="13" t="s">
        <v>119</v>
      </c>
      <c r="I599" s="13"/>
      <c r="J599" s="13"/>
      <c r="K599" s="13">
        <v>225</v>
      </c>
      <c r="L599" s="13">
        <v>4</v>
      </c>
      <c r="M599" s="13">
        <v>3</v>
      </c>
      <c r="N599" s="13" t="s">
        <v>3</v>
      </c>
      <c r="O599" s="13">
        <v>2</v>
      </c>
      <c r="P599" s="13">
        <f>ROUND(Source!EN594,O599)</f>
        <v>2350985.16</v>
      </c>
      <c r="Q599" s="13"/>
      <c r="R599" s="13"/>
      <c r="S599" s="13"/>
      <c r="T599" s="13"/>
      <c r="U599" s="13"/>
      <c r="V599" s="13"/>
      <c r="W599" s="13">
        <v>293685.51</v>
      </c>
      <c r="X599" s="13">
        <v>1</v>
      </c>
      <c r="Y599" s="13">
        <v>293685.51</v>
      </c>
      <c r="Z599" s="13">
        <v>2350985.16</v>
      </c>
      <c r="AA599" s="13">
        <v>1</v>
      </c>
      <c r="AB599" s="13">
        <v>2350985.16</v>
      </c>
    </row>
    <row r="600" spans="1:206" x14ac:dyDescent="0.2">
      <c r="A600" s="13">
        <v>50</v>
      </c>
      <c r="B600" s="13">
        <v>0</v>
      </c>
      <c r="C600" s="13">
        <v>0</v>
      </c>
      <c r="D600" s="13">
        <v>1</v>
      </c>
      <c r="E600" s="13">
        <v>226</v>
      </c>
      <c r="F600" s="13">
        <f>ROUND(Source!AW594,O600)</f>
        <v>4116.4799999999996</v>
      </c>
      <c r="G600" s="13" t="s">
        <v>120</v>
      </c>
      <c r="H600" s="13" t="s">
        <v>121</v>
      </c>
      <c r="I600" s="13"/>
      <c r="J600" s="13"/>
      <c r="K600" s="13">
        <v>226</v>
      </c>
      <c r="L600" s="13">
        <v>5</v>
      </c>
      <c r="M600" s="13">
        <v>3</v>
      </c>
      <c r="N600" s="13" t="s">
        <v>3</v>
      </c>
      <c r="O600" s="13">
        <v>2</v>
      </c>
      <c r="P600" s="13">
        <f>ROUND(Source!EO594,O600)</f>
        <v>42482.87</v>
      </c>
      <c r="Q600" s="13"/>
      <c r="R600" s="13"/>
      <c r="S600" s="13"/>
      <c r="T600" s="13"/>
      <c r="U600" s="13"/>
      <c r="V600" s="13"/>
      <c r="W600" s="13">
        <v>4116.4799999999996</v>
      </c>
      <c r="X600" s="13">
        <v>1</v>
      </c>
      <c r="Y600" s="13">
        <v>4116.4799999999996</v>
      </c>
      <c r="Z600" s="13">
        <v>42482.87</v>
      </c>
      <c r="AA600" s="13">
        <v>1</v>
      </c>
      <c r="AB600" s="13">
        <v>42482.87</v>
      </c>
    </row>
    <row r="601" spans="1:206" x14ac:dyDescent="0.2">
      <c r="A601" s="13">
        <v>50</v>
      </c>
      <c r="B601" s="13">
        <v>0</v>
      </c>
      <c r="C601" s="13">
        <v>0</v>
      </c>
      <c r="D601" s="13">
        <v>1</v>
      </c>
      <c r="E601" s="13">
        <v>227</v>
      </c>
      <c r="F601" s="13">
        <f>ROUND(Source!AX594,O601)</f>
        <v>0</v>
      </c>
      <c r="G601" s="13" t="s">
        <v>122</v>
      </c>
      <c r="H601" s="13" t="s">
        <v>123</v>
      </c>
      <c r="I601" s="13"/>
      <c r="J601" s="13"/>
      <c r="K601" s="13">
        <v>227</v>
      </c>
      <c r="L601" s="13">
        <v>6</v>
      </c>
      <c r="M601" s="13">
        <v>3</v>
      </c>
      <c r="N601" s="13" t="s">
        <v>3</v>
      </c>
      <c r="O601" s="13">
        <v>2</v>
      </c>
      <c r="P601" s="13">
        <f>ROUND(Source!EP594,O601)</f>
        <v>0</v>
      </c>
      <c r="Q601" s="13"/>
      <c r="R601" s="13"/>
      <c r="S601" s="13"/>
      <c r="T601" s="13"/>
      <c r="U601" s="13"/>
      <c r="V601" s="13"/>
      <c r="W601" s="13">
        <v>0</v>
      </c>
      <c r="X601" s="13">
        <v>1</v>
      </c>
      <c r="Y601" s="13">
        <v>0</v>
      </c>
      <c r="Z601" s="13">
        <v>0</v>
      </c>
      <c r="AA601" s="13">
        <v>1</v>
      </c>
      <c r="AB601" s="13">
        <v>0</v>
      </c>
    </row>
    <row r="602" spans="1:206" x14ac:dyDescent="0.2">
      <c r="A602" s="13">
        <v>50</v>
      </c>
      <c r="B602" s="13">
        <v>0</v>
      </c>
      <c r="C602" s="13">
        <v>0</v>
      </c>
      <c r="D602" s="13">
        <v>1</v>
      </c>
      <c r="E602" s="13">
        <v>228</v>
      </c>
      <c r="F602" s="13">
        <f>ROUND(Source!AY594,O602)</f>
        <v>4116.4799999999996</v>
      </c>
      <c r="G602" s="13" t="s">
        <v>124</v>
      </c>
      <c r="H602" s="13" t="s">
        <v>125</v>
      </c>
      <c r="I602" s="13"/>
      <c r="J602" s="13"/>
      <c r="K602" s="13">
        <v>228</v>
      </c>
      <c r="L602" s="13">
        <v>7</v>
      </c>
      <c r="M602" s="13">
        <v>3</v>
      </c>
      <c r="N602" s="13" t="s">
        <v>3</v>
      </c>
      <c r="O602" s="13">
        <v>2</v>
      </c>
      <c r="P602" s="13">
        <f>ROUND(Source!EQ594,O602)</f>
        <v>42482.87</v>
      </c>
      <c r="Q602" s="13"/>
      <c r="R602" s="13"/>
      <c r="S602" s="13"/>
      <c r="T602" s="13"/>
      <c r="U602" s="13"/>
      <c r="V602" s="13"/>
      <c r="W602" s="13">
        <v>4116.4799999999996</v>
      </c>
      <c r="X602" s="13">
        <v>1</v>
      </c>
      <c r="Y602" s="13">
        <v>4116.4799999999996</v>
      </c>
      <c r="Z602" s="13">
        <v>42482.87</v>
      </c>
      <c r="AA602" s="13">
        <v>1</v>
      </c>
      <c r="AB602" s="13">
        <v>42482.87</v>
      </c>
    </row>
    <row r="603" spans="1:206" x14ac:dyDescent="0.2">
      <c r="A603" s="13">
        <v>50</v>
      </c>
      <c r="B603" s="13">
        <v>0</v>
      </c>
      <c r="C603" s="13">
        <v>0</v>
      </c>
      <c r="D603" s="13">
        <v>1</v>
      </c>
      <c r="E603" s="13">
        <v>216</v>
      </c>
      <c r="F603" s="13">
        <f>ROUND(Source!AP594,O603)</f>
        <v>289569.03000000003</v>
      </c>
      <c r="G603" s="13" t="s">
        <v>126</v>
      </c>
      <c r="H603" s="13" t="s">
        <v>127</v>
      </c>
      <c r="I603" s="13"/>
      <c r="J603" s="13"/>
      <c r="K603" s="13">
        <v>216</v>
      </c>
      <c r="L603" s="13">
        <v>8</v>
      </c>
      <c r="M603" s="13">
        <v>3</v>
      </c>
      <c r="N603" s="13" t="s">
        <v>3</v>
      </c>
      <c r="O603" s="13">
        <v>2</v>
      </c>
      <c r="P603" s="13">
        <f>ROUND(Source!EH594,O603)</f>
        <v>2308502.29</v>
      </c>
      <c r="Q603" s="13"/>
      <c r="R603" s="13"/>
      <c r="S603" s="13"/>
      <c r="T603" s="13"/>
      <c r="U603" s="13"/>
      <c r="V603" s="13"/>
      <c r="W603" s="13">
        <v>289569.03000000003</v>
      </c>
      <c r="X603" s="13">
        <v>1</v>
      </c>
      <c r="Y603" s="13">
        <v>289569.03000000003</v>
      </c>
      <c r="Z603" s="13">
        <v>2308502.29</v>
      </c>
      <c r="AA603" s="13">
        <v>1</v>
      </c>
      <c r="AB603" s="13">
        <v>2308502.29</v>
      </c>
    </row>
    <row r="604" spans="1:206" x14ac:dyDescent="0.2">
      <c r="A604" s="13">
        <v>50</v>
      </c>
      <c r="B604" s="13">
        <v>0</v>
      </c>
      <c r="C604" s="13">
        <v>0</v>
      </c>
      <c r="D604" s="13">
        <v>1</v>
      </c>
      <c r="E604" s="13">
        <v>223</v>
      </c>
      <c r="F604" s="13">
        <f>ROUND(Source!AQ594,O604)</f>
        <v>0</v>
      </c>
      <c r="G604" s="13" t="s">
        <v>128</v>
      </c>
      <c r="H604" s="13" t="s">
        <v>129</v>
      </c>
      <c r="I604" s="13"/>
      <c r="J604" s="13"/>
      <c r="K604" s="13">
        <v>223</v>
      </c>
      <c r="L604" s="13">
        <v>9</v>
      </c>
      <c r="M604" s="13">
        <v>3</v>
      </c>
      <c r="N604" s="13" t="s">
        <v>3</v>
      </c>
      <c r="O604" s="13">
        <v>2</v>
      </c>
      <c r="P604" s="13">
        <f>ROUND(Source!EI594,O604)</f>
        <v>0</v>
      </c>
      <c r="Q604" s="13"/>
      <c r="R604" s="13"/>
      <c r="S604" s="13"/>
      <c r="T604" s="13"/>
      <c r="U604" s="13"/>
      <c r="V604" s="13"/>
      <c r="W604" s="13">
        <v>0</v>
      </c>
      <c r="X604" s="13">
        <v>1</v>
      </c>
      <c r="Y604" s="13">
        <v>0</v>
      </c>
      <c r="Z604" s="13">
        <v>0</v>
      </c>
      <c r="AA604" s="13">
        <v>1</v>
      </c>
      <c r="AB604" s="13">
        <v>0</v>
      </c>
    </row>
    <row r="605" spans="1:206" x14ac:dyDescent="0.2">
      <c r="A605" s="13">
        <v>50</v>
      </c>
      <c r="B605" s="13">
        <v>0</v>
      </c>
      <c r="C605" s="13">
        <v>0</v>
      </c>
      <c r="D605" s="13">
        <v>1</v>
      </c>
      <c r="E605" s="13">
        <v>229</v>
      </c>
      <c r="F605" s="13">
        <f>ROUND(Source!AZ594,O605)</f>
        <v>289569.03000000003</v>
      </c>
      <c r="G605" s="13" t="s">
        <v>130</v>
      </c>
      <c r="H605" s="13" t="s">
        <v>131</v>
      </c>
      <c r="I605" s="13"/>
      <c r="J605" s="13"/>
      <c r="K605" s="13">
        <v>229</v>
      </c>
      <c r="L605" s="13">
        <v>10</v>
      </c>
      <c r="M605" s="13">
        <v>3</v>
      </c>
      <c r="N605" s="13" t="s">
        <v>3</v>
      </c>
      <c r="O605" s="13">
        <v>2</v>
      </c>
      <c r="P605" s="13">
        <f>ROUND(Source!ER594,O605)</f>
        <v>2308502.29</v>
      </c>
      <c r="Q605" s="13"/>
      <c r="R605" s="13"/>
      <c r="S605" s="13"/>
      <c r="T605" s="13"/>
      <c r="U605" s="13"/>
      <c r="V605" s="13"/>
      <c r="W605" s="13">
        <v>289569.03000000003</v>
      </c>
      <c r="X605" s="13">
        <v>1</v>
      </c>
      <c r="Y605" s="13">
        <v>289569.03000000003</v>
      </c>
      <c r="Z605" s="13">
        <v>2308502.29</v>
      </c>
      <c r="AA605" s="13">
        <v>1</v>
      </c>
      <c r="AB605" s="13">
        <v>2308502.29</v>
      </c>
    </row>
    <row r="606" spans="1:206" x14ac:dyDescent="0.2">
      <c r="A606" s="13">
        <v>50</v>
      </c>
      <c r="B606" s="13">
        <v>0</v>
      </c>
      <c r="C606" s="13">
        <v>0</v>
      </c>
      <c r="D606" s="13">
        <v>1</v>
      </c>
      <c r="E606" s="13">
        <v>203</v>
      </c>
      <c r="F606" s="13">
        <f>ROUND(Source!Q594,O606)</f>
        <v>230.09</v>
      </c>
      <c r="G606" s="13" t="s">
        <v>132</v>
      </c>
      <c r="H606" s="13" t="s">
        <v>133</v>
      </c>
      <c r="I606" s="13"/>
      <c r="J606" s="13"/>
      <c r="K606" s="13">
        <v>203</v>
      </c>
      <c r="L606" s="13">
        <v>11</v>
      </c>
      <c r="M606" s="13">
        <v>3</v>
      </c>
      <c r="N606" s="13" t="s">
        <v>3</v>
      </c>
      <c r="O606" s="13">
        <v>2</v>
      </c>
      <c r="P606" s="13">
        <f>ROUND(Source!DI594,O606)</f>
        <v>3655.91</v>
      </c>
      <c r="Q606" s="13"/>
      <c r="R606" s="13"/>
      <c r="S606" s="13"/>
      <c r="T606" s="13"/>
      <c r="U606" s="13"/>
      <c r="V606" s="13"/>
      <c r="W606" s="13">
        <v>230.09</v>
      </c>
      <c r="X606" s="13">
        <v>1</v>
      </c>
      <c r="Y606" s="13">
        <v>230.09</v>
      </c>
      <c r="Z606" s="13">
        <v>3655.91</v>
      </c>
      <c r="AA606" s="13">
        <v>1</v>
      </c>
      <c r="AB606" s="13">
        <v>3655.91</v>
      </c>
    </row>
    <row r="607" spans="1:206" x14ac:dyDescent="0.2">
      <c r="A607" s="13">
        <v>50</v>
      </c>
      <c r="B607" s="13">
        <v>0</v>
      </c>
      <c r="C607" s="13">
        <v>0</v>
      </c>
      <c r="D607" s="13">
        <v>1</v>
      </c>
      <c r="E607" s="13">
        <v>231</v>
      </c>
      <c r="F607" s="13">
        <f>ROUND(Source!BB594,O607)</f>
        <v>0</v>
      </c>
      <c r="G607" s="13" t="s">
        <v>134</v>
      </c>
      <c r="H607" s="13" t="s">
        <v>135</v>
      </c>
      <c r="I607" s="13"/>
      <c r="J607" s="13"/>
      <c r="K607" s="13">
        <v>231</v>
      </c>
      <c r="L607" s="13">
        <v>12</v>
      </c>
      <c r="M607" s="13">
        <v>3</v>
      </c>
      <c r="N607" s="13" t="s">
        <v>3</v>
      </c>
      <c r="O607" s="13">
        <v>2</v>
      </c>
      <c r="P607" s="13">
        <f>ROUND(Source!ET594,O607)</f>
        <v>0</v>
      </c>
      <c r="Q607" s="13"/>
      <c r="R607" s="13"/>
      <c r="S607" s="13"/>
      <c r="T607" s="13"/>
      <c r="U607" s="13"/>
      <c r="V607" s="13"/>
      <c r="W607" s="13">
        <v>0</v>
      </c>
      <c r="X607" s="13">
        <v>1</v>
      </c>
      <c r="Y607" s="13">
        <v>0</v>
      </c>
      <c r="Z607" s="13">
        <v>0</v>
      </c>
      <c r="AA607" s="13">
        <v>1</v>
      </c>
      <c r="AB607" s="13">
        <v>0</v>
      </c>
    </row>
    <row r="608" spans="1:206" x14ac:dyDescent="0.2">
      <c r="A608" s="13">
        <v>50</v>
      </c>
      <c r="B608" s="13">
        <v>0</v>
      </c>
      <c r="C608" s="13">
        <v>0</v>
      </c>
      <c r="D608" s="13">
        <v>1</v>
      </c>
      <c r="E608" s="13">
        <v>204</v>
      </c>
      <c r="F608" s="13">
        <f>ROUND(Source!R594,O608)</f>
        <v>30.49</v>
      </c>
      <c r="G608" s="13" t="s">
        <v>136</v>
      </c>
      <c r="H608" s="13" t="s">
        <v>137</v>
      </c>
      <c r="I608" s="13"/>
      <c r="J608" s="13"/>
      <c r="K608" s="13">
        <v>204</v>
      </c>
      <c r="L608" s="13">
        <v>13</v>
      </c>
      <c r="M608" s="13">
        <v>3</v>
      </c>
      <c r="N608" s="13" t="s">
        <v>3</v>
      </c>
      <c r="O608" s="13">
        <v>2</v>
      </c>
      <c r="P608" s="13">
        <f>ROUND(Source!DJ594,O608)</f>
        <v>1718.1</v>
      </c>
      <c r="Q608" s="13"/>
      <c r="R608" s="13"/>
      <c r="S608" s="13"/>
      <c r="T608" s="13"/>
      <c r="U608" s="13"/>
      <c r="V608" s="13"/>
      <c r="W608" s="13">
        <v>30.49</v>
      </c>
      <c r="X608" s="13">
        <v>1</v>
      </c>
      <c r="Y608" s="13">
        <v>30.49</v>
      </c>
      <c r="Z608" s="13">
        <v>1718.1</v>
      </c>
      <c r="AA608" s="13">
        <v>1</v>
      </c>
      <c r="AB608" s="13">
        <v>1718.1</v>
      </c>
    </row>
    <row r="609" spans="1:88" x14ac:dyDescent="0.2">
      <c r="A609" s="13">
        <v>50</v>
      </c>
      <c r="B609" s="13">
        <v>0</v>
      </c>
      <c r="C609" s="13">
        <v>0</v>
      </c>
      <c r="D609" s="13">
        <v>1</v>
      </c>
      <c r="E609" s="13">
        <v>205</v>
      </c>
      <c r="F609" s="13">
        <f>ROUND(Source!S594,O609)</f>
        <v>6858.01</v>
      </c>
      <c r="G609" s="13" t="s">
        <v>138</v>
      </c>
      <c r="H609" s="13" t="s">
        <v>139</v>
      </c>
      <c r="I609" s="13"/>
      <c r="J609" s="13"/>
      <c r="K609" s="13">
        <v>205</v>
      </c>
      <c r="L609" s="13">
        <v>14</v>
      </c>
      <c r="M609" s="13">
        <v>3</v>
      </c>
      <c r="N609" s="13" t="s">
        <v>3</v>
      </c>
      <c r="O609" s="13">
        <v>2</v>
      </c>
      <c r="P609" s="13">
        <f>ROUND(Source!DK594,O609)</f>
        <v>386448.87</v>
      </c>
      <c r="Q609" s="13"/>
      <c r="R609" s="13"/>
      <c r="S609" s="13"/>
      <c r="T609" s="13"/>
      <c r="U609" s="13"/>
      <c r="V609" s="13"/>
      <c r="W609" s="13">
        <v>6858.01</v>
      </c>
      <c r="X609" s="13">
        <v>1</v>
      </c>
      <c r="Y609" s="13">
        <v>6858.01</v>
      </c>
      <c r="Z609" s="13">
        <v>386448.87</v>
      </c>
      <c r="AA609" s="13">
        <v>1</v>
      </c>
      <c r="AB609" s="13">
        <v>386448.87</v>
      </c>
    </row>
    <row r="610" spans="1:88" x14ac:dyDescent="0.2">
      <c r="A610" s="13">
        <v>50</v>
      </c>
      <c r="B610" s="13">
        <v>0</v>
      </c>
      <c r="C610" s="13">
        <v>0</v>
      </c>
      <c r="D610" s="13">
        <v>1</v>
      </c>
      <c r="E610" s="13">
        <v>232</v>
      </c>
      <c r="F610" s="13">
        <f>ROUND(Source!BC594,O610)</f>
        <v>0</v>
      </c>
      <c r="G610" s="13" t="s">
        <v>140</v>
      </c>
      <c r="H610" s="13" t="s">
        <v>141</v>
      </c>
      <c r="I610" s="13"/>
      <c r="J610" s="13"/>
      <c r="K610" s="13">
        <v>232</v>
      </c>
      <c r="L610" s="13">
        <v>15</v>
      </c>
      <c r="M610" s="13">
        <v>3</v>
      </c>
      <c r="N610" s="13" t="s">
        <v>3</v>
      </c>
      <c r="O610" s="13">
        <v>2</v>
      </c>
      <c r="P610" s="13">
        <f>ROUND(Source!EU594,O610)</f>
        <v>0</v>
      </c>
      <c r="Q610" s="13"/>
      <c r="R610" s="13"/>
      <c r="S610" s="13"/>
      <c r="T610" s="13"/>
      <c r="U610" s="13"/>
      <c r="V610" s="13"/>
      <c r="W610" s="13">
        <v>0</v>
      </c>
      <c r="X610" s="13">
        <v>1</v>
      </c>
      <c r="Y610" s="13">
        <v>0</v>
      </c>
      <c r="Z610" s="13">
        <v>0</v>
      </c>
      <c r="AA610" s="13">
        <v>1</v>
      </c>
      <c r="AB610" s="13">
        <v>0</v>
      </c>
    </row>
    <row r="611" spans="1:88" x14ac:dyDescent="0.2">
      <c r="A611" s="13">
        <v>50</v>
      </c>
      <c r="B611" s="13">
        <v>0</v>
      </c>
      <c r="C611" s="13">
        <v>0</v>
      </c>
      <c r="D611" s="13">
        <v>1</v>
      </c>
      <c r="E611" s="13">
        <v>214</v>
      </c>
      <c r="F611" s="13">
        <f>ROUND(Source!AS594,O611)</f>
        <v>22915.02</v>
      </c>
      <c r="G611" s="13" t="s">
        <v>142</v>
      </c>
      <c r="H611" s="13" t="s">
        <v>143</v>
      </c>
      <c r="I611" s="13"/>
      <c r="J611" s="13"/>
      <c r="K611" s="13">
        <v>214</v>
      </c>
      <c r="L611" s="13">
        <v>16</v>
      </c>
      <c r="M611" s="13">
        <v>3</v>
      </c>
      <c r="N611" s="13" t="s">
        <v>3</v>
      </c>
      <c r="O611" s="13">
        <v>2</v>
      </c>
      <c r="P611" s="13">
        <f>ROUND(Source!EK594,O611)</f>
        <v>1092471.5</v>
      </c>
      <c r="Q611" s="13"/>
      <c r="R611" s="13"/>
      <c r="S611" s="13"/>
      <c r="T611" s="13"/>
      <c r="U611" s="13"/>
      <c r="V611" s="13"/>
      <c r="W611" s="13">
        <v>22915.02</v>
      </c>
      <c r="X611" s="13">
        <v>1</v>
      </c>
      <c r="Y611" s="13">
        <v>22915.02</v>
      </c>
      <c r="Z611" s="13">
        <v>1092471.5</v>
      </c>
      <c r="AA611" s="13">
        <v>1</v>
      </c>
      <c r="AB611" s="13">
        <v>1092471.5</v>
      </c>
    </row>
    <row r="612" spans="1:88" x14ac:dyDescent="0.2">
      <c r="A612" s="13">
        <v>50</v>
      </c>
      <c r="B612" s="13">
        <v>0</v>
      </c>
      <c r="C612" s="13">
        <v>0</v>
      </c>
      <c r="D612" s="13">
        <v>1</v>
      </c>
      <c r="E612" s="13">
        <v>215</v>
      </c>
      <c r="F612" s="13">
        <f>ROUND(Source!AT594,O612)</f>
        <v>0</v>
      </c>
      <c r="G612" s="13" t="s">
        <v>144</v>
      </c>
      <c r="H612" s="13" t="s">
        <v>145</v>
      </c>
      <c r="I612" s="13"/>
      <c r="J612" s="13"/>
      <c r="K612" s="13">
        <v>215</v>
      </c>
      <c r="L612" s="13">
        <v>17</v>
      </c>
      <c r="M612" s="13">
        <v>3</v>
      </c>
      <c r="N612" s="13" t="s">
        <v>3</v>
      </c>
      <c r="O612" s="13">
        <v>2</v>
      </c>
      <c r="P612" s="13">
        <f>ROUND(Source!EL594,O612)</f>
        <v>0</v>
      </c>
      <c r="Q612" s="13"/>
      <c r="R612" s="13"/>
      <c r="S612" s="13"/>
      <c r="T612" s="13"/>
      <c r="U612" s="13"/>
      <c r="V612" s="13"/>
      <c r="W612" s="13">
        <v>0</v>
      </c>
      <c r="X612" s="13">
        <v>1</v>
      </c>
      <c r="Y612" s="13">
        <v>0</v>
      </c>
      <c r="Z612" s="13">
        <v>0</v>
      </c>
      <c r="AA612" s="13">
        <v>1</v>
      </c>
      <c r="AB612" s="13">
        <v>0</v>
      </c>
    </row>
    <row r="613" spans="1:88" x14ac:dyDescent="0.2">
      <c r="A613" s="13">
        <v>50</v>
      </c>
      <c r="B613" s="13">
        <v>0</v>
      </c>
      <c r="C613" s="13">
        <v>0</v>
      </c>
      <c r="D613" s="13">
        <v>1</v>
      </c>
      <c r="E613" s="13">
        <v>217</v>
      </c>
      <c r="F613" s="13">
        <f>ROUND(Source!AU594,O613)</f>
        <v>0</v>
      </c>
      <c r="G613" s="13" t="s">
        <v>146</v>
      </c>
      <c r="H613" s="13" t="s">
        <v>147</v>
      </c>
      <c r="I613" s="13"/>
      <c r="J613" s="13"/>
      <c r="K613" s="13">
        <v>217</v>
      </c>
      <c r="L613" s="13">
        <v>18</v>
      </c>
      <c r="M613" s="13">
        <v>3</v>
      </c>
      <c r="N613" s="13" t="s">
        <v>3</v>
      </c>
      <c r="O613" s="13">
        <v>2</v>
      </c>
      <c r="P613" s="13">
        <f>ROUND(Source!EM594,O613)</f>
        <v>0</v>
      </c>
      <c r="Q613" s="13"/>
      <c r="R613" s="13"/>
      <c r="S613" s="13"/>
      <c r="T613" s="13"/>
      <c r="U613" s="13"/>
      <c r="V613" s="13"/>
      <c r="W613" s="13">
        <v>0</v>
      </c>
      <c r="X613" s="13">
        <v>1</v>
      </c>
      <c r="Y613" s="13">
        <v>0</v>
      </c>
      <c r="Z613" s="13">
        <v>0</v>
      </c>
      <c r="AA613" s="13">
        <v>1</v>
      </c>
      <c r="AB613" s="13">
        <v>0</v>
      </c>
    </row>
    <row r="614" spans="1:88" x14ac:dyDescent="0.2">
      <c r="A614" s="13">
        <v>50</v>
      </c>
      <c r="B614" s="13">
        <v>0</v>
      </c>
      <c r="C614" s="13">
        <v>0</v>
      </c>
      <c r="D614" s="13">
        <v>1</v>
      </c>
      <c r="E614" s="13">
        <v>230</v>
      </c>
      <c r="F614" s="13">
        <f>ROUND(Source!BA594,O614)</f>
        <v>0</v>
      </c>
      <c r="G614" s="13" t="s">
        <v>148</v>
      </c>
      <c r="H614" s="13" t="s">
        <v>149</v>
      </c>
      <c r="I614" s="13"/>
      <c r="J614" s="13"/>
      <c r="K614" s="13">
        <v>230</v>
      </c>
      <c r="L614" s="13">
        <v>19</v>
      </c>
      <c r="M614" s="13">
        <v>3</v>
      </c>
      <c r="N614" s="13" t="s">
        <v>3</v>
      </c>
      <c r="O614" s="13">
        <v>2</v>
      </c>
      <c r="P614" s="13">
        <f>ROUND(Source!ES594,O614)</f>
        <v>0</v>
      </c>
      <c r="Q614" s="13"/>
      <c r="R614" s="13"/>
      <c r="S614" s="13"/>
      <c r="T614" s="13"/>
      <c r="U614" s="13"/>
      <c r="V614" s="13"/>
      <c r="W614" s="13">
        <v>0</v>
      </c>
      <c r="X614" s="13">
        <v>1</v>
      </c>
      <c r="Y614" s="13">
        <v>0</v>
      </c>
      <c r="Z614" s="13">
        <v>0</v>
      </c>
      <c r="AA614" s="13">
        <v>1</v>
      </c>
      <c r="AB614" s="13">
        <v>0</v>
      </c>
    </row>
    <row r="615" spans="1:88" x14ac:dyDescent="0.2">
      <c r="A615" s="13">
        <v>50</v>
      </c>
      <c r="B615" s="13">
        <v>0</v>
      </c>
      <c r="C615" s="13">
        <v>0</v>
      </c>
      <c r="D615" s="13">
        <v>1</v>
      </c>
      <c r="E615" s="13">
        <v>206</v>
      </c>
      <c r="F615" s="13">
        <f>ROUND(Source!T594,O615)</f>
        <v>0</v>
      </c>
      <c r="G615" s="13" t="s">
        <v>150</v>
      </c>
      <c r="H615" s="13" t="s">
        <v>151</v>
      </c>
      <c r="I615" s="13"/>
      <c r="J615" s="13"/>
      <c r="K615" s="13">
        <v>206</v>
      </c>
      <c r="L615" s="13">
        <v>20</v>
      </c>
      <c r="M615" s="13">
        <v>3</v>
      </c>
      <c r="N615" s="13" t="s">
        <v>3</v>
      </c>
      <c r="O615" s="13">
        <v>2</v>
      </c>
      <c r="P615" s="13">
        <f>ROUND(Source!DL594,O615)</f>
        <v>0</v>
      </c>
      <c r="Q615" s="13"/>
      <c r="R615" s="13"/>
      <c r="S615" s="13"/>
      <c r="T615" s="13"/>
      <c r="U615" s="13"/>
      <c r="V615" s="13"/>
      <c r="W615" s="13">
        <v>0</v>
      </c>
      <c r="X615" s="13">
        <v>1</v>
      </c>
      <c r="Y615" s="13">
        <v>0</v>
      </c>
      <c r="Z615" s="13">
        <v>0</v>
      </c>
      <c r="AA615" s="13">
        <v>1</v>
      </c>
      <c r="AB615" s="13">
        <v>0</v>
      </c>
    </row>
    <row r="616" spans="1:88" x14ac:dyDescent="0.2">
      <c r="A616" s="13">
        <v>50</v>
      </c>
      <c r="B616" s="13">
        <v>0</v>
      </c>
      <c r="C616" s="13">
        <v>0</v>
      </c>
      <c r="D616" s="13">
        <v>1</v>
      </c>
      <c r="E616" s="13">
        <v>207</v>
      </c>
      <c r="F616" s="13">
        <f>Source!U594</f>
        <v>585.32915154999989</v>
      </c>
      <c r="G616" s="13" t="s">
        <v>152</v>
      </c>
      <c r="H616" s="13" t="s">
        <v>153</v>
      </c>
      <c r="I616" s="13"/>
      <c r="J616" s="13"/>
      <c r="K616" s="13">
        <v>207</v>
      </c>
      <c r="L616" s="13">
        <v>21</v>
      </c>
      <c r="M616" s="13">
        <v>3</v>
      </c>
      <c r="N616" s="13" t="s">
        <v>3</v>
      </c>
      <c r="O616" s="13">
        <v>-1</v>
      </c>
      <c r="P616" s="13">
        <f>Source!DM594</f>
        <v>585.32915154999989</v>
      </c>
      <c r="Q616" s="13"/>
      <c r="R616" s="13"/>
      <c r="S616" s="13"/>
      <c r="T616" s="13"/>
      <c r="U616" s="13"/>
      <c r="V616" s="13"/>
      <c r="W616" s="13">
        <v>585.32915155000001</v>
      </c>
      <c r="X616" s="13">
        <v>1</v>
      </c>
      <c r="Y616" s="13">
        <v>585.32915155000001</v>
      </c>
      <c r="Z616" s="13">
        <v>585.32915155000001</v>
      </c>
      <c r="AA616" s="13">
        <v>1</v>
      </c>
      <c r="AB616" s="13">
        <v>585.32915155000001</v>
      </c>
    </row>
    <row r="617" spans="1:88" x14ac:dyDescent="0.2">
      <c r="A617" s="13">
        <v>50</v>
      </c>
      <c r="B617" s="13">
        <v>0</v>
      </c>
      <c r="C617" s="13">
        <v>0</v>
      </c>
      <c r="D617" s="13">
        <v>1</v>
      </c>
      <c r="E617" s="13">
        <v>208</v>
      </c>
      <c r="F617" s="13">
        <f>Source!V594</f>
        <v>0</v>
      </c>
      <c r="G617" s="13" t="s">
        <v>154</v>
      </c>
      <c r="H617" s="13" t="s">
        <v>155</v>
      </c>
      <c r="I617" s="13"/>
      <c r="J617" s="13"/>
      <c r="K617" s="13">
        <v>208</v>
      </c>
      <c r="L617" s="13">
        <v>22</v>
      </c>
      <c r="M617" s="13">
        <v>3</v>
      </c>
      <c r="N617" s="13" t="s">
        <v>3</v>
      </c>
      <c r="O617" s="13">
        <v>-1</v>
      </c>
      <c r="P617" s="13">
        <f>Source!DN594</f>
        <v>0</v>
      </c>
      <c r="Q617" s="13"/>
      <c r="R617" s="13"/>
      <c r="S617" s="13"/>
      <c r="T617" s="13"/>
      <c r="U617" s="13"/>
      <c r="V617" s="13"/>
      <c r="W617" s="13">
        <v>0</v>
      </c>
      <c r="X617" s="13">
        <v>1</v>
      </c>
      <c r="Y617" s="13">
        <v>0</v>
      </c>
      <c r="Z617" s="13">
        <v>0</v>
      </c>
      <c r="AA617" s="13">
        <v>1</v>
      </c>
      <c r="AB617" s="13">
        <v>0</v>
      </c>
    </row>
    <row r="618" spans="1:88" x14ac:dyDescent="0.2">
      <c r="A618" s="13">
        <v>50</v>
      </c>
      <c r="B618" s="13">
        <v>0</v>
      </c>
      <c r="C618" s="13">
        <v>0</v>
      </c>
      <c r="D618" s="13">
        <v>1</v>
      </c>
      <c r="E618" s="13">
        <v>209</v>
      </c>
      <c r="F618" s="13">
        <f>ROUND(Source!W594,O618)</f>
        <v>0</v>
      </c>
      <c r="G618" s="13" t="s">
        <v>156</v>
      </c>
      <c r="H618" s="13" t="s">
        <v>157</v>
      </c>
      <c r="I618" s="13"/>
      <c r="J618" s="13"/>
      <c r="K618" s="13">
        <v>209</v>
      </c>
      <c r="L618" s="13">
        <v>23</v>
      </c>
      <c r="M618" s="13">
        <v>3</v>
      </c>
      <c r="N618" s="13" t="s">
        <v>3</v>
      </c>
      <c r="O618" s="13">
        <v>2</v>
      </c>
      <c r="P618" s="13">
        <f>ROUND(Source!DO594,O618)</f>
        <v>0</v>
      </c>
      <c r="Q618" s="13"/>
      <c r="R618" s="13"/>
      <c r="S618" s="13"/>
      <c r="T618" s="13"/>
      <c r="U618" s="13"/>
      <c r="V618" s="13"/>
      <c r="W618" s="13">
        <v>0</v>
      </c>
      <c r="X618" s="13">
        <v>1</v>
      </c>
      <c r="Y618" s="13">
        <v>0</v>
      </c>
      <c r="Z618" s="13">
        <v>0</v>
      </c>
      <c r="AA618" s="13">
        <v>1</v>
      </c>
      <c r="AB618" s="13">
        <v>0</v>
      </c>
    </row>
    <row r="619" spans="1:88" x14ac:dyDescent="0.2">
      <c r="A619" s="13">
        <v>50</v>
      </c>
      <c r="B619" s="13">
        <v>0</v>
      </c>
      <c r="C619" s="13">
        <v>0</v>
      </c>
      <c r="D619" s="13">
        <v>1</v>
      </c>
      <c r="E619" s="13">
        <v>233</v>
      </c>
      <c r="F619" s="13">
        <f>ROUND(Source!BD594,O619)</f>
        <v>0</v>
      </c>
      <c r="G619" s="13" t="s">
        <v>158</v>
      </c>
      <c r="H619" s="13" t="s">
        <v>159</v>
      </c>
      <c r="I619" s="13"/>
      <c r="J619" s="13"/>
      <c r="K619" s="13">
        <v>233</v>
      </c>
      <c r="L619" s="13">
        <v>24</v>
      </c>
      <c r="M619" s="13">
        <v>3</v>
      </c>
      <c r="N619" s="13" t="s">
        <v>3</v>
      </c>
      <c r="O619" s="13">
        <v>2</v>
      </c>
      <c r="P619" s="13">
        <f>ROUND(Source!EV594,O619)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88" x14ac:dyDescent="0.2">
      <c r="A620" s="13">
        <v>50</v>
      </c>
      <c r="B620" s="13">
        <v>0</v>
      </c>
      <c r="C620" s="13">
        <v>0</v>
      </c>
      <c r="D620" s="13">
        <v>1</v>
      </c>
      <c r="E620" s="13">
        <v>210</v>
      </c>
      <c r="F620" s="13">
        <f>ROUND(Source!X594,O620)</f>
        <v>7508.46</v>
      </c>
      <c r="G620" s="13" t="s">
        <v>160</v>
      </c>
      <c r="H620" s="13" t="s">
        <v>161</v>
      </c>
      <c r="I620" s="13"/>
      <c r="J620" s="13"/>
      <c r="K620" s="13">
        <v>210</v>
      </c>
      <c r="L620" s="13">
        <v>25</v>
      </c>
      <c r="M620" s="13">
        <v>3</v>
      </c>
      <c r="N620" s="13" t="s">
        <v>3</v>
      </c>
      <c r="O620" s="13">
        <v>2</v>
      </c>
      <c r="P620" s="13">
        <f>ROUND(Source!DP594,O620)</f>
        <v>423102</v>
      </c>
      <c r="Q620" s="13"/>
      <c r="R620" s="13"/>
      <c r="S620" s="13"/>
      <c r="T620" s="13"/>
      <c r="U620" s="13"/>
      <c r="V620" s="13"/>
      <c r="W620" s="13">
        <v>7508.46</v>
      </c>
      <c r="X620" s="13">
        <v>1</v>
      </c>
      <c r="Y620" s="13">
        <v>7508.46</v>
      </c>
      <c r="Z620" s="13">
        <v>423102</v>
      </c>
      <c r="AA620" s="13">
        <v>1</v>
      </c>
      <c r="AB620" s="13">
        <v>423102</v>
      </c>
    </row>
    <row r="621" spans="1:88" x14ac:dyDescent="0.2">
      <c r="A621" s="13">
        <v>50</v>
      </c>
      <c r="B621" s="13">
        <v>0</v>
      </c>
      <c r="C621" s="13">
        <v>0</v>
      </c>
      <c r="D621" s="13">
        <v>1</v>
      </c>
      <c r="E621" s="13">
        <v>211</v>
      </c>
      <c r="F621" s="13">
        <f>ROUND(Source!Y594,O621)</f>
        <v>4201.9799999999996</v>
      </c>
      <c r="G621" s="13" t="s">
        <v>162</v>
      </c>
      <c r="H621" s="13" t="s">
        <v>163</v>
      </c>
      <c r="I621" s="13"/>
      <c r="J621" s="13"/>
      <c r="K621" s="13">
        <v>211</v>
      </c>
      <c r="L621" s="13">
        <v>26</v>
      </c>
      <c r="M621" s="13">
        <v>3</v>
      </c>
      <c r="N621" s="13" t="s">
        <v>3</v>
      </c>
      <c r="O621" s="13">
        <v>2</v>
      </c>
      <c r="P621" s="13">
        <f>ROUND(Source!DQ594,O621)</f>
        <v>236781.85</v>
      </c>
      <c r="Q621" s="13"/>
      <c r="R621" s="13"/>
      <c r="S621" s="13"/>
      <c r="T621" s="13"/>
      <c r="U621" s="13"/>
      <c r="V621" s="13"/>
      <c r="W621" s="13">
        <v>4201.9799999999996</v>
      </c>
      <c r="X621" s="13">
        <v>1</v>
      </c>
      <c r="Y621" s="13">
        <v>4201.9799999999996</v>
      </c>
      <c r="Z621" s="13">
        <v>236781.85</v>
      </c>
      <c r="AA621" s="13">
        <v>1</v>
      </c>
      <c r="AB621" s="13">
        <v>236781.85</v>
      </c>
    </row>
    <row r="622" spans="1:88" x14ac:dyDescent="0.2">
      <c r="A622" s="13">
        <v>50</v>
      </c>
      <c r="B622" s="13">
        <v>0</v>
      </c>
      <c r="C622" s="13">
        <v>0</v>
      </c>
      <c r="D622" s="13">
        <v>1</v>
      </c>
      <c r="E622" s="13">
        <v>224</v>
      </c>
      <c r="F622" s="13">
        <f>ROUND(Source!AR594,O622)</f>
        <v>312484.05</v>
      </c>
      <c r="G622" s="13" t="s">
        <v>164</v>
      </c>
      <c r="H622" s="13" t="s">
        <v>165</v>
      </c>
      <c r="I622" s="13"/>
      <c r="J622" s="13"/>
      <c r="K622" s="13">
        <v>224</v>
      </c>
      <c r="L622" s="13">
        <v>27</v>
      </c>
      <c r="M622" s="13">
        <v>3</v>
      </c>
      <c r="N622" s="13" t="s">
        <v>3</v>
      </c>
      <c r="O622" s="13">
        <v>2</v>
      </c>
      <c r="P622" s="13">
        <f>ROUND(Source!EJ594,O622)</f>
        <v>3400973.79</v>
      </c>
      <c r="Q622" s="13"/>
      <c r="R622" s="13"/>
      <c r="S622" s="13"/>
      <c r="T622" s="13"/>
      <c r="U622" s="13"/>
      <c r="V622" s="13"/>
      <c r="W622" s="13">
        <v>312484.05</v>
      </c>
      <c r="X622" s="13">
        <v>1</v>
      </c>
      <c r="Y622" s="13">
        <v>312484.05</v>
      </c>
      <c r="Z622" s="13">
        <v>3400973.79</v>
      </c>
      <c r="AA622" s="13">
        <v>1</v>
      </c>
      <c r="AB622" s="13">
        <v>3400973.79</v>
      </c>
    </row>
    <row r="624" spans="1:88" x14ac:dyDescent="0.2">
      <c r="A624" s="10">
        <v>5</v>
      </c>
      <c r="B624" s="10">
        <v>1</v>
      </c>
      <c r="C624" s="10"/>
      <c r="D624" s="10">
        <f>ROW(A645)</f>
        <v>645</v>
      </c>
      <c r="E624" s="10"/>
      <c r="F624" s="10" t="s">
        <v>24</v>
      </c>
      <c r="G624" s="10" t="s">
        <v>661</v>
      </c>
      <c r="H624" s="10" t="s">
        <v>3</v>
      </c>
      <c r="I624" s="10">
        <v>0</v>
      </c>
      <c r="J624" s="10"/>
      <c r="K624" s="10">
        <v>-1</v>
      </c>
      <c r="L624" s="10"/>
      <c r="M624" s="10" t="s">
        <v>3</v>
      </c>
      <c r="N624" s="10"/>
      <c r="O624" s="10"/>
      <c r="P624" s="10"/>
      <c r="Q624" s="10"/>
      <c r="R624" s="10"/>
      <c r="S624" s="10">
        <v>0</v>
      </c>
      <c r="T624" s="10">
        <v>0</v>
      </c>
      <c r="U624" s="10" t="s">
        <v>3</v>
      </c>
      <c r="V624" s="10">
        <v>2</v>
      </c>
      <c r="W624" s="10"/>
      <c r="X624" s="10"/>
      <c r="Y624" s="10"/>
      <c r="Z624" s="10"/>
      <c r="AA624" s="10"/>
      <c r="AB624" s="10" t="s">
        <v>3</v>
      </c>
      <c r="AC624" s="10" t="s">
        <v>3</v>
      </c>
      <c r="AD624" s="10" t="s">
        <v>3</v>
      </c>
      <c r="AE624" s="10" t="s">
        <v>3</v>
      </c>
      <c r="AF624" s="10" t="s">
        <v>3</v>
      </c>
      <c r="AG624" s="10" t="s">
        <v>3</v>
      </c>
      <c r="AH624" s="10"/>
      <c r="AI624" s="10"/>
      <c r="AJ624" s="10"/>
      <c r="AK624" s="10"/>
      <c r="AL624" s="10"/>
      <c r="AM624" s="10"/>
      <c r="AN624" s="10"/>
      <c r="AO624" s="10"/>
      <c r="AP624" s="10" t="s">
        <v>3</v>
      </c>
      <c r="AQ624" s="10" t="s">
        <v>3</v>
      </c>
      <c r="AR624" s="10" t="s">
        <v>3</v>
      </c>
      <c r="AS624" s="10"/>
      <c r="AT624" s="10"/>
      <c r="AU624" s="10"/>
      <c r="AV624" s="10"/>
      <c r="AW624" s="10"/>
      <c r="AX624" s="10"/>
      <c r="AY624" s="10"/>
      <c r="AZ624" s="10" t="s">
        <v>3</v>
      </c>
      <c r="BA624" s="10"/>
      <c r="BB624" s="10" t="s">
        <v>3</v>
      </c>
      <c r="BC624" s="10" t="s">
        <v>3</v>
      </c>
      <c r="BD624" s="10" t="s">
        <v>3</v>
      </c>
      <c r="BE624" s="10" t="s">
        <v>3</v>
      </c>
      <c r="BF624" s="10" t="s">
        <v>3</v>
      </c>
      <c r="BG624" s="10" t="s">
        <v>3</v>
      </c>
      <c r="BH624" s="10" t="s">
        <v>3</v>
      </c>
      <c r="BI624" s="10" t="s">
        <v>3</v>
      </c>
      <c r="BJ624" s="10" t="s">
        <v>3</v>
      </c>
      <c r="BK624" s="10" t="s">
        <v>3</v>
      </c>
      <c r="BL624" s="10" t="s">
        <v>3</v>
      </c>
      <c r="BM624" s="10" t="s">
        <v>3</v>
      </c>
      <c r="BN624" s="10" t="s">
        <v>3</v>
      </c>
      <c r="BO624" s="10" t="s">
        <v>3</v>
      </c>
      <c r="BP624" s="10" t="s">
        <v>3</v>
      </c>
      <c r="BQ624" s="10"/>
      <c r="BR624" s="10"/>
      <c r="BS624" s="10"/>
      <c r="BT624" s="10"/>
      <c r="BU624" s="10"/>
      <c r="BV624" s="10"/>
      <c r="BW624" s="10"/>
      <c r="BX624" s="10">
        <v>0</v>
      </c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>
        <v>0</v>
      </c>
    </row>
    <row r="626" spans="1:255" x14ac:dyDescent="0.2">
      <c r="A626" s="11">
        <v>52</v>
      </c>
      <c r="B626" s="11">
        <f t="shared" ref="B626:G626" si="485">B645</f>
        <v>1</v>
      </c>
      <c r="C626" s="11">
        <f t="shared" si="485"/>
        <v>5</v>
      </c>
      <c r="D626" s="11">
        <f t="shared" si="485"/>
        <v>624</v>
      </c>
      <c r="E626" s="11">
        <f t="shared" si="485"/>
        <v>0</v>
      </c>
      <c r="F626" s="11" t="str">
        <f t="shared" si="485"/>
        <v>Новый подраздел</v>
      </c>
      <c r="G626" s="11" t="str">
        <f t="shared" si="485"/>
        <v>Теплоизоляция и огнезащита</v>
      </c>
      <c r="H626" s="11"/>
      <c r="I626" s="11"/>
      <c r="J626" s="11"/>
      <c r="K626" s="11"/>
      <c r="L626" s="11"/>
      <c r="M626" s="11"/>
      <c r="N626" s="11"/>
      <c r="O626" s="11">
        <f t="shared" ref="O626:AT626" si="486">O645</f>
        <v>110334.2</v>
      </c>
      <c r="P626" s="11">
        <f t="shared" si="486"/>
        <v>103871.89</v>
      </c>
      <c r="Q626" s="11">
        <f t="shared" si="486"/>
        <v>258.98</v>
      </c>
      <c r="R626" s="11">
        <f t="shared" si="486"/>
        <v>40.75</v>
      </c>
      <c r="S626" s="11">
        <f t="shared" si="486"/>
        <v>6203.33</v>
      </c>
      <c r="T626" s="11">
        <f t="shared" si="486"/>
        <v>0</v>
      </c>
      <c r="U626" s="11">
        <f t="shared" si="486"/>
        <v>514.15343099999996</v>
      </c>
      <c r="V626" s="11">
        <f t="shared" si="486"/>
        <v>0</v>
      </c>
      <c r="W626" s="11">
        <f t="shared" si="486"/>
        <v>0</v>
      </c>
      <c r="X626" s="11">
        <f t="shared" si="486"/>
        <v>5432.35</v>
      </c>
      <c r="Y626" s="11">
        <f t="shared" si="486"/>
        <v>2934.72</v>
      </c>
      <c r="Z626" s="11">
        <f t="shared" si="486"/>
        <v>0</v>
      </c>
      <c r="AA626" s="11">
        <f t="shared" si="486"/>
        <v>0</v>
      </c>
      <c r="AB626" s="11">
        <f t="shared" si="486"/>
        <v>110334.2</v>
      </c>
      <c r="AC626" s="11">
        <f t="shared" si="486"/>
        <v>103871.89</v>
      </c>
      <c r="AD626" s="11">
        <f t="shared" si="486"/>
        <v>258.98</v>
      </c>
      <c r="AE626" s="11">
        <f t="shared" si="486"/>
        <v>40.75</v>
      </c>
      <c r="AF626" s="11">
        <f t="shared" si="486"/>
        <v>6203.33</v>
      </c>
      <c r="AG626" s="11">
        <f t="shared" si="486"/>
        <v>0</v>
      </c>
      <c r="AH626" s="11">
        <f t="shared" si="486"/>
        <v>514.15343099999996</v>
      </c>
      <c r="AI626" s="11">
        <f t="shared" si="486"/>
        <v>0</v>
      </c>
      <c r="AJ626" s="11">
        <f t="shared" si="486"/>
        <v>0</v>
      </c>
      <c r="AK626" s="11">
        <f t="shared" si="486"/>
        <v>5432.35</v>
      </c>
      <c r="AL626" s="11">
        <f t="shared" si="486"/>
        <v>2934.72</v>
      </c>
      <c r="AM626" s="11">
        <f t="shared" si="486"/>
        <v>0</v>
      </c>
      <c r="AN626" s="11">
        <f t="shared" si="486"/>
        <v>0</v>
      </c>
      <c r="AO626" s="11">
        <f t="shared" si="486"/>
        <v>0</v>
      </c>
      <c r="AP626" s="11">
        <f t="shared" si="486"/>
        <v>0</v>
      </c>
      <c r="AQ626" s="11">
        <f t="shared" si="486"/>
        <v>0</v>
      </c>
      <c r="AR626" s="11">
        <f t="shared" si="486"/>
        <v>118701.27</v>
      </c>
      <c r="AS626" s="11">
        <f t="shared" si="486"/>
        <v>118701.27</v>
      </c>
      <c r="AT626" s="11">
        <f t="shared" si="486"/>
        <v>0</v>
      </c>
      <c r="AU626" s="11">
        <f t="shared" ref="AU626:BZ626" si="487">AU645</f>
        <v>0</v>
      </c>
      <c r="AV626" s="11">
        <f t="shared" si="487"/>
        <v>103871.89</v>
      </c>
      <c r="AW626" s="11">
        <f t="shared" si="487"/>
        <v>103871.89</v>
      </c>
      <c r="AX626" s="11">
        <f t="shared" si="487"/>
        <v>0</v>
      </c>
      <c r="AY626" s="11">
        <f t="shared" si="487"/>
        <v>103871.89</v>
      </c>
      <c r="AZ626" s="11">
        <f t="shared" si="487"/>
        <v>0</v>
      </c>
      <c r="BA626" s="11">
        <f t="shared" si="487"/>
        <v>0</v>
      </c>
      <c r="BB626" s="11">
        <f t="shared" si="487"/>
        <v>0</v>
      </c>
      <c r="BC626" s="11">
        <f t="shared" si="487"/>
        <v>0</v>
      </c>
      <c r="BD626" s="11">
        <f t="shared" si="487"/>
        <v>0</v>
      </c>
      <c r="BE626" s="11">
        <f t="shared" si="487"/>
        <v>0</v>
      </c>
      <c r="BF626" s="11">
        <f t="shared" si="487"/>
        <v>0</v>
      </c>
      <c r="BG626" s="11">
        <f t="shared" si="487"/>
        <v>0</v>
      </c>
      <c r="BH626" s="11">
        <f t="shared" si="487"/>
        <v>0</v>
      </c>
      <c r="BI626" s="11">
        <f t="shared" si="487"/>
        <v>0</v>
      </c>
      <c r="BJ626" s="11">
        <f t="shared" si="487"/>
        <v>0</v>
      </c>
      <c r="BK626" s="11">
        <f t="shared" si="487"/>
        <v>0</v>
      </c>
      <c r="BL626" s="11">
        <f t="shared" si="487"/>
        <v>0</v>
      </c>
      <c r="BM626" s="11">
        <f t="shared" si="487"/>
        <v>0</v>
      </c>
      <c r="BN626" s="11">
        <f t="shared" si="487"/>
        <v>0</v>
      </c>
      <c r="BO626" s="11">
        <f t="shared" si="487"/>
        <v>0</v>
      </c>
      <c r="BP626" s="11">
        <f t="shared" si="487"/>
        <v>0</v>
      </c>
      <c r="BQ626" s="11">
        <f t="shared" si="487"/>
        <v>0</v>
      </c>
      <c r="BR626" s="11">
        <f t="shared" si="487"/>
        <v>0</v>
      </c>
      <c r="BS626" s="11">
        <f t="shared" si="487"/>
        <v>0</v>
      </c>
      <c r="BT626" s="11">
        <f t="shared" si="487"/>
        <v>0</v>
      </c>
      <c r="BU626" s="11">
        <f t="shared" si="487"/>
        <v>0</v>
      </c>
      <c r="BV626" s="11">
        <f t="shared" si="487"/>
        <v>0</v>
      </c>
      <c r="BW626" s="11">
        <f t="shared" si="487"/>
        <v>0</v>
      </c>
      <c r="BX626" s="11">
        <f t="shared" si="487"/>
        <v>0</v>
      </c>
      <c r="BY626" s="11">
        <f t="shared" si="487"/>
        <v>0</v>
      </c>
      <c r="BZ626" s="11">
        <f t="shared" si="487"/>
        <v>0</v>
      </c>
      <c r="CA626" s="11">
        <f t="shared" ref="CA626:DF626" si="488">CA645</f>
        <v>118701.27</v>
      </c>
      <c r="CB626" s="11">
        <f t="shared" si="488"/>
        <v>118701.27</v>
      </c>
      <c r="CC626" s="11">
        <f t="shared" si="488"/>
        <v>0</v>
      </c>
      <c r="CD626" s="11">
        <f t="shared" si="488"/>
        <v>0</v>
      </c>
      <c r="CE626" s="11">
        <f t="shared" si="488"/>
        <v>103871.89</v>
      </c>
      <c r="CF626" s="11">
        <f t="shared" si="488"/>
        <v>103871.89</v>
      </c>
      <c r="CG626" s="11">
        <f t="shared" si="488"/>
        <v>0</v>
      </c>
      <c r="CH626" s="11">
        <f t="shared" si="488"/>
        <v>103871.89</v>
      </c>
      <c r="CI626" s="11">
        <f t="shared" si="488"/>
        <v>0</v>
      </c>
      <c r="CJ626" s="11">
        <f t="shared" si="488"/>
        <v>0</v>
      </c>
      <c r="CK626" s="11">
        <f t="shared" si="488"/>
        <v>0</v>
      </c>
      <c r="CL626" s="11">
        <f t="shared" si="488"/>
        <v>0</v>
      </c>
      <c r="CM626" s="11">
        <f t="shared" si="488"/>
        <v>0</v>
      </c>
      <c r="CN626" s="11">
        <f t="shared" si="488"/>
        <v>0</v>
      </c>
      <c r="CO626" s="11">
        <f t="shared" si="488"/>
        <v>0</v>
      </c>
      <c r="CP626" s="11">
        <f t="shared" si="488"/>
        <v>0</v>
      </c>
      <c r="CQ626" s="11">
        <f t="shared" si="488"/>
        <v>0</v>
      </c>
      <c r="CR626" s="11">
        <f t="shared" si="488"/>
        <v>0</v>
      </c>
      <c r="CS626" s="11">
        <f t="shared" si="488"/>
        <v>0</v>
      </c>
      <c r="CT626" s="11">
        <f t="shared" si="488"/>
        <v>0</v>
      </c>
      <c r="CU626" s="11">
        <f t="shared" si="488"/>
        <v>0</v>
      </c>
      <c r="CV626" s="11">
        <f t="shared" si="488"/>
        <v>0</v>
      </c>
      <c r="CW626" s="11">
        <f t="shared" si="488"/>
        <v>0</v>
      </c>
      <c r="CX626" s="11">
        <f t="shared" si="488"/>
        <v>0</v>
      </c>
      <c r="CY626" s="11">
        <f t="shared" si="488"/>
        <v>0</v>
      </c>
      <c r="CZ626" s="11">
        <f t="shared" si="488"/>
        <v>0</v>
      </c>
      <c r="DA626" s="11">
        <f t="shared" si="488"/>
        <v>0</v>
      </c>
      <c r="DB626" s="11">
        <f t="shared" si="488"/>
        <v>0</v>
      </c>
      <c r="DC626" s="11">
        <f t="shared" si="488"/>
        <v>0</v>
      </c>
      <c r="DD626" s="11">
        <f t="shared" si="488"/>
        <v>0</v>
      </c>
      <c r="DE626" s="11">
        <f t="shared" si="488"/>
        <v>0</v>
      </c>
      <c r="DF626" s="11">
        <f t="shared" si="488"/>
        <v>0</v>
      </c>
      <c r="DG626" s="12">
        <f t="shared" ref="DG626:EL626" si="489">DG645</f>
        <v>1143685.3500000001</v>
      </c>
      <c r="DH626" s="12">
        <f t="shared" si="489"/>
        <v>789726.15</v>
      </c>
      <c r="DI626" s="12">
        <f t="shared" si="489"/>
        <v>4401.5600000000004</v>
      </c>
      <c r="DJ626" s="12">
        <f t="shared" si="489"/>
        <v>2296.27</v>
      </c>
      <c r="DK626" s="12">
        <f t="shared" si="489"/>
        <v>349557.64</v>
      </c>
      <c r="DL626" s="12">
        <f t="shared" si="489"/>
        <v>0</v>
      </c>
      <c r="DM626" s="12">
        <f t="shared" si="489"/>
        <v>514.15343099999996</v>
      </c>
      <c r="DN626" s="12">
        <f t="shared" si="489"/>
        <v>0</v>
      </c>
      <c r="DO626" s="12">
        <f t="shared" si="489"/>
        <v>0</v>
      </c>
      <c r="DP626" s="12">
        <f t="shared" si="489"/>
        <v>306112.90000000002</v>
      </c>
      <c r="DQ626" s="12">
        <f t="shared" si="489"/>
        <v>165371.34</v>
      </c>
      <c r="DR626" s="12">
        <f t="shared" si="489"/>
        <v>0</v>
      </c>
      <c r="DS626" s="12">
        <f t="shared" si="489"/>
        <v>0</v>
      </c>
      <c r="DT626" s="12">
        <f t="shared" si="489"/>
        <v>1143685.3500000001</v>
      </c>
      <c r="DU626" s="12">
        <f t="shared" si="489"/>
        <v>789726.15</v>
      </c>
      <c r="DV626" s="12">
        <f t="shared" si="489"/>
        <v>4401.5600000000004</v>
      </c>
      <c r="DW626" s="12">
        <f t="shared" si="489"/>
        <v>2296.27</v>
      </c>
      <c r="DX626" s="12">
        <f t="shared" si="489"/>
        <v>349557.64</v>
      </c>
      <c r="DY626" s="12">
        <f t="shared" si="489"/>
        <v>0</v>
      </c>
      <c r="DZ626" s="12">
        <f t="shared" si="489"/>
        <v>514.15343099999996</v>
      </c>
      <c r="EA626" s="12">
        <f t="shared" si="489"/>
        <v>0</v>
      </c>
      <c r="EB626" s="12">
        <f t="shared" si="489"/>
        <v>0</v>
      </c>
      <c r="EC626" s="12">
        <f t="shared" si="489"/>
        <v>306112.90000000002</v>
      </c>
      <c r="ED626" s="12">
        <f t="shared" si="489"/>
        <v>165371.34</v>
      </c>
      <c r="EE626" s="12">
        <f t="shared" si="489"/>
        <v>0</v>
      </c>
      <c r="EF626" s="12">
        <f t="shared" si="489"/>
        <v>0</v>
      </c>
      <c r="EG626" s="12">
        <f t="shared" si="489"/>
        <v>0</v>
      </c>
      <c r="EH626" s="12">
        <f t="shared" si="489"/>
        <v>0</v>
      </c>
      <c r="EI626" s="12">
        <f t="shared" si="489"/>
        <v>0</v>
      </c>
      <c r="EJ626" s="12">
        <f t="shared" si="489"/>
        <v>1615169.59</v>
      </c>
      <c r="EK626" s="12">
        <f t="shared" si="489"/>
        <v>1615169.59</v>
      </c>
      <c r="EL626" s="12">
        <f t="shared" si="489"/>
        <v>0</v>
      </c>
      <c r="EM626" s="12">
        <f t="shared" ref="EM626:FR626" si="490">EM645</f>
        <v>0</v>
      </c>
      <c r="EN626" s="12">
        <f t="shared" si="490"/>
        <v>789726.15</v>
      </c>
      <c r="EO626" s="12">
        <f t="shared" si="490"/>
        <v>789726.15</v>
      </c>
      <c r="EP626" s="12">
        <f t="shared" si="490"/>
        <v>0</v>
      </c>
      <c r="EQ626" s="12">
        <f t="shared" si="490"/>
        <v>789726.15</v>
      </c>
      <c r="ER626" s="12">
        <f t="shared" si="490"/>
        <v>0</v>
      </c>
      <c r="ES626" s="12">
        <f t="shared" si="490"/>
        <v>0</v>
      </c>
      <c r="ET626" s="12">
        <f t="shared" si="490"/>
        <v>0</v>
      </c>
      <c r="EU626" s="12">
        <f t="shared" si="490"/>
        <v>0</v>
      </c>
      <c r="EV626" s="12">
        <f t="shared" si="490"/>
        <v>0</v>
      </c>
      <c r="EW626" s="12">
        <f t="shared" si="490"/>
        <v>0</v>
      </c>
      <c r="EX626" s="12">
        <f t="shared" si="490"/>
        <v>0</v>
      </c>
      <c r="EY626" s="12">
        <f t="shared" si="490"/>
        <v>0</v>
      </c>
      <c r="EZ626" s="12">
        <f t="shared" si="490"/>
        <v>0</v>
      </c>
      <c r="FA626" s="12">
        <f t="shared" si="490"/>
        <v>0</v>
      </c>
      <c r="FB626" s="12">
        <f t="shared" si="490"/>
        <v>0</v>
      </c>
      <c r="FC626" s="12">
        <f t="shared" si="490"/>
        <v>0</v>
      </c>
      <c r="FD626" s="12">
        <f t="shared" si="490"/>
        <v>0</v>
      </c>
      <c r="FE626" s="12">
        <f t="shared" si="490"/>
        <v>0</v>
      </c>
      <c r="FF626" s="12">
        <f t="shared" si="490"/>
        <v>0</v>
      </c>
      <c r="FG626" s="12">
        <f t="shared" si="490"/>
        <v>0</v>
      </c>
      <c r="FH626" s="12">
        <f t="shared" si="490"/>
        <v>0</v>
      </c>
      <c r="FI626" s="12">
        <f t="shared" si="490"/>
        <v>0</v>
      </c>
      <c r="FJ626" s="12">
        <f t="shared" si="490"/>
        <v>0</v>
      </c>
      <c r="FK626" s="12">
        <f t="shared" si="490"/>
        <v>0</v>
      </c>
      <c r="FL626" s="12">
        <f t="shared" si="490"/>
        <v>0</v>
      </c>
      <c r="FM626" s="12">
        <f t="shared" si="490"/>
        <v>0</v>
      </c>
      <c r="FN626" s="12">
        <f t="shared" si="490"/>
        <v>0</v>
      </c>
      <c r="FO626" s="12">
        <f t="shared" si="490"/>
        <v>0</v>
      </c>
      <c r="FP626" s="12">
        <f t="shared" si="490"/>
        <v>0</v>
      </c>
      <c r="FQ626" s="12">
        <f t="shared" si="490"/>
        <v>0</v>
      </c>
      <c r="FR626" s="12">
        <f t="shared" si="490"/>
        <v>0</v>
      </c>
      <c r="FS626" s="12">
        <f t="shared" ref="FS626:GX626" si="491">FS645</f>
        <v>1615169.59</v>
      </c>
      <c r="FT626" s="12">
        <f t="shared" si="491"/>
        <v>1615169.59</v>
      </c>
      <c r="FU626" s="12">
        <f t="shared" si="491"/>
        <v>0</v>
      </c>
      <c r="FV626" s="12">
        <f t="shared" si="491"/>
        <v>0</v>
      </c>
      <c r="FW626" s="12">
        <f t="shared" si="491"/>
        <v>789726.15</v>
      </c>
      <c r="FX626" s="12">
        <f t="shared" si="491"/>
        <v>789726.15</v>
      </c>
      <c r="FY626" s="12">
        <f t="shared" si="491"/>
        <v>0</v>
      </c>
      <c r="FZ626" s="12">
        <f t="shared" si="491"/>
        <v>789726.15</v>
      </c>
      <c r="GA626" s="12">
        <f t="shared" si="491"/>
        <v>0</v>
      </c>
      <c r="GB626" s="12">
        <f t="shared" si="491"/>
        <v>0</v>
      </c>
      <c r="GC626" s="12">
        <f t="shared" si="491"/>
        <v>0</v>
      </c>
      <c r="GD626" s="12">
        <f t="shared" si="491"/>
        <v>0</v>
      </c>
      <c r="GE626" s="12">
        <f t="shared" si="491"/>
        <v>0</v>
      </c>
      <c r="GF626" s="12">
        <f t="shared" si="491"/>
        <v>0</v>
      </c>
      <c r="GG626" s="12">
        <f t="shared" si="491"/>
        <v>0</v>
      </c>
      <c r="GH626" s="12">
        <f t="shared" si="491"/>
        <v>0</v>
      </c>
      <c r="GI626" s="12">
        <f t="shared" si="491"/>
        <v>0</v>
      </c>
      <c r="GJ626" s="12">
        <f t="shared" si="491"/>
        <v>0</v>
      </c>
      <c r="GK626" s="12">
        <f t="shared" si="491"/>
        <v>0</v>
      </c>
      <c r="GL626" s="12">
        <f t="shared" si="491"/>
        <v>0</v>
      </c>
      <c r="GM626" s="12">
        <f t="shared" si="491"/>
        <v>0</v>
      </c>
      <c r="GN626" s="12">
        <f t="shared" si="491"/>
        <v>0</v>
      </c>
      <c r="GO626" s="12">
        <f t="shared" si="491"/>
        <v>0</v>
      </c>
      <c r="GP626" s="12">
        <f t="shared" si="491"/>
        <v>0</v>
      </c>
      <c r="GQ626" s="12">
        <f t="shared" si="491"/>
        <v>0</v>
      </c>
      <c r="GR626" s="12">
        <f t="shared" si="491"/>
        <v>0</v>
      </c>
      <c r="GS626" s="12">
        <f t="shared" si="491"/>
        <v>0</v>
      </c>
      <c r="GT626" s="12">
        <f t="shared" si="491"/>
        <v>0</v>
      </c>
      <c r="GU626" s="12">
        <f t="shared" si="491"/>
        <v>0</v>
      </c>
      <c r="GV626" s="12">
        <f t="shared" si="491"/>
        <v>0</v>
      </c>
      <c r="GW626" s="12">
        <f t="shared" si="491"/>
        <v>0</v>
      </c>
      <c r="GX626" s="12">
        <f t="shared" si="491"/>
        <v>0</v>
      </c>
    </row>
    <row r="628" spans="1:255" x14ac:dyDescent="0.2">
      <c r="A628" s="2">
        <v>17</v>
      </c>
      <c r="B628" s="2">
        <v>1</v>
      </c>
      <c r="C628" s="2">
        <f>ROW(SmtRes!A402)</f>
        <v>402</v>
      </c>
      <c r="D628" s="2">
        <f>ROW(EtalonRes!A527)</f>
        <v>527</v>
      </c>
      <c r="E628" s="2" t="s">
        <v>662</v>
      </c>
      <c r="F628" s="2" t="s">
        <v>663</v>
      </c>
      <c r="G628" s="2" t="s">
        <v>664</v>
      </c>
      <c r="H628" s="2" t="s">
        <v>665</v>
      </c>
      <c r="I628" s="2">
        <v>200</v>
      </c>
      <c r="J628" s="2">
        <v>0</v>
      </c>
      <c r="K628" s="2">
        <v>200</v>
      </c>
      <c r="L628" s="2"/>
      <c r="M628" s="2"/>
      <c r="N628" s="2"/>
      <c r="O628" s="2">
        <f t="shared" ref="O628:O643" si="492">ROUND(CP628,2)</f>
        <v>4210.2</v>
      </c>
      <c r="P628" s="2">
        <f t="shared" ref="P628:P643" si="493">ROUND((ROUND((AC628*AW628*I628),2)*BC628),2)</f>
        <v>2278.48</v>
      </c>
      <c r="Q628" s="2">
        <f>(ROUND((ROUND(((((ET628*1.25)*1.2))*AV628*I628),2)*BB628),2)+ROUND((ROUND(((AE628-(((EU628*1.25)*1.2)))*AV628*I628),2)*BS628),2))</f>
        <v>53.4</v>
      </c>
      <c r="R628" s="2">
        <f>(ROUND((ROUND(((((EU628*1.25)*1.2))*AV628*I628),2)*BS628),2)+ROUND((ROUND(((AE628-(((EU628*1.25)*1.2)))*AV628*I628),2)*BS628),2))</f>
        <v>9.42</v>
      </c>
      <c r="S628" s="2">
        <f t="shared" ref="S628:S643" si="494">ROUND((ROUND((AF628*AV628*I628),2)*BA628),2)</f>
        <v>1878.32</v>
      </c>
      <c r="T628" s="2">
        <f t="shared" ref="T628:T643" si="495">ROUND(CU628*I628,2)</f>
        <v>0</v>
      </c>
      <c r="U628" s="2">
        <f t="shared" ref="U628:U643" si="496">CV628*I628</f>
        <v>144.48599999999999</v>
      </c>
      <c r="V628" s="2">
        <f t="shared" ref="V628:V643" si="497">CW628*I628</f>
        <v>0</v>
      </c>
      <c r="W628" s="2">
        <f t="shared" ref="W628:W643" si="498">ROUND(CX628*I628,2)</f>
        <v>0</v>
      </c>
      <c r="X628" s="2">
        <f>(ROUND((((S628+ROUND((ROUND(((((EU628*1.25)*1.2))*AV628*I628),2)*BS628),2))*AT628)/100),2)+ROUND(((ROUND((ROUND(((AE628-(((EU628*1.25)*1.2)))*AV628*I628),2)*BS628),2)*AT628)/100),2))</f>
        <v>1642.33</v>
      </c>
      <c r="Y628" s="2">
        <f>(ROUND((((S628+ROUND((ROUND(((((EU628*1.25)*1.2))*AV628*I628),2)*BS628),2))*AU628)/100),2)+ROUND(((ROUND((ROUND(((AE628-(((EU628*1.25)*1.2)))*AV628*I628),2)*BS628),2)*AU628)/100),2))</f>
        <v>887.24</v>
      </c>
      <c r="Z628" s="2"/>
      <c r="AA628" s="2">
        <v>56661434</v>
      </c>
      <c r="AB628" s="2">
        <f t="shared" ref="AB628:AB643" si="499">ROUND((AC628+AD628+AF628),6)</f>
        <v>20.405000000000001</v>
      </c>
      <c r="AC628" s="2">
        <f>ROUND((((ES628*1)*1)),6)</f>
        <v>11.18</v>
      </c>
      <c r="AD628" s="2">
        <f>ROUND((((((ET628*1.25)*1.2))-(((EU628*1.25)*1.2)))+AE628),6)</f>
        <v>0.255</v>
      </c>
      <c r="AE628" s="2">
        <f>ROUND((((EU628*1.25)*1.2)),6)</f>
        <v>4.4999999999999998E-2</v>
      </c>
      <c r="AF628" s="2">
        <f>ROUND((((EV628*1.15)*1.2)),6)</f>
        <v>8.9700000000000006</v>
      </c>
      <c r="AG628" s="2">
        <f t="shared" ref="AG628:AG643" si="500">ROUND((AP628),6)</f>
        <v>0</v>
      </c>
      <c r="AH628" s="2">
        <f>(((EW628*1.15)*1.2))</f>
        <v>0.69</v>
      </c>
      <c r="AI628" s="2">
        <f>(((EX628*1.25)*1.2))</f>
        <v>0</v>
      </c>
      <c r="AJ628" s="2">
        <f t="shared" ref="AJ628:AJ643" si="501">(AS628)</f>
        <v>0</v>
      </c>
      <c r="AK628" s="2">
        <v>17.850000000000001</v>
      </c>
      <c r="AL628" s="2">
        <v>11.18</v>
      </c>
      <c r="AM628" s="2">
        <v>0.17</v>
      </c>
      <c r="AN628" s="2">
        <v>0.03</v>
      </c>
      <c r="AO628" s="2">
        <v>6.5</v>
      </c>
      <c r="AP628" s="2">
        <v>0</v>
      </c>
      <c r="AQ628" s="2">
        <v>0.5</v>
      </c>
      <c r="AR628" s="2">
        <v>0</v>
      </c>
      <c r="AS628" s="2">
        <v>0</v>
      </c>
      <c r="AT628" s="2">
        <v>87</v>
      </c>
      <c r="AU628" s="2">
        <v>47</v>
      </c>
      <c r="AV628" s="2">
        <v>1.0469999999999999</v>
      </c>
      <c r="AW628" s="2">
        <v>1.0189999999999999</v>
      </c>
      <c r="AX628" s="2"/>
      <c r="AY628" s="2"/>
      <c r="AZ628" s="2">
        <v>1</v>
      </c>
      <c r="BA628" s="2">
        <v>1</v>
      </c>
      <c r="BB628" s="2">
        <v>1</v>
      </c>
      <c r="BC628" s="2">
        <v>1</v>
      </c>
      <c r="BD628" s="2" t="s">
        <v>3</v>
      </c>
      <c r="BE628" s="2" t="s">
        <v>3</v>
      </c>
      <c r="BF628" s="2" t="s">
        <v>3</v>
      </c>
      <c r="BG628" s="2" t="s">
        <v>3</v>
      </c>
      <c r="BH628" s="2">
        <v>0</v>
      </c>
      <c r="BI628" s="2">
        <v>1</v>
      </c>
      <c r="BJ628" s="2" t="s">
        <v>666</v>
      </c>
      <c r="BK628" s="2"/>
      <c r="BL628" s="2"/>
      <c r="BM628" s="2">
        <v>29</v>
      </c>
      <c r="BN628" s="2">
        <v>0</v>
      </c>
      <c r="BO628" s="2" t="s">
        <v>663</v>
      </c>
      <c r="BP628" s="2">
        <v>1</v>
      </c>
      <c r="BQ628" s="2">
        <v>30</v>
      </c>
      <c r="BR628" s="2">
        <v>0</v>
      </c>
      <c r="BS628" s="2">
        <v>1</v>
      </c>
      <c r="BT628" s="2">
        <v>1</v>
      </c>
      <c r="BU628" s="2">
        <v>1</v>
      </c>
      <c r="BV628" s="2">
        <v>1</v>
      </c>
      <c r="BW628" s="2">
        <v>1</v>
      </c>
      <c r="BX628" s="2">
        <v>1</v>
      </c>
      <c r="BY628" s="2" t="s">
        <v>3</v>
      </c>
      <c r="BZ628" s="2">
        <v>87</v>
      </c>
      <c r="CA628" s="2">
        <v>47</v>
      </c>
      <c r="CB628" s="2" t="s">
        <v>3</v>
      </c>
      <c r="CC628" s="2"/>
      <c r="CD628" s="2"/>
      <c r="CE628" s="2">
        <v>1566</v>
      </c>
      <c r="CF628" s="2">
        <v>0</v>
      </c>
      <c r="CG628" s="2">
        <v>0</v>
      </c>
      <c r="CH628" s="2"/>
      <c r="CI628" s="2"/>
      <c r="CJ628" s="2"/>
      <c r="CK628" s="2"/>
      <c r="CL628" s="2"/>
      <c r="CM628" s="2">
        <v>0</v>
      </c>
      <c r="CN628" s="2" t="s">
        <v>2127</v>
      </c>
      <c r="CO628" s="2">
        <v>0</v>
      </c>
      <c r="CP628" s="2">
        <f t="shared" ref="CP628:CP643" si="502">(P628+Q628+S628)</f>
        <v>4210.2</v>
      </c>
      <c r="CQ628" s="2">
        <f t="shared" ref="CQ628:CQ643" si="503">ROUND((ROUND((AC628*AW628*1),2)*BC628),2)</f>
        <v>11.39</v>
      </c>
      <c r="CR628" s="2">
        <f>(ROUND((ROUND(((((ET628*1.25)*1.2))*AV628*1),2)*BB628),2)+ROUND((ROUND(((AE628-(((EU628*1.25)*1.2)))*AV628*1),2)*BS628),2))</f>
        <v>0.27</v>
      </c>
      <c r="CS628" s="2">
        <f>(ROUND((ROUND(((((EU628*1.25)*1.2))*AV628*1),2)*BS628),2)+ROUND((ROUND(((AE628-(((EU628*1.25)*1.2)))*AV628*1),2)*BS628),2))</f>
        <v>0.05</v>
      </c>
      <c r="CT628" s="2">
        <f t="shared" ref="CT628:CT643" si="504">ROUND((ROUND((AF628*AV628*1),2)*BA628),2)</f>
        <v>9.39</v>
      </c>
      <c r="CU628" s="2">
        <f t="shared" ref="CU628:CU643" si="505">AG628</f>
        <v>0</v>
      </c>
      <c r="CV628" s="2">
        <f t="shared" ref="CV628:CV643" si="506">(AH628*AV628)</f>
        <v>0.72242999999999991</v>
      </c>
      <c r="CW628" s="2">
        <f t="shared" ref="CW628:CW643" si="507">AI628</f>
        <v>0</v>
      </c>
      <c r="CX628" s="2">
        <f t="shared" ref="CX628:CX643" si="508">AJ628</f>
        <v>0</v>
      </c>
      <c r="CY628" s="2">
        <f>(ROUND((((S628+ROUND((ROUND(((((EU628*1.25)*1.2))*AV628*1),2)*BS628),2))*AT628)/100),2)+ROUND(((ROUND((ROUND(((AE628-(((EU628*1.25)*1.2)))*AV628*1),2)*BS628),2)*AT628)/100),2))</f>
        <v>1634.18</v>
      </c>
      <c r="CZ628" s="2">
        <f>(ROUND((((S628+ROUND((ROUND(((((EU628*1.25)*1.2))*AV628*1),2)*BS628),2))*AU628)/100),2)+ROUND(((ROUND((ROUND(((AE628-(((EU628*1.25)*1.2)))*AV628*1),2)*BS628),2)*AU628)/100),2))</f>
        <v>882.83</v>
      </c>
      <c r="DA628" s="2"/>
      <c r="DB628" s="2">
        <v>123</v>
      </c>
      <c r="DC628" s="2" t="s">
        <v>3</v>
      </c>
      <c r="DD628" s="2" t="s">
        <v>31</v>
      </c>
      <c r="DE628" s="2" t="s">
        <v>432</v>
      </c>
      <c r="DF628" s="2" t="s">
        <v>432</v>
      </c>
      <c r="DG628" s="2" t="s">
        <v>433</v>
      </c>
      <c r="DH628" s="2" t="s">
        <v>3</v>
      </c>
      <c r="DI628" s="2" t="s">
        <v>433</v>
      </c>
      <c r="DJ628" s="2" t="s">
        <v>432</v>
      </c>
      <c r="DK628" s="2" t="s">
        <v>3</v>
      </c>
      <c r="DL628" s="2" t="s">
        <v>3</v>
      </c>
      <c r="DM628" s="2" t="s">
        <v>3</v>
      </c>
      <c r="DN628" s="2">
        <v>0</v>
      </c>
      <c r="DO628" s="2">
        <v>0</v>
      </c>
      <c r="DP628" s="2">
        <v>1</v>
      </c>
      <c r="DQ628" s="2">
        <v>1</v>
      </c>
      <c r="DR628" s="2"/>
      <c r="DS628" s="2"/>
      <c r="DT628" s="2"/>
      <c r="DU628" s="2">
        <v>1013</v>
      </c>
      <c r="DV628" s="2" t="s">
        <v>665</v>
      </c>
      <c r="DW628" s="2" t="s">
        <v>665</v>
      </c>
      <c r="DX628" s="2">
        <v>1</v>
      </c>
      <c r="DY628" s="2"/>
      <c r="DZ628" s="2" t="s">
        <v>3</v>
      </c>
      <c r="EA628" s="2" t="s">
        <v>3</v>
      </c>
      <c r="EB628" s="2" t="s">
        <v>3</v>
      </c>
      <c r="EC628" s="2" t="s">
        <v>3</v>
      </c>
      <c r="ED628" s="2"/>
      <c r="EE628" s="2">
        <v>56938462</v>
      </c>
      <c r="EF628" s="2">
        <v>30</v>
      </c>
      <c r="EG628" s="2" t="s">
        <v>34</v>
      </c>
      <c r="EH628" s="2">
        <v>0</v>
      </c>
      <c r="EI628" s="2" t="s">
        <v>3</v>
      </c>
      <c r="EJ628" s="2">
        <v>1</v>
      </c>
      <c r="EK628" s="2">
        <v>29</v>
      </c>
      <c r="EL628" s="2" t="s">
        <v>667</v>
      </c>
      <c r="EM628" s="2" t="s">
        <v>668</v>
      </c>
      <c r="EN628" s="2"/>
      <c r="EO628" s="2" t="s">
        <v>434</v>
      </c>
      <c r="EP628" s="2"/>
      <c r="EQ628" s="2">
        <v>131072</v>
      </c>
      <c r="ER628" s="2">
        <v>17.850000000000001</v>
      </c>
      <c r="ES628" s="2">
        <v>11.18</v>
      </c>
      <c r="ET628" s="2">
        <v>0.17</v>
      </c>
      <c r="EU628" s="2">
        <v>0.03</v>
      </c>
      <c r="EV628" s="2">
        <v>6.5</v>
      </c>
      <c r="EW628" s="2">
        <v>0.5</v>
      </c>
      <c r="EX628" s="2">
        <v>0</v>
      </c>
      <c r="EY628" s="2">
        <v>0</v>
      </c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>
        <v>0</v>
      </c>
      <c r="FR628" s="2">
        <v>0</v>
      </c>
      <c r="FS628" s="2">
        <v>0</v>
      </c>
      <c r="FT628" s="2"/>
      <c r="FU628" s="2"/>
      <c r="FV628" s="2"/>
      <c r="FW628" s="2"/>
      <c r="FX628" s="2">
        <v>87</v>
      </c>
      <c r="FY628" s="2">
        <v>47</v>
      </c>
      <c r="FZ628" s="2"/>
      <c r="GA628" s="2" t="s">
        <v>3</v>
      </c>
      <c r="GB628" s="2"/>
      <c r="GC628" s="2"/>
      <c r="GD628" s="2">
        <v>1</v>
      </c>
      <c r="GE628" s="2"/>
      <c r="GF628" s="2">
        <v>1884577854</v>
      </c>
      <c r="GG628" s="2">
        <v>2</v>
      </c>
      <c r="GH628" s="2">
        <v>1</v>
      </c>
      <c r="GI628" s="2">
        <v>2</v>
      </c>
      <c r="GJ628" s="2">
        <v>0</v>
      </c>
      <c r="GK628" s="2">
        <v>0</v>
      </c>
      <c r="GL628" s="2">
        <f t="shared" ref="GL628:GL643" si="509">ROUND(IF(AND(BH628=3,BI628=3,FS628&lt;&gt;0),P628,0),2)</f>
        <v>0</v>
      </c>
      <c r="GM628" s="2">
        <f t="shared" ref="GM628:GM643" si="510">ROUND(O628+X628+Y628,2)+GX628</f>
        <v>6739.77</v>
      </c>
      <c r="GN628" s="2">
        <f t="shared" ref="GN628:GN643" si="511">IF(OR(BI628=0,BI628=1),GM628-GX628,0)</f>
        <v>6739.77</v>
      </c>
      <c r="GO628" s="2">
        <f t="shared" ref="GO628:GO643" si="512">IF(BI628=2,GM628-GX628,0)</f>
        <v>0</v>
      </c>
      <c r="GP628" s="2">
        <f t="shared" ref="GP628:GP643" si="513">IF(BI628=4,GM628-GX628,0)</f>
        <v>0</v>
      </c>
      <c r="GQ628" s="2"/>
      <c r="GR628" s="2">
        <v>0</v>
      </c>
      <c r="GS628" s="2">
        <v>3</v>
      </c>
      <c r="GT628" s="2">
        <v>0</v>
      </c>
      <c r="GU628" s="2" t="s">
        <v>3</v>
      </c>
      <c r="GV628" s="2">
        <f t="shared" ref="GV628:GV643" si="514">ROUND((GT628),6)</f>
        <v>0</v>
      </c>
      <c r="GW628" s="2">
        <v>1</v>
      </c>
      <c r="GX628" s="2">
        <f t="shared" ref="GX628:GX643" si="515">ROUND(HC628*I628,2)</f>
        <v>0</v>
      </c>
      <c r="GY628" s="2"/>
      <c r="GZ628" s="2"/>
      <c r="HA628" s="2">
        <v>0</v>
      </c>
      <c r="HB628" s="2">
        <v>0</v>
      </c>
      <c r="HC628" s="2">
        <f t="shared" ref="HC628:HC643" si="516">GV628*GW628</f>
        <v>0</v>
      </c>
      <c r="HD628" s="2"/>
      <c r="HE628" s="2" t="s">
        <v>3</v>
      </c>
      <c r="HF628" s="2" t="s">
        <v>3</v>
      </c>
      <c r="HG628" s="2"/>
      <c r="HH628" s="2"/>
      <c r="HI628" s="2"/>
      <c r="HJ628" s="2"/>
      <c r="HK628" s="2"/>
      <c r="HL628" s="2"/>
      <c r="HM628" s="2" t="s">
        <v>3</v>
      </c>
      <c r="HN628" s="2" t="s">
        <v>3</v>
      </c>
      <c r="HO628" s="2" t="s">
        <v>3</v>
      </c>
      <c r="HP628" s="2" t="s">
        <v>3</v>
      </c>
      <c r="HQ628" s="2" t="s">
        <v>3</v>
      </c>
      <c r="HR628" s="2"/>
      <c r="HS628" s="2">
        <v>0</v>
      </c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>
        <v>0</v>
      </c>
      <c r="IL628" s="2"/>
      <c r="IM628" s="2"/>
      <c r="IN628" s="2"/>
      <c r="IO628" s="2"/>
      <c r="IP628" s="2"/>
      <c r="IQ628" s="2"/>
      <c r="IR628" s="2"/>
      <c r="IS628" s="2"/>
      <c r="IT628" s="2"/>
      <c r="IU628" s="2"/>
    </row>
    <row r="629" spans="1:255" x14ac:dyDescent="0.2">
      <c r="A629" s="3">
        <v>17</v>
      </c>
      <c r="B629" s="3">
        <v>1</v>
      </c>
      <c r="C629" s="3">
        <f>ROW(SmtRes!A408)</f>
        <v>408</v>
      </c>
      <c r="D629" s="3">
        <f>ROW(EtalonRes!A534)</f>
        <v>534</v>
      </c>
      <c r="E629" s="3" t="s">
        <v>662</v>
      </c>
      <c r="F629" s="3" t="s">
        <v>663</v>
      </c>
      <c r="G629" s="3" t="s">
        <v>664</v>
      </c>
      <c r="H629" s="3" t="s">
        <v>665</v>
      </c>
      <c r="I629" s="3">
        <v>200</v>
      </c>
      <c r="J629" s="3">
        <v>0</v>
      </c>
      <c r="K629" s="3">
        <v>200</v>
      </c>
      <c r="O629" s="3">
        <f t="shared" si="492"/>
        <v>173928.02</v>
      </c>
      <c r="P629" s="3">
        <f t="shared" si="493"/>
        <v>67192.38</v>
      </c>
      <c r="Q629" s="3">
        <f>(ROUND((ROUND(((((ET629*1.25)*1.2))*AV629*I629),2)*BB629),2)+ROUND((ROUND(((AE629-(((EU629*1.25)*1.2)))*AV629*I629),2)*BS629),2))</f>
        <v>892.31</v>
      </c>
      <c r="R629" s="3">
        <f>(ROUND((ROUND(((((EU629*1.25)*1.2))*AV629*I629),2)*BS629),2)+ROUND((ROUND(((AE629-(((EU629*1.25)*1.2)))*AV629*I629),2)*BS629),2))</f>
        <v>530.82000000000005</v>
      </c>
      <c r="S629" s="3">
        <f t="shared" si="494"/>
        <v>105843.33</v>
      </c>
      <c r="T629" s="3">
        <f t="shared" si="495"/>
        <v>0</v>
      </c>
      <c r="U629" s="3">
        <f t="shared" si="496"/>
        <v>144.48599999999999</v>
      </c>
      <c r="V629" s="3">
        <f t="shared" si="497"/>
        <v>0</v>
      </c>
      <c r="W629" s="3">
        <f t="shared" si="498"/>
        <v>0</v>
      </c>
      <c r="X629" s="3">
        <f>(ROUND((((S629+ROUND((ROUND(((((EU629*1.25)*1.2))*AV629*I629),2)*BS629),2))*AT629)/100),2)+ROUND(((ROUND((ROUND(((AE629-(((EU629*1.25)*1.2)))*AV629*I629),2)*BS629),2)*AT629)/100),2))</f>
        <v>92545.51</v>
      </c>
      <c r="Y629" s="3">
        <f>(ROUND((((S629+ROUND((ROUND(((((EU629*1.25)*1.2))*AV629*I629),2)*BS629),2))*AU629)/100),2)+ROUND(((ROUND((ROUND(((AE629-(((EU629*1.25)*1.2)))*AV629*I629),2)*BS629),2)*AU629)/100),2))</f>
        <v>49995.85</v>
      </c>
      <c r="AA629" s="3">
        <v>56661436</v>
      </c>
      <c r="AB629" s="3">
        <f t="shared" si="499"/>
        <v>20.405000000000001</v>
      </c>
      <c r="AC629" s="3">
        <f>ROUND((((ES629*1)*1)),6)</f>
        <v>11.18</v>
      </c>
      <c r="AD629" s="3">
        <f>ROUND((((((ET629*1.25)*1.2))-(((EU629*1.25)*1.2)))+AE629),6)</f>
        <v>0.255</v>
      </c>
      <c r="AE629" s="3">
        <f>ROUND((((EU629*1.25)*1.2)),6)</f>
        <v>4.4999999999999998E-2</v>
      </c>
      <c r="AF629" s="3">
        <f>ROUND((((EV629*1.15)*1.2)),6)</f>
        <v>8.9700000000000006</v>
      </c>
      <c r="AG629" s="3">
        <f t="shared" si="500"/>
        <v>0</v>
      </c>
      <c r="AH629" s="3">
        <f>(((EW629*1.15)*1.2))</f>
        <v>0.69</v>
      </c>
      <c r="AI629" s="3">
        <f>(((EX629*1.25)*1.2))</f>
        <v>0</v>
      </c>
      <c r="AJ629" s="3">
        <f t="shared" si="501"/>
        <v>0</v>
      </c>
      <c r="AK629" s="3">
        <v>17.850000000000001</v>
      </c>
      <c r="AL629" s="3">
        <v>11.18</v>
      </c>
      <c r="AM629" s="3">
        <v>0.17</v>
      </c>
      <c r="AN629" s="3">
        <v>0.03</v>
      </c>
      <c r="AO629" s="3">
        <v>6.5</v>
      </c>
      <c r="AP629" s="3">
        <v>0</v>
      </c>
      <c r="AQ629" s="3">
        <v>0.5</v>
      </c>
      <c r="AR629" s="3">
        <v>0</v>
      </c>
      <c r="AS629" s="3">
        <v>0</v>
      </c>
      <c r="AT629" s="3">
        <v>87</v>
      </c>
      <c r="AU629" s="3">
        <v>47</v>
      </c>
      <c r="AV629" s="3">
        <v>1.0469999999999999</v>
      </c>
      <c r="AW629" s="3">
        <v>1.0189999999999999</v>
      </c>
      <c r="AZ629" s="3">
        <v>1</v>
      </c>
      <c r="BA629" s="3">
        <v>56.35</v>
      </c>
      <c r="BB629" s="3">
        <v>16.71</v>
      </c>
      <c r="BC629" s="3">
        <v>29.49</v>
      </c>
      <c r="BD629" s="3" t="s">
        <v>3</v>
      </c>
      <c r="BE629" s="3" t="s">
        <v>3</v>
      </c>
      <c r="BF629" s="3" t="s">
        <v>3</v>
      </c>
      <c r="BG629" s="3" t="s">
        <v>3</v>
      </c>
      <c r="BH629" s="3">
        <v>0</v>
      </c>
      <c r="BI629" s="3">
        <v>1</v>
      </c>
      <c r="BJ629" s="3" t="s">
        <v>666</v>
      </c>
      <c r="BM629" s="3">
        <v>29</v>
      </c>
      <c r="BN629" s="3">
        <v>0</v>
      </c>
      <c r="BO629" s="3" t="s">
        <v>663</v>
      </c>
      <c r="BP629" s="3">
        <v>1</v>
      </c>
      <c r="BQ629" s="3">
        <v>30</v>
      </c>
      <c r="BR629" s="3">
        <v>0</v>
      </c>
      <c r="BS629" s="3">
        <v>56.35</v>
      </c>
      <c r="BT629" s="3">
        <v>1</v>
      </c>
      <c r="BU629" s="3">
        <v>1</v>
      </c>
      <c r="BV629" s="3">
        <v>1</v>
      </c>
      <c r="BW629" s="3">
        <v>1</v>
      </c>
      <c r="BX629" s="3">
        <v>1</v>
      </c>
      <c r="BY629" s="3" t="s">
        <v>3</v>
      </c>
      <c r="BZ629" s="3">
        <v>87</v>
      </c>
      <c r="CA629" s="3">
        <v>47</v>
      </c>
      <c r="CB629" s="3" t="s">
        <v>3</v>
      </c>
      <c r="CE629" s="3">
        <v>1566</v>
      </c>
      <c r="CF629" s="3">
        <v>0</v>
      </c>
      <c r="CG629" s="3">
        <v>0</v>
      </c>
      <c r="CM629" s="3">
        <v>0</v>
      </c>
      <c r="CN629" s="3" t="s">
        <v>2127</v>
      </c>
      <c r="CO629" s="3">
        <v>0</v>
      </c>
      <c r="CP629" s="3">
        <f t="shared" si="502"/>
        <v>173928.02000000002</v>
      </c>
      <c r="CQ629" s="3">
        <f t="shared" si="503"/>
        <v>335.89</v>
      </c>
      <c r="CR629" s="3">
        <f>(ROUND((ROUND(((((ET629*1.25)*1.2))*AV629*1),2)*BB629),2)+ROUND((ROUND(((AE629-(((EU629*1.25)*1.2)))*AV629*1),2)*BS629),2))</f>
        <v>4.51</v>
      </c>
      <c r="CS629" s="3">
        <f>(ROUND((ROUND(((((EU629*1.25)*1.2))*AV629*1),2)*BS629),2)+ROUND((ROUND(((AE629-(((EU629*1.25)*1.2)))*AV629*1),2)*BS629),2))</f>
        <v>2.82</v>
      </c>
      <c r="CT629" s="3">
        <f t="shared" si="504"/>
        <v>529.13</v>
      </c>
      <c r="CU629" s="3">
        <f t="shared" si="505"/>
        <v>0</v>
      </c>
      <c r="CV629" s="3">
        <f t="shared" si="506"/>
        <v>0.72242999999999991</v>
      </c>
      <c r="CW629" s="3">
        <f t="shared" si="507"/>
        <v>0</v>
      </c>
      <c r="CX629" s="3">
        <f t="shared" si="508"/>
        <v>0</v>
      </c>
      <c r="CY629" s="3">
        <f>(ROUND((((S629+ROUND((ROUND(((((EU629*1.25)*1.2))*AV629*1),2)*BS629),2))*AT629)/100),2)+ROUND(((ROUND((ROUND(((AE629-(((EU629*1.25)*1.2)))*AV629*1),2)*BS629),2)*AT629)/100),2))</f>
        <v>92086.15</v>
      </c>
      <c r="CZ629" s="3">
        <f>(ROUND((((S629+ROUND((ROUND(((((EU629*1.25)*1.2))*AV629*1),2)*BS629),2))*AU629)/100),2)+ROUND(((ROUND((ROUND(((AE629-(((EU629*1.25)*1.2)))*AV629*1),2)*BS629),2)*AU629)/100),2))</f>
        <v>49747.69</v>
      </c>
      <c r="DB629" s="3">
        <v>125</v>
      </c>
      <c r="DC629" s="3" t="s">
        <v>3</v>
      </c>
      <c r="DD629" s="3" t="s">
        <v>31</v>
      </c>
      <c r="DE629" s="3" t="s">
        <v>432</v>
      </c>
      <c r="DF629" s="3" t="s">
        <v>432</v>
      </c>
      <c r="DG629" s="3" t="s">
        <v>433</v>
      </c>
      <c r="DH629" s="3" t="s">
        <v>3</v>
      </c>
      <c r="DI629" s="3" t="s">
        <v>433</v>
      </c>
      <c r="DJ629" s="3" t="s">
        <v>432</v>
      </c>
      <c r="DK629" s="3" t="s">
        <v>3</v>
      </c>
      <c r="DL629" s="3" t="s">
        <v>3</v>
      </c>
      <c r="DM629" s="3" t="s">
        <v>3</v>
      </c>
      <c r="DN629" s="3">
        <v>0</v>
      </c>
      <c r="DO629" s="3">
        <v>0</v>
      </c>
      <c r="DP629" s="3">
        <v>1</v>
      </c>
      <c r="DQ629" s="3">
        <v>1</v>
      </c>
      <c r="DU629" s="3">
        <v>1013</v>
      </c>
      <c r="DV629" s="3" t="s">
        <v>665</v>
      </c>
      <c r="DW629" s="3" t="s">
        <v>665</v>
      </c>
      <c r="DX629" s="3">
        <v>1</v>
      </c>
      <c r="DZ629" s="3" t="s">
        <v>3</v>
      </c>
      <c r="EA629" s="3" t="s">
        <v>3</v>
      </c>
      <c r="EB629" s="3" t="s">
        <v>3</v>
      </c>
      <c r="EC629" s="3" t="s">
        <v>3</v>
      </c>
      <c r="EE629" s="3">
        <v>56938462</v>
      </c>
      <c r="EF629" s="3">
        <v>30</v>
      </c>
      <c r="EG629" s="3" t="s">
        <v>34</v>
      </c>
      <c r="EH629" s="3">
        <v>0</v>
      </c>
      <c r="EI629" s="3" t="s">
        <v>3</v>
      </c>
      <c r="EJ629" s="3">
        <v>1</v>
      </c>
      <c r="EK629" s="3">
        <v>29</v>
      </c>
      <c r="EL629" s="3" t="s">
        <v>667</v>
      </c>
      <c r="EM629" s="3" t="s">
        <v>668</v>
      </c>
      <c r="EO629" s="3" t="s">
        <v>434</v>
      </c>
      <c r="EQ629" s="3">
        <v>131072</v>
      </c>
      <c r="ER629" s="3">
        <v>17.850000000000001</v>
      </c>
      <c r="ES629" s="3">
        <v>11.18</v>
      </c>
      <c r="ET629" s="3">
        <v>0.17</v>
      </c>
      <c r="EU629" s="3">
        <v>0.03</v>
      </c>
      <c r="EV629" s="3">
        <v>6.5</v>
      </c>
      <c r="EW629" s="3">
        <v>0.5</v>
      </c>
      <c r="EX629" s="3">
        <v>0</v>
      </c>
      <c r="EY629" s="3">
        <v>0</v>
      </c>
      <c r="FQ629" s="3">
        <v>0</v>
      </c>
      <c r="FR629" s="3">
        <v>0</v>
      </c>
      <c r="FS629" s="3">
        <v>0</v>
      </c>
      <c r="FX629" s="3">
        <v>87</v>
      </c>
      <c r="FY629" s="3">
        <v>47</v>
      </c>
      <c r="GA629" s="3" t="s">
        <v>3</v>
      </c>
      <c r="GD629" s="3">
        <v>1</v>
      </c>
      <c r="GF629" s="3">
        <v>1884577854</v>
      </c>
      <c r="GG629" s="3">
        <v>2</v>
      </c>
      <c r="GH629" s="3">
        <v>1</v>
      </c>
      <c r="GI629" s="3">
        <v>2</v>
      </c>
      <c r="GJ629" s="3">
        <v>0</v>
      </c>
      <c r="GK629" s="3">
        <v>0</v>
      </c>
      <c r="GL629" s="3">
        <f t="shared" si="509"/>
        <v>0</v>
      </c>
      <c r="GM629" s="3">
        <f t="shared" si="510"/>
        <v>316469.38</v>
      </c>
      <c r="GN629" s="3">
        <f t="shared" si="511"/>
        <v>316469.38</v>
      </c>
      <c r="GO629" s="3">
        <f t="shared" si="512"/>
        <v>0</v>
      </c>
      <c r="GP629" s="3">
        <f t="shared" si="513"/>
        <v>0</v>
      </c>
      <c r="GR629" s="3">
        <v>0</v>
      </c>
      <c r="GS629" s="3">
        <v>3</v>
      </c>
      <c r="GT629" s="3">
        <v>0</v>
      </c>
      <c r="GU629" s="3" t="s">
        <v>3</v>
      </c>
      <c r="GV629" s="3">
        <f t="shared" si="514"/>
        <v>0</v>
      </c>
      <c r="GW629" s="3">
        <v>1</v>
      </c>
      <c r="GX629" s="3">
        <f t="shared" si="515"/>
        <v>0</v>
      </c>
      <c r="HA629" s="3">
        <v>0</v>
      </c>
      <c r="HB629" s="3">
        <v>0</v>
      </c>
      <c r="HC629" s="3">
        <f t="shared" si="516"/>
        <v>0</v>
      </c>
      <c r="HE629" s="3" t="s">
        <v>3</v>
      </c>
      <c r="HF629" s="3" t="s">
        <v>3</v>
      </c>
      <c r="HM629" s="3" t="s">
        <v>3</v>
      </c>
      <c r="HN629" s="3" t="s">
        <v>3</v>
      </c>
      <c r="HO629" s="3" t="s">
        <v>3</v>
      </c>
      <c r="HP629" s="3" t="s">
        <v>3</v>
      </c>
      <c r="HQ629" s="3" t="s">
        <v>3</v>
      </c>
      <c r="HS629" s="3">
        <v>0</v>
      </c>
      <c r="IK629" s="3">
        <v>0</v>
      </c>
    </row>
    <row r="630" spans="1:255" x14ac:dyDescent="0.2">
      <c r="A630" s="2">
        <v>18</v>
      </c>
      <c r="B630" s="2">
        <v>1</v>
      </c>
      <c r="C630" s="2">
        <v>402</v>
      </c>
      <c r="D630" s="2"/>
      <c r="E630" s="2" t="s">
        <v>669</v>
      </c>
      <c r="F630" s="2" t="s">
        <v>670</v>
      </c>
      <c r="G630" s="2" t="s">
        <v>671</v>
      </c>
      <c r="H630" s="2" t="s">
        <v>672</v>
      </c>
      <c r="I630" s="2">
        <f>I628*J630</f>
        <v>400</v>
      </c>
      <c r="J630" s="2">
        <v>2</v>
      </c>
      <c r="K630" s="2">
        <v>2</v>
      </c>
      <c r="L630" s="2"/>
      <c r="M630" s="2"/>
      <c r="N630" s="2"/>
      <c r="O630" s="2">
        <f t="shared" si="492"/>
        <v>957.86</v>
      </c>
      <c r="P630" s="2">
        <f t="shared" si="493"/>
        <v>957.86</v>
      </c>
      <c r="Q630" s="2">
        <f t="shared" ref="Q630:Q635" si="517">(ROUND((ROUND(((ET630)*AV630*I630),2)*BB630),2)+ROUND((ROUND(((AE630-(EU630))*AV630*I630),2)*BS630),2))</f>
        <v>0</v>
      </c>
      <c r="R630" s="2">
        <f t="shared" ref="R630:R635" si="518">(ROUND((ROUND(((EU630)*AV630*I630),2)*BS630),2)+ROUND((ROUND(((AE630-(EU630))*AV630*I630),2)*BS630),2))</f>
        <v>0</v>
      </c>
      <c r="S630" s="2">
        <f t="shared" si="494"/>
        <v>0</v>
      </c>
      <c r="T630" s="2">
        <f t="shared" si="495"/>
        <v>0</v>
      </c>
      <c r="U630" s="2">
        <f t="shared" si="496"/>
        <v>0</v>
      </c>
      <c r="V630" s="2">
        <f t="shared" si="497"/>
        <v>0</v>
      </c>
      <c r="W630" s="2">
        <f t="shared" si="498"/>
        <v>0</v>
      </c>
      <c r="X630" s="2">
        <f t="shared" ref="X630:X635" si="519">(ROUND((((S630+ROUND((ROUND(((EU630)*AV630*I630),2)*BS630),2))*AT630)/100),2)+ROUND(((ROUND((ROUND(((AE630-(EU630))*AV630*I630),2)*BS630),2)*AT630)/100),2))</f>
        <v>0</v>
      </c>
      <c r="Y630" s="2">
        <f t="shared" ref="Y630:Y635" si="520">(ROUND((((S630+ROUND((ROUND(((EU630)*AV630*I630),2)*BS630),2))*AU630)/100),2)+ROUND(((ROUND((ROUND(((AE630-(EU630))*AV630*I630),2)*BS630),2)*AU630)/100),2))</f>
        <v>0</v>
      </c>
      <c r="Z630" s="2"/>
      <c r="AA630" s="2">
        <v>56661434</v>
      </c>
      <c r="AB630" s="2">
        <f t="shared" si="499"/>
        <v>2.35</v>
      </c>
      <c r="AC630" s="2">
        <f t="shared" ref="AC630:AC635" si="521">ROUND((ES630),6)</f>
        <v>2.35</v>
      </c>
      <c r="AD630" s="2">
        <f t="shared" ref="AD630:AD635" si="522">ROUND((((ET630)-(EU630))+AE630),6)</f>
        <v>0</v>
      </c>
      <c r="AE630" s="2">
        <f t="shared" ref="AE630:AF635" si="523">ROUND((EU630),6)</f>
        <v>0</v>
      </c>
      <c r="AF630" s="2">
        <f t="shared" si="523"/>
        <v>0</v>
      </c>
      <c r="AG630" s="2">
        <f t="shared" si="500"/>
        <v>0</v>
      </c>
      <c r="AH630" s="2">
        <f t="shared" ref="AH630:AI635" si="524">(EW630)</f>
        <v>0</v>
      </c>
      <c r="AI630" s="2">
        <f t="shared" si="524"/>
        <v>0</v>
      </c>
      <c r="AJ630" s="2">
        <f t="shared" si="501"/>
        <v>0</v>
      </c>
      <c r="AK630" s="2">
        <v>2.35</v>
      </c>
      <c r="AL630" s="2">
        <v>2.35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87</v>
      </c>
      <c r="AU630" s="2">
        <v>47</v>
      </c>
      <c r="AV630" s="2">
        <v>1</v>
      </c>
      <c r="AW630" s="2">
        <v>1.0189999999999999</v>
      </c>
      <c r="AX630" s="2"/>
      <c r="AY630" s="2"/>
      <c r="AZ630" s="2">
        <v>1</v>
      </c>
      <c r="BA630" s="2">
        <v>1</v>
      </c>
      <c r="BB630" s="2">
        <v>1</v>
      </c>
      <c r="BC630" s="2">
        <v>1</v>
      </c>
      <c r="BD630" s="2" t="s">
        <v>3</v>
      </c>
      <c r="BE630" s="2" t="s">
        <v>3</v>
      </c>
      <c r="BF630" s="2" t="s">
        <v>3</v>
      </c>
      <c r="BG630" s="2" t="s">
        <v>3</v>
      </c>
      <c r="BH630" s="2">
        <v>3</v>
      </c>
      <c r="BI630" s="2">
        <v>1</v>
      </c>
      <c r="BJ630" s="2" t="s">
        <v>673</v>
      </c>
      <c r="BK630" s="2"/>
      <c r="BL630" s="2"/>
      <c r="BM630" s="2">
        <v>29</v>
      </c>
      <c r="BN630" s="2">
        <v>0</v>
      </c>
      <c r="BO630" s="2" t="s">
        <v>3</v>
      </c>
      <c r="BP630" s="2">
        <v>0</v>
      </c>
      <c r="BQ630" s="2">
        <v>30</v>
      </c>
      <c r="BR630" s="2">
        <v>0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 t="s">
        <v>3</v>
      </c>
      <c r="BZ630" s="2">
        <v>87</v>
      </c>
      <c r="CA630" s="2">
        <v>47</v>
      </c>
      <c r="CB630" s="2" t="s">
        <v>3</v>
      </c>
      <c r="CC630" s="2"/>
      <c r="CD630" s="2"/>
      <c r="CE630" s="2">
        <v>1566</v>
      </c>
      <c r="CF630" s="2">
        <v>0</v>
      </c>
      <c r="CG630" s="2">
        <v>0</v>
      </c>
      <c r="CH630" s="2"/>
      <c r="CI630" s="2"/>
      <c r="CJ630" s="2"/>
      <c r="CK630" s="2"/>
      <c r="CL630" s="2"/>
      <c r="CM630" s="2">
        <v>0</v>
      </c>
      <c r="CN630" s="2" t="s">
        <v>2130</v>
      </c>
      <c r="CO630" s="2">
        <v>0</v>
      </c>
      <c r="CP630" s="2">
        <f t="shared" si="502"/>
        <v>957.86</v>
      </c>
      <c r="CQ630" s="2">
        <f t="shared" si="503"/>
        <v>2.39</v>
      </c>
      <c r="CR630" s="2">
        <f t="shared" ref="CR630:CR635" si="525">(ROUND((ROUND(((ET630)*AV630*1),2)*BB630),2)+ROUND((ROUND(((AE630-(EU630))*AV630*1),2)*BS630),2))</f>
        <v>0</v>
      </c>
      <c r="CS630" s="2">
        <f t="shared" ref="CS630:CS635" si="526">(ROUND((ROUND(((EU630)*AV630*1),2)*BS630),2)+ROUND((ROUND(((AE630-(EU630))*AV630*1),2)*BS630),2))</f>
        <v>0</v>
      </c>
      <c r="CT630" s="2">
        <f t="shared" si="504"/>
        <v>0</v>
      </c>
      <c r="CU630" s="2">
        <f t="shared" si="505"/>
        <v>0</v>
      </c>
      <c r="CV630" s="2">
        <f t="shared" si="506"/>
        <v>0</v>
      </c>
      <c r="CW630" s="2">
        <f t="shared" si="507"/>
        <v>0</v>
      </c>
      <c r="CX630" s="2">
        <f t="shared" si="508"/>
        <v>0</v>
      </c>
      <c r="CY630" s="2">
        <f t="shared" ref="CY630:CY635" si="527">(ROUND((((S630+ROUND((ROUND(((EU630)*AV630*1),2)*BS630),2))*AT630)/100),2)+ROUND(((ROUND((ROUND(((AE630-(EU630))*AV630*1),2)*BS630),2)*AT630)/100),2))</f>
        <v>0</v>
      </c>
      <c r="CZ630" s="2">
        <f t="shared" ref="CZ630:CZ635" si="528">(ROUND((((S630+ROUND((ROUND(((EU630)*AV630*1),2)*BS630),2))*AU630)/100),2)+ROUND(((ROUND((ROUND(((AE630-(EU630))*AV630*1),2)*BS630),2)*AU630)/100),2))</f>
        <v>0</v>
      </c>
      <c r="DA630" s="2"/>
      <c r="DB630" s="2"/>
      <c r="DC630" s="2" t="s">
        <v>3</v>
      </c>
      <c r="DD630" s="2" t="s">
        <v>3</v>
      </c>
      <c r="DE630" s="2" t="s">
        <v>3</v>
      </c>
      <c r="DF630" s="2" t="s">
        <v>3</v>
      </c>
      <c r="DG630" s="2" t="s">
        <v>3</v>
      </c>
      <c r="DH630" s="2" t="s">
        <v>3</v>
      </c>
      <c r="DI630" s="2" t="s">
        <v>3</v>
      </c>
      <c r="DJ630" s="2" t="s">
        <v>3</v>
      </c>
      <c r="DK630" s="2" t="s">
        <v>3</v>
      </c>
      <c r="DL630" s="2" t="s">
        <v>3</v>
      </c>
      <c r="DM630" s="2" t="s">
        <v>3</v>
      </c>
      <c r="DN630" s="2">
        <v>0</v>
      </c>
      <c r="DO630" s="2">
        <v>0</v>
      </c>
      <c r="DP630" s="2">
        <v>1</v>
      </c>
      <c r="DQ630" s="2">
        <v>1</v>
      </c>
      <c r="DR630" s="2"/>
      <c r="DS630" s="2"/>
      <c r="DT630" s="2"/>
      <c r="DU630" s="2">
        <v>1003</v>
      </c>
      <c r="DV630" s="2" t="s">
        <v>672</v>
      </c>
      <c r="DW630" s="2" t="s">
        <v>672</v>
      </c>
      <c r="DX630" s="2">
        <v>1</v>
      </c>
      <c r="DY630" s="2"/>
      <c r="DZ630" s="2" t="s">
        <v>3</v>
      </c>
      <c r="EA630" s="2" t="s">
        <v>3</v>
      </c>
      <c r="EB630" s="2" t="s">
        <v>3</v>
      </c>
      <c r="EC630" s="2" t="s">
        <v>3</v>
      </c>
      <c r="ED630" s="2"/>
      <c r="EE630" s="2">
        <v>56938462</v>
      </c>
      <c r="EF630" s="2">
        <v>30</v>
      </c>
      <c r="EG630" s="2" t="s">
        <v>34</v>
      </c>
      <c r="EH630" s="2">
        <v>0</v>
      </c>
      <c r="EI630" s="2" t="s">
        <v>3</v>
      </c>
      <c r="EJ630" s="2">
        <v>1</v>
      </c>
      <c r="EK630" s="2">
        <v>29</v>
      </c>
      <c r="EL630" s="2" t="s">
        <v>667</v>
      </c>
      <c r="EM630" s="2" t="s">
        <v>668</v>
      </c>
      <c r="EN630" s="2"/>
      <c r="EO630" s="2" t="s">
        <v>674</v>
      </c>
      <c r="EP630" s="2"/>
      <c r="EQ630" s="2">
        <v>0</v>
      </c>
      <c r="ER630" s="2">
        <v>2.35</v>
      </c>
      <c r="ES630" s="2">
        <v>2.35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>
        <v>0</v>
      </c>
      <c r="FR630" s="2">
        <v>0</v>
      </c>
      <c r="FS630" s="2">
        <v>0</v>
      </c>
      <c r="FT630" s="2"/>
      <c r="FU630" s="2"/>
      <c r="FV630" s="2"/>
      <c r="FW630" s="2"/>
      <c r="FX630" s="2">
        <v>87</v>
      </c>
      <c r="FY630" s="2">
        <v>47</v>
      </c>
      <c r="FZ630" s="2"/>
      <c r="GA630" s="2" t="s">
        <v>3</v>
      </c>
      <c r="GB630" s="2"/>
      <c r="GC630" s="2"/>
      <c r="GD630" s="2">
        <v>1</v>
      </c>
      <c r="GE630" s="2"/>
      <c r="GF630" s="2">
        <v>1628137600</v>
      </c>
      <c r="GG630" s="2">
        <v>2</v>
      </c>
      <c r="GH630" s="2">
        <v>1</v>
      </c>
      <c r="GI630" s="2">
        <v>-2</v>
      </c>
      <c r="GJ630" s="2">
        <v>0</v>
      </c>
      <c r="GK630" s="2">
        <v>0</v>
      </c>
      <c r="GL630" s="2">
        <f t="shared" si="509"/>
        <v>0</v>
      </c>
      <c r="GM630" s="2">
        <f t="shared" si="510"/>
        <v>957.86</v>
      </c>
      <c r="GN630" s="2">
        <f t="shared" si="511"/>
        <v>957.86</v>
      </c>
      <c r="GO630" s="2">
        <f t="shared" si="512"/>
        <v>0</v>
      </c>
      <c r="GP630" s="2">
        <f t="shared" si="513"/>
        <v>0</v>
      </c>
      <c r="GQ630" s="2"/>
      <c r="GR630" s="2">
        <v>0</v>
      </c>
      <c r="GS630" s="2">
        <v>3</v>
      </c>
      <c r="GT630" s="2">
        <v>0</v>
      </c>
      <c r="GU630" s="2" t="s">
        <v>3</v>
      </c>
      <c r="GV630" s="2">
        <f t="shared" si="514"/>
        <v>0</v>
      </c>
      <c r="GW630" s="2">
        <v>1</v>
      </c>
      <c r="GX630" s="2">
        <f t="shared" si="515"/>
        <v>0</v>
      </c>
      <c r="GY630" s="2"/>
      <c r="GZ630" s="2"/>
      <c r="HA630" s="2">
        <v>0</v>
      </c>
      <c r="HB630" s="2">
        <v>0</v>
      </c>
      <c r="HC630" s="2">
        <f t="shared" si="516"/>
        <v>0</v>
      </c>
      <c r="HD630" s="2"/>
      <c r="HE630" s="2" t="s">
        <v>3</v>
      </c>
      <c r="HF630" s="2" t="s">
        <v>3</v>
      </c>
      <c r="HG630" s="2"/>
      <c r="HH630" s="2"/>
      <c r="HI630" s="2"/>
      <c r="HJ630" s="2"/>
      <c r="HK630" s="2"/>
      <c r="HL630" s="2"/>
      <c r="HM630" s="2" t="s">
        <v>31</v>
      </c>
      <c r="HN630" s="2" t="s">
        <v>3</v>
      </c>
      <c r="HO630" s="2" t="s">
        <v>3</v>
      </c>
      <c r="HP630" s="2" t="s">
        <v>3</v>
      </c>
      <c r="HQ630" s="2" t="s">
        <v>3</v>
      </c>
      <c r="HR630" s="2"/>
      <c r="HS630" s="2">
        <v>0</v>
      </c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>
        <v>0</v>
      </c>
      <c r="IL630" s="2"/>
      <c r="IM630" s="2"/>
      <c r="IN630" s="2"/>
      <c r="IO630" s="2"/>
      <c r="IP630" s="2"/>
      <c r="IQ630" s="2"/>
      <c r="IR630" s="2"/>
      <c r="IS630" s="2"/>
      <c r="IT630" s="2"/>
      <c r="IU630" s="2"/>
    </row>
    <row r="631" spans="1:255" x14ac:dyDescent="0.2">
      <c r="A631" s="3">
        <v>18</v>
      </c>
      <c r="B631" s="3">
        <v>1</v>
      </c>
      <c r="C631" s="3">
        <v>408</v>
      </c>
      <c r="E631" s="3" t="s">
        <v>669</v>
      </c>
      <c r="F631" s="3" t="s">
        <v>670</v>
      </c>
      <c r="G631" s="3" t="s">
        <v>671</v>
      </c>
      <c r="H631" s="3" t="s">
        <v>672</v>
      </c>
      <c r="I631" s="3">
        <f>I629*J631</f>
        <v>400</v>
      </c>
      <c r="J631" s="3">
        <v>2</v>
      </c>
      <c r="K631" s="3">
        <v>2</v>
      </c>
      <c r="O631" s="3">
        <f t="shared" si="492"/>
        <v>14933.04</v>
      </c>
      <c r="P631" s="3">
        <f t="shared" si="493"/>
        <v>14933.04</v>
      </c>
      <c r="Q631" s="3">
        <f t="shared" si="517"/>
        <v>0</v>
      </c>
      <c r="R631" s="3">
        <f t="shared" si="518"/>
        <v>0</v>
      </c>
      <c r="S631" s="3">
        <f t="shared" si="494"/>
        <v>0</v>
      </c>
      <c r="T631" s="3">
        <f t="shared" si="495"/>
        <v>0</v>
      </c>
      <c r="U631" s="3">
        <f t="shared" si="496"/>
        <v>0</v>
      </c>
      <c r="V631" s="3">
        <f t="shared" si="497"/>
        <v>0</v>
      </c>
      <c r="W631" s="3">
        <f t="shared" si="498"/>
        <v>0</v>
      </c>
      <c r="X631" s="3">
        <f t="shared" si="519"/>
        <v>0</v>
      </c>
      <c r="Y631" s="3">
        <f t="shared" si="520"/>
        <v>0</v>
      </c>
      <c r="AA631" s="3">
        <v>56661436</v>
      </c>
      <c r="AB631" s="3">
        <f t="shared" si="499"/>
        <v>2.35</v>
      </c>
      <c r="AC631" s="3">
        <f t="shared" si="521"/>
        <v>2.35</v>
      </c>
      <c r="AD631" s="3">
        <f t="shared" si="522"/>
        <v>0</v>
      </c>
      <c r="AE631" s="3">
        <f t="shared" si="523"/>
        <v>0</v>
      </c>
      <c r="AF631" s="3">
        <f t="shared" si="523"/>
        <v>0</v>
      </c>
      <c r="AG631" s="3">
        <f t="shared" si="500"/>
        <v>0</v>
      </c>
      <c r="AH631" s="3">
        <f t="shared" si="524"/>
        <v>0</v>
      </c>
      <c r="AI631" s="3">
        <f t="shared" si="524"/>
        <v>0</v>
      </c>
      <c r="AJ631" s="3">
        <f t="shared" si="501"/>
        <v>0</v>
      </c>
      <c r="AK631" s="3">
        <v>2.35</v>
      </c>
      <c r="AL631" s="3">
        <v>2.35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87</v>
      </c>
      <c r="AU631" s="3">
        <v>47</v>
      </c>
      <c r="AV631" s="3">
        <v>1</v>
      </c>
      <c r="AW631" s="3">
        <v>1.0189999999999999</v>
      </c>
      <c r="AZ631" s="3">
        <v>1</v>
      </c>
      <c r="BA631" s="3">
        <v>1</v>
      </c>
      <c r="BB631" s="3">
        <v>1</v>
      </c>
      <c r="BC631" s="3">
        <v>15.59</v>
      </c>
      <c r="BD631" s="3" t="s">
        <v>3</v>
      </c>
      <c r="BE631" s="3" t="s">
        <v>3</v>
      </c>
      <c r="BF631" s="3" t="s">
        <v>3</v>
      </c>
      <c r="BG631" s="3" t="s">
        <v>3</v>
      </c>
      <c r="BH631" s="3">
        <v>3</v>
      </c>
      <c r="BI631" s="3">
        <v>1</v>
      </c>
      <c r="BJ631" s="3" t="s">
        <v>673</v>
      </c>
      <c r="BM631" s="3">
        <v>29</v>
      </c>
      <c r="BN631" s="3">
        <v>0</v>
      </c>
      <c r="BO631" s="3" t="s">
        <v>670</v>
      </c>
      <c r="BP631" s="3">
        <v>1</v>
      </c>
      <c r="BQ631" s="3">
        <v>30</v>
      </c>
      <c r="BR631" s="3">
        <v>0</v>
      </c>
      <c r="BS631" s="3">
        <v>1</v>
      </c>
      <c r="BT631" s="3">
        <v>1</v>
      </c>
      <c r="BU631" s="3">
        <v>1</v>
      </c>
      <c r="BV631" s="3">
        <v>1</v>
      </c>
      <c r="BW631" s="3">
        <v>1</v>
      </c>
      <c r="BX631" s="3">
        <v>1</v>
      </c>
      <c r="BY631" s="3" t="s">
        <v>3</v>
      </c>
      <c r="BZ631" s="3">
        <v>87</v>
      </c>
      <c r="CA631" s="3">
        <v>47</v>
      </c>
      <c r="CB631" s="3" t="s">
        <v>3</v>
      </c>
      <c r="CE631" s="3">
        <v>1566</v>
      </c>
      <c r="CF631" s="3">
        <v>0</v>
      </c>
      <c r="CG631" s="3">
        <v>0</v>
      </c>
      <c r="CM631" s="3">
        <v>0</v>
      </c>
      <c r="CN631" s="3" t="s">
        <v>2130</v>
      </c>
      <c r="CO631" s="3">
        <v>0</v>
      </c>
      <c r="CP631" s="3">
        <f t="shared" si="502"/>
        <v>14933.04</v>
      </c>
      <c r="CQ631" s="3">
        <f t="shared" si="503"/>
        <v>37.26</v>
      </c>
      <c r="CR631" s="3">
        <f t="shared" si="525"/>
        <v>0</v>
      </c>
      <c r="CS631" s="3">
        <f t="shared" si="526"/>
        <v>0</v>
      </c>
      <c r="CT631" s="3">
        <f t="shared" si="504"/>
        <v>0</v>
      </c>
      <c r="CU631" s="3">
        <f t="shared" si="505"/>
        <v>0</v>
      </c>
      <c r="CV631" s="3">
        <f t="shared" si="506"/>
        <v>0</v>
      </c>
      <c r="CW631" s="3">
        <f t="shared" si="507"/>
        <v>0</v>
      </c>
      <c r="CX631" s="3">
        <f t="shared" si="508"/>
        <v>0</v>
      </c>
      <c r="CY631" s="3">
        <f t="shared" si="527"/>
        <v>0</v>
      </c>
      <c r="CZ631" s="3">
        <f t="shared" si="528"/>
        <v>0</v>
      </c>
      <c r="DC631" s="3" t="s">
        <v>3</v>
      </c>
      <c r="DD631" s="3" t="s">
        <v>3</v>
      </c>
      <c r="DE631" s="3" t="s">
        <v>3</v>
      </c>
      <c r="DF631" s="3" t="s">
        <v>3</v>
      </c>
      <c r="DG631" s="3" t="s">
        <v>3</v>
      </c>
      <c r="DH631" s="3" t="s">
        <v>3</v>
      </c>
      <c r="DI631" s="3" t="s">
        <v>3</v>
      </c>
      <c r="DJ631" s="3" t="s">
        <v>3</v>
      </c>
      <c r="DK631" s="3" t="s">
        <v>3</v>
      </c>
      <c r="DL631" s="3" t="s">
        <v>3</v>
      </c>
      <c r="DM631" s="3" t="s">
        <v>3</v>
      </c>
      <c r="DN631" s="3">
        <v>0</v>
      </c>
      <c r="DO631" s="3">
        <v>0</v>
      </c>
      <c r="DP631" s="3">
        <v>1</v>
      </c>
      <c r="DQ631" s="3">
        <v>1</v>
      </c>
      <c r="DU631" s="3">
        <v>1003</v>
      </c>
      <c r="DV631" s="3" t="s">
        <v>672</v>
      </c>
      <c r="DW631" s="3" t="s">
        <v>672</v>
      </c>
      <c r="DX631" s="3">
        <v>1</v>
      </c>
      <c r="DZ631" s="3" t="s">
        <v>3</v>
      </c>
      <c r="EA631" s="3" t="s">
        <v>3</v>
      </c>
      <c r="EB631" s="3" t="s">
        <v>3</v>
      </c>
      <c r="EC631" s="3" t="s">
        <v>3</v>
      </c>
      <c r="EE631" s="3">
        <v>56938462</v>
      </c>
      <c r="EF631" s="3">
        <v>30</v>
      </c>
      <c r="EG631" s="3" t="s">
        <v>34</v>
      </c>
      <c r="EH631" s="3">
        <v>0</v>
      </c>
      <c r="EI631" s="3" t="s">
        <v>3</v>
      </c>
      <c r="EJ631" s="3">
        <v>1</v>
      </c>
      <c r="EK631" s="3">
        <v>29</v>
      </c>
      <c r="EL631" s="3" t="s">
        <v>667</v>
      </c>
      <c r="EM631" s="3" t="s">
        <v>668</v>
      </c>
      <c r="EO631" s="3" t="s">
        <v>674</v>
      </c>
      <c r="EQ631" s="3">
        <v>0</v>
      </c>
      <c r="ER631" s="3">
        <v>2.35</v>
      </c>
      <c r="ES631" s="3">
        <v>2.35</v>
      </c>
      <c r="ET631" s="3">
        <v>0</v>
      </c>
      <c r="EU631" s="3">
        <v>0</v>
      </c>
      <c r="EV631" s="3">
        <v>0</v>
      </c>
      <c r="EW631" s="3">
        <v>0</v>
      </c>
      <c r="EX631" s="3">
        <v>0</v>
      </c>
      <c r="FQ631" s="3">
        <v>0</v>
      </c>
      <c r="FR631" s="3">
        <v>0</v>
      </c>
      <c r="FS631" s="3">
        <v>0</v>
      </c>
      <c r="FX631" s="3">
        <v>87</v>
      </c>
      <c r="FY631" s="3">
        <v>47</v>
      </c>
      <c r="GA631" s="3" t="s">
        <v>3</v>
      </c>
      <c r="GD631" s="3">
        <v>1</v>
      </c>
      <c r="GF631" s="3">
        <v>1628137600</v>
      </c>
      <c r="GG631" s="3">
        <v>2</v>
      </c>
      <c r="GH631" s="3">
        <v>1</v>
      </c>
      <c r="GI631" s="3">
        <v>2</v>
      </c>
      <c r="GJ631" s="3">
        <v>0</v>
      </c>
      <c r="GK631" s="3">
        <v>0</v>
      </c>
      <c r="GL631" s="3">
        <f t="shared" si="509"/>
        <v>0</v>
      </c>
      <c r="GM631" s="3">
        <f t="shared" si="510"/>
        <v>14933.04</v>
      </c>
      <c r="GN631" s="3">
        <f t="shared" si="511"/>
        <v>14933.04</v>
      </c>
      <c r="GO631" s="3">
        <f t="shared" si="512"/>
        <v>0</v>
      </c>
      <c r="GP631" s="3">
        <f t="shared" si="513"/>
        <v>0</v>
      </c>
      <c r="GR631" s="3">
        <v>0</v>
      </c>
      <c r="GS631" s="3">
        <v>3</v>
      </c>
      <c r="GT631" s="3">
        <v>0</v>
      </c>
      <c r="GU631" s="3" t="s">
        <v>3</v>
      </c>
      <c r="GV631" s="3">
        <f t="shared" si="514"/>
        <v>0</v>
      </c>
      <c r="GW631" s="3">
        <v>1</v>
      </c>
      <c r="GX631" s="3">
        <f t="shared" si="515"/>
        <v>0</v>
      </c>
      <c r="HA631" s="3">
        <v>0</v>
      </c>
      <c r="HB631" s="3">
        <v>0</v>
      </c>
      <c r="HC631" s="3">
        <f t="shared" si="516"/>
        <v>0</v>
      </c>
      <c r="HE631" s="3" t="s">
        <v>3</v>
      </c>
      <c r="HF631" s="3" t="s">
        <v>3</v>
      </c>
      <c r="HM631" s="3" t="s">
        <v>31</v>
      </c>
      <c r="HN631" s="3" t="s">
        <v>3</v>
      </c>
      <c r="HO631" s="3" t="s">
        <v>3</v>
      </c>
      <c r="HP631" s="3" t="s">
        <v>3</v>
      </c>
      <c r="HQ631" s="3" t="s">
        <v>3</v>
      </c>
      <c r="HS631" s="3">
        <v>0</v>
      </c>
      <c r="IK631" s="3">
        <v>0</v>
      </c>
    </row>
    <row r="632" spans="1:255" x14ac:dyDescent="0.2">
      <c r="A632" s="2">
        <v>18</v>
      </c>
      <c r="B632" s="2">
        <v>1</v>
      </c>
      <c r="C632" s="2">
        <v>400</v>
      </c>
      <c r="D632" s="2"/>
      <c r="E632" s="2" t="s">
        <v>675</v>
      </c>
      <c r="F632" s="2" t="s">
        <v>676</v>
      </c>
      <c r="G632" s="2" t="s">
        <v>677</v>
      </c>
      <c r="H632" s="2" t="s">
        <v>678</v>
      </c>
      <c r="I632" s="2">
        <f>I628*J632</f>
        <v>50</v>
      </c>
      <c r="J632" s="2">
        <v>0.25</v>
      </c>
      <c r="K632" s="2">
        <v>0.25</v>
      </c>
      <c r="L632" s="2"/>
      <c r="M632" s="2"/>
      <c r="N632" s="2"/>
      <c r="O632" s="2">
        <f t="shared" si="492"/>
        <v>7384.18</v>
      </c>
      <c r="P632" s="2">
        <f t="shared" si="493"/>
        <v>7384.18</v>
      </c>
      <c r="Q632" s="2">
        <f t="shared" si="517"/>
        <v>0</v>
      </c>
      <c r="R632" s="2">
        <f t="shared" si="518"/>
        <v>0</v>
      </c>
      <c r="S632" s="2">
        <f t="shared" si="494"/>
        <v>0</v>
      </c>
      <c r="T632" s="2">
        <f t="shared" si="495"/>
        <v>0</v>
      </c>
      <c r="U632" s="2">
        <f t="shared" si="496"/>
        <v>0</v>
      </c>
      <c r="V632" s="2">
        <f t="shared" si="497"/>
        <v>0</v>
      </c>
      <c r="W632" s="2">
        <f t="shared" si="498"/>
        <v>0</v>
      </c>
      <c r="X632" s="2">
        <f t="shared" si="519"/>
        <v>0</v>
      </c>
      <c r="Y632" s="2">
        <f t="shared" si="520"/>
        <v>0</v>
      </c>
      <c r="Z632" s="2"/>
      <c r="AA632" s="2">
        <v>56661434</v>
      </c>
      <c r="AB632" s="2">
        <f t="shared" si="499"/>
        <v>144.93</v>
      </c>
      <c r="AC632" s="2">
        <f t="shared" si="521"/>
        <v>144.93</v>
      </c>
      <c r="AD632" s="2">
        <f t="shared" si="522"/>
        <v>0</v>
      </c>
      <c r="AE632" s="2">
        <f t="shared" si="523"/>
        <v>0</v>
      </c>
      <c r="AF632" s="2">
        <f t="shared" si="523"/>
        <v>0</v>
      </c>
      <c r="AG632" s="2">
        <f t="shared" si="500"/>
        <v>0</v>
      </c>
      <c r="AH632" s="2">
        <f t="shared" si="524"/>
        <v>0</v>
      </c>
      <c r="AI632" s="2">
        <f t="shared" si="524"/>
        <v>0</v>
      </c>
      <c r="AJ632" s="2">
        <f t="shared" si="501"/>
        <v>0</v>
      </c>
      <c r="AK632" s="2">
        <v>144.93</v>
      </c>
      <c r="AL632" s="2">
        <v>144.93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87</v>
      </c>
      <c r="AU632" s="2">
        <v>47</v>
      </c>
      <c r="AV632" s="2">
        <v>1</v>
      </c>
      <c r="AW632" s="2">
        <v>1.0189999999999999</v>
      </c>
      <c r="AX632" s="2"/>
      <c r="AY632" s="2"/>
      <c r="AZ632" s="2">
        <v>1</v>
      </c>
      <c r="BA632" s="2">
        <v>1</v>
      </c>
      <c r="BB632" s="2">
        <v>1</v>
      </c>
      <c r="BC632" s="2">
        <v>1</v>
      </c>
      <c r="BD632" s="2" t="s">
        <v>3</v>
      </c>
      <c r="BE632" s="2" t="s">
        <v>3</v>
      </c>
      <c r="BF632" s="2" t="s">
        <v>3</v>
      </c>
      <c r="BG632" s="2" t="s">
        <v>3</v>
      </c>
      <c r="BH632" s="2">
        <v>3</v>
      </c>
      <c r="BI632" s="2">
        <v>1</v>
      </c>
      <c r="BJ632" s="2" t="s">
        <v>679</v>
      </c>
      <c r="BK632" s="2"/>
      <c r="BL632" s="2"/>
      <c r="BM632" s="2">
        <v>29</v>
      </c>
      <c r="BN632" s="2">
        <v>0</v>
      </c>
      <c r="BO632" s="2" t="s">
        <v>3</v>
      </c>
      <c r="BP632" s="2">
        <v>0</v>
      </c>
      <c r="BQ632" s="2">
        <v>30</v>
      </c>
      <c r="BR632" s="2">
        <v>0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 t="s">
        <v>3</v>
      </c>
      <c r="BZ632" s="2">
        <v>87</v>
      </c>
      <c r="CA632" s="2">
        <v>47</v>
      </c>
      <c r="CB632" s="2" t="s">
        <v>3</v>
      </c>
      <c r="CC632" s="2"/>
      <c r="CD632" s="2"/>
      <c r="CE632" s="2">
        <v>1566</v>
      </c>
      <c r="CF632" s="2">
        <v>0</v>
      </c>
      <c r="CG632" s="2">
        <v>0</v>
      </c>
      <c r="CH632" s="2"/>
      <c r="CI632" s="2"/>
      <c r="CJ632" s="2"/>
      <c r="CK632" s="2"/>
      <c r="CL632" s="2"/>
      <c r="CM632" s="2">
        <v>0</v>
      </c>
      <c r="CN632" s="2" t="s">
        <v>2130</v>
      </c>
      <c r="CO632" s="2">
        <v>0</v>
      </c>
      <c r="CP632" s="2">
        <f t="shared" si="502"/>
        <v>7384.18</v>
      </c>
      <c r="CQ632" s="2">
        <f t="shared" si="503"/>
        <v>147.68</v>
      </c>
      <c r="CR632" s="2">
        <f t="shared" si="525"/>
        <v>0</v>
      </c>
      <c r="CS632" s="2">
        <f t="shared" si="526"/>
        <v>0</v>
      </c>
      <c r="CT632" s="2">
        <f t="shared" si="504"/>
        <v>0</v>
      </c>
      <c r="CU632" s="2">
        <f t="shared" si="505"/>
        <v>0</v>
      </c>
      <c r="CV632" s="2">
        <f t="shared" si="506"/>
        <v>0</v>
      </c>
      <c r="CW632" s="2">
        <f t="shared" si="507"/>
        <v>0</v>
      </c>
      <c r="CX632" s="2">
        <f t="shared" si="508"/>
        <v>0</v>
      </c>
      <c r="CY632" s="2">
        <f t="shared" si="527"/>
        <v>0</v>
      </c>
      <c r="CZ632" s="2">
        <f t="shared" si="528"/>
        <v>0</v>
      </c>
      <c r="DA632" s="2"/>
      <c r="DB632" s="2"/>
      <c r="DC632" s="2" t="s">
        <v>3</v>
      </c>
      <c r="DD632" s="2" t="s">
        <v>3</v>
      </c>
      <c r="DE632" s="2" t="s">
        <v>3</v>
      </c>
      <c r="DF632" s="2" t="s">
        <v>3</v>
      </c>
      <c r="DG632" s="2" t="s">
        <v>3</v>
      </c>
      <c r="DH632" s="2" t="s">
        <v>3</v>
      </c>
      <c r="DI632" s="2" t="s">
        <v>3</v>
      </c>
      <c r="DJ632" s="2" t="s">
        <v>3</v>
      </c>
      <c r="DK632" s="2" t="s">
        <v>3</v>
      </c>
      <c r="DL632" s="2" t="s">
        <v>3</v>
      </c>
      <c r="DM632" s="2" t="s">
        <v>3</v>
      </c>
      <c r="DN632" s="2">
        <v>0</v>
      </c>
      <c r="DO632" s="2">
        <v>0</v>
      </c>
      <c r="DP632" s="2">
        <v>1</v>
      </c>
      <c r="DQ632" s="2">
        <v>1</v>
      </c>
      <c r="DR632" s="2"/>
      <c r="DS632" s="2"/>
      <c r="DT632" s="2"/>
      <c r="DU632" s="2">
        <v>1002</v>
      </c>
      <c r="DV632" s="2" t="s">
        <v>678</v>
      </c>
      <c r="DW632" s="2" t="s">
        <v>678</v>
      </c>
      <c r="DX632" s="2">
        <v>1</v>
      </c>
      <c r="DY632" s="2"/>
      <c r="DZ632" s="2" t="s">
        <v>3</v>
      </c>
      <c r="EA632" s="2" t="s">
        <v>3</v>
      </c>
      <c r="EB632" s="2" t="s">
        <v>3</v>
      </c>
      <c r="EC632" s="2" t="s">
        <v>3</v>
      </c>
      <c r="ED632" s="2"/>
      <c r="EE632" s="2">
        <v>56938462</v>
      </c>
      <c r="EF632" s="2">
        <v>30</v>
      </c>
      <c r="EG632" s="2" t="s">
        <v>34</v>
      </c>
      <c r="EH632" s="2">
        <v>0</v>
      </c>
      <c r="EI632" s="2" t="s">
        <v>3</v>
      </c>
      <c r="EJ632" s="2">
        <v>1</v>
      </c>
      <c r="EK632" s="2">
        <v>29</v>
      </c>
      <c r="EL632" s="2" t="s">
        <v>667</v>
      </c>
      <c r="EM632" s="2" t="s">
        <v>668</v>
      </c>
      <c r="EN632" s="2"/>
      <c r="EO632" s="2" t="s">
        <v>674</v>
      </c>
      <c r="EP632" s="2"/>
      <c r="EQ632" s="2">
        <v>0</v>
      </c>
      <c r="ER632" s="2">
        <v>144.93</v>
      </c>
      <c r="ES632" s="2">
        <v>144.93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>
        <v>0</v>
      </c>
      <c r="FR632" s="2">
        <v>0</v>
      </c>
      <c r="FS632" s="2">
        <v>0</v>
      </c>
      <c r="FT632" s="2"/>
      <c r="FU632" s="2"/>
      <c r="FV632" s="2"/>
      <c r="FW632" s="2"/>
      <c r="FX632" s="2">
        <v>87</v>
      </c>
      <c r="FY632" s="2">
        <v>47</v>
      </c>
      <c r="FZ632" s="2"/>
      <c r="GA632" s="2" t="s">
        <v>3</v>
      </c>
      <c r="GB632" s="2"/>
      <c r="GC632" s="2"/>
      <c r="GD632" s="2">
        <v>1</v>
      </c>
      <c r="GE632" s="2"/>
      <c r="GF632" s="2">
        <v>-1831371659</v>
      </c>
      <c r="GG632" s="2">
        <v>2</v>
      </c>
      <c r="GH632" s="2">
        <v>1</v>
      </c>
      <c r="GI632" s="2">
        <v>-2</v>
      </c>
      <c r="GJ632" s="2">
        <v>0</v>
      </c>
      <c r="GK632" s="2">
        <v>0</v>
      </c>
      <c r="GL632" s="2">
        <f t="shared" si="509"/>
        <v>0</v>
      </c>
      <c r="GM632" s="2">
        <f t="shared" si="510"/>
        <v>7384.18</v>
      </c>
      <c r="GN632" s="2">
        <f t="shared" si="511"/>
        <v>7384.18</v>
      </c>
      <c r="GO632" s="2">
        <f t="shared" si="512"/>
        <v>0</v>
      </c>
      <c r="GP632" s="2">
        <f t="shared" si="513"/>
        <v>0</v>
      </c>
      <c r="GQ632" s="2"/>
      <c r="GR632" s="2">
        <v>0</v>
      </c>
      <c r="GS632" s="2">
        <v>3</v>
      </c>
      <c r="GT632" s="2">
        <v>0</v>
      </c>
      <c r="GU632" s="2" t="s">
        <v>3</v>
      </c>
      <c r="GV632" s="2">
        <f t="shared" si="514"/>
        <v>0</v>
      </c>
      <c r="GW632" s="2">
        <v>1</v>
      </c>
      <c r="GX632" s="2">
        <f t="shared" si="515"/>
        <v>0</v>
      </c>
      <c r="GY632" s="2"/>
      <c r="GZ632" s="2"/>
      <c r="HA632" s="2">
        <v>0</v>
      </c>
      <c r="HB632" s="2">
        <v>0</v>
      </c>
      <c r="HC632" s="2">
        <f t="shared" si="516"/>
        <v>0</v>
      </c>
      <c r="HD632" s="2"/>
      <c r="HE632" s="2" t="s">
        <v>3</v>
      </c>
      <c r="HF632" s="2" t="s">
        <v>3</v>
      </c>
      <c r="HG632" s="2"/>
      <c r="HH632" s="2"/>
      <c r="HI632" s="2"/>
      <c r="HJ632" s="2"/>
      <c r="HK632" s="2"/>
      <c r="HL632" s="2"/>
      <c r="HM632" s="2" t="s">
        <v>31</v>
      </c>
      <c r="HN632" s="2" t="s">
        <v>3</v>
      </c>
      <c r="HO632" s="2" t="s">
        <v>3</v>
      </c>
      <c r="HP632" s="2" t="s">
        <v>3</v>
      </c>
      <c r="HQ632" s="2" t="s">
        <v>3</v>
      </c>
      <c r="HR632" s="2"/>
      <c r="HS632" s="2">
        <v>0</v>
      </c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>
        <v>0</v>
      </c>
      <c r="IL632" s="2"/>
      <c r="IM632" s="2"/>
      <c r="IN632" s="2"/>
      <c r="IO632" s="2"/>
      <c r="IP632" s="2"/>
      <c r="IQ632" s="2"/>
      <c r="IR632" s="2"/>
      <c r="IS632" s="2"/>
      <c r="IT632" s="2"/>
      <c r="IU632" s="2"/>
    </row>
    <row r="633" spans="1:255" x14ac:dyDescent="0.2">
      <c r="A633" s="3">
        <v>18</v>
      </c>
      <c r="B633" s="3">
        <v>1</v>
      </c>
      <c r="C633" s="3">
        <v>406</v>
      </c>
      <c r="E633" s="3" t="s">
        <v>675</v>
      </c>
      <c r="F633" s="3" t="s">
        <v>676</v>
      </c>
      <c r="G633" s="3" t="s">
        <v>677</v>
      </c>
      <c r="H633" s="3" t="s">
        <v>678</v>
      </c>
      <c r="I633" s="3">
        <f>I629*J633</f>
        <v>50</v>
      </c>
      <c r="J633" s="3">
        <v>0.25</v>
      </c>
      <c r="K633" s="3">
        <v>0.25</v>
      </c>
      <c r="O633" s="3">
        <f t="shared" si="492"/>
        <v>57744.29</v>
      </c>
      <c r="P633" s="3">
        <f t="shared" si="493"/>
        <v>57744.29</v>
      </c>
      <c r="Q633" s="3">
        <f t="shared" si="517"/>
        <v>0</v>
      </c>
      <c r="R633" s="3">
        <f t="shared" si="518"/>
        <v>0</v>
      </c>
      <c r="S633" s="3">
        <f t="shared" si="494"/>
        <v>0</v>
      </c>
      <c r="T633" s="3">
        <f t="shared" si="495"/>
        <v>0</v>
      </c>
      <c r="U633" s="3">
        <f t="shared" si="496"/>
        <v>0</v>
      </c>
      <c r="V633" s="3">
        <f t="shared" si="497"/>
        <v>0</v>
      </c>
      <c r="W633" s="3">
        <f t="shared" si="498"/>
        <v>0</v>
      </c>
      <c r="X633" s="3">
        <f t="shared" si="519"/>
        <v>0</v>
      </c>
      <c r="Y633" s="3">
        <f t="shared" si="520"/>
        <v>0</v>
      </c>
      <c r="AA633" s="3">
        <v>56661436</v>
      </c>
      <c r="AB633" s="3">
        <f t="shared" si="499"/>
        <v>144.93</v>
      </c>
      <c r="AC633" s="3">
        <f t="shared" si="521"/>
        <v>144.93</v>
      </c>
      <c r="AD633" s="3">
        <f t="shared" si="522"/>
        <v>0</v>
      </c>
      <c r="AE633" s="3">
        <f t="shared" si="523"/>
        <v>0</v>
      </c>
      <c r="AF633" s="3">
        <f t="shared" si="523"/>
        <v>0</v>
      </c>
      <c r="AG633" s="3">
        <f t="shared" si="500"/>
        <v>0</v>
      </c>
      <c r="AH633" s="3">
        <f t="shared" si="524"/>
        <v>0</v>
      </c>
      <c r="AI633" s="3">
        <f t="shared" si="524"/>
        <v>0</v>
      </c>
      <c r="AJ633" s="3">
        <f t="shared" si="501"/>
        <v>0</v>
      </c>
      <c r="AK633" s="3">
        <v>144.93</v>
      </c>
      <c r="AL633" s="3">
        <v>144.93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87</v>
      </c>
      <c r="AU633" s="3">
        <v>47</v>
      </c>
      <c r="AV633" s="3">
        <v>1</v>
      </c>
      <c r="AW633" s="3">
        <v>1.0189999999999999</v>
      </c>
      <c r="AZ633" s="3">
        <v>1</v>
      </c>
      <c r="BA633" s="3">
        <v>1</v>
      </c>
      <c r="BB633" s="3">
        <v>1</v>
      </c>
      <c r="BC633" s="3">
        <v>7.82</v>
      </c>
      <c r="BD633" s="3" t="s">
        <v>3</v>
      </c>
      <c r="BE633" s="3" t="s">
        <v>3</v>
      </c>
      <c r="BF633" s="3" t="s">
        <v>3</v>
      </c>
      <c r="BG633" s="3" t="s">
        <v>3</v>
      </c>
      <c r="BH633" s="3">
        <v>3</v>
      </c>
      <c r="BI633" s="3">
        <v>1</v>
      </c>
      <c r="BJ633" s="3" t="s">
        <v>679</v>
      </c>
      <c r="BM633" s="3">
        <v>29</v>
      </c>
      <c r="BN633" s="3">
        <v>0</v>
      </c>
      <c r="BO633" s="3" t="s">
        <v>676</v>
      </c>
      <c r="BP633" s="3">
        <v>1</v>
      </c>
      <c r="BQ633" s="3">
        <v>30</v>
      </c>
      <c r="BR633" s="3">
        <v>0</v>
      </c>
      <c r="BS633" s="3">
        <v>1</v>
      </c>
      <c r="BT633" s="3">
        <v>1</v>
      </c>
      <c r="BU633" s="3">
        <v>1</v>
      </c>
      <c r="BV633" s="3">
        <v>1</v>
      </c>
      <c r="BW633" s="3">
        <v>1</v>
      </c>
      <c r="BX633" s="3">
        <v>1</v>
      </c>
      <c r="BY633" s="3" t="s">
        <v>3</v>
      </c>
      <c r="BZ633" s="3">
        <v>87</v>
      </c>
      <c r="CA633" s="3">
        <v>47</v>
      </c>
      <c r="CB633" s="3" t="s">
        <v>3</v>
      </c>
      <c r="CE633" s="3">
        <v>1566</v>
      </c>
      <c r="CF633" s="3">
        <v>0</v>
      </c>
      <c r="CG633" s="3">
        <v>0</v>
      </c>
      <c r="CM633" s="3">
        <v>0</v>
      </c>
      <c r="CN633" s="3" t="s">
        <v>2130</v>
      </c>
      <c r="CO633" s="3">
        <v>0</v>
      </c>
      <c r="CP633" s="3">
        <f t="shared" si="502"/>
        <v>57744.29</v>
      </c>
      <c r="CQ633" s="3">
        <f t="shared" si="503"/>
        <v>1154.8599999999999</v>
      </c>
      <c r="CR633" s="3">
        <f t="shared" si="525"/>
        <v>0</v>
      </c>
      <c r="CS633" s="3">
        <f t="shared" si="526"/>
        <v>0</v>
      </c>
      <c r="CT633" s="3">
        <f t="shared" si="504"/>
        <v>0</v>
      </c>
      <c r="CU633" s="3">
        <f t="shared" si="505"/>
        <v>0</v>
      </c>
      <c r="CV633" s="3">
        <f t="shared" si="506"/>
        <v>0</v>
      </c>
      <c r="CW633" s="3">
        <f t="shared" si="507"/>
        <v>0</v>
      </c>
      <c r="CX633" s="3">
        <f t="shared" si="508"/>
        <v>0</v>
      </c>
      <c r="CY633" s="3">
        <f t="shared" si="527"/>
        <v>0</v>
      </c>
      <c r="CZ633" s="3">
        <f t="shared" si="528"/>
        <v>0</v>
      </c>
      <c r="DC633" s="3" t="s">
        <v>3</v>
      </c>
      <c r="DD633" s="3" t="s">
        <v>3</v>
      </c>
      <c r="DE633" s="3" t="s">
        <v>3</v>
      </c>
      <c r="DF633" s="3" t="s">
        <v>3</v>
      </c>
      <c r="DG633" s="3" t="s">
        <v>3</v>
      </c>
      <c r="DH633" s="3" t="s">
        <v>3</v>
      </c>
      <c r="DI633" s="3" t="s">
        <v>3</v>
      </c>
      <c r="DJ633" s="3" t="s">
        <v>3</v>
      </c>
      <c r="DK633" s="3" t="s">
        <v>3</v>
      </c>
      <c r="DL633" s="3" t="s">
        <v>3</v>
      </c>
      <c r="DM633" s="3" t="s">
        <v>3</v>
      </c>
      <c r="DN633" s="3">
        <v>0</v>
      </c>
      <c r="DO633" s="3">
        <v>0</v>
      </c>
      <c r="DP633" s="3">
        <v>1</v>
      </c>
      <c r="DQ633" s="3">
        <v>1</v>
      </c>
      <c r="DU633" s="3">
        <v>1002</v>
      </c>
      <c r="DV633" s="3" t="s">
        <v>678</v>
      </c>
      <c r="DW633" s="3" t="s">
        <v>678</v>
      </c>
      <c r="DX633" s="3">
        <v>1</v>
      </c>
      <c r="DZ633" s="3" t="s">
        <v>3</v>
      </c>
      <c r="EA633" s="3" t="s">
        <v>3</v>
      </c>
      <c r="EB633" s="3" t="s">
        <v>3</v>
      </c>
      <c r="EC633" s="3" t="s">
        <v>3</v>
      </c>
      <c r="EE633" s="3">
        <v>56938462</v>
      </c>
      <c r="EF633" s="3">
        <v>30</v>
      </c>
      <c r="EG633" s="3" t="s">
        <v>34</v>
      </c>
      <c r="EH633" s="3">
        <v>0</v>
      </c>
      <c r="EI633" s="3" t="s">
        <v>3</v>
      </c>
      <c r="EJ633" s="3">
        <v>1</v>
      </c>
      <c r="EK633" s="3">
        <v>29</v>
      </c>
      <c r="EL633" s="3" t="s">
        <v>667</v>
      </c>
      <c r="EM633" s="3" t="s">
        <v>668</v>
      </c>
      <c r="EO633" s="3" t="s">
        <v>674</v>
      </c>
      <c r="EQ633" s="3">
        <v>0</v>
      </c>
      <c r="ER633" s="3">
        <v>144.93</v>
      </c>
      <c r="ES633" s="3">
        <v>144.93</v>
      </c>
      <c r="ET633" s="3">
        <v>0</v>
      </c>
      <c r="EU633" s="3">
        <v>0</v>
      </c>
      <c r="EV633" s="3">
        <v>0</v>
      </c>
      <c r="EW633" s="3">
        <v>0</v>
      </c>
      <c r="EX633" s="3">
        <v>0</v>
      </c>
      <c r="FQ633" s="3">
        <v>0</v>
      </c>
      <c r="FR633" s="3">
        <v>0</v>
      </c>
      <c r="FS633" s="3">
        <v>0</v>
      </c>
      <c r="FX633" s="3">
        <v>87</v>
      </c>
      <c r="FY633" s="3">
        <v>47</v>
      </c>
      <c r="GA633" s="3" t="s">
        <v>3</v>
      </c>
      <c r="GD633" s="3">
        <v>1</v>
      </c>
      <c r="GF633" s="3">
        <v>-1831371659</v>
      </c>
      <c r="GG633" s="3">
        <v>2</v>
      </c>
      <c r="GH633" s="3">
        <v>1</v>
      </c>
      <c r="GI633" s="3">
        <v>2</v>
      </c>
      <c r="GJ633" s="3">
        <v>0</v>
      </c>
      <c r="GK633" s="3">
        <v>0</v>
      </c>
      <c r="GL633" s="3">
        <f t="shared" si="509"/>
        <v>0</v>
      </c>
      <c r="GM633" s="3">
        <f t="shared" si="510"/>
        <v>57744.29</v>
      </c>
      <c r="GN633" s="3">
        <f t="shared" si="511"/>
        <v>57744.29</v>
      </c>
      <c r="GO633" s="3">
        <f t="shared" si="512"/>
        <v>0</v>
      </c>
      <c r="GP633" s="3">
        <f t="shared" si="513"/>
        <v>0</v>
      </c>
      <c r="GR633" s="3">
        <v>0</v>
      </c>
      <c r="GS633" s="3">
        <v>3</v>
      </c>
      <c r="GT633" s="3">
        <v>0</v>
      </c>
      <c r="GU633" s="3" t="s">
        <v>3</v>
      </c>
      <c r="GV633" s="3">
        <f t="shared" si="514"/>
        <v>0</v>
      </c>
      <c r="GW633" s="3">
        <v>1</v>
      </c>
      <c r="GX633" s="3">
        <f t="shared" si="515"/>
        <v>0</v>
      </c>
      <c r="HA633" s="3">
        <v>0</v>
      </c>
      <c r="HB633" s="3">
        <v>0</v>
      </c>
      <c r="HC633" s="3">
        <f t="shared" si="516"/>
        <v>0</v>
      </c>
      <c r="HE633" s="3" t="s">
        <v>3</v>
      </c>
      <c r="HF633" s="3" t="s">
        <v>3</v>
      </c>
      <c r="HM633" s="3" t="s">
        <v>31</v>
      </c>
      <c r="HN633" s="3" t="s">
        <v>3</v>
      </c>
      <c r="HO633" s="3" t="s">
        <v>3</v>
      </c>
      <c r="HP633" s="3" t="s">
        <v>3</v>
      </c>
      <c r="HQ633" s="3" t="s">
        <v>3</v>
      </c>
      <c r="HS633" s="3">
        <v>0</v>
      </c>
      <c r="IK633" s="3">
        <v>0</v>
      </c>
    </row>
    <row r="634" spans="1:255" x14ac:dyDescent="0.2">
      <c r="A634" s="2">
        <v>17</v>
      </c>
      <c r="B634" s="2">
        <v>1</v>
      </c>
      <c r="C634" s="2"/>
      <c r="D634" s="2"/>
      <c r="E634" s="2" t="s">
        <v>680</v>
      </c>
      <c r="F634" s="2" t="s">
        <v>681</v>
      </c>
      <c r="G634" s="2" t="s">
        <v>682</v>
      </c>
      <c r="H634" s="2" t="s">
        <v>329</v>
      </c>
      <c r="I634" s="2">
        <v>200</v>
      </c>
      <c r="J634" s="2">
        <v>0</v>
      </c>
      <c r="K634" s="2">
        <v>200</v>
      </c>
      <c r="L634" s="2"/>
      <c r="M634" s="2"/>
      <c r="N634" s="2"/>
      <c r="O634" s="2">
        <f t="shared" si="492"/>
        <v>13084</v>
      </c>
      <c r="P634" s="2">
        <f t="shared" si="493"/>
        <v>13084</v>
      </c>
      <c r="Q634" s="2">
        <f t="shared" si="517"/>
        <v>0</v>
      </c>
      <c r="R634" s="2">
        <f t="shared" si="518"/>
        <v>0</v>
      </c>
      <c r="S634" s="2">
        <f t="shared" si="494"/>
        <v>0</v>
      </c>
      <c r="T634" s="2">
        <f t="shared" si="495"/>
        <v>0</v>
      </c>
      <c r="U634" s="2">
        <f t="shared" si="496"/>
        <v>0</v>
      </c>
      <c r="V634" s="2">
        <f t="shared" si="497"/>
        <v>0</v>
      </c>
      <c r="W634" s="2">
        <f t="shared" si="498"/>
        <v>0</v>
      </c>
      <c r="X634" s="2">
        <f t="shared" si="519"/>
        <v>0</v>
      </c>
      <c r="Y634" s="2">
        <f t="shared" si="520"/>
        <v>0</v>
      </c>
      <c r="Z634" s="2"/>
      <c r="AA634" s="2">
        <v>56661434</v>
      </c>
      <c r="AB634" s="2">
        <f t="shared" si="499"/>
        <v>65.42</v>
      </c>
      <c r="AC634" s="2">
        <f t="shared" si="521"/>
        <v>65.42</v>
      </c>
      <c r="AD634" s="2">
        <f t="shared" si="522"/>
        <v>0</v>
      </c>
      <c r="AE634" s="2">
        <f t="shared" si="523"/>
        <v>0</v>
      </c>
      <c r="AF634" s="2">
        <f t="shared" si="523"/>
        <v>0</v>
      </c>
      <c r="AG634" s="2">
        <f t="shared" si="500"/>
        <v>0</v>
      </c>
      <c r="AH634" s="2">
        <f t="shared" si="524"/>
        <v>0</v>
      </c>
      <c r="AI634" s="2">
        <f t="shared" si="524"/>
        <v>0</v>
      </c>
      <c r="AJ634" s="2">
        <f t="shared" si="501"/>
        <v>0</v>
      </c>
      <c r="AK634" s="2">
        <v>65.42</v>
      </c>
      <c r="AL634" s="2">
        <v>65.42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1</v>
      </c>
      <c r="AW634" s="2">
        <v>1</v>
      </c>
      <c r="AX634" s="2"/>
      <c r="AY634" s="2"/>
      <c r="AZ634" s="2">
        <v>1</v>
      </c>
      <c r="BA634" s="2">
        <v>1</v>
      </c>
      <c r="BB634" s="2">
        <v>1</v>
      </c>
      <c r="BC634" s="2">
        <v>1</v>
      </c>
      <c r="BD634" s="2" t="s">
        <v>3</v>
      </c>
      <c r="BE634" s="2" t="s">
        <v>3</v>
      </c>
      <c r="BF634" s="2" t="s">
        <v>3</v>
      </c>
      <c r="BG634" s="2" t="s">
        <v>3</v>
      </c>
      <c r="BH634" s="2">
        <v>3</v>
      </c>
      <c r="BI634" s="2">
        <v>1</v>
      </c>
      <c r="BJ634" s="2" t="s">
        <v>681</v>
      </c>
      <c r="BK634" s="2"/>
      <c r="BL634" s="2"/>
      <c r="BM634" s="2">
        <v>400005</v>
      </c>
      <c r="BN634" s="2">
        <v>0</v>
      </c>
      <c r="BO634" s="2" t="s">
        <v>3</v>
      </c>
      <c r="BP634" s="2">
        <v>0</v>
      </c>
      <c r="BQ634" s="2">
        <v>213</v>
      </c>
      <c r="BR634" s="2">
        <v>0</v>
      </c>
      <c r="BS634" s="2">
        <v>1</v>
      </c>
      <c r="BT634" s="2">
        <v>1</v>
      </c>
      <c r="BU634" s="2">
        <v>1</v>
      </c>
      <c r="BV634" s="2">
        <v>1</v>
      </c>
      <c r="BW634" s="2">
        <v>1</v>
      </c>
      <c r="BX634" s="2">
        <v>1</v>
      </c>
      <c r="BY634" s="2" t="s">
        <v>3</v>
      </c>
      <c r="BZ634" s="2">
        <v>0</v>
      </c>
      <c r="CA634" s="2">
        <v>0</v>
      </c>
      <c r="CB634" s="2" t="s">
        <v>3</v>
      </c>
      <c r="CC634" s="2"/>
      <c r="CD634" s="2"/>
      <c r="CE634" s="2">
        <v>1566</v>
      </c>
      <c r="CF634" s="2">
        <v>0</v>
      </c>
      <c r="CG634" s="2">
        <v>0</v>
      </c>
      <c r="CH634" s="2"/>
      <c r="CI634" s="2"/>
      <c r="CJ634" s="2"/>
      <c r="CK634" s="2"/>
      <c r="CL634" s="2"/>
      <c r="CM634" s="2">
        <v>0</v>
      </c>
      <c r="CN634" s="2" t="s">
        <v>3</v>
      </c>
      <c r="CO634" s="2">
        <v>0</v>
      </c>
      <c r="CP634" s="2">
        <f t="shared" si="502"/>
        <v>13084</v>
      </c>
      <c r="CQ634" s="2">
        <f t="shared" si="503"/>
        <v>65.42</v>
      </c>
      <c r="CR634" s="2">
        <f t="shared" si="525"/>
        <v>0</v>
      </c>
      <c r="CS634" s="2">
        <f t="shared" si="526"/>
        <v>0</v>
      </c>
      <c r="CT634" s="2">
        <f t="shared" si="504"/>
        <v>0</v>
      </c>
      <c r="CU634" s="2">
        <f t="shared" si="505"/>
        <v>0</v>
      </c>
      <c r="CV634" s="2">
        <f t="shared" si="506"/>
        <v>0</v>
      </c>
      <c r="CW634" s="2">
        <f t="shared" si="507"/>
        <v>0</v>
      </c>
      <c r="CX634" s="2">
        <f t="shared" si="508"/>
        <v>0</v>
      </c>
      <c r="CY634" s="2">
        <f t="shared" si="527"/>
        <v>0</v>
      </c>
      <c r="CZ634" s="2">
        <f t="shared" si="528"/>
        <v>0</v>
      </c>
      <c r="DA634" s="2"/>
      <c r="DB634" s="2"/>
      <c r="DC634" s="2" t="s">
        <v>3</v>
      </c>
      <c r="DD634" s="2" t="s">
        <v>3</v>
      </c>
      <c r="DE634" s="2" t="s">
        <v>3</v>
      </c>
      <c r="DF634" s="2" t="s">
        <v>3</v>
      </c>
      <c r="DG634" s="2" t="s">
        <v>3</v>
      </c>
      <c r="DH634" s="2" t="s">
        <v>3</v>
      </c>
      <c r="DI634" s="2" t="s">
        <v>3</v>
      </c>
      <c r="DJ634" s="2" t="s">
        <v>3</v>
      </c>
      <c r="DK634" s="2" t="s">
        <v>3</v>
      </c>
      <c r="DL634" s="2" t="s">
        <v>3</v>
      </c>
      <c r="DM634" s="2" t="s">
        <v>3</v>
      </c>
      <c r="DN634" s="2">
        <v>0</v>
      </c>
      <c r="DO634" s="2">
        <v>0</v>
      </c>
      <c r="DP634" s="2">
        <v>1</v>
      </c>
      <c r="DQ634" s="2">
        <v>1</v>
      </c>
      <c r="DR634" s="2"/>
      <c r="DS634" s="2"/>
      <c r="DT634" s="2"/>
      <c r="DU634" s="2">
        <v>1005</v>
      </c>
      <c r="DV634" s="2" t="s">
        <v>329</v>
      </c>
      <c r="DW634" s="2" t="s">
        <v>329</v>
      </c>
      <c r="DX634" s="2">
        <v>1</v>
      </c>
      <c r="DY634" s="2"/>
      <c r="DZ634" s="2" t="s">
        <v>3</v>
      </c>
      <c r="EA634" s="2" t="s">
        <v>3</v>
      </c>
      <c r="EB634" s="2" t="s">
        <v>3</v>
      </c>
      <c r="EC634" s="2" t="s">
        <v>3</v>
      </c>
      <c r="ED634" s="2"/>
      <c r="EE634" s="2">
        <v>56938432</v>
      </c>
      <c r="EF634" s="2">
        <v>213</v>
      </c>
      <c r="EG634" s="2" t="s">
        <v>412</v>
      </c>
      <c r="EH634" s="2">
        <v>0</v>
      </c>
      <c r="EI634" s="2" t="s">
        <v>3</v>
      </c>
      <c r="EJ634" s="2">
        <v>1</v>
      </c>
      <c r="EK634" s="2">
        <v>400005</v>
      </c>
      <c r="EL634" s="2" t="s">
        <v>412</v>
      </c>
      <c r="EM634" s="2" t="s">
        <v>413</v>
      </c>
      <c r="EN634" s="2"/>
      <c r="EO634" s="2" t="s">
        <v>3</v>
      </c>
      <c r="EP634" s="2"/>
      <c r="EQ634" s="2">
        <v>131088</v>
      </c>
      <c r="ER634" s="2">
        <v>0</v>
      </c>
      <c r="ES634" s="2">
        <v>65.42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>
        <v>0</v>
      </c>
      <c r="FR634" s="2">
        <v>0</v>
      </c>
      <c r="FS634" s="2">
        <v>0</v>
      </c>
      <c r="FT634" s="2"/>
      <c r="FU634" s="2"/>
      <c r="FV634" s="2"/>
      <c r="FW634" s="2"/>
      <c r="FX634" s="2">
        <v>0</v>
      </c>
      <c r="FY634" s="2">
        <v>0</v>
      </c>
      <c r="FZ634" s="2"/>
      <c r="GA634" s="2" t="s">
        <v>683</v>
      </c>
      <c r="GB634" s="2"/>
      <c r="GC634" s="2"/>
      <c r="GD634" s="2">
        <v>1</v>
      </c>
      <c r="GE634" s="2"/>
      <c r="GF634" s="2">
        <v>-1809912257</v>
      </c>
      <c r="GG634" s="2">
        <v>2</v>
      </c>
      <c r="GH634" s="2">
        <v>4</v>
      </c>
      <c r="GI634" s="2">
        <v>-2</v>
      </c>
      <c r="GJ634" s="2">
        <v>0</v>
      </c>
      <c r="GK634" s="2">
        <v>0</v>
      </c>
      <c r="GL634" s="2">
        <f t="shared" si="509"/>
        <v>0</v>
      </c>
      <c r="GM634" s="2">
        <f t="shared" si="510"/>
        <v>13084</v>
      </c>
      <c r="GN634" s="2">
        <f t="shared" si="511"/>
        <v>13084</v>
      </c>
      <c r="GO634" s="2">
        <f t="shared" si="512"/>
        <v>0</v>
      </c>
      <c r="GP634" s="2">
        <f t="shared" si="513"/>
        <v>0</v>
      </c>
      <c r="GQ634" s="2"/>
      <c r="GR634" s="2">
        <v>1</v>
      </c>
      <c r="GS634" s="2">
        <v>2</v>
      </c>
      <c r="GT634" s="2">
        <v>0</v>
      </c>
      <c r="GU634" s="2" t="s">
        <v>3</v>
      </c>
      <c r="GV634" s="2">
        <f t="shared" si="514"/>
        <v>0</v>
      </c>
      <c r="GW634" s="2">
        <v>1</v>
      </c>
      <c r="GX634" s="2">
        <f t="shared" si="515"/>
        <v>0</v>
      </c>
      <c r="GY634" s="2"/>
      <c r="GZ634" s="2"/>
      <c r="HA634" s="2">
        <v>0</v>
      </c>
      <c r="HB634" s="2">
        <v>0</v>
      </c>
      <c r="HC634" s="2">
        <f t="shared" si="516"/>
        <v>0</v>
      </c>
      <c r="HD634" s="2"/>
      <c r="HE634" s="2" t="s">
        <v>415</v>
      </c>
      <c r="HF634" s="2" t="s">
        <v>38</v>
      </c>
      <c r="HG634" s="2"/>
      <c r="HH634" s="2"/>
      <c r="HI634" s="2"/>
      <c r="HJ634" s="2"/>
      <c r="HK634" s="2"/>
      <c r="HL634" s="2"/>
      <c r="HM634" s="2" t="s">
        <v>3</v>
      </c>
      <c r="HN634" s="2" t="s">
        <v>3</v>
      </c>
      <c r="HO634" s="2" t="s">
        <v>3</v>
      </c>
      <c r="HP634" s="2" t="s">
        <v>3</v>
      </c>
      <c r="HQ634" s="2" t="s">
        <v>3</v>
      </c>
      <c r="HR634" s="2"/>
      <c r="HS634" s="2">
        <v>0</v>
      </c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>
        <v>0</v>
      </c>
      <c r="IL634" s="2"/>
      <c r="IM634" s="2"/>
      <c r="IN634" s="2"/>
      <c r="IO634" s="2"/>
      <c r="IP634" s="2"/>
      <c r="IQ634" s="2"/>
      <c r="IR634" s="2"/>
      <c r="IS634" s="2"/>
      <c r="IT634" s="2"/>
      <c r="IU634" s="2"/>
    </row>
    <row r="635" spans="1:255" x14ac:dyDescent="0.2">
      <c r="A635" s="3">
        <v>17</v>
      </c>
      <c r="B635" s="3">
        <v>1</v>
      </c>
      <c r="E635" s="3" t="s">
        <v>680</v>
      </c>
      <c r="F635" s="3" t="s">
        <v>681</v>
      </c>
      <c r="G635" s="3" t="s">
        <v>682</v>
      </c>
      <c r="H635" s="3" t="s">
        <v>329</v>
      </c>
      <c r="I635" s="3">
        <v>200</v>
      </c>
      <c r="J635" s="3">
        <v>0</v>
      </c>
      <c r="K635" s="3">
        <v>200</v>
      </c>
      <c r="O635" s="3">
        <f t="shared" si="492"/>
        <v>128746.56</v>
      </c>
      <c r="P635" s="3">
        <f t="shared" si="493"/>
        <v>128746.56</v>
      </c>
      <c r="Q635" s="3">
        <f t="shared" si="517"/>
        <v>0</v>
      </c>
      <c r="R635" s="3">
        <f t="shared" si="518"/>
        <v>0</v>
      </c>
      <c r="S635" s="3">
        <f t="shared" si="494"/>
        <v>0</v>
      </c>
      <c r="T635" s="3">
        <f t="shared" si="495"/>
        <v>0</v>
      </c>
      <c r="U635" s="3">
        <f t="shared" si="496"/>
        <v>0</v>
      </c>
      <c r="V635" s="3">
        <f t="shared" si="497"/>
        <v>0</v>
      </c>
      <c r="W635" s="3">
        <f t="shared" si="498"/>
        <v>0</v>
      </c>
      <c r="X635" s="3">
        <f t="shared" si="519"/>
        <v>0</v>
      </c>
      <c r="Y635" s="3">
        <f t="shared" si="520"/>
        <v>0</v>
      </c>
      <c r="AA635" s="3">
        <v>56661436</v>
      </c>
      <c r="AB635" s="3">
        <f t="shared" si="499"/>
        <v>65.42</v>
      </c>
      <c r="AC635" s="3">
        <f t="shared" si="521"/>
        <v>65.42</v>
      </c>
      <c r="AD635" s="3">
        <f t="shared" si="522"/>
        <v>0</v>
      </c>
      <c r="AE635" s="3">
        <f t="shared" si="523"/>
        <v>0</v>
      </c>
      <c r="AF635" s="3">
        <f t="shared" si="523"/>
        <v>0</v>
      </c>
      <c r="AG635" s="3">
        <f t="shared" si="500"/>
        <v>0</v>
      </c>
      <c r="AH635" s="3">
        <f t="shared" si="524"/>
        <v>0</v>
      </c>
      <c r="AI635" s="3">
        <f t="shared" si="524"/>
        <v>0</v>
      </c>
      <c r="AJ635" s="3">
        <f t="shared" si="501"/>
        <v>0</v>
      </c>
      <c r="AK635" s="3">
        <v>65.42</v>
      </c>
      <c r="AL635" s="3">
        <v>65.42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1</v>
      </c>
      <c r="AW635" s="3">
        <v>1</v>
      </c>
      <c r="AZ635" s="3">
        <v>1</v>
      </c>
      <c r="BA635" s="3">
        <v>1</v>
      </c>
      <c r="BB635" s="3">
        <v>1</v>
      </c>
      <c r="BC635" s="3">
        <v>9.84</v>
      </c>
      <c r="BD635" s="3" t="s">
        <v>3</v>
      </c>
      <c r="BE635" s="3" t="s">
        <v>3</v>
      </c>
      <c r="BF635" s="3" t="s">
        <v>3</v>
      </c>
      <c r="BG635" s="3" t="s">
        <v>3</v>
      </c>
      <c r="BH635" s="3">
        <v>3</v>
      </c>
      <c r="BI635" s="3">
        <v>1</v>
      </c>
      <c r="BJ635" s="3" t="s">
        <v>681</v>
      </c>
      <c r="BM635" s="3">
        <v>400005</v>
      </c>
      <c r="BN635" s="3">
        <v>0</v>
      </c>
      <c r="BO635" s="3" t="s">
        <v>3</v>
      </c>
      <c r="BP635" s="3">
        <v>0</v>
      </c>
      <c r="BQ635" s="3">
        <v>213</v>
      </c>
      <c r="BR635" s="3">
        <v>0</v>
      </c>
      <c r="BS635" s="3">
        <v>1</v>
      </c>
      <c r="BT635" s="3">
        <v>1</v>
      </c>
      <c r="BU635" s="3">
        <v>1</v>
      </c>
      <c r="BV635" s="3">
        <v>1</v>
      </c>
      <c r="BW635" s="3">
        <v>1</v>
      </c>
      <c r="BX635" s="3">
        <v>1</v>
      </c>
      <c r="BY635" s="3" t="s">
        <v>3</v>
      </c>
      <c r="BZ635" s="3">
        <v>0</v>
      </c>
      <c r="CA635" s="3">
        <v>0</v>
      </c>
      <c r="CB635" s="3" t="s">
        <v>3</v>
      </c>
      <c r="CE635" s="3">
        <v>1566</v>
      </c>
      <c r="CF635" s="3">
        <v>0</v>
      </c>
      <c r="CG635" s="3">
        <v>0</v>
      </c>
      <c r="CM635" s="3">
        <v>0</v>
      </c>
      <c r="CN635" s="3" t="s">
        <v>3</v>
      </c>
      <c r="CO635" s="3">
        <v>0</v>
      </c>
      <c r="CP635" s="3">
        <f t="shared" si="502"/>
        <v>128746.56</v>
      </c>
      <c r="CQ635" s="3">
        <f t="shared" si="503"/>
        <v>643.73</v>
      </c>
      <c r="CR635" s="3">
        <f t="shared" si="525"/>
        <v>0</v>
      </c>
      <c r="CS635" s="3">
        <f t="shared" si="526"/>
        <v>0</v>
      </c>
      <c r="CT635" s="3">
        <f t="shared" si="504"/>
        <v>0</v>
      </c>
      <c r="CU635" s="3">
        <f t="shared" si="505"/>
        <v>0</v>
      </c>
      <c r="CV635" s="3">
        <f t="shared" si="506"/>
        <v>0</v>
      </c>
      <c r="CW635" s="3">
        <f t="shared" si="507"/>
        <v>0</v>
      </c>
      <c r="CX635" s="3">
        <f t="shared" si="508"/>
        <v>0</v>
      </c>
      <c r="CY635" s="3">
        <f t="shared" si="527"/>
        <v>0</v>
      </c>
      <c r="CZ635" s="3">
        <f t="shared" si="528"/>
        <v>0</v>
      </c>
      <c r="DC635" s="3" t="s">
        <v>3</v>
      </c>
      <c r="DD635" s="3" t="s">
        <v>3</v>
      </c>
      <c r="DE635" s="3" t="s">
        <v>3</v>
      </c>
      <c r="DF635" s="3" t="s">
        <v>3</v>
      </c>
      <c r="DG635" s="3" t="s">
        <v>3</v>
      </c>
      <c r="DH635" s="3" t="s">
        <v>3</v>
      </c>
      <c r="DI635" s="3" t="s">
        <v>3</v>
      </c>
      <c r="DJ635" s="3" t="s">
        <v>3</v>
      </c>
      <c r="DK635" s="3" t="s">
        <v>3</v>
      </c>
      <c r="DL635" s="3" t="s">
        <v>3</v>
      </c>
      <c r="DM635" s="3" t="s">
        <v>3</v>
      </c>
      <c r="DN635" s="3">
        <v>0</v>
      </c>
      <c r="DO635" s="3">
        <v>0</v>
      </c>
      <c r="DP635" s="3">
        <v>1</v>
      </c>
      <c r="DQ635" s="3">
        <v>1</v>
      </c>
      <c r="DU635" s="3">
        <v>1005</v>
      </c>
      <c r="DV635" s="3" t="s">
        <v>329</v>
      </c>
      <c r="DW635" s="3" t="s">
        <v>329</v>
      </c>
      <c r="DX635" s="3">
        <v>1</v>
      </c>
      <c r="DZ635" s="3" t="s">
        <v>3</v>
      </c>
      <c r="EA635" s="3" t="s">
        <v>3</v>
      </c>
      <c r="EB635" s="3" t="s">
        <v>3</v>
      </c>
      <c r="EC635" s="3" t="s">
        <v>3</v>
      </c>
      <c r="EE635" s="3">
        <v>56938432</v>
      </c>
      <c r="EF635" s="3">
        <v>213</v>
      </c>
      <c r="EG635" s="3" t="s">
        <v>412</v>
      </c>
      <c r="EH635" s="3">
        <v>0</v>
      </c>
      <c r="EI635" s="3" t="s">
        <v>3</v>
      </c>
      <c r="EJ635" s="3">
        <v>1</v>
      </c>
      <c r="EK635" s="3">
        <v>400005</v>
      </c>
      <c r="EL635" s="3" t="s">
        <v>412</v>
      </c>
      <c r="EM635" s="3" t="s">
        <v>413</v>
      </c>
      <c r="EO635" s="3" t="s">
        <v>3</v>
      </c>
      <c r="EQ635" s="3">
        <v>131088</v>
      </c>
      <c r="ER635" s="3">
        <v>0</v>
      </c>
      <c r="ES635" s="3">
        <v>65.42</v>
      </c>
      <c r="ET635" s="3">
        <v>0</v>
      </c>
      <c r="EU635" s="3">
        <v>0</v>
      </c>
      <c r="EV635" s="3">
        <v>0</v>
      </c>
      <c r="EW635" s="3">
        <v>0</v>
      </c>
      <c r="EX635" s="3">
        <v>0</v>
      </c>
      <c r="EY635" s="3">
        <v>0</v>
      </c>
      <c r="EZ635" s="3">
        <v>5</v>
      </c>
      <c r="FC635" s="3">
        <v>1</v>
      </c>
      <c r="FD635" s="3">
        <v>18</v>
      </c>
      <c r="FF635" s="3">
        <v>770</v>
      </c>
      <c r="FQ635" s="3">
        <v>0</v>
      </c>
      <c r="FR635" s="3">
        <v>0</v>
      </c>
      <c r="FS635" s="3">
        <v>0</v>
      </c>
      <c r="FX635" s="3">
        <v>0</v>
      </c>
      <c r="FY635" s="3">
        <v>0</v>
      </c>
      <c r="GA635" s="3" t="s">
        <v>683</v>
      </c>
      <c r="GD635" s="3">
        <v>1</v>
      </c>
      <c r="GF635" s="3">
        <v>-1809912257</v>
      </c>
      <c r="GG635" s="3">
        <v>2</v>
      </c>
      <c r="GH635" s="3">
        <v>3</v>
      </c>
      <c r="GI635" s="3">
        <v>3</v>
      </c>
      <c r="GJ635" s="3">
        <v>0</v>
      </c>
      <c r="GK635" s="3">
        <v>0</v>
      </c>
      <c r="GL635" s="3">
        <f t="shared" si="509"/>
        <v>0</v>
      </c>
      <c r="GM635" s="3">
        <f t="shared" si="510"/>
        <v>128746.56</v>
      </c>
      <c r="GN635" s="3">
        <f t="shared" si="511"/>
        <v>128746.56</v>
      </c>
      <c r="GO635" s="3">
        <f t="shared" si="512"/>
        <v>0</v>
      </c>
      <c r="GP635" s="3">
        <f t="shared" si="513"/>
        <v>0</v>
      </c>
      <c r="GR635" s="3">
        <v>1</v>
      </c>
      <c r="GS635" s="3">
        <v>1</v>
      </c>
      <c r="GT635" s="3">
        <v>0</v>
      </c>
      <c r="GU635" s="3" t="s">
        <v>3</v>
      </c>
      <c r="GV635" s="3">
        <f t="shared" si="514"/>
        <v>0</v>
      </c>
      <c r="GW635" s="3">
        <v>1</v>
      </c>
      <c r="GX635" s="3">
        <f t="shared" si="515"/>
        <v>0</v>
      </c>
      <c r="HA635" s="3">
        <v>0</v>
      </c>
      <c r="HB635" s="3">
        <v>0</v>
      </c>
      <c r="HC635" s="3">
        <f t="shared" si="516"/>
        <v>0</v>
      </c>
      <c r="HE635" s="3" t="s">
        <v>415</v>
      </c>
      <c r="HF635" s="3" t="s">
        <v>38</v>
      </c>
      <c r="HM635" s="3" t="s">
        <v>3</v>
      </c>
      <c r="HN635" s="3" t="s">
        <v>3</v>
      </c>
      <c r="HO635" s="3" t="s">
        <v>3</v>
      </c>
      <c r="HP635" s="3" t="s">
        <v>3</v>
      </c>
      <c r="HQ635" s="3" t="s">
        <v>3</v>
      </c>
      <c r="HS635" s="3">
        <v>0</v>
      </c>
      <c r="IK635" s="3">
        <v>0</v>
      </c>
    </row>
    <row r="636" spans="1:255" x14ac:dyDescent="0.2">
      <c r="A636" s="2">
        <v>17</v>
      </c>
      <c r="B636" s="2">
        <v>1</v>
      </c>
      <c r="C636" s="2">
        <f>ROW(SmtRes!A412)</f>
        <v>412</v>
      </c>
      <c r="D636" s="2">
        <f>ROW(EtalonRes!A539)</f>
        <v>539</v>
      </c>
      <c r="E636" s="2" t="s">
        <v>684</v>
      </c>
      <c r="F636" s="2" t="s">
        <v>685</v>
      </c>
      <c r="G636" s="2" t="s">
        <v>686</v>
      </c>
      <c r="H636" s="2" t="s">
        <v>687</v>
      </c>
      <c r="I636" s="2">
        <f>ROUND((750+100+900)/100,9)</f>
        <v>17.5</v>
      </c>
      <c r="J636" s="2">
        <v>0</v>
      </c>
      <c r="K636" s="2">
        <f>ROUND((750+100+900)/100,9)</f>
        <v>17.5</v>
      </c>
      <c r="L636" s="2"/>
      <c r="M636" s="2"/>
      <c r="N636" s="2"/>
      <c r="O636" s="2">
        <f t="shared" si="492"/>
        <v>27495.279999999999</v>
      </c>
      <c r="P636" s="2">
        <f t="shared" si="493"/>
        <v>22964.69</v>
      </c>
      <c r="Q636" s="2">
        <f>(ROUND((ROUND(((((ET636*1.25)*1.2))*AV636*I636),2)*BB636),2)+ROUND((ROUND(((AE636-(((EU636*1.25)*1.2)))*AV636*I636),2)*BS636),2))</f>
        <v>205.58</v>
      </c>
      <c r="R636" s="2">
        <f>(ROUND((ROUND(((((EU636*1.25)*1.2))*AV636*I636),2)*BS636),2)+ROUND((ROUND(((AE636-(((EU636*1.25)*1.2)))*AV636*I636),2)*BS636),2))</f>
        <v>31.33</v>
      </c>
      <c r="S636" s="2">
        <f t="shared" si="494"/>
        <v>4325.01</v>
      </c>
      <c r="T636" s="2">
        <f t="shared" si="495"/>
        <v>0</v>
      </c>
      <c r="U636" s="2">
        <f t="shared" si="496"/>
        <v>369.66743099999997</v>
      </c>
      <c r="V636" s="2">
        <f t="shared" si="497"/>
        <v>0</v>
      </c>
      <c r="W636" s="2">
        <f t="shared" si="498"/>
        <v>0</v>
      </c>
      <c r="X636" s="2">
        <f>(ROUND((((S636+ROUND((ROUND(((((EU636*1.25)*1.2))*AV636*I636),2)*BS636),2))*AT636)/100),2)+ROUND(((ROUND((ROUND(((AE636-(((EU636*1.25)*1.2)))*AV636*I636),2)*BS636),2)*AT636)/100),2))</f>
        <v>3790.02</v>
      </c>
      <c r="Y636" s="2">
        <f>(ROUND((((S636+ROUND((ROUND(((((EU636*1.25)*1.2))*AV636*I636),2)*BS636),2))*AU636)/100),2)+ROUND(((ROUND((ROUND(((AE636-(((EU636*1.25)*1.2)))*AV636*I636),2)*BS636),2)*AU636)/100),2))</f>
        <v>2047.48</v>
      </c>
      <c r="Z636" s="2"/>
      <c r="AA636" s="2">
        <v>56661434</v>
      </c>
      <c r="AB636" s="2">
        <f t="shared" si="499"/>
        <v>1535.069</v>
      </c>
      <c r="AC636" s="2">
        <f>ROUND((((ES636*1)*1)),6)</f>
        <v>1287.8</v>
      </c>
      <c r="AD636" s="2">
        <f>ROUND((((((ET636*1.25)*1.2))-(((EU636*1.25)*1.2)))+AE636),6)</f>
        <v>11.22</v>
      </c>
      <c r="AE636" s="2">
        <f>ROUND((((EU636*1.25)*1.2)),6)</f>
        <v>1.71</v>
      </c>
      <c r="AF636" s="2">
        <f>ROUND((((EV636*1.15)*1.2)),6)</f>
        <v>236.04900000000001</v>
      </c>
      <c r="AG636" s="2">
        <f t="shared" si="500"/>
        <v>0</v>
      </c>
      <c r="AH636" s="2">
        <f>(((EW636*1.15)*1.2))</f>
        <v>20.175599999999999</v>
      </c>
      <c r="AI636" s="2">
        <f>(((EX636*1.25)*1.2))</f>
        <v>0</v>
      </c>
      <c r="AJ636" s="2">
        <f t="shared" si="501"/>
        <v>0</v>
      </c>
      <c r="AK636" s="2">
        <v>1466.33</v>
      </c>
      <c r="AL636" s="2">
        <v>1287.8</v>
      </c>
      <c r="AM636" s="2">
        <v>7.48</v>
      </c>
      <c r="AN636" s="2">
        <v>1.1399999999999999</v>
      </c>
      <c r="AO636" s="2">
        <v>171.05</v>
      </c>
      <c r="AP636" s="2">
        <v>0</v>
      </c>
      <c r="AQ636" s="2">
        <v>14.62</v>
      </c>
      <c r="AR636" s="2">
        <v>0</v>
      </c>
      <c r="AS636" s="2">
        <v>0</v>
      </c>
      <c r="AT636" s="2">
        <v>87</v>
      </c>
      <c r="AU636" s="2">
        <v>47</v>
      </c>
      <c r="AV636" s="2">
        <v>1.0469999999999999</v>
      </c>
      <c r="AW636" s="2">
        <v>1.0189999999999999</v>
      </c>
      <c r="AX636" s="2"/>
      <c r="AY636" s="2"/>
      <c r="AZ636" s="2">
        <v>1</v>
      </c>
      <c r="BA636" s="2">
        <v>1</v>
      </c>
      <c r="BB636" s="2">
        <v>1</v>
      </c>
      <c r="BC636" s="2">
        <v>1</v>
      </c>
      <c r="BD636" s="2" t="s">
        <v>3</v>
      </c>
      <c r="BE636" s="2" t="s">
        <v>3</v>
      </c>
      <c r="BF636" s="2" t="s">
        <v>3</v>
      </c>
      <c r="BG636" s="2" t="s">
        <v>3</v>
      </c>
      <c r="BH636" s="2">
        <v>0</v>
      </c>
      <c r="BI636" s="2">
        <v>1</v>
      </c>
      <c r="BJ636" s="2" t="s">
        <v>688</v>
      </c>
      <c r="BK636" s="2"/>
      <c r="BL636" s="2"/>
      <c r="BM636" s="2">
        <v>29</v>
      </c>
      <c r="BN636" s="2">
        <v>0</v>
      </c>
      <c r="BO636" s="2" t="s">
        <v>685</v>
      </c>
      <c r="BP636" s="2">
        <v>1</v>
      </c>
      <c r="BQ636" s="2">
        <v>30</v>
      </c>
      <c r="BR636" s="2">
        <v>0</v>
      </c>
      <c r="BS636" s="2">
        <v>1</v>
      </c>
      <c r="BT636" s="2">
        <v>1</v>
      </c>
      <c r="BU636" s="2">
        <v>1</v>
      </c>
      <c r="BV636" s="2">
        <v>1</v>
      </c>
      <c r="BW636" s="2">
        <v>1</v>
      </c>
      <c r="BX636" s="2">
        <v>1</v>
      </c>
      <c r="BY636" s="2" t="s">
        <v>3</v>
      </c>
      <c r="BZ636" s="2">
        <v>87</v>
      </c>
      <c r="CA636" s="2">
        <v>47</v>
      </c>
      <c r="CB636" s="2" t="s">
        <v>3</v>
      </c>
      <c r="CC636" s="2"/>
      <c r="CD636" s="2"/>
      <c r="CE636" s="2">
        <v>1566</v>
      </c>
      <c r="CF636" s="2">
        <v>0</v>
      </c>
      <c r="CG636" s="2">
        <v>0</v>
      </c>
      <c r="CH636" s="2"/>
      <c r="CI636" s="2"/>
      <c r="CJ636" s="2"/>
      <c r="CK636" s="2"/>
      <c r="CL636" s="2"/>
      <c r="CM636" s="2">
        <v>0</v>
      </c>
      <c r="CN636" s="2" t="s">
        <v>2127</v>
      </c>
      <c r="CO636" s="2">
        <v>0</v>
      </c>
      <c r="CP636" s="2">
        <f t="shared" si="502"/>
        <v>27495.279999999999</v>
      </c>
      <c r="CQ636" s="2">
        <f t="shared" si="503"/>
        <v>1312.27</v>
      </c>
      <c r="CR636" s="2">
        <f>(ROUND((ROUND(((((ET636*1.25)*1.2))*AV636*1),2)*BB636),2)+ROUND((ROUND(((AE636-(((EU636*1.25)*1.2)))*AV636*1),2)*BS636),2))</f>
        <v>11.75</v>
      </c>
      <c r="CS636" s="2">
        <f>(ROUND((ROUND(((((EU636*1.25)*1.2))*AV636*1),2)*BS636),2)+ROUND((ROUND(((AE636-(((EU636*1.25)*1.2)))*AV636*1),2)*BS636),2))</f>
        <v>1.79</v>
      </c>
      <c r="CT636" s="2">
        <f t="shared" si="504"/>
        <v>247.14</v>
      </c>
      <c r="CU636" s="2">
        <f t="shared" si="505"/>
        <v>0</v>
      </c>
      <c r="CV636" s="2">
        <f t="shared" si="506"/>
        <v>21.123853199999999</v>
      </c>
      <c r="CW636" s="2">
        <f t="shared" si="507"/>
        <v>0</v>
      </c>
      <c r="CX636" s="2">
        <f t="shared" si="508"/>
        <v>0</v>
      </c>
      <c r="CY636" s="2">
        <f>(ROUND((((S636+ROUND((ROUND(((((EU636*1.25)*1.2))*AV636*1),2)*BS636),2))*AT636)/100),2)+ROUND(((ROUND((ROUND(((AE636-(((EU636*1.25)*1.2)))*AV636*1),2)*BS636),2)*AT636)/100),2))</f>
        <v>3764.32</v>
      </c>
      <c r="CZ636" s="2">
        <f>(ROUND((((S636+ROUND((ROUND(((((EU636*1.25)*1.2))*AV636*1),2)*BS636),2))*AU636)/100),2)+ROUND(((ROUND((ROUND(((AE636-(((EU636*1.25)*1.2)))*AV636*1),2)*BS636),2)*AU636)/100),2))</f>
        <v>2033.6</v>
      </c>
      <c r="DA636" s="2"/>
      <c r="DB636" s="2">
        <v>127</v>
      </c>
      <c r="DC636" s="2" t="s">
        <v>3</v>
      </c>
      <c r="DD636" s="2" t="s">
        <v>31</v>
      </c>
      <c r="DE636" s="2" t="s">
        <v>432</v>
      </c>
      <c r="DF636" s="2" t="s">
        <v>432</v>
      </c>
      <c r="DG636" s="2" t="s">
        <v>433</v>
      </c>
      <c r="DH636" s="2" t="s">
        <v>3</v>
      </c>
      <c r="DI636" s="2" t="s">
        <v>433</v>
      </c>
      <c r="DJ636" s="2" t="s">
        <v>432</v>
      </c>
      <c r="DK636" s="2" t="s">
        <v>3</v>
      </c>
      <c r="DL636" s="2" t="s">
        <v>3</v>
      </c>
      <c r="DM636" s="2" t="s">
        <v>3</v>
      </c>
      <c r="DN636" s="2">
        <v>0</v>
      </c>
      <c r="DO636" s="2">
        <v>0</v>
      </c>
      <c r="DP636" s="2">
        <v>1</v>
      </c>
      <c r="DQ636" s="2">
        <v>1</v>
      </c>
      <c r="DR636" s="2"/>
      <c r="DS636" s="2"/>
      <c r="DT636" s="2"/>
      <c r="DU636" s="2">
        <v>1005</v>
      </c>
      <c r="DV636" s="2" t="s">
        <v>687</v>
      </c>
      <c r="DW636" s="2" t="s">
        <v>687</v>
      </c>
      <c r="DX636" s="2">
        <v>100</v>
      </c>
      <c r="DY636" s="2"/>
      <c r="DZ636" s="2" t="s">
        <v>3</v>
      </c>
      <c r="EA636" s="2" t="s">
        <v>3</v>
      </c>
      <c r="EB636" s="2" t="s">
        <v>3</v>
      </c>
      <c r="EC636" s="2" t="s">
        <v>3</v>
      </c>
      <c r="ED636" s="2"/>
      <c r="EE636" s="2">
        <v>56938462</v>
      </c>
      <c r="EF636" s="2">
        <v>30</v>
      </c>
      <c r="EG636" s="2" t="s">
        <v>34</v>
      </c>
      <c r="EH636" s="2">
        <v>0</v>
      </c>
      <c r="EI636" s="2" t="s">
        <v>3</v>
      </c>
      <c r="EJ636" s="2">
        <v>1</v>
      </c>
      <c r="EK636" s="2">
        <v>29</v>
      </c>
      <c r="EL636" s="2" t="s">
        <v>667</v>
      </c>
      <c r="EM636" s="2" t="s">
        <v>668</v>
      </c>
      <c r="EN636" s="2"/>
      <c r="EO636" s="2" t="s">
        <v>434</v>
      </c>
      <c r="EP636" s="2"/>
      <c r="EQ636" s="2">
        <v>131072</v>
      </c>
      <c r="ER636" s="2">
        <v>1466.33</v>
      </c>
      <c r="ES636" s="2">
        <v>1287.8</v>
      </c>
      <c r="ET636" s="2">
        <v>7.48</v>
      </c>
      <c r="EU636" s="2">
        <v>1.1399999999999999</v>
      </c>
      <c r="EV636" s="2">
        <v>171.05</v>
      </c>
      <c r="EW636" s="2">
        <v>14.62</v>
      </c>
      <c r="EX636" s="2">
        <v>0</v>
      </c>
      <c r="EY636" s="2">
        <v>0</v>
      </c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>
        <v>0</v>
      </c>
      <c r="FR636" s="2">
        <v>0</v>
      </c>
      <c r="FS636" s="2">
        <v>0</v>
      </c>
      <c r="FT636" s="2"/>
      <c r="FU636" s="2"/>
      <c r="FV636" s="2"/>
      <c r="FW636" s="2"/>
      <c r="FX636" s="2">
        <v>87</v>
      </c>
      <c r="FY636" s="2">
        <v>47</v>
      </c>
      <c r="FZ636" s="2"/>
      <c r="GA636" s="2" t="s">
        <v>3</v>
      </c>
      <c r="GB636" s="2"/>
      <c r="GC636" s="2"/>
      <c r="GD636" s="2">
        <v>1</v>
      </c>
      <c r="GE636" s="2"/>
      <c r="GF636" s="2">
        <v>-1126482818</v>
      </c>
      <c r="GG636" s="2">
        <v>2</v>
      </c>
      <c r="GH636" s="2">
        <v>1</v>
      </c>
      <c r="GI636" s="2">
        <v>2</v>
      </c>
      <c r="GJ636" s="2">
        <v>0</v>
      </c>
      <c r="GK636" s="2">
        <v>0</v>
      </c>
      <c r="GL636" s="2">
        <f t="shared" si="509"/>
        <v>0</v>
      </c>
      <c r="GM636" s="2">
        <f t="shared" si="510"/>
        <v>33332.78</v>
      </c>
      <c r="GN636" s="2">
        <f t="shared" si="511"/>
        <v>33332.78</v>
      </c>
      <c r="GO636" s="2">
        <f t="shared" si="512"/>
        <v>0</v>
      </c>
      <c r="GP636" s="2">
        <f t="shared" si="513"/>
        <v>0</v>
      </c>
      <c r="GQ636" s="2"/>
      <c r="GR636" s="2">
        <v>0</v>
      </c>
      <c r="GS636" s="2">
        <v>3</v>
      </c>
      <c r="GT636" s="2">
        <v>0</v>
      </c>
      <c r="GU636" s="2" t="s">
        <v>3</v>
      </c>
      <c r="GV636" s="2">
        <f t="shared" si="514"/>
        <v>0</v>
      </c>
      <c r="GW636" s="2">
        <v>1</v>
      </c>
      <c r="GX636" s="2">
        <f t="shared" si="515"/>
        <v>0</v>
      </c>
      <c r="GY636" s="2"/>
      <c r="GZ636" s="2"/>
      <c r="HA636" s="2">
        <v>0</v>
      </c>
      <c r="HB636" s="2">
        <v>0</v>
      </c>
      <c r="HC636" s="2">
        <f t="shared" si="516"/>
        <v>0</v>
      </c>
      <c r="HD636" s="2"/>
      <c r="HE636" s="2" t="s">
        <v>3</v>
      </c>
      <c r="HF636" s="2" t="s">
        <v>3</v>
      </c>
      <c r="HG636" s="2"/>
      <c r="HH636" s="2"/>
      <c r="HI636" s="2"/>
      <c r="HJ636" s="2"/>
      <c r="HK636" s="2"/>
      <c r="HL636" s="2"/>
      <c r="HM636" s="2" t="s">
        <v>3</v>
      </c>
      <c r="HN636" s="2" t="s">
        <v>3</v>
      </c>
      <c r="HO636" s="2" t="s">
        <v>3</v>
      </c>
      <c r="HP636" s="2" t="s">
        <v>3</v>
      </c>
      <c r="HQ636" s="2" t="s">
        <v>3</v>
      </c>
      <c r="HR636" s="2"/>
      <c r="HS636" s="2">
        <v>0</v>
      </c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>
        <v>0</v>
      </c>
      <c r="IL636" s="2"/>
      <c r="IM636" s="2"/>
      <c r="IN636" s="2"/>
      <c r="IO636" s="2"/>
      <c r="IP636" s="2"/>
      <c r="IQ636" s="2"/>
      <c r="IR636" s="2"/>
      <c r="IS636" s="2"/>
      <c r="IT636" s="2"/>
      <c r="IU636" s="2"/>
    </row>
    <row r="637" spans="1:255" x14ac:dyDescent="0.2">
      <c r="A637" s="3">
        <v>17</v>
      </c>
      <c r="B637" s="3">
        <v>1</v>
      </c>
      <c r="C637" s="3">
        <f>ROW(SmtRes!A416)</f>
        <v>416</v>
      </c>
      <c r="D637" s="3">
        <f>ROW(EtalonRes!A544)</f>
        <v>544</v>
      </c>
      <c r="E637" s="3" t="s">
        <v>684</v>
      </c>
      <c r="F637" s="3" t="s">
        <v>685</v>
      </c>
      <c r="G637" s="3" t="s">
        <v>686</v>
      </c>
      <c r="H637" s="3" t="s">
        <v>687</v>
      </c>
      <c r="I637" s="3">
        <f>ROUND((750+100+900)/100,9)</f>
        <v>17.5</v>
      </c>
      <c r="J637" s="3">
        <v>0</v>
      </c>
      <c r="K637" s="3">
        <f>ROUND((750+100+900)/100,9)</f>
        <v>17.5</v>
      </c>
      <c r="O637" s="3">
        <f t="shared" si="492"/>
        <v>387078.52</v>
      </c>
      <c r="P637" s="3">
        <f t="shared" si="493"/>
        <v>139854.96</v>
      </c>
      <c r="Q637" s="3">
        <f>(ROUND((ROUND(((((ET637*1.25)*1.2))*AV637*I637),2)*BB637),2)+ROUND((ROUND(((AE637-(((EU637*1.25)*1.2)))*AV637*I637),2)*BS637),2))</f>
        <v>3509.25</v>
      </c>
      <c r="R637" s="3">
        <f>(ROUND((ROUND(((((EU637*1.25)*1.2))*AV637*I637),2)*BS637),2)+ROUND((ROUND(((AE637-(((EU637*1.25)*1.2)))*AV637*I637),2)*BS637),2))</f>
        <v>1765.45</v>
      </c>
      <c r="S637" s="3">
        <f t="shared" si="494"/>
        <v>243714.31</v>
      </c>
      <c r="T637" s="3">
        <f t="shared" si="495"/>
        <v>0</v>
      </c>
      <c r="U637" s="3">
        <f t="shared" si="496"/>
        <v>369.66743099999997</v>
      </c>
      <c r="V637" s="3">
        <f t="shared" si="497"/>
        <v>0</v>
      </c>
      <c r="W637" s="3">
        <f t="shared" si="498"/>
        <v>0</v>
      </c>
      <c r="X637" s="3">
        <f>(ROUND((((S637+ROUND((ROUND(((((EU637*1.25)*1.2))*AV637*I637),2)*BS637),2))*AT637)/100),2)+ROUND(((ROUND((ROUND(((AE637-(((EU637*1.25)*1.2)))*AV637*I637),2)*BS637),2)*AT637)/100),2))</f>
        <v>213567.39</v>
      </c>
      <c r="Y637" s="3">
        <f>(ROUND((((S637+ROUND((ROUND(((((EU637*1.25)*1.2))*AV637*I637),2)*BS637),2))*AU637)/100),2)+ROUND(((ROUND((ROUND(((AE637-(((EU637*1.25)*1.2)))*AV637*I637),2)*BS637),2)*AU637)/100),2))</f>
        <v>115375.49</v>
      </c>
      <c r="AA637" s="3">
        <v>56661436</v>
      </c>
      <c r="AB637" s="3">
        <f t="shared" si="499"/>
        <v>1535.069</v>
      </c>
      <c r="AC637" s="3">
        <f>ROUND((((ES637*1)*1)),6)</f>
        <v>1287.8</v>
      </c>
      <c r="AD637" s="3">
        <f>ROUND((((((ET637*1.25)*1.2))-(((EU637*1.25)*1.2)))+AE637),6)</f>
        <v>11.22</v>
      </c>
      <c r="AE637" s="3">
        <f>ROUND((((EU637*1.25)*1.2)),6)</f>
        <v>1.71</v>
      </c>
      <c r="AF637" s="3">
        <f>ROUND((((EV637*1.15)*1.2)),6)</f>
        <v>236.04900000000001</v>
      </c>
      <c r="AG637" s="3">
        <f t="shared" si="500"/>
        <v>0</v>
      </c>
      <c r="AH637" s="3">
        <f>(((EW637*1.15)*1.2))</f>
        <v>20.175599999999999</v>
      </c>
      <c r="AI637" s="3">
        <f>(((EX637*1.25)*1.2))</f>
        <v>0</v>
      </c>
      <c r="AJ637" s="3">
        <f t="shared" si="501"/>
        <v>0</v>
      </c>
      <c r="AK637" s="3">
        <v>1466.33</v>
      </c>
      <c r="AL637" s="3">
        <v>1287.8</v>
      </c>
      <c r="AM637" s="3">
        <v>7.48</v>
      </c>
      <c r="AN637" s="3">
        <v>1.1399999999999999</v>
      </c>
      <c r="AO637" s="3">
        <v>171.05</v>
      </c>
      <c r="AP637" s="3">
        <v>0</v>
      </c>
      <c r="AQ637" s="3">
        <v>14.62</v>
      </c>
      <c r="AR637" s="3">
        <v>0</v>
      </c>
      <c r="AS637" s="3">
        <v>0</v>
      </c>
      <c r="AT637" s="3">
        <v>87</v>
      </c>
      <c r="AU637" s="3">
        <v>47</v>
      </c>
      <c r="AV637" s="3">
        <v>1.0469999999999999</v>
      </c>
      <c r="AW637" s="3">
        <v>1.0189999999999999</v>
      </c>
      <c r="AZ637" s="3">
        <v>1</v>
      </c>
      <c r="BA637" s="3">
        <v>56.35</v>
      </c>
      <c r="BB637" s="3">
        <v>17.07</v>
      </c>
      <c r="BC637" s="3">
        <v>6.09</v>
      </c>
      <c r="BD637" s="3" t="s">
        <v>3</v>
      </c>
      <c r="BE637" s="3" t="s">
        <v>3</v>
      </c>
      <c r="BF637" s="3" t="s">
        <v>3</v>
      </c>
      <c r="BG637" s="3" t="s">
        <v>3</v>
      </c>
      <c r="BH637" s="3">
        <v>0</v>
      </c>
      <c r="BI637" s="3">
        <v>1</v>
      </c>
      <c r="BJ637" s="3" t="s">
        <v>688</v>
      </c>
      <c r="BM637" s="3">
        <v>29</v>
      </c>
      <c r="BN637" s="3">
        <v>0</v>
      </c>
      <c r="BO637" s="3" t="s">
        <v>685</v>
      </c>
      <c r="BP637" s="3">
        <v>1</v>
      </c>
      <c r="BQ637" s="3">
        <v>30</v>
      </c>
      <c r="BR637" s="3">
        <v>0</v>
      </c>
      <c r="BS637" s="3">
        <v>56.35</v>
      </c>
      <c r="BT637" s="3">
        <v>1</v>
      </c>
      <c r="BU637" s="3">
        <v>1</v>
      </c>
      <c r="BV637" s="3">
        <v>1</v>
      </c>
      <c r="BW637" s="3">
        <v>1</v>
      </c>
      <c r="BX637" s="3">
        <v>1</v>
      </c>
      <c r="BY637" s="3" t="s">
        <v>3</v>
      </c>
      <c r="BZ637" s="3">
        <v>87</v>
      </c>
      <c r="CA637" s="3">
        <v>47</v>
      </c>
      <c r="CB637" s="3" t="s">
        <v>3</v>
      </c>
      <c r="CE637" s="3">
        <v>1566</v>
      </c>
      <c r="CF637" s="3">
        <v>0</v>
      </c>
      <c r="CG637" s="3">
        <v>0</v>
      </c>
      <c r="CM637" s="3">
        <v>0</v>
      </c>
      <c r="CN637" s="3" t="s">
        <v>2127</v>
      </c>
      <c r="CO637" s="3">
        <v>0</v>
      </c>
      <c r="CP637" s="3">
        <f t="shared" si="502"/>
        <v>387078.52</v>
      </c>
      <c r="CQ637" s="3">
        <f t="shared" si="503"/>
        <v>7991.72</v>
      </c>
      <c r="CR637" s="3">
        <f>(ROUND((ROUND(((((ET637*1.25)*1.2))*AV637*1),2)*BB637),2)+ROUND((ROUND(((AE637-(((EU637*1.25)*1.2)))*AV637*1),2)*BS637),2))</f>
        <v>200.57</v>
      </c>
      <c r="CS637" s="3">
        <f>(ROUND((ROUND(((((EU637*1.25)*1.2))*AV637*1),2)*BS637),2)+ROUND((ROUND(((AE637-(((EU637*1.25)*1.2)))*AV637*1),2)*BS637),2))</f>
        <v>100.87</v>
      </c>
      <c r="CT637" s="3">
        <f t="shared" si="504"/>
        <v>13926.34</v>
      </c>
      <c r="CU637" s="3">
        <f t="shared" si="505"/>
        <v>0</v>
      </c>
      <c r="CV637" s="3">
        <f t="shared" si="506"/>
        <v>21.123853199999999</v>
      </c>
      <c r="CW637" s="3">
        <f t="shared" si="507"/>
        <v>0</v>
      </c>
      <c r="CX637" s="3">
        <f t="shared" si="508"/>
        <v>0</v>
      </c>
      <c r="CY637" s="3">
        <f>(ROUND((((S637+ROUND((ROUND(((((EU637*1.25)*1.2))*AV637*1),2)*BS637),2))*AT637)/100),2)+ROUND(((ROUND((ROUND(((AE637-(((EU637*1.25)*1.2)))*AV637*1),2)*BS637),2)*AT637)/100),2))</f>
        <v>212119.21</v>
      </c>
      <c r="CZ637" s="3">
        <f>(ROUND((((S637+ROUND((ROUND(((((EU637*1.25)*1.2))*AV637*1),2)*BS637),2))*AU637)/100),2)+ROUND(((ROUND((ROUND(((AE637-(((EU637*1.25)*1.2)))*AV637*1),2)*BS637),2)*AU637)/100),2))</f>
        <v>114593.13</v>
      </c>
      <c r="DB637" s="3">
        <v>129</v>
      </c>
      <c r="DC637" s="3" t="s">
        <v>3</v>
      </c>
      <c r="DD637" s="3" t="s">
        <v>31</v>
      </c>
      <c r="DE637" s="3" t="s">
        <v>432</v>
      </c>
      <c r="DF637" s="3" t="s">
        <v>432</v>
      </c>
      <c r="DG637" s="3" t="s">
        <v>433</v>
      </c>
      <c r="DH637" s="3" t="s">
        <v>3</v>
      </c>
      <c r="DI637" s="3" t="s">
        <v>433</v>
      </c>
      <c r="DJ637" s="3" t="s">
        <v>432</v>
      </c>
      <c r="DK637" s="3" t="s">
        <v>3</v>
      </c>
      <c r="DL637" s="3" t="s">
        <v>3</v>
      </c>
      <c r="DM637" s="3" t="s">
        <v>3</v>
      </c>
      <c r="DN637" s="3">
        <v>0</v>
      </c>
      <c r="DO637" s="3">
        <v>0</v>
      </c>
      <c r="DP637" s="3">
        <v>1</v>
      </c>
      <c r="DQ637" s="3">
        <v>1</v>
      </c>
      <c r="DU637" s="3">
        <v>1005</v>
      </c>
      <c r="DV637" s="3" t="s">
        <v>687</v>
      </c>
      <c r="DW637" s="3" t="s">
        <v>687</v>
      </c>
      <c r="DX637" s="3">
        <v>100</v>
      </c>
      <c r="DZ637" s="3" t="s">
        <v>3</v>
      </c>
      <c r="EA637" s="3" t="s">
        <v>3</v>
      </c>
      <c r="EB637" s="3" t="s">
        <v>3</v>
      </c>
      <c r="EC637" s="3" t="s">
        <v>3</v>
      </c>
      <c r="EE637" s="3">
        <v>56938462</v>
      </c>
      <c r="EF637" s="3">
        <v>30</v>
      </c>
      <c r="EG637" s="3" t="s">
        <v>34</v>
      </c>
      <c r="EH637" s="3">
        <v>0</v>
      </c>
      <c r="EI637" s="3" t="s">
        <v>3</v>
      </c>
      <c r="EJ637" s="3">
        <v>1</v>
      </c>
      <c r="EK637" s="3">
        <v>29</v>
      </c>
      <c r="EL637" s="3" t="s">
        <v>667</v>
      </c>
      <c r="EM637" s="3" t="s">
        <v>668</v>
      </c>
      <c r="EO637" s="3" t="s">
        <v>434</v>
      </c>
      <c r="EQ637" s="3">
        <v>131072</v>
      </c>
      <c r="ER637" s="3">
        <v>1466.33</v>
      </c>
      <c r="ES637" s="3">
        <v>1287.8</v>
      </c>
      <c r="ET637" s="3">
        <v>7.48</v>
      </c>
      <c r="EU637" s="3">
        <v>1.1399999999999999</v>
      </c>
      <c r="EV637" s="3">
        <v>171.05</v>
      </c>
      <c r="EW637" s="3">
        <v>14.62</v>
      </c>
      <c r="EX637" s="3">
        <v>0</v>
      </c>
      <c r="EY637" s="3">
        <v>0</v>
      </c>
      <c r="FQ637" s="3">
        <v>0</v>
      </c>
      <c r="FR637" s="3">
        <v>0</v>
      </c>
      <c r="FS637" s="3">
        <v>0</v>
      </c>
      <c r="FX637" s="3">
        <v>87</v>
      </c>
      <c r="FY637" s="3">
        <v>47</v>
      </c>
      <c r="GA637" s="3" t="s">
        <v>3</v>
      </c>
      <c r="GD637" s="3">
        <v>1</v>
      </c>
      <c r="GF637" s="3">
        <v>-1126482818</v>
      </c>
      <c r="GG637" s="3">
        <v>2</v>
      </c>
      <c r="GH637" s="3">
        <v>1</v>
      </c>
      <c r="GI637" s="3">
        <v>2</v>
      </c>
      <c r="GJ637" s="3">
        <v>0</v>
      </c>
      <c r="GK637" s="3">
        <v>0</v>
      </c>
      <c r="GL637" s="3">
        <f t="shared" si="509"/>
        <v>0</v>
      </c>
      <c r="GM637" s="3">
        <f t="shared" si="510"/>
        <v>716021.4</v>
      </c>
      <c r="GN637" s="3">
        <f t="shared" si="511"/>
        <v>716021.4</v>
      </c>
      <c r="GO637" s="3">
        <f t="shared" si="512"/>
        <v>0</v>
      </c>
      <c r="GP637" s="3">
        <f t="shared" si="513"/>
        <v>0</v>
      </c>
      <c r="GR637" s="3">
        <v>0</v>
      </c>
      <c r="GS637" s="3">
        <v>3</v>
      </c>
      <c r="GT637" s="3">
        <v>0</v>
      </c>
      <c r="GU637" s="3" t="s">
        <v>3</v>
      </c>
      <c r="GV637" s="3">
        <f t="shared" si="514"/>
        <v>0</v>
      </c>
      <c r="GW637" s="3">
        <v>1</v>
      </c>
      <c r="GX637" s="3">
        <f t="shared" si="515"/>
        <v>0</v>
      </c>
      <c r="HA637" s="3">
        <v>0</v>
      </c>
      <c r="HB637" s="3">
        <v>0</v>
      </c>
      <c r="HC637" s="3">
        <f t="shared" si="516"/>
        <v>0</v>
      </c>
      <c r="HE637" s="3" t="s">
        <v>3</v>
      </c>
      <c r="HF637" s="3" t="s">
        <v>3</v>
      </c>
      <c r="HM637" s="3" t="s">
        <v>3</v>
      </c>
      <c r="HN637" s="3" t="s">
        <v>3</v>
      </c>
      <c r="HO637" s="3" t="s">
        <v>3</v>
      </c>
      <c r="HP637" s="3" t="s">
        <v>3</v>
      </c>
      <c r="HQ637" s="3" t="s">
        <v>3</v>
      </c>
      <c r="HS637" s="3">
        <v>0</v>
      </c>
      <c r="IK637" s="3">
        <v>0</v>
      </c>
    </row>
    <row r="638" spans="1:255" x14ac:dyDescent="0.2">
      <c r="A638" s="2">
        <v>17</v>
      </c>
      <c r="B638" s="2">
        <v>1</v>
      </c>
      <c r="C638" s="2"/>
      <c r="D638" s="2"/>
      <c r="E638" s="2" t="s">
        <v>689</v>
      </c>
      <c r="F638" s="2" t="s">
        <v>690</v>
      </c>
      <c r="G638" s="2" t="s">
        <v>2132</v>
      </c>
      <c r="H638" s="2" t="s">
        <v>329</v>
      </c>
      <c r="I638" s="2">
        <v>805.00649999999996</v>
      </c>
      <c r="J638" s="2">
        <v>0</v>
      </c>
      <c r="K638" s="2">
        <v>805.00649999999996</v>
      </c>
      <c r="L638" s="2"/>
      <c r="M638" s="2"/>
      <c r="N638" s="2"/>
      <c r="O638" s="2">
        <f t="shared" si="492"/>
        <v>30252.14</v>
      </c>
      <c r="P638" s="2">
        <f t="shared" si="493"/>
        <v>30252.14</v>
      </c>
      <c r="Q638" s="2">
        <f t="shared" ref="Q638:Q643" si="529">(ROUND((ROUND(((ET638)*AV638*I638),2)*BB638),2)+ROUND((ROUND(((AE638-(EU638))*AV638*I638),2)*BS638),2))</f>
        <v>0</v>
      </c>
      <c r="R638" s="2">
        <f t="shared" ref="R638:R643" si="530">(ROUND((ROUND(((EU638)*AV638*I638),2)*BS638),2)+ROUND((ROUND(((AE638-(EU638))*AV638*I638),2)*BS638),2))</f>
        <v>0</v>
      </c>
      <c r="S638" s="2">
        <f t="shared" si="494"/>
        <v>0</v>
      </c>
      <c r="T638" s="2">
        <f t="shared" si="495"/>
        <v>0</v>
      </c>
      <c r="U638" s="2">
        <f t="shared" si="496"/>
        <v>0</v>
      </c>
      <c r="V638" s="2">
        <f t="shared" si="497"/>
        <v>0</v>
      </c>
      <c r="W638" s="2">
        <f t="shared" si="498"/>
        <v>0</v>
      </c>
      <c r="X638" s="2">
        <f t="shared" ref="X638:X643" si="531">(ROUND((((S638+ROUND((ROUND(((EU638)*AV638*I638),2)*BS638),2))*AT638)/100),2)+ROUND(((ROUND((ROUND(((AE638-(EU638))*AV638*I638),2)*BS638),2)*AT638)/100),2))</f>
        <v>0</v>
      </c>
      <c r="Y638" s="2">
        <f t="shared" ref="Y638:Y643" si="532">(ROUND((((S638+ROUND((ROUND(((EU638)*AV638*I638),2)*BS638),2))*AU638)/100),2)+ROUND(((ROUND((ROUND(((AE638-(EU638))*AV638*I638),2)*BS638),2)*AU638)/100),2))</f>
        <v>0</v>
      </c>
      <c r="Z638" s="2"/>
      <c r="AA638" s="2">
        <v>56661434</v>
      </c>
      <c r="AB638" s="2">
        <f t="shared" si="499"/>
        <v>37.58</v>
      </c>
      <c r="AC638" s="2">
        <f t="shared" ref="AC638:AC643" si="533">ROUND((ES638),6)</f>
        <v>37.58</v>
      </c>
      <c r="AD638" s="2">
        <f t="shared" ref="AD638:AD643" si="534">ROUND((((ET638)-(EU638))+AE638),6)</f>
        <v>0</v>
      </c>
      <c r="AE638" s="2">
        <f t="shared" ref="AE638:AF643" si="535">ROUND((EU638),6)</f>
        <v>0</v>
      </c>
      <c r="AF638" s="2">
        <f t="shared" si="535"/>
        <v>0</v>
      </c>
      <c r="AG638" s="2">
        <f t="shared" si="500"/>
        <v>0</v>
      </c>
      <c r="AH638" s="2">
        <f t="shared" ref="AH638:AI643" si="536">(EW638)</f>
        <v>0</v>
      </c>
      <c r="AI638" s="2">
        <f t="shared" si="536"/>
        <v>0</v>
      </c>
      <c r="AJ638" s="2">
        <f t="shared" si="501"/>
        <v>0</v>
      </c>
      <c r="AK638" s="2">
        <v>37.58</v>
      </c>
      <c r="AL638" s="2">
        <v>37.58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1</v>
      </c>
      <c r="AW638" s="2">
        <v>1</v>
      </c>
      <c r="AX638" s="2"/>
      <c r="AY638" s="2"/>
      <c r="AZ638" s="2">
        <v>1</v>
      </c>
      <c r="BA638" s="2">
        <v>1</v>
      </c>
      <c r="BB638" s="2">
        <v>1</v>
      </c>
      <c r="BC638" s="2">
        <v>1</v>
      </c>
      <c r="BD638" s="2" t="s">
        <v>3</v>
      </c>
      <c r="BE638" s="2" t="s">
        <v>3</v>
      </c>
      <c r="BF638" s="2" t="s">
        <v>3</v>
      </c>
      <c r="BG638" s="2" t="s">
        <v>3</v>
      </c>
      <c r="BH638" s="2">
        <v>3</v>
      </c>
      <c r="BI638" s="2">
        <v>1</v>
      </c>
      <c r="BJ638" s="2" t="s">
        <v>691</v>
      </c>
      <c r="BK638" s="2"/>
      <c r="BL638" s="2"/>
      <c r="BM638" s="2">
        <v>1617</v>
      </c>
      <c r="BN638" s="2">
        <v>0</v>
      </c>
      <c r="BO638" s="2" t="s">
        <v>3</v>
      </c>
      <c r="BP638" s="2">
        <v>0</v>
      </c>
      <c r="BQ638" s="2">
        <v>200</v>
      </c>
      <c r="BR638" s="2">
        <v>0</v>
      </c>
      <c r="BS638" s="2">
        <v>1</v>
      </c>
      <c r="BT638" s="2">
        <v>1</v>
      </c>
      <c r="BU638" s="2">
        <v>1</v>
      </c>
      <c r="BV638" s="2">
        <v>1</v>
      </c>
      <c r="BW638" s="2">
        <v>1</v>
      </c>
      <c r="BX638" s="2">
        <v>1</v>
      </c>
      <c r="BY638" s="2" t="s">
        <v>3</v>
      </c>
      <c r="BZ638" s="2">
        <v>0</v>
      </c>
      <c r="CA638" s="2">
        <v>0</v>
      </c>
      <c r="CB638" s="2" t="s">
        <v>3</v>
      </c>
      <c r="CC638" s="2"/>
      <c r="CD638" s="2"/>
      <c r="CE638" s="2">
        <v>1566</v>
      </c>
      <c r="CF638" s="2">
        <v>0</v>
      </c>
      <c r="CG638" s="2">
        <v>0</v>
      </c>
      <c r="CH638" s="2"/>
      <c r="CI638" s="2"/>
      <c r="CJ638" s="2"/>
      <c r="CK638" s="2"/>
      <c r="CL638" s="2"/>
      <c r="CM638" s="2">
        <v>0</v>
      </c>
      <c r="CN638" s="2" t="s">
        <v>3</v>
      </c>
      <c r="CO638" s="2">
        <v>0</v>
      </c>
      <c r="CP638" s="2">
        <f t="shared" si="502"/>
        <v>30252.14</v>
      </c>
      <c r="CQ638" s="2">
        <f t="shared" si="503"/>
        <v>37.58</v>
      </c>
      <c r="CR638" s="2">
        <f t="shared" ref="CR638:CR643" si="537">(ROUND((ROUND(((ET638)*AV638*1),2)*BB638),2)+ROUND((ROUND(((AE638-(EU638))*AV638*1),2)*BS638),2))</f>
        <v>0</v>
      </c>
      <c r="CS638" s="2">
        <f t="shared" ref="CS638:CS643" si="538">(ROUND((ROUND(((EU638)*AV638*1),2)*BS638),2)+ROUND((ROUND(((AE638-(EU638))*AV638*1),2)*BS638),2))</f>
        <v>0</v>
      </c>
      <c r="CT638" s="2">
        <f t="shared" si="504"/>
        <v>0</v>
      </c>
      <c r="CU638" s="2">
        <f t="shared" si="505"/>
        <v>0</v>
      </c>
      <c r="CV638" s="2">
        <f t="shared" si="506"/>
        <v>0</v>
      </c>
      <c r="CW638" s="2">
        <f t="shared" si="507"/>
        <v>0</v>
      </c>
      <c r="CX638" s="2">
        <f t="shared" si="508"/>
        <v>0</v>
      </c>
      <c r="CY638" s="2">
        <f t="shared" ref="CY638:CY643" si="539">(ROUND((((S638+ROUND((ROUND(((EU638)*AV638*1),2)*BS638),2))*AT638)/100),2)+ROUND(((ROUND((ROUND(((AE638-(EU638))*AV638*1),2)*BS638),2)*AT638)/100),2))</f>
        <v>0</v>
      </c>
      <c r="CZ638" s="2">
        <f t="shared" ref="CZ638:CZ643" si="540">(ROUND((((S638+ROUND((ROUND(((EU638)*AV638*1),2)*BS638),2))*AU638)/100),2)+ROUND(((ROUND((ROUND(((AE638-(EU638))*AV638*1),2)*BS638),2)*AU638)/100),2))</f>
        <v>0</v>
      </c>
      <c r="DA638" s="2"/>
      <c r="DB638" s="2"/>
      <c r="DC638" s="2" t="s">
        <v>3</v>
      </c>
      <c r="DD638" s="2" t="s">
        <v>3</v>
      </c>
      <c r="DE638" s="2" t="s">
        <v>3</v>
      </c>
      <c r="DF638" s="2" t="s">
        <v>3</v>
      </c>
      <c r="DG638" s="2" t="s">
        <v>3</v>
      </c>
      <c r="DH638" s="2" t="s">
        <v>3</v>
      </c>
      <c r="DI638" s="2" t="s">
        <v>3</v>
      </c>
      <c r="DJ638" s="2" t="s">
        <v>3</v>
      </c>
      <c r="DK638" s="2" t="s">
        <v>3</v>
      </c>
      <c r="DL638" s="2" t="s">
        <v>3</v>
      </c>
      <c r="DM638" s="2" t="s">
        <v>3</v>
      </c>
      <c r="DN638" s="2">
        <v>0</v>
      </c>
      <c r="DO638" s="2">
        <v>0</v>
      </c>
      <c r="DP638" s="2">
        <v>1</v>
      </c>
      <c r="DQ638" s="2">
        <v>1</v>
      </c>
      <c r="DR638" s="2"/>
      <c r="DS638" s="2"/>
      <c r="DT638" s="2"/>
      <c r="DU638" s="2">
        <v>1005</v>
      </c>
      <c r="DV638" s="2" t="s">
        <v>329</v>
      </c>
      <c r="DW638" s="2" t="s">
        <v>329</v>
      </c>
      <c r="DX638" s="2">
        <v>1</v>
      </c>
      <c r="DY638" s="2"/>
      <c r="DZ638" s="2" t="s">
        <v>3</v>
      </c>
      <c r="EA638" s="2" t="s">
        <v>3</v>
      </c>
      <c r="EB638" s="2" t="s">
        <v>3</v>
      </c>
      <c r="EC638" s="2" t="s">
        <v>3</v>
      </c>
      <c r="ED638" s="2"/>
      <c r="EE638" s="2">
        <v>56938530</v>
      </c>
      <c r="EF638" s="2">
        <v>200</v>
      </c>
      <c r="EG638" s="2" t="s">
        <v>343</v>
      </c>
      <c r="EH638" s="2">
        <v>0</v>
      </c>
      <c r="EI638" s="2" t="s">
        <v>3</v>
      </c>
      <c r="EJ638" s="2">
        <v>1</v>
      </c>
      <c r="EK638" s="2">
        <v>1617</v>
      </c>
      <c r="EL638" s="2" t="s">
        <v>344</v>
      </c>
      <c r="EM638" s="2" t="s">
        <v>345</v>
      </c>
      <c r="EN638" s="2"/>
      <c r="EO638" s="2" t="s">
        <v>3</v>
      </c>
      <c r="EP638" s="2"/>
      <c r="EQ638" s="2">
        <v>131072</v>
      </c>
      <c r="ER638" s="2">
        <v>37.58</v>
      </c>
      <c r="ES638" s="2">
        <v>37.58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>
        <v>0</v>
      </c>
      <c r="FR638" s="2">
        <v>0</v>
      </c>
      <c r="FS638" s="2">
        <v>0</v>
      </c>
      <c r="FT638" s="2"/>
      <c r="FU638" s="2"/>
      <c r="FV638" s="2"/>
      <c r="FW638" s="2"/>
      <c r="FX638" s="2">
        <v>0</v>
      </c>
      <c r="FY638" s="2">
        <v>0</v>
      </c>
      <c r="FZ638" s="2"/>
      <c r="GA638" s="2" t="s">
        <v>3</v>
      </c>
      <c r="GB638" s="2"/>
      <c r="GC638" s="2"/>
      <c r="GD638" s="2">
        <v>1</v>
      </c>
      <c r="GE638" s="2"/>
      <c r="GF638" s="2">
        <v>-1072631948</v>
      </c>
      <c r="GG638" s="2">
        <v>2</v>
      </c>
      <c r="GH638" s="2">
        <v>1</v>
      </c>
      <c r="GI638" s="2">
        <v>-2</v>
      </c>
      <c r="GJ638" s="2">
        <v>0</v>
      </c>
      <c r="GK638" s="2">
        <v>0</v>
      </c>
      <c r="GL638" s="2">
        <f t="shared" si="509"/>
        <v>0</v>
      </c>
      <c r="GM638" s="2">
        <f t="shared" si="510"/>
        <v>30252.14</v>
      </c>
      <c r="GN638" s="2">
        <f t="shared" si="511"/>
        <v>30252.14</v>
      </c>
      <c r="GO638" s="2">
        <f t="shared" si="512"/>
        <v>0</v>
      </c>
      <c r="GP638" s="2">
        <f t="shared" si="513"/>
        <v>0</v>
      </c>
      <c r="GQ638" s="2"/>
      <c r="GR638" s="2">
        <v>0</v>
      </c>
      <c r="GS638" s="2">
        <v>3</v>
      </c>
      <c r="GT638" s="2">
        <v>0</v>
      </c>
      <c r="GU638" s="2" t="s">
        <v>3</v>
      </c>
      <c r="GV638" s="2">
        <f t="shared" si="514"/>
        <v>0</v>
      </c>
      <c r="GW638" s="2">
        <v>1</v>
      </c>
      <c r="GX638" s="2">
        <f t="shared" si="515"/>
        <v>0</v>
      </c>
      <c r="GY638" s="2"/>
      <c r="GZ638" s="2"/>
      <c r="HA638" s="2">
        <v>0</v>
      </c>
      <c r="HB638" s="2">
        <v>0</v>
      </c>
      <c r="HC638" s="2">
        <f t="shared" si="516"/>
        <v>0</v>
      </c>
      <c r="HD638" s="2"/>
      <c r="HE638" s="2" t="s">
        <v>3</v>
      </c>
      <c r="HF638" s="2" t="s">
        <v>3</v>
      </c>
      <c r="HG638" s="2"/>
      <c r="HH638" s="2"/>
      <c r="HI638" s="2"/>
      <c r="HJ638" s="2"/>
      <c r="HK638" s="2"/>
      <c r="HL638" s="2"/>
      <c r="HM638" s="2" t="s">
        <v>3</v>
      </c>
      <c r="HN638" s="2" t="s">
        <v>3</v>
      </c>
      <c r="HO638" s="2" t="s">
        <v>3</v>
      </c>
      <c r="HP638" s="2" t="s">
        <v>3</v>
      </c>
      <c r="HQ638" s="2" t="s">
        <v>3</v>
      </c>
      <c r="HR638" s="2"/>
      <c r="HS638" s="2">
        <v>0</v>
      </c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>
        <v>0</v>
      </c>
      <c r="IL638" s="2"/>
      <c r="IM638" s="2"/>
      <c r="IN638" s="2"/>
      <c r="IO638" s="2"/>
      <c r="IP638" s="2"/>
      <c r="IQ638" s="2"/>
      <c r="IR638" s="2"/>
      <c r="IS638" s="2"/>
      <c r="IT638" s="2"/>
      <c r="IU638" s="2"/>
    </row>
    <row r="639" spans="1:255" x14ac:dyDescent="0.2">
      <c r="A639" s="3">
        <v>17</v>
      </c>
      <c r="B639" s="3">
        <v>1</v>
      </c>
      <c r="E639" s="3" t="s">
        <v>689</v>
      </c>
      <c r="F639" s="3" t="s">
        <v>690</v>
      </c>
      <c r="G639" s="3" t="s">
        <v>2132</v>
      </c>
      <c r="H639" s="3" t="s">
        <v>329</v>
      </c>
      <c r="I639" s="3">
        <v>805.00649999999996</v>
      </c>
      <c r="J639" s="3">
        <v>0</v>
      </c>
      <c r="K639" s="3">
        <v>805.00649999999996</v>
      </c>
      <c r="O639" s="3">
        <f t="shared" si="492"/>
        <v>246252.42</v>
      </c>
      <c r="P639" s="3">
        <f t="shared" si="493"/>
        <v>246252.42</v>
      </c>
      <c r="Q639" s="3">
        <f t="shared" si="529"/>
        <v>0</v>
      </c>
      <c r="R639" s="3">
        <f t="shared" si="530"/>
        <v>0</v>
      </c>
      <c r="S639" s="3">
        <f t="shared" si="494"/>
        <v>0</v>
      </c>
      <c r="T639" s="3">
        <f t="shared" si="495"/>
        <v>0</v>
      </c>
      <c r="U639" s="3">
        <f t="shared" si="496"/>
        <v>0</v>
      </c>
      <c r="V639" s="3">
        <f t="shared" si="497"/>
        <v>0</v>
      </c>
      <c r="W639" s="3">
        <f t="shared" si="498"/>
        <v>0</v>
      </c>
      <c r="X639" s="3">
        <f t="shared" si="531"/>
        <v>0</v>
      </c>
      <c r="Y639" s="3">
        <f t="shared" si="532"/>
        <v>0</v>
      </c>
      <c r="AA639" s="3">
        <v>56661436</v>
      </c>
      <c r="AB639" s="3">
        <f t="shared" si="499"/>
        <v>37.58</v>
      </c>
      <c r="AC639" s="3">
        <f t="shared" si="533"/>
        <v>37.58</v>
      </c>
      <c r="AD639" s="3">
        <f t="shared" si="534"/>
        <v>0</v>
      </c>
      <c r="AE639" s="3">
        <f t="shared" si="535"/>
        <v>0</v>
      </c>
      <c r="AF639" s="3">
        <f t="shared" si="535"/>
        <v>0</v>
      </c>
      <c r="AG639" s="3">
        <f t="shared" si="500"/>
        <v>0</v>
      </c>
      <c r="AH639" s="3">
        <f t="shared" si="536"/>
        <v>0</v>
      </c>
      <c r="AI639" s="3">
        <f t="shared" si="536"/>
        <v>0</v>
      </c>
      <c r="AJ639" s="3">
        <f t="shared" si="501"/>
        <v>0</v>
      </c>
      <c r="AK639" s="3">
        <v>37.58</v>
      </c>
      <c r="AL639" s="3">
        <v>37.58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1</v>
      </c>
      <c r="AW639" s="3">
        <v>1</v>
      </c>
      <c r="AZ639" s="3">
        <v>1</v>
      </c>
      <c r="BA639" s="3">
        <v>1</v>
      </c>
      <c r="BB639" s="3">
        <v>1</v>
      </c>
      <c r="BC639" s="3">
        <v>8.14</v>
      </c>
      <c r="BD639" s="3" t="s">
        <v>3</v>
      </c>
      <c r="BE639" s="3" t="s">
        <v>3</v>
      </c>
      <c r="BF639" s="3" t="s">
        <v>3</v>
      </c>
      <c r="BG639" s="3" t="s">
        <v>3</v>
      </c>
      <c r="BH639" s="3">
        <v>3</v>
      </c>
      <c r="BI639" s="3">
        <v>1</v>
      </c>
      <c r="BJ639" s="3" t="s">
        <v>691</v>
      </c>
      <c r="BM639" s="3">
        <v>1617</v>
      </c>
      <c r="BN639" s="3">
        <v>0</v>
      </c>
      <c r="BO639" s="3" t="s">
        <v>690</v>
      </c>
      <c r="BP639" s="3">
        <v>1</v>
      </c>
      <c r="BQ639" s="3">
        <v>200</v>
      </c>
      <c r="BR639" s="3">
        <v>0</v>
      </c>
      <c r="BS639" s="3">
        <v>1</v>
      </c>
      <c r="BT639" s="3">
        <v>1</v>
      </c>
      <c r="BU639" s="3">
        <v>1</v>
      </c>
      <c r="BV639" s="3">
        <v>1</v>
      </c>
      <c r="BW639" s="3">
        <v>1</v>
      </c>
      <c r="BX639" s="3">
        <v>1</v>
      </c>
      <c r="BY639" s="3" t="s">
        <v>3</v>
      </c>
      <c r="BZ639" s="3">
        <v>0</v>
      </c>
      <c r="CA639" s="3">
        <v>0</v>
      </c>
      <c r="CB639" s="3" t="s">
        <v>3</v>
      </c>
      <c r="CE639" s="3">
        <v>1566</v>
      </c>
      <c r="CF639" s="3">
        <v>0</v>
      </c>
      <c r="CG639" s="3">
        <v>0</v>
      </c>
      <c r="CM639" s="3">
        <v>0</v>
      </c>
      <c r="CN639" s="3" t="s">
        <v>3</v>
      </c>
      <c r="CO639" s="3">
        <v>0</v>
      </c>
      <c r="CP639" s="3">
        <f t="shared" si="502"/>
        <v>246252.42</v>
      </c>
      <c r="CQ639" s="3">
        <f t="shared" si="503"/>
        <v>305.89999999999998</v>
      </c>
      <c r="CR639" s="3">
        <f t="shared" si="537"/>
        <v>0</v>
      </c>
      <c r="CS639" s="3">
        <f t="shared" si="538"/>
        <v>0</v>
      </c>
      <c r="CT639" s="3">
        <f t="shared" si="504"/>
        <v>0</v>
      </c>
      <c r="CU639" s="3">
        <f t="shared" si="505"/>
        <v>0</v>
      </c>
      <c r="CV639" s="3">
        <f t="shared" si="506"/>
        <v>0</v>
      </c>
      <c r="CW639" s="3">
        <f t="shared" si="507"/>
        <v>0</v>
      </c>
      <c r="CX639" s="3">
        <f t="shared" si="508"/>
        <v>0</v>
      </c>
      <c r="CY639" s="3">
        <f t="shared" si="539"/>
        <v>0</v>
      </c>
      <c r="CZ639" s="3">
        <f t="shared" si="540"/>
        <v>0</v>
      </c>
      <c r="DC639" s="3" t="s">
        <v>3</v>
      </c>
      <c r="DD639" s="3" t="s">
        <v>3</v>
      </c>
      <c r="DE639" s="3" t="s">
        <v>3</v>
      </c>
      <c r="DF639" s="3" t="s">
        <v>3</v>
      </c>
      <c r="DG639" s="3" t="s">
        <v>3</v>
      </c>
      <c r="DH639" s="3" t="s">
        <v>3</v>
      </c>
      <c r="DI639" s="3" t="s">
        <v>3</v>
      </c>
      <c r="DJ639" s="3" t="s">
        <v>3</v>
      </c>
      <c r="DK639" s="3" t="s">
        <v>3</v>
      </c>
      <c r="DL639" s="3" t="s">
        <v>3</v>
      </c>
      <c r="DM639" s="3" t="s">
        <v>3</v>
      </c>
      <c r="DN639" s="3">
        <v>0</v>
      </c>
      <c r="DO639" s="3">
        <v>0</v>
      </c>
      <c r="DP639" s="3">
        <v>1</v>
      </c>
      <c r="DQ639" s="3">
        <v>1</v>
      </c>
      <c r="DU639" s="3">
        <v>1005</v>
      </c>
      <c r="DV639" s="3" t="s">
        <v>329</v>
      </c>
      <c r="DW639" s="3" t="s">
        <v>329</v>
      </c>
      <c r="DX639" s="3">
        <v>1</v>
      </c>
      <c r="DZ639" s="3" t="s">
        <v>3</v>
      </c>
      <c r="EA639" s="3" t="s">
        <v>3</v>
      </c>
      <c r="EB639" s="3" t="s">
        <v>3</v>
      </c>
      <c r="EC639" s="3" t="s">
        <v>3</v>
      </c>
      <c r="EE639" s="3">
        <v>56938530</v>
      </c>
      <c r="EF639" s="3">
        <v>200</v>
      </c>
      <c r="EG639" s="3" t="s">
        <v>343</v>
      </c>
      <c r="EH639" s="3">
        <v>0</v>
      </c>
      <c r="EI639" s="3" t="s">
        <v>3</v>
      </c>
      <c r="EJ639" s="3">
        <v>1</v>
      </c>
      <c r="EK639" s="3">
        <v>1617</v>
      </c>
      <c r="EL639" s="3" t="s">
        <v>344</v>
      </c>
      <c r="EM639" s="3" t="s">
        <v>345</v>
      </c>
      <c r="EO639" s="3" t="s">
        <v>3</v>
      </c>
      <c r="EQ639" s="3">
        <v>131072</v>
      </c>
      <c r="ER639" s="3">
        <v>37.58</v>
      </c>
      <c r="ES639" s="3">
        <v>37.58</v>
      </c>
      <c r="ET639" s="3">
        <v>0</v>
      </c>
      <c r="EU639" s="3">
        <v>0</v>
      </c>
      <c r="EV639" s="3">
        <v>0</v>
      </c>
      <c r="EW639" s="3">
        <v>0</v>
      </c>
      <c r="EX639" s="3">
        <v>0</v>
      </c>
      <c r="EY639" s="3">
        <v>0</v>
      </c>
      <c r="FQ639" s="3">
        <v>0</v>
      </c>
      <c r="FR639" s="3">
        <v>0</v>
      </c>
      <c r="FS639" s="3">
        <v>0</v>
      </c>
      <c r="FX639" s="3">
        <v>0</v>
      </c>
      <c r="FY639" s="3">
        <v>0</v>
      </c>
      <c r="GA639" s="3" t="s">
        <v>3</v>
      </c>
      <c r="GD639" s="3">
        <v>1</v>
      </c>
      <c r="GF639" s="3">
        <v>-1072631948</v>
      </c>
      <c r="GG639" s="3">
        <v>2</v>
      </c>
      <c r="GH639" s="3">
        <v>1</v>
      </c>
      <c r="GI639" s="3">
        <v>2</v>
      </c>
      <c r="GJ639" s="3">
        <v>0</v>
      </c>
      <c r="GK639" s="3">
        <v>0</v>
      </c>
      <c r="GL639" s="3">
        <f t="shared" si="509"/>
        <v>0</v>
      </c>
      <c r="GM639" s="3">
        <f t="shared" si="510"/>
        <v>246252.42</v>
      </c>
      <c r="GN639" s="3">
        <f t="shared" si="511"/>
        <v>246252.42</v>
      </c>
      <c r="GO639" s="3">
        <f t="shared" si="512"/>
        <v>0</v>
      </c>
      <c r="GP639" s="3">
        <f t="shared" si="513"/>
        <v>0</v>
      </c>
      <c r="GR639" s="3">
        <v>0</v>
      </c>
      <c r="GS639" s="3">
        <v>3</v>
      </c>
      <c r="GT639" s="3">
        <v>0</v>
      </c>
      <c r="GU639" s="3" t="s">
        <v>3</v>
      </c>
      <c r="GV639" s="3">
        <f t="shared" si="514"/>
        <v>0</v>
      </c>
      <c r="GW639" s="3">
        <v>1</v>
      </c>
      <c r="GX639" s="3">
        <f t="shared" si="515"/>
        <v>0</v>
      </c>
      <c r="HA639" s="3">
        <v>0</v>
      </c>
      <c r="HB639" s="3">
        <v>0</v>
      </c>
      <c r="HC639" s="3">
        <f t="shared" si="516"/>
        <v>0</v>
      </c>
      <c r="HE639" s="3" t="s">
        <v>3</v>
      </c>
      <c r="HF639" s="3" t="s">
        <v>3</v>
      </c>
      <c r="HM639" s="3" t="s">
        <v>3</v>
      </c>
      <c r="HN639" s="3" t="s">
        <v>3</v>
      </c>
      <c r="HO639" s="3" t="s">
        <v>3</v>
      </c>
      <c r="HP639" s="3" t="s">
        <v>3</v>
      </c>
      <c r="HQ639" s="3" t="s">
        <v>3</v>
      </c>
      <c r="HS639" s="3">
        <v>0</v>
      </c>
      <c r="IK639" s="3">
        <v>0</v>
      </c>
    </row>
    <row r="640" spans="1:255" x14ac:dyDescent="0.2">
      <c r="A640" s="2">
        <v>17</v>
      </c>
      <c r="B640" s="2">
        <v>1</v>
      </c>
      <c r="C640" s="2"/>
      <c r="D640" s="2"/>
      <c r="E640" s="2" t="s">
        <v>692</v>
      </c>
      <c r="F640" s="2" t="s">
        <v>693</v>
      </c>
      <c r="G640" s="2" t="s">
        <v>2133</v>
      </c>
      <c r="H640" s="2" t="s">
        <v>329</v>
      </c>
      <c r="I640" s="2">
        <v>107.3342</v>
      </c>
      <c r="J640" s="2">
        <v>0</v>
      </c>
      <c r="K640" s="2">
        <v>107.3342</v>
      </c>
      <c r="L640" s="2"/>
      <c r="M640" s="2"/>
      <c r="N640" s="2"/>
      <c r="O640" s="2">
        <f t="shared" si="492"/>
        <v>3157.77</v>
      </c>
      <c r="P640" s="2">
        <f t="shared" si="493"/>
        <v>3157.77</v>
      </c>
      <c r="Q640" s="2">
        <f t="shared" si="529"/>
        <v>0</v>
      </c>
      <c r="R640" s="2">
        <f t="shared" si="530"/>
        <v>0</v>
      </c>
      <c r="S640" s="2">
        <f t="shared" si="494"/>
        <v>0</v>
      </c>
      <c r="T640" s="2">
        <f t="shared" si="495"/>
        <v>0</v>
      </c>
      <c r="U640" s="2">
        <f t="shared" si="496"/>
        <v>0</v>
      </c>
      <c r="V640" s="2">
        <f t="shared" si="497"/>
        <v>0</v>
      </c>
      <c r="W640" s="2">
        <f t="shared" si="498"/>
        <v>0</v>
      </c>
      <c r="X640" s="2">
        <f t="shared" si="531"/>
        <v>0</v>
      </c>
      <c r="Y640" s="2">
        <f t="shared" si="532"/>
        <v>0</v>
      </c>
      <c r="Z640" s="2"/>
      <c r="AA640" s="2">
        <v>56661434</v>
      </c>
      <c r="AB640" s="2">
        <f t="shared" si="499"/>
        <v>29.42</v>
      </c>
      <c r="AC640" s="2">
        <f t="shared" si="533"/>
        <v>29.42</v>
      </c>
      <c r="AD640" s="2">
        <f t="shared" si="534"/>
        <v>0</v>
      </c>
      <c r="AE640" s="2">
        <f t="shared" si="535"/>
        <v>0</v>
      </c>
      <c r="AF640" s="2">
        <f t="shared" si="535"/>
        <v>0</v>
      </c>
      <c r="AG640" s="2">
        <f t="shared" si="500"/>
        <v>0</v>
      </c>
      <c r="AH640" s="2">
        <f t="shared" si="536"/>
        <v>0</v>
      </c>
      <c r="AI640" s="2">
        <f t="shared" si="536"/>
        <v>0</v>
      </c>
      <c r="AJ640" s="2">
        <f t="shared" si="501"/>
        <v>0</v>
      </c>
      <c r="AK640" s="2">
        <v>29.42</v>
      </c>
      <c r="AL640" s="2">
        <v>29.42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1</v>
      </c>
      <c r="AW640" s="2">
        <v>1</v>
      </c>
      <c r="AX640" s="2"/>
      <c r="AY640" s="2"/>
      <c r="AZ640" s="2">
        <v>1</v>
      </c>
      <c r="BA640" s="2">
        <v>1</v>
      </c>
      <c r="BB640" s="2">
        <v>1</v>
      </c>
      <c r="BC640" s="2">
        <v>1</v>
      </c>
      <c r="BD640" s="2" t="s">
        <v>3</v>
      </c>
      <c r="BE640" s="2" t="s">
        <v>3</v>
      </c>
      <c r="BF640" s="2" t="s">
        <v>3</v>
      </c>
      <c r="BG640" s="2" t="s">
        <v>3</v>
      </c>
      <c r="BH640" s="2">
        <v>3</v>
      </c>
      <c r="BI640" s="2">
        <v>1</v>
      </c>
      <c r="BJ640" s="2" t="s">
        <v>694</v>
      </c>
      <c r="BK640" s="2"/>
      <c r="BL640" s="2"/>
      <c r="BM640" s="2">
        <v>1617</v>
      </c>
      <c r="BN640" s="2">
        <v>0</v>
      </c>
      <c r="BO640" s="2" t="s">
        <v>3</v>
      </c>
      <c r="BP640" s="2">
        <v>0</v>
      </c>
      <c r="BQ640" s="2">
        <v>200</v>
      </c>
      <c r="BR640" s="2">
        <v>0</v>
      </c>
      <c r="BS640" s="2">
        <v>1</v>
      </c>
      <c r="BT640" s="2">
        <v>1</v>
      </c>
      <c r="BU640" s="2">
        <v>1</v>
      </c>
      <c r="BV640" s="2">
        <v>1</v>
      </c>
      <c r="BW640" s="2">
        <v>1</v>
      </c>
      <c r="BX640" s="2">
        <v>1</v>
      </c>
      <c r="BY640" s="2" t="s">
        <v>3</v>
      </c>
      <c r="BZ640" s="2">
        <v>0</v>
      </c>
      <c r="CA640" s="2">
        <v>0</v>
      </c>
      <c r="CB640" s="2" t="s">
        <v>3</v>
      </c>
      <c r="CC640" s="2"/>
      <c r="CD640" s="2"/>
      <c r="CE640" s="2">
        <v>1566</v>
      </c>
      <c r="CF640" s="2">
        <v>0</v>
      </c>
      <c r="CG640" s="2">
        <v>0</v>
      </c>
      <c r="CH640" s="2"/>
      <c r="CI640" s="2"/>
      <c r="CJ640" s="2"/>
      <c r="CK640" s="2"/>
      <c r="CL640" s="2"/>
      <c r="CM640" s="2">
        <v>0</v>
      </c>
      <c r="CN640" s="2" t="s">
        <v>3</v>
      </c>
      <c r="CO640" s="2">
        <v>0</v>
      </c>
      <c r="CP640" s="2">
        <f t="shared" si="502"/>
        <v>3157.77</v>
      </c>
      <c r="CQ640" s="2">
        <f t="shared" si="503"/>
        <v>29.42</v>
      </c>
      <c r="CR640" s="2">
        <f t="shared" si="537"/>
        <v>0</v>
      </c>
      <c r="CS640" s="2">
        <f t="shared" si="538"/>
        <v>0</v>
      </c>
      <c r="CT640" s="2">
        <f t="shared" si="504"/>
        <v>0</v>
      </c>
      <c r="CU640" s="2">
        <f t="shared" si="505"/>
        <v>0</v>
      </c>
      <c r="CV640" s="2">
        <f t="shared" si="506"/>
        <v>0</v>
      </c>
      <c r="CW640" s="2">
        <f t="shared" si="507"/>
        <v>0</v>
      </c>
      <c r="CX640" s="2">
        <f t="shared" si="508"/>
        <v>0</v>
      </c>
      <c r="CY640" s="2">
        <f t="shared" si="539"/>
        <v>0</v>
      </c>
      <c r="CZ640" s="2">
        <f t="shared" si="540"/>
        <v>0</v>
      </c>
      <c r="DA640" s="2"/>
      <c r="DB640" s="2"/>
      <c r="DC640" s="2" t="s">
        <v>3</v>
      </c>
      <c r="DD640" s="2" t="s">
        <v>3</v>
      </c>
      <c r="DE640" s="2" t="s">
        <v>3</v>
      </c>
      <c r="DF640" s="2" t="s">
        <v>3</v>
      </c>
      <c r="DG640" s="2" t="s">
        <v>3</v>
      </c>
      <c r="DH640" s="2" t="s">
        <v>3</v>
      </c>
      <c r="DI640" s="2" t="s">
        <v>3</v>
      </c>
      <c r="DJ640" s="2" t="s">
        <v>3</v>
      </c>
      <c r="DK640" s="2" t="s">
        <v>3</v>
      </c>
      <c r="DL640" s="2" t="s">
        <v>3</v>
      </c>
      <c r="DM640" s="2" t="s">
        <v>3</v>
      </c>
      <c r="DN640" s="2">
        <v>0</v>
      </c>
      <c r="DO640" s="2">
        <v>0</v>
      </c>
      <c r="DP640" s="2">
        <v>1</v>
      </c>
      <c r="DQ640" s="2">
        <v>1</v>
      </c>
      <c r="DR640" s="2"/>
      <c r="DS640" s="2"/>
      <c r="DT640" s="2"/>
      <c r="DU640" s="2">
        <v>1005</v>
      </c>
      <c r="DV640" s="2" t="s">
        <v>329</v>
      </c>
      <c r="DW640" s="2" t="s">
        <v>329</v>
      </c>
      <c r="DX640" s="2">
        <v>1</v>
      </c>
      <c r="DY640" s="2"/>
      <c r="DZ640" s="2" t="s">
        <v>3</v>
      </c>
      <c r="EA640" s="2" t="s">
        <v>3</v>
      </c>
      <c r="EB640" s="2" t="s">
        <v>3</v>
      </c>
      <c r="EC640" s="2" t="s">
        <v>3</v>
      </c>
      <c r="ED640" s="2"/>
      <c r="EE640" s="2">
        <v>56938530</v>
      </c>
      <c r="EF640" s="2">
        <v>200</v>
      </c>
      <c r="EG640" s="2" t="s">
        <v>343</v>
      </c>
      <c r="EH640" s="2">
        <v>0</v>
      </c>
      <c r="EI640" s="2" t="s">
        <v>3</v>
      </c>
      <c r="EJ640" s="2">
        <v>1</v>
      </c>
      <c r="EK640" s="2">
        <v>1617</v>
      </c>
      <c r="EL640" s="2" t="s">
        <v>344</v>
      </c>
      <c r="EM640" s="2" t="s">
        <v>345</v>
      </c>
      <c r="EN640" s="2"/>
      <c r="EO640" s="2" t="s">
        <v>3</v>
      </c>
      <c r="EP640" s="2"/>
      <c r="EQ640" s="2">
        <v>131072</v>
      </c>
      <c r="ER640" s="2">
        <v>29.42</v>
      </c>
      <c r="ES640" s="2">
        <v>29.42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>
        <v>0</v>
      </c>
      <c r="FR640" s="2">
        <v>0</v>
      </c>
      <c r="FS640" s="2">
        <v>0</v>
      </c>
      <c r="FT640" s="2"/>
      <c r="FU640" s="2"/>
      <c r="FV640" s="2"/>
      <c r="FW640" s="2"/>
      <c r="FX640" s="2">
        <v>0</v>
      </c>
      <c r="FY640" s="2">
        <v>0</v>
      </c>
      <c r="FZ640" s="2"/>
      <c r="GA640" s="2" t="s">
        <v>3</v>
      </c>
      <c r="GB640" s="2"/>
      <c r="GC640" s="2"/>
      <c r="GD640" s="2">
        <v>1</v>
      </c>
      <c r="GE640" s="2"/>
      <c r="GF640" s="2">
        <v>1242087909</v>
      </c>
      <c r="GG640" s="2">
        <v>2</v>
      </c>
      <c r="GH640" s="2">
        <v>1</v>
      </c>
      <c r="GI640" s="2">
        <v>-2</v>
      </c>
      <c r="GJ640" s="2">
        <v>0</v>
      </c>
      <c r="GK640" s="2">
        <v>0</v>
      </c>
      <c r="GL640" s="2">
        <f t="shared" si="509"/>
        <v>0</v>
      </c>
      <c r="GM640" s="2">
        <f t="shared" si="510"/>
        <v>3157.77</v>
      </c>
      <c r="GN640" s="2">
        <f t="shared" si="511"/>
        <v>3157.77</v>
      </c>
      <c r="GO640" s="2">
        <f t="shared" si="512"/>
        <v>0</v>
      </c>
      <c r="GP640" s="2">
        <f t="shared" si="513"/>
        <v>0</v>
      </c>
      <c r="GQ640" s="2"/>
      <c r="GR640" s="2">
        <v>0</v>
      </c>
      <c r="GS640" s="2">
        <v>3</v>
      </c>
      <c r="GT640" s="2">
        <v>0</v>
      </c>
      <c r="GU640" s="2" t="s">
        <v>3</v>
      </c>
      <c r="GV640" s="2">
        <f t="shared" si="514"/>
        <v>0</v>
      </c>
      <c r="GW640" s="2">
        <v>1</v>
      </c>
      <c r="GX640" s="2">
        <f t="shared" si="515"/>
        <v>0</v>
      </c>
      <c r="GY640" s="2"/>
      <c r="GZ640" s="2"/>
      <c r="HA640" s="2">
        <v>0</v>
      </c>
      <c r="HB640" s="2">
        <v>0</v>
      </c>
      <c r="HC640" s="2">
        <f t="shared" si="516"/>
        <v>0</v>
      </c>
      <c r="HD640" s="2"/>
      <c r="HE640" s="2" t="s">
        <v>3</v>
      </c>
      <c r="HF640" s="2" t="s">
        <v>3</v>
      </c>
      <c r="HG640" s="2"/>
      <c r="HH640" s="2"/>
      <c r="HI640" s="2"/>
      <c r="HJ640" s="2"/>
      <c r="HK640" s="2"/>
      <c r="HL640" s="2"/>
      <c r="HM640" s="2" t="s">
        <v>3</v>
      </c>
      <c r="HN640" s="2" t="s">
        <v>3</v>
      </c>
      <c r="HO640" s="2" t="s">
        <v>3</v>
      </c>
      <c r="HP640" s="2" t="s">
        <v>3</v>
      </c>
      <c r="HQ640" s="2" t="s">
        <v>3</v>
      </c>
      <c r="HR640" s="2"/>
      <c r="HS640" s="2">
        <v>0</v>
      </c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>
        <v>0</v>
      </c>
      <c r="IL640" s="2"/>
      <c r="IM640" s="2"/>
      <c r="IN640" s="2"/>
      <c r="IO640" s="2"/>
      <c r="IP640" s="2"/>
      <c r="IQ640" s="2"/>
      <c r="IR640" s="2"/>
      <c r="IS640" s="2"/>
      <c r="IT640" s="2"/>
      <c r="IU640" s="2"/>
    </row>
    <row r="641" spans="1:255" x14ac:dyDescent="0.2">
      <c r="A641" s="3">
        <v>17</v>
      </c>
      <c r="B641" s="3">
        <v>1</v>
      </c>
      <c r="E641" s="3" t="s">
        <v>692</v>
      </c>
      <c r="F641" s="3" t="s">
        <v>693</v>
      </c>
      <c r="G641" s="3" t="s">
        <v>2133</v>
      </c>
      <c r="H641" s="3" t="s">
        <v>329</v>
      </c>
      <c r="I641" s="3">
        <v>107.3342</v>
      </c>
      <c r="J641" s="3">
        <v>0</v>
      </c>
      <c r="K641" s="3">
        <v>107.3342</v>
      </c>
      <c r="O641" s="3">
        <f t="shared" si="492"/>
        <v>20083.419999999998</v>
      </c>
      <c r="P641" s="3">
        <f t="shared" si="493"/>
        <v>20083.419999999998</v>
      </c>
      <c r="Q641" s="3">
        <f t="shared" si="529"/>
        <v>0</v>
      </c>
      <c r="R641" s="3">
        <f t="shared" si="530"/>
        <v>0</v>
      </c>
      <c r="S641" s="3">
        <f t="shared" si="494"/>
        <v>0</v>
      </c>
      <c r="T641" s="3">
        <f t="shared" si="495"/>
        <v>0</v>
      </c>
      <c r="U641" s="3">
        <f t="shared" si="496"/>
        <v>0</v>
      </c>
      <c r="V641" s="3">
        <f t="shared" si="497"/>
        <v>0</v>
      </c>
      <c r="W641" s="3">
        <f t="shared" si="498"/>
        <v>0</v>
      </c>
      <c r="X641" s="3">
        <f t="shared" si="531"/>
        <v>0</v>
      </c>
      <c r="Y641" s="3">
        <f t="shared" si="532"/>
        <v>0</v>
      </c>
      <c r="AA641" s="3">
        <v>56661436</v>
      </c>
      <c r="AB641" s="3">
        <f t="shared" si="499"/>
        <v>29.42</v>
      </c>
      <c r="AC641" s="3">
        <f t="shared" si="533"/>
        <v>29.42</v>
      </c>
      <c r="AD641" s="3">
        <f t="shared" si="534"/>
        <v>0</v>
      </c>
      <c r="AE641" s="3">
        <f t="shared" si="535"/>
        <v>0</v>
      </c>
      <c r="AF641" s="3">
        <f t="shared" si="535"/>
        <v>0</v>
      </c>
      <c r="AG641" s="3">
        <f t="shared" si="500"/>
        <v>0</v>
      </c>
      <c r="AH641" s="3">
        <f t="shared" si="536"/>
        <v>0</v>
      </c>
      <c r="AI641" s="3">
        <f t="shared" si="536"/>
        <v>0</v>
      </c>
      <c r="AJ641" s="3">
        <f t="shared" si="501"/>
        <v>0</v>
      </c>
      <c r="AK641" s="3">
        <v>29.42</v>
      </c>
      <c r="AL641" s="3">
        <v>29.42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1</v>
      </c>
      <c r="AW641" s="3">
        <v>1</v>
      </c>
      <c r="AZ641" s="3">
        <v>1</v>
      </c>
      <c r="BA641" s="3">
        <v>1</v>
      </c>
      <c r="BB641" s="3">
        <v>1</v>
      </c>
      <c r="BC641" s="3">
        <v>6.36</v>
      </c>
      <c r="BD641" s="3" t="s">
        <v>3</v>
      </c>
      <c r="BE641" s="3" t="s">
        <v>3</v>
      </c>
      <c r="BF641" s="3" t="s">
        <v>3</v>
      </c>
      <c r="BG641" s="3" t="s">
        <v>3</v>
      </c>
      <c r="BH641" s="3">
        <v>3</v>
      </c>
      <c r="BI641" s="3">
        <v>1</v>
      </c>
      <c r="BJ641" s="3" t="s">
        <v>694</v>
      </c>
      <c r="BM641" s="3">
        <v>1617</v>
      </c>
      <c r="BN641" s="3">
        <v>0</v>
      </c>
      <c r="BO641" s="3" t="s">
        <v>693</v>
      </c>
      <c r="BP641" s="3">
        <v>1</v>
      </c>
      <c r="BQ641" s="3">
        <v>200</v>
      </c>
      <c r="BR641" s="3">
        <v>0</v>
      </c>
      <c r="BS641" s="3">
        <v>1</v>
      </c>
      <c r="BT641" s="3">
        <v>1</v>
      </c>
      <c r="BU641" s="3">
        <v>1</v>
      </c>
      <c r="BV641" s="3">
        <v>1</v>
      </c>
      <c r="BW641" s="3">
        <v>1</v>
      </c>
      <c r="BX641" s="3">
        <v>1</v>
      </c>
      <c r="BY641" s="3" t="s">
        <v>3</v>
      </c>
      <c r="BZ641" s="3">
        <v>0</v>
      </c>
      <c r="CA641" s="3">
        <v>0</v>
      </c>
      <c r="CB641" s="3" t="s">
        <v>3</v>
      </c>
      <c r="CE641" s="3">
        <v>1566</v>
      </c>
      <c r="CF641" s="3">
        <v>0</v>
      </c>
      <c r="CG641" s="3">
        <v>0</v>
      </c>
      <c r="CM641" s="3">
        <v>0</v>
      </c>
      <c r="CN641" s="3" t="s">
        <v>3</v>
      </c>
      <c r="CO641" s="3">
        <v>0</v>
      </c>
      <c r="CP641" s="3">
        <f t="shared" si="502"/>
        <v>20083.419999999998</v>
      </c>
      <c r="CQ641" s="3">
        <f t="shared" si="503"/>
        <v>187.11</v>
      </c>
      <c r="CR641" s="3">
        <f t="shared" si="537"/>
        <v>0</v>
      </c>
      <c r="CS641" s="3">
        <f t="shared" si="538"/>
        <v>0</v>
      </c>
      <c r="CT641" s="3">
        <f t="shared" si="504"/>
        <v>0</v>
      </c>
      <c r="CU641" s="3">
        <f t="shared" si="505"/>
        <v>0</v>
      </c>
      <c r="CV641" s="3">
        <f t="shared" si="506"/>
        <v>0</v>
      </c>
      <c r="CW641" s="3">
        <f t="shared" si="507"/>
        <v>0</v>
      </c>
      <c r="CX641" s="3">
        <f t="shared" si="508"/>
        <v>0</v>
      </c>
      <c r="CY641" s="3">
        <f t="shared" si="539"/>
        <v>0</v>
      </c>
      <c r="CZ641" s="3">
        <f t="shared" si="540"/>
        <v>0</v>
      </c>
      <c r="DC641" s="3" t="s">
        <v>3</v>
      </c>
      <c r="DD641" s="3" t="s">
        <v>3</v>
      </c>
      <c r="DE641" s="3" t="s">
        <v>3</v>
      </c>
      <c r="DF641" s="3" t="s">
        <v>3</v>
      </c>
      <c r="DG641" s="3" t="s">
        <v>3</v>
      </c>
      <c r="DH641" s="3" t="s">
        <v>3</v>
      </c>
      <c r="DI641" s="3" t="s">
        <v>3</v>
      </c>
      <c r="DJ641" s="3" t="s">
        <v>3</v>
      </c>
      <c r="DK641" s="3" t="s">
        <v>3</v>
      </c>
      <c r="DL641" s="3" t="s">
        <v>3</v>
      </c>
      <c r="DM641" s="3" t="s">
        <v>3</v>
      </c>
      <c r="DN641" s="3">
        <v>0</v>
      </c>
      <c r="DO641" s="3">
        <v>0</v>
      </c>
      <c r="DP641" s="3">
        <v>1</v>
      </c>
      <c r="DQ641" s="3">
        <v>1</v>
      </c>
      <c r="DU641" s="3">
        <v>1005</v>
      </c>
      <c r="DV641" s="3" t="s">
        <v>329</v>
      </c>
      <c r="DW641" s="3" t="s">
        <v>329</v>
      </c>
      <c r="DX641" s="3">
        <v>1</v>
      </c>
      <c r="DZ641" s="3" t="s">
        <v>3</v>
      </c>
      <c r="EA641" s="3" t="s">
        <v>3</v>
      </c>
      <c r="EB641" s="3" t="s">
        <v>3</v>
      </c>
      <c r="EC641" s="3" t="s">
        <v>3</v>
      </c>
      <c r="EE641" s="3">
        <v>56938530</v>
      </c>
      <c r="EF641" s="3">
        <v>200</v>
      </c>
      <c r="EG641" s="3" t="s">
        <v>343</v>
      </c>
      <c r="EH641" s="3">
        <v>0</v>
      </c>
      <c r="EI641" s="3" t="s">
        <v>3</v>
      </c>
      <c r="EJ641" s="3">
        <v>1</v>
      </c>
      <c r="EK641" s="3">
        <v>1617</v>
      </c>
      <c r="EL641" s="3" t="s">
        <v>344</v>
      </c>
      <c r="EM641" s="3" t="s">
        <v>345</v>
      </c>
      <c r="EO641" s="3" t="s">
        <v>3</v>
      </c>
      <c r="EQ641" s="3">
        <v>131072</v>
      </c>
      <c r="ER641" s="3">
        <v>29.42</v>
      </c>
      <c r="ES641" s="3">
        <v>29.42</v>
      </c>
      <c r="ET641" s="3">
        <v>0</v>
      </c>
      <c r="EU641" s="3">
        <v>0</v>
      </c>
      <c r="EV641" s="3">
        <v>0</v>
      </c>
      <c r="EW641" s="3">
        <v>0</v>
      </c>
      <c r="EX641" s="3">
        <v>0</v>
      </c>
      <c r="EY641" s="3">
        <v>0</v>
      </c>
      <c r="FQ641" s="3">
        <v>0</v>
      </c>
      <c r="FR641" s="3">
        <v>0</v>
      </c>
      <c r="FS641" s="3">
        <v>0</v>
      </c>
      <c r="FX641" s="3">
        <v>0</v>
      </c>
      <c r="FY641" s="3">
        <v>0</v>
      </c>
      <c r="GA641" s="3" t="s">
        <v>3</v>
      </c>
      <c r="GD641" s="3">
        <v>1</v>
      </c>
      <c r="GF641" s="3">
        <v>1242087909</v>
      </c>
      <c r="GG641" s="3">
        <v>2</v>
      </c>
      <c r="GH641" s="3">
        <v>1</v>
      </c>
      <c r="GI641" s="3">
        <v>2</v>
      </c>
      <c r="GJ641" s="3">
        <v>0</v>
      </c>
      <c r="GK641" s="3">
        <v>0</v>
      </c>
      <c r="GL641" s="3">
        <f t="shared" si="509"/>
        <v>0</v>
      </c>
      <c r="GM641" s="3">
        <f t="shared" si="510"/>
        <v>20083.419999999998</v>
      </c>
      <c r="GN641" s="3">
        <f t="shared" si="511"/>
        <v>20083.419999999998</v>
      </c>
      <c r="GO641" s="3">
        <f t="shared" si="512"/>
        <v>0</v>
      </c>
      <c r="GP641" s="3">
        <f t="shared" si="513"/>
        <v>0</v>
      </c>
      <c r="GR641" s="3">
        <v>0</v>
      </c>
      <c r="GS641" s="3">
        <v>3</v>
      </c>
      <c r="GT641" s="3">
        <v>0</v>
      </c>
      <c r="GU641" s="3" t="s">
        <v>3</v>
      </c>
      <c r="GV641" s="3">
        <f t="shared" si="514"/>
        <v>0</v>
      </c>
      <c r="GW641" s="3">
        <v>1</v>
      </c>
      <c r="GX641" s="3">
        <f t="shared" si="515"/>
        <v>0</v>
      </c>
      <c r="HA641" s="3">
        <v>0</v>
      </c>
      <c r="HB641" s="3">
        <v>0</v>
      </c>
      <c r="HC641" s="3">
        <f t="shared" si="516"/>
        <v>0</v>
      </c>
      <c r="HE641" s="3" t="s">
        <v>3</v>
      </c>
      <c r="HF641" s="3" t="s">
        <v>3</v>
      </c>
      <c r="HM641" s="3" t="s">
        <v>3</v>
      </c>
      <c r="HN641" s="3" t="s">
        <v>3</v>
      </c>
      <c r="HO641" s="3" t="s">
        <v>3</v>
      </c>
      <c r="HP641" s="3" t="s">
        <v>3</v>
      </c>
      <c r="HQ641" s="3" t="s">
        <v>3</v>
      </c>
      <c r="HS641" s="3">
        <v>0</v>
      </c>
      <c r="IK641" s="3">
        <v>0</v>
      </c>
    </row>
    <row r="642" spans="1:255" x14ac:dyDescent="0.2">
      <c r="A642" s="2">
        <v>17</v>
      </c>
      <c r="B642" s="2">
        <v>1</v>
      </c>
      <c r="C642" s="2"/>
      <c r="D642" s="2"/>
      <c r="E642" s="2" t="s">
        <v>695</v>
      </c>
      <c r="F642" s="2" t="s">
        <v>696</v>
      </c>
      <c r="G642" s="2" t="s">
        <v>2134</v>
      </c>
      <c r="H642" s="2" t="s">
        <v>329</v>
      </c>
      <c r="I642" s="2">
        <v>966.00779999999997</v>
      </c>
      <c r="J642" s="2">
        <v>0</v>
      </c>
      <c r="K642" s="2">
        <v>966.00779999999997</v>
      </c>
      <c r="L642" s="2"/>
      <c r="M642" s="2"/>
      <c r="N642" s="2"/>
      <c r="O642" s="2">
        <f t="shared" si="492"/>
        <v>23792.77</v>
      </c>
      <c r="P642" s="2">
        <f t="shared" si="493"/>
        <v>23792.77</v>
      </c>
      <c r="Q642" s="2">
        <f t="shared" si="529"/>
        <v>0</v>
      </c>
      <c r="R642" s="2">
        <f t="shared" si="530"/>
        <v>0</v>
      </c>
      <c r="S642" s="2">
        <f t="shared" si="494"/>
        <v>0</v>
      </c>
      <c r="T642" s="2">
        <f t="shared" si="495"/>
        <v>0</v>
      </c>
      <c r="U642" s="2">
        <f t="shared" si="496"/>
        <v>0</v>
      </c>
      <c r="V642" s="2">
        <f t="shared" si="497"/>
        <v>0</v>
      </c>
      <c r="W642" s="2">
        <f t="shared" si="498"/>
        <v>0</v>
      </c>
      <c r="X642" s="2">
        <f t="shared" si="531"/>
        <v>0</v>
      </c>
      <c r="Y642" s="2">
        <f t="shared" si="532"/>
        <v>0</v>
      </c>
      <c r="Z642" s="2"/>
      <c r="AA642" s="2">
        <v>56661434</v>
      </c>
      <c r="AB642" s="2">
        <f t="shared" si="499"/>
        <v>24.63</v>
      </c>
      <c r="AC642" s="2">
        <f t="shared" si="533"/>
        <v>24.63</v>
      </c>
      <c r="AD642" s="2">
        <f t="shared" si="534"/>
        <v>0</v>
      </c>
      <c r="AE642" s="2">
        <f t="shared" si="535"/>
        <v>0</v>
      </c>
      <c r="AF642" s="2">
        <f t="shared" si="535"/>
        <v>0</v>
      </c>
      <c r="AG642" s="2">
        <f t="shared" si="500"/>
        <v>0</v>
      </c>
      <c r="AH642" s="2">
        <f t="shared" si="536"/>
        <v>0</v>
      </c>
      <c r="AI642" s="2">
        <f t="shared" si="536"/>
        <v>0</v>
      </c>
      <c r="AJ642" s="2">
        <f t="shared" si="501"/>
        <v>0</v>
      </c>
      <c r="AK642" s="2">
        <v>24.63</v>
      </c>
      <c r="AL642" s="2">
        <v>24.63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1</v>
      </c>
      <c r="AW642" s="2">
        <v>1</v>
      </c>
      <c r="AX642" s="2"/>
      <c r="AY642" s="2"/>
      <c r="AZ642" s="2">
        <v>1</v>
      </c>
      <c r="BA642" s="2">
        <v>1</v>
      </c>
      <c r="BB642" s="2">
        <v>1</v>
      </c>
      <c r="BC642" s="2">
        <v>1</v>
      </c>
      <c r="BD642" s="2" t="s">
        <v>3</v>
      </c>
      <c r="BE642" s="2" t="s">
        <v>3</v>
      </c>
      <c r="BF642" s="2" t="s">
        <v>3</v>
      </c>
      <c r="BG642" s="2" t="s">
        <v>3</v>
      </c>
      <c r="BH642" s="2">
        <v>3</v>
      </c>
      <c r="BI642" s="2">
        <v>1</v>
      </c>
      <c r="BJ642" s="2" t="s">
        <v>697</v>
      </c>
      <c r="BK642" s="2"/>
      <c r="BL642" s="2"/>
      <c r="BM642" s="2">
        <v>1617</v>
      </c>
      <c r="BN642" s="2">
        <v>0</v>
      </c>
      <c r="BO642" s="2" t="s">
        <v>3</v>
      </c>
      <c r="BP642" s="2">
        <v>0</v>
      </c>
      <c r="BQ642" s="2">
        <v>200</v>
      </c>
      <c r="BR642" s="2">
        <v>0</v>
      </c>
      <c r="BS642" s="2">
        <v>1</v>
      </c>
      <c r="BT642" s="2">
        <v>1</v>
      </c>
      <c r="BU642" s="2">
        <v>1</v>
      </c>
      <c r="BV642" s="2">
        <v>1</v>
      </c>
      <c r="BW642" s="2">
        <v>1</v>
      </c>
      <c r="BX642" s="2">
        <v>1</v>
      </c>
      <c r="BY642" s="2" t="s">
        <v>3</v>
      </c>
      <c r="BZ642" s="2">
        <v>0</v>
      </c>
      <c r="CA642" s="2">
        <v>0</v>
      </c>
      <c r="CB642" s="2" t="s">
        <v>3</v>
      </c>
      <c r="CC642" s="2"/>
      <c r="CD642" s="2"/>
      <c r="CE642" s="2">
        <v>1566</v>
      </c>
      <c r="CF642" s="2">
        <v>0</v>
      </c>
      <c r="CG642" s="2">
        <v>0</v>
      </c>
      <c r="CH642" s="2"/>
      <c r="CI642" s="2"/>
      <c r="CJ642" s="2"/>
      <c r="CK642" s="2"/>
      <c r="CL642" s="2"/>
      <c r="CM642" s="2">
        <v>0</v>
      </c>
      <c r="CN642" s="2" t="s">
        <v>3</v>
      </c>
      <c r="CO642" s="2">
        <v>0</v>
      </c>
      <c r="CP642" s="2">
        <f t="shared" si="502"/>
        <v>23792.77</v>
      </c>
      <c r="CQ642" s="2">
        <f t="shared" si="503"/>
        <v>24.63</v>
      </c>
      <c r="CR642" s="2">
        <f t="shared" si="537"/>
        <v>0</v>
      </c>
      <c r="CS642" s="2">
        <f t="shared" si="538"/>
        <v>0</v>
      </c>
      <c r="CT642" s="2">
        <f t="shared" si="504"/>
        <v>0</v>
      </c>
      <c r="CU642" s="2">
        <f t="shared" si="505"/>
        <v>0</v>
      </c>
      <c r="CV642" s="2">
        <f t="shared" si="506"/>
        <v>0</v>
      </c>
      <c r="CW642" s="2">
        <f t="shared" si="507"/>
        <v>0</v>
      </c>
      <c r="CX642" s="2">
        <f t="shared" si="508"/>
        <v>0</v>
      </c>
      <c r="CY642" s="2">
        <f t="shared" si="539"/>
        <v>0</v>
      </c>
      <c r="CZ642" s="2">
        <f t="shared" si="540"/>
        <v>0</v>
      </c>
      <c r="DA642" s="2"/>
      <c r="DB642" s="2"/>
      <c r="DC642" s="2" t="s">
        <v>3</v>
      </c>
      <c r="DD642" s="2" t="s">
        <v>3</v>
      </c>
      <c r="DE642" s="2" t="s">
        <v>3</v>
      </c>
      <c r="DF642" s="2" t="s">
        <v>3</v>
      </c>
      <c r="DG642" s="2" t="s">
        <v>3</v>
      </c>
      <c r="DH642" s="2" t="s">
        <v>3</v>
      </c>
      <c r="DI642" s="2" t="s">
        <v>3</v>
      </c>
      <c r="DJ642" s="2" t="s">
        <v>3</v>
      </c>
      <c r="DK642" s="2" t="s">
        <v>3</v>
      </c>
      <c r="DL642" s="2" t="s">
        <v>3</v>
      </c>
      <c r="DM642" s="2" t="s">
        <v>3</v>
      </c>
      <c r="DN642" s="2">
        <v>0</v>
      </c>
      <c r="DO642" s="2">
        <v>0</v>
      </c>
      <c r="DP642" s="2">
        <v>1</v>
      </c>
      <c r="DQ642" s="2">
        <v>1</v>
      </c>
      <c r="DR642" s="2"/>
      <c r="DS642" s="2"/>
      <c r="DT642" s="2"/>
      <c r="DU642" s="2">
        <v>1005</v>
      </c>
      <c r="DV642" s="2" t="s">
        <v>329</v>
      </c>
      <c r="DW642" s="2" t="s">
        <v>329</v>
      </c>
      <c r="DX642" s="2">
        <v>1</v>
      </c>
      <c r="DY642" s="2"/>
      <c r="DZ642" s="2" t="s">
        <v>3</v>
      </c>
      <c r="EA642" s="2" t="s">
        <v>3</v>
      </c>
      <c r="EB642" s="2" t="s">
        <v>3</v>
      </c>
      <c r="EC642" s="2" t="s">
        <v>3</v>
      </c>
      <c r="ED642" s="2"/>
      <c r="EE642" s="2">
        <v>56938530</v>
      </c>
      <c r="EF642" s="2">
        <v>200</v>
      </c>
      <c r="EG642" s="2" t="s">
        <v>343</v>
      </c>
      <c r="EH642" s="2">
        <v>0</v>
      </c>
      <c r="EI642" s="2" t="s">
        <v>3</v>
      </c>
      <c r="EJ642" s="2">
        <v>1</v>
      </c>
      <c r="EK642" s="2">
        <v>1617</v>
      </c>
      <c r="EL642" s="2" t="s">
        <v>344</v>
      </c>
      <c r="EM642" s="2" t="s">
        <v>345</v>
      </c>
      <c r="EN642" s="2"/>
      <c r="EO642" s="2" t="s">
        <v>3</v>
      </c>
      <c r="EP642" s="2"/>
      <c r="EQ642" s="2">
        <v>131072</v>
      </c>
      <c r="ER642" s="2">
        <v>24.63</v>
      </c>
      <c r="ES642" s="2">
        <v>24.63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>
        <v>0</v>
      </c>
      <c r="FR642" s="2">
        <v>0</v>
      </c>
      <c r="FS642" s="2">
        <v>0</v>
      </c>
      <c r="FT642" s="2"/>
      <c r="FU642" s="2"/>
      <c r="FV642" s="2"/>
      <c r="FW642" s="2"/>
      <c r="FX642" s="2">
        <v>0</v>
      </c>
      <c r="FY642" s="2">
        <v>0</v>
      </c>
      <c r="FZ642" s="2"/>
      <c r="GA642" s="2" t="s">
        <v>3</v>
      </c>
      <c r="GB642" s="2"/>
      <c r="GC642" s="2"/>
      <c r="GD642" s="2">
        <v>1</v>
      </c>
      <c r="GE642" s="2"/>
      <c r="GF642" s="2">
        <v>702565785</v>
      </c>
      <c r="GG642" s="2">
        <v>2</v>
      </c>
      <c r="GH642" s="2">
        <v>1</v>
      </c>
      <c r="GI642" s="2">
        <v>-2</v>
      </c>
      <c r="GJ642" s="2">
        <v>0</v>
      </c>
      <c r="GK642" s="2">
        <v>0</v>
      </c>
      <c r="GL642" s="2">
        <f t="shared" si="509"/>
        <v>0</v>
      </c>
      <c r="GM642" s="2">
        <f t="shared" si="510"/>
        <v>23792.77</v>
      </c>
      <c r="GN642" s="2">
        <f t="shared" si="511"/>
        <v>23792.77</v>
      </c>
      <c r="GO642" s="2">
        <f t="shared" si="512"/>
        <v>0</v>
      </c>
      <c r="GP642" s="2">
        <f t="shared" si="513"/>
        <v>0</v>
      </c>
      <c r="GQ642" s="2"/>
      <c r="GR642" s="2">
        <v>0</v>
      </c>
      <c r="GS642" s="2">
        <v>3</v>
      </c>
      <c r="GT642" s="2">
        <v>0</v>
      </c>
      <c r="GU642" s="2" t="s">
        <v>3</v>
      </c>
      <c r="GV642" s="2">
        <f t="shared" si="514"/>
        <v>0</v>
      </c>
      <c r="GW642" s="2">
        <v>1</v>
      </c>
      <c r="GX642" s="2">
        <f t="shared" si="515"/>
        <v>0</v>
      </c>
      <c r="GY642" s="2"/>
      <c r="GZ642" s="2"/>
      <c r="HA642" s="2">
        <v>0</v>
      </c>
      <c r="HB642" s="2">
        <v>0</v>
      </c>
      <c r="HC642" s="2">
        <f t="shared" si="516"/>
        <v>0</v>
      </c>
      <c r="HD642" s="2"/>
      <c r="HE642" s="2" t="s">
        <v>3</v>
      </c>
      <c r="HF642" s="2" t="s">
        <v>3</v>
      </c>
      <c r="HG642" s="2"/>
      <c r="HH642" s="2"/>
      <c r="HI642" s="2"/>
      <c r="HJ642" s="2"/>
      <c r="HK642" s="2"/>
      <c r="HL642" s="2"/>
      <c r="HM642" s="2" t="s">
        <v>3</v>
      </c>
      <c r="HN642" s="2" t="s">
        <v>3</v>
      </c>
      <c r="HO642" s="2" t="s">
        <v>3</v>
      </c>
      <c r="HP642" s="2" t="s">
        <v>3</v>
      </c>
      <c r="HQ642" s="2" t="s">
        <v>3</v>
      </c>
      <c r="HR642" s="2"/>
      <c r="HS642" s="2">
        <v>0</v>
      </c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>
        <v>0</v>
      </c>
      <c r="IL642" s="2"/>
      <c r="IM642" s="2"/>
      <c r="IN642" s="2"/>
      <c r="IO642" s="2"/>
      <c r="IP642" s="2"/>
      <c r="IQ642" s="2"/>
      <c r="IR642" s="2"/>
      <c r="IS642" s="2"/>
      <c r="IT642" s="2"/>
      <c r="IU642" s="2"/>
    </row>
    <row r="643" spans="1:255" x14ac:dyDescent="0.2">
      <c r="A643" s="3">
        <v>17</v>
      </c>
      <c r="B643" s="3">
        <v>1</v>
      </c>
      <c r="E643" s="3" t="s">
        <v>695</v>
      </c>
      <c r="F643" s="3" t="s">
        <v>696</v>
      </c>
      <c r="G643" s="3" t="s">
        <v>2134</v>
      </c>
      <c r="H643" s="3" t="s">
        <v>329</v>
      </c>
      <c r="I643" s="3">
        <v>966.00779999999997</v>
      </c>
      <c r="J643" s="3">
        <v>0</v>
      </c>
      <c r="K643" s="3">
        <v>966.00779999999997</v>
      </c>
      <c r="O643" s="3">
        <f t="shared" si="492"/>
        <v>114919.08</v>
      </c>
      <c r="P643" s="3">
        <f t="shared" si="493"/>
        <v>114919.08</v>
      </c>
      <c r="Q643" s="3">
        <f t="shared" si="529"/>
        <v>0</v>
      </c>
      <c r="R643" s="3">
        <f t="shared" si="530"/>
        <v>0</v>
      </c>
      <c r="S643" s="3">
        <f t="shared" si="494"/>
        <v>0</v>
      </c>
      <c r="T643" s="3">
        <f t="shared" si="495"/>
        <v>0</v>
      </c>
      <c r="U643" s="3">
        <f t="shared" si="496"/>
        <v>0</v>
      </c>
      <c r="V643" s="3">
        <f t="shared" si="497"/>
        <v>0</v>
      </c>
      <c r="W643" s="3">
        <f t="shared" si="498"/>
        <v>0</v>
      </c>
      <c r="X643" s="3">
        <f t="shared" si="531"/>
        <v>0</v>
      </c>
      <c r="Y643" s="3">
        <f t="shared" si="532"/>
        <v>0</v>
      </c>
      <c r="AA643" s="3">
        <v>56661436</v>
      </c>
      <c r="AB643" s="3">
        <f t="shared" si="499"/>
        <v>24.63</v>
      </c>
      <c r="AC643" s="3">
        <f t="shared" si="533"/>
        <v>24.63</v>
      </c>
      <c r="AD643" s="3">
        <f t="shared" si="534"/>
        <v>0</v>
      </c>
      <c r="AE643" s="3">
        <f t="shared" si="535"/>
        <v>0</v>
      </c>
      <c r="AF643" s="3">
        <f t="shared" si="535"/>
        <v>0</v>
      </c>
      <c r="AG643" s="3">
        <f t="shared" si="500"/>
        <v>0</v>
      </c>
      <c r="AH643" s="3">
        <f t="shared" si="536"/>
        <v>0</v>
      </c>
      <c r="AI643" s="3">
        <f t="shared" si="536"/>
        <v>0</v>
      </c>
      <c r="AJ643" s="3">
        <f t="shared" si="501"/>
        <v>0</v>
      </c>
      <c r="AK643" s="3">
        <v>24.63</v>
      </c>
      <c r="AL643" s="3">
        <v>24.63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1</v>
      </c>
      <c r="AW643" s="3">
        <v>1</v>
      </c>
      <c r="AZ643" s="3">
        <v>1</v>
      </c>
      <c r="BA643" s="3">
        <v>1</v>
      </c>
      <c r="BB643" s="3">
        <v>1</v>
      </c>
      <c r="BC643" s="3">
        <v>4.83</v>
      </c>
      <c r="BD643" s="3" t="s">
        <v>3</v>
      </c>
      <c r="BE643" s="3" t="s">
        <v>3</v>
      </c>
      <c r="BF643" s="3" t="s">
        <v>3</v>
      </c>
      <c r="BG643" s="3" t="s">
        <v>3</v>
      </c>
      <c r="BH643" s="3">
        <v>3</v>
      </c>
      <c r="BI643" s="3">
        <v>1</v>
      </c>
      <c r="BJ643" s="3" t="s">
        <v>697</v>
      </c>
      <c r="BM643" s="3">
        <v>1617</v>
      </c>
      <c r="BN643" s="3">
        <v>0</v>
      </c>
      <c r="BO643" s="3" t="s">
        <v>696</v>
      </c>
      <c r="BP643" s="3">
        <v>1</v>
      </c>
      <c r="BQ643" s="3">
        <v>200</v>
      </c>
      <c r="BR643" s="3">
        <v>0</v>
      </c>
      <c r="BS643" s="3">
        <v>1</v>
      </c>
      <c r="BT643" s="3">
        <v>1</v>
      </c>
      <c r="BU643" s="3">
        <v>1</v>
      </c>
      <c r="BV643" s="3">
        <v>1</v>
      </c>
      <c r="BW643" s="3">
        <v>1</v>
      </c>
      <c r="BX643" s="3">
        <v>1</v>
      </c>
      <c r="BY643" s="3" t="s">
        <v>3</v>
      </c>
      <c r="BZ643" s="3">
        <v>0</v>
      </c>
      <c r="CA643" s="3">
        <v>0</v>
      </c>
      <c r="CB643" s="3" t="s">
        <v>3</v>
      </c>
      <c r="CE643" s="3">
        <v>1566</v>
      </c>
      <c r="CF643" s="3">
        <v>0</v>
      </c>
      <c r="CG643" s="3">
        <v>0</v>
      </c>
      <c r="CM643" s="3">
        <v>0</v>
      </c>
      <c r="CN643" s="3" t="s">
        <v>3</v>
      </c>
      <c r="CO643" s="3">
        <v>0</v>
      </c>
      <c r="CP643" s="3">
        <f t="shared" si="502"/>
        <v>114919.08</v>
      </c>
      <c r="CQ643" s="3">
        <f t="shared" si="503"/>
        <v>118.96</v>
      </c>
      <c r="CR643" s="3">
        <f t="shared" si="537"/>
        <v>0</v>
      </c>
      <c r="CS643" s="3">
        <f t="shared" si="538"/>
        <v>0</v>
      </c>
      <c r="CT643" s="3">
        <f t="shared" si="504"/>
        <v>0</v>
      </c>
      <c r="CU643" s="3">
        <f t="shared" si="505"/>
        <v>0</v>
      </c>
      <c r="CV643" s="3">
        <f t="shared" si="506"/>
        <v>0</v>
      </c>
      <c r="CW643" s="3">
        <f t="shared" si="507"/>
        <v>0</v>
      </c>
      <c r="CX643" s="3">
        <f t="shared" si="508"/>
        <v>0</v>
      </c>
      <c r="CY643" s="3">
        <f t="shared" si="539"/>
        <v>0</v>
      </c>
      <c r="CZ643" s="3">
        <f t="shared" si="540"/>
        <v>0</v>
      </c>
      <c r="DC643" s="3" t="s">
        <v>3</v>
      </c>
      <c r="DD643" s="3" t="s">
        <v>3</v>
      </c>
      <c r="DE643" s="3" t="s">
        <v>3</v>
      </c>
      <c r="DF643" s="3" t="s">
        <v>3</v>
      </c>
      <c r="DG643" s="3" t="s">
        <v>3</v>
      </c>
      <c r="DH643" s="3" t="s">
        <v>3</v>
      </c>
      <c r="DI643" s="3" t="s">
        <v>3</v>
      </c>
      <c r="DJ643" s="3" t="s">
        <v>3</v>
      </c>
      <c r="DK643" s="3" t="s">
        <v>3</v>
      </c>
      <c r="DL643" s="3" t="s">
        <v>3</v>
      </c>
      <c r="DM643" s="3" t="s">
        <v>3</v>
      </c>
      <c r="DN643" s="3">
        <v>0</v>
      </c>
      <c r="DO643" s="3">
        <v>0</v>
      </c>
      <c r="DP643" s="3">
        <v>1</v>
      </c>
      <c r="DQ643" s="3">
        <v>1</v>
      </c>
      <c r="DU643" s="3">
        <v>1005</v>
      </c>
      <c r="DV643" s="3" t="s">
        <v>329</v>
      </c>
      <c r="DW643" s="3" t="s">
        <v>329</v>
      </c>
      <c r="DX643" s="3">
        <v>1</v>
      </c>
      <c r="DZ643" s="3" t="s">
        <v>3</v>
      </c>
      <c r="EA643" s="3" t="s">
        <v>3</v>
      </c>
      <c r="EB643" s="3" t="s">
        <v>3</v>
      </c>
      <c r="EC643" s="3" t="s">
        <v>3</v>
      </c>
      <c r="EE643" s="3">
        <v>56938530</v>
      </c>
      <c r="EF643" s="3">
        <v>200</v>
      </c>
      <c r="EG643" s="3" t="s">
        <v>343</v>
      </c>
      <c r="EH643" s="3">
        <v>0</v>
      </c>
      <c r="EI643" s="3" t="s">
        <v>3</v>
      </c>
      <c r="EJ643" s="3">
        <v>1</v>
      </c>
      <c r="EK643" s="3">
        <v>1617</v>
      </c>
      <c r="EL643" s="3" t="s">
        <v>344</v>
      </c>
      <c r="EM643" s="3" t="s">
        <v>345</v>
      </c>
      <c r="EO643" s="3" t="s">
        <v>3</v>
      </c>
      <c r="EQ643" s="3">
        <v>131072</v>
      </c>
      <c r="ER643" s="3">
        <v>24.63</v>
      </c>
      <c r="ES643" s="3">
        <v>24.63</v>
      </c>
      <c r="ET643" s="3">
        <v>0</v>
      </c>
      <c r="EU643" s="3">
        <v>0</v>
      </c>
      <c r="EV643" s="3">
        <v>0</v>
      </c>
      <c r="EW643" s="3">
        <v>0</v>
      </c>
      <c r="EX643" s="3">
        <v>0</v>
      </c>
      <c r="EY643" s="3">
        <v>0</v>
      </c>
      <c r="FQ643" s="3">
        <v>0</v>
      </c>
      <c r="FR643" s="3">
        <v>0</v>
      </c>
      <c r="FS643" s="3">
        <v>0</v>
      </c>
      <c r="FX643" s="3">
        <v>0</v>
      </c>
      <c r="FY643" s="3">
        <v>0</v>
      </c>
      <c r="GA643" s="3" t="s">
        <v>3</v>
      </c>
      <c r="GD643" s="3">
        <v>1</v>
      </c>
      <c r="GF643" s="3">
        <v>702565785</v>
      </c>
      <c r="GG643" s="3">
        <v>2</v>
      </c>
      <c r="GH643" s="3">
        <v>1</v>
      </c>
      <c r="GI643" s="3">
        <v>2</v>
      </c>
      <c r="GJ643" s="3">
        <v>0</v>
      </c>
      <c r="GK643" s="3">
        <v>0</v>
      </c>
      <c r="GL643" s="3">
        <f t="shared" si="509"/>
        <v>0</v>
      </c>
      <c r="GM643" s="3">
        <f t="shared" si="510"/>
        <v>114919.08</v>
      </c>
      <c r="GN643" s="3">
        <f t="shared" si="511"/>
        <v>114919.08</v>
      </c>
      <c r="GO643" s="3">
        <f t="shared" si="512"/>
        <v>0</v>
      </c>
      <c r="GP643" s="3">
        <f t="shared" si="513"/>
        <v>0</v>
      </c>
      <c r="GR643" s="3">
        <v>0</v>
      </c>
      <c r="GS643" s="3">
        <v>3</v>
      </c>
      <c r="GT643" s="3">
        <v>0</v>
      </c>
      <c r="GU643" s="3" t="s">
        <v>3</v>
      </c>
      <c r="GV643" s="3">
        <f t="shared" si="514"/>
        <v>0</v>
      </c>
      <c r="GW643" s="3">
        <v>1</v>
      </c>
      <c r="GX643" s="3">
        <f t="shared" si="515"/>
        <v>0</v>
      </c>
      <c r="HA643" s="3">
        <v>0</v>
      </c>
      <c r="HB643" s="3">
        <v>0</v>
      </c>
      <c r="HC643" s="3">
        <f t="shared" si="516"/>
        <v>0</v>
      </c>
      <c r="HE643" s="3" t="s">
        <v>3</v>
      </c>
      <c r="HF643" s="3" t="s">
        <v>3</v>
      </c>
      <c r="HM643" s="3" t="s">
        <v>3</v>
      </c>
      <c r="HN643" s="3" t="s">
        <v>3</v>
      </c>
      <c r="HO643" s="3" t="s">
        <v>3</v>
      </c>
      <c r="HP643" s="3" t="s">
        <v>3</v>
      </c>
      <c r="HQ643" s="3" t="s">
        <v>3</v>
      </c>
      <c r="HS643" s="3">
        <v>0</v>
      </c>
      <c r="IK643" s="3">
        <v>0</v>
      </c>
    </row>
    <row r="645" spans="1:255" x14ac:dyDescent="0.2">
      <c r="A645" s="11">
        <v>51</v>
      </c>
      <c r="B645" s="11">
        <f>B624</f>
        <v>1</v>
      </c>
      <c r="C645" s="11">
        <f>A624</f>
        <v>5</v>
      </c>
      <c r="D645" s="11">
        <f>ROW(A624)</f>
        <v>624</v>
      </c>
      <c r="E645" s="11"/>
      <c r="F645" s="11" t="str">
        <f>IF(F624&lt;&gt;"",F624,"")</f>
        <v>Новый подраздел</v>
      </c>
      <c r="G645" s="11" t="str">
        <f>IF(G624&lt;&gt;"",G624,"")</f>
        <v>Теплоизоляция и огнезащита</v>
      </c>
      <c r="H645" s="11">
        <v>0</v>
      </c>
      <c r="I645" s="11"/>
      <c r="J645" s="11"/>
      <c r="K645" s="11"/>
      <c r="L645" s="11"/>
      <c r="M645" s="11"/>
      <c r="N645" s="11"/>
      <c r="O645" s="11">
        <f t="shared" ref="O645:T645" si="541">ROUND(AB645,2)</f>
        <v>110334.2</v>
      </c>
      <c r="P645" s="11">
        <f t="shared" si="541"/>
        <v>103871.89</v>
      </c>
      <c r="Q645" s="11">
        <f t="shared" si="541"/>
        <v>258.98</v>
      </c>
      <c r="R645" s="11">
        <f t="shared" si="541"/>
        <v>40.75</v>
      </c>
      <c r="S645" s="11">
        <f t="shared" si="541"/>
        <v>6203.33</v>
      </c>
      <c r="T645" s="11">
        <f t="shared" si="541"/>
        <v>0</v>
      </c>
      <c r="U645" s="11">
        <f>AH645</f>
        <v>514.15343099999996</v>
      </c>
      <c r="V645" s="11">
        <f>AI645</f>
        <v>0</v>
      </c>
      <c r="W645" s="11">
        <f>ROUND(AJ645,2)</f>
        <v>0</v>
      </c>
      <c r="X645" s="11">
        <f>ROUND(AK645,2)</f>
        <v>5432.35</v>
      </c>
      <c r="Y645" s="11">
        <f>ROUND(AL645,2)</f>
        <v>2934.72</v>
      </c>
      <c r="Z645" s="11"/>
      <c r="AA645" s="11"/>
      <c r="AB645" s="11">
        <f>ROUND(SUMIF(AA628:AA643,"=56661434",O628:O643),2)</f>
        <v>110334.2</v>
      </c>
      <c r="AC645" s="11">
        <f>ROUND(SUMIF(AA628:AA643,"=56661434",P628:P643),2)</f>
        <v>103871.89</v>
      </c>
      <c r="AD645" s="11">
        <f>ROUND(SUMIF(AA628:AA643,"=56661434",Q628:Q643),2)</f>
        <v>258.98</v>
      </c>
      <c r="AE645" s="11">
        <f>ROUND(SUMIF(AA628:AA643,"=56661434",R628:R643),2)</f>
        <v>40.75</v>
      </c>
      <c r="AF645" s="11">
        <f>ROUND(SUMIF(AA628:AA643,"=56661434",S628:S643),2)</f>
        <v>6203.33</v>
      </c>
      <c r="AG645" s="11">
        <f>ROUND(SUMIF(AA628:AA643,"=56661434",T628:T643),2)</f>
        <v>0</v>
      </c>
      <c r="AH645" s="11">
        <f>SUMIF(AA628:AA643,"=56661434",U628:U643)</f>
        <v>514.15343099999996</v>
      </c>
      <c r="AI645" s="11">
        <f>SUMIF(AA628:AA643,"=56661434",V628:V643)</f>
        <v>0</v>
      </c>
      <c r="AJ645" s="11">
        <f>ROUND(SUMIF(AA628:AA643,"=56661434",W628:W643),2)</f>
        <v>0</v>
      </c>
      <c r="AK645" s="11">
        <f>ROUND(SUMIF(AA628:AA643,"=56661434",X628:X643),2)</f>
        <v>5432.35</v>
      </c>
      <c r="AL645" s="11">
        <f>ROUND(SUMIF(AA628:AA643,"=56661434",Y628:Y643),2)</f>
        <v>2934.72</v>
      </c>
      <c r="AM645" s="11"/>
      <c r="AN645" s="11"/>
      <c r="AO645" s="11">
        <f t="shared" ref="AO645:BD645" si="542">ROUND(BX645,2)</f>
        <v>0</v>
      </c>
      <c r="AP645" s="11">
        <f t="shared" si="542"/>
        <v>0</v>
      </c>
      <c r="AQ645" s="11">
        <f t="shared" si="542"/>
        <v>0</v>
      </c>
      <c r="AR645" s="11">
        <f t="shared" si="542"/>
        <v>118701.27</v>
      </c>
      <c r="AS645" s="11">
        <f t="shared" si="542"/>
        <v>118701.27</v>
      </c>
      <c r="AT645" s="11">
        <f t="shared" si="542"/>
        <v>0</v>
      </c>
      <c r="AU645" s="11">
        <f t="shared" si="542"/>
        <v>0</v>
      </c>
      <c r="AV645" s="11">
        <f t="shared" si="542"/>
        <v>103871.89</v>
      </c>
      <c r="AW645" s="11">
        <f t="shared" si="542"/>
        <v>103871.89</v>
      </c>
      <c r="AX645" s="11">
        <f t="shared" si="542"/>
        <v>0</v>
      </c>
      <c r="AY645" s="11">
        <f t="shared" si="542"/>
        <v>103871.89</v>
      </c>
      <c r="AZ645" s="11">
        <f t="shared" si="542"/>
        <v>0</v>
      </c>
      <c r="BA645" s="11">
        <f t="shared" si="542"/>
        <v>0</v>
      </c>
      <c r="BB645" s="11">
        <f t="shared" si="542"/>
        <v>0</v>
      </c>
      <c r="BC645" s="11">
        <f t="shared" si="542"/>
        <v>0</v>
      </c>
      <c r="BD645" s="11">
        <f t="shared" si="542"/>
        <v>0</v>
      </c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>
        <f>ROUND(SUMIF(AA628:AA643,"=56661434",FQ628:FQ643),2)</f>
        <v>0</v>
      </c>
      <c r="BY645" s="11">
        <f>ROUND(SUMIF(AA628:AA643,"=56661434",FR628:FR643),2)</f>
        <v>0</v>
      </c>
      <c r="BZ645" s="11">
        <f>ROUND(SUMIF(AA628:AA643,"=56661434",GL628:GL643),2)</f>
        <v>0</v>
      </c>
      <c r="CA645" s="11">
        <f>ROUND(SUMIF(AA628:AA643,"=56661434",GM628:GM643),2)</f>
        <v>118701.27</v>
      </c>
      <c r="CB645" s="11">
        <f>ROUND(SUMIF(AA628:AA643,"=56661434",GN628:GN643),2)</f>
        <v>118701.27</v>
      </c>
      <c r="CC645" s="11">
        <f>ROUND(SUMIF(AA628:AA643,"=56661434",GO628:GO643),2)</f>
        <v>0</v>
      </c>
      <c r="CD645" s="11">
        <f>ROUND(SUMIF(AA628:AA643,"=56661434",GP628:GP643),2)</f>
        <v>0</v>
      </c>
      <c r="CE645" s="11">
        <f>AC645-BX645</f>
        <v>103871.89</v>
      </c>
      <c r="CF645" s="11">
        <f>AC645-BY645</f>
        <v>103871.89</v>
      </c>
      <c r="CG645" s="11">
        <f>BX645-BZ645</f>
        <v>0</v>
      </c>
      <c r="CH645" s="11">
        <f>AC645-BX645-BY645+BZ645</f>
        <v>103871.89</v>
      </c>
      <c r="CI645" s="11">
        <f>BY645-BZ645</f>
        <v>0</v>
      </c>
      <c r="CJ645" s="11">
        <f>ROUND(SUMIF(AA628:AA643,"=56661434",GX628:GX643),2)</f>
        <v>0</v>
      </c>
      <c r="CK645" s="11">
        <f>ROUND(SUMIF(AA628:AA643,"=56661434",GY628:GY643),2)</f>
        <v>0</v>
      </c>
      <c r="CL645" s="11">
        <f>ROUND(SUMIF(AA628:AA643,"=56661434",GZ628:GZ643),2)</f>
        <v>0</v>
      </c>
      <c r="CM645" s="11">
        <f>ROUND(SUMIF(AA628:AA643,"=56661434",HD628:HD643),2)</f>
        <v>0</v>
      </c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2">
        <f t="shared" ref="DG645:DL645" si="543">ROUND(DT645,2)</f>
        <v>1143685.3500000001</v>
      </c>
      <c r="DH645" s="12">
        <f t="shared" si="543"/>
        <v>789726.15</v>
      </c>
      <c r="DI645" s="12">
        <f t="shared" si="543"/>
        <v>4401.5600000000004</v>
      </c>
      <c r="DJ645" s="12">
        <f t="shared" si="543"/>
        <v>2296.27</v>
      </c>
      <c r="DK645" s="12">
        <f t="shared" si="543"/>
        <v>349557.64</v>
      </c>
      <c r="DL645" s="12">
        <f t="shared" si="543"/>
        <v>0</v>
      </c>
      <c r="DM645" s="12">
        <f>DZ645</f>
        <v>514.15343099999996</v>
      </c>
      <c r="DN645" s="12">
        <f>EA645</f>
        <v>0</v>
      </c>
      <c r="DO645" s="12">
        <f>ROUND(EB645,2)</f>
        <v>0</v>
      </c>
      <c r="DP645" s="12">
        <f>ROUND(EC645,2)</f>
        <v>306112.90000000002</v>
      </c>
      <c r="DQ645" s="12">
        <f>ROUND(ED645,2)</f>
        <v>165371.34</v>
      </c>
      <c r="DR645" s="12"/>
      <c r="DS645" s="12"/>
      <c r="DT645" s="12">
        <f>ROUND(SUMIF(AA628:AA643,"=56661436",O628:O643),2)</f>
        <v>1143685.3500000001</v>
      </c>
      <c r="DU645" s="12">
        <f>ROUND(SUMIF(AA628:AA643,"=56661436",P628:P643),2)</f>
        <v>789726.15</v>
      </c>
      <c r="DV645" s="12">
        <f>ROUND(SUMIF(AA628:AA643,"=56661436",Q628:Q643),2)</f>
        <v>4401.5600000000004</v>
      </c>
      <c r="DW645" s="12">
        <f>ROUND(SUMIF(AA628:AA643,"=56661436",R628:R643),2)</f>
        <v>2296.27</v>
      </c>
      <c r="DX645" s="12">
        <f>ROUND(SUMIF(AA628:AA643,"=56661436",S628:S643),2)</f>
        <v>349557.64</v>
      </c>
      <c r="DY645" s="12">
        <f>ROUND(SUMIF(AA628:AA643,"=56661436",T628:T643),2)</f>
        <v>0</v>
      </c>
      <c r="DZ645" s="12">
        <f>SUMIF(AA628:AA643,"=56661436",U628:U643)</f>
        <v>514.15343099999996</v>
      </c>
      <c r="EA645" s="12">
        <f>SUMIF(AA628:AA643,"=56661436",V628:V643)</f>
        <v>0</v>
      </c>
      <c r="EB645" s="12">
        <f>ROUND(SUMIF(AA628:AA643,"=56661436",W628:W643),2)</f>
        <v>0</v>
      </c>
      <c r="EC645" s="12">
        <f>ROUND(SUMIF(AA628:AA643,"=56661436",X628:X643),2)</f>
        <v>306112.90000000002</v>
      </c>
      <c r="ED645" s="12">
        <f>ROUND(SUMIF(AA628:AA643,"=56661436",Y628:Y643),2)</f>
        <v>165371.34</v>
      </c>
      <c r="EE645" s="12"/>
      <c r="EF645" s="12"/>
      <c r="EG645" s="12">
        <f t="shared" ref="EG645:EV645" si="544">ROUND(FP645,2)</f>
        <v>0</v>
      </c>
      <c r="EH645" s="12">
        <f t="shared" si="544"/>
        <v>0</v>
      </c>
      <c r="EI645" s="12">
        <f t="shared" si="544"/>
        <v>0</v>
      </c>
      <c r="EJ645" s="12">
        <f t="shared" si="544"/>
        <v>1615169.59</v>
      </c>
      <c r="EK645" s="12">
        <f t="shared" si="544"/>
        <v>1615169.59</v>
      </c>
      <c r="EL645" s="12">
        <f t="shared" si="544"/>
        <v>0</v>
      </c>
      <c r="EM645" s="12">
        <f t="shared" si="544"/>
        <v>0</v>
      </c>
      <c r="EN645" s="12">
        <f t="shared" si="544"/>
        <v>789726.15</v>
      </c>
      <c r="EO645" s="12">
        <f t="shared" si="544"/>
        <v>789726.15</v>
      </c>
      <c r="EP645" s="12">
        <f t="shared" si="544"/>
        <v>0</v>
      </c>
      <c r="EQ645" s="12">
        <f t="shared" si="544"/>
        <v>789726.15</v>
      </c>
      <c r="ER645" s="12">
        <f t="shared" si="544"/>
        <v>0</v>
      </c>
      <c r="ES645" s="12">
        <f t="shared" si="544"/>
        <v>0</v>
      </c>
      <c r="ET645" s="12">
        <f t="shared" si="544"/>
        <v>0</v>
      </c>
      <c r="EU645" s="12">
        <f t="shared" si="544"/>
        <v>0</v>
      </c>
      <c r="EV645" s="12">
        <f t="shared" si="544"/>
        <v>0</v>
      </c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>
        <f>ROUND(SUMIF(AA628:AA643,"=56661436",FQ628:FQ643),2)</f>
        <v>0</v>
      </c>
      <c r="FQ645" s="12">
        <f>ROUND(SUMIF(AA628:AA643,"=56661436",FR628:FR643),2)</f>
        <v>0</v>
      </c>
      <c r="FR645" s="12">
        <f>ROUND(SUMIF(AA628:AA643,"=56661436",GL628:GL643),2)</f>
        <v>0</v>
      </c>
      <c r="FS645" s="12">
        <f>ROUND(SUMIF(AA628:AA643,"=56661436",GM628:GM643),2)</f>
        <v>1615169.59</v>
      </c>
      <c r="FT645" s="12">
        <f>ROUND(SUMIF(AA628:AA643,"=56661436",GN628:GN643),2)</f>
        <v>1615169.59</v>
      </c>
      <c r="FU645" s="12">
        <f>ROUND(SUMIF(AA628:AA643,"=56661436",GO628:GO643),2)</f>
        <v>0</v>
      </c>
      <c r="FV645" s="12">
        <f>ROUND(SUMIF(AA628:AA643,"=56661436",GP628:GP643),2)</f>
        <v>0</v>
      </c>
      <c r="FW645" s="12">
        <f>DU645-FP645</f>
        <v>789726.15</v>
      </c>
      <c r="FX645" s="12">
        <f>DU645-FQ645</f>
        <v>789726.15</v>
      </c>
      <c r="FY645" s="12">
        <f>FP645-FR645</f>
        <v>0</v>
      </c>
      <c r="FZ645" s="12">
        <f>DU645-FP645-FQ645+FR645</f>
        <v>789726.15</v>
      </c>
      <c r="GA645" s="12">
        <f>FQ645-FR645</f>
        <v>0</v>
      </c>
      <c r="GB645" s="12">
        <f>ROUND(SUMIF(AA628:AA643,"=56661436",GX628:GX643),2)</f>
        <v>0</v>
      </c>
      <c r="GC645" s="12">
        <f>ROUND(SUMIF(AA628:AA643,"=56661436",GY628:GY643),2)</f>
        <v>0</v>
      </c>
      <c r="GD645" s="12">
        <f>ROUND(SUMIF(AA628:AA643,"=56661436",GZ628:GZ643),2)</f>
        <v>0</v>
      </c>
      <c r="GE645" s="12">
        <f>ROUND(SUMIF(AA628:AA643,"=56661436",HD628:HD643),2)</f>
        <v>0</v>
      </c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>
        <v>0</v>
      </c>
    </row>
    <row r="647" spans="1:255" x14ac:dyDescent="0.2">
      <c r="A647" s="13">
        <v>50</v>
      </c>
      <c r="B647" s="13">
        <v>0</v>
      </c>
      <c r="C647" s="13">
        <v>0</v>
      </c>
      <c r="D647" s="13">
        <v>1</v>
      </c>
      <c r="E647" s="13">
        <v>201</v>
      </c>
      <c r="F647" s="13">
        <f>ROUND(Source!O645,O647)</f>
        <v>110334.2</v>
      </c>
      <c r="G647" s="13" t="s">
        <v>112</v>
      </c>
      <c r="H647" s="13" t="s">
        <v>113</v>
      </c>
      <c r="I647" s="13"/>
      <c r="J647" s="13"/>
      <c r="K647" s="13">
        <v>201</v>
      </c>
      <c r="L647" s="13">
        <v>1</v>
      </c>
      <c r="M647" s="13">
        <v>3</v>
      </c>
      <c r="N647" s="13" t="s">
        <v>3</v>
      </c>
      <c r="O647" s="13">
        <v>2</v>
      </c>
      <c r="P647" s="13">
        <f>ROUND(Source!DG645,O647)</f>
        <v>1143685.3500000001</v>
      </c>
      <c r="Q647" s="13"/>
      <c r="R647" s="13"/>
      <c r="S647" s="13"/>
      <c r="T647" s="13"/>
      <c r="U647" s="13"/>
      <c r="V647" s="13"/>
      <c r="W647" s="13">
        <v>110334.2</v>
      </c>
      <c r="X647" s="13">
        <v>1</v>
      </c>
      <c r="Y647" s="13">
        <v>110334.2</v>
      </c>
      <c r="Z647" s="13">
        <v>1143685.3500000001</v>
      </c>
      <c r="AA647" s="13">
        <v>1</v>
      </c>
      <c r="AB647" s="13">
        <v>1143685.3500000001</v>
      </c>
    </row>
    <row r="648" spans="1:255" x14ac:dyDescent="0.2">
      <c r="A648" s="13">
        <v>50</v>
      </c>
      <c r="B648" s="13">
        <v>0</v>
      </c>
      <c r="C648" s="13">
        <v>0</v>
      </c>
      <c r="D648" s="13">
        <v>1</v>
      </c>
      <c r="E648" s="13">
        <v>202</v>
      </c>
      <c r="F648" s="13">
        <f>ROUND(Source!P645,O648)</f>
        <v>103871.89</v>
      </c>
      <c r="G648" s="13" t="s">
        <v>114</v>
      </c>
      <c r="H648" s="13" t="s">
        <v>115</v>
      </c>
      <c r="I648" s="13"/>
      <c r="J648" s="13"/>
      <c r="K648" s="13">
        <v>202</v>
      </c>
      <c r="L648" s="13">
        <v>2</v>
      </c>
      <c r="M648" s="13">
        <v>3</v>
      </c>
      <c r="N648" s="13" t="s">
        <v>3</v>
      </c>
      <c r="O648" s="13">
        <v>2</v>
      </c>
      <c r="P648" s="13">
        <f>ROUND(Source!DH645,O648)</f>
        <v>789726.15</v>
      </c>
      <c r="Q648" s="13"/>
      <c r="R648" s="13"/>
      <c r="S648" s="13"/>
      <c r="T648" s="13"/>
      <c r="U648" s="13"/>
      <c r="V648" s="13"/>
      <c r="W648" s="13">
        <v>103871.89</v>
      </c>
      <c r="X648" s="13">
        <v>1</v>
      </c>
      <c r="Y648" s="13">
        <v>103871.89</v>
      </c>
      <c r="Z648" s="13">
        <v>789726.15</v>
      </c>
      <c r="AA648" s="13">
        <v>1</v>
      </c>
      <c r="AB648" s="13">
        <v>789726.15</v>
      </c>
    </row>
    <row r="649" spans="1:255" x14ac:dyDescent="0.2">
      <c r="A649" s="13">
        <v>50</v>
      </c>
      <c r="B649" s="13">
        <v>0</v>
      </c>
      <c r="C649" s="13">
        <v>0</v>
      </c>
      <c r="D649" s="13">
        <v>1</v>
      </c>
      <c r="E649" s="13">
        <v>222</v>
      </c>
      <c r="F649" s="13">
        <f>ROUND(Source!AO645,O649)</f>
        <v>0</v>
      </c>
      <c r="G649" s="13" t="s">
        <v>116</v>
      </c>
      <c r="H649" s="13" t="s">
        <v>117</v>
      </c>
      <c r="I649" s="13"/>
      <c r="J649" s="13"/>
      <c r="K649" s="13">
        <v>222</v>
      </c>
      <c r="L649" s="13">
        <v>3</v>
      </c>
      <c r="M649" s="13">
        <v>3</v>
      </c>
      <c r="N649" s="13" t="s">
        <v>3</v>
      </c>
      <c r="O649" s="13">
        <v>2</v>
      </c>
      <c r="P649" s="13">
        <f>ROUND(Source!EG645,O649)</f>
        <v>0</v>
      </c>
      <c r="Q649" s="13"/>
      <c r="R649" s="13"/>
      <c r="S649" s="13"/>
      <c r="T649" s="13"/>
      <c r="U649" s="13"/>
      <c r="V649" s="13"/>
      <c r="W649" s="13">
        <v>0</v>
      </c>
      <c r="X649" s="13">
        <v>1</v>
      </c>
      <c r="Y649" s="13">
        <v>0</v>
      </c>
      <c r="Z649" s="13">
        <v>0</v>
      </c>
      <c r="AA649" s="13">
        <v>1</v>
      </c>
      <c r="AB649" s="13">
        <v>0</v>
      </c>
    </row>
    <row r="650" spans="1:255" x14ac:dyDescent="0.2">
      <c r="A650" s="13">
        <v>50</v>
      </c>
      <c r="B650" s="13">
        <v>0</v>
      </c>
      <c r="C650" s="13">
        <v>0</v>
      </c>
      <c r="D650" s="13">
        <v>1</v>
      </c>
      <c r="E650" s="13">
        <v>225</v>
      </c>
      <c r="F650" s="13">
        <f>ROUND(Source!AV645,O650)</f>
        <v>103871.89</v>
      </c>
      <c r="G650" s="13" t="s">
        <v>118</v>
      </c>
      <c r="H650" s="13" t="s">
        <v>119</v>
      </c>
      <c r="I650" s="13"/>
      <c r="J650" s="13"/>
      <c r="K650" s="13">
        <v>225</v>
      </c>
      <c r="L650" s="13">
        <v>4</v>
      </c>
      <c r="M650" s="13">
        <v>3</v>
      </c>
      <c r="N650" s="13" t="s">
        <v>3</v>
      </c>
      <c r="O650" s="13">
        <v>2</v>
      </c>
      <c r="P650" s="13">
        <f>ROUND(Source!EN645,O650)</f>
        <v>789726.15</v>
      </c>
      <c r="Q650" s="13"/>
      <c r="R650" s="13"/>
      <c r="S650" s="13"/>
      <c r="T650" s="13"/>
      <c r="U650" s="13"/>
      <c r="V650" s="13"/>
      <c r="W650" s="13">
        <v>103871.89</v>
      </c>
      <c r="X650" s="13">
        <v>1</v>
      </c>
      <c r="Y650" s="13">
        <v>103871.89</v>
      </c>
      <c r="Z650" s="13">
        <v>789726.15</v>
      </c>
      <c r="AA650" s="13">
        <v>1</v>
      </c>
      <c r="AB650" s="13">
        <v>789726.15</v>
      </c>
    </row>
    <row r="651" spans="1:255" x14ac:dyDescent="0.2">
      <c r="A651" s="13">
        <v>50</v>
      </c>
      <c r="B651" s="13">
        <v>0</v>
      </c>
      <c r="C651" s="13">
        <v>0</v>
      </c>
      <c r="D651" s="13">
        <v>1</v>
      </c>
      <c r="E651" s="13">
        <v>226</v>
      </c>
      <c r="F651" s="13">
        <f>ROUND(Source!AW645,O651)</f>
        <v>103871.89</v>
      </c>
      <c r="G651" s="13" t="s">
        <v>120</v>
      </c>
      <c r="H651" s="13" t="s">
        <v>121</v>
      </c>
      <c r="I651" s="13"/>
      <c r="J651" s="13"/>
      <c r="K651" s="13">
        <v>226</v>
      </c>
      <c r="L651" s="13">
        <v>5</v>
      </c>
      <c r="M651" s="13">
        <v>3</v>
      </c>
      <c r="N651" s="13" t="s">
        <v>3</v>
      </c>
      <c r="O651" s="13">
        <v>2</v>
      </c>
      <c r="P651" s="13">
        <f>ROUND(Source!EO645,O651)</f>
        <v>789726.15</v>
      </c>
      <c r="Q651" s="13"/>
      <c r="R651" s="13"/>
      <c r="S651" s="13"/>
      <c r="T651" s="13"/>
      <c r="U651" s="13"/>
      <c r="V651" s="13"/>
      <c r="W651" s="13">
        <v>103871.89</v>
      </c>
      <c r="X651" s="13">
        <v>1</v>
      </c>
      <c r="Y651" s="13">
        <v>103871.89</v>
      </c>
      <c r="Z651" s="13">
        <v>789726.15</v>
      </c>
      <c r="AA651" s="13">
        <v>1</v>
      </c>
      <c r="AB651" s="13">
        <v>789726.15</v>
      </c>
    </row>
    <row r="652" spans="1:255" x14ac:dyDescent="0.2">
      <c r="A652" s="13">
        <v>50</v>
      </c>
      <c r="B652" s="13">
        <v>0</v>
      </c>
      <c r="C652" s="13">
        <v>0</v>
      </c>
      <c r="D652" s="13">
        <v>1</v>
      </c>
      <c r="E652" s="13">
        <v>227</v>
      </c>
      <c r="F652" s="13">
        <f>ROUND(Source!AX645,O652)</f>
        <v>0</v>
      </c>
      <c r="G652" s="13" t="s">
        <v>122</v>
      </c>
      <c r="H652" s="13" t="s">
        <v>123</v>
      </c>
      <c r="I652" s="13"/>
      <c r="J652" s="13"/>
      <c r="K652" s="13">
        <v>227</v>
      </c>
      <c r="L652" s="13">
        <v>6</v>
      </c>
      <c r="M652" s="13">
        <v>3</v>
      </c>
      <c r="N652" s="13" t="s">
        <v>3</v>
      </c>
      <c r="O652" s="13">
        <v>2</v>
      </c>
      <c r="P652" s="13">
        <f>ROUND(Source!EP645,O652)</f>
        <v>0</v>
      </c>
      <c r="Q652" s="13"/>
      <c r="R652" s="13"/>
      <c r="S652" s="13"/>
      <c r="T652" s="13"/>
      <c r="U652" s="13"/>
      <c r="V652" s="13"/>
      <c r="W652" s="13">
        <v>0</v>
      </c>
      <c r="X652" s="13">
        <v>1</v>
      </c>
      <c r="Y652" s="13">
        <v>0</v>
      </c>
      <c r="Z652" s="13">
        <v>0</v>
      </c>
      <c r="AA652" s="13">
        <v>1</v>
      </c>
      <c r="AB652" s="13">
        <v>0</v>
      </c>
    </row>
    <row r="653" spans="1:255" x14ac:dyDescent="0.2">
      <c r="A653" s="13">
        <v>50</v>
      </c>
      <c r="B653" s="13">
        <v>0</v>
      </c>
      <c r="C653" s="13">
        <v>0</v>
      </c>
      <c r="D653" s="13">
        <v>1</v>
      </c>
      <c r="E653" s="13">
        <v>228</v>
      </c>
      <c r="F653" s="13">
        <f>ROUND(Source!AY645,O653)</f>
        <v>103871.89</v>
      </c>
      <c r="G653" s="13" t="s">
        <v>124</v>
      </c>
      <c r="H653" s="13" t="s">
        <v>125</v>
      </c>
      <c r="I653" s="13"/>
      <c r="J653" s="13"/>
      <c r="K653" s="13">
        <v>228</v>
      </c>
      <c r="L653" s="13">
        <v>7</v>
      </c>
      <c r="M653" s="13">
        <v>3</v>
      </c>
      <c r="N653" s="13" t="s">
        <v>3</v>
      </c>
      <c r="O653" s="13">
        <v>2</v>
      </c>
      <c r="P653" s="13">
        <f>ROUND(Source!EQ645,O653)</f>
        <v>789726.15</v>
      </c>
      <c r="Q653" s="13"/>
      <c r="R653" s="13"/>
      <c r="S653" s="13"/>
      <c r="T653" s="13"/>
      <c r="U653" s="13"/>
      <c r="V653" s="13"/>
      <c r="W653" s="13">
        <v>103871.89</v>
      </c>
      <c r="X653" s="13">
        <v>1</v>
      </c>
      <c r="Y653" s="13">
        <v>103871.89</v>
      </c>
      <c r="Z653" s="13">
        <v>789726.15</v>
      </c>
      <c r="AA653" s="13">
        <v>1</v>
      </c>
      <c r="AB653" s="13">
        <v>789726.15</v>
      </c>
    </row>
    <row r="654" spans="1:255" x14ac:dyDescent="0.2">
      <c r="A654" s="13">
        <v>50</v>
      </c>
      <c r="B654" s="13">
        <v>0</v>
      </c>
      <c r="C654" s="13">
        <v>0</v>
      </c>
      <c r="D654" s="13">
        <v>1</v>
      </c>
      <c r="E654" s="13">
        <v>216</v>
      </c>
      <c r="F654" s="13">
        <f>ROUND(Source!AP645,O654)</f>
        <v>0</v>
      </c>
      <c r="G654" s="13" t="s">
        <v>126</v>
      </c>
      <c r="H654" s="13" t="s">
        <v>127</v>
      </c>
      <c r="I654" s="13"/>
      <c r="J654" s="13"/>
      <c r="K654" s="13">
        <v>216</v>
      </c>
      <c r="L654" s="13">
        <v>8</v>
      </c>
      <c r="M654" s="13">
        <v>3</v>
      </c>
      <c r="N654" s="13" t="s">
        <v>3</v>
      </c>
      <c r="O654" s="13">
        <v>2</v>
      </c>
      <c r="P654" s="13">
        <f>ROUND(Source!EH645,O654)</f>
        <v>0</v>
      </c>
      <c r="Q654" s="13"/>
      <c r="R654" s="13"/>
      <c r="S654" s="13"/>
      <c r="T654" s="13"/>
      <c r="U654" s="13"/>
      <c r="V654" s="13"/>
      <c r="W654" s="13">
        <v>0</v>
      </c>
      <c r="X654" s="13">
        <v>1</v>
      </c>
      <c r="Y654" s="13">
        <v>0</v>
      </c>
      <c r="Z654" s="13">
        <v>0</v>
      </c>
      <c r="AA654" s="13">
        <v>1</v>
      </c>
      <c r="AB654" s="13">
        <v>0</v>
      </c>
    </row>
    <row r="655" spans="1:255" x14ac:dyDescent="0.2">
      <c r="A655" s="13">
        <v>50</v>
      </c>
      <c r="B655" s="13">
        <v>0</v>
      </c>
      <c r="C655" s="13">
        <v>0</v>
      </c>
      <c r="D655" s="13">
        <v>1</v>
      </c>
      <c r="E655" s="13">
        <v>223</v>
      </c>
      <c r="F655" s="13">
        <f>ROUND(Source!AQ645,O655)</f>
        <v>0</v>
      </c>
      <c r="G655" s="13" t="s">
        <v>128</v>
      </c>
      <c r="H655" s="13" t="s">
        <v>129</v>
      </c>
      <c r="I655" s="13"/>
      <c r="J655" s="13"/>
      <c r="K655" s="13">
        <v>223</v>
      </c>
      <c r="L655" s="13">
        <v>9</v>
      </c>
      <c r="M655" s="13">
        <v>3</v>
      </c>
      <c r="N655" s="13" t="s">
        <v>3</v>
      </c>
      <c r="O655" s="13">
        <v>2</v>
      </c>
      <c r="P655" s="13">
        <f>ROUND(Source!EI645,O655)</f>
        <v>0</v>
      </c>
      <c r="Q655" s="13"/>
      <c r="R655" s="13"/>
      <c r="S655" s="13"/>
      <c r="T655" s="13"/>
      <c r="U655" s="13"/>
      <c r="V655" s="13"/>
      <c r="W655" s="13">
        <v>0</v>
      </c>
      <c r="X655" s="13">
        <v>1</v>
      </c>
      <c r="Y655" s="13">
        <v>0</v>
      </c>
      <c r="Z655" s="13">
        <v>0</v>
      </c>
      <c r="AA655" s="13">
        <v>1</v>
      </c>
      <c r="AB655" s="13">
        <v>0</v>
      </c>
    </row>
    <row r="656" spans="1:255" x14ac:dyDescent="0.2">
      <c r="A656" s="13">
        <v>50</v>
      </c>
      <c r="B656" s="13">
        <v>0</v>
      </c>
      <c r="C656" s="13">
        <v>0</v>
      </c>
      <c r="D656" s="13">
        <v>1</v>
      </c>
      <c r="E656" s="13">
        <v>229</v>
      </c>
      <c r="F656" s="13">
        <f>ROUND(Source!AZ645,O656)</f>
        <v>0</v>
      </c>
      <c r="G656" s="13" t="s">
        <v>130</v>
      </c>
      <c r="H656" s="13" t="s">
        <v>131</v>
      </c>
      <c r="I656" s="13"/>
      <c r="J656" s="13"/>
      <c r="K656" s="13">
        <v>229</v>
      </c>
      <c r="L656" s="13">
        <v>10</v>
      </c>
      <c r="M656" s="13">
        <v>3</v>
      </c>
      <c r="N656" s="13" t="s">
        <v>3</v>
      </c>
      <c r="O656" s="13">
        <v>2</v>
      </c>
      <c r="P656" s="13">
        <f>ROUND(Source!ER645,O656)</f>
        <v>0</v>
      </c>
      <c r="Q656" s="13"/>
      <c r="R656" s="13"/>
      <c r="S656" s="13"/>
      <c r="T656" s="13"/>
      <c r="U656" s="13"/>
      <c r="V656" s="13"/>
      <c r="W656" s="13">
        <v>0</v>
      </c>
      <c r="X656" s="13">
        <v>1</v>
      </c>
      <c r="Y656" s="13">
        <v>0</v>
      </c>
      <c r="Z656" s="13">
        <v>0</v>
      </c>
      <c r="AA656" s="13">
        <v>1</v>
      </c>
      <c r="AB656" s="13">
        <v>0</v>
      </c>
    </row>
    <row r="657" spans="1:28" x14ac:dyDescent="0.2">
      <c r="A657" s="13">
        <v>50</v>
      </c>
      <c r="B657" s="13">
        <v>0</v>
      </c>
      <c r="C657" s="13">
        <v>0</v>
      </c>
      <c r="D657" s="13">
        <v>1</v>
      </c>
      <c r="E657" s="13">
        <v>203</v>
      </c>
      <c r="F657" s="13">
        <f>ROUND(Source!Q645,O657)</f>
        <v>258.98</v>
      </c>
      <c r="G657" s="13" t="s">
        <v>132</v>
      </c>
      <c r="H657" s="13" t="s">
        <v>133</v>
      </c>
      <c r="I657" s="13"/>
      <c r="J657" s="13"/>
      <c r="K657" s="13">
        <v>203</v>
      </c>
      <c r="L657" s="13">
        <v>11</v>
      </c>
      <c r="M657" s="13">
        <v>3</v>
      </c>
      <c r="N657" s="13" t="s">
        <v>3</v>
      </c>
      <c r="O657" s="13">
        <v>2</v>
      </c>
      <c r="P657" s="13">
        <f>ROUND(Source!DI645,O657)</f>
        <v>4401.5600000000004</v>
      </c>
      <c r="Q657" s="13"/>
      <c r="R657" s="13"/>
      <c r="S657" s="13"/>
      <c r="T657" s="13"/>
      <c r="U657" s="13"/>
      <c r="V657" s="13"/>
      <c r="W657" s="13">
        <v>258.98</v>
      </c>
      <c r="X657" s="13">
        <v>1</v>
      </c>
      <c r="Y657" s="13">
        <v>258.98</v>
      </c>
      <c r="Z657" s="13">
        <v>4401.5600000000004</v>
      </c>
      <c r="AA657" s="13">
        <v>1</v>
      </c>
      <c r="AB657" s="13">
        <v>4401.5600000000004</v>
      </c>
    </row>
    <row r="658" spans="1:28" x14ac:dyDescent="0.2">
      <c r="A658" s="13">
        <v>50</v>
      </c>
      <c r="B658" s="13">
        <v>0</v>
      </c>
      <c r="C658" s="13">
        <v>0</v>
      </c>
      <c r="D658" s="13">
        <v>1</v>
      </c>
      <c r="E658" s="13">
        <v>231</v>
      </c>
      <c r="F658" s="13">
        <f>ROUND(Source!BB645,O658)</f>
        <v>0</v>
      </c>
      <c r="G658" s="13" t="s">
        <v>134</v>
      </c>
      <c r="H658" s="13" t="s">
        <v>135</v>
      </c>
      <c r="I658" s="13"/>
      <c r="J658" s="13"/>
      <c r="K658" s="13">
        <v>231</v>
      </c>
      <c r="L658" s="13">
        <v>12</v>
      </c>
      <c r="M658" s="13">
        <v>3</v>
      </c>
      <c r="N658" s="13" t="s">
        <v>3</v>
      </c>
      <c r="O658" s="13">
        <v>2</v>
      </c>
      <c r="P658" s="13">
        <f>ROUND(Source!ET645,O658)</f>
        <v>0</v>
      </c>
      <c r="Q658" s="13"/>
      <c r="R658" s="13"/>
      <c r="S658" s="13"/>
      <c r="T658" s="13"/>
      <c r="U658" s="13"/>
      <c r="V658" s="13"/>
      <c r="W658" s="13">
        <v>0</v>
      </c>
      <c r="X658" s="13">
        <v>1</v>
      </c>
      <c r="Y658" s="13">
        <v>0</v>
      </c>
      <c r="Z658" s="13">
        <v>0</v>
      </c>
      <c r="AA658" s="13">
        <v>1</v>
      </c>
      <c r="AB658" s="13">
        <v>0</v>
      </c>
    </row>
    <row r="659" spans="1:28" x14ac:dyDescent="0.2">
      <c r="A659" s="13">
        <v>50</v>
      </c>
      <c r="B659" s="13">
        <v>0</v>
      </c>
      <c r="C659" s="13">
        <v>0</v>
      </c>
      <c r="D659" s="13">
        <v>1</v>
      </c>
      <c r="E659" s="13">
        <v>204</v>
      </c>
      <c r="F659" s="13">
        <f>ROUND(Source!R645,O659)</f>
        <v>40.75</v>
      </c>
      <c r="G659" s="13" t="s">
        <v>136</v>
      </c>
      <c r="H659" s="13" t="s">
        <v>137</v>
      </c>
      <c r="I659" s="13"/>
      <c r="J659" s="13"/>
      <c r="K659" s="13">
        <v>204</v>
      </c>
      <c r="L659" s="13">
        <v>13</v>
      </c>
      <c r="M659" s="13">
        <v>3</v>
      </c>
      <c r="N659" s="13" t="s">
        <v>3</v>
      </c>
      <c r="O659" s="13">
        <v>2</v>
      </c>
      <c r="P659" s="13">
        <f>ROUND(Source!DJ645,O659)</f>
        <v>2296.27</v>
      </c>
      <c r="Q659" s="13"/>
      <c r="R659" s="13"/>
      <c r="S659" s="13"/>
      <c r="T659" s="13"/>
      <c r="U659" s="13"/>
      <c r="V659" s="13"/>
      <c r="W659" s="13">
        <v>40.75</v>
      </c>
      <c r="X659" s="13">
        <v>1</v>
      </c>
      <c r="Y659" s="13">
        <v>40.75</v>
      </c>
      <c r="Z659" s="13">
        <v>2296.27</v>
      </c>
      <c r="AA659" s="13">
        <v>1</v>
      </c>
      <c r="AB659" s="13">
        <v>2296.27</v>
      </c>
    </row>
    <row r="660" spans="1:28" x14ac:dyDescent="0.2">
      <c r="A660" s="13">
        <v>50</v>
      </c>
      <c r="B660" s="13">
        <v>0</v>
      </c>
      <c r="C660" s="13">
        <v>0</v>
      </c>
      <c r="D660" s="13">
        <v>1</v>
      </c>
      <c r="E660" s="13">
        <v>205</v>
      </c>
      <c r="F660" s="13">
        <f>ROUND(Source!S645,O660)</f>
        <v>6203.33</v>
      </c>
      <c r="G660" s="13" t="s">
        <v>138</v>
      </c>
      <c r="H660" s="13" t="s">
        <v>139</v>
      </c>
      <c r="I660" s="13"/>
      <c r="J660" s="13"/>
      <c r="K660" s="13">
        <v>205</v>
      </c>
      <c r="L660" s="13">
        <v>14</v>
      </c>
      <c r="M660" s="13">
        <v>3</v>
      </c>
      <c r="N660" s="13" t="s">
        <v>3</v>
      </c>
      <c r="O660" s="13">
        <v>2</v>
      </c>
      <c r="P660" s="13">
        <f>ROUND(Source!DK645,O660)</f>
        <v>349557.64</v>
      </c>
      <c r="Q660" s="13"/>
      <c r="R660" s="13"/>
      <c r="S660" s="13"/>
      <c r="T660" s="13"/>
      <c r="U660" s="13"/>
      <c r="V660" s="13"/>
      <c r="W660" s="13">
        <v>6203.33</v>
      </c>
      <c r="X660" s="13">
        <v>1</v>
      </c>
      <c r="Y660" s="13">
        <v>6203.33</v>
      </c>
      <c r="Z660" s="13">
        <v>349557.64</v>
      </c>
      <c r="AA660" s="13">
        <v>1</v>
      </c>
      <c r="AB660" s="13">
        <v>349557.64</v>
      </c>
    </row>
    <row r="661" spans="1:28" x14ac:dyDescent="0.2">
      <c r="A661" s="13">
        <v>50</v>
      </c>
      <c r="B661" s="13">
        <v>0</v>
      </c>
      <c r="C661" s="13">
        <v>0</v>
      </c>
      <c r="D661" s="13">
        <v>1</v>
      </c>
      <c r="E661" s="13">
        <v>232</v>
      </c>
      <c r="F661" s="13">
        <f>ROUND(Source!BC645,O661)</f>
        <v>0</v>
      </c>
      <c r="G661" s="13" t="s">
        <v>140</v>
      </c>
      <c r="H661" s="13" t="s">
        <v>141</v>
      </c>
      <c r="I661" s="13"/>
      <c r="J661" s="13"/>
      <c r="K661" s="13">
        <v>232</v>
      </c>
      <c r="L661" s="13">
        <v>15</v>
      </c>
      <c r="M661" s="13">
        <v>3</v>
      </c>
      <c r="N661" s="13" t="s">
        <v>3</v>
      </c>
      <c r="O661" s="13">
        <v>2</v>
      </c>
      <c r="P661" s="13">
        <f>ROUND(Source!EU645,O661)</f>
        <v>0</v>
      </c>
      <c r="Q661" s="13"/>
      <c r="R661" s="13"/>
      <c r="S661" s="13"/>
      <c r="T661" s="13"/>
      <c r="U661" s="13"/>
      <c r="V661" s="13"/>
      <c r="W661" s="13">
        <v>0</v>
      </c>
      <c r="X661" s="13">
        <v>1</v>
      </c>
      <c r="Y661" s="13">
        <v>0</v>
      </c>
      <c r="Z661" s="13">
        <v>0</v>
      </c>
      <c r="AA661" s="13">
        <v>1</v>
      </c>
      <c r="AB661" s="13">
        <v>0</v>
      </c>
    </row>
    <row r="662" spans="1:28" x14ac:dyDescent="0.2">
      <c r="A662" s="13">
        <v>50</v>
      </c>
      <c r="B662" s="13">
        <v>0</v>
      </c>
      <c r="C662" s="13">
        <v>0</v>
      </c>
      <c r="D662" s="13">
        <v>1</v>
      </c>
      <c r="E662" s="13">
        <v>214</v>
      </c>
      <c r="F662" s="13">
        <f>ROUND(Source!AS645,O662)</f>
        <v>118701.27</v>
      </c>
      <c r="G662" s="13" t="s">
        <v>142</v>
      </c>
      <c r="H662" s="13" t="s">
        <v>143</v>
      </c>
      <c r="I662" s="13"/>
      <c r="J662" s="13"/>
      <c r="K662" s="13">
        <v>214</v>
      </c>
      <c r="L662" s="13">
        <v>16</v>
      </c>
      <c r="M662" s="13">
        <v>3</v>
      </c>
      <c r="N662" s="13" t="s">
        <v>3</v>
      </c>
      <c r="O662" s="13">
        <v>2</v>
      </c>
      <c r="P662" s="13">
        <f>ROUND(Source!EK645,O662)</f>
        <v>1615169.59</v>
      </c>
      <c r="Q662" s="13"/>
      <c r="R662" s="13"/>
      <c r="S662" s="13"/>
      <c r="T662" s="13"/>
      <c r="U662" s="13"/>
      <c r="V662" s="13"/>
      <c r="W662" s="13">
        <v>118701.27</v>
      </c>
      <c r="X662" s="13">
        <v>1</v>
      </c>
      <c r="Y662" s="13">
        <v>118701.27</v>
      </c>
      <c r="Z662" s="13">
        <v>1615169.59</v>
      </c>
      <c r="AA662" s="13">
        <v>1</v>
      </c>
      <c r="AB662" s="13">
        <v>1615169.59</v>
      </c>
    </row>
    <row r="663" spans="1:28" x14ac:dyDescent="0.2">
      <c r="A663" s="13">
        <v>50</v>
      </c>
      <c r="B663" s="13">
        <v>0</v>
      </c>
      <c r="C663" s="13">
        <v>0</v>
      </c>
      <c r="D663" s="13">
        <v>1</v>
      </c>
      <c r="E663" s="13">
        <v>215</v>
      </c>
      <c r="F663" s="13">
        <f>ROUND(Source!AT645,O663)</f>
        <v>0</v>
      </c>
      <c r="G663" s="13" t="s">
        <v>144</v>
      </c>
      <c r="H663" s="13" t="s">
        <v>145</v>
      </c>
      <c r="I663" s="13"/>
      <c r="J663" s="13"/>
      <c r="K663" s="13">
        <v>215</v>
      </c>
      <c r="L663" s="13">
        <v>17</v>
      </c>
      <c r="M663" s="13">
        <v>3</v>
      </c>
      <c r="N663" s="13" t="s">
        <v>3</v>
      </c>
      <c r="O663" s="13">
        <v>2</v>
      </c>
      <c r="P663" s="13">
        <f>ROUND(Source!EL645,O663)</f>
        <v>0</v>
      </c>
      <c r="Q663" s="13"/>
      <c r="R663" s="13"/>
      <c r="S663" s="13"/>
      <c r="T663" s="13"/>
      <c r="U663" s="13"/>
      <c r="V663" s="13"/>
      <c r="W663" s="13">
        <v>0</v>
      </c>
      <c r="X663" s="13">
        <v>1</v>
      </c>
      <c r="Y663" s="13">
        <v>0</v>
      </c>
      <c r="Z663" s="13">
        <v>0</v>
      </c>
      <c r="AA663" s="13">
        <v>1</v>
      </c>
      <c r="AB663" s="13">
        <v>0</v>
      </c>
    </row>
    <row r="664" spans="1:28" x14ac:dyDescent="0.2">
      <c r="A664" s="13">
        <v>50</v>
      </c>
      <c r="B664" s="13">
        <v>0</v>
      </c>
      <c r="C664" s="13">
        <v>0</v>
      </c>
      <c r="D664" s="13">
        <v>1</v>
      </c>
      <c r="E664" s="13">
        <v>217</v>
      </c>
      <c r="F664" s="13">
        <f>ROUND(Source!AU645,O664)</f>
        <v>0</v>
      </c>
      <c r="G664" s="13" t="s">
        <v>146</v>
      </c>
      <c r="H664" s="13" t="s">
        <v>147</v>
      </c>
      <c r="I664" s="13"/>
      <c r="J664" s="13"/>
      <c r="K664" s="13">
        <v>217</v>
      </c>
      <c r="L664" s="13">
        <v>18</v>
      </c>
      <c r="M664" s="13">
        <v>3</v>
      </c>
      <c r="N664" s="13" t="s">
        <v>3</v>
      </c>
      <c r="O664" s="13">
        <v>2</v>
      </c>
      <c r="P664" s="13">
        <f>ROUND(Source!EM645,O664)</f>
        <v>0</v>
      </c>
      <c r="Q664" s="13"/>
      <c r="R664" s="13"/>
      <c r="S664" s="13"/>
      <c r="T664" s="13"/>
      <c r="U664" s="13"/>
      <c r="V664" s="13"/>
      <c r="W664" s="13">
        <v>0</v>
      </c>
      <c r="X664" s="13">
        <v>1</v>
      </c>
      <c r="Y664" s="13">
        <v>0</v>
      </c>
      <c r="Z664" s="13">
        <v>0</v>
      </c>
      <c r="AA664" s="13">
        <v>1</v>
      </c>
      <c r="AB664" s="13">
        <v>0</v>
      </c>
    </row>
    <row r="665" spans="1:28" x14ac:dyDescent="0.2">
      <c r="A665" s="13">
        <v>50</v>
      </c>
      <c r="B665" s="13">
        <v>0</v>
      </c>
      <c r="C665" s="13">
        <v>0</v>
      </c>
      <c r="D665" s="13">
        <v>1</v>
      </c>
      <c r="E665" s="13">
        <v>230</v>
      </c>
      <c r="F665" s="13">
        <f>ROUND(Source!BA645,O665)</f>
        <v>0</v>
      </c>
      <c r="G665" s="13" t="s">
        <v>148</v>
      </c>
      <c r="H665" s="13" t="s">
        <v>149</v>
      </c>
      <c r="I665" s="13"/>
      <c r="J665" s="13"/>
      <c r="K665" s="13">
        <v>230</v>
      </c>
      <c r="L665" s="13">
        <v>19</v>
      </c>
      <c r="M665" s="13">
        <v>3</v>
      </c>
      <c r="N665" s="13" t="s">
        <v>3</v>
      </c>
      <c r="O665" s="13">
        <v>2</v>
      </c>
      <c r="P665" s="13">
        <f>ROUND(Source!ES645,O665)</f>
        <v>0</v>
      </c>
      <c r="Q665" s="13"/>
      <c r="R665" s="13"/>
      <c r="S665" s="13"/>
      <c r="T665" s="13"/>
      <c r="U665" s="13"/>
      <c r="V665" s="13"/>
      <c r="W665" s="13">
        <v>0</v>
      </c>
      <c r="X665" s="13">
        <v>1</v>
      </c>
      <c r="Y665" s="13">
        <v>0</v>
      </c>
      <c r="Z665" s="13">
        <v>0</v>
      </c>
      <c r="AA665" s="13">
        <v>1</v>
      </c>
      <c r="AB665" s="13">
        <v>0</v>
      </c>
    </row>
    <row r="666" spans="1:28" x14ac:dyDescent="0.2">
      <c r="A666" s="13">
        <v>50</v>
      </c>
      <c r="B666" s="13">
        <v>0</v>
      </c>
      <c r="C666" s="13">
        <v>0</v>
      </c>
      <c r="D666" s="13">
        <v>1</v>
      </c>
      <c r="E666" s="13">
        <v>206</v>
      </c>
      <c r="F666" s="13">
        <f>ROUND(Source!T645,O666)</f>
        <v>0</v>
      </c>
      <c r="G666" s="13" t="s">
        <v>150</v>
      </c>
      <c r="H666" s="13" t="s">
        <v>151</v>
      </c>
      <c r="I666" s="13"/>
      <c r="J666" s="13"/>
      <c r="K666" s="13">
        <v>206</v>
      </c>
      <c r="L666" s="13">
        <v>20</v>
      </c>
      <c r="M666" s="13">
        <v>3</v>
      </c>
      <c r="N666" s="13" t="s">
        <v>3</v>
      </c>
      <c r="O666" s="13">
        <v>2</v>
      </c>
      <c r="P666" s="13">
        <f>ROUND(Source!DL645,O666)</f>
        <v>0</v>
      </c>
      <c r="Q666" s="13"/>
      <c r="R666" s="13"/>
      <c r="S666" s="13"/>
      <c r="T666" s="13"/>
      <c r="U666" s="13"/>
      <c r="V666" s="13"/>
      <c r="W666" s="13">
        <v>0</v>
      </c>
      <c r="X666" s="13">
        <v>1</v>
      </c>
      <c r="Y666" s="13">
        <v>0</v>
      </c>
      <c r="Z666" s="13">
        <v>0</v>
      </c>
      <c r="AA666" s="13">
        <v>1</v>
      </c>
      <c r="AB666" s="13">
        <v>0</v>
      </c>
    </row>
    <row r="667" spans="1:28" x14ac:dyDescent="0.2">
      <c r="A667" s="13">
        <v>50</v>
      </c>
      <c r="B667" s="13">
        <v>0</v>
      </c>
      <c r="C667" s="13">
        <v>0</v>
      </c>
      <c r="D667" s="13">
        <v>1</v>
      </c>
      <c r="E667" s="13">
        <v>207</v>
      </c>
      <c r="F667" s="13">
        <f>Source!U645</f>
        <v>514.15343099999996</v>
      </c>
      <c r="G667" s="13" t="s">
        <v>152</v>
      </c>
      <c r="H667" s="13" t="s">
        <v>153</v>
      </c>
      <c r="I667" s="13"/>
      <c r="J667" s="13"/>
      <c r="K667" s="13">
        <v>207</v>
      </c>
      <c r="L667" s="13">
        <v>21</v>
      </c>
      <c r="M667" s="13">
        <v>3</v>
      </c>
      <c r="N667" s="13" t="s">
        <v>3</v>
      </c>
      <c r="O667" s="13">
        <v>-1</v>
      </c>
      <c r="P667" s="13">
        <f>Source!DM645</f>
        <v>514.15343099999996</v>
      </c>
      <c r="Q667" s="13"/>
      <c r="R667" s="13"/>
      <c r="S667" s="13"/>
      <c r="T667" s="13"/>
      <c r="U667" s="13"/>
      <c r="V667" s="13"/>
      <c r="W667" s="13">
        <v>514.15343099999996</v>
      </c>
      <c r="X667" s="13">
        <v>1</v>
      </c>
      <c r="Y667" s="13">
        <v>514.15343099999996</v>
      </c>
      <c r="Z667" s="13">
        <v>514.15343099999996</v>
      </c>
      <c r="AA667" s="13">
        <v>1</v>
      </c>
      <c r="AB667" s="13">
        <v>514.15343099999996</v>
      </c>
    </row>
    <row r="668" spans="1:28" x14ac:dyDescent="0.2">
      <c r="A668" s="13">
        <v>50</v>
      </c>
      <c r="B668" s="13">
        <v>0</v>
      </c>
      <c r="C668" s="13">
        <v>0</v>
      </c>
      <c r="D668" s="13">
        <v>1</v>
      </c>
      <c r="E668" s="13">
        <v>208</v>
      </c>
      <c r="F668" s="13">
        <f>Source!V645</f>
        <v>0</v>
      </c>
      <c r="G668" s="13" t="s">
        <v>154</v>
      </c>
      <c r="H668" s="13" t="s">
        <v>155</v>
      </c>
      <c r="I668" s="13"/>
      <c r="J668" s="13"/>
      <c r="K668" s="13">
        <v>208</v>
      </c>
      <c r="L668" s="13">
        <v>22</v>
      </c>
      <c r="M668" s="13">
        <v>3</v>
      </c>
      <c r="N668" s="13" t="s">
        <v>3</v>
      </c>
      <c r="O668" s="13">
        <v>-1</v>
      </c>
      <c r="P668" s="13">
        <f>Source!DN645</f>
        <v>0</v>
      </c>
      <c r="Q668" s="13"/>
      <c r="R668" s="13"/>
      <c r="S668" s="13"/>
      <c r="T668" s="13"/>
      <c r="U668" s="13"/>
      <c r="V668" s="13"/>
      <c r="W668" s="13">
        <v>0</v>
      </c>
      <c r="X668" s="13">
        <v>1</v>
      </c>
      <c r="Y668" s="13">
        <v>0</v>
      </c>
      <c r="Z668" s="13">
        <v>0</v>
      </c>
      <c r="AA668" s="13">
        <v>1</v>
      </c>
      <c r="AB668" s="13">
        <v>0</v>
      </c>
    </row>
    <row r="669" spans="1:28" x14ac:dyDescent="0.2">
      <c r="A669" s="13">
        <v>50</v>
      </c>
      <c r="B669" s="13">
        <v>0</v>
      </c>
      <c r="C669" s="13">
        <v>0</v>
      </c>
      <c r="D669" s="13">
        <v>1</v>
      </c>
      <c r="E669" s="13">
        <v>209</v>
      </c>
      <c r="F669" s="13">
        <f>ROUND(Source!W645,O669)</f>
        <v>0</v>
      </c>
      <c r="G669" s="13" t="s">
        <v>156</v>
      </c>
      <c r="H669" s="13" t="s">
        <v>157</v>
      </c>
      <c r="I669" s="13"/>
      <c r="J669" s="13"/>
      <c r="K669" s="13">
        <v>209</v>
      </c>
      <c r="L669" s="13">
        <v>23</v>
      </c>
      <c r="M669" s="13">
        <v>3</v>
      </c>
      <c r="N669" s="13" t="s">
        <v>3</v>
      </c>
      <c r="O669" s="13">
        <v>2</v>
      </c>
      <c r="P669" s="13">
        <f>ROUND(Source!DO645,O669)</f>
        <v>0</v>
      </c>
      <c r="Q669" s="13"/>
      <c r="R669" s="13"/>
      <c r="S669" s="13"/>
      <c r="T669" s="13"/>
      <c r="U669" s="13"/>
      <c r="V669" s="13"/>
      <c r="W669" s="13">
        <v>0</v>
      </c>
      <c r="X669" s="13">
        <v>1</v>
      </c>
      <c r="Y669" s="13">
        <v>0</v>
      </c>
      <c r="Z669" s="13">
        <v>0</v>
      </c>
      <c r="AA669" s="13">
        <v>1</v>
      </c>
      <c r="AB669" s="13">
        <v>0</v>
      </c>
    </row>
    <row r="670" spans="1:28" x14ac:dyDescent="0.2">
      <c r="A670" s="13">
        <v>50</v>
      </c>
      <c r="B670" s="13">
        <v>0</v>
      </c>
      <c r="C670" s="13">
        <v>0</v>
      </c>
      <c r="D670" s="13">
        <v>1</v>
      </c>
      <c r="E670" s="13">
        <v>233</v>
      </c>
      <c r="F670" s="13">
        <f>ROUND(Source!BD645,O670)</f>
        <v>0</v>
      </c>
      <c r="G670" s="13" t="s">
        <v>158</v>
      </c>
      <c r="H670" s="13" t="s">
        <v>159</v>
      </c>
      <c r="I670" s="13"/>
      <c r="J670" s="13"/>
      <c r="K670" s="13">
        <v>233</v>
      </c>
      <c r="L670" s="13">
        <v>24</v>
      </c>
      <c r="M670" s="13">
        <v>3</v>
      </c>
      <c r="N670" s="13" t="s">
        <v>3</v>
      </c>
      <c r="O670" s="13">
        <v>2</v>
      </c>
      <c r="P670" s="13">
        <f>ROUND(Source!EV645,O670)</f>
        <v>0</v>
      </c>
      <c r="Q670" s="13"/>
      <c r="R670" s="13"/>
      <c r="S670" s="13"/>
      <c r="T670" s="13"/>
      <c r="U670" s="13"/>
      <c r="V670" s="13"/>
      <c r="W670" s="13">
        <v>0</v>
      </c>
      <c r="X670" s="13">
        <v>1</v>
      </c>
      <c r="Y670" s="13">
        <v>0</v>
      </c>
      <c r="Z670" s="13">
        <v>0</v>
      </c>
      <c r="AA670" s="13">
        <v>1</v>
      </c>
      <c r="AB670" s="13">
        <v>0</v>
      </c>
    </row>
    <row r="671" spans="1:28" x14ac:dyDescent="0.2">
      <c r="A671" s="13">
        <v>50</v>
      </c>
      <c r="B671" s="13">
        <v>0</v>
      </c>
      <c r="C671" s="13">
        <v>0</v>
      </c>
      <c r="D671" s="13">
        <v>1</v>
      </c>
      <c r="E671" s="13">
        <v>210</v>
      </c>
      <c r="F671" s="13">
        <f>ROUND(Source!X645,O671)</f>
        <v>5432.35</v>
      </c>
      <c r="G671" s="13" t="s">
        <v>160</v>
      </c>
      <c r="H671" s="13" t="s">
        <v>161</v>
      </c>
      <c r="I671" s="13"/>
      <c r="J671" s="13"/>
      <c r="K671" s="13">
        <v>210</v>
      </c>
      <c r="L671" s="13">
        <v>25</v>
      </c>
      <c r="M671" s="13">
        <v>3</v>
      </c>
      <c r="N671" s="13" t="s">
        <v>3</v>
      </c>
      <c r="O671" s="13">
        <v>2</v>
      </c>
      <c r="P671" s="13">
        <f>ROUND(Source!DP645,O671)</f>
        <v>306112.90000000002</v>
      </c>
      <c r="Q671" s="13"/>
      <c r="R671" s="13"/>
      <c r="S671" s="13"/>
      <c r="T671" s="13"/>
      <c r="U671" s="13"/>
      <c r="V671" s="13"/>
      <c r="W671" s="13">
        <v>5432.35</v>
      </c>
      <c r="X671" s="13">
        <v>1</v>
      </c>
      <c r="Y671" s="13">
        <v>5432.35</v>
      </c>
      <c r="Z671" s="13">
        <v>306112.90000000002</v>
      </c>
      <c r="AA671" s="13">
        <v>1</v>
      </c>
      <c r="AB671" s="13">
        <v>306112.90000000002</v>
      </c>
    </row>
    <row r="672" spans="1:28" x14ac:dyDescent="0.2">
      <c r="A672" s="13">
        <v>50</v>
      </c>
      <c r="B672" s="13">
        <v>0</v>
      </c>
      <c r="C672" s="13">
        <v>0</v>
      </c>
      <c r="D672" s="13">
        <v>1</v>
      </c>
      <c r="E672" s="13">
        <v>211</v>
      </c>
      <c r="F672" s="13">
        <f>ROUND(Source!Y645,O672)</f>
        <v>2934.72</v>
      </c>
      <c r="G672" s="13" t="s">
        <v>162</v>
      </c>
      <c r="H672" s="13" t="s">
        <v>163</v>
      </c>
      <c r="I672" s="13"/>
      <c r="J672" s="13"/>
      <c r="K672" s="13">
        <v>211</v>
      </c>
      <c r="L672" s="13">
        <v>26</v>
      </c>
      <c r="M672" s="13">
        <v>3</v>
      </c>
      <c r="N672" s="13" t="s">
        <v>3</v>
      </c>
      <c r="O672" s="13">
        <v>2</v>
      </c>
      <c r="P672" s="13">
        <f>ROUND(Source!DQ645,O672)</f>
        <v>165371.34</v>
      </c>
      <c r="Q672" s="13"/>
      <c r="R672" s="13"/>
      <c r="S672" s="13"/>
      <c r="T672" s="13"/>
      <c r="U672" s="13"/>
      <c r="V672" s="13"/>
      <c r="W672" s="13">
        <v>2934.72</v>
      </c>
      <c r="X672" s="13">
        <v>1</v>
      </c>
      <c r="Y672" s="13">
        <v>2934.72</v>
      </c>
      <c r="Z672" s="13">
        <v>165371.34</v>
      </c>
      <c r="AA672" s="13">
        <v>1</v>
      </c>
      <c r="AB672" s="13">
        <v>165371.34</v>
      </c>
    </row>
    <row r="673" spans="1:206" x14ac:dyDescent="0.2">
      <c r="A673" s="13">
        <v>50</v>
      </c>
      <c r="B673" s="13">
        <v>0</v>
      </c>
      <c r="C673" s="13">
        <v>0</v>
      </c>
      <c r="D673" s="13">
        <v>1</v>
      </c>
      <c r="E673" s="13">
        <v>224</v>
      </c>
      <c r="F673" s="13">
        <f>ROUND(Source!AR645,O673)</f>
        <v>118701.27</v>
      </c>
      <c r="G673" s="13" t="s">
        <v>164</v>
      </c>
      <c r="H673" s="13" t="s">
        <v>165</v>
      </c>
      <c r="I673" s="13"/>
      <c r="J673" s="13"/>
      <c r="K673" s="13">
        <v>224</v>
      </c>
      <c r="L673" s="13">
        <v>27</v>
      </c>
      <c r="M673" s="13">
        <v>3</v>
      </c>
      <c r="N673" s="13" t="s">
        <v>3</v>
      </c>
      <c r="O673" s="13">
        <v>2</v>
      </c>
      <c r="P673" s="13">
        <f>ROUND(Source!EJ645,O673)</f>
        <v>1615169.59</v>
      </c>
      <c r="Q673" s="13"/>
      <c r="R673" s="13"/>
      <c r="S673" s="13"/>
      <c r="T673" s="13"/>
      <c r="U673" s="13"/>
      <c r="V673" s="13"/>
      <c r="W673" s="13">
        <v>118701.27</v>
      </c>
      <c r="X673" s="13">
        <v>1</v>
      </c>
      <c r="Y673" s="13">
        <v>118701.27</v>
      </c>
      <c r="Z673" s="13">
        <v>1615169.59</v>
      </c>
      <c r="AA673" s="13">
        <v>1</v>
      </c>
      <c r="AB673" s="13">
        <v>1615169.59</v>
      </c>
    </row>
    <row r="675" spans="1:206" x14ac:dyDescent="0.2">
      <c r="A675" s="11">
        <v>51</v>
      </c>
      <c r="B675" s="11">
        <f>B387</f>
        <v>1</v>
      </c>
      <c r="C675" s="11">
        <f>A387</f>
        <v>4</v>
      </c>
      <c r="D675" s="11">
        <f>ROW(A387)</f>
        <v>387</v>
      </c>
      <c r="E675" s="11"/>
      <c r="F675" s="11" t="str">
        <f>IF(F387&lt;&gt;"",F387,"")</f>
        <v>Новый раздел</v>
      </c>
      <c r="G675" s="11" t="str">
        <f>IF(G387&lt;&gt;"",G387,"")</f>
        <v>Воздухораспределительные устройства</v>
      </c>
      <c r="H675" s="11">
        <v>0</v>
      </c>
      <c r="I675" s="11"/>
      <c r="J675" s="11"/>
      <c r="K675" s="11"/>
      <c r="L675" s="11"/>
      <c r="M675" s="11"/>
      <c r="N675" s="11"/>
      <c r="O675" s="11">
        <f t="shared" ref="O675:T675" si="545">ROUND(O444+O497+O594+O645+AB675,2)</f>
        <v>741401.73</v>
      </c>
      <c r="P675" s="11">
        <f t="shared" si="545"/>
        <v>719433.14</v>
      </c>
      <c r="Q675" s="11">
        <f t="shared" si="545"/>
        <v>1726.42</v>
      </c>
      <c r="R675" s="11">
        <f t="shared" si="545"/>
        <v>146.88999999999999</v>
      </c>
      <c r="S675" s="11">
        <f t="shared" si="545"/>
        <v>20242.169999999998</v>
      </c>
      <c r="T675" s="11">
        <f t="shared" si="545"/>
        <v>0</v>
      </c>
      <c r="U675" s="11">
        <f>U444+U497+U594+U645+AH675</f>
        <v>1700.7356314299998</v>
      </c>
      <c r="V675" s="11">
        <f>V444+V497+V594+V645+AI675</f>
        <v>0</v>
      </c>
      <c r="W675" s="11">
        <f>ROUND(W444+W497+W594+W645+AJ675,2)</f>
        <v>0</v>
      </c>
      <c r="X675" s="11">
        <f>ROUND(X444+X497+X594+X645+AK675,2)</f>
        <v>20850.38</v>
      </c>
      <c r="Y675" s="11">
        <f>ROUND(Y444+Y497+Y594+Y645+AL675,2)</f>
        <v>11563.14</v>
      </c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>
        <f t="shared" ref="AO675:BD675" si="546">ROUND(AO444+AO497+AO594+AO645+BX675,2)</f>
        <v>0</v>
      </c>
      <c r="AP675" s="11">
        <f t="shared" si="546"/>
        <v>290911.21000000002</v>
      </c>
      <c r="AQ675" s="11">
        <f t="shared" si="546"/>
        <v>0</v>
      </c>
      <c r="AR675" s="11">
        <f t="shared" si="546"/>
        <v>773815.25</v>
      </c>
      <c r="AS675" s="11">
        <f t="shared" si="546"/>
        <v>482904.04</v>
      </c>
      <c r="AT675" s="11">
        <f t="shared" si="546"/>
        <v>0</v>
      </c>
      <c r="AU675" s="11">
        <f t="shared" si="546"/>
        <v>0</v>
      </c>
      <c r="AV675" s="11">
        <f t="shared" si="546"/>
        <v>719433.14</v>
      </c>
      <c r="AW675" s="11">
        <f t="shared" si="546"/>
        <v>428521.93</v>
      </c>
      <c r="AX675" s="11">
        <f t="shared" si="546"/>
        <v>0</v>
      </c>
      <c r="AY675" s="11">
        <f t="shared" si="546"/>
        <v>428521.93</v>
      </c>
      <c r="AZ675" s="11">
        <f t="shared" si="546"/>
        <v>290911.21000000002</v>
      </c>
      <c r="BA675" s="11">
        <f t="shared" si="546"/>
        <v>0</v>
      </c>
      <c r="BB675" s="11">
        <f t="shared" si="546"/>
        <v>0</v>
      </c>
      <c r="BC675" s="11">
        <f t="shared" si="546"/>
        <v>0</v>
      </c>
      <c r="BD675" s="11">
        <f t="shared" si="546"/>
        <v>0</v>
      </c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2">
        <f t="shared" ref="DG675:DL675" si="547">ROUND(DG444+DG497+DG594+DG645+DT675,2)</f>
        <v>5148800.41</v>
      </c>
      <c r="DH675" s="12">
        <f t="shared" si="547"/>
        <v>3982062.7</v>
      </c>
      <c r="DI675" s="12">
        <f t="shared" si="547"/>
        <v>26091.42</v>
      </c>
      <c r="DJ675" s="12">
        <f t="shared" si="547"/>
        <v>8277.24</v>
      </c>
      <c r="DK675" s="12">
        <f t="shared" si="547"/>
        <v>1140646.29</v>
      </c>
      <c r="DL675" s="12">
        <f t="shared" si="547"/>
        <v>0</v>
      </c>
      <c r="DM675" s="12">
        <f>DM444+DM497+DM594+DM645+DZ675</f>
        <v>1700.7356314299998</v>
      </c>
      <c r="DN675" s="12">
        <f>DN444+DN497+DN594+DN645+EA675</f>
        <v>0</v>
      </c>
      <c r="DO675" s="12">
        <f>ROUND(DO444+DO497+DO594+DO645+EB675,2)</f>
        <v>0</v>
      </c>
      <c r="DP675" s="12">
        <f>ROUND(DP444+DP497+DP594+DP645+EC675,2)</f>
        <v>1174918.8</v>
      </c>
      <c r="DQ675" s="12">
        <f>ROUND(DQ444+DQ497+DQ594+DQ645+ED675,2)</f>
        <v>651583.81000000006</v>
      </c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>
        <f t="shared" ref="EG675:EV675" si="548">ROUND(EG444+EG497+EG594+EG645+FP675,2)</f>
        <v>0</v>
      </c>
      <c r="EH675" s="12">
        <f t="shared" si="548"/>
        <v>2318662.6</v>
      </c>
      <c r="EI675" s="12">
        <f t="shared" si="548"/>
        <v>0</v>
      </c>
      <c r="EJ675" s="12">
        <f t="shared" si="548"/>
        <v>6975303.0199999996</v>
      </c>
      <c r="EK675" s="12">
        <f t="shared" si="548"/>
        <v>4656640.42</v>
      </c>
      <c r="EL675" s="12">
        <f t="shared" si="548"/>
        <v>0</v>
      </c>
      <c r="EM675" s="12">
        <f t="shared" si="548"/>
        <v>0</v>
      </c>
      <c r="EN675" s="12">
        <f t="shared" si="548"/>
        <v>3982062.7</v>
      </c>
      <c r="EO675" s="12">
        <f t="shared" si="548"/>
        <v>1663400.1</v>
      </c>
      <c r="EP675" s="12">
        <f t="shared" si="548"/>
        <v>0</v>
      </c>
      <c r="EQ675" s="12">
        <f t="shared" si="548"/>
        <v>1663400.1</v>
      </c>
      <c r="ER675" s="12">
        <f t="shared" si="548"/>
        <v>2318662.6</v>
      </c>
      <c r="ES675" s="12">
        <f t="shared" si="548"/>
        <v>0</v>
      </c>
      <c r="ET675" s="12">
        <f t="shared" si="548"/>
        <v>0</v>
      </c>
      <c r="EU675" s="12">
        <f t="shared" si="548"/>
        <v>0</v>
      </c>
      <c r="EV675" s="12">
        <f t="shared" si="548"/>
        <v>0</v>
      </c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>
        <v>0</v>
      </c>
    </row>
    <row r="677" spans="1:206" x14ac:dyDescent="0.2">
      <c r="A677" s="13">
        <v>50</v>
      </c>
      <c r="B677" s="13">
        <v>0</v>
      </c>
      <c r="C677" s="13">
        <v>0</v>
      </c>
      <c r="D677" s="13">
        <v>1</v>
      </c>
      <c r="E677" s="13">
        <v>201</v>
      </c>
      <c r="F677" s="13">
        <f>ROUND(Source!O675,O677)</f>
        <v>741401.73</v>
      </c>
      <c r="G677" s="13" t="s">
        <v>112</v>
      </c>
      <c r="H677" s="13" t="s">
        <v>113</v>
      </c>
      <c r="I677" s="13"/>
      <c r="J677" s="13"/>
      <c r="K677" s="13">
        <v>201</v>
      </c>
      <c r="L677" s="13">
        <v>1</v>
      </c>
      <c r="M677" s="13">
        <v>3</v>
      </c>
      <c r="N677" s="13" t="s">
        <v>3</v>
      </c>
      <c r="O677" s="13">
        <v>2</v>
      </c>
      <c r="P677" s="13">
        <f>ROUND(Source!DG675,O677)</f>
        <v>5148800.41</v>
      </c>
      <c r="Q677" s="13"/>
      <c r="R677" s="13"/>
      <c r="S677" s="13"/>
      <c r="T677" s="13"/>
      <c r="U677" s="13"/>
      <c r="V677" s="13"/>
      <c r="W677" s="13">
        <v>741401.73</v>
      </c>
      <c r="X677" s="13">
        <v>1</v>
      </c>
      <c r="Y677" s="13">
        <v>741401.73</v>
      </c>
      <c r="Z677" s="13">
        <v>5148800.41</v>
      </c>
      <c r="AA677" s="13">
        <v>1</v>
      </c>
      <c r="AB677" s="13">
        <v>5148800.41</v>
      </c>
    </row>
    <row r="678" spans="1:206" x14ac:dyDescent="0.2">
      <c r="A678" s="13">
        <v>50</v>
      </c>
      <c r="B678" s="13">
        <v>0</v>
      </c>
      <c r="C678" s="13">
        <v>0</v>
      </c>
      <c r="D678" s="13">
        <v>1</v>
      </c>
      <c r="E678" s="13">
        <v>202</v>
      </c>
      <c r="F678" s="13">
        <f>ROUND(Source!P675,O678)</f>
        <v>719433.14</v>
      </c>
      <c r="G678" s="13" t="s">
        <v>114</v>
      </c>
      <c r="H678" s="13" t="s">
        <v>115</v>
      </c>
      <c r="I678" s="13"/>
      <c r="J678" s="13"/>
      <c r="K678" s="13">
        <v>202</v>
      </c>
      <c r="L678" s="13">
        <v>2</v>
      </c>
      <c r="M678" s="13">
        <v>3</v>
      </c>
      <c r="N678" s="13" t="s">
        <v>3</v>
      </c>
      <c r="O678" s="13">
        <v>2</v>
      </c>
      <c r="P678" s="13">
        <f>ROUND(Source!DH675,O678)</f>
        <v>3982062.7</v>
      </c>
      <c r="Q678" s="13"/>
      <c r="R678" s="13"/>
      <c r="S678" s="13"/>
      <c r="T678" s="13"/>
      <c r="U678" s="13"/>
      <c r="V678" s="13"/>
      <c r="W678" s="13">
        <v>719433.14</v>
      </c>
      <c r="X678" s="13">
        <v>1</v>
      </c>
      <c r="Y678" s="13">
        <v>719433.14</v>
      </c>
      <c r="Z678" s="13">
        <v>3982062.7</v>
      </c>
      <c r="AA678" s="13">
        <v>1</v>
      </c>
      <c r="AB678" s="13">
        <v>3982062.7</v>
      </c>
    </row>
    <row r="679" spans="1:206" x14ac:dyDescent="0.2">
      <c r="A679" s="13">
        <v>50</v>
      </c>
      <c r="B679" s="13">
        <v>0</v>
      </c>
      <c r="C679" s="13">
        <v>0</v>
      </c>
      <c r="D679" s="13">
        <v>1</v>
      </c>
      <c r="E679" s="13">
        <v>222</v>
      </c>
      <c r="F679" s="13">
        <f>ROUND(Source!AO675,O679)</f>
        <v>0</v>
      </c>
      <c r="G679" s="13" t="s">
        <v>116</v>
      </c>
      <c r="H679" s="13" t="s">
        <v>117</v>
      </c>
      <c r="I679" s="13"/>
      <c r="J679" s="13"/>
      <c r="K679" s="13">
        <v>222</v>
      </c>
      <c r="L679" s="13">
        <v>3</v>
      </c>
      <c r="M679" s="13">
        <v>3</v>
      </c>
      <c r="N679" s="13" t="s">
        <v>3</v>
      </c>
      <c r="O679" s="13">
        <v>2</v>
      </c>
      <c r="P679" s="13">
        <f>ROUND(Source!EG675,O679)</f>
        <v>0</v>
      </c>
      <c r="Q679" s="13"/>
      <c r="R679" s="13"/>
      <c r="S679" s="13"/>
      <c r="T679" s="13"/>
      <c r="U679" s="13"/>
      <c r="V679" s="13"/>
      <c r="W679" s="13">
        <v>0</v>
      </c>
      <c r="X679" s="13">
        <v>1</v>
      </c>
      <c r="Y679" s="13">
        <v>0</v>
      </c>
      <c r="Z679" s="13">
        <v>0</v>
      </c>
      <c r="AA679" s="13">
        <v>1</v>
      </c>
      <c r="AB679" s="13">
        <v>0</v>
      </c>
    </row>
    <row r="680" spans="1:206" x14ac:dyDescent="0.2">
      <c r="A680" s="13">
        <v>50</v>
      </c>
      <c r="B680" s="13">
        <v>0</v>
      </c>
      <c r="C680" s="13">
        <v>0</v>
      </c>
      <c r="D680" s="13">
        <v>1</v>
      </c>
      <c r="E680" s="13">
        <v>225</v>
      </c>
      <c r="F680" s="13">
        <f>ROUND(Source!AV675,O680)</f>
        <v>719433.14</v>
      </c>
      <c r="G680" s="13" t="s">
        <v>118</v>
      </c>
      <c r="H680" s="13" t="s">
        <v>119</v>
      </c>
      <c r="I680" s="13"/>
      <c r="J680" s="13"/>
      <c r="K680" s="13">
        <v>225</v>
      </c>
      <c r="L680" s="13">
        <v>4</v>
      </c>
      <c r="M680" s="13">
        <v>3</v>
      </c>
      <c r="N680" s="13" t="s">
        <v>3</v>
      </c>
      <c r="O680" s="13">
        <v>2</v>
      </c>
      <c r="P680" s="13">
        <f>ROUND(Source!EN675,O680)</f>
        <v>3982062.7</v>
      </c>
      <c r="Q680" s="13"/>
      <c r="R680" s="13"/>
      <c r="S680" s="13"/>
      <c r="T680" s="13"/>
      <c r="U680" s="13"/>
      <c r="V680" s="13"/>
      <c r="W680" s="13">
        <v>719433.14</v>
      </c>
      <c r="X680" s="13">
        <v>1</v>
      </c>
      <c r="Y680" s="13">
        <v>719433.14</v>
      </c>
      <c r="Z680" s="13">
        <v>3982062.7</v>
      </c>
      <c r="AA680" s="13">
        <v>1</v>
      </c>
      <c r="AB680" s="13">
        <v>3982062.7</v>
      </c>
    </row>
    <row r="681" spans="1:206" x14ac:dyDescent="0.2">
      <c r="A681" s="13">
        <v>50</v>
      </c>
      <c r="B681" s="13">
        <v>0</v>
      </c>
      <c r="C681" s="13">
        <v>0</v>
      </c>
      <c r="D681" s="13">
        <v>1</v>
      </c>
      <c r="E681" s="13">
        <v>226</v>
      </c>
      <c r="F681" s="13">
        <f>ROUND(Source!AW675,O681)</f>
        <v>428521.93</v>
      </c>
      <c r="G681" s="13" t="s">
        <v>120</v>
      </c>
      <c r="H681" s="13" t="s">
        <v>121</v>
      </c>
      <c r="I681" s="13"/>
      <c r="J681" s="13"/>
      <c r="K681" s="13">
        <v>226</v>
      </c>
      <c r="L681" s="13">
        <v>5</v>
      </c>
      <c r="M681" s="13">
        <v>3</v>
      </c>
      <c r="N681" s="13" t="s">
        <v>3</v>
      </c>
      <c r="O681" s="13">
        <v>2</v>
      </c>
      <c r="P681" s="13">
        <f>ROUND(Source!EO675,O681)</f>
        <v>1663400.1</v>
      </c>
      <c r="Q681" s="13"/>
      <c r="R681" s="13"/>
      <c r="S681" s="13"/>
      <c r="T681" s="13"/>
      <c r="U681" s="13"/>
      <c r="V681" s="13"/>
      <c r="W681" s="13">
        <v>428521.93</v>
      </c>
      <c r="X681" s="13">
        <v>1</v>
      </c>
      <c r="Y681" s="13">
        <v>428521.93</v>
      </c>
      <c r="Z681" s="13">
        <v>1663400.1</v>
      </c>
      <c r="AA681" s="13">
        <v>1</v>
      </c>
      <c r="AB681" s="13">
        <v>1663400.1</v>
      </c>
    </row>
    <row r="682" spans="1:206" x14ac:dyDescent="0.2">
      <c r="A682" s="13">
        <v>50</v>
      </c>
      <c r="B682" s="13">
        <v>0</v>
      </c>
      <c r="C682" s="13">
        <v>0</v>
      </c>
      <c r="D682" s="13">
        <v>1</v>
      </c>
      <c r="E682" s="13">
        <v>227</v>
      </c>
      <c r="F682" s="13">
        <f>ROUND(Source!AX675,O682)</f>
        <v>0</v>
      </c>
      <c r="G682" s="13" t="s">
        <v>122</v>
      </c>
      <c r="H682" s="13" t="s">
        <v>123</v>
      </c>
      <c r="I682" s="13"/>
      <c r="J682" s="13"/>
      <c r="K682" s="13">
        <v>227</v>
      </c>
      <c r="L682" s="13">
        <v>6</v>
      </c>
      <c r="M682" s="13">
        <v>3</v>
      </c>
      <c r="N682" s="13" t="s">
        <v>3</v>
      </c>
      <c r="O682" s="13">
        <v>2</v>
      </c>
      <c r="P682" s="13">
        <f>ROUND(Source!EP675,O682)</f>
        <v>0</v>
      </c>
      <c r="Q682" s="13"/>
      <c r="R682" s="13"/>
      <c r="S682" s="13"/>
      <c r="T682" s="13"/>
      <c r="U682" s="13"/>
      <c r="V682" s="13"/>
      <c r="W682" s="13">
        <v>0</v>
      </c>
      <c r="X682" s="13">
        <v>1</v>
      </c>
      <c r="Y682" s="13">
        <v>0</v>
      </c>
      <c r="Z682" s="13">
        <v>0</v>
      </c>
      <c r="AA682" s="13">
        <v>1</v>
      </c>
      <c r="AB682" s="13">
        <v>0</v>
      </c>
    </row>
    <row r="683" spans="1:206" x14ac:dyDescent="0.2">
      <c r="A683" s="13">
        <v>50</v>
      </c>
      <c r="B683" s="13">
        <v>0</v>
      </c>
      <c r="C683" s="13">
        <v>0</v>
      </c>
      <c r="D683" s="13">
        <v>1</v>
      </c>
      <c r="E683" s="13">
        <v>228</v>
      </c>
      <c r="F683" s="13">
        <f>ROUND(Source!AY675,O683)</f>
        <v>428521.93</v>
      </c>
      <c r="G683" s="13" t="s">
        <v>124</v>
      </c>
      <c r="H683" s="13" t="s">
        <v>125</v>
      </c>
      <c r="I683" s="13"/>
      <c r="J683" s="13"/>
      <c r="K683" s="13">
        <v>228</v>
      </c>
      <c r="L683" s="13">
        <v>7</v>
      </c>
      <c r="M683" s="13">
        <v>3</v>
      </c>
      <c r="N683" s="13" t="s">
        <v>3</v>
      </c>
      <c r="O683" s="13">
        <v>2</v>
      </c>
      <c r="P683" s="13">
        <f>ROUND(Source!EQ675,O683)</f>
        <v>1663400.1</v>
      </c>
      <c r="Q683" s="13"/>
      <c r="R683" s="13"/>
      <c r="S683" s="13"/>
      <c r="T683" s="13"/>
      <c r="U683" s="13"/>
      <c r="V683" s="13"/>
      <c r="W683" s="13">
        <v>428521.93</v>
      </c>
      <c r="X683" s="13">
        <v>1</v>
      </c>
      <c r="Y683" s="13">
        <v>428521.93</v>
      </c>
      <c r="Z683" s="13">
        <v>1663400.1</v>
      </c>
      <c r="AA683" s="13">
        <v>1</v>
      </c>
      <c r="AB683" s="13">
        <v>1663400.1</v>
      </c>
    </row>
    <row r="684" spans="1:206" x14ac:dyDescent="0.2">
      <c r="A684" s="13">
        <v>50</v>
      </c>
      <c r="B684" s="13">
        <v>0</v>
      </c>
      <c r="C684" s="13">
        <v>0</v>
      </c>
      <c r="D684" s="13">
        <v>1</v>
      </c>
      <c r="E684" s="13">
        <v>216</v>
      </c>
      <c r="F684" s="13">
        <f>ROUND(Source!AP675,O684)</f>
        <v>290911.21000000002</v>
      </c>
      <c r="G684" s="13" t="s">
        <v>126</v>
      </c>
      <c r="H684" s="13" t="s">
        <v>127</v>
      </c>
      <c r="I684" s="13"/>
      <c r="J684" s="13"/>
      <c r="K684" s="13">
        <v>216</v>
      </c>
      <c r="L684" s="13">
        <v>8</v>
      </c>
      <c r="M684" s="13">
        <v>3</v>
      </c>
      <c r="N684" s="13" t="s">
        <v>3</v>
      </c>
      <c r="O684" s="13">
        <v>2</v>
      </c>
      <c r="P684" s="13">
        <f>ROUND(Source!EH675,O684)</f>
        <v>2318662.6</v>
      </c>
      <c r="Q684" s="13"/>
      <c r="R684" s="13"/>
      <c r="S684" s="13"/>
      <c r="T684" s="13"/>
      <c r="U684" s="13"/>
      <c r="V684" s="13"/>
      <c r="W684" s="13">
        <v>290911.21000000002</v>
      </c>
      <c r="X684" s="13">
        <v>1</v>
      </c>
      <c r="Y684" s="13">
        <v>290911.21000000002</v>
      </c>
      <c r="Z684" s="13">
        <v>2318662.6</v>
      </c>
      <c r="AA684" s="13">
        <v>1</v>
      </c>
      <c r="AB684" s="13">
        <v>2318662.6</v>
      </c>
    </row>
    <row r="685" spans="1:206" x14ac:dyDescent="0.2">
      <c r="A685" s="13">
        <v>50</v>
      </c>
      <c r="B685" s="13">
        <v>0</v>
      </c>
      <c r="C685" s="13">
        <v>0</v>
      </c>
      <c r="D685" s="13">
        <v>1</v>
      </c>
      <c r="E685" s="13">
        <v>223</v>
      </c>
      <c r="F685" s="13">
        <f>ROUND(Source!AQ675,O685)</f>
        <v>0</v>
      </c>
      <c r="G685" s="13" t="s">
        <v>128</v>
      </c>
      <c r="H685" s="13" t="s">
        <v>129</v>
      </c>
      <c r="I685" s="13"/>
      <c r="J685" s="13"/>
      <c r="K685" s="13">
        <v>223</v>
      </c>
      <c r="L685" s="13">
        <v>9</v>
      </c>
      <c r="M685" s="13">
        <v>3</v>
      </c>
      <c r="N685" s="13" t="s">
        <v>3</v>
      </c>
      <c r="O685" s="13">
        <v>2</v>
      </c>
      <c r="P685" s="13">
        <f>ROUND(Source!EI675,O685)</f>
        <v>0</v>
      </c>
      <c r="Q685" s="13"/>
      <c r="R685" s="13"/>
      <c r="S685" s="13"/>
      <c r="T685" s="13"/>
      <c r="U685" s="13"/>
      <c r="V685" s="13"/>
      <c r="W685" s="13">
        <v>0</v>
      </c>
      <c r="X685" s="13">
        <v>1</v>
      </c>
      <c r="Y685" s="13">
        <v>0</v>
      </c>
      <c r="Z685" s="13">
        <v>0</v>
      </c>
      <c r="AA685" s="13">
        <v>1</v>
      </c>
      <c r="AB685" s="13">
        <v>0</v>
      </c>
    </row>
    <row r="686" spans="1:206" x14ac:dyDescent="0.2">
      <c r="A686" s="13">
        <v>50</v>
      </c>
      <c r="B686" s="13">
        <v>0</v>
      </c>
      <c r="C686" s="13">
        <v>0</v>
      </c>
      <c r="D686" s="13">
        <v>1</v>
      </c>
      <c r="E686" s="13">
        <v>229</v>
      </c>
      <c r="F686" s="13">
        <f>ROUND(Source!AZ675,O686)</f>
        <v>290911.21000000002</v>
      </c>
      <c r="G686" s="13" t="s">
        <v>130</v>
      </c>
      <c r="H686" s="13" t="s">
        <v>131</v>
      </c>
      <c r="I686" s="13"/>
      <c r="J686" s="13"/>
      <c r="K686" s="13">
        <v>229</v>
      </c>
      <c r="L686" s="13">
        <v>10</v>
      </c>
      <c r="M686" s="13">
        <v>3</v>
      </c>
      <c r="N686" s="13" t="s">
        <v>3</v>
      </c>
      <c r="O686" s="13">
        <v>2</v>
      </c>
      <c r="P686" s="13">
        <f>ROUND(Source!ER675,O686)</f>
        <v>2318662.6</v>
      </c>
      <c r="Q686" s="13"/>
      <c r="R686" s="13"/>
      <c r="S686" s="13"/>
      <c r="T686" s="13"/>
      <c r="U686" s="13"/>
      <c r="V686" s="13"/>
      <c r="W686" s="13">
        <v>290911.21000000002</v>
      </c>
      <c r="X686" s="13">
        <v>1</v>
      </c>
      <c r="Y686" s="13">
        <v>290911.21000000002</v>
      </c>
      <c r="Z686" s="13">
        <v>2318662.6</v>
      </c>
      <c r="AA686" s="13">
        <v>1</v>
      </c>
      <c r="AB686" s="13">
        <v>2318662.6</v>
      </c>
    </row>
    <row r="687" spans="1:206" x14ac:dyDescent="0.2">
      <c r="A687" s="13">
        <v>50</v>
      </c>
      <c r="B687" s="13">
        <v>0</v>
      </c>
      <c r="C687" s="13">
        <v>0</v>
      </c>
      <c r="D687" s="13">
        <v>1</v>
      </c>
      <c r="E687" s="13">
        <v>203</v>
      </c>
      <c r="F687" s="13">
        <f>ROUND(Source!Q675,O687)</f>
        <v>1726.42</v>
      </c>
      <c r="G687" s="13" t="s">
        <v>132</v>
      </c>
      <c r="H687" s="13" t="s">
        <v>133</v>
      </c>
      <c r="I687" s="13"/>
      <c r="J687" s="13"/>
      <c r="K687" s="13">
        <v>203</v>
      </c>
      <c r="L687" s="13">
        <v>11</v>
      </c>
      <c r="M687" s="13">
        <v>3</v>
      </c>
      <c r="N687" s="13" t="s">
        <v>3</v>
      </c>
      <c r="O687" s="13">
        <v>2</v>
      </c>
      <c r="P687" s="13">
        <f>ROUND(Source!DI675,O687)</f>
        <v>26091.42</v>
      </c>
      <c r="Q687" s="13"/>
      <c r="R687" s="13"/>
      <c r="S687" s="13"/>
      <c r="T687" s="13"/>
      <c r="U687" s="13"/>
      <c r="V687" s="13"/>
      <c r="W687" s="13">
        <v>1726.42</v>
      </c>
      <c r="X687" s="13">
        <v>1</v>
      </c>
      <c r="Y687" s="13">
        <v>1726.42</v>
      </c>
      <c r="Z687" s="13">
        <v>26091.42</v>
      </c>
      <c r="AA687" s="13">
        <v>1</v>
      </c>
      <c r="AB687" s="13">
        <v>26091.42</v>
      </c>
    </row>
    <row r="688" spans="1:206" x14ac:dyDescent="0.2">
      <c r="A688" s="13">
        <v>50</v>
      </c>
      <c r="B688" s="13">
        <v>0</v>
      </c>
      <c r="C688" s="13">
        <v>0</v>
      </c>
      <c r="D688" s="13">
        <v>1</v>
      </c>
      <c r="E688" s="13">
        <v>231</v>
      </c>
      <c r="F688" s="13">
        <f>ROUND(Source!BB675,O688)</f>
        <v>0</v>
      </c>
      <c r="G688" s="13" t="s">
        <v>134</v>
      </c>
      <c r="H688" s="13" t="s">
        <v>135</v>
      </c>
      <c r="I688" s="13"/>
      <c r="J688" s="13"/>
      <c r="K688" s="13">
        <v>231</v>
      </c>
      <c r="L688" s="13">
        <v>12</v>
      </c>
      <c r="M688" s="13">
        <v>3</v>
      </c>
      <c r="N688" s="13" t="s">
        <v>3</v>
      </c>
      <c r="O688" s="13">
        <v>2</v>
      </c>
      <c r="P688" s="13">
        <f>ROUND(Source!ET675,O688)</f>
        <v>0</v>
      </c>
      <c r="Q688" s="13"/>
      <c r="R688" s="13"/>
      <c r="S688" s="13"/>
      <c r="T688" s="13"/>
      <c r="U688" s="13"/>
      <c r="V688" s="13"/>
      <c r="W688" s="13">
        <v>0</v>
      </c>
      <c r="X688" s="13">
        <v>1</v>
      </c>
      <c r="Y688" s="13">
        <v>0</v>
      </c>
      <c r="Z688" s="13">
        <v>0</v>
      </c>
      <c r="AA688" s="13">
        <v>1</v>
      </c>
      <c r="AB688" s="13">
        <v>0</v>
      </c>
    </row>
    <row r="689" spans="1:28" x14ac:dyDescent="0.2">
      <c r="A689" s="13">
        <v>50</v>
      </c>
      <c r="B689" s="13">
        <v>0</v>
      </c>
      <c r="C689" s="13">
        <v>0</v>
      </c>
      <c r="D689" s="13">
        <v>1</v>
      </c>
      <c r="E689" s="13">
        <v>204</v>
      </c>
      <c r="F689" s="13">
        <f>ROUND(Source!R675,O689)</f>
        <v>146.88999999999999</v>
      </c>
      <c r="G689" s="13" t="s">
        <v>136</v>
      </c>
      <c r="H689" s="13" t="s">
        <v>137</v>
      </c>
      <c r="I689" s="13"/>
      <c r="J689" s="13"/>
      <c r="K689" s="13">
        <v>204</v>
      </c>
      <c r="L689" s="13">
        <v>13</v>
      </c>
      <c r="M689" s="13">
        <v>3</v>
      </c>
      <c r="N689" s="13" t="s">
        <v>3</v>
      </c>
      <c r="O689" s="13">
        <v>2</v>
      </c>
      <c r="P689" s="13">
        <f>ROUND(Source!DJ675,O689)</f>
        <v>8277.24</v>
      </c>
      <c r="Q689" s="13"/>
      <c r="R689" s="13"/>
      <c r="S689" s="13"/>
      <c r="T689" s="13"/>
      <c r="U689" s="13"/>
      <c r="V689" s="13"/>
      <c r="W689" s="13">
        <v>146.88999999999999</v>
      </c>
      <c r="X689" s="13">
        <v>1</v>
      </c>
      <c r="Y689" s="13">
        <v>146.88999999999999</v>
      </c>
      <c r="Z689" s="13">
        <v>8277.24</v>
      </c>
      <c r="AA689" s="13">
        <v>1</v>
      </c>
      <c r="AB689" s="13">
        <v>8277.24</v>
      </c>
    </row>
    <row r="690" spans="1:28" x14ac:dyDescent="0.2">
      <c r="A690" s="13">
        <v>50</v>
      </c>
      <c r="B690" s="13">
        <v>0</v>
      </c>
      <c r="C690" s="13">
        <v>0</v>
      </c>
      <c r="D690" s="13">
        <v>1</v>
      </c>
      <c r="E690" s="13">
        <v>205</v>
      </c>
      <c r="F690" s="13">
        <f>ROUND(Source!S675,O690)</f>
        <v>20242.169999999998</v>
      </c>
      <c r="G690" s="13" t="s">
        <v>138</v>
      </c>
      <c r="H690" s="13" t="s">
        <v>139</v>
      </c>
      <c r="I690" s="13"/>
      <c r="J690" s="13"/>
      <c r="K690" s="13">
        <v>205</v>
      </c>
      <c r="L690" s="13">
        <v>14</v>
      </c>
      <c r="M690" s="13">
        <v>3</v>
      </c>
      <c r="N690" s="13" t="s">
        <v>3</v>
      </c>
      <c r="O690" s="13">
        <v>2</v>
      </c>
      <c r="P690" s="13">
        <f>ROUND(Source!DK675,O690)</f>
        <v>1140646.29</v>
      </c>
      <c r="Q690" s="13"/>
      <c r="R690" s="13"/>
      <c r="S690" s="13"/>
      <c r="T690" s="13"/>
      <c r="U690" s="13"/>
      <c r="V690" s="13"/>
      <c r="W690" s="13">
        <v>20242.169999999998</v>
      </c>
      <c r="X690" s="13">
        <v>1</v>
      </c>
      <c r="Y690" s="13">
        <v>20242.169999999998</v>
      </c>
      <c r="Z690" s="13">
        <v>1140646.29</v>
      </c>
      <c r="AA690" s="13">
        <v>1</v>
      </c>
      <c r="AB690" s="13">
        <v>1140646.29</v>
      </c>
    </row>
    <row r="691" spans="1:28" x14ac:dyDescent="0.2">
      <c r="A691" s="13">
        <v>50</v>
      </c>
      <c r="B691" s="13">
        <v>0</v>
      </c>
      <c r="C691" s="13">
        <v>0</v>
      </c>
      <c r="D691" s="13">
        <v>1</v>
      </c>
      <c r="E691" s="13">
        <v>232</v>
      </c>
      <c r="F691" s="13">
        <f>ROUND(Source!BC675,O691)</f>
        <v>0</v>
      </c>
      <c r="G691" s="13" t="s">
        <v>140</v>
      </c>
      <c r="H691" s="13" t="s">
        <v>141</v>
      </c>
      <c r="I691" s="13"/>
      <c r="J691" s="13"/>
      <c r="K691" s="13">
        <v>232</v>
      </c>
      <c r="L691" s="13">
        <v>15</v>
      </c>
      <c r="M691" s="13">
        <v>3</v>
      </c>
      <c r="N691" s="13" t="s">
        <v>3</v>
      </c>
      <c r="O691" s="13">
        <v>2</v>
      </c>
      <c r="P691" s="13">
        <f>ROUND(Source!EU675,O691)</f>
        <v>0</v>
      </c>
      <c r="Q691" s="13"/>
      <c r="R691" s="13"/>
      <c r="S691" s="13"/>
      <c r="T691" s="13"/>
      <c r="U691" s="13"/>
      <c r="V691" s="13"/>
      <c r="W691" s="13">
        <v>0</v>
      </c>
      <c r="X691" s="13">
        <v>1</v>
      </c>
      <c r="Y691" s="13">
        <v>0</v>
      </c>
      <c r="Z691" s="13">
        <v>0</v>
      </c>
      <c r="AA691" s="13">
        <v>1</v>
      </c>
      <c r="AB691" s="13">
        <v>0</v>
      </c>
    </row>
    <row r="692" spans="1:28" x14ac:dyDescent="0.2">
      <c r="A692" s="13">
        <v>50</v>
      </c>
      <c r="B692" s="13">
        <v>0</v>
      </c>
      <c r="C692" s="13">
        <v>0</v>
      </c>
      <c r="D692" s="13">
        <v>1</v>
      </c>
      <c r="E692" s="13">
        <v>214</v>
      </c>
      <c r="F692" s="13">
        <f>ROUND(Source!AS675,O692)</f>
        <v>482904.04</v>
      </c>
      <c r="G692" s="13" t="s">
        <v>142</v>
      </c>
      <c r="H692" s="13" t="s">
        <v>143</v>
      </c>
      <c r="I692" s="13"/>
      <c r="J692" s="13"/>
      <c r="K692" s="13">
        <v>214</v>
      </c>
      <c r="L692" s="13">
        <v>16</v>
      </c>
      <c r="M692" s="13">
        <v>3</v>
      </c>
      <c r="N692" s="13" t="s">
        <v>3</v>
      </c>
      <c r="O692" s="13">
        <v>2</v>
      </c>
      <c r="P692" s="13">
        <f>ROUND(Source!EK675,O692)</f>
        <v>4656640.42</v>
      </c>
      <c r="Q692" s="13"/>
      <c r="R692" s="13"/>
      <c r="S692" s="13"/>
      <c r="T692" s="13"/>
      <c r="U692" s="13"/>
      <c r="V692" s="13"/>
      <c r="W692" s="13">
        <v>482904.04</v>
      </c>
      <c r="X692" s="13">
        <v>1</v>
      </c>
      <c r="Y692" s="13">
        <v>482904.04</v>
      </c>
      <c r="Z692" s="13">
        <v>4656640.42</v>
      </c>
      <c r="AA692" s="13">
        <v>1</v>
      </c>
      <c r="AB692" s="13">
        <v>4656640.42</v>
      </c>
    </row>
    <row r="693" spans="1:28" x14ac:dyDescent="0.2">
      <c r="A693" s="13">
        <v>50</v>
      </c>
      <c r="B693" s="13">
        <v>0</v>
      </c>
      <c r="C693" s="13">
        <v>0</v>
      </c>
      <c r="D693" s="13">
        <v>1</v>
      </c>
      <c r="E693" s="13">
        <v>215</v>
      </c>
      <c r="F693" s="13">
        <f>ROUND(Source!AT675,O693)</f>
        <v>0</v>
      </c>
      <c r="G693" s="13" t="s">
        <v>144</v>
      </c>
      <c r="H693" s="13" t="s">
        <v>145</v>
      </c>
      <c r="I693" s="13"/>
      <c r="J693" s="13"/>
      <c r="K693" s="13">
        <v>215</v>
      </c>
      <c r="L693" s="13">
        <v>17</v>
      </c>
      <c r="M693" s="13">
        <v>3</v>
      </c>
      <c r="N693" s="13" t="s">
        <v>3</v>
      </c>
      <c r="O693" s="13">
        <v>2</v>
      </c>
      <c r="P693" s="13">
        <f>ROUND(Source!EL675,O693)</f>
        <v>0</v>
      </c>
      <c r="Q693" s="13"/>
      <c r="R693" s="13"/>
      <c r="S693" s="13"/>
      <c r="T693" s="13"/>
      <c r="U693" s="13"/>
      <c r="V693" s="13"/>
      <c r="W693" s="13">
        <v>0</v>
      </c>
      <c r="X693" s="13">
        <v>1</v>
      </c>
      <c r="Y693" s="13">
        <v>0</v>
      </c>
      <c r="Z693" s="13">
        <v>0</v>
      </c>
      <c r="AA693" s="13">
        <v>1</v>
      </c>
      <c r="AB693" s="13">
        <v>0</v>
      </c>
    </row>
    <row r="694" spans="1:28" x14ac:dyDescent="0.2">
      <c r="A694" s="13">
        <v>50</v>
      </c>
      <c r="B694" s="13">
        <v>0</v>
      </c>
      <c r="C694" s="13">
        <v>0</v>
      </c>
      <c r="D694" s="13">
        <v>1</v>
      </c>
      <c r="E694" s="13">
        <v>217</v>
      </c>
      <c r="F694" s="13">
        <f>ROUND(Source!AU675,O694)</f>
        <v>0</v>
      </c>
      <c r="G694" s="13" t="s">
        <v>146</v>
      </c>
      <c r="H694" s="13" t="s">
        <v>147</v>
      </c>
      <c r="I694" s="13"/>
      <c r="J694" s="13"/>
      <c r="K694" s="13">
        <v>217</v>
      </c>
      <c r="L694" s="13">
        <v>18</v>
      </c>
      <c r="M694" s="13">
        <v>3</v>
      </c>
      <c r="N694" s="13" t="s">
        <v>3</v>
      </c>
      <c r="O694" s="13">
        <v>2</v>
      </c>
      <c r="P694" s="13">
        <f>ROUND(Source!EM675,O694)</f>
        <v>0</v>
      </c>
      <c r="Q694" s="13"/>
      <c r="R694" s="13"/>
      <c r="S694" s="13"/>
      <c r="T694" s="13"/>
      <c r="U694" s="13"/>
      <c r="V694" s="13"/>
      <c r="W694" s="13">
        <v>0</v>
      </c>
      <c r="X694" s="13">
        <v>1</v>
      </c>
      <c r="Y694" s="13">
        <v>0</v>
      </c>
      <c r="Z694" s="13">
        <v>0</v>
      </c>
      <c r="AA694" s="13">
        <v>1</v>
      </c>
      <c r="AB694" s="13">
        <v>0</v>
      </c>
    </row>
    <row r="695" spans="1:28" x14ac:dyDescent="0.2">
      <c r="A695" s="13">
        <v>50</v>
      </c>
      <c r="B695" s="13">
        <v>0</v>
      </c>
      <c r="C695" s="13">
        <v>0</v>
      </c>
      <c r="D695" s="13">
        <v>1</v>
      </c>
      <c r="E695" s="13">
        <v>230</v>
      </c>
      <c r="F695" s="13">
        <f>ROUND(Source!BA675,O695)</f>
        <v>0</v>
      </c>
      <c r="G695" s="13" t="s">
        <v>148</v>
      </c>
      <c r="H695" s="13" t="s">
        <v>149</v>
      </c>
      <c r="I695" s="13"/>
      <c r="J695" s="13"/>
      <c r="K695" s="13">
        <v>230</v>
      </c>
      <c r="L695" s="13">
        <v>19</v>
      </c>
      <c r="M695" s="13">
        <v>3</v>
      </c>
      <c r="N695" s="13" t="s">
        <v>3</v>
      </c>
      <c r="O695" s="13">
        <v>2</v>
      </c>
      <c r="P695" s="13">
        <f>ROUND(Source!ES675,O695)</f>
        <v>0</v>
      </c>
      <c r="Q695" s="13"/>
      <c r="R695" s="13"/>
      <c r="S695" s="13"/>
      <c r="T695" s="13"/>
      <c r="U695" s="13"/>
      <c r="V695" s="13"/>
      <c r="W695" s="13">
        <v>0</v>
      </c>
      <c r="X695" s="13">
        <v>1</v>
      </c>
      <c r="Y695" s="13">
        <v>0</v>
      </c>
      <c r="Z695" s="13">
        <v>0</v>
      </c>
      <c r="AA695" s="13">
        <v>1</v>
      </c>
      <c r="AB695" s="13">
        <v>0</v>
      </c>
    </row>
    <row r="696" spans="1:28" x14ac:dyDescent="0.2">
      <c r="A696" s="13">
        <v>50</v>
      </c>
      <c r="B696" s="13">
        <v>0</v>
      </c>
      <c r="C696" s="13">
        <v>0</v>
      </c>
      <c r="D696" s="13">
        <v>1</v>
      </c>
      <c r="E696" s="13">
        <v>206</v>
      </c>
      <c r="F696" s="13">
        <f>ROUND(Source!T675,O696)</f>
        <v>0</v>
      </c>
      <c r="G696" s="13" t="s">
        <v>150</v>
      </c>
      <c r="H696" s="13" t="s">
        <v>151</v>
      </c>
      <c r="I696" s="13"/>
      <c r="J696" s="13"/>
      <c r="K696" s="13">
        <v>206</v>
      </c>
      <c r="L696" s="13">
        <v>20</v>
      </c>
      <c r="M696" s="13">
        <v>3</v>
      </c>
      <c r="N696" s="13" t="s">
        <v>3</v>
      </c>
      <c r="O696" s="13">
        <v>2</v>
      </c>
      <c r="P696" s="13">
        <f>ROUND(Source!DL675,O696)</f>
        <v>0</v>
      </c>
      <c r="Q696" s="13"/>
      <c r="R696" s="13"/>
      <c r="S696" s="13"/>
      <c r="T696" s="13"/>
      <c r="U696" s="13"/>
      <c r="V696" s="13"/>
      <c r="W696" s="13">
        <v>0</v>
      </c>
      <c r="X696" s="13">
        <v>1</v>
      </c>
      <c r="Y696" s="13">
        <v>0</v>
      </c>
      <c r="Z696" s="13">
        <v>0</v>
      </c>
      <c r="AA696" s="13">
        <v>1</v>
      </c>
      <c r="AB696" s="13">
        <v>0</v>
      </c>
    </row>
    <row r="697" spans="1:28" x14ac:dyDescent="0.2">
      <c r="A697" s="13">
        <v>50</v>
      </c>
      <c r="B697" s="13">
        <v>0</v>
      </c>
      <c r="C697" s="13">
        <v>0</v>
      </c>
      <c r="D697" s="13">
        <v>1</v>
      </c>
      <c r="E697" s="13">
        <v>207</v>
      </c>
      <c r="F697" s="13">
        <f>Source!U675</f>
        <v>1700.7356314299998</v>
      </c>
      <c r="G697" s="13" t="s">
        <v>152</v>
      </c>
      <c r="H697" s="13" t="s">
        <v>153</v>
      </c>
      <c r="I697" s="13"/>
      <c r="J697" s="13"/>
      <c r="K697" s="13">
        <v>207</v>
      </c>
      <c r="L697" s="13">
        <v>21</v>
      </c>
      <c r="M697" s="13">
        <v>3</v>
      </c>
      <c r="N697" s="13" t="s">
        <v>3</v>
      </c>
      <c r="O697" s="13">
        <v>-1</v>
      </c>
      <c r="P697" s="13">
        <f>Source!DM675</f>
        <v>1700.7356314299998</v>
      </c>
      <c r="Q697" s="13"/>
      <c r="R697" s="13"/>
      <c r="S697" s="13"/>
      <c r="T697" s="13"/>
      <c r="U697" s="13"/>
      <c r="V697" s="13"/>
      <c r="W697" s="13">
        <v>1700.7356314300002</v>
      </c>
      <c r="X697" s="13">
        <v>1</v>
      </c>
      <c r="Y697" s="13">
        <v>1700.7356314300002</v>
      </c>
      <c r="Z697" s="13">
        <v>1700.7356314300002</v>
      </c>
      <c r="AA697" s="13">
        <v>1</v>
      </c>
      <c r="AB697" s="13">
        <v>1700.7356314300002</v>
      </c>
    </row>
    <row r="698" spans="1:28" x14ac:dyDescent="0.2">
      <c r="A698" s="13">
        <v>50</v>
      </c>
      <c r="B698" s="13">
        <v>0</v>
      </c>
      <c r="C698" s="13">
        <v>0</v>
      </c>
      <c r="D698" s="13">
        <v>1</v>
      </c>
      <c r="E698" s="13">
        <v>208</v>
      </c>
      <c r="F698" s="13">
        <f>Source!V675</f>
        <v>0</v>
      </c>
      <c r="G698" s="13" t="s">
        <v>154</v>
      </c>
      <c r="H698" s="13" t="s">
        <v>155</v>
      </c>
      <c r="I698" s="13"/>
      <c r="J698" s="13"/>
      <c r="K698" s="13">
        <v>208</v>
      </c>
      <c r="L698" s="13">
        <v>22</v>
      </c>
      <c r="M698" s="13">
        <v>3</v>
      </c>
      <c r="N698" s="13" t="s">
        <v>3</v>
      </c>
      <c r="O698" s="13">
        <v>-1</v>
      </c>
      <c r="P698" s="13">
        <f>Source!DN675</f>
        <v>0</v>
      </c>
      <c r="Q698" s="13"/>
      <c r="R698" s="13"/>
      <c r="S698" s="13"/>
      <c r="T698" s="13"/>
      <c r="U698" s="13"/>
      <c r="V698" s="13"/>
      <c r="W698" s="13">
        <v>0</v>
      </c>
      <c r="X698" s="13">
        <v>1</v>
      </c>
      <c r="Y698" s="13">
        <v>0</v>
      </c>
      <c r="Z698" s="13">
        <v>0</v>
      </c>
      <c r="AA698" s="13">
        <v>1</v>
      </c>
      <c r="AB698" s="13">
        <v>0</v>
      </c>
    </row>
    <row r="699" spans="1:28" x14ac:dyDescent="0.2">
      <c r="A699" s="13">
        <v>50</v>
      </c>
      <c r="B699" s="13">
        <v>0</v>
      </c>
      <c r="C699" s="13">
        <v>0</v>
      </c>
      <c r="D699" s="13">
        <v>1</v>
      </c>
      <c r="E699" s="13">
        <v>209</v>
      </c>
      <c r="F699" s="13">
        <f>ROUND(Source!W675,O699)</f>
        <v>0</v>
      </c>
      <c r="G699" s="13" t="s">
        <v>156</v>
      </c>
      <c r="H699" s="13" t="s">
        <v>157</v>
      </c>
      <c r="I699" s="13"/>
      <c r="J699" s="13"/>
      <c r="K699" s="13">
        <v>209</v>
      </c>
      <c r="L699" s="13">
        <v>23</v>
      </c>
      <c r="M699" s="13">
        <v>3</v>
      </c>
      <c r="N699" s="13" t="s">
        <v>3</v>
      </c>
      <c r="O699" s="13">
        <v>2</v>
      </c>
      <c r="P699" s="13">
        <f>ROUND(Source!DO675,O699)</f>
        <v>0</v>
      </c>
      <c r="Q699" s="13"/>
      <c r="R699" s="13"/>
      <c r="S699" s="13"/>
      <c r="T699" s="13"/>
      <c r="U699" s="13"/>
      <c r="V699" s="13"/>
      <c r="W699" s="13">
        <v>0</v>
      </c>
      <c r="X699" s="13">
        <v>1</v>
      </c>
      <c r="Y699" s="13">
        <v>0</v>
      </c>
      <c r="Z699" s="13">
        <v>0</v>
      </c>
      <c r="AA699" s="13">
        <v>1</v>
      </c>
      <c r="AB699" s="13">
        <v>0</v>
      </c>
    </row>
    <row r="700" spans="1:28" x14ac:dyDescent="0.2">
      <c r="A700" s="13">
        <v>50</v>
      </c>
      <c r="B700" s="13">
        <v>0</v>
      </c>
      <c r="C700" s="13">
        <v>0</v>
      </c>
      <c r="D700" s="13">
        <v>1</v>
      </c>
      <c r="E700" s="13">
        <v>233</v>
      </c>
      <c r="F700" s="13">
        <f>ROUND(Source!BD675,O700)</f>
        <v>0</v>
      </c>
      <c r="G700" s="13" t="s">
        <v>158</v>
      </c>
      <c r="H700" s="13" t="s">
        <v>159</v>
      </c>
      <c r="I700" s="13"/>
      <c r="J700" s="13"/>
      <c r="K700" s="13">
        <v>233</v>
      </c>
      <c r="L700" s="13">
        <v>24</v>
      </c>
      <c r="M700" s="13">
        <v>3</v>
      </c>
      <c r="N700" s="13" t="s">
        <v>3</v>
      </c>
      <c r="O700" s="13">
        <v>2</v>
      </c>
      <c r="P700" s="13">
        <f>ROUND(Source!EV675,O700)</f>
        <v>0</v>
      </c>
      <c r="Q700" s="13"/>
      <c r="R700" s="13"/>
      <c r="S700" s="13"/>
      <c r="T700" s="13"/>
      <c r="U700" s="13"/>
      <c r="V700" s="13"/>
      <c r="W700" s="13">
        <v>0</v>
      </c>
      <c r="X700" s="13">
        <v>1</v>
      </c>
      <c r="Y700" s="13">
        <v>0</v>
      </c>
      <c r="Z700" s="13">
        <v>0</v>
      </c>
      <c r="AA700" s="13">
        <v>1</v>
      </c>
      <c r="AB700" s="13">
        <v>0</v>
      </c>
    </row>
    <row r="701" spans="1:28" x14ac:dyDescent="0.2">
      <c r="A701" s="13">
        <v>50</v>
      </c>
      <c r="B701" s="13">
        <v>0</v>
      </c>
      <c r="C701" s="13">
        <v>0</v>
      </c>
      <c r="D701" s="13">
        <v>1</v>
      </c>
      <c r="E701" s="13">
        <v>210</v>
      </c>
      <c r="F701" s="13">
        <f>ROUND(Source!X675,O701)</f>
        <v>20850.38</v>
      </c>
      <c r="G701" s="13" t="s">
        <v>160</v>
      </c>
      <c r="H701" s="13" t="s">
        <v>161</v>
      </c>
      <c r="I701" s="13"/>
      <c r="J701" s="13"/>
      <c r="K701" s="13">
        <v>210</v>
      </c>
      <c r="L701" s="13">
        <v>25</v>
      </c>
      <c r="M701" s="13">
        <v>3</v>
      </c>
      <c r="N701" s="13" t="s">
        <v>3</v>
      </c>
      <c r="O701" s="13">
        <v>2</v>
      </c>
      <c r="P701" s="13">
        <f>ROUND(Source!DP675,O701)</f>
        <v>1174918.8</v>
      </c>
      <c r="Q701" s="13"/>
      <c r="R701" s="13"/>
      <c r="S701" s="13"/>
      <c r="T701" s="13"/>
      <c r="U701" s="13"/>
      <c r="V701" s="13"/>
      <c r="W701" s="13">
        <v>20850.38</v>
      </c>
      <c r="X701" s="13">
        <v>1</v>
      </c>
      <c r="Y701" s="13">
        <v>20850.38</v>
      </c>
      <c r="Z701" s="13">
        <v>1174918.8</v>
      </c>
      <c r="AA701" s="13">
        <v>1</v>
      </c>
      <c r="AB701" s="13">
        <v>1174918.8</v>
      </c>
    </row>
    <row r="702" spans="1:28" x14ac:dyDescent="0.2">
      <c r="A702" s="13">
        <v>50</v>
      </c>
      <c r="B702" s="13">
        <v>0</v>
      </c>
      <c r="C702" s="13">
        <v>0</v>
      </c>
      <c r="D702" s="13">
        <v>1</v>
      </c>
      <c r="E702" s="13">
        <v>211</v>
      </c>
      <c r="F702" s="13">
        <f>ROUND(Source!Y675,O702)</f>
        <v>11563.14</v>
      </c>
      <c r="G702" s="13" t="s">
        <v>162</v>
      </c>
      <c r="H702" s="13" t="s">
        <v>163</v>
      </c>
      <c r="I702" s="13"/>
      <c r="J702" s="13"/>
      <c r="K702" s="13">
        <v>211</v>
      </c>
      <c r="L702" s="13">
        <v>26</v>
      </c>
      <c r="M702" s="13">
        <v>3</v>
      </c>
      <c r="N702" s="13" t="s">
        <v>3</v>
      </c>
      <c r="O702" s="13">
        <v>2</v>
      </c>
      <c r="P702" s="13">
        <f>ROUND(Source!DQ675,O702)</f>
        <v>651583.81000000006</v>
      </c>
      <c r="Q702" s="13"/>
      <c r="R702" s="13"/>
      <c r="S702" s="13"/>
      <c r="T702" s="13"/>
      <c r="U702" s="13"/>
      <c r="V702" s="13"/>
      <c r="W702" s="13">
        <v>11563.14</v>
      </c>
      <c r="X702" s="13">
        <v>1</v>
      </c>
      <c r="Y702" s="13">
        <v>11563.14</v>
      </c>
      <c r="Z702" s="13">
        <v>651583.81000000006</v>
      </c>
      <c r="AA702" s="13">
        <v>1</v>
      </c>
      <c r="AB702" s="13">
        <v>651583.81000000006</v>
      </c>
    </row>
    <row r="703" spans="1:28" x14ac:dyDescent="0.2">
      <c r="A703" s="13">
        <v>50</v>
      </c>
      <c r="B703" s="13">
        <v>0</v>
      </c>
      <c r="C703" s="13">
        <v>0</v>
      </c>
      <c r="D703" s="13">
        <v>1</v>
      </c>
      <c r="E703" s="13">
        <v>224</v>
      </c>
      <c r="F703" s="13">
        <f>ROUND(Source!AR675,O703)</f>
        <v>773815.25</v>
      </c>
      <c r="G703" s="13" t="s">
        <v>164</v>
      </c>
      <c r="H703" s="13" t="s">
        <v>165</v>
      </c>
      <c r="I703" s="13"/>
      <c r="J703" s="13"/>
      <c r="K703" s="13">
        <v>224</v>
      </c>
      <c r="L703" s="13">
        <v>27</v>
      </c>
      <c r="M703" s="13">
        <v>3</v>
      </c>
      <c r="N703" s="13" t="s">
        <v>3</v>
      </c>
      <c r="O703" s="13">
        <v>2</v>
      </c>
      <c r="P703" s="13">
        <f>ROUND(Source!EJ675,O703)</f>
        <v>6975303.0199999996</v>
      </c>
      <c r="Q703" s="13"/>
      <c r="R703" s="13"/>
      <c r="S703" s="13"/>
      <c r="T703" s="13"/>
      <c r="U703" s="13"/>
      <c r="V703" s="13"/>
      <c r="W703" s="13">
        <v>773815.25</v>
      </c>
      <c r="X703" s="13">
        <v>1</v>
      </c>
      <c r="Y703" s="13">
        <v>773815.25</v>
      </c>
      <c r="Z703" s="13">
        <v>6975303.0199999996</v>
      </c>
      <c r="AA703" s="13">
        <v>1</v>
      </c>
      <c r="AB703" s="13">
        <v>6975303.0199999996</v>
      </c>
    </row>
    <row r="705" spans="1:255" x14ac:dyDescent="0.2">
      <c r="A705" s="10">
        <v>4</v>
      </c>
      <c r="B705" s="10">
        <v>1</v>
      </c>
      <c r="C705" s="10"/>
      <c r="D705" s="10">
        <f>ROW(A1057)</f>
        <v>1057</v>
      </c>
      <c r="E705" s="10"/>
      <c r="F705" s="10" t="s">
        <v>22</v>
      </c>
      <c r="G705" s="10" t="s">
        <v>698</v>
      </c>
      <c r="H705" s="10" t="s">
        <v>3</v>
      </c>
      <c r="I705" s="10">
        <v>0</v>
      </c>
      <c r="J705" s="10"/>
      <c r="K705" s="10">
        <v>0</v>
      </c>
      <c r="L705" s="10"/>
      <c r="M705" s="10" t="s">
        <v>3</v>
      </c>
      <c r="N705" s="10"/>
      <c r="O705" s="10"/>
      <c r="P705" s="10"/>
      <c r="Q705" s="10"/>
      <c r="R705" s="10"/>
      <c r="S705" s="10">
        <v>0</v>
      </c>
      <c r="T705" s="10">
        <v>0</v>
      </c>
      <c r="U705" s="10" t="s">
        <v>3</v>
      </c>
      <c r="V705" s="10">
        <v>2</v>
      </c>
      <c r="W705" s="10"/>
      <c r="X705" s="10"/>
      <c r="Y705" s="10"/>
      <c r="Z705" s="10"/>
      <c r="AA705" s="10"/>
      <c r="AB705" s="10" t="s">
        <v>3</v>
      </c>
      <c r="AC705" s="10" t="s">
        <v>3</v>
      </c>
      <c r="AD705" s="10" t="s">
        <v>3</v>
      </c>
      <c r="AE705" s="10" t="s">
        <v>3</v>
      </c>
      <c r="AF705" s="10" t="s">
        <v>3</v>
      </c>
      <c r="AG705" s="10" t="s">
        <v>3</v>
      </c>
      <c r="AH705" s="10"/>
      <c r="AI705" s="10"/>
      <c r="AJ705" s="10"/>
      <c r="AK705" s="10"/>
      <c r="AL705" s="10"/>
      <c r="AM705" s="10"/>
      <c r="AN705" s="10"/>
      <c r="AO705" s="10"/>
      <c r="AP705" s="10" t="s">
        <v>3</v>
      </c>
      <c r="AQ705" s="10" t="s">
        <v>3</v>
      </c>
      <c r="AR705" s="10" t="s">
        <v>3</v>
      </c>
      <c r="AS705" s="10"/>
      <c r="AT705" s="10"/>
      <c r="AU705" s="10"/>
      <c r="AV705" s="10"/>
      <c r="AW705" s="10"/>
      <c r="AX705" s="10"/>
      <c r="AY705" s="10"/>
      <c r="AZ705" s="10" t="s">
        <v>3</v>
      </c>
      <c r="BA705" s="10"/>
      <c r="BB705" s="10" t="s">
        <v>3</v>
      </c>
      <c r="BC705" s="10" t="s">
        <v>3</v>
      </c>
      <c r="BD705" s="10" t="s">
        <v>3</v>
      </c>
      <c r="BE705" s="10" t="s">
        <v>3</v>
      </c>
      <c r="BF705" s="10" t="s">
        <v>3</v>
      </c>
      <c r="BG705" s="10" t="s">
        <v>3</v>
      </c>
      <c r="BH705" s="10" t="s">
        <v>3</v>
      </c>
      <c r="BI705" s="10" t="s">
        <v>3</v>
      </c>
      <c r="BJ705" s="10" t="s">
        <v>3</v>
      </c>
      <c r="BK705" s="10" t="s">
        <v>3</v>
      </c>
      <c r="BL705" s="10" t="s">
        <v>3</v>
      </c>
      <c r="BM705" s="10" t="s">
        <v>3</v>
      </c>
      <c r="BN705" s="10" t="s">
        <v>3</v>
      </c>
      <c r="BO705" s="10" t="s">
        <v>3</v>
      </c>
      <c r="BP705" s="10" t="s">
        <v>3</v>
      </c>
      <c r="BQ705" s="10"/>
      <c r="BR705" s="10"/>
      <c r="BS705" s="10"/>
      <c r="BT705" s="10"/>
      <c r="BU705" s="10"/>
      <c r="BV705" s="10"/>
      <c r="BW705" s="10"/>
      <c r="BX705" s="10">
        <v>0</v>
      </c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>
        <v>0</v>
      </c>
    </row>
    <row r="707" spans="1:255" x14ac:dyDescent="0.2">
      <c r="A707" s="11">
        <v>52</v>
      </c>
      <c r="B707" s="11">
        <f t="shared" ref="B707:G707" si="549">B1057</f>
        <v>1</v>
      </c>
      <c r="C707" s="11">
        <f t="shared" si="549"/>
        <v>4</v>
      </c>
      <c r="D707" s="11">
        <f t="shared" si="549"/>
        <v>705</v>
      </c>
      <c r="E707" s="11">
        <f t="shared" si="549"/>
        <v>0</v>
      </c>
      <c r="F707" s="11" t="str">
        <f t="shared" si="549"/>
        <v>Новый раздел</v>
      </c>
      <c r="G707" s="11" t="str">
        <f t="shared" si="549"/>
        <v>Противодымная вентиляция</v>
      </c>
      <c r="H707" s="11"/>
      <c r="I707" s="11"/>
      <c r="J707" s="11"/>
      <c r="K707" s="11"/>
      <c r="L707" s="11"/>
      <c r="M707" s="11"/>
      <c r="N707" s="11"/>
      <c r="O707" s="11">
        <f t="shared" ref="O707:AT707" si="550">O1057</f>
        <v>1022700.34</v>
      </c>
      <c r="P707" s="11">
        <f t="shared" si="550"/>
        <v>1003577.86</v>
      </c>
      <c r="Q707" s="11">
        <f t="shared" si="550"/>
        <v>3535.7</v>
      </c>
      <c r="R707" s="11">
        <f t="shared" si="550"/>
        <v>548.89</v>
      </c>
      <c r="S707" s="11">
        <f t="shared" si="550"/>
        <v>15586.78</v>
      </c>
      <c r="T707" s="11">
        <f t="shared" si="550"/>
        <v>0</v>
      </c>
      <c r="U707" s="11">
        <f t="shared" si="550"/>
        <v>1325.4879666050997</v>
      </c>
      <c r="V707" s="11">
        <f t="shared" si="550"/>
        <v>0</v>
      </c>
      <c r="W707" s="11">
        <f t="shared" si="550"/>
        <v>0</v>
      </c>
      <c r="X707" s="11">
        <f t="shared" si="550"/>
        <v>16930.68</v>
      </c>
      <c r="Y707" s="11">
        <f t="shared" si="550"/>
        <v>9424.5499999999993</v>
      </c>
      <c r="Z707" s="11">
        <f t="shared" si="550"/>
        <v>0</v>
      </c>
      <c r="AA707" s="11">
        <f t="shared" si="550"/>
        <v>0</v>
      </c>
      <c r="AB707" s="11">
        <f t="shared" si="550"/>
        <v>0</v>
      </c>
      <c r="AC707" s="11">
        <f t="shared" si="550"/>
        <v>0</v>
      </c>
      <c r="AD707" s="11">
        <f t="shared" si="550"/>
        <v>0</v>
      </c>
      <c r="AE707" s="11">
        <f t="shared" si="550"/>
        <v>0</v>
      </c>
      <c r="AF707" s="11">
        <f t="shared" si="550"/>
        <v>0</v>
      </c>
      <c r="AG707" s="11">
        <f t="shared" si="550"/>
        <v>0</v>
      </c>
      <c r="AH707" s="11">
        <f t="shared" si="550"/>
        <v>0</v>
      </c>
      <c r="AI707" s="11">
        <f t="shared" si="550"/>
        <v>0</v>
      </c>
      <c r="AJ707" s="11">
        <f t="shared" si="550"/>
        <v>0</v>
      </c>
      <c r="AK707" s="11">
        <f t="shared" si="550"/>
        <v>0</v>
      </c>
      <c r="AL707" s="11">
        <f t="shared" si="550"/>
        <v>0</v>
      </c>
      <c r="AM707" s="11">
        <f t="shared" si="550"/>
        <v>0</v>
      </c>
      <c r="AN707" s="11">
        <f t="shared" si="550"/>
        <v>0</v>
      </c>
      <c r="AO707" s="11">
        <f t="shared" si="550"/>
        <v>0</v>
      </c>
      <c r="AP707" s="11">
        <f t="shared" si="550"/>
        <v>714121.32</v>
      </c>
      <c r="AQ707" s="11">
        <f t="shared" si="550"/>
        <v>0</v>
      </c>
      <c r="AR707" s="11">
        <f t="shared" si="550"/>
        <v>1049055.57</v>
      </c>
      <c r="AS707" s="11">
        <f t="shared" si="550"/>
        <v>334934.25</v>
      </c>
      <c r="AT707" s="11">
        <f t="shared" si="550"/>
        <v>0</v>
      </c>
      <c r="AU707" s="11">
        <f t="shared" ref="AU707:BZ707" si="551">AU1057</f>
        <v>0</v>
      </c>
      <c r="AV707" s="11">
        <f t="shared" si="551"/>
        <v>1003577.86</v>
      </c>
      <c r="AW707" s="11">
        <f t="shared" si="551"/>
        <v>289456.53999999998</v>
      </c>
      <c r="AX707" s="11">
        <f t="shared" si="551"/>
        <v>0</v>
      </c>
      <c r="AY707" s="11">
        <f t="shared" si="551"/>
        <v>289456.53999999998</v>
      </c>
      <c r="AZ707" s="11">
        <f t="shared" si="551"/>
        <v>714121.32</v>
      </c>
      <c r="BA707" s="11">
        <f t="shared" si="551"/>
        <v>0</v>
      </c>
      <c r="BB707" s="11">
        <f t="shared" si="551"/>
        <v>0</v>
      </c>
      <c r="BC707" s="11">
        <f t="shared" si="551"/>
        <v>0</v>
      </c>
      <c r="BD707" s="11">
        <f t="shared" si="551"/>
        <v>0</v>
      </c>
      <c r="BE707" s="11">
        <f t="shared" si="551"/>
        <v>0</v>
      </c>
      <c r="BF707" s="11">
        <f t="shared" si="551"/>
        <v>0</v>
      </c>
      <c r="BG707" s="11">
        <f t="shared" si="551"/>
        <v>0</v>
      </c>
      <c r="BH707" s="11">
        <f t="shared" si="551"/>
        <v>0</v>
      </c>
      <c r="BI707" s="11">
        <f t="shared" si="551"/>
        <v>0</v>
      </c>
      <c r="BJ707" s="11">
        <f t="shared" si="551"/>
        <v>0</v>
      </c>
      <c r="BK707" s="11">
        <f t="shared" si="551"/>
        <v>0</v>
      </c>
      <c r="BL707" s="11">
        <f t="shared" si="551"/>
        <v>0</v>
      </c>
      <c r="BM707" s="11">
        <f t="shared" si="551"/>
        <v>0</v>
      </c>
      <c r="BN707" s="11">
        <f t="shared" si="551"/>
        <v>0</v>
      </c>
      <c r="BO707" s="11">
        <f t="shared" si="551"/>
        <v>0</v>
      </c>
      <c r="BP707" s="11">
        <f t="shared" si="551"/>
        <v>0</v>
      </c>
      <c r="BQ707" s="11">
        <f t="shared" si="551"/>
        <v>0</v>
      </c>
      <c r="BR707" s="11">
        <f t="shared" si="551"/>
        <v>0</v>
      </c>
      <c r="BS707" s="11">
        <f t="shared" si="551"/>
        <v>0</v>
      </c>
      <c r="BT707" s="11">
        <f t="shared" si="551"/>
        <v>0</v>
      </c>
      <c r="BU707" s="11">
        <f t="shared" si="551"/>
        <v>0</v>
      </c>
      <c r="BV707" s="11">
        <f t="shared" si="551"/>
        <v>0</v>
      </c>
      <c r="BW707" s="11">
        <f t="shared" si="551"/>
        <v>0</v>
      </c>
      <c r="BX707" s="11">
        <f t="shared" si="551"/>
        <v>0</v>
      </c>
      <c r="BY707" s="11">
        <f t="shared" si="551"/>
        <v>0</v>
      </c>
      <c r="BZ707" s="11">
        <f t="shared" si="551"/>
        <v>0</v>
      </c>
      <c r="CA707" s="11">
        <f t="shared" ref="CA707:DF707" si="552">CA1057</f>
        <v>0</v>
      </c>
      <c r="CB707" s="11">
        <f t="shared" si="552"/>
        <v>0</v>
      </c>
      <c r="CC707" s="11">
        <f t="shared" si="552"/>
        <v>0</v>
      </c>
      <c r="CD707" s="11">
        <f t="shared" si="552"/>
        <v>0</v>
      </c>
      <c r="CE707" s="11">
        <f t="shared" si="552"/>
        <v>0</v>
      </c>
      <c r="CF707" s="11">
        <f t="shared" si="552"/>
        <v>0</v>
      </c>
      <c r="CG707" s="11">
        <f t="shared" si="552"/>
        <v>0</v>
      </c>
      <c r="CH707" s="11">
        <f t="shared" si="552"/>
        <v>0</v>
      </c>
      <c r="CI707" s="11">
        <f t="shared" si="552"/>
        <v>0</v>
      </c>
      <c r="CJ707" s="11">
        <f t="shared" si="552"/>
        <v>0</v>
      </c>
      <c r="CK707" s="11">
        <f t="shared" si="552"/>
        <v>0</v>
      </c>
      <c r="CL707" s="11">
        <f t="shared" si="552"/>
        <v>0</v>
      </c>
      <c r="CM707" s="11">
        <f t="shared" si="552"/>
        <v>0</v>
      </c>
      <c r="CN707" s="11">
        <f t="shared" si="552"/>
        <v>0</v>
      </c>
      <c r="CO707" s="11">
        <f t="shared" si="552"/>
        <v>0</v>
      </c>
      <c r="CP707" s="11">
        <f t="shared" si="552"/>
        <v>0</v>
      </c>
      <c r="CQ707" s="11">
        <f t="shared" si="552"/>
        <v>0</v>
      </c>
      <c r="CR707" s="11">
        <f t="shared" si="552"/>
        <v>0</v>
      </c>
      <c r="CS707" s="11">
        <f t="shared" si="552"/>
        <v>0</v>
      </c>
      <c r="CT707" s="11">
        <f t="shared" si="552"/>
        <v>0</v>
      </c>
      <c r="CU707" s="11">
        <f t="shared" si="552"/>
        <v>0</v>
      </c>
      <c r="CV707" s="11">
        <f t="shared" si="552"/>
        <v>0</v>
      </c>
      <c r="CW707" s="11">
        <f t="shared" si="552"/>
        <v>0</v>
      </c>
      <c r="CX707" s="11">
        <f t="shared" si="552"/>
        <v>0</v>
      </c>
      <c r="CY707" s="11">
        <f t="shared" si="552"/>
        <v>0</v>
      </c>
      <c r="CZ707" s="11">
        <f t="shared" si="552"/>
        <v>0</v>
      </c>
      <c r="DA707" s="11">
        <f t="shared" si="552"/>
        <v>0</v>
      </c>
      <c r="DB707" s="11">
        <f t="shared" si="552"/>
        <v>0</v>
      </c>
      <c r="DC707" s="11">
        <f t="shared" si="552"/>
        <v>0</v>
      </c>
      <c r="DD707" s="11">
        <f t="shared" si="552"/>
        <v>0</v>
      </c>
      <c r="DE707" s="11">
        <f t="shared" si="552"/>
        <v>0</v>
      </c>
      <c r="DF707" s="11">
        <f t="shared" si="552"/>
        <v>0</v>
      </c>
      <c r="DG707" s="12">
        <f t="shared" ref="DG707:EL707" si="553">DG1057</f>
        <v>8335924.4000000004</v>
      </c>
      <c r="DH707" s="12">
        <f t="shared" si="553"/>
        <v>7395800.2400000002</v>
      </c>
      <c r="DI707" s="12">
        <f t="shared" si="553"/>
        <v>61809.120000000003</v>
      </c>
      <c r="DJ707" s="12">
        <f t="shared" si="553"/>
        <v>30929.96</v>
      </c>
      <c r="DK707" s="12">
        <f t="shared" si="553"/>
        <v>878315.04</v>
      </c>
      <c r="DL707" s="12">
        <f t="shared" si="553"/>
        <v>0</v>
      </c>
      <c r="DM707" s="12">
        <f t="shared" si="553"/>
        <v>1325.4879666050997</v>
      </c>
      <c r="DN707" s="12">
        <f t="shared" si="553"/>
        <v>0</v>
      </c>
      <c r="DO707" s="12">
        <f t="shared" si="553"/>
        <v>0</v>
      </c>
      <c r="DP707" s="12">
        <f t="shared" si="553"/>
        <v>954044.72</v>
      </c>
      <c r="DQ707" s="12">
        <f t="shared" si="553"/>
        <v>531073.43000000005</v>
      </c>
      <c r="DR707" s="12">
        <f t="shared" si="553"/>
        <v>0</v>
      </c>
      <c r="DS707" s="12">
        <f t="shared" si="553"/>
        <v>0</v>
      </c>
      <c r="DT707" s="12">
        <f t="shared" si="553"/>
        <v>0</v>
      </c>
      <c r="DU707" s="12">
        <f t="shared" si="553"/>
        <v>0</v>
      </c>
      <c r="DV707" s="12">
        <f t="shared" si="553"/>
        <v>0</v>
      </c>
      <c r="DW707" s="12">
        <f t="shared" si="553"/>
        <v>0</v>
      </c>
      <c r="DX707" s="12">
        <f t="shared" si="553"/>
        <v>0</v>
      </c>
      <c r="DY707" s="12">
        <f t="shared" si="553"/>
        <v>0</v>
      </c>
      <c r="DZ707" s="12">
        <f t="shared" si="553"/>
        <v>0</v>
      </c>
      <c r="EA707" s="12">
        <f t="shared" si="553"/>
        <v>0</v>
      </c>
      <c r="EB707" s="12">
        <f t="shared" si="553"/>
        <v>0</v>
      </c>
      <c r="EC707" s="12">
        <f t="shared" si="553"/>
        <v>0</v>
      </c>
      <c r="ED707" s="12">
        <f t="shared" si="553"/>
        <v>0</v>
      </c>
      <c r="EE707" s="12">
        <f t="shared" si="553"/>
        <v>0</v>
      </c>
      <c r="EF707" s="12">
        <f t="shared" si="553"/>
        <v>0</v>
      </c>
      <c r="EG707" s="12">
        <f t="shared" si="553"/>
        <v>0</v>
      </c>
      <c r="EH707" s="12">
        <f t="shared" si="553"/>
        <v>5405898.3700000001</v>
      </c>
      <c r="EI707" s="12">
        <f t="shared" si="553"/>
        <v>0</v>
      </c>
      <c r="EJ707" s="12">
        <f t="shared" si="553"/>
        <v>9821042.5500000007</v>
      </c>
      <c r="EK707" s="12">
        <f t="shared" si="553"/>
        <v>4415144.18</v>
      </c>
      <c r="EL707" s="12">
        <f t="shared" si="553"/>
        <v>0</v>
      </c>
      <c r="EM707" s="12">
        <f t="shared" ref="EM707:FR707" si="554">EM1057</f>
        <v>0</v>
      </c>
      <c r="EN707" s="12">
        <f t="shared" si="554"/>
        <v>7395800.2400000002</v>
      </c>
      <c r="EO707" s="12">
        <f t="shared" si="554"/>
        <v>1989901.87</v>
      </c>
      <c r="EP707" s="12">
        <f t="shared" si="554"/>
        <v>0</v>
      </c>
      <c r="EQ707" s="12">
        <f t="shared" si="554"/>
        <v>1989901.87</v>
      </c>
      <c r="ER707" s="12">
        <f t="shared" si="554"/>
        <v>5405898.3700000001</v>
      </c>
      <c r="ES707" s="12">
        <f t="shared" si="554"/>
        <v>0</v>
      </c>
      <c r="ET707" s="12">
        <f t="shared" si="554"/>
        <v>0</v>
      </c>
      <c r="EU707" s="12">
        <f t="shared" si="554"/>
        <v>0</v>
      </c>
      <c r="EV707" s="12">
        <f t="shared" si="554"/>
        <v>0</v>
      </c>
      <c r="EW707" s="12">
        <f t="shared" si="554"/>
        <v>0</v>
      </c>
      <c r="EX707" s="12">
        <f t="shared" si="554"/>
        <v>0</v>
      </c>
      <c r="EY707" s="12">
        <f t="shared" si="554"/>
        <v>0</v>
      </c>
      <c r="EZ707" s="12">
        <f t="shared" si="554"/>
        <v>0</v>
      </c>
      <c r="FA707" s="12">
        <f t="shared" si="554"/>
        <v>0</v>
      </c>
      <c r="FB707" s="12">
        <f t="shared" si="554"/>
        <v>0</v>
      </c>
      <c r="FC707" s="12">
        <f t="shared" si="554"/>
        <v>0</v>
      </c>
      <c r="FD707" s="12">
        <f t="shared" si="554"/>
        <v>0</v>
      </c>
      <c r="FE707" s="12">
        <f t="shared" si="554"/>
        <v>0</v>
      </c>
      <c r="FF707" s="12">
        <f t="shared" si="554"/>
        <v>0</v>
      </c>
      <c r="FG707" s="12">
        <f t="shared" si="554"/>
        <v>0</v>
      </c>
      <c r="FH707" s="12">
        <f t="shared" si="554"/>
        <v>0</v>
      </c>
      <c r="FI707" s="12">
        <f t="shared" si="554"/>
        <v>0</v>
      </c>
      <c r="FJ707" s="12">
        <f t="shared" si="554"/>
        <v>0</v>
      </c>
      <c r="FK707" s="12">
        <f t="shared" si="554"/>
        <v>0</v>
      </c>
      <c r="FL707" s="12">
        <f t="shared" si="554"/>
        <v>0</v>
      </c>
      <c r="FM707" s="12">
        <f t="shared" si="554"/>
        <v>0</v>
      </c>
      <c r="FN707" s="12">
        <f t="shared" si="554"/>
        <v>0</v>
      </c>
      <c r="FO707" s="12">
        <f t="shared" si="554"/>
        <v>0</v>
      </c>
      <c r="FP707" s="12">
        <f t="shared" si="554"/>
        <v>0</v>
      </c>
      <c r="FQ707" s="12">
        <f t="shared" si="554"/>
        <v>0</v>
      </c>
      <c r="FR707" s="12">
        <f t="shared" si="554"/>
        <v>0</v>
      </c>
      <c r="FS707" s="12">
        <f t="shared" ref="FS707:GX707" si="555">FS1057</f>
        <v>0</v>
      </c>
      <c r="FT707" s="12">
        <f t="shared" si="555"/>
        <v>0</v>
      </c>
      <c r="FU707" s="12">
        <f t="shared" si="555"/>
        <v>0</v>
      </c>
      <c r="FV707" s="12">
        <f t="shared" si="555"/>
        <v>0</v>
      </c>
      <c r="FW707" s="12">
        <f t="shared" si="555"/>
        <v>0</v>
      </c>
      <c r="FX707" s="12">
        <f t="shared" si="555"/>
        <v>0</v>
      </c>
      <c r="FY707" s="12">
        <f t="shared" si="555"/>
        <v>0</v>
      </c>
      <c r="FZ707" s="12">
        <f t="shared" si="555"/>
        <v>0</v>
      </c>
      <c r="GA707" s="12">
        <f t="shared" si="555"/>
        <v>0</v>
      </c>
      <c r="GB707" s="12">
        <f t="shared" si="555"/>
        <v>0</v>
      </c>
      <c r="GC707" s="12">
        <f t="shared" si="555"/>
        <v>0</v>
      </c>
      <c r="GD707" s="12">
        <f t="shared" si="555"/>
        <v>0</v>
      </c>
      <c r="GE707" s="12">
        <f t="shared" si="555"/>
        <v>0</v>
      </c>
      <c r="GF707" s="12">
        <f t="shared" si="555"/>
        <v>0</v>
      </c>
      <c r="GG707" s="12">
        <f t="shared" si="555"/>
        <v>0</v>
      </c>
      <c r="GH707" s="12">
        <f t="shared" si="555"/>
        <v>0</v>
      </c>
      <c r="GI707" s="12">
        <f t="shared" si="555"/>
        <v>0</v>
      </c>
      <c r="GJ707" s="12">
        <f t="shared" si="555"/>
        <v>0</v>
      </c>
      <c r="GK707" s="12">
        <f t="shared" si="555"/>
        <v>0</v>
      </c>
      <c r="GL707" s="12">
        <f t="shared" si="555"/>
        <v>0</v>
      </c>
      <c r="GM707" s="12">
        <f t="shared" si="555"/>
        <v>0</v>
      </c>
      <c r="GN707" s="12">
        <f t="shared" si="555"/>
        <v>0</v>
      </c>
      <c r="GO707" s="12">
        <f t="shared" si="555"/>
        <v>0</v>
      </c>
      <c r="GP707" s="12">
        <f t="shared" si="555"/>
        <v>0</v>
      </c>
      <c r="GQ707" s="12">
        <f t="shared" si="555"/>
        <v>0</v>
      </c>
      <c r="GR707" s="12">
        <f t="shared" si="555"/>
        <v>0</v>
      </c>
      <c r="GS707" s="12">
        <f t="shared" si="555"/>
        <v>0</v>
      </c>
      <c r="GT707" s="12">
        <f t="shared" si="555"/>
        <v>0</v>
      </c>
      <c r="GU707" s="12">
        <f t="shared" si="555"/>
        <v>0</v>
      </c>
      <c r="GV707" s="12">
        <f t="shared" si="555"/>
        <v>0</v>
      </c>
      <c r="GW707" s="12">
        <f t="shared" si="555"/>
        <v>0</v>
      </c>
      <c r="GX707" s="12">
        <f t="shared" si="555"/>
        <v>0</v>
      </c>
    </row>
    <row r="709" spans="1:255" x14ac:dyDescent="0.2">
      <c r="A709" s="10">
        <v>5</v>
      </c>
      <c r="B709" s="10">
        <v>1</v>
      </c>
      <c r="C709" s="10"/>
      <c r="D709" s="10">
        <f>ROW(A732)</f>
        <v>732</v>
      </c>
      <c r="E709" s="10"/>
      <c r="F709" s="10" t="s">
        <v>24</v>
      </c>
      <c r="G709" s="10" t="s">
        <v>699</v>
      </c>
      <c r="H709" s="10" t="s">
        <v>3</v>
      </c>
      <c r="I709" s="10">
        <v>0</v>
      </c>
      <c r="J709" s="10"/>
      <c r="K709" s="10">
        <v>-1</v>
      </c>
      <c r="L709" s="10"/>
      <c r="M709" s="10" t="s">
        <v>3</v>
      </c>
      <c r="N709" s="10"/>
      <c r="O709" s="10"/>
      <c r="P709" s="10"/>
      <c r="Q709" s="10"/>
      <c r="R709" s="10"/>
      <c r="S709" s="10">
        <v>0</v>
      </c>
      <c r="T709" s="10">
        <v>0</v>
      </c>
      <c r="U709" s="10" t="s">
        <v>3</v>
      </c>
      <c r="V709" s="10">
        <v>2</v>
      </c>
      <c r="W709" s="10"/>
      <c r="X709" s="10"/>
      <c r="Y709" s="10"/>
      <c r="Z709" s="10"/>
      <c r="AA709" s="10"/>
      <c r="AB709" s="10" t="s">
        <v>3</v>
      </c>
      <c r="AC709" s="10" t="s">
        <v>3</v>
      </c>
      <c r="AD709" s="10" t="s">
        <v>3</v>
      </c>
      <c r="AE709" s="10" t="s">
        <v>3</v>
      </c>
      <c r="AF709" s="10" t="s">
        <v>3</v>
      </c>
      <c r="AG709" s="10" t="s">
        <v>3</v>
      </c>
      <c r="AH709" s="10"/>
      <c r="AI709" s="10"/>
      <c r="AJ709" s="10"/>
      <c r="AK709" s="10"/>
      <c r="AL709" s="10"/>
      <c r="AM709" s="10"/>
      <c r="AN709" s="10"/>
      <c r="AO709" s="10"/>
      <c r="AP709" s="10" t="s">
        <v>3</v>
      </c>
      <c r="AQ709" s="10" t="s">
        <v>3</v>
      </c>
      <c r="AR709" s="10" t="s">
        <v>3</v>
      </c>
      <c r="AS709" s="10"/>
      <c r="AT709" s="10"/>
      <c r="AU709" s="10"/>
      <c r="AV709" s="10"/>
      <c r="AW709" s="10"/>
      <c r="AX709" s="10"/>
      <c r="AY709" s="10"/>
      <c r="AZ709" s="10" t="s">
        <v>3</v>
      </c>
      <c r="BA709" s="10"/>
      <c r="BB709" s="10" t="s">
        <v>3</v>
      </c>
      <c r="BC709" s="10" t="s">
        <v>3</v>
      </c>
      <c r="BD709" s="10" t="s">
        <v>3</v>
      </c>
      <c r="BE709" s="10" t="s">
        <v>3</v>
      </c>
      <c r="BF709" s="10" t="s">
        <v>3</v>
      </c>
      <c r="BG709" s="10" t="s">
        <v>3</v>
      </c>
      <c r="BH709" s="10" t="s">
        <v>3</v>
      </c>
      <c r="BI709" s="10" t="s">
        <v>3</v>
      </c>
      <c r="BJ709" s="10" t="s">
        <v>3</v>
      </c>
      <c r="BK709" s="10" t="s">
        <v>3</v>
      </c>
      <c r="BL709" s="10" t="s">
        <v>3</v>
      </c>
      <c r="BM709" s="10" t="s">
        <v>3</v>
      </c>
      <c r="BN709" s="10" t="s">
        <v>3</v>
      </c>
      <c r="BO709" s="10" t="s">
        <v>3</v>
      </c>
      <c r="BP709" s="10" t="s">
        <v>3</v>
      </c>
      <c r="BQ709" s="10"/>
      <c r="BR709" s="10"/>
      <c r="BS709" s="10"/>
      <c r="BT709" s="10"/>
      <c r="BU709" s="10"/>
      <c r="BV709" s="10"/>
      <c r="BW709" s="10"/>
      <c r="BX709" s="10">
        <v>0</v>
      </c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>
        <v>0</v>
      </c>
    </row>
    <row r="711" spans="1:255" x14ac:dyDescent="0.2">
      <c r="A711" s="11">
        <v>52</v>
      </c>
      <c r="B711" s="11">
        <f t="shared" ref="B711:G711" si="556">B732</f>
        <v>1</v>
      </c>
      <c r="C711" s="11">
        <f t="shared" si="556"/>
        <v>5</v>
      </c>
      <c r="D711" s="11">
        <f t="shared" si="556"/>
        <v>709</v>
      </c>
      <c r="E711" s="11">
        <f t="shared" si="556"/>
        <v>0</v>
      </c>
      <c r="F711" s="11" t="str">
        <f t="shared" si="556"/>
        <v>Новый подраздел</v>
      </c>
      <c r="G711" s="11" t="str">
        <f t="shared" si="556"/>
        <v>Система ДУ</v>
      </c>
      <c r="H711" s="11"/>
      <c r="I711" s="11"/>
      <c r="J711" s="11"/>
      <c r="K711" s="11"/>
      <c r="L711" s="11"/>
      <c r="M711" s="11"/>
      <c r="N711" s="11"/>
      <c r="O711" s="11">
        <f t="shared" ref="O711:AT711" si="557">O732</f>
        <v>353707.64</v>
      </c>
      <c r="P711" s="11">
        <f t="shared" si="557"/>
        <v>351860.77</v>
      </c>
      <c r="Q711" s="11">
        <f t="shared" si="557"/>
        <v>663.53</v>
      </c>
      <c r="R711" s="11">
        <f t="shared" si="557"/>
        <v>78.430000000000007</v>
      </c>
      <c r="S711" s="11">
        <f t="shared" si="557"/>
        <v>1183.3399999999999</v>
      </c>
      <c r="T711" s="11">
        <f t="shared" si="557"/>
        <v>0</v>
      </c>
      <c r="U711" s="11">
        <f t="shared" si="557"/>
        <v>96.800256629999978</v>
      </c>
      <c r="V711" s="11">
        <f t="shared" si="557"/>
        <v>0</v>
      </c>
      <c r="W711" s="11">
        <f t="shared" si="557"/>
        <v>0</v>
      </c>
      <c r="X711" s="11">
        <f t="shared" si="557"/>
        <v>1375.33</v>
      </c>
      <c r="Y711" s="11">
        <f t="shared" si="557"/>
        <v>769.68</v>
      </c>
      <c r="Z711" s="11">
        <f t="shared" si="557"/>
        <v>0</v>
      </c>
      <c r="AA711" s="11">
        <f t="shared" si="557"/>
        <v>0</v>
      </c>
      <c r="AB711" s="11">
        <f t="shared" si="557"/>
        <v>353707.64</v>
      </c>
      <c r="AC711" s="11">
        <f t="shared" si="557"/>
        <v>351860.77</v>
      </c>
      <c r="AD711" s="11">
        <f t="shared" si="557"/>
        <v>663.53</v>
      </c>
      <c r="AE711" s="11">
        <f t="shared" si="557"/>
        <v>78.430000000000007</v>
      </c>
      <c r="AF711" s="11">
        <f t="shared" si="557"/>
        <v>1183.3399999999999</v>
      </c>
      <c r="AG711" s="11">
        <f t="shared" si="557"/>
        <v>0</v>
      </c>
      <c r="AH711" s="11">
        <f t="shared" si="557"/>
        <v>96.800256629999978</v>
      </c>
      <c r="AI711" s="11">
        <f t="shared" si="557"/>
        <v>0</v>
      </c>
      <c r="AJ711" s="11">
        <f t="shared" si="557"/>
        <v>0</v>
      </c>
      <c r="AK711" s="11">
        <f t="shared" si="557"/>
        <v>1375.33</v>
      </c>
      <c r="AL711" s="11">
        <f t="shared" si="557"/>
        <v>769.68</v>
      </c>
      <c r="AM711" s="11">
        <f t="shared" si="557"/>
        <v>0</v>
      </c>
      <c r="AN711" s="11">
        <f t="shared" si="557"/>
        <v>0</v>
      </c>
      <c r="AO711" s="11">
        <f t="shared" si="557"/>
        <v>0</v>
      </c>
      <c r="AP711" s="11">
        <f t="shared" si="557"/>
        <v>350953.05</v>
      </c>
      <c r="AQ711" s="11">
        <f t="shared" si="557"/>
        <v>0</v>
      </c>
      <c r="AR711" s="11">
        <f t="shared" si="557"/>
        <v>355852.65</v>
      </c>
      <c r="AS711" s="11">
        <f t="shared" si="557"/>
        <v>4899.6000000000004</v>
      </c>
      <c r="AT711" s="11">
        <f t="shared" si="557"/>
        <v>0</v>
      </c>
      <c r="AU711" s="11">
        <f t="shared" ref="AU711:BZ711" si="558">AU732</f>
        <v>0</v>
      </c>
      <c r="AV711" s="11">
        <f t="shared" si="558"/>
        <v>351860.77</v>
      </c>
      <c r="AW711" s="11">
        <f t="shared" si="558"/>
        <v>907.72</v>
      </c>
      <c r="AX711" s="11">
        <f t="shared" si="558"/>
        <v>0</v>
      </c>
      <c r="AY711" s="11">
        <f t="shared" si="558"/>
        <v>907.72</v>
      </c>
      <c r="AZ711" s="11">
        <f t="shared" si="558"/>
        <v>350953.05</v>
      </c>
      <c r="BA711" s="11">
        <f t="shared" si="558"/>
        <v>0</v>
      </c>
      <c r="BB711" s="11">
        <f t="shared" si="558"/>
        <v>0</v>
      </c>
      <c r="BC711" s="11">
        <f t="shared" si="558"/>
        <v>0</v>
      </c>
      <c r="BD711" s="11">
        <f t="shared" si="558"/>
        <v>0</v>
      </c>
      <c r="BE711" s="11">
        <f t="shared" si="558"/>
        <v>0</v>
      </c>
      <c r="BF711" s="11">
        <f t="shared" si="558"/>
        <v>0</v>
      </c>
      <c r="BG711" s="11">
        <f t="shared" si="558"/>
        <v>0</v>
      </c>
      <c r="BH711" s="11">
        <f t="shared" si="558"/>
        <v>0</v>
      </c>
      <c r="BI711" s="11">
        <f t="shared" si="558"/>
        <v>0</v>
      </c>
      <c r="BJ711" s="11">
        <f t="shared" si="558"/>
        <v>0</v>
      </c>
      <c r="BK711" s="11">
        <f t="shared" si="558"/>
        <v>0</v>
      </c>
      <c r="BL711" s="11">
        <f t="shared" si="558"/>
        <v>0</v>
      </c>
      <c r="BM711" s="11">
        <f t="shared" si="558"/>
        <v>0</v>
      </c>
      <c r="BN711" s="11">
        <f t="shared" si="558"/>
        <v>0</v>
      </c>
      <c r="BO711" s="11">
        <f t="shared" si="558"/>
        <v>0</v>
      </c>
      <c r="BP711" s="11">
        <f t="shared" si="558"/>
        <v>0</v>
      </c>
      <c r="BQ711" s="11">
        <f t="shared" si="558"/>
        <v>0</v>
      </c>
      <c r="BR711" s="11">
        <f t="shared" si="558"/>
        <v>0</v>
      </c>
      <c r="BS711" s="11">
        <f t="shared" si="558"/>
        <v>0</v>
      </c>
      <c r="BT711" s="11">
        <f t="shared" si="558"/>
        <v>0</v>
      </c>
      <c r="BU711" s="11">
        <f t="shared" si="558"/>
        <v>0</v>
      </c>
      <c r="BV711" s="11">
        <f t="shared" si="558"/>
        <v>0</v>
      </c>
      <c r="BW711" s="11">
        <f t="shared" si="558"/>
        <v>0</v>
      </c>
      <c r="BX711" s="11">
        <f t="shared" si="558"/>
        <v>0</v>
      </c>
      <c r="BY711" s="11">
        <f t="shared" si="558"/>
        <v>350953.05</v>
      </c>
      <c r="BZ711" s="11">
        <f t="shared" si="558"/>
        <v>0</v>
      </c>
      <c r="CA711" s="11">
        <f t="shared" ref="CA711:DF711" si="559">CA732</f>
        <v>355852.65</v>
      </c>
      <c r="CB711" s="11">
        <f t="shared" si="559"/>
        <v>4899.6000000000004</v>
      </c>
      <c r="CC711" s="11">
        <f t="shared" si="559"/>
        <v>0</v>
      </c>
      <c r="CD711" s="11">
        <f t="shared" si="559"/>
        <v>0</v>
      </c>
      <c r="CE711" s="11">
        <f t="shared" si="559"/>
        <v>351860.77</v>
      </c>
      <c r="CF711" s="11">
        <f t="shared" si="559"/>
        <v>907.72000000003027</v>
      </c>
      <c r="CG711" s="11">
        <f t="shared" si="559"/>
        <v>0</v>
      </c>
      <c r="CH711" s="11">
        <f t="shared" si="559"/>
        <v>907.72000000003027</v>
      </c>
      <c r="CI711" s="11">
        <f t="shared" si="559"/>
        <v>350953.05</v>
      </c>
      <c r="CJ711" s="11">
        <f t="shared" si="559"/>
        <v>0</v>
      </c>
      <c r="CK711" s="11">
        <f t="shared" si="559"/>
        <v>0</v>
      </c>
      <c r="CL711" s="11">
        <f t="shared" si="559"/>
        <v>0</v>
      </c>
      <c r="CM711" s="11">
        <f t="shared" si="559"/>
        <v>0</v>
      </c>
      <c r="CN711" s="11">
        <f t="shared" si="559"/>
        <v>0</v>
      </c>
      <c r="CO711" s="11">
        <f t="shared" si="559"/>
        <v>0</v>
      </c>
      <c r="CP711" s="11">
        <f t="shared" si="559"/>
        <v>0</v>
      </c>
      <c r="CQ711" s="11">
        <f t="shared" si="559"/>
        <v>0</v>
      </c>
      <c r="CR711" s="11">
        <f t="shared" si="559"/>
        <v>0</v>
      </c>
      <c r="CS711" s="11">
        <f t="shared" si="559"/>
        <v>0</v>
      </c>
      <c r="CT711" s="11">
        <f t="shared" si="559"/>
        <v>0</v>
      </c>
      <c r="CU711" s="11">
        <f t="shared" si="559"/>
        <v>0</v>
      </c>
      <c r="CV711" s="11">
        <f t="shared" si="559"/>
        <v>0</v>
      </c>
      <c r="CW711" s="11">
        <f t="shared" si="559"/>
        <v>0</v>
      </c>
      <c r="CX711" s="11">
        <f t="shared" si="559"/>
        <v>0</v>
      </c>
      <c r="CY711" s="11">
        <f t="shared" si="559"/>
        <v>0</v>
      </c>
      <c r="CZ711" s="11">
        <f t="shared" si="559"/>
        <v>0</v>
      </c>
      <c r="DA711" s="11">
        <f t="shared" si="559"/>
        <v>0</v>
      </c>
      <c r="DB711" s="11">
        <f t="shared" si="559"/>
        <v>0</v>
      </c>
      <c r="DC711" s="11">
        <f t="shared" si="559"/>
        <v>0</v>
      </c>
      <c r="DD711" s="11">
        <f t="shared" si="559"/>
        <v>0</v>
      </c>
      <c r="DE711" s="11">
        <f t="shared" si="559"/>
        <v>0</v>
      </c>
      <c r="DF711" s="11">
        <f t="shared" si="559"/>
        <v>0</v>
      </c>
      <c r="DG711" s="12">
        <f t="shared" ref="DG711:EL711" si="560">DG732</f>
        <v>2738174.73</v>
      </c>
      <c r="DH711" s="12">
        <f t="shared" si="560"/>
        <v>2661193.1800000002</v>
      </c>
      <c r="DI711" s="12">
        <f t="shared" si="560"/>
        <v>10300.35</v>
      </c>
      <c r="DJ711" s="12">
        <f t="shared" si="560"/>
        <v>4419.53</v>
      </c>
      <c r="DK711" s="12">
        <f t="shared" si="560"/>
        <v>66681.2</v>
      </c>
      <c r="DL711" s="12">
        <f t="shared" si="560"/>
        <v>0</v>
      </c>
      <c r="DM711" s="12">
        <f t="shared" si="560"/>
        <v>96.800256629999978</v>
      </c>
      <c r="DN711" s="12">
        <f t="shared" si="560"/>
        <v>0</v>
      </c>
      <c r="DO711" s="12">
        <f t="shared" si="560"/>
        <v>0</v>
      </c>
      <c r="DP711" s="12">
        <f t="shared" si="560"/>
        <v>77499.789999999994</v>
      </c>
      <c r="DQ711" s="12">
        <f t="shared" si="560"/>
        <v>43371.44</v>
      </c>
      <c r="DR711" s="12">
        <f t="shared" si="560"/>
        <v>0</v>
      </c>
      <c r="DS711" s="12">
        <f t="shared" si="560"/>
        <v>0</v>
      </c>
      <c r="DT711" s="12">
        <f t="shared" si="560"/>
        <v>2738174.73</v>
      </c>
      <c r="DU711" s="12">
        <f t="shared" si="560"/>
        <v>2661193.1800000002</v>
      </c>
      <c r="DV711" s="12">
        <f t="shared" si="560"/>
        <v>10300.35</v>
      </c>
      <c r="DW711" s="12">
        <f t="shared" si="560"/>
        <v>4419.53</v>
      </c>
      <c r="DX711" s="12">
        <f t="shared" si="560"/>
        <v>66681.2</v>
      </c>
      <c r="DY711" s="12">
        <f t="shared" si="560"/>
        <v>0</v>
      </c>
      <c r="DZ711" s="12">
        <f t="shared" si="560"/>
        <v>96.800256629999978</v>
      </c>
      <c r="EA711" s="12">
        <f t="shared" si="560"/>
        <v>0</v>
      </c>
      <c r="EB711" s="12">
        <f t="shared" si="560"/>
        <v>0</v>
      </c>
      <c r="EC711" s="12">
        <f t="shared" si="560"/>
        <v>77499.789999999994</v>
      </c>
      <c r="ED711" s="12">
        <f t="shared" si="560"/>
        <v>43371.44</v>
      </c>
      <c r="EE711" s="12">
        <f t="shared" si="560"/>
        <v>0</v>
      </c>
      <c r="EF711" s="12">
        <f t="shared" si="560"/>
        <v>0</v>
      </c>
      <c r="EG711" s="12">
        <f t="shared" si="560"/>
        <v>0</v>
      </c>
      <c r="EH711" s="12">
        <f t="shared" si="560"/>
        <v>2656714.58</v>
      </c>
      <c r="EI711" s="12">
        <f t="shared" si="560"/>
        <v>0</v>
      </c>
      <c r="EJ711" s="12">
        <f t="shared" si="560"/>
        <v>2859045.96</v>
      </c>
      <c r="EK711" s="12">
        <f t="shared" si="560"/>
        <v>202331.38</v>
      </c>
      <c r="EL711" s="12">
        <f t="shared" si="560"/>
        <v>0</v>
      </c>
      <c r="EM711" s="12">
        <f t="shared" ref="EM711:FR711" si="561">EM732</f>
        <v>0</v>
      </c>
      <c r="EN711" s="12">
        <f t="shared" si="561"/>
        <v>2661193.1800000002</v>
      </c>
      <c r="EO711" s="12">
        <f t="shared" si="561"/>
        <v>4478.6000000000004</v>
      </c>
      <c r="EP711" s="12">
        <f t="shared" si="561"/>
        <v>0</v>
      </c>
      <c r="EQ711" s="12">
        <f t="shared" si="561"/>
        <v>4478.6000000000004</v>
      </c>
      <c r="ER711" s="12">
        <f t="shared" si="561"/>
        <v>2656714.58</v>
      </c>
      <c r="ES711" s="12">
        <f t="shared" si="561"/>
        <v>0</v>
      </c>
      <c r="ET711" s="12">
        <f t="shared" si="561"/>
        <v>0</v>
      </c>
      <c r="EU711" s="12">
        <f t="shared" si="561"/>
        <v>0</v>
      </c>
      <c r="EV711" s="12">
        <f t="shared" si="561"/>
        <v>0</v>
      </c>
      <c r="EW711" s="12">
        <f t="shared" si="561"/>
        <v>0</v>
      </c>
      <c r="EX711" s="12">
        <f t="shared" si="561"/>
        <v>0</v>
      </c>
      <c r="EY711" s="12">
        <f t="shared" si="561"/>
        <v>0</v>
      </c>
      <c r="EZ711" s="12">
        <f t="shared" si="561"/>
        <v>0</v>
      </c>
      <c r="FA711" s="12">
        <f t="shared" si="561"/>
        <v>0</v>
      </c>
      <c r="FB711" s="12">
        <f t="shared" si="561"/>
        <v>0</v>
      </c>
      <c r="FC711" s="12">
        <f t="shared" si="561"/>
        <v>0</v>
      </c>
      <c r="FD711" s="12">
        <f t="shared" si="561"/>
        <v>0</v>
      </c>
      <c r="FE711" s="12">
        <f t="shared" si="561"/>
        <v>0</v>
      </c>
      <c r="FF711" s="12">
        <f t="shared" si="561"/>
        <v>0</v>
      </c>
      <c r="FG711" s="12">
        <f t="shared" si="561"/>
        <v>0</v>
      </c>
      <c r="FH711" s="12">
        <f t="shared" si="561"/>
        <v>0</v>
      </c>
      <c r="FI711" s="12">
        <f t="shared" si="561"/>
        <v>0</v>
      </c>
      <c r="FJ711" s="12">
        <f t="shared" si="561"/>
        <v>0</v>
      </c>
      <c r="FK711" s="12">
        <f t="shared" si="561"/>
        <v>0</v>
      </c>
      <c r="FL711" s="12">
        <f t="shared" si="561"/>
        <v>0</v>
      </c>
      <c r="FM711" s="12">
        <f t="shared" si="561"/>
        <v>0</v>
      </c>
      <c r="FN711" s="12">
        <f t="shared" si="561"/>
        <v>0</v>
      </c>
      <c r="FO711" s="12">
        <f t="shared" si="561"/>
        <v>0</v>
      </c>
      <c r="FP711" s="12">
        <f t="shared" si="561"/>
        <v>0</v>
      </c>
      <c r="FQ711" s="12">
        <f t="shared" si="561"/>
        <v>2656714.58</v>
      </c>
      <c r="FR711" s="12">
        <f t="shared" si="561"/>
        <v>0</v>
      </c>
      <c r="FS711" s="12">
        <f t="shared" ref="FS711:GX711" si="562">FS732</f>
        <v>2859045.96</v>
      </c>
      <c r="FT711" s="12">
        <f t="shared" si="562"/>
        <v>202331.38</v>
      </c>
      <c r="FU711" s="12">
        <f t="shared" si="562"/>
        <v>0</v>
      </c>
      <c r="FV711" s="12">
        <f t="shared" si="562"/>
        <v>0</v>
      </c>
      <c r="FW711" s="12">
        <f t="shared" si="562"/>
        <v>2661193.1800000002</v>
      </c>
      <c r="FX711" s="12">
        <f t="shared" si="562"/>
        <v>4478.6000000000931</v>
      </c>
      <c r="FY711" s="12">
        <f t="shared" si="562"/>
        <v>0</v>
      </c>
      <c r="FZ711" s="12">
        <f t="shared" si="562"/>
        <v>4478.6000000000931</v>
      </c>
      <c r="GA711" s="12">
        <f t="shared" si="562"/>
        <v>2656714.58</v>
      </c>
      <c r="GB711" s="12">
        <f t="shared" si="562"/>
        <v>0</v>
      </c>
      <c r="GC711" s="12">
        <f t="shared" si="562"/>
        <v>0</v>
      </c>
      <c r="GD711" s="12">
        <f t="shared" si="562"/>
        <v>0</v>
      </c>
      <c r="GE711" s="12">
        <f t="shared" si="562"/>
        <v>0</v>
      </c>
      <c r="GF711" s="12">
        <f t="shared" si="562"/>
        <v>0</v>
      </c>
      <c r="GG711" s="12">
        <f t="shared" si="562"/>
        <v>0</v>
      </c>
      <c r="GH711" s="12">
        <f t="shared" si="562"/>
        <v>0</v>
      </c>
      <c r="GI711" s="12">
        <f t="shared" si="562"/>
        <v>0</v>
      </c>
      <c r="GJ711" s="12">
        <f t="shared" si="562"/>
        <v>0</v>
      </c>
      <c r="GK711" s="12">
        <f t="shared" si="562"/>
        <v>0</v>
      </c>
      <c r="GL711" s="12">
        <f t="shared" si="562"/>
        <v>0</v>
      </c>
      <c r="GM711" s="12">
        <f t="shared" si="562"/>
        <v>0</v>
      </c>
      <c r="GN711" s="12">
        <f t="shared" si="562"/>
        <v>0</v>
      </c>
      <c r="GO711" s="12">
        <f t="shared" si="562"/>
        <v>0</v>
      </c>
      <c r="GP711" s="12">
        <f t="shared" si="562"/>
        <v>0</v>
      </c>
      <c r="GQ711" s="12">
        <f t="shared" si="562"/>
        <v>0</v>
      </c>
      <c r="GR711" s="12">
        <f t="shared" si="562"/>
        <v>0</v>
      </c>
      <c r="GS711" s="12">
        <f t="shared" si="562"/>
        <v>0</v>
      </c>
      <c r="GT711" s="12">
        <f t="shared" si="562"/>
        <v>0</v>
      </c>
      <c r="GU711" s="12">
        <f t="shared" si="562"/>
        <v>0</v>
      </c>
      <c r="GV711" s="12">
        <f t="shared" si="562"/>
        <v>0</v>
      </c>
      <c r="GW711" s="12">
        <f t="shared" si="562"/>
        <v>0</v>
      </c>
      <c r="GX711" s="12">
        <f t="shared" si="562"/>
        <v>0</v>
      </c>
    </row>
    <row r="713" spans="1:255" x14ac:dyDescent="0.2">
      <c r="A713" s="2">
        <v>17</v>
      </c>
      <c r="B713" s="2">
        <v>1</v>
      </c>
      <c r="C713" s="2">
        <f>ROW(SmtRes!A422)</f>
        <v>422</v>
      </c>
      <c r="D713" s="2">
        <f>ROW(EtalonRes!A551)</f>
        <v>551</v>
      </c>
      <c r="E713" s="2" t="s">
        <v>700</v>
      </c>
      <c r="F713" s="2" t="s">
        <v>701</v>
      </c>
      <c r="G713" s="2" t="s">
        <v>702</v>
      </c>
      <c r="H713" s="2" t="s">
        <v>703</v>
      </c>
      <c r="I713" s="2">
        <v>5</v>
      </c>
      <c r="J713" s="2">
        <v>0</v>
      </c>
      <c r="K713" s="2">
        <v>5</v>
      </c>
      <c r="L713" s="2"/>
      <c r="M713" s="2"/>
      <c r="N713" s="2"/>
      <c r="O713" s="2">
        <f t="shared" ref="O713:O730" si="563">ROUND(CP713,2)</f>
        <v>1654.23</v>
      </c>
      <c r="P713" s="2">
        <f t="shared" ref="P713:P730" si="564">ROUND((ROUND((AC713*AW713*I713),2)*BC713),2)</f>
        <v>450.25</v>
      </c>
      <c r="Q713" s="2">
        <f>(ROUND((ROUND((((((ET713*1.2)*1.25)*1.05))*AV713*I713),2)*BB713),2)+ROUND((ROUND(((AE713-((((EU713*1.2)*1.25)*1.05)))*AV713*I713),2)*BS713),2))</f>
        <v>459.54</v>
      </c>
      <c r="R713" s="2">
        <f>(ROUND((ROUND((((((EU713*1.2)*1.25)*1.05))*AV713*I713),2)*BS713),2)+ROUND((ROUND(((AE713-((((EU713*1.2)*1.25)*1.05)))*AV713*I713),2)*BS713),2))</f>
        <v>54.2</v>
      </c>
      <c r="S713" s="2">
        <f t="shared" ref="S713:S730" si="565">ROUND((ROUND((AF713*AV713*I713),2)*BA713),2)</f>
        <v>744.44</v>
      </c>
      <c r="T713" s="2">
        <f t="shared" ref="T713:T730" si="566">ROUND(CU713*I713,2)</f>
        <v>0</v>
      </c>
      <c r="U713" s="2">
        <f t="shared" ref="U713:U730" si="567">CV713*I713</f>
        <v>59.601499649999987</v>
      </c>
      <c r="V713" s="2">
        <f t="shared" ref="V713:V730" si="568">CW713*I713</f>
        <v>0</v>
      </c>
      <c r="W713" s="2">
        <f t="shared" ref="W713:W730" si="569">ROUND(CX713*I713,2)</f>
        <v>0</v>
      </c>
      <c r="X713" s="2">
        <f>(ROUND((((S713+ROUND((ROUND((((((EU713*1.2)*1.25)*1.05))*AV713*I713),2)*BS713),2))*AT713)/100),2)+ROUND(((ROUND((ROUND(((AE713-((((EU713*1.2)*1.25)*1.05)))*AV713*I713),2)*BS713),2)*AT713)/100),2))</f>
        <v>870.52</v>
      </c>
      <c r="Y713" s="2">
        <f>(ROUND((((S713+ROUND((ROUND((((((EU713*1.2)*1.25)*1.05))*AV713*I713),2)*BS713),2))*AU713)/100),2)+ROUND(((ROUND((ROUND(((AE713-((((EU713*1.2)*1.25)*1.05)))*AV713*I713),2)*BS713),2)*AU713)/100),2))</f>
        <v>487.17</v>
      </c>
      <c r="Z713" s="2"/>
      <c r="AA713" s="2">
        <v>56661434</v>
      </c>
      <c r="AB713" s="2">
        <f t="shared" ref="AB713:AB730" si="570">ROUND((AC713+AD713+AF713),6)</f>
        <v>315.72545000000002</v>
      </c>
      <c r="AC713" s="2">
        <f>ROUND(((((ES713*1)*1)*1)),6)</f>
        <v>90.05</v>
      </c>
      <c r="AD713" s="2">
        <f>ROUND(((((((ET713*1.2)*1.25)*1.05))-((((EU713*1.2)*1.25)*1.05)))+AE713),6)</f>
        <v>86.136750000000006</v>
      </c>
      <c r="AE713" s="2">
        <f>ROUND(((((EU713*1.2)*1.25)*1.05)),6)</f>
        <v>10.15875</v>
      </c>
      <c r="AF713" s="2">
        <f>ROUND(((((EV713*1.2)*1.15)*1.05)),6)</f>
        <v>139.53870000000001</v>
      </c>
      <c r="AG713" s="2">
        <f t="shared" ref="AG713:AG730" si="571">ROUND((AP713),6)</f>
        <v>0</v>
      </c>
      <c r="AH713" s="2">
        <f>((((EW713*1.2)*1.15)*1.05))</f>
        <v>11.171789999999998</v>
      </c>
      <c r="AI713" s="2">
        <f>((((EX713*1.2)*1.25)*1.05))</f>
        <v>0</v>
      </c>
      <c r="AJ713" s="2">
        <f t="shared" ref="AJ713:AJ730" si="572">(AS713)</f>
        <v>0</v>
      </c>
      <c r="AK713" s="2">
        <v>241.04</v>
      </c>
      <c r="AL713" s="2">
        <v>90.05</v>
      </c>
      <c r="AM713" s="2">
        <v>54.69</v>
      </c>
      <c r="AN713" s="2">
        <v>6.45</v>
      </c>
      <c r="AO713" s="2">
        <v>96.3</v>
      </c>
      <c r="AP713" s="2">
        <v>0</v>
      </c>
      <c r="AQ713" s="2">
        <v>7.71</v>
      </c>
      <c r="AR713" s="2">
        <v>0</v>
      </c>
      <c r="AS713" s="2">
        <v>0</v>
      </c>
      <c r="AT713" s="2">
        <v>109</v>
      </c>
      <c r="AU713" s="2">
        <v>61</v>
      </c>
      <c r="AV713" s="2">
        <v>1.0669999999999999</v>
      </c>
      <c r="AW713" s="2">
        <v>1</v>
      </c>
      <c r="AX713" s="2"/>
      <c r="AY713" s="2"/>
      <c r="AZ713" s="2">
        <v>1</v>
      </c>
      <c r="BA713" s="2">
        <v>1</v>
      </c>
      <c r="BB713" s="2">
        <v>1</v>
      </c>
      <c r="BC713" s="2">
        <v>1</v>
      </c>
      <c r="BD713" s="2" t="s">
        <v>3</v>
      </c>
      <c r="BE713" s="2" t="s">
        <v>3</v>
      </c>
      <c r="BF713" s="2" t="s">
        <v>3</v>
      </c>
      <c r="BG713" s="2" t="s">
        <v>3</v>
      </c>
      <c r="BH713" s="2">
        <v>0</v>
      </c>
      <c r="BI713" s="2">
        <v>1</v>
      </c>
      <c r="BJ713" s="2" t="s">
        <v>704</v>
      </c>
      <c r="BK713" s="2"/>
      <c r="BL713" s="2"/>
      <c r="BM713" s="2">
        <v>25</v>
      </c>
      <c r="BN713" s="2">
        <v>0</v>
      </c>
      <c r="BO713" s="2" t="s">
        <v>701</v>
      </c>
      <c r="BP713" s="2">
        <v>1</v>
      </c>
      <c r="BQ713" s="2">
        <v>30</v>
      </c>
      <c r="BR713" s="2">
        <v>0</v>
      </c>
      <c r="BS713" s="2">
        <v>1</v>
      </c>
      <c r="BT713" s="2">
        <v>1</v>
      </c>
      <c r="BU713" s="2">
        <v>1</v>
      </c>
      <c r="BV713" s="2">
        <v>1</v>
      </c>
      <c r="BW713" s="2">
        <v>1</v>
      </c>
      <c r="BX713" s="2">
        <v>1</v>
      </c>
      <c r="BY713" s="2" t="s">
        <v>3</v>
      </c>
      <c r="BZ713" s="2">
        <v>109</v>
      </c>
      <c r="CA713" s="2">
        <v>61</v>
      </c>
      <c r="CB713" s="2" t="s">
        <v>3</v>
      </c>
      <c r="CC713" s="2"/>
      <c r="CD713" s="2"/>
      <c r="CE713" s="2">
        <v>1566</v>
      </c>
      <c r="CF713" s="2">
        <v>0</v>
      </c>
      <c r="CG713" s="2">
        <v>0</v>
      </c>
      <c r="CH713" s="2"/>
      <c r="CI713" s="2"/>
      <c r="CJ713" s="2"/>
      <c r="CK713" s="2"/>
      <c r="CL713" s="2"/>
      <c r="CM713" s="2">
        <v>0</v>
      </c>
      <c r="CN713" s="2" t="s">
        <v>2120</v>
      </c>
      <c r="CO713" s="2">
        <v>0</v>
      </c>
      <c r="CP713" s="2">
        <f t="shared" ref="CP713:CP730" si="573">(P713+Q713+S713)</f>
        <v>1654.23</v>
      </c>
      <c r="CQ713" s="2">
        <f t="shared" ref="CQ713:CQ730" si="574">ROUND((ROUND((AC713*AW713*1),2)*BC713),2)</f>
        <v>90.05</v>
      </c>
      <c r="CR713" s="2">
        <f>(ROUND((ROUND((((((ET713*1.2)*1.25)*1.05))*AV713*1),2)*BB713),2)+ROUND((ROUND(((AE713-((((EU713*1.2)*1.25)*1.05)))*AV713*1),2)*BS713),2))</f>
        <v>91.91</v>
      </c>
      <c r="CS713" s="2">
        <f>(ROUND((ROUND((((((EU713*1.2)*1.25)*1.05))*AV713*1),2)*BS713),2)+ROUND((ROUND(((AE713-((((EU713*1.2)*1.25)*1.05)))*AV713*1),2)*BS713),2))</f>
        <v>10.84</v>
      </c>
      <c r="CT713" s="2">
        <f t="shared" ref="CT713:CT730" si="575">ROUND((ROUND((AF713*AV713*1),2)*BA713),2)</f>
        <v>148.88999999999999</v>
      </c>
      <c r="CU713" s="2">
        <f t="shared" ref="CU713:CU730" si="576">AG713</f>
        <v>0</v>
      </c>
      <c r="CV713" s="2">
        <f t="shared" ref="CV713:CV730" si="577">(AH713*AV713)</f>
        <v>11.920299929999997</v>
      </c>
      <c r="CW713" s="2">
        <f t="shared" ref="CW713:CW730" si="578">AI713</f>
        <v>0</v>
      </c>
      <c r="CX713" s="2">
        <f t="shared" ref="CX713:CX730" si="579">AJ713</f>
        <v>0</v>
      </c>
      <c r="CY713" s="2">
        <f>(ROUND((((S713+ROUND((ROUND((((((EU713*1.2)*1.25)*1.05))*AV713*1),2)*BS713),2))*AT713)/100),2)+ROUND(((ROUND((ROUND(((AE713-((((EU713*1.2)*1.25)*1.05)))*AV713*1),2)*BS713),2)*AT713)/100),2))</f>
        <v>823.26</v>
      </c>
      <c r="CZ713" s="2">
        <f>(ROUND((((S713+ROUND((ROUND((((((EU713*1.2)*1.25)*1.05))*AV713*1),2)*BS713),2))*AU713)/100),2)+ROUND(((ROUND((ROUND(((AE713-((((EU713*1.2)*1.25)*1.05)))*AV713*1),2)*BS713),2)*AU713)/100),2))</f>
        <v>460.72</v>
      </c>
      <c r="DA713" s="2"/>
      <c r="DB713" s="2">
        <v>131</v>
      </c>
      <c r="DC713" s="2" t="s">
        <v>3</v>
      </c>
      <c r="DD713" s="2" t="s">
        <v>105</v>
      </c>
      <c r="DE713" s="2" t="s">
        <v>32</v>
      </c>
      <c r="DF713" s="2" t="s">
        <v>32</v>
      </c>
      <c r="DG713" s="2" t="s">
        <v>33</v>
      </c>
      <c r="DH713" s="2" t="s">
        <v>3</v>
      </c>
      <c r="DI713" s="2" t="s">
        <v>33</v>
      </c>
      <c r="DJ713" s="2" t="s">
        <v>32</v>
      </c>
      <c r="DK713" s="2" t="s">
        <v>3</v>
      </c>
      <c r="DL713" s="2" t="s">
        <v>3</v>
      </c>
      <c r="DM713" s="2" t="s">
        <v>3</v>
      </c>
      <c r="DN713" s="2">
        <v>0</v>
      </c>
      <c r="DO713" s="2">
        <v>0</v>
      </c>
      <c r="DP713" s="2">
        <v>1</v>
      </c>
      <c r="DQ713" s="2">
        <v>1</v>
      </c>
      <c r="DR713" s="2"/>
      <c r="DS713" s="2"/>
      <c r="DT713" s="2"/>
      <c r="DU713" s="2">
        <v>1013</v>
      </c>
      <c r="DV713" s="2" t="s">
        <v>703</v>
      </c>
      <c r="DW713" s="2" t="s">
        <v>703</v>
      </c>
      <c r="DX713" s="2">
        <v>1</v>
      </c>
      <c r="DY713" s="2"/>
      <c r="DZ713" s="2" t="s">
        <v>3</v>
      </c>
      <c r="EA713" s="2" t="s">
        <v>3</v>
      </c>
      <c r="EB713" s="2" t="s">
        <v>3</v>
      </c>
      <c r="EC713" s="2" t="s">
        <v>3</v>
      </c>
      <c r="ED713" s="2"/>
      <c r="EE713" s="2">
        <v>56938458</v>
      </c>
      <c r="EF713" s="2">
        <v>30</v>
      </c>
      <c r="EG713" s="2" t="s">
        <v>34</v>
      </c>
      <c r="EH713" s="2">
        <v>0</v>
      </c>
      <c r="EI713" s="2" t="s">
        <v>3</v>
      </c>
      <c r="EJ713" s="2">
        <v>1</v>
      </c>
      <c r="EK713" s="2">
        <v>25</v>
      </c>
      <c r="EL713" s="2" t="s">
        <v>35</v>
      </c>
      <c r="EM713" s="2" t="s">
        <v>36</v>
      </c>
      <c r="EN713" s="2"/>
      <c r="EO713" s="2" t="s">
        <v>325</v>
      </c>
      <c r="EP713" s="2"/>
      <c r="EQ713" s="2">
        <v>131072</v>
      </c>
      <c r="ER713" s="2">
        <v>241.04</v>
      </c>
      <c r="ES713" s="2">
        <v>90.05</v>
      </c>
      <c r="ET713" s="2">
        <v>54.69</v>
      </c>
      <c r="EU713" s="2">
        <v>6.45</v>
      </c>
      <c r="EV713" s="2">
        <v>96.3</v>
      </c>
      <c r="EW713" s="2">
        <v>7.71</v>
      </c>
      <c r="EX713" s="2">
        <v>0</v>
      </c>
      <c r="EY713" s="2">
        <v>0</v>
      </c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>
        <v>0</v>
      </c>
      <c r="FR713" s="2">
        <v>0</v>
      </c>
      <c r="FS713" s="2">
        <v>0</v>
      </c>
      <c r="FT713" s="2"/>
      <c r="FU713" s="2"/>
      <c r="FV713" s="2"/>
      <c r="FW713" s="2"/>
      <c r="FX713" s="2">
        <v>109</v>
      </c>
      <c r="FY713" s="2">
        <v>61</v>
      </c>
      <c r="FZ713" s="2"/>
      <c r="GA713" s="2" t="s">
        <v>3</v>
      </c>
      <c r="GB713" s="2"/>
      <c r="GC713" s="2"/>
      <c r="GD713" s="2">
        <v>1</v>
      </c>
      <c r="GE713" s="2"/>
      <c r="GF713" s="2">
        <v>1851667621</v>
      </c>
      <c r="GG713" s="2">
        <v>2</v>
      </c>
      <c r="GH713" s="2">
        <v>1</v>
      </c>
      <c r="GI713" s="2">
        <v>2</v>
      </c>
      <c r="GJ713" s="2">
        <v>0</v>
      </c>
      <c r="GK713" s="2">
        <v>0</v>
      </c>
      <c r="GL713" s="2">
        <f t="shared" ref="GL713:GL730" si="580">ROUND(IF(AND(BH713=3,BI713=3,FS713&lt;&gt;0),P713,0),2)</f>
        <v>0</v>
      </c>
      <c r="GM713" s="2">
        <f t="shared" ref="GM713:GM730" si="581">ROUND(O713+X713+Y713,2)+GX713</f>
        <v>3011.92</v>
      </c>
      <c r="GN713" s="2">
        <f t="shared" ref="GN713:GN730" si="582">IF(OR(BI713=0,BI713=1),GM713-GX713,0)</f>
        <v>3011.92</v>
      </c>
      <c r="GO713" s="2">
        <f t="shared" ref="GO713:GO730" si="583">IF(BI713=2,GM713-GX713,0)</f>
        <v>0</v>
      </c>
      <c r="GP713" s="2">
        <f t="shared" ref="GP713:GP730" si="584">IF(BI713=4,GM713-GX713,0)</f>
        <v>0</v>
      </c>
      <c r="GQ713" s="2"/>
      <c r="GR713" s="2">
        <v>0</v>
      </c>
      <c r="GS713" s="2">
        <v>3</v>
      </c>
      <c r="GT713" s="2">
        <v>0</v>
      </c>
      <c r="GU713" s="2" t="s">
        <v>3</v>
      </c>
      <c r="GV713" s="2">
        <f t="shared" ref="GV713:GV730" si="585">ROUND((GT713),6)</f>
        <v>0</v>
      </c>
      <c r="GW713" s="2">
        <v>1</v>
      </c>
      <c r="GX713" s="2">
        <f t="shared" ref="GX713:GX730" si="586">ROUND(HC713*I713,2)</f>
        <v>0</v>
      </c>
      <c r="GY713" s="2"/>
      <c r="GZ713" s="2"/>
      <c r="HA713" s="2">
        <v>0</v>
      </c>
      <c r="HB713" s="2">
        <v>0</v>
      </c>
      <c r="HC713" s="2">
        <f t="shared" ref="HC713:HC730" si="587">GV713*GW713</f>
        <v>0</v>
      </c>
      <c r="HD713" s="2"/>
      <c r="HE713" s="2" t="s">
        <v>3</v>
      </c>
      <c r="HF713" s="2" t="s">
        <v>3</v>
      </c>
      <c r="HG713" s="2"/>
      <c r="HH713" s="2"/>
      <c r="HI713" s="2"/>
      <c r="HJ713" s="2"/>
      <c r="HK713" s="2"/>
      <c r="HL713" s="2"/>
      <c r="HM713" s="2" t="s">
        <v>3</v>
      </c>
      <c r="HN713" s="2" t="s">
        <v>3</v>
      </c>
      <c r="HO713" s="2" t="s">
        <v>3</v>
      </c>
      <c r="HP713" s="2" t="s">
        <v>3</v>
      </c>
      <c r="HQ713" s="2" t="s">
        <v>3</v>
      </c>
      <c r="HR713" s="2"/>
      <c r="HS713" s="2">
        <v>0</v>
      </c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>
        <v>0</v>
      </c>
      <c r="IL713" s="2"/>
      <c r="IM713" s="2"/>
      <c r="IN713" s="2"/>
      <c r="IO713" s="2"/>
      <c r="IP713" s="2"/>
      <c r="IQ713" s="2"/>
      <c r="IR713" s="2"/>
      <c r="IS713" s="2"/>
      <c r="IT713" s="2"/>
      <c r="IU713" s="2"/>
    </row>
    <row r="714" spans="1:255" x14ac:dyDescent="0.2">
      <c r="A714" s="3">
        <v>17</v>
      </c>
      <c r="B714" s="3">
        <v>1</v>
      </c>
      <c r="C714" s="3">
        <f>ROW(SmtRes!A428)</f>
        <v>428</v>
      </c>
      <c r="D714" s="3">
        <f>ROW(EtalonRes!A558)</f>
        <v>558</v>
      </c>
      <c r="E714" s="3" t="s">
        <v>700</v>
      </c>
      <c r="F714" s="3" t="s">
        <v>701</v>
      </c>
      <c r="G714" s="3" t="s">
        <v>702</v>
      </c>
      <c r="H714" s="3" t="s">
        <v>703</v>
      </c>
      <c r="I714" s="3">
        <v>5</v>
      </c>
      <c r="J714" s="3">
        <v>0</v>
      </c>
      <c r="K714" s="3">
        <v>5</v>
      </c>
      <c r="O714" s="3">
        <f t="shared" si="563"/>
        <v>51278.38</v>
      </c>
      <c r="P714" s="3">
        <f t="shared" si="564"/>
        <v>2201.7199999999998</v>
      </c>
      <c r="Q714" s="3">
        <f>(ROUND((ROUND((((((ET714*1.2)*1.25)*1.05))*AV714*I714),2)*BB714),2)+ROUND((ROUND(((AE714-((((EU714*1.2)*1.25)*1.05)))*AV714*I714),2)*BS714),2))</f>
        <v>7127.47</v>
      </c>
      <c r="R714" s="3">
        <f>(ROUND((ROUND((((((EU714*1.2)*1.25)*1.05))*AV714*I714),2)*BS714),2)+ROUND((ROUND(((AE714-((((EU714*1.2)*1.25)*1.05)))*AV714*I714),2)*BS714),2))</f>
        <v>3054.17</v>
      </c>
      <c r="S714" s="3">
        <f t="shared" si="565"/>
        <v>41949.19</v>
      </c>
      <c r="T714" s="3">
        <f t="shared" si="566"/>
        <v>0</v>
      </c>
      <c r="U714" s="3">
        <f t="shared" si="567"/>
        <v>59.601499649999987</v>
      </c>
      <c r="V714" s="3">
        <f t="shared" si="568"/>
        <v>0</v>
      </c>
      <c r="W714" s="3">
        <f t="shared" si="569"/>
        <v>0</v>
      </c>
      <c r="X714" s="3">
        <f>(ROUND((((S714+ROUND((ROUND((((((EU714*1.2)*1.25)*1.05))*AV714*I714),2)*BS714),2))*AT714)/100),2)+ROUND(((ROUND((ROUND(((AE714-((((EU714*1.2)*1.25)*1.05)))*AV714*I714),2)*BS714),2)*AT714)/100),2))</f>
        <v>49053.66</v>
      </c>
      <c r="Y714" s="3">
        <f>(ROUND((((S714+ROUND((ROUND((((((EU714*1.2)*1.25)*1.05))*AV714*I714),2)*BS714),2))*AU714)/100),2)+ROUND(((ROUND((ROUND(((AE714-((((EU714*1.2)*1.25)*1.05)))*AV714*I714),2)*BS714),2)*AU714)/100),2))</f>
        <v>27452.05</v>
      </c>
      <c r="AA714" s="3">
        <v>56661436</v>
      </c>
      <c r="AB714" s="3">
        <f t="shared" si="570"/>
        <v>315.72545000000002</v>
      </c>
      <c r="AC714" s="3">
        <f>ROUND(((((ES714*1)*1)*1)),6)</f>
        <v>90.05</v>
      </c>
      <c r="AD714" s="3">
        <f>ROUND(((((((ET714*1.2)*1.25)*1.05))-((((EU714*1.2)*1.25)*1.05)))+AE714),6)</f>
        <v>86.136750000000006</v>
      </c>
      <c r="AE714" s="3">
        <f>ROUND(((((EU714*1.2)*1.25)*1.05)),6)</f>
        <v>10.15875</v>
      </c>
      <c r="AF714" s="3">
        <f>ROUND(((((EV714*1.2)*1.15)*1.05)),6)</f>
        <v>139.53870000000001</v>
      </c>
      <c r="AG714" s="3">
        <f t="shared" si="571"/>
        <v>0</v>
      </c>
      <c r="AH714" s="3">
        <f>((((EW714*1.2)*1.15)*1.05))</f>
        <v>11.171789999999998</v>
      </c>
      <c r="AI714" s="3">
        <f>((((EX714*1.2)*1.25)*1.05))</f>
        <v>0</v>
      </c>
      <c r="AJ714" s="3">
        <f t="shared" si="572"/>
        <v>0</v>
      </c>
      <c r="AK714" s="3">
        <v>241.04</v>
      </c>
      <c r="AL714" s="3">
        <v>90.05</v>
      </c>
      <c r="AM714" s="3">
        <v>54.69</v>
      </c>
      <c r="AN714" s="3">
        <v>6.45</v>
      </c>
      <c r="AO714" s="3">
        <v>96.3</v>
      </c>
      <c r="AP714" s="3">
        <v>0</v>
      </c>
      <c r="AQ714" s="3">
        <v>7.71</v>
      </c>
      <c r="AR714" s="3">
        <v>0</v>
      </c>
      <c r="AS714" s="3">
        <v>0</v>
      </c>
      <c r="AT714" s="3">
        <v>109</v>
      </c>
      <c r="AU714" s="3">
        <v>61</v>
      </c>
      <c r="AV714" s="3">
        <v>1.0669999999999999</v>
      </c>
      <c r="AW714" s="3">
        <v>1</v>
      </c>
      <c r="AZ714" s="3">
        <v>1</v>
      </c>
      <c r="BA714" s="3">
        <v>56.35</v>
      </c>
      <c r="BB714" s="3">
        <v>15.51</v>
      </c>
      <c r="BC714" s="3">
        <v>4.8899999999999997</v>
      </c>
      <c r="BD714" s="3" t="s">
        <v>3</v>
      </c>
      <c r="BE714" s="3" t="s">
        <v>3</v>
      </c>
      <c r="BF714" s="3" t="s">
        <v>3</v>
      </c>
      <c r="BG714" s="3" t="s">
        <v>3</v>
      </c>
      <c r="BH714" s="3">
        <v>0</v>
      </c>
      <c r="BI714" s="3">
        <v>1</v>
      </c>
      <c r="BJ714" s="3" t="s">
        <v>704</v>
      </c>
      <c r="BM714" s="3">
        <v>25</v>
      </c>
      <c r="BN714" s="3">
        <v>0</v>
      </c>
      <c r="BO714" s="3" t="s">
        <v>701</v>
      </c>
      <c r="BP714" s="3">
        <v>1</v>
      </c>
      <c r="BQ714" s="3">
        <v>30</v>
      </c>
      <c r="BR714" s="3">
        <v>0</v>
      </c>
      <c r="BS714" s="3">
        <v>56.35</v>
      </c>
      <c r="BT714" s="3">
        <v>1</v>
      </c>
      <c r="BU714" s="3">
        <v>1</v>
      </c>
      <c r="BV714" s="3">
        <v>1</v>
      </c>
      <c r="BW714" s="3">
        <v>1</v>
      </c>
      <c r="BX714" s="3">
        <v>1</v>
      </c>
      <c r="BY714" s="3" t="s">
        <v>3</v>
      </c>
      <c r="BZ714" s="3">
        <v>109</v>
      </c>
      <c r="CA714" s="3">
        <v>61</v>
      </c>
      <c r="CB714" s="3" t="s">
        <v>3</v>
      </c>
      <c r="CE714" s="3">
        <v>1566</v>
      </c>
      <c r="CF714" s="3">
        <v>0</v>
      </c>
      <c r="CG714" s="3">
        <v>0</v>
      </c>
      <c r="CM714" s="3">
        <v>0</v>
      </c>
      <c r="CN714" s="3" t="s">
        <v>2120</v>
      </c>
      <c r="CO714" s="3">
        <v>0</v>
      </c>
      <c r="CP714" s="3">
        <f t="shared" si="573"/>
        <v>51278.380000000005</v>
      </c>
      <c r="CQ714" s="3">
        <f t="shared" si="574"/>
        <v>440.34</v>
      </c>
      <c r="CR714" s="3">
        <f>(ROUND((ROUND((((((ET714*1.2)*1.25)*1.05))*AV714*1),2)*BB714),2)+ROUND((ROUND(((AE714-((((EU714*1.2)*1.25)*1.05)))*AV714*1),2)*BS714),2))</f>
        <v>1425.52</v>
      </c>
      <c r="CS714" s="3">
        <f>(ROUND((ROUND((((((EU714*1.2)*1.25)*1.05))*AV714*1),2)*BS714),2)+ROUND((ROUND(((AE714-((((EU714*1.2)*1.25)*1.05)))*AV714*1),2)*BS714),2))</f>
        <v>610.83000000000004</v>
      </c>
      <c r="CT714" s="3">
        <f t="shared" si="575"/>
        <v>8389.9500000000007</v>
      </c>
      <c r="CU714" s="3">
        <f t="shared" si="576"/>
        <v>0</v>
      </c>
      <c r="CV714" s="3">
        <f t="shared" si="577"/>
        <v>11.920299929999997</v>
      </c>
      <c r="CW714" s="3">
        <f t="shared" si="578"/>
        <v>0</v>
      </c>
      <c r="CX714" s="3">
        <f t="shared" si="579"/>
        <v>0</v>
      </c>
      <c r="CY714" s="3">
        <f>(ROUND((((S714+ROUND((ROUND((((((EU714*1.2)*1.25)*1.05))*AV714*1),2)*BS714),2))*AT714)/100),2)+ROUND(((ROUND((ROUND(((AE714-((((EU714*1.2)*1.25)*1.05)))*AV714*1),2)*BS714),2)*AT714)/100),2))</f>
        <v>46390.42</v>
      </c>
      <c r="CZ714" s="3">
        <f>(ROUND((((S714+ROUND((ROUND((((((EU714*1.2)*1.25)*1.05))*AV714*1),2)*BS714),2))*AU714)/100),2)+ROUND(((ROUND((ROUND(((AE714-((((EU714*1.2)*1.25)*1.05)))*AV714*1),2)*BS714),2)*AU714)/100),2))</f>
        <v>25961.61</v>
      </c>
      <c r="DB714" s="3">
        <v>134</v>
      </c>
      <c r="DC714" s="3" t="s">
        <v>3</v>
      </c>
      <c r="DD714" s="3" t="s">
        <v>105</v>
      </c>
      <c r="DE714" s="3" t="s">
        <v>32</v>
      </c>
      <c r="DF714" s="3" t="s">
        <v>32</v>
      </c>
      <c r="DG714" s="3" t="s">
        <v>33</v>
      </c>
      <c r="DH714" s="3" t="s">
        <v>3</v>
      </c>
      <c r="DI714" s="3" t="s">
        <v>33</v>
      </c>
      <c r="DJ714" s="3" t="s">
        <v>32</v>
      </c>
      <c r="DK714" s="3" t="s">
        <v>3</v>
      </c>
      <c r="DL714" s="3" t="s">
        <v>3</v>
      </c>
      <c r="DM714" s="3" t="s">
        <v>3</v>
      </c>
      <c r="DN714" s="3">
        <v>0</v>
      </c>
      <c r="DO714" s="3">
        <v>0</v>
      </c>
      <c r="DP714" s="3">
        <v>1</v>
      </c>
      <c r="DQ714" s="3">
        <v>1</v>
      </c>
      <c r="DU714" s="3">
        <v>1013</v>
      </c>
      <c r="DV714" s="3" t="s">
        <v>703</v>
      </c>
      <c r="DW714" s="3" t="s">
        <v>703</v>
      </c>
      <c r="DX714" s="3">
        <v>1</v>
      </c>
      <c r="DZ714" s="3" t="s">
        <v>3</v>
      </c>
      <c r="EA714" s="3" t="s">
        <v>3</v>
      </c>
      <c r="EB714" s="3" t="s">
        <v>3</v>
      </c>
      <c r="EC714" s="3" t="s">
        <v>3</v>
      </c>
      <c r="EE714" s="3">
        <v>56938458</v>
      </c>
      <c r="EF714" s="3">
        <v>30</v>
      </c>
      <c r="EG714" s="3" t="s">
        <v>34</v>
      </c>
      <c r="EH714" s="3">
        <v>0</v>
      </c>
      <c r="EI714" s="3" t="s">
        <v>3</v>
      </c>
      <c r="EJ714" s="3">
        <v>1</v>
      </c>
      <c r="EK714" s="3">
        <v>25</v>
      </c>
      <c r="EL714" s="3" t="s">
        <v>35</v>
      </c>
      <c r="EM714" s="3" t="s">
        <v>36</v>
      </c>
      <c r="EO714" s="3" t="s">
        <v>325</v>
      </c>
      <c r="EQ714" s="3">
        <v>131072</v>
      </c>
      <c r="ER714" s="3">
        <v>241.04</v>
      </c>
      <c r="ES714" s="3">
        <v>90.05</v>
      </c>
      <c r="ET714" s="3">
        <v>54.69</v>
      </c>
      <c r="EU714" s="3">
        <v>6.45</v>
      </c>
      <c r="EV714" s="3">
        <v>96.3</v>
      </c>
      <c r="EW714" s="3">
        <v>7.71</v>
      </c>
      <c r="EX714" s="3">
        <v>0</v>
      </c>
      <c r="EY714" s="3">
        <v>0</v>
      </c>
      <c r="FQ714" s="3">
        <v>0</v>
      </c>
      <c r="FR714" s="3">
        <v>0</v>
      </c>
      <c r="FS714" s="3">
        <v>0</v>
      </c>
      <c r="FX714" s="3">
        <v>109</v>
      </c>
      <c r="FY714" s="3">
        <v>61</v>
      </c>
      <c r="GA714" s="3" t="s">
        <v>3</v>
      </c>
      <c r="GD714" s="3">
        <v>1</v>
      </c>
      <c r="GF714" s="3">
        <v>1851667621</v>
      </c>
      <c r="GG714" s="3">
        <v>2</v>
      </c>
      <c r="GH714" s="3">
        <v>1</v>
      </c>
      <c r="GI714" s="3">
        <v>2</v>
      </c>
      <c r="GJ714" s="3">
        <v>0</v>
      </c>
      <c r="GK714" s="3">
        <v>0</v>
      </c>
      <c r="GL714" s="3">
        <f t="shared" si="580"/>
        <v>0</v>
      </c>
      <c r="GM714" s="3">
        <f t="shared" si="581"/>
        <v>127784.09</v>
      </c>
      <c r="GN714" s="3">
        <f t="shared" si="582"/>
        <v>127784.09</v>
      </c>
      <c r="GO714" s="3">
        <f t="shared" si="583"/>
        <v>0</v>
      </c>
      <c r="GP714" s="3">
        <f t="shared" si="584"/>
        <v>0</v>
      </c>
      <c r="GR714" s="3">
        <v>0</v>
      </c>
      <c r="GS714" s="3">
        <v>3</v>
      </c>
      <c r="GT714" s="3">
        <v>0</v>
      </c>
      <c r="GU714" s="3" t="s">
        <v>3</v>
      </c>
      <c r="GV714" s="3">
        <f t="shared" si="585"/>
        <v>0</v>
      </c>
      <c r="GW714" s="3">
        <v>1</v>
      </c>
      <c r="GX714" s="3">
        <f t="shared" si="586"/>
        <v>0</v>
      </c>
      <c r="HA714" s="3">
        <v>0</v>
      </c>
      <c r="HB714" s="3">
        <v>0</v>
      </c>
      <c r="HC714" s="3">
        <f t="shared" si="587"/>
        <v>0</v>
      </c>
      <c r="HE714" s="3" t="s">
        <v>3</v>
      </c>
      <c r="HF714" s="3" t="s">
        <v>3</v>
      </c>
      <c r="HM714" s="3" t="s">
        <v>3</v>
      </c>
      <c r="HN714" s="3" t="s">
        <v>3</v>
      </c>
      <c r="HO714" s="3" t="s">
        <v>3</v>
      </c>
      <c r="HP714" s="3" t="s">
        <v>3</v>
      </c>
      <c r="HQ714" s="3" t="s">
        <v>3</v>
      </c>
      <c r="HS714" s="3">
        <v>0</v>
      </c>
      <c r="IK714" s="3">
        <v>0</v>
      </c>
    </row>
    <row r="715" spans="1:255" x14ac:dyDescent="0.2">
      <c r="A715" s="2">
        <v>17</v>
      </c>
      <c r="B715" s="2">
        <v>1</v>
      </c>
      <c r="C715" s="2"/>
      <c r="D715" s="2"/>
      <c r="E715" s="2" t="s">
        <v>705</v>
      </c>
      <c r="F715" s="2" t="s">
        <v>706</v>
      </c>
      <c r="G715" s="2" t="s">
        <v>707</v>
      </c>
      <c r="H715" s="2" t="s">
        <v>41</v>
      </c>
      <c r="I715" s="2">
        <v>1</v>
      </c>
      <c r="J715" s="2">
        <v>0</v>
      </c>
      <c r="K715" s="2">
        <v>1</v>
      </c>
      <c r="L715" s="2"/>
      <c r="M715" s="2"/>
      <c r="N715" s="2"/>
      <c r="O715" s="2">
        <f t="shared" si="563"/>
        <v>37247.46</v>
      </c>
      <c r="P715" s="2">
        <f t="shared" si="564"/>
        <v>37247.46</v>
      </c>
      <c r="Q715" s="2">
        <f t="shared" ref="Q715:Q724" si="588">(ROUND((ROUND(((ET715)*AV715*I715),2)*BB715),2)+ROUND((ROUND(((AE715-(EU715))*AV715*I715),2)*BS715),2))</f>
        <v>0</v>
      </c>
      <c r="R715" s="2">
        <f t="shared" ref="R715:R724" si="589">(ROUND((ROUND(((EU715)*AV715*I715),2)*BS715),2)+ROUND((ROUND(((AE715-(EU715))*AV715*I715),2)*BS715),2))</f>
        <v>0</v>
      </c>
      <c r="S715" s="2">
        <f t="shared" si="565"/>
        <v>0</v>
      </c>
      <c r="T715" s="2">
        <f t="shared" si="566"/>
        <v>0</v>
      </c>
      <c r="U715" s="2">
        <f t="shared" si="567"/>
        <v>0</v>
      </c>
      <c r="V715" s="2">
        <f t="shared" si="568"/>
        <v>0</v>
      </c>
      <c r="W715" s="2">
        <f t="shared" si="569"/>
        <v>0</v>
      </c>
      <c r="X715" s="2">
        <f t="shared" ref="X715:X724" si="590">(ROUND((((S715+ROUND((ROUND(((EU715)*AV715*I715),2)*BS715),2))*AT715)/100),2)+ROUND(((ROUND((ROUND(((AE715-(EU715))*AV715*I715),2)*BS715),2)*AT715)/100),2))</f>
        <v>0</v>
      </c>
      <c r="Y715" s="2">
        <f t="shared" ref="Y715:Y724" si="591">(ROUND((((S715+ROUND((ROUND(((EU715)*AV715*I715),2)*BS715),2))*AU715)/100),2)+ROUND(((ROUND((ROUND(((AE715-(EU715))*AV715*I715),2)*BS715),2)*AU715)/100),2))</f>
        <v>0</v>
      </c>
      <c r="Z715" s="2"/>
      <c r="AA715" s="2">
        <v>56661434</v>
      </c>
      <c r="AB715" s="2">
        <f t="shared" si="570"/>
        <v>37247.46</v>
      </c>
      <c r="AC715" s="2">
        <f t="shared" ref="AC715:AC724" si="592">ROUND((ES715),6)</f>
        <v>37247.46</v>
      </c>
      <c r="AD715" s="2">
        <f t="shared" ref="AD715:AD724" si="593">ROUND((((ET715)-(EU715))+AE715),6)</f>
        <v>0</v>
      </c>
      <c r="AE715" s="2">
        <f t="shared" ref="AE715:AE724" si="594">ROUND((EU715),6)</f>
        <v>0</v>
      </c>
      <c r="AF715" s="2">
        <f t="shared" ref="AF715:AF724" si="595">ROUND((EV715),6)</f>
        <v>0</v>
      </c>
      <c r="AG715" s="2">
        <f t="shared" si="571"/>
        <v>0</v>
      </c>
      <c r="AH715" s="2">
        <f t="shared" ref="AH715:AH724" si="596">(EW715)</f>
        <v>0</v>
      </c>
      <c r="AI715" s="2">
        <f t="shared" ref="AI715:AI724" si="597">(EX715)</f>
        <v>0</v>
      </c>
      <c r="AJ715" s="2">
        <f t="shared" si="572"/>
        <v>0</v>
      </c>
      <c r="AK715" s="2">
        <v>37247.46</v>
      </c>
      <c r="AL715" s="2">
        <v>37247.46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1</v>
      </c>
      <c r="AW715" s="2">
        <v>1</v>
      </c>
      <c r="AX715" s="2"/>
      <c r="AY715" s="2"/>
      <c r="AZ715" s="2">
        <v>1</v>
      </c>
      <c r="BA715" s="2">
        <v>1</v>
      </c>
      <c r="BB715" s="2">
        <v>1</v>
      </c>
      <c r="BC715" s="2">
        <v>1</v>
      </c>
      <c r="BD715" s="2" t="s">
        <v>3</v>
      </c>
      <c r="BE715" s="2" t="s">
        <v>3</v>
      </c>
      <c r="BF715" s="2" t="s">
        <v>3</v>
      </c>
      <c r="BG715" s="2" t="s">
        <v>3</v>
      </c>
      <c r="BH715" s="2">
        <v>3</v>
      </c>
      <c r="BI715" s="2">
        <v>3</v>
      </c>
      <c r="BJ715" s="2" t="s">
        <v>706</v>
      </c>
      <c r="BK715" s="2"/>
      <c r="BL715" s="2"/>
      <c r="BM715" s="2">
        <v>400007</v>
      </c>
      <c r="BN715" s="2">
        <v>0</v>
      </c>
      <c r="BO715" s="2" t="s">
        <v>3</v>
      </c>
      <c r="BP715" s="2">
        <v>0</v>
      </c>
      <c r="BQ715" s="2">
        <v>214</v>
      </c>
      <c r="BR715" s="2">
        <v>0</v>
      </c>
      <c r="BS715" s="2">
        <v>1</v>
      </c>
      <c r="BT715" s="2">
        <v>1</v>
      </c>
      <c r="BU715" s="2">
        <v>1</v>
      </c>
      <c r="BV715" s="2">
        <v>1</v>
      </c>
      <c r="BW715" s="2">
        <v>1</v>
      </c>
      <c r="BX715" s="2">
        <v>1</v>
      </c>
      <c r="BY715" s="2" t="s">
        <v>3</v>
      </c>
      <c r="BZ715" s="2">
        <v>0</v>
      </c>
      <c r="CA715" s="2">
        <v>0</v>
      </c>
      <c r="CB715" s="2" t="s">
        <v>3</v>
      </c>
      <c r="CC715" s="2"/>
      <c r="CD715" s="2"/>
      <c r="CE715" s="2">
        <v>1566</v>
      </c>
      <c r="CF715" s="2">
        <v>0</v>
      </c>
      <c r="CG715" s="2">
        <v>0</v>
      </c>
      <c r="CH715" s="2"/>
      <c r="CI715" s="2"/>
      <c r="CJ715" s="2"/>
      <c r="CK715" s="2"/>
      <c r="CL715" s="2"/>
      <c r="CM715" s="2">
        <v>0</v>
      </c>
      <c r="CN715" s="2" t="s">
        <v>3</v>
      </c>
      <c r="CO715" s="2">
        <v>0</v>
      </c>
      <c r="CP715" s="2">
        <f t="shared" si="573"/>
        <v>37247.46</v>
      </c>
      <c r="CQ715" s="2">
        <f t="shared" si="574"/>
        <v>37247.46</v>
      </c>
      <c r="CR715" s="2">
        <f t="shared" ref="CR715:CR724" si="598">(ROUND((ROUND(((ET715)*AV715*1),2)*BB715),2)+ROUND((ROUND(((AE715-(EU715))*AV715*1),2)*BS715),2))</f>
        <v>0</v>
      </c>
      <c r="CS715" s="2">
        <f t="shared" ref="CS715:CS724" si="599">(ROUND((ROUND(((EU715)*AV715*1),2)*BS715),2)+ROUND((ROUND(((AE715-(EU715))*AV715*1),2)*BS715),2))</f>
        <v>0</v>
      </c>
      <c r="CT715" s="2">
        <f t="shared" si="575"/>
        <v>0</v>
      </c>
      <c r="CU715" s="2">
        <f t="shared" si="576"/>
        <v>0</v>
      </c>
      <c r="CV715" s="2">
        <f t="shared" si="577"/>
        <v>0</v>
      </c>
      <c r="CW715" s="2">
        <f t="shared" si="578"/>
        <v>0</v>
      </c>
      <c r="CX715" s="2">
        <f t="shared" si="579"/>
        <v>0</v>
      </c>
      <c r="CY715" s="2">
        <f t="shared" ref="CY715:CY724" si="600">(ROUND((((S715+ROUND((ROUND(((EU715)*AV715*1),2)*BS715),2))*AT715)/100),2)+ROUND(((ROUND((ROUND(((AE715-(EU715))*AV715*1),2)*BS715),2)*AT715)/100),2))</f>
        <v>0</v>
      </c>
      <c r="CZ715" s="2">
        <f t="shared" ref="CZ715:CZ724" si="601">(ROUND((((S715+ROUND((ROUND(((EU715)*AV715*1),2)*BS715),2))*AU715)/100),2)+ROUND(((ROUND((ROUND(((AE715-(EU715))*AV715*1),2)*BS715),2)*AU715)/100),2))</f>
        <v>0</v>
      </c>
      <c r="DA715" s="2"/>
      <c r="DB715" s="2"/>
      <c r="DC715" s="2" t="s">
        <v>3</v>
      </c>
      <c r="DD715" s="2" t="s">
        <v>3</v>
      </c>
      <c r="DE715" s="2" t="s">
        <v>3</v>
      </c>
      <c r="DF715" s="2" t="s">
        <v>3</v>
      </c>
      <c r="DG715" s="2" t="s">
        <v>3</v>
      </c>
      <c r="DH715" s="2" t="s">
        <v>3</v>
      </c>
      <c r="DI715" s="2" t="s">
        <v>3</v>
      </c>
      <c r="DJ715" s="2" t="s">
        <v>3</v>
      </c>
      <c r="DK715" s="2" t="s">
        <v>3</v>
      </c>
      <c r="DL715" s="2" t="s">
        <v>3</v>
      </c>
      <c r="DM715" s="2" t="s">
        <v>3</v>
      </c>
      <c r="DN715" s="2">
        <v>0</v>
      </c>
      <c r="DO715" s="2">
        <v>0</v>
      </c>
      <c r="DP715" s="2">
        <v>1</v>
      </c>
      <c r="DQ715" s="2">
        <v>1</v>
      </c>
      <c r="DR715" s="2"/>
      <c r="DS715" s="2"/>
      <c r="DT715" s="2"/>
      <c r="DU715" s="2">
        <v>1013</v>
      </c>
      <c r="DV715" s="2" t="s">
        <v>41</v>
      </c>
      <c r="DW715" s="2" t="s">
        <v>41</v>
      </c>
      <c r="DX715" s="2">
        <v>1</v>
      </c>
      <c r="DY715" s="2"/>
      <c r="DZ715" s="2" t="s">
        <v>3</v>
      </c>
      <c r="EA715" s="2" t="s">
        <v>3</v>
      </c>
      <c r="EB715" s="2" t="s">
        <v>3</v>
      </c>
      <c r="EC715" s="2" t="s">
        <v>3</v>
      </c>
      <c r="ED715" s="2"/>
      <c r="EE715" s="2">
        <v>56938434</v>
      </c>
      <c r="EF715" s="2">
        <v>214</v>
      </c>
      <c r="EG715" s="2" t="s">
        <v>42</v>
      </c>
      <c r="EH715" s="2">
        <v>0</v>
      </c>
      <c r="EI715" s="2" t="s">
        <v>3</v>
      </c>
      <c r="EJ715" s="2">
        <v>3</v>
      </c>
      <c r="EK715" s="2">
        <v>400007</v>
      </c>
      <c r="EL715" s="2" t="s">
        <v>42</v>
      </c>
      <c r="EM715" s="2" t="s">
        <v>43</v>
      </c>
      <c r="EN715" s="2"/>
      <c r="EO715" s="2" t="s">
        <v>3</v>
      </c>
      <c r="EP715" s="2"/>
      <c r="EQ715" s="2">
        <v>131088</v>
      </c>
      <c r="ER715" s="2">
        <v>0</v>
      </c>
      <c r="ES715" s="2">
        <v>37247.46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>
        <v>0</v>
      </c>
      <c r="FR715" s="2">
        <f t="shared" ref="FR715:FR724" si="602">P715</f>
        <v>37247.46</v>
      </c>
      <c r="FS715" s="2">
        <v>0</v>
      </c>
      <c r="FT715" s="2"/>
      <c r="FU715" s="2"/>
      <c r="FV715" s="2"/>
      <c r="FW715" s="2"/>
      <c r="FX715" s="2">
        <v>0</v>
      </c>
      <c r="FY715" s="2">
        <v>0</v>
      </c>
      <c r="FZ715" s="2"/>
      <c r="GA715" s="2" t="s">
        <v>708</v>
      </c>
      <c r="GB715" s="2"/>
      <c r="GC715" s="2"/>
      <c r="GD715" s="2">
        <v>1</v>
      </c>
      <c r="GE715" s="2"/>
      <c r="GF715" s="2">
        <v>993120756</v>
      </c>
      <c r="GG715" s="2">
        <v>2</v>
      </c>
      <c r="GH715" s="2">
        <v>4</v>
      </c>
      <c r="GI715" s="2">
        <v>-2</v>
      </c>
      <c r="GJ715" s="2">
        <v>0</v>
      </c>
      <c r="GK715" s="2">
        <v>0</v>
      </c>
      <c r="GL715" s="2">
        <f t="shared" si="580"/>
        <v>0</v>
      </c>
      <c r="GM715" s="2">
        <f t="shared" si="581"/>
        <v>37247.46</v>
      </c>
      <c r="GN715" s="2">
        <f t="shared" si="582"/>
        <v>0</v>
      </c>
      <c r="GO715" s="2">
        <f t="shared" si="583"/>
        <v>0</v>
      </c>
      <c r="GP715" s="2">
        <f t="shared" si="584"/>
        <v>0</v>
      </c>
      <c r="GQ715" s="2"/>
      <c r="GR715" s="2">
        <v>1</v>
      </c>
      <c r="GS715" s="2">
        <v>2</v>
      </c>
      <c r="GT715" s="2">
        <v>0</v>
      </c>
      <c r="GU715" s="2" t="s">
        <v>3</v>
      </c>
      <c r="GV715" s="2">
        <f t="shared" si="585"/>
        <v>0</v>
      </c>
      <c r="GW715" s="2">
        <v>1</v>
      </c>
      <c r="GX715" s="2">
        <f t="shared" si="586"/>
        <v>0</v>
      </c>
      <c r="GY715" s="2"/>
      <c r="GZ715" s="2"/>
      <c r="HA715" s="2">
        <v>0</v>
      </c>
      <c r="HB715" s="2">
        <v>0</v>
      </c>
      <c r="HC715" s="2">
        <f t="shared" si="587"/>
        <v>0</v>
      </c>
      <c r="HD715" s="2"/>
      <c r="HE715" s="2" t="s">
        <v>45</v>
      </c>
      <c r="HF715" s="2" t="s">
        <v>46</v>
      </c>
      <c r="HG715" s="2"/>
      <c r="HH715" s="2"/>
      <c r="HI715" s="2"/>
      <c r="HJ715" s="2"/>
      <c r="HK715" s="2"/>
      <c r="HL715" s="2"/>
      <c r="HM715" s="2" t="s">
        <v>3</v>
      </c>
      <c r="HN715" s="2" t="s">
        <v>3</v>
      </c>
      <c r="HO715" s="2" t="s">
        <v>3</v>
      </c>
      <c r="HP715" s="2" t="s">
        <v>3</v>
      </c>
      <c r="HQ715" s="2" t="s">
        <v>3</v>
      </c>
      <c r="HR715" s="2"/>
      <c r="HS715" s="2">
        <v>0</v>
      </c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>
        <v>0</v>
      </c>
      <c r="IL715" s="2"/>
      <c r="IM715" s="2"/>
      <c r="IN715" s="2"/>
      <c r="IO715" s="2"/>
      <c r="IP715" s="2"/>
      <c r="IQ715" s="2"/>
      <c r="IR715" s="2"/>
      <c r="IS715" s="2"/>
      <c r="IT715" s="2"/>
      <c r="IU715" s="2"/>
    </row>
    <row r="716" spans="1:255" x14ac:dyDescent="0.2">
      <c r="A716" s="3">
        <v>17</v>
      </c>
      <c r="B716" s="3">
        <v>1</v>
      </c>
      <c r="E716" s="3" t="s">
        <v>705</v>
      </c>
      <c r="F716" s="3" t="s">
        <v>706</v>
      </c>
      <c r="G716" s="3" t="s">
        <v>707</v>
      </c>
      <c r="H716" s="3" t="s">
        <v>41</v>
      </c>
      <c r="I716" s="3">
        <v>1</v>
      </c>
      <c r="J716" s="3">
        <v>0</v>
      </c>
      <c r="K716" s="3">
        <v>1</v>
      </c>
      <c r="O716" s="3">
        <f t="shared" si="563"/>
        <v>281963.27</v>
      </c>
      <c r="P716" s="3">
        <f t="shared" si="564"/>
        <v>281963.27</v>
      </c>
      <c r="Q716" s="3">
        <f t="shared" si="588"/>
        <v>0</v>
      </c>
      <c r="R716" s="3">
        <f t="shared" si="589"/>
        <v>0</v>
      </c>
      <c r="S716" s="3">
        <f t="shared" si="565"/>
        <v>0</v>
      </c>
      <c r="T716" s="3">
        <f t="shared" si="566"/>
        <v>0</v>
      </c>
      <c r="U716" s="3">
        <f t="shared" si="567"/>
        <v>0</v>
      </c>
      <c r="V716" s="3">
        <f t="shared" si="568"/>
        <v>0</v>
      </c>
      <c r="W716" s="3">
        <f t="shared" si="569"/>
        <v>0</v>
      </c>
      <c r="X716" s="3">
        <f t="shared" si="590"/>
        <v>0</v>
      </c>
      <c r="Y716" s="3">
        <f t="shared" si="591"/>
        <v>0</v>
      </c>
      <c r="AA716" s="3">
        <v>56661436</v>
      </c>
      <c r="AB716" s="3">
        <f t="shared" si="570"/>
        <v>37247.46</v>
      </c>
      <c r="AC716" s="3">
        <f t="shared" si="592"/>
        <v>37247.46</v>
      </c>
      <c r="AD716" s="3">
        <f t="shared" si="593"/>
        <v>0</v>
      </c>
      <c r="AE716" s="3">
        <f t="shared" si="594"/>
        <v>0</v>
      </c>
      <c r="AF716" s="3">
        <f t="shared" si="595"/>
        <v>0</v>
      </c>
      <c r="AG716" s="3">
        <f t="shared" si="571"/>
        <v>0</v>
      </c>
      <c r="AH716" s="3">
        <f t="shared" si="596"/>
        <v>0</v>
      </c>
      <c r="AI716" s="3">
        <f t="shared" si="597"/>
        <v>0</v>
      </c>
      <c r="AJ716" s="3">
        <f t="shared" si="572"/>
        <v>0</v>
      </c>
      <c r="AK716" s="3">
        <v>37247.46</v>
      </c>
      <c r="AL716" s="3">
        <v>37247.46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1</v>
      </c>
      <c r="AW716" s="3">
        <v>1</v>
      </c>
      <c r="AZ716" s="3">
        <v>1</v>
      </c>
      <c r="BA716" s="3">
        <v>1</v>
      </c>
      <c r="BB716" s="3">
        <v>1</v>
      </c>
      <c r="BC716" s="3">
        <v>7.57</v>
      </c>
      <c r="BD716" s="3" t="s">
        <v>3</v>
      </c>
      <c r="BE716" s="3" t="s">
        <v>3</v>
      </c>
      <c r="BF716" s="3" t="s">
        <v>3</v>
      </c>
      <c r="BG716" s="3" t="s">
        <v>3</v>
      </c>
      <c r="BH716" s="3">
        <v>3</v>
      </c>
      <c r="BI716" s="3">
        <v>3</v>
      </c>
      <c r="BJ716" s="3" t="s">
        <v>706</v>
      </c>
      <c r="BM716" s="3">
        <v>400007</v>
      </c>
      <c r="BN716" s="3">
        <v>0</v>
      </c>
      <c r="BO716" s="3" t="s">
        <v>3</v>
      </c>
      <c r="BP716" s="3">
        <v>0</v>
      </c>
      <c r="BQ716" s="3">
        <v>214</v>
      </c>
      <c r="BR716" s="3">
        <v>0</v>
      </c>
      <c r="BS716" s="3">
        <v>1</v>
      </c>
      <c r="BT716" s="3">
        <v>1</v>
      </c>
      <c r="BU716" s="3">
        <v>1</v>
      </c>
      <c r="BV716" s="3">
        <v>1</v>
      </c>
      <c r="BW716" s="3">
        <v>1</v>
      </c>
      <c r="BX716" s="3">
        <v>1</v>
      </c>
      <c r="BY716" s="3" t="s">
        <v>3</v>
      </c>
      <c r="BZ716" s="3">
        <v>0</v>
      </c>
      <c r="CA716" s="3">
        <v>0</v>
      </c>
      <c r="CB716" s="3" t="s">
        <v>3</v>
      </c>
      <c r="CE716" s="3">
        <v>1566</v>
      </c>
      <c r="CF716" s="3">
        <v>0</v>
      </c>
      <c r="CG716" s="3">
        <v>0</v>
      </c>
      <c r="CM716" s="3">
        <v>0</v>
      </c>
      <c r="CN716" s="3" t="s">
        <v>3</v>
      </c>
      <c r="CO716" s="3">
        <v>0</v>
      </c>
      <c r="CP716" s="3">
        <f t="shared" si="573"/>
        <v>281963.27</v>
      </c>
      <c r="CQ716" s="3">
        <f t="shared" si="574"/>
        <v>281963.27</v>
      </c>
      <c r="CR716" s="3">
        <f t="shared" si="598"/>
        <v>0</v>
      </c>
      <c r="CS716" s="3">
        <f t="shared" si="599"/>
        <v>0</v>
      </c>
      <c r="CT716" s="3">
        <f t="shared" si="575"/>
        <v>0</v>
      </c>
      <c r="CU716" s="3">
        <f t="shared" si="576"/>
        <v>0</v>
      </c>
      <c r="CV716" s="3">
        <f t="shared" si="577"/>
        <v>0</v>
      </c>
      <c r="CW716" s="3">
        <f t="shared" si="578"/>
        <v>0</v>
      </c>
      <c r="CX716" s="3">
        <f t="shared" si="579"/>
        <v>0</v>
      </c>
      <c r="CY716" s="3">
        <f t="shared" si="600"/>
        <v>0</v>
      </c>
      <c r="CZ716" s="3">
        <f t="shared" si="601"/>
        <v>0</v>
      </c>
      <c r="DC716" s="3" t="s">
        <v>3</v>
      </c>
      <c r="DD716" s="3" t="s">
        <v>3</v>
      </c>
      <c r="DE716" s="3" t="s">
        <v>3</v>
      </c>
      <c r="DF716" s="3" t="s">
        <v>3</v>
      </c>
      <c r="DG716" s="3" t="s">
        <v>3</v>
      </c>
      <c r="DH716" s="3" t="s">
        <v>3</v>
      </c>
      <c r="DI716" s="3" t="s">
        <v>3</v>
      </c>
      <c r="DJ716" s="3" t="s">
        <v>3</v>
      </c>
      <c r="DK716" s="3" t="s">
        <v>3</v>
      </c>
      <c r="DL716" s="3" t="s">
        <v>3</v>
      </c>
      <c r="DM716" s="3" t="s">
        <v>3</v>
      </c>
      <c r="DN716" s="3">
        <v>0</v>
      </c>
      <c r="DO716" s="3">
        <v>0</v>
      </c>
      <c r="DP716" s="3">
        <v>1</v>
      </c>
      <c r="DQ716" s="3">
        <v>1</v>
      </c>
      <c r="DU716" s="3">
        <v>1013</v>
      </c>
      <c r="DV716" s="3" t="s">
        <v>41</v>
      </c>
      <c r="DW716" s="3" t="s">
        <v>41</v>
      </c>
      <c r="DX716" s="3">
        <v>1</v>
      </c>
      <c r="DZ716" s="3" t="s">
        <v>3</v>
      </c>
      <c r="EA716" s="3" t="s">
        <v>3</v>
      </c>
      <c r="EB716" s="3" t="s">
        <v>3</v>
      </c>
      <c r="EC716" s="3" t="s">
        <v>3</v>
      </c>
      <c r="EE716" s="3">
        <v>56938434</v>
      </c>
      <c r="EF716" s="3">
        <v>214</v>
      </c>
      <c r="EG716" s="3" t="s">
        <v>42</v>
      </c>
      <c r="EH716" s="3">
        <v>0</v>
      </c>
      <c r="EI716" s="3" t="s">
        <v>3</v>
      </c>
      <c r="EJ716" s="3">
        <v>3</v>
      </c>
      <c r="EK716" s="3">
        <v>400007</v>
      </c>
      <c r="EL716" s="3" t="s">
        <v>42</v>
      </c>
      <c r="EM716" s="3" t="s">
        <v>43</v>
      </c>
      <c r="EO716" s="3" t="s">
        <v>3</v>
      </c>
      <c r="EQ716" s="3">
        <v>131088</v>
      </c>
      <c r="ER716" s="3">
        <v>0</v>
      </c>
      <c r="ES716" s="3">
        <v>37247.46</v>
      </c>
      <c r="ET716" s="3">
        <v>0</v>
      </c>
      <c r="EU716" s="3">
        <v>0</v>
      </c>
      <c r="EV716" s="3">
        <v>0</v>
      </c>
      <c r="EW716" s="3">
        <v>0</v>
      </c>
      <c r="EX716" s="3">
        <v>0</v>
      </c>
      <c r="EY716" s="3">
        <v>0</v>
      </c>
      <c r="EZ716" s="3">
        <v>5</v>
      </c>
      <c r="FC716" s="3">
        <v>1</v>
      </c>
      <c r="FD716" s="3">
        <v>18</v>
      </c>
      <c r="FF716" s="3">
        <v>330015.78000000003</v>
      </c>
      <c r="FQ716" s="3">
        <v>0</v>
      </c>
      <c r="FR716" s="3">
        <f t="shared" si="602"/>
        <v>281963.27</v>
      </c>
      <c r="FS716" s="3">
        <v>0</v>
      </c>
      <c r="FX716" s="3">
        <v>0</v>
      </c>
      <c r="FY716" s="3">
        <v>0</v>
      </c>
      <c r="GA716" s="3" t="s">
        <v>708</v>
      </c>
      <c r="GD716" s="3">
        <v>1</v>
      </c>
      <c r="GF716" s="3">
        <v>993120756</v>
      </c>
      <c r="GG716" s="3">
        <v>2</v>
      </c>
      <c r="GH716" s="3">
        <v>3</v>
      </c>
      <c r="GI716" s="3">
        <v>3</v>
      </c>
      <c r="GJ716" s="3">
        <v>0</v>
      </c>
      <c r="GK716" s="3">
        <v>0</v>
      </c>
      <c r="GL716" s="3">
        <f t="shared" si="580"/>
        <v>0</v>
      </c>
      <c r="GM716" s="3">
        <f t="shared" si="581"/>
        <v>281963.27</v>
      </c>
      <c r="GN716" s="3">
        <f t="shared" si="582"/>
        <v>0</v>
      </c>
      <c r="GO716" s="3">
        <f t="shared" si="583"/>
        <v>0</v>
      </c>
      <c r="GP716" s="3">
        <f t="shared" si="584"/>
        <v>0</v>
      </c>
      <c r="GR716" s="3">
        <v>1</v>
      </c>
      <c r="GS716" s="3">
        <v>1</v>
      </c>
      <c r="GT716" s="3">
        <v>0</v>
      </c>
      <c r="GU716" s="3" t="s">
        <v>3</v>
      </c>
      <c r="GV716" s="3">
        <f t="shared" si="585"/>
        <v>0</v>
      </c>
      <c r="GW716" s="3">
        <v>1</v>
      </c>
      <c r="GX716" s="3">
        <f t="shared" si="586"/>
        <v>0</v>
      </c>
      <c r="HA716" s="3">
        <v>0</v>
      </c>
      <c r="HB716" s="3">
        <v>0</v>
      </c>
      <c r="HC716" s="3">
        <f t="shared" si="587"/>
        <v>0</v>
      </c>
      <c r="HE716" s="3" t="s">
        <v>45</v>
      </c>
      <c r="HF716" s="3" t="s">
        <v>46</v>
      </c>
      <c r="HM716" s="3" t="s">
        <v>3</v>
      </c>
      <c r="HN716" s="3" t="s">
        <v>3</v>
      </c>
      <c r="HO716" s="3" t="s">
        <v>3</v>
      </c>
      <c r="HP716" s="3" t="s">
        <v>3</v>
      </c>
      <c r="HQ716" s="3" t="s">
        <v>3</v>
      </c>
      <c r="HS716" s="3">
        <v>0</v>
      </c>
      <c r="IK716" s="3">
        <v>0</v>
      </c>
    </row>
    <row r="717" spans="1:255" x14ac:dyDescent="0.2">
      <c r="A717" s="2">
        <v>17</v>
      </c>
      <c r="B717" s="2">
        <v>1</v>
      </c>
      <c r="C717" s="2"/>
      <c r="D717" s="2"/>
      <c r="E717" s="2" t="s">
        <v>709</v>
      </c>
      <c r="F717" s="2" t="s">
        <v>710</v>
      </c>
      <c r="G717" s="2" t="s">
        <v>711</v>
      </c>
      <c r="H717" s="2" t="s">
        <v>41</v>
      </c>
      <c r="I717" s="2">
        <v>1</v>
      </c>
      <c r="J717" s="2">
        <v>0</v>
      </c>
      <c r="K717" s="2">
        <v>1</v>
      </c>
      <c r="L717" s="2"/>
      <c r="M717" s="2"/>
      <c r="N717" s="2"/>
      <c r="O717" s="2">
        <f t="shared" si="563"/>
        <v>37247.46</v>
      </c>
      <c r="P717" s="2">
        <f t="shared" si="564"/>
        <v>37247.46</v>
      </c>
      <c r="Q717" s="2">
        <f t="shared" si="588"/>
        <v>0</v>
      </c>
      <c r="R717" s="2">
        <f t="shared" si="589"/>
        <v>0</v>
      </c>
      <c r="S717" s="2">
        <f t="shared" si="565"/>
        <v>0</v>
      </c>
      <c r="T717" s="2">
        <f t="shared" si="566"/>
        <v>0</v>
      </c>
      <c r="U717" s="2">
        <f t="shared" si="567"/>
        <v>0</v>
      </c>
      <c r="V717" s="2">
        <f t="shared" si="568"/>
        <v>0</v>
      </c>
      <c r="W717" s="2">
        <f t="shared" si="569"/>
        <v>0</v>
      </c>
      <c r="X717" s="2">
        <f t="shared" si="590"/>
        <v>0</v>
      </c>
      <c r="Y717" s="2">
        <f t="shared" si="591"/>
        <v>0</v>
      </c>
      <c r="Z717" s="2"/>
      <c r="AA717" s="2">
        <v>56661434</v>
      </c>
      <c r="AB717" s="2">
        <f t="shared" si="570"/>
        <v>37247.46</v>
      </c>
      <c r="AC717" s="2">
        <f t="shared" si="592"/>
        <v>37247.46</v>
      </c>
      <c r="AD717" s="2">
        <f t="shared" si="593"/>
        <v>0</v>
      </c>
      <c r="AE717" s="2">
        <f t="shared" si="594"/>
        <v>0</v>
      </c>
      <c r="AF717" s="2">
        <f t="shared" si="595"/>
        <v>0</v>
      </c>
      <c r="AG717" s="2">
        <f t="shared" si="571"/>
        <v>0</v>
      </c>
      <c r="AH717" s="2">
        <f t="shared" si="596"/>
        <v>0</v>
      </c>
      <c r="AI717" s="2">
        <f t="shared" si="597"/>
        <v>0</v>
      </c>
      <c r="AJ717" s="2">
        <f t="shared" si="572"/>
        <v>0</v>
      </c>
      <c r="AK717" s="2">
        <v>37247.46</v>
      </c>
      <c r="AL717" s="2">
        <v>37247.46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1</v>
      </c>
      <c r="AW717" s="2">
        <v>1</v>
      </c>
      <c r="AX717" s="2"/>
      <c r="AY717" s="2"/>
      <c r="AZ717" s="2">
        <v>1</v>
      </c>
      <c r="BA717" s="2">
        <v>1</v>
      </c>
      <c r="BB717" s="2">
        <v>1</v>
      </c>
      <c r="BC717" s="2">
        <v>1</v>
      </c>
      <c r="BD717" s="2" t="s">
        <v>3</v>
      </c>
      <c r="BE717" s="2" t="s">
        <v>3</v>
      </c>
      <c r="BF717" s="2" t="s">
        <v>3</v>
      </c>
      <c r="BG717" s="2" t="s">
        <v>3</v>
      </c>
      <c r="BH717" s="2">
        <v>3</v>
      </c>
      <c r="BI717" s="2">
        <v>3</v>
      </c>
      <c r="BJ717" s="2" t="s">
        <v>710</v>
      </c>
      <c r="BK717" s="2"/>
      <c r="BL717" s="2"/>
      <c r="BM717" s="2">
        <v>400007</v>
      </c>
      <c r="BN717" s="2">
        <v>0</v>
      </c>
      <c r="BO717" s="2" t="s">
        <v>3</v>
      </c>
      <c r="BP717" s="2">
        <v>0</v>
      </c>
      <c r="BQ717" s="2">
        <v>214</v>
      </c>
      <c r="BR717" s="2">
        <v>0</v>
      </c>
      <c r="BS717" s="2">
        <v>1</v>
      </c>
      <c r="BT717" s="2">
        <v>1</v>
      </c>
      <c r="BU717" s="2">
        <v>1</v>
      </c>
      <c r="BV717" s="2">
        <v>1</v>
      </c>
      <c r="BW717" s="2">
        <v>1</v>
      </c>
      <c r="BX717" s="2">
        <v>1</v>
      </c>
      <c r="BY717" s="2" t="s">
        <v>3</v>
      </c>
      <c r="BZ717" s="2">
        <v>0</v>
      </c>
      <c r="CA717" s="2">
        <v>0</v>
      </c>
      <c r="CB717" s="2" t="s">
        <v>3</v>
      </c>
      <c r="CC717" s="2"/>
      <c r="CD717" s="2"/>
      <c r="CE717" s="2">
        <v>1566</v>
      </c>
      <c r="CF717" s="2">
        <v>0</v>
      </c>
      <c r="CG717" s="2">
        <v>0</v>
      </c>
      <c r="CH717" s="2"/>
      <c r="CI717" s="2"/>
      <c r="CJ717" s="2"/>
      <c r="CK717" s="2"/>
      <c r="CL717" s="2"/>
      <c r="CM717" s="2">
        <v>0</v>
      </c>
      <c r="CN717" s="2" t="s">
        <v>3</v>
      </c>
      <c r="CO717" s="2">
        <v>0</v>
      </c>
      <c r="CP717" s="2">
        <f t="shared" si="573"/>
        <v>37247.46</v>
      </c>
      <c r="CQ717" s="2">
        <f t="shared" si="574"/>
        <v>37247.46</v>
      </c>
      <c r="CR717" s="2">
        <f t="shared" si="598"/>
        <v>0</v>
      </c>
      <c r="CS717" s="2">
        <f t="shared" si="599"/>
        <v>0</v>
      </c>
      <c r="CT717" s="2">
        <f t="shared" si="575"/>
        <v>0</v>
      </c>
      <c r="CU717" s="2">
        <f t="shared" si="576"/>
        <v>0</v>
      </c>
      <c r="CV717" s="2">
        <f t="shared" si="577"/>
        <v>0</v>
      </c>
      <c r="CW717" s="2">
        <f t="shared" si="578"/>
        <v>0</v>
      </c>
      <c r="CX717" s="2">
        <f t="shared" si="579"/>
        <v>0</v>
      </c>
      <c r="CY717" s="2">
        <f t="shared" si="600"/>
        <v>0</v>
      </c>
      <c r="CZ717" s="2">
        <f t="shared" si="601"/>
        <v>0</v>
      </c>
      <c r="DA717" s="2"/>
      <c r="DB717" s="2"/>
      <c r="DC717" s="2" t="s">
        <v>3</v>
      </c>
      <c r="DD717" s="2" t="s">
        <v>3</v>
      </c>
      <c r="DE717" s="2" t="s">
        <v>3</v>
      </c>
      <c r="DF717" s="2" t="s">
        <v>3</v>
      </c>
      <c r="DG717" s="2" t="s">
        <v>3</v>
      </c>
      <c r="DH717" s="2" t="s">
        <v>3</v>
      </c>
      <c r="DI717" s="2" t="s">
        <v>3</v>
      </c>
      <c r="DJ717" s="2" t="s">
        <v>3</v>
      </c>
      <c r="DK717" s="2" t="s">
        <v>3</v>
      </c>
      <c r="DL717" s="2" t="s">
        <v>3</v>
      </c>
      <c r="DM717" s="2" t="s">
        <v>3</v>
      </c>
      <c r="DN717" s="2">
        <v>0</v>
      </c>
      <c r="DO717" s="2">
        <v>0</v>
      </c>
      <c r="DP717" s="2">
        <v>1</v>
      </c>
      <c r="DQ717" s="2">
        <v>1</v>
      </c>
      <c r="DR717" s="2"/>
      <c r="DS717" s="2"/>
      <c r="DT717" s="2"/>
      <c r="DU717" s="2">
        <v>1013</v>
      </c>
      <c r="DV717" s="2" t="s">
        <v>41</v>
      </c>
      <c r="DW717" s="2" t="s">
        <v>41</v>
      </c>
      <c r="DX717" s="2">
        <v>1</v>
      </c>
      <c r="DY717" s="2"/>
      <c r="DZ717" s="2" t="s">
        <v>3</v>
      </c>
      <c r="EA717" s="2" t="s">
        <v>3</v>
      </c>
      <c r="EB717" s="2" t="s">
        <v>3</v>
      </c>
      <c r="EC717" s="2" t="s">
        <v>3</v>
      </c>
      <c r="ED717" s="2"/>
      <c r="EE717" s="2">
        <v>56938434</v>
      </c>
      <c r="EF717" s="2">
        <v>214</v>
      </c>
      <c r="EG717" s="2" t="s">
        <v>42</v>
      </c>
      <c r="EH717" s="2">
        <v>0</v>
      </c>
      <c r="EI717" s="2" t="s">
        <v>3</v>
      </c>
      <c r="EJ717" s="2">
        <v>3</v>
      </c>
      <c r="EK717" s="2">
        <v>400007</v>
      </c>
      <c r="EL717" s="2" t="s">
        <v>42</v>
      </c>
      <c r="EM717" s="2" t="s">
        <v>43</v>
      </c>
      <c r="EN717" s="2"/>
      <c r="EO717" s="2" t="s">
        <v>3</v>
      </c>
      <c r="EP717" s="2"/>
      <c r="EQ717" s="2">
        <v>131088</v>
      </c>
      <c r="ER717" s="2">
        <v>0</v>
      </c>
      <c r="ES717" s="2">
        <v>37247.46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>
        <v>0</v>
      </c>
      <c r="FR717" s="2">
        <f t="shared" si="602"/>
        <v>37247.46</v>
      </c>
      <c r="FS717" s="2">
        <v>0</v>
      </c>
      <c r="FT717" s="2"/>
      <c r="FU717" s="2"/>
      <c r="FV717" s="2"/>
      <c r="FW717" s="2"/>
      <c r="FX717" s="2">
        <v>0</v>
      </c>
      <c r="FY717" s="2">
        <v>0</v>
      </c>
      <c r="FZ717" s="2"/>
      <c r="GA717" s="2" t="s">
        <v>708</v>
      </c>
      <c r="GB717" s="2"/>
      <c r="GC717" s="2"/>
      <c r="GD717" s="2">
        <v>1</v>
      </c>
      <c r="GE717" s="2"/>
      <c r="GF717" s="2">
        <v>2047595202</v>
      </c>
      <c r="GG717" s="2">
        <v>2</v>
      </c>
      <c r="GH717" s="2">
        <v>4</v>
      </c>
      <c r="GI717" s="2">
        <v>-2</v>
      </c>
      <c r="GJ717" s="2">
        <v>0</v>
      </c>
      <c r="GK717" s="2">
        <v>0</v>
      </c>
      <c r="GL717" s="2">
        <f t="shared" si="580"/>
        <v>0</v>
      </c>
      <c r="GM717" s="2">
        <f t="shared" si="581"/>
        <v>37247.46</v>
      </c>
      <c r="GN717" s="2">
        <f t="shared" si="582"/>
        <v>0</v>
      </c>
      <c r="GO717" s="2">
        <f t="shared" si="583"/>
        <v>0</v>
      </c>
      <c r="GP717" s="2">
        <f t="shared" si="584"/>
        <v>0</v>
      </c>
      <c r="GQ717" s="2"/>
      <c r="GR717" s="2">
        <v>1</v>
      </c>
      <c r="GS717" s="2">
        <v>2</v>
      </c>
      <c r="GT717" s="2">
        <v>0</v>
      </c>
      <c r="GU717" s="2" t="s">
        <v>3</v>
      </c>
      <c r="GV717" s="2">
        <f t="shared" si="585"/>
        <v>0</v>
      </c>
      <c r="GW717" s="2">
        <v>1</v>
      </c>
      <c r="GX717" s="2">
        <f t="shared" si="586"/>
        <v>0</v>
      </c>
      <c r="GY717" s="2"/>
      <c r="GZ717" s="2"/>
      <c r="HA717" s="2">
        <v>0</v>
      </c>
      <c r="HB717" s="2">
        <v>0</v>
      </c>
      <c r="HC717" s="2">
        <f t="shared" si="587"/>
        <v>0</v>
      </c>
      <c r="HD717" s="2"/>
      <c r="HE717" s="2" t="s">
        <v>45</v>
      </c>
      <c r="HF717" s="2" t="s">
        <v>46</v>
      </c>
      <c r="HG717" s="2"/>
      <c r="HH717" s="2"/>
      <c r="HI717" s="2"/>
      <c r="HJ717" s="2"/>
      <c r="HK717" s="2"/>
      <c r="HL717" s="2"/>
      <c r="HM717" s="2" t="s">
        <v>3</v>
      </c>
      <c r="HN717" s="2" t="s">
        <v>3</v>
      </c>
      <c r="HO717" s="2" t="s">
        <v>3</v>
      </c>
      <c r="HP717" s="2" t="s">
        <v>3</v>
      </c>
      <c r="HQ717" s="2" t="s">
        <v>3</v>
      </c>
      <c r="HR717" s="2"/>
      <c r="HS717" s="2">
        <v>0</v>
      </c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>
        <v>0</v>
      </c>
      <c r="IL717" s="2"/>
      <c r="IM717" s="2"/>
      <c r="IN717" s="2"/>
      <c r="IO717" s="2"/>
      <c r="IP717" s="2"/>
      <c r="IQ717" s="2"/>
      <c r="IR717" s="2"/>
      <c r="IS717" s="2"/>
      <c r="IT717" s="2"/>
      <c r="IU717" s="2"/>
    </row>
    <row r="718" spans="1:255" x14ac:dyDescent="0.2">
      <c r="A718" s="3">
        <v>17</v>
      </c>
      <c r="B718" s="3">
        <v>1</v>
      </c>
      <c r="E718" s="3" t="s">
        <v>709</v>
      </c>
      <c r="F718" s="3" t="s">
        <v>710</v>
      </c>
      <c r="G718" s="3" t="s">
        <v>711</v>
      </c>
      <c r="H718" s="3" t="s">
        <v>41</v>
      </c>
      <c r="I718" s="3">
        <v>1</v>
      </c>
      <c r="J718" s="3">
        <v>0</v>
      </c>
      <c r="K718" s="3">
        <v>1</v>
      </c>
      <c r="O718" s="3">
        <f t="shared" si="563"/>
        <v>281963.27</v>
      </c>
      <c r="P718" s="3">
        <f t="shared" si="564"/>
        <v>281963.27</v>
      </c>
      <c r="Q718" s="3">
        <f t="shared" si="588"/>
        <v>0</v>
      </c>
      <c r="R718" s="3">
        <f t="shared" si="589"/>
        <v>0</v>
      </c>
      <c r="S718" s="3">
        <f t="shared" si="565"/>
        <v>0</v>
      </c>
      <c r="T718" s="3">
        <f t="shared" si="566"/>
        <v>0</v>
      </c>
      <c r="U718" s="3">
        <f t="shared" si="567"/>
        <v>0</v>
      </c>
      <c r="V718" s="3">
        <f t="shared" si="568"/>
        <v>0</v>
      </c>
      <c r="W718" s="3">
        <f t="shared" si="569"/>
        <v>0</v>
      </c>
      <c r="X718" s="3">
        <f t="shared" si="590"/>
        <v>0</v>
      </c>
      <c r="Y718" s="3">
        <f t="shared" si="591"/>
        <v>0</v>
      </c>
      <c r="AA718" s="3">
        <v>56661436</v>
      </c>
      <c r="AB718" s="3">
        <f t="shared" si="570"/>
        <v>37247.46</v>
      </c>
      <c r="AC718" s="3">
        <f t="shared" si="592"/>
        <v>37247.46</v>
      </c>
      <c r="AD718" s="3">
        <f t="shared" si="593"/>
        <v>0</v>
      </c>
      <c r="AE718" s="3">
        <f t="shared" si="594"/>
        <v>0</v>
      </c>
      <c r="AF718" s="3">
        <f t="shared" si="595"/>
        <v>0</v>
      </c>
      <c r="AG718" s="3">
        <f t="shared" si="571"/>
        <v>0</v>
      </c>
      <c r="AH718" s="3">
        <f t="shared" si="596"/>
        <v>0</v>
      </c>
      <c r="AI718" s="3">
        <f t="shared" si="597"/>
        <v>0</v>
      </c>
      <c r="AJ718" s="3">
        <f t="shared" si="572"/>
        <v>0</v>
      </c>
      <c r="AK718" s="3">
        <v>37247.46</v>
      </c>
      <c r="AL718" s="3">
        <v>37247.46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1</v>
      </c>
      <c r="AW718" s="3">
        <v>1</v>
      </c>
      <c r="AZ718" s="3">
        <v>1</v>
      </c>
      <c r="BA718" s="3">
        <v>1</v>
      </c>
      <c r="BB718" s="3">
        <v>1</v>
      </c>
      <c r="BC718" s="3">
        <v>7.57</v>
      </c>
      <c r="BD718" s="3" t="s">
        <v>3</v>
      </c>
      <c r="BE718" s="3" t="s">
        <v>3</v>
      </c>
      <c r="BF718" s="3" t="s">
        <v>3</v>
      </c>
      <c r="BG718" s="3" t="s">
        <v>3</v>
      </c>
      <c r="BH718" s="3">
        <v>3</v>
      </c>
      <c r="BI718" s="3">
        <v>3</v>
      </c>
      <c r="BJ718" s="3" t="s">
        <v>710</v>
      </c>
      <c r="BM718" s="3">
        <v>400007</v>
      </c>
      <c r="BN718" s="3">
        <v>0</v>
      </c>
      <c r="BO718" s="3" t="s">
        <v>3</v>
      </c>
      <c r="BP718" s="3">
        <v>0</v>
      </c>
      <c r="BQ718" s="3">
        <v>214</v>
      </c>
      <c r="BR718" s="3">
        <v>0</v>
      </c>
      <c r="BS718" s="3">
        <v>1</v>
      </c>
      <c r="BT718" s="3">
        <v>1</v>
      </c>
      <c r="BU718" s="3">
        <v>1</v>
      </c>
      <c r="BV718" s="3">
        <v>1</v>
      </c>
      <c r="BW718" s="3">
        <v>1</v>
      </c>
      <c r="BX718" s="3">
        <v>1</v>
      </c>
      <c r="BY718" s="3" t="s">
        <v>3</v>
      </c>
      <c r="BZ718" s="3">
        <v>0</v>
      </c>
      <c r="CA718" s="3">
        <v>0</v>
      </c>
      <c r="CB718" s="3" t="s">
        <v>3</v>
      </c>
      <c r="CE718" s="3">
        <v>1566</v>
      </c>
      <c r="CF718" s="3">
        <v>0</v>
      </c>
      <c r="CG718" s="3">
        <v>0</v>
      </c>
      <c r="CM718" s="3">
        <v>0</v>
      </c>
      <c r="CN718" s="3" t="s">
        <v>3</v>
      </c>
      <c r="CO718" s="3">
        <v>0</v>
      </c>
      <c r="CP718" s="3">
        <f t="shared" si="573"/>
        <v>281963.27</v>
      </c>
      <c r="CQ718" s="3">
        <f t="shared" si="574"/>
        <v>281963.27</v>
      </c>
      <c r="CR718" s="3">
        <f t="shared" si="598"/>
        <v>0</v>
      </c>
      <c r="CS718" s="3">
        <f t="shared" si="599"/>
        <v>0</v>
      </c>
      <c r="CT718" s="3">
        <f t="shared" si="575"/>
        <v>0</v>
      </c>
      <c r="CU718" s="3">
        <f t="shared" si="576"/>
        <v>0</v>
      </c>
      <c r="CV718" s="3">
        <f t="shared" si="577"/>
        <v>0</v>
      </c>
      <c r="CW718" s="3">
        <f t="shared" si="578"/>
        <v>0</v>
      </c>
      <c r="CX718" s="3">
        <f t="shared" si="579"/>
        <v>0</v>
      </c>
      <c r="CY718" s="3">
        <f t="shared" si="600"/>
        <v>0</v>
      </c>
      <c r="CZ718" s="3">
        <f t="shared" si="601"/>
        <v>0</v>
      </c>
      <c r="DC718" s="3" t="s">
        <v>3</v>
      </c>
      <c r="DD718" s="3" t="s">
        <v>3</v>
      </c>
      <c r="DE718" s="3" t="s">
        <v>3</v>
      </c>
      <c r="DF718" s="3" t="s">
        <v>3</v>
      </c>
      <c r="DG718" s="3" t="s">
        <v>3</v>
      </c>
      <c r="DH718" s="3" t="s">
        <v>3</v>
      </c>
      <c r="DI718" s="3" t="s">
        <v>3</v>
      </c>
      <c r="DJ718" s="3" t="s">
        <v>3</v>
      </c>
      <c r="DK718" s="3" t="s">
        <v>3</v>
      </c>
      <c r="DL718" s="3" t="s">
        <v>3</v>
      </c>
      <c r="DM718" s="3" t="s">
        <v>3</v>
      </c>
      <c r="DN718" s="3">
        <v>0</v>
      </c>
      <c r="DO718" s="3">
        <v>0</v>
      </c>
      <c r="DP718" s="3">
        <v>1</v>
      </c>
      <c r="DQ718" s="3">
        <v>1</v>
      </c>
      <c r="DU718" s="3">
        <v>1013</v>
      </c>
      <c r="DV718" s="3" t="s">
        <v>41</v>
      </c>
      <c r="DW718" s="3" t="s">
        <v>41</v>
      </c>
      <c r="DX718" s="3">
        <v>1</v>
      </c>
      <c r="DZ718" s="3" t="s">
        <v>3</v>
      </c>
      <c r="EA718" s="3" t="s">
        <v>3</v>
      </c>
      <c r="EB718" s="3" t="s">
        <v>3</v>
      </c>
      <c r="EC718" s="3" t="s">
        <v>3</v>
      </c>
      <c r="EE718" s="3">
        <v>56938434</v>
      </c>
      <c r="EF718" s="3">
        <v>214</v>
      </c>
      <c r="EG718" s="3" t="s">
        <v>42</v>
      </c>
      <c r="EH718" s="3">
        <v>0</v>
      </c>
      <c r="EI718" s="3" t="s">
        <v>3</v>
      </c>
      <c r="EJ718" s="3">
        <v>3</v>
      </c>
      <c r="EK718" s="3">
        <v>400007</v>
      </c>
      <c r="EL718" s="3" t="s">
        <v>42</v>
      </c>
      <c r="EM718" s="3" t="s">
        <v>43</v>
      </c>
      <c r="EO718" s="3" t="s">
        <v>3</v>
      </c>
      <c r="EQ718" s="3">
        <v>131088</v>
      </c>
      <c r="ER718" s="3">
        <v>0</v>
      </c>
      <c r="ES718" s="3">
        <v>37247.46</v>
      </c>
      <c r="ET718" s="3">
        <v>0</v>
      </c>
      <c r="EU718" s="3">
        <v>0</v>
      </c>
      <c r="EV718" s="3">
        <v>0</v>
      </c>
      <c r="EW718" s="3">
        <v>0</v>
      </c>
      <c r="EX718" s="3">
        <v>0</v>
      </c>
      <c r="EY718" s="3">
        <v>0</v>
      </c>
      <c r="EZ718" s="3">
        <v>5</v>
      </c>
      <c r="FC718" s="3">
        <v>1</v>
      </c>
      <c r="FD718" s="3">
        <v>18</v>
      </c>
      <c r="FF718" s="3">
        <v>330015.78000000003</v>
      </c>
      <c r="FQ718" s="3">
        <v>0</v>
      </c>
      <c r="FR718" s="3">
        <f t="shared" si="602"/>
        <v>281963.27</v>
      </c>
      <c r="FS718" s="3">
        <v>0</v>
      </c>
      <c r="FX718" s="3">
        <v>0</v>
      </c>
      <c r="FY718" s="3">
        <v>0</v>
      </c>
      <c r="GA718" s="3" t="s">
        <v>708</v>
      </c>
      <c r="GD718" s="3">
        <v>1</v>
      </c>
      <c r="GF718" s="3">
        <v>2047595202</v>
      </c>
      <c r="GG718" s="3">
        <v>2</v>
      </c>
      <c r="GH718" s="3">
        <v>3</v>
      </c>
      <c r="GI718" s="3">
        <v>3</v>
      </c>
      <c r="GJ718" s="3">
        <v>0</v>
      </c>
      <c r="GK718" s="3">
        <v>0</v>
      </c>
      <c r="GL718" s="3">
        <f t="shared" si="580"/>
        <v>0</v>
      </c>
      <c r="GM718" s="3">
        <f t="shared" si="581"/>
        <v>281963.27</v>
      </c>
      <c r="GN718" s="3">
        <f t="shared" si="582"/>
        <v>0</v>
      </c>
      <c r="GO718" s="3">
        <f t="shared" si="583"/>
        <v>0</v>
      </c>
      <c r="GP718" s="3">
        <f t="shared" si="584"/>
        <v>0</v>
      </c>
      <c r="GR718" s="3">
        <v>1</v>
      </c>
      <c r="GS718" s="3">
        <v>1</v>
      </c>
      <c r="GT718" s="3">
        <v>0</v>
      </c>
      <c r="GU718" s="3" t="s">
        <v>3</v>
      </c>
      <c r="GV718" s="3">
        <f t="shared" si="585"/>
        <v>0</v>
      </c>
      <c r="GW718" s="3">
        <v>1</v>
      </c>
      <c r="GX718" s="3">
        <f t="shared" si="586"/>
        <v>0</v>
      </c>
      <c r="HA718" s="3">
        <v>0</v>
      </c>
      <c r="HB718" s="3">
        <v>0</v>
      </c>
      <c r="HC718" s="3">
        <f t="shared" si="587"/>
        <v>0</v>
      </c>
      <c r="HE718" s="3" t="s">
        <v>45</v>
      </c>
      <c r="HF718" s="3" t="s">
        <v>46</v>
      </c>
      <c r="HM718" s="3" t="s">
        <v>3</v>
      </c>
      <c r="HN718" s="3" t="s">
        <v>3</v>
      </c>
      <c r="HO718" s="3" t="s">
        <v>3</v>
      </c>
      <c r="HP718" s="3" t="s">
        <v>3</v>
      </c>
      <c r="HQ718" s="3" t="s">
        <v>3</v>
      </c>
      <c r="HS718" s="3">
        <v>0</v>
      </c>
      <c r="IK718" s="3">
        <v>0</v>
      </c>
    </row>
    <row r="719" spans="1:255" x14ac:dyDescent="0.2">
      <c r="A719" s="2">
        <v>17</v>
      </c>
      <c r="B719" s="2">
        <v>1</v>
      </c>
      <c r="C719" s="2"/>
      <c r="D719" s="2"/>
      <c r="E719" s="2" t="s">
        <v>712</v>
      </c>
      <c r="F719" s="2" t="s">
        <v>713</v>
      </c>
      <c r="G719" s="2" t="s">
        <v>714</v>
      </c>
      <c r="H719" s="2" t="s">
        <v>41</v>
      </c>
      <c r="I719" s="2">
        <v>1</v>
      </c>
      <c r="J719" s="2">
        <v>0</v>
      </c>
      <c r="K719" s="2">
        <v>1</v>
      </c>
      <c r="L719" s="2"/>
      <c r="M719" s="2"/>
      <c r="N719" s="2"/>
      <c r="O719" s="2">
        <f t="shared" si="563"/>
        <v>37247.46</v>
      </c>
      <c r="P719" s="2">
        <f t="shared" si="564"/>
        <v>37247.46</v>
      </c>
      <c r="Q719" s="2">
        <f t="shared" si="588"/>
        <v>0</v>
      </c>
      <c r="R719" s="2">
        <f t="shared" si="589"/>
        <v>0</v>
      </c>
      <c r="S719" s="2">
        <f t="shared" si="565"/>
        <v>0</v>
      </c>
      <c r="T719" s="2">
        <f t="shared" si="566"/>
        <v>0</v>
      </c>
      <c r="U719" s="2">
        <f t="shared" si="567"/>
        <v>0</v>
      </c>
      <c r="V719" s="2">
        <f t="shared" si="568"/>
        <v>0</v>
      </c>
      <c r="W719" s="2">
        <f t="shared" si="569"/>
        <v>0</v>
      </c>
      <c r="X719" s="2">
        <f t="shared" si="590"/>
        <v>0</v>
      </c>
      <c r="Y719" s="2">
        <f t="shared" si="591"/>
        <v>0</v>
      </c>
      <c r="Z719" s="2"/>
      <c r="AA719" s="2">
        <v>56661434</v>
      </c>
      <c r="AB719" s="2">
        <f t="shared" si="570"/>
        <v>37247.46</v>
      </c>
      <c r="AC719" s="2">
        <f t="shared" si="592"/>
        <v>37247.46</v>
      </c>
      <c r="AD719" s="2">
        <f t="shared" si="593"/>
        <v>0</v>
      </c>
      <c r="AE719" s="2">
        <f t="shared" si="594"/>
        <v>0</v>
      </c>
      <c r="AF719" s="2">
        <f t="shared" si="595"/>
        <v>0</v>
      </c>
      <c r="AG719" s="2">
        <f t="shared" si="571"/>
        <v>0</v>
      </c>
      <c r="AH719" s="2">
        <f t="shared" si="596"/>
        <v>0</v>
      </c>
      <c r="AI719" s="2">
        <f t="shared" si="597"/>
        <v>0</v>
      </c>
      <c r="AJ719" s="2">
        <f t="shared" si="572"/>
        <v>0</v>
      </c>
      <c r="AK719" s="2">
        <v>37247.46</v>
      </c>
      <c r="AL719" s="2">
        <v>37247.46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1</v>
      </c>
      <c r="AW719" s="2">
        <v>1</v>
      </c>
      <c r="AX719" s="2"/>
      <c r="AY719" s="2"/>
      <c r="AZ719" s="2">
        <v>1</v>
      </c>
      <c r="BA719" s="2">
        <v>1</v>
      </c>
      <c r="BB719" s="2">
        <v>1</v>
      </c>
      <c r="BC719" s="2">
        <v>1</v>
      </c>
      <c r="BD719" s="2" t="s">
        <v>3</v>
      </c>
      <c r="BE719" s="2" t="s">
        <v>3</v>
      </c>
      <c r="BF719" s="2" t="s">
        <v>3</v>
      </c>
      <c r="BG719" s="2" t="s">
        <v>3</v>
      </c>
      <c r="BH719" s="2">
        <v>3</v>
      </c>
      <c r="BI719" s="2">
        <v>3</v>
      </c>
      <c r="BJ719" s="2" t="s">
        <v>713</v>
      </c>
      <c r="BK719" s="2"/>
      <c r="BL719" s="2"/>
      <c r="BM719" s="2">
        <v>400007</v>
      </c>
      <c r="BN719" s="2">
        <v>0</v>
      </c>
      <c r="BO719" s="2" t="s">
        <v>3</v>
      </c>
      <c r="BP719" s="2">
        <v>0</v>
      </c>
      <c r="BQ719" s="2">
        <v>214</v>
      </c>
      <c r="BR719" s="2">
        <v>0</v>
      </c>
      <c r="BS719" s="2">
        <v>1</v>
      </c>
      <c r="BT719" s="2">
        <v>1</v>
      </c>
      <c r="BU719" s="2">
        <v>1</v>
      </c>
      <c r="BV719" s="2">
        <v>1</v>
      </c>
      <c r="BW719" s="2">
        <v>1</v>
      </c>
      <c r="BX719" s="2">
        <v>1</v>
      </c>
      <c r="BY719" s="2" t="s">
        <v>3</v>
      </c>
      <c r="BZ719" s="2">
        <v>0</v>
      </c>
      <c r="CA719" s="2">
        <v>0</v>
      </c>
      <c r="CB719" s="2" t="s">
        <v>3</v>
      </c>
      <c r="CC719" s="2"/>
      <c r="CD719" s="2"/>
      <c r="CE719" s="2">
        <v>1566</v>
      </c>
      <c r="CF719" s="2">
        <v>0</v>
      </c>
      <c r="CG719" s="2">
        <v>0</v>
      </c>
      <c r="CH719" s="2"/>
      <c r="CI719" s="2"/>
      <c r="CJ719" s="2"/>
      <c r="CK719" s="2"/>
      <c r="CL719" s="2"/>
      <c r="CM719" s="2">
        <v>0</v>
      </c>
      <c r="CN719" s="2" t="s">
        <v>3</v>
      </c>
      <c r="CO719" s="2">
        <v>0</v>
      </c>
      <c r="CP719" s="2">
        <f t="shared" si="573"/>
        <v>37247.46</v>
      </c>
      <c r="CQ719" s="2">
        <f t="shared" si="574"/>
        <v>37247.46</v>
      </c>
      <c r="CR719" s="2">
        <f t="shared" si="598"/>
        <v>0</v>
      </c>
      <c r="CS719" s="2">
        <f t="shared" si="599"/>
        <v>0</v>
      </c>
      <c r="CT719" s="2">
        <f t="shared" si="575"/>
        <v>0</v>
      </c>
      <c r="CU719" s="2">
        <f t="shared" si="576"/>
        <v>0</v>
      </c>
      <c r="CV719" s="2">
        <f t="shared" si="577"/>
        <v>0</v>
      </c>
      <c r="CW719" s="2">
        <f t="shared" si="578"/>
        <v>0</v>
      </c>
      <c r="CX719" s="2">
        <f t="shared" si="579"/>
        <v>0</v>
      </c>
      <c r="CY719" s="2">
        <f t="shared" si="600"/>
        <v>0</v>
      </c>
      <c r="CZ719" s="2">
        <f t="shared" si="601"/>
        <v>0</v>
      </c>
      <c r="DA719" s="2"/>
      <c r="DB719" s="2"/>
      <c r="DC719" s="2" t="s">
        <v>3</v>
      </c>
      <c r="DD719" s="2" t="s">
        <v>3</v>
      </c>
      <c r="DE719" s="2" t="s">
        <v>3</v>
      </c>
      <c r="DF719" s="2" t="s">
        <v>3</v>
      </c>
      <c r="DG719" s="2" t="s">
        <v>3</v>
      </c>
      <c r="DH719" s="2" t="s">
        <v>3</v>
      </c>
      <c r="DI719" s="2" t="s">
        <v>3</v>
      </c>
      <c r="DJ719" s="2" t="s">
        <v>3</v>
      </c>
      <c r="DK719" s="2" t="s">
        <v>3</v>
      </c>
      <c r="DL719" s="2" t="s">
        <v>3</v>
      </c>
      <c r="DM719" s="2" t="s">
        <v>3</v>
      </c>
      <c r="DN719" s="2">
        <v>0</v>
      </c>
      <c r="DO719" s="2">
        <v>0</v>
      </c>
      <c r="DP719" s="2">
        <v>1</v>
      </c>
      <c r="DQ719" s="2">
        <v>1</v>
      </c>
      <c r="DR719" s="2"/>
      <c r="DS719" s="2"/>
      <c r="DT719" s="2"/>
      <c r="DU719" s="2">
        <v>1013</v>
      </c>
      <c r="DV719" s="2" t="s">
        <v>41</v>
      </c>
      <c r="DW719" s="2" t="s">
        <v>41</v>
      </c>
      <c r="DX719" s="2">
        <v>1</v>
      </c>
      <c r="DY719" s="2"/>
      <c r="DZ719" s="2" t="s">
        <v>3</v>
      </c>
      <c r="EA719" s="2" t="s">
        <v>3</v>
      </c>
      <c r="EB719" s="2" t="s">
        <v>3</v>
      </c>
      <c r="EC719" s="2" t="s">
        <v>3</v>
      </c>
      <c r="ED719" s="2"/>
      <c r="EE719" s="2">
        <v>56938434</v>
      </c>
      <c r="EF719" s="2">
        <v>214</v>
      </c>
      <c r="EG719" s="2" t="s">
        <v>42</v>
      </c>
      <c r="EH719" s="2">
        <v>0</v>
      </c>
      <c r="EI719" s="2" t="s">
        <v>3</v>
      </c>
      <c r="EJ719" s="2">
        <v>3</v>
      </c>
      <c r="EK719" s="2">
        <v>400007</v>
      </c>
      <c r="EL719" s="2" t="s">
        <v>42</v>
      </c>
      <c r="EM719" s="2" t="s">
        <v>43</v>
      </c>
      <c r="EN719" s="2"/>
      <c r="EO719" s="2" t="s">
        <v>3</v>
      </c>
      <c r="EP719" s="2"/>
      <c r="EQ719" s="2">
        <v>131088</v>
      </c>
      <c r="ER719" s="2">
        <v>0</v>
      </c>
      <c r="ES719" s="2">
        <v>37247.46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>
        <v>0</v>
      </c>
      <c r="FR719" s="2">
        <f t="shared" si="602"/>
        <v>37247.46</v>
      </c>
      <c r="FS719" s="2">
        <v>0</v>
      </c>
      <c r="FT719" s="2"/>
      <c r="FU719" s="2"/>
      <c r="FV719" s="2"/>
      <c r="FW719" s="2"/>
      <c r="FX719" s="2">
        <v>0</v>
      </c>
      <c r="FY719" s="2">
        <v>0</v>
      </c>
      <c r="FZ719" s="2"/>
      <c r="GA719" s="2" t="s">
        <v>708</v>
      </c>
      <c r="GB719" s="2"/>
      <c r="GC719" s="2"/>
      <c r="GD719" s="2">
        <v>1</v>
      </c>
      <c r="GE719" s="2"/>
      <c r="GF719" s="2">
        <v>-1917196478</v>
      </c>
      <c r="GG719" s="2">
        <v>2</v>
      </c>
      <c r="GH719" s="2">
        <v>4</v>
      </c>
      <c r="GI719" s="2">
        <v>-2</v>
      </c>
      <c r="GJ719" s="2">
        <v>0</v>
      </c>
      <c r="GK719" s="2">
        <v>0</v>
      </c>
      <c r="GL719" s="2">
        <f t="shared" si="580"/>
        <v>0</v>
      </c>
      <c r="GM719" s="2">
        <f t="shared" si="581"/>
        <v>37247.46</v>
      </c>
      <c r="GN719" s="2">
        <f t="shared" si="582"/>
        <v>0</v>
      </c>
      <c r="GO719" s="2">
        <f t="shared" si="583"/>
        <v>0</v>
      </c>
      <c r="GP719" s="2">
        <f t="shared" si="584"/>
        <v>0</v>
      </c>
      <c r="GQ719" s="2"/>
      <c r="GR719" s="2">
        <v>1</v>
      </c>
      <c r="GS719" s="2">
        <v>2</v>
      </c>
      <c r="GT719" s="2">
        <v>0</v>
      </c>
      <c r="GU719" s="2" t="s">
        <v>3</v>
      </c>
      <c r="GV719" s="2">
        <f t="shared" si="585"/>
        <v>0</v>
      </c>
      <c r="GW719" s="2">
        <v>1</v>
      </c>
      <c r="GX719" s="2">
        <f t="shared" si="586"/>
        <v>0</v>
      </c>
      <c r="GY719" s="2"/>
      <c r="GZ719" s="2"/>
      <c r="HA719" s="2">
        <v>0</v>
      </c>
      <c r="HB719" s="2">
        <v>0</v>
      </c>
      <c r="HC719" s="2">
        <f t="shared" si="587"/>
        <v>0</v>
      </c>
      <c r="HD719" s="2"/>
      <c r="HE719" s="2" t="s">
        <v>45</v>
      </c>
      <c r="HF719" s="2" t="s">
        <v>46</v>
      </c>
      <c r="HG719" s="2"/>
      <c r="HH719" s="2"/>
      <c r="HI719" s="2"/>
      <c r="HJ719" s="2"/>
      <c r="HK719" s="2"/>
      <c r="HL719" s="2"/>
      <c r="HM719" s="2" t="s">
        <v>3</v>
      </c>
      <c r="HN719" s="2" t="s">
        <v>3</v>
      </c>
      <c r="HO719" s="2" t="s">
        <v>3</v>
      </c>
      <c r="HP719" s="2" t="s">
        <v>3</v>
      </c>
      <c r="HQ719" s="2" t="s">
        <v>3</v>
      </c>
      <c r="HR719" s="2"/>
      <c r="HS719" s="2">
        <v>0</v>
      </c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>
        <v>0</v>
      </c>
      <c r="IL719" s="2"/>
      <c r="IM719" s="2"/>
      <c r="IN719" s="2"/>
      <c r="IO719" s="2"/>
      <c r="IP719" s="2"/>
      <c r="IQ719" s="2"/>
      <c r="IR719" s="2"/>
      <c r="IS719" s="2"/>
      <c r="IT719" s="2"/>
      <c r="IU719" s="2"/>
    </row>
    <row r="720" spans="1:255" x14ac:dyDescent="0.2">
      <c r="A720" s="3">
        <v>17</v>
      </c>
      <c r="B720" s="3">
        <v>1</v>
      </c>
      <c r="E720" s="3" t="s">
        <v>712</v>
      </c>
      <c r="F720" s="3" t="s">
        <v>713</v>
      </c>
      <c r="G720" s="3" t="s">
        <v>714</v>
      </c>
      <c r="H720" s="3" t="s">
        <v>41</v>
      </c>
      <c r="I720" s="3">
        <v>1</v>
      </c>
      <c r="J720" s="3">
        <v>0</v>
      </c>
      <c r="K720" s="3">
        <v>1</v>
      </c>
      <c r="O720" s="3">
        <f t="shared" si="563"/>
        <v>281963.27</v>
      </c>
      <c r="P720" s="3">
        <f t="shared" si="564"/>
        <v>281963.27</v>
      </c>
      <c r="Q720" s="3">
        <f t="shared" si="588"/>
        <v>0</v>
      </c>
      <c r="R720" s="3">
        <f t="shared" si="589"/>
        <v>0</v>
      </c>
      <c r="S720" s="3">
        <f t="shared" si="565"/>
        <v>0</v>
      </c>
      <c r="T720" s="3">
        <f t="shared" si="566"/>
        <v>0</v>
      </c>
      <c r="U720" s="3">
        <f t="shared" si="567"/>
        <v>0</v>
      </c>
      <c r="V720" s="3">
        <f t="shared" si="568"/>
        <v>0</v>
      </c>
      <c r="W720" s="3">
        <f t="shared" si="569"/>
        <v>0</v>
      </c>
      <c r="X720" s="3">
        <f t="shared" si="590"/>
        <v>0</v>
      </c>
      <c r="Y720" s="3">
        <f t="shared" si="591"/>
        <v>0</v>
      </c>
      <c r="AA720" s="3">
        <v>56661436</v>
      </c>
      <c r="AB720" s="3">
        <f t="shared" si="570"/>
        <v>37247.46</v>
      </c>
      <c r="AC720" s="3">
        <f t="shared" si="592"/>
        <v>37247.46</v>
      </c>
      <c r="AD720" s="3">
        <f t="shared" si="593"/>
        <v>0</v>
      </c>
      <c r="AE720" s="3">
        <f t="shared" si="594"/>
        <v>0</v>
      </c>
      <c r="AF720" s="3">
        <f t="shared" si="595"/>
        <v>0</v>
      </c>
      <c r="AG720" s="3">
        <f t="shared" si="571"/>
        <v>0</v>
      </c>
      <c r="AH720" s="3">
        <f t="shared" si="596"/>
        <v>0</v>
      </c>
      <c r="AI720" s="3">
        <f t="shared" si="597"/>
        <v>0</v>
      </c>
      <c r="AJ720" s="3">
        <f t="shared" si="572"/>
        <v>0</v>
      </c>
      <c r="AK720" s="3">
        <v>37247.46</v>
      </c>
      <c r="AL720" s="3">
        <v>37247.46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1</v>
      </c>
      <c r="AW720" s="3">
        <v>1</v>
      </c>
      <c r="AZ720" s="3">
        <v>1</v>
      </c>
      <c r="BA720" s="3">
        <v>1</v>
      </c>
      <c r="BB720" s="3">
        <v>1</v>
      </c>
      <c r="BC720" s="3">
        <v>7.57</v>
      </c>
      <c r="BD720" s="3" t="s">
        <v>3</v>
      </c>
      <c r="BE720" s="3" t="s">
        <v>3</v>
      </c>
      <c r="BF720" s="3" t="s">
        <v>3</v>
      </c>
      <c r="BG720" s="3" t="s">
        <v>3</v>
      </c>
      <c r="BH720" s="3">
        <v>3</v>
      </c>
      <c r="BI720" s="3">
        <v>3</v>
      </c>
      <c r="BJ720" s="3" t="s">
        <v>713</v>
      </c>
      <c r="BM720" s="3">
        <v>400007</v>
      </c>
      <c r="BN720" s="3">
        <v>0</v>
      </c>
      <c r="BO720" s="3" t="s">
        <v>3</v>
      </c>
      <c r="BP720" s="3">
        <v>0</v>
      </c>
      <c r="BQ720" s="3">
        <v>214</v>
      </c>
      <c r="BR720" s="3">
        <v>0</v>
      </c>
      <c r="BS720" s="3">
        <v>1</v>
      </c>
      <c r="BT720" s="3">
        <v>1</v>
      </c>
      <c r="BU720" s="3">
        <v>1</v>
      </c>
      <c r="BV720" s="3">
        <v>1</v>
      </c>
      <c r="BW720" s="3">
        <v>1</v>
      </c>
      <c r="BX720" s="3">
        <v>1</v>
      </c>
      <c r="BY720" s="3" t="s">
        <v>3</v>
      </c>
      <c r="BZ720" s="3">
        <v>0</v>
      </c>
      <c r="CA720" s="3">
        <v>0</v>
      </c>
      <c r="CB720" s="3" t="s">
        <v>3</v>
      </c>
      <c r="CE720" s="3">
        <v>1566</v>
      </c>
      <c r="CF720" s="3">
        <v>0</v>
      </c>
      <c r="CG720" s="3">
        <v>0</v>
      </c>
      <c r="CM720" s="3">
        <v>0</v>
      </c>
      <c r="CN720" s="3" t="s">
        <v>3</v>
      </c>
      <c r="CO720" s="3">
        <v>0</v>
      </c>
      <c r="CP720" s="3">
        <f t="shared" si="573"/>
        <v>281963.27</v>
      </c>
      <c r="CQ720" s="3">
        <f t="shared" si="574"/>
        <v>281963.27</v>
      </c>
      <c r="CR720" s="3">
        <f t="shared" si="598"/>
        <v>0</v>
      </c>
      <c r="CS720" s="3">
        <f t="shared" si="599"/>
        <v>0</v>
      </c>
      <c r="CT720" s="3">
        <f t="shared" si="575"/>
        <v>0</v>
      </c>
      <c r="CU720" s="3">
        <f t="shared" si="576"/>
        <v>0</v>
      </c>
      <c r="CV720" s="3">
        <f t="shared" si="577"/>
        <v>0</v>
      </c>
      <c r="CW720" s="3">
        <f t="shared" si="578"/>
        <v>0</v>
      </c>
      <c r="CX720" s="3">
        <f t="shared" si="579"/>
        <v>0</v>
      </c>
      <c r="CY720" s="3">
        <f t="shared" si="600"/>
        <v>0</v>
      </c>
      <c r="CZ720" s="3">
        <f t="shared" si="601"/>
        <v>0</v>
      </c>
      <c r="DC720" s="3" t="s">
        <v>3</v>
      </c>
      <c r="DD720" s="3" t="s">
        <v>3</v>
      </c>
      <c r="DE720" s="3" t="s">
        <v>3</v>
      </c>
      <c r="DF720" s="3" t="s">
        <v>3</v>
      </c>
      <c r="DG720" s="3" t="s">
        <v>3</v>
      </c>
      <c r="DH720" s="3" t="s">
        <v>3</v>
      </c>
      <c r="DI720" s="3" t="s">
        <v>3</v>
      </c>
      <c r="DJ720" s="3" t="s">
        <v>3</v>
      </c>
      <c r="DK720" s="3" t="s">
        <v>3</v>
      </c>
      <c r="DL720" s="3" t="s">
        <v>3</v>
      </c>
      <c r="DM720" s="3" t="s">
        <v>3</v>
      </c>
      <c r="DN720" s="3">
        <v>0</v>
      </c>
      <c r="DO720" s="3">
        <v>0</v>
      </c>
      <c r="DP720" s="3">
        <v>1</v>
      </c>
      <c r="DQ720" s="3">
        <v>1</v>
      </c>
      <c r="DU720" s="3">
        <v>1013</v>
      </c>
      <c r="DV720" s="3" t="s">
        <v>41</v>
      </c>
      <c r="DW720" s="3" t="s">
        <v>41</v>
      </c>
      <c r="DX720" s="3">
        <v>1</v>
      </c>
      <c r="DZ720" s="3" t="s">
        <v>3</v>
      </c>
      <c r="EA720" s="3" t="s">
        <v>3</v>
      </c>
      <c r="EB720" s="3" t="s">
        <v>3</v>
      </c>
      <c r="EC720" s="3" t="s">
        <v>3</v>
      </c>
      <c r="EE720" s="3">
        <v>56938434</v>
      </c>
      <c r="EF720" s="3">
        <v>214</v>
      </c>
      <c r="EG720" s="3" t="s">
        <v>42</v>
      </c>
      <c r="EH720" s="3">
        <v>0</v>
      </c>
      <c r="EI720" s="3" t="s">
        <v>3</v>
      </c>
      <c r="EJ720" s="3">
        <v>3</v>
      </c>
      <c r="EK720" s="3">
        <v>400007</v>
      </c>
      <c r="EL720" s="3" t="s">
        <v>42</v>
      </c>
      <c r="EM720" s="3" t="s">
        <v>43</v>
      </c>
      <c r="EO720" s="3" t="s">
        <v>3</v>
      </c>
      <c r="EQ720" s="3">
        <v>131088</v>
      </c>
      <c r="ER720" s="3">
        <v>0</v>
      </c>
      <c r="ES720" s="3">
        <v>37247.46</v>
      </c>
      <c r="ET720" s="3">
        <v>0</v>
      </c>
      <c r="EU720" s="3">
        <v>0</v>
      </c>
      <c r="EV720" s="3">
        <v>0</v>
      </c>
      <c r="EW720" s="3">
        <v>0</v>
      </c>
      <c r="EX720" s="3">
        <v>0</v>
      </c>
      <c r="EY720" s="3">
        <v>0</v>
      </c>
      <c r="EZ720" s="3">
        <v>5</v>
      </c>
      <c r="FC720" s="3">
        <v>1</v>
      </c>
      <c r="FD720" s="3">
        <v>18</v>
      </c>
      <c r="FF720" s="3">
        <v>330015.78000000003</v>
      </c>
      <c r="FQ720" s="3">
        <v>0</v>
      </c>
      <c r="FR720" s="3">
        <f t="shared" si="602"/>
        <v>281963.27</v>
      </c>
      <c r="FS720" s="3">
        <v>0</v>
      </c>
      <c r="FX720" s="3">
        <v>0</v>
      </c>
      <c r="FY720" s="3">
        <v>0</v>
      </c>
      <c r="GA720" s="3" t="s">
        <v>708</v>
      </c>
      <c r="GD720" s="3">
        <v>1</v>
      </c>
      <c r="GF720" s="3">
        <v>-1917196478</v>
      </c>
      <c r="GG720" s="3">
        <v>2</v>
      </c>
      <c r="GH720" s="3">
        <v>3</v>
      </c>
      <c r="GI720" s="3">
        <v>3</v>
      </c>
      <c r="GJ720" s="3">
        <v>0</v>
      </c>
      <c r="GK720" s="3">
        <v>0</v>
      </c>
      <c r="GL720" s="3">
        <f t="shared" si="580"/>
        <v>0</v>
      </c>
      <c r="GM720" s="3">
        <f t="shared" si="581"/>
        <v>281963.27</v>
      </c>
      <c r="GN720" s="3">
        <f t="shared" si="582"/>
        <v>0</v>
      </c>
      <c r="GO720" s="3">
        <f t="shared" si="583"/>
        <v>0</v>
      </c>
      <c r="GP720" s="3">
        <f t="shared" si="584"/>
        <v>0</v>
      </c>
      <c r="GR720" s="3">
        <v>1</v>
      </c>
      <c r="GS720" s="3">
        <v>1</v>
      </c>
      <c r="GT720" s="3">
        <v>0</v>
      </c>
      <c r="GU720" s="3" t="s">
        <v>3</v>
      </c>
      <c r="GV720" s="3">
        <f t="shared" si="585"/>
        <v>0</v>
      </c>
      <c r="GW720" s="3">
        <v>1</v>
      </c>
      <c r="GX720" s="3">
        <f t="shared" si="586"/>
        <v>0</v>
      </c>
      <c r="HA720" s="3">
        <v>0</v>
      </c>
      <c r="HB720" s="3">
        <v>0</v>
      </c>
      <c r="HC720" s="3">
        <f t="shared" si="587"/>
        <v>0</v>
      </c>
      <c r="HE720" s="3" t="s">
        <v>45</v>
      </c>
      <c r="HF720" s="3" t="s">
        <v>46</v>
      </c>
      <c r="HM720" s="3" t="s">
        <v>3</v>
      </c>
      <c r="HN720" s="3" t="s">
        <v>3</v>
      </c>
      <c r="HO720" s="3" t="s">
        <v>3</v>
      </c>
      <c r="HP720" s="3" t="s">
        <v>3</v>
      </c>
      <c r="HQ720" s="3" t="s">
        <v>3</v>
      </c>
      <c r="HS720" s="3">
        <v>0</v>
      </c>
      <c r="IK720" s="3">
        <v>0</v>
      </c>
    </row>
    <row r="721" spans="1:255" x14ac:dyDescent="0.2">
      <c r="A721" s="2">
        <v>17</v>
      </c>
      <c r="B721" s="2">
        <v>1</v>
      </c>
      <c r="C721" s="2"/>
      <c r="D721" s="2"/>
      <c r="E721" s="2" t="s">
        <v>715</v>
      </c>
      <c r="F721" s="2" t="s">
        <v>716</v>
      </c>
      <c r="G721" s="2" t="s">
        <v>717</v>
      </c>
      <c r="H721" s="2" t="s">
        <v>41</v>
      </c>
      <c r="I721" s="2">
        <v>1</v>
      </c>
      <c r="J721" s="2">
        <v>0</v>
      </c>
      <c r="K721" s="2">
        <v>1</v>
      </c>
      <c r="L721" s="2"/>
      <c r="M721" s="2"/>
      <c r="N721" s="2"/>
      <c r="O721" s="2">
        <f t="shared" si="563"/>
        <v>64931.16</v>
      </c>
      <c r="P721" s="2">
        <f t="shared" si="564"/>
        <v>64931.16</v>
      </c>
      <c r="Q721" s="2">
        <f t="shared" si="588"/>
        <v>0</v>
      </c>
      <c r="R721" s="2">
        <f t="shared" si="589"/>
        <v>0</v>
      </c>
      <c r="S721" s="2">
        <f t="shared" si="565"/>
        <v>0</v>
      </c>
      <c r="T721" s="2">
        <f t="shared" si="566"/>
        <v>0</v>
      </c>
      <c r="U721" s="2">
        <f t="shared" si="567"/>
        <v>0</v>
      </c>
      <c r="V721" s="2">
        <f t="shared" si="568"/>
        <v>0</v>
      </c>
      <c r="W721" s="2">
        <f t="shared" si="569"/>
        <v>0</v>
      </c>
      <c r="X721" s="2">
        <f t="shared" si="590"/>
        <v>0</v>
      </c>
      <c r="Y721" s="2">
        <f t="shared" si="591"/>
        <v>0</v>
      </c>
      <c r="Z721" s="2"/>
      <c r="AA721" s="2">
        <v>56661434</v>
      </c>
      <c r="AB721" s="2">
        <f t="shared" si="570"/>
        <v>64931.16</v>
      </c>
      <c r="AC721" s="2">
        <f t="shared" si="592"/>
        <v>64931.16</v>
      </c>
      <c r="AD721" s="2">
        <f t="shared" si="593"/>
        <v>0</v>
      </c>
      <c r="AE721" s="2">
        <f t="shared" si="594"/>
        <v>0</v>
      </c>
      <c r="AF721" s="2">
        <f t="shared" si="595"/>
        <v>0</v>
      </c>
      <c r="AG721" s="2">
        <f t="shared" si="571"/>
        <v>0</v>
      </c>
      <c r="AH721" s="2">
        <f t="shared" si="596"/>
        <v>0</v>
      </c>
      <c r="AI721" s="2">
        <f t="shared" si="597"/>
        <v>0</v>
      </c>
      <c r="AJ721" s="2">
        <f t="shared" si="572"/>
        <v>0</v>
      </c>
      <c r="AK721" s="2">
        <v>64931.159999999996</v>
      </c>
      <c r="AL721" s="2">
        <v>64931.159999999996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1</v>
      </c>
      <c r="AW721" s="2">
        <v>1</v>
      </c>
      <c r="AX721" s="2"/>
      <c r="AY721" s="2"/>
      <c r="AZ721" s="2">
        <v>1</v>
      </c>
      <c r="BA721" s="2">
        <v>1</v>
      </c>
      <c r="BB721" s="2">
        <v>1</v>
      </c>
      <c r="BC721" s="2">
        <v>1</v>
      </c>
      <c r="BD721" s="2" t="s">
        <v>3</v>
      </c>
      <c r="BE721" s="2" t="s">
        <v>3</v>
      </c>
      <c r="BF721" s="2" t="s">
        <v>3</v>
      </c>
      <c r="BG721" s="2" t="s">
        <v>3</v>
      </c>
      <c r="BH721" s="2">
        <v>3</v>
      </c>
      <c r="BI721" s="2">
        <v>3</v>
      </c>
      <c r="BJ721" s="2" t="s">
        <v>716</v>
      </c>
      <c r="BK721" s="2"/>
      <c r="BL721" s="2"/>
      <c r="BM721" s="2">
        <v>400007</v>
      </c>
      <c r="BN721" s="2">
        <v>0</v>
      </c>
      <c r="BO721" s="2" t="s">
        <v>3</v>
      </c>
      <c r="BP721" s="2">
        <v>0</v>
      </c>
      <c r="BQ721" s="2">
        <v>214</v>
      </c>
      <c r="BR721" s="2">
        <v>0</v>
      </c>
      <c r="BS721" s="2">
        <v>1</v>
      </c>
      <c r="BT721" s="2">
        <v>1</v>
      </c>
      <c r="BU721" s="2">
        <v>1</v>
      </c>
      <c r="BV721" s="2">
        <v>1</v>
      </c>
      <c r="BW721" s="2">
        <v>1</v>
      </c>
      <c r="BX721" s="2">
        <v>1</v>
      </c>
      <c r="BY721" s="2" t="s">
        <v>3</v>
      </c>
      <c r="BZ721" s="2">
        <v>0</v>
      </c>
      <c r="CA721" s="2">
        <v>0</v>
      </c>
      <c r="CB721" s="2" t="s">
        <v>3</v>
      </c>
      <c r="CC721" s="2"/>
      <c r="CD721" s="2"/>
      <c r="CE721" s="2">
        <v>1566</v>
      </c>
      <c r="CF721" s="2">
        <v>0</v>
      </c>
      <c r="CG721" s="2">
        <v>0</v>
      </c>
      <c r="CH721" s="2"/>
      <c r="CI721" s="2"/>
      <c r="CJ721" s="2"/>
      <c r="CK721" s="2"/>
      <c r="CL721" s="2"/>
      <c r="CM721" s="2">
        <v>0</v>
      </c>
      <c r="CN721" s="2" t="s">
        <v>3</v>
      </c>
      <c r="CO721" s="2">
        <v>0</v>
      </c>
      <c r="CP721" s="2">
        <f t="shared" si="573"/>
        <v>64931.16</v>
      </c>
      <c r="CQ721" s="2">
        <f t="shared" si="574"/>
        <v>64931.16</v>
      </c>
      <c r="CR721" s="2">
        <f t="shared" si="598"/>
        <v>0</v>
      </c>
      <c r="CS721" s="2">
        <f t="shared" si="599"/>
        <v>0</v>
      </c>
      <c r="CT721" s="2">
        <f t="shared" si="575"/>
        <v>0</v>
      </c>
      <c r="CU721" s="2">
        <f t="shared" si="576"/>
        <v>0</v>
      </c>
      <c r="CV721" s="2">
        <f t="shared" si="577"/>
        <v>0</v>
      </c>
      <c r="CW721" s="2">
        <f t="shared" si="578"/>
        <v>0</v>
      </c>
      <c r="CX721" s="2">
        <f t="shared" si="579"/>
        <v>0</v>
      </c>
      <c r="CY721" s="2">
        <f t="shared" si="600"/>
        <v>0</v>
      </c>
      <c r="CZ721" s="2">
        <f t="shared" si="601"/>
        <v>0</v>
      </c>
      <c r="DA721" s="2"/>
      <c r="DB721" s="2"/>
      <c r="DC721" s="2" t="s">
        <v>3</v>
      </c>
      <c r="DD721" s="2" t="s">
        <v>3</v>
      </c>
      <c r="DE721" s="2" t="s">
        <v>3</v>
      </c>
      <c r="DF721" s="2" t="s">
        <v>3</v>
      </c>
      <c r="DG721" s="2" t="s">
        <v>3</v>
      </c>
      <c r="DH721" s="2" t="s">
        <v>3</v>
      </c>
      <c r="DI721" s="2" t="s">
        <v>3</v>
      </c>
      <c r="DJ721" s="2" t="s">
        <v>3</v>
      </c>
      <c r="DK721" s="2" t="s">
        <v>3</v>
      </c>
      <c r="DL721" s="2" t="s">
        <v>3</v>
      </c>
      <c r="DM721" s="2" t="s">
        <v>3</v>
      </c>
      <c r="DN721" s="2">
        <v>0</v>
      </c>
      <c r="DO721" s="2">
        <v>0</v>
      </c>
      <c r="DP721" s="2">
        <v>1</v>
      </c>
      <c r="DQ721" s="2">
        <v>1</v>
      </c>
      <c r="DR721" s="2"/>
      <c r="DS721" s="2"/>
      <c r="DT721" s="2"/>
      <c r="DU721" s="2">
        <v>1013</v>
      </c>
      <c r="DV721" s="2" t="s">
        <v>41</v>
      </c>
      <c r="DW721" s="2" t="s">
        <v>41</v>
      </c>
      <c r="DX721" s="2">
        <v>1</v>
      </c>
      <c r="DY721" s="2"/>
      <c r="DZ721" s="2" t="s">
        <v>3</v>
      </c>
      <c r="EA721" s="2" t="s">
        <v>3</v>
      </c>
      <c r="EB721" s="2" t="s">
        <v>3</v>
      </c>
      <c r="EC721" s="2" t="s">
        <v>3</v>
      </c>
      <c r="ED721" s="2"/>
      <c r="EE721" s="2">
        <v>56938434</v>
      </c>
      <c r="EF721" s="2">
        <v>214</v>
      </c>
      <c r="EG721" s="2" t="s">
        <v>42</v>
      </c>
      <c r="EH721" s="2">
        <v>0</v>
      </c>
      <c r="EI721" s="2" t="s">
        <v>3</v>
      </c>
      <c r="EJ721" s="2">
        <v>3</v>
      </c>
      <c r="EK721" s="2">
        <v>400007</v>
      </c>
      <c r="EL721" s="2" t="s">
        <v>42</v>
      </c>
      <c r="EM721" s="2" t="s">
        <v>43</v>
      </c>
      <c r="EN721" s="2"/>
      <c r="EO721" s="2" t="s">
        <v>3</v>
      </c>
      <c r="EP721" s="2"/>
      <c r="EQ721" s="2">
        <v>131088</v>
      </c>
      <c r="ER721" s="2">
        <v>0</v>
      </c>
      <c r="ES721" s="2">
        <v>64931.159999999996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>
        <v>0</v>
      </c>
      <c r="FR721" s="2">
        <f t="shared" si="602"/>
        <v>64931.16</v>
      </c>
      <c r="FS721" s="2">
        <v>0</v>
      </c>
      <c r="FT721" s="2"/>
      <c r="FU721" s="2"/>
      <c r="FV721" s="2"/>
      <c r="FW721" s="2"/>
      <c r="FX721" s="2">
        <v>0</v>
      </c>
      <c r="FY721" s="2">
        <v>0</v>
      </c>
      <c r="FZ721" s="2"/>
      <c r="GA721" s="2" t="s">
        <v>718</v>
      </c>
      <c r="GB721" s="2"/>
      <c r="GC721" s="2"/>
      <c r="GD721" s="2">
        <v>1</v>
      </c>
      <c r="GE721" s="2"/>
      <c r="GF721" s="2">
        <v>-138188081</v>
      </c>
      <c r="GG721" s="2">
        <v>2</v>
      </c>
      <c r="GH721" s="2">
        <v>4</v>
      </c>
      <c r="GI721" s="2">
        <v>-2</v>
      </c>
      <c r="GJ721" s="2">
        <v>0</v>
      </c>
      <c r="GK721" s="2">
        <v>0</v>
      </c>
      <c r="GL721" s="2">
        <f t="shared" si="580"/>
        <v>0</v>
      </c>
      <c r="GM721" s="2">
        <f t="shared" si="581"/>
        <v>64931.16</v>
      </c>
      <c r="GN721" s="2">
        <f t="shared" si="582"/>
        <v>0</v>
      </c>
      <c r="GO721" s="2">
        <f t="shared" si="583"/>
        <v>0</v>
      </c>
      <c r="GP721" s="2">
        <f t="shared" si="584"/>
        <v>0</v>
      </c>
      <c r="GQ721" s="2"/>
      <c r="GR721" s="2">
        <v>1</v>
      </c>
      <c r="GS721" s="2">
        <v>2</v>
      </c>
      <c r="GT721" s="2">
        <v>0</v>
      </c>
      <c r="GU721" s="2" t="s">
        <v>3</v>
      </c>
      <c r="GV721" s="2">
        <f t="shared" si="585"/>
        <v>0</v>
      </c>
      <c r="GW721" s="2">
        <v>1</v>
      </c>
      <c r="GX721" s="2">
        <f t="shared" si="586"/>
        <v>0</v>
      </c>
      <c r="GY721" s="2"/>
      <c r="GZ721" s="2"/>
      <c r="HA721" s="2">
        <v>0</v>
      </c>
      <c r="HB721" s="2">
        <v>0</v>
      </c>
      <c r="HC721" s="2">
        <f t="shared" si="587"/>
        <v>0</v>
      </c>
      <c r="HD721" s="2"/>
      <c r="HE721" s="2" t="s">
        <v>45</v>
      </c>
      <c r="HF721" s="2" t="s">
        <v>46</v>
      </c>
      <c r="HG721" s="2"/>
      <c r="HH721" s="2"/>
      <c r="HI721" s="2"/>
      <c r="HJ721" s="2"/>
      <c r="HK721" s="2"/>
      <c r="HL721" s="2"/>
      <c r="HM721" s="2" t="s">
        <v>3</v>
      </c>
      <c r="HN721" s="2" t="s">
        <v>3</v>
      </c>
      <c r="HO721" s="2" t="s">
        <v>3</v>
      </c>
      <c r="HP721" s="2" t="s">
        <v>3</v>
      </c>
      <c r="HQ721" s="2" t="s">
        <v>3</v>
      </c>
      <c r="HR721" s="2"/>
      <c r="HS721" s="2">
        <v>0</v>
      </c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>
        <v>0</v>
      </c>
      <c r="IL721" s="2"/>
      <c r="IM721" s="2"/>
      <c r="IN721" s="2"/>
      <c r="IO721" s="2"/>
      <c r="IP721" s="2"/>
      <c r="IQ721" s="2"/>
      <c r="IR721" s="2"/>
      <c r="IS721" s="2"/>
      <c r="IT721" s="2"/>
      <c r="IU721" s="2"/>
    </row>
    <row r="722" spans="1:255" x14ac:dyDescent="0.2">
      <c r="A722" s="3">
        <v>17</v>
      </c>
      <c r="B722" s="3">
        <v>1</v>
      </c>
      <c r="E722" s="3" t="s">
        <v>715</v>
      </c>
      <c r="F722" s="3" t="s">
        <v>716</v>
      </c>
      <c r="G722" s="3" t="s">
        <v>717</v>
      </c>
      <c r="H722" s="3" t="s">
        <v>41</v>
      </c>
      <c r="I722" s="3">
        <v>1</v>
      </c>
      <c r="J722" s="3">
        <v>0</v>
      </c>
      <c r="K722" s="3">
        <v>1</v>
      </c>
      <c r="O722" s="3">
        <f t="shared" si="563"/>
        <v>491528.88</v>
      </c>
      <c r="P722" s="3">
        <f t="shared" si="564"/>
        <v>491528.88</v>
      </c>
      <c r="Q722" s="3">
        <f t="shared" si="588"/>
        <v>0</v>
      </c>
      <c r="R722" s="3">
        <f t="shared" si="589"/>
        <v>0</v>
      </c>
      <c r="S722" s="3">
        <f t="shared" si="565"/>
        <v>0</v>
      </c>
      <c r="T722" s="3">
        <f t="shared" si="566"/>
        <v>0</v>
      </c>
      <c r="U722" s="3">
        <f t="shared" si="567"/>
        <v>0</v>
      </c>
      <c r="V722" s="3">
        <f t="shared" si="568"/>
        <v>0</v>
      </c>
      <c r="W722" s="3">
        <f t="shared" si="569"/>
        <v>0</v>
      </c>
      <c r="X722" s="3">
        <f t="shared" si="590"/>
        <v>0</v>
      </c>
      <c r="Y722" s="3">
        <f t="shared" si="591"/>
        <v>0</v>
      </c>
      <c r="AA722" s="3">
        <v>56661436</v>
      </c>
      <c r="AB722" s="3">
        <f t="shared" si="570"/>
        <v>64931.16</v>
      </c>
      <c r="AC722" s="3">
        <f t="shared" si="592"/>
        <v>64931.16</v>
      </c>
      <c r="AD722" s="3">
        <f t="shared" si="593"/>
        <v>0</v>
      </c>
      <c r="AE722" s="3">
        <f t="shared" si="594"/>
        <v>0</v>
      </c>
      <c r="AF722" s="3">
        <f t="shared" si="595"/>
        <v>0</v>
      </c>
      <c r="AG722" s="3">
        <f t="shared" si="571"/>
        <v>0</v>
      </c>
      <c r="AH722" s="3">
        <f t="shared" si="596"/>
        <v>0</v>
      </c>
      <c r="AI722" s="3">
        <f t="shared" si="597"/>
        <v>0</v>
      </c>
      <c r="AJ722" s="3">
        <f t="shared" si="572"/>
        <v>0</v>
      </c>
      <c r="AK722" s="3">
        <v>64931.159999999996</v>
      </c>
      <c r="AL722" s="3">
        <v>64931.159999999996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1</v>
      </c>
      <c r="AW722" s="3">
        <v>1</v>
      </c>
      <c r="AZ722" s="3">
        <v>1</v>
      </c>
      <c r="BA722" s="3">
        <v>1</v>
      </c>
      <c r="BB722" s="3">
        <v>1</v>
      </c>
      <c r="BC722" s="3">
        <v>7.57</v>
      </c>
      <c r="BD722" s="3" t="s">
        <v>3</v>
      </c>
      <c r="BE722" s="3" t="s">
        <v>3</v>
      </c>
      <c r="BF722" s="3" t="s">
        <v>3</v>
      </c>
      <c r="BG722" s="3" t="s">
        <v>3</v>
      </c>
      <c r="BH722" s="3">
        <v>3</v>
      </c>
      <c r="BI722" s="3">
        <v>3</v>
      </c>
      <c r="BJ722" s="3" t="s">
        <v>716</v>
      </c>
      <c r="BM722" s="3">
        <v>400007</v>
      </c>
      <c r="BN722" s="3">
        <v>0</v>
      </c>
      <c r="BO722" s="3" t="s">
        <v>3</v>
      </c>
      <c r="BP722" s="3">
        <v>0</v>
      </c>
      <c r="BQ722" s="3">
        <v>214</v>
      </c>
      <c r="BR722" s="3">
        <v>0</v>
      </c>
      <c r="BS722" s="3">
        <v>1</v>
      </c>
      <c r="BT722" s="3">
        <v>1</v>
      </c>
      <c r="BU722" s="3">
        <v>1</v>
      </c>
      <c r="BV722" s="3">
        <v>1</v>
      </c>
      <c r="BW722" s="3">
        <v>1</v>
      </c>
      <c r="BX722" s="3">
        <v>1</v>
      </c>
      <c r="BY722" s="3" t="s">
        <v>3</v>
      </c>
      <c r="BZ722" s="3">
        <v>0</v>
      </c>
      <c r="CA722" s="3">
        <v>0</v>
      </c>
      <c r="CB722" s="3" t="s">
        <v>3</v>
      </c>
      <c r="CE722" s="3">
        <v>1566</v>
      </c>
      <c r="CF722" s="3">
        <v>0</v>
      </c>
      <c r="CG722" s="3">
        <v>0</v>
      </c>
      <c r="CM722" s="3">
        <v>0</v>
      </c>
      <c r="CN722" s="3" t="s">
        <v>3</v>
      </c>
      <c r="CO722" s="3">
        <v>0</v>
      </c>
      <c r="CP722" s="3">
        <f t="shared" si="573"/>
        <v>491528.88</v>
      </c>
      <c r="CQ722" s="3">
        <f t="shared" si="574"/>
        <v>491528.88</v>
      </c>
      <c r="CR722" s="3">
        <f t="shared" si="598"/>
        <v>0</v>
      </c>
      <c r="CS722" s="3">
        <f t="shared" si="599"/>
        <v>0</v>
      </c>
      <c r="CT722" s="3">
        <f t="shared" si="575"/>
        <v>0</v>
      </c>
      <c r="CU722" s="3">
        <f t="shared" si="576"/>
        <v>0</v>
      </c>
      <c r="CV722" s="3">
        <f t="shared" si="577"/>
        <v>0</v>
      </c>
      <c r="CW722" s="3">
        <f t="shared" si="578"/>
        <v>0</v>
      </c>
      <c r="CX722" s="3">
        <f t="shared" si="579"/>
        <v>0</v>
      </c>
      <c r="CY722" s="3">
        <f t="shared" si="600"/>
        <v>0</v>
      </c>
      <c r="CZ722" s="3">
        <f t="shared" si="601"/>
        <v>0</v>
      </c>
      <c r="DC722" s="3" t="s">
        <v>3</v>
      </c>
      <c r="DD722" s="3" t="s">
        <v>3</v>
      </c>
      <c r="DE722" s="3" t="s">
        <v>3</v>
      </c>
      <c r="DF722" s="3" t="s">
        <v>3</v>
      </c>
      <c r="DG722" s="3" t="s">
        <v>3</v>
      </c>
      <c r="DH722" s="3" t="s">
        <v>3</v>
      </c>
      <c r="DI722" s="3" t="s">
        <v>3</v>
      </c>
      <c r="DJ722" s="3" t="s">
        <v>3</v>
      </c>
      <c r="DK722" s="3" t="s">
        <v>3</v>
      </c>
      <c r="DL722" s="3" t="s">
        <v>3</v>
      </c>
      <c r="DM722" s="3" t="s">
        <v>3</v>
      </c>
      <c r="DN722" s="3">
        <v>0</v>
      </c>
      <c r="DO722" s="3">
        <v>0</v>
      </c>
      <c r="DP722" s="3">
        <v>1</v>
      </c>
      <c r="DQ722" s="3">
        <v>1</v>
      </c>
      <c r="DU722" s="3">
        <v>1013</v>
      </c>
      <c r="DV722" s="3" t="s">
        <v>41</v>
      </c>
      <c r="DW722" s="3" t="s">
        <v>41</v>
      </c>
      <c r="DX722" s="3">
        <v>1</v>
      </c>
      <c r="DZ722" s="3" t="s">
        <v>3</v>
      </c>
      <c r="EA722" s="3" t="s">
        <v>3</v>
      </c>
      <c r="EB722" s="3" t="s">
        <v>3</v>
      </c>
      <c r="EC722" s="3" t="s">
        <v>3</v>
      </c>
      <c r="EE722" s="3">
        <v>56938434</v>
      </c>
      <c r="EF722" s="3">
        <v>214</v>
      </c>
      <c r="EG722" s="3" t="s">
        <v>42</v>
      </c>
      <c r="EH722" s="3">
        <v>0</v>
      </c>
      <c r="EI722" s="3" t="s">
        <v>3</v>
      </c>
      <c r="EJ722" s="3">
        <v>3</v>
      </c>
      <c r="EK722" s="3">
        <v>400007</v>
      </c>
      <c r="EL722" s="3" t="s">
        <v>42</v>
      </c>
      <c r="EM722" s="3" t="s">
        <v>43</v>
      </c>
      <c r="EO722" s="3" t="s">
        <v>3</v>
      </c>
      <c r="EQ722" s="3">
        <v>131088</v>
      </c>
      <c r="ER722" s="3">
        <v>0</v>
      </c>
      <c r="ES722" s="3">
        <v>64931.159999999996</v>
      </c>
      <c r="ET722" s="3">
        <v>0</v>
      </c>
      <c r="EU722" s="3">
        <v>0</v>
      </c>
      <c r="EV722" s="3">
        <v>0</v>
      </c>
      <c r="EW722" s="3">
        <v>0</v>
      </c>
      <c r="EX722" s="3">
        <v>0</v>
      </c>
      <c r="EY722" s="3">
        <v>0</v>
      </c>
      <c r="EZ722" s="3">
        <v>5</v>
      </c>
      <c r="FC722" s="3">
        <v>1</v>
      </c>
      <c r="FD722" s="3">
        <v>18</v>
      </c>
      <c r="FF722" s="3">
        <v>575295.78</v>
      </c>
      <c r="FQ722" s="3">
        <v>0</v>
      </c>
      <c r="FR722" s="3">
        <f t="shared" si="602"/>
        <v>491528.88</v>
      </c>
      <c r="FS722" s="3">
        <v>0</v>
      </c>
      <c r="FX722" s="3">
        <v>0</v>
      </c>
      <c r="FY722" s="3">
        <v>0</v>
      </c>
      <c r="GA722" s="3" t="s">
        <v>718</v>
      </c>
      <c r="GD722" s="3">
        <v>1</v>
      </c>
      <c r="GF722" s="3">
        <v>-138188081</v>
      </c>
      <c r="GG722" s="3">
        <v>2</v>
      </c>
      <c r="GH722" s="3">
        <v>3</v>
      </c>
      <c r="GI722" s="3">
        <v>3</v>
      </c>
      <c r="GJ722" s="3">
        <v>0</v>
      </c>
      <c r="GK722" s="3">
        <v>0</v>
      </c>
      <c r="GL722" s="3">
        <f t="shared" si="580"/>
        <v>0</v>
      </c>
      <c r="GM722" s="3">
        <f t="shared" si="581"/>
        <v>491528.88</v>
      </c>
      <c r="GN722" s="3">
        <f t="shared" si="582"/>
        <v>0</v>
      </c>
      <c r="GO722" s="3">
        <f t="shared" si="583"/>
        <v>0</v>
      </c>
      <c r="GP722" s="3">
        <f t="shared" si="584"/>
        <v>0</v>
      </c>
      <c r="GR722" s="3">
        <v>1</v>
      </c>
      <c r="GS722" s="3">
        <v>1</v>
      </c>
      <c r="GT722" s="3">
        <v>0</v>
      </c>
      <c r="GU722" s="3" t="s">
        <v>3</v>
      </c>
      <c r="GV722" s="3">
        <f t="shared" si="585"/>
        <v>0</v>
      </c>
      <c r="GW722" s="3">
        <v>1</v>
      </c>
      <c r="GX722" s="3">
        <f t="shared" si="586"/>
        <v>0</v>
      </c>
      <c r="HA722" s="3">
        <v>0</v>
      </c>
      <c r="HB722" s="3">
        <v>0</v>
      </c>
      <c r="HC722" s="3">
        <f t="shared" si="587"/>
        <v>0</v>
      </c>
      <c r="HE722" s="3" t="s">
        <v>45</v>
      </c>
      <c r="HF722" s="3" t="s">
        <v>46</v>
      </c>
      <c r="HM722" s="3" t="s">
        <v>3</v>
      </c>
      <c r="HN722" s="3" t="s">
        <v>3</v>
      </c>
      <c r="HO722" s="3" t="s">
        <v>3</v>
      </c>
      <c r="HP722" s="3" t="s">
        <v>3</v>
      </c>
      <c r="HQ722" s="3" t="s">
        <v>3</v>
      </c>
      <c r="HS722" s="3">
        <v>0</v>
      </c>
      <c r="IK722" s="3">
        <v>0</v>
      </c>
    </row>
    <row r="723" spans="1:255" x14ac:dyDescent="0.2">
      <c r="A723" s="2">
        <v>17</v>
      </c>
      <c r="B723" s="2">
        <v>1</v>
      </c>
      <c r="C723" s="2"/>
      <c r="D723" s="2"/>
      <c r="E723" s="2" t="s">
        <v>719</v>
      </c>
      <c r="F723" s="2" t="s">
        <v>720</v>
      </c>
      <c r="G723" s="2" t="s">
        <v>721</v>
      </c>
      <c r="H723" s="2" t="s">
        <v>41</v>
      </c>
      <c r="I723" s="2">
        <v>1</v>
      </c>
      <c r="J723" s="2">
        <v>0</v>
      </c>
      <c r="K723" s="2">
        <v>1</v>
      </c>
      <c r="L723" s="2"/>
      <c r="M723" s="2"/>
      <c r="N723" s="2"/>
      <c r="O723" s="2">
        <f t="shared" si="563"/>
        <v>37247.46</v>
      </c>
      <c r="P723" s="2">
        <f t="shared" si="564"/>
        <v>37247.46</v>
      </c>
      <c r="Q723" s="2">
        <f t="shared" si="588"/>
        <v>0</v>
      </c>
      <c r="R723" s="2">
        <f t="shared" si="589"/>
        <v>0</v>
      </c>
      <c r="S723" s="2">
        <f t="shared" si="565"/>
        <v>0</v>
      </c>
      <c r="T723" s="2">
        <f t="shared" si="566"/>
        <v>0</v>
      </c>
      <c r="U723" s="2">
        <f t="shared" si="567"/>
        <v>0</v>
      </c>
      <c r="V723" s="2">
        <f t="shared" si="568"/>
        <v>0</v>
      </c>
      <c r="W723" s="2">
        <f t="shared" si="569"/>
        <v>0</v>
      </c>
      <c r="X723" s="2">
        <f t="shared" si="590"/>
        <v>0</v>
      </c>
      <c r="Y723" s="2">
        <f t="shared" si="591"/>
        <v>0</v>
      </c>
      <c r="Z723" s="2"/>
      <c r="AA723" s="2">
        <v>56661434</v>
      </c>
      <c r="AB723" s="2">
        <f t="shared" si="570"/>
        <v>37247.46</v>
      </c>
      <c r="AC723" s="2">
        <f t="shared" si="592"/>
        <v>37247.46</v>
      </c>
      <c r="AD723" s="2">
        <f t="shared" si="593"/>
        <v>0</v>
      </c>
      <c r="AE723" s="2">
        <f t="shared" si="594"/>
        <v>0</v>
      </c>
      <c r="AF723" s="2">
        <f t="shared" si="595"/>
        <v>0</v>
      </c>
      <c r="AG723" s="2">
        <f t="shared" si="571"/>
        <v>0</v>
      </c>
      <c r="AH723" s="2">
        <f t="shared" si="596"/>
        <v>0</v>
      </c>
      <c r="AI723" s="2">
        <f t="shared" si="597"/>
        <v>0</v>
      </c>
      <c r="AJ723" s="2">
        <f t="shared" si="572"/>
        <v>0</v>
      </c>
      <c r="AK723" s="2">
        <v>37247.46</v>
      </c>
      <c r="AL723" s="2">
        <v>37247.46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1</v>
      </c>
      <c r="AW723" s="2">
        <v>1</v>
      </c>
      <c r="AX723" s="2"/>
      <c r="AY723" s="2"/>
      <c r="AZ723" s="2">
        <v>1</v>
      </c>
      <c r="BA723" s="2">
        <v>1</v>
      </c>
      <c r="BB723" s="2">
        <v>1</v>
      </c>
      <c r="BC723" s="2">
        <v>1</v>
      </c>
      <c r="BD723" s="2" t="s">
        <v>3</v>
      </c>
      <c r="BE723" s="2" t="s">
        <v>3</v>
      </c>
      <c r="BF723" s="2" t="s">
        <v>3</v>
      </c>
      <c r="BG723" s="2" t="s">
        <v>3</v>
      </c>
      <c r="BH723" s="2">
        <v>3</v>
      </c>
      <c r="BI723" s="2">
        <v>3</v>
      </c>
      <c r="BJ723" s="2" t="s">
        <v>720</v>
      </c>
      <c r="BK723" s="2"/>
      <c r="BL723" s="2"/>
      <c r="BM723" s="2">
        <v>400007</v>
      </c>
      <c r="BN723" s="2">
        <v>0</v>
      </c>
      <c r="BO723" s="2" t="s">
        <v>3</v>
      </c>
      <c r="BP723" s="2">
        <v>0</v>
      </c>
      <c r="BQ723" s="2">
        <v>214</v>
      </c>
      <c r="BR723" s="2">
        <v>0</v>
      </c>
      <c r="BS723" s="2">
        <v>1</v>
      </c>
      <c r="BT723" s="2">
        <v>1</v>
      </c>
      <c r="BU723" s="2">
        <v>1</v>
      </c>
      <c r="BV723" s="2">
        <v>1</v>
      </c>
      <c r="BW723" s="2">
        <v>1</v>
      </c>
      <c r="BX723" s="2">
        <v>1</v>
      </c>
      <c r="BY723" s="2" t="s">
        <v>3</v>
      </c>
      <c r="BZ723" s="2">
        <v>0</v>
      </c>
      <c r="CA723" s="2">
        <v>0</v>
      </c>
      <c r="CB723" s="2" t="s">
        <v>3</v>
      </c>
      <c r="CC723" s="2"/>
      <c r="CD723" s="2"/>
      <c r="CE723" s="2">
        <v>1566</v>
      </c>
      <c r="CF723" s="2">
        <v>0</v>
      </c>
      <c r="CG723" s="2">
        <v>0</v>
      </c>
      <c r="CH723" s="2"/>
      <c r="CI723" s="2"/>
      <c r="CJ723" s="2"/>
      <c r="CK723" s="2"/>
      <c r="CL723" s="2"/>
      <c r="CM723" s="2">
        <v>0</v>
      </c>
      <c r="CN723" s="2" t="s">
        <v>3</v>
      </c>
      <c r="CO723" s="2">
        <v>0</v>
      </c>
      <c r="CP723" s="2">
        <f t="shared" si="573"/>
        <v>37247.46</v>
      </c>
      <c r="CQ723" s="2">
        <f t="shared" si="574"/>
        <v>37247.46</v>
      </c>
      <c r="CR723" s="2">
        <f t="shared" si="598"/>
        <v>0</v>
      </c>
      <c r="CS723" s="2">
        <f t="shared" si="599"/>
        <v>0</v>
      </c>
      <c r="CT723" s="2">
        <f t="shared" si="575"/>
        <v>0</v>
      </c>
      <c r="CU723" s="2">
        <f t="shared" si="576"/>
        <v>0</v>
      </c>
      <c r="CV723" s="2">
        <f t="shared" si="577"/>
        <v>0</v>
      </c>
      <c r="CW723" s="2">
        <f t="shared" si="578"/>
        <v>0</v>
      </c>
      <c r="CX723" s="2">
        <f t="shared" si="579"/>
        <v>0</v>
      </c>
      <c r="CY723" s="2">
        <f t="shared" si="600"/>
        <v>0</v>
      </c>
      <c r="CZ723" s="2">
        <f t="shared" si="601"/>
        <v>0</v>
      </c>
      <c r="DA723" s="2"/>
      <c r="DB723" s="2"/>
      <c r="DC723" s="2" t="s">
        <v>3</v>
      </c>
      <c r="DD723" s="2" t="s">
        <v>3</v>
      </c>
      <c r="DE723" s="2" t="s">
        <v>3</v>
      </c>
      <c r="DF723" s="2" t="s">
        <v>3</v>
      </c>
      <c r="DG723" s="2" t="s">
        <v>3</v>
      </c>
      <c r="DH723" s="2" t="s">
        <v>3</v>
      </c>
      <c r="DI723" s="2" t="s">
        <v>3</v>
      </c>
      <c r="DJ723" s="2" t="s">
        <v>3</v>
      </c>
      <c r="DK723" s="2" t="s">
        <v>3</v>
      </c>
      <c r="DL723" s="2" t="s">
        <v>3</v>
      </c>
      <c r="DM723" s="2" t="s">
        <v>3</v>
      </c>
      <c r="DN723" s="2">
        <v>0</v>
      </c>
      <c r="DO723" s="2">
        <v>0</v>
      </c>
      <c r="DP723" s="2">
        <v>1</v>
      </c>
      <c r="DQ723" s="2">
        <v>1</v>
      </c>
      <c r="DR723" s="2"/>
      <c r="DS723" s="2"/>
      <c r="DT723" s="2"/>
      <c r="DU723" s="2">
        <v>1013</v>
      </c>
      <c r="DV723" s="2" t="s">
        <v>41</v>
      </c>
      <c r="DW723" s="2" t="s">
        <v>41</v>
      </c>
      <c r="DX723" s="2">
        <v>1</v>
      </c>
      <c r="DY723" s="2"/>
      <c r="DZ723" s="2" t="s">
        <v>3</v>
      </c>
      <c r="EA723" s="2" t="s">
        <v>3</v>
      </c>
      <c r="EB723" s="2" t="s">
        <v>3</v>
      </c>
      <c r="EC723" s="2" t="s">
        <v>3</v>
      </c>
      <c r="ED723" s="2"/>
      <c r="EE723" s="2">
        <v>56938434</v>
      </c>
      <c r="EF723" s="2">
        <v>214</v>
      </c>
      <c r="EG723" s="2" t="s">
        <v>42</v>
      </c>
      <c r="EH723" s="2">
        <v>0</v>
      </c>
      <c r="EI723" s="2" t="s">
        <v>3</v>
      </c>
      <c r="EJ723" s="2">
        <v>3</v>
      </c>
      <c r="EK723" s="2">
        <v>400007</v>
      </c>
      <c r="EL723" s="2" t="s">
        <v>42</v>
      </c>
      <c r="EM723" s="2" t="s">
        <v>43</v>
      </c>
      <c r="EN723" s="2"/>
      <c r="EO723" s="2" t="s">
        <v>3</v>
      </c>
      <c r="EP723" s="2"/>
      <c r="EQ723" s="2">
        <v>131088</v>
      </c>
      <c r="ER723" s="2">
        <v>0</v>
      </c>
      <c r="ES723" s="2">
        <v>37247.46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>
        <v>0</v>
      </c>
      <c r="FR723" s="2">
        <f t="shared" si="602"/>
        <v>37247.46</v>
      </c>
      <c r="FS723" s="2">
        <v>0</v>
      </c>
      <c r="FT723" s="2"/>
      <c r="FU723" s="2"/>
      <c r="FV723" s="2"/>
      <c r="FW723" s="2"/>
      <c r="FX723" s="2">
        <v>0</v>
      </c>
      <c r="FY723" s="2">
        <v>0</v>
      </c>
      <c r="FZ723" s="2"/>
      <c r="GA723" s="2" t="s">
        <v>708</v>
      </c>
      <c r="GB723" s="2"/>
      <c r="GC723" s="2"/>
      <c r="GD723" s="2">
        <v>1</v>
      </c>
      <c r="GE723" s="2"/>
      <c r="GF723" s="2">
        <v>1235762328</v>
      </c>
      <c r="GG723" s="2">
        <v>2</v>
      </c>
      <c r="GH723" s="2">
        <v>4</v>
      </c>
      <c r="GI723" s="2">
        <v>-2</v>
      </c>
      <c r="GJ723" s="2">
        <v>0</v>
      </c>
      <c r="GK723" s="2">
        <v>0</v>
      </c>
      <c r="GL723" s="2">
        <f t="shared" si="580"/>
        <v>0</v>
      </c>
      <c r="GM723" s="2">
        <f t="shared" si="581"/>
        <v>37247.46</v>
      </c>
      <c r="GN723" s="2">
        <f t="shared" si="582"/>
        <v>0</v>
      </c>
      <c r="GO723" s="2">
        <f t="shared" si="583"/>
        <v>0</v>
      </c>
      <c r="GP723" s="2">
        <f t="shared" si="584"/>
        <v>0</v>
      </c>
      <c r="GQ723" s="2"/>
      <c r="GR723" s="2">
        <v>1</v>
      </c>
      <c r="GS723" s="2">
        <v>2</v>
      </c>
      <c r="GT723" s="2">
        <v>0</v>
      </c>
      <c r="GU723" s="2" t="s">
        <v>3</v>
      </c>
      <c r="GV723" s="2">
        <f t="shared" si="585"/>
        <v>0</v>
      </c>
      <c r="GW723" s="2">
        <v>1</v>
      </c>
      <c r="GX723" s="2">
        <f t="shared" si="586"/>
        <v>0</v>
      </c>
      <c r="GY723" s="2"/>
      <c r="GZ723" s="2"/>
      <c r="HA723" s="2">
        <v>0</v>
      </c>
      <c r="HB723" s="2">
        <v>0</v>
      </c>
      <c r="HC723" s="2">
        <f t="shared" si="587"/>
        <v>0</v>
      </c>
      <c r="HD723" s="2"/>
      <c r="HE723" s="2" t="s">
        <v>45</v>
      </c>
      <c r="HF723" s="2" t="s">
        <v>46</v>
      </c>
      <c r="HG723" s="2"/>
      <c r="HH723" s="2"/>
      <c r="HI723" s="2"/>
      <c r="HJ723" s="2"/>
      <c r="HK723" s="2"/>
      <c r="HL723" s="2"/>
      <c r="HM723" s="2" t="s">
        <v>3</v>
      </c>
      <c r="HN723" s="2" t="s">
        <v>3</v>
      </c>
      <c r="HO723" s="2" t="s">
        <v>3</v>
      </c>
      <c r="HP723" s="2" t="s">
        <v>3</v>
      </c>
      <c r="HQ723" s="2" t="s">
        <v>3</v>
      </c>
      <c r="HR723" s="2"/>
      <c r="HS723" s="2">
        <v>0</v>
      </c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>
        <v>0</v>
      </c>
      <c r="IL723" s="2"/>
      <c r="IM723" s="2"/>
      <c r="IN723" s="2"/>
      <c r="IO723" s="2"/>
      <c r="IP723" s="2"/>
      <c r="IQ723" s="2"/>
      <c r="IR723" s="2"/>
      <c r="IS723" s="2"/>
      <c r="IT723" s="2"/>
      <c r="IU723" s="2"/>
    </row>
    <row r="724" spans="1:255" x14ac:dyDescent="0.2">
      <c r="A724" s="3">
        <v>17</v>
      </c>
      <c r="B724" s="3">
        <v>1</v>
      </c>
      <c r="E724" s="3" t="s">
        <v>719</v>
      </c>
      <c r="F724" s="3" t="s">
        <v>720</v>
      </c>
      <c r="G724" s="3" t="s">
        <v>721</v>
      </c>
      <c r="H724" s="3" t="s">
        <v>41</v>
      </c>
      <c r="I724" s="3">
        <v>1</v>
      </c>
      <c r="J724" s="3">
        <v>0</v>
      </c>
      <c r="K724" s="3">
        <v>1</v>
      </c>
      <c r="O724" s="3">
        <f t="shared" si="563"/>
        <v>281963.27</v>
      </c>
      <c r="P724" s="3">
        <f t="shared" si="564"/>
        <v>281963.27</v>
      </c>
      <c r="Q724" s="3">
        <f t="shared" si="588"/>
        <v>0</v>
      </c>
      <c r="R724" s="3">
        <f t="shared" si="589"/>
        <v>0</v>
      </c>
      <c r="S724" s="3">
        <f t="shared" si="565"/>
        <v>0</v>
      </c>
      <c r="T724" s="3">
        <f t="shared" si="566"/>
        <v>0</v>
      </c>
      <c r="U724" s="3">
        <f t="shared" si="567"/>
        <v>0</v>
      </c>
      <c r="V724" s="3">
        <f t="shared" si="568"/>
        <v>0</v>
      </c>
      <c r="W724" s="3">
        <f t="shared" si="569"/>
        <v>0</v>
      </c>
      <c r="X724" s="3">
        <f t="shared" si="590"/>
        <v>0</v>
      </c>
      <c r="Y724" s="3">
        <f t="shared" si="591"/>
        <v>0</v>
      </c>
      <c r="AA724" s="3">
        <v>56661436</v>
      </c>
      <c r="AB724" s="3">
        <f t="shared" si="570"/>
        <v>37247.46</v>
      </c>
      <c r="AC724" s="3">
        <f t="shared" si="592"/>
        <v>37247.46</v>
      </c>
      <c r="AD724" s="3">
        <f t="shared" si="593"/>
        <v>0</v>
      </c>
      <c r="AE724" s="3">
        <f t="shared" si="594"/>
        <v>0</v>
      </c>
      <c r="AF724" s="3">
        <f t="shared" si="595"/>
        <v>0</v>
      </c>
      <c r="AG724" s="3">
        <f t="shared" si="571"/>
        <v>0</v>
      </c>
      <c r="AH724" s="3">
        <f t="shared" si="596"/>
        <v>0</v>
      </c>
      <c r="AI724" s="3">
        <f t="shared" si="597"/>
        <v>0</v>
      </c>
      <c r="AJ724" s="3">
        <f t="shared" si="572"/>
        <v>0</v>
      </c>
      <c r="AK724" s="3">
        <v>37247.46</v>
      </c>
      <c r="AL724" s="3">
        <v>37247.46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1</v>
      </c>
      <c r="AW724" s="3">
        <v>1</v>
      </c>
      <c r="AZ724" s="3">
        <v>1</v>
      </c>
      <c r="BA724" s="3">
        <v>1</v>
      </c>
      <c r="BB724" s="3">
        <v>1</v>
      </c>
      <c r="BC724" s="3">
        <v>7.57</v>
      </c>
      <c r="BD724" s="3" t="s">
        <v>3</v>
      </c>
      <c r="BE724" s="3" t="s">
        <v>3</v>
      </c>
      <c r="BF724" s="3" t="s">
        <v>3</v>
      </c>
      <c r="BG724" s="3" t="s">
        <v>3</v>
      </c>
      <c r="BH724" s="3">
        <v>3</v>
      </c>
      <c r="BI724" s="3">
        <v>3</v>
      </c>
      <c r="BJ724" s="3" t="s">
        <v>720</v>
      </c>
      <c r="BM724" s="3">
        <v>400007</v>
      </c>
      <c r="BN724" s="3">
        <v>0</v>
      </c>
      <c r="BO724" s="3" t="s">
        <v>3</v>
      </c>
      <c r="BP724" s="3">
        <v>0</v>
      </c>
      <c r="BQ724" s="3">
        <v>214</v>
      </c>
      <c r="BR724" s="3">
        <v>0</v>
      </c>
      <c r="BS724" s="3">
        <v>1</v>
      </c>
      <c r="BT724" s="3">
        <v>1</v>
      </c>
      <c r="BU724" s="3">
        <v>1</v>
      </c>
      <c r="BV724" s="3">
        <v>1</v>
      </c>
      <c r="BW724" s="3">
        <v>1</v>
      </c>
      <c r="BX724" s="3">
        <v>1</v>
      </c>
      <c r="BY724" s="3" t="s">
        <v>3</v>
      </c>
      <c r="BZ724" s="3">
        <v>0</v>
      </c>
      <c r="CA724" s="3">
        <v>0</v>
      </c>
      <c r="CB724" s="3" t="s">
        <v>3</v>
      </c>
      <c r="CE724" s="3">
        <v>1566</v>
      </c>
      <c r="CF724" s="3">
        <v>0</v>
      </c>
      <c r="CG724" s="3">
        <v>0</v>
      </c>
      <c r="CM724" s="3">
        <v>0</v>
      </c>
      <c r="CN724" s="3" t="s">
        <v>3</v>
      </c>
      <c r="CO724" s="3">
        <v>0</v>
      </c>
      <c r="CP724" s="3">
        <f t="shared" si="573"/>
        <v>281963.27</v>
      </c>
      <c r="CQ724" s="3">
        <f t="shared" si="574"/>
        <v>281963.27</v>
      </c>
      <c r="CR724" s="3">
        <f t="shared" si="598"/>
        <v>0</v>
      </c>
      <c r="CS724" s="3">
        <f t="shared" si="599"/>
        <v>0</v>
      </c>
      <c r="CT724" s="3">
        <f t="shared" si="575"/>
        <v>0</v>
      </c>
      <c r="CU724" s="3">
        <f t="shared" si="576"/>
        <v>0</v>
      </c>
      <c r="CV724" s="3">
        <f t="shared" si="577"/>
        <v>0</v>
      </c>
      <c r="CW724" s="3">
        <f t="shared" si="578"/>
        <v>0</v>
      </c>
      <c r="CX724" s="3">
        <f t="shared" si="579"/>
        <v>0</v>
      </c>
      <c r="CY724" s="3">
        <f t="shared" si="600"/>
        <v>0</v>
      </c>
      <c r="CZ724" s="3">
        <f t="shared" si="601"/>
        <v>0</v>
      </c>
      <c r="DC724" s="3" t="s">
        <v>3</v>
      </c>
      <c r="DD724" s="3" t="s">
        <v>3</v>
      </c>
      <c r="DE724" s="3" t="s">
        <v>3</v>
      </c>
      <c r="DF724" s="3" t="s">
        <v>3</v>
      </c>
      <c r="DG724" s="3" t="s">
        <v>3</v>
      </c>
      <c r="DH724" s="3" t="s">
        <v>3</v>
      </c>
      <c r="DI724" s="3" t="s">
        <v>3</v>
      </c>
      <c r="DJ724" s="3" t="s">
        <v>3</v>
      </c>
      <c r="DK724" s="3" t="s">
        <v>3</v>
      </c>
      <c r="DL724" s="3" t="s">
        <v>3</v>
      </c>
      <c r="DM724" s="3" t="s">
        <v>3</v>
      </c>
      <c r="DN724" s="3">
        <v>0</v>
      </c>
      <c r="DO724" s="3">
        <v>0</v>
      </c>
      <c r="DP724" s="3">
        <v>1</v>
      </c>
      <c r="DQ724" s="3">
        <v>1</v>
      </c>
      <c r="DU724" s="3">
        <v>1013</v>
      </c>
      <c r="DV724" s="3" t="s">
        <v>41</v>
      </c>
      <c r="DW724" s="3" t="s">
        <v>41</v>
      </c>
      <c r="DX724" s="3">
        <v>1</v>
      </c>
      <c r="DZ724" s="3" t="s">
        <v>3</v>
      </c>
      <c r="EA724" s="3" t="s">
        <v>3</v>
      </c>
      <c r="EB724" s="3" t="s">
        <v>3</v>
      </c>
      <c r="EC724" s="3" t="s">
        <v>3</v>
      </c>
      <c r="EE724" s="3">
        <v>56938434</v>
      </c>
      <c r="EF724" s="3">
        <v>214</v>
      </c>
      <c r="EG724" s="3" t="s">
        <v>42</v>
      </c>
      <c r="EH724" s="3">
        <v>0</v>
      </c>
      <c r="EI724" s="3" t="s">
        <v>3</v>
      </c>
      <c r="EJ724" s="3">
        <v>3</v>
      </c>
      <c r="EK724" s="3">
        <v>400007</v>
      </c>
      <c r="EL724" s="3" t="s">
        <v>42</v>
      </c>
      <c r="EM724" s="3" t="s">
        <v>43</v>
      </c>
      <c r="EO724" s="3" t="s">
        <v>3</v>
      </c>
      <c r="EQ724" s="3">
        <v>131088</v>
      </c>
      <c r="ER724" s="3">
        <v>0</v>
      </c>
      <c r="ES724" s="3">
        <v>37247.46</v>
      </c>
      <c r="ET724" s="3">
        <v>0</v>
      </c>
      <c r="EU724" s="3">
        <v>0</v>
      </c>
      <c r="EV724" s="3">
        <v>0</v>
      </c>
      <c r="EW724" s="3">
        <v>0</v>
      </c>
      <c r="EX724" s="3">
        <v>0</v>
      </c>
      <c r="EY724" s="3">
        <v>0</v>
      </c>
      <c r="EZ724" s="3">
        <v>5</v>
      </c>
      <c r="FC724" s="3">
        <v>1</v>
      </c>
      <c r="FD724" s="3">
        <v>18</v>
      </c>
      <c r="FF724" s="3">
        <v>330015.78000000003</v>
      </c>
      <c r="FQ724" s="3">
        <v>0</v>
      </c>
      <c r="FR724" s="3">
        <f t="shared" si="602"/>
        <v>281963.27</v>
      </c>
      <c r="FS724" s="3">
        <v>0</v>
      </c>
      <c r="FX724" s="3">
        <v>0</v>
      </c>
      <c r="FY724" s="3">
        <v>0</v>
      </c>
      <c r="GA724" s="3" t="s">
        <v>708</v>
      </c>
      <c r="GD724" s="3">
        <v>1</v>
      </c>
      <c r="GF724" s="3">
        <v>1235762328</v>
      </c>
      <c r="GG724" s="3">
        <v>2</v>
      </c>
      <c r="GH724" s="3">
        <v>3</v>
      </c>
      <c r="GI724" s="3">
        <v>3</v>
      </c>
      <c r="GJ724" s="3">
        <v>0</v>
      </c>
      <c r="GK724" s="3">
        <v>0</v>
      </c>
      <c r="GL724" s="3">
        <f t="shared" si="580"/>
        <v>0</v>
      </c>
      <c r="GM724" s="3">
        <f t="shared" si="581"/>
        <v>281963.27</v>
      </c>
      <c r="GN724" s="3">
        <f t="shared" si="582"/>
        <v>0</v>
      </c>
      <c r="GO724" s="3">
        <f t="shared" si="583"/>
        <v>0</v>
      </c>
      <c r="GP724" s="3">
        <f t="shared" si="584"/>
        <v>0</v>
      </c>
      <c r="GR724" s="3">
        <v>1</v>
      </c>
      <c r="GS724" s="3">
        <v>1</v>
      </c>
      <c r="GT724" s="3">
        <v>0</v>
      </c>
      <c r="GU724" s="3" t="s">
        <v>3</v>
      </c>
      <c r="GV724" s="3">
        <f t="shared" si="585"/>
        <v>0</v>
      </c>
      <c r="GW724" s="3">
        <v>1</v>
      </c>
      <c r="GX724" s="3">
        <f t="shared" si="586"/>
        <v>0</v>
      </c>
      <c r="HA724" s="3">
        <v>0</v>
      </c>
      <c r="HB724" s="3">
        <v>0</v>
      </c>
      <c r="HC724" s="3">
        <f t="shared" si="587"/>
        <v>0</v>
      </c>
      <c r="HE724" s="3" t="s">
        <v>45</v>
      </c>
      <c r="HF724" s="3" t="s">
        <v>46</v>
      </c>
      <c r="HM724" s="3" t="s">
        <v>3</v>
      </c>
      <c r="HN724" s="3" t="s">
        <v>3</v>
      </c>
      <c r="HO724" s="3" t="s">
        <v>3</v>
      </c>
      <c r="HP724" s="3" t="s">
        <v>3</v>
      </c>
      <c r="HQ724" s="3" t="s">
        <v>3</v>
      </c>
      <c r="HS724" s="3">
        <v>0</v>
      </c>
      <c r="IK724" s="3">
        <v>0</v>
      </c>
    </row>
    <row r="725" spans="1:255" x14ac:dyDescent="0.2">
      <c r="A725" s="2">
        <v>17</v>
      </c>
      <c r="B725" s="2">
        <v>1</v>
      </c>
      <c r="C725" s="2">
        <f>ROW(SmtRes!A434)</f>
        <v>434</v>
      </c>
      <c r="D725" s="2">
        <f>ROW(EtalonRes!A565)</f>
        <v>565</v>
      </c>
      <c r="E725" s="2" t="s">
        <v>722</v>
      </c>
      <c r="F725" s="2" t="s">
        <v>723</v>
      </c>
      <c r="G725" s="2" t="s">
        <v>724</v>
      </c>
      <c r="H725" s="2" t="s">
        <v>703</v>
      </c>
      <c r="I725" s="2">
        <v>1</v>
      </c>
      <c r="J725" s="2">
        <v>0</v>
      </c>
      <c r="K725" s="2">
        <v>1</v>
      </c>
      <c r="L725" s="2"/>
      <c r="M725" s="2"/>
      <c r="N725" s="2"/>
      <c r="O725" s="2">
        <f t="shared" si="563"/>
        <v>537.14</v>
      </c>
      <c r="P725" s="2">
        <f t="shared" si="564"/>
        <v>167.07</v>
      </c>
      <c r="Q725" s="2">
        <f>(ROUND((ROUND((((((ET725*1.2)*1.25)*1.05))*AV725*I725),2)*BB725),2)+ROUND((ROUND(((AE725-((((EU725*1.2)*1.25)*1.05)))*AV725*I725),2)*BS725),2))</f>
        <v>169.2</v>
      </c>
      <c r="R725" s="2">
        <f>(ROUND((ROUND((((((EU725*1.2)*1.25)*1.05))*AV725*I725),2)*BS725),2)+ROUND((ROUND(((AE725-((((EU725*1.2)*1.25)*1.05)))*AV725*I725),2)*BS725),2))</f>
        <v>20</v>
      </c>
      <c r="S725" s="2">
        <f t="shared" si="565"/>
        <v>200.87</v>
      </c>
      <c r="T725" s="2">
        <f t="shared" si="566"/>
        <v>0</v>
      </c>
      <c r="U725" s="2">
        <f t="shared" si="567"/>
        <v>16.697696399999998</v>
      </c>
      <c r="V725" s="2">
        <f t="shared" si="568"/>
        <v>0</v>
      </c>
      <c r="W725" s="2">
        <f t="shared" si="569"/>
        <v>0</v>
      </c>
      <c r="X725" s="2">
        <f>(ROUND((((S725+ROUND((ROUND((((((EU725*1.2)*1.25)*1.05))*AV725*I725),2)*BS725),2))*AT725)/100),2)+ROUND(((ROUND((ROUND(((AE725-((((EU725*1.2)*1.25)*1.05)))*AV725*I725),2)*BS725),2)*AT725)/100),2))</f>
        <v>240.75</v>
      </c>
      <c r="Y725" s="2">
        <f>(ROUND((((S725+ROUND((ROUND((((((EU725*1.2)*1.25)*1.05))*AV725*I725),2)*BS725),2))*AU725)/100),2)+ROUND(((ROUND((ROUND(((AE725-((((EU725*1.2)*1.25)*1.05)))*AV725*I725),2)*BS725),2)*AU725)/100),2))</f>
        <v>134.72999999999999</v>
      </c>
      <c r="Z725" s="2"/>
      <c r="AA725" s="2">
        <v>56661434</v>
      </c>
      <c r="AB725" s="2">
        <f t="shared" si="570"/>
        <v>513.89508000000001</v>
      </c>
      <c r="AC725" s="2">
        <f>ROUND(((((ES725*1)*1)*1)),6)</f>
        <v>167.07</v>
      </c>
      <c r="AD725" s="2">
        <f>ROUND(((((((ET725*1.2)*1.25)*1.05))-((((EU725*1.2)*1.25)*1.05)))+AE725),6)</f>
        <v>158.571</v>
      </c>
      <c r="AE725" s="2">
        <f>ROUND(((((EU725*1.2)*1.25)*1.05)),6)</f>
        <v>18.7425</v>
      </c>
      <c r="AF725" s="2">
        <f>ROUND(((((EV725*1.2)*1.15)*1.05)),6)</f>
        <v>188.25407999999999</v>
      </c>
      <c r="AG725" s="2">
        <f t="shared" si="571"/>
        <v>0</v>
      </c>
      <c r="AH725" s="2">
        <f>((((EW725*1.2)*1.15)*1.05))</f>
        <v>15.6492</v>
      </c>
      <c r="AI725" s="2">
        <f>((((EX725*1.2)*1.25)*1.05))</f>
        <v>0</v>
      </c>
      <c r="AJ725" s="2">
        <f t="shared" si="572"/>
        <v>0</v>
      </c>
      <c r="AK725" s="2">
        <v>397.67</v>
      </c>
      <c r="AL725" s="2">
        <v>167.07</v>
      </c>
      <c r="AM725" s="2">
        <v>100.68</v>
      </c>
      <c r="AN725" s="2">
        <v>11.9</v>
      </c>
      <c r="AO725" s="2">
        <v>129.91999999999999</v>
      </c>
      <c r="AP725" s="2">
        <v>0</v>
      </c>
      <c r="AQ725" s="2">
        <v>10.8</v>
      </c>
      <c r="AR725" s="2">
        <v>0</v>
      </c>
      <c r="AS725" s="2">
        <v>0</v>
      </c>
      <c r="AT725" s="2">
        <v>109</v>
      </c>
      <c r="AU725" s="2">
        <v>61</v>
      </c>
      <c r="AV725" s="2">
        <v>1.0669999999999999</v>
      </c>
      <c r="AW725" s="2">
        <v>1</v>
      </c>
      <c r="AX725" s="2"/>
      <c r="AY725" s="2"/>
      <c r="AZ725" s="2">
        <v>1</v>
      </c>
      <c r="BA725" s="2">
        <v>1</v>
      </c>
      <c r="BB725" s="2">
        <v>1</v>
      </c>
      <c r="BC725" s="2">
        <v>1</v>
      </c>
      <c r="BD725" s="2" t="s">
        <v>3</v>
      </c>
      <c r="BE725" s="2" t="s">
        <v>3</v>
      </c>
      <c r="BF725" s="2" t="s">
        <v>3</v>
      </c>
      <c r="BG725" s="2" t="s">
        <v>3</v>
      </c>
      <c r="BH725" s="2">
        <v>0</v>
      </c>
      <c r="BI725" s="2">
        <v>1</v>
      </c>
      <c r="BJ725" s="2" t="s">
        <v>725</v>
      </c>
      <c r="BK725" s="2"/>
      <c r="BL725" s="2"/>
      <c r="BM725" s="2">
        <v>25</v>
      </c>
      <c r="BN725" s="2">
        <v>0</v>
      </c>
      <c r="BO725" s="2" t="s">
        <v>723</v>
      </c>
      <c r="BP725" s="2">
        <v>1</v>
      </c>
      <c r="BQ725" s="2">
        <v>30</v>
      </c>
      <c r="BR725" s="2">
        <v>0</v>
      </c>
      <c r="BS725" s="2">
        <v>1</v>
      </c>
      <c r="BT725" s="2">
        <v>1</v>
      </c>
      <c r="BU725" s="2">
        <v>1</v>
      </c>
      <c r="BV725" s="2">
        <v>1</v>
      </c>
      <c r="BW725" s="2">
        <v>1</v>
      </c>
      <c r="BX725" s="2">
        <v>1</v>
      </c>
      <c r="BY725" s="2" t="s">
        <v>3</v>
      </c>
      <c r="BZ725" s="2">
        <v>109</v>
      </c>
      <c r="CA725" s="2">
        <v>61</v>
      </c>
      <c r="CB725" s="2" t="s">
        <v>3</v>
      </c>
      <c r="CC725" s="2"/>
      <c r="CD725" s="2"/>
      <c r="CE725" s="2">
        <v>1566</v>
      </c>
      <c r="CF725" s="2">
        <v>0</v>
      </c>
      <c r="CG725" s="2">
        <v>0</v>
      </c>
      <c r="CH725" s="2"/>
      <c r="CI725" s="2"/>
      <c r="CJ725" s="2"/>
      <c r="CK725" s="2"/>
      <c r="CL725" s="2"/>
      <c r="CM725" s="2">
        <v>0</v>
      </c>
      <c r="CN725" s="2" t="s">
        <v>2120</v>
      </c>
      <c r="CO725" s="2">
        <v>0</v>
      </c>
      <c r="CP725" s="2">
        <f t="shared" si="573"/>
        <v>537.14</v>
      </c>
      <c r="CQ725" s="2">
        <f t="shared" si="574"/>
        <v>167.07</v>
      </c>
      <c r="CR725" s="2">
        <f>(ROUND((ROUND((((((ET725*1.2)*1.25)*1.05))*AV725*1),2)*BB725),2)+ROUND((ROUND(((AE725-((((EU725*1.2)*1.25)*1.05)))*AV725*1),2)*BS725),2))</f>
        <v>169.2</v>
      </c>
      <c r="CS725" s="2">
        <f>(ROUND((ROUND((((((EU725*1.2)*1.25)*1.05))*AV725*1),2)*BS725),2)+ROUND((ROUND(((AE725-((((EU725*1.2)*1.25)*1.05)))*AV725*1),2)*BS725),2))</f>
        <v>20</v>
      </c>
      <c r="CT725" s="2">
        <f t="shared" si="575"/>
        <v>200.87</v>
      </c>
      <c r="CU725" s="2">
        <f t="shared" si="576"/>
        <v>0</v>
      </c>
      <c r="CV725" s="2">
        <f t="shared" si="577"/>
        <v>16.697696399999998</v>
      </c>
      <c r="CW725" s="2">
        <f t="shared" si="578"/>
        <v>0</v>
      </c>
      <c r="CX725" s="2">
        <f t="shared" si="579"/>
        <v>0</v>
      </c>
      <c r="CY725" s="2">
        <f>(ROUND((((S725+ROUND((ROUND((((((EU725*1.2)*1.25)*1.05))*AV725*1),2)*BS725),2))*AT725)/100),2)+ROUND(((ROUND((ROUND(((AE725-((((EU725*1.2)*1.25)*1.05)))*AV725*1),2)*BS725),2)*AT725)/100),2))</f>
        <v>240.75</v>
      </c>
      <c r="CZ725" s="2">
        <f>(ROUND((((S725+ROUND((ROUND((((((EU725*1.2)*1.25)*1.05))*AV725*1),2)*BS725),2))*AU725)/100),2)+ROUND(((ROUND((ROUND(((AE725-((((EU725*1.2)*1.25)*1.05)))*AV725*1),2)*BS725),2)*AU725)/100),2))</f>
        <v>134.72999999999999</v>
      </c>
      <c r="DA725" s="2"/>
      <c r="DB725" s="2">
        <v>137</v>
      </c>
      <c r="DC725" s="2" t="s">
        <v>3</v>
      </c>
      <c r="DD725" s="2" t="s">
        <v>105</v>
      </c>
      <c r="DE725" s="2" t="s">
        <v>32</v>
      </c>
      <c r="DF725" s="2" t="s">
        <v>32</v>
      </c>
      <c r="DG725" s="2" t="s">
        <v>33</v>
      </c>
      <c r="DH725" s="2" t="s">
        <v>3</v>
      </c>
      <c r="DI725" s="2" t="s">
        <v>33</v>
      </c>
      <c r="DJ725" s="2" t="s">
        <v>32</v>
      </c>
      <c r="DK725" s="2" t="s">
        <v>3</v>
      </c>
      <c r="DL725" s="2" t="s">
        <v>3</v>
      </c>
      <c r="DM725" s="2" t="s">
        <v>3</v>
      </c>
      <c r="DN725" s="2">
        <v>0</v>
      </c>
      <c r="DO725" s="2">
        <v>0</v>
      </c>
      <c r="DP725" s="2">
        <v>1</v>
      </c>
      <c r="DQ725" s="2">
        <v>1</v>
      </c>
      <c r="DR725" s="2"/>
      <c r="DS725" s="2"/>
      <c r="DT725" s="2"/>
      <c r="DU725" s="2">
        <v>1013</v>
      </c>
      <c r="DV725" s="2" t="s">
        <v>703</v>
      </c>
      <c r="DW725" s="2" t="s">
        <v>703</v>
      </c>
      <c r="DX725" s="2">
        <v>1</v>
      </c>
      <c r="DY725" s="2"/>
      <c r="DZ725" s="2" t="s">
        <v>3</v>
      </c>
      <c r="EA725" s="2" t="s">
        <v>3</v>
      </c>
      <c r="EB725" s="2" t="s">
        <v>3</v>
      </c>
      <c r="EC725" s="2" t="s">
        <v>3</v>
      </c>
      <c r="ED725" s="2"/>
      <c r="EE725" s="2">
        <v>56938458</v>
      </c>
      <c r="EF725" s="2">
        <v>30</v>
      </c>
      <c r="EG725" s="2" t="s">
        <v>34</v>
      </c>
      <c r="EH725" s="2">
        <v>0</v>
      </c>
      <c r="EI725" s="2" t="s">
        <v>3</v>
      </c>
      <c r="EJ725" s="2">
        <v>1</v>
      </c>
      <c r="EK725" s="2">
        <v>25</v>
      </c>
      <c r="EL725" s="2" t="s">
        <v>35</v>
      </c>
      <c r="EM725" s="2" t="s">
        <v>36</v>
      </c>
      <c r="EN725" s="2"/>
      <c r="EO725" s="2" t="s">
        <v>325</v>
      </c>
      <c r="EP725" s="2"/>
      <c r="EQ725" s="2">
        <v>131072</v>
      </c>
      <c r="ER725" s="2">
        <v>397.67</v>
      </c>
      <c r="ES725" s="2">
        <v>167.07</v>
      </c>
      <c r="ET725" s="2">
        <v>100.68</v>
      </c>
      <c r="EU725" s="2">
        <v>11.9</v>
      </c>
      <c r="EV725" s="2">
        <v>129.91999999999999</v>
      </c>
      <c r="EW725" s="2">
        <v>10.8</v>
      </c>
      <c r="EX725" s="2">
        <v>0</v>
      </c>
      <c r="EY725" s="2">
        <v>0</v>
      </c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>
        <v>0</v>
      </c>
      <c r="FR725" s="2">
        <v>0</v>
      </c>
      <c r="FS725" s="2">
        <v>0</v>
      </c>
      <c r="FT725" s="2"/>
      <c r="FU725" s="2"/>
      <c r="FV725" s="2"/>
      <c r="FW725" s="2"/>
      <c r="FX725" s="2">
        <v>109</v>
      </c>
      <c r="FY725" s="2">
        <v>61</v>
      </c>
      <c r="FZ725" s="2"/>
      <c r="GA725" s="2" t="s">
        <v>3</v>
      </c>
      <c r="GB725" s="2"/>
      <c r="GC725" s="2"/>
      <c r="GD725" s="2">
        <v>1</v>
      </c>
      <c r="GE725" s="2"/>
      <c r="GF725" s="2">
        <v>-1118294377</v>
      </c>
      <c r="GG725" s="2">
        <v>2</v>
      </c>
      <c r="GH725" s="2">
        <v>1</v>
      </c>
      <c r="GI725" s="2">
        <v>2</v>
      </c>
      <c r="GJ725" s="2">
        <v>0</v>
      </c>
      <c r="GK725" s="2">
        <v>0</v>
      </c>
      <c r="GL725" s="2">
        <f t="shared" si="580"/>
        <v>0</v>
      </c>
      <c r="GM725" s="2">
        <f t="shared" si="581"/>
        <v>912.62</v>
      </c>
      <c r="GN725" s="2">
        <f t="shared" si="582"/>
        <v>912.62</v>
      </c>
      <c r="GO725" s="2">
        <f t="shared" si="583"/>
        <v>0</v>
      </c>
      <c r="GP725" s="2">
        <f t="shared" si="584"/>
        <v>0</v>
      </c>
      <c r="GQ725" s="2"/>
      <c r="GR725" s="2">
        <v>0</v>
      </c>
      <c r="GS725" s="2">
        <v>3</v>
      </c>
      <c r="GT725" s="2">
        <v>0</v>
      </c>
      <c r="GU725" s="2" t="s">
        <v>3</v>
      </c>
      <c r="GV725" s="2">
        <f t="shared" si="585"/>
        <v>0</v>
      </c>
      <c r="GW725" s="2">
        <v>1</v>
      </c>
      <c r="GX725" s="2">
        <f t="shared" si="586"/>
        <v>0</v>
      </c>
      <c r="GY725" s="2"/>
      <c r="GZ725" s="2"/>
      <c r="HA725" s="2">
        <v>0</v>
      </c>
      <c r="HB725" s="2">
        <v>0</v>
      </c>
      <c r="HC725" s="2">
        <f t="shared" si="587"/>
        <v>0</v>
      </c>
      <c r="HD725" s="2"/>
      <c r="HE725" s="2" t="s">
        <v>3</v>
      </c>
      <c r="HF725" s="2" t="s">
        <v>3</v>
      </c>
      <c r="HG725" s="2"/>
      <c r="HH725" s="2"/>
      <c r="HI725" s="2"/>
      <c r="HJ725" s="2"/>
      <c r="HK725" s="2"/>
      <c r="HL725" s="2"/>
      <c r="HM725" s="2" t="s">
        <v>3</v>
      </c>
      <c r="HN725" s="2" t="s">
        <v>3</v>
      </c>
      <c r="HO725" s="2" t="s">
        <v>3</v>
      </c>
      <c r="HP725" s="2" t="s">
        <v>3</v>
      </c>
      <c r="HQ725" s="2" t="s">
        <v>3</v>
      </c>
      <c r="HR725" s="2"/>
      <c r="HS725" s="2">
        <v>0</v>
      </c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>
        <v>0</v>
      </c>
      <c r="IL725" s="2"/>
      <c r="IM725" s="2"/>
      <c r="IN725" s="2"/>
      <c r="IO725" s="2"/>
      <c r="IP725" s="2"/>
      <c r="IQ725" s="2"/>
      <c r="IR725" s="2"/>
      <c r="IS725" s="2"/>
      <c r="IT725" s="2"/>
      <c r="IU725" s="2"/>
    </row>
    <row r="726" spans="1:255" x14ac:dyDescent="0.2">
      <c r="A726" s="3">
        <v>17</v>
      </c>
      <c r="B726" s="3">
        <v>1</v>
      </c>
      <c r="C726" s="3">
        <f>ROW(SmtRes!A440)</f>
        <v>440</v>
      </c>
      <c r="D726" s="3">
        <f>ROW(EtalonRes!A572)</f>
        <v>572</v>
      </c>
      <c r="E726" s="3" t="s">
        <v>722</v>
      </c>
      <c r="F726" s="3" t="s">
        <v>723</v>
      </c>
      <c r="G726" s="3" t="s">
        <v>724</v>
      </c>
      <c r="H726" s="3" t="s">
        <v>703</v>
      </c>
      <c r="I726" s="3">
        <v>1</v>
      </c>
      <c r="J726" s="3">
        <v>0</v>
      </c>
      <c r="K726" s="3">
        <v>1</v>
      </c>
      <c r="O726" s="3">
        <f t="shared" si="563"/>
        <v>14766.98</v>
      </c>
      <c r="P726" s="3">
        <f t="shared" si="564"/>
        <v>821.98</v>
      </c>
      <c r="Q726" s="3">
        <f>(ROUND((ROUND((((((ET726*1.2)*1.25)*1.05))*AV726*I726),2)*BB726),2)+ROUND((ROUND(((AE726-((((EU726*1.2)*1.25)*1.05)))*AV726*I726),2)*BS726),2))</f>
        <v>2625.98</v>
      </c>
      <c r="R726" s="3">
        <f>(ROUND((ROUND((((((EU726*1.2)*1.25)*1.05))*AV726*I726),2)*BS726),2)+ROUND((ROUND(((AE726-((((EU726*1.2)*1.25)*1.05)))*AV726*I726),2)*BS726),2))</f>
        <v>1127</v>
      </c>
      <c r="S726" s="3">
        <f t="shared" si="565"/>
        <v>11319.02</v>
      </c>
      <c r="T726" s="3">
        <f t="shared" si="566"/>
        <v>0</v>
      </c>
      <c r="U726" s="3">
        <f t="shared" si="567"/>
        <v>16.697696399999998</v>
      </c>
      <c r="V726" s="3">
        <f t="shared" si="568"/>
        <v>0</v>
      </c>
      <c r="W726" s="3">
        <f t="shared" si="569"/>
        <v>0</v>
      </c>
      <c r="X726" s="3">
        <f>(ROUND((((S726+ROUND((ROUND((((((EU726*1.2)*1.25)*1.05))*AV726*I726),2)*BS726),2))*AT726)/100),2)+ROUND(((ROUND((ROUND(((AE726-((((EU726*1.2)*1.25)*1.05)))*AV726*I726),2)*BS726),2)*AT726)/100),2))</f>
        <v>13566.16</v>
      </c>
      <c r="Y726" s="3">
        <f>(ROUND((((S726+ROUND((ROUND((((((EU726*1.2)*1.25)*1.05))*AV726*I726),2)*BS726),2))*AU726)/100),2)+ROUND(((ROUND((ROUND(((AE726-((((EU726*1.2)*1.25)*1.05)))*AV726*I726),2)*BS726),2)*AU726)/100),2))</f>
        <v>7592.07</v>
      </c>
      <c r="AA726" s="3">
        <v>56661436</v>
      </c>
      <c r="AB726" s="3">
        <f t="shared" si="570"/>
        <v>513.89508000000001</v>
      </c>
      <c r="AC726" s="3">
        <f>ROUND(((((ES726*1)*1)*1)),6)</f>
        <v>167.07</v>
      </c>
      <c r="AD726" s="3">
        <f>ROUND(((((((ET726*1.2)*1.25)*1.05))-((((EU726*1.2)*1.25)*1.05)))+AE726),6)</f>
        <v>158.571</v>
      </c>
      <c r="AE726" s="3">
        <f>ROUND(((((EU726*1.2)*1.25)*1.05)),6)</f>
        <v>18.7425</v>
      </c>
      <c r="AF726" s="3">
        <f>ROUND(((((EV726*1.2)*1.15)*1.05)),6)</f>
        <v>188.25407999999999</v>
      </c>
      <c r="AG726" s="3">
        <f t="shared" si="571"/>
        <v>0</v>
      </c>
      <c r="AH726" s="3">
        <f>((((EW726*1.2)*1.15)*1.05))</f>
        <v>15.6492</v>
      </c>
      <c r="AI726" s="3">
        <f>((((EX726*1.2)*1.25)*1.05))</f>
        <v>0</v>
      </c>
      <c r="AJ726" s="3">
        <f t="shared" si="572"/>
        <v>0</v>
      </c>
      <c r="AK726" s="3">
        <v>397.67</v>
      </c>
      <c r="AL726" s="3">
        <v>167.07</v>
      </c>
      <c r="AM726" s="3">
        <v>100.68</v>
      </c>
      <c r="AN726" s="3">
        <v>11.9</v>
      </c>
      <c r="AO726" s="3">
        <v>129.91999999999999</v>
      </c>
      <c r="AP726" s="3">
        <v>0</v>
      </c>
      <c r="AQ726" s="3">
        <v>10.8</v>
      </c>
      <c r="AR726" s="3">
        <v>0</v>
      </c>
      <c r="AS726" s="3">
        <v>0</v>
      </c>
      <c r="AT726" s="3">
        <v>109</v>
      </c>
      <c r="AU726" s="3">
        <v>61</v>
      </c>
      <c r="AV726" s="3">
        <v>1.0669999999999999</v>
      </c>
      <c r="AW726" s="3">
        <v>1</v>
      </c>
      <c r="AZ726" s="3">
        <v>1</v>
      </c>
      <c r="BA726" s="3">
        <v>56.35</v>
      </c>
      <c r="BB726" s="3">
        <v>15.52</v>
      </c>
      <c r="BC726" s="3">
        <v>4.92</v>
      </c>
      <c r="BD726" s="3" t="s">
        <v>3</v>
      </c>
      <c r="BE726" s="3" t="s">
        <v>3</v>
      </c>
      <c r="BF726" s="3" t="s">
        <v>3</v>
      </c>
      <c r="BG726" s="3" t="s">
        <v>3</v>
      </c>
      <c r="BH726" s="3">
        <v>0</v>
      </c>
      <c r="BI726" s="3">
        <v>1</v>
      </c>
      <c r="BJ726" s="3" t="s">
        <v>725</v>
      </c>
      <c r="BM726" s="3">
        <v>25</v>
      </c>
      <c r="BN726" s="3">
        <v>0</v>
      </c>
      <c r="BO726" s="3" t="s">
        <v>723</v>
      </c>
      <c r="BP726" s="3">
        <v>1</v>
      </c>
      <c r="BQ726" s="3">
        <v>30</v>
      </c>
      <c r="BR726" s="3">
        <v>0</v>
      </c>
      <c r="BS726" s="3">
        <v>56.35</v>
      </c>
      <c r="BT726" s="3">
        <v>1</v>
      </c>
      <c r="BU726" s="3">
        <v>1</v>
      </c>
      <c r="BV726" s="3">
        <v>1</v>
      </c>
      <c r="BW726" s="3">
        <v>1</v>
      </c>
      <c r="BX726" s="3">
        <v>1</v>
      </c>
      <c r="BY726" s="3" t="s">
        <v>3</v>
      </c>
      <c r="BZ726" s="3">
        <v>109</v>
      </c>
      <c r="CA726" s="3">
        <v>61</v>
      </c>
      <c r="CB726" s="3" t="s">
        <v>3</v>
      </c>
      <c r="CE726" s="3">
        <v>1566</v>
      </c>
      <c r="CF726" s="3">
        <v>0</v>
      </c>
      <c r="CG726" s="3">
        <v>0</v>
      </c>
      <c r="CM726" s="3">
        <v>0</v>
      </c>
      <c r="CN726" s="3" t="s">
        <v>2120</v>
      </c>
      <c r="CO726" s="3">
        <v>0</v>
      </c>
      <c r="CP726" s="3">
        <f t="shared" si="573"/>
        <v>14766.98</v>
      </c>
      <c r="CQ726" s="3">
        <f t="shared" si="574"/>
        <v>821.98</v>
      </c>
      <c r="CR726" s="3">
        <f>(ROUND((ROUND((((((ET726*1.2)*1.25)*1.05))*AV726*1),2)*BB726),2)+ROUND((ROUND(((AE726-((((EU726*1.2)*1.25)*1.05)))*AV726*1),2)*BS726),2))</f>
        <v>2625.98</v>
      </c>
      <c r="CS726" s="3">
        <f>(ROUND((ROUND((((((EU726*1.2)*1.25)*1.05))*AV726*1),2)*BS726),2)+ROUND((ROUND(((AE726-((((EU726*1.2)*1.25)*1.05)))*AV726*1),2)*BS726),2))</f>
        <v>1127</v>
      </c>
      <c r="CT726" s="3">
        <f t="shared" si="575"/>
        <v>11319.02</v>
      </c>
      <c r="CU726" s="3">
        <f t="shared" si="576"/>
        <v>0</v>
      </c>
      <c r="CV726" s="3">
        <f t="shared" si="577"/>
        <v>16.697696399999998</v>
      </c>
      <c r="CW726" s="3">
        <f t="shared" si="578"/>
        <v>0</v>
      </c>
      <c r="CX726" s="3">
        <f t="shared" si="579"/>
        <v>0</v>
      </c>
      <c r="CY726" s="3">
        <f>(ROUND((((S726+ROUND((ROUND((((((EU726*1.2)*1.25)*1.05))*AV726*1),2)*BS726),2))*AT726)/100),2)+ROUND(((ROUND((ROUND(((AE726-((((EU726*1.2)*1.25)*1.05)))*AV726*1),2)*BS726),2)*AT726)/100),2))</f>
        <v>13566.16</v>
      </c>
      <c r="CZ726" s="3">
        <f>(ROUND((((S726+ROUND((ROUND((((((EU726*1.2)*1.25)*1.05))*AV726*1),2)*BS726),2))*AU726)/100),2)+ROUND(((ROUND((ROUND(((AE726-((((EU726*1.2)*1.25)*1.05)))*AV726*1),2)*BS726),2)*AU726)/100),2))</f>
        <v>7592.07</v>
      </c>
      <c r="DB726" s="3">
        <v>140</v>
      </c>
      <c r="DC726" s="3" t="s">
        <v>3</v>
      </c>
      <c r="DD726" s="3" t="s">
        <v>105</v>
      </c>
      <c r="DE726" s="3" t="s">
        <v>32</v>
      </c>
      <c r="DF726" s="3" t="s">
        <v>32</v>
      </c>
      <c r="DG726" s="3" t="s">
        <v>33</v>
      </c>
      <c r="DH726" s="3" t="s">
        <v>3</v>
      </c>
      <c r="DI726" s="3" t="s">
        <v>33</v>
      </c>
      <c r="DJ726" s="3" t="s">
        <v>32</v>
      </c>
      <c r="DK726" s="3" t="s">
        <v>3</v>
      </c>
      <c r="DL726" s="3" t="s">
        <v>3</v>
      </c>
      <c r="DM726" s="3" t="s">
        <v>3</v>
      </c>
      <c r="DN726" s="3">
        <v>0</v>
      </c>
      <c r="DO726" s="3">
        <v>0</v>
      </c>
      <c r="DP726" s="3">
        <v>1</v>
      </c>
      <c r="DQ726" s="3">
        <v>1</v>
      </c>
      <c r="DU726" s="3">
        <v>1013</v>
      </c>
      <c r="DV726" s="3" t="s">
        <v>703</v>
      </c>
      <c r="DW726" s="3" t="s">
        <v>703</v>
      </c>
      <c r="DX726" s="3">
        <v>1</v>
      </c>
      <c r="DZ726" s="3" t="s">
        <v>3</v>
      </c>
      <c r="EA726" s="3" t="s">
        <v>3</v>
      </c>
      <c r="EB726" s="3" t="s">
        <v>3</v>
      </c>
      <c r="EC726" s="3" t="s">
        <v>3</v>
      </c>
      <c r="EE726" s="3">
        <v>56938458</v>
      </c>
      <c r="EF726" s="3">
        <v>30</v>
      </c>
      <c r="EG726" s="3" t="s">
        <v>34</v>
      </c>
      <c r="EH726" s="3">
        <v>0</v>
      </c>
      <c r="EI726" s="3" t="s">
        <v>3</v>
      </c>
      <c r="EJ726" s="3">
        <v>1</v>
      </c>
      <c r="EK726" s="3">
        <v>25</v>
      </c>
      <c r="EL726" s="3" t="s">
        <v>35</v>
      </c>
      <c r="EM726" s="3" t="s">
        <v>36</v>
      </c>
      <c r="EO726" s="3" t="s">
        <v>325</v>
      </c>
      <c r="EQ726" s="3">
        <v>131072</v>
      </c>
      <c r="ER726" s="3">
        <v>397.67</v>
      </c>
      <c r="ES726" s="3">
        <v>167.07</v>
      </c>
      <c r="ET726" s="3">
        <v>100.68</v>
      </c>
      <c r="EU726" s="3">
        <v>11.9</v>
      </c>
      <c r="EV726" s="3">
        <v>129.91999999999999</v>
      </c>
      <c r="EW726" s="3">
        <v>10.8</v>
      </c>
      <c r="EX726" s="3">
        <v>0</v>
      </c>
      <c r="EY726" s="3">
        <v>0</v>
      </c>
      <c r="FQ726" s="3">
        <v>0</v>
      </c>
      <c r="FR726" s="3">
        <v>0</v>
      </c>
      <c r="FS726" s="3">
        <v>0</v>
      </c>
      <c r="FX726" s="3">
        <v>109</v>
      </c>
      <c r="FY726" s="3">
        <v>61</v>
      </c>
      <c r="GA726" s="3" t="s">
        <v>3</v>
      </c>
      <c r="GD726" s="3">
        <v>1</v>
      </c>
      <c r="GF726" s="3">
        <v>-1118294377</v>
      </c>
      <c r="GG726" s="3">
        <v>2</v>
      </c>
      <c r="GH726" s="3">
        <v>1</v>
      </c>
      <c r="GI726" s="3">
        <v>2</v>
      </c>
      <c r="GJ726" s="3">
        <v>0</v>
      </c>
      <c r="GK726" s="3">
        <v>0</v>
      </c>
      <c r="GL726" s="3">
        <f t="shared" si="580"/>
        <v>0</v>
      </c>
      <c r="GM726" s="3">
        <f t="shared" si="581"/>
        <v>35925.21</v>
      </c>
      <c r="GN726" s="3">
        <f t="shared" si="582"/>
        <v>35925.21</v>
      </c>
      <c r="GO726" s="3">
        <f t="shared" si="583"/>
        <v>0</v>
      </c>
      <c r="GP726" s="3">
        <f t="shared" si="584"/>
        <v>0</v>
      </c>
      <c r="GR726" s="3">
        <v>0</v>
      </c>
      <c r="GS726" s="3">
        <v>3</v>
      </c>
      <c r="GT726" s="3">
        <v>0</v>
      </c>
      <c r="GU726" s="3" t="s">
        <v>3</v>
      </c>
      <c r="GV726" s="3">
        <f t="shared" si="585"/>
        <v>0</v>
      </c>
      <c r="GW726" s="3">
        <v>1</v>
      </c>
      <c r="GX726" s="3">
        <f t="shared" si="586"/>
        <v>0</v>
      </c>
      <c r="HA726" s="3">
        <v>0</v>
      </c>
      <c r="HB726" s="3">
        <v>0</v>
      </c>
      <c r="HC726" s="3">
        <f t="shared" si="587"/>
        <v>0</v>
      </c>
      <c r="HE726" s="3" t="s">
        <v>3</v>
      </c>
      <c r="HF726" s="3" t="s">
        <v>3</v>
      </c>
      <c r="HM726" s="3" t="s">
        <v>3</v>
      </c>
      <c r="HN726" s="3" t="s">
        <v>3</v>
      </c>
      <c r="HO726" s="3" t="s">
        <v>3</v>
      </c>
      <c r="HP726" s="3" t="s">
        <v>3</v>
      </c>
      <c r="HQ726" s="3" t="s">
        <v>3</v>
      </c>
      <c r="HS726" s="3">
        <v>0</v>
      </c>
      <c r="IK726" s="3">
        <v>0</v>
      </c>
    </row>
    <row r="727" spans="1:255" x14ac:dyDescent="0.2">
      <c r="A727" s="2">
        <v>17</v>
      </c>
      <c r="B727" s="2">
        <v>1</v>
      </c>
      <c r="C727" s="2"/>
      <c r="D727" s="2"/>
      <c r="E727" s="2" t="s">
        <v>726</v>
      </c>
      <c r="F727" s="2" t="s">
        <v>727</v>
      </c>
      <c r="G727" s="2" t="s">
        <v>728</v>
      </c>
      <c r="H727" s="2" t="s">
        <v>41</v>
      </c>
      <c r="I727" s="2">
        <v>1</v>
      </c>
      <c r="J727" s="2">
        <v>0</v>
      </c>
      <c r="K727" s="2">
        <v>1</v>
      </c>
      <c r="L727" s="2"/>
      <c r="M727" s="2"/>
      <c r="N727" s="2"/>
      <c r="O727" s="2">
        <f t="shared" si="563"/>
        <v>137032.04999999999</v>
      </c>
      <c r="P727" s="2">
        <f t="shared" si="564"/>
        <v>137032.04999999999</v>
      </c>
      <c r="Q727" s="2">
        <f>(ROUND((ROUND(((ET727)*AV727*I727),2)*BB727),2)+ROUND((ROUND(((AE727-(EU727))*AV727*I727),2)*BS727),2))</f>
        <v>0</v>
      </c>
      <c r="R727" s="2">
        <f>(ROUND((ROUND(((EU727)*AV727*I727),2)*BS727),2)+ROUND((ROUND(((AE727-(EU727))*AV727*I727),2)*BS727),2))</f>
        <v>0</v>
      </c>
      <c r="S727" s="2">
        <f t="shared" si="565"/>
        <v>0</v>
      </c>
      <c r="T727" s="2">
        <f t="shared" si="566"/>
        <v>0</v>
      </c>
      <c r="U727" s="2">
        <f t="shared" si="567"/>
        <v>0</v>
      </c>
      <c r="V727" s="2">
        <f t="shared" si="568"/>
        <v>0</v>
      </c>
      <c r="W727" s="2">
        <f t="shared" si="569"/>
        <v>0</v>
      </c>
      <c r="X727" s="2">
        <f>(ROUND((((S727+ROUND((ROUND(((EU727)*AV727*I727),2)*BS727),2))*AT727)/100),2)+ROUND(((ROUND((ROUND(((AE727-(EU727))*AV727*I727),2)*BS727),2)*AT727)/100),2))</f>
        <v>0</v>
      </c>
      <c r="Y727" s="2">
        <f>(ROUND((((S727+ROUND((ROUND(((EU727)*AV727*I727),2)*BS727),2))*AU727)/100),2)+ROUND(((ROUND((ROUND(((AE727-(EU727))*AV727*I727),2)*BS727),2)*AU727)/100),2))</f>
        <v>0</v>
      </c>
      <c r="Z727" s="2"/>
      <c r="AA727" s="2">
        <v>56661434</v>
      </c>
      <c r="AB727" s="2">
        <f t="shared" si="570"/>
        <v>137032.04999999999</v>
      </c>
      <c r="AC727" s="2">
        <f>ROUND((ES727),6)</f>
        <v>137032.04999999999</v>
      </c>
      <c r="AD727" s="2">
        <f>ROUND((((ET727)-(EU727))+AE727),6)</f>
        <v>0</v>
      </c>
      <c r="AE727" s="2">
        <f>ROUND((EU727),6)</f>
        <v>0</v>
      </c>
      <c r="AF727" s="2">
        <f>ROUND((EV727),6)</f>
        <v>0</v>
      </c>
      <c r="AG727" s="2">
        <f t="shared" si="571"/>
        <v>0</v>
      </c>
      <c r="AH727" s="2">
        <f>(EW727)</f>
        <v>0</v>
      </c>
      <c r="AI727" s="2">
        <f>(EX727)</f>
        <v>0</v>
      </c>
      <c r="AJ727" s="2">
        <f t="shared" si="572"/>
        <v>0</v>
      </c>
      <c r="AK727" s="2">
        <v>137032.05000000002</v>
      </c>
      <c r="AL727" s="2">
        <v>137032.05000000002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1</v>
      </c>
      <c r="AW727" s="2">
        <v>1</v>
      </c>
      <c r="AX727" s="2"/>
      <c r="AY727" s="2"/>
      <c r="AZ727" s="2">
        <v>1</v>
      </c>
      <c r="BA727" s="2">
        <v>1</v>
      </c>
      <c r="BB727" s="2">
        <v>1</v>
      </c>
      <c r="BC727" s="2">
        <v>1</v>
      </c>
      <c r="BD727" s="2" t="s">
        <v>3</v>
      </c>
      <c r="BE727" s="2" t="s">
        <v>3</v>
      </c>
      <c r="BF727" s="2" t="s">
        <v>3</v>
      </c>
      <c r="BG727" s="2" t="s">
        <v>3</v>
      </c>
      <c r="BH727" s="2">
        <v>3</v>
      </c>
      <c r="BI727" s="2">
        <v>3</v>
      </c>
      <c r="BJ727" s="2" t="s">
        <v>727</v>
      </c>
      <c r="BK727" s="2"/>
      <c r="BL727" s="2"/>
      <c r="BM727" s="2">
        <v>400007</v>
      </c>
      <c r="BN727" s="2">
        <v>0</v>
      </c>
      <c r="BO727" s="2" t="s">
        <v>3</v>
      </c>
      <c r="BP727" s="2">
        <v>0</v>
      </c>
      <c r="BQ727" s="2">
        <v>214</v>
      </c>
      <c r="BR727" s="2">
        <v>0</v>
      </c>
      <c r="BS727" s="2">
        <v>1</v>
      </c>
      <c r="BT727" s="2">
        <v>1</v>
      </c>
      <c r="BU727" s="2">
        <v>1</v>
      </c>
      <c r="BV727" s="2">
        <v>1</v>
      </c>
      <c r="BW727" s="2">
        <v>1</v>
      </c>
      <c r="BX727" s="2">
        <v>1</v>
      </c>
      <c r="BY727" s="2" t="s">
        <v>3</v>
      </c>
      <c r="BZ727" s="2">
        <v>0</v>
      </c>
      <c r="CA727" s="2">
        <v>0</v>
      </c>
      <c r="CB727" s="2" t="s">
        <v>3</v>
      </c>
      <c r="CC727" s="2"/>
      <c r="CD727" s="2"/>
      <c r="CE727" s="2">
        <v>1566</v>
      </c>
      <c r="CF727" s="2">
        <v>0</v>
      </c>
      <c r="CG727" s="2">
        <v>0</v>
      </c>
      <c r="CH727" s="2"/>
      <c r="CI727" s="2"/>
      <c r="CJ727" s="2"/>
      <c r="CK727" s="2"/>
      <c r="CL727" s="2"/>
      <c r="CM727" s="2">
        <v>0</v>
      </c>
      <c r="CN727" s="2" t="s">
        <v>3</v>
      </c>
      <c r="CO727" s="2">
        <v>0</v>
      </c>
      <c r="CP727" s="2">
        <f t="shared" si="573"/>
        <v>137032.04999999999</v>
      </c>
      <c r="CQ727" s="2">
        <f t="shared" si="574"/>
        <v>137032.04999999999</v>
      </c>
      <c r="CR727" s="2">
        <f>(ROUND((ROUND(((ET727)*AV727*1),2)*BB727),2)+ROUND((ROUND(((AE727-(EU727))*AV727*1),2)*BS727),2))</f>
        <v>0</v>
      </c>
      <c r="CS727" s="2">
        <f>(ROUND((ROUND(((EU727)*AV727*1),2)*BS727),2)+ROUND((ROUND(((AE727-(EU727))*AV727*1),2)*BS727),2))</f>
        <v>0</v>
      </c>
      <c r="CT727" s="2">
        <f t="shared" si="575"/>
        <v>0</v>
      </c>
      <c r="CU727" s="2">
        <f t="shared" si="576"/>
        <v>0</v>
      </c>
      <c r="CV727" s="2">
        <f t="shared" si="577"/>
        <v>0</v>
      </c>
      <c r="CW727" s="2">
        <f t="shared" si="578"/>
        <v>0</v>
      </c>
      <c r="CX727" s="2">
        <f t="shared" si="579"/>
        <v>0</v>
      </c>
      <c r="CY727" s="2">
        <f>(ROUND((((S727+ROUND((ROUND(((EU727)*AV727*1),2)*BS727),2))*AT727)/100),2)+ROUND(((ROUND((ROUND(((AE727-(EU727))*AV727*1),2)*BS727),2)*AT727)/100),2))</f>
        <v>0</v>
      </c>
      <c r="CZ727" s="2">
        <f>(ROUND((((S727+ROUND((ROUND(((EU727)*AV727*1),2)*BS727),2))*AU727)/100),2)+ROUND(((ROUND((ROUND(((AE727-(EU727))*AV727*1),2)*BS727),2)*AU727)/100),2))</f>
        <v>0</v>
      </c>
      <c r="DA727" s="2"/>
      <c r="DB727" s="2"/>
      <c r="DC727" s="2" t="s">
        <v>3</v>
      </c>
      <c r="DD727" s="2" t="s">
        <v>3</v>
      </c>
      <c r="DE727" s="2" t="s">
        <v>3</v>
      </c>
      <c r="DF727" s="2" t="s">
        <v>3</v>
      </c>
      <c r="DG727" s="2" t="s">
        <v>3</v>
      </c>
      <c r="DH727" s="2" t="s">
        <v>3</v>
      </c>
      <c r="DI727" s="2" t="s">
        <v>3</v>
      </c>
      <c r="DJ727" s="2" t="s">
        <v>3</v>
      </c>
      <c r="DK727" s="2" t="s">
        <v>3</v>
      </c>
      <c r="DL727" s="2" t="s">
        <v>3</v>
      </c>
      <c r="DM727" s="2" t="s">
        <v>3</v>
      </c>
      <c r="DN727" s="2">
        <v>0</v>
      </c>
      <c r="DO727" s="2">
        <v>0</v>
      </c>
      <c r="DP727" s="2">
        <v>1</v>
      </c>
      <c r="DQ727" s="2">
        <v>1</v>
      </c>
      <c r="DR727" s="2"/>
      <c r="DS727" s="2"/>
      <c r="DT727" s="2"/>
      <c r="DU727" s="2">
        <v>1013</v>
      </c>
      <c r="DV727" s="2" t="s">
        <v>41</v>
      </c>
      <c r="DW727" s="2" t="s">
        <v>41</v>
      </c>
      <c r="DX727" s="2">
        <v>1</v>
      </c>
      <c r="DY727" s="2"/>
      <c r="DZ727" s="2" t="s">
        <v>3</v>
      </c>
      <c r="EA727" s="2" t="s">
        <v>3</v>
      </c>
      <c r="EB727" s="2" t="s">
        <v>3</v>
      </c>
      <c r="EC727" s="2" t="s">
        <v>3</v>
      </c>
      <c r="ED727" s="2"/>
      <c r="EE727" s="2">
        <v>56938434</v>
      </c>
      <c r="EF727" s="2">
        <v>214</v>
      </c>
      <c r="EG727" s="2" t="s">
        <v>42</v>
      </c>
      <c r="EH727" s="2">
        <v>0</v>
      </c>
      <c r="EI727" s="2" t="s">
        <v>3</v>
      </c>
      <c r="EJ727" s="2">
        <v>3</v>
      </c>
      <c r="EK727" s="2">
        <v>400007</v>
      </c>
      <c r="EL727" s="2" t="s">
        <v>42</v>
      </c>
      <c r="EM727" s="2" t="s">
        <v>43</v>
      </c>
      <c r="EN727" s="2"/>
      <c r="EO727" s="2" t="s">
        <v>3</v>
      </c>
      <c r="EP727" s="2"/>
      <c r="EQ727" s="2">
        <v>131088</v>
      </c>
      <c r="ER727" s="2">
        <v>0</v>
      </c>
      <c r="ES727" s="2">
        <v>137032.05000000002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>
        <v>0</v>
      </c>
      <c r="FR727" s="2">
        <f>P727</f>
        <v>137032.04999999999</v>
      </c>
      <c r="FS727" s="2">
        <v>0</v>
      </c>
      <c r="FT727" s="2"/>
      <c r="FU727" s="2"/>
      <c r="FV727" s="2"/>
      <c r="FW727" s="2"/>
      <c r="FX727" s="2">
        <v>0</v>
      </c>
      <c r="FY727" s="2">
        <v>0</v>
      </c>
      <c r="FZ727" s="2"/>
      <c r="GA727" s="2" t="s">
        <v>729</v>
      </c>
      <c r="GB727" s="2"/>
      <c r="GC727" s="2"/>
      <c r="GD727" s="2">
        <v>1</v>
      </c>
      <c r="GE727" s="2"/>
      <c r="GF727" s="2">
        <v>1063663562</v>
      </c>
      <c r="GG727" s="2">
        <v>2</v>
      </c>
      <c r="GH727" s="2">
        <v>4</v>
      </c>
      <c r="GI727" s="2">
        <v>-2</v>
      </c>
      <c r="GJ727" s="2">
        <v>0</v>
      </c>
      <c r="GK727" s="2">
        <v>0</v>
      </c>
      <c r="GL727" s="2">
        <f t="shared" si="580"/>
        <v>0</v>
      </c>
      <c r="GM727" s="2">
        <f t="shared" si="581"/>
        <v>137032.04999999999</v>
      </c>
      <c r="GN727" s="2">
        <f t="shared" si="582"/>
        <v>0</v>
      </c>
      <c r="GO727" s="2">
        <f t="shared" si="583"/>
        <v>0</v>
      </c>
      <c r="GP727" s="2">
        <f t="shared" si="584"/>
        <v>0</v>
      </c>
      <c r="GQ727" s="2"/>
      <c r="GR727" s="2">
        <v>1</v>
      </c>
      <c r="GS727" s="2">
        <v>2</v>
      </c>
      <c r="GT727" s="2">
        <v>0</v>
      </c>
      <c r="GU727" s="2" t="s">
        <v>3</v>
      </c>
      <c r="GV727" s="2">
        <f t="shared" si="585"/>
        <v>0</v>
      </c>
      <c r="GW727" s="2">
        <v>1</v>
      </c>
      <c r="GX727" s="2">
        <f t="shared" si="586"/>
        <v>0</v>
      </c>
      <c r="GY727" s="2"/>
      <c r="GZ727" s="2"/>
      <c r="HA727" s="2">
        <v>0</v>
      </c>
      <c r="HB727" s="2">
        <v>0</v>
      </c>
      <c r="HC727" s="2">
        <f t="shared" si="587"/>
        <v>0</v>
      </c>
      <c r="HD727" s="2"/>
      <c r="HE727" s="2" t="s">
        <v>45</v>
      </c>
      <c r="HF727" s="2" t="s">
        <v>46</v>
      </c>
      <c r="HG727" s="2"/>
      <c r="HH727" s="2"/>
      <c r="HI727" s="2"/>
      <c r="HJ727" s="2"/>
      <c r="HK727" s="2"/>
      <c r="HL727" s="2"/>
      <c r="HM727" s="2" t="s">
        <v>3</v>
      </c>
      <c r="HN727" s="2" t="s">
        <v>3</v>
      </c>
      <c r="HO727" s="2" t="s">
        <v>3</v>
      </c>
      <c r="HP727" s="2" t="s">
        <v>3</v>
      </c>
      <c r="HQ727" s="2" t="s">
        <v>3</v>
      </c>
      <c r="HR727" s="2"/>
      <c r="HS727" s="2">
        <v>0</v>
      </c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>
        <v>0</v>
      </c>
      <c r="IL727" s="2"/>
      <c r="IM727" s="2"/>
      <c r="IN727" s="2"/>
      <c r="IO727" s="2"/>
      <c r="IP727" s="2"/>
      <c r="IQ727" s="2"/>
      <c r="IR727" s="2"/>
      <c r="IS727" s="2"/>
      <c r="IT727" s="2"/>
      <c r="IU727" s="2"/>
    </row>
    <row r="728" spans="1:255" x14ac:dyDescent="0.2">
      <c r="A728" s="3">
        <v>17</v>
      </c>
      <c r="B728" s="3">
        <v>1</v>
      </c>
      <c r="E728" s="3" t="s">
        <v>726</v>
      </c>
      <c r="F728" s="3" t="s">
        <v>727</v>
      </c>
      <c r="G728" s="3" t="s">
        <v>728</v>
      </c>
      <c r="H728" s="3" t="s">
        <v>41</v>
      </c>
      <c r="I728" s="3">
        <v>1</v>
      </c>
      <c r="J728" s="3">
        <v>0</v>
      </c>
      <c r="K728" s="3">
        <v>1</v>
      </c>
      <c r="O728" s="3">
        <f t="shared" si="563"/>
        <v>1037332.62</v>
      </c>
      <c r="P728" s="3">
        <f t="shared" si="564"/>
        <v>1037332.62</v>
      </c>
      <c r="Q728" s="3">
        <f>(ROUND((ROUND(((ET728)*AV728*I728),2)*BB728),2)+ROUND((ROUND(((AE728-(EU728))*AV728*I728),2)*BS728),2))</f>
        <v>0</v>
      </c>
      <c r="R728" s="3">
        <f>(ROUND((ROUND(((EU728)*AV728*I728),2)*BS728),2)+ROUND((ROUND(((AE728-(EU728))*AV728*I728),2)*BS728),2))</f>
        <v>0</v>
      </c>
      <c r="S728" s="3">
        <f t="shared" si="565"/>
        <v>0</v>
      </c>
      <c r="T728" s="3">
        <f t="shared" si="566"/>
        <v>0</v>
      </c>
      <c r="U728" s="3">
        <f t="shared" si="567"/>
        <v>0</v>
      </c>
      <c r="V728" s="3">
        <f t="shared" si="568"/>
        <v>0</v>
      </c>
      <c r="W728" s="3">
        <f t="shared" si="569"/>
        <v>0</v>
      </c>
      <c r="X728" s="3">
        <f>(ROUND((((S728+ROUND((ROUND(((EU728)*AV728*I728),2)*BS728),2))*AT728)/100),2)+ROUND(((ROUND((ROUND(((AE728-(EU728))*AV728*I728),2)*BS728),2)*AT728)/100),2))</f>
        <v>0</v>
      </c>
      <c r="Y728" s="3">
        <f>(ROUND((((S728+ROUND((ROUND(((EU728)*AV728*I728),2)*BS728),2))*AU728)/100),2)+ROUND(((ROUND((ROUND(((AE728-(EU728))*AV728*I728),2)*BS728),2)*AU728)/100),2))</f>
        <v>0</v>
      </c>
      <c r="AA728" s="3">
        <v>56661436</v>
      </c>
      <c r="AB728" s="3">
        <f t="shared" si="570"/>
        <v>137032.04999999999</v>
      </c>
      <c r="AC728" s="3">
        <f>ROUND((ES728),6)</f>
        <v>137032.04999999999</v>
      </c>
      <c r="AD728" s="3">
        <f>ROUND((((ET728)-(EU728))+AE728),6)</f>
        <v>0</v>
      </c>
      <c r="AE728" s="3">
        <f>ROUND((EU728),6)</f>
        <v>0</v>
      </c>
      <c r="AF728" s="3">
        <f>ROUND((EV728),6)</f>
        <v>0</v>
      </c>
      <c r="AG728" s="3">
        <f t="shared" si="571"/>
        <v>0</v>
      </c>
      <c r="AH728" s="3">
        <f>(EW728)</f>
        <v>0</v>
      </c>
      <c r="AI728" s="3">
        <f>(EX728)</f>
        <v>0</v>
      </c>
      <c r="AJ728" s="3">
        <f t="shared" si="572"/>
        <v>0</v>
      </c>
      <c r="AK728" s="3">
        <v>137032.05000000002</v>
      </c>
      <c r="AL728" s="3">
        <v>137032.05000000002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1</v>
      </c>
      <c r="AW728" s="3">
        <v>1</v>
      </c>
      <c r="AZ728" s="3">
        <v>1</v>
      </c>
      <c r="BA728" s="3">
        <v>1</v>
      </c>
      <c r="BB728" s="3">
        <v>1</v>
      </c>
      <c r="BC728" s="3">
        <v>7.57</v>
      </c>
      <c r="BD728" s="3" t="s">
        <v>3</v>
      </c>
      <c r="BE728" s="3" t="s">
        <v>3</v>
      </c>
      <c r="BF728" s="3" t="s">
        <v>3</v>
      </c>
      <c r="BG728" s="3" t="s">
        <v>3</v>
      </c>
      <c r="BH728" s="3">
        <v>3</v>
      </c>
      <c r="BI728" s="3">
        <v>3</v>
      </c>
      <c r="BJ728" s="3" t="s">
        <v>727</v>
      </c>
      <c r="BM728" s="3">
        <v>400007</v>
      </c>
      <c r="BN728" s="3">
        <v>0</v>
      </c>
      <c r="BO728" s="3" t="s">
        <v>3</v>
      </c>
      <c r="BP728" s="3">
        <v>0</v>
      </c>
      <c r="BQ728" s="3">
        <v>214</v>
      </c>
      <c r="BR728" s="3">
        <v>0</v>
      </c>
      <c r="BS728" s="3">
        <v>1</v>
      </c>
      <c r="BT728" s="3">
        <v>1</v>
      </c>
      <c r="BU728" s="3">
        <v>1</v>
      </c>
      <c r="BV728" s="3">
        <v>1</v>
      </c>
      <c r="BW728" s="3">
        <v>1</v>
      </c>
      <c r="BX728" s="3">
        <v>1</v>
      </c>
      <c r="BY728" s="3" t="s">
        <v>3</v>
      </c>
      <c r="BZ728" s="3">
        <v>0</v>
      </c>
      <c r="CA728" s="3">
        <v>0</v>
      </c>
      <c r="CB728" s="3" t="s">
        <v>3</v>
      </c>
      <c r="CE728" s="3">
        <v>1566</v>
      </c>
      <c r="CF728" s="3">
        <v>0</v>
      </c>
      <c r="CG728" s="3">
        <v>0</v>
      </c>
      <c r="CM728" s="3">
        <v>0</v>
      </c>
      <c r="CN728" s="3" t="s">
        <v>3</v>
      </c>
      <c r="CO728" s="3">
        <v>0</v>
      </c>
      <c r="CP728" s="3">
        <f t="shared" si="573"/>
        <v>1037332.62</v>
      </c>
      <c r="CQ728" s="3">
        <f t="shared" si="574"/>
        <v>1037332.62</v>
      </c>
      <c r="CR728" s="3">
        <f>(ROUND((ROUND(((ET728)*AV728*1),2)*BB728),2)+ROUND((ROUND(((AE728-(EU728))*AV728*1),2)*BS728),2))</f>
        <v>0</v>
      </c>
      <c r="CS728" s="3">
        <f>(ROUND((ROUND(((EU728)*AV728*1),2)*BS728),2)+ROUND((ROUND(((AE728-(EU728))*AV728*1),2)*BS728),2))</f>
        <v>0</v>
      </c>
      <c r="CT728" s="3">
        <f t="shared" si="575"/>
        <v>0</v>
      </c>
      <c r="CU728" s="3">
        <f t="shared" si="576"/>
        <v>0</v>
      </c>
      <c r="CV728" s="3">
        <f t="shared" si="577"/>
        <v>0</v>
      </c>
      <c r="CW728" s="3">
        <f t="shared" si="578"/>
        <v>0</v>
      </c>
      <c r="CX728" s="3">
        <f t="shared" si="579"/>
        <v>0</v>
      </c>
      <c r="CY728" s="3">
        <f>(ROUND((((S728+ROUND((ROUND(((EU728)*AV728*1),2)*BS728),2))*AT728)/100),2)+ROUND(((ROUND((ROUND(((AE728-(EU728))*AV728*1),2)*BS728),2)*AT728)/100),2))</f>
        <v>0</v>
      </c>
      <c r="CZ728" s="3">
        <f>(ROUND((((S728+ROUND((ROUND(((EU728)*AV728*1),2)*BS728),2))*AU728)/100),2)+ROUND(((ROUND((ROUND(((AE728-(EU728))*AV728*1),2)*BS728),2)*AU728)/100),2))</f>
        <v>0</v>
      </c>
      <c r="DC728" s="3" t="s">
        <v>3</v>
      </c>
      <c r="DD728" s="3" t="s">
        <v>3</v>
      </c>
      <c r="DE728" s="3" t="s">
        <v>3</v>
      </c>
      <c r="DF728" s="3" t="s">
        <v>3</v>
      </c>
      <c r="DG728" s="3" t="s">
        <v>3</v>
      </c>
      <c r="DH728" s="3" t="s">
        <v>3</v>
      </c>
      <c r="DI728" s="3" t="s">
        <v>3</v>
      </c>
      <c r="DJ728" s="3" t="s">
        <v>3</v>
      </c>
      <c r="DK728" s="3" t="s">
        <v>3</v>
      </c>
      <c r="DL728" s="3" t="s">
        <v>3</v>
      </c>
      <c r="DM728" s="3" t="s">
        <v>3</v>
      </c>
      <c r="DN728" s="3">
        <v>0</v>
      </c>
      <c r="DO728" s="3">
        <v>0</v>
      </c>
      <c r="DP728" s="3">
        <v>1</v>
      </c>
      <c r="DQ728" s="3">
        <v>1</v>
      </c>
      <c r="DU728" s="3">
        <v>1013</v>
      </c>
      <c r="DV728" s="3" t="s">
        <v>41</v>
      </c>
      <c r="DW728" s="3" t="s">
        <v>41</v>
      </c>
      <c r="DX728" s="3">
        <v>1</v>
      </c>
      <c r="DZ728" s="3" t="s">
        <v>3</v>
      </c>
      <c r="EA728" s="3" t="s">
        <v>3</v>
      </c>
      <c r="EB728" s="3" t="s">
        <v>3</v>
      </c>
      <c r="EC728" s="3" t="s">
        <v>3</v>
      </c>
      <c r="EE728" s="3">
        <v>56938434</v>
      </c>
      <c r="EF728" s="3">
        <v>214</v>
      </c>
      <c r="EG728" s="3" t="s">
        <v>42</v>
      </c>
      <c r="EH728" s="3">
        <v>0</v>
      </c>
      <c r="EI728" s="3" t="s">
        <v>3</v>
      </c>
      <c r="EJ728" s="3">
        <v>3</v>
      </c>
      <c r="EK728" s="3">
        <v>400007</v>
      </c>
      <c r="EL728" s="3" t="s">
        <v>42</v>
      </c>
      <c r="EM728" s="3" t="s">
        <v>43</v>
      </c>
      <c r="EO728" s="3" t="s">
        <v>3</v>
      </c>
      <c r="EQ728" s="3">
        <v>131088</v>
      </c>
      <c r="ER728" s="3">
        <v>0</v>
      </c>
      <c r="ES728" s="3">
        <v>137032.05000000002</v>
      </c>
      <c r="ET728" s="3">
        <v>0</v>
      </c>
      <c r="EU728" s="3">
        <v>0</v>
      </c>
      <c r="EV728" s="3">
        <v>0</v>
      </c>
      <c r="EW728" s="3">
        <v>0</v>
      </c>
      <c r="EX728" s="3">
        <v>0</v>
      </c>
      <c r="EY728" s="3">
        <v>0</v>
      </c>
      <c r="EZ728" s="3">
        <v>5</v>
      </c>
      <c r="FC728" s="3">
        <v>1</v>
      </c>
      <c r="FD728" s="3">
        <v>18</v>
      </c>
      <c r="FF728" s="3">
        <v>1214115.78</v>
      </c>
      <c r="FQ728" s="3">
        <v>0</v>
      </c>
      <c r="FR728" s="3">
        <f>P728</f>
        <v>1037332.62</v>
      </c>
      <c r="FS728" s="3">
        <v>0</v>
      </c>
      <c r="FX728" s="3">
        <v>0</v>
      </c>
      <c r="FY728" s="3">
        <v>0</v>
      </c>
      <c r="GA728" s="3" t="s">
        <v>729</v>
      </c>
      <c r="GD728" s="3">
        <v>1</v>
      </c>
      <c r="GF728" s="3">
        <v>1063663562</v>
      </c>
      <c r="GG728" s="3">
        <v>2</v>
      </c>
      <c r="GH728" s="3">
        <v>3</v>
      </c>
      <c r="GI728" s="3">
        <v>3</v>
      </c>
      <c r="GJ728" s="3">
        <v>0</v>
      </c>
      <c r="GK728" s="3">
        <v>0</v>
      </c>
      <c r="GL728" s="3">
        <f t="shared" si="580"/>
        <v>0</v>
      </c>
      <c r="GM728" s="3">
        <f t="shared" si="581"/>
        <v>1037332.62</v>
      </c>
      <c r="GN728" s="3">
        <f t="shared" si="582"/>
        <v>0</v>
      </c>
      <c r="GO728" s="3">
        <f t="shared" si="583"/>
        <v>0</v>
      </c>
      <c r="GP728" s="3">
        <f t="shared" si="584"/>
        <v>0</v>
      </c>
      <c r="GR728" s="3">
        <v>1</v>
      </c>
      <c r="GS728" s="3">
        <v>1</v>
      </c>
      <c r="GT728" s="3">
        <v>0</v>
      </c>
      <c r="GU728" s="3" t="s">
        <v>3</v>
      </c>
      <c r="GV728" s="3">
        <f t="shared" si="585"/>
        <v>0</v>
      </c>
      <c r="GW728" s="3">
        <v>1</v>
      </c>
      <c r="GX728" s="3">
        <f t="shared" si="586"/>
        <v>0</v>
      </c>
      <c r="HA728" s="3">
        <v>0</v>
      </c>
      <c r="HB728" s="3">
        <v>0</v>
      </c>
      <c r="HC728" s="3">
        <f t="shared" si="587"/>
        <v>0</v>
      </c>
      <c r="HE728" s="3" t="s">
        <v>45</v>
      </c>
      <c r="HF728" s="3" t="s">
        <v>46</v>
      </c>
      <c r="HM728" s="3" t="s">
        <v>3</v>
      </c>
      <c r="HN728" s="3" t="s">
        <v>3</v>
      </c>
      <c r="HO728" s="3" t="s">
        <v>3</v>
      </c>
      <c r="HP728" s="3" t="s">
        <v>3</v>
      </c>
      <c r="HQ728" s="3" t="s">
        <v>3</v>
      </c>
      <c r="HS728" s="3">
        <v>0</v>
      </c>
      <c r="IK728" s="3">
        <v>0</v>
      </c>
    </row>
    <row r="729" spans="1:255" x14ac:dyDescent="0.2">
      <c r="A729" s="2">
        <v>17</v>
      </c>
      <c r="B729" s="2">
        <v>1</v>
      </c>
      <c r="C729" s="2">
        <f>ROW(SmtRes!A445)</f>
        <v>445</v>
      </c>
      <c r="D729" s="2">
        <f>ROW(EtalonRes!A578)</f>
        <v>578</v>
      </c>
      <c r="E729" s="2" t="s">
        <v>730</v>
      </c>
      <c r="F729" s="2" t="s">
        <v>731</v>
      </c>
      <c r="G729" s="2" t="s">
        <v>732</v>
      </c>
      <c r="H729" s="2" t="s">
        <v>628</v>
      </c>
      <c r="I729" s="2">
        <v>6</v>
      </c>
      <c r="J729" s="2">
        <v>0</v>
      </c>
      <c r="K729" s="2">
        <v>6</v>
      </c>
      <c r="L729" s="2"/>
      <c r="M729" s="2"/>
      <c r="N729" s="2"/>
      <c r="O729" s="2">
        <f t="shared" si="563"/>
        <v>563.22</v>
      </c>
      <c r="P729" s="2">
        <f t="shared" si="564"/>
        <v>290.39999999999998</v>
      </c>
      <c r="Q729" s="2">
        <f>(ROUND((ROUND((((((ET729*1.2)*1.25)*1.05))*AV729*I729),2)*BB729),2)+ROUND((ROUND(((AE729-((((EU729*1.2)*1.25)*1.05)))*AV729*I729),2)*BS729),2))</f>
        <v>34.79</v>
      </c>
      <c r="R729" s="2">
        <f>(ROUND((ROUND((((((EU729*1.2)*1.25)*1.05))*AV729*I729),2)*BS729),2)+ROUND((ROUND(((AE729-((((EU729*1.2)*1.25)*1.05)))*AV729*I729),2)*BS729),2))</f>
        <v>4.2300000000000004</v>
      </c>
      <c r="S729" s="2">
        <f t="shared" si="565"/>
        <v>238.03</v>
      </c>
      <c r="T729" s="2">
        <f t="shared" si="566"/>
        <v>0</v>
      </c>
      <c r="U729" s="2">
        <f t="shared" si="567"/>
        <v>20.501060579999994</v>
      </c>
      <c r="V729" s="2">
        <f t="shared" si="568"/>
        <v>0</v>
      </c>
      <c r="W729" s="2">
        <f t="shared" si="569"/>
        <v>0</v>
      </c>
      <c r="X729" s="2">
        <f>(ROUND((((S729+ROUND((ROUND((((((EU729*1.2)*1.25)*1.05))*AV729*I729),2)*BS729),2))*AT729)/100),2)+ROUND(((ROUND((ROUND(((AE729-((((EU729*1.2)*1.25)*1.05)))*AV729*I729),2)*BS729),2)*AT729)/100),2))</f>
        <v>264.06</v>
      </c>
      <c r="Y729" s="2">
        <f>(ROUND((((S729+ROUND((ROUND((((((EU729*1.2)*1.25)*1.05))*AV729*I729),2)*BS729),2))*AU729)/100),2)+ROUND(((ROUND((ROUND(((AE729-((((EU729*1.2)*1.25)*1.05)))*AV729*I729),2)*BS729),2)*AU729)/100),2))</f>
        <v>147.78</v>
      </c>
      <c r="Z729" s="2"/>
      <c r="AA729" s="2">
        <v>56661434</v>
      </c>
      <c r="AB729" s="2">
        <f t="shared" si="570"/>
        <v>91.015090000000001</v>
      </c>
      <c r="AC729" s="2">
        <f>ROUND(((((ES729*1)*1)*1)),6)</f>
        <v>48.4</v>
      </c>
      <c r="AD729" s="2">
        <f>ROUND(((((((ET729*1.2)*1.25)*1.05))-((((EU729*1.2)*1.25)*1.05)))+AE729),6)</f>
        <v>5.4337499999999999</v>
      </c>
      <c r="AE729" s="2">
        <f>ROUND(((((EU729*1.2)*1.25)*1.05)),6)</f>
        <v>0.66149999999999998</v>
      </c>
      <c r="AF729" s="2">
        <f>ROUND(((((EV729*1.2)*1.15)*1.05)),6)</f>
        <v>37.181339999999999</v>
      </c>
      <c r="AG729" s="2">
        <f t="shared" si="571"/>
        <v>0</v>
      </c>
      <c r="AH729" s="2">
        <f>((((EW729*1.2)*1.15)*1.05))</f>
        <v>3.2022899999999996</v>
      </c>
      <c r="AI729" s="2">
        <f>((((EX729*1.2)*1.25)*1.05))</f>
        <v>0</v>
      </c>
      <c r="AJ729" s="2">
        <f t="shared" si="572"/>
        <v>0</v>
      </c>
      <c r="AK729" s="2">
        <v>77.510000000000005</v>
      </c>
      <c r="AL729" s="2">
        <v>48.4</v>
      </c>
      <c r="AM729" s="2">
        <v>3.45</v>
      </c>
      <c r="AN729" s="2">
        <v>0.42</v>
      </c>
      <c r="AO729" s="2">
        <v>25.66</v>
      </c>
      <c r="AP729" s="2">
        <v>0</v>
      </c>
      <c r="AQ729" s="2">
        <v>2.21</v>
      </c>
      <c r="AR729" s="2">
        <v>0</v>
      </c>
      <c r="AS729" s="2">
        <v>0</v>
      </c>
      <c r="AT729" s="2">
        <v>109</v>
      </c>
      <c r="AU729" s="2">
        <v>61</v>
      </c>
      <c r="AV729" s="2">
        <v>1.0669999999999999</v>
      </c>
      <c r="AW729" s="2">
        <v>1</v>
      </c>
      <c r="AX729" s="2"/>
      <c r="AY729" s="2"/>
      <c r="AZ729" s="2">
        <v>1</v>
      </c>
      <c r="BA729" s="2">
        <v>1</v>
      </c>
      <c r="BB729" s="2">
        <v>1</v>
      </c>
      <c r="BC729" s="2">
        <v>1</v>
      </c>
      <c r="BD729" s="2" t="s">
        <v>3</v>
      </c>
      <c r="BE729" s="2" t="s">
        <v>3</v>
      </c>
      <c r="BF729" s="2" t="s">
        <v>3</v>
      </c>
      <c r="BG729" s="2" t="s">
        <v>3</v>
      </c>
      <c r="BH729" s="2">
        <v>0</v>
      </c>
      <c r="BI729" s="2">
        <v>1</v>
      </c>
      <c r="BJ729" s="2" t="s">
        <v>733</v>
      </c>
      <c r="BK729" s="2"/>
      <c r="BL729" s="2"/>
      <c r="BM729" s="2">
        <v>25</v>
      </c>
      <c r="BN729" s="2">
        <v>0</v>
      </c>
      <c r="BO729" s="2" t="s">
        <v>731</v>
      </c>
      <c r="BP729" s="2">
        <v>1</v>
      </c>
      <c r="BQ729" s="2">
        <v>30</v>
      </c>
      <c r="BR729" s="2">
        <v>0</v>
      </c>
      <c r="BS729" s="2">
        <v>1</v>
      </c>
      <c r="BT729" s="2">
        <v>1</v>
      </c>
      <c r="BU729" s="2">
        <v>1</v>
      </c>
      <c r="BV729" s="2">
        <v>1</v>
      </c>
      <c r="BW729" s="2">
        <v>1</v>
      </c>
      <c r="BX729" s="2">
        <v>1</v>
      </c>
      <c r="BY729" s="2" t="s">
        <v>3</v>
      </c>
      <c r="BZ729" s="2">
        <v>109</v>
      </c>
      <c r="CA729" s="2">
        <v>61</v>
      </c>
      <c r="CB729" s="2" t="s">
        <v>3</v>
      </c>
      <c r="CC729" s="2"/>
      <c r="CD729" s="2"/>
      <c r="CE729" s="2">
        <v>1566</v>
      </c>
      <c r="CF729" s="2">
        <v>0</v>
      </c>
      <c r="CG729" s="2">
        <v>0</v>
      </c>
      <c r="CH729" s="2"/>
      <c r="CI729" s="2"/>
      <c r="CJ729" s="2"/>
      <c r="CK729" s="2"/>
      <c r="CL729" s="2"/>
      <c r="CM729" s="2">
        <v>0</v>
      </c>
      <c r="CN729" s="2" t="s">
        <v>2120</v>
      </c>
      <c r="CO729" s="2">
        <v>0</v>
      </c>
      <c r="CP729" s="2">
        <f t="shared" si="573"/>
        <v>563.22</v>
      </c>
      <c r="CQ729" s="2">
        <f t="shared" si="574"/>
        <v>48.4</v>
      </c>
      <c r="CR729" s="2">
        <f>(ROUND((ROUND((((((ET729*1.2)*1.25)*1.05))*AV729*1),2)*BB729),2)+ROUND((ROUND(((AE729-((((EU729*1.2)*1.25)*1.05)))*AV729*1),2)*BS729),2))</f>
        <v>5.8</v>
      </c>
      <c r="CS729" s="2">
        <f>(ROUND((ROUND((((((EU729*1.2)*1.25)*1.05))*AV729*1),2)*BS729),2)+ROUND((ROUND(((AE729-((((EU729*1.2)*1.25)*1.05)))*AV729*1),2)*BS729),2))</f>
        <v>0.71</v>
      </c>
      <c r="CT729" s="2">
        <f t="shared" si="575"/>
        <v>39.67</v>
      </c>
      <c r="CU729" s="2">
        <f t="shared" si="576"/>
        <v>0</v>
      </c>
      <c r="CV729" s="2">
        <f t="shared" si="577"/>
        <v>3.4168434299999992</v>
      </c>
      <c r="CW729" s="2">
        <f t="shared" si="578"/>
        <v>0</v>
      </c>
      <c r="CX729" s="2">
        <f t="shared" si="579"/>
        <v>0</v>
      </c>
      <c r="CY729" s="2">
        <f>(ROUND((((S729+ROUND((ROUND((((((EU729*1.2)*1.25)*1.05))*AV729*1),2)*BS729),2))*AT729)/100),2)+ROUND(((ROUND((ROUND(((AE729-((((EU729*1.2)*1.25)*1.05)))*AV729*1),2)*BS729),2)*AT729)/100),2))</f>
        <v>260.23</v>
      </c>
      <c r="CZ729" s="2">
        <f>(ROUND((((S729+ROUND((ROUND((((((EU729*1.2)*1.25)*1.05))*AV729*1),2)*BS729),2))*AU729)/100),2)+ROUND(((ROUND((ROUND(((AE729-((((EU729*1.2)*1.25)*1.05)))*AV729*1),2)*BS729),2)*AU729)/100),2))</f>
        <v>145.63</v>
      </c>
      <c r="DA729" s="2"/>
      <c r="DB729" s="2">
        <v>143</v>
      </c>
      <c r="DC729" s="2" t="s">
        <v>3</v>
      </c>
      <c r="DD729" s="2" t="s">
        <v>105</v>
      </c>
      <c r="DE729" s="2" t="s">
        <v>32</v>
      </c>
      <c r="DF729" s="2" t="s">
        <v>32</v>
      </c>
      <c r="DG729" s="2" t="s">
        <v>33</v>
      </c>
      <c r="DH729" s="2" t="s">
        <v>3</v>
      </c>
      <c r="DI729" s="2" t="s">
        <v>33</v>
      </c>
      <c r="DJ729" s="2" t="s">
        <v>32</v>
      </c>
      <c r="DK729" s="2" t="s">
        <v>3</v>
      </c>
      <c r="DL729" s="2" t="s">
        <v>3</v>
      </c>
      <c r="DM729" s="2" t="s">
        <v>3</v>
      </c>
      <c r="DN729" s="2">
        <v>0</v>
      </c>
      <c r="DO729" s="2">
        <v>0</v>
      </c>
      <c r="DP729" s="2">
        <v>1</v>
      </c>
      <c r="DQ729" s="2">
        <v>1</v>
      </c>
      <c r="DR729" s="2"/>
      <c r="DS729" s="2"/>
      <c r="DT729" s="2"/>
      <c r="DU729" s="2">
        <v>1013</v>
      </c>
      <c r="DV729" s="2" t="s">
        <v>628</v>
      </c>
      <c r="DW729" s="2" t="s">
        <v>628</v>
      </c>
      <c r="DX729" s="2">
        <v>1</v>
      </c>
      <c r="DY729" s="2"/>
      <c r="DZ729" s="2" t="s">
        <v>3</v>
      </c>
      <c r="EA729" s="2" t="s">
        <v>3</v>
      </c>
      <c r="EB729" s="2" t="s">
        <v>3</v>
      </c>
      <c r="EC729" s="2" t="s">
        <v>3</v>
      </c>
      <c r="ED729" s="2"/>
      <c r="EE729" s="2">
        <v>56938458</v>
      </c>
      <c r="EF729" s="2">
        <v>30</v>
      </c>
      <c r="EG729" s="2" t="s">
        <v>34</v>
      </c>
      <c r="EH729" s="2">
        <v>0</v>
      </c>
      <c r="EI729" s="2" t="s">
        <v>3</v>
      </c>
      <c r="EJ729" s="2">
        <v>1</v>
      </c>
      <c r="EK729" s="2">
        <v>25</v>
      </c>
      <c r="EL729" s="2" t="s">
        <v>35</v>
      </c>
      <c r="EM729" s="2" t="s">
        <v>36</v>
      </c>
      <c r="EN729" s="2"/>
      <c r="EO729" s="2" t="s">
        <v>325</v>
      </c>
      <c r="EP729" s="2"/>
      <c r="EQ729" s="2">
        <v>131072</v>
      </c>
      <c r="ER729" s="2">
        <v>77.510000000000005</v>
      </c>
      <c r="ES729" s="2">
        <v>48.4</v>
      </c>
      <c r="ET729" s="2">
        <v>3.45</v>
      </c>
      <c r="EU729" s="2">
        <v>0.42</v>
      </c>
      <c r="EV729" s="2">
        <v>25.66</v>
      </c>
      <c r="EW729" s="2">
        <v>2.21</v>
      </c>
      <c r="EX729" s="2">
        <v>0</v>
      </c>
      <c r="EY729" s="2">
        <v>0</v>
      </c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>
        <v>0</v>
      </c>
      <c r="FR729" s="2">
        <v>0</v>
      </c>
      <c r="FS729" s="2">
        <v>0</v>
      </c>
      <c r="FT729" s="2"/>
      <c r="FU729" s="2"/>
      <c r="FV729" s="2"/>
      <c r="FW729" s="2"/>
      <c r="FX729" s="2">
        <v>109</v>
      </c>
      <c r="FY729" s="2">
        <v>61</v>
      </c>
      <c r="FZ729" s="2"/>
      <c r="GA729" s="2" t="s">
        <v>3</v>
      </c>
      <c r="GB729" s="2"/>
      <c r="GC729" s="2"/>
      <c r="GD729" s="2">
        <v>1</v>
      </c>
      <c r="GE729" s="2"/>
      <c r="GF729" s="2">
        <v>1317616467</v>
      </c>
      <c r="GG729" s="2">
        <v>2</v>
      </c>
      <c r="GH729" s="2">
        <v>1</v>
      </c>
      <c r="GI729" s="2">
        <v>2</v>
      </c>
      <c r="GJ729" s="2">
        <v>0</v>
      </c>
      <c r="GK729" s="2">
        <v>0</v>
      </c>
      <c r="GL729" s="2">
        <f t="shared" si="580"/>
        <v>0</v>
      </c>
      <c r="GM729" s="2">
        <f t="shared" si="581"/>
        <v>975.06</v>
      </c>
      <c r="GN729" s="2">
        <f t="shared" si="582"/>
        <v>975.06</v>
      </c>
      <c r="GO729" s="2">
        <f t="shared" si="583"/>
        <v>0</v>
      </c>
      <c r="GP729" s="2">
        <f t="shared" si="584"/>
        <v>0</v>
      </c>
      <c r="GQ729" s="2"/>
      <c r="GR729" s="2">
        <v>0</v>
      </c>
      <c r="GS729" s="2">
        <v>3</v>
      </c>
      <c r="GT729" s="2">
        <v>0</v>
      </c>
      <c r="GU729" s="2" t="s">
        <v>3</v>
      </c>
      <c r="GV729" s="2">
        <f t="shared" si="585"/>
        <v>0</v>
      </c>
      <c r="GW729" s="2">
        <v>1</v>
      </c>
      <c r="GX729" s="2">
        <f t="shared" si="586"/>
        <v>0</v>
      </c>
      <c r="GY729" s="2"/>
      <c r="GZ729" s="2"/>
      <c r="HA729" s="2">
        <v>0</v>
      </c>
      <c r="HB729" s="2">
        <v>0</v>
      </c>
      <c r="HC729" s="2">
        <f t="shared" si="587"/>
        <v>0</v>
      </c>
      <c r="HD729" s="2"/>
      <c r="HE729" s="2" t="s">
        <v>3</v>
      </c>
      <c r="HF729" s="2" t="s">
        <v>3</v>
      </c>
      <c r="HG729" s="2"/>
      <c r="HH729" s="2"/>
      <c r="HI729" s="2"/>
      <c r="HJ729" s="2"/>
      <c r="HK729" s="2"/>
      <c r="HL729" s="2"/>
      <c r="HM729" s="2" t="s">
        <v>3</v>
      </c>
      <c r="HN729" s="2" t="s">
        <v>3</v>
      </c>
      <c r="HO729" s="2" t="s">
        <v>3</v>
      </c>
      <c r="HP729" s="2" t="s">
        <v>3</v>
      </c>
      <c r="HQ729" s="2" t="s">
        <v>3</v>
      </c>
      <c r="HR729" s="2"/>
      <c r="HS729" s="2">
        <v>0</v>
      </c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>
        <v>0</v>
      </c>
      <c r="IL729" s="2"/>
      <c r="IM729" s="2"/>
      <c r="IN729" s="2"/>
      <c r="IO729" s="2"/>
      <c r="IP729" s="2"/>
      <c r="IQ729" s="2"/>
      <c r="IR729" s="2"/>
      <c r="IS729" s="2"/>
      <c r="IT729" s="2"/>
      <c r="IU729" s="2"/>
    </row>
    <row r="730" spans="1:255" x14ac:dyDescent="0.2">
      <c r="A730" s="3">
        <v>17</v>
      </c>
      <c r="B730" s="3">
        <v>1</v>
      </c>
      <c r="C730" s="3">
        <f>ROW(SmtRes!A450)</f>
        <v>450</v>
      </c>
      <c r="D730" s="3">
        <f>ROW(EtalonRes!A584)</f>
        <v>584</v>
      </c>
      <c r="E730" s="3" t="s">
        <v>730</v>
      </c>
      <c r="F730" s="3" t="s">
        <v>731</v>
      </c>
      <c r="G730" s="3" t="s">
        <v>732</v>
      </c>
      <c r="H730" s="3" t="s">
        <v>628</v>
      </c>
      <c r="I730" s="3">
        <v>6</v>
      </c>
      <c r="J730" s="3">
        <v>0</v>
      </c>
      <c r="K730" s="3">
        <v>6</v>
      </c>
      <c r="O730" s="3">
        <f t="shared" si="563"/>
        <v>15414.79</v>
      </c>
      <c r="P730" s="3">
        <f t="shared" si="564"/>
        <v>1454.9</v>
      </c>
      <c r="Q730" s="3">
        <f>(ROUND((ROUND((((((ET730*1.2)*1.25)*1.05))*AV730*I730),2)*BB730),2)+ROUND((ROUND(((AE730-((((EU730*1.2)*1.25)*1.05)))*AV730*I730),2)*BS730),2))</f>
        <v>546.9</v>
      </c>
      <c r="R730" s="3">
        <f>(ROUND((ROUND((((((EU730*1.2)*1.25)*1.05))*AV730*I730),2)*BS730),2)+ROUND((ROUND(((AE730-((((EU730*1.2)*1.25)*1.05)))*AV730*I730),2)*BS730),2))</f>
        <v>238.36</v>
      </c>
      <c r="S730" s="3">
        <f t="shared" si="565"/>
        <v>13412.99</v>
      </c>
      <c r="T730" s="3">
        <f t="shared" si="566"/>
        <v>0</v>
      </c>
      <c r="U730" s="3">
        <f t="shared" si="567"/>
        <v>20.501060579999994</v>
      </c>
      <c r="V730" s="3">
        <f t="shared" si="568"/>
        <v>0</v>
      </c>
      <c r="W730" s="3">
        <f t="shared" si="569"/>
        <v>0</v>
      </c>
      <c r="X730" s="3">
        <f>(ROUND((((S730+ROUND((ROUND((((((EU730*1.2)*1.25)*1.05))*AV730*I730),2)*BS730),2))*AT730)/100),2)+ROUND(((ROUND((ROUND(((AE730-((((EU730*1.2)*1.25)*1.05)))*AV730*I730),2)*BS730),2)*AT730)/100),2))</f>
        <v>14879.97</v>
      </c>
      <c r="Y730" s="3">
        <f>(ROUND((((S730+ROUND((ROUND((((((EU730*1.2)*1.25)*1.05))*AV730*I730),2)*BS730),2))*AU730)/100),2)+ROUND(((ROUND((ROUND(((AE730-((((EU730*1.2)*1.25)*1.05)))*AV730*I730),2)*BS730),2)*AU730)/100),2))</f>
        <v>8327.32</v>
      </c>
      <c r="AA730" s="3">
        <v>56661436</v>
      </c>
      <c r="AB730" s="3">
        <f t="shared" si="570"/>
        <v>91.015090000000001</v>
      </c>
      <c r="AC730" s="3">
        <f>ROUND(((((ES730*1)*1)*1)),6)</f>
        <v>48.4</v>
      </c>
      <c r="AD730" s="3">
        <f>ROUND(((((((ET730*1.2)*1.25)*1.05))-((((EU730*1.2)*1.25)*1.05)))+AE730),6)</f>
        <v>5.4337499999999999</v>
      </c>
      <c r="AE730" s="3">
        <f>ROUND(((((EU730*1.2)*1.25)*1.05)),6)</f>
        <v>0.66149999999999998</v>
      </c>
      <c r="AF730" s="3">
        <f>ROUND(((((EV730*1.2)*1.15)*1.05)),6)</f>
        <v>37.181339999999999</v>
      </c>
      <c r="AG730" s="3">
        <f t="shared" si="571"/>
        <v>0</v>
      </c>
      <c r="AH730" s="3">
        <f>((((EW730*1.2)*1.15)*1.05))</f>
        <v>3.2022899999999996</v>
      </c>
      <c r="AI730" s="3">
        <f>((((EX730*1.2)*1.25)*1.05))</f>
        <v>0</v>
      </c>
      <c r="AJ730" s="3">
        <f t="shared" si="572"/>
        <v>0</v>
      </c>
      <c r="AK730" s="3">
        <v>77.510000000000005</v>
      </c>
      <c r="AL730" s="3">
        <v>48.4</v>
      </c>
      <c r="AM730" s="3">
        <v>3.45</v>
      </c>
      <c r="AN730" s="3">
        <v>0.42</v>
      </c>
      <c r="AO730" s="3">
        <v>25.66</v>
      </c>
      <c r="AP730" s="3">
        <v>0</v>
      </c>
      <c r="AQ730" s="3">
        <v>2.21</v>
      </c>
      <c r="AR730" s="3">
        <v>0</v>
      </c>
      <c r="AS730" s="3">
        <v>0</v>
      </c>
      <c r="AT730" s="3">
        <v>109</v>
      </c>
      <c r="AU730" s="3">
        <v>61</v>
      </c>
      <c r="AV730" s="3">
        <v>1.0669999999999999</v>
      </c>
      <c r="AW730" s="3">
        <v>1</v>
      </c>
      <c r="AZ730" s="3">
        <v>1</v>
      </c>
      <c r="BA730" s="3">
        <v>56.35</v>
      </c>
      <c r="BB730" s="3">
        <v>15.72</v>
      </c>
      <c r="BC730" s="3">
        <v>5.01</v>
      </c>
      <c r="BD730" s="3" t="s">
        <v>3</v>
      </c>
      <c r="BE730" s="3" t="s">
        <v>3</v>
      </c>
      <c r="BF730" s="3" t="s">
        <v>3</v>
      </c>
      <c r="BG730" s="3" t="s">
        <v>3</v>
      </c>
      <c r="BH730" s="3">
        <v>0</v>
      </c>
      <c r="BI730" s="3">
        <v>1</v>
      </c>
      <c r="BJ730" s="3" t="s">
        <v>733</v>
      </c>
      <c r="BM730" s="3">
        <v>25</v>
      </c>
      <c r="BN730" s="3">
        <v>0</v>
      </c>
      <c r="BO730" s="3" t="s">
        <v>731</v>
      </c>
      <c r="BP730" s="3">
        <v>1</v>
      </c>
      <c r="BQ730" s="3">
        <v>30</v>
      </c>
      <c r="BR730" s="3">
        <v>0</v>
      </c>
      <c r="BS730" s="3">
        <v>56.35</v>
      </c>
      <c r="BT730" s="3">
        <v>1</v>
      </c>
      <c r="BU730" s="3">
        <v>1</v>
      </c>
      <c r="BV730" s="3">
        <v>1</v>
      </c>
      <c r="BW730" s="3">
        <v>1</v>
      </c>
      <c r="BX730" s="3">
        <v>1</v>
      </c>
      <c r="BY730" s="3" t="s">
        <v>3</v>
      </c>
      <c r="BZ730" s="3">
        <v>109</v>
      </c>
      <c r="CA730" s="3">
        <v>61</v>
      </c>
      <c r="CB730" s="3" t="s">
        <v>3</v>
      </c>
      <c r="CE730" s="3">
        <v>1566</v>
      </c>
      <c r="CF730" s="3">
        <v>0</v>
      </c>
      <c r="CG730" s="3">
        <v>0</v>
      </c>
      <c r="CM730" s="3">
        <v>0</v>
      </c>
      <c r="CN730" s="3" t="s">
        <v>2120</v>
      </c>
      <c r="CO730" s="3">
        <v>0</v>
      </c>
      <c r="CP730" s="3">
        <f t="shared" si="573"/>
        <v>15414.79</v>
      </c>
      <c r="CQ730" s="3">
        <f t="shared" si="574"/>
        <v>242.48</v>
      </c>
      <c r="CR730" s="3">
        <f>(ROUND((ROUND((((((ET730*1.2)*1.25)*1.05))*AV730*1),2)*BB730),2)+ROUND((ROUND(((AE730-((((EU730*1.2)*1.25)*1.05)))*AV730*1),2)*BS730),2))</f>
        <v>91.18</v>
      </c>
      <c r="CS730" s="3">
        <f>(ROUND((ROUND((((((EU730*1.2)*1.25)*1.05))*AV730*1),2)*BS730),2)+ROUND((ROUND(((AE730-((((EU730*1.2)*1.25)*1.05)))*AV730*1),2)*BS730),2))</f>
        <v>40.01</v>
      </c>
      <c r="CT730" s="3">
        <f t="shared" si="575"/>
        <v>2235.4</v>
      </c>
      <c r="CU730" s="3">
        <f t="shared" si="576"/>
        <v>0</v>
      </c>
      <c r="CV730" s="3">
        <f t="shared" si="577"/>
        <v>3.4168434299999992</v>
      </c>
      <c r="CW730" s="3">
        <f t="shared" si="578"/>
        <v>0</v>
      </c>
      <c r="CX730" s="3">
        <f t="shared" si="579"/>
        <v>0</v>
      </c>
      <c r="CY730" s="3">
        <f>(ROUND((((S730+ROUND((ROUND((((((EU730*1.2)*1.25)*1.05))*AV730*1),2)*BS730),2))*AT730)/100),2)+ROUND(((ROUND((ROUND(((AE730-((((EU730*1.2)*1.25)*1.05)))*AV730*1),2)*BS730),2)*AT730)/100),2))</f>
        <v>14663.77</v>
      </c>
      <c r="CZ730" s="3">
        <f>(ROUND((((S730+ROUND((ROUND((((((EU730*1.2)*1.25)*1.05))*AV730*1),2)*BS730),2))*AU730)/100),2)+ROUND(((ROUND((ROUND(((AE730-((((EU730*1.2)*1.25)*1.05)))*AV730*1),2)*BS730),2)*AU730)/100),2))</f>
        <v>8206.33</v>
      </c>
      <c r="DB730" s="3">
        <v>146</v>
      </c>
      <c r="DC730" s="3" t="s">
        <v>3</v>
      </c>
      <c r="DD730" s="3" t="s">
        <v>105</v>
      </c>
      <c r="DE730" s="3" t="s">
        <v>32</v>
      </c>
      <c r="DF730" s="3" t="s">
        <v>32</v>
      </c>
      <c r="DG730" s="3" t="s">
        <v>33</v>
      </c>
      <c r="DH730" s="3" t="s">
        <v>3</v>
      </c>
      <c r="DI730" s="3" t="s">
        <v>33</v>
      </c>
      <c r="DJ730" s="3" t="s">
        <v>32</v>
      </c>
      <c r="DK730" s="3" t="s">
        <v>3</v>
      </c>
      <c r="DL730" s="3" t="s">
        <v>3</v>
      </c>
      <c r="DM730" s="3" t="s">
        <v>3</v>
      </c>
      <c r="DN730" s="3">
        <v>0</v>
      </c>
      <c r="DO730" s="3">
        <v>0</v>
      </c>
      <c r="DP730" s="3">
        <v>1</v>
      </c>
      <c r="DQ730" s="3">
        <v>1</v>
      </c>
      <c r="DU730" s="3">
        <v>1013</v>
      </c>
      <c r="DV730" s="3" t="s">
        <v>628</v>
      </c>
      <c r="DW730" s="3" t="s">
        <v>628</v>
      </c>
      <c r="DX730" s="3">
        <v>1</v>
      </c>
      <c r="DZ730" s="3" t="s">
        <v>3</v>
      </c>
      <c r="EA730" s="3" t="s">
        <v>3</v>
      </c>
      <c r="EB730" s="3" t="s">
        <v>3</v>
      </c>
      <c r="EC730" s="3" t="s">
        <v>3</v>
      </c>
      <c r="EE730" s="3">
        <v>56938458</v>
      </c>
      <c r="EF730" s="3">
        <v>30</v>
      </c>
      <c r="EG730" s="3" t="s">
        <v>34</v>
      </c>
      <c r="EH730" s="3">
        <v>0</v>
      </c>
      <c r="EI730" s="3" t="s">
        <v>3</v>
      </c>
      <c r="EJ730" s="3">
        <v>1</v>
      </c>
      <c r="EK730" s="3">
        <v>25</v>
      </c>
      <c r="EL730" s="3" t="s">
        <v>35</v>
      </c>
      <c r="EM730" s="3" t="s">
        <v>36</v>
      </c>
      <c r="EO730" s="3" t="s">
        <v>325</v>
      </c>
      <c r="EQ730" s="3">
        <v>131072</v>
      </c>
      <c r="ER730" s="3">
        <v>77.510000000000005</v>
      </c>
      <c r="ES730" s="3">
        <v>48.4</v>
      </c>
      <c r="ET730" s="3">
        <v>3.45</v>
      </c>
      <c r="EU730" s="3">
        <v>0.42</v>
      </c>
      <c r="EV730" s="3">
        <v>25.66</v>
      </c>
      <c r="EW730" s="3">
        <v>2.21</v>
      </c>
      <c r="EX730" s="3">
        <v>0</v>
      </c>
      <c r="EY730" s="3">
        <v>0</v>
      </c>
      <c r="FQ730" s="3">
        <v>0</v>
      </c>
      <c r="FR730" s="3">
        <v>0</v>
      </c>
      <c r="FS730" s="3">
        <v>0</v>
      </c>
      <c r="FX730" s="3">
        <v>109</v>
      </c>
      <c r="FY730" s="3">
        <v>61</v>
      </c>
      <c r="GA730" s="3" t="s">
        <v>3</v>
      </c>
      <c r="GD730" s="3">
        <v>1</v>
      </c>
      <c r="GF730" s="3">
        <v>1317616467</v>
      </c>
      <c r="GG730" s="3">
        <v>2</v>
      </c>
      <c r="GH730" s="3">
        <v>1</v>
      </c>
      <c r="GI730" s="3">
        <v>2</v>
      </c>
      <c r="GJ730" s="3">
        <v>0</v>
      </c>
      <c r="GK730" s="3">
        <v>0</v>
      </c>
      <c r="GL730" s="3">
        <f t="shared" si="580"/>
        <v>0</v>
      </c>
      <c r="GM730" s="3">
        <f t="shared" si="581"/>
        <v>38622.080000000002</v>
      </c>
      <c r="GN730" s="3">
        <f t="shared" si="582"/>
        <v>38622.080000000002</v>
      </c>
      <c r="GO730" s="3">
        <f t="shared" si="583"/>
        <v>0</v>
      </c>
      <c r="GP730" s="3">
        <f t="shared" si="584"/>
        <v>0</v>
      </c>
      <c r="GR730" s="3">
        <v>0</v>
      </c>
      <c r="GS730" s="3">
        <v>3</v>
      </c>
      <c r="GT730" s="3">
        <v>0</v>
      </c>
      <c r="GU730" s="3" t="s">
        <v>3</v>
      </c>
      <c r="GV730" s="3">
        <f t="shared" si="585"/>
        <v>0</v>
      </c>
      <c r="GW730" s="3">
        <v>1</v>
      </c>
      <c r="GX730" s="3">
        <f t="shared" si="586"/>
        <v>0</v>
      </c>
      <c r="HA730" s="3">
        <v>0</v>
      </c>
      <c r="HB730" s="3">
        <v>0</v>
      </c>
      <c r="HC730" s="3">
        <f t="shared" si="587"/>
        <v>0</v>
      </c>
      <c r="HE730" s="3" t="s">
        <v>3</v>
      </c>
      <c r="HF730" s="3" t="s">
        <v>3</v>
      </c>
      <c r="HM730" s="3" t="s">
        <v>3</v>
      </c>
      <c r="HN730" s="3" t="s">
        <v>3</v>
      </c>
      <c r="HO730" s="3" t="s">
        <v>3</v>
      </c>
      <c r="HP730" s="3" t="s">
        <v>3</v>
      </c>
      <c r="HQ730" s="3" t="s">
        <v>3</v>
      </c>
      <c r="HS730" s="3">
        <v>0</v>
      </c>
      <c r="IK730" s="3">
        <v>0</v>
      </c>
    </row>
    <row r="732" spans="1:255" x14ac:dyDescent="0.2">
      <c r="A732" s="11">
        <v>51</v>
      </c>
      <c r="B732" s="11">
        <f>B709</f>
        <v>1</v>
      </c>
      <c r="C732" s="11">
        <f>A709</f>
        <v>5</v>
      </c>
      <c r="D732" s="11">
        <f>ROW(A709)</f>
        <v>709</v>
      </c>
      <c r="E732" s="11"/>
      <c r="F732" s="11" t="str">
        <f>IF(F709&lt;&gt;"",F709,"")</f>
        <v>Новый подраздел</v>
      </c>
      <c r="G732" s="11" t="str">
        <f>IF(G709&lt;&gt;"",G709,"")</f>
        <v>Система ДУ</v>
      </c>
      <c r="H732" s="11">
        <v>0</v>
      </c>
      <c r="I732" s="11"/>
      <c r="J732" s="11"/>
      <c r="K732" s="11"/>
      <c r="L732" s="11"/>
      <c r="M732" s="11"/>
      <c r="N732" s="11"/>
      <c r="O732" s="11">
        <f t="shared" ref="O732:T732" si="603">ROUND(AB732,2)</f>
        <v>353707.64</v>
      </c>
      <c r="P732" s="11">
        <f t="shared" si="603"/>
        <v>351860.77</v>
      </c>
      <c r="Q732" s="11">
        <f t="shared" si="603"/>
        <v>663.53</v>
      </c>
      <c r="R732" s="11">
        <f t="shared" si="603"/>
        <v>78.430000000000007</v>
      </c>
      <c r="S732" s="11">
        <f t="shared" si="603"/>
        <v>1183.3399999999999</v>
      </c>
      <c r="T732" s="11">
        <f t="shared" si="603"/>
        <v>0</v>
      </c>
      <c r="U732" s="11">
        <f>AH732</f>
        <v>96.800256629999978</v>
      </c>
      <c r="V732" s="11">
        <f>AI732</f>
        <v>0</v>
      </c>
      <c r="W732" s="11">
        <f>ROUND(AJ732,2)</f>
        <v>0</v>
      </c>
      <c r="X732" s="11">
        <f>ROUND(AK732,2)</f>
        <v>1375.33</v>
      </c>
      <c r="Y732" s="11">
        <f>ROUND(AL732,2)</f>
        <v>769.68</v>
      </c>
      <c r="Z732" s="11"/>
      <c r="AA732" s="11"/>
      <c r="AB732" s="11">
        <f>ROUND(SUMIF(AA713:AA730,"=56661434",O713:O730),2)</f>
        <v>353707.64</v>
      </c>
      <c r="AC732" s="11">
        <f>ROUND(SUMIF(AA713:AA730,"=56661434",P713:P730),2)</f>
        <v>351860.77</v>
      </c>
      <c r="AD732" s="11">
        <f>ROUND(SUMIF(AA713:AA730,"=56661434",Q713:Q730),2)</f>
        <v>663.53</v>
      </c>
      <c r="AE732" s="11">
        <f>ROUND(SUMIF(AA713:AA730,"=56661434",R713:R730),2)</f>
        <v>78.430000000000007</v>
      </c>
      <c r="AF732" s="11">
        <f>ROUND(SUMIF(AA713:AA730,"=56661434",S713:S730),2)</f>
        <v>1183.3399999999999</v>
      </c>
      <c r="AG732" s="11">
        <f>ROUND(SUMIF(AA713:AA730,"=56661434",T713:T730),2)</f>
        <v>0</v>
      </c>
      <c r="AH732" s="11">
        <f>SUMIF(AA713:AA730,"=56661434",U713:U730)</f>
        <v>96.800256629999978</v>
      </c>
      <c r="AI732" s="11">
        <f>SUMIF(AA713:AA730,"=56661434",V713:V730)</f>
        <v>0</v>
      </c>
      <c r="AJ732" s="11">
        <f>ROUND(SUMIF(AA713:AA730,"=56661434",W713:W730),2)</f>
        <v>0</v>
      </c>
      <c r="AK732" s="11">
        <f>ROUND(SUMIF(AA713:AA730,"=56661434",X713:X730),2)</f>
        <v>1375.33</v>
      </c>
      <c r="AL732" s="11">
        <f>ROUND(SUMIF(AA713:AA730,"=56661434",Y713:Y730),2)</f>
        <v>769.68</v>
      </c>
      <c r="AM732" s="11"/>
      <c r="AN732" s="11"/>
      <c r="AO732" s="11">
        <f t="shared" ref="AO732:BD732" si="604">ROUND(BX732,2)</f>
        <v>0</v>
      </c>
      <c r="AP732" s="11">
        <f t="shared" si="604"/>
        <v>350953.05</v>
      </c>
      <c r="AQ732" s="11">
        <f t="shared" si="604"/>
        <v>0</v>
      </c>
      <c r="AR732" s="11">
        <f t="shared" si="604"/>
        <v>355852.65</v>
      </c>
      <c r="AS732" s="11">
        <f t="shared" si="604"/>
        <v>4899.6000000000004</v>
      </c>
      <c r="AT732" s="11">
        <f t="shared" si="604"/>
        <v>0</v>
      </c>
      <c r="AU732" s="11">
        <f t="shared" si="604"/>
        <v>0</v>
      </c>
      <c r="AV732" s="11">
        <f t="shared" si="604"/>
        <v>351860.77</v>
      </c>
      <c r="AW732" s="11">
        <f t="shared" si="604"/>
        <v>907.72</v>
      </c>
      <c r="AX732" s="11">
        <f t="shared" si="604"/>
        <v>0</v>
      </c>
      <c r="AY732" s="11">
        <f t="shared" si="604"/>
        <v>907.72</v>
      </c>
      <c r="AZ732" s="11">
        <f t="shared" si="604"/>
        <v>350953.05</v>
      </c>
      <c r="BA732" s="11">
        <f t="shared" si="604"/>
        <v>0</v>
      </c>
      <c r="BB732" s="11">
        <f t="shared" si="604"/>
        <v>0</v>
      </c>
      <c r="BC732" s="11">
        <f t="shared" si="604"/>
        <v>0</v>
      </c>
      <c r="BD732" s="11">
        <f t="shared" si="604"/>
        <v>0</v>
      </c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>
        <f>ROUND(SUMIF(AA713:AA730,"=56661434",FQ713:FQ730),2)</f>
        <v>0</v>
      </c>
      <c r="BY732" s="11">
        <f>ROUND(SUMIF(AA713:AA730,"=56661434",FR713:FR730),2)</f>
        <v>350953.05</v>
      </c>
      <c r="BZ732" s="11">
        <f>ROUND(SUMIF(AA713:AA730,"=56661434",GL713:GL730),2)</f>
        <v>0</v>
      </c>
      <c r="CA732" s="11">
        <f>ROUND(SUMIF(AA713:AA730,"=56661434",GM713:GM730),2)</f>
        <v>355852.65</v>
      </c>
      <c r="CB732" s="11">
        <f>ROUND(SUMIF(AA713:AA730,"=56661434",GN713:GN730),2)</f>
        <v>4899.6000000000004</v>
      </c>
      <c r="CC732" s="11">
        <f>ROUND(SUMIF(AA713:AA730,"=56661434",GO713:GO730),2)</f>
        <v>0</v>
      </c>
      <c r="CD732" s="11">
        <f>ROUND(SUMIF(AA713:AA730,"=56661434",GP713:GP730),2)</f>
        <v>0</v>
      </c>
      <c r="CE732" s="11">
        <f>AC732-BX732</f>
        <v>351860.77</v>
      </c>
      <c r="CF732" s="11">
        <f>AC732-BY732</f>
        <v>907.72000000003027</v>
      </c>
      <c r="CG732" s="11">
        <f>BX732-BZ732</f>
        <v>0</v>
      </c>
      <c r="CH732" s="11">
        <f>AC732-BX732-BY732+BZ732</f>
        <v>907.72000000003027</v>
      </c>
      <c r="CI732" s="11">
        <f>BY732-BZ732</f>
        <v>350953.05</v>
      </c>
      <c r="CJ732" s="11">
        <f>ROUND(SUMIF(AA713:AA730,"=56661434",GX713:GX730),2)</f>
        <v>0</v>
      </c>
      <c r="CK732" s="11">
        <f>ROUND(SUMIF(AA713:AA730,"=56661434",GY713:GY730),2)</f>
        <v>0</v>
      </c>
      <c r="CL732" s="11">
        <f>ROUND(SUMIF(AA713:AA730,"=56661434",GZ713:GZ730),2)</f>
        <v>0</v>
      </c>
      <c r="CM732" s="11">
        <f>ROUND(SUMIF(AA713:AA730,"=56661434",HD713:HD730),2)</f>
        <v>0</v>
      </c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  <c r="DC732" s="11"/>
      <c r="DD732" s="11"/>
      <c r="DE732" s="11"/>
      <c r="DF732" s="11"/>
      <c r="DG732" s="12">
        <f t="shared" ref="DG732:DL732" si="605">ROUND(DT732,2)</f>
        <v>2738174.73</v>
      </c>
      <c r="DH732" s="12">
        <f t="shared" si="605"/>
        <v>2661193.1800000002</v>
      </c>
      <c r="DI732" s="12">
        <f t="shared" si="605"/>
        <v>10300.35</v>
      </c>
      <c r="DJ732" s="12">
        <f t="shared" si="605"/>
        <v>4419.53</v>
      </c>
      <c r="DK732" s="12">
        <f t="shared" si="605"/>
        <v>66681.2</v>
      </c>
      <c r="DL732" s="12">
        <f t="shared" si="605"/>
        <v>0</v>
      </c>
      <c r="DM732" s="12">
        <f>DZ732</f>
        <v>96.800256629999978</v>
      </c>
      <c r="DN732" s="12">
        <f>EA732</f>
        <v>0</v>
      </c>
      <c r="DO732" s="12">
        <f>ROUND(EB732,2)</f>
        <v>0</v>
      </c>
      <c r="DP732" s="12">
        <f>ROUND(EC732,2)</f>
        <v>77499.789999999994</v>
      </c>
      <c r="DQ732" s="12">
        <f>ROUND(ED732,2)</f>
        <v>43371.44</v>
      </c>
      <c r="DR732" s="12"/>
      <c r="DS732" s="12"/>
      <c r="DT732" s="12">
        <f>ROUND(SUMIF(AA713:AA730,"=56661436",O713:O730),2)</f>
        <v>2738174.73</v>
      </c>
      <c r="DU732" s="12">
        <f>ROUND(SUMIF(AA713:AA730,"=56661436",P713:P730),2)</f>
        <v>2661193.1800000002</v>
      </c>
      <c r="DV732" s="12">
        <f>ROUND(SUMIF(AA713:AA730,"=56661436",Q713:Q730),2)</f>
        <v>10300.35</v>
      </c>
      <c r="DW732" s="12">
        <f>ROUND(SUMIF(AA713:AA730,"=56661436",R713:R730),2)</f>
        <v>4419.53</v>
      </c>
      <c r="DX732" s="12">
        <f>ROUND(SUMIF(AA713:AA730,"=56661436",S713:S730),2)</f>
        <v>66681.2</v>
      </c>
      <c r="DY732" s="12">
        <f>ROUND(SUMIF(AA713:AA730,"=56661436",T713:T730),2)</f>
        <v>0</v>
      </c>
      <c r="DZ732" s="12">
        <f>SUMIF(AA713:AA730,"=56661436",U713:U730)</f>
        <v>96.800256629999978</v>
      </c>
      <c r="EA732" s="12">
        <f>SUMIF(AA713:AA730,"=56661436",V713:V730)</f>
        <v>0</v>
      </c>
      <c r="EB732" s="12">
        <f>ROUND(SUMIF(AA713:AA730,"=56661436",W713:W730),2)</f>
        <v>0</v>
      </c>
      <c r="EC732" s="12">
        <f>ROUND(SUMIF(AA713:AA730,"=56661436",X713:X730),2)</f>
        <v>77499.789999999994</v>
      </c>
      <c r="ED732" s="12">
        <f>ROUND(SUMIF(AA713:AA730,"=56661436",Y713:Y730),2)</f>
        <v>43371.44</v>
      </c>
      <c r="EE732" s="12"/>
      <c r="EF732" s="12"/>
      <c r="EG732" s="12">
        <f t="shared" ref="EG732:EV732" si="606">ROUND(FP732,2)</f>
        <v>0</v>
      </c>
      <c r="EH732" s="12">
        <f t="shared" si="606"/>
        <v>2656714.58</v>
      </c>
      <c r="EI732" s="12">
        <f t="shared" si="606"/>
        <v>0</v>
      </c>
      <c r="EJ732" s="12">
        <f t="shared" si="606"/>
        <v>2859045.96</v>
      </c>
      <c r="EK732" s="12">
        <f t="shared" si="606"/>
        <v>202331.38</v>
      </c>
      <c r="EL732" s="12">
        <f t="shared" si="606"/>
        <v>0</v>
      </c>
      <c r="EM732" s="12">
        <f t="shared" si="606"/>
        <v>0</v>
      </c>
      <c r="EN732" s="12">
        <f t="shared" si="606"/>
        <v>2661193.1800000002</v>
      </c>
      <c r="EO732" s="12">
        <f t="shared" si="606"/>
        <v>4478.6000000000004</v>
      </c>
      <c r="EP732" s="12">
        <f t="shared" si="606"/>
        <v>0</v>
      </c>
      <c r="EQ732" s="12">
        <f t="shared" si="606"/>
        <v>4478.6000000000004</v>
      </c>
      <c r="ER732" s="12">
        <f t="shared" si="606"/>
        <v>2656714.58</v>
      </c>
      <c r="ES732" s="12">
        <f t="shared" si="606"/>
        <v>0</v>
      </c>
      <c r="ET732" s="12">
        <f t="shared" si="606"/>
        <v>0</v>
      </c>
      <c r="EU732" s="12">
        <f t="shared" si="606"/>
        <v>0</v>
      </c>
      <c r="EV732" s="12">
        <f t="shared" si="606"/>
        <v>0</v>
      </c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>
        <f>ROUND(SUMIF(AA713:AA730,"=56661436",FQ713:FQ730),2)</f>
        <v>0</v>
      </c>
      <c r="FQ732" s="12">
        <f>ROUND(SUMIF(AA713:AA730,"=56661436",FR713:FR730),2)</f>
        <v>2656714.58</v>
      </c>
      <c r="FR732" s="12">
        <f>ROUND(SUMIF(AA713:AA730,"=56661436",GL713:GL730),2)</f>
        <v>0</v>
      </c>
      <c r="FS732" s="12">
        <f>ROUND(SUMIF(AA713:AA730,"=56661436",GM713:GM730),2)</f>
        <v>2859045.96</v>
      </c>
      <c r="FT732" s="12">
        <f>ROUND(SUMIF(AA713:AA730,"=56661436",GN713:GN730),2)</f>
        <v>202331.38</v>
      </c>
      <c r="FU732" s="12">
        <f>ROUND(SUMIF(AA713:AA730,"=56661436",GO713:GO730),2)</f>
        <v>0</v>
      </c>
      <c r="FV732" s="12">
        <f>ROUND(SUMIF(AA713:AA730,"=56661436",GP713:GP730),2)</f>
        <v>0</v>
      </c>
      <c r="FW732" s="12">
        <f>DU732-FP732</f>
        <v>2661193.1800000002</v>
      </c>
      <c r="FX732" s="12">
        <f>DU732-FQ732</f>
        <v>4478.6000000000931</v>
      </c>
      <c r="FY732" s="12">
        <f>FP732-FR732</f>
        <v>0</v>
      </c>
      <c r="FZ732" s="12">
        <f>DU732-FP732-FQ732+FR732</f>
        <v>4478.6000000000931</v>
      </c>
      <c r="GA732" s="12">
        <f>FQ732-FR732</f>
        <v>2656714.58</v>
      </c>
      <c r="GB732" s="12">
        <f>ROUND(SUMIF(AA713:AA730,"=56661436",GX713:GX730),2)</f>
        <v>0</v>
      </c>
      <c r="GC732" s="12">
        <f>ROUND(SUMIF(AA713:AA730,"=56661436",GY713:GY730),2)</f>
        <v>0</v>
      </c>
      <c r="GD732" s="12">
        <f>ROUND(SUMIF(AA713:AA730,"=56661436",GZ713:GZ730),2)</f>
        <v>0</v>
      </c>
      <c r="GE732" s="12">
        <f>ROUND(SUMIF(AA713:AA730,"=56661436",HD713:HD730),2)</f>
        <v>0</v>
      </c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>
        <v>0</v>
      </c>
    </row>
    <row r="734" spans="1:255" x14ac:dyDescent="0.2">
      <c r="A734" s="13">
        <v>50</v>
      </c>
      <c r="B734" s="13">
        <v>0</v>
      </c>
      <c r="C734" s="13">
        <v>0</v>
      </c>
      <c r="D734" s="13">
        <v>1</v>
      </c>
      <c r="E734" s="13">
        <v>201</v>
      </c>
      <c r="F734" s="13">
        <f>ROUND(Source!O732,O734)</f>
        <v>353707.64</v>
      </c>
      <c r="G734" s="13" t="s">
        <v>112</v>
      </c>
      <c r="H734" s="13" t="s">
        <v>113</v>
      </c>
      <c r="I734" s="13"/>
      <c r="J734" s="13"/>
      <c r="K734" s="13">
        <v>201</v>
      </c>
      <c r="L734" s="13">
        <v>1</v>
      </c>
      <c r="M734" s="13">
        <v>3</v>
      </c>
      <c r="N734" s="13" t="s">
        <v>3</v>
      </c>
      <c r="O734" s="13">
        <v>2</v>
      </c>
      <c r="P734" s="13">
        <f>ROUND(Source!DG732,O734)</f>
        <v>2738174.73</v>
      </c>
      <c r="Q734" s="13"/>
      <c r="R734" s="13"/>
      <c r="S734" s="13"/>
      <c r="T734" s="13"/>
      <c r="U734" s="13"/>
      <c r="V734" s="13"/>
      <c r="W734" s="13">
        <v>353707.64</v>
      </c>
      <c r="X734" s="13">
        <v>1</v>
      </c>
      <c r="Y734" s="13">
        <v>353707.64</v>
      </c>
      <c r="Z734" s="13">
        <v>2738174.73</v>
      </c>
      <c r="AA734" s="13">
        <v>1</v>
      </c>
      <c r="AB734" s="13">
        <v>2738174.73</v>
      </c>
    </row>
    <row r="735" spans="1:255" x14ac:dyDescent="0.2">
      <c r="A735" s="13">
        <v>50</v>
      </c>
      <c r="B735" s="13">
        <v>0</v>
      </c>
      <c r="C735" s="13">
        <v>0</v>
      </c>
      <c r="D735" s="13">
        <v>1</v>
      </c>
      <c r="E735" s="13">
        <v>202</v>
      </c>
      <c r="F735" s="13">
        <f>ROUND(Source!P732,O735)</f>
        <v>351860.77</v>
      </c>
      <c r="G735" s="13" t="s">
        <v>114</v>
      </c>
      <c r="H735" s="13" t="s">
        <v>115</v>
      </c>
      <c r="I735" s="13"/>
      <c r="J735" s="13"/>
      <c r="K735" s="13">
        <v>202</v>
      </c>
      <c r="L735" s="13">
        <v>2</v>
      </c>
      <c r="M735" s="13">
        <v>3</v>
      </c>
      <c r="N735" s="13" t="s">
        <v>3</v>
      </c>
      <c r="O735" s="13">
        <v>2</v>
      </c>
      <c r="P735" s="13">
        <f>ROUND(Source!DH732,O735)</f>
        <v>2661193.1800000002</v>
      </c>
      <c r="Q735" s="13"/>
      <c r="R735" s="13"/>
      <c r="S735" s="13"/>
      <c r="T735" s="13"/>
      <c r="U735" s="13"/>
      <c r="V735" s="13"/>
      <c r="W735" s="13">
        <v>351860.77</v>
      </c>
      <c r="X735" s="13">
        <v>1</v>
      </c>
      <c r="Y735" s="13">
        <v>351860.77</v>
      </c>
      <c r="Z735" s="13">
        <v>2661193.1800000002</v>
      </c>
      <c r="AA735" s="13">
        <v>1</v>
      </c>
      <c r="AB735" s="13">
        <v>2661193.1800000002</v>
      </c>
    </row>
    <row r="736" spans="1:255" x14ac:dyDescent="0.2">
      <c r="A736" s="13">
        <v>50</v>
      </c>
      <c r="B736" s="13">
        <v>0</v>
      </c>
      <c r="C736" s="13">
        <v>0</v>
      </c>
      <c r="D736" s="13">
        <v>1</v>
      </c>
      <c r="E736" s="13">
        <v>222</v>
      </c>
      <c r="F736" s="13">
        <f>ROUND(Source!AO732,O736)</f>
        <v>0</v>
      </c>
      <c r="G736" s="13" t="s">
        <v>116</v>
      </c>
      <c r="H736" s="13" t="s">
        <v>117</v>
      </c>
      <c r="I736" s="13"/>
      <c r="J736" s="13"/>
      <c r="K736" s="13">
        <v>222</v>
      </c>
      <c r="L736" s="13">
        <v>3</v>
      </c>
      <c r="M736" s="13">
        <v>3</v>
      </c>
      <c r="N736" s="13" t="s">
        <v>3</v>
      </c>
      <c r="O736" s="13">
        <v>2</v>
      </c>
      <c r="P736" s="13">
        <f>ROUND(Source!EG732,O736)</f>
        <v>0</v>
      </c>
      <c r="Q736" s="13"/>
      <c r="R736" s="13"/>
      <c r="S736" s="13"/>
      <c r="T736" s="13"/>
      <c r="U736" s="13"/>
      <c r="V736" s="13"/>
      <c r="W736" s="13">
        <v>0</v>
      </c>
      <c r="X736" s="13">
        <v>1</v>
      </c>
      <c r="Y736" s="13">
        <v>0</v>
      </c>
      <c r="Z736" s="13">
        <v>0</v>
      </c>
      <c r="AA736" s="13">
        <v>1</v>
      </c>
      <c r="AB736" s="13">
        <v>0</v>
      </c>
    </row>
    <row r="737" spans="1:28" x14ac:dyDescent="0.2">
      <c r="A737" s="13">
        <v>50</v>
      </c>
      <c r="B737" s="13">
        <v>0</v>
      </c>
      <c r="C737" s="13">
        <v>0</v>
      </c>
      <c r="D737" s="13">
        <v>1</v>
      </c>
      <c r="E737" s="13">
        <v>225</v>
      </c>
      <c r="F737" s="13">
        <f>ROUND(Source!AV732,O737)</f>
        <v>351860.77</v>
      </c>
      <c r="G737" s="13" t="s">
        <v>118</v>
      </c>
      <c r="H737" s="13" t="s">
        <v>119</v>
      </c>
      <c r="I737" s="13"/>
      <c r="J737" s="13"/>
      <c r="K737" s="13">
        <v>225</v>
      </c>
      <c r="L737" s="13">
        <v>4</v>
      </c>
      <c r="M737" s="13">
        <v>3</v>
      </c>
      <c r="N737" s="13" t="s">
        <v>3</v>
      </c>
      <c r="O737" s="13">
        <v>2</v>
      </c>
      <c r="P737" s="13">
        <f>ROUND(Source!EN732,O737)</f>
        <v>2661193.1800000002</v>
      </c>
      <c r="Q737" s="13"/>
      <c r="R737" s="13"/>
      <c r="S737" s="13"/>
      <c r="T737" s="13"/>
      <c r="U737" s="13"/>
      <c r="V737" s="13"/>
      <c r="W737" s="13">
        <v>351860.77</v>
      </c>
      <c r="X737" s="13">
        <v>1</v>
      </c>
      <c r="Y737" s="13">
        <v>351860.77</v>
      </c>
      <c r="Z737" s="13">
        <v>2661193.1800000002</v>
      </c>
      <c r="AA737" s="13">
        <v>1</v>
      </c>
      <c r="AB737" s="13">
        <v>2661193.1800000002</v>
      </c>
    </row>
    <row r="738" spans="1:28" x14ac:dyDescent="0.2">
      <c r="A738" s="13">
        <v>50</v>
      </c>
      <c r="B738" s="13">
        <v>0</v>
      </c>
      <c r="C738" s="13">
        <v>0</v>
      </c>
      <c r="D738" s="13">
        <v>1</v>
      </c>
      <c r="E738" s="13">
        <v>226</v>
      </c>
      <c r="F738" s="13">
        <f>ROUND(Source!AW732,O738)</f>
        <v>907.72</v>
      </c>
      <c r="G738" s="13" t="s">
        <v>120</v>
      </c>
      <c r="H738" s="13" t="s">
        <v>121</v>
      </c>
      <c r="I738" s="13"/>
      <c r="J738" s="13"/>
      <c r="K738" s="13">
        <v>226</v>
      </c>
      <c r="L738" s="13">
        <v>5</v>
      </c>
      <c r="M738" s="13">
        <v>3</v>
      </c>
      <c r="N738" s="13" t="s">
        <v>3</v>
      </c>
      <c r="O738" s="13">
        <v>2</v>
      </c>
      <c r="P738" s="13">
        <f>ROUND(Source!EO732,O738)</f>
        <v>4478.6000000000004</v>
      </c>
      <c r="Q738" s="13"/>
      <c r="R738" s="13"/>
      <c r="S738" s="13"/>
      <c r="T738" s="13"/>
      <c r="U738" s="13"/>
      <c r="V738" s="13"/>
      <c r="W738" s="13">
        <v>907.72</v>
      </c>
      <c r="X738" s="13">
        <v>1</v>
      </c>
      <c r="Y738" s="13">
        <v>907.72</v>
      </c>
      <c r="Z738" s="13">
        <v>4478.6000000000004</v>
      </c>
      <c r="AA738" s="13">
        <v>1</v>
      </c>
      <c r="AB738" s="13">
        <v>4478.6000000000004</v>
      </c>
    </row>
    <row r="739" spans="1:28" x14ac:dyDescent="0.2">
      <c r="A739" s="13">
        <v>50</v>
      </c>
      <c r="B739" s="13">
        <v>0</v>
      </c>
      <c r="C739" s="13">
        <v>0</v>
      </c>
      <c r="D739" s="13">
        <v>1</v>
      </c>
      <c r="E739" s="13">
        <v>227</v>
      </c>
      <c r="F739" s="13">
        <f>ROUND(Source!AX732,O739)</f>
        <v>0</v>
      </c>
      <c r="G739" s="13" t="s">
        <v>122</v>
      </c>
      <c r="H739" s="13" t="s">
        <v>123</v>
      </c>
      <c r="I739" s="13"/>
      <c r="J739" s="13"/>
      <c r="K739" s="13">
        <v>227</v>
      </c>
      <c r="L739" s="13">
        <v>6</v>
      </c>
      <c r="M739" s="13">
        <v>3</v>
      </c>
      <c r="N739" s="13" t="s">
        <v>3</v>
      </c>
      <c r="O739" s="13">
        <v>2</v>
      </c>
      <c r="P739" s="13">
        <f>ROUND(Source!EP732,O739)</f>
        <v>0</v>
      </c>
      <c r="Q739" s="13"/>
      <c r="R739" s="13"/>
      <c r="S739" s="13"/>
      <c r="T739" s="13"/>
      <c r="U739" s="13"/>
      <c r="V739" s="13"/>
      <c r="W739" s="13">
        <v>0</v>
      </c>
      <c r="X739" s="13">
        <v>1</v>
      </c>
      <c r="Y739" s="13">
        <v>0</v>
      </c>
      <c r="Z739" s="13">
        <v>0</v>
      </c>
      <c r="AA739" s="13">
        <v>1</v>
      </c>
      <c r="AB739" s="13">
        <v>0</v>
      </c>
    </row>
    <row r="740" spans="1:28" x14ac:dyDescent="0.2">
      <c r="A740" s="13">
        <v>50</v>
      </c>
      <c r="B740" s="13">
        <v>0</v>
      </c>
      <c r="C740" s="13">
        <v>0</v>
      </c>
      <c r="D740" s="13">
        <v>1</v>
      </c>
      <c r="E740" s="13">
        <v>228</v>
      </c>
      <c r="F740" s="13">
        <f>ROUND(Source!AY732,O740)</f>
        <v>907.72</v>
      </c>
      <c r="G740" s="13" t="s">
        <v>124</v>
      </c>
      <c r="H740" s="13" t="s">
        <v>125</v>
      </c>
      <c r="I740" s="13"/>
      <c r="J740" s="13"/>
      <c r="K740" s="13">
        <v>228</v>
      </c>
      <c r="L740" s="13">
        <v>7</v>
      </c>
      <c r="M740" s="13">
        <v>3</v>
      </c>
      <c r="N740" s="13" t="s">
        <v>3</v>
      </c>
      <c r="O740" s="13">
        <v>2</v>
      </c>
      <c r="P740" s="13">
        <f>ROUND(Source!EQ732,O740)</f>
        <v>4478.6000000000004</v>
      </c>
      <c r="Q740" s="13"/>
      <c r="R740" s="13"/>
      <c r="S740" s="13"/>
      <c r="T740" s="13"/>
      <c r="U740" s="13"/>
      <c r="V740" s="13"/>
      <c r="W740" s="13">
        <v>907.72</v>
      </c>
      <c r="X740" s="13">
        <v>1</v>
      </c>
      <c r="Y740" s="13">
        <v>907.72</v>
      </c>
      <c r="Z740" s="13">
        <v>4478.6000000000004</v>
      </c>
      <c r="AA740" s="13">
        <v>1</v>
      </c>
      <c r="AB740" s="13">
        <v>4478.6000000000004</v>
      </c>
    </row>
    <row r="741" spans="1:28" x14ac:dyDescent="0.2">
      <c r="A741" s="13">
        <v>50</v>
      </c>
      <c r="B741" s="13">
        <v>0</v>
      </c>
      <c r="C741" s="13">
        <v>0</v>
      </c>
      <c r="D741" s="13">
        <v>1</v>
      </c>
      <c r="E741" s="13">
        <v>216</v>
      </c>
      <c r="F741" s="13">
        <f>ROUND(Source!AP732,O741)</f>
        <v>350953.05</v>
      </c>
      <c r="G741" s="13" t="s">
        <v>126</v>
      </c>
      <c r="H741" s="13" t="s">
        <v>127</v>
      </c>
      <c r="I741" s="13"/>
      <c r="J741" s="13"/>
      <c r="K741" s="13">
        <v>216</v>
      </c>
      <c r="L741" s="13">
        <v>8</v>
      </c>
      <c r="M741" s="13">
        <v>3</v>
      </c>
      <c r="N741" s="13" t="s">
        <v>3</v>
      </c>
      <c r="O741" s="13">
        <v>2</v>
      </c>
      <c r="P741" s="13">
        <f>ROUND(Source!EH732,O741)</f>
        <v>2656714.58</v>
      </c>
      <c r="Q741" s="13"/>
      <c r="R741" s="13"/>
      <c r="S741" s="13"/>
      <c r="T741" s="13"/>
      <c r="U741" s="13"/>
      <c r="V741" s="13"/>
      <c r="W741" s="13">
        <v>350953.05</v>
      </c>
      <c r="X741" s="13">
        <v>1</v>
      </c>
      <c r="Y741" s="13">
        <v>350953.05</v>
      </c>
      <c r="Z741" s="13">
        <v>2656714.58</v>
      </c>
      <c r="AA741" s="13">
        <v>1</v>
      </c>
      <c r="AB741" s="13">
        <v>2656714.58</v>
      </c>
    </row>
    <row r="742" spans="1:28" x14ac:dyDescent="0.2">
      <c r="A742" s="13">
        <v>50</v>
      </c>
      <c r="B742" s="13">
        <v>0</v>
      </c>
      <c r="C742" s="13">
        <v>0</v>
      </c>
      <c r="D742" s="13">
        <v>1</v>
      </c>
      <c r="E742" s="13">
        <v>223</v>
      </c>
      <c r="F742" s="13">
        <f>ROUND(Source!AQ732,O742)</f>
        <v>0</v>
      </c>
      <c r="G742" s="13" t="s">
        <v>128</v>
      </c>
      <c r="H742" s="13" t="s">
        <v>129</v>
      </c>
      <c r="I742" s="13"/>
      <c r="J742" s="13"/>
      <c r="K742" s="13">
        <v>223</v>
      </c>
      <c r="L742" s="13">
        <v>9</v>
      </c>
      <c r="M742" s="13">
        <v>3</v>
      </c>
      <c r="N742" s="13" t="s">
        <v>3</v>
      </c>
      <c r="O742" s="13">
        <v>2</v>
      </c>
      <c r="P742" s="13">
        <f>ROUND(Source!EI732,O742)</f>
        <v>0</v>
      </c>
      <c r="Q742" s="13"/>
      <c r="R742" s="13"/>
      <c r="S742" s="13"/>
      <c r="T742" s="13"/>
      <c r="U742" s="13"/>
      <c r="V742" s="13"/>
      <c r="W742" s="13">
        <v>0</v>
      </c>
      <c r="X742" s="13">
        <v>1</v>
      </c>
      <c r="Y742" s="13">
        <v>0</v>
      </c>
      <c r="Z742" s="13">
        <v>0</v>
      </c>
      <c r="AA742" s="13">
        <v>1</v>
      </c>
      <c r="AB742" s="13">
        <v>0</v>
      </c>
    </row>
    <row r="743" spans="1:28" x14ac:dyDescent="0.2">
      <c r="A743" s="13">
        <v>50</v>
      </c>
      <c r="B743" s="13">
        <v>0</v>
      </c>
      <c r="C743" s="13">
        <v>0</v>
      </c>
      <c r="D743" s="13">
        <v>1</v>
      </c>
      <c r="E743" s="13">
        <v>229</v>
      </c>
      <c r="F743" s="13">
        <f>ROUND(Source!AZ732,O743)</f>
        <v>350953.05</v>
      </c>
      <c r="G743" s="13" t="s">
        <v>130</v>
      </c>
      <c r="H743" s="13" t="s">
        <v>131</v>
      </c>
      <c r="I743" s="13"/>
      <c r="J743" s="13"/>
      <c r="K743" s="13">
        <v>229</v>
      </c>
      <c r="L743" s="13">
        <v>10</v>
      </c>
      <c r="M743" s="13">
        <v>3</v>
      </c>
      <c r="N743" s="13" t="s">
        <v>3</v>
      </c>
      <c r="O743" s="13">
        <v>2</v>
      </c>
      <c r="P743" s="13">
        <f>ROUND(Source!ER732,O743)</f>
        <v>2656714.58</v>
      </c>
      <c r="Q743" s="13"/>
      <c r="R743" s="13"/>
      <c r="S743" s="13"/>
      <c r="T743" s="13"/>
      <c r="U743" s="13"/>
      <c r="V743" s="13"/>
      <c r="W743" s="13">
        <v>350953.05</v>
      </c>
      <c r="X743" s="13">
        <v>1</v>
      </c>
      <c r="Y743" s="13">
        <v>350953.05</v>
      </c>
      <c r="Z743" s="13">
        <v>2656714.58</v>
      </c>
      <c r="AA743" s="13">
        <v>1</v>
      </c>
      <c r="AB743" s="13">
        <v>2656714.58</v>
      </c>
    </row>
    <row r="744" spans="1:28" x14ac:dyDescent="0.2">
      <c r="A744" s="13">
        <v>50</v>
      </c>
      <c r="B744" s="13">
        <v>0</v>
      </c>
      <c r="C744" s="13">
        <v>0</v>
      </c>
      <c r="D744" s="13">
        <v>1</v>
      </c>
      <c r="E744" s="13">
        <v>203</v>
      </c>
      <c r="F744" s="13">
        <f>ROUND(Source!Q732,O744)</f>
        <v>663.53</v>
      </c>
      <c r="G744" s="13" t="s">
        <v>132</v>
      </c>
      <c r="H744" s="13" t="s">
        <v>133</v>
      </c>
      <c r="I744" s="13"/>
      <c r="J744" s="13"/>
      <c r="K744" s="13">
        <v>203</v>
      </c>
      <c r="L744" s="13">
        <v>11</v>
      </c>
      <c r="M744" s="13">
        <v>3</v>
      </c>
      <c r="N744" s="13" t="s">
        <v>3</v>
      </c>
      <c r="O744" s="13">
        <v>2</v>
      </c>
      <c r="P744" s="13">
        <f>ROUND(Source!DI732,O744)</f>
        <v>10300.35</v>
      </c>
      <c r="Q744" s="13"/>
      <c r="R744" s="13"/>
      <c r="S744" s="13"/>
      <c r="T744" s="13"/>
      <c r="U744" s="13"/>
      <c r="V744" s="13"/>
      <c r="W744" s="13">
        <v>663.53</v>
      </c>
      <c r="X744" s="13">
        <v>1</v>
      </c>
      <c r="Y744" s="13">
        <v>663.53</v>
      </c>
      <c r="Z744" s="13">
        <v>10300.35</v>
      </c>
      <c r="AA744" s="13">
        <v>1</v>
      </c>
      <c r="AB744" s="13">
        <v>10300.35</v>
      </c>
    </row>
    <row r="745" spans="1:28" x14ac:dyDescent="0.2">
      <c r="A745" s="13">
        <v>50</v>
      </c>
      <c r="B745" s="13">
        <v>0</v>
      </c>
      <c r="C745" s="13">
        <v>0</v>
      </c>
      <c r="D745" s="13">
        <v>1</v>
      </c>
      <c r="E745" s="13">
        <v>231</v>
      </c>
      <c r="F745" s="13">
        <f>ROUND(Source!BB732,O745)</f>
        <v>0</v>
      </c>
      <c r="G745" s="13" t="s">
        <v>134</v>
      </c>
      <c r="H745" s="13" t="s">
        <v>135</v>
      </c>
      <c r="I745" s="13"/>
      <c r="J745" s="13"/>
      <c r="K745" s="13">
        <v>231</v>
      </c>
      <c r="L745" s="13">
        <v>12</v>
      </c>
      <c r="M745" s="13">
        <v>3</v>
      </c>
      <c r="N745" s="13" t="s">
        <v>3</v>
      </c>
      <c r="O745" s="13">
        <v>2</v>
      </c>
      <c r="P745" s="13">
        <f>ROUND(Source!ET732,O745)</f>
        <v>0</v>
      </c>
      <c r="Q745" s="13"/>
      <c r="R745" s="13"/>
      <c r="S745" s="13"/>
      <c r="T745" s="13"/>
      <c r="U745" s="13"/>
      <c r="V745" s="13"/>
      <c r="W745" s="13">
        <v>0</v>
      </c>
      <c r="X745" s="13">
        <v>1</v>
      </c>
      <c r="Y745" s="13">
        <v>0</v>
      </c>
      <c r="Z745" s="13">
        <v>0</v>
      </c>
      <c r="AA745" s="13">
        <v>1</v>
      </c>
      <c r="AB745" s="13">
        <v>0</v>
      </c>
    </row>
    <row r="746" spans="1:28" x14ac:dyDescent="0.2">
      <c r="A746" s="13">
        <v>50</v>
      </c>
      <c r="B746" s="13">
        <v>0</v>
      </c>
      <c r="C746" s="13">
        <v>0</v>
      </c>
      <c r="D746" s="13">
        <v>1</v>
      </c>
      <c r="E746" s="13">
        <v>204</v>
      </c>
      <c r="F746" s="13">
        <f>ROUND(Source!R732,O746)</f>
        <v>78.430000000000007</v>
      </c>
      <c r="G746" s="13" t="s">
        <v>136</v>
      </c>
      <c r="H746" s="13" t="s">
        <v>137</v>
      </c>
      <c r="I746" s="13"/>
      <c r="J746" s="13"/>
      <c r="K746" s="13">
        <v>204</v>
      </c>
      <c r="L746" s="13">
        <v>13</v>
      </c>
      <c r="M746" s="13">
        <v>3</v>
      </c>
      <c r="N746" s="13" t="s">
        <v>3</v>
      </c>
      <c r="O746" s="13">
        <v>2</v>
      </c>
      <c r="P746" s="13">
        <f>ROUND(Source!DJ732,O746)</f>
        <v>4419.53</v>
      </c>
      <c r="Q746" s="13"/>
      <c r="R746" s="13"/>
      <c r="S746" s="13"/>
      <c r="T746" s="13"/>
      <c r="U746" s="13"/>
      <c r="V746" s="13"/>
      <c r="W746" s="13">
        <v>78.430000000000007</v>
      </c>
      <c r="X746" s="13">
        <v>1</v>
      </c>
      <c r="Y746" s="13">
        <v>78.430000000000007</v>
      </c>
      <c r="Z746" s="13">
        <v>4419.53</v>
      </c>
      <c r="AA746" s="13">
        <v>1</v>
      </c>
      <c r="AB746" s="13">
        <v>4419.53</v>
      </c>
    </row>
    <row r="747" spans="1:28" x14ac:dyDescent="0.2">
      <c r="A747" s="13">
        <v>50</v>
      </c>
      <c r="B747" s="13">
        <v>0</v>
      </c>
      <c r="C747" s="13">
        <v>0</v>
      </c>
      <c r="D747" s="13">
        <v>1</v>
      </c>
      <c r="E747" s="13">
        <v>205</v>
      </c>
      <c r="F747" s="13">
        <f>ROUND(Source!S732,O747)</f>
        <v>1183.3399999999999</v>
      </c>
      <c r="G747" s="13" t="s">
        <v>138</v>
      </c>
      <c r="H747" s="13" t="s">
        <v>139</v>
      </c>
      <c r="I747" s="13"/>
      <c r="J747" s="13"/>
      <c r="K747" s="13">
        <v>205</v>
      </c>
      <c r="L747" s="13">
        <v>14</v>
      </c>
      <c r="M747" s="13">
        <v>3</v>
      </c>
      <c r="N747" s="13" t="s">
        <v>3</v>
      </c>
      <c r="O747" s="13">
        <v>2</v>
      </c>
      <c r="P747" s="13">
        <f>ROUND(Source!DK732,O747)</f>
        <v>66681.2</v>
      </c>
      <c r="Q747" s="13"/>
      <c r="R747" s="13"/>
      <c r="S747" s="13"/>
      <c r="T747" s="13"/>
      <c r="U747" s="13"/>
      <c r="V747" s="13"/>
      <c r="W747" s="13">
        <v>1183.3399999999999</v>
      </c>
      <c r="X747" s="13">
        <v>1</v>
      </c>
      <c r="Y747" s="13">
        <v>1183.3399999999999</v>
      </c>
      <c r="Z747" s="13">
        <v>66681.2</v>
      </c>
      <c r="AA747" s="13">
        <v>1</v>
      </c>
      <c r="AB747" s="13">
        <v>66681.2</v>
      </c>
    </row>
    <row r="748" spans="1:28" x14ac:dyDescent="0.2">
      <c r="A748" s="13">
        <v>50</v>
      </c>
      <c r="B748" s="13">
        <v>0</v>
      </c>
      <c r="C748" s="13">
        <v>0</v>
      </c>
      <c r="D748" s="13">
        <v>1</v>
      </c>
      <c r="E748" s="13">
        <v>232</v>
      </c>
      <c r="F748" s="13">
        <f>ROUND(Source!BC732,O748)</f>
        <v>0</v>
      </c>
      <c r="G748" s="13" t="s">
        <v>140</v>
      </c>
      <c r="H748" s="13" t="s">
        <v>141</v>
      </c>
      <c r="I748" s="13"/>
      <c r="J748" s="13"/>
      <c r="K748" s="13">
        <v>232</v>
      </c>
      <c r="L748" s="13">
        <v>15</v>
      </c>
      <c r="M748" s="13">
        <v>3</v>
      </c>
      <c r="N748" s="13" t="s">
        <v>3</v>
      </c>
      <c r="O748" s="13">
        <v>2</v>
      </c>
      <c r="P748" s="13">
        <f>ROUND(Source!EU732,O748)</f>
        <v>0</v>
      </c>
      <c r="Q748" s="13"/>
      <c r="R748" s="13"/>
      <c r="S748" s="13"/>
      <c r="T748" s="13"/>
      <c r="U748" s="13"/>
      <c r="V748" s="13"/>
      <c r="W748" s="13">
        <v>0</v>
      </c>
      <c r="X748" s="13">
        <v>1</v>
      </c>
      <c r="Y748" s="13">
        <v>0</v>
      </c>
      <c r="Z748" s="13">
        <v>0</v>
      </c>
      <c r="AA748" s="13">
        <v>1</v>
      </c>
      <c r="AB748" s="13">
        <v>0</v>
      </c>
    </row>
    <row r="749" spans="1:28" x14ac:dyDescent="0.2">
      <c r="A749" s="13">
        <v>50</v>
      </c>
      <c r="B749" s="13">
        <v>0</v>
      </c>
      <c r="C749" s="13">
        <v>0</v>
      </c>
      <c r="D749" s="13">
        <v>1</v>
      </c>
      <c r="E749" s="13">
        <v>214</v>
      </c>
      <c r="F749" s="13">
        <f>ROUND(Source!AS732,O749)</f>
        <v>4899.6000000000004</v>
      </c>
      <c r="G749" s="13" t="s">
        <v>142</v>
      </c>
      <c r="H749" s="13" t="s">
        <v>143</v>
      </c>
      <c r="I749" s="13"/>
      <c r="J749" s="13"/>
      <c r="K749" s="13">
        <v>214</v>
      </c>
      <c r="L749" s="13">
        <v>16</v>
      </c>
      <c r="M749" s="13">
        <v>3</v>
      </c>
      <c r="N749" s="13" t="s">
        <v>3</v>
      </c>
      <c r="O749" s="13">
        <v>2</v>
      </c>
      <c r="P749" s="13">
        <f>ROUND(Source!EK732,O749)</f>
        <v>202331.38</v>
      </c>
      <c r="Q749" s="13"/>
      <c r="R749" s="13"/>
      <c r="S749" s="13"/>
      <c r="T749" s="13"/>
      <c r="U749" s="13"/>
      <c r="V749" s="13"/>
      <c r="W749" s="13">
        <v>4899.6000000000004</v>
      </c>
      <c r="X749" s="13">
        <v>1</v>
      </c>
      <c r="Y749" s="13">
        <v>4899.6000000000004</v>
      </c>
      <c r="Z749" s="13">
        <v>202331.38</v>
      </c>
      <c r="AA749" s="13">
        <v>1</v>
      </c>
      <c r="AB749" s="13">
        <v>202331.38</v>
      </c>
    </row>
    <row r="750" spans="1:28" x14ac:dyDescent="0.2">
      <c r="A750" s="13">
        <v>50</v>
      </c>
      <c r="B750" s="13">
        <v>0</v>
      </c>
      <c r="C750" s="13">
        <v>0</v>
      </c>
      <c r="D750" s="13">
        <v>1</v>
      </c>
      <c r="E750" s="13">
        <v>215</v>
      </c>
      <c r="F750" s="13">
        <f>ROUND(Source!AT732,O750)</f>
        <v>0</v>
      </c>
      <c r="G750" s="13" t="s">
        <v>144</v>
      </c>
      <c r="H750" s="13" t="s">
        <v>145</v>
      </c>
      <c r="I750" s="13"/>
      <c r="J750" s="13"/>
      <c r="K750" s="13">
        <v>215</v>
      </c>
      <c r="L750" s="13">
        <v>17</v>
      </c>
      <c r="M750" s="13">
        <v>3</v>
      </c>
      <c r="N750" s="13" t="s">
        <v>3</v>
      </c>
      <c r="O750" s="13">
        <v>2</v>
      </c>
      <c r="P750" s="13">
        <f>ROUND(Source!EL732,O750)</f>
        <v>0</v>
      </c>
      <c r="Q750" s="13"/>
      <c r="R750" s="13"/>
      <c r="S750" s="13"/>
      <c r="T750" s="13"/>
      <c r="U750" s="13"/>
      <c r="V750" s="13"/>
      <c r="W750" s="13">
        <v>0</v>
      </c>
      <c r="X750" s="13">
        <v>1</v>
      </c>
      <c r="Y750" s="13">
        <v>0</v>
      </c>
      <c r="Z750" s="13">
        <v>0</v>
      </c>
      <c r="AA750" s="13">
        <v>1</v>
      </c>
      <c r="AB750" s="13">
        <v>0</v>
      </c>
    </row>
    <row r="751" spans="1:28" x14ac:dyDescent="0.2">
      <c r="A751" s="13">
        <v>50</v>
      </c>
      <c r="B751" s="13">
        <v>0</v>
      </c>
      <c r="C751" s="13">
        <v>0</v>
      </c>
      <c r="D751" s="13">
        <v>1</v>
      </c>
      <c r="E751" s="13">
        <v>217</v>
      </c>
      <c r="F751" s="13">
        <f>ROUND(Source!AU732,O751)</f>
        <v>0</v>
      </c>
      <c r="G751" s="13" t="s">
        <v>146</v>
      </c>
      <c r="H751" s="13" t="s">
        <v>147</v>
      </c>
      <c r="I751" s="13"/>
      <c r="J751" s="13"/>
      <c r="K751" s="13">
        <v>217</v>
      </c>
      <c r="L751" s="13">
        <v>18</v>
      </c>
      <c r="M751" s="13">
        <v>3</v>
      </c>
      <c r="N751" s="13" t="s">
        <v>3</v>
      </c>
      <c r="O751" s="13">
        <v>2</v>
      </c>
      <c r="P751" s="13">
        <f>ROUND(Source!EM732,O751)</f>
        <v>0</v>
      </c>
      <c r="Q751" s="13"/>
      <c r="R751" s="13"/>
      <c r="S751" s="13"/>
      <c r="T751" s="13"/>
      <c r="U751" s="13"/>
      <c r="V751" s="13"/>
      <c r="W751" s="13">
        <v>0</v>
      </c>
      <c r="X751" s="13">
        <v>1</v>
      </c>
      <c r="Y751" s="13">
        <v>0</v>
      </c>
      <c r="Z751" s="13">
        <v>0</v>
      </c>
      <c r="AA751" s="13">
        <v>1</v>
      </c>
      <c r="AB751" s="13">
        <v>0</v>
      </c>
    </row>
    <row r="752" spans="1:28" x14ac:dyDescent="0.2">
      <c r="A752" s="13">
        <v>50</v>
      </c>
      <c r="B752" s="13">
        <v>0</v>
      </c>
      <c r="C752" s="13">
        <v>0</v>
      </c>
      <c r="D752" s="13">
        <v>1</v>
      </c>
      <c r="E752" s="13">
        <v>230</v>
      </c>
      <c r="F752" s="13">
        <f>ROUND(Source!BA732,O752)</f>
        <v>0</v>
      </c>
      <c r="G752" s="13" t="s">
        <v>148</v>
      </c>
      <c r="H752" s="13" t="s">
        <v>149</v>
      </c>
      <c r="I752" s="13"/>
      <c r="J752" s="13"/>
      <c r="K752" s="13">
        <v>230</v>
      </c>
      <c r="L752" s="13">
        <v>19</v>
      </c>
      <c r="M752" s="13">
        <v>3</v>
      </c>
      <c r="N752" s="13" t="s">
        <v>3</v>
      </c>
      <c r="O752" s="13">
        <v>2</v>
      </c>
      <c r="P752" s="13">
        <f>ROUND(Source!ES732,O752)</f>
        <v>0</v>
      </c>
      <c r="Q752" s="13"/>
      <c r="R752" s="13"/>
      <c r="S752" s="13"/>
      <c r="T752" s="13"/>
      <c r="U752" s="13"/>
      <c r="V752" s="13"/>
      <c r="W752" s="13">
        <v>0</v>
      </c>
      <c r="X752" s="13">
        <v>1</v>
      </c>
      <c r="Y752" s="13">
        <v>0</v>
      </c>
      <c r="Z752" s="13">
        <v>0</v>
      </c>
      <c r="AA752" s="13">
        <v>1</v>
      </c>
      <c r="AB752" s="13">
        <v>0</v>
      </c>
    </row>
    <row r="753" spans="1:255" x14ac:dyDescent="0.2">
      <c r="A753" s="13">
        <v>50</v>
      </c>
      <c r="B753" s="13">
        <v>0</v>
      </c>
      <c r="C753" s="13">
        <v>0</v>
      </c>
      <c r="D753" s="13">
        <v>1</v>
      </c>
      <c r="E753" s="13">
        <v>206</v>
      </c>
      <c r="F753" s="13">
        <f>ROUND(Source!T732,O753)</f>
        <v>0</v>
      </c>
      <c r="G753" s="13" t="s">
        <v>150</v>
      </c>
      <c r="H753" s="13" t="s">
        <v>151</v>
      </c>
      <c r="I753" s="13"/>
      <c r="J753" s="13"/>
      <c r="K753" s="13">
        <v>206</v>
      </c>
      <c r="L753" s="13">
        <v>20</v>
      </c>
      <c r="M753" s="13">
        <v>3</v>
      </c>
      <c r="N753" s="13" t="s">
        <v>3</v>
      </c>
      <c r="O753" s="13">
        <v>2</v>
      </c>
      <c r="P753" s="13">
        <f>ROUND(Source!DL732,O753)</f>
        <v>0</v>
      </c>
      <c r="Q753" s="13"/>
      <c r="R753" s="13"/>
      <c r="S753" s="13"/>
      <c r="T753" s="13"/>
      <c r="U753" s="13"/>
      <c r="V753" s="13"/>
      <c r="W753" s="13">
        <v>0</v>
      </c>
      <c r="X753" s="13">
        <v>1</v>
      </c>
      <c r="Y753" s="13">
        <v>0</v>
      </c>
      <c r="Z753" s="13">
        <v>0</v>
      </c>
      <c r="AA753" s="13">
        <v>1</v>
      </c>
      <c r="AB753" s="13">
        <v>0</v>
      </c>
    </row>
    <row r="754" spans="1:255" x14ac:dyDescent="0.2">
      <c r="A754" s="13">
        <v>50</v>
      </c>
      <c r="B754" s="13">
        <v>0</v>
      </c>
      <c r="C754" s="13">
        <v>0</v>
      </c>
      <c r="D754" s="13">
        <v>1</v>
      </c>
      <c r="E754" s="13">
        <v>207</v>
      </c>
      <c r="F754" s="13">
        <f>Source!U732</f>
        <v>96.800256629999978</v>
      </c>
      <c r="G754" s="13" t="s">
        <v>152</v>
      </c>
      <c r="H754" s="13" t="s">
        <v>153</v>
      </c>
      <c r="I754" s="13"/>
      <c r="J754" s="13"/>
      <c r="K754" s="13">
        <v>207</v>
      </c>
      <c r="L754" s="13">
        <v>21</v>
      </c>
      <c r="M754" s="13">
        <v>3</v>
      </c>
      <c r="N754" s="13" t="s">
        <v>3</v>
      </c>
      <c r="O754" s="13">
        <v>-1</v>
      </c>
      <c r="P754" s="13">
        <f>Source!DM732</f>
        <v>96.800256629999978</v>
      </c>
      <c r="Q754" s="13"/>
      <c r="R754" s="13"/>
      <c r="S754" s="13"/>
      <c r="T754" s="13"/>
      <c r="U754" s="13"/>
      <c r="V754" s="13"/>
      <c r="W754" s="13">
        <v>96.800256630000007</v>
      </c>
      <c r="X754" s="13">
        <v>1</v>
      </c>
      <c r="Y754" s="13">
        <v>96.800256630000007</v>
      </c>
      <c r="Z754" s="13">
        <v>96.800256630000007</v>
      </c>
      <c r="AA754" s="13">
        <v>1</v>
      </c>
      <c r="AB754" s="13">
        <v>96.800256630000007</v>
      </c>
    </row>
    <row r="755" spans="1:255" x14ac:dyDescent="0.2">
      <c r="A755" s="13">
        <v>50</v>
      </c>
      <c r="B755" s="13">
        <v>0</v>
      </c>
      <c r="C755" s="13">
        <v>0</v>
      </c>
      <c r="D755" s="13">
        <v>1</v>
      </c>
      <c r="E755" s="13">
        <v>208</v>
      </c>
      <c r="F755" s="13">
        <f>Source!V732</f>
        <v>0</v>
      </c>
      <c r="G755" s="13" t="s">
        <v>154</v>
      </c>
      <c r="H755" s="13" t="s">
        <v>155</v>
      </c>
      <c r="I755" s="13"/>
      <c r="J755" s="13"/>
      <c r="K755" s="13">
        <v>208</v>
      </c>
      <c r="L755" s="13">
        <v>22</v>
      </c>
      <c r="M755" s="13">
        <v>3</v>
      </c>
      <c r="N755" s="13" t="s">
        <v>3</v>
      </c>
      <c r="O755" s="13">
        <v>-1</v>
      </c>
      <c r="P755" s="13">
        <f>Source!DN732</f>
        <v>0</v>
      </c>
      <c r="Q755" s="13"/>
      <c r="R755" s="13"/>
      <c r="S755" s="13"/>
      <c r="T755" s="13"/>
      <c r="U755" s="13"/>
      <c r="V755" s="13"/>
      <c r="W755" s="13">
        <v>0</v>
      </c>
      <c r="X755" s="13">
        <v>1</v>
      </c>
      <c r="Y755" s="13">
        <v>0</v>
      </c>
      <c r="Z755" s="13">
        <v>0</v>
      </c>
      <c r="AA755" s="13">
        <v>1</v>
      </c>
      <c r="AB755" s="13">
        <v>0</v>
      </c>
    </row>
    <row r="756" spans="1:255" x14ac:dyDescent="0.2">
      <c r="A756" s="13">
        <v>50</v>
      </c>
      <c r="B756" s="13">
        <v>0</v>
      </c>
      <c r="C756" s="13">
        <v>0</v>
      </c>
      <c r="D756" s="13">
        <v>1</v>
      </c>
      <c r="E756" s="13">
        <v>209</v>
      </c>
      <c r="F756" s="13">
        <f>ROUND(Source!W732,O756)</f>
        <v>0</v>
      </c>
      <c r="G756" s="13" t="s">
        <v>156</v>
      </c>
      <c r="H756" s="13" t="s">
        <v>157</v>
      </c>
      <c r="I756" s="13"/>
      <c r="J756" s="13"/>
      <c r="K756" s="13">
        <v>209</v>
      </c>
      <c r="L756" s="13">
        <v>23</v>
      </c>
      <c r="M756" s="13">
        <v>3</v>
      </c>
      <c r="N756" s="13" t="s">
        <v>3</v>
      </c>
      <c r="O756" s="13">
        <v>2</v>
      </c>
      <c r="P756" s="13">
        <f>ROUND(Source!DO732,O756)</f>
        <v>0</v>
      </c>
      <c r="Q756" s="13"/>
      <c r="R756" s="13"/>
      <c r="S756" s="13"/>
      <c r="T756" s="13"/>
      <c r="U756" s="13"/>
      <c r="V756" s="13"/>
      <c r="W756" s="13">
        <v>0</v>
      </c>
      <c r="X756" s="13">
        <v>1</v>
      </c>
      <c r="Y756" s="13">
        <v>0</v>
      </c>
      <c r="Z756" s="13">
        <v>0</v>
      </c>
      <c r="AA756" s="13">
        <v>1</v>
      </c>
      <c r="AB756" s="13">
        <v>0</v>
      </c>
    </row>
    <row r="757" spans="1:255" x14ac:dyDescent="0.2">
      <c r="A757" s="13">
        <v>50</v>
      </c>
      <c r="B757" s="13">
        <v>0</v>
      </c>
      <c r="C757" s="13">
        <v>0</v>
      </c>
      <c r="D757" s="13">
        <v>1</v>
      </c>
      <c r="E757" s="13">
        <v>233</v>
      </c>
      <c r="F757" s="13">
        <f>ROUND(Source!BD732,O757)</f>
        <v>0</v>
      </c>
      <c r="G757" s="13" t="s">
        <v>158</v>
      </c>
      <c r="H757" s="13" t="s">
        <v>159</v>
      </c>
      <c r="I757" s="13"/>
      <c r="J757" s="13"/>
      <c r="K757" s="13">
        <v>233</v>
      </c>
      <c r="L757" s="13">
        <v>24</v>
      </c>
      <c r="M757" s="13">
        <v>3</v>
      </c>
      <c r="N757" s="13" t="s">
        <v>3</v>
      </c>
      <c r="O757" s="13">
        <v>2</v>
      </c>
      <c r="P757" s="13">
        <f>ROUND(Source!EV732,O757)</f>
        <v>0</v>
      </c>
      <c r="Q757" s="13"/>
      <c r="R757" s="13"/>
      <c r="S757" s="13"/>
      <c r="T757" s="13"/>
      <c r="U757" s="13"/>
      <c r="V757" s="13"/>
      <c r="W757" s="13">
        <v>0</v>
      </c>
      <c r="X757" s="13">
        <v>1</v>
      </c>
      <c r="Y757" s="13">
        <v>0</v>
      </c>
      <c r="Z757" s="13">
        <v>0</v>
      </c>
      <c r="AA757" s="13">
        <v>1</v>
      </c>
      <c r="AB757" s="13">
        <v>0</v>
      </c>
    </row>
    <row r="758" spans="1:255" x14ac:dyDescent="0.2">
      <c r="A758" s="13">
        <v>50</v>
      </c>
      <c r="B758" s="13">
        <v>0</v>
      </c>
      <c r="C758" s="13">
        <v>0</v>
      </c>
      <c r="D758" s="13">
        <v>1</v>
      </c>
      <c r="E758" s="13">
        <v>210</v>
      </c>
      <c r="F758" s="13">
        <f>ROUND(Source!X732,O758)</f>
        <v>1375.33</v>
      </c>
      <c r="G758" s="13" t="s">
        <v>160</v>
      </c>
      <c r="H758" s="13" t="s">
        <v>161</v>
      </c>
      <c r="I758" s="13"/>
      <c r="J758" s="13"/>
      <c r="K758" s="13">
        <v>210</v>
      </c>
      <c r="L758" s="13">
        <v>25</v>
      </c>
      <c r="M758" s="13">
        <v>3</v>
      </c>
      <c r="N758" s="13" t="s">
        <v>3</v>
      </c>
      <c r="O758" s="13">
        <v>2</v>
      </c>
      <c r="P758" s="13">
        <f>ROUND(Source!DP732,O758)</f>
        <v>77499.789999999994</v>
      </c>
      <c r="Q758" s="13"/>
      <c r="R758" s="13"/>
      <c r="S758" s="13"/>
      <c r="T758" s="13"/>
      <c r="U758" s="13"/>
      <c r="V758" s="13"/>
      <c r="W758" s="13">
        <v>1375.33</v>
      </c>
      <c r="X758" s="13">
        <v>1</v>
      </c>
      <c r="Y758" s="13">
        <v>1375.33</v>
      </c>
      <c r="Z758" s="13">
        <v>77499.789999999994</v>
      </c>
      <c r="AA758" s="13">
        <v>1</v>
      </c>
      <c r="AB758" s="13">
        <v>77499.789999999994</v>
      </c>
    </row>
    <row r="759" spans="1:255" x14ac:dyDescent="0.2">
      <c r="A759" s="13">
        <v>50</v>
      </c>
      <c r="B759" s="13">
        <v>0</v>
      </c>
      <c r="C759" s="13">
        <v>0</v>
      </c>
      <c r="D759" s="13">
        <v>1</v>
      </c>
      <c r="E759" s="13">
        <v>211</v>
      </c>
      <c r="F759" s="13">
        <f>ROUND(Source!Y732,O759)</f>
        <v>769.68</v>
      </c>
      <c r="G759" s="13" t="s">
        <v>162</v>
      </c>
      <c r="H759" s="13" t="s">
        <v>163</v>
      </c>
      <c r="I759" s="13"/>
      <c r="J759" s="13"/>
      <c r="K759" s="13">
        <v>211</v>
      </c>
      <c r="L759" s="13">
        <v>26</v>
      </c>
      <c r="M759" s="13">
        <v>3</v>
      </c>
      <c r="N759" s="13" t="s">
        <v>3</v>
      </c>
      <c r="O759" s="13">
        <v>2</v>
      </c>
      <c r="P759" s="13">
        <f>ROUND(Source!DQ732,O759)</f>
        <v>43371.44</v>
      </c>
      <c r="Q759" s="13"/>
      <c r="R759" s="13"/>
      <c r="S759" s="13"/>
      <c r="T759" s="13"/>
      <c r="U759" s="13"/>
      <c r="V759" s="13"/>
      <c r="W759" s="13">
        <v>769.68</v>
      </c>
      <c r="X759" s="13">
        <v>1</v>
      </c>
      <c r="Y759" s="13">
        <v>769.68</v>
      </c>
      <c r="Z759" s="13">
        <v>43371.44</v>
      </c>
      <c r="AA759" s="13">
        <v>1</v>
      </c>
      <c r="AB759" s="13">
        <v>43371.44</v>
      </c>
    </row>
    <row r="760" spans="1:255" x14ac:dyDescent="0.2">
      <c r="A760" s="13">
        <v>50</v>
      </c>
      <c r="B760" s="13">
        <v>0</v>
      </c>
      <c r="C760" s="13">
        <v>0</v>
      </c>
      <c r="D760" s="13">
        <v>1</v>
      </c>
      <c r="E760" s="13">
        <v>224</v>
      </c>
      <c r="F760" s="13">
        <f>ROUND(Source!AR732,O760)</f>
        <v>355852.65</v>
      </c>
      <c r="G760" s="13" t="s">
        <v>164</v>
      </c>
      <c r="H760" s="13" t="s">
        <v>165</v>
      </c>
      <c r="I760" s="13"/>
      <c r="J760" s="13"/>
      <c r="K760" s="13">
        <v>224</v>
      </c>
      <c r="L760" s="13">
        <v>27</v>
      </c>
      <c r="M760" s="13">
        <v>3</v>
      </c>
      <c r="N760" s="13" t="s">
        <v>3</v>
      </c>
      <c r="O760" s="13">
        <v>2</v>
      </c>
      <c r="P760" s="13">
        <f>ROUND(Source!EJ732,O760)</f>
        <v>2859045.96</v>
      </c>
      <c r="Q760" s="13"/>
      <c r="R760" s="13"/>
      <c r="S760" s="13"/>
      <c r="T760" s="13"/>
      <c r="U760" s="13"/>
      <c r="V760" s="13"/>
      <c r="W760" s="13">
        <v>355852.65</v>
      </c>
      <c r="X760" s="13">
        <v>1</v>
      </c>
      <c r="Y760" s="13">
        <v>355852.65</v>
      </c>
      <c r="Z760" s="13">
        <v>2859045.96</v>
      </c>
      <c r="AA760" s="13">
        <v>1</v>
      </c>
      <c r="AB760" s="13">
        <v>2859045.96</v>
      </c>
    </row>
    <row r="762" spans="1:255" x14ac:dyDescent="0.2">
      <c r="A762" s="10">
        <v>5</v>
      </c>
      <c r="B762" s="10">
        <v>1</v>
      </c>
      <c r="C762" s="10"/>
      <c r="D762" s="10">
        <f>ROW(A787)</f>
        <v>787</v>
      </c>
      <c r="E762" s="10"/>
      <c r="F762" s="10" t="s">
        <v>24</v>
      </c>
      <c r="G762" s="10" t="s">
        <v>734</v>
      </c>
      <c r="H762" s="10" t="s">
        <v>3</v>
      </c>
      <c r="I762" s="10">
        <v>0</v>
      </c>
      <c r="J762" s="10"/>
      <c r="K762" s="10">
        <v>0</v>
      </c>
      <c r="L762" s="10"/>
      <c r="M762" s="10" t="s">
        <v>3</v>
      </c>
      <c r="N762" s="10"/>
      <c r="O762" s="10"/>
      <c r="P762" s="10"/>
      <c r="Q762" s="10"/>
      <c r="R762" s="10"/>
      <c r="S762" s="10">
        <v>0</v>
      </c>
      <c r="T762" s="10">
        <v>0</v>
      </c>
      <c r="U762" s="10" t="s">
        <v>3</v>
      </c>
      <c r="V762" s="10">
        <v>2</v>
      </c>
      <c r="W762" s="10"/>
      <c r="X762" s="10"/>
      <c r="Y762" s="10"/>
      <c r="Z762" s="10"/>
      <c r="AA762" s="10"/>
      <c r="AB762" s="10" t="s">
        <v>3</v>
      </c>
      <c r="AC762" s="10" t="s">
        <v>3</v>
      </c>
      <c r="AD762" s="10" t="s">
        <v>3</v>
      </c>
      <c r="AE762" s="10" t="s">
        <v>3</v>
      </c>
      <c r="AF762" s="10" t="s">
        <v>3</v>
      </c>
      <c r="AG762" s="10" t="s">
        <v>3</v>
      </c>
      <c r="AH762" s="10"/>
      <c r="AI762" s="10"/>
      <c r="AJ762" s="10"/>
      <c r="AK762" s="10"/>
      <c r="AL762" s="10"/>
      <c r="AM762" s="10"/>
      <c r="AN762" s="10"/>
      <c r="AO762" s="10"/>
      <c r="AP762" s="10" t="s">
        <v>3</v>
      </c>
      <c r="AQ762" s="10" t="s">
        <v>3</v>
      </c>
      <c r="AR762" s="10" t="s">
        <v>3</v>
      </c>
      <c r="AS762" s="10"/>
      <c r="AT762" s="10"/>
      <c r="AU762" s="10"/>
      <c r="AV762" s="10"/>
      <c r="AW762" s="10"/>
      <c r="AX762" s="10"/>
      <c r="AY762" s="10"/>
      <c r="AZ762" s="10" t="s">
        <v>3</v>
      </c>
      <c r="BA762" s="10"/>
      <c r="BB762" s="10" t="s">
        <v>3</v>
      </c>
      <c r="BC762" s="10" t="s">
        <v>3</v>
      </c>
      <c r="BD762" s="10" t="s">
        <v>3</v>
      </c>
      <c r="BE762" s="10" t="s">
        <v>3</v>
      </c>
      <c r="BF762" s="10" t="s">
        <v>3</v>
      </c>
      <c r="BG762" s="10" t="s">
        <v>3</v>
      </c>
      <c r="BH762" s="10" t="s">
        <v>3</v>
      </c>
      <c r="BI762" s="10" t="s">
        <v>3</v>
      </c>
      <c r="BJ762" s="10" t="s">
        <v>3</v>
      </c>
      <c r="BK762" s="10" t="s">
        <v>3</v>
      </c>
      <c r="BL762" s="10" t="s">
        <v>3</v>
      </c>
      <c r="BM762" s="10" t="s">
        <v>3</v>
      </c>
      <c r="BN762" s="10" t="s">
        <v>3</v>
      </c>
      <c r="BO762" s="10" t="s">
        <v>3</v>
      </c>
      <c r="BP762" s="10" t="s">
        <v>3</v>
      </c>
      <c r="BQ762" s="10"/>
      <c r="BR762" s="10"/>
      <c r="BS762" s="10"/>
      <c r="BT762" s="10"/>
      <c r="BU762" s="10"/>
      <c r="BV762" s="10"/>
      <c r="BW762" s="10"/>
      <c r="BX762" s="10">
        <v>0</v>
      </c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>
        <v>0</v>
      </c>
    </row>
    <row r="764" spans="1:255" x14ac:dyDescent="0.2">
      <c r="A764" s="11">
        <v>52</v>
      </c>
      <c r="B764" s="11">
        <f t="shared" ref="B764:G764" si="607">B787</f>
        <v>1</v>
      </c>
      <c r="C764" s="11">
        <f t="shared" si="607"/>
        <v>5</v>
      </c>
      <c r="D764" s="11">
        <f t="shared" si="607"/>
        <v>762</v>
      </c>
      <c r="E764" s="11">
        <f t="shared" si="607"/>
        <v>0</v>
      </c>
      <c r="F764" s="11" t="str">
        <f t="shared" si="607"/>
        <v>Новый подраздел</v>
      </c>
      <c r="G764" s="11" t="str">
        <f t="shared" si="607"/>
        <v>Система ПД</v>
      </c>
      <c r="H764" s="11"/>
      <c r="I764" s="11"/>
      <c r="J764" s="11"/>
      <c r="K764" s="11"/>
      <c r="L764" s="11"/>
      <c r="M764" s="11"/>
      <c r="N764" s="11"/>
      <c r="O764" s="11">
        <f t="shared" ref="O764:AT764" si="608">O787</f>
        <v>162693.28</v>
      </c>
      <c r="P764" s="11">
        <f t="shared" si="608"/>
        <v>161216.35</v>
      </c>
      <c r="Q764" s="11">
        <f t="shared" si="608"/>
        <v>256.45999999999998</v>
      </c>
      <c r="R764" s="11">
        <f t="shared" si="608"/>
        <v>36.07</v>
      </c>
      <c r="S764" s="11">
        <f t="shared" si="608"/>
        <v>1220.47</v>
      </c>
      <c r="T764" s="11">
        <f t="shared" si="608"/>
        <v>0</v>
      </c>
      <c r="U764" s="11">
        <f t="shared" si="608"/>
        <v>99.56774519999999</v>
      </c>
      <c r="V764" s="11">
        <f t="shared" si="608"/>
        <v>0</v>
      </c>
      <c r="W764" s="11">
        <f t="shared" si="608"/>
        <v>0</v>
      </c>
      <c r="X764" s="11">
        <f t="shared" si="608"/>
        <v>1369.62</v>
      </c>
      <c r="Y764" s="11">
        <f t="shared" si="608"/>
        <v>766.49</v>
      </c>
      <c r="Z764" s="11">
        <f t="shared" si="608"/>
        <v>0</v>
      </c>
      <c r="AA764" s="11">
        <f t="shared" si="608"/>
        <v>0</v>
      </c>
      <c r="AB764" s="11">
        <f t="shared" si="608"/>
        <v>162693.28</v>
      </c>
      <c r="AC764" s="11">
        <f t="shared" si="608"/>
        <v>161216.35</v>
      </c>
      <c r="AD764" s="11">
        <f t="shared" si="608"/>
        <v>256.45999999999998</v>
      </c>
      <c r="AE764" s="11">
        <f t="shared" si="608"/>
        <v>36.07</v>
      </c>
      <c r="AF764" s="11">
        <f t="shared" si="608"/>
        <v>1220.47</v>
      </c>
      <c r="AG764" s="11">
        <f t="shared" si="608"/>
        <v>0</v>
      </c>
      <c r="AH764" s="11">
        <f t="shared" si="608"/>
        <v>99.56774519999999</v>
      </c>
      <c r="AI764" s="11">
        <f t="shared" si="608"/>
        <v>0</v>
      </c>
      <c r="AJ764" s="11">
        <f t="shared" si="608"/>
        <v>0</v>
      </c>
      <c r="AK764" s="11">
        <f t="shared" si="608"/>
        <v>1369.62</v>
      </c>
      <c r="AL764" s="11">
        <f t="shared" si="608"/>
        <v>766.49</v>
      </c>
      <c r="AM764" s="11">
        <f t="shared" si="608"/>
        <v>0</v>
      </c>
      <c r="AN764" s="11">
        <f t="shared" si="608"/>
        <v>0</v>
      </c>
      <c r="AO764" s="11">
        <f t="shared" si="608"/>
        <v>0</v>
      </c>
      <c r="AP764" s="11">
        <f t="shared" si="608"/>
        <v>160437.68</v>
      </c>
      <c r="AQ764" s="11">
        <f t="shared" si="608"/>
        <v>0</v>
      </c>
      <c r="AR764" s="11">
        <f t="shared" si="608"/>
        <v>164829.39000000001</v>
      </c>
      <c r="AS764" s="11">
        <f t="shared" si="608"/>
        <v>4391.71</v>
      </c>
      <c r="AT764" s="11">
        <f t="shared" si="608"/>
        <v>0</v>
      </c>
      <c r="AU764" s="11">
        <f t="shared" ref="AU764:BZ764" si="609">AU787</f>
        <v>0</v>
      </c>
      <c r="AV764" s="11">
        <f t="shared" si="609"/>
        <v>161216.35</v>
      </c>
      <c r="AW764" s="11">
        <f t="shared" si="609"/>
        <v>778.67</v>
      </c>
      <c r="AX764" s="11">
        <f t="shared" si="609"/>
        <v>0</v>
      </c>
      <c r="AY764" s="11">
        <f t="shared" si="609"/>
        <v>778.67</v>
      </c>
      <c r="AZ764" s="11">
        <f t="shared" si="609"/>
        <v>160437.68</v>
      </c>
      <c r="BA764" s="11">
        <f t="shared" si="609"/>
        <v>0</v>
      </c>
      <c r="BB764" s="11">
        <f t="shared" si="609"/>
        <v>0</v>
      </c>
      <c r="BC764" s="11">
        <f t="shared" si="609"/>
        <v>0</v>
      </c>
      <c r="BD764" s="11">
        <f t="shared" si="609"/>
        <v>0</v>
      </c>
      <c r="BE764" s="11">
        <f t="shared" si="609"/>
        <v>0</v>
      </c>
      <c r="BF764" s="11">
        <f t="shared" si="609"/>
        <v>0</v>
      </c>
      <c r="BG764" s="11">
        <f t="shared" si="609"/>
        <v>0</v>
      </c>
      <c r="BH764" s="11">
        <f t="shared" si="609"/>
        <v>0</v>
      </c>
      <c r="BI764" s="11">
        <f t="shared" si="609"/>
        <v>0</v>
      </c>
      <c r="BJ764" s="11">
        <f t="shared" si="609"/>
        <v>0</v>
      </c>
      <c r="BK764" s="11">
        <f t="shared" si="609"/>
        <v>0</v>
      </c>
      <c r="BL764" s="11">
        <f t="shared" si="609"/>
        <v>0</v>
      </c>
      <c r="BM764" s="11">
        <f t="shared" si="609"/>
        <v>0</v>
      </c>
      <c r="BN764" s="11">
        <f t="shared" si="609"/>
        <v>0</v>
      </c>
      <c r="BO764" s="11">
        <f t="shared" si="609"/>
        <v>0</v>
      </c>
      <c r="BP764" s="11">
        <f t="shared" si="609"/>
        <v>0</v>
      </c>
      <c r="BQ764" s="11">
        <f t="shared" si="609"/>
        <v>0</v>
      </c>
      <c r="BR764" s="11">
        <f t="shared" si="609"/>
        <v>0</v>
      </c>
      <c r="BS764" s="11">
        <f t="shared" si="609"/>
        <v>0</v>
      </c>
      <c r="BT764" s="11">
        <f t="shared" si="609"/>
        <v>0</v>
      </c>
      <c r="BU764" s="11">
        <f t="shared" si="609"/>
        <v>0</v>
      </c>
      <c r="BV764" s="11">
        <f t="shared" si="609"/>
        <v>0</v>
      </c>
      <c r="BW764" s="11">
        <f t="shared" si="609"/>
        <v>0</v>
      </c>
      <c r="BX764" s="11">
        <f t="shared" si="609"/>
        <v>0</v>
      </c>
      <c r="BY764" s="11">
        <f t="shared" si="609"/>
        <v>160437.68</v>
      </c>
      <c r="BZ764" s="11">
        <f t="shared" si="609"/>
        <v>0</v>
      </c>
      <c r="CA764" s="11">
        <f t="shared" ref="CA764:DF764" si="610">CA787</f>
        <v>164829.39000000001</v>
      </c>
      <c r="CB764" s="11">
        <f t="shared" si="610"/>
        <v>4391.71</v>
      </c>
      <c r="CC764" s="11">
        <f t="shared" si="610"/>
        <v>0</v>
      </c>
      <c r="CD764" s="11">
        <f t="shared" si="610"/>
        <v>0</v>
      </c>
      <c r="CE764" s="11">
        <f t="shared" si="610"/>
        <v>161216.35</v>
      </c>
      <c r="CF764" s="11">
        <f t="shared" si="610"/>
        <v>778.67000000001281</v>
      </c>
      <c r="CG764" s="11">
        <f t="shared" si="610"/>
        <v>0</v>
      </c>
      <c r="CH764" s="11">
        <f t="shared" si="610"/>
        <v>778.67000000001281</v>
      </c>
      <c r="CI764" s="11">
        <f t="shared" si="610"/>
        <v>160437.68</v>
      </c>
      <c r="CJ764" s="11">
        <f t="shared" si="610"/>
        <v>0</v>
      </c>
      <c r="CK764" s="11">
        <f t="shared" si="610"/>
        <v>0</v>
      </c>
      <c r="CL764" s="11">
        <f t="shared" si="610"/>
        <v>0</v>
      </c>
      <c r="CM764" s="11">
        <f t="shared" si="610"/>
        <v>0</v>
      </c>
      <c r="CN764" s="11">
        <f t="shared" si="610"/>
        <v>0</v>
      </c>
      <c r="CO764" s="11">
        <f t="shared" si="610"/>
        <v>0</v>
      </c>
      <c r="CP764" s="11">
        <f t="shared" si="610"/>
        <v>0</v>
      </c>
      <c r="CQ764" s="11">
        <f t="shared" si="610"/>
        <v>0</v>
      </c>
      <c r="CR764" s="11">
        <f t="shared" si="610"/>
        <v>0</v>
      </c>
      <c r="CS764" s="11">
        <f t="shared" si="610"/>
        <v>0</v>
      </c>
      <c r="CT764" s="11">
        <f t="shared" si="610"/>
        <v>0</v>
      </c>
      <c r="CU764" s="11">
        <f t="shared" si="610"/>
        <v>0</v>
      </c>
      <c r="CV764" s="11">
        <f t="shared" si="610"/>
        <v>0</v>
      </c>
      <c r="CW764" s="11">
        <f t="shared" si="610"/>
        <v>0</v>
      </c>
      <c r="CX764" s="11">
        <f t="shared" si="610"/>
        <v>0</v>
      </c>
      <c r="CY764" s="11">
        <f t="shared" si="610"/>
        <v>0</v>
      </c>
      <c r="CZ764" s="11">
        <f t="shared" si="610"/>
        <v>0</v>
      </c>
      <c r="DA764" s="11">
        <f t="shared" si="610"/>
        <v>0</v>
      </c>
      <c r="DB764" s="11">
        <f t="shared" si="610"/>
        <v>0</v>
      </c>
      <c r="DC764" s="11">
        <f t="shared" si="610"/>
        <v>0</v>
      </c>
      <c r="DD764" s="11">
        <f t="shared" si="610"/>
        <v>0</v>
      </c>
      <c r="DE764" s="11">
        <f t="shared" si="610"/>
        <v>0</v>
      </c>
      <c r="DF764" s="11">
        <f t="shared" si="610"/>
        <v>0</v>
      </c>
      <c r="DG764" s="12">
        <f t="shared" ref="DG764:EL764" si="611">DG787</f>
        <v>1291369.3600000001</v>
      </c>
      <c r="DH764" s="12">
        <f t="shared" si="611"/>
        <v>1218352.47</v>
      </c>
      <c r="DI764" s="12">
        <f t="shared" si="611"/>
        <v>4243.41</v>
      </c>
      <c r="DJ764" s="12">
        <f t="shared" si="611"/>
        <v>2032.54</v>
      </c>
      <c r="DK764" s="12">
        <f t="shared" si="611"/>
        <v>68773.48</v>
      </c>
      <c r="DL764" s="12">
        <f t="shared" si="611"/>
        <v>0</v>
      </c>
      <c r="DM764" s="12">
        <f t="shared" si="611"/>
        <v>99.56774519999999</v>
      </c>
      <c r="DN764" s="12">
        <f t="shared" si="611"/>
        <v>0</v>
      </c>
      <c r="DO764" s="12">
        <f t="shared" si="611"/>
        <v>0</v>
      </c>
      <c r="DP764" s="12">
        <f t="shared" si="611"/>
        <v>77178.559999999998</v>
      </c>
      <c r="DQ764" s="12">
        <f t="shared" si="611"/>
        <v>43191.67</v>
      </c>
      <c r="DR764" s="12">
        <f t="shared" si="611"/>
        <v>0</v>
      </c>
      <c r="DS764" s="12">
        <f t="shared" si="611"/>
        <v>0</v>
      </c>
      <c r="DT764" s="12">
        <f t="shared" si="611"/>
        <v>1291369.3600000001</v>
      </c>
      <c r="DU764" s="12">
        <f t="shared" si="611"/>
        <v>1218352.47</v>
      </c>
      <c r="DV764" s="12">
        <f t="shared" si="611"/>
        <v>4243.41</v>
      </c>
      <c r="DW764" s="12">
        <f t="shared" si="611"/>
        <v>2032.54</v>
      </c>
      <c r="DX764" s="12">
        <f t="shared" si="611"/>
        <v>68773.48</v>
      </c>
      <c r="DY764" s="12">
        <f t="shared" si="611"/>
        <v>0</v>
      </c>
      <c r="DZ764" s="12">
        <f t="shared" si="611"/>
        <v>99.56774519999999</v>
      </c>
      <c r="EA764" s="12">
        <f t="shared" si="611"/>
        <v>0</v>
      </c>
      <c r="EB764" s="12">
        <f t="shared" si="611"/>
        <v>0</v>
      </c>
      <c r="EC764" s="12">
        <f t="shared" si="611"/>
        <v>77178.559999999998</v>
      </c>
      <c r="ED764" s="12">
        <f t="shared" si="611"/>
        <v>43191.67</v>
      </c>
      <c r="EE764" s="12">
        <f t="shared" si="611"/>
        <v>0</v>
      </c>
      <c r="EF764" s="12">
        <f t="shared" si="611"/>
        <v>0</v>
      </c>
      <c r="EG764" s="12">
        <f t="shared" si="611"/>
        <v>0</v>
      </c>
      <c r="EH764" s="12">
        <f t="shared" si="611"/>
        <v>1214513.23</v>
      </c>
      <c r="EI764" s="12">
        <f t="shared" si="611"/>
        <v>0</v>
      </c>
      <c r="EJ764" s="12">
        <f t="shared" si="611"/>
        <v>1411739.59</v>
      </c>
      <c r="EK764" s="12">
        <f t="shared" si="611"/>
        <v>197226.36</v>
      </c>
      <c r="EL764" s="12">
        <f t="shared" si="611"/>
        <v>0</v>
      </c>
      <c r="EM764" s="12">
        <f t="shared" ref="EM764:FR764" si="612">EM787</f>
        <v>0</v>
      </c>
      <c r="EN764" s="12">
        <f t="shared" si="612"/>
        <v>1218352.47</v>
      </c>
      <c r="EO764" s="12">
        <f t="shared" si="612"/>
        <v>3839.24</v>
      </c>
      <c r="EP764" s="12">
        <f t="shared" si="612"/>
        <v>0</v>
      </c>
      <c r="EQ764" s="12">
        <f t="shared" si="612"/>
        <v>3839.24</v>
      </c>
      <c r="ER764" s="12">
        <f t="shared" si="612"/>
        <v>1214513.23</v>
      </c>
      <c r="ES764" s="12">
        <f t="shared" si="612"/>
        <v>0</v>
      </c>
      <c r="ET764" s="12">
        <f t="shared" si="612"/>
        <v>0</v>
      </c>
      <c r="EU764" s="12">
        <f t="shared" si="612"/>
        <v>0</v>
      </c>
      <c r="EV764" s="12">
        <f t="shared" si="612"/>
        <v>0</v>
      </c>
      <c r="EW764" s="12">
        <f t="shared" si="612"/>
        <v>0</v>
      </c>
      <c r="EX764" s="12">
        <f t="shared" si="612"/>
        <v>0</v>
      </c>
      <c r="EY764" s="12">
        <f t="shared" si="612"/>
        <v>0</v>
      </c>
      <c r="EZ764" s="12">
        <f t="shared" si="612"/>
        <v>0</v>
      </c>
      <c r="FA764" s="12">
        <f t="shared" si="612"/>
        <v>0</v>
      </c>
      <c r="FB764" s="12">
        <f t="shared" si="612"/>
        <v>0</v>
      </c>
      <c r="FC764" s="12">
        <f t="shared" si="612"/>
        <v>0</v>
      </c>
      <c r="FD764" s="12">
        <f t="shared" si="612"/>
        <v>0</v>
      </c>
      <c r="FE764" s="12">
        <f t="shared" si="612"/>
        <v>0</v>
      </c>
      <c r="FF764" s="12">
        <f t="shared" si="612"/>
        <v>0</v>
      </c>
      <c r="FG764" s="12">
        <f t="shared" si="612"/>
        <v>0</v>
      </c>
      <c r="FH764" s="12">
        <f t="shared" si="612"/>
        <v>0</v>
      </c>
      <c r="FI764" s="12">
        <f t="shared" si="612"/>
        <v>0</v>
      </c>
      <c r="FJ764" s="12">
        <f t="shared" si="612"/>
        <v>0</v>
      </c>
      <c r="FK764" s="12">
        <f t="shared" si="612"/>
        <v>0</v>
      </c>
      <c r="FL764" s="12">
        <f t="shared" si="612"/>
        <v>0</v>
      </c>
      <c r="FM764" s="12">
        <f t="shared" si="612"/>
        <v>0</v>
      </c>
      <c r="FN764" s="12">
        <f t="shared" si="612"/>
        <v>0</v>
      </c>
      <c r="FO764" s="12">
        <f t="shared" si="612"/>
        <v>0</v>
      </c>
      <c r="FP764" s="12">
        <f t="shared" si="612"/>
        <v>0</v>
      </c>
      <c r="FQ764" s="12">
        <f t="shared" si="612"/>
        <v>1214513.23</v>
      </c>
      <c r="FR764" s="12">
        <f t="shared" si="612"/>
        <v>0</v>
      </c>
      <c r="FS764" s="12">
        <f t="shared" ref="FS764:GX764" si="613">FS787</f>
        <v>1411739.59</v>
      </c>
      <c r="FT764" s="12">
        <f t="shared" si="613"/>
        <v>197226.36</v>
      </c>
      <c r="FU764" s="12">
        <f t="shared" si="613"/>
        <v>0</v>
      </c>
      <c r="FV764" s="12">
        <f t="shared" si="613"/>
        <v>0</v>
      </c>
      <c r="FW764" s="12">
        <f t="shared" si="613"/>
        <v>1218352.47</v>
      </c>
      <c r="FX764" s="12">
        <f t="shared" si="613"/>
        <v>3839.2399999999907</v>
      </c>
      <c r="FY764" s="12">
        <f t="shared" si="613"/>
        <v>0</v>
      </c>
      <c r="FZ764" s="12">
        <f t="shared" si="613"/>
        <v>3839.2399999999907</v>
      </c>
      <c r="GA764" s="12">
        <f t="shared" si="613"/>
        <v>1214513.23</v>
      </c>
      <c r="GB764" s="12">
        <f t="shared" si="613"/>
        <v>0</v>
      </c>
      <c r="GC764" s="12">
        <f t="shared" si="613"/>
        <v>0</v>
      </c>
      <c r="GD764" s="12">
        <f t="shared" si="613"/>
        <v>0</v>
      </c>
      <c r="GE764" s="12">
        <f t="shared" si="613"/>
        <v>0</v>
      </c>
      <c r="GF764" s="12">
        <f t="shared" si="613"/>
        <v>0</v>
      </c>
      <c r="GG764" s="12">
        <f t="shared" si="613"/>
        <v>0</v>
      </c>
      <c r="GH764" s="12">
        <f t="shared" si="613"/>
        <v>0</v>
      </c>
      <c r="GI764" s="12">
        <f t="shared" si="613"/>
        <v>0</v>
      </c>
      <c r="GJ764" s="12">
        <f t="shared" si="613"/>
        <v>0</v>
      </c>
      <c r="GK764" s="12">
        <f t="shared" si="613"/>
        <v>0</v>
      </c>
      <c r="GL764" s="12">
        <f t="shared" si="613"/>
        <v>0</v>
      </c>
      <c r="GM764" s="12">
        <f t="shared" si="613"/>
        <v>0</v>
      </c>
      <c r="GN764" s="12">
        <f t="shared" si="613"/>
        <v>0</v>
      </c>
      <c r="GO764" s="12">
        <f t="shared" si="613"/>
        <v>0</v>
      </c>
      <c r="GP764" s="12">
        <f t="shared" si="613"/>
        <v>0</v>
      </c>
      <c r="GQ764" s="12">
        <f t="shared" si="613"/>
        <v>0</v>
      </c>
      <c r="GR764" s="12">
        <f t="shared" si="613"/>
        <v>0</v>
      </c>
      <c r="GS764" s="12">
        <f t="shared" si="613"/>
        <v>0</v>
      </c>
      <c r="GT764" s="12">
        <f t="shared" si="613"/>
        <v>0</v>
      </c>
      <c r="GU764" s="12">
        <f t="shared" si="613"/>
        <v>0</v>
      </c>
      <c r="GV764" s="12">
        <f t="shared" si="613"/>
        <v>0</v>
      </c>
      <c r="GW764" s="12">
        <f t="shared" si="613"/>
        <v>0</v>
      </c>
      <c r="GX764" s="12">
        <f t="shared" si="613"/>
        <v>0</v>
      </c>
    </row>
    <row r="766" spans="1:255" x14ac:dyDescent="0.2">
      <c r="A766" s="2">
        <v>17</v>
      </c>
      <c r="B766" s="2">
        <v>1</v>
      </c>
      <c r="C766" s="2">
        <f>ROW(SmtRes!A455)</f>
        <v>455</v>
      </c>
      <c r="D766" s="2">
        <f>ROW(EtalonRes!A590)</f>
        <v>590</v>
      </c>
      <c r="E766" s="2" t="s">
        <v>735</v>
      </c>
      <c r="F766" s="2" t="s">
        <v>736</v>
      </c>
      <c r="G766" s="2" t="s">
        <v>737</v>
      </c>
      <c r="H766" s="2" t="s">
        <v>703</v>
      </c>
      <c r="I766" s="2">
        <v>5</v>
      </c>
      <c r="J766" s="2">
        <v>0</v>
      </c>
      <c r="K766" s="2">
        <v>5</v>
      </c>
      <c r="L766" s="2"/>
      <c r="M766" s="2"/>
      <c r="N766" s="2"/>
      <c r="O766" s="2">
        <f t="shared" ref="O766:O785" si="614">ROUND(CP766,2)</f>
        <v>574.91</v>
      </c>
      <c r="P766" s="2">
        <f t="shared" ref="P766:P785" si="615">ROUND((ROUND((AC766*AW766*I766),2)*BC766),2)</f>
        <v>13.1</v>
      </c>
      <c r="Q766" s="2">
        <f>(ROUND((ROUND((((((ET766*1.2)*1.25)*1.05))*AV766*I766),2)*BB766),2)+ROUND((ROUND(((AE766-((((EU766*1.2)*1.25)*1.05)))*AV766*I766),2)*BS766),2))</f>
        <v>77.89</v>
      </c>
      <c r="R766" s="2">
        <f>(ROUND((ROUND((((((EU766*1.2)*1.25)*1.05))*AV766*I766),2)*BS766),2)+ROUND((ROUND(((AE766-((((EU766*1.2)*1.25)*1.05)))*AV766*I766),2)*BS766),2))</f>
        <v>11.01</v>
      </c>
      <c r="S766" s="2">
        <f t="shared" ref="S766:S785" si="616">ROUND((ROUND((AF766*AV766*I766),2)*BA766),2)</f>
        <v>483.92</v>
      </c>
      <c r="T766" s="2">
        <f t="shared" ref="T766:T785" si="617">ROUND(CU766*I766,2)</f>
        <v>0</v>
      </c>
      <c r="U766" s="2">
        <f t="shared" ref="U766:U785" si="618">CV766*I766</f>
        <v>38.342858399999997</v>
      </c>
      <c r="V766" s="2">
        <f t="shared" ref="V766:V785" si="619">CW766*I766</f>
        <v>0</v>
      </c>
      <c r="W766" s="2">
        <f t="shared" ref="W766:W785" si="620">ROUND(CX766*I766,2)</f>
        <v>0</v>
      </c>
      <c r="X766" s="2">
        <f>(ROUND((((S766+ROUND((ROUND((((((EU766*1.2)*1.25)*1.05))*AV766*I766),2)*BS766),2))*AT766)/100),2)+ROUND(((ROUND((ROUND(((AE766-((((EU766*1.2)*1.25)*1.05)))*AV766*I766),2)*BS766),2)*AT766)/100),2))</f>
        <v>539.47</v>
      </c>
      <c r="Y766" s="2">
        <f>(ROUND((((S766+ROUND((ROUND((((((EU766*1.2)*1.25)*1.05))*AV766*I766),2)*BS766),2))*AU766)/100),2)+ROUND(((ROUND((ROUND(((AE766-((((EU766*1.2)*1.25)*1.05)))*AV766*I766),2)*BS766),2)*AU766)/100),2))</f>
        <v>301.91000000000003</v>
      </c>
      <c r="Z766" s="2"/>
      <c r="AA766" s="2">
        <v>56661434</v>
      </c>
      <c r="AB766" s="2">
        <f t="shared" ref="AB766:AB785" si="621">ROUND((AC766+AD766+AF766),6)</f>
        <v>107.92765</v>
      </c>
      <c r="AC766" s="2">
        <f>ROUND(((((ES766*1)*1)*1)),6)</f>
        <v>2.62</v>
      </c>
      <c r="AD766" s="2">
        <f>ROUND(((((((ET766*1.2)*1.25)*1.05))-((((EU766*1.2)*1.25)*1.05)))+AE766),6)</f>
        <v>14.600250000000001</v>
      </c>
      <c r="AE766" s="2">
        <f>ROUND(((((EU766*1.2)*1.25)*1.05)),6)</f>
        <v>2.06325</v>
      </c>
      <c r="AF766" s="2">
        <f>ROUND(((((EV766*1.2)*1.15)*1.05)),6)</f>
        <v>90.707400000000007</v>
      </c>
      <c r="AG766" s="2">
        <f t="shared" ref="AG766:AG785" si="622">ROUND((AP766),6)</f>
        <v>0</v>
      </c>
      <c r="AH766" s="2">
        <f>((((EW766*1.2)*1.15)*1.05))</f>
        <v>7.1870399999999997</v>
      </c>
      <c r="AI766" s="2">
        <f>((((EX766*1.2)*1.25)*1.05))</f>
        <v>0</v>
      </c>
      <c r="AJ766" s="2">
        <f t="shared" ref="AJ766:AJ785" si="623">(AS766)</f>
        <v>0</v>
      </c>
      <c r="AK766" s="2">
        <v>74.489999999999995</v>
      </c>
      <c r="AL766" s="2">
        <v>2.62</v>
      </c>
      <c r="AM766" s="2">
        <v>9.27</v>
      </c>
      <c r="AN766" s="2">
        <v>1.31</v>
      </c>
      <c r="AO766" s="2">
        <v>62.6</v>
      </c>
      <c r="AP766" s="2">
        <v>0</v>
      </c>
      <c r="AQ766" s="2">
        <v>4.96</v>
      </c>
      <c r="AR766" s="2">
        <v>0</v>
      </c>
      <c r="AS766" s="2">
        <v>0</v>
      </c>
      <c r="AT766" s="2">
        <v>109</v>
      </c>
      <c r="AU766" s="2">
        <v>61</v>
      </c>
      <c r="AV766" s="2">
        <v>1.0669999999999999</v>
      </c>
      <c r="AW766" s="2">
        <v>1</v>
      </c>
      <c r="AX766" s="2"/>
      <c r="AY766" s="2"/>
      <c r="AZ766" s="2">
        <v>1</v>
      </c>
      <c r="BA766" s="2">
        <v>1</v>
      </c>
      <c r="BB766" s="2">
        <v>1</v>
      </c>
      <c r="BC766" s="2">
        <v>1</v>
      </c>
      <c r="BD766" s="2" t="s">
        <v>3</v>
      </c>
      <c r="BE766" s="2" t="s">
        <v>3</v>
      </c>
      <c r="BF766" s="2" t="s">
        <v>3</v>
      </c>
      <c r="BG766" s="2" t="s">
        <v>3</v>
      </c>
      <c r="BH766" s="2">
        <v>0</v>
      </c>
      <c r="BI766" s="2">
        <v>1</v>
      </c>
      <c r="BJ766" s="2" t="s">
        <v>738</v>
      </c>
      <c r="BK766" s="2"/>
      <c r="BL766" s="2"/>
      <c r="BM766" s="2">
        <v>25</v>
      </c>
      <c r="BN766" s="2">
        <v>0</v>
      </c>
      <c r="BO766" s="2" t="s">
        <v>736</v>
      </c>
      <c r="BP766" s="2">
        <v>1</v>
      </c>
      <c r="BQ766" s="2">
        <v>30</v>
      </c>
      <c r="BR766" s="2">
        <v>0</v>
      </c>
      <c r="BS766" s="2">
        <v>1</v>
      </c>
      <c r="BT766" s="2">
        <v>1</v>
      </c>
      <c r="BU766" s="2">
        <v>1</v>
      </c>
      <c r="BV766" s="2">
        <v>1</v>
      </c>
      <c r="BW766" s="2">
        <v>1</v>
      </c>
      <c r="BX766" s="2">
        <v>1</v>
      </c>
      <c r="BY766" s="2" t="s">
        <v>3</v>
      </c>
      <c r="BZ766" s="2">
        <v>109</v>
      </c>
      <c r="CA766" s="2">
        <v>61</v>
      </c>
      <c r="CB766" s="2" t="s">
        <v>3</v>
      </c>
      <c r="CC766" s="2"/>
      <c r="CD766" s="2"/>
      <c r="CE766" s="2">
        <v>1566</v>
      </c>
      <c r="CF766" s="2">
        <v>0</v>
      </c>
      <c r="CG766" s="2">
        <v>0</v>
      </c>
      <c r="CH766" s="2"/>
      <c r="CI766" s="2"/>
      <c r="CJ766" s="2"/>
      <c r="CK766" s="2"/>
      <c r="CL766" s="2"/>
      <c r="CM766" s="2">
        <v>0</v>
      </c>
      <c r="CN766" s="2" t="s">
        <v>2120</v>
      </c>
      <c r="CO766" s="2">
        <v>0</v>
      </c>
      <c r="CP766" s="2">
        <f t="shared" ref="CP766:CP785" si="624">(P766+Q766+S766)</f>
        <v>574.91</v>
      </c>
      <c r="CQ766" s="2">
        <f t="shared" ref="CQ766:CQ785" si="625">ROUND((ROUND((AC766*AW766*1),2)*BC766),2)</f>
        <v>2.62</v>
      </c>
      <c r="CR766" s="2">
        <f>(ROUND((ROUND((((((ET766*1.2)*1.25)*1.05))*AV766*1),2)*BB766),2)+ROUND((ROUND(((AE766-((((EU766*1.2)*1.25)*1.05)))*AV766*1),2)*BS766),2))</f>
        <v>15.58</v>
      </c>
      <c r="CS766" s="2">
        <f>(ROUND((ROUND((((((EU766*1.2)*1.25)*1.05))*AV766*1),2)*BS766),2)+ROUND((ROUND(((AE766-((((EU766*1.2)*1.25)*1.05)))*AV766*1),2)*BS766),2))</f>
        <v>2.2000000000000002</v>
      </c>
      <c r="CT766" s="2">
        <f t="shared" ref="CT766:CT785" si="626">ROUND((ROUND((AF766*AV766*1),2)*BA766),2)</f>
        <v>96.78</v>
      </c>
      <c r="CU766" s="2">
        <f t="shared" ref="CU766:CU785" si="627">AG766</f>
        <v>0</v>
      </c>
      <c r="CV766" s="2">
        <f t="shared" ref="CV766:CV785" si="628">(AH766*AV766)</f>
        <v>7.6685716799999994</v>
      </c>
      <c r="CW766" s="2">
        <f t="shared" ref="CW766:CW785" si="629">AI766</f>
        <v>0</v>
      </c>
      <c r="CX766" s="2">
        <f t="shared" ref="CX766:CX785" si="630">AJ766</f>
        <v>0</v>
      </c>
      <c r="CY766" s="2">
        <f>(ROUND((((S766+ROUND((ROUND((((((EU766*1.2)*1.25)*1.05))*AV766*1),2)*BS766),2))*AT766)/100),2)+ROUND(((ROUND((ROUND(((AE766-((((EU766*1.2)*1.25)*1.05)))*AV766*1),2)*BS766),2)*AT766)/100),2))</f>
        <v>529.87</v>
      </c>
      <c r="CZ766" s="2">
        <f>(ROUND((((S766+ROUND((ROUND((((((EU766*1.2)*1.25)*1.05))*AV766*1),2)*BS766),2))*AU766)/100),2)+ROUND(((ROUND((ROUND(((AE766-((((EU766*1.2)*1.25)*1.05)))*AV766*1),2)*BS766),2)*AU766)/100),2))</f>
        <v>296.52999999999997</v>
      </c>
      <c r="DA766" s="2"/>
      <c r="DB766" s="2">
        <v>149</v>
      </c>
      <c r="DC766" s="2" t="s">
        <v>3</v>
      </c>
      <c r="DD766" s="2" t="s">
        <v>105</v>
      </c>
      <c r="DE766" s="2" t="s">
        <v>32</v>
      </c>
      <c r="DF766" s="2" t="s">
        <v>32</v>
      </c>
      <c r="DG766" s="2" t="s">
        <v>33</v>
      </c>
      <c r="DH766" s="2" t="s">
        <v>3</v>
      </c>
      <c r="DI766" s="2" t="s">
        <v>33</v>
      </c>
      <c r="DJ766" s="2" t="s">
        <v>32</v>
      </c>
      <c r="DK766" s="2" t="s">
        <v>3</v>
      </c>
      <c r="DL766" s="2" t="s">
        <v>3</v>
      </c>
      <c r="DM766" s="2" t="s">
        <v>3</v>
      </c>
      <c r="DN766" s="2">
        <v>0</v>
      </c>
      <c r="DO766" s="2">
        <v>0</v>
      </c>
      <c r="DP766" s="2">
        <v>1</v>
      </c>
      <c r="DQ766" s="2">
        <v>1</v>
      </c>
      <c r="DR766" s="2"/>
      <c r="DS766" s="2"/>
      <c r="DT766" s="2"/>
      <c r="DU766" s="2">
        <v>1013</v>
      </c>
      <c r="DV766" s="2" t="s">
        <v>703</v>
      </c>
      <c r="DW766" s="2" t="s">
        <v>703</v>
      </c>
      <c r="DX766" s="2">
        <v>1</v>
      </c>
      <c r="DY766" s="2"/>
      <c r="DZ766" s="2" t="s">
        <v>3</v>
      </c>
      <c r="EA766" s="2" t="s">
        <v>3</v>
      </c>
      <c r="EB766" s="2" t="s">
        <v>3</v>
      </c>
      <c r="EC766" s="2" t="s">
        <v>3</v>
      </c>
      <c r="ED766" s="2"/>
      <c r="EE766" s="2">
        <v>56938458</v>
      </c>
      <c r="EF766" s="2">
        <v>30</v>
      </c>
      <c r="EG766" s="2" t="s">
        <v>34</v>
      </c>
      <c r="EH766" s="2">
        <v>0</v>
      </c>
      <c r="EI766" s="2" t="s">
        <v>3</v>
      </c>
      <c r="EJ766" s="2">
        <v>1</v>
      </c>
      <c r="EK766" s="2">
        <v>25</v>
      </c>
      <c r="EL766" s="2" t="s">
        <v>35</v>
      </c>
      <c r="EM766" s="2" t="s">
        <v>36</v>
      </c>
      <c r="EN766" s="2"/>
      <c r="EO766" s="2" t="s">
        <v>325</v>
      </c>
      <c r="EP766" s="2"/>
      <c r="EQ766" s="2">
        <v>131072</v>
      </c>
      <c r="ER766" s="2">
        <v>74.489999999999995</v>
      </c>
      <c r="ES766" s="2">
        <v>2.62</v>
      </c>
      <c r="ET766" s="2">
        <v>9.27</v>
      </c>
      <c r="EU766" s="2">
        <v>1.31</v>
      </c>
      <c r="EV766" s="2">
        <v>62.6</v>
      </c>
      <c r="EW766" s="2">
        <v>4.96</v>
      </c>
      <c r="EX766" s="2">
        <v>0</v>
      </c>
      <c r="EY766" s="2">
        <v>0</v>
      </c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>
        <v>0</v>
      </c>
      <c r="FR766" s="2">
        <v>0</v>
      </c>
      <c r="FS766" s="2">
        <v>0</v>
      </c>
      <c r="FT766" s="2"/>
      <c r="FU766" s="2"/>
      <c r="FV766" s="2"/>
      <c r="FW766" s="2"/>
      <c r="FX766" s="2">
        <v>109</v>
      </c>
      <c r="FY766" s="2">
        <v>61</v>
      </c>
      <c r="FZ766" s="2"/>
      <c r="GA766" s="2" t="s">
        <v>3</v>
      </c>
      <c r="GB766" s="2"/>
      <c r="GC766" s="2"/>
      <c r="GD766" s="2">
        <v>1</v>
      </c>
      <c r="GE766" s="2"/>
      <c r="GF766" s="2">
        <v>258582843</v>
      </c>
      <c r="GG766" s="2">
        <v>2</v>
      </c>
      <c r="GH766" s="2">
        <v>1</v>
      </c>
      <c r="GI766" s="2">
        <v>2</v>
      </c>
      <c r="GJ766" s="2">
        <v>0</v>
      </c>
      <c r="GK766" s="2">
        <v>0</v>
      </c>
      <c r="GL766" s="2">
        <f t="shared" ref="GL766:GL785" si="631">ROUND(IF(AND(BH766=3,BI766=3,FS766&lt;&gt;0),P766,0),2)</f>
        <v>0</v>
      </c>
      <c r="GM766" s="2">
        <f t="shared" ref="GM766:GM785" si="632">ROUND(O766+X766+Y766,2)+GX766</f>
        <v>1416.29</v>
      </c>
      <c r="GN766" s="2">
        <f t="shared" ref="GN766:GN785" si="633">IF(OR(BI766=0,BI766=1),GM766-GX766,0)</f>
        <v>1416.29</v>
      </c>
      <c r="GO766" s="2">
        <f t="shared" ref="GO766:GO785" si="634">IF(BI766=2,GM766-GX766,0)</f>
        <v>0</v>
      </c>
      <c r="GP766" s="2">
        <f t="shared" ref="GP766:GP785" si="635">IF(BI766=4,GM766-GX766,0)</f>
        <v>0</v>
      </c>
      <c r="GQ766" s="2"/>
      <c r="GR766" s="2">
        <v>0</v>
      </c>
      <c r="GS766" s="2">
        <v>3</v>
      </c>
      <c r="GT766" s="2">
        <v>0</v>
      </c>
      <c r="GU766" s="2" t="s">
        <v>3</v>
      </c>
      <c r="GV766" s="2">
        <f t="shared" ref="GV766:GV785" si="636">ROUND((GT766),6)</f>
        <v>0</v>
      </c>
      <c r="GW766" s="2">
        <v>1</v>
      </c>
      <c r="GX766" s="2">
        <f t="shared" ref="GX766:GX785" si="637">ROUND(HC766*I766,2)</f>
        <v>0</v>
      </c>
      <c r="GY766" s="2"/>
      <c r="GZ766" s="2"/>
      <c r="HA766" s="2">
        <v>0</v>
      </c>
      <c r="HB766" s="2">
        <v>0</v>
      </c>
      <c r="HC766" s="2">
        <f t="shared" ref="HC766:HC785" si="638">GV766*GW766</f>
        <v>0</v>
      </c>
      <c r="HD766" s="2"/>
      <c r="HE766" s="2" t="s">
        <v>3</v>
      </c>
      <c r="HF766" s="2" t="s">
        <v>3</v>
      </c>
      <c r="HG766" s="2"/>
      <c r="HH766" s="2"/>
      <c r="HI766" s="2"/>
      <c r="HJ766" s="2"/>
      <c r="HK766" s="2"/>
      <c r="HL766" s="2"/>
      <c r="HM766" s="2" t="s">
        <v>3</v>
      </c>
      <c r="HN766" s="2" t="s">
        <v>3</v>
      </c>
      <c r="HO766" s="2" t="s">
        <v>3</v>
      </c>
      <c r="HP766" s="2" t="s">
        <v>3</v>
      </c>
      <c r="HQ766" s="2" t="s">
        <v>3</v>
      </c>
      <c r="HR766" s="2"/>
      <c r="HS766" s="2">
        <v>0</v>
      </c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>
        <v>0</v>
      </c>
      <c r="IL766" s="2"/>
      <c r="IM766" s="2"/>
      <c r="IN766" s="2"/>
      <c r="IO766" s="2"/>
      <c r="IP766" s="2"/>
      <c r="IQ766" s="2"/>
      <c r="IR766" s="2"/>
      <c r="IS766" s="2"/>
      <c r="IT766" s="2"/>
      <c r="IU766" s="2"/>
    </row>
    <row r="767" spans="1:255" x14ac:dyDescent="0.2">
      <c r="A767" s="3">
        <v>17</v>
      </c>
      <c r="B767" s="3">
        <v>1</v>
      </c>
      <c r="C767" s="3">
        <f>ROW(SmtRes!A460)</f>
        <v>460</v>
      </c>
      <c r="D767" s="3">
        <f>ROW(EtalonRes!A596)</f>
        <v>596</v>
      </c>
      <c r="E767" s="3" t="s">
        <v>735</v>
      </c>
      <c r="F767" s="3" t="s">
        <v>736</v>
      </c>
      <c r="G767" s="3" t="s">
        <v>737</v>
      </c>
      <c r="H767" s="3" t="s">
        <v>703</v>
      </c>
      <c r="I767" s="3">
        <v>5</v>
      </c>
      <c r="J767" s="3">
        <v>0</v>
      </c>
      <c r="K767" s="3">
        <v>5</v>
      </c>
      <c r="O767" s="3">
        <f t="shared" si="614"/>
        <v>28623.73</v>
      </c>
      <c r="P767" s="3">
        <f t="shared" si="615"/>
        <v>64.98</v>
      </c>
      <c r="Q767" s="3">
        <f>(ROUND((ROUND((((((ET767*1.2)*1.25)*1.05))*AV767*I767),2)*BB767),2)+ROUND((ROUND(((AE767-((((EU767*1.2)*1.25)*1.05)))*AV767*I767),2)*BS767),2))</f>
        <v>1289.8599999999999</v>
      </c>
      <c r="R767" s="3">
        <f>(ROUND((ROUND((((((EU767*1.2)*1.25)*1.05))*AV767*I767),2)*BS767),2)+ROUND((ROUND(((AE767-((((EU767*1.2)*1.25)*1.05)))*AV767*I767),2)*BS767),2))</f>
        <v>620.41</v>
      </c>
      <c r="S767" s="3">
        <f t="shared" si="616"/>
        <v>27268.89</v>
      </c>
      <c r="T767" s="3">
        <f t="shared" si="617"/>
        <v>0</v>
      </c>
      <c r="U767" s="3">
        <f t="shared" si="618"/>
        <v>38.342858399999997</v>
      </c>
      <c r="V767" s="3">
        <f t="shared" si="619"/>
        <v>0</v>
      </c>
      <c r="W767" s="3">
        <f t="shared" si="620"/>
        <v>0</v>
      </c>
      <c r="X767" s="3">
        <f>(ROUND((((S767+ROUND((ROUND((((((EU767*1.2)*1.25)*1.05))*AV767*I767),2)*BS767),2))*AT767)/100),2)+ROUND(((ROUND((ROUND(((AE767-((((EU767*1.2)*1.25)*1.05)))*AV767*I767),2)*BS767),2)*AT767)/100),2))</f>
        <v>30399.34</v>
      </c>
      <c r="Y767" s="3">
        <f>(ROUND((((S767+ROUND((ROUND((((((EU767*1.2)*1.25)*1.05))*AV767*I767),2)*BS767),2))*AU767)/100),2)+ROUND(((ROUND((ROUND(((AE767-((((EU767*1.2)*1.25)*1.05)))*AV767*I767),2)*BS767),2)*AU767)/100),2))</f>
        <v>17012.47</v>
      </c>
      <c r="AA767" s="3">
        <v>56661436</v>
      </c>
      <c r="AB767" s="3">
        <f t="shared" si="621"/>
        <v>107.92765</v>
      </c>
      <c r="AC767" s="3">
        <f>ROUND(((((ES767*1)*1)*1)),6)</f>
        <v>2.62</v>
      </c>
      <c r="AD767" s="3">
        <f>ROUND(((((((ET767*1.2)*1.25)*1.05))-((((EU767*1.2)*1.25)*1.05)))+AE767),6)</f>
        <v>14.600250000000001</v>
      </c>
      <c r="AE767" s="3">
        <f>ROUND(((((EU767*1.2)*1.25)*1.05)),6)</f>
        <v>2.06325</v>
      </c>
      <c r="AF767" s="3">
        <f>ROUND(((((EV767*1.2)*1.15)*1.05)),6)</f>
        <v>90.707400000000007</v>
      </c>
      <c r="AG767" s="3">
        <f t="shared" si="622"/>
        <v>0</v>
      </c>
      <c r="AH767" s="3">
        <f>((((EW767*1.2)*1.15)*1.05))</f>
        <v>7.1870399999999997</v>
      </c>
      <c r="AI767" s="3">
        <f>((((EX767*1.2)*1.25)*1.05))</f>
        <v>0</v>
      </c>
      <c r="AJ767" s="3">
        <f t="shared" si="623"/>
        <v>0</v>
      </c>
      <c r="AK767" s="3">
        <v>74.489999999999995</v>
      </c>
      <c r="AL767" s="3">
        <v>2.62</v>
      </c>
      <c r="AM767" s="3">
        <v>9.27</v>
      </c>
      <c r="AN767" s="3">
        <v>1.31</v>
      </c>
      <c r="AO767" s="3">
        <v>62.6</v>
      </c>
      <c r="AP767" s="3">
        <v>0</v>
      </c>
      <c r="AQ767" s="3">
        <v>4.96</v>
      </c>
      <c r="AR767" s="3">
        <v>0</v>
      </c>
      <c r="AS767" s="3">
        <v>0</v>
      </c>
      <c r="AT767" s="3">
        <v>109</v>
      </c>
      <c r="AU767" s="3">
        <v>61</v>
      </c>
      <c r="AV767" s="3">
        <v>1.0669999999999999</v>
      </c>
      <c r="AW767" s="3">
        <v>1</v>
      </c>
      <c r="AZ767" s="3">
        <v>1</v>
      </c>
      <c r="BA767" s="3">
        <v>56.35</v>
      </c>
      <c r="BB767" s="3">
        <v>16.559999999999999</v>
      </c>
      <c r="BC767" s="3">
        <v>4.96</v>
      </c>
      <c r="BD767" s="3" t="s">
        <v>3</v>
      </c>
      <c r="BE767" s="3" t="s">
        <v>3</v>
      </c>
      <c r="BF767" s="3" t="s">
        <v>3</v>
      </c>
      <c r="BG767" s="3" t="s">
        <v>3</v>
      </c>
      <c r="BH767" s="3">
        <v>0</v>
      </c>
      <c r="BI767" s="3">
        <v>1</v>
      </c>
      <c r="BJ767" s="3" t="s">
        <v>738</v>
      </c>
      <c r="BM767" s="3">
        <v>25</v>
      </c>
      <c r="BN767" s="3">
        <v>0</v>
      </c>
      <c r="BO767" s="3" t="s">
        <v>736</v>
      </c>
      <c r="BP767" s="3">
        <v>1</v>
      </c>
      <c r="BQ767" s="3">
        <v>30</v>
      </c>
      <c r="BR767" s="3">
        <v>0</v>
      </c>
      <c r="BS767" s="3">
        <v>56.35</v>
      </c>
      <c r="BT767" s="3">
        <v>1</v>
      </c>
      <c r="BU767" s="3">
        <v>1</v>
      </c>
      <c r="BV767" s="3">
        <v>1</v>
      </c>
      <c r="BW767" s="3">
        <v>1</v>
      </c>
      <c r="BX767" s="3">
        <v>1</v>
      </c>
      <c r="BY767" s="3" t="s">
        <v>3</v>
      </c>
      <c r="BZ767" s="3">
        <v>109</v>
      </c>
      <c r="CA767" s="3">
        <v>61</v>
      </c>
      <c r="CB767" s="3" t="s">
        <v>3</v>
      </c>
      <c r="CE767" s="3">
        <v>1566</v>
      </c>
      <c r="CF767" s="3">
        <v>0</v>
      </c>
      <c r="CG767" s="3">
        <v>0</v>
      </c>
      <c r="CM767" s="3">
        <v>0</v>
      </c>
      <c r="CN767" s="3" t="s">
        <v>2120</v>
      </c>
      <c r="CO767" s="3">
        <v>0</v>
      </c>
      <c r="CP767" s="3">
        <f t="shared" si="624"/>
        <v>28623.73</v>
      </c>
      <c r="CQ767" s="3">
        <f t="shared" si="625"/>
        <v>13</v>
      </c>
      <c r="CR767" s="3">
        <f>(ROUND((ROUND((((((ET767*1.2)*1.25)*1.05))*AV767*1),2)*BB767),2)+ROUND((ROUND(((AE767-((((EU767*1.2)*1.25)*1.05)))*AV767*1),2)*BS767),2))</f>
        <v>258</v>
      </c>
      <c r="CS767" s="3">
        <f>(ROUND((ROUND((((((EU767*1.2)*1.25)*1.05))*AV767*1),2)*BS767),2)+ROUND((ROUND(((AE767-((((EU767*1.2)*1.25)*1.05)))*AV767*1),2)*BS767),2))</f>
        <v>123.97</v>
      </c>
      <c r="CT767" s="3">
        <f t="shared" si="626"/>
        <v>5453.55</v>
      </c>
      <c r="CU767" s="3">
        <f t="shared" si="627"/>
        <v>0</v>
      </c>
      <c r="CV767" s="3">
        <f t="shared" si="628"/>
        <v>7.6685716799999994</v>
      </c>
      <c r="CW767" s="3">
        <f t="shared" si="629"/>
        <v>0</v>
      </c>
      <c r="CX767" s="3">
        <f t="shared" si="630"/>
        <v>0</v>
      </c>
      <c r="CY767" s="3">
        <f>(ROUND((((S767+ROUND((ROUND((((((EU767*1.2)*1.25)*1.05))*AV767*1),2)*BS767),2))*AT767)/100),2)+ROUND(((ROUND((ROUND(((AE767-((((EU767*1.2)*1.25)*1.05)))*AV767*1),2)*BS767),2)*AT767)/100),2))</f>
        <v>29858.22</v>
      </c>
      <c r="CZ767" s="3">
        <f>(ROUND((((S767+ROUND((ROUND((((((EU767*1.2)*1.25)*1.05))*AV767*1),2)*BS767),2))*AU767)/100),2)+ROUND(((ROUND((ROUND(((AE767-((((EU767*1.2)*1.25)*1.05)))*AV767*1),2)*BS767),2)*AU767)/100),2))</f>
        <v>16709.64</v>
      </c>
      <c r="DB767" s="3">
        <v>152</v>
      </c>
      <c r="DC767" s="3" t="s">
        <v>3</v>
      </c>
      <c r="DD767" s="3" t="s">
        <v>105</v>
      </c>
      <c r="DE767" s="3" t="s">
        <v>32</v>
      </c>
      <c r="DF767" s="3" t="s">
        <v>32</v>
      </c>
      <c r="DG767" s="3" t="s">
        <v>33</v>
      </c>
      <c r="DH767" s="3" t="s">
        <v>3</v>
      </c>
      <c r="DI767" s="3" t="s">
        <v>33</v>
      </c>
      <c r="DJ767" s="3" t="s">
        <v>32</v>
      </c>
      <c r="DK767" s="3" t="s">
        <v>3</v>
      </c>
      <c r="DL767" s="3" t="s">
        <v>3</v>
      </c>
      <c r="DM767" s="3" t="s">
        <v>3</v>
      </c>
      <c r="DN767" s="3">
        <v>0</v>
      </c>
      <c r="DO767" s="3">
        <v>0</v>
      </c>
      <c r="DP767" s="3">
        <v>1</v>
      </c>
      <c r="DQ767" s="3">
        <v>1</v>
      </c>
      <c r="DU767" s="3">
        <v>1013</v>
      </c>
      <c r="DV767" s="3" t="s">
        <v>703</v>
      </c>
      <c r="DW767" s="3" t="s">
        <v>703</v>
      </c>
      <c r="DX767" s="3">
        <v>1</v>
      </c>
      <c r="DZ767" s="3" t="s">
        <v>3</v>
      </c>
      <c r="EA767" s="3" t="s">
        <v>3</v>
      </c>
      <c r="EB767" s="3" t="s">
        <v>3</v>
      </c>
      <c r="EC767" s="3" t="s">
        <v>3</v>
      </c>
      <c r="EE767" s="3">
        <v>56938458</v>
      </c>
      <c r="EF767" s="3">
        <v>30</v>
      </c>
      <c r="EG767" s="3" t="s">
        <v>34</v>
      </c>
      <c r="EH767" s="3">
        <v>0</v>
      </c>
      <c r="EI767" s="3" t="s">
        <v>3</v>
      </c>
      <c r="EJ767" s="3">
        <v>1</v>
      </c>
      <c r="EK767" s="3">
        <v>25</v>
      </c>
      <c r="EL767" s="3" t="s">
        <v>35</v>
      </c>
      <c r="EM767" s="3" t="s">
        <v>36</v>
      </c>
      <c r="EO767" s="3" t="s">
        <v>325</v>
      </c>
      <c r="EQ767" s="3">
        <v>131072</v>
      </c>
      <c r="ER767" s="3">
        <v>74.489999999999995</v>
      </c>
      <c r="ES767" s="3">
        <v>2.62</v>
      </c>
      <c r="ET767" s="3">
        <v>9.27</v>
      </c>
      <c r="EU767" s="3">
        <v>1.31</v>
      </c>
      <c r="EV767" s="3">
        <v>62.6</v>
      </c>
      <c r="EW767" s="3">
        <v>4.96</v>
      </c>
      <c r="EX767" s="3">
        <v>0</v>
      </c>
      <c r="EY767" s="3">
        <v>0</v>
      </c>
      <c r="FQ767" s="3">
        <v>0</v>
      </c>
      <c r="FR767" s="3">
        <v>0</v>
      </c>
      <c r="FS767" s="3">
        <v>0</v>
      </c>
      <c r="FX767" s="3">
        <v>109</v>
      </c>
      <c r="FY767" s="3">
        <v>61</v>
      </c>
      <c r="GA767" s="3" t="s">
        <v>3</v>
      </c>
      <c r="GD767" s="3">
        <v>1</v>
      </c>
      <c r="GF767" s="3">
        <v>258582843</v>
      </c>
      <c r="GG767" s="3">
        <v>2</v>
      </c>
      <c r="GH767" s="3">
        <v>1</v>
      </c>
      <c r="GI767" s="3">
        <v>2</v>
      </c>
      <c r="GJ767" s="3">
        <v>0</v>
      </c>
      <c r="GK767" s="3">
        <v>0</v>
      </c>
      <c r="GL767" s="3">
        <f t="shared" si="631"/>
        <v>0</v>
      </c>
      <c r="GM767" s="3">
        <f t="shared" si="632"/>
        <v>76035.539999999994</v>
      </c>
      <c r="GN767" s="3">
        <f t="shared" si="633"/>
        <v>76035.539999999994</v>
      </c>
      <c r="GO767" s="3">
        <f t="shared" si="634"/>
        <v>0</v>
      </c>
      <c r="GP767" s="3">
        <f t="shared" si="635"/>
        <v>0</v>
      </c>
      <c r="GR767" s="3">
        <v>0</v>
      </c>
      <c r="GS767" s="3">
        <v>3</v>
      </c>
      <c r="GT767" s="3">
        <v>0</v>
      </c>
      <c r="GU767" s="3" t="s">
        <v>3</v>
      </c>
      <c r="GV767" s="3">
        <f t="shared" si="636"/>
        <v>0</v>
      </c>
      <c r="GW767" s="3">
        <v>1</v>
      </c>
      <c r="GX767" s="3">
        <f t="shared" si="637"/>
        <v>0</v>
      </c>
      <c r="HA767" s="3">
        <v>0</v>
      </c>
      <c r="HB767" s="3">
        <v>0</v>
      </c>
      <c r="HC767" s="3">
        <f t="shared" si="638"/>
        <v>0</v>
      </c>
      <c r="HE767" s="3" t="s">
        <v>3</v>
      </c>
      <c r="HF767" s="3" t="s">
        <v>3</v>
      </c>
      <c r="HM767" s="3" t="s">
        <v>3</v>
      </c>
      <c r="HN767" s="3" t="s">
        <v>3</v>
      </c>
      <c r="HO767" s="3" t="s">
        <v>3</v>
      </c>
      <c r="HP767" s="3" t="s">
        <v>3</v>
      </c>
      <c r="HQ767" s="3" t="s">
        <v>3</v>
      </c>
      <c r="HS767" s="3">
        <v>0</v>
      </c>
      <c r="IK767" s="3">
        <v>0</v>
      </c>
    </row>
    <row r="768" spans="1:255" x14ac:dyDescent="0.2">
      <c r="A768" s="2">
        <v>17</v>
      </c>
      <c r="B768" s="2">
        <v>1</v>
      </c>
      <c r="C768" s="2"/>
      <c r="D768" s="2"/>
      <c r="E768" s="2" t="s">
        <v>739</v>
      </c>
      <c r="F768" s="2" t="s">
        <v>740</v>
      </c>
      <c r="G768" s="2" t="s">
        <v>741</v>
      </c>
      <c r="H768" s="2" t="s">
        <v>41</v>
      </c>
      <c r="I768" s="2">
        <v>1</v>
      </c>
      <c r="J768" s="2">
        <v>0</v>
      </c>
      <c r="K768" s="2">
        <v>1</v>
      </c>
      <c r="L768" s="2"/>
      <c r="M768" s="2"/>
      <c r="N768" s="2"/>
      <c r="O768" s="2">
        <f t="shared" si="614"/>
        <v>15702.48</v>
      </c>
      <c r="P768" s="2">
        <f t="shared" si="615"/>
        <v>15702.48</v>
      </c>
      <c r="Q768" s="2">
        <f t="shared" ref="Q768:Q777" si="639">(ROUND((ROUND(((ET768)*AV768*I768),2)*BB768),2)+ROUND((ROUND(((AE768-(EU768))*AV768*I768),2)*BS768),2))</f>
        <v>0</v>
      </c>
      <c r="R768" s="2">
        <f t="shared" ref="R768:R777" si="640">(ROUND((ROUND(((EU768)*AV768*I768),2)*BS768),2)+ROUND((ROUND(((AE768-(EU768))*AV768*I768),2)*BS768),2))</f>
        <v>0</v>
      </c>
      <c r="S768" s="2">
        <f t="shared" si="616"/>
        <v>0</v>
      </c>
      <c r="T768" s="2">
        <f t="shared" si="617"/>
        <v>0</v>
      </c>
      <c r="U768" s="2">
        <f t="shared" si="618"/>
        <v>0</v>
      </c>
      <c r="V768" s="2">
        <f t="shared" si="619"/>
        <v>0</v>
      </c>
      <c r="W768" s="2">
        <f t="shared" si="620"/>
        <v>0</v>
      </c>
      <c r="X768" s="2">
        <f t="shared" ref="X768:X777" si="641">(ROUND((((S768+ROUND((ROUND(((EU768)*AV768*I768),2)*BS768),2))*AT768)/100),2)+ROUND(((ROUND((ROUND(((AE768-(EU768))*AV768*I768),2)*BS768),2)*AT768)/100),2))</f>
        <v>0</v>
      </c>
      <c r="Y768" s="2">
        <f t="shared" ref="Y768:Y777" si="642">(ROUND((((S768+ROUND((ROUND(((EU768)*AV768*I768),2)*BS768),2))*AU768)/100),2)+ROUND(((ROUND((ROUND(((AE768-(EU768))*AV768*I768),2)*BS768),2)*AU768)/100),2))</f>
        <v>0</v>
      </c>
      <c r="Z768" s="2"/>
      <c r="AA768" s="2">
        <v>56661434</v>
      </c>
      <c r="AB768" s="2">
        <f t="shared" si="621"/>
        <v>15702.48</v>
      </c>
      <c r="AC768" s="2">
        <f t="shared" ref="AC768:AC777" si="643">ROUND((ES768),6)</f>
        <v>15702.48</v>
      </c>
      <c r="AD768" s="2">
        <f t="shared" ref="AD768:AD777" si="644">ROUND((((ET768)-(EU768))+AE768),6)</f>
        <v>0</v>
      </c>
      <c r="AE768" s="2">
        <f t="shared" ref="AE768:AE777" si="645">ROUND((EU768),6)</f>
        <v>0</v>
      </c>
      <c r="AF768" s="2">
        <f t="shared" ref="AF768:AF777" si="646">ROUND((EV768),6)</f>
        <v>0</v>
      </c>
      <c r="AG768" s="2">
        <f t="shared" si="622"/>
        <v>0</v>
      </c>
      <c r="AH768" s="2">
        <f t="shared" ref="AH768:AH777" si="647">(EW768)</f>
        <v>0</v>
      </c>
      <c r="AI768" s="2">
        <f t="shared" ref="AI768:AI777" si="648">(EX768)</f>
        <v>0</v>
      </c>
      <c r="AJ768" s="2">
        <f t="shared" si="623"/>
        <v>0</v>
      </c>
      <c r="AK768" s="2">
        <v>15702.480000000001</v>
      </c>
      <c r="AL768" s="2">
        <v>15702.480000000001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1</v>
      </c>
      <c r="AW768" s="2">
        <v>1</v>
      </c>
      <c r="AX768" s="2"/>
      <c r="AY768" s="2"/>
      <c r="AZ768" s="2">
        <v>1</v>
      </c>
      <c r="BA768" s="2">
        <v>1</v>
      </c>
      <c r="BB768" s="2">
        <v>1</v>
      </c>
      <c r="BC768" s="2">
        <v>1</v>
      </c>
      <c r="BD768" s="2" t="s">
        <v>3</v>
      </c>
      <c r="BE768" s="2" t="s">
        <v>3</v>
      </c>
      <c r="BF768" s="2" t="s">
        <v>3</v>
      </c>
      <c r="BG768" s="2" t="s">
        <v>3</v>
      </c>
      <c r="BH768" s="2">
        <v>3</v>
      </c>
      <c r="BI768" s="2">
        <v>3</v>
      </c>
      <c r="BJ768" s="2" t="s">
        <v>740</v>
      </c>
      <c r="BK768" s="2"/>
      <c r="BL768" s="2"/>
      <c r="BM768" s="2">
        <v>400007</v>
      </c>
      <c r="BN768" s="2">
        <v>0</v>
      </c>
      <c r="BO768" s="2" t="s">
        <v>3</v>
      </c>
      <c r="BP768" s="2">
        <v>0</v>
      </c>
      <c r="BQ768" s="2">
        <v>214</v>
      </c>
      <c r="BR768" s="2">
        <v>0</v>
      </c>
      <c r="BS768" s="2">
        <v>1</v>
      </c>
      <c r="BT768" s="2">
        <v>1</v>
      </c>
      <c r="BU768" s="2">
        <v>1</v>
      </c>
      <c r="BV768" s="2">
        <v>1</v>
      </c>
      <c r="BW768" s="2">
        <v>1</v>
      </c>
      <c r="BX768" s="2">
        <v>1</v>
      </c>
      <c r="BY768" s="2" t="s">
        <v>3</v>
      </c>
      <c r="BZ768" s="2">
        <v>0</v>
      </c>
      <c r="CA768" s="2">
        <v>0</v>
      </c>
      <c r="CB768" s="2" t="s">
        <v>3</v>
      </c>
      <c r="CC768" s="2"/>
      <c r="CD768" s="2"/>
      <c r="CE768" s="2">
        <v>1566</v>
      </c>
      <c r="CF768" s="2">
        <v>0</v>
      </c>
      <c r="CG768" s="2">
        <v>0</v>
      </c>
      <c r="CH768" s="2"/>
      <c r="CI768" s="2"/>
      <c r="CJ768" s="2"/>
      <c r="CK768" s="2"/>
      <c r="CL768" s="2"/>
      <c r="CM768" s="2">
        <v>0</v>
      </c>
      <c r="CN768" s="2" t="s">
        <v>3</v>
      </c>
      <c r="CO768" s="2">
        <v>0</v>
      </c>
      <c r="CP768" s="2">
        <f t="shared" si="624"/>
        <v>15702.48</v>
      </c>
      <c r="CQ768" s="2">
        <f t="shared" si="625"/>
        <v>15702.48</v>
      </c>
      <c r="CR768" s="2">
        <f t="shared" ref="CR768:CR777" si="649">(ROUND((ROUND(((ET768)*AV768*1),2)*BB768),2)+ROUND((ROUND(((AE768-(EU768))*AV768*1),2)*BS768),2))</f>
        <v>0</v>
      </c>
      <c r="CS768" s="2">
        <f t="shared" ref="CS768:CS777" si="650">(ROUND((ROUND(((EU768)*AV768*1),2)*BS768),2)+ROUND((ROUND(((AE768-(EU768))*AV768*1),2)*BS768),2))</f>
        <v>0</v>
      </c>
      <c r="CT768" s="2">
        <f t="shared" si="626"/>
        <v>0</v>
      </c>
      <c r="CU768" s="2">
        <f t="shared" si="627"/>
        <v>0</v>
      </c>
      <c r="CV768" s="2">
        <f t="shared" si="628"/>
        <v>0</v>
      </c>
      <c r="CW768" s="2">
        <f t="shared" si="629"/>
        <v>0</v>
      </c>
      <c r="CX768" s="2">
        <f t="shared" si="630"/>
        <v>0</v>
      </c>
      <c r="CY768" s="2">
        <f t="shared" ref="CY768:CY777" si="651">(ROUND((((S768+ROUND((ROUND(((EU768)*AV768*1),2)*BS768),2))*AT768)/100),2)+ROUND(((ROUND((ROUND(((AE768-(EU768))*AV768*1),2)*BS768),2)*AT768)/100),2))</f>
        <v>0</v>
      </c>
      <c r="CZ768" s="2">
        <f t="shared" ref="CZ768:CZ777" si="652">(ROUND((((S768+ROUND((ROUND(((EU768)*AV768*1),2)*BS768),2))*AU768)/100),2)+ROUND(((ROUND((ROUND(((AE768-(EU768))*AV768*1),2)*BS768),2)*AU768)/100),2))</f>
        <v>0</v>
      </c>
      <c r="DA768" s="2"/>
      <c r="DB768" s="2"/>
      <c r="DC768" s="2" t="s">
        <v>3</v>
      </c>
      <c r="DD768" s="2" t="s">
        <v>3</v>
      </c>
      <c r="DE768" s="2" t="s">
        <v>3</v>
      </c>
      <c r="DF768" s="2" t="s">
        <v>3</v>
      </c>
      <c r="DG768" s="2" t="s">
        <v>3</v>
      </c>
      <c r="DH768" s="2" t="s">
        <v>3</v>
      </c>
      <c r="DI768" s="2" t="s">
        <v>3</v>
      </c>
      <c r="DJ768" s="2" t="s">
        <v>3</v>
      </c>
      <c r="DK768" s="2" t="s">
        <v>3</v>
      </c>
      <c r="DL768" s="2" t="s">
        <v>3</v>
      </c>
      <c r="DM768" s="2" t="s">
        <v>3</v>
      </c>
      <c r="DN768" s="2">
        <v>0</v>
      </c>
      <c r="DO768" s="2">
        <v>0</v>
      </c>
      <c r="DP768" s="2">
        <v>1</v>
      </c>
      <c r="DQ768" s="2">
        <v>1</v>
      </c>
      <c r="DR768" s="2"/>
      <c r="DS768" s="2"/>
      <c r="DT768" s="2"/>
      <c r="DU768" s="2">
        <v>1013</v>
      </c>
      <c r="DV768" s="2" t="s">
        <v>41</v>
      </c>
      <c r="DW768" s="2" t="s">
        <v>41</v>
      </c>
      <c r="DX768" s="2">
        <v>1</v>
      </c>
      <c r="DY768" s="2"/>
      <c r="DZ768" s="2" t="s">
        <v>3</v>
      </c>
      <c r="EA768" s="2" t="s">
        <v>3</v>
      </c>
      <c r="EB768" s="2" t="s">
        <v>3</v>
      </c>
      <c r="EC768" s="2" t="s">
        <v>3</v>
      </c>
      <c r="ED768" s="2"/>
      <c r="EE768" s="2">
        <v>56938434</v>
      </c>
      <c r="EF768" s="2">
        <v>214</v>
      </c>
      <c r="EG768" s="2" t="s">
        <v>42</v>
      </c>
      <c r="EH768" s="2">
        <v>0</v>
      </c>
      <c r="EI768" s="2" t="s">
        <v>3</v>
      </c>
      <c r="EJ768" s="2">
        <v>3</v>
      </c>
      <c r="EK768" s="2">
        <v>400007</v>
      </c>
      <c r="EL768" s="2" t="s">
        <v>42</v>
      </c>
      <c r="EM768" s="2" t="s">
        <v>43</v>
      </c>
      <c r="EN768" s="2"/>
      <c r="EO768" s="2" t="s">
        <v>3</v>
      </c>
      <c r="EP768" s="2"/>
      <c r="EQ768" s="2">
        <v>131088</v>
      </c>
      <c r="ER768" s="2">
        <v>0</v>
      </c>
      <c r="ES768" s="2">
        <v>15702.480000000001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>
        <v>0</v>
      </c>
      <c r="FR768" s="2">
        <f t="shared" ref="FR768:FR777" si="653">P768</f>
        <v>15702.48</v>
      </c>
      <c r="FS768" s="2">
        <v>0</v>
      </c>
      <c r="FT768" s="2"/>
      <c r="FU768" s="2"/>
      <c r="FV768" s="2"/>
      <c r="FW768" s="2"/>
      <c r="FX768" s="2">
        <v>0</v>
      </c>
      <c r="FY768" s="2">
        <v>0</v>
      </c>
      <c r="FZ768" s="2"/>
      <c r="GA768" s="2" t="s">
        <v>742</v>
      </c>
      <c r="GB768" s="2"/>
      <c r="GC768" s="2"/>
      <c r="GD768" s="2">
        <v>1</v>
      </c>
      <c r="GE768" s="2"/>
      <c r="GF768" s="2">
        <v>1744778299</v>
      </c>
      <c r="GG768" s="2">
        <v>2</v>
      </c>
      <c r="GH768" s="2">
        <v>4</v>
      </c>
      <c r="GI768" s="2">
        <v>-2</v>
      </c>
      <c r="GJ768" s="2">
        <v>0</v>
      </c>
      <c r="GK768" s="2">
        <v>0</v>
      </c>
      <c r="GL768" s="2">
        <f t="shared" si="631"/>
        <v>0</v>
      </c>
      <c r="GM768" s="2">
        <f t="shared" si="632"/>
        <v>15702.48</v>
      </c>
      <c r="GN768" s="2">
        <f t="shared" si="633"/>
        <v>0</v>
      </c>
      <c r="GO768" s="2">
        <f t="shared" si="634"/>
        <v>0</v>
      </c>
      <c r="GP768" s="2">
        <f t="shared" si="635"/>
        <v>0</v>
      </c>
      <c r="GQ768" s="2"/>
      <c r="GR768" s="2">
        <v>1</v>
      </c>
      <c r="GS768" s="2">
        <v>2</v>
      </c>
      <c r="GT768" s="2">
        <v>0</v>
      </c>
      <c r="GU768" s="2" t="s">
        <v>3</v>
      </c>
      <c r="GV768" s="2">
        <f t="shared" si="636"/>
        <v>0</v>
      </c>
      <c r="GW768" s="2">
        <v>1</v>
      </c>
      <c r="GX768" s="2">
        <f t="shared" si="637"/>
        <v>0</v>
      </c>
      <c r="GY768" s="2"/>
      <c r="GZ768" s="2"/>
      <c r="HA768" s="2">
        <v>0</v>
      </c>
      <c r="HB768" s="2">
        <v>0</v>
      </c>
      <c r="HC768" s="2">
        <f t="shared" si="638"/>
        <v>0</v>
      </c>
      <c r="HD768" s="2"/>
      <c r="HE768" s="2" t="s">
        <v>45</v>
      </c>
      <c r="HF768" s="2" t="s">
        <v>46</v>
      </c>
      <c r="HG768" s="2"/>
      <c r="HH768" s="2"/>
      <c r="HI768" s="2"/>
      <c r="HJ768" s="2"/>
      <c r="HK768" s="2"/>
      <c r="HL768" s="2"/>
      <c r="HM768" s="2" t="s">
        <v>3</v>
      </c>
      <c r="HN768" s="2" t="s">
        <v>3</v>
      </c>
      <c r="HO768" s="2" t="s">
        <v>3</v>
      </c>
      <c r="HP768" s="2" t="s">
        <v>3</v>
      </c>
      <c r="HQ768" s="2" t="s">
        <v>3</v>
      </c>
      <c r="HR768" s="2"/>
      <c r="HS768" s="2">
        <v>0</v>
      </c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>
        <v>0</v>
      </c>
      <c r="IL768" s="2"/>
      <c r="IM768" s="2"/>
      <c r="IN768" s="2"/>
      <c r="IO768" s="2"/>
      <c r="IP768" s="2"/>
      <c r="IQ768" s="2"/>
      <c r="IR768" s="2"/>
      <c r="IS768" s="2"/>
      <c r="IT768" s="2"/>
      <c r="IU768" s="2"/>
    </row>
    <row r="769" spans="1:255" x14ac:dyDescent="0.2">
      <c r="A769" s="3">
        <v>17</v>
      </c>
      <c r="B769" s="3">
        <v>1</v>
      </c>
      <c r="E769" s="3" t="s">
        <v>739</v>
      </c>
      <c r="F769" s="3" t="s">
        <v>740</v>
      </c>
      <c r="G769" s="3" t="s">
        <v>741</v>
      </c>
      <c r="H769" s="3" t="s">
        <v>41</v>
      </c>
      <c r="I769" s="3">
        <v>1</v>
      </c>
      <c r="J769" s="3">
        <v>0</v>
      </c>
      <c r="K769" s="3">
        <v>1</v>
      </c>
      <c r="O769" s="3">
        <f t="shared" si="614"/>
        <v>118867.77</v>
      </c>
      <c r="P769" s="3">
        <f t="shared" si="615"/>
        <v>118867.77</v>
      </c>
      <c r="Q769" s="3">
        <f t="shared" si="639"/>
        <v>0</v>
      </c>
      <c r="R769" s="3">
        <f t="shared" si="640"/>
        <v>0</v>
      </c>
      <c r="S769" s="3">
        <f t="shared" si="616"/>
        <v>0</v>
      </c>
      <c r="T769" s="3">
        <f t="shared" si="617"/>
        <v>0</v>
      </c>
      <c r="U769" s="3">
        <f t="shared" si="618"/>
        <v>0</v>
      </c>
      <c r="V769" s="3">
        <f t="shared" si="619"/>
        <v>0</v>
      </c>
      <c r="W769" s="3">
        <f t="shared" si="620"/>
        <v>0</v>
      </c>
      <c r="X769" s="3">
        <f t="shared" si="641"/>
        <v>0</v>
      </c>
      <c r="Y769" s="3">
        <f t="shared" si="642"/>
        <v>0</v>
      </c>
      <c r="AA769" s="3">
        <v>56661436</v>
      </c>
      <c r="AB769" s="3">
        <f t="shared" si="621"/>
        <v>15702.48</v>
      </c>
      <c r="AC769" s="3">
        <f t="shared" si="643"/>
        <v>15702.48</v>
      </c>
      <c r="AD769" s="3">
        <f t="shared" si="644"/>
        <v>0</v>
      </c>
      <c r="AE769" s="3">
        <f t="shared" si="645"/>
        <v>0</v>
      </c>
      <c r="AF769" s="3">
        <f t="shared" si="646"/>
        <v>0</v>
      </c>
      <c r="AG769" s="3">
        <f t="shared" si="622"/>
        <v>0</v>
      </c>
      <c r="AH769" s="3">
        <f t="shared" si="647"/>
        <v>0</v>
      </c>
      <c r="AI769" s="3">
        <f t="shared" si="648"/>
        <v>0</v>
      </c>
      <c r="AJ769" s="3">
        <f t="shared" si="623"/>
        <v>0</v>
      </c>
      <c r="AK769" s="3">
        <v>15702.480000000001</v>
      </c>
      <c r="AL769" s="3">
        <v>15702.480000000001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1</v>
      </c>
      <c r="AW769" s="3">
        <v>1</v>
      </c>
      <c r="AZ769" s="3">
        <v>1</v>
      </c>
      <c r="BA769" s="3">
        <v>1</v>
      </c>
      <c r="BB769" s="3">
        <v>1</v>
      </c>
      <c r="BC769" s="3">
        <v>7.57</v>
      </c>
      <c r="BD769" s="3" t="s">
        <v>3</v>
      </c>
      <c r="BE769" s="3" t="s">
        <v>3</v>
      </c>
      <c r="BF769" s="3" t="s">
        <v>3</v>
      </c>
      <c r="BG769" s="3" t="s">
        <v>3</v>
      </c>
      <c r="BH769" s="3">
        <v>3</v>
      </c>
      <c r="BI769" s="3">
        <v>3</v>
      </c>
      <c r="BJ769" s="3" t="s">
        <v>740</v>
      </c>
      <c r="BM769" s="3">
        <v>400007</v>
      </c>
      <c r="BN769" s="3">
        <v>0</v>
      </c>
      <c r="BO769" s="3" t="s">
        <v>3</v>
      </c>
      <c r="BP769" s="3">
        <v>0</v>
      </c>
      <c r="BQ769" s="3">
        <v>214</v>
      </c>
      <c r="BR769" s="3">
        <v>0</v>
      </c>
      <c r="BS769" s="3">
        <v>1</v>
      </c>
      <c r="BT769" s="3">
        <v>1</v>
      </c>
      <c r="BU769" s="3">
        <v>1</v>
      </c>
      <c r="BV769" s="3">
        <v>1</v>
      </c>
      <c r="BW769" s="3">
        <v>1</v>
      </c>
      <c r="BX769" s="3">
        <v>1</v>
      </c>
      <c r="BY769" s="3" t="s">
        <v>3</v>
      </c>
      <c r="BZ769" s="3">
        <v>0</v>
      </c>
      <c r="CA769" s="3">
        <v>0</v>
      </c>
      <c r="CB769" s="3" t="s">
        <v>3</v>
      </c>
      <c r="CE769" s="3">
        <v>1566</v>
      </c>
      <c r="CF769" s="3">
        <v>0</v>
      </c>
      <c r="CG769" s="3">
        <v>0</v>
      </c>
      <c r="CM769" s="3">
        <v>0</v>
      </c>
      <c r="CN769" s="3" t="s">
        <v>3</v>
      </c>
      <c r="CO769" s="3">
        <v>0</v>
      </c>
      <c r="CP769" s="3">
        <f t="shared" si="624"/>
        <v>118867.77</v>
      </c>
      <c r="CQ769" s="3">
        <f t="shared" si="625"/>
        <v>118867.77</v>
      </c>
      <c r="CR769" s="3">
        <f t="shared" si="649"/>
        <v>0</v>
      </c>
      <c r="CS769" s="3">
        <f t="shared" si="650"/>
        <v>0</v>
      </c>
      <c r="CT769" s="3">
        <f t="shared" si="626"/>
        <v>0</v>
      </c>
      <c r="CU769" s="3">
        <f t="shared" si="627"/>
        <v>0</v>
      </c>
      <c r="CV769" s="3">
        <f t="shared" si="628"/>
        <v>0</v>
      </c>
      <c r="CW769" s="3">
        <f t="shared" si="629"/>
        <v>0</v>
      </c>
      <c r="CX769" s="3">
        <f t="shared" si="630"/>
        <v>0</v>
      </c>
      <c r="CY769" s="3">
        <f t="shared" si="651"/>
        <v>0</v>
      </c>
      <c r="CZ769" s="3">
        <f t="shared" si="652"/>
        <v>0</v>
      </c>
      <c r="DC769" s="3" t="s">
        <v>3</v>
      </c>
      <c r="DD769" s="3" t="s">
        <v>3</v>
      </c>
      <c r="DE769" s="3" t="s">
        <v>3</v>
      </c>
      <c r="DF769" s="3" t="s">
        <v>3</v>
      </c>
      <c r="DG769" s="3" t="s">
        <v>3</v>
      </c>
      <c r="DH769" s="3" t="s">
        <v>3</v>
      </c>
      <c r="DI769" s="3" t="s">
        <v>3</v>
      </c>
      <c r="DJ769" s="3" t="s">
        <v>3</v>
      </c>
      <c r="DK769" s="3" t="s">
        <v>3</v>
      </c>
      <c r="DL769" s="3" t="s">
        <v>3</v>
      </c>
      <c r="DM769" s="3" t="s">
        <v>3</v>
      </c>
      <c r="DN769" s="3">
        <v>0</v>
      </c>
      <c r="DO769" s="3">
        <v>0</v>
      </c>
      <c r="DP769" s="3">
        <v>1</v>
      </c>
      <c r="DQ769" s="3">
        <v>1</v>
      </c>
      <c r="DU769" s="3">
        <v>1013</v>
      </c>
      <c r="DV769" s="3" t="s">
        <v>41</v>
      </c>
      <c r="DW769" s="3" t="s">
        <v>41</v>
      </c>
      <c r="DX769" s="3">
        <v>1</v>
      </c>
      <c r="DZ769" s="3" t="s">
        <v>3</v>
      </c>
      <c r="EA769" s="3" t="s">
        <v>3</v>
      </c>
      <c r="EB769" s="3" t="s">
        <v>3</v>
      </c>
      <c r="EC769" s="3" t="s">
        <v>3</v>
      </c>
      <c r="EE769" s="3">
        <v>56938434</v>
      </c>
      <c r="EF769" s="3">
        <v>214</v>
      </c>
      <c r="EG769" s="3" t="s">
        <v>42</v>
      </c>
      <c r="EH769" s="3">
        <v>0</v>
      </c>
      <c r="EI769" s="3" t="s">
        <v>3</v>
      </c>
      <c r="EJ769" s="3">
        <v>3</v>
      </c>
      <c r="EK769" s="3">
        <v>400007</v>
      </c>
      <c r="EL769" s="3" t="s">
        <v>42</v>
      </c>
      <c r="EM769" s="3" t="s">
        <v>43</v>
      </c>
      <c r="EO769" s="3" t="s">
        <v>3</v>
      </c>
      <c r="EQ769" s="3">
        <v>131088</v>
      </c>
      <c r="ER769" s="3">
        <v>0</v>
      </c>
      <c r="ES769" s="3">
        <v>15702.480000000001</v>
      </c>
      <c r="ET769" s="3">
        <v>0</v>
      </c>
      <c r="EU769" s="3">
        <v>0</v>
      </c>
      <c r="EV769" s="3">
        <v>0</v>
      </c>
      <c r="EW769" s="3">
        <v>0</v>
      </c>
      <c r="EX769" s="3">
        <v>0</v>
      </c>
      <c r="EY769" s="3">
        <v>0</v>
      </c>
      <c r="EZ769" s="3">
        <v>5</v>
      </c>
      <c r="FC769" s="3">
        <v>1</v>
      </c>
      <c r="FD769" s="3">
        <v>18</v>
      </c>
      <c r="FF769" s="3">
        <v>139125.26</v>
      </c>
      <c r="FQ769" s="3">
        <v>0</v>
      </c>
      <c r="FR769" s="3">
        <f t="shared" si="653"/>
        <v>118867.77</v>
      </c>
      <c r="FS769" s="3">
        <v>0</v>
      </c>
      <c r="FX769" s="3">
        <v>0</v>
      </c>
      <c r="FY769" s="3">
        <v>0</v>
      </c>
      <c r="GA769" s="3" t="s">
        <v>742</v>
      </c>
      <c r="GD769" s="3">
        <v>1</v>
      </c>
      <c r="GF769" s="3">
        <v>1744778299</v>
      </c>
      <c r="GG769" s="3">
        <v>2</v>
      </c>
      <c r="GH769" s="3">
        <v>3</v>
      </c>
      <c r="GI769" s="3">
        <v>3</v>
      </c>
      <c r="GJ769" s="3">
        <v>0</v>
      </c>
      <c r="GK769" s="3">
        <v>0</v>
      </c>
      <c r="GL769" s="3">
        <f t="shared" si="631"/>
        <v>0</v>
      </c>
      <c r="GM769" s="3">
        <f t="shared" si="632"/>
        <v>118867.77</v>
      </c>
      <c r="GN769" s="3">
        <f t="shared" si="633"/>
        <v>0</v>
      </c>
      <c r="GO769" s="3">
        <f t="shared" si="634"/>
        <v>0</v>
      </c>
      <c r="GP769" s="3">
        <f t="shared" si="635"/>
        <v>0</v>
      </c>
      <c r="GR769" s="3">
        <v>1</v>
      </c>
      <c r="GS769" s="3">
        <v>1</v>
      </c>
      <c r="GT769" s="3">
        <v>0</v>
      </c>
      <c r="GU769" s="3" t="s">
        <v>3</v>
      </c>
      <c r="GV769" s="3">
        <f t="shared" si="636"/>
        <v>0</v>
      </c>
      <c r="GW769" s="3">
        <v>1</v>
      </c>
      <c r="GX769" s="3">
        <f t="shared" si="637"/>
        <v>0</v>
      </c>
      <c r="HA769" s="3">
        <v>0</v>
      </c>
      <c r="HB769" s="3">
        <v>0</v>
      </c>
      <c r="HC769" s="3">
        <f t="shared" si="638"/>
        <v>0</v>
      </c>
      <c r="HE769" s="3" t="s">
        <v>45</v>
      </c>
      <c r="HF769" s="3" t="s">
        <v>46</v>
      </c>
      <c r="HM769" s="3" t="s">
        <v>3</v>
      </c>
      <c r="HN769" s="3" t="s">
        <v>3</v>
      </c>
      <c r="HO769" s="3" t="s">
        <v>3</v>
      </c>
      <c r="HP769" s="3" t="s">
        <v>3</v>
      </c>
      <c r="HQ769" s="3" t="s">
        <v>3</v>
      </c>
      <c r="HS769" s="3">
        <v>0</v>
      </c>
      <c r="IK769" s="3">
        <v>0</v>
      </c>
    </row>
    <row r="770" spans="1:255" x14ac:dyDescent="0.2">
      <c r="A770" s="2">
        <v>17</v>
      </c>
      <c r="B770" s="2">
        <v>1</v>
      </c>
      <c r="C770" s="2"/>
      <c r="D770" s="2"/>
      <c r="E770" s="2" t="s">
        <v>743</v>
      </c>
      <c r="F770" s="2" t="s">
        <v>744</v>
      </c>
      <c r="G770" s="2" t="s">
        <v>745</v>
      </c>
      <c r="H770" s="2" t="s">
        <v>41</v>
      </c>
      <c r="I770" s="2">
        <v>1</v>
      </c>
      <c r="J770" s="2">
        <v>0</v>
      </c>
      <c r="K770" s="2">
        <v>1</v>
      </c>
      <c r="L770" s="2"/>
      <c r="M770" s="2"/>
      <c r="N770" s="2"/>
      <c r="O770" s="2">
        <f t="shared" si="614"/>
        <v>15702.48</v>
      </c>
      <c r="P770" s="2">
        <f t="shared" si="615"/>
        <v>15702.48</v>
      </c>
      <c r="Q770" s="2">
        <f t="shared" si="639"/>
        <v>0</v>
      </c>
      <c r="R770" s="2">
        <f t="shared" si="640"/>
        <v>0</v>
      </c>
      <c r="S770" s="2">
        <f t="shared" si="616"/>
        <v>0</v>
      </c>
      <c r="T770" s="2">
        <f t="shared" si="617"/>
        <v>0</v>
      </c>
      <c r="U770" s="2">
        <f t="shared" si="618"/>
        <v>0</v>
      </c>
      <c r="V770" s="2">
        <f t="shared" si="619"/>
        <v>0</v>
      </c>
      <c r="W770" s="2">
        <f t="shared" si="620"/>
        <v>0</v>
      </c>
      <c r="X770" s="2">
        <f t="shared" si="641"/>
        <v>0</v>
      </c>
      <c r="Y770" s="2">
        <f t="shared" si="642"/>
        <v>0</v>
      </c>
      <c r="Z770" s="2"/>
      <c r="AA770" s="2">
        <v>56661434</v>
      </c>
      <c r="AB770" s="2">
        <f t="shared" si="621"/>
        <v>15702.48</v>
      </c>
      <c r="AC770" s="2">
        <f t="shared" si="643"/>
        <v>15702.48</v>
      </c>
      <c r="AD770" s="2">
        <f t="shared" si="644"/>
        <v>0</v>
      </c>
      <c r="AE770" s="2">
        <f t="shared" si="645"/>
        <v>0</v>
      </c>
      <c r="AF770" s="2">
        <f t="shared" si="646"/>
        <v>0</v>
      </c>
      <c r="AG770" s="2">
        <f t="shared" si="622"/>
        <v>0</v>
      </c>
      <c r="AH770" s="2">
        <f t="shared" si="647"/>
        <v>0</v>
      </c>
      <c r="AI770" s="2">
        <f t="shared" si="648"/>
        <v>0</v>
      </c>
      <c r="AJ770" s="2">
        <f t="shared" si="623"/>
        <v>0</v>
      </c>
      <c r="AK770" s="2">
        <v>15702.480000000001</v>
      </c>
      <c r="AL770" s="2">
        <v>15702.480000000001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1</v>
      </c>
      <c r="AW770" s="2">
        <v>1</v>
      </c>
      <c r="AX770" s="2"/>
      <c r="AY770" s="2"/>
      <c r="AZ770" s="2">
        <v>1</v>
      </c>
      <c r="BA770" s="2">
        <v>1</v>
      </c>
      <c r="BB770" s="2">
        <v>1</v>
      </c>
      <c r="BC770" s="2">
        <v>1</v>
      </c>
      <c r="BD770" s="2" t="s">
        <v>3</v>
      </c>
      <c r="BE770" s="2" t="s">
        <v>3</v>
      </c>
      <c r="BF770" s="2" t="s">
        <v>3</v>
      </c>
      <c r="BG770" s="2" t="s">
        <v>3</v>
      </c>
      <c r="BH770" s="2">
        <v>3</v>
      </c>
      <c r="BI770" s="2">
        <v>3</v>
      </c>
      <c r="BJ770" s="2" t="s">
        <v>744</v>
      </c>
      <c r="BK770" s="2"/>
      <c r="BL770" s="2"/>
      <c r="BM770" s="2">
        <v>400007</v>
      </c>
      <c r="BN770" s="2">
        <v>0</v>
      </c>
      <c r="BO770" s="2" t="s">
        <v>3</v>
      </c>
      <c r="BP770" s="2">
        <v>0</v>
      </c>
      <c r="BQ770" s="2">
        <v>214</v>
      </c>
      <c r="BR770" s="2">
        <v>0</v>
      </c>
      <c r="BS770" s="2">
        <v>1</v>
      </c>
      <c r="BT770" s="2">
        <v>1</v>
      </c>
      <c r="BU770" s="2">
        <v>1</v>
      </c>
      <c r="BV770" s="2">
        <v>1</v>
      </c>
      <c r="BW770" s="2">
        <v>1</v>
      </c>
      <c r="BX770" s="2">
        <v>1</v>
      </c>
      <c r="BY770" s="2" t="s">
        <v>3</v>
      </c>
      <c r="BZ770" s="2">
        <v>0</v>
      </c>
      <c r="CA770" s="2">
        <v>0</v>
      </c>
      <c r="CB770" s="2" t="s">
        <v>3</v>
      </c>
      <c r="CC770" s="2"/>
      <c r="CD770" s="2"/>
      <c r="CE770" s="2">
        <v>1566</v>
      </c>
      <c r="CF770" s="2">
        <v>0</v>
      </c>
      <c r="CG770" s="2">
        <v>0</v>
      </c>
      <c r="CH770" s="2"/>
      <c r="CI770" s="2"/>
      <c r="CJ770" s="2"/>
      <c r="CK770" s="2"/>
      <c r="CL770" s="2"/>
      <c r="CM770" s="2">
        <v>0</v>
      </c>
      <c r="CN770" s="2" t="s">
        <v>3</v>
      </c>
      <c r="CO770" s="2">
        <v>0</v>
      </c>
      <c r="CP770" s="2">
        <f t="shared" si="624"/>
        <v>15702.48</v>
      </c>
      <c r="CQ770" s="2">
        <f t="shared" si="625"/>
        <v>15702.48</v>
      </c>
      <c r="CR770" s="2">
        <f t="shared" si="649"/>
        <v>0</v>
      </c>
      <c r="CS770" s="2">
        <f t="shared" si="650"/>
        <v>0</v>
      </c>
      <c r="CT770" s="2">
        <f t="shared" si="626"/>
        <v>0</v>
      </c>
      <c r="CU770" s="2">
        <f t="shared" si="627"/>
        <v>0</v>
      </c>
      <c r="CV770" s="2">
        <f t="shared" si="628"/>
        <v>0</v>
      </c>
      <c r="CW770" s="2">
        <f t="shared" si="629"/>
        <v>0</v>
      </c>
      <c r="CX770" s="2">
        <f t="shared" si="630"/>
        <v>0</v>
      </c>
      <c r="CY770" s="2">
        <f t="shared" si="651"/>
        <v>0</v>
      </c>
      <c r="CZ770" s="2">
        <f t="shared" si="652"/>
        <v>0</v>
      </c>
      <c r="DA770" s="2"/>
      <c r="DB770" s="2"/>
      <c r="DC770" s="2" t="s">
        <v>3</v>
      </c>
      <c r="DD770" s="2" t="s">
        <v>3</v>
      </c>
      <c r="DE770" s="2" t="s">
        <v>3</v>
      </c>
      <c r="DF770" s="2" t="s">
        <v>3</v>
      </c>
      <c r="DG770" s="2" t="s">
        <v>3</v>
      </c>
      <c r="DH770" s="2" t="s">
        <v>3</v>
      </c>
      <c r="DI770" s="2" t="s">
        <v>3</v>
      </c>
      <c r="DJ770" s="2" t="s">
        <v>3</v>
      </c>
      <c r="DK770" s="2" t="s">
        <v>3</v>
      </c>
      <c r="DL770" s="2" t="s">
        <v>3</v>
      </c>
      <c r="DM770" s="2" t="s">
        <v>3</v>
      </c>
      <c r="DN770" s="2">
        <v>0</v>
      </c>
      <c r="DO770" s="2">
        <v>0</v>
      </c>
      <c r="DP770" s="2">
        <v>1</v>
      </c>
      <c r="DQ770" s="2">
        <v>1</v>
      </c>
      <c r="DR770" s="2"/>
      <c r="DS770" s="2"/>
      <c r="DT770" s="2"/>
      <c r="DU770" s="2">
        <v>1013</v>
      </c>
      <c r="DV770" s="2" t="s">
        <v>41</v>
      </c>
      <c r="DW770" s="2" t="s">
        <v>41</v>
      </c>
      <c r="DX770" s="2">
        <v>1</v>
      </c>
      <c r="DY770" s="2"/>
      <c r="DZ770" s="2" t="s">
        <v>3</v>
      </c>
      <c r="EA770" s="2" t="s">
        <v>3</v>
      </c>
      <c r="EB770" s="2" t="s">
        <v>3</v>
      </c>
      <c r="EC770" s="2" t="s">
        <v>3</v>
      </c>
      <c r="ED770" s="2"/>
      <c r="EE770" s="2">
        <v>56938434</v>
      </c>
      <c r="EF770" s="2">
        <v>214</v>
      </c>
      <c r="EG770" s="2" t="s">
        <v>42</v>
      </c>
      <c r="EH770" s="2">
        <v>0</v>
      </c>
      <c r="EI770" s="2" t="s">
        <v>3</v>
      </c>
      <c r="EJ770" s="2">
        <v>3</v>
      </c>
      <c r="EK770" s="2">
        <v>400007</v>
      </c>
      <c r="EL770" s="2" t="s">
        <v>42</v>
      </c>
      <c r="EM770" s="2" t="s">
        <v>43</v>
      </c>
      <c r="EN770" s="2"/>
      <c r="EO770" s="2" t="s">
        <v>3</v>
      </c>
      <c r="EP770" s="2"/>
      <c r="EQ770" s="2">
        <v>131088</v>
      </c>
      <c r="ER770" s="2">
        <v>0</v>
      </c>
      <c r="ES770" s="2">
        <v>15702.480000000001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>
        <v>0</v>
      </c>
      <c r="FR770" s="2">
        <f t="shared" si="653"/>
        <v>15702.48</v>
      </c>
      <c r="FS770" s="2">
        <v>0</v>
      </c>
      <c r="FT770" s="2"/>
      <c r="FU770" s="2"/>
      <c r="FV770" s="2"/>
      <c r="FW770" s="2"/>
      <c r="FX770" s="2">
        <v>0</v>
      </c>
      <c r="FY770" s="2">
        <v>0</v>
      </c>
      <c r="FZ770" s="2"/>
      <c r="GA770" s="2" t="s">
        <v>742</v>
      </c>
      <c r="GB770" s="2"/>
      <c r="GC770" s="2"/>
      <c r="GD770" s="2">
        <v>1</v>
      </c>
      <c r="GE770" s="2"/>
      <c r="GF770" s="2">
        <v>63974284</v>
      </c>
      <c r="GG770" s="2">
        <v>2</v>
      </c>
      <c r="GH770" s="2">
        <v>4</v>
      </c>
      <c r="GI770" s="2">
        <v>-2</v>
      </c>
      <c r="GJ770" s="2">
        <v>0</v>
      </c>
      <c r="GK770" s="2">
        <v>0</v>
      </c>
      <c r="GL770" s="2">
        <f t="shared" si="631"/>
        <v>0</v>
      </c>
      <c r="GM770" s="2">
        <f t="shared" si="632"/>
        <v>15702.48</v>
      </c>
      <c r="GN770" s="2">
        <f t="shared" si="633"/>
        <v>0</v>
      </c>
      <c r="GO770" s="2">
        <f t="shared" si="634"/>
        <v>0</v>
      </c>
      <c r="GP770" s="2">
        <f t="shared" si="635"/>
        <v>0</v>
      </c>
      <c r="GQ770" s="2"/>
      <c r="GR770" s="2">
        <v>1</v>
      </c>
      <c r="GS770" s="2">
        <v>2</v>
      </c>
      <c r="GT770" s="2">
        <v>0</v>
      </c>
      <c r="GU770" s="2" t="s">
        <v>3</v>
      </c>
      <c r="GV770" s="2">
        <f t="shared" si="636"/>
        <v>0</v>
      </c>
      <c r="GW770" s="2">
        <v>1</v>
      </c>
      <c r="GX770" s="2">
        <f t="shared" si="637"/>
        <v>0</v>
      </c>
      <c r="GY770" s="2"/>
      <c r="GZ770" s="2"/>
      <c r="HA770" s="2">
        <v>0</v>
      </c>
      <c r="HB770" s="2">
        <v>0</v>
      </c>
      <c r="HC770" s="2">
        <f t="shared" si="638"/>
        <v>0</v>
      </c>
      <c r="HD770" s="2"/>
      <c r="HE770" s="2" t="s">
        <v>45</v>
      </c>
      <c r="HF770" s="2" t="s">
        <v>46</v>
      </c>
      <c r="HG770" s="2"/>
      <c r="HH770" s="2"/>
      <c r="HI770" s="2"/>
      <c r="HJ770" s="2"/>
      <c r="HK770" s="2"/>
      <c r="HL770" s="2"/>
      <c r="HM770" s="2" t="s">
        <v>3</v>
      </c>
      <c r="HN770" s="2" t="s">
        <v>3</v>
      </c>
      <c r="HO770" s="2" t="s">
        <v>3</v>
      </c>
      <c r="HP770" s="2" t="s">
        <v>3</v>
      </c>
      <c r="HQ770" s="2" t="s">
        <v>3</v>
      </c>
      <c r="HR770" s="2"/>
      <c r="HS770" s="2">
        <v>0</v>
      </c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>
        <v>0</v>
      </c>
      <c r="IL770" s="2"/>
      <c r="IM770" s="2"/>
      <c r="IN770" s="2"/>
      <c r="IO770" s="2"/>
      <c r="IP770" s="2"/>
      <c r="IQ770" s="2"/>
      <c r="IR770" s="2"/>
      <c r="IS770" s="2"/>
      <c r="IT770" s="2"/>
      <c r="IU770" s="2"/>
    </row>
    <row r="771" spans="1:255" x14ac:dyDescent="0.2">
      <c r="A771" s="3">
        <v>17</v>
      </c>
      <c r="B771" s="3">
        <v>1</v>
      </c>
      <c r="E771" s="3" t="s">
        <v>743</v>
      </c>
      <c r="F771" s="3" t="s">
        <v>744</v>
      </c>
      <c r="G771" s="3" t="s">
        <v>745</v>
      </c>
      <c r="H771" s="3" t="s">
        <v>41</v>
      </c>
      <c r="I771" s="3">
        <v>1</v>
      </c>
      <c r="J771" s="3">
        <v>0</v>
      </c>
      <c r="K771" s="3">
        <v>1</v>
      </c>
      <c r="O771" s="3">
        <f t="shared" si="614"/>
        <v>118867.77</v>
      </c>
      <c r="P771" s="3">
        <f t="shared" si="615"/>
        <v>118867.77</v>
      </c>
      <c r="Q771" s="3">
        <f t="shared" si="639"/>
        <v>0</v>
      </c>
      <c r="R771" s="3">
        <f t="shared" si="640"/>
        <v>0</v>
      </c>
      <c r="S771" s="3">
        <f t="shared" si="616"/>
        <v>0</v>
      </c>
      <c r="T771" s="3">
        <f t="shared" si="617"/>
        <v>0</v>
      </c>
      <c r="U771" s="3">
        <f t="shared" si="618"/>
        <v>0</v>
      </c>
      <c r="V771" s="3">
        <f t="shared" si="619"/>
        <v>0</v>
      </c>
      <c r="W771" s="3">
        <f t="shared" si="620"/>
        <v>0</v>
      </c>
      <c r="X771" s="3">
        <f t="shared" si="641"/>
        <v>0</v>
      </c>
      <c r="Y771" s="3">
        <f t="shared" si="642"/>
        <v>0</v>
      </c>
      <c r="AA771" s="3">
        <v>56661436</v>
      </c>
      <c r="AB771" s="3">
        <f t="shared" si="621"/>
        <v>15702.48</v>
      </c>
      <c r="AC771" s="3">
        <f t="shared" si="643"/>
        <v>15702.48</v>
      </c>
      <c r="AD771" s="3">
        <f t="shared" si="644"/>
        <v>0</v>
      </c>
      <c r="AE771" s="3">
        <f t="shared" si="645"/>
        <v>0</v>
      </c>
      <c r="AF771" s="3">
        <f t="shared" si="646"/>
        <v>0</v>
      </c>
      <c r="AG771" s="3">
        <f t="shared" si="622"/>
        <v>0</v>
      </c>
      <c r="AH771" s="3">
        <f t="shared" si="647"/>
        <v>0</v>
      </c>
      <c r="AI771" s="3">
        <f t="shared" si="648"/>
        <v>0</v>
      </c>
      <c r="AJ771" s="3">
        <f t="shared" si="623"/>
        <v>0</v>
      </c>
      <c r="AK771" s="3">
        <v>15702.480000000001</v>
      </c>
      <c r="AL771" s="3">
        <v>15702.480000000001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1</v>
      </c>
      <c r="AW771" s="3">
        <v>1</v>
      </c>
      <c r="AZ771" s="3">
        <v>1</v>
      </c>
      <c r="BA771" s="3">
        <v>1</v>
      </c>
      <c r="BB771" s="3">
        <v>1</v>
      </c>
      <c r="BC771" s="3">
        <v>7.57</v>
      </c>
      <c r="BD771" s="3" t="s">
        <v>3</v>
      </c>
      <c r="BE771" s="3" t="s">
        <v>3</v>
      </c>
      <c r="BF771" s="3" t="s">
        <v>3</v>
      </c>
      <c r="BG771" s="3" t="s">
        <v>3</v>
      </c>
      <c r="BH771" s="3">
        <v>3</v>
      </c>
      <c r="BI771" s="3">
        <v>3</v>
      </c>
      <c r="BJ771" s="3" t="s">
        <v>744</v>
      </c>
      <c r="BM771" s="3">
        <v>400007</v>
      </c>
      <c r="BN771" s="3">
        <v>0</v>
      </c>
      <c r="BO771" s="3" t="s">
        <v>3</v>
      </c>
      <c r="BP771" s="3">
        <v>0</v>
      </c>
      <c r="BQ771" s="3">
        <v>214</v>
      </c>
      <c r="BR771" s="3">
        <v>0</v>
      </c>
      <c r="BS771" s="3">
        <v>1</v>
      </c>
      <c r="BT771" s="3">
        <v>1</v>
      </c>
      <c r="BU771" s="3">
        <v>1</v>
      </c>
      <c r="BV771" s="3">
        <v>1</v>
      </c>
      <c r="BW771" s="3">
        <v>1</v>
      </c>
      <c r="BX771" s="3">
        <v>1</v>
      </c>
      <c r="BY771" s="3" t="s">
        <v>3</v>
      </c>
      <c r="BZ771" s="3">
        <v>0</v>
      </c>
      <c r="CA771" s="3">
        <v>0</v>
      </c>
      <c r="CB771" s="3" t="s">
        <v>3</v>
      </c>
      <c r="CE771" s="3">
        <v>1566</v>
      </c>
      <c r="CF771" s="3">
        <v>0</v>
      </c>
      <c r="CG771" s="3">
        <v>0</v>
      </c>
      <c r="CM771" s="3">
        <v>0</v>
      </c>
      <c r="CN771" s="3" t="s">
        <v>3</v>
      </c>
      <c r="CO771" s="3">
        <v>0</v>
      </c>
      <c r="CP771" s="3">
        <f t="shared" si="624"/>
        <v>118867.77</v>
      </c>
      <c r="CQ771" s="3">
        <f t="shared" si="625"/>
        <v>118867.77</v>
      </c>
      <c r="CR771" s="3">
        <f t="shared" si="649"/>
        <v>0</v>
      </c>
      <c r="CS771" s="3">
        <f t="shared" si="650"/>
        <v>0</v>
      </c>
      <c r="CT771" s="3">
        <f t="shared" si="626"/>
        <v>0</v>
      </c>
      <c r="CU771" s="3">
        <f t="shared" si="627"/>
        <v>0</v>
      </c>
      <c r="CV771" s="3">
        <f t="shared" si="628"/>
        <v>0</v>
      </c>
      <c r="CW771" s="3">
        <f t="shared" si="629"/>
        <v>0</v>
      </c>
      <c r="CX771" s="3">
        <f t="shared" si="630"/>
        <v>0</v>
      </c>
      <c r="CY771" s="3">
        <f t="shared" si="651"/>
        <v>0</v>
      </c>
      <c r="CZ771" s="3">
        <f t="shared" si="652"/>
        <v>0</v>
      </c>
      <c r="DC771" s="3" t="s">
        <v>3</v>
      </c>
      <c r="DD771" s="3" t="s">
        <v>3</v>
      </c>
      <c r="DE771" s="3" t="s">
        <v>3</v>
      </c>
      <c r="DF771" s="3" t="s">
        <v>3</v>
      </c>
      <c r="DG771" s="3" t="s">
        <v>3</v>
      </c>
      <c r="DH771" s="3" t="s">
        <v>3</v>
      </c>
      <c r="DI771" s="3" t="s">
        <v>3</v>
      </c>
      <c r="DJ771" s="3" t="s">
        <v>3</v>
      </c>
      <c r="DK771" s="3" t="s">
        <v>3</v>
      </c>
      <c r="DL771" s="3" t="s">
        <v>3</v>
      </c>
      <c r="DM771" s="3" t="s">
        <v>3</v>
      </c>
      <c r="DN771" s="3">
        <v>0</v>
      </c>
      <c r="DO771" s="3">
        <v>0</v>
      </c>
      <c r="DP771" s="3">
        <v>1</v>
      </c>
      <c r="DQ771" s="3">
        <v>1</v>
      </c>
      <c r="DU771" s="3">
        <v>1013</v>
      </c>
      <c r="DV771" s="3" t="s">
        <v>41</v>
      </c>
      <c r="DW771" s="3" t="s">
        <v>41</v>
      </c>
      <c r="DX771" s="3">
        <v>1</v>
      </c>
      <c r="DZ771" s="3" t="s">
        <v>3</v>
      </c>
      <c r="EA771" s="3" t="s">
        <v>3</v>
      </c>
      <c r="EB771" s="3" t="s">
        <v>3</v>
      </c>
      <c r="EC771" s="3" t="s">
        <v>3</v>
      </c>
      <c r="EE771" s="3">
        <v>56938434</v>
      </c>
      <c r="EF771" s="3">
        <v>214</v>
      </c>
      <c r="EG771" s="3" t="s">
        <v>42</v>
      </c>
      <c r="EH771" s="3">
        <v>0</v>
      </c>
      <c r="EI771" s="3" t="s">
        <v>3</v>
      </c>
      <c r="EJ771" s="3">
        <v>3</v>
      </c>
      <c r="EK771" s="3">
        <v>400007</v>
      </c>
      <c r="EL771" s="3" t="s">
        <v>42</v>
      </c>
      <c r="EM771" s="3" t="s">
        <v>43</v>
      </c>
      <c r="EO771" s="3" t="s">
        <v>3</v>
      </c>
      <c r="EQ771" s="3">
        <v>131088</v>
      </c>
      <c r="ER771" s="3">
        <v>0</v>
      </c>
      <c r="ES771" s="3">
        <v>15702.480000000001</v>
      </c>
      <c r="ET771" s="3">
        <v>0</v>
      </c>
      <c r="EU771" s="3">
        <v>0</v>
      </c>
      <c r="EV771" s="3">
        <v>0</v>
      </c>
      <c r="EW771" s="3">
        <v>0</v>
      </c>
      <c r="EX771" s="3">
        <v>0</v>
      </c>
      <c r="EY771" s="3">
        <v>0</v>
      </c>
      <c r="EZ771" s="3">
        <v>5</v>
      </c>
      <c r="FC771" s="3">
        <v>1</v>
      </c>
      <c r="FD771" s="3">
        <v>18</v>
      </c>
      <c r="FF771" s="3">
        <v>139125.26</v>
      </c>
      <c r="FQ771" s="3">
        <v>0</v>
      </c>
      <c r="FR771" s="3">
        <f t="shared" si="653"/>
        <v>118867.77</v>
      </c>
      <c r="FS771" s="3">
        <v>0</v>
      </c>
      <c r="FX771" s="3">
        <v>0</v>
      </c>
      <c r="FY771" s="3">
        <v>0</v>
      </c>
      <c r="GA771" s="3" t="s">
        <v>742</v>
      </c>
      <c r="GD771" s="3">
        <v>1</v>
      </c>
      <c r="GF771" s="3">
        <v>63974284</v>
      </c>
      <c r="GG771" s="3">
        <v>2</v>
      </c>
      <c r="GH771" s="3">
        <v>3</v>
      </c>
      <c r="GI771" s="3">
        <v>3</v>
      </c>
      <c r="GJ771" s="3">
        <v>0</v>
      </c>
      <c r="GK771" s="3">
        <v>0</v>
      </c>
      <c r="GL771" s="3">
        <f t="shared" si="631"/>
        <v>0</v>
      </c>
      <c r="GM771" s="3">
        <f t="shared" si="632"/>
        <v>118867.77</v>
      </c>
      <c r="GN771" s="3">
        <f t="shared" si="633"/>
        <v>0</v>
      </c>
      <c r="GO771" s="3">
        <f t="shared" si="634"/>
        <v>0</v>
      </c>
      <c r="GP771" s="3">
        <f t="shared" si="635"/>
        <v>0</v>
      </c>
      <c r="GR771" s="3">
        <v>1</v>
      </c>
      <c r="GS771" s="3">
        <v>1</v>
      </c>
      <c r="GT771" s="3">
        <v>0</v>
      </c>
      <c r="GU771" s="3" t="s">
        <v>3</v>
      </c>
      <c r="GV771" s="3">
        <f t="shared" si="636"/>
        <v>0</v>
      </c>
      <c r="GW771" s="3">
        <v>1</v>
      </c>
      <c r="GX771" s="3">
        <f t="shared" si="637"/>
        <v>0</v>
      </c>
      <c r="HA771" s="3">
        <v>0</v>
      </c>
      <c r="HB771" s="3">
        <v>0</v>
      </c>
      <c r="HC771" s="3">
        <f t="shared" si="638"/>
        <v>0</v>
      </c>
      <c r="HE771" s="3" t="s">
        <v>45</v>
      </c>
      <c r="HF771" s="3" t="s">
        <v>46</v>
      </c>
      <c r="HM771" s="3" t="s">
        <v>3</v>
      </c>
      <c r="HN771" s="3" t="s">
        <v>3</v>
      </c>
      <c r="HO771" s="3" t="s">
        <v>3</v>
      </c>
      <c r="HP771" s="3" t="s">
        <v>3</v>
      </c>
      <c r="HQ771" s="3" t="s">
        <v>3</v>
      </c>
      <c r="HS771" s="3">
        <v>0</v>
      </c>
      <c r="IK771" s="3">
        <v>0</v>
      </c>
    </row>
    <row r="772" spans="1:255" x14ac:dyDescent="0.2">
      <c r="A772" s="2">
        <v>17</v>
      </c>
      <c r="B772" s="2">
        <v>1</v>
      </c>
      <c r="C772" s="2"/>
      <c r="D772" s="2"/>
      <c r="E772" s="2" t="s">
        <v>746</v>
      </c>
      <c r="F772" s="2" t="s">
        <v>747</v>
      </c>
      <c r="G772" s="2" t="s">
        <v>748</v>
      </c>
      <c r="H772" s="2" t="s">
        <v>41</v>
      </c>
      <c r="I772" s="2">
        <v>1</v>
      </c>
      <c r="J772" s="2">
        <v>0</v>
      </c>
      <c r="K772" s="2">
        <v>1</v>
      </c>
      <c r="L772" s="2"/>
      <c r="M772" s="2"/>
      <c r="N772" s="2"/>
      <c r="O772" s="2">
        <f t="shared" si="614"/>
        <v>15702.48</v>
      </c>
      <c r="P772" s="2">
        <f t="shared" si="615"/>
        <v>15702.48</v>
      </c>
      <c r="Q772" s="2">
        <f t="shared" si="639"/>
        <v>0</v>
      </c>
      <c r="R772" s="2">
        <f t="shared" si="640"/>
        <v>0</v>
      </c>
      <c r="S772" s="2">
        <f t="shared" si="616"/>
        <v>0</v>
      </c>
      <c r="T772" s="2">
        <f t="shared" si="617"/>
        <v>0</v>
      </c>
      <c r="U772" s="2">
        <f t="shared" si="618"/>
        <v>0</v>
      </c>
      <c r="V772" s="2">
        <f t="shared" si="619"/>
        <v>0</v>
      </c>
      <c r="W772" s="2">
        <f t="shared" si="620"/>
        <v>0</v>
      </c>
      <c r="X772" s="2">
        <f t="shared" si="641"/>
        <v>0</v>
      </c>
      <c r="Y772" s="2">
        <f t="shared" si="642"/>
        <v>0</v>
      </c>
      <c r="Z772" s="2"/>
      <c r="AA772" s="2">
        <v>56661434</v>
      </c>
      <c r="AB772" s="2">
        <f t="shared" si="621"/>
        <v>15702.48</v>
      </c>
      <c r="AC772" s="2">
        <f t="shared" si="643"/>
        <v>15702.48</v>
      </c>
      <c r="AD772" s="2">
        <f t="shared" si="644"/>
        <v>0</v>
      </c>
      <c r="AE772" s="2">
        <f t="shared" si="645"/>
        <v>0</v>
      </c>
      <c r="AF772" s="2">
        <f t="shared" si="646"/>
        <v>0</v>
      </c>
      <c r="AG772" s="2">
        <f t="shared" si="622"/>
        <v>0</v>
      </c>
      <c r="AH772" s="2">
        <f t="shared" si="647"/>
        <v>0</v>
      </c>
      <c r="AI772" s="2">
        <f t="shared" si="648"/>
        <v>0</v>
      </c>
      <c r="AJ772" s="2">
        <f t="shared" si="623"/>
        <v>0</v>
      </c>
      <c r="AK772" s="2">
        <v>15702.480000000001</v>
      </c>
      <c r="AL772" s="2">
        <v>15702.480000000001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1</v>
      </c>
      <c r="AW772" s="2">
        <v>1</v>
      </c>
      <c r="AX772" s="2"/>
      <c r="AY772" s="2"/>
      <c r="AZ772" s="2">
        <v>1</v>
      </c>
      <c r="BA772" s="2">
        <v>1</v>
      </c>
      <c r="BB772" s="2">
        <v>1</v>
      </c>
      <c r="BC772" s="2">
        <v>1</v>
      </c>
      <c r="BD772" s="2" t="s">
        <v>3</v>
      </c>
      <c r="BE772" s="2" t="s">
        <v>3</v>
      </c>
      <c r="BF772" s="2" t="s">
        <v>3</v>
      </c>
      <c r="BG772" s="2" t="s">
        <v>3</v>
      </c>
      <c r="BH772" s="2">
        <v>3</v>
      </c>
      <c r="BI772" s="2">
        <v>3</v>
      </c>
      <c r="BJ772" s="2" t="s">
        <v>747</v>
      </c>
      <c r="BK772" s="2"/>
      <c r="BL772" s="2"/>
      <c r="BM772" s="2">
        <v>400007</v>
      </c>
      <c r="BN772" s="2">
        <v>0</v>
      </c>
      <c r="BO772" s="2" t="s">
        <v>3</v>
      </c>
      <c r="BP772" s="2">
        <v>0</v>
      </c>
      <c r="BQ772" s="2">
        <v>214</v>
      </c>
      <c r="BR772" s="2">
        <v>0</v>
      </c>
      <c r="BS772" s="2">
        <v>1</v>
      </c>
      <c r="BT772" s="2">
        <v>1</v>
      </c>
      <c r="BU772" s="2">
        <v>1</v>
      </c>
      <c r="BV772" s="2">
        <v>1</v>
      </c>
      <c r="BW772" s="2">
        <v>1</v>
      </c>
      <c r="BX772" s="2">
        <v>1</v>
      </c>
      <c r="BY772" s="2" t="s">
        <v>3</v>
      </c>
      <c r="BZ772" s="2">
        <v>0</v>
      </c>
      <c r="CA772" s="2">
        <v>0</v>
      </c>
      <c r="CB772" s="2" t="s">
        <v>3</v>
      </c>
      <c r="CC772" s="2"/>
      <c r="CD772" s="2"/>
      <c r="CE772" s="2">
        <v>1566</v>
      </c>
      <c r="CF772" s="2">
        <v>0</v>
      </c>
      <c r="CG772" s="2">
        <v>0</v>
      </c>
      <c r="CH772" s="2"/>
      <c r="CI772" s="2"/>
      <c r="CJ772" s="2"/>
      <c r="CK772" s="2"/>
      <c r="CL772" s="2"/>
      <c r="CM772" s="2">
        <v>0</v>
      </c>
      <c r="CN772" s="2" t="s">
        <v>3</v>
      </c>
      <c r="CO772" s="2">
        <v>0</v>
      </c>
      <c r="CP772" s="2">
        <f t="shared" si="624"/>
        <v>15702.48</v>
      </c>
      <c r="CQ772" s="2">
        <f t="shared" si="625"/>
        <v>15702.48</v>
      </c>
      <c r="CR772" s="2">
        <f t="shared" si="649"/>
        <v>0</v>
      </c>
      <c r="CS772" s="2">
        <f t="shared" si="650"/>
        <v>0</v>
      </c>
      <c r="CT772" s="2">
        <f t="shared" si="626"/>
        <v>0</v>
      </c>
      <c r="CU772" s="2">
        <f t="shared" si="627"/>
        <v>0</v>
      </c>
      <c r="CV772" s="2">
        <f t="shared" si="628"/>
        <v>0</v>
      </c>
      <c r="CW772" s="2">
        <f t="shared" si="629"/>
        <v>0</v>
      </c>
      <c r="CX772" s="2">
        <f t="shared" si="630"/>
        <v>0</v>
      </c>
      <c r="CY772" s="2">
        <f t="shared" si="651"/>
        <v>0</v>
      </c>
      <c r="CZ772" s="2">
        <f t="shared" si="652"/>
        <v>0</v>
      </c>
      <c r="DA772" s="2"/>
      <c r="DB772" s="2"/>
      <c r="DC772" s="2" t="s">
        <v>3</v>
      </c>
      <c r="DD772" s="2" t="s">
        <v>3</v>
      </c>
      <c r="DE772" s="2" t="s">
        <v>3</v>
      </c>
      <c r="DF772" s="2" t="s">
        <v>3</v>
      </c>
      <c r="DG772" s="2" t="s">
        <v>3</v>
      </c>
      <c r="DH772" s="2" t="s">
        <v>3</v>
      </c>
      <c r="DI772" s="2" t="s">
        <v>3</v>
      </c>
      <c r="DJ772" s="2" t="s">
        <v>3</v>
      </c>
      <c r="DK772" s="2" t="s">
        <v>3</v>
      </c>
      <c r="DL772" s="2" t="s">
        <v>3</v>
      </c>
      <c r="DM772" s="2" t="s">
        <v>3</v>
      </c>
      <c r="DN772" s="2">
        <v>0</v>
      </c>
      <c r="DO772" s="2">
        <v>0</v>
      </c>
      <c r="DP772" s="2">
        <v>1</v>
      </c>
      <c r="DQ772" s="2">
        <v>1</v>
      </c>
      <c r="DR772" s="2"/>
      <c r="DS772" s="2"/>
      <c r="DT772" s="2"/>
      <c r="DU772" s="2">
        <v>1013</v>
      </c>
      <c r="DV772" s="2" t="s">
        <v>41</v>
      </c>
      <c r="DW772" s="2" t="s">
        <v>41</v>
      </c>
      <c r="DX772" s="2">
        <v>1</v>
      </c>
      <c r="DY772" s="2"/>
      <c r="DZ772" s="2" t="s">
        <v>3</v>
      </c>
      <c r="EA772" s="2" t="s">
        <v>3</v>
      </c>
      <c r="EB772" s="2" t="s">
        <v>3</v>
      </c>
      <c r="EC772" s="2" t="s">
        <v>3</v>
      </c>
      <c r="ED772" s="2"/>
      <c r="EE772" s="2">
        <v>56938434</v>
      </c>
      <c r="EF772" s="2">
        <v>214</v>
      </c>
      <c r="EG772" s="2" t="s">
        <v>42</v>
      </c>
      <c r="EH772" s="2">
        <v>0</v>
      </c>
      <c r="EI772" s="2" t="s">
        <v>3</v>
      </c>
      <c r="EJ772" s="2">
        <v>3</v>
      </c>
      <c r="EK772" s="2">
        <v>400007</v>
      </c>
      <c r="EL772" s="2" t="s">
        <v>42</v>
      </c>
      <c r="EM772" s="2" t="s">
        <v>43</v>
      </c>
      <c r="EN772" s="2"/>
      <c r="EO772" s="2" t="s">
        <v>3</v>
      </c>
      <c r="EP772" s="2"/>
      <c r="EQ772" s="2">
        <v>131088</v>
      </c>
      <c r="ER772" s="2">
        <v>0</v>
      </c>
      <c r="ES772" s="2">
        <v>15702.480000000001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>
        <v>0</v>
      </c>
      <c r="FR772" s="2">
        <f t="shared" si="653"/>
        <v>15702.48</v>
      </c>
      <c r="FS772" s="2">
        <v>0</v>
      </c>
      <c r="FT772" s="2"/>
      <c r="FU772" s="2"/>
      <c r="FV772" s="2"/>
      <c r="FW772" s="2"/>
      <c r="FX772" s="2">
        <v>0</v>
      </c>
      <c r="FY772" s="2">
        <v>0</v>
      </c>
      <c r="FZ772" s="2"/>
      <c r="GA772" s="2" t="s">
        <v>742</v>
      </c>
      <c r="GB772" s="2"/>
      <c r="GC772" s="2"/>
      <c r="GD772" s="2">
        <v>1</v>
      </c>
      <c r="GE772" s="2"/>
      <c r="GF772" s="2">
        <v>233586350</v>
      </c>
      <c r="GG772" s="2">
        <v>2</v>
      </c>
      <c r="GH772" s="2">
        <v>4</v>
      </c>
      <c r="GI772" s="2">
        <v>-2</v>
      </c>
      <c r="GJ772" s="2">
        <v>0</v>
      </c>
      <c r="GK772" s="2">
        <v>0</v>
      </c>
      <c r="GL772" s="2">
        <f t="shared" si="631"/>
        <v>0</v>
      </c>
      <c r="GM772" s="2">
        <f t="shared" si="632"/>
        <v>15702.48</v>
      </c>
      <c r="GN772" s="2">
        <f t="shared" si="633"/>
        <v>0</v>
      </c>
      <c r="GO772" s="2">
        <f t="shared" si="634"/>
        <v>0</v>
      </c>
      <c r="GP772" s="2">
        <f t="shared" si="635"/>
        <v>0</v>
      </c>
      <c r="GQ772" s="2"/>
      <c r="GR772" s="2">
        <v>1</v>
      </c>
      <c r="GS772" s="2">
        <v>2</v>
      </c>
      <c r="GT772" s="2">
        <v>0</v>
      </c>
      <c r="GU772" s="2" t="s">
        <v>3</v>
      </c>
      <c r="GV772" s="2">
        <f t="shared" si="636"/>
        <v>0</v>
      </c>
      <c r="GW772" s="2">
        <v>1</v>
      </c>
      <c r="GX772" s="2">
        <f t="shared" si="637"/>
        <v>0</v>
      </c>
      <c r="GY772" s="2"/>
      <c r="GZ772" s="2"/>
      <c r="HA772" s="2">
        <v>0</v>
      </c>
      <c r="HB772" s="2">
        <v>0</v>
      </c>
      <c r="HC772" s="2">
        <f t="shared" si="638"/>
        <v>0</v>
      </c>
      <c r="HD772" s="2"/>
      <c r="HE772" s="2" t="s">
        <v>45</v>
      </c>
      <c r="HF772" s="2" t="s">
        <v>46</v>
      </c>
      <c r="HG772" s="2"/>
      <c r="HH772" s="2"/>
      <c r="HI772" s="2"/>
      <c r="HJ772" s="2"/>
      <c r="HK772" s="2"/>
      <c r="HL772" s="2"/>
      <c r="HM772" s="2" t="s">
        <v>3</v>
      </c>
      <c r="HN772" s="2" t="s">
        <v>3</v>
      </c>
      <c r="HO772" s="2" t="s">
        <v>3</v>
      </c>
      <c r="HP772" s="2" t="s">
        <v>3</v>
      </c>
      <c r="HQ772" s="2" t="s">
        <v>3</v>
      </c>
      <c r="HR772" s="2"/>
      <c r="HS772" s="2">
        <v>0</v>
      </c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>
        <v>0</v>
      </c>
      <c r="IL772" s="2"/>
      <c r="IM772" s="2"/>
      <c r="IN772" s="2"/>
      <c r="IO772" s="2"/>
      <c r="IP772" s="2"/>
      <c r="IQ772" s="2"/>
      <c r="IR772" s="2"/>
      <c r="IS772" s="2"/>
      <c r="IT772" s="2"/>
      <c r="IU772" s="2"/>
    </row>
    <row r="773" spans="1:255" x14ac:dyDescent="0.2">
      <c r="A773" s="3">
        <v>17</v>
      </c>
      <c r="B773" s="3">
        <v>1</v>
      </c>
      <c r="E773" s="3" t="s">
        <v>746</v>
      </c>
      <c r="F773" s="3" t="s">
        <v>747</v>
      </c>
      <c r="G773" s="3" t="s">
        <v>748</v>
      </c>
      <c r="H773" s="3" t="s">
        <v>41</v>
      </c>
      <c r="I773" s="3">
        <v>1</v>
      </c>
      <c r="J773" s="3">
        <v>0</v>
      </c>
      <c r="K773" s="3">
        <v>1</v>
      </c>
      <c r="O773" s="3">
        <f t="shared" si="614"/>
        <v>118867.77</v>
      </c>
      <c r="P773" s="3">
        <f t="shared" si="615"/>
        <v>118867.77</v>
      </c>
      <c r="Q773" s="3">
        <f t="shared" si="639"/>
        <v>0</v>
      </c>
      <c r="R773" s="3">
        <f t="shared" si="640"/>
        <v>0</v>
      </c>
      <c r="S773" s="3">
        <f t="shared" si="616"/>
        <v>0</v>
      </c>
      <c r="T773" s="3">
        <f t="shared" si="617"/>
        <v>0</v>
      </c>
      <c r="U773" s="3">
        <f t="shared" si="618"/>
        <v>0</v>
      </c>
      <c r="V773" s="3">
        <f t="shared" si="619"/>
        <v>0</v>
      </c>
      <c r="W773" s="3">
        <f t="shared" si="620"/>
        <v>0</v>
      </c>
      <c r="X773" s="3">
        <f t="shared" si="641"/>
        <v>0</v>
      </c>
      <c r="Y773" s="3">
        <f t="shared" si="642"/>
        <v>0</v>
      </c>
      <c r="AA773" s="3">
        <v>56661436</v>
      </c>
      <c r="AB773" s="3">
        <f t="shared" si="621"/>
        <v>15702.48</v>
      </c>
      <c r="AC773" s="3">
        <f t="shared" si="643"/>
        <v>15702.48</v>
      </c>
      <c r="AD773" s="3">
        <f t="shared" si="644"/>
        <v>0</v>
      </c>
      <c r="AE773" s="3">
        <f t="shared" si="645"/>
        <v>0</v>
      </c>
      <c r="AF773" s="3">
        <f t="shared" si="646"/>
        <v>0</v>
      </c>
      <c r="AG773" s="3">
        <f t="shared" si="622"/>
        <v>0</v>
      </c>
      <c r="AH773" s="3">
        <f t="shared" si="647"/>
        <v>0</v>
      </c>
      <c r="AI773" s="3">
        <f t="shared" si="648"/>
        <v>0</v>
      </c>
      <c r="AJ773" s="3">
        <f t="shared" si="623"/>
        <v>0</v>
      </c>
      <c r="AK773" s="3">
        <v>15702.480000000001</v>
      </c>
      <c r="AL773" s="3">
        <v>15702.480000000001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1</v>
      </c>
      <c r="AW773" s="3">
        <v>1</v>
      </c>
      <c r="AZ773" s="3">
        <v>1</v>
      </c>
      <c r="BA773" s="3">
        <v>1</v>
      </c>
      <c r="BB773" s="3">
        <v>1</v>
      </c>
      <c r="BC773" s="3">
        <v>7.57</v>
      </c>
      <c r="BD773" s="3" t="s">
        <v>3</v>
      </c>
      <c r="BE773" s="3" t="s">
        <v>3</v>
      </c>
      <c r="BF773" s="3" t="s">
        <v>3</v>
      </c>
      <c r="BG773" s="3" t="s">
        <v>3</v>
      </c>
      <c r="BH773" s="3">
        <v>3</v>
      </c>
      <c r="BI773" s="3">
        <v>3</v>
      </c>
      <c r="BJ773" s="3" t="s">
        <v>747</v>
      </c>
      <c r="BM773" s="3">
        <v>400007</v>
      </c>
      <c r="BN773" s="3">
        <v>0</v>
      </c>
      <c r="BO773" s="3" t="s">
        <v>3</v>
      </c>
      <c r="BP773" s="3">
        <v>0</v>
      </c>
      <c r="BQ773" s="3">
        <v>214</v>
      </c>
      <c r="BR773" s="3">
        <v>0</v>
      </c>
      <c r="BS773" s="3">
        <v>1</v>
      </c>
      <c r="BT773" s="3">
        <v>1</v>
      </c>
      <c r="BU773" s="3">
        <v>1</v>
      </c>
      <c r="BV773" s="3">
        <v>1</v>
      </c>
      <c r="BW773" s="3">
        <v>1</v>
      </c>
      <c r="BX773" s="3">
        <v>1</v>
      </c>
      <c r="BY773" s="3" t="s">
        <v>3</v>
      </c>
      <c r="BZ773" s="3">
        <v>0</v>
      </c>
      <c r="CA773" s="3">
        <v>0</v>
      </c>
      <c r="CB773" s="3" t="s">
        <v>3</v>
      </c>
      <c r="CE773" s="3">
        <v>1566</v>
      </c>
      <c r="CF773" s="3">
        <v>0</v>
      </c>
      <c r="CG773" s="3">
        <v>0</v>
      </c>
      <c r="CM773" s="3">
        <v>0</v>
      </c>
      <c r="CN773" s="3" t="s">
        <v>3</v>
      </c>
      <c r="CO773" s="3">
        <v>0</v>
      </c>
      <c r="CP773" s="3">
        <f t="shared" si="624"/>
        <v>118867.77</v>
      </c>
      <c r="CQ773" s="3">
        <f t="shared" si="625"/>
        <v>118867.77</v>
      </c>
      <c r="CR773" s="3">
        <f t="shared" si="649"/>
        <v>0</v>
      </c>
      <c r="CS773" s="3">
        <f t="shared" si="650"/>
        <v>0</v>
      </c>
      <c r="CT773" s="3">
        <f t="shared" si="626"/>
        <v>0</v>
      </c>
      <c r="CU773" s="3">
        <f t="shared" si="627"/>
        <v>0</v>
      </c>
      <c r="CV773" s="3">
        <f t="shared" si="628"/>
        <v>0</v>
      </c>
      <c r="CW773" s="3">
        <f t="shared" si="629"/>
        <v>0</v>
      </c>
      <c r="CX773" s="3">
        <f t="shared" si="630"/>
        <v>0</v>
      </c>
      <c r="CY773" s="3">
        <f t="shared" si="651"/>
        <v>0</v>
      </c>
      <c r="CZ773" s="3">
        <f t="shared" si="652"/>
        <v>0</v>
      </c>
      <c r="DC773" s="3" t="s">
        <v>3</v>
      </c>
      <c r="DD773" s="3" t="s">
        <v>3</v>
      </c>
      <c r="DE773" s="3" t="s">
        <v>3</v>
      </c>
      <c r="DF773" s="3" t="s">
        <v>3</v>
      </c>
      <c r="DG773" s="3" t="s">
        <v>3</v>
      </c>
      <c r="DH773" s="3" t="s">
        <v>3</v>
      </c>
      <c r="DI773" s="3" t="s">
        <v>3</v>
      </c>
      <c r="DJ773" s="3" t="s">
        <v>3</v>
      </c>
      <c r="DK773" s="3" t="s">
        <v>3</v>
      </c>
      <c r="DL773" s="3" t="s">
        <v>3</v>
      </c>
      <c r="DM773" s="3" t="s">
        <v>3</v>
      </c>
      <c r="DN773" s="3">
        <v>0</v>
      </c>
      <c r="DO773" s="3">
        <v>0</v>
      </c>
      <c r="DP773" s="3">
        <v>1</v>
      </c>
      <c r="DQ773" s="3">
        <v>1</v>
      </c>
      <c r="DU773" s="3">
        <v>1013</v>
      </c>
      <c r="DV773" s="3" t="s">
        <v>41</v>
      </c>
      <c r="DW773" s="3" t="s">
        <v>41</v>
      </c>
      <c r="DX773" s="3">
        <v>1</v>
      </c>
      <c r="DZ773" s="3" t="s">
        <v>3</v>
      </c>
      <c r="EA773" s="3" t="s">
        <v>3</v>
      </c>
      <c r="EB773" s="3" t="s">
        <v>3</v>
      </c>
      <c r="EC773" s="3" t="s">
        <v>3</v>
      </c>
      <c r="EE773" s="3">
        <v>56938434</v>
      </c>
      <c r="EF773" s="3">
        <v>214</v>
      </c>
      <c r="EG773" s="3" t="s">
        <v>42</v>
      </c>
      <c r="EH773" s="3">
        <v>0</v>
      </c>
      <c r="EI773" s="3" t="s">
        <v>3</v>
      </c>
      <c r="EJ773" s="3">
        <v>3</v>
      </c>
      <c r="EK773" s="3">
        <v>400007</v>
      </c>
      <c r="EL773" s="3" t="s">
        <v>42</v>
      </c>
      <c r="EM773" s="3" t="s">
        <v>43</v>
      </c>
      <c r="EO773" s="3" t="s">
        <v>3</v>
      </c>
      <c r="EQ773" s="3">
        <v>131088</v>
      </c>
      <c r="ER773" s="3">
        <v>0</v>
      </c>
      <c r="ES773" s="3">
        <v>15702.480000000001</v>
      </c>
      <c r="ET773" s="3">
        <v>0</v>
      </c>
      <c r="EU773" s="3">
        <v>0</v>
      </c>
      <c r="EV773" s="3">
        <v>0</v>
      </c>
      <c r="EW773" s="3">
        <v>0</v>
      </c>
      <c r="EX773" s="3">
        <v>0</v>
      </c>
      <c r="EY773" s="3">
        <v>0</v>
      </c>
      <c r="EZ773" s="3">
        <v>5</v>
      </c>
      <c r="FC773" s="3">
        <v>1</v>
      </c>
      <c r="FD773" s="3">
        <v>18</v>
      </c>
      <c r="FF773" s="3">
        <v>139125.26</v>
      </c>
      <c r="FQ773" s="3">
        <v>0</v>
      </c>
      <c r="FR773" s="3">
        <f t="shared" si="653"/>
        <v>118867.77</v>
      </c>
      <c r="FS773" s="3">
        <v>0</v>
      </c>
      <c r="FX773" s="3">
        <v>0</v>
      </c>
      <c r="FY773" s="3">
        <v>0</v>
      </c>
      <c r="GA773" s="3" t="s">
        <v>742</v>
      </c>
      <c r="GD773" s="3">
        <v>1</v>
      </c>
      <c r="GF773" s="3">
        <v>233586350</v>
      </c>
      <c r="GG773" s="3">
        <v>2</v>
      </c>
      <c r="GH773" s="3">
        <v>3</v>
      </c>
      <c r="GI773" s="3">
        <v>3</v>
      </c>
      <c r="GJ773" s="3">
        <v>0</v>
      </c>
      <c r="GK773" s="3">
        <v>0</v>
      </c>
      <c r="GL773" s="3">
        <f t="shared" si="631"/>
        <v>0</v>
      </c>
      <c r="GM773" s="3">
        <f t="shared" si="632"/>
        <v>118867.77</v>
      </c>
      <c r="GN773" s="3">
        <f t="shared" si="633"/>
        <v>0</v>
      </c>
      <c r="GO773" s="3">
        <f t="shared" si="634"/>
        <v>0</v>
      </c>
      <c r="GP773" s="3">
        <f t="shared" si="635"/>
        <v>0</v>
      </c>
      <c r="GR773" s="3">
        <v>1</v>
      </c>
      <c r="GS773" s="3">
        <v>1</v>
      </c>
      <c r="GT773" s="3">
        <v>0</v>
      </c>
      <c r="GU773" s="3" t="s">
        <v>3</v>
      </c>
      <c r="GV773" s="3">
        <f t="shared" si="636"/>
        <v>0</v>
      </c>
      <c r="GW773" s="3">
        <v>1</v>
      </c>
      <c r="GX773" s="3">
        <f t="shared" si="637"/>
        <v>0</v>
      </c>
      <c r="HA773" s="3">
        <v>0</v>
      </c>
      <c r="HB773" s="3">
        <v>0</v>
      </c>
      <c r="HC773" s="3">
        <f t="shared" si="638"/>
        <v>0</v>
      </c>
      <c r="HE773" s="3" t="s">
        <v>45</v>
      </c>
      <c r="HF773" s="3" t="s">
        <v>46</v>
      </c>
      <c r="HM773" s="3" t="s">
        <v>3</v>
      </c>
      <c r="HN773" s="3" t="s">
        <v>3</v>
      </c>
      <c r="HO773" s="3" t="s">
        <v>3</v>
      </c>
      <c r="HP773" s="3" t="s">
        <v>3</v>
      </c>
      <c r="HQ773" s="3" t="s">
        <v>3</v>
      </c>
      <c r="HS773" s="3">
        <v>0</v>
      </c>
      <c r="IK773" s="3">
        <v>0</v>
      </c>
    </row>
    <row r="774" spans="1:255" x14ac:dyDescent="0.2">
      <c r="A774" s="2">
        <v>17</v>
      </c>
      <c r="B774" s="2">
        <v>1</v>
      </c>
      <c r="C774" s="2"/>
      <c r="D774" s="2"/>
      <c r="E774" s="2" t="s">
        <v>749</v>
      </c>
      <c r="F774" s="2" t="s">
        <v>750</v>
      </c>
      <c r="G774" s="2" t="s">
        <v>751</v>
      </c>
      <c r="H774" s="2" t="s">
        <v>41</v>
      </c>
      <c r="I774" s="2">
        <v>1</v>
      </c>
      <c r="J774" s="2">
        <v>0</v>
      </c>
      <c r="K774" s="2">
        <v>1</v>
      </c>
      <c r="L774" s="2"/>
      <c r="M774" s="2"/>
      <c r="N774" s="2"/>
      <c r="O774" s="2">
        <f t="shared" si="614"/>
        <v>15702.48</v>
      </c>
      <c r="P774" s="2">
        <f t="shared" si="615"/>
        <v>15702.48</v>
      </c>
      <c r="Q774" s="2">
        <f t="shared" si="639"/>
        <v>0</v>
      </c>
      <c r="R774" s="2">
        <f t="shared" si="640"/>
        <v>0</v>
      </c>
      <c r="S774" s="2">
        <f t="shared" si="616"/>
        <v>0</v>
      </c>
      <c r="T774" s="2">
        <f t="shared" si="617"/>
        <v>0</v>
      </c>
      <c r="U774" s="2">
        <f t="shared" si="618"/>
        <v>0</v>
      </c>
      <c r="V774" s="2">
        <f t="shared" si="619"/>
        <v>0</v>
      </c>
      <c r="W774" s="2">
        <f t="shared" si="620"/>
        <v>0</v>
      </c>
      <c r="X774" s="2">
        <f t="shared" si="641"/>
        <v>0</v>
      </c>
      <c r="Y774" s="2">
        <f t="shared" si="642"/>
        <v>0</v>
      </c>
      <c r="Z774" s="2"/>
      <c r="AA774" s="2">
        <v>56661434</v>
      </c>
      <c r="AB774" s="2">
        <f t="shared" si="621"/>
        <v>15702.48</v>
      </c>
      <c r="AC774" s="2">
        <f t="shared" si="643"/>
        <v>15702.48</v>
      </c>
      <c r="AD774" s="2">
        <f t="shared" si="644"/>
        <v>0</v>
      </c>
      <c r="AE774" s="2">
        <f t="shared" si="645"/>
        <v>0</v>
      </c>
      <c r="AF774" s="2">
        <f t="shared" si="646"/>
        <v>0</v>
      </c>
      <c r="AG774" s="2">
        <f t="shared" si="622"/>
        <v>0</v>
      </c>
      <c r="AH774" s="2">
        <f t="shared" si="647"/>
        <v>0</v>
      </c>
      <c r="AI774" s="2">
        <f t="shared" si="648"/>
        <v>0</v>
      </c>
      <c r="AJ774" s="2">
        <f t="shared" si="623"/>
        <v>0</v>
      </c>
      <c r="AK774" s="2">
        <v>15702.480000000001</v>
      </c>
      <c r="AL774" s="2">
        <v>15702.480000000001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1</v>
      </c>
      <c r="AW774" s="2">
        <v>1</v>
      </c>
      <c r="AX774" s="2"/>
      <c r="AY774" s="2"/>
      <c r="AZ774" s="2">
        <v>1</v>
      </c>
      <c r="BA774" s="2">
        <v>1</v>
      </c>
      <c r="BB774" s="2">
        <v>1</v>
      </c>
      <c r="BC774" s="2">
        <v>1</v>
      </c>
      <c r="BD774" s="2" t="s">
        <v>3</v>
      </c>
      <c r="BE774" s="2" t="s">
        <v>3</v>
      </c>
      <c r="BF774" s="2" t="s">
        <v>3</v>
      </c>
      <c r="BG774" s="2" t="s">
        <v>3</v>
      </c>
      <c r="BH774" s="2">
        <v>3</v>
      </c>
      <c r="BI774" s="2">
        <v>3</v>
      </c>
      <c r="BJ774" s="2" t="s">
        <v>750</v>
      </c>
      <c r="BK774" s="2"/>
      <c r="BL774" s="2"/>
      <c r="BM774" s="2">
        <v>400007</v>
      </c>
      <c r="BN774" s="2">
        <v>0</v>
      </c>
      <c r="BO774" s="2" t="s">
        <v>3</v>
      </c>
      <c r="BP774" s="2">
        <v>0</v>
      </c>
      <c r="BQ774" s="2">
        <v>214</v>
      </c>
      <c r="BR774" s="2">
        <v>0</v>
      </c>
      <c r="BS774" s="2">
        <v>1</v>
      </c>
      <c r="BT774" s="2">
        <v>1</v>
      </c>
      <c r="BU774" s="2">
        <v>1</v>
      </c>
      <c r="BV774" s="2">
        <v>1</v>
      </c>
      <c r="BW774" s="2">
        <v>1</v>
      </c>
      <c r="BX774" s="2">
        <v>1</v>
      </c>
      <c r="BY774" s="2" t="s">
        <v>3</v>
      </c>
      <c r="BZ774" s="2">
        <v>0</v>
      </c>
      <c r="CA774" s="2">
        <v>0</v>
      </c>
      <c r="CB774" s="2" t="s">
        <v>3</v>
      </c>
      <c r="CC774" s="2"/>
      <c r="CD774" s="2"/>
      <c r="CE774" s="2">
        <v>1566</v>
      </c>
      <c r="CF774" s="2">
        <v>0</v>
      </c>
      <c r="CG774" s="2">
        <v>0</v>
      </c>
      <c r="CH774" s="2"/>
      <c r="CI774" s="2"/>
      <c r="CJ774" s="2"/>
      <c r="CK774" s="2"/>
      <c r="CL774" s="2"/>
      <c r="CM774" s="2">
        <v>0</v>
      </c>
      <c r="CN774" s="2" t="s">
        <v>3</v>
      </c>
      <c r="CO774" s="2">
        <v>0</v>
      </c>
      <c r="CP774" s="2">
        <f t="shared" si="624"/>
        <v>15702.48</v>
      </c>
      <c r="CQ774" s="2">
        <f t="shared" si="625"/>
        <v>15702.48</v>
      </c>
      <c r="CR774" s="2">
        <f t="shared" si="649"/>
        <v>0</v>
      </c>
      <c r="CS774" s="2">
        <f t="shared" si="650"/>
        <v>0</v>
      </c>
      <c r="CT774" s="2">
        <f t="shared" si="626"/>
        <v>0</v>
      </c>
      <c r="CU774" s="2">
        <f t="shared" si="627"/>
        <v>0</v>
      </c>
      <c r="CV774" s="2">
        <f t="shared" si="628"/>
        <v>0</v>
      </c>
      <c r="CW774" s="2">
        <f t="shared" si="629"/>
        <v>0</v>
      </c>
      <c r="CX774" s="2">
        <f t="shared" si="630"/>
        <v>0</v>
      </c>
      <c r="CY774" s="2">
        <f t="shared" si="651"/>
        <v>0</v>
      </c>
      <c r="CZ774" s="2">
        <f t="shared" si="652"/>
        <v>0</v>
      </c>
      <c r="DA774" s="2"/>
      <c r="DB774" s="2"/>
      <c r="DC774" s="2" t="s">
        <v>3</v>
      </c>
      <c r="DD774" s="2" t="s">
        <v>3</v>
      </c>
      <c r="DE774" s="2" t="s">
        <v>3</v>
      </c>
      <c r="DF774" s="2" t="s">
        <v>3</v>
      </c>
      <c r="DG774" s="2" t="s">
        <v>3</v>
      </c>
      <c r="DH774" s="2" t="s">
        <v>3</v>
      </c>
      <c r="DI774" s="2" t="s">
        <v>3</v>
      </c>
      <c r="DJ774" s="2" t="s">
        <v>3</v>
      </c>
      <c r="DK774" s="2" t="s">
        <v>3</v>
      </c>
      <c r="DL774" s="2" t="s">
        <v>3</v>
      </c>
      <c r="DM774" s="2" t="s">
        <v>3</v>
      </c>
      <c r="DN774" s="2">
        <v>0</v>
      </c>
      <c r="DO774" s="2">
        <v>0</v>
      </c>
      <c r="DP774" s="2">
        <v>1</v>
      </c>
      <c r="DQ774" s="2">
        <v>1</v>
      </c>
      <c r="DR774" s="2"/>
      <c r="DS774" s="2"/>
      <c r="DT774" s="2"/>
      <c r="DU774" s="2">
        <v>1013</v>
      </c>
      <c r="DV774" s="2" t="s">
        <v>41</v>
      </c>
      <c r="DW774" s="2" t="s">
        <v>41</v>
      </c>
      <c r="DX774" s="2">
        <v>1</v>
      </c>
      <c r="DY774" s="2"/>
      <c r="DZ774" s="2" t="s">
        <v>3</v>
      </c>
      <c r="EA774" s="2" t="s">
        <v>3</v>
      </c>
      <c r="EB774" s="2" t="s">
        <v>3</v>
      </c>
      <c r="EC774" s="2" t="s">
        <v>3</v>
      </c>
      <c r="ED774" s="2"/>
      <c r="EE774" s="2">
        <v>56938434</v>
      </c>
      <c r="EF774" s="2">
        <v>214</v>
      </c>
      <c r="EG774" s="2" t="s">
        <v>42</v>
      </c>
      <c r="EH774" s="2">
        <v>0</v>
      </c>
      <c r="EI774" s="2" t="s">
        <v>3</v>
      </c>
      <c r="EJ774" s="2">
        <v>3</v>
      </c>
      <c r="EK774" s="2">
        <v>400007</v>
      </c>
      <c r="EL774" s="2" t="s">
        <v>42</v>
      </c>
      <c r="EM774" s="2" t="s">
        <v>43</v>
      </c>
      <c r="EN774" s="2"/>
      <c r="EO774" s="2" t="s">
        <v>3</v>
      </c>
      <c r="EP774" s="2"/>
      <c r="EQ774" s="2">
        <v>131088</v>
      </c>
      <c r="ER774" s="2">
        <v>0</v>
      </c>
      <c r="ES774" s="2">
        <v>15702.480000000001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>
        <v>0</v>
      </c>
      <c r="FR774" s="2">
        <f t="shared" si="653"/>
        <v>15702.48</v>
      </c>
      <c r="FS774" s="2">
        <v>0</v>
      </c>
      <c r="FT774" s="2"/>
      <c r="FU774" s="2"/>
      <c r="FV774" s="2"/>
      <c r="FW774" s="2"/>
      <c r="FX774" s="2">
        <v>0</v>
      </c>
      <c r="FY774" s="2">
        <v>0</v>
      </c>
      <c r="FZ774" s="2"/>
      <c r="GA774" s="2" t="s">
        <v>742</v>
      </c>
      <c r="GB774" s="2"/>
      <c r="GC774" s="2"/>
      <c r="GD774" s="2">
        <v>1</v>
      </c>
      <c r="GE774" s="2"/>
      <c r="GF774" s="2">
        <v>1814827557</v>
      </c>
      <c r="GG774" s="2">
        <v>2</v>
      </c>
      <c r="GH774" s="2">
        <v>4</v>
      </c>
      <c r="GI774" s="2">
        <v>-2</v>
      </c>
      <c r="GJ774" s="2">
        <v>0</v>
      </c>
      <c r="GK774" s="2">
        <v>0</v>
      </c>
      <c r="GL774" s="2">
        <f t="shared" si="631"/>
        <v>0</v>
      </c>
      <c r="GM774" s="2">
        <f t="shared" si="632"/>
        <v>15702.48</v>
      </c>
      <c r="GN774" s="2">
        <f t="shared" si="633"/>
        <v>0</v>
      </c>
      <c r="GO774" s="2">
        <f t="shared" si="634"/>
        <v>0</v>
      </c>
      <c r="GP774" s="2">
        <f t="shared" si="635"/>
        <v>0</v>
      </c>
      <c r="GQ774" s="2"/>
      <c r="GR774" s="2">
        <v>1</v>
      </c>
      <c r="GS774" s="2">
        <v>2</v>
      </c>
      <c r="GT774" s="2">
        <v>0</v>
      </c>
      <c r="GU774" s="2" t="s">
        <v>3</v>
      </c>
      <c r="GV774" s="2">
        <f t="shared" si="636"/>
        <v>0</v>
      </c>
      <c r="GW774" s="2">
        <v>1</v>
      </c>
      <c r="GX774" s="2">
        <f t="shared" si="637"/>
        <v>0</v>
      </c>
      <c r="GY774" s="2"/>
      <c r="GZ774" s="2"/>
      <c r="HA774" s="2">
        <v>0</v>
      </c>
      <c r="HB774" s="2">
        <v>0</v>
      </c>
      <c r="HC774" s="2">
        <f t="shared" si="638"/>
        <v>0</v>
      </c>
      <c r="HD774" s="2"/>
      <c r="HE774" s="2" t="s">
        <v>45</v>
      </c>
      <c r="HF774" s="2" t="s">
        <v>46</v>
      </c>
      <c r="HG774" s="2"/>
      <c r="HH774" s="2"/>
      <c r="HI774" s="2"/>
      <c r="HJ774" s="2"/>
      <c r="HK774" s="2"/>
      <c r="HL774" s="2"/>
      <c r="HM774" s="2" t="s">
        <v>3</v>
      </c>
      <c r="HN774" s="2" t="s">
        <v>3</v>
      </c>
      <c r="HO774" s="2" t="s">
        <v>3</v>
      </c>
      <c r="HP774" s="2" t="s">
        <v>3</v>
      </c>
      <c r="HQ774" s="2" t="s">
        <v>3</v>
      </c>
      <c r="HR774" s="2"/>
      <c r="HS774" s="2">
        <v>0</v>
      </c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>
        <v>0</v>
      </c>
      <c r="IL774" s="2"/>
      <c r="IM774" s="2"/>
      <c r="IN774" s="2"/>
      <c r="IO774" s="2"/>
      <c r="IP774" s="2"/>
      <c r="IQ774" s="2"/>
      <c r="IR774" s="2"/>
      <c r="IS774" s="2"/>
      <c r="IT774" s="2"/>
      <c r="IU774" s="2"/>
    </row>
    <row r="775" spans="1:255" x14ac:dyDescent="0.2">
      <c r="A775" s="3">
        <v>17</v>
      </c>
      <c r="B775" s="3">
        <v>1</v>
      </c>
      <c r="E775" s="3" t="s">
        <v>749</v>
      </c>
      <c r="F775" s="3" t="s">
        <v>750</v>
      </c>
      <c r="G775" s="3" t="s">
        <v>751</v>
      </c>
      <c r="H775" s="3" t="s">
        <v>41</v>
      </c>
      <c r="I775" s="3">
        <v>1</v>
      </c>
      <c r="J775" s="3">
        <v>0</v>
      </c>
      <c r="K775" s="3">
        <v>1</v>
      </c>
      <c r="O775" s="3">
        <f t="shared" si="614"/>
        <v>118867.77</v>
      </c>
      <c r="P775" s="3">
        <f t="shared" si="615"/>
        <v>118867.77</v>
      </c>
      <c r="Q775" s="3">
        <f t="shared" si="639"/>
        <v>0</v>
      </c>
      <c r="R775" s="3">
        <f t="shared" si="640"/>
        <v>0</v>
      </c>
      <c r="S775" s="3">
        <f t="shared" si="616"/>
        <v>0</v>
      </c>
      <c r="T775" s="3">
        <f t="shared" si="617"/>
        <v>0</v>
      </c>
      <c r="U775" s="3">
        <f t="shared" si="618"/>
        <v>0</v>
      </c>
      <c r="V775" s="3">
        <f t="shared" si="619"/>
        <v>0</v>
      </c>
      <c r="W775" s="3">
        <f t="shared" si="620"/>
        <v>0</v>
      </c>
      <c r="X775" s="3">
        <f t="shared" si="641"/>
        <v>0</v>
      </c>
      <c r="Y775" s="3">
        <f t="shared" si="642"/>
        <v>0</v>
      </c>
      <c r="AA775" s="3">
        <v>56661436</v>
      </c>
      <c r="AB775" s="3">
        <f t="shared" si="621"/>
        <v>15702.48</v>
      </c>
      <c r="AC775" s="3">
        <f t="shared" si="643"/>
        <v>15702.48</v>
      </c>
      <c r="AD775" s="3">
        <f t="shared" si="644"/>
        <v>0</v>
      </c>
      <c r="AE775" s="3">
        <f t="shared" si="645"/>
        <v>0</v>
      </c>
      <c r="AF775" s="3">
        <f t="shared" si="646"/>
        <v>0</v>
      </c>
      <c r="AG775" s="3">
        <f t="shared" si="622"/>
        <v>0</v>
      </c>
      <c r="AH775" s="3">
        <f t="shared" si="647"/>
        <v>0</v>
      </c>
      <c r="AI775" s="3">
        <f t="shared" si="648"/>
        <v>0</v>
      </c>
      <c r="AJ775" s="3">
        <f t="shared" si="623"/>
        <v>0</v>
      </c>
      <c r="AK775" s="3">
        <v>15702.480000000001</v>
      </c>
      <c r="AL775" s="3">
        <v>15702.480000000001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1</v>
      </c>
      <c r="AW775" s="3">
        <v>1</v>
      </c>
      <c r="AZ775" s="3">
        <v>1</v>
      </c>
      <c r="BA775" s="3">
        <v>1</v>
      </c>
      <c r="BB775" s="3">
        <v>1</v>
      </c>
      <c r="BC775" s="3">
        <v>7.57</v>
      </c>
      <c r="BD775" s="3" t="s">
        <v>3</v>
      </c>
      <c r="BE775" s="3" t="s">
        <v>3</v>
      </c>
      <c r="BF775" s="3" t="s">
        <v>3</v>
      </c>
      <c r="BG775" s="3" t="s">
        <v>3</v>
      </c>
      <c r="BH775" s="3">
        <v>3</v>
      </c>
      <c r="BI775" s="3">
        <v>3</v>
      </c>
      <c r="BJ775" s="3" t="s">
        <v>750</v>
      </c>
      <c r="BM775" s="3">
        <v>400007</v>
      </c>
      <c r="BN775" s="3">
        <v>0</v>
      </c>
      <c r="BO775" s="3" t="s">
        <v>3</v>
      </c>
      <c r="BP775" s="3">
        <v>0</v>
      </c>
      <c r="BQ775" s="3">
        <v>214</v>
      </c>
      <c r="BR775" s="3">
        <v>0</v>
      </c>
      <c r="BS775" s="3">
        <v>1</v>
      </c>
      <c r="BT775" s="3">
        <v>1</v>
      </c>
      <c r="BU775" s="3">
        <v>1</v>
      </c>
      <c r="BV775" s="3">
        <v>1</v>
      </c>
      <c r="BW775" s="3">
        <v>1</v>
      </c>
      <c r="BX775" s="3">
        <v>1</v>
      </c>
      <c r="BY775" s="3" t="s">
        <v>3</v>
      </c>
      <c r="BZ775" s="3">
        <v>0</v>
      </c>
      <c r="CA775" s="3">
        <v>0</v>
      </c>
      <c r="CB775" s="3" t="s">
        <v>3</v>
      </c>
      <c r="CE775" s="3">
        <v>1566</v>
      </c>
      <c r="CF775" s="3">
        <v>0</v>
      </c>
      <c r="CG775" s="3">
        <v>0</v>
      </c>
      <c r="CM775" s="3">
        <v>0</v>
      </c>
      <c r="CN775" s="3" t="s">
        <v>3</v>
      </c>
      <c r="CO775" s="3">
        <v>0</v>
      </c>
      <c r="CP775" s="3">
        <f t="shared" si="624"/>
        <v>118867.77</v>
      </c>
      <c r="CQ775" s="3">
        <f t="shared" si="625"/>
        <v>118867.77</v>
      </c>
      <c r="CR775" s="3">
        <f t="shared" si="649"/>
        <v>0</v>
      </c>
      <c r="CS775" s="3">
        <f t="shared" si="650"/>
        <v>0</v>
      </c>
      <c r="CT775" s="3">
        <f t="shared" si="626"/>
        <v>0</v>
      </c>
      <c r="CU775" s="3">
        <f t="shared" si="627"/>
        <v>0</v>
      </c>
      <c r="CV775" s="3">
        <f t="shared" si="628"/>
        <v>0</v>
      </c>
      <c r="CW775" s="3">
        <f t="shared" si="629"/>
        <v>0</v>
      </c>
      <c r="CX775" s="3">
        <f t="shared" si="630"/>
        <v>0</v>
      </c>
      <c r="CY775" s="3">
        <f t="shared" si="651"/>
        <v>0</v>
      </c>
      <c r="CZ775" s="3">
        <f t="shared" si="652"/>
        <v>0</v>
      </c>
      <c r="DC775" s="3" t="s">
        <v>3</v>
      </c>
      <c r="DD775" s="3" t="s">
        <v>3</v>
      </c>
      <c r="DE775" s="3" t="s">
        <v>3</v>
      </c>
      <c r="DF775" s="3" t="s">
        <v>3</v>
      </c>
      <c r="DG775" s="3" t="s">
        <v>3</v>
      </c>
      <c r="DH775" s="3" t="s">
        <v>3</v>
      </c>
      <c r="DI775" s="3" t="s">
        <v>3</v>
      </c>
      <c r="DJ775" s="3" t="s">
        <v>3</v>
      </c>
      <c r="DK775" s="3" t="s">
        <v>3</v>
      </c>
      <c r="DL775" s="3" t="s">
        <v>3</v>
      </c>
      <c r="DM775" s="3" t="s">
        <v>3</v>
      </c>
      <c r="DN775" s="3">
        <v>0</v>
      </c>
      <c r="DO775" s="3">
        <v>0</v>
      </c>
      <c r="DP775" s="3">
        <v>1</v>
      </c>
      <c r="DQ775" s="3">
        <v>1</v>
      </c>
      <c r="DU775" s="3">
        <v>1013</v>
      </c>
      <c r="DV775" s="3" t="s">
        <v>41</v>
      </c>
      <c r="DW775" s="3" t="s">
        <v>41</v>
      </c>
      <c r="DX775" s="3">
        <v>1</v>
      </c>
      <c r="DZ775" s="3" t="s">
        <v>3</v>
      </c>
      <c r="EA775" s="3" t="s">
        <v>3</v>
      </c>
      <c r="EB775" s="3" t="s">
        <v>3</v>
      </c>
      <c r="EC775" s="3" t="s">
        <v>3</v>
      </c>
      <c r="EE775" s="3">
        <v>56938434</v>
      </c>
      <c r="EF775" s="3">
        <v>214</v>
      </c>
      <c r="EG775" s="3" t="s">
        <v>42</v>
      </c>
      <c r="EH775" s="3">
        <v>0</v>
      </c>
      <c r="EI775" s="3" t="s">
        <v>3</v>
      </c>
      <c r="EJ775" s="3">
        <v>3</v>
      </c>
      <c r="EK775" s="3">
        <v>400007</v>
      </c>
      <c r="EL775" s="3" t="s">
        <v>42</v>
      </c>
      <c r="EM775" s="3" t="s">
        <v>43</v>
      </c>
      <c r="EO775" s="3" t="s">
        <v>3</v>
      </c>
      <c r="EQ775" s="3">
        <v>131088</v>
      </c>
      <c r="ER775" s="3">
        <v>0</v>
      </c>
      <c r="ES775" s="3">
        <v>15702.480000000001</v>
      </c>
      <c r="ET775" s="3">
        <v>0</v>
      </c>
      <c r="EU775" s="3">
        <v>0</v>
      </c>
      <c r="EV775" s="3">
        <v>0</v>
      </c>
      <c r="EW775" s="3">
        <v>0</v>
      </c>
      <c r="EX775" s="3">
        <v>0</v>
      </c>
      <c r="EY775" s="3">
        <v>0</v>
      </c>
      <c r="EZ775" s="3">
        <v>5</v>
      </c>
      <c r="FC775" s="3">
        <v>1</v>
      </c>
      <c r="FD775" s="3">
        <v>18</v>
      </c>
      <c r="FF775" s="3">
        <v>139125.26</v>
      </c>
      <c r="FQ775" s="3">
        <v>0</v>
      </c>
      <c r="FR775" s="3">
        <f t="shared" si="653"/>
        <v>118867.77</v>
      </c>
      <c r="FS775" s="3">
        <v>0</v>
      </c>
      <c r="FX775" s="3">
        <v>0</v>
      </c>
      <c r="FY775" s="3">
        <v>0</v>
      </c>
      <c r="GA775" s="3" t="s">
        <v>742</v>
      </c>
      <c r="GD775" s="3">
        <v>1</v>
      </c>
      <c r="GF775" s="3">
        <v>1814827557</v>
      </c>
      <c r="GG775" s="3">
        <v>2</v>
      </c>
      <c r="GH775" s="3">
        <v>3</v>
      </c>
      <c r="GI775" s="3">
        <v>3</v>
      </c>
      <c r="GJ775" s="3">
        <v>0</v>
      </c>
      <c r="GK775" s="3">
        <v>0</v>
      </c>
      <c r="GL775" s="3">
        <f t="shared" si="631"/>
        <v>0</v>
      </c>
      <c r="GM775" s="3">
        <f t="shared" si="632"/>
        <v>118867.77</v>
      </c>
      <c r="GN775" s="3">
        <f t="shared" si="633"/>
        <v>0</v>
      </c>
      <c r="GO775" s="3">
        <f t="shared" si="634"/>
        <v>0</v>
      </c>
      <c r="GP775" s="3">
        <f t="shared" si="635"/>
        <v>0</v>
      </c>
      <c r="GR775" s="3">
        <v>1</v>
      </c>
      <c r="GS775" s="3">
        <v>1</v>
      </c>
      <c r="GT775" s="3">
        <v>0</v>
      </c>
      <c r="GU775" s="3" t="s">
        <v>3</v>
      </c>
      <c r="GV775" s="3">
        <f t="shared" si="636"/>
        <v>0</v>
      </c>
      <c r="GW775" s="3">
        <v>1</v>
      </c>
      <c r="GX775" s="3">
        <f t="shared" si="637"/>
        <v>0</v>
      </c>
      <c r="HA775" s="3">
        <v>0</v>
      </c>
      <c r="HB775" s="3">
        <v>0</v>
      </c>
      <c r="HC775" s="3">
        <f t="shared" si="638"/>
        <v>0</v>
      </c>
      <c r="HE775" s="3" t="s">
        <v>45</v>
      </c>
      <c r="HF775" s="3" t="s">
        <v>46</v>
      </c>
      <c r="HM775" s="3" t="s">
        <v>3</v>
      </c>
      <c r="HN775" s="3" t="s">
        <v>3</v>
      </c>
      <c r="HO775" s="3" t="s">
        <v>3</v>
      </c>
      <c r="HP775" s="3" t="s">
        <v>3</v>
      </c>
      <c r="HQ775" s="3" t="s">
        <v>3</v>
      </c>
      <c r="HS775" s="3">
        <v>0</v>
      </c>
      <c r="IK775" s="3">
        <v>0</v>
      </c>
    </row>
    <row r="776" spans="1:255" x14ac:dyDescent="0.2">
      <c r="A776" s="2">
        <v>17</v>
      </c>
      <c r="B776" s="2">
        <v>1</v>
      </c>
      <c r="C776" s="2"/>
      <c r="D776" s="2"/>
      <c r="E776" s="2" t="s">
        <v>752</v>
      </c>
      <c r="F776" s="2" t="s">
        <v>753</v>
      </c>
      <c r="G776" s="2" t="s">
        <v>754</v>
      </c>
      <c r="H776" s="2" t="s">
        <v>41</v>
      </c>
      <c r="I776" s="2">
        <v>1</v>
      </c>
      <c r="J776" s="2">
        <v>0</v>
      </c>
      <c r="K776" s="2">
        <v>1</v>
      </c>
      <c r="L776" s="2"/>
      <c r="M776" s="2"/>
      <c r="N776" s="2"/>
      <c r="O776" s="2">
        <f t="shared" si="614"/>
        <v>13415.21</v>
      </c>
      <c r="P776" s="2">
        <f t="shared" si="615"/>
        <v>13415.21</v>
      </c>
      <c r="Q776" s="2">
        <f t="shared" si="639"/>
        <v>0</v>
      </c>
      <c r="R776" s="2">
        <f t="shared" si="640"/>
        <v>0</v>
      </c>
      <c r="S776" s="2">
        <f t="shared" si="616"/>
        <v>0</v>
      </c>
      <c r="T776" s="2">
        <f t="shared" si="617"/>
        <v>0</v>
      </c>
      <c r="U776" s="2">
        <f t="shared" si="618"/>
        <v>0</v>
      </c>
      <c r="V776" s="2">
        <f t="shared" si="619"/>
        <v>0</v>
      </c>
      <c r="W776" s="2">
        <f t="shared" si="620"/>
        <v>0</v>
      </c>
      <c r="X776" s="2">
        <f t="shared" si="641"/>
        <v>0</v>
      </c>
      <c r="Y776" s="2">
        <f t="shared" si="642"/>
        <v>0</v>
      </c>
      <c r="Z776" s="2"/>
      <c r="AA776" s="2">
        <v>56661434</v>
      </c>
      <c r="AB776" s="2">
        <f t="shared" si="621"/>
        <v>13415.21</v>
      </c>
      <c r="AC776" s="2">
        <f t="shared" si="643"/>
        <v>13415.21</v>
      </c>
      <c r="AD776" s="2">
        <f t="shared" si="644"/>
        <v>0</v>
      </c>
      <c r="AE776" s="2">
        <f t="shared" si="645"/>
        <v>0</v>
      </c>
      <c r="AF776" s="2">
        <f t="shared" si="646"/>
        <v>0</v>
      </c>
      <c r="AG776" s="2">
        <f t="shared" si="622"/>
        <v>0</v>
      </c>
      <c r="AH776" s="2">
        <f t="shared" si="647"/>
        <v>0</v>
      </c>
      <c r="AI776" s="2">
        <f t="shared" si="648"/>
        <v>0</v>
      </c>
      <c r="AJ776" s="2">
        <f t="shared" si="623"/>
        <v>0</v>
      </c>
      <c r="AK776" s="2">
        <v>13415.210000000001</v>
      </c>
      <c r="AL776" s="2">
        <v>13415.210000000001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1</v>
      </c>
      <c r="AW776" s="2">
        <v>1</v>
      </c>
      <c r="AX776" s="2"/>
      <c r="AY776" s="2"/>
      <c r="AZ776" s="2">
        <v>1</v>
      </c>
      <c r="BA776" s="2">
        <v>1</v>
      </c>
      <c r="BB776" s="2">
        <v>1</v>
      </c>
      <c r="BC776" s="2">
        <v>1</v>
      </c>
      <c r="BD776" s="2" t="s">
        <v>3</v>
      </c>
      <c r="BE776" s="2" t="s">
        <v>3</v>
      </c>
      <c r="BF776" s="2" t="s">
        <v>3</v>
      </c>
      <c r="BG776" s="2" t="s">
        <v>3</v>
      </c>
      <c r="BH776" s="2">
        <v>3</v>
      </c>
      <c r="BI776" s="2">
        <v>3</v>
      </c>
      <c r="BJ776" s="2" t="s">
        <v>753</v>
      </c>
      <c r="BK776" s="2"/>
      <c r="BL776" s="2"/>
      <c r="BM776" s="2">
        <v>400007</v>
      </c>
      <c r="BN776" s="2">
        <v>0</v>
      </c>
      <c r="BO776" s="2" t="s">
        <v>3</v>
      </c>
      <c r="BP776" s="2">
        <v>0</v>
      </c>
      <c r="BQ776" s="2">
        <v>214</v>
      </c>
      <c r="BR776" s="2">
        <v>0</v>
      </c>
      <c r="BS776" s="2">
        <v>1</v>
      </c>
      <c r="BT776" s="2">
        <v>1</v>
      </c>
      <c r="BU776" s="2">
        <v>1</v>
      </c>
      <c r="BV776" s="2">
        <v>1</v>
      </c>
      <c r="BW776" s="2">
        <v>1</v>
      </c>
      <c r="BX776" s="2">
        <v>1</v>
      </c>
      <c r="BY776" s="2" t="s">
        <v>3</v>
      </c>
      <c r="BZ776" s="2">
        <v>0</v>
      </c>
      <c r="CA776" s="2">
        <v>0</v>
      </c>
      <c r="CB776" s="2" t="s">
        <v>3</v>
      </c>
      <c r="CC776" s="2"/>
      <c r="CD776" s="2"/>
      <c r="CE776" s="2">
        <v>1566</v>
      </c>
      <c r="CF776" s="2">
        <v>0</v>
      </c>
      <c r="CG776" s="2">
        <v>0</v>
      </c>
      <c r="CH776" s="2"/>
      <c r="CI776" s="2"/>
      <c r="CJ776" s="2"/>
      <c r="CK776" s="2"/>
      <c r="CL776" s="2"/>
      <c r="CM776" s="2">
        <v>0</v>
      </c>
      <c r="CN776" s="2" t="s">
        <v>3</v>
      </c>
      <c r="CO776" s="2">
        <v>0</v>
      </c>
      <c r="CP776" s="2">
        <f t="shared" si="624"/>
        <v>13415.21</v>
      </c>
      <c r="CQ776" s="2">
        <f t="shared" si="625"/>
        <v>13415.21</v>
      </c>
      <c r="CR776" s="2">
        <f t="shared" si="649"/>
        <v>0</v>
      </c>
      <c r="CS776" s="2">
        <f t="shared" si="650"/>
        <v>0</v>
      </c>
      <c r="CT776" s="2">
        <f t="shared" si="626"/>
        <v>0</v>
      </c>
      <c r="CU776" s="2">
        <f t="shared" si="627"/>
        <v>0</v>
      </c>
      <c r="CV776" s="2">
        <f t="shared" si="628"/>
        <v>0</v>
      </c>
      <c r="CW776" s="2">
        <f t="shared" si="629"/>
        <v>0</v>
      </c>
      <c r="CX776" s="2">
        <f t="shared" si="630"/>
        <v>0</v>
      </c>
      <c r="CY776" s="2">
        <f t="shared" si="651"/>
        <v>0</v>
      </c>
      <c r="CZ776" s="2">
        <f t="shared" si="652"/>
        <v>0</v>
      </c>
      <c r="DA776" s="2"/>
      <c r="DB776" s="2"/>
      <c r="DC776" s="2" t="s">
        <v>3</v>
      </c>
      <c r="DD776" s="2" t="s">
        <v>3</v>
      </c>
      <c r="DE776" s="2" t="s">
        <v>3</v>
      </c>
      <c r="DF776" s="2" t="s">
        <v>3</v>
      </c>
      <c r="DG776" s="2" t="s">
        <v>3</v>
      </c>
      <c r="DH776" s="2" t="s">
        <v>3</v>
      </c>
      <c r="DI776" s="2" t="s">
        <v>3</v>
      </c>
      <c r="DJ776" s="2" t="s">
        <v>3</v>
      </c>
      <c r="DK776" s="2" t="s">
        <v>3</v>
      </c>
      <c r="DL776" s="2" t="s">
        <v>3</v>
      </c>
      <c r="DM776" s="2" t="s">
        <v>3</v>
      </c>
      <c r="DN776" s="2">
        <v>0</v>
      </c>
      <c r="DO776" s="2">
        <v>0</v>
      </c>
      <c r="DP776" s="2">
        <v>1</v>
      </c>
      <c r="DQ776" s="2">
        <v>1</v>
      </c>
      <c r="DR776" s="2"/>
      <c r="DS776" s="2"/>
      <c r="DT776" s="2"/>
      <c r="DU776" s="2">
        <v>1013</v>
      </c>
      <c r="DV776" s="2" t="s">
        <v>41</v>
      </c>
      <c r="DW776" s="2" t="s">
        <v>41</v>
      </c>
      <c r="DX776" s="2">
        <v>1</v>
      </c>
      <c r="DY776" s="2"/>
      <c r="DZ776" s="2" t="s">
        <v>3</v>
      </c>
      <c r="EA776" s="2" t="s">
        <v>3</v>
      </c>
      <c r="EB776" s="2" t="s">
        <v>3</v>
      </c>
      <c r="EC776" s="2" t="s">
        <v>3</v>
      </c>
      <c r="ED776" s="2"/>
      <c r="EE776" s="2">
        <v>56938434</v>
      </c>
      <c r="EF776" s="2">
        <v>214</v>
      </c>
      <c r="EG776" s="2" t="s">
        <v>42</v>
      </c>
      <c r="EH776" s="2">
        <v>0</v>
      </c>
      <c r="EI776" s="2" t="s">
        <v>3</v>
      </c>
      <c r="EJ776" s="2">
        <v>3</v>
      </c>
      <c r="EK776" s="2">
        <v>400007</v>
      </c>
      <c r="EL776" s="2" t="s">
        <v>42</v>
      </c>
      <c r="EM776" s="2" t="s">
        <v>43</v>
      </c>
      <c r="EN776" s="2"/>
      <c r="EO776" s="2" t="s">
        <v>3</v>
      </c>
      <c r="EP776" s="2"/>
      <c r="EQ776" s="2">
        <v>131088</v>
      </c>
      <c r="ER776" s="2">
        <v>0</v>
      </c>
      <c r="ES776" s="2">
        <v>13415.210000000001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>
        <v>0</v>
      </c>
      <c r="FR776" s="2">
        <f t="shared" si="653"/>
        <v>13415.21</v>
      </c>
      <c r="FS776" s="2">
        <v>0</v>
      </c>
      <c r="FT776" s="2"/>
      <c r="FU776" s="2"/>
      <c r="FV776" s="2"/>
      <c r="FW776" s="2"/>
      <c r="FX776" s="2">
        <v>0</v>
      </c>
      <c r="FY776" s="2">
        <v>0</v>
      </c>
      <c r="FZ776" s="2"/>
      <c r="GA776" s="2" t="s">
        <v>755</v>
      </c>
      <c r="GB776" s="2"/>
      <c r="GC776" s="2"/>
      <c r="GD776" s="2">
        <v>1</v>
      </c>
      <c r="GE776" s="2"/>
      <c r="GF776" s="2">
        <v>-1037992477</v>
      </c>
      <c r="GG776" s="2">
        <v>2</v>
      </c>
      <c r="GH776" s="2">
        <v>4</v>
      </c>
      <c r="GI776" s="2">
        <v>-2</v>
      </c>
      <c r="GJ776" s="2">
        <v>0</v>
      </c>
      <c r="GK776" s="2">
        <v>0</v>
      </c>
      <c r="GL776" s="2">
        <f t="shared" si="631"/>
        <v>0</v>
      </c>
      <c r="GM776" s="2">
        <f t="shared" si="632"/>
        <v>13415.21</v>
      </c>
      <c r="GN776" s="2">
        <f t="shared" si="633"/>
        <v>0</v>
      </c>
      <c r="GO776" s="2">
        <f t="shared" si="634"/>
        <v>0</v>
      </c>
      <c r="GP776" s="2">
        <f t="shared" si="635"/>
        <v>0</v>
      </c>
      <c r="GQ776" s="2"/>
      <c r="GR776" s="2">
        <v>1</v>
      </c>
      <c r="GS776" s="2">
        <v>2</v>
      </c>
      <c r="GT776" s="2">
        <v>0</v>
      </c>
      <c r="GU776" s="2" t="s">
        <v>3</v>
      </c>
      <c r="GV776" s="2">
        <f t="shared" si="636"/>
        <v>0</v>
      </c>
      <c r="GW776" s="2">
        <v>1</v>
      </c>
      <c r="GX776" s="2">
        <f t="shared" si="637"/>
        <v>0</v>
      </c>
      <c r="GY776" s="2"/>
      <c r="GZ776" s="2"/>
      <c r="HA776" s="2">
        <v>0</v>
      </c>
      <c r="HB776" s="2">
        <v>0</v>
      </c>
      <c r="HC776" s="2">
        <f t="shared" si="638"/>
        <v>0</v>
      </c>
      <c r="HD776" s="2"/>
      <c r="HE776" s="2" t="s">
        <v>45</v>
      </c>
      <c r="HF776" s="2" t="s">
        <v>46</v>
      </c>
      <c r="HG776" s="2"/>
      <c r="HH776" s="2"/>
      <c r="HI776" s="2"/>
      <c r="HJ776" s="2"/>
      <c r="HK776" s="2"/>
      <c r="HL776" s="2"/>
      <c r="HM776" s="2" t="s">
        <v>3</v>
      </c>
      <c r="HN776" s="2" t="s">
        <v>3</v>
      </c>
      <c r="HO776" s="2" t="s">
        <v>3</v>
      </c>
      <c r="HP776" s="2" t="s">
        <v>3</v>
      </c>
      <c r="HQ776" s="2" t="s">
        <v>3</v>
      </c>
      <c r="HR776" s="2"/>
      <c r="HS776" s="2">
        <v>0</v>
      </c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>
        <v>0</v>
      </c>
      <c r="IL776" s="2"/>
      <c r="IM776" s="2"/>
      <c r="IN776" s="2"/>
      <c r="IO776" s="2"/>
      <c r="IP776" s="2"/>
      <c r="IQ776" s="2"/>
      <c r="IR776" s="2"/>
      <c r="IS776" s="2"/>
      <c r="IT776" s="2"/>
      <c r="IU776" s="2"/>
    </row>
    <row r="777" spans="1:255" x14ac:dyDescent="0.2">
      <c r="A777" s="3">
        <v>17</v>
      </c>
      <c r="B777" s="3">
        <v>1</v>
      </c>
      <c r="E777" s="3" t="s">
        <v>752</v>
      </c>
      <c r="F777" s="3" t="s">
        <v>753</v>
      </c>
      <c r="G777" s="3" t="s">
        <v>754</v>
      </c>
      <c r="H777" s="3" t="s">
        <v>41</v>
      </c>
      <c r="I777" s="3">
        <v>1</v>
      </c>
      <c r="J777" s="3">
        <v>0</v>
      </c>
      <c r="K777" s="3">
        <v>1</v>
      </c>
      <c r="O777" s="3">
        <f t="shared" si="614"/>
        <v>101553.14</v>
      </c>
      <c r="P777" s="3">
        <f t="shared" si="615"/>
        <v>101553.14</v>
      </c>
      <c r="Q777" s="3">
        <f t="shared" si="639"/>
        <v>0</v>
      </c>
      <c r="R777" s="3">
        <f t="shared" si="640"/>
        <v>0</v>
      </c>
      <c r="S777" s="3">
        <f t="shared" si="616"/>
        <v>0</v>
      </c>
      <c r="T777" s="3">
        <f t="shared" si="617"/>
        <v>0</v>
      </c>
      <c r="U777" s="3">
        <f t="shared" si="618"/>
        <v>0</v>
      </c>
      <c r="V777" s="3">
        <f t="shared" si="619"/>
        <v>0</v>
      </c>
      <c r="W777" s="3">
        <f t="shared" si="620"/>
        <v>0</v>
      </c>
      <c r="X777" s="3">
        <f t="shared" si="641"/>
        <v>0</v>
      </c>
      <c r="Y777" s="3">
        <f t="shared" si="642"/>
        <v>0</v>
      </c>
      <c r="AA777" s="3">
        <v>56661436</v>
      </c>
      <c r="AB777" s="3">
        <f t="shared" si="621"/>
        <v>13415.21</v>
      </c>
      <c r="AC777" s="3">
        <f t="shared" si="643"/>
        <v>13415.21</v>
      </c>
      <c r="AD777" s="3">
        <f t="shared" si="644"/>
        <v>0</v>
      </c>
      <c r="AE777" s="3">
        <f t="shared" si="645"/>
        <v>0</v>
      </c>
      <c r="AF777" s="3">
        <f t="shared" si="646"/>
        <v>0</v>
      </c>
      <c r="AG777" s="3">
        <f t="shared" si="622"/>
        <v>0</v>
      </c>
      <c r="AH777" s="3">
        <f t="shared" si="647"/>
        <v>0</v>
      </c>
      <c r="AI777" s="3">
        <f t="shared" si="648"/>
        <v>0</v>
      </c>
      <c r="AJ777" s="3">
        <f t="shared" si="623"/>
        <v>0</v>
      </c>
      <c r="AK777" s="3">
        <v>13415.210000000001</v>
      </c>
      <c r="AL777" s="3">
        <v>13415.210000000001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1</v>
      </c>
      <c r="AW777" s="3">
        <v>1</v>
      </c>
      <c r="AZ777" s="3">
        <v>1</v>
      </c>
      <c r="BA777" s="3">
        <v>1</v>
      </c>
      <c r="BB777" s="3">
        <v>1</v>
      </c>
      <c r="BC777" s="3">
        <v>7.57</v>
      </c>
      <c r="BD777" s="3" t="s">
        <v>3</v>
      </c>
      <c r="BE777" s="3" t="s">
        <v>3</v>
      </c>
      <c r="BF777" s="3" t="s">
        <v>3</v>
      </c>
      <c r="BG777" s="3" t="s">
        <v>3</v>
      </c>
      <c r="BH777" s="3">
        <v>3</v>
      </c>
      <c r="BI777" s="3">
        <v>3</v>
      </c>
      <c r="BJ777" s="3" t="s">
        <v>753</v>
      </c>
      <c r="BM777" s="3">
        <v>400007</v>
      </c>
      <c r="BN777" s="3">
        <v>0</v>
      </c>
      <c r="BO777" s="3" t="s">
        <v>3</v>
      </c>
      <c r="BP777" s="3">
        <v>0</v>
      </c>
      <c r="BQ777" s="3">
        <v>214</v>
      </c>
      <c r="BR777" s="3">
        <v>0</v>
      </c>
      <c r="BS777" s="3">
        <v>1</v>
      </c>
      <c r="BT777" s="3">
        <v>1</v>
      </c>
      <c r="BU777" s="3">
        <v>1</v>
      </c>
      <c r="BV777" s="3">
        <v>1</v>
      </c>
      <c r="BW777" s="3">
        <v>1</v>
      </c>
      <c r="BX777" s="3">
        <v>1</v>
      </c>
      <c r="BY777" s="3" t="s">
        <v>3</v>
      </c>
      <c r="BZ777" s="3">
        <v>0</v>
      </c>
      <c r="CA777" s="3">
        <v>0</v>
      </c>
      <c r="CB777" s="3" t="s">
        <v>3</v>
      </c>
      <c r="CE777" s="3">
        <v>1566</v>
      </c>
      <c r="CF777" s="3">
        <v>0</v>
      </c>
      <c r="CG777" s="3">
        <v>0</v>
      </c>
      <c r="CM777" s="3">
        <v>0</v>
      </c>
      <c r="CN777" s="3" t="s">
        <v>3</v>
      </c>
      <c r="CO777" s="3">
        <v>0</v>
      </c>
      <c r="CP777" s="3">
        <f t="shared" si="624"/>
        <v>101553.14</v>
      </c>
      <c r="CQ777" s="3">
        <f t="shared" si="625"/>
        <v>101553.14</v>
      </c>
      <c r="CR777" s="3">
        <f t="shared" si="649"/>
        <v>0</v>
      </c>
      <c r="CS777" s="3">
        <f t="shared" si="650"/>
        <v>0</v>
      </c>
      <c r="CT777" s="3">
        <f t="shared" si="626"/>
        <v>0</v>
      </c>
      <c r="CU777" s="3">
        <f t="shared" si="627"/>
        <v>0</v>
      </c>
      <c r="CV777" s="3">
        <f t="shared" si="628"/>
        <v>0</v>
      </c>
      <c r="CW777" s="3">
        <f t="shared" si="629"/>
        <v>0</v>
      </c>
      <c r="CX777" s="3">
        <f t="shared" si="630"/>
        <v>0</v>
      </c>
      <c r="CY777" s="3">
        <f t="shared" si="651"/>
        <v>0</v>
      </c>
      <c r="CZ777" s="3">
        <f t="shared" si="652"/>
        <v>0</v>
      </c>
      <c r="DC777" s="3" t="s">
        <v>3</v>
      </c>
      <c r="DD777" s="3" t="s">
        <v>3</v>
      </c>
      <c r="DE777" s="3" t="s">
        <v>3</v>
      </c>
      <c r="DF777" s="3" t="s">
        <v>3</v>
      </c>
      <c r="DG777" s="3" t="s">
        <v>3</v>
      </c>
      <c r="DH777" s="3" t="s">
        <v>3</v>
      </c>
      <c r="DI777" s="3" t="s">
        <v>3</v>
      </c>
      <c r="DJ777" s="3" t="s">
        <v>3</v>
      </c>
      <c r="DK777" s="3" t="s">
        <v>3</v>
      </c>
      <c r="DL777" s="3" t="s">
        <v>3</v>
      </c>
      <c r="DM777" s="3" t="s">
        <v>3</v>
      </c>
      <c r="DN777" s="3">
        <v>0</v>
      </c>
      <c r="DO777" s="3">
        <v>0</v>
      </c>
      <c r="DP777" s="3">
        <v>1</v>
      </c>
      <c r="DQ777" s="3">
        <v>1</v>
      </c>
      <c r="DU777" s="3">
        <v>1013</v>
      </c>
      <c r="DV777" s="3" t="s">
        <v>41</v>
      </c>
      <c r="DW777" s="3" t="s">
        <v>41</v>
      </c>
      <c r="DX777" s="3">
        <v>1</v>
      </c>
      <c r="DZ777" s="3" t="s">
        <v>3</v>
      </c>
      <c r="EA777" s="3" t="s">
        <v>3</v>
      </c>
      <c r="EB777" s="3" t="s">
        <v>3</v>
      </c>
      <c r="EC777" s="3" t="s">
        <v>3</v>
      </c>
      <c r="EE777" s="3">
        <v>56938434</v>
      </c>
      <c r="EF777" s="3">
        <v>214</v>
      </c>
      <c r="EG777" s="3" t="s">
        <v>42</v>
      </c>
      <c r="EH777" s="3">
        <v>0</v>
      </c>
      <c r="EI777" s="3" t="s">
        <v>3</v>
      </c>
      <c r="EJ777" s="3">
        <v>3</v>
      </c>
      <c r="EK777" s="3">
        <v>400007</v>
      </c>
      <c r="EL777" s="3" t="s">
        <v>42</v>
      </c>
      <c r="EM777" s="3" t="s">
        <v>43</v>
      </c>
      <c r="EO777" s="3" t="s">
        <v>3</v>
      </c>
      <c r="EQ777" s="3">
        <v>131088</v>
      </c>
      <c r="ER777" s="3">
        <v>0</v>
      </c>
      <c r="ES777" s="3">
        <v>13415.210000000001</v>
      </c>
      <c r="ET777" s="3">
        <v>0</v>
      </c>
      <c r="EU777" s="3">
        <v>0</v>
      </c>
      <c r="EV777" s="3">
        <v>0</v>
      </c>
      <c r="EW777" s="3">
        <v>0</v>
      </c>
      <c r="EX777" s="3">
        <v>0</v>
      </c>
      <c r="EY777" s="3">
        <v>0</v>
      </c>
      <c r="EZ777" s="3">
        <v>5</v>
      </c>
      <c r="FC777" s="3">
        <v>1</v>
      </c>
      <c r="FD777" s="3">
        <v>18</v>
      </c>
      <c r="FF777" s="3">
        <v>118860</v>
      </c>
      <c r="FQ777" s="3">
        <v>0</v>
      </c>
      <c r="FR777" s="3">
        <f t="shared" si="653"/>
        <v>101553.14</v>
      </c>
      <c r="FS777" s="3">
        <v>0</v>
      </c>
      <c r="FX777" s="3">
        <v>0</v>
      </c>
      <c r="FY777" s="3">
        <v>0</v>
      </c>
      <c r="GA777" s="3" t="s">
        <v>755</v>
      </c>
      <c r="GD777" s="3">
        <v>1</v>
      </c>
      <c r="GF777" s="3">
        <v>-1037992477</v>
      </c>
      <c r="GG777" s="3">
        <v>2</v>
      </c>
      <c r="GH777" s="3">
        <v>3</v>
      </c>
      <c r="GI777" s="3">
        <v>3</v>
      </c>
      <c r="GJ777" s="3">
        <v>0</v>
      </c>
      <c r="GK777" s="3">
        <v>0</v>
      </c>
      <c r="GL777" s="3">
        <f t="shared" si="631"/>
        <v>0</v>
      </c>
      <c r="GM777" s="3">
        <f t="shared" si="632"/>
        <v>101553.14</v>
      </c>
      <c r="GN777" s="3">
        <f t="shared" si="633"/>
        <v>0</v>
      </c>
      <c r="GO777" s="3">
        <f t="shared" si="634"/>
        <v>0</v>
      </c>
      <c r="GP777" s="3">
        <f t="shared" si="635"/>
        <v>0</v>
      </c>
      <c r="GR777" s="3">
        <v>1</v>
      </c>
      <c r="GS777" s="3">
        <v>1</v>
      </c>
      <c r="GT777" s="3">
        <v>0</v>
      </c>
      <c r="GU777" s="3" t="s">
        <v>3</v>
      </c>
      <c r="GV777" s="3">
        <f t="shared" si="636"/>
        <v>0</v>
      </c>
      <c r="GW777" s="3">
        <v>1</v>
      </c>
      <c r="GX777" s="3">
        <f t="shared" si="637"/>
        <v>0</v>
      </c>
      <c r="HA777" s="3">
        <v>0</v>
      </c>
      <c r="HB777" s="3">
        <v>0</v>
      </c>
      <c r="HC777" s="3">
        <f t="shared" si="638"/>
        <v>0</v>
      </c>
      <c r="HE777" s="3" t="s">
        <v>45</v>
      </c>
      <c r="HF777" s="3" t="s">
        <v>46</v>
      </c>
      <c r="HM777" s="3" t="s">
        <v>3</v>
      </c>
      <c r="HN777" s="3" t="s">
        <v>3</v>
      </c>
      <c r="HO777" s="3" t="s">
        <v>3</v>
      </c>
      <c r="HP777" s="3" t="s">
        <v>3</v>
      </c>
      <c r="HQ777" s="3" t="s">
        <v>3</v>
      </c>
      <c r="HS777" s="3">
        <v>0</v>
      </c>
      <c r="IK777" s="3">
        <v>0</v>
      </c>
    </row>
    <row r="778" spans="1:255" x14ac:dyDescent="0.2">
      <c r="A778" s="2">
        <v>17</v>
      </c>
      <c r="B778" s="2">
        <v>1</v>
      </c>
      <c r="C778" s="2">
        <f>ROW(SmtRes!A466)</f>
        <v>466</v>
      </c>
      <c r="D778" s="2">
        <f>ROW(EtalonRes!A603)</f>
        <v>603</v>
      </c>
      <c r="E778" s="2" t="s">
        <v>756</v>
      </c>
      <c r="F778" s="2" t="s">
        <v>757</v>
      </c>
      <c r="G778" s="2" t="s">
        <v>758</v>
      </c>
      <c r="H778" s="2" t="s">
        <v>703</v>
      </c>
      <c r="I778" s="2">
        <v>3</v>
      </c>
      <c r="J778" s="2">
        <v>0</v>
      </c>
      <c r="K778" s="2">
        <v>3</v>
      </c>
      <c r="L778" s="2"/>
      <c r="M778" s="2"/>
      <c r="N778" s="2"/>
      <c r="O778" s="2">
        <f t="shared" si="614"/>
        <v>1680.69</v>
      </c>
      <c r="P778" s="2">
        <f t="shared" si="615"/>
        <v>765.57</v>
      </c>
      <c r="Q778" s="2">
        <f>(ROUND((ROUND((((((ET778*1.2)*1.25)*1.05))*AV778*I778),2)*BB778),2)+ROUND((ROUND(((AE778-((((EU778*1.2)*1.25)*1.05)))*AV778*I778),2)*BS778),2))</f>
        <v>178.57</v>
      </c>
      <c r="R778" s="2">
        <f>(ROUND((ROUND((((((EU778*1.2)*1.25)*1.05))*AV778*I778),2)*BS778),2)+ROUND((ROUND(((AE778-((((EU778*1.2)*1.25)*1.05)))*AV778*I778),2)*BS778),2))</f>
        <v>25.06</v>
      </c>
      <c r="S778" s="2">
        <f t="shared" si="616"/>
        <v>736.55</v>
      </c>
      <c r="T778" s="2">
        <f t="shared" si="617"/>
        <v>0</v>
      </c>
      <c r="U778" s="2">
        <f t="shared" si="618"/>
        <v>61.224886799999993</v>
      </c>
      <c r="V778" s="2">
        <f t="shared" si="619"/>
        <v>0</v>
      </c>
      <c r="W778" s="2">
        <f t="shared" si="620"/>
        <v>0</v>
      </c>
      <c r="X778" s="2">
        <f>(ROUND((((S778+ROUND((ROUND((((((EU778*1.2)*1.25)*1.05))*AV778*I778),2)*BS778),2))*AT778)/100),2)+ROUND(((ROUND((ROUND(((AE778-((((EU778*1.2)*1.25)*1.05)))*AV778*I778),2)*BS778),2)*AT778)/100),2))</f>
        <v>830.15</v>
      </c>
      <c r="Y778" s="2">
        <f>(ROUND((((S778+ROUND((ROUND((((((EU778*1.2)*1.25)*1.05))*AV778*I778),2)*BS778),2))*AU778)/100),2)+ROUND(((ROUND((ROUND(((AE778-((((EU778*1.2)*1.25)*1.05)))*AV778*I778),2)*BS778),2)*AU778)/100),2))</f>
        <v>464.58</v>
      </c>
      <c r="Z778" s="2"/>
      <c r="AA778" s="2">
        <v>56661434</v>
      </c>
      <c r="AB778" s="2">
        <f t="shared" si="621"/>
        <v>541.07770000000005</v>
      </c>
      <c r="AC778" s="2">
        <f>ROUND(((((ES778*1)*1)*1)),6)</f>
        <v>255.19</v>
      </c>
      <c r="AD778" s="2">
        <f>ROUND(((((((ET778*1.2)*1.25)*1.05))-((((EU778*1.2)*1.25)*1.05)))+AE778),6)</f>
        <v>55.786499999999997</v>
      </c>
      <c r="AE778" s="2">
        <f>ROUND(((((EU778*1.2)*1.25)*1.05)),6)</f>
        <v>7.82775</v>
      </c>
      <c r="AF778" s="2">
        <f>ROUND(((((EV778*1.2)*1.15)*1.05)),6)</f>
        <v>230.10120000000001</v>
      </c>
      <c r="AG778" s="2">
        <f t="shared" si="622"/>
        <v>0</v>
      </c>
      <c r="AH778" s="2">
        <f>((((EW778*1.2)*1.15)*1.05))</f>
        <v>19.126799999999999</v>
      </c>
      <c r="AI778" s="2">
        <f>((((EX778*1.2)*1.25)*1.05))</f>
        <v>0</v>
      </c>
      <c r="AJ778" s="2">
        <f t="shared" si="623"/>
        <v>0</v>
      </c>
      <c r="AK778" s="2">
        <v>449.41</v>
      </c>
      <c r="AL778" s="2">
        <v>255.19</v>
      </c>
      <c r="AM778" s="2">
        <v>35.42</v>
      </c>
      <c r="AN778" s="2">
        <v>4.97</v>
      </c>
      <c r="AO778" s="2">
        <v>158.80000000000001</v>
      </c>
      <c r="AP778" s="2">
        <v>0</v>
      </c>
      <c r="AQ778" s="2">
        <v>13.2</v>
      </c>
      <c r="AR778" s="2">
        <v>0</v>
      </c>
      <c r="AS778" s="2">
        <v>0</v>
      </c>
      <c r="AT778" s="2">
        <v>109</v>
      </c>
      <c r="AU778" s="2">
        <v>61</v>
      </c>
      <c r="AV778" s="2">
        <v>1.0669999999999999</v>
      </c>
      <c r="AW778" s="2">
        <v>1</v>
      </c>
      <c r="AX778" s="2"/>
      <c r="AY778" s="2"/>
      <c r="AZ778" s="2">
        <v>1</v>
      </c>
      <c r="BA778" s="2">
        <v>1</v>
      </c>
      <c r="BB778" s="2">
        <v>1</v>
      </c>
      <c r="BC778" s="2">
        <v>1</v>
      </c>
      <c r="BD778" s="2" t="s">
        <v>3</v>
      </c>
      <c r="BE778" s="2" t="s">
        <v>3</v>
      </c>
      <c r="BF778" s="2" t="s">
        <v>3</v>
      </c>
      <c r="BG778" s="2" t="s">
        <v>3</v>
      </c>
      <c r="BH778" s="2">
        <v>0</v>
      </c>
      <c r="BI778" s="2">
        <v>1</v>
      </c>
      <c r="BJ778" s="2" t="s">
        <v>759</v>
      </c>
      <c r="BK778" s="2"/>
      <c r="BL778" s="2"/>
      <c r="BM778" s="2">
        <v>25</v>
      </c>
      <c r="BN778" s="2">
        <v>0</v>
      </c>
      <c r="BO778" s="2" t="s">
        <v>757</v>
      </c>
      <c r="BP778" s="2">
        <v>1</v>
      </c>
      <c r="BQ778" s="2">
        <v>30</v>
      </c>
      <c r="BR778" s="2">
        <v>0</v>
      </c>
      <c r="BS778" s="2">
        <v>1</v>
      </c>
      <c r="BT778" s="2">
        <v>1</v>
      </c>
      <c r="BU778" s="2">
        <v>1</v>
      </c>
      <c r="BV778" s="2">
        <v>1</v>
      </c>
      <c r="BW778" s="2">
        <v>1</v>
      </c>
      <c r="BX778" s="2">
        <v>1</v>
      </c>
      <c r="BY778" s="2" t="s">
        <v>3</v>
      </c>
      <c r="BZ778" s="2">
        <v>109</v>
      </c>
      <c r="CA778" s="2">
        <v>61</v>
      </c>
      <c r="CB778" s="2" t="s">
        <v>3</v>
      </c>
      <c r="CC778" s="2"/>
      <c r="CD778" s="2"/>
      <c r="CE778" s="2">
        <v>1566</v>
      </c>
      <c r="CF778" s="2">
        <v>0</v>
      </c>
      <c r="CG778" s="2">
        <v>0</v>
      </c>
      <c r="CH778" s="2"/>
      <c r="CI778" s="2"/>
      <c r="CJ778" s="2"/>
      <c r="CK778" s="2"/>
      <c r="CL778" s="2"/>
      <c r="CM778" s="2">
        <v>0</v>
      </c>
      <c r="CN778" s="2" t="s">
        <v>2120</v>
      </c>
      <c r="CO778" s="2">
        <v>0</v>
      </c>
      <c r="CP778" s="2">
        <f t="shared" si="624"/>
        <v>1680.69</v>
      </c>
      <c r="CQ778" s="2">
        <f t="shared" si="625"/>
        <v>255.19</v>
      </c>
      <c r="CR778" s="2">
        <f>(ROUND((ROUND((((((ET778*1.2)*1.25)*1.05))*AV778*1),2)*BB778),2)+ROUND((ROUND(((AE778-((((EU778*1.2)*1.25)*1.05)))*AV778*1),2)*BS778),2))</f>
        <v>59.52</v>
      </c>
      <c r="CS778" s="2">
        <f>(ROUND((ROUND((((((EU778*1.2)*1.25)*1.05))*AV778*1),2)*BS778),2)+ROUND((ROUND(((AE778-((((EU778*1.2)*1.25)*1.05)))*AV778*1),2)*BS778),2))</f>
        <v>8.35</v>
      </c>
      <c r="CT778" s="2">
        <f t="shared" si="626"/>
        <v>245.52</v>
      </c>
      <c r="CU778" s="2">
        <f t="shared" si="627"/>
        <v>0</v>
      </c>
      <c r="CV778" s="2">
        <f t="shared" si="628"/>
        <v>20.408295599999999</v>
      </c>
      <c r="CW778" s="2">
        <f t="shared" si="629"/>
        <v>0</v>
      </c>
      <c r="CX778" s="2">
        <f t="shared" si="630"/>
        <v>0</v>
      </c>
      <c r="CY778" s="2">
        <f>(ROUND((((S778+ROUND((ROUND((((((EU778*1.2)*1.25)*1.05))*AV778*1),2)*BS778),2))*AT778)/100),2)+ROUND(((ROUND((ROUND(((AE778-((((EU778*1.2)*1.25)*1.05)))*AV778*1),2)*BS778),2)*AT778)/100),2))</f>
        <v>811.94</v>
      </c>
      <c r="CZ778" s="2">
        <f>(ROUND((((S778+ROUND((ROUND((((((EU778*1.2)*1.25)*1.05))*AV778*1),2)*BS778),2))*AU778)/100),2)+ROUND(((ROUND((ROUND(((AE778-((((EU778*1.2)*1.25)*1.05)))*AV778*1),2)*BS778),2)*AU778)/100),2))</f>
        <v>454.39</v>
      </c>
      <c r="DA778" s="2"/>
      <c r="DB778" s="2">
        <v>155</v>
      </c>
      <c r="DC778" s="2" t="s">
        <v>3</v>
      </c>
      <c r="DD778" s="2" t="s">
        <v>105</v>
      </c>
      <c r="DE778" s="2" t="s">
        <v>32</v>
      </c>
      <c r="DF778" s="2" t="s">
        <v>32</v>
      </c>
      <c r="DG778" s="2" t="s">
        <v>33</v>
      </c>
      <c r="DH778" s="2" t="s">
        <v>3</v>
      </c>
      <c r="DI778" s="2" t="s">
        <v>33</v>
      </c>
      <c r="DJ778" s="2" t="s">
        <v>32</v>
      </c>
      <c r="DK778" s="2" t="s">
        <v>3</v>
      </c>
      <c r="DL778" s="2" t="s">
        <v>3</v>
      </c>
      <c r="DM778" s="2" t="s">
        <v>3</v>
      </c>
      <c r="DN778" s="2">
        <v>0</v>
      </c>
      <c r="DO778" s="2">
        <v>0</v>
      </c>
      <c r="DP778" s="2">
        <v>1</v>
      </c>
      <c r="DQ778" s="2">
        <v>1</v>
      </c>
      <c r="DR778" s="2"/>
      <c r="DS778" s="2"/>
      <c r="DT778" s="2"/>
      <c r="DU778" s="2">
        <v>1013</v>
      </c>
      <c r="DV778" s="2" t="s">
        <v>703</v>
      </c>
      <c r="DW778" s="2" t="s">
        <v>703</v>
      </c>
      <c r="DX778" s="2">
        <v>1</v>
      </c>
      <c r="DY778" s="2"/>
      <c r="DZ778" s="2" t="s">
        <v>3</v>
      </c>
      <c r="EA778" s="2" t="s">
        <v>3</v>
      </c>
      <c r="EB778" s="2" t="s">
        <v>3</v>
      </c>
      <c r="EC778" s="2" t="s">
        <v>3</v>
      </c>
      <c r="ED778" s="2"/>
      <c r="EE778" s="2">
        <v>56938458</v>
      </c>
      <c r="EF778" s="2">
        <v>30</v>
      </c>
      <c r="EG778" s="2" t="s">
        <v>34</v>
      </c>
      <c r="EH778" s="2">
        <v>0</v>
      </c>
      <c r="EI778" s="2" t="s">
        <v>3</v>
      </c>
      <c r="EJ778" s="2">
        <v>1</v>
      </c>
      <c r="EK778" s="2">
        <v>25</v>
      </c>
      <c r="EL778" s="2" t="s">
        <v>35</v>
      </c>
      <c r="EM778" s="2" t="s">
        <v>36</v>
      </c>
      <c r="EN778" s="2"/>
      <c r="EO778" s="2" t="s">
        <v>325</v>
      </c>
      <c r="EP778" s="2"/>
      <c r="EQ778" s="2">
        <v>131072</v>
      </c>
      <c r="ER778" s="2">
        <v>449.41</v>
      </c>
      <c r="ES778" s="2">
        <v>255.19</v>
      </c>
      <c r="ET778" s="2">
        <v>35.42</v>
      </c>
      <c r="EU778" s="2">
        <v>4.97</v>
      </c>
      <c r="EV778" s="2">
        <v>158.80000000000001</v>
      </c>
      <c r="EW778" s="2">
        <v>13.2</v>
      </c>
      <c r="EX778" s="2">
        <v>0</v>
      </c>
      <c r="EY778" s="2">
        <v>0</v>
      </c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>
        <v>0</v>
      </c>
      <c r="FR778" s="2">
        <v>0</v>
      </c>
      <c r="FS778" s="2">
        <v>0</v>
      </c>
      <c r="FT778" s="2"/>
      <c r="FU778" s="2"/>
      <c r="FV778" s="2"/>
      <c r="FW778" s="2"/>
      <c r="FX778" s="2">
        <v>109</v>
      </c>
      <c r="FY778" s="2">
        <v>61</v>
      </c>
      <c r="FZ778" s="2"/>
      <c r="GA778" s="2" t="s">
        <v>3</v>
      </c>
      <c r="GB778" s="2"/>
      <c r="GC778" s="2"/>
      <c r="GD778" s="2">
        <v>1</v>
      </c>
      <c r="GE778" s="2"/>
      <c r="GF778" s="2">
        <v>308686379</v>
      </c>
      <c r="GG778" s="2">
        <v>2</v>
      </c>
      <c r="GH778" s="2">
        <v>1</v>
      </c>
      <c r="GI778" s="2">
        <v>2</v>
      </c>
      <c r="GJ778" s="2">
        <v>0</v>
      </c>
      <c r="GK778" s="2">
        <v>0</v>
      </c>
      <c r="GL778" s="2">
        <f t="shared" si="631"/>
        <v>0</v>
      </c>
      <c r="GM778" s="2">
        <f t="shared" si="632"/>
        <v>2975.42</v>
      </c>
      <c r="GN778" s="2">
        <f t="shared" si="633"/>
        <v>2975.42</v>
      </c>
      <c r="GO778" s="2">
        <f t="shared" si="634"/>
        <v>0</v>
      </c>
      <c r="GP778" s="2">
        <f t="shared" si="635"/>
        <v>0</v>
      </c>
      <c r="GQ778" s="2"/>
      <c r="GR778" s="2">
        <v>0</v>
      </c>
      <c r="GS778" s="2">
        <v>3</v>
      </c>
      <c r="GT778" s="2">
        <v>0</v>
      </c>
      <c r="GU778" s="2" t="s">
        <v>3</v>
      </c>
      <c r="GV778" s="2">
        <f t="shared" si="636"/>
        <v>0</v>
      </c>
      <c r="GW778" s="2">
        <v>1</v>
      </c>
      <c r="GX778" s="2">
        <f t="shared" si="637"/>
        <v>0</v>
      </c>
      <c r="GY778" s="2"/>
      <c r="GZ778" s="2"/>
      <c r="HA778" s="2">
        <v>0</v>
      </c>
      <c r="HB778" s="2">
        <v>0</v>
      </c>
      <c r="HC778" s="2">
        <f t="shared" si="638"/>
        <v>0</v>
      </c>
      <c r="HD778" s="2"/>
      <c r="HE778" s="2" t="s">
        <v>3</v>
      </c>
      <c r="HF778" s="2" t="s">
        <v>3</v>
      </c>
      <c r="HG778" s="2"/>
      <c r="HH778" s="2"/>
      <c r="HI778" s="2"/>
      <c r="HJ778" s="2"/>
      <c r="HK778" s="2"/>
      <c r="HL778" s="2"/>
      <c r="HM778" s="2" t="s">
        <v>3</v>
      </c>
      <c r="HN778" s="2" t="s">
        <v>3</v>
      </c>
      <c r="HO778" s="2" t="s">
        <v>3</v>
      </c>
      <c r="HP778" s="2" t="s">
        <v>3</v>
      </c>
      <c r="HQ778" s="2" t="s">
        <v>3</v>
      </c>
      <c r="HR778" s="2"/>
      <c r="HS778" s="2">
        <v>0</v>
      </c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>
        <v>0</v>
      </c>
      <c r="IL778" s="2"/>
      <c r="IM778" s="2"/>
      <c r="IN778" s="2"/>
      <c r="IO778" s="2"/>
      <c r="IP778" s="2"/>
      <c r="IQ778" s="2"/>
      <c r="IR778" s="2"/>
      <c r="IS778" s="2"/>
      <c r="IT778" s="2"/>
      <c r="IU778" s="2"/>
    </row>
    <row r="779" spans="1:255" x14ac:dyDescent="0.2">
      <c r="A779" s="3">
        <v>17</v>
      </c>
      <c r="B779" s="3">
        <v>1</v>
      </c>
      <c r="C779" s="3">
        <f>ROW(SmtRes!A472)</f>
        <v>472</v>
      </c>
      <c r="D779" s="3">
        <f>ROW(EtalonRes!A610)</f>
        <v>610</v>
      </c>
      <c r="E779" s="3" t="s">
        <v>756</v>
      </c>
      <c r="F779" s="3" t="s">
        <v>757</v>
      </c>
      <c r="G779" s="3" t="s">
        <v>758</v>
      </c>
      <c r="H779" s="3" t="s">
        <v>703</v>
      </c>
      <c r="I779" s="3">
        <v>3</v>
      </c>
      <c r="J779" s="3">
        <v>0</v>
      </c>
      <c r="K779" s="3">
        <v>3</v>
      </c>
      <c r="O779" s="3">
        <f t="shared" si="614"/>
        <v>48232.4</v>
      </c>
      <c r="P779" s="3">
        <f t="shared" si="615"/>
        <v>3774.26</v>
      </c>
      <c r="Q779" s="3">
        <f>(ROUND((ROUND((((((ET779*1.2)*1.25)*1.05))*AV779*I779),2)*BB779),2)+ROUND((ROUND(((AE779-((((EU779*1.2)*1.25)*1.05)))*AV779*I779),2)*BS779),2))</f>
        <v>2953.55</v>
      </c>
      <c r="R779" s="3">
        <f>(ROUND((ROUND((((((EU779*1.2)*1.25)*1.05))*AV779*I779),2)*BS779),2)+ROUND((ROUND(((AE779-((((EU779*1.2)*1.25)*1.05)))*AV779*I779),2)*BS779),2))</f>
        <v>1412.13</v>
      </c>
      <c r="S779" s="3">
        <f t="shared" si="616"/>
        <v>41504.589999999997</v>
      </c>
      <c r="T779" s="3">
        <f t="shared" si="617"/>
        <v>0</v>
      </c>
      <c r="U779" s="3">
        <f t="shared" si="618"/>
        <v>61.224886799999993</v>
      </c>
      <c r="V779" s="3">
        <f t="shared" si="619"/>
        <v>0</v>
      </c>
      <c r="W779" s="3">
        <f t="shared" si="620"/>
        <v>0</v>
      </c>
      <c r="X779" s="3">
        <f>(ROUND((((S779+ROUND((ROUND((((((EU779*1.2)*1.25)*1.05))*AV779*I779),2)*BS779),2))*AT779)/100),2)+ROUND(((ROUND((ROUND(((AE779-((((EU779*1.2)*1.25)*1.05)))*AV779*I779),2)*BS779),2)*AT779)/100),2))</f>
        <v>46779.22</v>
      </c>
      <c r="Y779" s="3">
        <f>(ROUND((((S779+ROUND((ROUND((((((EU779*1.2)*1.25)*1.05))*AV779*I779),2)*BS779),2))*AU779)/100),2)+ROUND(((ROUND((ROUND(((AE779-((((EU779*1.2)*1.25)*1.05)))*AV779*I779),2)*BS779),2)*AU779)/100),2))</f>
        <v>26179.200000000001</v>
      </c>
      <c r="AA779" s="3">
        <v>56661436</v>
      </c>
      <c r="AB779" s="3">
        <f t="shared" si="621"/>
        <v>541.07770000000005</v>
      </c>
      <c r="AC779" s="3">
        <f>ROUND(((((ES779*1)*1)*1)),6)</f>
        <v>255.19</v>
      </c>
      <c r="AD779" s="3">
        <f>ROUND(((((((ET779*1.2)*1.25)*1.05))-((((EU779*1.2)*1.25)*1.05)))+AE779),6)</f>
        <v>55.786499999999997</v>
      </c>
      <c r="AE779" s="3">
        <f>ROUND(((((EU779*1.2)*1.25)*1.05)),6)</f>
        <v>7.82775</v>
      </c>
      <c r="AF779" s="3">
        <f>ROUND(((((EV779*1.2)*1.15)*1.05)),6)</f>
        <v>230.10120000000001</v>
      </c>
      <c r="AG779" s="3">
        <f t="shared" si="622"/>
        <v>0</v>
      </c>
      <c r="AH779" s="3">
        <f>((((EW779*1.2)*1.15)*1.05))</f>
        <v>19.126799999999999</v>
      </c>
      <c r="AI779" s="3">
        <f>((((EX779*1.2)*1.25)*1.05))</f>
        <v>0</v>
      </c>
      <c r="AJ779" s="3">
        <f t="shared" si="623"/>
        <v>0</v>
      </c>
      <c r="AK779" s="3">
        <v>449.41</v>
      </c>
      <c r="AL779" s="3">
        <v>255.19</v>
      </c>
      <c r="AM779" s="3">
        <v>35.42</v>
      </c>
      <c r="AN779" s="3">
        <v>4.97</v>
      </c>
      <c r="AO779" s="3">
        <v>158.80000000000001</v>
      </c>
      <c r="AP779" s="3">
        <v>0</v>
      </c>
      <c r="AQ779" s="3">
        <v>13.2</v>
      </c>
      <c r="AR779" s="3">
        <v>0</v>
      </c>
      <c r="AS779" s="3">
        <v>0</v>
      </c>
      <c r="AT779" s="3">
        <v>109</v>
      </c>
      <c r="AU779" s="3">
        <v>61</v>
      </c>
      <c r="AV779" s="3">
        <v>1.0669999999999999</v>
      </c>
      <c r="AW779" s="3">
        <v>1</v>
      </c>
      <c r="AZ779" s="3">
        <v>1</v>
      </c>
      <c r="BA779" s="3">
        <v>56.35</v>
      </c>
      <c r="BB779" s="3">
        <v>16.54</v>
      </c>
      <c r="BC779" s="3">
        <v>4.93</v>
      </c>
      <c r="BD779" s="3" t="s">
        <v>3</v>
      </c>
      <c r="BE779" s="3" t="s">
        <v>3</v>
      </c>
      <c r="BF779" s="3" t="s">
        <v>3</v>
      </c>
      <c r="BG779" s="3" t="s">
        <v>3</v>
      </c>
      <c r="BH779" s="3">
        <v>0</v>
      </c>
      <c r="BI779" s="3">
        <v>1</v>
      </c>
      <c r="BJ779" s="3" t="s">
        <v>759</v>
      </c>
      <c r="BM779" s="3">
        <v>25</v>
      </c>
      <c r="BN779" s="3">
        <v>0</v>
      </c>
      <c r="BO779" s="3" t="s">
        <v>757</v>
      </c>
      <c r="BP779" s="3">
        <v>1</v>
      </c>
      <c r="BQ779" s="3">
        <v>30</v>
      </c>
      <c r="BR779" s="3">
        <v>0</v>
      </c>
      <c r="BS779" s="3">
        <v>56.35</v>
      </c>
      <c r="BT779" s="3">
        <v>1</v>
      </c>
      <c r="BU779" s="3">
        <v>1</v>
      </c>
      <c r="BV779" s="3">
        <v>1</v>
      </c>
      <c r="BW779" s="3">
        <v>1</v>
      </c>
      <c r="BX779" s="3">
        <v>1</v>
      </c>
      <c r="BY779" s="3" t="s">
        <v>3</v>
      </c>
      <c r="BZ779" s="3">
        <v>109</v>
      </c>
      <c r="CA779" s="3">
        <v>61</v>
      </c>
      <c r="CB779" s="3" t="s">
        <v>3</v>
      </c>
      <c r="CE779" s="3">
        <v>1566</v>
      </c>
      <c r="CF779" s="3">
        <v>0</v>
      </c>
      <c r="CG779" s="3">
        <v>0</v>
      </c>
      <c r="CM779" s="3">
        <v>0</v>
      </c>
      <c r="CN779" s="3" t="s">
        <v>2120</v>
      </c>
      <c r="CO779" s="3">
        <v>0</v>
      </c>
      <c r="CP779" s="3">
        <f t="shared" si="624"/>
        <v>48232.399999999994</v>
      </c>
      <c r="CQ779" s="3">
        <f t="shared" si="625"/>
        <v>1258.0899999999999</v>
      </c>
      <c r="CR779" s="3">
        <f>(ROUND((ROUND((((((ET779*1.2)*1.25)*1.05))*AV779*1),2)*BB779),2)+ROUND((ROUND(((AE779-((((EU779*1.2)*1.25)*1.05)))*AV779*1),2)*BS779),2))</f>
        <v>984.46</v>
      </c>
      <c r="CS779" s="3">
        <f>(ROUND((ROUND((((((EU779*1.2)*1.25)*1.05))*AV779*1),2)*BS779),2)+ROUND((ROUND(((AE779-((((EU779*1.2)*1.25)*1.05)))*AV779*1),2)*BS779),2))</f>
        <v>470.52</v>
      </c>
      <c r="CT779" s="3">
        <f t="shared" si="626"/>
        <v>13835.05</v>
      </c>
      <c r="CU779" s="3">
        <f t="shared" si="627"/>
        <v>0</v>
      </c>
      <c r="CV779" s="3">
        <f t="shared" si="628"/>
        <v>20.408295599999999</v>
      </c>
      <c r="CW779" s="3">
        <f t="shared" si="629"/>
        <v>0</v>
      </c>
      <c r="CX779" s="3">
        <f t="shared" si="630"/>
        <v>0</v>
      </c>
      <c r="CY779" s="3">
        <f>(ROUND((((S779+ROUND((ROUND((((((EU779*1.2)*1.25)*1.05))*AV779*1),2)*BS779),2))*AT779)/100),2)+ROUND(((ROUND((ROUND(((AE779-((((EU779*1.2)*1.25)*1.05)))*AV779*1),2)*BS779),2)*AT779)/100),2))</f>
        <v>45752.87</v>
      </c>
      <c r="CZ779" s="3">
        <f>(ROUND((((S779+ROUND((ROUND((((((EU779*1.2)*1.25)*1.05))*AV779*1),2)*BS779),2))*AU779)/100),2)+ROUND(((ROUND((ROUND(((AE779-((((EU779*1.2)*1.25)*1.05)))*AV779*1),2)*BS779),2)*AU779)/100),2))</f>
        <v>25604.82</v>
      </c>
      <c r="DB779" s="3">
        <v>158</v>
      </c>
      <c r="DC779" s="3" t="s">
        <v>3</v>
      </c>
      <c r="DD779" s="3" t="s">
        <v>105</v>
      </c>
      <c r="DE779" s="3" t="s">
        <v>32</v>
      </c>
      <c r="DF779" s="3" t="s">
        <v>32</v>
      </c>
      <c r="DG779" s="3" t="s">
        <v>33</v>
      </c>
      <c r="DH779" s="3" t="s">
        <v>3</v>
      </c>
      <c r="DI779" s="3" t="s">
        <v>33</v>
      </c>
      <c r="DJ779" s="3" t="s">
        <v>32</v>
      </c>
      <c r="DK779" s="3" t="s">
        <v>3</v>
      </c>
      <c r="DL779" s="3" t="s">
        <v>3</v>
      </c>
      <c r="DM779" s="3" t="s">
        <v>3</v>
      </c>
      <c r="DN779" s="3">
        <v>0</v>
      </c>
      <c r="DO779" s="3">
        <v>0</v>
      </c>
      <c r="DP779" s="3">
        <v>1</v>
      </c>
      <c r="DQ779" s="3">
        <v>1</v>
      </c>
      <c r="DU779" s="3">
        <v>1013</v>
      </c>
      <c r="DV779" s="3" t="s">
        <v>703</v>
      </c>
      <c r="DW779" s="3" t="s">
        <v>703</v>
      </c>
      <c r="DX779" s="3">
        <v>1</v>
      </c>
      <c r="DZ779" s="3" t="s">
        <v>3</v>
      </c>
      <c r="EA779" s="3" t="s">
        <v>3</v>
      </c>
      <c r="EB779" s="3" t="s">
        <v>3</v>
      </c>
      <c r="EC779" s="3" t="s">
        <v>3</v>
      </c>
      <c r="EE779" s="3">
        <v>56938458</v>
      </c>
      <c r="EF779" s="3">
        <v>30</v>
      </c>
      <c r="EG779" s="3" t="s">
        <v>34</v>
      </c>
      <c r="EH779" s="3">
        <v>0</v>
      </c>
      <c r="EI779" s="3" t="s">
        <v>3</v>
      </c>
      <c r="EJ779" s="3">
        <v>1</v>
      </c>
      <c r="EK779" s="3">
        <v>25</v>
      </c>
      <c r="EL779" s="3" t="s">
        <v>35</v>
      </c>
      <c r="EM779" s="3" t="s">
        <v>36</v>
      </c>
      <c r="EO779" s="3" t="s">
        <v>325</v>
      </c>
      <c r="EQ779" s="3">
        <v>131072</v>
      </c>
      <c r="ER779" s="3">
        <v>449.41</v>
      </c>
      <c r="ES779" s="3">
        <v>255.19</v>
      </c>
      <c r="ET779" s="3">
        <v>35.42</v>
      </c>
      <c r="EU779" s="3">
        <v>4.97</v>
      </c>
      <c r="EV779" s="3">
        <v>158.80000000000001</v>
      </c>
      <c r="EW779" s="3">
        <v>13.2</v>
      </c>
      <c r="EX779" s="3">
        <v>0</v>
      </c>
      <c r="EY779" s="3">
        <v>0</v>
      </c>
      <c r="FQ779" s="3">
        <v>0</v>
      </c>
      <c r="FR779" s="3">
        <v>0</v>
      </c>
      <c r="FS779" s="3">
        <v>0</v>
      </c>
      <c r="FX779" s="3">
        <v>109</v>
      </c>
      <c r="FY779" s="3">
        <v>61</v>
      </c>
      <c r="GA779" s="3" t="s">
        <v>3</v>
      </c>
      <c r="GD779" s="3">
        <v>1</v>
      </c>
      <c r="GF779" s="3">
        <v>308686379</v>
      </c>
      <c r="GG779" s="3">
        <v>2</v>
      </c>
      <c r="GH779" s="3">
        <v>1</v>
      </c>
      <c r="GI779" s="3">
        <v>2</v>
      </c>
      <c r="GJ779" s="3">
        <v>0</v>
      </c>
      <c r="GK779" s="3">
        <v>0</v>
      </c>
      <c r="GL779" s="3">
        <f t="shared" si="631"/>
        <v>0</v>
      </c>
      <c r="GM779" s="3">
        <f t="shared" si="632"/>
        <v>121190.82</v>
      </c>
      <c r="GN779" s="3">
        <f t="shared" si="633"/>
        <v>121190.82</v>
      </c>
      <c r="GO779" s="3">
        <f t="shared" si="634"/>
        <v>0</v>
      </c>
      <c r="GP779" s="3">
        <f t="shared" si="635"/>
        <v>0</v>
      </c>
      <c r="GR779" s="3">
        <v>0</v>
      </c>
      <c r="GS779" s="3">
        <v>3</v>
      </c>
      <c r="GT779" s="3">
        <v>0</v>
      </c>
      <c r="GU779" s="3" t="s">
        <v>3</v>
      </c>
      <c r="GV779" s="3">
        <f t="shared" si="636"/>
        <v>0</v>
      </c>
      <c r="GW779" s="3">
        <v>1</v>
      </c>
      <c r="GX779" s="3">
        <f t="shared" si="637"/>
        <v>0</v>
      </c>
      <c r="HA779" s="3">
        <v>0</v>
      </c>
      <c r="HB779" s="3">
        <v>0</v>
      </c>
      <c r="HC779" s="3">
        <f t="shared" si="638"/>
        <v>0</v>
      </c>
      <c r="HE779" s="3" t="s">
        <v>3</v>
      </c>
      <c r="HF779" s="3" t="s">
        <v>3</v>
      </c>
      <c r="HM779" s="3" t="s">
        <v>3</v>
      </c>
      <c r="HN779" s="3" t="s">
        <v>3</v>
      </c>
      <c r="HO779" s="3" t="s">
        <v>3</v>
      </c>
      <c r="HP779" s="3" t="s">
        <v>3</v>
      </c>
      <c r="HQ779" s="3" t="s">
        <v>3</v>
      </c>
      <c r="HS779" s="3">
        <v>0</v>
      </c>
      <c r="IK779" s="3">
        <v>0</v>
      </c>
    </row>
    <row r="780" spans="1:255" x14ac:dyDescent="0.2">
      <c r="A780" s="2">
        <v>17</v>
      </c>
      <c r="B780" s="2">
        <v>1</v>
      </c>
      <c r="C780" s="2"/>
      <c r="D780" s="2"/>
      <c r="E780" s="2" t="s">
        <v>760</v>
      </c>
      <c r="F780" s="2" t="s">
        <v>761</v>
      </c>
      <c r="G780" s="2" t="s">
        <v>762</v>
      </c>
      <c r="H780" s="2" t="s">
        <v>41</v>
      </c>
      <c r="I780" s="2">
        <v>1</v>
      </c>
      <c r="J780" s="2">
        <v>0</v>
      </c>
      <c r="K780" s="2">
        <v>1</v>
      </c>
      <c r="L780" s="2"/>
      <c r="M780" s="2"/>
      <c r="N780" s="2"/>
      <c r="O780" s="2">
        <f t="shared" si="614"/>
        <v>29651.01</v>
      </c>
      <c r="P780" s="2">
        <f t="shared" si="615"/>
        <v>29651.01</v>
      </c>
      <c r="Q780" s="2">
        <f t="shared" ref="Q780:Q785" si="654">(ROUND((ROUND(((ET780)*AV780*I780),2)*BB780),2)+ROUND((ROUND(((AE780-(EU780))*AV780*I780),2)*BS780),2))</f>
        <v>0</v>
      </c>
      <c r="R780" s="2">
        <f t="shared" ref="R780:R785" si="655">(ROUND((ROUND(((EU780)*AV780*I780),2)*BS780),2)+ROUND((ROUND(((AE780-(EU780))*AV780*I780),2)*BS780),2))</f>
        <v>0</v>
      </c>
      <c r="S780" s="2">
        <f t="shared" si="616"/>
        <v>0</v>
      </c>
      <c r="T780" s="2">
        <f t="shared" si="617"/>
        <v>0</v>
      </c>
      <c r="U780" s="2">
        <f t="shared" si="618"/>
        <v>0</v>
      </c>
      <c r="V780" s="2">
        <f t="shared" si="619"/>
        <v>0</v>
      </c>
      <c r="W780" s="2">
        <f t="shared" si="620"/>
        <v>0</v>
      </c>
      <c r="X780" s="2">
        <f t="shared" ref="X780:X785" si="656">(ROUND((((S780+ROUND((ROUND(((EU780)*AV780*I780),2)*BS780),2))*AT780)/100),2)+ROUND(((ROUND((ROUND(((AE780-(EU780))*AV780*I780),2)*BS780),2)*AT780)/100),2))</f>
        <v>0</v>
      </c>
      <c r="Y780" s="2">
        <f t="shared" ref="Y780:Y785" si="657">(ROUND((((S780+ROUND((ROUND(((EU780)*AV780*I780),2)*BS780),2))*AU780)/100),2)+ROUND(((ROUND((ROUND(((AE780-(EU780))*AV780*I780),2)*BS780),2)*AU780)/100),2))</f>
        <v>0</v>
      </c>
      <c r="Z780" s="2"/>
      <c r="AA780" s="2">
        <v>56661434</v>
      </c>
      <c r="AB780" s="2">
        <f t="shared" si="621"/>
        <v>29651.01</v>
      </c>
      <c r="AC780" s="2">
        <f t="shared" ref="AC780:AC785" si="658">ROUND((ES780),6)</f>
        <v>29651.01</v>
      </c>
      <c r="AD780" s="2">
        <f t="shared" ref="AD780:AD785" si="659">ROUND((((ET780)-(EU780))+AE780),6)</f>
        <v>0</v>
      </c>
      <c r="AE780" s="2">
        <f t="shared" ref="AE780:AF785" si="660">ROUND((EU780),6)</f>
        <v>0</v>
      </c>
      <c r="AF780" s="2">
        <f t="shared" si="660"/>
        <v>0</v>
      </c>
      <c r="AG780" s="2">
        <f t="shared" si="622"/>
        <v>0</v>
      </c>
      <c r="AH780" s="2">
        <f t="shared" ref="AH780:AI785" si="661">(EW780)</f>
        <v>0</v>
      </c>
      <c r="AI780" s="2">
        <f t="shared" si="661"/>
        <v>0</v>
      </c>
      <c r="AJ780" s="2">
        <f t="shared" si="623"/>
        <v>0</v>
      </c>
      <c r="AK780" s="2">
        <v>29651.010000000002</v>
      </c>
      <c r="AL780" s="2">
        <v>29651.010000000002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1</v>
      </c>
      <c r="AW780" s="2">
        <v>1</v>
      </c>
      <c r="AX780" s="2"/>
      <c r="AY780" s="2"/>
      <c r="AZ780" s="2">
        <v>1</v>
      </c>
      <c r="BA780" s="2">
        <v>1</v>
      </c>
      <c r="BB780" s="2">
        <v>1</v>
      </c>
      <c r="BC780" s="2">
        <v>1</v>
      </c>
      <c r="BD780" s="2" t="s">
        <v>3</v>
      </c>
      <c r="BE780" s="2" t="s">
        <v>3</v>
      </c>
      <c r="BF780" s="2" t="s">
        <v>3</v>
      </c>
      <c r="BG780" s="2" t="s">
        <v>3</v>
      </c>
      <c r="BH780" s="2">
        <v>3</v>
      </c>
      <c r="BI780" s="2">
        <v>3</v>
      </c>
      <c r="BJ780" s="2" t="s">
        <v>761</v>
      </c>
      <c r="BK780" s="2"/>
      <c r="BL780" s="2"/>
      <c r="BM780" s="2">
        <v>400007</v>
      </c>
      <c r="BN780" s="2">
        <v>0</v>
      </c>
      <c r="BO780" s="2" t="s">
        <v>3</v>
      </c>
      <c r="BP780" s="2">
        <v>0</v>
      </c>
      <c r="BQ780" s="2">
        <v>214</v>
      </c>
      <c r="BR780" s="2">
        <v>0</v>
      </c>
      <c r="BS780" s="2">
        <v>1</v>
      </c>
      <c r="BT780" s="2">
        <v>1</v>
      </c>
      <c r="BU780" s="2">
        <v>1</v>
      </c>
      <c r="BV780" s="2">
        <v>1</v>
      </c>
      <c r="BW780" s="2">
        <v>1</v>
      </c>
      <c r="BX780" s="2">
        <v>1</v>
      </c>
      <c r="BY780" s="2" t="s">
        <v>3</v>
      </c>
      <c r="BZ780" s="2">
        <v>0</v>
      </c>
      <c r="CA780" s="2">
        <v>0</v>
      </c>
      <c r="CB780" s="2" t="s">
        <v>3</v>
      </c>
      <c r="CC780" s="2"/>
      <c r="CD780" s="2"/>
      <c r="CE780" s="2">
        <v>1566</v>
      </c>
      <c r="CF780" s="2">
        <v>0</v>
      </c>
      <c r="CG780" s="2">
        <v>0</v>
      </c>
      <c r="CH780" s="2"/>
      <c r="CI780" s="2"/>
      <c r="CJ780" s="2"/>
      <c r="CK780" s="2"/>
      <c r="CL780" s="2"/>
      <c r="CM780" s="2">
        <v>0</v>
      </c>
      <c r="CN780" s="2" t="s">
        <v>3</v>
      </c>
      <c r="CO780" s="2">
        <v>0</v>
      </c>
      <c r="CP780" s="2">
        <f t="shared" si="624"/>
        <v>29651.01</v>
      </c>
      <c r="CQ780" s="2">
        <f t="shared" si="625"/>
        <v>29651.01</v>
      </c>
      <c r="CR780" s="2">
        <f t="shared" ref="CR780:CR785" si="662">(ROUND((ROUND(((ET780)*AV780*1),2)*BB780),2)+ROUND((ROUND(((AE780-(EU780))*AV780*1),2)*BS780),2))</f>
        <v>0</v>
      </c>
      <c r="CS780" s="2">
        <f t="shared" ref="CS780:CS785" si="663">(ROUND((ROUND(((EU780)*AV780*1),2)*BS780),2)+ROUND((ROUND(((AE780-(EU780))*AV780*1),2)*BS780),2))</f>
        <v>0</v>
      </c>
      <c r="CT780" s="2">
        <f t="shared" si="626"/>
        <v>0</v>
      </c>
      <c r="CU780" s="2">
        <f t="shared" si="627"/>
        <v>0</v>
      </c>
      <c r="CV780" s="2">
        <f t="shared" si="628"/>
        <v>0</v>
      </c>
      <c r="CW780" s="2">
        <f t="shared" si="629"/>
        <v>0</v>
      </c>
      <c r="CX780" s="2">
        <f t="shared" si="630"/>
        <v>0</v>
      </c>
      <c r="CY780" s="2">
        <f t="shared" ref="CY780:CY785" si="664">(ROUND((((S780+ROUND((ROUND(((EU780)*AV780*1),2)*BS780),2))*AT780)/100),2)+ROUND(((ROUND((ROUND(((AE780-(EU780))*AV780*1),2)*BS780),2)*AT780)/100),2))</f>
        <v>0</v>
      </c>
      <c r="CZ780" s="2">
        <f t="shared" ref="CZ780:CZ785" si="665">(ROUND((((S780+ROUND((ROUND(((EU780)*AV780*1),2)*BS780),2))*AU780)/100),2)+ROUND(((ROUND((ROUND(((AE780-(EU780))*AV780*1),2)*BS780),2)*AU780)/100),2))</f>
        <v>0</v>
      </c>
      <c r="DA780" s="2"/>
      <c r="DB780" s="2"/>
      <c r="DC780" s="2" t="s">
        <v>3</v>
      </c>
      <c r="DD780" s="2" t="s">
        <v>3</v>
      </c>
      <c r="DE780" s="2" t="s">
        <v>3</v>
      </c>
      <c r="DF780" s="2" t="s">
        <v>3</v>
      </c>
      <c r="DG780" s="2" t="s">
        <v>3</v>
      </c>
      <c r="DH780" s="2" t="s">
        <v>3</v>
      </c>
      <c r="DI780" s="2" t="s">
        <v>3</v>
      </c>
      <c r="DJ780" s="2" t="s">
        <v>3</v>
      </c>
      <c r="DK780" s="2" t="s">
        <v>3</v>
      </c>
      <c r="DL780" s="2" t="s">
        <v>3</v>
      </c>
      <c r="DM780" s="2" t="s">
        <v>3</v>
      </c>
      <c r="DN780" s="2">
        <v>0</v>
      </c>
      <c r="DO780" s="2">
        <v>0</v>
      </c>
      <c r="DP780" s="2">
        <v>1</v>
      </c>
      <c r="DQ780" s="2">
        <v>1</v>
      </c>
      <c r="DR780" s="2"/>
      <c r="DS780" s="2"/>
      <c r="DT780" s="2"/>
      <c r="DU780" s="2">
        <v>1013</v>
      </c>
      <c r="DV780" s="2" t="s">
        <v>41</v>
      </c>
      <c r="DW780" s="2" t="s">
        <v>41</v>
      </c>
      <c r="DX780" s="2">
        <v>1</v>
      </c>
      <c r="DY780" s="2"/>
      <c r="DZ780" s="2" t="s">
        <v>3</v>
      </c>
      <c r="EA780" s="2" t="s">
        <v>3</v>
      </c>
      <c r="EB780" s="2" t="s">
        <v>3</v>
      </c>
      <c r="EC780" s="2" t="s">
        <v>3</v>
      </c>
      <c r="ED780" s="2"/>
      <c r="EE780" s="2">
        <v>56938434</v>
      </c>
      <c r="EF780" s="2">
        <v>214</v>
      </c>
      <c r="EG780" s="2" t="s">
        <v>42</v>
      </c>
      <c r="EH780" s="2">
        <v>0</v>
      </c>
      <c r="EI780" s="2" t="s">
        <v>3</v>
      </c>
      <c r="EJ780" s="2">
        <v>3</v>
      </c>
      <c r="EK780" s="2">
        <v>400007</v>
      </c>
      <c r="EL780" s="2" t="s">
        <v>42</v>
      </c>
      <c r="EM780" s="2" t="s">
        <v>43</v>
      </c>
      <c r="EN780" s="2"/>
      <c r="EO780" s="2" t="s">
        <v>3</v>
      </c>
      <c r="EP780" s="2"/>
      <c r="EQ780" s="2">
        <v>131088</v>
      </c>
      <c r="ER780" s="2">
        <v>0</v>
      </c>
      <c r="ES780" s="2">
        <v>29651.010000000002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>
        <v>0</v>
      </c>
      <c r="FR780" s="2">
        <f t="shared" ref="FR780:FR785" si="666">P780</f>
        <v>29651.01</v>
      </c>
      <c r="FS780" s="2">
        <v>0</v>
      </c>
      <c r="FT780" s="2"/>
      <c r="FU780" s="2"/>
      <c r="FV780" s="2"/>
      <c r="FW780" s="2"/>
      <c r="FX780" s="2">
        <v>0</v>
      </c>
      <c r="FY780" s="2">
        <v>0</v>
      </c>
      <c r="FZ780" s="2"/>
      <c r="GA780" s="2" t="s">
        <v>763</v>
      </c>
      <c r="GB780" s="2"/>
      <c r="GC780" s="2"/>
      <c r="GD780" s="2">
        <v>1</v>
      </c>
      <c r="GE780" s="2"/>
      <c r="GF780" s="2">
        <v>1628408720</v>
      </c>
      <c r="GG780" s="2">
        <v>2</v>
      </c>
      <c r="GH780" s="2">
        <v>4</v>
      </c>
      <c r="GI780" s="2">
        <v>-2</v>
      </c>
      <c r="GJ780" s="2">
        <v>0</v>
      </c>
      <c r="GK780" s="2">
        <v>0</v>
      </c>
      <c r="GL780" s="2">
        <f t="shared" si="631"/>
        <v>0</v>
      </c>
      <c r="GM780" s="2">
        <f t="shared" si="632"/>
        <v>29651.01</v>
      </c>
      <c r="GN780" s="2">
        <f t="shared" si="633"/>
        <v>0</v>
      </c>
      <c r="GO780" s="2">
        <f t="shared" si="634"/>
        <v>0</v>
      </c>
      <c r="GP780" s="2">
        <f t="shared" si="635"/>
        <v>0</v>
      </c>
      <c r="GQ780" s="2"/>
      <c r="GR780" s="2">
        <v>1</v>
      </c>
      <c r="GS780" s="2">
        <v>2</v>
      </c>
      <c r="GT780" s="2">
        <v>0</v>
      </c>
      <c r="GU780" s="2" t="s">
        <v>3</v>
      </c>
      <c r="GV780" s="2">
        <f t="shared" si="636"/>
        <v>0</v>
      </c>
      <c r="GW780" s="2">
        <v>1</v>
      </c>
      <c r="GX780" s="2">
        <f t="shared" si="637"/>
        <v>0</v>
      </c>
      <c r="GY780" s="2"/>
      <c r="GZ780" s="2"/>
      <c r="HA780" s="2">
        <v>0</v>
      </c>
      <c r="HB780" s="2">
        <v>0</v>
      </c>
      <c r="HC780" s="2">
        <f t="shared" si="638"/>
        <v>0</v>
      </c>
      <c r="HD780" s="2"/>
      <c r="HE780" s="2" t="s">
        <v>45</v>
      </c>
      <c r="HF780" s="2" t="s">
        <v>46</v>
      </c>
      <c r="HG780" s="2"/>
      <c r="HH780" s="2"/>
      <c r="HI780" s="2"/>
      <c r="HJ780" s="2"/>
      <c r="HK780" s="2"/>
      <c r="HL780" s="2"/>
      <c r="HM780" s="2" t="s">
        <v>3</v>
      </c>
      <c r="HN780" s="2" t="s">
        <v>3</v>
      </c>
      <c r="HO780" s="2" t="s">
        <v>3</v>
      </c>
      <c r="HP780" s="2" t="s">
        <v>3</v>
      </c>
      <c r="HQ780" s="2" t="s">
        <v>3</v>
      </c>
      <c r="HR780" s="2"/>
      <c r="HS780" s="2">
        <v>0</v>
      </c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>
        <v>0</v>
      </c>
      <c r="IL780" s="2"/>
      <c r="IM780" s="2"/>
      <c r="IN780" s="2"/>
      <c r="IO780" s="2"/>
      <c r="IP780" s="2"/>
      <c r="IQ780" s="2"/>
      <c r="IR780" s="2"/>
      <c r="IS780" s="2"/>
      <c r="IT780" s="2"/>
      <c r="IU780" s="2"/>
    </row>
    <row r="781" spans="1:255" x14ac:dyDescent="0.2">
      <c r="A781" s="3">
        <v>17</v>
      </c>
      <c r="B781" s="3">
        <v>1</v>
      </c>
      <c r="E781" s="3" t="s">
        <v>760</v>
      </c>
      <c r="F781" s="3" t="s">
        <v>761</v>
      </c>
      <c r="G781" s="3" t="s">
        <v>762</v>
      </c>
      <c r="H781" s="3" t="s">
        <v>41</v>
      </c>
      <c r="I781" s="3">
        <v>1</v>
      </c>
      <c r="J781" s="3">
        <v>0</v>
      </c>
      <c r="K781" s="3">
        <v>1</v>
      </c>
      <c r="O781" s="3">
        <f t="shared" si="614"/>
        <v>224458.15</v>
      </c>
      <c r="P781" s="3">
        <f t="shared" si="615"/>
        <v>224458.15</v>
      </c>
      <c r="Q781" s="3">
        <f t="shared" si="654"/>
        <v>0</v>
      </c>
      <c r="R781" s="3">
        <f t="shared" si="655"/>
        <v>0</v>
      </c>
      <c r="S781" s="3">
        <f t="shared" si="616"/>
        <v>0</v>
      </c>
      <c r="T781" s="3">
        <f t="shared" si="617"/>
        <v>0</v>
      </c>
      <c r="U781" s="3">
        <f t="shared" si="618"/>
        <v>0</v>
      </c>
      <c r="V781" s="3">
        <f t="shared" si="619"/>
        <v>0</v>
      </c>
      <c r="W781" s="3">
        <f t="shared" si="620"/>
        <v>0</v>
      </c>
      <c r="X781" s="3">
        <f t="shared" si="656"/>
        <v>0</v>
      </c>
      <c r="Y781" s="3">
        <f t="shared" si="657"/>
        <v>0</v>
      </c>
      <c r="AA781" s="3">
        <v>56661436</v>
      </c>
      <c r="AB781" s="3">
        <f t="shared" si="621"/>
        <v>29651.01</v>
      </c>
      <c r="AC781" s="3">
        <f t="shared" si="658"/>
        <v>29651.01</v>
      </c>
      <c r="AD781" s="3">
        <f t="shared" si="659"/>
        <v>0</v>
      </c>
      <c r="AE781" s="3">
        <f t="shared" si="660"/>
        <v>0</v>
      </c>
      <c r="AF781" s="3">
        <f t="shared" si="660"/>
        <v>0</v>
      </c>
      <c r="AG781" s="3">
        <f t="shared" si="622"/>
        <v>0</v>
      </c>
      <c r="AH781" s="3">
        <f t="shared" si="661"/>
        <v>0</v>
      </c>
      <c r="AI781" s="3">
        <f t="shared" si="661"/>
        <v>0</v>
      </c>
      <c r="AJ781" s="3">
        <f t="shared" si="623"/>
        <v>0</v>
      </c>
      <c r="AK781" s="3">
        <v>29651.010000000002</v>
      </c>
      <c r="AL781" s="3">
        <v>29651.010000000002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1</v>
      </c>
      <c r="AW781" s="3">
        <v>1</v>
      </c>
      <c r="AZ781" s="3">
        <v>1</v>
      </c>
      <c r="BA781" s="3">
        <v>1</v>
      </c>
      <c r="BB781" s="3">
        <v>1</v>
      </c>
      <c r="BC781" s="3">
        <v>7.57</v>
      </c>
      <c r="BD781" s="3" t="s">
        <v>3</v>
      </c>
      <c r="BE781" s="3" t="s">
        <v>3</v>
      </c>
      <c r="BF781" s="3" t="s">
        <v>3</v>
      </c>
      <c r="BG781" s="3" t="s">
        <v>3</v>
      </c>
      <c r="BH781" s="3">
        <v>3</v>
      </c>
      <c r="BI781" s="3">
        <v>3</v>
      </c>
      <c r="BJ781" s="3" t="s">
        <v>761</v>
      </c>
      <c r="BM781" s="3">
        <v>400007</v>
      </c>
      <c r="BN781" s="3">
        <v>0</v>
      </c>
      <c r="BO781" s="3" t="s">
        <v>3</v>
      </c>
      <c r="BP781" s="3">
        <v>0</v>
      </c>
      <c r="BQ781" s="3">
        <v>214</v>
      </c>
      <c r="BR781" s="3">
        <v>0</v>
      </c>
      <c r="BS781" s="3">
        <v>1</v>
      </c>
      <c r="BT781" s="3">
        <v>1</v>
      </c>
      <c r="BU781" s="3">
        <v>1</v>
      </c>
      <c r="BV781" s="3">
        <v>1</v>
      </c>
      <c r="BW781" s="3">
        <v>1</v>
      </c>
      <c r="BX781" s="3">
        <v>1</v>
      </c>
      <c r="BY781" s="3" t="s">
        <v>3</v>
      </c>
      <c r="BZ781" s="3">
        <v>0</v>
      </c>
      <c r="CA781" s="3">
        <v>0</v>
      </c>
      <c r="CB781" s="3" t="s">
        <v>3</v>
      </c>
      <c r="CE781" s="3">
        <v>1566</v>
      </c>
      <c r="CF781" s="3">
        <v>0</v>
      </c>
      <c r="CG781" s="3">
        <v>0</v>
      </c>
      <c r="CM781" s="3">
        <v>0</v>
      </c>
      <c r="CN781" s="3" t="s">
        <v>3</v>
      </c>
      <c r="CO781" s="3">
        <v>0</v>
      </c>
      <c r="CP781" s="3">
        <f t="shared" si="624"/>
        <v>224458.15</v>
      </c>
      <c r="CQ781" s="3">
        <f t="shared" si="625"/>
        <v>224458.15</v>
      </c>
      <c r="CR781" s="3">
        <f t="shared" si="662"/>
        <v>0</v>
      </c>
      <c r="CS781" s="3">
        <f t="shared" si="663"/>
        <v>0</v>
      </c>
      <c r="CT781" s="3">
        <f t="shared" si="626"/>
        <v>0</v>
      </c>
      <c r="CU781" s="3">
        <f t="shared" si="627"/>
        <v>0</v>
      </c>
      <c r="CV781" s="3">
        <f t="shared" si="628"/>
        <v>0</v>
      </c>
      <c r="CW781" s="3">
        <f t="shared" si="629"/>
        <v>0</v>
      </c>
      <c r="CX781" s="3">
        <f t="shared" si="630"/>
        <v>0</v>
      </c>
      <c r="CY781" s="3">
        <f t="shared" si="664"/>
        <v>0</v>
      </c>
      <c r="CZ781" s="3">
        <f t="shared" si="665"/>
        <v>0</v>
      </c>
      <c r="DC781" s="3" t="s">
        <v>3</v>
      </c>
      <c r="DD781" s="3" t="s">
        <v>3</v>
      </c>
      <c r="DE781" s="3" t="s">
        <v>3</v>
      </c>
      <c r="DF781" s="3" t="s">
        <v>3</v>
      </c>
      <c r="DG781" s="3" t="s">
        <v>3</v>
      </c>
      <c r="DH781" s="3" t="s">
        <v>3</v>
      </c>
      <c r="DI781" s="3" t="s">
        <v>3</v>
      </c>
      <c r="DJ781" s="3" t="s">
        <v>3</v>
      </c>
      <c r="DK781" s="3" t="s">
        <v>3</v>
      </c>
      <c r="DL781" s="3" t="s">
        <v>3</v>
      </c>
      <c r="DM781" s="3" t="s">
        <v>3</v>
      </c>
      <c r="DN781" s="3">
        <v>0</v>
      </c>
      <c r="DO781" s="3">
        <v>0</v>
      </c>
      <c r="DP781" s="3">
        <v>1</v>
      </c>
      <c r="DQ781" s="3">
        <v>1</v>
      </c>
      <c r="DU781" s="3">
        <v>1013</v>
      </c>
      <c r="DV781" s="3" t="s">
        <v>41</v>
      </c>
      <c r="DW781" s="3" t="s">
        <v>41</v>
      </c>
      <c r="DX781" s="3">
        <v>1</v>
      </c>
      <c r="DZ781" s="3" t="s">
        <v>3</v>
      </c>
      <c r="EA781" s="3" t="s">
        <v>3</v>
      </c>
      <c r="EB781" s="3" t="s">
        <v>3</v>
      </c>
      <c r="EC781" s="3" t="s">
        <v>3</v>
      </c>
      <c r="EE781" s="3">
        <v>56938434</v>
      </c>
      <c r="EF781" s="3">
        <v>214</v>
      </c>
      <c r="EG781" s="3" t="s">
        <v>42</v>
      </c>
      <c r="EH781" s="3">
        <v>0</v>
      </c>
      <c r="EI781" s="3" t="s">
        <v>3</v>
      </c>
      <c r="EJ781" s="3">
        <v>3</v>
      </c>
      <c r="EK781" s="3">
        <v>400007</v>
      </c>
      <c r="EL781" s="3" t="s">
        <v>42</v>
      </c>
      <c r="EM781" s="3" t="s">
        <v>43</v>
      </c>
      <c r="EO781" s="3" t="s">
        <v>3</v>
      </c>
      <c r="EQ781" s="3">
        <v>131088</v>
      </c>
      <c r="ER781" s="3">
        <v>0</v>
      </c>
      <c r="ES781" s="3">
        <v>29651.010000000002</v>
      </c>
      <c r="ET781" s="3">
        <v>0</v>
      </c>
      <c r="EU781" s="3">
        <v>0</v>
      </c>
      <c r="EV781" s="3">
        <v>0</v>
      </c>
      <c r="EW781" s="3">
        <v>0</v>
      </c>
      <c r="EX781" s="3">
        <v>0</v>
      </c>
      <c r="EY781" s="3">
        <v>0</v>
      </c>
      <c r="EZ781" s="3">
        <v>5</v>
      </c>
      <c r="FC781" s="3">
        <v>1</v>
      </c>
      <c r="FD781" s="3">
        <v>18</v>
      </c>
      <c r="FF781" s="3">
        <v>262710.53000000003</v>
      </c>
      <c r="FQ781" s="3">
        <v>0</v>
      </c>
      <c r="FR781" s="3">
        <f t="shared" si="666"/>
        <v>224458.15</v>
      </c>
      <c r="FS781" s="3">
        <v>0</v>
      </c>
      <c r="FX781" s="3">
        <v>0</v>
      </c>
      <c r="FY781" s="3">
        <v>0</v>
      </c>
      <c r="GA781" s="3" t="s">
        <v>763</v>
      </c>
      <c r="GD781" s="3">
        <v>1</v>
      </c>
      <c r="GF781" s="3">
        <v>1628408720</v>
      </c>
      <c r="GG781" s="3">
        <v>2</v>
      </c>
      <c r="GH781" s="3">
        <v>3</v>
      </c>
      <c r="GI781" s="3">
        <v>3</v>
      </c>
      <c r="GJ781" s="3">
        <v>0</v>
      </c>
      <c r="GK781" s="3">
        <v>0</v>
      </c>
      <c r="GL781" s="3">
        <f t="shared" si="631"/>
        <v>0</v>
      </c>
      <c r="GM781" s="3">
        <f t="shared" si="632"/>
        <v>224458.15</v>
      </c>
      <c r="GN781" s="3">
        <f t="shared" si="633"/>
        <v>0</v>
      </c>
      <c r="GO781" s="3">
        <f t="shared" si="634"/>
        <v>0</v>
      </c>
      <c r="GP781" s="3">
        <f t="shared" si="635"/>
        <v>0</v>
      </c>
      <c r="GR781" s="3">
        <v>1</v>
      </c>
      <c r="GS781" s="3">
        <v>1</v>
      </c>
      <c r="GT781" s="3">
        <v>0</v>
      </c>
      <c r="GU781" s="3" t="s">
        <v>3</v>
      </c>
      <c r="GV781" s="3">
        <f t="shared" si="636"/>
        <v>0</v>
      </c>
      <c r="GW781" s="3">
        <v>1</v>
      </c>
      <c r="GX781" s="3">
        <f t="shared" si="637"/>
        <v>0</v>
      </c>
      <c r="HA781" s="3">
        <v>0</v>
      </c>
      <c r="HB781" s="3">
        <v>0</v>
      </c>
      <c r="HC781" s="3">
        <f t="shared" si="638"/>
        <v>0</v>
      </c>
      <c r="HE781" s="3" t="s">
        <v>45</v>
      </c>
      <c r="HF781" s="3" t="s">
        <v>46</v>
      </c>
      <c r="HM781" s="3" t="s">
        <v>3</v>
      </c>
      <c r="HN781" s="3" t="s">
        <v>3</v>
      </c>
      <c r="HO781" s="3" t="s">
        <v>3</v>
      </c>
      <c r="HP781" s="3" t="s">
        <v>3</v>
      </c>
      <c r="HQ781" s="3" t="s">
        <v>3</v>
      </c>
      <c r="HS781" s="3">
        <v>0</v>
      </c>
      <c r="IK781" s="3">
        <v>0</v>
      </c>
    </row>
    <row r="782" spans="1:255" x14ac:dyDescent="0.2">
      <c r="A782" s="2">
        <v>17</v>
      </c>
      <c r="B782" s="2">
        <v>1</v>
      </c>
      <c r="C782" s="2"/>
      <c r="D782" s="2"/>
      <c r="E782" s="2" t="s">
        <v>764</v>
      </c>
      <c r="F782" s="2" t="s">
        <v>765</v>
      </c>
      <c r="G782" s="2" t="s">
        <v>766</v>
      </c>
      <c r="H782" s="2" t="s">
        <v>41</v>
      </c>
      <c r="I782" s="2">
        <v>1</v>
      </c>
      <c r="J782" s="2">
        <v>0</v>
      </c>
      <c r="K782" s="2">
        <v>1</v>
      </c>
      <c r="L782" s="2"/>
      <c r="M782" s="2"/>
      <c r="N782" s="2"/>
      <c r="O782" s="2">
        <f t="shared" si="614"/>
        <v>27280.77</v>
      </c>
      <c r="P782" s="2">
        <f t="shared" si="615"/>
        <v>27280.77</v>
      </c>
      <c r="Q782" s="2">
        <f t="shared" si="654"/>
        <v>0</v>
      </c>
      <c r="R782" s="2">
        <f t="shared" si="655"/>
        <v>0</v>
      </c>
      <c r="S782" s="2">
        <f t="shared" si="616"/>
        <v>0</v>
      </c>
      <c r="T782" s="2">
        <f t="shared" si="617"/>
        <v>0</v>
      </c>
      <c r="U782" s="2">
        <f t="shared" si="618"/>
        <v>0</v>
      </c>
      <c r="V782" s="2">
        <f t="shared" si="619"/>
        <v>0</v>
      </c>
      <c r="W782" s="2">
        <f t="shared" si="620"/>
        <v>0</v>
      </c>
      <c r="X782" s="2">
        <f t="shared" si="656"/>
        <v>0</v>
      </c>
      <c r="Y782" s="2">
        <f t="shared" si="657"/>
        <v>0</v>
      </c>
      <c r="Z782" s="2"/>
      <c r="AA782" s="2">
        <v>56661434</v>
      </c>
      <c r="AB782" s="2">
        <f t="shared" si="621"/>
        <v>27280.77</v>
      </c>
      <c r="AC782" s="2">
        <f t="shared" si="658"/>
        <v>27280.77</v>
      </c>
      <c r="AD782" s="2">
        <f t="shared" si="659"/>
        <v>0</v>
      </c>
      <c r="AE782" s="2">
        <f t="shared" si="660"/>
        <v>0</v>
      </c>
      <c r="AF782" s="2">
        <f t="shared" si="660"/>
        <v>0</v>
      </c>
      <c r="AG782" s="2">
        <f t="shared" si="622"/>
        <v>0</v>
      </c>
      <c r="AH782" s="2">
        <f t="shared" si="661"/>
        <v>0</v>
      </c>
      <c r="AI782" s="2">
        <f t="shared" si="661"/>
        <v>0</v>
      </c>
      <c r="AJ782" s="2">
        <f t="shared" si="623"/>
        <v>0</v>
      </c>
      <c r="AK782" s="2">
        <v>27280.77</v>
      </c>
      <c r="AL782" s="2">
        <v>27280.77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1</v>
      </c>
      <c r="AW782" s="2">
        <v>1</v>
      </c>
      <c r="AX782" s="2"/>
      <c r="AY782" s="2"/>
      <c r="AZ782" s="2">
        <v>1</v>
      </c>
      <c r="BA782" s="2">
        <v>1</v>
      </c>
      <c r="BB782" s="2">
        <v>1</v>
      </c>
      <c r="BC782" s="2">
        <v>1</v>
      </c>
      <c r="BD782" s="2" t="s">
        <v>3</v>
      </c>
      <c r="BE782" s="2" t="s">
        <v>3</v>
      </c>
      <c r="BF782" s="2" t="s">
        <v>3</v>
      </c>
      <c r="BG782" s="2" t="s">
        <v>3</v>
      </c>
      <c r="BH782" s="2">
        <v>3</v>
      </c>
      <c r="BI782" s="2">
        <v>3</v>
      </c>
      <c r="BJ782" s="2" t="s">
        <v>765</v>
      </c>
      <c r="BK782" s="2"/>
      <c r="BL782" s="2"/>
      <c r="BM782" s="2">
        <v>400007</v>
      </c>
      <c r="BN782" s="2">
        <v>0</v>
      </c>
      <c r="BO782" s="2" t="s">
        <v>3</v>
      </c>
      <c r="BP782" s="2">
        <v>0</v>
      </c>
      <c r="BQ782" s="2">
        <v>214</v>
      </c>
      <c r="BR782" s="2">
        <v>0</v>
      </c>
      <c r="BS782" s="2">
        <v>1</v>
      </c>
      <c r="BT782" s="2">
        <v>1</v>
      </c>
      <c r="BU782" s="2">
        <v>1</v>
      </c>
      <c r="BV782" s="2">
        <v>1</v>
      </c>
      <c r="BW782" s="2">
        <v>1</v>
      </c>
      <c r="BX782" s="2">
        <v>1</v>
      </c>
      <c r="BY782" s="2" t="s">
        <v>3</v>
      </c>
      <c r="BZ782" s="2">
        <v>0</v>
      </c>
      <c r="CA782" s="2">
        <v>0</v>
      </c>
      <c r="CB782" s="2" t="s">
        <v>3</v>
      </c>
      <c r="CC782" s="2"/>
      <c r="CD782" s="2"/>
      <c r="CE782" s="2">
        <v>1566</v>
      </c>
      <c r="CF782" s="2">
        <v>0</v>
      </c>
      <c r="CG782" s="2">
        <v>0</v>
      </c>
      <c r="CH782" s="2"/>
      <c r="CI782" s="2"/>
      <c r="CJ782" s="2"/>
      <c r="CK782" s="2"/>
      <c r="CL782" s="2"/>
      <c r="CM782" s="2">
        <v>0</v>
      </c>
      <c r="CN782" s="2" t="s">
        <v>3</v>
      </c>
      <c r="CO782" s="2">
        <v>0</v>
      </c>
      <c r="CP782" s="2">
        <f t="shared" si="624"/>
        <v>27280.77</v>
      </c>
      <c r="CQ782" s="2">
        <f t="shared" si="625"/>
        <v>27280.77</v>
      </c>
      <c r="CR782" s="2">
        <f t="shared" si="662"/>
        <v>0</v>
      </c>
      <c r="CS782" s="2">
        <f t="shared" si="663"/>
        <v>0</v>
      </c>
      <c r="CT782" s="2">
        <f t="shared" si="626"/>
        <v>0</v>
      </c>
      <c r="CU782" s="2">
        <f t="shared" si="627"/>
        <v>0</v>
      </c>
      <c r="CV782" s="2">
        <f t="shared" si="628"/>
        <v>0</v>
      </c>
      <c r="CW782" s="2">
        <f t="shared" si="629"/>
        <v>0</v>
      </c>
      <c r="CX782" s="2">
        <f t="shared" si="630"/>
        <v>0</v>
      </c>
      <c r="CY782" s="2">
        <f t="shared" si="664"/>
        <v>0</v>
      </c>
      <c r="CZ782" s="2">
        <f t="shared" si="665"/>
        <v>0</v>
      </c>
      <c r="DA782" s="2"/>
      <c r="DB782" s="2"/>
      <c r="DC782" s="2" t="s">
        <v>3</v>
      </c>
      <c r="DD782" s="2" t="s">
        <v>3</v>
      </c>
      <c r="DE782" s="2" t="s">
        <v>3</v>
      </c>
      <c r="DF782" s="2" t="s">
        <v>3</v>
      </c>
      <c r="DG782" s="2" t="s">
        <v>3</v>
      </c>
      <c r="DH782" s="2" t="s">
        <v>3</v>
      </c>
      <c r="DI782" s="2" t="s">
        <v>3</v>
      </c>
      <c r="DJ782" s="2" t="s">
        <v>3</v>
      </c>
      <c r="DK782" s="2" t="s">
        <v>3</v>
      </c>
      <c r="DL782" s="2" t="s">
        <v>3</v>
      </c>
      <c r="DM782" s="2" t="s">
        <v>3</v>
      </c>
      <c r="DN782" s="2">
        <v>0</v>
      </c>
      <c r="DO782" s="2">
        <v>0</v>
      </c>
      <c r="DP782" s="2">
        <v>1</v>
      </c>
      <c r="DQ782" s="2">
        <v>1</v>
      </c>
      <c r="DR782" s="2"/>
      <c r="DS782" s="2"/>
      <c r="DT782" s="2"/>
      <c r="DU782" s="2">
        <v>1013</v>
      </c>
      <c r="DV782" s="2" t="s">
        <v>41</v>
      </c>
      <c r="DW782" s="2" t="s">
        <v>41</v>
      </c>
      <c r="DX782" s="2">
        <v>1</v>
      </c>
      <c r="DY782" s="2"/>
      <c r="DZ782" s="2" t="s">
        <v>3</v>
      </c>
      <c r="EA782" s="2" t="s">
        <v>3</v>
      </c>
      <c r="EB782" s="2" t="s">
        <v>3</v>
      </c>
      <c r="EC782" s="2" t="s">
        <v>3</v>
      </c>
      <c r="ED782" s="2"/>
      <c r="EE782" s="2">
        <v>56938434</v>
      </c>
      <c r="EF782" s="2">
        <v>214</v>
      </c>
      <c r="EG782" s="2" t="s">
        <v>42</v>
      </c>
      <c r="EH782" s="2">
        <v>0</v>
      </c>
      <c r="EI782" s="2" t="s">
        <v>3</v>
      </c>
      <c r="EJ782" s="2">
        <v>3</v>
      </c>
      <c r="EK782" s="2">
        <v>400007</v>
      </c>
      <c r="EL782" s="2" t="s">
        <v>42</v>
      </c>
      <c r="EM782" s="2" t="s">
        <v>43</v>
      </c>
      <c r="EN782" s="2"/>
      <c r="EO782" s="2" t="s">
        <v>3</v>
      </c>
      <c r="EP782" s="2"/>
      <c r="EQ782" s="2">
        <v>131088</v>
      </c>
      <c r="ER782" s="2">
        <v>0</v>
      </c>
      <c r="ES782" s="2">
        <v>27280.77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>
        <v>0</v>
      </c>
      <c r="FR782" s="2">
        <f t="shared" si="666"/>
        <v>27280.77</v>
      </c>
      <c r="FS782" s="2">
        <v>0</v>
      </c>
      <c r="FT782" s="2"/>
      <c r="FU782" s="2"/>
      <c r="FV782" s="2"/>
      <c r="FW782" s="2"/>
      <c r="FX782" s="2">
        <v>0</v>
      </c>
      <c r="FY782" s="2">
        <v>0</v>
      </c>
      <c r="FZ782" s="2"/>
      <c r="GA782" s="2" t="s">
        <v>767</v>
      </c>
      <c r="GB782" s="2"/>
      <c r="GC782" s="2"/>
      <c r="GD782" s="2">
        <v>1</v>
      </c>
      <c r="GE782" s="2"/>
      <c r="GF782" s="2">
        <v>281295909</v>
      </c>
      <c r="GG782" s="2">
        <v>2</v>
      </c>
      <c r="GH782" s="2">
        <v>4</v>
      </c>
      <c r="GI782" s="2">
        <v>-2</v>
      </c>
      <c r="GJ782" s="2">
        <v>0</v>
      </c>
      <c r="GK782" s="2">
        <v>0</v>
      </c>
      <c r="GL782" s="2">
        <f t="shared" si="631"/>
        <v>0</v>
      </c>
      <c r="GM782" s="2">
        <f t="shared" si="632"/>
        <v>27280.77</v>
      </c>
      <c r="GN782" s="2">
        <f t="shared" si="633"/>
        <v>0</v>
      </c>
      <c r="GO782" s="2">
        <f t="shared" si="634"/>
        <v>0</v>
      </c>
      <c r="GP782" s="2">
        <f t="shared" si="635"/>
        <v>0</v>
      </c>
      <c r="GQ782" s="2"/>
      <c r="GR782" s="2">
        <v>1</v>
      </c>
      <c r="GS782" s="2">
        <v>2</v>
      </c>
      <c r="GT782" s="2">
        <v>0</v>
      </c>
      <c r="GU782" s="2" t="s">
        <v>3</v>
      </c>
      <c r="GV782" s="2">
        <f t="shared" si="636"/>
        <v>0</v>
      </c>
      <c r="GW782" s="2">
        <v>1</v>
      </c>
      <c r="GX782" s="2">
        <f t="shared" si="637"/>
        <v>0</v>
      </c>
      <c r="GY782" s="2"/>
      <c r="GZ782" s="2"/>
      <c r="HA782" s="2">
        <v>0</v>
      </c>
      <c r="HB782" s="2">
        <v>0</v>
      </c>
      <c r="HC782" s="2">
        <f t="shared" si="638"/>
        <v>0</v>
      </c>
      <c r="HD782" s="2"/>
      <c r="HE782" s="2" t="s">
        <v>45</v>
      </c>
      <c r="HF782" s="2" t="s">
        <v>46</v>
      </c>
      <c r="HG782" s="2"/>
      <c r="HH782" s="2"/>
      <c r="HI782" s="2"/>
      <c r="HJ782" s="2"/>
      <c r="HK782" s="2"/>
      <c r="HL782" s="2"/>
      <c r="HM782" s="2" t="s">
        <v>3</v>
      </c>
      <c r="HN782" s="2" t="s">
        <v>3</v>
      </c>
      <c r="HO782" s="2" t="s">
        <v>3</v>
      </c>
      <c r="HP782" s="2" t="s">
        <v>3</v>
      </c>
      <c r="HQ782" s="2" t="s">
        <v>3</v>
      </c>
      <c r="HR782" s="2"/>
      <c r="HS782" s="2">
        <v>0</v>
      </c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>
        <v>0</v>
      </c>
      <c r="IL782" s="2"/>
      <c r="IM782" s="2"/>
      <c r="IN782" s="2"/>
      <c r="IO782" s="2"/>
      <c r="IP782" s="2"/>
      <c r="IQ782" s="2"/>
      <c r="IR782" s="2"/>
      <c r="IS782" s="2"/>
      <c r="IT782" s="2"/>
      <c r="IU782" s="2"/>
    </row>
    <row r="783" spans="1:255" x14ac:dyDescent="0.2">
      <c r="A783" s="3">
        <v>17</v>
      </c>
      <c r="B783" s="3">
        <v>1</v>
      </c>
      <c r="E783" s="3" t="s">
        <v>764</v>
      </c>
      <c r="F783" s="3" t="s">
        <v>765</v>
      </c>
      <c r="G783" s="3" t="s">
        <v>766</v>
      </c>
      <c r="H783" s="3" t="s">
        <v>41</v>
      </c>
      <c r="I783" s="3">
        <v>1</v>
      </c>
      <c r="J783" s="3">
        <v>0</v>
      </c>
      <c r="K783" s="3">
        <v>1</v>
      </c>
      <c r="O783" s="3">
        <f t="shared" si="614"/>
        <v>206515.43</v>
      </c>
      <c r="P783" s="3">
        <f t="shared" si="615"/>
        <v>206515.43</v>
      </c>
      <c r="Q783" s="3">
        <f t="shared" si="654"/>
        <v>0</v>
      </c>
      <c r="R783" s="3">
        <f t="shared" si="655"/>
        <v>0</v>
      </c>
      <c r="S783" s="3">
        <f t="shared" si="616"/>
        <v>0</v>
      </c>
      <c r="T783" s="3">
        <f t="shared" si="617"/>
        <v>0</v>
      </c>
      <c r="U783" s="3">
        <f t="shared" si="618"/>
        <v>0</v>
      </c>
      <c r="V783" s="3">
        <f t="shared" si="619"/>
        <v>0</v>
      </c>
      <c r="W783" s="3">
        <f t="shared" si="620"/>
        <v>0</v>
      </c>
      <c r="X783" s="3">
        <f t="shared" si="656"/>
        <v>0</v>
      </c>
      <c r="Y783" s="3">
        <f t="shared" si="657"/>
        <v>0</v>
      </c>
      <c r="AA783" s="3">
        <v>56661436</v>
      </c>
      <c r="AB783" s="3">
        <f t="shared" si="621"/>
        <v>27280.77</v>
      </c>
      <c r="AC783" s="3">
        <f t="shared" si="658"/>
        <v>27280.77</v>
      </c>
      <c r="AD783" s="3">
        <f t="shared" si="659"/>
        <v>0</v>
      </c>
      <c r="AE783" s="3">
        <f t="shared" si="660"/>
        <v>0</v>
      </c>
      <c r="AF783" s="3">
        <f t="shared" si="660"/>
        <v>0</v>
      </c>
      <c r="AG783" s="3">
        <f t="shared" si="622"/>
        <v>0</v>
      </c>
      <c r="AH783" s="3">
        <f t="shared" si="661"/>
        <v>0</v>
      </c>
      <c r="AI783" s="3">
        <f t="shared" si="661"/>
        <v>0</v>
      </c>
      <c r="AJ783" s="3">
        <f t="shared" si="623"/>
        <v>0</v>
      </c>
      <c r="AK783" s="3">
        <v>27280.77</v>
      </c>
      <c r="AL783" s="3">
        <v>27280.77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1</v>
      </c>
      <c r="AW783" s="3">
        <v>1</v>
      </c>
      <c r="AZ783" s="3">
        <v>1</v>
      </c>
      <c r="BA783" s="3">
        <v>1</v>
      </c>
      <c r="BB783" s="3">
        <v>1</v>
      </c>
      <c r="BC783" s="3">
        <v>7.57</v>
      </c>
      <c r="BD783" s="3" t="s">
        <v>3</v>
      </c>
      <c r="BE783" s="3" t="s">
        <v>3</v>
      </c>
      <c r="BF783" s="3" t="s">
        <v>3</v>
      </c>
      <c r="BG783" s="3" t="s">
        <v>3</v>
      </c>
      <c r="BH783" s="3">
        <v>3</v>
      </c>
      <c r="BI783" s="3">
        <v>3</v>
      </c>
      <c r="BJ783" s="3" t="s">
        <v>765</v>
      </c>
      <c r="BM783" s="3">
        <v>400007</v>
      </c>
      <c r="BN783" s="3">
        <v>0</v>
      </c>
      <c r="BO783" s="3" t="s">
        <v>3</v>
      </c>
      <c r="BP783" s="3">
        <v>0</v>
      </c>
      <c r="BQ783" s="3">
        <v>214</v>
      </c>
      <c r="BR783" s="3">
        <v>0</v>
      </c>
      <c r="BS783" s="3">
        <v>1</v>
      </c>
      <c r="BT783" s="3">
        <v>1</v>
      </c>
      <c r="BU783" s="3">
        <v>1</v>
      </c>
      <c r="BV783" s="3">
        <v>1</v>
      </c>
      <c r="BW783" s="3">
        <v>1</v>
      </c>
      <c r="BX783" s="3">
        <v>1</v>
      </c>
      <c r="BY783" s="3" t="s">
        <v>3</v>
      </c>
      <c r="BZ783" s="3">
        <v>0</v>
      </c>
      <c r="CA783" s="3">
        <v>0</v>
      </c>
      <c r="CB783" s="3" t="s">
        <v>3</v>
      </c>
      <c r="CE783" s="3">
        <v>1566</v>
      </c>
      <c r="CF783" s="3">
        <v>0</v>
      </c>
      <c r="CG783" s="3">
        <v>0</v>
      </c>
      <c r="CM783" s="3">
        <v>0</v>
      </c>
      <c r="CN783" s="3" t="s">
        <v>3</v>
      </c>
      <c r="CO783" s="3">
        <v>0</v>
      </c>
      <c r="CP783" s="3">
        <f t="shared" si="624"/>
        <v>206515.43</v>
      </c>
      <c r="CQ783" s="3">
        <f t="shared" si="625"/>
        <v>206515.43</v>
      </c>
      <c r="CR783" s="3">
        <f t="shared" si="662"/>
        <v>0</v>
      </c>
      <c r="CS783" s="3">
        <f t="shared" si="663"/>
        <v>0</v>
      </c>
      <c r="CT783" s="3">
        <f t="shared" si="626"/>
        <v>0</v>
      </c>
      <c r="CU783" s="3">
        <f t="shared" si="627"/>
        <v>0</v>
      </c>
      <c r="CV783" s="3">
        <f t="shared" si="628"/>
        <v>0</v>
      </c>
      <c r="CW783" s="3">
        <f t="shared" si="629"/>
        <v>0</v>
      </c>
      <c r="CX783" s="3">
        <f t="shared" si="630"/>
        <v>0</v>
      </c>
      <c r="CY783" s="3">
        <f t="shared" si="664"/>
        <v>0</v>
      </c>
      <c r="CZ783" s="3">
        <f t="shared" si="665"/>
        <v>0</v>
      </c>
      <c r="DC783" s="3" t="s">
        <v>3</v>
      </c>
      <c r="DD783" s="3" t="s">
        <v>3</v>
      </c>
      <c r="DE783" s="3" t="s">
        <v>3</v>
      </c>
      <c r="DF783" s="3" t="s">
        <v>3</v>
      </c>
      <c r="DG783" s="3" t="s">
        <v>3</v>
      </c>
      <c r="DH783" s="3" t="s">
        <v>3</v>
      </c>
      <c r="DI783" s="3" t="s">
        <v>3</v>
      </c>
      <c r="DJ783" s="3" t="s">
        <v>3</v>
      </c>
      <c r="DK783" s="3" t="s">
        <v>3</v>
      </c>
      <c r="DL783" s="3" t="s">
        <v>3</v>
      </c>
      <c r="DM783" s="3" t="s">
        <v>3</v>
      </c>
      <c r="DN783" s="3">
        <v>0</v>
      </c>
      <c r="DO783" s="3">
        <v>0</v>
      </c>
      <c r="DP783" s="3">
        <v>1</v>
      </c>
      <c r="DQ783" s="3">
        <v>1</v>
      </c>
      <c r="DU783" s="3">
        <v>1013</v>
      </c>
      <c r="DV783" s="3" t="s">
        <v>41</v>
      </c>
      <c r="DW783" s="3" t="s">
        <v>41</v>
      </c>
      <c r="DX783" s="3">
        <v>1</v>
      </c>
      <c r="DZ783" s="3" t="s">
        <v>3</v>
      </c>
      <c r="EA783" s="3" t="s">
        <v>3</v>
      </c>
      <c r="EB783" s="3" t="s">
        <v>3</v>
      </c>
      <c r="EC783" s="3" t="s">
        <v>3</v>
      </c>
      <c r="EE783" s="3">
        <v>56938434</v>
      </c>
      <c r="EF783" s="3">
        <v>214</v>
      </c>
      <c r="EG783" s="3" t="s">
        <v>42</v>
      </c>
      <c r="EH783" s="3">
        <v>0</v>
      </c>
      <c r="EI783" s="3" t="s">
        <v>3</v>
      </c>
      <c r="EJ783" s="3">
        <v>3</v>
      </c>
      <c r="EK783" s="3">
        <v>400007</v>
      </c>
      <c r="EL783" s="3" t="s">
        <v>42</v>
      </c>
      <c r="EM783" s="3" t="s">
        <v>43</v>
      </c>
      <c r="EO783" s="3" t="s">
        <v>3</v>
      </c>
      <c r="EQ783" s="3">
        <v>131088</v>
      </c>
      <c r="ER783" s="3">
        <v>0</v>
      </c>
      <c r="ES783" s="3">
        <v>27280.77</v>
      </c>
      <c r="ET783" s="3">
        <v>0</v>
      </c>
      <c r="EU783" s="3">
        <v>0</v>
      </c>
      <c r="EV783" s="3">
        <v>0</v>
      </c>
      <c r="EW783" s="3">
        <v>0</v>
      </c>
      <c r="EX783" s="3">
        <v>0</v>
      </c>
      <c r="EY783" s="3">
        <v>0</v>
      </c>
      <c r="EZ783" s="3">
        <v>5</v>
      </c>
      <c r="FC783" s="3">
        <v>1</v>
      </c>
      <c r="FD783" s="3">
        <v>18</v>
      </c>
      <c r="FF783" s="3">
        <v>241710</v>
      </c>
      <c r="FQ783" s="3">
        <v>0</v>
      </c>
      <c r="FR783" s="3">
        <f t="shared" si="666"/>
        <v>206515.43</v>
      </c>
      <c r="FS783" s="3">
        <v>0</v>
      </c>
      <c r="FX783" s="3">
        <v>0</v>
      </c>
      <c r="FY783" s="3">
        <v>0</v>
      </c>
      <c r="GA783" s="3" t="s">
        <v>767</v>
      </c>
      <c r="GD783" s="3">
        <v>1</v>
      </c>
      <c r="GF783" s="3">
        <v>281295909</v>
      </c>
      <c r="GG783" s="3">
        <v>2</v>
      </c>
      <c r="GH783" s="3">
        <v>3</v>
      </c>
      <c r="GI783" s="3">
        <v>3</v>
      </c>
      <c r="GJ783" s="3">
        <v>0</v>
      </c>
      <c r="GK783" s="3">
        <v>0</v>
      </c>
      <c r="GL783" s="3">
        <f t="shared" si="631"/>
        <v>0</v>
      </c>
      <c r="GM783" s="3">
        <f t="shared" si="632"/>
        <v>206515.43</v>
      </c>
      <c r="GN783" s="3">
        <f t="shared" si="633"/>
        <v>0</v>
      </c>
      <c r="GO783" s="3">
        <f t="shared" si="634"/>
        <v>0</v>
      </c>
      <c r="GP783" s="3">
        <f t="shared" si="635"/>
        <v>0</v>
      </c>
      <c r="GR783" s="3">
        <v>1</v>
      </c>
      <c r="GS783" s="3">
        <v>1</v>
      </c>
      <c r="GT783" s="3">
        <v>0</v>
      </c>
      <c r="GU783" s="3" t="s">
        <v>3</v>
      </c>
      <c r="GV783" s="3">
        <f t="shared" si="636"/>
        <v>0</v>
      </c>
      <c r="GW783" s="3">
        <v>1</v>
      </c>
      <c r="GX783" s="3">
        <f t="shared" si="637"/>
        <v>0</v>
      </c>
      <c r="HA783" s="3">
        <v>0</v>
      </c>
      <c r="HB783" s="3">
        <v>0</v>
      </c>
      <c r="HC783" s="3">
        <f t="shared" si="638"/>
        <v>0</v>
      </c>
      <c r="HE783" s="3" t="s">
        <v>45</v>
      </c>
      <c r="HF783" s="3" t="s">
        <v>46</v>
      </c>
      <c r="HM783" s="3" t="s">
        <v>3</v>
      </c>
      <c r="HN783" s="3" t="s">
        <v>3</v>
      </c>
      <c r="HO783" s="3" t="s">
        <v>3</v>
      </c>
      <c r="HP783" s="3" t="s">
        <v>3</v>
      </c>
      <c r="HQ783" s="3" t="s">
        <v>3</v>
      </c>
      <c r="HS783" s="3">
        <v>0</v>
      </c>
      <c r="IK783" s="3">
        <v>0</v>
      </c>
    </row>
    <row r="784" spans="1:255" x14ac:dyDescent="0.2">
      <c r="A784" s="2">
        <v>17</v>
      </c>
      <c r="B784" s="2">
        <v>1</v>
      </c>
      <c r="C784" s="2"/>
      <c r="D784" s="2"/>
      <c r="E784" s="2" t="s">
        <v>768</v>
      </c>
      <c r="F784" s="2" t="s">
        <v>769</v>
      </c>
      <c r="G784" s="2" t="s">
        <v>770</v>
      </c>
      <c r="H784" s="2" t="s">
        <v>41</v>
      </c>
      <c r="I784" s="2">
        <v>1</v>
      </c>
      <c r="J784" s="2">
        <v>0</v>
      </c>
      <c r="K784" s="2">
        <v>1</v>
      </c>
      <c r="L784" s="2"/>
      <c r="M784" s="2"/>
      <c r="N784" s="2"/>
      <c r="O784" s="2">
        <f t="shared" si="614"/>
        <v>27280.77</v>
      </c>
      <c r="P784" s="2">
        <f t="shared" si="615"/>
        <v>27280.77</v>
      </c>
      <c r="Q784" s="2">
        <f t="shared" si="654"/>
        <v>0</v>
      </c>
      <c r="R784" s="2">
        <f t="shared" si="655"/>
        <v>0</v>
      </c>
      <c r="S784" s="2">
        <f t="shared" si="616"/>
        <v>0</v>
      </c>
      <c r="T784" s="2">
        <f t="shared" si="617"/>
        <v>0</v>
      </c>
      <c r="U784" s="2">
        <f t="shared" si="618"/>
        <v>0</v>
      </c>
      <c r="V784" s="2">
        <f t="shared" si="619"/>
        <v>0</v>
      </c>
      <c r="W784" s="2">
        <f t="shared" si="620"/>
        <v>0</v>
      </c>
      <c r="X784" s="2">
        <f t="shared" si="656"/>
        <v>0</v>
      </c>
      <c r="Y784" s="2">
        <f t="shared" si="657"/>
        <v>0</v>
      </c>
      <c r="Z784" s="2"/>
      <c r="AA784" s="2">
        <v>56661434</v>
      </c>
      <c r="AB784" s="2">
        <f t="shared" si="621"/>
        <v>27280.77</v>
      </c>
      <c r="AC784" s="2">
        <f t="shared" si="658"/>
        <v>27280.77</v>
      </c>
      <c r="AD784" s="2">
        <f t="shared" si="659"/>
        <v>0</v>
      </c>
      <c r="AE784" s="2">
        <f t="shared" si="660"/>
        <v>0</v>
      </c>
      <c r="AF784" s="2">
        <f t="shared" si="660"/>
        <v>0</v>
      </c>
      <c r="AG784" s="2">
        <f t="shared" si="622"/>
        <v>0</v>
      </c>
      <c r="AH784" s="2">
        <f t="shared" si="661"/>
        <v>0</v>
      </c>
      <c r="AI784" s="2">
        <f t="shared" si="661"/>
        <v>0</v>
      </c>
      <c r="AJ784" s="2">
        <f t="shared" si="623"/>
        <v>0</v>
      </c>
      <c r="AK784" s="2">
        <v>27280.77</v>
      </c>
      <c r="AL784" s="2">
        <v>27280.77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1</v>
      </c>
      <c r="AW784" s="2">
        <v>1</v>
      </c>
      <c r="AX784" s="2"/>
      <c r="AY784" s="2"/>
      <c r="AZ784" s="2">
        <v>1</v>
      </c>
      <c r="BA784" s="2">
        <v>1</v>
      </c>
      <c r="BB784" s="2">
        <v>1</v>
      </c>
      <c r="BC784" s="2">
        <v>1</v>
      </c>
      <c r="BD784" s="2" t="s">
        <v>3</v>
      </c>
      <c r="BE784" s="2" t="s">
        <v>3</v>
      </c>
      <c r="BF784" s="2" t="s">
        <v>3</v>
      </c>
      <c r="BG784" s="2" t="s">
        <v>3</v>
      </c>
      <c r="BH784" s="2">
        <v>3</v>
      </c>
      <c r="BI784" s="2">
        <v>3</v>
      </c>
      <c r="BJ784" s="2" t="s">
        <v>769</v>
      </c>
      <c r="BK784" s="2"/>
      <c r="BL784" s="2"/>
      <c r="BM784" s="2">
        <v>400007</v>
      </c>
      <c r="BN784" s="2">
        <v>0</v>
      </c>
      <c r="BO784" s="2" t="s">
        <v>3</v>
      </c>
      <c r="BP784" s="2">
        <v>0</v>
      </c>
      <c r="BQ784" s="2">
        <v>214</v>
      </c>
      <c r="BR784" s="2">
        <v>0</v>
      </c>
      <c r="BS784" s="2">
        <v>1</v>
      </c>
      <c r="BT784" s="2">
        <v>1</v>
      </c>
      <c r="BU784" s="2">
        <v>1</v>
      </c>
      <c r="BV784" s="2">
        <v>1</v>
      </c>
      <c r="BW784" s="2">
        <v>1</v>
      </c>
      <c r="BX784" s="2">
        <v>1</v>
      </c>
      <c r="BY784" s="2" t="s">
        <v>3</v>
      </c>
      <c r="BZ784" s="2">
        <v>0</v>
      </c>
      <c r="CA784" s="2">
        <v>0</v>
      </c>
      <c r="CB784" s="2" t="s">
        <v>3</v>
      </c>
      <c r="CC784" s="2"/>
      <c r="CD784" s="2"/>
      <c r="CE784" s="2">
        <v>1566</v>
      </c>
      <c r="CF784" s="2">
        <v>0</v>
      </c>
      <c r="CG784" s="2">
        <v>0</v>
      </c>
      <c r="CH784" s="2"/>
      <c r="CI784" s="2"/>
      <c r="CJ784" s="2"/>
      <c r="CK784" s="2"/>
      <c r="CL784" s="2"/>
      <c r="CM784" s="2">
        <v>0</v>
      </c>
      <c r="CN784" s="2" t="s">
        <v>3</v>
      </c>
      <c r="CO784" s="2">
        <v>0</v>
      </c>
      <c r="CP784" s="2">
        <f t="shared" si="624"/>
        <v>27280.77</v>
      </c>
      <c r="CQ784" s="2">
        <f t="shared" si="625"/>
        <v>27280.77</v>
      </c>
      <c r="CR784" s="2">
        <f t="shared" si="662"/>
        <v>0</v>
      </c>
      <c r="CS784" s="2">
        <f t="shared" si="663"/>
        <v>0</v>
      </c>
      <c r="CT784" s="2">
        <f t="shared" si="626"/>
        <v>0</v>
      </c>
      <c r="CU784" s="2">
        <f t="shared" si="627"/>
        <v>0</v>
      </c>
      <c r="CV784" s="2">
        <f t="shared" si="628"/>
        <v>0</v>
      </c>
      <c r="CW784" s="2">
        <f t="shared" si="629"/>
        <v>0</v>
      </c>
      <c r="CX784" s="2">
        <f t="shared" si="630"/>
        <v>0</v>
      </c>
      <c r="CY784" s="2">
        <f t="shared" si="664"/>
        <v>0</v>
      </c>
      <c r="CZ784" s="2">
        <f t="shared" si="665"/>
        <v>0</v>
      </c>
      <c r="DA784" s="2"/>
      <c r="DB784" s="2"/>
      <c r="DC784" s="2" t="s">
        <v>3</v>
      </c>
      <c r="DD784" s="2" t="s">
        <v>3</v>
      </c>
      <c r="DE784" s="2" t="s">
        <v>3</v>
      </c>
      <c r="DF784" s="2" t="s">
        <v>3</v>
      </c>
      <c r="DG784" s="2" t="s">
        <v>3</v>
      </c>
      <c r="DH784" s="2" t="s">
        <v>3</v>
      </c>
      <c r="DI784" s="2" t="s">
        <v>3</v>
      </c>
      <c r="DJ784" s="2" t="s">
        <v>3</v>
      </c>
      <c r="DK784" s="2" t="s">
        <v>3</v>
      </c>
      <c r="DL784" s="2" t="s">
        <v>3</v>
      </c>
      <c r="DM784" s="2" t="s">
        <v>3</v>
      </c>
      <c r="DN784" s="2">
        <v>0</v>
      </c>
      <c r="DO784" s="2">
        <v>0</v>
      </c>
      <c r="DP784" s="2">
        <v>1</v>
      </c>
      <c r="DQ784" s="2">
        <v>1</v>
      </c>
      <c r="DR784" s="2"/>
      <c r="DS784" s="2"/>
      <c r="DT784" s="2"/>
      <c r="DU784" s="2">
        <v>1013</v>
      </c>
      <c r="DV784" s="2" t="s">
        <v>41</v>
      </c>
      <c r="DW784" s="2" t="s">
        <v>41</v>
      </c>
      <c r="DX784" s="2">
        <v>1</v>
      </c>
      <c r="DY784" s="2"/>
      <c r="DZ784" s="2" t="s">
        <v>3</v>
      </c>
      <c r="EA784" s="2" t="s">
        <v>3</v>
      </c>
      <c r="EB784" s="2" t="s">
        <v>3</v>
      </c>
      <c r="EC784" s="2" t="s">
        <v>3</v>
      </c>
      <c r="ED784" s="2"/>
      <c r="EE784" s="2">
        <v>56938434</v>
      </c>
      <c r="EF784" s="2">
        <v>214</v>
      </c>
      <c r="EG784" s="2" t="s">
        <v>42</v>
      </c>
      <c r="EH784" s="2">
        <v>0</v>
      </c>
      <c r="EI784" s="2" t="s">
        <v>3</v>
      </c>
      <c r="EJ784" s="2">
        <v>3</v>
      </c>
      <c r="EK784" s="2">
        <v>400007</v>
      </c>
      <c r="EL784" s="2" t="s">
        <v>42</v>
      </c>
      <c r="EM784" s="2" t="s">
        <v>43</v>
      </c>
      <c r="EN784" s="2"/>
      <c r="EO784" s="2" t="s">
        <v>3</v>
      </c>
      <c r="EP784" s="2"/>
      <c r="EQ784" s="2">
        <v>131088</v>
      </c>
      <c r="ER784" s="2">
        <v>0</v>
      </c>
      <c r="ES784" s="2">
        <v>27280.77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>
        <v>0</v>
      </c>
      <c r="FR784" s="2">
        <f t="shared" si="666"/>
        <v>27280.77</v>
      </c>
      <c r="FS784" s="2">
        <v>0</v>
      </c>
      <c r="FT784" s="2"/>
      <c r="FU784" s="2"/>
      <c r="FV784" s="2"/>
      <c r="FW784" s="2"/>
      <c r="FX784" s="2">
        <v>0</v>
      </c>
      <c r="FY784" s="2">
        <v>0</v>
      </c>
      <c r="FZ784" s="2"/>
      <c r="GA784" s="2" t="s">
        <v>767</v>
      </c>
      <c r="GB784" s="2"/>
      <c r="GC784" s="2"/>
      <c r="GD784" s="2">
        <v>1</v>
      </c>
      <c r="GE784" s="2"/>
      <c r="GF784" s="2">
        <v>-2038495229</v>
      </c>
      <c r="GG784" s="2">
        <v>2</v>
      </c>
      <c r="GH784" s="2">
        <v>4</v>
      </c>
      <c r="GI784" s="2">
        <v>-2</v>
      </c>
      <c r="GJ784" s="2">
        <v>0</v>
      </c>
      <c r="GK784" s="2">
        <v>0</v>
      </c>
      <c r="GL784" s="2">
        <f t="shared" si="631"/>
        <v>0</v>
      </c>
      <c r="GM784" s="2">
        <f t="shared" si="632"/>
        <v>27280.77</v>
      </c>
      <c r="GN784" s="2">
        <f t="shared" si="633"/>
        <v>0</v>
      </c>
      <c r="GO784" s="2">
        <f t="shared" si="634"/>
        <v>0</v>
      </c>
      <c r="GP784" s="2">
        <f t="shared" si="635"/>
        <v>0</v>
      </c>
      <c r="GQ784" s="2"/>
      <c r="GR784" s="2">
        <v>1</v>
      </c>
      <c r="GS784" s="2">
        <v>2</v>
      </c>
      <c r="GT784" s="2">
        <v>0</v>
      </c>
      <c r="GU784" s="2" t="s">
        <v>3</v>
      </c>
      <c r="GV784" s="2">
        <f t="shared" si="636"/>
        <v>0</v>
      </c>
      <c r="GW784" s="2">
        <v>1</v>
      </c>
      <c r="GX784" s="2">
        <f t="shared" si="637"/>
        <v>0</v>
      </c>
      <c r="GY784" s="2"/>
      <c r="GZ784" s="2"/>
      <c r="HA784" s="2">
        <v>0</v>
      </c>
      <c r="HB784" s="2">
        <v>0</v>
      </c>
      <c r="HC784" s="2">
        <f t="shared" si="638"/>
        <v>0</v>
      </c>
      <c r="HD784" s="2"/>
      <c r="HE784" s="2" t="s">
        <v>45</v>
      </c>
      <c r="HF784" s="2" t="s">
        <v>46</v>
      </c>
      <c r="HG784" s="2"/>
      <c r="HH784" s="2"/>
      <c r="HI784" s="2"/>
      <c r="HJ784" s="2"/>
      <c r="HK784" s="2"/>
      <c r="HL784" s="2"/>
      <c r="HM784" s="2" t="s">
        <v>3</v>
      </c>
      <c r="HN784" s="2" t="s">
        <v>3</v>
      </c>
      <c r="HO784" s="2" t="s">
        <v>3</v>
      </c>
      <c r="HP784" s="2" t="s">
        <v>3</v>
      </c>
      <c r="HQ784" s="2" t="s">
        <v>3</v>
      </c>
      <c r="HR784" s="2"/>
      <c r="HS784" s="2">
        <v>0</v>
      </c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>
        <v>0</v>
      </c>
      <c r="IL784" s="2"/>
      <c r="IM784" s="2"/>
      <c r="IN784" s="2"/>
      <c r="IO784" s="2"/>
      <c r="IP784" s="2"/>
      <c r="IQ784" s="2"/>
      <c r="IR784" s="2"/>
      <c r="IS784" s="2"/>
      <c r="IT784" s="2"/>
      <c r="IU784" s="2"/>
    </row>
    <row r="785" spans="1:245" x14ac:dyDescent="0.2">
      <c r="A785" s="3">
        <v>17</v>
      </c>
      <c r="B785" s="3">
        <v>1</v>
      </c>
      <c r="E785" s="3" t="s">
        <v>768</v>
      </c>
      <c r="F785" s="3" t="s">
        <v>769</v>
      </c>
      <c r="G785" s="3" t="s">
        <v>770</v>
      </c>
      <c r="H785" s="3" t="s">
        <v>41</v>
      </c>
      <c r="I785" s="3">
        <v>1</v>
      </c>
      <c r="J785" s="3">
        <v>0</v>
      </c>
      <c r="K785" s="3">
        <v>1</v>
      </c>
      <c r="O785" s="3">
        <f t="shared" si="614"/>
        <v>206515.43</v>
      </c>
      <c r="P785" s="3">
        <f t="shared" si="615"/>
        <v>206515.43</v>
      </c>
      <c r="Q785" s="3">
        <f t="shared" si="654"/>
        <v>0</v>
      </c>
      <c r="R785" s="3">
        <f t="shared" si="655"/>
        <v>0</v>
      </c>
      <c r="S785" s="3">
        <f t="shared" si="616"/>
        <v>0</v>
      </c>
      <c r="T785" s="3">
        <f t="shared" si="617"/>
        <v>0</v>
      </c>
      <c r="U785" s="3">
        <f t="shared" si="618"/>
        <v>0</v>
      </c>
      <c r="V785" s="3">
        <f t="shared" si="619"/>
        <v>0</v>
      </c>
      <c r="W785" s="3">
        <f t="shared" si="620"/>
        <v>0</v>
      </c>
      <c r="X785" s="3">
        <f t="shared" si="656"/>
        <v>0</v>
      </c>
      <c r="Y785" s="3">
        <f t="shared" si="657"/>
        <v>0</v>
      </c>
      <c r="AA785" s="3">
        <v>56661436</v>
      </c>
      <c r="AB785" s="3">
        <f t="shared" si="621"/>
        <v>27280.77</v>
      </c>
      <c r="AC785" s="3">
        <f t="shared" si="658"/>
        <v>27280.77</v>
      </c>
      <c r="AD785" s="3">
        <f t="shared" si="659"/>
        <v>0</v>
      </c>
      <c r="AE785" s="3">
        <f t="shared" si="660"/>
        <v>0</v>
      </c>
      <c r="AF785" s="3">
        <f t="shared" si="660"/>
        <v>0</v>
      </c>
      <c r="AG785" s="3">
        <f t="shared" si="622"/>
        <v>0</v>
      </c>
      <c r="AH785" s="3">
        <f t="shared" si="661"/>
        <v>0</v>
      </c>
      <c r="AI785" s="3">
        <f t="shared" si="661"/>
        <v>0</v>
      </c>
      <c r="AJ785" s="3">
        <f t="shared" si="623"/>
        <v>0</v>
      </c>
      <c r="AK785" s="3">
        <v>27280.77</v>
      </c>
      <c r="AL785" s="3">
        <v>27280.77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1</v>
      </c>
      <c r="AW785" s="3">
        <v>1</v>
      </c>
      <c r="AZ785" s="3">
        <v>1</v>
      </c>
      <c r="BA785" s="3">
        <v>1</v>
      </c>
      <c r="BB785" s="3">
        <v>1</v>
      </c>
      <c r="BC785" s="3">
        <v>7.57</v>
      </c>
      <c r="BD785" s="3" t="s">
        <v>3</v>
      </c>
      <c r="BE785" s="3" t="s">
        <v>3</v>
      </c>
      <c r="BF785" s="3" t="s">
        <v>3</v>
      </c>
      <c r="BG785" s="3" t="s">
        <v>3</v>
      </c>
      <c r="BH785" s="3">
        <v>3</v>
      </c>
      <c r="BI785" s="3">
        <v>3</v>
      </c>
      <c r="BJ785" s="3" t="s">
        <v>769</v>
      </c>
      <c r="BM785" s="3">
        <v>400007</v>
      </c>
      <c r="BN785" s="3">
        <v>0</v>
      </c>
      <c r="BO785" s="3" t="s">
        <v>3</v>
      </c>
      <c r="BP785" s="3">
        <v>0</v>
      </c>
      <c r="BQ785" s="3">
        <v>214</v>
      </c>
      <c r="BR785" s="3">
        <v>0</v>
      </c>
      <c r="BS785" s="3">
        <v>1</v>
      </c>
      <c r="BT785" s="3">
        <v>1</v>
      </c>
      <c r="BU785" s="3">
        <v>1</v>
      </c>
      <c r="BV785" s="3">
        <v>1</v>
      </c>
      <c r="BW785" s="3">
        <v>1</v>
      </c>
      <c r="BX785" s="3">
        <v>1</v>
      </c>
      <c r="BY785" s="3" t="s">
        <v>3</v>
      </c>
      <c r="BZ785" s="3">
        <v>0</v>
      </c>
      <c r="CA785" s="3">
        <v>0</v>
      </c>
      <c r="CB785" s="3" t="s">
        <v>3</v>
      </c>
      <c r="CE785" s="3">
        <v>1566</v>
      </c>
      <c r="CF785" s="3">
        <v>0</v>
      </c>
      <c r="CG785" s="3">
        <v>0</v>
      </c>
      <c r="CM785" s="3">
        <v>0</v>
      </c>
      <c r="CN785" s="3" t="s">
        <v>3</v>
      </c>
      <c r="CO785" s="3">
        <v>0</v>
      </c>
      <c r="CP785" s="3">
        <f t="shared" si="624"/>
        <v>206515.43</v>
      </c>
      <c r="CQ785" s="3">
        <f t="shared" si="625"/>
        <v>206515.43</v>
      </c>
      <c r="CR785" s="3">
        <f t="shared" si="662"/>
        <v>0</v>
      </c>
      <c r="CS785" s="3">
        <f t="shared" si="663"/>
        <v>0</v>
      </c>
      <c r="CT785" s="3">
        <f t="shared" si="626"/>
        <v>0</v>
      </c>
      <c r="CU785" s="3">
        <f t="shared" si="627"/>
        <v>0</v>
      </c>
      <c r="CV785" s="3">
        <f t="shared" si="628"/>
        <v>0</v>
      </c>
      <c r="CW785" s="3">
        <f t="shared" si="629"/>
        <v>0</v>
      </c>
      <c r="CX785" s="3">
        <f t="shared" si="630"/>
        <v>0</v>
      </c>
      <c r="CY785" s="3">
        <f t="shared" si="664"/>
        <v>0</v>
      </c>
      <c r="CZ785" s="3">
        <f t="shared" si="665"/>
        <v>0</v>
      </c>
      <c r="DC785" s="3" t="s">
        <v>3</v>
      </c>
      <c r="DD785" s="3" t="s">
        <v>3</v>
      </c>
      <c r="DE785" s="3" t="s">
        <v>3</v>
      </c>
      <c r="DF785" s="3" t="s">
        <v>3</v>
      </c>
      <c r="DG785" s="3" t="s">
        <v>3</v>
      </c>
      <c r="DH785" s="3" t="s">
        <v>3</v>
      </c>
      <c r="DI785" s="3" t="s">
        <v>3</v>
      </c>
      <c r="DJ785" s="3" t="s">
        <v>3</v>
      </c>
      <c r="DK785" s="3" t="s">
        <v>3</v>
      </c>
      <c r="DL785" s="3" t="s">
        <v>3</v>
      </c>
      <c r="DM785" s="3" t="s">
        <v>3</v>
      </c>
      <c r="DN785" s="3">
        <v>0</v>
      </c>
      <c r="DO785" s="3">
        <v>0</v>
      </c>
      <c r="DP785" s="3">
        <v>1</v>
      </c>
      <c r="DQ785" s="3">
        <v>1</v>
      </c>
      <c r="DU785" s="3">
        <v>1013</v>
      </c>
      <c r="DV785" s="3" t="s">
        <v>41</v>
      </c>
      <c r="DW785" s="3" t="s">
        <v>41</v>
      </c>
      <c r="DX785" s="3">
        <v>1</v>
      </c>
      <c r="DZ785" s="3" t="s">
        <v>3</v>
      </c>
      <c r="EA785" s="3" t="s">
        <v>3</v>
      </c>
      <c r="EB785" s="3" t="s">
        <v>3</v>
      </c>
      <c r="EC785" s="3" t="s">
        <v>3</v>
      </c>
      <c r="EE785" s="3">
        <v>56938434</v>
      </c>
      <c r="EF785" s="3">
        <v>214</v>
      </c>
      <c r="EG785" s="3" t="s">
        <v>42</v>
      </c>
      <c r="EH785" s="3">
        <v>0</v>
      </c>
      <c r="EI785" s="3" t="s">
        <v>3</v>
      </c>
      <c r="EJ785" s="3">
        <v>3</v>
      </c>
      <c r="EK785" s="3">
        <v>400007</v>
      </c>
      <c r="EL785" s="3" t="s">
        <v>42</v>
      </c>
      <c r="EM785" s="3" t="s">
        <v>43</v>
      </c>
      <c r="EO785" s="3" t="s">
        <v>3</v>
      </c>
      <c r="EQ785" s="3">
        <v>131088</v>
      </c>
      <c r="ER785" s="3">
        <v>0</v>
      </c>
      <c r="ES785" s="3">
        <v>27280.77</v>
      </c>
      <c r="ET785" s="3">
        <v>0</v>
      </c>
      <c r="EU785" s="3">
        <v>0</v>
      </c>
      <c r="EV785" s="3">
        <v>0</v>
      </c>
      <c r="EW785" s="3">
        <v>0</v>
      </c>
      <c r="EX785" s="3">
        <v>0</v>
      </c>
      <c r="EY785" s="3">
        <v>0</v>
      </c>
      <c r="EZ785" s="3">
        <v>5</v>
      </c>
      <c r="FC785" s="3">
        <v>1</v>
      </c>
      <c r="FD785" s="3">
        <v>18</v>
      </c>
      <c r="FF785" s="3">
        <v>241710</v>
      </c>
      <c r="FQ785" s="3">
        <v>0</v>
      </c>
      <c r="FR785" s="3">
        <f t="shared" si="666"/>
        <v>206515.43</v>
      </c>
      <c r="FS785" s="3">
        <v>0</v>
      </c>
      <c r="FX785" s="3">
        <v>0</v>
      </c>
      <c r="FY785" s="3">
        <v>0</v>
      </c>
      <c r="GA785" s="3" t="s">
        <v>767</v>
      </c>
      <c r="GD785" s="3">
        <v>1</v>
      </c>
      <c r="GF785" s="3">
        <v>-2038495229</v>
      </c>
      <c r="GG785" s="3">
        <v>2</v>
      </c>
      <c r="GH785" s="3">
        <v>3</v>
      </c>
      <c r="GI785" s="3">
        <v>3</v>
      </c>
      <c r="GJ785" s="3">
        <v>0</v>
      </c>
      <c r="GK785" s="3">
        <v>0</v>
      </c>
      <c r="GL785" s="3">
        <f t="shared" si="631"/>
        <v>0</v>
      </c>
      <c r="GM785" s="3">
        <f t="shared" si="632"/>
        <v>206515.43</v>
      </c>
      <c r="GN785" s="3">
        <f t="shared" si="633"/>
        <v>0</v>
      </c>
      <c r="GO785" s="3">
        <f t="shared" si="634"/>
        <v>0</v>
      </c>
      <c r="GP785" s="3">
        <f t="shared" si="635"/>
        <v>0</v>
      </c>
      <c r="GR785" s="3">
        <v>1</v>
      </c>
      <c r="GS785" s="3">
        <v>1</v>
      </c>
      <c r="GT785" s="3">
        <v>0</v>
      </c>
      <c r="GU785" s="3" t="s">
        <v>3</v>
      </c>
      <c r="GV785" s="3">
        <f t="shared" si="636"/>
        <v>0</v>
      </c>
      <c r="GW785" s="3">
        <v>1</v>
      </c>
      <c r="GX785" s="3">
        <f t="shared" si="637"/>
        <v>0</v>
      </c>
      <c r="HA785" s="3">
        <v>0</v>
      </c>
      <c r="HB785" s="3">
        <v>0</v>
      </c>
      <c r="HC785" s="3">
        <f t="shared" si="638"/>
        <v>0</v>
      </c>
      <c r="HE785" s="3" t="s">
        <v>45</v>
      </c>
      <c r="HF785" s="3" t="s">
        <v>46</v>
      </c>
      <c r="HM785" s="3" t="s">
        <v>3</v>
      </c>
      <c r="HN785" s="3" t="s">
        <v>3</v>
      </c>
      <c r="HO785" s="3" t="s">
        <v>3</v>
      </c>
      <c r="HP785" s="3" t="s">
        <v>3</v>
      </c>
      <c r="HQ785" s="3" t="s">
        <v>3</v>
      </c>
      <c r="HS785" s="3">
        <v>0</v>
      </c>
      <c r="IK785" s="3">
        <v>0</v>
      </c>
    </row>
    <row r="787" spans="1:245" x14ac:dyDescent="0.2">
      <c r="A787" s="11">
        <v>51</v>
      </c>
      <c r="B787" s="11">
        <f>B762</f>
        <v>1</v>
      </c>
      <c r="C787" s="11">
        <f>A762</f>
        <v>5</v>
      </c>
      <c r="D787" s="11">
        <f>ROW(A762)</f>
        <v>762</v>
      </c>
      <c r="E787" s="11"/>
      <c r="F787" s="11" t="str">
        <f>IF(F762&lt;&gt;"",F762,"")</f>
        <v>Новый подраздел</v>
      </c>
      <c r="G787" s="11" t="str">
        <f>IF(G762&lt;&gt;"",G762,"")</f>
        <v>Система ПД</v>
      </c>
      <c r="H787" s="11">
        <v>0</v>
      </c>
      <c r="I787" s="11"/>
      <c r="J787" s="11"/>
      <c r="K787" s="11"/>
      <c r="L787" s="11"/>
      <c r="M787" s="11"/>
      <c r="N787" s="11"/>
      <c r="O787" s="11">
        <f t="shared" ref="O787:T787" si="667">ROUND(AB787,2)</f>
        <v>162693.28</v>
      </c>
      <c r="P787" s="11">
        <f t="shared" si="667"/>
        <v>161216.35</v>
      </c>
      <c r="Q787" s="11">
        <f t="shared" si="667"/>
        <v>256.45999999999998</v>
      </c>
      <c r="R787" s="11">
        <f t="shared" si="667"/>
        <v>36.07</v>
      </c>
      <c r="S787" s="11">
        <f t="shared" si="667"/>
        <v>1220.47</v>
      </c>
      <c r="T787" s="11">
        <f t="shared" si="667"/>
        <v>0</v>
      </c>
      <c r="U787" s="11">
        <f>AH787</f>
        <v>99.56774519999999</v>
      </c>
      <c r="V787" s="11">
        <f>AI787</f>
        <v>0</v>
      </c>
      <c r="W787" s="11">
        <f>ROUND(AJ787,2)</f>
        <v>0</v>
      </c>
      <c r="X787" s="11">
        <f>ROUND(AK787,2)</f>
        <v>1369.62</v>
      </c>
      <c r="Y787" s="11">
        <f>ROUND(AL787,2)</f>
        <v>766.49</v>
      </c>
      <c r="Z787" s="11"/>
      <c r="AA787" s="11"/>
      <c r="AB787" s="11">
        <f>ROUND(SUMIF(AA766:AA785,"=56661434",O766:O785),2)</f>
        <v>162693.28</v>
      </c>
      <c r="AC787" s="11">
        <f>ROUND(SUMIF(AA766:AA785,"=56661434",P766:P785),2)</f>
        <v>161216.35</v>
      </c>
      <c r="AD787" s="11">
        <f>ROUND(SUMIF(AA766:AA785,"=56661434",Q766:Q785),2)</f>
        <v>256.45999999999998</v>
      </c>
      <c r="AE787" s="11">
        <f>ROUND(SUMIF(AA766:AA785,"=56661434",R766:R785),2)</f>
        <v>36.07</v>
      </c>
      <c r="AF787" s="11">
        <f>ROUND(SUMIF(AA766:AA785,"=56661434",S766:S785),2)</f>
        <v>1220.47</v>
      </c>
      <c r="AG787" s="11">
        <f>ROUND(SUMIF(AA766:AA785,"=56661434",T766:T785),2)</f>
        <v>0</v>
      </c>
      <c r="AH787" s="11">
        <f>SUMIF(AA766:AA785,"=56661434",U766:U785)</f>
        <v>99.56774519999999</v>
      </c>
      <c r="AI787" s="11">
        <f>SUMIF(AA766:AA785,"=56661434",V766:V785)</f>
        <v>0</v>
      </c>
      <c r="AJ787" s="11">
        <f>ROUND(SUMIF(AA766:AA785,"=56661434",W766:W785),2)</f>
        <v>0</v>
      </c>
      <c r="AK787" s="11">
        <f>ROUND(SUMIF(AA766:AA785,"=56661434",X766:X785),2)</f>
        <v>1369.62</v>
      </c>
      <c r="AL787" s="11">
        <f>ROUND(SUMIF(AA766:AA785,"=56661434",Y766:Y785),2)</f>
        <v>766.49</v>
      </c>
      <c r="AM787" s="11"/>
      <c r="AN787" s="11"/>
      <c r="AO787" s="11">
        <f t="shared" ref="AO787:BD787" si="668">ROUND(BX787,2)</f>
        <v>0</v>
      </c>
      <c r="AP787" s="11">
        <f t="shared" si="668"/>
        <v>160437.68</v>
      </c>
      <c r="AQ787" s="11">
        <f t="shared" si="668"/>
        <v>0</v>
      </c>
      <c r="AR787" s="11">
        <f t="shared" si="668"/>
        <v>164829.39000000001</v>
      </c>
      <c r="AS787" s="11">
        <f t="shared" si="668"/>
        <v>4391.71</v>
      </c>
      <c r="AT787" s="11">
        <f t="shared" si="668"/>
        <v>0</v>
      </c>
      <c r="AU787" s="11">
        <f t="shared" si="668"/>
        <v>0</v>
      </c>
      <c r="AV787" s="11">
        <f t="shared" si="668"/>
        <v>161216.35</v>
      </c>
      <c r="AW787" s="11">
        <f t="shared" si="668"/>
        <v>778.67</v>
      </c>
      <c r="AX787" s="11">
        <f t="shared" si="668"/>
        <v>0</v>
      </c>
      <c r="AY787" s="11">
        <f t="shared" si="668"/>
        <v>778.67</v>
      </c>
      <c r="AZ787" s="11">
        <f t="shared" si="668"/>
        <v>160437.68</v>
      </c>
      <c r="BA787" s="11">
        <f t="shared" si="668"/>
        <v>0</v>
      </c>
      <c r="BB787" s="11">
        <f t="shared" si="668"/>
        <v>0</v>
      </c>
      <c r="BC787" s="11">
        <f t="shared" si="668"/>
        <v>0</v>
      </c>
      <c r="BD787" s="11">
        <f t="shared" si="668"/>
        <v>0</v>
      </c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>
        <f>ROUND(SUMIF(AA766:AA785,"=56661434",FQ766:FQ785),2)</f>
        <v>0</v>
      </c>
      <c r="BY787" s="11">
        <f>ROUND(SUMIF(AA766:AA785,"=56661434",FR766:FR785),2)</f>
        <v>160437.68</v>
      </c>
      <c r="BZ787" s="11">
        <f>ROUND(SUMIF(AA766:AA785,"=56661434",GL766:GL785),2)</f>
        <v>0</v>
      </c>
      <c r="CA787" s="11">
        <f>ROUND(SUMIF(AA766:AA785,"=56661434",GM766:GM785),2)</f>
        <v>164829.39000000001</v>
      </c>
      <c r="CB787" s="11">
        <f>ROUND(SUMIF(AA766:AA785,"=56661434",GN766:GN785),2)</f>
        <v>4391.71</v>
      </c>
      <c r="CC787" s="11">
        <f>ROUND(SUMIF(AA766:AA785,"=56661434",GO766:GO785),2)</f>
        <v>0</v>
      </c>
      <c r="CD787" s="11">
        <f>ROUND(SUMIF(AA766:AA785,"=56661434",GP766:GP785),2)</f>
        <v>0</v>
      </c>
      <c r="CE787" s="11">
        <f>AC787-BX787</f>
        <v>161216.35</v>
      </c>
      <c r="CF787" s="11">
        <f>AC787-BY787</f>
        <v>778.67000000001281</v>
      </c>
      <c r="CG787" s="11">
        <f>BX787-BZ787</f>
        <v>0</v>
      </c>
      <c r="CH787" s="11">
        <f>AC787-BX787-BY787+BZ787</f>
        <v>778.67000000001281</v>
      </c>
      <c r="CI787" s="11">
        <f>BY787-BZ787</f>
        <v>160437.68</v>
      </c>
      <c r="CJ787" s="11">
        <f>ROUND(SUMIF(AA766:AA785,"=56661434",GX766:GX785),2)</f>
        <v>0</v>
      </c>
      <c r="CK787" s="11">
        <f>ROUND(SUMIF(AA766:AA785,"=56661434",GY766:GY785),2)</f>
        <v>0</v>
      </c>
      <c r="CL787" s="11">
        <f>ROUND(SUMIF(AA766:AA785,"=56661434",GZ766:GZ785),2)</f>
        <v>0</v>
      </c>
      <c r="CM787" s="11">
        <f>ROUND(SUMIF(AA766:AA785,"=56661434",HD766:HD785),2)</f>
        <v>0</v>
      </c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2">
        <f t="shared" ref="DG787:DL787" si="669">ROUND(DT787,2)</f>
        <v>1291369.3600000001</v>
      </c>
      <c r="DH787" s="12">
        <f t="shared" si="669"/>
        <v>1218352.47</v>
      </c>
      <c r="DI787" s="12">
        <f t="shared" si="669"/>
        <v>4243.41</v>
      </c>
      <c r="DJ787" s="12">
        <f t="shared" si="669"/>
        <v>2032.54</v>
      </c>
      <c r="DK787" s="12">
        <f t="shared" si="669"/>
        <v>68773.48</v>
      </c>
      <c r="DL787" s="12">
        <f t="shared" si="669"/>
        <v>0</v>
      </c>
      <c r="DM787" s="12">
        <f>DZ787</f>
        <v>99.56774519999999</v>
      </c>
      <c r="DN787" s="12">
        <f>EA787</f>
        <v>0</v>
      </c>
      <c r="DO787" s="12">
        <f>ROUND(EB787,2)</f>
        <v>0</v>
      </c>
      <c r="DP787" s="12">
        <f>ROUND(EC787,2)</f>
        <v>77178.559999999998</v>
      </c>
      <c r="DQ787" s="12">
        <f>ROUND(ED787,2)</f>
        <v>43191.67</v>
      </c>
      <c r="DR787" s="12"/>
      <c r="DS787" s="12"/>
      <c r="DT787" s="12">
        <f>ROUND(SUMIF(AA766:AA785,"=56661436",O766:O785),2)</f>
        <v>1291369.3600000001</v>
      </c>
      <c r="DU787" s="12">
        <f>ROUND(SUMIF(AA766:AA785,"=56661436",P766:P785),2)</f>
        <v>1218352.47</v>
      </c>
      <c r="DV787" s="12">
        <f>ROUND(SUMIF(AA766:AA785,"=56661436",Q766:Q785),2)</f>
        <v>4243.41</v>
      </c>
      <c r="DW787" s="12">
        <f>ROUND(SUMIF(AA766:AA785,"=56661436",R766:R785),2)</f>
        <v>2032.54</v>
      </c>
      <c r="DX787" s="12">
        <f>ROUND(SUMIF(AA766:AA785,"=56661436",S766:S785),2)</f>
        <v>68773.48</v>
      </c>
      <c r="DY787" s="12">
        <f>ROUND(SUMIF(AA766:AA785,"=56661436",T766:T785),2)</f>
        <v>0</v>
      </c>
      <c r="DZ787" s="12">
        <f>SUMIF(AA766:AA785,"=56661436",U766:U785)</f>
        <v>99.56774519999999</v>
      </c>
      <c r="EA787" s="12">
        <f>SUMIF(AA766:AA785,"=56661436",V766:V785)</f>
        <v>0</v>
      </c>
      <c r="EB787" s="12">
        <f>ROUND(SUMIF(AA766:AA785,"=56661436",W766:W785),2)</f>
        <v>0</v>
      </c>
      <c r="EC787" s="12">
        <f>ROUND(SUMIF(AA766:AA785,"=56661436",X766:X785),2)</f>
        <v>77178.559999999998</v>
      </c>
      <c r="ED787" s="12">
        <f>ROUND(SUMIF(AA766:AA785,"=56661436",Y766:Y785),2)</f>
        <v>43191.67</v>
      </c>
      <c r="EE787" s="12"/>
      <c r="EF787" s="12"/>
      <c r="EG787" s="12">
        <f t="shared" ref="EG787:EV787" si="670">ROUND(FP787,2)</f>
        <v>0</v>
      </c>
      <c r="EH787" s="12">
        <f t="shared" si="670"/>
        <v>1214513.23</v>
      </c>
      <c r="EI787" s="12">
        <f t="shared" si="670"/>
        <v>0</v>
      </c>
      <c r="EJ787" s="12">
        <f t="shared" si="670"/>
        <v>1411739.59</v>
      </c>
      <c r="EK787" s="12">
        <f t="shared" si="670"/>
        <v>197226.36</v>
      </c>
      <c r="EL787" s="12">
        <f t="shared" si="670"/>
        <v>0</v>
      </c>
      <c r="EM787" s="12">
        <f t="shared" si="670"/>
        <v>0</v>
      </c>
      <c r="EN787" s="12">
        <f t="shared" si="670"/>
        <v>1218352.47</v>
      </c>
      <c r="EO787" s="12">
        <f t="shared" si="670"/>
        <v>3839.24</v>
      </c>
      <c r="EP787" s="12">
        <f t="shared" si="670"/>
        <v>0</v>
      </c>
      <c r="EQ787" s="12">
        <f t="shared" si="670"/>
        <v>3839.24</v>
      </c>
      <c r="ER787" s="12">
        <f t="shared" si="670"/>
        <v>1214513.23</v>
      </c>
      <c r="ES787" s="12">
        <f t="shared" si="670"/>
        <v>0</v>
      </c>
      <c r="ET787" s="12">
        <f t="shared" si="670"/>
        <v>0</v>
      </c>
      <c r="EU787" s="12">
        <f t="shared" si="670"/>
        <v>0</v>
      </c>
      <c r="EV787" s="12">
        <f t="shared" si="670"/>
        <v>0</v>
      </c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>
        <f>ROUND(SUMIF(AA766:AA785,"=56661436",FQ766:FQ785),2)</f>
        <v>0</v>
      </c>
      <c r="FQ787" s="12">
        <f>ROUND(SUMIF(AA766:AA785,"=56661436",FR766:FR785),2)</f>
        <v>1214513.23</v>
      </c>
      <c r="FR787" s="12">
        <f>ROUND(SUMIF(AA766:AA785,"=56661436",GL766:GL785),2)</f>
        <v>0</v>
      </c>
      <c r="FS787" s="12">
        <f>ROUND(SUMIF(AA766:AA785,"=56661436",GM766:GM785),2)</f>
        <v>1411739.59</v>
      </c>
      <c r="FT787" s="12">
        <f>ROUND(SUMIF(AA766:AA785,"=56661436",GN766:GN785),2)</f>
        <v>197226.36</v>
      </c>
      <c r="FU787" s="12">
        <f>ROUND(SUMIF(AA766:AA785,"=56661436",GO766:GO785),2)</f>
        <v>0</v>
      </c>
      <c r="FV787" s="12">
        <f>ROUND(SUMIF(AA766:AA785,"=56661436",GP766:GP785),2)</f>
        <v>0</v>
      </c>
      <c r="FW787" s="12">
        <f>DU787-FP787</f>
        <v>1218352.47</v>
      </c>
      <c r="FX787" s="12">
        <f>DU787-FQ787</f>
        <v>3839.2399999999907</v>
      </c>
      <c r="FY787" s="12">
        <f>FP787-FR787</f>
        <v>0</v>
      </c>
      <c r="FZ787" s="12">
        <f>DU787-FP787-FQ787+FR787</f>
        <v>3839.2399999999907</v>
      </c>
      <c r="GA787" s="12">
        <f>FQ787-FR787</f>
        <v>1214513.23</v>
      </c>
      <c r="GB787" s="12">
        <f>ROUND(SUMIF(AA766:AA785,"=56661436",GX766:GX785),2)</f>
        <v>0</v>
      </c>
      <c r="GC787" s="12">
        <f>ROUND(SUMIF(AA766:AA785,"=56661436",GY766:GY785),2)</f>
        <v>0</v>
      </c>
      <c r="GD787" s="12">
        <f>ROUND(SUMIF(AA766:AA785,"=56661436",GZ766:GZ785),2)</f>
        <v>0</v>
      </c>
      <c r="GE787" s="12">
        <f>ROUND(SUMIF(AA766:AA785,"=56661436",HD766:HD785),2)</f>
        <v>0</v>
      </c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>
        <v>0</v>
      </c>
    </row>
    <row r="789" spans="1:245" x14ac:dyDescent="0.2">
      <c r="A789" s="13">
        <v>50</v>
      </c>
      <c r="B789" s="13">
        <v>0</v>
      </c>
      <c r="C789" s="13">
        <v>0</v>
      </c>
      <c r="D789" s="13">
        <v>1</v>
      </c>
      <c r="E789" s="13">
        <v>201</v>
      </c>
      <c r="F789" s="13">
        <f>ROUND(Source!O787,O789)</f>
        <v>162693.28</v>
      </c>
      <c r="G789" s="13" t="s">
        <v>112</v>
      </c>
      <c r="H789" s="13" t="s">
        <v>113</v>
      </c>
      <c r="I789" s="13"/>
      <c r="J789" s="13"/>
      <c r="K789" s="13">
        <v>201</v>
      </c>
      <c r="L789" s="13">
        <v>1</v>
      </c>
      <c r="M789" s="13">
        <v>3</v>
      </c>
      <c r="N789" s="13" t="s">
        <v>3</v>
      </c>
      <c r="O789" s="13">
        <v>2</v>
      </c>
      <c r="P789" s="13">
        <f>ROUND(Source!DG787,O789)</f>
        <v>1291369.3600000001</v>
      </c>
      <c r="Q789" s="13"/>
      <c r="R789" s="13"/>
      <c r="S789" s="13"/>
      <c r="T789" s="13"/>
      <c r="U789" s="13"/>
      <c r="V789" s="13"/>
      <c r="W789" s="13">
        <v>162693.28</v>
      </c>
      <c r="X789" s="13">
        <v>1</v>
      </c>
      <c r="Y789" s="13">
        <v>162693.28</v>
      </c>
      <c r="Z789" s="13">
        <v>1291369.3600000001</v>
      </c>
      <c r="AA789" s="13">
        <v>1</v>
      </c>
      <c r="AB789" s="13">
        <v>1291369.3600000001</v>
      </c>
    </row>
    <row r="790" spans="1:245" x14ac:dyDescent="0.2">
      <c r="A790" s="13">
        <v>50</v>
      </c>
      <c r="B790" s="13">
        <v>0</v>
      </c>
      <c r="C790" s="13">
        <v>0</v>
      </c>
      <c r="D790" s="13">
        <v>1</v>
      </c>
      <c r="E790" s="13">
        <v>202</v>
      </c>
      <c r="F790" s="13">
        <f>ROUND(Source!P787,O790)</f>
        <v>161216.35</v>
      </c>
      <c r="G790" s="13" t="s">
        <v>114</v>
      </c>
      <c r="H790" s="13" t="s">
        <v>115</v>
      </c>
      <c r="I790" s="13"/>
      <c r="J790" s="13"/>
      <c r="K790" s="13">
        <v>202</v>
      </c>
      <c r="L790" s="13">
        <v>2</v>
      </c>
      <c r="M790" s="13">
        <v>3</v>
      </c>
      <c r="N790" s="13" t="s">
        <v>3</v>
      </c>
      <c r="O790" s="13">
        <v>2</v>
      </c>
      <c r="P790" s="13">
        <f>ROUND(Source!DH787,O790)</f>
        <v>1218352.47</v>
      </c>
      <c r="Q790" s="13"/>
      <c r="R790" s="13"/>
      <c r="S790" s="13"/>
      <c r="T790" s="13"/>
      <c r="U790" s="13"/>
      <c r="V790" s="13"/>
      <c r="W790" s="13">
        <v>161216.35</v>
      </c>
      <c r="X790" s="13">
        <v>1</v>
      </c>
      <c r="Y790" s="13">
        <v>161216.35</v>
      </c>
      <c r="Z790" s="13">
        <v>1218352.47</v>
      </c>
      <c r="AA790" s="13">
        <v>1</v>
      </c>
      <c r="AB790" s="13">
        <v>1218352.47</v>
      </c>
    </row>
    <row r="791" spans="1:245" x14ac:dyDescent="0.2">
      <c r="A791" s="13">
        <v>50</v>
      </c>
      <c r="B791" s="13">
        <v>0</v>
      </c>
      <c r="C791" s="13">
        <v>0</v>
      </c>
      <c r="D791" s="13">
        <v>1</v>
      </c>
      <c r="E791" s="13">
        <v>222</v>
      </c>
      <c r="F791" s="13">
        <f>ROUND(Source!AO787,O791)</f>
        <v>0</v>
      </c>
      <c r="G791" s="13" t="s">
        <v>116</v>
      </c>
      <c r="H791" s="13" t="s">
        <v>117</v>
      </c>
      <c r="I791" s="13"/>
      <c r="J791" s="13"/>
      <c r="K791" s="13">
        <v>222</v>
      </c>
      <c r="L791" s="13">
        <v>3</v>
      </c>
      <c r="M791" s="13">
        <v>3</v>
      </c>
      <c r="N791" s="13" t="s">
        <v>3</v>
      </c>
      <c r="O791" s="13">
        <v>2</v>
      </c>
      <c r="P791" s="13">
        <f>ROUND(Source!EG787,O791)</f>
        <v>0</v>
      </c>
      <c r="Q791" s="13"/>
      <c r="R791" s="13"/>
      <c r="S791" s="13"/>
      <c r="T791" s="13"/>
      <c r="U791" s="13"/>
      <c r="V791" s="13"/>
      <c r="W791" s="13">
        <v>0</v>
      </c>
      <c r="X791" s="13">
        <v>1</v>
      </c>
      <c r="Y791" s="13">
        <v>0</v>
      </c>
      <c r="Z791" s="13">
        <v>0</v>
      </c>
      <c r="AA791" s="13">
        <v>1</v>
      </c>
      <c r="AB791" s="13">
        <v>0</v>
      </c>
    </row>
    <row r="792" spans="1:245" x14ac:dyDescent="0.2">
      <c r="A792" s="13">
        <v>50</v>
      </c>
      <c r="B792" s="13">
        <v>0</v>
      </c>
      <c r="C792" s="13">
        <v>0</v>
      </c>
      <c r="D792" s="13">
        <v>1</v>
      </c>
      <c r="E792" s="13">
        <v>225</v>
      </c>
      <c r="F792" s="13">
        <f>ROUND(Source!AV787,O792)</f>
        <v>161216.35</v>
      </c>
      <c r="G792" s="13" t="s">
        <v>118</v>
      </c>
      <c r="H792" s="13" t="s">
        <v>119</v>
      </c>
      <c r="I792" s="13"/>
      <c r="J792" s="13"/>
      <c r="K792" s="13">
        <v>225</v>
      </c>
      <c r="L792" s="13">
        <v>4</v>
      </c>
      <c r="M792" s="13">
        <v>3</v>
      </c>
      <c r="N792" s="13" t="s">
        <v>3</v>
      </c>
      <c r="O792" s="13">
        <v>2</v>
      </c>
      <c r="P792" s="13">
        <f>ROUND(Source!EN787,O792)</f>
        <v>1218352.47</v>
      </c>
      <c r="Q792" s="13"/>
      <c r="R792" s="13"/>
      <c r="S792" s="13"/>
      <c r="T792" s="13"/>
      <c r="U792" s="13"/>
      <c r="V792" s="13"/>
      <c r="W792" s="13">
        <v>161216.35</v>
      </c>
      <c r="X792" s="13">
        <v>1</v>
      </c>
      <c r="Y792" s="13">
        <v>161216.35</v>
      </c>
      <c r="Z792" s="13">
        <v>1218352.47</v>
      </c>
      <c r="AA792" s="13">
        <v>1</v>
      </c>
      <c r="AB792" s="13">
        <v>1218352.47</v>
      </c>
    </row>
    <row r="793" spans="1:245" x14ac:dyDescent="0.2">
      <c r="A793" s="13">
        <v>50</v>
      </c>
      <c r="B793" s="13">
        <v>0</v>
      </c>
      <c r="C793" s="13">
        <v>0</v>
      </c>
      <c r="D793" s="13">
        <v>1</v>
      </c>
      <c r="E793" s="13">
        <v>226</v>
      </c>
      <c r="F793" s="13">
        <f>ROUND(Source!AW787,O793)</f>
        <v>778.67</v>
      </c>
      <c r="G793" s="13" t="s">
        <v>120</v>
      </c>
      <c r="H793" s="13" t="s">
        <v>121</v>
      </c>
      <c r="I793" s="13"/>
      <c r="J793" s="13"/>
      <c r="K793" s="13">
        <v>226</v>
      </c>
      <c r="L793" s="13">
        <v>5</v>
      </c>
      <c r="M793" s="13">
        <v>3</v>
      </c>
      <c r="N793" s="13" t="s">
        <v>3</v>
      </c>
      <c r="O793" s="13">
        <v>2</v>
      </c>
      <c r="P793" s="13">
        <f>ROUND(Source!EO787,O793)</f>
        <v>3839.24</v>
      </c>
      <c r="Q793" s="13"/>
      <c r="R793" s="13"/>
      <c r="S793" s="13"/>
      <c r="T793" s="13"/>
      <c r="U793" s="13"/>
      <c r="V793" s="13"/>
      <c r="W793" s="13">
        <v>778.67</v>
      </c>
      <c r="X793" s="13">
        <v>1</v>
      </c>
      <c r="Y793" s="13">
        <v>778.67</v>
      </c>
      <c r="Z793" s="13">
        <v>3839.24</v>
      </c>
      <c r="AA793" s="13">
        <v>1</v>
      </c>
      <c r="AB793" s="13">
        <v>3839.24</v>
      </c>
    </row>
    <row r="794" spans="1:245" x14ac:dyDescent="0.2">
      <c r="A794" s="13">
        <v>50</v>
      </c>
      <c r="B794" s="13">
        <v>0</v>
      </c>
      <c r="C794" s="13">
        <v>0</v>
      </c>
      <c r="D794" s="13">
        <v>1</v>
      </c>
      <c r="E794" s="13">
        <v>227</v>
      </c>
      <c r="F794" s="13">
        <f>ROUND(Source!AX787,O794)</f>
        <v>0</v>
      </c>
      <c r="G794" s="13" t="s">
        <v>122</v>
      </c>
      <c r="H794" s="13" t="s">
        <v>123</v>
      </c>
      <c r="I794" s="13"/>
      <c r="J794" s="13"/>
      <c r="K794" s="13">
        <v>227</v>
      </c>
      <c r="L794" s="13">
        <v>6</v>
      </c>
      <c r="M794" s="13">
        <v>3</v>
      </c>
      <c r="N794" s="13" t="s">
        <v>3</v>
      </c>
      <c r="O794" s="13">
        <v>2</v>
      </c>
      <c r="P794" s="13">
        <f>ROUND(Source!EP787,O794)</f>
        <v>0</v>
      </c>
      <c r="Q794" s="13"/>
      <c r="R794" s="13"/>
      <c r="S794" s="13"/>
      <c r="T794" s="13"/>
      <c r="U794" s="13"/>
      <c r="V794" s="13"/>
      <c r="W794" s="13">
        <v>0</v>
      </c>
      <c r="X794" s="13">
        <v>1</v>
      </c>
      <c r="Y794" s="13">
        <v>0</v>
      </c>
      <c r="Z794" s="13">
        <v>0</v>
      </c>
      <c r="AA794" s="13">
        <v>1</v>
      </c>
      <c r="AB794" s="13">
        <v>0</v>
      </c>
    </row>
    <row r="795" spans="1:245" x14ac:dyDescent="0.2">
      <c r="A795" s="13">
        <v>50</v>
      </c>
      <c r="B795" s="13">
        <v>0</v>
      </c>
      <c r="C795" s="13">
        <v>0</v>
      </c>
      <c r="D795" s="13">
        <v>1</v>
      </c>
      <c r="E795" s="13">
        <v>228</v>
      </c>
      <c r="F795" s="13">
        <f>ROUND(Source!AY787,O795)</f>
        <v>778.67</v>
      </c>
      <c r="G795" s="13" t="s">
        <v>124</v>
      </c>
      <c r="H795" s="13" t="s">
        <v>125</v>
      </c>
      <c r="I795" s="13"/>
      <c r="J795" s="13"/>
      <c r="K795" s="13">
        <v>228</v>
      </c>
      <c r="L795" s="13">
        <v>7</v>
      </c>
      <c r="M795" s="13">
        <v>3</v>
      </c>
      <c r="N795" s="13" t="s">
        <v>3</v>
      </c>
      <c r="O795" s="13">
        <v>2</v>
      </c>
      <c r="P795" s="13">
        <f>ROUND(Source!EQ787,O795)</f>
        <v>3839.24</v>
      </c>
      <c r="Q795" s="13"/>
      <c r="R795" s="13"/>
      <c r="S795" s="13"/>
      <c r="T795" s="13"/>
      <c r="U795" s="13"/>
      <c r="V795" s="13"/>
      <c r="W795" s="13">
        <v>778.67</v>
      </c>
      <c r="X795" s="13">
        <v>1</v>
      </c>
      <c r="Y795" s="13">
        <v>778.67</v>
      </c>
      <c r="Z795" s="13">
        <v>3839.24</v>
      </c>
      <c r="AA795" s="13">
        <v>1</v>
      </c>
      <c r="AB795" s="13">
        <v>3839.24</v>
      </c>
    </row>
    <row r="796" spans="1:245" x14ac:dyDescent="0.2">
      <c r="A796" s="13">
        <v>50</v>
      </c>
      <c r="B796" s="13">
        <v>0</v>
      </c>
      <c r="C796" s="13">
        <v>0</v>
      </c>
      <c r="D796" s="13">
        <v>1</v>
      </c>
      <c r="E796" s="13">
        <v>216</v>
      </c>
      <c r="F796" s="13">
        <f>ROUND(Source!AP787,O796)</f>
        <v>160437.68</v>
      </c>
      <c r="G796" s="13" t="s">
        <v>126</v>
      </c>
      <c r="H796" s="13" t="s">
        <v>127</v>
      </c>
      <c r="I796" s="13"/>
      <c r="J796" s="13"/>
      <c r="K796" s="13">
        <v>216</v>
      </c>
      <c r="L796" s="13">
        <v>8</v>
      </c>
      <c r="M796" s="13">
        <v>3</v>
      </c>
      <c r="N796" s="13" t="s">
        <v>3</v>
      </c>
      <c r="O796" s="13">
        <v>2</v>
      </c>
      <c r="P796" s="13">
        <f>ROUND(Source!EH787,O796)</f>
        <v>1214513.23</v>
      </c>
      <c r="Q796" s="13"/>
      <c r="R796" s="13"/>
      <c r="S796" s="13"/>
      <c r="T796" s="13"/>
      <c r="U796" s="13"/>
      <c r="V796" s="13"/>
      <c r="W796" s="13">
        <v>160437.68</v>
      </c>
      <c r="X796" s="13">
        <v>1</v>
      </c>
      <c r="Y796" s="13">
        <v>160437.68</v>
      </c>
      <c r="Z796" s="13">
        <v>1214513.23</v>
      </c>
      <c r="AA796" s="13">
        <v>1</v>
      </c>
      <c r="AB796" s="13">
        <v>1214513.23</v>
      </c>
    </row>
    <row r="797" spans="1:245" x14ac:dyDescent="0.2">
      <c r="A797" s="13">
        <v>50</v>
      </c>
      <c r="B797" s="13">
        <v>0</v>
      </c>
      <c r="C797" s="13">
        <v>0</v>
      </c>
      <c r="D797" s="13">
        <v>1</v>
      </c>
      <c r="E797" s="13">
        <v>223</v>
      </c>
      <c r="F797" s="13">
        <f>ROUND(Source!AQ787,O797)</f>
        <v>0</v>
      </c>
      <c r="G797" s="13" t="s">
        <v>128</v>
      </c>
      <c r="H797" s="13" t="s">
        <v>129</v>
      </c>
      <c r="I797" s="13"/>
      <c r="J797" s="13"/>
      <c r="K797" s="13">
        <v>223</v>
      </c>
      <c r="L797" s="13">
        <v>9</v>
      </c>
      <c r="M797" s="13">
        <v>3</v>
      </c>
      <c r="N797" s="13" t="s">
        <v>3</v>
      </c>
      <c r="O797" s="13">
        <v>2</v>
      </c>
      <c r="P797" s="13">
        <f>ROUND(Source!EI787,O797)</f>
        <v>0</v>
      </c>
      <c r="Q797" s="13"/>
      <c r="R797" s="13"/>
      <c r="S797" s="13"/>
      <c r="T797" s="13"/>
      <c r="U797" s="13"/>
      <c r="V797" s="13"/>
      <c r="W797" s="13">
        <v>0</v>
      </c>
      <c r="X797" s="13">
        <v>1</v>
      </c>
      <c r="Y797" s="13">
        <v>0</v>
      </c>
      <c r="Z797" s="13">
        <v>0</v>
      </c>
      <c r="AA797" s="13">
        <v>1</v>
      </c>
      <c r="AB797" s="13">
        <v>0</v>
      </c>
    </row>
    <row r="798" spans="1:245" x14ac:dyDescent="0.2">
      <c r="A798" s="13">
        <v>50</v>
      </c>
      <c r="B798" s="13">
        <v>0</v>
      </c>
      <c r="C798" s="13">
        <v>0</v>
      </c>
      <c r="D798" s="13">
        <v>1</v>
      </c>
      <c r="E798" s="13">
        <v>229</v>
      </c>
      <c r="F798" s="13">
        <f>ROUND(Source!AZ787,O798)</f>
        <v>160437.68</v>
      </c>
      <c r="G798" s="13" t="s">
        <v>130</v>
      </c>
      <c r="H798" s="13" t="s">
        <v>131</v>
      </c>
      <c r="I798" s="13"/>
      <c r="J798" s="13"/>
      <c r="K798" s="13">
        <v>229</v>
      </c>
      <c r="L798" s="13">
        <v>10</v>
      </c>
      <c r="M798" s="13">
        <v>3</v>
      </c>
      <c r="N798" s="13" t="s">
        <v>3</v>
      </c>
      <c r="O798" s="13">
        <v>2</v>
      </c>
      <c r="P798" s="13">
        <f>ROUND(Source!ER787,O798)</f>
        <v>1214513.23</v>
      </c>
      <c r="Q798" s="13"/>
      <c r="R798" s="13"/>
      <c r="S798" s="13"/>
      <c r="T798" s="13"/>
      <c r="U798" s="13"/>
      <c r="V798" s="13"/>
      <c r="W798" s="13">
        <v>160437.68</v>
      </c>
      <c r="X798" s="13">
        <v>1</v>
      </c>
      <c r="Y798" s="13">
        <v>160437.68</v>
      </c>
      <c r="Z798" s="13">
        <v>1214513.23</v>
      </c>
      <c r="AA798" s="13">
        <v>1</v>
      </c>
      <c r="AB798" s="13">
        <v>1214513.23</v>
      </c>
    </row>
    <row r="799" spans="1:245" x14ac:dyDescent="0.2">
      <c r="A799" s="13">
        <v>50</v>
      </c>
      <c r="B799" s="13">
        <v>0</v>
      </c>
      <c r="C799" s="13">
        <v>0</v>
      </c>
      <c r="D799" s="13">
        <v>1</v>
      </c>
      <c r="E799" s="13">
        <v>203</v>
      </c>
      <c r="F799" s="13">
        <f>ROUND(Source!Q787,O799)</f>
        <v>256.45999999999998</v>
      </c>
      <c r="G799" s="13" t="s">
        <v>132</v>
      </c>
      <c r="H799" s="13" t="s">
        <v>133</v>
      </c>
      <c r="I799" s="13"/>
      <c r="J799" s="13"/>
      <c r="K799" s="13">
        <v>203</v>
      </c>
      <c r="L799" s="13">
        <v>11</v>
      </c>
      <c r="M799" s="13">
        <v>3</v>
      </c>
      <c r="N799" s="13" t="s">
        <v>3</v>
      </c>
      <c r="O799" s="13">
        <v>2</v>
      </c>
      <c r="P799" s="13">
        <f>ROUND(Source!DI787,O799)</f>
        <v>4243.41</v>
      </c>
      <c r="Q799" s="13"/>
      <c r="R799" s="13"/>
      <c r="S799" s="13"/>
      <c r="T799" s="13"/>
      <c r="U799" s="13"/>
      <c r="V799" s="13"/>
      <c r="W799" s="13">
        <v>256.45999999999998</v>
      </c>
      <c r="X799" s="13">
        <v>1</v>
      </c>
      <c r="Y799" s="13">
        <v>256.45999999999998</v>
      </c>
      <c r="Z799" s="13">
        <v>4243.41</v>
      </c>
      <c r="AA799" s="13">
        <v>1</v>
      </c>
      <c r="AB799" s="13">
        <v>4243.41</v>
      </c>
    </row>
    <row r="800" spans="1:245" x14ac:dyDescent="0.2">
      <c r="A800" s="13">
        <v>50</v>
      </c>
      <c r="B800" s="13">
        <v>0</v>
      </c>
      <c r="C800" s="13">
        <v>0</v>
      </c>
      <c r="D800" s="13">
        <v>1</v>
      </c>
      <c r="E800" s="13">
        <v>231</v>
      </c>
      <c r="F800" s="13">
        <f>ROUND(Source!BB787,O800)</f>
        <v>0</v>
      </c>
      <c r="G800" s="13" t="s">
        <v>134</v>
      </c>
      <c r="H800" s="13" t="s">
        <v>135</v>
      </c>
      <c r="I800" s="13"/>
      <c r="J800" s="13"/>
      <c r="K800" s="13">
        <v>231</v>
      </c>
      <c r="L800" s="13">
        <v>12</v>
      </c>
      <c r="M800" s="13">
        <v>3</v>
      </c>
      <c r="N800" s="13" t="s">
        <v>3</v>
      </c>
      <c r="O800" s="13">
        <v>2</v>
      </c>
      <c r="P800" s="13">
        <f>ROUND(Source!ET787,O800)</f>
        <v>0</v>
      </c>
      <c r="Q800" s="13"/>
      <c r="R800" s="13"/>
      <c r="S800" s="13"/>
      <c r="T800" s="13"/>
      <c r="U800" s="13"/>
      <c r="V800" s="13"/>
      <c r="W800" s="13">
        <v>0</v>
      </c>
      <c r="X800" s="13">
        <v>1</v>
      </c>
      <c r="Y800" s="13">
        <v>0</v>
      </c>
      <c r="Z800" s="13">
        <v>0</v>
      </c>
      <c r="AA800" s="13">
        <v>1</v>
      </c>
      <c r="AB800" s="13">
        <v>0</v>
      </c>
    </row>
    <row r="801" spans="1:28" x14ac:dyDescent="0.2">
      <c r="A801" s="13">
        <v>50</v>
      </c>
      <c r="B801" s="13">
        <v>0</v>
      </c>
      <c r="C801" s="13">
        <v>0</v>
      </c>
      <c r="D801" s="13">
        <v>1</v>
      </c>
      <c r="E801" s="13">
        <v>204</v>
      </c>
      <c r="F801" s="13">
        <f>ROUND(Source!R787,O801)</f>
        <v>36.07</v>
      </c>
      <c r="G801" s="13" t="s">
        <v>136</v>
      </c>
      <c r="H801" s="13" t="s">
        <v>137</v>
      </c>
      <c r="I801" s="13"/>
      <c r="J801" s="13"/>
      <c r="K801" s="13">
        <v>204</v>
      </c>
      <c r="L801" s="13">
        <v>13</v>
      </c>
      <c r="M801" s="13">
        <v>3</v>
      </c>
      <c r="N801" s="13" t="s">
        <v>3</v>
      </c>
      <c r="O801" s="13">
        <v>2</v>
      </c>
      <c r="P801" s="13">
        <f>ROUND(Source!DJ787,O801)</f>
        <v>2032.54</v>
      </c>
      <c r="Q801" s="13"/>
      <c r="R801" s="13"/>
      <c r="S801" s="13"/>
      <c r="T801" s="13"/>
      <c r="U801" s="13"/>
      <c r="V801" s="13"/>
      <c r="W801" s="13">
        <v>36.07</v>
      </c>
      <c r="X801" s="13">
        <v>1</v>
      </c>
      <c r="Y801" s="13">
        <v>36.07</v>
      </c>
      <c r="Z801" s="13">
        <v>2032.54</v>
      </c>
      <c r="AA801" s="13">
        <v>1</v>
      </c>
      <c r="AB801" s="13">
        <v>2032.54</v>
      </c>
    </row>
    <row r="802" spans="1:28" x14ac:dyDescent="0.2">
      <c r="A802" s="13">
        <v>50</v>
      </c>
      <c r="B802" s="13">
        <v>0</v>
      </c>
      <c r="C802" s="13">
        <v>0</v>
      </c>
      <c r="D802" s="13">
        <v>1</v>
      </c>
      <c r="E802" s="13">
        <v>205</v>
      </c>
      <c r="F802" s="13">
        <f>ROUND(Source!S787,O802)</f>
        <v>1220.47</v>
      </c>
      <c r="G802" s="13" t="s">
        <v>138</v>
      </c>
      <c r="H802" s="13" t="s">
        <v>139</v>
      </c>
      <c r="I802" s="13"/>
      <c r="J802" s="13"/>
      <c r="K802" s="13">
        <v>205</v>
      </c>
      <c r="L802" s="13">
        <v>14</v>
      </c>
      <c r="M802" s="13">
        <v>3</v>
      </c>
      <c r="N802" s="13" t="s">
        <v>3</v>
      </c>
      <c r="O802" s="13">
        <v>2</v>
      </c>
      <c r="P802" s="13">
        <f>ROUND(Source!DK787,O802)</f>
        <v>68773.48</v>
      </c>
      <c r="Q802" s="13"/>
      <c r="R802" s="13"/>
      <c r="S802" s="13"/>
      <c r="T802" s="13"/>
      <c r="U802" s="13"/>
      <c r="V802" s="13"/>
      <c r="W802" s="13">
        <v>1220.47</v>
      </c>
      <c r="X802" s="13">
        <v>1</v>
      </c>
      <c r="Y802" s="13">
        <v>1220.47</v>
      </c>
      <c r="Z802" s="13">
        <v>68773.48</v>
      </c>
      <c r="AA802" s="13">
        <v>1</v>
      </c>
      <c r="AB802" s="13">
        <v>68773.48</v>
      </c>
    </row>
    <row r="803" spans="1:28" x14ac:dyDescent="0.2">
      <c r="A803" s="13">
        <v>50</v>
      </c>
      <c r="B803" s="13">
        <v>0</v>
      </c>
      <c r="C803" s="13">
        <v>0</v>
      </c>
      <c r="D803" s="13">
        <v>1</v>
      </c>
      <c r="E803" s="13">
        <v>232</v>
      </c>
      <c r="F803" s="13">
        <f>ROUND(Source!BC787,O803)</f>
        <v>0</v>
      </c>
      <c r="G803" s="13" t="s">
        <v>140</v>
      </c>
      <c r="H803" s="13" t="s">
        <v>141</v>
      </c>
      <c r="I803" s="13"/>
      <c r="J803" s="13"/>
      <c r="K803" s="13">
        <v>232</v>
      </c>
      <c r="L803" s="13">
        <v>15</v>
      </c>
      <c r="M803" s="13">
        <v>3</v>
      </c>
      <c r="N803" s="13" t="s">
        <v>3</v>
      </c>
      <c r="O803" s="13">
        <v>2</v>
      </c>
      <c r="P803" s="13">
        <f>ROUND(Source!EU787,O803)</f>
        <v>0</v>
      </c>
      <c r="Q803" s="13"/>
      <c r="R803" s="13"/>
      <c r="S803" s="13"/>
      <c r="T803" s="13"/>
      <c r="U803" s="13"/>
      <c r="V803" s="13"/>
      <c r="W803" s="13">
        <v>0</v>
      </c>
      <c r="X803" s="13">
        <v>1</v>
      </c>
      <c r="Y803" s="13">
        <v>0</v>
      </c>
      <c r="Z803" s="13">
        <v>0</v>
      </c>
      <c r="AA803" s="13">
        <v>1</v>
      </c>
      <c r="AB803" s="13">
        <v>0</v>
      </c>
    </row>
    <row r="804" spans="1:28" x14ac:dyDescent="0.2">
      <c r="A804" s="13">
        <v>50</v>
      </c>
      <c r="B804" s="13">
        <v>0</v>
      </c>
      <c r="C804" s="13">
        <v>0</v>
      </c>
      <c r="D804" s="13">
        <v>1</v>
      </c>
      <c r="E804" s="13">
        <v>214</v>
      </c>
      <c r="F804" s="13">
        <f>ROUND(Source!AS787,O804)</f>
        <v>4391.71</v>
      </c>
      <c r="G804" s="13" t="s">
        <v>142</v>
      </c>
      <c r="H804" s="13" t="s">
        <v>143</v>
      </c>
      <c r="I804" s="13"/>
      <c r="J804" s="13"/>
      <c r="K804" s="13">
        <v>214</v>
      </c>
      <c r="L804" s="13">
        <v>16</v>
      </c>
      <c r="M804" s="13">
        <v>3</v>
      </c>
      <c r="N804" s="13" t="s">
        <v>3</v>
      </c>
      <c r="O804" s="13">
        <v>2</v>
      </c>
      <c r="P804" s="13">
        <f>ROUND(Source!EK787,O804)</f>
        <v>197226.36</v>
      </c>
      <c r="Q804" s="13"/>
      <c r="R804" s="13"/>
      <c r="S804" s="13"/>
      <c r="T804" s="13"/>
      <c r="U804" s="13"/>
      <c r="V804" s="13"/>
      <c r="W804" s="13">
        <v>4391.71</v>
      </c>
      <c r="X804" s="13">
        <v>1</v>
      </c>
      <c r="Y804" s="13">
        <v>4391.71</v>
      </c>
      <c r="Z804" s="13">
        <v>197226.36</v>
      </c>
      <c r="AA804" s="13">
        <v>1</v>
      </c>
      <c r="AB804" s="13">
        <v>197226.36</v>
      </c>
    </row>
    <row r="805" spans="1:28" x14ac:dyDescent="0.2">
      <c r="A805" s="13">
        <v>50</v>
      </c>
      <c r="B805" s="13">
        <v>0</v>
      </c>
      <c r="C805" s="13">
        <v>0</v>
      </c>
      <c r="D805" s="13">
        <v>1</v>
      </c>
      <c r="E805" s="13">
        <v>215</v>
      </c>
      <c r="F805" s="13">
        <f>ROUND(Source!AT787,O805)</f>
        <v>0</v>
      </c>
      <c r="G805" s="13" t="s">
        <v>144</v>
      </c>
      <c r="H805" s="13" t="s">
        <v>145</v>
      </c>
      <c r="I805" s="13"/>
      <c r="J805" s="13"/>
      <c r="K805" s="13">
        <v>215</v>
      </c>
      <c r="L805" s="13">
        <v>17</v>
      </c>
      <c r="M805" s="13">
        <v>3</v>
      </c>
      <c r="N805" s="13" t="s">
        <v>3</v>
      </c>
      <c r="O805" s="13">
        <v>2</v>
      </c>
      <c r="P805" s="13">
        <f>ROUND(Source!EL787,O805)</f>
        <v>0</v>
      </c>
      <c r="Q805" s="13"/>
      <c r="R805" s="13"/>
      <c r="S805" s="13"/>
      <c r="T805" s="13"/>
      <c r="U805" s="13"/>
      <c r="V805" s="13"/>
      <c r="W805" s="13">
        <v>0</v>
      </c>
      <c r="X805" s="13">
        <v>1</v>
      </c>
      <c r="Y805" s="13">
        <v>0</v>
      </c>
      <c r="Z805" s="13">
        <v>0</v>
      </c>
      <c r="AA805" s="13">
        <v>1</v>
      </c>
      <c r="AB805" s="13">
        <v>0</v>
      </c>
    </row>
    <row r="806" spans="1:28" x14ac:dyDescent="0.2">
      <c r="A806" s="13">
        <v>50</v>
      </c>
      <c r="B806" s="13">
        <v>0</v>
      </c>
      <c r="C806" s="13">
        <v>0</v>
      </c>
      <c r="D806" s="13">
        <v>1</v>
      </c>
      <c r="E806" s="13">
        <v>217</v>
      </c>
      <c r="F806" s="13">
        <f>ROUND(Source!AU787,O806)</f>
        <v>0</v>
      </c>
      <c r="G806" s="13" t="s">
        <v>146</v>
      </c>
      <c r="H806" s="13" t="s">
        <v>147</v>
      </c>
      <c r="I806" s="13"/>
      <c r="J806" s="13"/>
      <c r="K806" s="13">
        <v>217</v>
      </c>
      <c r="L806" s="13">
        <v>18</v>
      </c>
      <c r="M806" s="13">
        <v>3</v>
      </c>
      <c r="N806" s="13" t="s">
        <v>3</v>
      </c>
      <c r="O806" s="13">
        <v>2</v>
      </c>
      <c r="P806" s="13">
        <f>ROUND(Source!EM787,O806)</f>
        <v>0</v>
      </c>
      <c r="Q806" s="13"/>
      <c r="R806" s="13"/>
      <c r="S806" s="13"/>
      <c r="T806" s="13"/>
      <c r="U806" s="13"/>
      <c r="V806" s="13"/>
      <c r="W806" s="13">
        <v>0</v>
      </c>
      <c r="X806" s="13">
        <v>1</v>
      </c>
      <c r="Y806" s="13">
        <v>0</v>
      </c>
      <c r="Z806" s="13">
        <v>0</v>
      </c>
      <c r="AA806" s="13">
        <v>1</v>
      </c>
      <c r="AB806" s="13">
        <v>0</v>
      </c>
    </row>
    <row r="807" spans="1:28" x14ac:dyDescent="0.2">
      <c r="A807" s="13">
        <v>50</v>
      </c>
      <c r="B807" s="13">
        <v>0</v>
      </c>
      <c r="C807" s="13">
        <v>0</v>
      </c>
      <c r="D807" s="13">
        <v>1</v>
      </c>
      <c r="E807" s="13">
        <v>230</v>
      </c>
      <c r="F807" s="13">
        <f>ROUND(Source!BA787,O807)</f>
        <v>0</v>
      </c>
      <c r="G807" s="13" t="s">
        <v>148</v>
      </c>
      <c r="H807" s="13" t="s">
        <v>149</v>
      </c>
      <c r="I807" s="13"/>
      <c r="J807" s="13"/>
      <c r="K807" s="13">
        <v>230</v>
      </c>
      <c r="L807" s="13">
        <v>19</v>
      </c>
      <c r="M807" s="13">
        <v>3</v>
      </c>
      <c r="N807" s="13" t="s">
        <v>3</v>
      </c>
      <c r="O807" s="13">
        <v>2</v>
      </c>
      <c r="P807" s="13">
        <f>ROUND(Source!ES787,O807)</f>
        <v>0</v>
      </c>
      <c r="Q807" s="13"/>
      <c r="R807" s="13"/>
      <c r="S807" s="13"/>
      <c r="T807" s="13"/>
      <c r="U807" s="13"/>
      <c r="V807" s="13"/>
      <c r="W807" s="13">
        <v>0</v>
      </c>
      <c r="X807" s="13">
        <v>1</v>
      </c>
      <c r="Y807" s="13">
        <v>0</v>
      </c>
      <c r="Z807" s="13">
        <v>0</v>
      </c>
      <c r="AA807" s="13">
        <v>1</v>
      </c>
      <c r="AB807" s="13">
        <v>0</v>
      </c>
    </row>
    <row r="808" spans="1:28" x14ac:dyDescent="0.2">
      <c r="A808" s="13">
        <v>50</v>
      </c>
      <c r="B808" s="13">
        <v>0</v>
      </c>
      <c r="C808" s="13">
        <v>0</v>
      </c>
      <c r="D808" s="13">
        <v>1</v>
      </c>
      <c r="E808" s="13">
        <v>206</v>
      </c>
      <c r="F808" s="13">
        <f>ROUND(Source!T787,O808)</f>
        <v>0</v>
      </c>
      <c r="G808" s="13" t="s">
        <v>150</v>
      </c>
      <c r="H808" s="13" t="s">
        <v>151</v>
      </c>
      <c r="I808" s="13"/>
      <c r="J808" s="13"/>
      <c r="K808" s="13">
        <v>206</v>
      </c>
      <c r="L808" s="13">
        <v>20</v>
      </c>
      <c r="M808" s="13">
        <v>3</v>
      </c>
      <c r="N808" s="13" t="s">
        <v>3</v>
      </c>
      <c r="O808" s="13">
        <v>2</v>
      </c>
      <c r="P808" s="13">
        <f>ROUND(Source!DL787,O808)</f>
        <v>0</v>
      </c>
      <c r="Q808" s="13"/>
      <c r="R808" s="13"/>
      <c r="S808" s="13"/>
      <c r="T808" s="13"/>
      <c r="U808" s="13"/>
      <c r="V808" s="13"/>
      <c r="W808" s="13">
        <v>0</v>
      </c>
      <c r="X808" s="13">
        <v>1</v>
      </c>
      <c r="Y808" s="13">
        <v>0</v>
      </c>
      <c r="Z808" s="13">
        <v>0</v>
      </c>
      <c r="AA808" s="13">
        <v>1</v>
      </c>
      <c r="AB808" s="13">
        <v>0</v>
      </c>
    </row>
    <row r="809" spans="1:28" x14ac:dyDescent="0.2">
      <c r="A809" s="13">
        <v>50</v>
      </c>
      <c r="B809" s="13">
        <v>0</v>
      </c>
      <c r="C809" s="13">
        <v>0</v>
      </c>
      <c r="D809" s="13">
        <v>1</v>
      </c>
      <c r="E809" s="13">
        <v>207</v>
      </c>
      <c r="F809" s="13">
        <f>Source!U787</f>
        <v>99.56774519999999</v>
      </c>
      <c r="G809" s="13" t="s">
        <v>152</v>
      </c>
      <c r="H809" s="13" t="s">
        <v>153</v>
      </c>
      <c r="I809" s="13"/>
      <c r="J809" s="13"/>
      <c r="K809" s="13">
        <v>207</v>
      </c>
      <c r="L809" s="13">
        <v>21</v>
      </c>
      <c r="M809" s="13">
        <v>3</v>
      </c>
      <c r="N809" s="13" t="s">
        <v>3</v>
      </c>
      <c r="O809" s="13">
        <v>-1</v>
      </c>
      <c r="P809" s="13">
        <f>Source!DM787</f>
        <v>99.56774519999999</v>
      </c>
      <c r="Q809" s="13"/>
      <c r="R809" s="13"/>
      <c r="S809" s="13"/>
      <c r="T809" s="13"/>
      <c r="U809" s="13"/>
      <c r="V809" s="13"/>
      <c r="W809" s="13">
        <v>99.56774519999999</v>
      </c>
      <c r="X809" s="13">
        <v>1</v>
      </c>
      <c r="Y809" s="13">
        <v>99.56774519999999</v>
      </c>
      <c r="Z809" s="13">
        <v>99.56774519999999</v>
      </c>
      <c r="AA809" s="13">
        <v>1</v>
      </c>
      <c r="AB809" s="13">
        <v>99.56774519999999</v>
      </c>
    </row>
    <row r="810" spans="1:28" x14ac:dyDescent="0.2">
      <c r="A810" s="13">
        <v>50</v>
      </c>
      <c r="B810" s="13">
        <v>0</v>
      </c>
      <c r="C810" s="13">
        <v>0</v>
      </c>
      <c r="D810" s="13">
        <v>1</v>
      </c>
      <c r="E810" s="13">
        <v>208</v>
      </c>
      <c r="F810" s="13">
        <f>Source!V787</f>
        <v>0</v>
      </c>
      <c r="G810" s="13" t="s">
        <v>154</v>
      </c>
      <c r="H810" s="13" t="s">
        <v>155</v>
      </c>
      <c r="I810" s="13"/>
      <c r="J810" s="13"/>
      <c r="K810" s="13">
        <v>208</v>
      </c>
      <c r="L810" s="13">
        <v>22</v>
      </c>
      <c r="M810" s="13">
        <v>3</v>
      </c>
      <c r="N810" s="13" t="s">
        <v>3</v>
      </c>
      <c r="O810" s="13">
        <v>-1</v>
      </c>
      <c r="P810" s="13">
        <f>Source!DN787</f>
        <v>0</v>
      </c>
      <c r="Q810" s="13"/>
      <c r="R810" s="13"/>
      <c r="S810" s="13"/>
      <c r="T810" s="13"/>
      <c r="U810" s="13"/>
      <c r="V810" s="13"/>
      <c r="W810" s="13">
        <v>0</v>
      </c>
      <c r="X810" s="13">
        <v>1</v>
      </c>
      <c r="Y810" s="13">
        <v>0</v>
      </c>
      <c r="Z810" s="13">
        <v>0</v>
      </c>
      <c r="AA810" s="13">
        <v>1</v>
      </c>
      <c r="AB810" s="13">
        <v>0</v>
      </c>
    </row>
    <row r="811" spans="1:28" x14ac:dyDescent="0.2">
      <c r="A811" s="13">
        <v>50</v>
      </c>
      <c r="B811" s="13">
        <v>0</v>
      </c>
      <c r="C811" s="13">
        <v>0</v>
      </c>
      <c r="D811" s="13">
        <v>1</v>
      </c>
      <c r="E811" s="13">
        <v>209</v>
      </c>
      <c r="F811" s="13">
        <f>ROUND(Source!W787,O811)</f>
        <v>0</v>
      </c>
      <c r="G811" s="13" t="s">
        <v>156</v>
      </c>
      <c r="H811" s="13" t="s">
        <v>157</v>
      </c>
      <c r="I811" s="13"/>
      <c r="J811" s="13"/>
      <c r="K811" s="13">
        <v>209</v>
      </c>
      <c r="L811" s="13">
        <v>23</v>
      </c>
      <c r="M811" s="13">
        <v>3</v>
      </c>
      <c r="N811" s="13" t="s">
        <v>3</v>
      </c>
      <c r="O811" s="13">
        <v>2</v>
      </c>
      <c r="P811" s="13">
        <f>ROUND(Source!DO787,O811)</f>
        <v>0</v>
      </c>
      <c r="Q811" s="13"/>
      <c r="R811" s="13"/>
      <c r="S811" s="13"/>
      <c r="T811" s="13"/>
      <c r="U811" s="13"/>
      <c r="V811" s="13"/>
      <c r="W811" s="13">
        <v>0</v>
      </c>
      <c r="X811" s="13">
        <v>1</v>
      </c>
      <c r="Y811" s="13">
        <v>0</v>
      </c>
      <c r="Z811" s="13">
        <v>0</v>
      </c>
      <c r="AA811" s="13">
        <v>1</v>
      </c>
      <c r="AB811" s="13">
        <v>0</v>
      </c>
    </row>
    <row r="812" spans="1:28" x14ac:dyDescent="0.2">
      <c r="A812" s="13">
        <v>50</v>
      </c>
      <c r="B812" s="13">
        <v>0</v>
      </c>
      <c r="C812" s="13">
        <v>0</v>
      </c>
      <c r="D812" s="13">
        <v>1</v>
      </c>
      <c r="E812" s="13">
        <v>233</v>
      </c>
      <c r="F812" s="13">
        <f>ROUND(Source!BD787,O812)</f>
        <v>0</v>
      </c>
      <c r="G812" s="13" t="s">
        <v>158</v>
      </c>
      <c r="H812" s="13" t="s">
        <v>159</v>
      </c>
      <c r="I812" s="13"/>
      <c r="J812" s="13"/>
      <c r="K812" s="13">
        <v>233</v>
      </c>
      <c r="L812" s="13">
        <v>24</v>
      </c>
      <c r="M812" s="13">
        <v>3</v>
      </c>
      <c r="N812" s="13" t="s">
        <v>3</v>
      </c>
      <c r="O812" s="13">
        <v>2</v>
      </c>
      <c r="P812" s="13">
        <f>ROUND(Source!EV787,O812)</f>
        <v>0</v>
      </c>
      <c r="Q812" s="13"/>
      <c r="R812" s="13"/>
      <c r="S812" s="13"/>
      <c r="T812" s="13"/>
      <c r="U812" s="13"/>
      <c r="V812" s="13"/>
      <c r="W812" s="13">
        <v>0</v>
      </c>
      <c r="X812" s="13">
        <v>1</v>
      </c>
      <c r="Y812" s="13">
        <v>0</v>
      </c>
      <c r="Z812" s="13">
        <v>0</v>
      </c>
      <c r="AA812" s="13">
        <v>1</v>
      </c>
      <c r="AB812" s="13">
        <v>0</v>
      </c>
    </row>
    <row r="813" spans="1:28" x14ac:dyDescent="0.2">
      <c r="A813" s="13">
        <v>50</v>
      </c>
      <c r="B813" s="13">
        <v>0</v>
      </c>
      <c r="C813" s="13">
        <v>0</v>
      </c>
      <c r="D813" s="13">
        <v>1</v>
      </c>
      <c r="E813" s="13">
        <v>210</v>
      </c>
      <c r="F813" s="13">
        <f>ROUND(Source!X787,O813)</f>
        <v>1369.62</v>
      </c>
      <c r="G813" s="13" t="s">
        <v>160</v>
      </c>
      <c r="H813" s="13" t="s">
        <v>161</v>
      </c>
      <c r="I813" s="13"/>
      <c r="J813" s="13"/>
      <c r="K813" s="13">
        <v>210</v>
      </c>
      <c r="L813" s="13">
        <v>25</v>
      </c>
      <c r="M813" s="13">
        <v>3</v>
      </c>
      <c r="N813" s="13" t="s">
        <v>3</v>
      </c>
      <c r="O813" s="13">
        <v>2</v>
      </c>
      <c r="P813" s="13">
        <f>ROUND(Source!DP787,O813)</f>
        <v>77178.559999999998</v>
      </c>
      <c r="Q813" s="13"/>
      <c r="R813" s="13"/>
      <c r="S813" s="13"/>
      <c r="T813" s="13"/>
      <c r="U813" s="13"/>
      <c r="V813" s="13"/>
      <c r="W813" s="13">
        <v>1369.62</v>
      </c>
      <c r="X813" s="13">
        <v>1</v>
      </c>
      <c r="Y813" s="13">
        <v>1369.62</v>
      </c>
      <c r="Z813" s="13">
        <v>77178.559999999998</v>
      </c>
      <c r="AA813" s="13">
        <v>1</v>
      </c>
      <c r="AB813" s="13">
        <v>77178.559999999998</v>
      </c>
    </row>
    <row r="814" spans="1:28" x14ac:dyDescent="0.2">
      <c r="A814" s="13">
        <v>50</v>
      </c>
      <c r="B814" s="13">
        <v>0</v>
      </c>
      <c r="C814" s="13">
        <v>0</v>
      </c>
      <c r="D814" s="13">
        <v>1</v>
      </c>
      <c r="E814" s="13">
        <v>211</v>
      </c>
      <c r="F814" s="13">
        <f>ROUND(Source!Y787,O814)</f>
        <v>766.49</v>
      </c>
      <c r="G814" s="13" t="s">
        <v>162</v>
      </c>
      <c r="H814" s="13" t="s">
        <v>163</v>
      </c>
      <c r="I814" s="13"/>
      <c r="J814" s="13"/>
      <c r="K814" s="13">
        <v>211</v>
      </c>
      <c r="L814" s="13">
        <v>26</v>
      </c>
      <c r="M814" s="13">
        <v>3</v>
      </c>
      <c r="N814" s="13" t="s">
        <v>3</v>
      </c>
      <c r="O814" s="13">
        <v>2</v>
      </c>
      <c r="P814" s="13">
        <f>ROUND(Source!DQ787,O814)</f>
        <v>43191.67</v>
      </c>
      <c r="Q814" s="13"/>
      <c r="R814" s="13"/>
      <c r="S814" s="13"/>
      <c r="T814" s="13"/>
      <c r="U814" s="13"/>
      <c r="V814" s="13"/>
      <c r="W814" s="13">
        <v>766.49</v>
      </c>
      <c r="X814" s="13">
        <v>1</v>
      </c>
      <c r="Y814" s="13">
        <v>766.49</v>
      </c>
      <c r="Z814" s="13">
        <v>43191.67</v>
      </c>
      <c r="AA814" s="13">
        <v>1</v>
      </c>
      <c r="AB814" s="13">
        <v>43191.67</v>
      </c>
    </row>
    <row r="815" spans="1:28" x14ac:dyDescent="0.2">
      <c r="A815" s="13">
        <v>50</v>
      </c>
      <c r="B815" s="13">
        <v>0</v>
      </c>
      <c r="C815" s="13">
        <v>0</v>
      </c>
      <c r="D815" s="13">
        <v>1</v>
      </c>
      <c r="E815" s="13">
        <v>224</v>
      </c>
      <c r="F815" s="13">
        <f>ROUND(Source!AR787,O815)</f>
        <v>164829.39000000001</v>
      </c>
      <c r="G815" s="13" t="s">
        <v>164</v>
      </c>
      <c r="H815" s="13" t="s">
        <v>165</v>
      </c>
      <c r="I815" s="13"/>
      <c r="J815" s="13"/>
      <c r="K815" s="13">
        <v>224</v>
      </c>
      <c r="L815" s="13">
        <v>27</v>
      </c>
      <c r="M815" s="13">
        <v>3</v>
      </c>
      <c r="N815" s="13" t="s">
        <v>3</v>
      </c>
      <c r="O815" s="13">
        <v>2</v>
      </c>
      <c r="P815" s="13">
        <f>ROUND(Source!EJ787,O815)</f>
        <v>1411739.59</v>
      </c>
      <c r="Q815" s="13"/>
      <c r="R815" s="13"/>
      <c r="S815" s="13"/>
      <c r="T815" s="13"/>
      <c r="U815" s="13"/>
      <c r="V815" s="13"/>
      <c r="W815" s="13">
        <v>164829.39000000001</v>
      </c>
      <c r="X815" s="13">
        <v>1</v>
      </c>
      <c r="Y815" s="13">
        <v>164829.39000000001</v>
      </c>
      <c r="Z815" s="13">
        <v>1411739.59</v>
      </c>
      <c r="AA815" s="13">
        <v>1</v>
      </c>
      <c r="AB815" s="13">
        <v>1411739.59</v>
      </c>
    </row>
    <row r="817" spans="1:255" x14ac:dyDescent="0.2">
      <c r="A817" s="10">
        <v>5</v>
      </c>
      <c r="B817" s="10">
        <v>1</v>
      </c>
      <c r="C817" s="10"/>
      <c r="D817" s="10">
        <f>ROW(A860)</f>
        <v>860</v>
      </c>
      <c r="E817" s="10"/>
      <c r="F817" s="10" t="s">
        <v>24</v>
      </c>
      <c r="G817" s="10" t="s">
        <v>319</v>
      </c>
      <c r="H817" s="10" t="s">
        <v>3</v>
      </c>
      <c r="I817" s="10">
        <v>0</v>
      </c>
      <c r="J817" s="10"/>
      <c r="K817" s="10">
        <v>0</v>
      </c>
      <c r="L817" s="10"/>
      <c r="M817" s="10" t="s">
        <v>3</v>
      </c>
      <c r="N817" s="10"/>
      <c r="O817" s="10"/>
      <c r="P817" s="10"/>
      <c r="Q817" s="10"/>
      <c r="R817" s="10"/>
      <c r="S817" s="10">
        <v>0</v>
      </c>
      <c r="T817" s="10">
        <v>0</v>
      </c>
      <c r="U817" s="10" t="s">
        <v>3</v>
      </c>
      <c r="V817" s="10">
        <v>2</v>
      </c>
      <c r="W817" s="10"/>
      <c r="X817" s="10"/>
      <c r="Y817" s="10"/>
      <c r="Z817" s="10"/>
      <c r="AA817" s="10"/>
      <c r="AB817" s="10" t="s">
        <v>3</v>
      </c>
      <c r="AC817" s="10" t="s">
        <v>3</v>
      </c>
      <c r="AD817" s="10" t="s">
        <v>3</v>
      </c>
      <c r="AE817" s="10" t="s">
        <v>3</v>
      </c>
      <c r="AF817" s="10" t="s">
        <v>3</v>
      </c>
      <c r="AG817" s="10" t="s">
        <v>3</v>
      </c>
      <c r="AH817" s="10"/>
      <c r="AI817" s="10"/>
      <c r="AJ817" s="10"/>
      <c r="AK817" s="10"/>
      <c r="AL817" s="10"/>
      <c r="AM817" s="10"/>
      <c r="AN817" s="10"/>
      <c r="AO817" s="10"/>
      <c r="AP817" s="10" t="s">
        <v>3</v>
      </c>
      <c r="AQ817" s="10" t="s">
        <v>3</v>
      </c>
      <c r="AR817" s="10" t="s">
        <v>3</v>
      </c>
      <c r="AS817" s="10"/>
      <c r="AT817" s="10"/>
      <c r="AU817" s="10"/>
      <c r="AV817" s="10"/>
      <c r="AW817" s="10"/>
      <c r="AX817" s="10"/>
      <c r="AY817" s="10"/>
      <c r="AZ817" s="10" t="s">
        <v>3</v>
      </c>
      <c r="BA817" s="10"/>
      <c r="BB817" s="10" t="s">
        <v>3</v>
      </c>
      <c r="BC817" s="10" t="s">
        <v>3</v>
      </c>
      <c r="BD817" s="10" t="s">
        <v>3</v>
      </c>
      <c r="BE817" s="10" t="s">
        <v>3</v>
      </c>
      <c r="BF817" s="10" t="s">
        <v>3</v>
      </c>
      <c r="BG817" s="10" t="s">
        <v>3</v>
      </c>
      <c r="BH817" s="10" t="s">
        <v>3</v>
      </c>
      <c r="BI817" s="10" t="s">
        <v>3</v>
      </c>
      <c r="BJ817" s="10" t="s">
        <v>3</v>
      </c>
      <c r="BK817" s="10" t="s">
        <v>3</v>
      </c>
      <c r="BL817" s="10" t="s">
        <v>3</v>
      </c>
      <c r="BM817" s="10" t="s">
        <v>3</v>
      </c>
      <c r="BN817" s="10" t="s">
        <v>3</v>
      </c>
      <c r="BO817" s="10" t="s">
        <v>3</v>
      </c>
      <c r="BP817" s="10" t="s">
        <v>3</v>
      </c>
      <c r="BQ817" s="10"/>
      <c r="BR817" s="10"/>
      <c r="BS817" s="10"/>
      <c r="BT817" s="10"/>
      <c r="BU817" s="10"/>
      <c r="BV817" s="10"/>
      <c r="BW817" s="10"/>
      <c r="BX817" s="10">
        <v>0</v>
      </c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>
        <v>0</v>
      </c>
    </row>
    <row r="819" spans="1:255" x14ac:dyDescent="0.2">
      <c r="A819" s="11">
        <v>52</v>
      </c>
      <c r="B819" s="11">
        <f t="shared" ref="B819:G819" si="671">B860</f>
        <v>1</v>
      </c>
      <c r="C819" s="11">
        <f t="shared" si="671"/>
        <v>5</v>
      </c>
      <c r="D819" s="11">
        <f t="shared" si="671"/>
        <v>817</v>
      </c>
      <c r="E819" s="11">
        <f t="shared" si="671"/>
        <v>0</v>
      </c>
      <c r="F819" s="11" t="str">
        <f t="shared" si="671"/>
        <v>Новый подраздел</v>
      </c>
      <c r="G819" s="11" t="str">
        <f t="shared" si="671"/>
        <v>Воздуховоды</v>
      </c>
      <c r="H819" s="11"/>
      <c r="I819" s="11"/>
      <c r="J819" s="11"/>
      <c r="K819" s="11"/>
      <c r="L819" s="11"/>
      <c r="M819" s="11"/>
      <c r="N819" s="11"/>
      <c r="O819" s="11">
        <f t="shared" ref="O819:AT819" si="672">O860</f>
        <v>222935.45</v>
      </c>
      <c r="P819" s="11">
        <f t="shared" si="672"/>
        <v>214942.75</v>
      </c>
      <c r="Q819" s="11">
        <f t="shared" si="672"/>
        <v>2101.3200000000002</v>
      </c>
      <c r="R819" s="11">
        <f t="shared" si="672"/>
        <v>373.68</v>
      </c>
      <c r="S819" s="11">
        <f t="shared" si="672"/>
        <v>5891.38</v>
      </c>
      <c r="T819" s="11">
        <f t="shared" si="672"/>
        <v>0</v>
      </c>
      <c r="U819" s="11">
        <f t="shared" si="672"/>
        <v>503.74429923509985</v>
      </c>
      <c r="V819" s="11">
        <f t="shared" si="672"/>
        <v>0</v>
      </c>
      <c r="W819" s="11">
        <f t="shared" si="672"/>
        <v>0</v>
      </c>
      <c r="X819" s="11">
        <f t="shared" si="672"/>
        <v>6828.92</v>
      </c>
      <c r="Y819" s="11">
        <f t="shared" si="672"/>
        <v>3821.69</v>
      </c>
      <c r="Z819" s="11">
        <f t="shared" si="672"/>
        <v>0</v>
      </c>
      <c r="AA819" s="11">
        <f t="shared" si="672"/>
        <v>0</v>
      </c>
      <c r="AB819" s="11">
        <f t="shared" si="672"/>
        <v>222935.45</v>
      </c>
      <c r="AC819" s="11">
        <f t="shared" si="672"/>
        <v>214942.75</v>
      </c>
      <c r="AD819" s="11">
        <f t="shared" si="672"/>
        <v>2101.3200000000002</v>
      </c>
      <c r="AE819" s="11">
        <f t="shared" si="672"/>
        <v>373.68</v>
      </c>
      <c r="AF819" s="11">
        <f t="shared" si="672"/>
        <v>5891.38</v>
      </c>
      <c r="AG819" s="11">
        <f t="shared" si="672"/>
        <v>0</v>
      </c>
      <c r="AH819" s="11">
        <f t="shared" si="672"/>
        <v>503.74429923509985</v>
      </c>
      <c r="AI819" s="11">
        <f t="shared" si="672"/>
        <v>0</v>
      </c>
      <c r="AJ819" s="11">
        <f t="shared" si="672"/>
        <v>0</v>
      </c>
      <c r="AK819" s="11">
        <f t="shared" si="672"/>
        <v>6828.92</v>
      </c>
      <c r="AL819" s="11">
        <f t="shared" si="672"/>
        <v>3821.69</v>
      </c>
      <c r="AM819" s="11">
        <f t="shared" si="672"/>
        <v>0</v>
      </c>
      <c r="AN819" s="11">
        <f t="shared" si="672"/>
        <v>0</v>
      </c>
      <c r="AO819" s="11">
        <f t="shared" si="672"/>
        <v>0</v>
      </c>
      <c r="AP819" s="11">
        <f t="shared" si="672"/>
        <v>0</v>
      </c>
      <c r="AQ819" s="11">
        <f t="shared" si="672"/>
        <v>0</v>
      </c>
      <c r="AR819" s="11">
        <f t="shared" si="672"/>
        <v>233586.06</v>
      </c>
      <c r="AS819" s="11">
        <f t="shared" si="672"/>
        <v>233586.06</v>
      </c>
      <c r="AT819" s="11">
        <f t="shared" si="672"/>
        <v>0</v>
      </c>
      <c r="AU819" s="11">
        <f t="shared" ref="AU819:BZ819" si="673">AU860</f>
        <v>0</v>
      </c>
      <c r="AV819" s="11">
        <f t="shared" si="673"/>
        <v>214942.75</v>
      </c>
      <c r="AW819" s="11">
        <f t="shared" si="673"/>
        <v>214942.75</v>
      </c>
      <c r="AX819" s="11">
        <f t="shared" si="673"/>
        <v>0</v>
      </c>
      <c r="AY819" s="11">
        <f t="shared" si="673"/>
        <v>214942.75</v>
      </c>
      <c r="AZ819" s="11">
        <f t="shared" si="673"/>
        <v>0</v>
      </c>
      <c r="BA819" s="11">
        <f t="shared" si="673"/>
        <v>0</v>
      </c>
      <c r="BB819" s="11">
        <f t="shared" si="673"/>
        <v>0</v>
      </c>
      <c r="BC819" s="11">
        <f t="shared" si="673"/>
        <v>0</v>
      </c>
      <c r="BD819" s="11">
        <f t="shared" si="673"/>
        <v>0</v>
      </c>
      <c r="BE819" s="11">
        <f t="shared" si="673"/>
        <v>0</v>
      </c>
      <c r="BF819" s="11">
        <f t="shared" si="673"/>
        <v>0</v>
      </c>
      <c r="BG819" s="11">
        <f t="shared" si="673"/>
        <v>0</v>
      </c>
      <c r="BH819" s="11">
        <f t="shared" si="673"/>
        <v>0</v>
      </c>
      <c r="BI819" s="11">
        <f t="shared" si="673"/>
        <v>0</v>
      </c>
      <c r="BJ819" s="11">
        <f t="shared" si="673"/>
        <v>0</v>
      </c>
      <c r="BK819" s="11">
        <f t="shared" si="673"/>
        <v>0</v>
      </c>
      <c r="BL819" s="11">
        <f t="shared" si="673"/>
        <v>0</v>
      </c>
      <c r="BM819" s="11">
        <f t="shared" si="673"/>
        <v>0</v>
      </c>
      <c r="BN819" s="11">
        <f t="shared" si="673"/>
        <v>0</v>
      </c>
      <c r="BO819" s="11">
        <f t="shared" si="673"/>
        <v>0</v>
      </c>
      <c r="BP819" s="11">
        <f t="shared" si="673"/>
        <v>0</v>
      </c>
      <c r="BQ819" s="11">
        <f t="shared" si="673"/>
        <v>0</v>
      </c>
      <c r="BR819" s="11">
        <f t="shared" si="673"/>
        <v>0</v>
      </c>
      <c r="BS819" s="11">
        <f t="shared" si="673"/>
        <v>0</v>
      </c>
      <c r="BT819" s="11">
        <f t="shared" si="673"/>
        <v>0</v>
      </c>
      <c r="BU819" s="11">
        <f t="shared" si="673"/>
        <v>0</v>
      </c>
      <c r="BV819" s="11">
        <f t="shared" si="673"/>
        <v>0</v>
      </c>
      <c r="BW819" s="11">
        <f t="shared" si="673"/>
        <v>0</v>
      </c>
      <c r="BX819" s="11">
        <f t="shared" si="673"/>
        <v>0</v>
      </c>
      <c r="BY819" s="11">
        <f t="shared" si="673"/>
        <v>0</v>
      </c>
      <c r="BZ819" s="11">
        <f t="shared" si="673"/>
        <v>0</v>
      </c>
      <c r="CA819" s="11">
        <f t="shared" ref="CA819:DF819" si="674">CA860</f>
        <v>233586.06</v>
      </c>
      <c r="CB819" s="11">
        <f t="shared" si="674"/>
        <v>233586.06</v>
      </c>
      <c r="CC819" s="11">
        <f t="shared" si="674"/>
        <v>0</v>
      </c>
      <c r="CD819" s="11">
        <f t="shared" si="674"/>
        <v>0</v>
      </c>
      <c r="CE819" s="11">
        <f t="shared" si="674"/>
        <v>214942.75</v>
      </c>
      <c r="CF819" s="11">
        <f t="shared" si="674"/>
        <v>214942.75</v>
      </c>
      <c r="CG819" s="11">
        <f t="shared" si="674"/>
        <v>0</v>
      </c>
      <c r="CH819" s="11">
        <f t="shared" si="674"/>
        <v>214942.75</v>
      </c>
      <c r="CI819" s="11">
        <f t="shared" si="674"/>
        <v>0</v>
      </c>
      <c r="CJ819" s="11">
        <f t="shared" si="674"/>
        <v>0</v>
      </c>
      <c r="CK819" s="11">
        <f t="shared" si="674"/>
        <v>0</v>
      </c>
      <c r="CL819" s="11">
        <f t="shared" si="674"/>
        <v>0</v>
      </c>
      <c r="CM819" s="11">
        <f t="shared" si="674"/>
        <v>0</v>
      </c>
      <c r="CN819" s="11">
        <f t="shared" si="674"/>
        <v>0</v>
      </c>
      <c r="CO819" s="11">
        <f t="shared" si="674"/>
        <v>0</v>
      </c>
      <c r="CP819" s="11">
        <f t="shared" si="674"/>
        <v>0</v>
      </c>
      <c r="CQ819" s="11">
        <f t="shared" si="674"/>
        <v>0</v>
      </c>
      <c r="CR819" s="11">
        <f t="shared" si="674"/>
        <v>0</v>
      </c>
      <c r="CS819" s="11">
        <f t="shared" si="674"/>
        <v>0</v>
      </c>
      <c r="CT819" s="11">
        <f t="shared" si="674"/>
        <v>0</v>
      </c>
      <c r="CU819" s="11">
        <f t="shared" si="674"/>
        <v>0</v>
      </c>
      <c r="CV819" s="11">
        <f t="shared" si="674"/>
        <v>0</v>
      </c>
      <c r="CW819" s="11">
        <f t="shared" si="674"/>
        <v>0</v>
      </c>
      <c r="CX819" s="11">
        <f t="shared" si="674"/>
        <v>0</v>
      </c>
      <c r="CY819" s="11">
        <f t="shared" si="674"/>
        <v>0</v>
      </c>
      <c r="CZ819" s="11">
        <f t="shared" si="674"/>
        <v>0</v>
      </c>
      <c r="DA819" s="11">
        <f t="shared" si="674"/>
        <v>0</v>
      </c>
      <c r="DB819" s="11">
        <f t="shared" si="674"/>
        <v>0</v>
      </c>
      <c r="DC819" s="11">
        <f t="shared" si="674"/>
        <v>0</v>
      </c>
      <c r="DD819" s="11">
        <f t="shared" si="674"/>
        <v>0</v>
      </c>
      <c r="DE819" s="11">
        <f t="shared" si="674"/>
        <v>0</v>
      </c>
      <c r="DF819" s="11">
        <f t="shared" si="674"/>
        <v>0</v>
      </c>
      <c r="DG819" s="12">
        <f t="shared" ref="DG819:EL819" si="675">DG860</f>
        <v>1822999.23</v>
      </c>
      <c r="DH819" s="12">
        <f t="shared" si="675"/>
        <v>1451820.84</v>
      </c>
      <c r="DI819" s="12">
        <f t="shared" si="675"/>
        <v>39199.120000000003</v>
      </c>
      <c r="DJ819" s="12">
        <f t="shared" si="675"/>
        <v>21056.880000000001</v>
      </c>
      <c r="DK819" s="12">
        <f t="shared" si="675"/>
        <v>331979.27</v>
      </c>
      <c r="DL819" s="12">
        <f t="shared" si="675"/>
        <v>0</v>
      </c>
      <c r="DM819" s="12">
        <f t="shared" si="675"/>
        <v>503.74429923509985</v>
      </c>
      <c r="DN819" s="12">
        <f t="shared" si="675"/>
        <v>0</v>
      </c>
      <c r="DO819" s="12">
        <f t="shared" si="675"/>
        <v>0</v>
      </c>
      <c r="DP819" s="12">
        <f t="shared" si="675"/>
        <v>384809.4</v>
      </c>
      <c r="DQ819" s="12">
        <f t="shared" si="675"/>
        <v>215352.05</v>
      </c>
      <c r="DR819" s="12">
        <f t="shared" si="675"/>
        <v>0</v>
      </c>
      <c r="DS819" s="12">
        <f t="shared" si="675"/>
        <v>0</v>
      </c>
      <c r="DT819" s="12">
        <f t="shared" si="675"/>
        <v>1822999.23</v>
      </c>
      <c r="DU819" s="12">
        <f t="shared" si="675"/>
        <v>1451820.84</v>
      </c>
      <c r="DV819" s="12">
        <f t="shared" si="675"/>
        <v>39199.120000000003</v>
      </c>
      <c r="DW819" s="12">
        <f t="shared" si="675"/>
        <v>21056.880000000001</v>
      </c>
      <c r="DX819" s="12">
        <f t="shared" si="675"/>
        <v>331979.27</v>
      </c>
      <c r="DY819" s="12">
        <f t="shared" si="675"/>
        <v>0</v>
      </c>
      <c r="DZ819" s="12">
        <f t="shared" si="675"/>
        <v>503.74429923509985</v>
      </c>
      <c r="EA819" s="12">
        <f t="shared" si="675"/>
        <v>0</v>
      </c>
      <c r="EB819" s="12">
        <f t="shared" si="675"/>
        <v>0</v>
      </c>
      <c r="EC819" s="12">
        <f t="shared" si="675"/>
        <v>384809.4</v>
      </c>
      <c r="ED819" s="12">
        <f t="shared" si="675"/>
        <v>215352.05</v>
      </c>
      <c r="EE819" s="12">
        <f t="shared" si="675"/>
        <v>0</v>
      </c>
      <c r="EF819" s="12">
        <f t="shared" si="675"/>
        <v>0</v>
      </c>
      <c r="EG819" s="12">
        <f t="shared" si="675"/>
        <v>0</v>
      </c>
      <c r="EH819" s="12">
        <f t="shared" si="675"/>
        <v>0</v>
      </c>
      <c r="EI819" s="12">
        <f t="shared" si="675"/>
        <v>0</v>
      </c>
      <c r="EJ819" s="12">
        <f t="shared" si="675"/>
        <v>2423160.6800000002</v>
      </c>
      <c r="EK819" s="12">
        <f t="shared" si="675"/>
        <v>2423160.6800000002</v>
      </c>
      <c r="EL819" s="12">
        <f t="shared" si="675"/>
        <v>0</v>
      </c>
      <c r="EM819" s="12">
        <f t="shared" ref="EM819:FR819" si="676">EM860</f>
        <v>0</v>
      </c>
      <c r="EN819" s="12">
        <f t="shared" si="676"/>
        <v>1451820.84</v>
      </c>
      <c r="EO819" s="12">
        <f t="shared" si="676"/>
        <v>1451820.84</v>
      </c>
      <c r="EP819" s="12">
        <f t="shared" si="676"/>
        <v>0</v>
      </c>
      <c r="EQ819" s="12">
        <f t="shared" si="676"/>
        <v>1451820.84</v>
      </c>
      <c r="ER819" s="12">
        <f t="shared" si="676"/>
        <v>0</v>
      </c>
      <c r="ES819" s="12">
        <f t="shared" si="676"/>
        <v>0</v>
      </c>
      <c r="ET819" s="12">
        <f t="shared" si="676"/>
        <v>0</v>
      </c>
      <c r="EU819" s="12">
        <f t="shared" si="676"/>
        <v>0</v>
      </c>
      <c r="EV819" s="12">
        <f t="shared" si="676"/>
        <v>0</v>
      </c>
      <c r="EW819" s="12">
        <f t="shared" si="676"/>
        <v>0</v>
      </c>
      <c r="EX819" s="12">
        <f t="shared" si="676"/>
        <v>0</v>
      </c>
      <c r="EY819" s="12">
        <f t="shared" si="676"/>
        <v>0</v>
      </c>
      <c r="EZ819" s="12">
        <f t="shared" si="676"/>
        <v>0</v>
      </c>
      <c r="FA819" s="12">
        <f t="shared" si="676"/>
        <v>0</v>
      </c>
      <c r="FB819" s="12">
        <f t="shared" si="676"/>
        <v>0</v>
      </c>
      <c r="FC819" s="12">
        <f t="shared" si="676"/>
        <v>0</v>
      </c>
      <c r="FD819" s="12">
        <f t="shared" si="676"/>
        <v>0</v>
      </c>
      <c r="FE819" s="12">
        <f t="shared" si="676"/>
        <v>0</v>
      </c>
      <c r="FF819" s="12">
        <f t="shared" si="676"/>
        <v>0</v>
      </c>
      <c r="FG819" s="12">
        <f t="shared" si="676"/>
        <v>0</v>
      </c>
      <c r="FH819" s="12">
        <f t="shared" si="676"/>
        <v>0</v>
      </c>
      <c r="FI819" s="12">
        <f t="shared" si="676"/>
        <v>0</v>
      </c>
      <c r="FJ819" s="12">
        <f t="shared" si="676"/>
        <v>0</v>
      </c>
      <c r="FK819" s="12">
        <f t="shared" si="676"/>
        <v>0</v>
      </c>
      <c r="FL819" s="12">
        <f t="shared" si="676"/>
        <v>0</v>
      </c>
      <c r="FM819" s="12">
        <f t="shared" si="676"/>
        <v>0</v>
      </c>
      <c r="FN819" s="12">
        <f t="shared" si="676"/>
        <v>0</v>
      </c>
      <c r="FO819" s="12">
        <f t="shared" si="676"/>
        <v>0</v>
      </c>
      <c r="FP819" s="12">
        <f t="shared" si="676"/>
        <v>0</v>
      </c>
      <c r="FQ819" s="12">
        <f t="shared" si="676"/>
        <v>0</v>
      </c>
      <c r="FR819" s="12">
        <f t="shared" si="676"/>
        <v>0</v>
      </c>
      <c r="FS819" s="12">
        <f t="shared" ref="FS819:GX819" si="677">FS860</f>
        <v>2423160.6800000002</v>
      </c>
      <c r="FT819" s="12">
        <f t="shared" si="677"/>
        <v>2423160.6800000002</v>
      </c>
      <c r="FU819" s="12">
        <f t="shared" si="677"/>
        <v>0</v>
      </c>
      <c r="FV819" s="12">
        <f t="shared" si="677"/>
        <v>0</v>
      </c>
      <c r="FW819" s="12">
        <f t="shared" si="677"/>
        <v>1451820.84</v>
      </c>
      <c r="FX819" s="12">
        <f t="shared" si="677"/>
        <v>1451820.84</v>
      </c>
      <c r="FY819" s="12">
        <f t="shared" si="677"/>
        <v>0</v>
      </c>
      <c r="FZ819" s="12">
        <f t="shared" si="677"/>
        <v>1451820.84</v>
      </c>
      <c r="GA819" s="12">
        <f t="shared" si="677"/>
        <v>0</v>
      </c>
      <c r="GB819" s="12">
        <f t="shared" si="677"/>
        <v>0</v>
      </c>
      <c r="GC819" s="12">
        <f t="shared" si="677"/>
        <v>0</v>
      </c>
      <c r="GD819" s="12">
        <f t="shared" si="677"/>
        <v>0</v>
      </c>
      <c r="GE819" s="12">
        <f t="shared" si="677"/>
        <v>0</v>
      </c>
      <c r="GF819" s="12">
        <f t="shared" si="677"/>
        <v>0</v>
      </c>
      <c r="GG819" s="12">
        <f t="shared" si="677"/>
        <v>0</v>
      </c>
      <c r="GH819" s="12">
        <f t="shared" si="677"/>
        <v>0</v>
      </c>
      <c r="GI819" s="12">
        <f t="shared" si="677"/>
        <v>0</v>
      </c>
      <c r="GJ819" s="12">
        <f t="shared" si="677"/>
        <v>0</v>
      </c>
      <c r="GK819" s="12">
        <f t="shared" si="677"/>
        <v>0</v>
      </c>
      <c r="GL819" s="12">
        <f t="shared" si="677"/>
        <v>0</v>
      </c>
      <c r="GM819" s="12">
        <f t="shared" si="677"/>
        <v>0</v>
      </c>
      <c r="GN819" s="12">
        <f t="shared" si="677"/>
        <v>0</v>
      </c>
      <c r="GO819" s="12">
        <f t="shared" si="677"/>
        <v>0</v>
      </c>
      <c r="GP819" s="12">
        <f t="shared" si="677"/>
        <v>0</v>
      </c>
      <c r="GQ819" s="12">
        <f t="shared" si="677"/>
        <v>0</v>
      </c>
      <c r="GR819" s="12">
        <f t="shared" si="677"/>
        <v>0</v>
      </c>
      <c r="GS819" s="12">
        <f t="shared" si="677"/>
        <v>0</v>
      </c>
      <c r="GT819" s="12">
        <f t="shared" si="677"/>
        <v>0</v>
      </c>
      <c r="GU819" s="12">
        <f t="shared" si="677"/>
        <v>0</v>
      </c>
      <c r="GV819" s="12">
        <f t="shared" si="677"/>
        <v>0</v>
      </c>
      <c r="GW819" s="12">
        <f t="shared" si="677"/>
        <v>0</v>
      </c>
      <c r="GX819" s="12">
        <f t="shared" si="677"/>
        <v>0</v>
      </c>
    </row>
    <row r="821" spans="1:255" x14ac:dyDescent="0.2">
      <c r="A821" s="2">
        <v>17</v>
      </c>
      <c r="B821" s="2">
        <v>1</v>
      </c>
      <c r="C821" s="2">
        <f>ROW(SmtRes!A481)</f>
        <v>481</v>
      </c>
      <c r="D821" s="2">
        <f>ROW(EtalonRes!A625)</f>
        <v>625</v>
      </c>
      <c r="E821" s="2" t="s">
        <v>771</v>
      </c>
      <c r="F821" s="2" t="s">
        <v>772</v>
      </c>
      <c r="G821" s="2" t="s">
        <v>773</v>
      </c>
      <c r="H821" s="2" t="s">
        <v>323</v>
      </c>
      <c r="I821" s="2">
        <f>ROUND((7+7)/100,9)</f>
        <v>0.14000000000000001</v>
      </c>
      <c r="J821" s="2">
        <v>0</v>
      </c>
      <c r="K821" s="2">
        <f>ROUND((7+7)/100,9)</f>
        <v>0.14000000000000001</v>
      </c>
      <c r="L821" s="2"/>
      <c r="M821" s="2"/>
      <c r="N821" s="2"/>
      <c r="O821" s="2">
        <f t="shared" ref="O821:O858" si="678">ROUND(CP821,2)</f>
        <v>208.61</v>
      </c>
      <c r="P821" s="2">
        <f t="shared" ref="P821:P858" si="679">ROUND((ROUND((AC821*AW821*I821),2)*BC821),2)</f>
        <v>14.76</v>
      </c>
      <c r="Q821" s="2">
        <f>(ROUND((ROUND((((((ET821*1.2)*1.25)*1.05))*AV821*I821),2)*BB821),2)+ROUND((ROUND(((AE821-((((EU821*1.2)*1.25)*1.05)))*AV821*I821),2)*BS821),2))</f>
        <v>29.21</v>
      </c>
      <c r="R821" s="2">
        <f>(ROUND((ROUND((((((EU821*1.2)*1.25)*1.05))*AV821*I821),2)*BS821),2)+ROUND((ROUND(((AE821-((((EU821*1.2)*1.25)*1.05)))*AV821*I821),2)*BS821),2))</f>
        <v>3.16</v>
      </c>
      <c r="S821" s="2">
        <f t="shared" ref="S821:S858" si="680">ROUND((ROUND((AF821*AV821*I821),2)*BA821),2)</f>
        <v>164.64</v>
      </c>
      <c r="T821" s="2">
        <f t="shared" ref="T821:T858" si="681">ROUND(CU821*I821,2)</f>
        <v>0</v>
      </c>
      <c r="U821" s="2">
        <f t="shared" ref="U821:U858" si="682">CV821*I821</f>
        <v>13.887535939199998</v>
      </c>
      <c r="V821" s="2">
        <f t="shared" ref="V821:V858" si="683">CW821*I821</f>
        <v>0</v>
      </c>
      <c r="W821" s="2">
        <f t="shared" ref="W821:W858" si="684">ROUND(CX821*I821,2)</f>
        <v>0</v>
      </c>
      <c r="X821" s="2">
        <f>(ROUND((((S821+ROUND((ROUND((((((EU821*1.2)*1.25)*1.05))*AV821*I821),2)*BS821),2))*AT821)/100),2)+ROUND(((ROUND((ROUND(((AE821-((((EU821*1.2)*1.25)*1.05)))*AV821*I821),2)*BS821),2)*AT821)/100),2))</f>
        <v>182.9</v>
      </c>
      <c r="Y821" s="2">
        <f>(ROUND((((S821+ROUND((ROUND((((((EU821*1.2)*1.25)*1.05))*AV821*I821),2)*BS821),2))*AU821)/100),2)+ROUND(((ROUND((ROUND(((AE821-((((EU821*1.2)*1.25)*1.05)))*AV821*I821),2)*BS821),2)*AU821)/100),2))</f>
        <v>102.36</v>
      </c>
      <c r="Z821" s="2"/>
      <c r="AA821" s="2">
        <v>56661434</v>
      </c>
      <c r="AB821" s="2">
        <f t="shared" ref="AB821:AB858" si="685">ROUND((AC821+AD821+AF821),6)</f>
        <v>1403.1293599999999</v>
      </c>
      <c r="AC821" s="2">
        <f>ROUND(((((ES821*1)*1)*1)),6)</f>
        <v>105.41</v>
      </c>
      <c r="AD821" s="2">
        <f>ROUND(((((((ET821*1.2)*1.25)*1.05))-((((EU821*1.2)*1.25)*1.05)))+AE821),6)</f>
        <v>195.55199999999999</v>
      </c>
      <c r="AE821" s="2">
        <f>ROUND(((((EU821*1.2)*1.25)*1.05)),6)</f>
        <v>21.136500000000002</v>
      </c>
      <c r="AF821" s="2">
        <f>ROUND(((((EV821*1.2)*1.15)*1.05)),6)</f>
        <v>1102.1673599999999</v>
      </c>
      <c r="AG821" s="2">
        <f t="shared" ref="AG821:AG858" si="686">ROUND((AP821),6)</f>
        <v>0</v>
      </c>
      <c r="AH821" s="2">
        <f>((((EW821*1.2)*1.15)*1.05))</f>
        <v>92.967839999999981</v>
      </c>
      <c r="AI821" s="2">
        <f>((((EX821*1.2)*1.25)*1.05))</f>
        <v>0</v>
      </c>
      <c r="AJ821" s="2">
        <f t="shared" ref="AJ821:AJ858" si="687">(AS821)</f>
        <v>0</v>
      </c>
      <c r="AK821" s="2">
        <v>990.21</v>
      </c>
      <c r="AL821" s="2">
        <v>105.41</v>
      </c>
      <c r="AM821" s="2">
        <v>124.16</v>
      </c>
      <c r="AN821" s="2">
        <v>13.42</v>
      </c>
      <c r="AO821" s="2">
        <v>760.64</v>
      </c>
      <c r="AP821" s="2">
        <v>0</v>
      </c>
      <c r="AQ821" s="2">
        <v>64.16</v>
      </c>
      <c r="AR821" s="2">
        <v>0</v>
      </c>
      <c r="AS821" s="2">
        <v>0</v>
      </c>
      <c r="AT821" s="2">
        <v>109</v>
      </c>
      <c r="AU821" s="2">
        <v>61</v>
      </c>
      <c r="AV821" s="2">
        <v>1.0669999999999999</v>
      </c>
      <c r="AW821" s="2">
        <v>1</v>
      </c>
      <c r="AX821" s="2"/>
      <c r="AY821" s="2"/>
      <c r="AZ821" s="2">
        <v>1</v>
      </c>
      <c r="BA821" s="2">
        <v>1</v>
      </c>
      <c r="BB821" s="2">
        <v>1</v>
      </c>
      <c r="BC821" s="2">
        <v>1</v>
      </c>
      <c r="BD821" s="2" t="s">
        <v>3</v>
      </c>
      <c r="BE821" s="2" t="s">
        <v>3</v>
      </c>
      <c r="BF821" s="2" t="s">
        <v>3</v>
      </c>
      <c r="BG821" s="2" t="s">
        <v>3</v>
      </c>
      <c r="BH821" s="2">
        <v>0</v>
      </c>
      <c r="BI821" s="2">
        <v>1</v>
      </c>
      <c r="BJ821" s="2" t="s">
        <v>774</v>
      </c>
      <c r="BK821" s="2"/>
      <c r="BL821" s="2"/>
      <c r="BM821" s="2">
        <v>25</v>
      </c>
      <c r="BN821" s="2">
        <v>0</v>
      </c>
      <c r="BO821" s="2" t="s">
        <v>772</v>
      </c>
      <c r="BP821" s="2">
        <v>1</v>
      </c>
      <c r="BQ821" s="2">
        <v>30</v>
      </c>
      <c r="BR821" s="2">
        <v>0</v>
      </c>
      <c r="BS821" s="2">
        <v>1</v>
      </c>
      <c r="BT821" s="2">
        <v>1</v>
      </c>
      <c r="BU821" s="2">
        <v>1</v>
      </c>
      <c r="BV821" s="2">
        <v>1</v>
      </c>
      <c r="BW821" s="2">
        <v>1</v>
      </c>
      <c r="BX821" s="2">
        <v>1</v>
      </c>
      <c r="BY821" s="2" t="s">
        <v>3</v>
      </c>
      <c r="BZ821" s="2">
        <v>109</v>
      </c>
      <c r="CA821" s="2">
        <v>61</v>
      </c>
      <c r="CB821" s="2" t="s">
        <v>3</v>
      </c>
      <c r="CC821" s="2"/>
      <c r="CD821" s="2"/>
      <c r="CE821" s="2">
        <v>1566</v>
      </c>
      <c r="CF821" s="2">
        <v>0</v>
      </c>
      <c r="CG821" s="2">
        <v>0</v>
      </c>
      <c r="CH821" s="2"/>
      <c r="CI821" s="2"/>
      <c r="CJ821" s="2"/>
      <c r="CK821" s="2"/>
      <c r="CL821" s="2"/>
      <c r="CM821" s="2">
        <v>0</v>
      </c>
      <c r="CN821" s="2" t="s">
        <v>2120</v>
      </c>
      <c r="CO821" s="2">
        <v>0</v>
      </c>
      <c r="CP821" s="2">
        <f t="shared" ref="CP821:CP858" si="688">(P821+Q821+S821)</f>
        <v>208.60999999999999</v>
      </c>
      <c r="CQ821" s="2">
        <f t="shared" ref="CQ821:CQ858" si="689">ROUND((ROUND((AC821*AW821*1),2)*BC821),2)</f>
        <v>105.41</v>
      </c>
      <c r="CR821" s="2">
        <f>(ROUND((ROUND((((((ET821*1.2)*1.25)*1.05))*AV821*1),2)*BB821),2)+ROUND((ROUND(((AE821-((((EU821*1.2)*1.25)*1.05)))*AV821*1),2)*BS821),2))</f>
        <v>208.65</v>
      </c>
      <c r="CS821" s="2">
        <f>(ROUND((ROUND((((((EU821*1.2)*1.25)*1.05))*AV821*1),2)*BS821),2)+ROUND((ROUND(((AE821-((((EU821*1.2)*1.25)*1.05)))*AV821*1),2)*BS821),2))</f>
        <v>22.55</v>
      </c>
      <c r="CT821" s="2">
        <f t="shared" ref="CT821:CT858" si="690">ROUND((ROUND((AF821*AV821*1),2)*BA821),2)</f>
        <v>1176.01</v>
      </c>
      <c r="CU821" s="2">
        <f t="shared" ref="CU821:CU858" si="691">AG821</f>
        <v>0</v>
      </c>
      <c r="CV821" s="2">
        <f t="shared" ref="CV821:CV858" si="692">(AH821*AV821)</f>
        <v>99.196685279999969</v>
      </c>
      <c r="CW821" s="2">
        <f t="shared" ref="CW821:CW858" si="693">AI821</f>
        <v>0</v>
      </c>
      <c r="CX821" s="2">
        <f t="shared" ref="CX821:CX858" si="694">AJ821</f>
        <v>0</v>
      </c>
      <c r="CY821" s="2">
        <f>(ROUND((((S821+ROUND((ROUND((((((EU821*1.2)*1.25)*1.05))*AV821*1),2)*BS821),2))*AT821)/100),2)+ROUND(((ROUND((ROUND(((AE821-((((EU821*1.2)*1.25)*1.05)))*AV821*1),2)*BS821),2)*AT821)/100),2))</f>
        <v>204.04</v>
      </c>
      <c r="CZ821" s="2">
        <f>(ROUND((((S821+ROUND((ROUND((((((EU821*1.2)*1.25)*1.05))*AV821*1),2)*BS821),2))*AU821)/100),2)+ROUND(((ROUND((ROUND(((AE821-((((EU821*1.2)*1.25)*1.05)))*AV821*1),2)*BS821),2)*AU821)/100),2))</f>
        <v>114.19</v>
      </c>
      <c r="DA821" s="2"/>
      <c r="DB821" s="2">
        <v>161</v>
      </c>
      <c r="DC821" s="2" t="s">
        <v>3</v>
      </c>
      <c r="DD821" s="2" t="s">
        <v>105</v>
      </c>
      <c r="DE821" s="2" t="s">
        <v>32</v>
      </c>
      <c r="DF821" s="2" t="s">
        <v>32</v>
      </c>
      <c r="DG821" s="2" t="s">
        <v>33</v>
      </c>
      <c r="DH821" s="2" t="s">
        <v>3</v>
      </c>
      <c r="DI821" s="2" t="s">
        <v>33</v>
      </c>
      <c r="DJ821" s="2" t="s">
        <v>32</v>
      </c>
      <c r="DK821" s="2" t="s">
        <v>3</v>
      </c>
      <c r="DL821" s="2" t="s">
        <v>3</v>
      </c>
      <c r="DM821" s="2" t="s">
        <v>3</v>
      </c>
      <c r="DN821" s="2">
        <v>0</v>
      </c>
      <c r="DO821" s="2">
        <v>0</v>
      </c>
      <c r="DP821" s="2">
        <v>1</v>
      </c>
      <c r="DQ821" s="2">
        <v>1</v>
      </c>
      <c r="DR821" s="2"/>
      <c r="DS821" s="2"/>
      <c r="DT821" s="2"/>
      <c r="DU821" s="2">
        <v>1013</v>
      </c>
      <c r="DV821" s="2" t="s">
        <v>323</v>
      </c>
      <c r="DW821" s="2" t="s">
        <v>323</v>
      </c>
      <c r="DX821" s="2">
        <v>1</v>
      </c>
      <c r="DY821" s="2"/>
      <c r="DZ821" s="2" t="s">
        <v>3</v>
      </c>
      <c r="EA821" s="2" t="s">
        <v>3</v>
      </c>
      <c r="EB821" s="2" t="s">
        <v>3</v>
      </c>
      <c r="EC821" s="2" t="s">
        <v>3</v>
      </c>
      <c r="ED821" s="2"/>
      <c r="EE821" s="2">
        <v>56938458</v>
      </c>
      <c r="EF821" s="2">
        <v>30</v>
      </c>
      <c r="EG821" s="2" t="s">
        <v>34</v>
      </c>
      <c r="EH821" s="2">
        <v>0</v>
      </c>
      <c r="EI821" s="2" t="s">
        <v>3</v>
      </c>
      <c r="EJ821" s="2">
        <v>1</v>
      </c>
      <c r="EK821" s="2">
        <v>25</v>
      </c>
      <c r="EL821" s="2" t="s">
        <v>35</v>
      </c>
      <c r="EM821" s="2" t="s">
        <v>36</v>
      </c>
      <c r="EN821" s="2"/>
      <c r="EO821" s="2" t="s">
        <v>325</v>
      </c>
      <c r="EP821" s="2"/>
      <c r="EQ821" s="2">
        <v>131072</v>
      </c>
      <c r="ER821" s="2">
        <v>990.21</v>
      </c>
      <c r="ES821" s="2">
        <v>105.41</v>
      </c>
      <c r="ET821" s="2">
        <v>124.16</v>
      </c>
      <c r="EU821" s="2">
        <v>13.42</v>
      </c>
      <c r="EV821" s="2">
        <v>760.64</v>
      </c>
      <c r="EW821" s="2">
        <v>64.16</v>
      </c>
      <c r="EX821" s="2">
        <v>0</v>
      </c>
      <c r="EY821" s="2">
        <v>0</v>
      </c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>
        <v>0</v>
      </c>
      <c r="FR821" s="2">
        <v>0</v>
      </c>
      <c r="FS821" s="2">
        <v>0</v>
      </c>
      <c r="FT821" s="2"/>
      <c r="FU821" s="2"/>
      <c r="FV821" s="2"/>
      <c r="FW821" s="2"/>
      <c r="FX821" s="2">
        <v>109</v>
      </c>
      <c r="FY821" s="2">
        <v>61</v>
      </c>
      <c r="FZ821" s="2"/>
      <c r="GA821" s="2" t="s">
        <v>3</v>
      </c>
      <c r="GB821" s="2"/>
      <c r="GC821" s="2"/>
      <c r="GD821" s="2">
        <v>1</v>
      </c>
      <c r="GE821" s="2"/>
      <c r="GF821" s="2">
        <v>-1185100352</v>
      </c>
      <c r="GG821" s="2">
        <v>2</v>
      </c>
      <c r="GH821" s="2">
        <v>1</v>
      </c>
      <c r="GI821" s="2">
        <v>2</v>
      </c>
      <c r="GJ821" s="2">
        <v>0</v>
      </c>
      <c r="GK821" s="2">
        <v>0</v>
      </c>
      <c r="GL821" s="2">
        <f t="shared" ref="GL821:GL858" si="695">ROUND(IF(AND(BH821=3,BI821=3,FS821&lt;&gt;0),P821,0),2)</f>
        <v>0</v>
      </c>
      <c r="GM821" s="2">
        <f t="shared" ref="GM821:GM858" si="696">ROUND(O821+X821+Y821,2)+GX821</f>
        <v>493.87</v>
      </c>
      <c r="GN821" s="2">
        <f t="shared" ref="GN821:GN858" si="697">IF(OR(BI821=0,BI821=1),GM821-GX821,0)</f>
        <v>493.87</v>
      </c>
      <c r="GO821" s="2">
        <f t="shared" ref="GO821:GO858" si="698">IF(BI821=2,GM821-GX821,0)</f>
        <v>0</v>
      </c>
      <c r="GP821" s="2">
        <f t="shared" ref="GP821:GP858" si="699">IF(BI821=4,GM821-GX821,0)</f>
        <v>0</v>
      </c>
      <c r="GQ821" s="2"/>
      <c r="GR821" s="2">
        <v>0</v>
      </c>
      <c r="GS821" s="2">
        <v>3</v>
      </c>
      <c r="GT821" s="2">
        <v>0</v>
      </c>
      <c r="GU821" s="2" t="s">
        <v>3</v>
      </c>
      <c r="GV821" s="2">
        <f t="shared" ref="GV821:GV858" si="700">ROUND((GT821),6)</f>
        <v>0</v>
      </c>
      <c r="GW821" s="2">
        <v>1</v>
      </c>
      <c r="GX821" s="2">
        <f t="shared" ref="GX821:GX858" si="701">ROUND(HC821*I821,2)</f>
        <v>0</v>
      </c>
      <c r="GY821" s="2"/>
      <c r="GZ821" s="2"/>
      <c r="HA821" s="2">
        <v>0</v>
      </c>
      <c r="HB821" s="2">
        <v>0</v>
      </c>
      <c r="HC821" s="2">
        <f t="shared" ref="HC821:HC858" si="702">GV821*GW821</f>
        <v>0</v>
      </c>
      <c r="HD821" s="2"/>
      <c r="HE821" s="2" t="s">
        <v>3</v>
      </c>
      <c r="HF821" s="2" t="s">
        <v>3</v>
      </c>
      <c r="HG821" s="2"/>
      <c r="HH821" s="2"/>
      <c r="HI821" s="2"/>
      <c r="HJ821" s="2"/>
      <c r="HK821" s="2"/>
      <c r="HL821" s="2"/>
      <c r="HM821" s="2" t="s">
        <v>3</v>
      </c>
      <c r="HN821" s="2" t="s">
        <v>3</v>
      </c>
      <c r="HO821" s="2" t="s">
        <v>3</v>
      </c>
      <c r="HP821" s="2" t="s">
        <v>3</v>
      </c>
      <c r="HQ821" s="2" t="s">
        <v>3</v>
      </c>
      <c r="HR821" s="2"/>
      <c r="HS821" s="2">
        <v>0</v>
      </c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>
        <v>0</v>
      </c>
      <c r="IL821" s="2"/>
      <c r="IM821" s="2"/>
      <c r="IN821" s="2"/>
      <c r="IO821" s="2"/>
      <c r="IP821" s="2"/>
      <c r="IQ821" s="2"/>
      <c r="IR821" s="2"/>
      <c r="IS821" s="2"/>
      <c r="IT821" s="2"/>
      <c r="IU821" s="2"/>
    </row>
    <row r="822" spans="1:255" x14ac:dyDescent="0.2">
      <c r="A822" s="3">
        <v>17</v>
      </c>
      <c r="B822" s="3">
        <v>1</v>
      </c>
      <c r="C822" s="3">
        <f>ROW(SmtRes!A490)</f>
        <v>490</v>
      </c>
      <c r="D822" s="3">
        <f>ROW(EtalonRes!A640)</f>
        <v>640</v>
      </c>
      <c r="E822" s="3" t="s">
        <v>771</v>
      </c>
      <c r="F822" s="3" t="s">
        <v>772</v>
      </c>
      <c r="G822" s="3" t="s">
        <v>773</v>
      </c>
      <c r="H822" s="3" t="s">
        <v>323</v>
      </c>
      <c r="I822" s="3">
        <f>ROUND((7+7)/100,9)</f>
        <v>0.14000000000000001</v>
      </c>
      <c r="J822" s="3">
        <v>0</v>
      </c>
      <c r="K822" s="3">
        <f>ROUND((7+7)/100,9)</f>
        <v>0.14000000000000001</v>
      </c>
      <c r="O822" s="3">
        <f t="shared" si="678"/>
        <v>9774.34</v>
      </c>
      <c r="P822" s="3">
        <f t="shared" si="679"/>
        <v>57.56</v>
      </c>
      <c r="Q822" s="3">
        <f>(ROUND((ROUND((((((ET822*1.2)*1.25)*1.05))*AV822*I822),2)*BB822),2)+ROUND((ROUND(((AE822-((((EU822*1.2)*1.25)*1.05)))*AV822*I822),2)*BS822),2))</f>
        <v>439.32</v>
      </c>
      <c r="R822" s="3">
        <f>(ROUND((ROUND((((((EU822*1.2)*1.25)*1.05))*AV822*I822),2)*BS822),2)+ROUND((ROUND(((AE822-((((EU822*1.2)*1.25)*1.05)))*AV822*I822),2)*BS822),2))</f>
        <v>178.07</v>
      </c>
      <c r="S822" s="3">
        <f t="shared" si="680"/>
        <v>9277.4599999999991</v>
      </c>
      <c r="T822" s="3">
        <f t="shared" si="681"/>
        <v>0</v>
      </c>
      <c r="U822" s="3">
        <f t="shared" si="682"/>
        <v>13.887535939199998</v>
      </c>
      <c r="V822" s="3">
        <f t="shared" si="683"/>
        <v>0</v>
      </c>
      <c r="W822" s="3">
        <f t="shared" si="684"/>
        <v>0</v>
      </c>
      <c r="X822" s="3">
        <f>(ROUND((((S822+ROUND((ROUND((((((EU822*1.2)*1.25)*1.05))*AV822*I822),2)*BS822),2))*AT822)/100),2)+ROUND(((ROUND((ROUND(((AE822-((((EU822*1.2)*1.25)*1.05)))*AV822*I822),2)*BS822),2)*AT822)/100),2))</f>
        <v>10306.530000000001</v>
      </c>
      <c r="Y822" s="3">
        <f>(ROUND((((S822+ROUND((ROUND((((((EU822*1.2)*1.25)*1.05))*AV822*I822),2)*BS822),2))*AU822)/100),2)+ROUND(((ROUND((ROUND(((AE822-((((EU822*1.2)*1.25)*1.05)))*AV822*I822),2)*BS822),2)*AU822)/100),2))</f>
        <v>5767.87</v>
      </c>
      <c r="AA822" s="3">
        <v>56661436</v>
      </c>
      <c r="AB822" s="3">
        <f t="shared" si="685"/>
        <v>1403.1293599999999</v>
      </c>
      <c r="AC822" s="3">
        <f>ROUND(((((ES822*1)*1)*1)),6)</f>
        <v>105.41</v>
      </c>
      <c r="AD822" s="3">
        <f>ROUND(((((((ET822*1.2)*1.25)*1.05))-((((EU822*1.2)*1.25)*1.05)))+AE822),6)</f>
        <v>195.55199999999999</v>
      </c>
      <c r="AE822" s="3">
        <f>ROUND(((((EU822*1.2)*1.25)*1.05)),6)</f>
        <v>21.136500000000002</v>
      </c>
      <c r="AF822" s="3">
        <f>ROUND(((((EV822*1.2)*1.15)*1.05)),6)</f>
        <v>1102.1673599999999</v>
      </c>
      <c r="AG822" s="3">
        <f t="shared" si="686"/>
        <v>0</v>
      </c>
      <c r="AH822" s="3">
        <f>((((EW822*1.2)*1.15)*1.05))</f>
        <v>92.967839999999981</v>
      </c>
      <c r="AI822" s="3">
        <f>((((EX822*1.2)*1.25)*1.05))</f>
        <v>0</v>
      </c>
      <c r="AJ822" s="3">
        <f t="shared" si="687"/>
        <v>0</v>
      </c>
      <c r="AK822" s="3">
        <v>990.21</v>
      </c>
      <c r="AL822" s="3">
        <v>105.41</v>
      </c>
      <c r="AM822" s="3">
        <v>124.16</v>
      </c>
      <c r="AN822" s="3">
        <v>13.42</v>
      </c>
      <c r="AO822" s="3">
        <v>760.64</v>
      </c>
      <c r="AP822" s="3">
        <v>0</v>
      </c>
      <c r="AQ822" s="3">
        <v>64.16</v>
      </c>
      <c r="AR822" s="3">
        <v>0</v>
      </c>
      <c r="AS822" s="3">
        <v>0</v>
      </c>
      <c r="AT822" s="3">
        <v>109</v>
      </c>
      <c r="AU822" s="3">
        <v>61</v>
      </c>
      <c r="AV822" s="3">
        <v>1.0669999999999999</v>
      </c>
      <c r="AW822" s="3">
        <v>1</v>
      </c>
      <c r="AZ822" s="3">
        <v>1</v>
      </c>
      <c r="BA822" s="3">
        <v>56.35</v>
      </c>
      <c r="BB822" s="3">
        <v>15.04</v>
      </c>
      <c r="BC822" s="3">
        <v>3.9</v>
      </c>
      <c r="BD822" s="3" t="s">
        <v>3</v>
      </c>
      <c r="BE822" s="3" t="s">
        <v>3</v>
      </c>
      <c r="BF822" s="3" t="s">
        <v>3</v>
      </c>
      <c r="BG822" s="3" t="s">
        <v>3</v>
      </c>
      <c r="BH822" s="3">
        <v>0</v>
      </c>
      <c r="BI822" s="3">
        <v>1</v>
      </c>
      <c r="BJ822" s="3" t="s">
        <v>774</v>
      </c>
      <c r="BM822" s="3">
        <v>25</v>
      </c>
      <c r="BN822" s="3">
        <v>0</v>
      </c>
      <c r="BO822" s="3" t="s">
        <v>772</v>
      </c>
      <c r="BP822" s="3">
        <v>1</v>
      </c>
      <c r="BQ822" s="3">
        <v>30</v>
      </c>
      <c r="BR822" s="3">
        <v>0</v>
      </c>
      <c r="BS822" s="3">
        <v>56.35</v>
      </c>
      <c r="BT822" s="3">
        <v>1</v>
      </c>
      <c r="BU822" s="3">
        <v>1</v>
      </c>
      <c r="BV822" s="3">
        <v>1</v>
      </c>
      <c r="BW822" s="3">
        <v>1</v>
      </c>
      <c r="BX822" s="3">
        <v>1</v>
      </c>
      <c r="BY822" s="3" t="s">
        <v>3</v>
      </c>
      <c r="BZ822" s="3">
        <v>109</v>
      </c>
      <c r="CA822" s="3">
        <v>61</v>
      </c>
      <c r="CB822" s="3" t="s">
        <v>3</v>
      </c>
      <c r="CE822" s="3">
        <v>1566</v>
      </c>
      <c r="CF822" s="3">
        <v>0</v>
      </c>
      <c r="CG822" s="3">
        <v>0</v>
      </c>
      <c r="CM822" s="3">
        <v>0</v>
      </c>
      <c r="CN822" s="3" t="s">
        <v>2120</v>
      </c>
      <c r="CO822" s="3">
        <v>0</v>
      </c>
      <c r="CP822" s="3">
        <f t="shared" si="688"/>
        <v>9774.3399999999983</v>
      </c>
      <c r="CQ822" s="3">
        <f t="shared" si="689"/>
        <v>411.1</v>
      </c>
      <c r="CR822" s="3">
        <f>(ROUND((ROUND((((((ET822*1.2)*1.25)*1.05))*AV822*1),2)*BB822),2)+ROUND((ROUND(((AE822-((((EU822*1.2)*1.25)*1.05)))*AV822*1),2)*BS822),2))</f>
        <v>3138.1</v>
      </c>
      <c r="CS822" s="3">
        <f>(ROUND((ROUND((((((EU822*1.2)*1.25)*1.05))*AV822*1),2)*BS822),2)+ROUND((ROUND(((AE822-((((EU822*1.2)*1.25)*1.05)))*AV822*1),2)*BS822),2))</f>
        <v>1270.69</v>
      </c>
      <c r="CT822" s="3">
        <f t="shared" si="690"/>
        <v>66268.160000000003</v>
      </c>
      <c r="CU822" s="3">
        <f t="shared" si="691"/>
        <v>0</v>
      </c>
      <c r="CV822" s="3">
        <f t="shared" si="692"/>
        <v>99.196685279999969</v>
      </c>
      <c r="CW822" s="3">
        <f t="shared" si="693"/>
        <v>0</v>
      </c>
      <c r="CX822" s="3">
        <f t="shared" si="694"/>
        <v>0</v>
      </c>
      <c r="CY822" s="3">
        <f>(ROUND((((S822+ROUND((ROUND((((((EU822*1.2)*1.25)*1.05))*AV822*1),2)*BS822),2))*AT822)/100),2)+ROUND(((ROUND((ROUND(((AE822-((((EU822*1.2)*1.25)*1.05)))*AV822*1),2)*BS822),2)*AT822)/100),2))</f>
        <v>11497.48</v>
      </c>
      <c r="CZ822" s="3">
        <f>(ROUND((((S822+ROUND((ROUND((((((EU822*1.2)*1.25)*1.05))*AV822*1),2)*BS822),2))*AU822)/100),2)+ROUND(((ROUND((ROUND(((AE822-((((EU822*1.2)*1.25)*1.05)))*AV822*1),2)*BS822),2)*AU822)/100),2))</f>
        <v>6434.37</v>
      </c>
      <c r="DB822" s="3">
        <v>164</v>
      </c>
      <c r="DC822" s="3" t="s">
        <v>3</v>
      </c>
      <c r="DD822" s="3" t="s">
        <v>105</v>
      </c>
      <c r="DE822" s="3" t="s">
        <v>32</v>
      </c>
      <c r="DF822" s="3" t="s">
        <v>32</v>
      </c>
      <c r="DG822" s="3" t="s">
        <v>33</v>
      </c>
      <c r="DH822" s="3" t="s">
        <v>3</v>
      </c>
      <c r="DI822" s="3" t="s">
        <v>33</v>
      </c>
      <c r="DJ822" s="3" t="s">
        <v>32</v>
      </c>
      <c r="DK822" s="3" t="s">
        <v>3</v>
      </c>
      <c r="DL822" s="3" t="s">
        <v>3</v>
      </c>
      <c r="DM822" s="3" t="s">
        <v>3</v>
      </c>
      <c r="DN822" s="3">
        <v>0</v>
      </c>
      <c r="DO822" s="3">
        <v>0</v>
      </c>
      <c r="DP822" s="3">
        <v>1</v>
      </c>
      <c r="DQ822" s="3">
        <v>1</v>
      </c>
      <c r="DU822" s="3">
        <v>1013</v>
      </c>
      <c r="DV822" s="3" t="s">
        <v>323</v>
      </c>
      <c r="DW822" s="3" t="s">
        <v>323</v>
      </c>
      <c r="DX822" s="3">
        <v>1</v>
      </c>
      <c r="DZ822" s="3" t="s">
        <v>3</v>
      </c>
      <c r="EA822" s="3" t="s">
        <v>3</v>
      </c>
      <c r="EB822" s="3" t="s">
        <v>3</v>
      </c>
      <c r="EC822" s="3" t="s">
        <v>3</v>
      </c>
      <c r="EE822" s="3">
        <v>56938458</v>
      </c>
      <c r="EF822" s="3">
        <v>30</v>
      </c>
      <c r="EG822" s="3" t="s">
        <v>34</v>
      </c>
      <c r="EH822" s="3">
        <v>0</v>
      </c>
      <c r="EI822" s="3" t="s">
        <v>3</v>
      </c>
      <c r="EJ822" s="3">
        <v>1</v>
      </c>
      <c r="EK822" s="3">
        <v>25</v>
      </c>
      <c r="EL822" s="3" t="s">
        <v>35</v>
      </c>
      <c r="EM822" s="3" t="s">
        <v>36</v>
      </c>
      <c r="EO822" s="3" t="s">
        <v>325</v>
      </c>
      <c r="EQ822" s="3">
        <v>131072</v>
      </c>
      <c r="ER822" s="3">
        <v>990.21</v>
      </c>
      <c r="ES822" s="3">
        <v>105.41</v>
      </c>
      <c r="ET822" s="3">
        <v>124.16</v>
      </c>
      <c r="EU822" s="3">
        <v>13.42</v>
      </c>
      <c r="EV822" s="3">
        <v>760.64</v>
      </c>
      <c r="EW822" s="3">
        <v>64.16</v>
      </c>
      <c r="EX822" s="3">
        <v>0</v>
      </c>
      <c r="EY822" s="3">
        <v>0</v>
      </c>
      <c r="FQ822" s="3">
        <v>0</v>
      </c>
      <c r="FR822" s="3">
        <v>0</v>
      </c>
      <c r="FS822" s="3">
        <v>0</v>
      </c>
      <c r="FX822" s="3">
        <v>109</v>
      </c>
      <c r="FY822" s="3">
        <v>61</v>
      </c>
      <c r="GA822" s="3" t="s">
        <v>3</v>
      </c>
      <c r="GD822" s="3">
        <v>1</v>
      </c>
      <c r="GF822" s="3">
        <v>-1185100352</v>
      </c>
      <c r="GG822" s="3">
        <v>2</v>
      </c>
      <c r="GH822" s="3">
        <v>1</v>
      </c>
      <c r="GI822" s="3">
        <v>2</v>
      </c>
      <c r="GJ822" s="3">
        <v>0</v>
      </c>
      <c r="GK822" s="3">
        <v>0</v>
      </c>
      <c r="GL822" s="3">
        <f t="shared" si="695"/>
        <v>0</v>
      </c>
      <c r="GM822" s="3">
        <f t="shared" si="696"/>
        <v>25848.74</v>
      </c>
      <c r="GN822" s="3">
        <f t="shared" si="697"/>
        <v>25848.74</v>
      </c>
      <c r="GO822" s="3">
        <f t="shared" si="698"/>
        <v>0</v>
      </c>
      <c r="GP822" s="3">
        <f t="shared" si="699"/>
        <v>0</v>
      </c>
      <c r="GR822" s="3">
        <v>0</v>
      </c>
      <c r="GS822" s="3">
        <v>3</v>
      </c>
      <c r="GT822" s="3">
        <v>0</v>
      </c>
      <c r="GU822" s="3" t="s">
        <v>3</v>
      </c>
      <c r="GV822" s="3">
        <f t="shared" si="700"/>
        <v>0</v>
      </c>
      <c r="GW822" s="3">
        <v>1</v>
      </c>
      <c r="GX822" s="3">
        <f t="shared" si="701"/>
        <v>0</v>
      </c>
      <c r="HA822" s="3">
        <v>0</v>
      </c>
      <c r="HB822" s="3">
        <v>0</v>
      </c>
      <c r="HC822" s="3">
        <f t="shared" si="702"/>
        <v>0</v>
      </c>
      <c r="HE822" s="3" t="s">
        <v>3</v>
      </c>
      <c r="HF822" s="3" t="s">
        <v>3</v>
      </c>
      <c r="HM822" s="3" t="s">
        <v>3</v>
      </c>
      <c r="HN822" s="3" t="s">
        <v>3</v>
      </c>
      <c r="HO822" s="3" t="s">
        <v>3</v>
      </c>
      <c r="HP822" s="3" t="s">
        <v>3</v>
      </c>
      <c r="HQ822" s="3" t="s">
        <v>3</v>
      </c>
      <c r="HS822" s="3">
        <v>0</v>
      </c>
      <c r="IK822" s="3">
        <v>0</v>
      </c>
    </row>
    <row r="823" spans="1:255" x14ac:dyDescent="0.2">
      <c r="A823" s="2">
        <v>17</v>
      </c>
      <c r="B823" s="2">
        <v>1</v>
      </c>
      <c r="C823" s="2"/>
      <c r="D823" s="2"/>
      <c r="E823" s="2" t="s">
        <v>775</v>
      </c>
      <c r="F823" s="2" t="s">
        <v>776</v>
      </c>
      <c r="G823" s="2" t="s">
        <v>777</v>
      </c>
      <c r="H823" s="2" t="s">
        <v>329</v>
      </c>
      <c r="I823" s="2">
        <v>14</v>
      </c>
      <c r="J823" s="2">
        <v>0</v>
      </c>
      <c r="K823" s="2">
        <v>14</v>
      </c>
      <c r="L823" s="2"/>
      <c r="M823" s="2"/>
      <c r="N823" s="2"/>
      <c r="O823" s="2">
        <f t="shared" si="678"/>
        <v>1436.12</v>
      </c>
      <c r="P823" s="2">
        <f t="shared" si="679"/>
        <v>1436.12</v>
      </c>
      <c r="Q823" s="2">
        <f>(ROUND((ROUND(((ET823)*AV823*I823),2)*BB823),2)+ROUND((ROUND(((AE823-(EU823))*AV823*I823),2)*BS823),2))</f>
        <v>0</v>
      </c>
      <c r="R823" s="2">
        <f>(ROUND((ROUND(((EU823)*AV823*I823),2)*BS823),2)+ROUND((ROUND(((AE823-(EU823))*AV823*I823),2)*BS823),2))</f>
        <v>0</v>
      </c>
      <c r="S823" s="2">
        <f t="shared" si="680"/>
        <v>0</v>
      </c>
      <c r="T823" s="2">
        <f t="shared" si="681"/>
        <v>0</v>
      </c>
      <c r="U823" s="2">
        <f t="shared" si="682"/>
        <v>0</v>
      </c>
      <c r="V823" s="2">
        <f t="shared" si="683"/>
        <v>0</v>
      </c>
      <c r="W823" s="2">
        <f t="shared" si="684"/>
        <v>0</v>
      </c>
      <c r="X823" s="2">
        <f>(ROUND((((S823+ROUND((ROUND(((EU823)*AV823*I823),2)*BS823),2))*AT823)/100),2)+ROUND(((ROUND((ROUND(((AE823-(EU823))*AV823*I823),2)*BS823),2)*AT823)/100),2))</f>
        <v>0</v>
      </c>
      <c r="Y823" s="2">
        <f>(ROUND((((S823+ROUND((ROUND(((EU823)*AV823*I823),2)*BS823),2))*AU823)/100),2)+ROUND(((ROUND((ROUND(((AE823-(EU823))*AV823*I823),2)*BS823),2)*AU823)/100),2))</f>
        <v>0</v>
      </c>
      <c r="Z823" s="2"/>
      <c r="AA823" s="2">
        <v>56661434</v>
      </c>
      <c r="AB823" s="2">
        <f t="shared" si="685"/>
        <v>102.58</v>
      </c>
      <c r="AC823" s="2">
        <f>ROUND((ES823),6)</f>
        <v>102.58</v>
      </c>
      <c r="AD823" s="2">
        <f>ROUND((((ET823)-(EU823))+AE823),6)</f>
        <v>0</v>
      </c>
      <c r="AE823" s="2">
        <f>ROUND((EU823),6)</f>
        <v>0</v>
      </c>
      <c r="AF823" s="2">
        <f>ROUND((EV823),6)</f>
        <v>0</v>
      </c>
      <c r="AG823" s="2">
        <f t="shared" si="686"/>
        <v>0</v>
      </c>
      <c r="AH823" s="2">
        <f>(EW823)</f>
        <v>0</v>
      </c>
      <c r="AI823" s="2">
        <f>(EX823)</f>
        <v>0</v>
      </c>
      <c r="AJ823" s="2">
        <f t="shared" si="687"/>
        <v>0</v>
      </c>
      <c r="AK823" s="2">
        <v>102.58</v>
      </c>
      <c r="AL823" s="2">
        <v>102.58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1</v>
      </c>
      <c r="AW823" s="2">
        <v>1</v>
      </c>
      <c r="AX823" s="2"/>
      <c r="AY823" s="2"/>
      <c r="AZ823" s="2">
        <v>1</v>
      </c>
      <c r="BA823" s="2">
        <v>1</v>
      </c>
      <c r="BB823" s="2">
        <v>1</v>
      </c>
      <c r="BC823" s="2">
        <v>1</v>
      </c>
      <c r="BD823" s="2" t="s">
        <v>3</v>
      </c>
      <c r="BE823" s="2" t="s">
        <v>3</v>
      </c>
      <c r="BF823" s="2" t="s">
        <v>3</v>
      </c>
      <c r="BG823" s="2" t="s">
        <v>3</v>
      </c>
      <c r="BH823" s="2">
        <v>3</v>
      </c>
      <c r="BI823" s="2">
        <v>1</v>
      </c>
      <c r="BJ823" s="2" t="s">
        <v>778</v>
      </c>
      <c r="BK823" s="2"/>
      <c r="BL823" s="2"/>
      <c r="BM823" s="2">
        <v>1617</v>
      </c>
      <c r="BN823" s="2">
        <v>0</v>
      </c>
      <c r="BO823" s="2" t="s">
        <v>3</v>
      </c>
      <c r="BP823" s="2">
        <v>0</v>
      </c>
      <c r="BQ823" s="2">
        <v>200</v>
      </c>
      <c r="BR823" s="2">
        <v>0</v>
      </c>
      <c r="BS823" s="2">
        <v>1</v>
      </c>
      <c r="BT823" s="2">
        <v>1</v>
      </c>
      <c r="BU823" s="2">
        <v>1</v>
      </c>
      <c r="BV823" s="2">
        <v>1</v>
      </c>
      <c r="BW823" s="2">
        <v>1</v>
      </c>
      <c r="BX823" s="2">
        <v>1</v>
      </c>
      <c r="BY823" s="2" t="s">
        <v>3</v>
      </c>
      <c r="BZ823" s="2">
        <v>0</v>
      </c>
      <c r="CA823" s="2">
        <v>0</v>
      </c>
      <c r="CB823" s="2" t="s">
        <v>3</v>
      </c>
      <c r="CC823" s="2"/>
      <c r="CD823" s="2"/>
      <c r="CE823" s="2">
        <v>1566</v>
      </c>
      <c r="CF823" s="2">
        <v>0</v>
      </c>
      <c r="CG823" s="2">
        <v>0</v>
      </c>
      <c r="CH823" s="2"/>
      <c r="CI823" s="2"/>
      <c r="CJ823" s="2"/>
      <c r="CK823" s="2"/>
      <c r="CL823" s="2"/>
      <c r="CM823" s="2">
        <v>0</v>
      </c>
      <c r="CN823" s="2" t="s">
        <v>3</v>
      </c>
      <c r="CO823" s="2">
        <v>0</v>
      </c>
      <c r="CP823" s="2">
        <f t="shared" si="688"/>
        <v>1436.12</v>
      </c>
      <c r="CQ823" s="2">
        <f t="shared" si="689"/>
        <v>102.58</v>
      </c>
      <c r="CR823" s="2">
        <f>(ROUND((ROUND(((ET823)*AV823*1),2)*BB823),2)+ROUND((ROUND(((AE823-(EU823))*AV823*1),2)*BS823),2))</f>
        <v>0</v>
      </c>
      <c r="CS823" s="2">
        <f>(ROUND((ROUND(((EU823)*AV823*1),2)*BS823),2)+ROUND((ROUND(((AE823-(EU823))*AV823*1),2)*BS823),2))</f>
        <v>0</v>
      </c>
      <c r="CT823" s="2">
        <f t="shared" si="690"/>
        <v>0</v>
      </c>
      <c r="CU823" s="2">
        <f t="shared" si="691"/>
        <v>0</v>
      </c>
      <c r="CV823" s="2">
        <f t="shared" si="692"/>
        <v>0</v>
      </c>
      <c r="CW823" s="2">
        <f t="shared" si="693"/>
        <v>0</v>
      </c>
      <c r="CX823" s="2">
        <f t="shared" si="694"/>
        <v>0</v>
      </c>
      <c r="CY823" s="2">
        <f>(ROUND((((S823+ROUND((ROUND(((EU823)*AV823*1),2)*BS823),2))*AT823)/100),2)+ROUND(((ROUND((ROUND(((AE823-(EU823))*AV823*1),2)*BS823),2)*AT823)/100),2))</f>
        <v>0</v>
      </c>
      <c r="CZ823" s="2">
        <f>(ROUND((((S823+ROUND((ROUND(((EU823)*AV823*1),2)*BS823),2))*AU823)/100),2)+ROUND(((ROUND((ROUND(((AE823-(EU823))*AV823*1),2)*BS823),2)*AU823)/100),2))</f>
        <v>0</v>
      </c>
      <c r="DA823" s="2"/>
      <c r="DB823" s="2"/>
      <c r="DC823" s="2" t="s">
        <v>3</v>
      </c>
      <c r="DD823" s="2" t="s">
        <v>3</v>
      </c>
      <c r="DE823" s="2" t="s">
        <v>3</v>
      </c>
      <c r="DF823" s="2" t="s">
        <v>3</v>
      </c>
      <c r="DG823" s="2" t="s">
        <v>3</v>
      </c>
      <c r="DH823" s="2" t="s">
        <v>3</v>
      </c>
      <c r="DI823" s="2" t="s">
        <v>3</v>
      </c>
      <c r="DJ823" s="2" t="s">
        <v>3</v>
      </c>
      <c r="DK823" s="2" t="s">
        <v>3</v>
      </c>
      <c r="DL823" s="2" t="s">
        <v>3</v>
      </c>
      <c r="DM823" s="2" t="s">
        <v>3</v>
      </c>
      <c r="DN823" s="2">
        <v>0</v>
      </c>
      <c r="DO823" s="2">
        <v>0</v>
      </c>
      <c r="DP823" s="2">
        <v>1</v>
      </c>
      <c r="DQ823" s="2">
        <v>1</v>
      </c>
      <c r="DR823" s="2"/>
      <c r="DS823" s="2"/>
      <c r="DT823" s="2"/>
      <c r="DU823" s="2">
        <v>1005</v>
      </c>
      <c r="DV823" s="2" t="s">
        <v>329</v>
      </c>
      <c r="DW823" s="2" t="s">
        <v>329</v>
      </c>
      <c r="DX823" s="2">
        <v>1</v>
      </c>
      <c r="DY823" s="2"/>
      <c r="DZ823" s="2" t="s">
        <v>3</v>
      </c>
      <c r="EA823" s="2" t="s">
        <v>3</v>
      </c>
      <c r="EB823" s="2" t="s">
        <v>3</v>
      </c>
      <c r="EC823" s="2" t="s">
        <v>3</v>
      </c>
      <c r="ED823" s="2"/>
      <c r="EE823" s="2">
        <v>56938530</v>
      </c>
      <c r="EF823" s="2">
        <v>200</v>
      </c>
      <c r="EG823" s="2" t="s">
        <v>343</v>
      </c>
      <c r="EH823" s="2">
        <v>0</v>
      </c>
      <c r="EI823" s="2" t="s">
        <v>3</v>
      </c>
      <c r="EJ823" s="2">
        <v>1</v>
      </c>
      <c r="EK823" s="2">
        <v>1617</v>
      </c>
      <c r="EL823" s="2" t="s">
        <v>344</v>
      </c>
      <c r="EM823" s="2" t="s">
        <v>345</v>
      </c>
      <c r="EN823" s="2"/>
      <c r="EO823" s="2" t="s">
        <v>3</v>
      </c>
      <c r="EP823" s="2"/>
      <c r="EQ823" s="2">
        <v>131072</v>
      </c>
      <c r="ER823" s="2">
        <v>102.58</v>
      </c>
      <c r="ES823" s="2">
        <v>102.58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>
        <v>0</v>
      </c>
      <c r="FR823" s="2">
        <v>0</v>
      </c>
      <c r="FS823" s="2">
        <v>0</v>
      </c>
      <c r="FT823" s="2"/>
      <c r="FU823" s="2"/>
      <c r="FV823" s="2"/>
      <c r="FW823" s="2"/>
      <c r="FX823" s="2">
        <v>0</v>
      </c>
      <c r="FY823" s="2">
        <v>0</v>
      </c>
      <c r="FZ823" s="2"/>
      <c r="GA823" s="2" t="s">
        <v>3</v>
      </c>
      <c r="GB823" s="2"/>
      <c r="GC823" s="2"/>
      <c r="GD823" s="2">
        <v>1</v>
      </c>
      <c r="GE823" s="2"/>
      <c r="GF823" s="2">
        <v>746473926</v>
      </c>
      <c r="GG823" s="2">
        <v>2</v>
      </c>
      <c r="GH823" s="2">
        <v>1</v>
      </c>
      <c r="GI823" s="2">
        <v>-2</v>
      </c>
      <c r="GJ823" s="2">
        <v>0</v>
      </c>
      <c r="GK823" s="2">
        <v>0</v>
      </c>
      <c r="GL823" s="2">
        <f t="shared" si="695"/>
        <v>0</v>
      </c>
      <c r="GM823" s="2">
        <f t="shared" si="696"/>
        <v>1436.12</v>
      </c>
      <c r="GN823" s="2">
        <f t="shared" si="697"/>
        <v>1436.12</v>
      </c>
      <c r="GO823" s="2">
        <f t="shared" si="698"/>
        <v>0</v>
      </c>
      <c r="GP823" s="2">
        <f t="shared" si="699"/>
        <v>0</v>
      </c>
      <c r="GQ823" s="2"/>
      <c r="GR823" s="2">
        <v>0</v>
      </c>
      <c r="GS823" s="2">
        <v>3</v>
      </c>
      <c r="GT823" s="2">
        <v>0</v>
      </c>
      <c r="GU823" s="2" t="s">
        <v>3</v>
      </c>
      <c r="GV823" s="2">
        <f t="shared" si="700"/>
        <v>0</v>
      </c>
      <c r="GW823" s="2">
        <v>1</v>
      </c>
      <c r="GX823" s="2">
        <f t="shared" si="701"/>
        <v>0</v>
      </c>
      <c r="GY823" s="2"/>
      <c r="GZ823" s="2"/>
      <c r="HA823" s="2">
        <v>0</v>
      </c>
      <c r="HB823" s="2">
        <v>0</v>
      </c>
      <c r="HC823" s="2">
        <f t="shared" si="702"/>
        <v>0</v>
      </c>
      <c r="HD823" s="2"/>
      <c r="HE823" s="2" t="s">
        <v>3</v>
      </c>
      <c r="HF823" s="2" t="s">
        <v>3</v>
      </c>
      <c r="HG823" s="2"/>
      <c r="HH823" s="2"/>
      <c r="HI823" s="2"/>
      <c r="HJ823" s="2"/>
      <c r="HK823" s="2"/>
      <c r="HL823" s="2"/>
      <c r="HM823" s="2" t="s">
        <v>3</v>
      </c>
      <c r="HN823" s="2" t="s">
        <v>3</v>
      </c>
      <c r="HO823" s="2" t="s">
        <v>3</v>
      </c>
      <c r="HP823" s="2" t="s">
        <v>3</v>
      </c>
      <c r="HQ823" s="2" t="s">
        <v>3</v>
      </c>
      <c r="HR823" s="2"/>
      <c r="HS823" s="2">
        <v>0</v>
      </c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>
        <v>0</v>
      </c>
      <c r="IL823" s="2"/>
      <c r="IM823" s="2"/>
      <c r="IN823" s="2"/>
      <c r="IO823" s="2"/>
      <c r="IP823" s="2"/>
      <c r="IQ823" s="2"/>
      <c r="IR823" s="2"/>
      <c r="IS823" s="2"/>
      <c r="IT823" s="2"/>
      <c r="IU823" s="2"/>
    </row>
    <row r="824" spans="1:255" x14ac:dyDescent="0.2">
      <c r="A824" s="3">
        <v>17</v>
      </c>
      <c r="B824" s="3">
        <v>1</v>
      </c>
      <c r="E824" s="3" t="s">
        <v>775</v>
      </c>
      <c r="F824" s="3" t="s">
        <v>776</v>
      </c>
      <c r="G824" s="3" t="s">
        <v>777</v>
      </c>
      <c r="H824" s="3" t="s">
        <v>329</v>
      </c>
      <c r="I824" s="3">
        <v>14</v>
      </c>
      <c r="J824" s="3">
        <v>0</v>
      </c>
      <c r="K824" s="3">
        <v>14</v>
      </c>
      <c r="O824" s="3">
        <f t="shared" si="678"/>
        <v>18109.47</v>
      </c>
      <c r="P824" s="3">
        <f t="shared" si="679"/>
        <v>18109.47</v>
      </c>
      <c r="Q824" s="3">
        <f>(ROUND((ROUND(((ET824)*AV824*I824),2)*BB824),2)+ROUND((ROUND(((AE824-(EU824))*AV824*I824),2)*BS824),2))</f>
        <v>0</v>
      </c>
      <c r="R824" s="3">
        <f>(ROUND((ROUND(((EU824)*AV824*I824),2)*BS824),2)+ROUND((ROUND(((AE824-(EU824))*AV824*I824),2)*BS824),2))</f>
        <v>0</v>
      </c>
      <c r="S824" s="3">
        <f t="shared" si="680"/>
        <v>0</v>
      </c>
      <c r="T824" s="3">
        <f t="shared" si="681"/>
        <v>0</v>
      </c>
      <c r="U824" s="3">
        <f t="shared" si="682"/>
        <v>0</v>
      </c>
      <c r="V824" s="3">
        <f t="shared" si="683"/>
        <v>0</v>
      </c>
      <c r="W824" s="3">
        <f t="shared" si="684"/>
        <v>0</v>
      </c>
      <c r="X824" s="3">
        <f>(ROUND((((S824+ROUND((ROUND(((EU824)*AV824*I824),2)*BS824),2))*AT824)/100),2)+ROUND(((ROUND((ROUND(((AE824-(EU824))*AV824*I824),2)*BS824),2)*AT824)/100),2))</f>
        <v>0</v>
      </c>
      <c r="Y824" s="3">
        <f>(ROUND((((S824+ROUND((ROUND(((EU824)*AV824*I824),2)*BS824),2))*AU824)/100),2)+ROUND(((ROUND((ROUND(((AE824-(EU824))*AV824*I824),2)*BS824),2)*AU824)/100),2))</f>
        <v>0</v>
      </c>
      <c r="AA824" s="3">
        <v>56661436</v>
      </c>
      <c r="AB824" s="3">
        <f t="shared" si="685"/>
        <v>102.58</v>
      </c>
      <c r="AC824" s="3">
        <f>ROUND((ES824),6)</f>
        <v>102.58</v>
      </c>
      <c r="AD824" s="3">
        <f>ROUND((((ET824)-(EU824))+AE824),6)</f>
        <v>0</v>
      </c>
      <c r="AE824" s="3">
        <f>ROUND((EU824),6)</f>
        <v>0</v>
      </c>
      <c r="AF824" s="3">
        <f>ROUND((EV824),6)</f>
        <v>0</v>
      </c>
      <c r="AG824" s="3">
        <f t="shared" si="686"/>
        <v>0</v>
      </c>
      <c r="AH824" s="3">
        <f>(EW824)</f>
        <v>0</v>
      </c>
      <c r="AI824" s="3">
        <f>(EX824)</f>
        <v>0</v>
      </c>
      <c r="AJ824" s="3">
        <f t="shared" si="687"/>
        <v>0</v>
      </c>
      <c r="AK824" s="3">
        <v>102.58</v>
      </c>
      <c r="AL824" s="3">
        <v>102.58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1</v>
      </c>
      <c r="AW824" s="3">
        <v>1</v>
      </c>
      <c r="AZ824" s="3">
        <v>1</v>
      </c>
      <c r="BA824" s="3">
        <v>1</v>
      </c>
      <c r="BB824" s="3">
        <v>1</v>
      </c>
      <c r="BC824" s="3">
        <v>12.61</v>
      </c>
      <c r="BD824" s="3" t="s">
        <v>3</v>
      </c>
      <c r="BE824" s="3" t="s">
        <v>3</v>
      </c>
      <c r="BF824" s="3" t="s">
        <v>3</v>
      </c>
      <c r="BG824" s="3" t="s">
        <v>3</v>
      </c>
      <c r="BH824" s="3">
        <v>3</v>
      </c>
      <c r="BI824" s="3">
        <v>1</v>
      </c>
      <c r="BJ824" s="3" t="s">
        <v>778</v>
      </c>
      <c r="BM824" s="3">
        <v>1617</v>
      </c>
      <c r="BN824" s="3">
        <v>0</v>
      </c>
      <c r="BO824" s="3" t="s">
        <v>776</v>
      </c>
      <c r="BP824" s="3">
        <v>1</v>
      </c>
      <c r="BQ824" s="3">
        <v>200</v>
      </c>
      <c r="BR824" s="3">
        <v>0</v>
      </c>
      <c r="BS824" s="3">
        <v>1</v>
      </c>
      <c r="BT824" s="3">
        <v>1</v>
      </c>
      <c r="BU824" s="3">
        <v>1</v>
      </c>
      <c r="BV824" s="3">
        <v>1</v>
      </c>
      <c r="BW824" s="3">
        <v>1</v>
      </c>
      <c r="BX824" s="3">
        <v>1</v>
      </c>
      <c r="BY824" s="3" t="s">
        <v>3</v>
      </c>
      <c r="BZ824" s="3">
        <v>0</v>
      </c>
      <c r="CA824" s="3">
        <v>0</v>
      </c>
      <c r="CB824" s="3" t="s">
        <v>3</v>
      </c>
      <c r="CE824" s="3">
        <v>1566</v>
      </c>
      <c r="CF824" s="3">
        <v>0</v>
      </c>
      <c r="CG824" s="3">
        <v>0</v>
      </c>
      <c r="CM824" s="3">
        <v>0</v>
      </c>
      <c r="CN824" s="3" t="s">
        <v>3</v>
      </c>
      <c r="CO824" s="3">
        <v>0</v>
      </c>
      <c r="CP824" s="3">
        <f t="shared" si="688"/>
        <v>18109.47</v>
      </c>
      <c r="CQ824" s="3">
        <f t="shared" si="689"/>
        <v>1293.53</v>
      </c>
      <c r="CR824" s="3">
        <f>(ROUND((ROUND(((ET824)*AV824*1),2)*BB824),2)+ROUND((ROUND(((AE824-(EU824))*AV824*1),2)*BS824),2))</f>
        <v>0</v>
      </c>
      <c r="CS824" s="3">
        <f>(ROUND((ROUND(((EU824)*AV824*1),2)*BS824),2)+ROUND((ROUND(((AE824-(EU824))*AV824*1),2)*BS824),2))</f>
        <v>0</v>
      </c>
      <c r="CT824" s="3">
        <f t="shared" si="690"/>
        <v>0</v>
      </c>
      <c r="CU824" s="3">
        <f t="shared" si="691"/>
        <v>0</v>
      </c>
      <c r="CV824" s="3">
        <f t="shared" si="692"/>
        <v>0</v>
      </c>
      <c r="CW824" s="3">
        <f t="shared" si="693"/>
        <v>0</v>
      </c>
      <c r="CX824" s="3">
        <f t="shared" si="694"/>
        <v>0</v>
      </c>
      <c r="CY824" s="3">
        <f>(ROUND((((S824+ROUND((ROUND(((EU824)*AV824*1),2)*BS824),2))*AT824)/100),2)+ROUND(((ROUND((ROUND(((AE824-(EU824))*AV824*1),2)*BS824),2)*AT824)/100),2))</f>
        <v>0</v>
      </c>
      <c r="CZ824" s="3">
        <f>(ROUND((((S824+ROUND((ROUND(((EU824)*AV824*1),2)*BS824),2))*AU824)/100),2)+ROUND(((ROUND((ROUND(((AE824-(EU824))*AV824*1),2)*BS824),2)*AU824)/100),2))</f>
        <v>0</v>
      </c>
      <c r="DC824" s="3" t="s">
        <v>3</v>
      </c>
      <c r="DD824" s="3" t="s">
        <v>3</v>
      </c>
      <c r="DE824" s="3" t="s">
        <v>3</v>
      </c>
      <c r="DF824" s="3" t="s">
        <v>3</v>
      </c>
      <c r="DG824" s="3" t="s">
        <v>3</v>
      </c>
      <c r="DH824" s="3" t="s">
        <v>3</v>
      </c>
      <c r="DI824" s="3" t="s">
        <v>3</v>
      </c>
      <c r="DJ824" s="3" t="s">
        <v>3</v>
      </c>
      <c r="DK824" s="3" t="s">
        <v>3</v>
      </c>
      <c r="DL824" s="3" t="s">
        <v>3</v>
      </c>
      <c r="DM824" s="3" t="s">
        <v>3</v>
      </c>
      <c r="DN824" s="3">
        <v>0</v>
      </c>
      <c r="DO824" s="3">
        <v>0</v>
      </c>
      <c r="DP824" s="3">
        <v>1</v>
      </c>
      <c r="DQ824" s="3">
        <v>1</v>
      </c>
      <c r="DU824" s="3">
        <v>1005</v>
      </c>
      <c r="DV824" s="3" t="s">
        <v>329</v>
      </c>
      <c r="DW824" s="3" t="s">
        <v>329</v>
      </c>
      <c r="DX824" s="3">
        <v>1</v>
      </c>
      <c r="DZ824" s="3" t="s">
        <v>3</v>
      </c>
      <c r="EA824" s="3" t="s">
        <v>3</v>
      </c>
      <c r="EB824" s="3" t="s">
        <v>3</v>
      </c>
      <c r="EC824" s="3" t="s">
        <v>3</v>
      </c>
      <c r="EE824" s="3">
        <v>56938530</v>
      </c>
      <c r="EF824" s="3">
        <v>200</v>
      </c>
      <c r="EG824" s="3" t="s">
        <v>343</v>
      </c>
      <c r="EH824" s="3">
        <v>0</v>
      </c>
      <c r="EI824" s="3" t="s">
        <v>3</v>
      </c>
      <c r="EJ824" s="3">
        <v>1</v>
      </c>
      <c r="EK824" s="3">
        <v>1617</v>
      </c>
      <c r="EL824" s="3" t="s">
        <v>344</v>
      </c>
      <c r="EM824" s="3" t="s">
        <v>345</v>
      </c>
      <c r="EO824" s="3" t="s">
        <v>3</v>
      </c>
      <c r="EQ824" s="3">
        <v>131072</v>
      </c>
      <c r="ER824" s="3">
        <v>102.58</v>
      </c>
      <c r="ES824" s="3">
        <v>102.58</v>
      </c>
      <c r="ET824" s="3">
        <v>0</v>
      </c>
      <c r="EU824" s="3">
        <v>0</v>
      </c>
      <c r="EV824" s="3">
        <v>0</v>
      </c>
      <c r="EW824" s="3">
        <v>0</v>
      </c>
      <c r="EX824" s="3">
        <v>0</v>
      </c>
      <c r="EY824" s="3">
        <v>0</v>
      </c>
      <c r="FQ824" s="3">
        <v>0</v>
      </c>
      <c r="FR824" s="3">
        <v>0</v>
      </c>
      <c r="FS824" s="3">
        <v>0</v>
      </c>
      <c r="FX824" s="3">
        <v>0</v>
      </c>
      <c r="FY824" s="3">
        <v>0</v>
      </c>
      <c r="GA824" s="3" t="s">
        <v>3</v>
      </c>
      <c r="GD824" s="3">
        <v>1</v>
      </c>
      <c r="GF824" s="3">
        <v>746473926</v>
      </c>
      <c r="GG824" s="3">
        <v>2</v>
      </c>
      <c r="GH824" s="3">
        <v>1</v>
      </c>
      <c r="GI824" s="3">
        <v>2</v>
      </c>
      <c r="GJ824" s="3">
        <v>0</v>
      </c>
      <c r="GK824" s="3">
        <v>0</v>
      </c>
      <c r="GL824" s="3">
        <f t="shared" si="695"/>
        <v>0</v>
      </c>
      <c r="GM824" s="3">
        <f t="shared" si="696"/>
        <v>18109.47</v>
      </c>
      <c r="GN824" s="3">
        <f t="shared" si="697"/>
        <v>18109.47</v>
      </c>
      <c r="GO824" s="3">
        <f t="shared" si="698"/>
        <v>0</v>
      </c>
      <c r="GP824" s="3">
        <f t="shared" si="699"/>
        <v>0</v>
      </c>
      <c r="GR824" s="3">
        <v>0</v>
      </c>
      <c r="GS824" s="3">
        <v>3</v>
      </c>
      <c r="GT824" s="3">
        <v>0</v>
      </c>
      <c r="GU824" s="3" t="s">
        <v>3</v>
      </c>
      <c r="GV824" s="3">
        <f t="shared" si="700"/>
        <v>0</v>
      </c>
      <c r="GW824" s="3">
        <v>1</v>
      </c>
      <c r="GX824" s="3">
        <f t="shared" si="701"/>
        <v>0</v>
      </c>
      <c r="HA824" s="3">
        <v>0</v>
      </c>
      <c r="HB824" s="3">
        <v>0</v>
      </c>
      <c r="HC824" s="3">
        <f t="shared" si="702"/>
        <v>0</v>
      </c>
      <c r="HE824" s="3" t="s">
        <v>3</v>
      </c>
      <c r="HF824" s="3" t="s">
        <v>3</v>
      </c>
      <c r="HM824" s="3" t="s">
        <v>3</v>
      </c>
      <c r="HN824" s="3" t="s">
        <v>3</v>
      </c>
      <c r="HO824" s="3" t="s">
        <v>3</v>
      </c>
      <c r="HP824" s="3" t="s">
        <v>3</v>
      </c>
      <c r="HQ824" s="3" t="s">
        <v>3</v>
      </c>
      <c r="HS824" s="3">
        <v>0</v>
      </c>
      <c r="IK824" s="3">
        <v>0</v>
      </c>
    </row>
    <row r="825" spans="1:255" x14ac:dyDescent="0.2">
      <c r="A825" s="2">
        <v>17</v>
      </c>
      <c r="B825" s="2">
        <v>1</v>
      </c>
      <c r="C825" s="2">
        <f>ROW(SmtRes!A499)</f>
        <v>499</v>
      </c>
      <c r="D825" s="2">
        <f>ROW(EtalonRes!A655)</f>
        <v>655</v>
      </c>
      <c r="E825" s="2" t="s">
        <v>779</v>
      </c>
      <c r="F825" s="2" t="s">
        <v>780</v>
      </c>
      <c r="G825" s="2" t="s">
        <v>781</v>
      </c>
      <c r="H825" s="2" t="s">
        <v>323</v>
      </c>
      <c r="I825" s="2">
        <f>ROUND((170+25)/100,9)</f>
        <v>1.95</v>
      </c>
      <c r="J825" s="2">
        <v>0</v>
      </c>
      <c r="K825" s="2">
        <f>ROUND((170+25)/100,9)</f>
        <v>1.95</v>
      </c>
      <c r="L825" s="2"/>
      <c r="M825" s="2"/>
      <c r="N825" s="2"/>
      <c r="O825" s="2">
        <f t="shared" si="678"/>
        <v>2012.29</v>
      </c>
      <c r="P825" s="2">
        <f t="shared" si="679"/>
        <v>98.98</v>
      </c>
      <c r="Q825" s="2">
        <f>(ROUND((ROUND((((((ET825*1.2)*1.25)*1.05))*AV825*I825),2)*BB825),2)+ROUND((ROUND(((AE825-((((EU825*1.2)*1.25)*1.05)))*AV825*I825),2)*BS825),2))</f>
        <v>366.11</v>
      </c>
      <c r="R825" s="2">
        <f>(ROUND((ROUND((((((EU825*1.2)*1.25)*1.05))*AV825*I825),2)*BS825),2)+ROUND((ROUND(((AE825-((((EU825*1.2)*1.25)*1.05)))*AV825*I825),2)*BS825),2))</f>
        <v>39.85</v>
      </c>
      <c r="S825" s="2">
        <f t="shared" si="680"/>
        <v>1547.2</v>
      </c>
      <c r="T825" s="2">
        <f t="shared" si="681"/>
        <v>0</v>
      </c>
      <c r="U825" s="2">
        <f t="shared" si="682"/>
        <v>131.35753080449999</v>
      </c>
      <c r="V825" s="2">
        <f t="shared" si="683"/>
        <v>0</v>
      </c>
      <c r="W825" s="2">
        <f t="shared" si="684"/>
        <v>0</v>
      </c>
      <c r="X825" s="2">
        <f>(ROUND((((S825+ROUND((ROUND((((((EU825*1.2)*1.25)*1.05))*AV825*I825),2)*BS825),2))*AT825)/100),2)+ROUND(((ROUND((ROUND(((AE825-((((EU825*1.2)*1.25)*1.05)))*AV825*I825),2)*BS825),2)*AT825)/100),2))</f>
        <v>1729.88</v>
      </c>
      <c r="Y825" s="2">
        <f>(ROUND((((S825+ROUND((ROUND((((((EU825*1.2)*1.25)*1.05))*AV825*I825),2)*BS825),2))*AU825)/100),2)+ROUND(((ROUND((ROUND(((AE825-((((EU825*1.2)*1.25)*1.05)))*AV825*I825),2)*BS825),2)*AU825)/100),2))</f>
        <v>968.1</v>
      </c>
      <c r="Z825" s="2"/>
      <c r="AA825" s="2">
        <v>56661434</v>
      </c>
      <c r="AB825" s="2">
        <f t="shared" si="685"/>
        <v>970.33131000000003</v>
      </c>
      <c r="AC825" s="2">
        <f>ROUND(((((ES825*1)*1)*1)),6)</f>
        <v>50.76</v>
      </c>
      <c r="AD825" s="2">
        <f>ROUND(((((((ET825*1.2)*1.25)*1.05))-((((EU825*1.2)*1.25)*1.05)))+AE825),6)</f>
        <v>175.959</v>
      </c>
      <c r="AE825" s="2">
        <f>ROUND(((((EU825*1.2)*1.25)*1.05)),6)</f>
        <v>19.152000000000001</v>
      </c>
      <c r="AF825" s="2">
        <f>ROUND(((((EV825*1.2)*1.15)*1.05)),6)</f>
        <v>743.61230999999998</v>
      </c>
      <c r="AG825" s="2">
        <f t="shared" si="686"/>
        <v>0</v>
      </c>
      <c r="AH825" s="2">
        <f>((((EW825*1.2)*1.15)*1.05))</f>
        <v>63.132930000000002</v>
      </c>
      <c r="AI825" s="2">
        <f>((((EX825*1.2)*1.25)*1.05))</f>
        <v>0</v>
      </c>
      <c r="AJ825" s="2">
        <f t="shared" si="687"/>
        <v>0</v>
      </c>
      <c r="AK825" s="2">
        <v>675.67</v>
      </c>
      <c r="AL825" s="2">
        <v>50.76</v>
      </c>
      <c r="AM825" s="2">
        <v>111.72</v>
      </c>
      <c r="AN825" s="2">
        <v>12.16</v>
      </c>
      <c r="AO825" s="2">
        <v>513.19000000000005</v>
      </c>
      <c r="AP825" s="2">
        <v>0</v>
      </c>
      <c r="AQ825" s="2">
        <v>43.57</v>
      </c>
      <c r="AR825" s="2">
        <v>0</v>
      </c>
      <c r="AS825" s="2">
        <v>0</v>
      </c>
      <c r="AT825" s="2">
        <v>109</v>
      </c>
      <c r="AU825" s="2">
        <v>61</v>
      </c>
      <c r="AV825" s="2">
        <v>1.0669999999999999</v>
      </c>
      <c r="AW825" s="2">
        <v>1</v>
      </c>
      <c r="AX825" s="2"/>
      <c r="AY825" s="2"/>
      <c r="AZ825" s="2">
        <v>1</v>
      </c>
      <c r="BA825" s="2">
        <v>1</v>
      </c>
      <c r="BB825" s="2">
        <v>1</v>
      </c>
      <c r="BC825" s="2">
        <v>1</v>
      </c>
      <c r="BD825" s="2" t="s">
        <v>3</v>
      </c>
      <c r="BE825" s="2" t="s">
        <v>3</v>
      </c>
      <c r="BF825" s="2" t="s">
        <v>3</v>
      </c>
      <c r="BG825" s="2" t="s">
        <v>3</v>
      </c>
      <c r="BH825" s="2">
        <v>0</v>
      </c>
      <c r="BI825" s="2">
        <v>1</v>
      </c>
      <c r="BJ825" s="2" t="s">
        <v>782</v>
      </c>
      <c r="BK825" s="2"/>
      <c r="BL825" s="2"/>
      <c r="BM825" s="2">
        <v>25</v>
      </c>
      <c r="BN825" s="2">
        <v>0</v>
      </c>
      <c r="BO825" s="2" t="s">
        <v>780</v>
      </c>
      <c r="BP825" s="2">
        <v>1</v>
      </c>
      <c r="BQ825" s="2">
        <v>30</v>
      </c>
      <c r="BR825" s="2">
        <v>0</v>
      </c>
      <c r="BS825" s="2">
        <v>1</v>
      </c>
      <c r="BT825" s="2">
        <v>1</v>
      </c>
      <c r="BU825" s="2">
        <v>1</v>
      </c>
      <c r="BV825" s="2">
        <v>1</v>
      </c>
      <c r="BW825" s="2">
        <v>1</v>
      </c>
      <c r="BX825" s="2">
        <v>1</v>
      </c>
      <c r="BY825" s="2" t="s">
        <v>3</v>
      </c>
      <c r="BZ825" s="2">
        <v>109</v>
      </c>
      <c r="CA825" s="2">
        <v>61</v>
      </c>
      <c r="CB825" s="2" t="s">
        <v>3</v>
      </c>
      <c r="CC825" s="2"/>
      <c r="CD825" s="2"/>
      <c r="CE825" s="2">
        <v>1566</v>
      </c>
      <c r="CF825" s="2">
        <v>0</v>
      </c>
      <c r="CG825" s="2">
        <v>0</v>
      </c>
      <c r="CH825" s="2"/>
      <c r="CI825" s="2"/>
      <c r="CJ825" s="2"/>
      <c r="CK825" s="2"/>
      <c r="CL825" s="2"/>
      <c r="CM825" s="2">
        <v>0</v>
      </c>
      <c r="CN825" s="2" t="s">
        <v>2120</v>
      </c>
      <c r="CO825" s="2">
        <v>0</v>
      </c>
      <c r="CP825" s="2">
        <f t="shared" si="688"/>
        <v>2012.29</v>
      </c>
      <c r="CQ825" s="2">
        <f t="shared" si="689"/>
        <v>50.76</v>
      </c>
      <c r="CR825" s="2">
        <f>(ROUND((ROUND((((((ET825*1.2)*1.25)*1.05))*AV825*1),2)*BB825),2)+ROUND((ROUND(((AE825-((((EU825*1.2)*1.25)*1.05)))*AV825*1),2)*BS825),2))</f>
        <v>187.75</v>
      </c>
      <c r="CS825" s="2">
        <f>(ROUND((ROUND((((((EU825*1.2)*1.25)*1.05))*AV825*1),2)*BS825),2)+ROUND((ROUND(((AE825-((((EU825*1.2)*1.25)*1.05)))*AV825*1),2)*BS825),2))</f>
        <v>20.440000000000001</v>
      </c>
      <c r="CT825" s="2">
        <f t="shared" si="690"/>
        <v>793.43</v>
      </c>
      <c r="CU825" s="2">
        <f t="shared" si="691"/>
        <v>0</v>
      </c>
      <c r="CV825" s="2">
        <f t="shared" si="692"/>
        <v>67.362836309999992</v>
      </c>
      <c r="CW825" s="2">
        <f t="shared" si="693"/>
        <v>0</v>
      </c>
      <c r="CX825" s="2">
        <f t="shared" si="694"/>
        <v>0</v>
      </c>
      <c r="CY825" s="2">
        <f>(ROUND((((S825+ROUND((ROUND((((((EU825*1.2)*1.25)*1.05))*AV825*1),2)*BS825),2))*AT825)/100),2)+ROUND(((ROUND((ROUND(((AE825-((((EU825*1.2)*1.25)*1.05)))*AV825*1),2)*BS825),2)*AT825)/100),2))</f>
        <v>1708.73</v>
      </c>
      <c r="CZ825" s="2">
        <f>(ROUND((((S825+ROUND((ROUND((((((EU825*1.2)*1.25)*1.05))*AV825*1),2)*BS825),2))*AU825)/100),2)+ROUND(((ROUND((ROUND(((AE825-((((EU825*1.2)*1.25)*1.05)))*AV825*1),2)*BS825),2)*AU825)/100),2))</f>
        <v>956.26</v>
      </c>
      <c r="DA825" s="2"/>
      <c r="DB825" s="2">
        <v>167</v>
      </c>
      <c r="DC825" s="2" t="s">
        <v>3</v>
      </c>
      <c r="DD825" s="2" t="s">
        <v>105</v>
      </c>
      <c r="DE825" s="2" t="s">
        <v>32</v>
      </c>
      <c r="DF825" s="2" t="s">
        <v>32</v>
      </c>
      <c r="DG825" s="2" t="s">
        <v>33</v>
      </c>
      <c r="DH825" s="2" t="s">
        <v>3</v>
      </c>
      <c r="DI825" s="2" t="s">
        <v>33</v>
      </c>
      <c r="DJ825" s="2" t="s">
        <v>32</v>
      </c>
      <c r="DK825" s="2" t="s">
        <v>3</v>
      </c>
      <c r="DL825" s="2" t="s">
        <v>3</v>
      </c>
      <c r="DM825" s="2" t="s">
        <v>3</v>
      </c>
      <c r="DN825" s="2">
        <v>0</v>
      </c>
      <c r="DO825" s="2">
        <v>0</v>
      </c>
      <c r="DP825" s="2">
        <v>1</v>
      </c>
      <c r="DQ825" s="2">
        <v>1</v>
      </c>
      <c r="DR825" s="2"/>
      <c r="DS825" s="2"/>
      <c r="DT825" s="2"/>
      <c r="DU825" s="2">
        <v>1013</v>
      </c>
      <c r="DV825" s="2" t="s">
        <v>323</v>
      </c>
      <c r="DW825" s="2" t="s">
        <v>323</v>
      </c>
      <c r="DX825" s="2">
        <v>1</v>
      </c>
      <c r="DY825" s="2"/>
      <c r="DZ825" s="2" t="s">
        <v>3</v>
      </c>
      <c r="EA825" s="2" t="s">
        <v>3</v>
      </c>
      <c r="EB825" s="2" t="s">
        <v>3</v>
      </c>
      <c r="EC825" s="2" t="s">
        <v>3</v>
      </c>
      <c r="ED825" s="2"/>
      <c r="EE825" s="2">
        <v>56938458</v>
      </c>
      <c r="EF825" s="2">
        <v>30</v>
      </c>
      <c r="EG825" s="2" t="s">
        <v>34</v>
      </c>
      <c r="EH825" s="2">
        <v>0</v>
      </c>
      <c r="EI825" s="2" t="s">
        <v>3</v>
      </c>
      <c r="EJ825" s="2">
        <v>1</v>
      </c>
      <c r="EK825" s="2">
        <v>25</v>
      </c>
      <c r="EL825" s="2" t="s">
        <v>35</v>
      </c>
      <c r="EM825" s="2" t="s">
        <v>36</v>
      </c>
      <c r="EN825" s="2"/>
      <c r="EO825" s="2" t="s">
        <v>325</v>
      </c>
      <c r="EP825" s="2"/>
      <c r="EQ825" s="2">
        <v>131072</v>
      </c>
      <c r="ER825" s="2">
        <v>675.67</v>
      </c>
      <c r="ES825" s="2">
        <v>50.76</v>
      </c>
      <c r="ET825" s="2">
        <v>111.72</v>
      </c>
      <c r="EU825" s="2">
        <v>12.16</v>
      </c>
      <c r="EV825" s="2">
        <v>513.19000000000005</v>
      </c>
      <c r="EW825" s="2">
        <v>43.57</v>
      </c>
      <c r="EX825" s="2">
        <v>0</v>
      </c>
      <c r="EY825" s="2">
        <v>0</v>
      </c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>
        <v>0</v>
      </c>
      <c r="FR825" s="2">
        <v>0</v>
      </c>
      <c r="FS825" s="2">
        <v>0</v>
      </c>
      <c r="FT825" s="2"/>
      <c r="FU825" s="2"/>
      <c r="FV825" s="2"/>
      <c r="FW825" s="2"/>
      <c r="FX825" s="2">
        <v>109</v>
      </c>
      <c r="FY825" s="2">
        <v>61</v>
      </c>
      <c r="FZ825" s="2"/>
      <c r="GA825" s="2" t="s">
        <v>3</v>
      </c>
      <c r="GB825" s="2"/>
      <c r="GC825" s="2"/>
      <c r="GD825" s="2">
        <v>1</v>
      </c>
      <c r="GE825" s="2"/>
      <c r="GF825" s="2">
        <v>-548310647</v>
      </c>
      <c r="GG825" s="2">
        <v>2</v>
      </c>
      <c r="GH825" s="2">
        <v>1</v>
      </c>
      <c r="GI825" s="2">
        <v>2</v>
      </c>
      <c r="GJ825" s="2">
        <v>0</v>
      </c>
      <c r="GK825" s="2">
        <v>0</v>
      </c>
      <c r="GL825" s="2">
        <f t="shared" si="695"/>
        <v>0</v>
      </c>
      <c r="GM825" s="2">
        <f t="shared" si="696"/>
        <v>4710.2700000000004</v>
      </c>
      <c r="GN825" s="2">
        <f t="shared" si="697"/>
        <v>4710.2700000000004</v>
      </c>
      <c r="GO825" s="2">
        <f t="shared" si="698"/>
        <v>0</v>
      </c>
      <c r="GP825" s="2">
        <f t="shared" si="699"/>
        <v>0</v>
      </c>
      <c r="GQ825" s="2"/>
      <c r="GR825" s="2">
        <v>0</v>
      </c>
      <c r="GS825" s="2">
        <v>3</v>
      </c>
      <c r="GT825" s="2">
        <v>0</v>
      </c>
      <c r="GU825" s="2" t="s">
        <v>3</v>
      </c>
      <c r="GV825" s="2">
        <f t="shared" si="700"/>
        <v>0</v>
      </c>
      <c r="GW825" s="2">
        <v>1</v>
      </c>
      <c r="GX825" s="2">
        <f t="shared" si="701"/>
        <v>0</v>
      </c>
      <c r="GY825" s="2"/>
      <c r="GZ825" s="2"/>
      <c r="HA825" s="2">
        <v>0</v>
      </c>
      <c r="HB825" s="2">
        <v>0</v>
      </c>
      <c r="HC825" s="2">
        <f t="shared" si="702"/>
        <v>0</v>
      </c>
      <c r="HD825" s="2"/>
      <c r="HE825" s="2" t="s">
        <v>3</v>
      </c>
      <c r="HF825" s="2" t="s">
        <v>3</v>
      </c>
      <c r="HG825" s="2"/>
      <c r="HH825" s="2"/>
      <c r="HI825" s="2"/>
      <c r="HJ825" s="2"/>
      <c r="HK825" s="2"/>
      <c r="HL825" s="2"/>
      <c r="HM825" s="2" t="s">
        <v>3</v>
      </c>
      <c r="HN825" s="2" t="s">
        <v>3</v>
      </c>
      <c r="HO825" s="2" t="s">
        <v>3</v>
      </c>
      <c r="HP825" s="2" t="s">
        <v>3</v>
      </c>
      <c r="HQ825" s="2" t="s">
        <v>3</v>
      </c>
      <c r="HR825" s="2"/>
      <c r="HS825" s="2">
        <v>0</v>
      </c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>
        <v>0</v>
      </c>
      <c r="IL825" s="2"/>
      <c r="IM825" s="2"/>
      <c r="IN825" s="2"/>
      <c r="IO825" s="2"/>
      <c r="IP825" s="2"/>
      <c r="IQ825" s="2"/>
      <c r="IR825" s="2"/>
      <c r="IS825" s="2"/>
      <c r="IT825" s="2"/>
      <c r="IU825" s="2"/>
    </row>
    <row r="826" spans="1:255" x14ac:dyDescent="0.2">
      <c r="A826" s="3">
        <v>17</v>
      </c>
      <c r="B826" s="3">
        <v>1</v>
      </c>
      <c r="C826" s="3">
        <f>ROW(SmtRes!A508)</f>
        <v>508</v>
      </c>
      <c r="D826" s="3">
        <f>ROW(EtalonRes!A670)</f>
        <v>670</v>
      </c>
      <c r="E826" s="3" t="s">
        <v>779</v>
      </c>
      <c r="F826" s="3" t="s">
        <v>780</v>
      </c>
      <c r="G826" s="3" t="s">
        <v>781</v>
      </c>
      <c r="H826" s="3" t="s">
        <v>323</v>
      </c>
      <c r="I826" s="3">
        <f>ROUND((170+25)/100,9)</f>
        <v>1.95</v>
      </c>
      <c r="J826" s="3">
        <v>0</v>
      </c>
      <c r="K826" s="3">
        <f>ROUND((170+25)/100,9)</f>
        <v>1.95</v>
      </c>
      <c r="O826" s="3">
        <f t="shared" si="678"/>
        <v>93080.79</v>
      </c>
      <c r="P826" s="3">
        <f t="shared" si="679"/>
        <v>375.13</v>
      </c>
      <c r="Q826" s="3">
        <f>(ROUND((ROUND((((((ET826*1.2)*1.25)*1.05))*AV826*I826),2)*BB826),2)+ROUND((ROUND(((AE826-((((EU826*1.2)*1.25)*1.05)))*AV826*I826),2)*BS826),2))</f>
        <v>5520.94</v>
      </c>
      <c r="R826" s="3">
        <f>(ROUND((ROUND((((((EU826*1.2)*1.25)*1.05))*AV826*I826),2)*BS826),2)+ROUND((ROUND(((AE826-((((EU826*1.2)*1.25)*1.05)))*AV826*I826),2)*BS826),2))</f>
        <v>2245.5500000000002</v>
      </c>
      <c r="S826" s="3">
        <f t="shared" si="680"/>
        <v>87184.72</v>
      </c>
      <c r="T826" s="3">
        <f t="shared" si="681"/>
        <v>0</v>
      </c>
      <c r="U826" s="3">
        <f t="shared" si="682"/>
        <v>131.35753080449999</v>
      </c>
      <c r="V826" s="3">
        <f t="shared" si="683"/>
        <v>0</v>
      </c>
      <c r="W826" s="3">
        <f t="shared" si="684"/>
        <v>0</v>
      </c>
      <c r="X826" s="3">
        <f>(ROUND((((S826+ROUND((ROUND((((((EU826*1.2)*1.25)*1.05))*AV826*I826),2)*BS826),2))*AT826)/100),2)+ROUND(((ROUND((ROUND(((AE826-((((EU826*1.2)*1.25)*1.05)))*AV826*I826),2)*BS826),2)*AT826)/100),2))</f>
        <v>97478.99</v>
      </c>
      <c r="Y826" s="3">
        <f>(ROUND((((S826+ROUND((ROUND((((((EU826*1.2)*1.25)*1.05))*AV826*I826),2)*BS826),2))*AU826)/100),2)+ROUND(((ROUND((ROUND(((AE826-((((EU826*1.2)*1.25)*1.05)))*AV826*I826),2)*BS826),2)*AU826)/100),2))</f>
        <v>54552.46</v>
      </c>
      <c r="AA826" s="3">
        <v>56661436</v>
      </c>
      <c r="AB826" s="3">
        <f t="shared" si="685"/>
        <v>970.33131000000003</v>
      </c>
      <c r="AC826" s="3">
        <f>ROUND(((((ES826*1)*1)*1)),6)</f>
        <v>50.76</v>
      </c>
      <c r="AD826" s="3">
        <f>ROUND(((((((ET826*1.2)*1.25)*1.05))-((((EU826*1.2)*1.25)*1.05)))+AE826),6)</f>
        <v>175.959</v>
      </c>
      <c r="AE826" s="3">
        <f>ROUND(((((EU826*1.2)*1.25)*1.05)),6)</f>
        <v>19.152000000000001</v>
      </c>
      <c r="AF826" s="3">
        <f>ROUND(((((EV826*1.2)*1.15)*1.05)),6)</f>
        <v>743.61230999999998</v>
      </c>
      <c r="AG826" s="3">
        <f t="shared" si="686"/>
        <v>0</v>
      </c>
      <c r="AH826" s="3">
        <f>((((EW826*1.2)*1.15)*1.05))</f>
        <v>63.132930000000002</v>
      </c>
      <c r="AI826" s="3">
        <f>((((EX826*1.2)*1.25)*1.05))</f>
        <v>0</v>
      </c>
      <c r="AJ826" s="3">
        <f t="shared" si="687"/>
        <v>0</v>
      </c>
      <c r="AK826" s="3">
        <v>675.67</v>
      </c>
      <c r="AL826" s="3">
        <v>50.76</v>
      </c>
      <c r="AM826" s="3">
        <v>111.72</v>
      </c>
      <c r="AN826" s="3">
        <v>12.16</v>
      </c>
      <c r="AO826" s="3">
        <v>513.19000000000005</v>
      </c>
      <c r="AP826" s="3">
        <v>0</v>
      </c>
      <c r="AQ826" s="3">
        <v>43.57</v>
      </c>
      <c r="AR826" s="3">
        <v>0</v>
      </c>
      <c r="AS826" s="3">
        <v>0</v>
      </c>
      <c r="AT826" s="3">
        <v>109</v>
      </c>
      <c r="AU826" s="3">
        <v>61</v>
      </c>
      <c r="AV826" s="3">
        <v>1.0669999999999999</v>
      </c>
      <c r="AW826" s="3">
        <v>1</v>
      </c>
      <c r="AZ826" s="3">
        <v>1</v>
      </c>
      <c r="BA826" s="3">
        <v>56.35</v>
      </c>
      <c r="BB826" s="3">
        <v>15.08</v>
      </c>
      <c r="BC826" s="3">
        <v>3.79</v>
      </c>
      <c r="BD826" s="3" t="s">
        <v>3</v>
      </c>
      <c r="BE826" s="3" t="s">
        <v>3</v>
      </c>
      <c r="BF826" s="3" t="s">
        <v>3</v>
      </c>
      <c r="BG826" s="3" t="s">
        <v>3</v>
      </c>
      <c r="BH826" s="3">
        <v>0</v>
      </c>
      <c r="BI826" s="3">
        <v>1</v>
      </c>
      <c r="BJ826" s="3" t="s">
        <v>782</v>
      </c>
      <c r="BM826" s="3">
        <v>25</v>
      </c>
      <c r="BN826" s="3">
        <v>0</v>
      </c>
      <c r="BO826" s="3" t="s">
        <v>780</v>
      </c>
      <c r="BP826" s="3">
        <v>1</v>
      </c>
      <c r="BQ826" s="3">
        <v>30</v>
      </c>
      <c r="BR826" s="3">
        <v>0</v>
      </c>
      <c r="BS826" s="3">
        <v>56.35</v>
      </c>
      <c r="BT826" s="3">
        <v>1</v>
      </c>
      <c r="BU826" s="3">
        <v>1</v>
      </c>
      <c r="BV826" s="3">
        <v>1</v>
      </c>
      <c r="BW826" s="3">
        <v>1</v>
      </c>
      <c r="BX826" s="3">
        <v>1</v>
      </c>
      <c r="BY826" s="3" t="s">
        <v>3</v>
      </c>
      <c r="BZ826" s="3">
        <v>109</v>
      </c>
      <c r="CA826" s="3">
        <v>61</v>
      </c>
      <c r="CB826" s="3" t="s">
        <v>3</v>
      </c>
      <c r="CE826" s="3">
        <v>1566</v>
      </c>
      <c r="CF826" s="3">
        <v>0</v>
      </c>
      <c r="CG826" s="3">
        <v>0</v>
      </c>
      <c r="CM826" s="3">
        <v>0</v>
      </c>
      <c r="CN826" s="3" t="s">
        <v>2120</v>
      </c>
      <c r="CO826" s="3">
        <v>0</v>
      </c>
      <c r="CP826" s="3">
        <f t="shared" si="688"/>
        <v>93080.790000000008</v>
      </c>
      <c r="CQ826" s="3">
        <f t="shared" si="689"/>
        <v>192.38</v>
      </c>
      <c r="CR826" s="3">
        <f>(ROUND((ROUND((((((ET826*1.2)*1.25)*1.05))*AV826*1),2)*BB826),2)+ROUND((ROUND(((AE826-((((EU826*1.2)*1.25)*1.05)))*AV826*1),2)*BS826),2))</f>
        <v>2831.27</v>
      </c>
      <c r="CS826" s="3">
        <f>(ROUND((ROUND((((((EU826*1.2)*1.25)*1.05))*AV826*1),2)*BS826),2)+ROUND((ROUND(((AE826-((((EU826*1.2)*1.25)*1.05)))*AV826*1),2)*BS826),2))</f>
        <v>1151.79</v>
      </c>
      <c r="CT826" s="3">
        <f t="shared" si="690"/>
        <v>44709.78</v>
      </c>
      <c r="CU826" s="3">
        <f t="shared" si="691"/>
        <v>0</v>
      </c>
      <c r="CV826" s="3">
        <f t="shared" si="692"/>
        <v>67.362836309999992</v>
      </c>
      <c r="CW826" s="3">
        <f t="shared" si="693"/>
        <v>0</v>
      </c>
      <c r="CX826" s="3">
        <f t="shared" si="694"/>
        <v>0</v>
      </c>
      <c r="CY826" s="3">
        <f>(ROUND((((S826+ROUND((ROUND((((((EU826*1.2)*1.25)*1.05))*AV826*1),2)*BS826),2))*AT826)/100),2)+ROUND(((ROUND((ROUND(((AE826-((((EU826*1.2)*1.25)*1.05)))*AV826*1),2)*BS826),2)*AT826)/100),2))</f>
        <v>96286.8</v>
      </c>
      <c r="CZ826" s="3">
        <f>(ROUND((((S826+ROUND((ROUND((((((EU826*1.2)*1.25)*1.05))*AV826*1),2)*BS826),2))*AU826)/100),2)+ROUND(((ROUND((ROUND(((AE826-((((EU826*1.2)*1.25)*1.05)))*AV826*1),2)*BS826),2)*AU826)/100),2))</f>
        <v>53885.27</v>
      </c>
      <c r="DB826" s="3">
        <v>170</v>
      </c>
      <c r="DC826" s="3" t="s">
        <v>3</v>
      </c>
      <c r="DD826" s="3" t="s">
        <v>105</v>
      </c>
      <c r="DE826" s="3" t="s">
        <v>32</v>
      </c>
      <c r="DF826" s="3" t="s">
        <v>32</v>
      </c>
      <c r="DG826" s="3" t="s">
        <v>33</v>
      </c>
      <c r="DH826" s="3" t="s">
        <v>3</v>
      </c>
      <c r="DI826" s="3" t="s">
        <v>33</v>
      </c>
      <c r="DJ826" s="3" t="s">
        <v>32</v>
      </c>
      <c r="DK826" s="3" t="s">
        <v>3</v>
      </c>
      <c r="DL826" s="3" t="s">
        <v>3</v>
      </c>
      <c r="DM826" s="3" t="s">
        <v>3</v>
      </c>
      <c r="DN826" s="3">
        <v>0</v>
      </c>
      <c r="DO826" s="3">
        <v>0</v>
      </c>
      <c r="DP826" s="3">
        <v>1</v>
      </c>
      <c r="DQ826" s="3">
        <v>1</v>
      </c>
      <c r="DU826" s="3">
        <v>1013</v>
      </c>
      <c r="DV826" s="3" t="s">
        <v>323</v>
      </c>
      <c r="DW826" s="3" t="s">
        <v>323</v>
      </c>
      <c r="DX826" s="3">
        <v>1</v>
      </c>
      <c r="DZ826" s="3" t="s">
        <v>3</v>
      </c>
      <c r="EA826" s="3" t="s">
        <v>3</v>
      </c>
      <c r="EB826" s="3" t="s">
        <v>3</v>
      </c>
      <c r="EC826" s="3" t="s">
        <v>3</v>
      </c>
      <c r="EE826" s="3">
        <v>56938458</v>
      </c>
      <c r="EF826" s="3">
        <v>30</v>
      </c>
      <c r="EG826" s="3" t="s">
        <v>34</v>
      </c>
      <c r="EH826" s="3">
        <v>0</v>
      </c>
      <c r="EI826" s="3" t="s">
        <v>3</v>
      </c>
      <c r="EJ826" s="3">
        <v>1</v>
      </c>
      <c r="EK826" s="3">
        <v>25</v>
      </c>
      <c r="EL826" s="3" t="s">
        <v>35</v>
      </c>
      <c r="EM826" s="3" t="s">
        <v>36</v>
      </c>
      <c r="EO826" s="3" t="s">
        <v>325</v>
      </c>
      <c r="EQ826" s="3">
        <v>131072</v>
      </c>
      <c r="ER826" s="3">
        <v>675.67</v>
      </c>
      <c r="ES826" s="3">
        <v>50.76</v>
      </c>
      <c r="ET826" s="3">
        <v>111.72</v>
      </c>
      <c r="EU826" s="3">
        <v>12.16</v>
      </c>
      <c r="EV826" s="3">
        <v>513.19000000000005</v>
      </c>
      <c r="EW826" s="3">
        <v>43.57</v>
      </c>
      <c r="EX826" s="3">
        <v>0</v>
      </c>
      <c r="EY826" s="3">
        <v>0</v>
      </c>
      <c r="FQ826" s="3">
        <v>0</v>
      </c>
      <c r="FR826" s="3">
        <v>0</v>
      </c>
      <c r="FS826" s="3">
        <v>0</v>
      </c>
      <c r="FX826" s="3">
        <v>109</v>
      </c>
      <c r="FY826" s="3">
        <v>61</v>
      </c>
      <c r="GA826" s="3" t="s">
        <v>3</v>
      </c>
      <c r="GD826" s="3">
        <v>1</v>
      </c>
      <c r="GF826" s="3">
        <v>-548310647</v>
      </c>
      <c r="GG826" s="3">
        <v>2</v>
      </c>
      <c r="GH826" s="3">
        <v>1</v>
      </c>
      <c r="GI826" s="3">
        <v>2</v>
      </c>
      <c r="GJ826" s="3">
        <v>0</v>
      </c>
      <c r="GK826" s="3">
        <v>0</v>
      </c>
      <c r="GL826" s="3">
        <f t="shared" si="695"/>
        <v>0</v>
      </c>
      <c r="GM826" s="3">
        <f t="shared" si="696"/>
        <v>245112.24</v>
      </c>
      <c r="GN826" s="3">
        <f t="shared" si="697"/>
        <v>245112.24</v>
      </c>
      <c r="GO826" s="3">
        <f t="shared" si="698"/>
        <v>0</v>
      </c>
      <c r="GP826" s="3">
        <f t="shared" si="699"/>
        <v>0</v>
      </c>
      <c r="GR826" s="3">
        <v>0</v>
      </c>
      <c r="GS826" s="3">
        <v>3</v>
      </c>
      <c r="GT826" s="3">
        <v>0</v>
      </c>
      <c r="GU826" s="3" t="s">
        <v>3</v>
      </c>
      <c r="GV826" s="3">
        <f t="shared" si="700"/>
        <v>0</v>
      </c>
      <c r="GW826" s="3">
        <v>1</v>
      </c>
      <c r="GX826" s="3">
        <f t="shared" si="701"/>
        <v>0</v>
      </c>
      <c r="HA826" s="3">
        <v>0</v>
      </c>
      <c r="HB826" s="3">
        <v>0</v>
      </c>
      <c r="HC826" s="3">
        <f t="shared" si="702"/>
        <v>0</v>
      </c>
      <c r="HE826" s="3" t="s">
        <v>3</v>
      </c>
      <c r="HF826" s="3" t="s">
        <v>3</v>
      </c>
      <c r="HM826" s="3" t="s">
        <v>3</v>
      </c>
      <c r="HN826" s="3" t="s">
        <v>3</v>
      </c>
      <c r="HO826" s="3" t="s">
        <v>3</v>
      </c>
      <c r="HP826" s="3" t="s">
        <v>3</v>
      </c>
      <c r="HQ826" s="3" t="s">
        <v>3</v>
      </c>
      <c r="HS826" s="3">
        <v>0</v>
      </c>
      <c r="IK826" s="3">
        <v>0</v>
      </c>
    </row>
    <row r="827" spans="1:255" x14ac:dyDescent="0.2">
      <c r="A827" s="2">
        <v>17</v>
      </c>
      <c r="B827" s="2">
        <v>1</v>
      </c>
      <c r="C827" s="2"/>
      <c r="D827" s="2"/>
      <c r="E827" s="2" t="s">
        <v>783</v>
      </c>
      <c r="F827" s="2" t="s">
        <v>776</v>
      </c>
      <c r="G827" s="2" t="s">
        <v>777</v>
      </c>
      <c r="H827" s="2" t="s">
        <v>329</v>
      </c>
      <c r="I827" s="2">
        <f>ROUND(I825,9)</f>
        <v>1.95</v>
      </c>
      <c r="J827" s="2">
        <v>0</v>
      </c>
      <c r="K827" s="2">
        <f>ROUND(I825,9)</f>
        <v>1.95</v>
      </c>
      <c r="L827" s="2"/>
      <c r="M827" s="2"/>
      <c r="N827" s="2"/>
      <c r="O827" s="2">
        <f t="shared" si="678"/>
        <v>200.03</v>
      </c>
      <c r="P827" s="2">
        <f t="shared" si="679"/>
        <v>200.03</v>
      </c>
      <c r="Q827" s="2">
        <f>(ROUND((ROUND(((ET827)*AV827*I827),2)*BB827),2)+ROUND((ROUND(((AE827-(EU827))*AV827*I827),2)*BS827),2))</f>
        <v>0</v>
      </c>
      <c r="R827" s="2">
        <f>(ROUND((ROUND(((EU827)*AV827*I827),2)*BS827),2)+ROUND((ROUND(((AE827-(EU827))*AV827*I827),2)*BS827),2))</f>
        <v>0</v>
      </c>
      <c r="S827" s="2">
        <f t="shared" si="680"/>
        <v>0</v>
      </c>
      <c r="T827" s="2">
        <f t="shared" si="681"/>
        <v>0</v>
      </c>
      <c r="U827" s="2">
        <f t="shared" si="682"/>
        <v>0</v>
      </c>
      <c r="V827" s="2">
        <f t="shared" si="683"/>
        <v>0</v>
      </c>
      <c r="W827" s="2">
        <f t="shared" si="684"/>
        <v>0</v>
      </c>
      <c r="X827" s="2">
        <f>(ROUND((((S827+ROUND((ROUND(((EU827)*AV827*I827),2)*BS827),2))*AT827)/100),2)+ROUND(((ROUND((ROUND(((AE827-(EU827))*AV827*I827),2)*BS827),2)*AT827)/100),2))</f>
        <v>0</v>
      </c>
      <c r="Y827" s="2">
        <f>(ROUND((((S827+ROUND((ROUND(((EU827)*AV827*I827),2)*BS827),2))*AU827)/100),2)+ROUND(((ROUND((ROUND(((AE827-(EU827))*AV827*I827),2)*BS827),2)*AU827)/100),2))</f>
        <v>0</v>
      </c>
      <c r="Z827" s="2"/>
      <c r="AA827" s="2">
        <v>56661434</v>
      </c>
      <c r="AB827" s="2">
        <f t="shared" si="685"/>
        <v>102.58</v>
      </c>
      <c r="AC827" s="2">
        <f>ROUND((ES827),6)</f>
        <v>102.58</v>
      </c>
      <c r="AD827" s="2">
        <f>ROUND((((ET827)-(EU827))+AE827),6)</f>
        <v>0</v>
      </c>
      <c r="AE827" s="2">
        <f>ROUND((EU827),6)</f>
        <v>0</v>
      </c>
      <c r="AF827" s="2">
        <f>ROUND((EV827),6)</f>
        <v>0</v>
      </c>
      <c r="AG827" s="2">
        <f t="shared" si="686"/>
        <v>0</v>
      </c>
      <c r="AH827" s="2">
        <f>(EW827)</f>
        <v>0</v>
      </c>
      <c r="AI827" s="2">
        <f>(EX827)</f>
        <v>0</v>
      </c>
      <c r="AJ827" s="2">
        <f t="shared" si="687"/>
        <v>0</v>
      </c>
      <c r="AK827" s="2">
        <v>102.58</v>
      </c>
      <c r="AL827" s="2">
        <v>102.58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1</v>
      </c>
      <c r="AW827" s="2">
        <v>1</v>
      </c>
      <c r="AX827" s="2"/>
      <c r="AY827" s="2"/>
      <c r="AZ827" s="2">
        <v>1</v>
      </c>
      <c r="BA827" s="2">
        <v>1</v>
      </c>
      <c r="BB827" s="2">
        <v>1</v>
      </c>
      <c r="BC827" s="2">
        <v>1</v>
      </c>
      <c r="BD827" s="2" t="s">
        <v>3</v>
      </c>
      <c r="BE827" s="2" t="s">
        <v>3</v>
      </c>
      <c r="BF827" s="2" t="s">
        <v>3</v>
      </c>
      <c r="BG827" s="2" t="s">
        <v>3</v>
      </c>
      <c r="BH827" s="2">
        <v>3</v>
      </c>
      <c r="BI827" s="2">
        <v>1</v>
      </c>
      <c r="BJ827" s="2" t="s">
        <v>778</v>
      </c>
      <c r="BK827" s="2"/>
      <c r="BL827" s="2"/>
      <c r="BM827" s="2">
        <v>1617</v>
      </c>
      <c r="BN827" s="2">
        <v>0</v>
      </c>
      <c r="BO827" s="2" t="s">
        <v>3</v>
      </c>
      <c r="BP827" s="2">
        <v>0</v>
      </c>
      <c r="BQ827" s="2">
        <v>200</v>
      </c>
      <c r="BR827" s="2">
        <v>0</v>
      </c>
      <c r="BS827" s="2">
        <v>1</v>
      </c>
      <c r="BT827" s="2">
        <v>1</v>
      </c>
      <c r="BU827" s="2">
        <v>1</v>
      </c>
      <c r="BV827" s="2">
        <v>1</v>
      </c>
      <c r="BW827" s="2">
        <v>1</v>
      </c>
      <c r="BX827" s="2">
        <v>1</v>
      </c>
      <c r="BY827" s="2" t="s">
        <v>3</v>
      </c>
      <c r="BZ827" s="2">
        <v>0</v>
      </c>
      <c r="CA827" s="2">
        <v>0</v>
      </c>
      <c r="CB827" s="2" t="s">
        <v>3</v>
      </c>
      <c r="CC827" s="2"/>
      <c r="CD827" s="2"/>
      <c r="CE827" s="2">
        <v>1566</v>
      </c>
      <c r="CF827" s="2">
        <v>0</v>
      </c>
      <c r="CG827" s="2">
        <v>0</v>
      </c>
      <c r="CH827" s="2"/>
      <c r="CI827" s="2"/>
      <c r="CJ827" s="2"/>
      <c r="CK827" s="2"/>
      <c r="CL827" s="2"/>
      <c r="CM827" s="2">
        <v>0</v>
      </c>
      <c r="CN827" s="2" t="s">
        <v>3</v>
      </c>
      <c r="CO827" s="2">
        <v>0</v>
      </c>
      <c r="CP827" s="2">
        <f t="shared" si="688"/>
        <v>200.03</v>
      </c>
      <c r="CQ827" s="2">
        <f t="shared" si="689"/>
        <v>102.58</v>
      </c>
      <c r="CR827" s="2">
        <f>(ROUND((ROUND(((ET827)*AV827*1),2)*BB827),2)+ROUND((ROUND(((AE827-(EU827))*AV827*1),2)*BS827),2))</f>
        <v>0</v>
      </c>
      <c r="CS827" s="2">
        <f>(ROUND((ROUND(((EU827)*AV827*1),2)*BS827),2)+ROUND((ROUND(((AE827-(EU827))*AV827*1),2)*BS827),2))</f>
        <v>0</v>
      </c>
      <c r="CT827" s="2">
        <f t="shared" si="690"/>
        <v>0</v>
      </c>
      <c r="CU827" s="2">
        <f t="shared" si="691"/>
        <v>0</v>
      </c>
      <c r="CV827" s="2">
        <f t="shared" si="692"/>
        <v>0</v>
      </c>
      <c r="CW827" s="2">
        <f t="shared" si="693"/>
        <v>0</v>
      </c>
      <c r="CX827" s="2">
        <f t="shared" si="694"/>
        <v>0</v>
      </c>
      <c r="CY827" s="2">
        <f>(ROUND((((S827+ROUND((ROUND(((EU827)*AV827*1),2)*BS827),2))*AT827)/100),2)+ROUND(((ROUND((ROUND(((AE827-(EU827))*AV827*1),2)*BS827),2)*AT827)/100),2))</f>
        <v>0</v>
      </c>
      <c r="CZ827" s="2">
        <f>(ROUND((((S827+ROUND((ROUND(((EU827)*AV827*1),2)*BS827),2))*AU827)/100),2)+ROUND(((ROUND((ROUND(((AE827-(EU827))*AV827*1),2)*BS827),2)*AU827)/100),2))</f>
        <v>0</v>
      </c>
      <c r="DA827" s="2"/>
      <c r="DB827" s="2"/>
      <c r="DC827" s="2" t="s">
        <v>3</v>
      </c>
      <c r="DD827" s="2" t="s">
        <v>3</v>
      </c>
      <c r="DE827" s="2" t="s">
        <v>3</v>
      </c>
      <c r="DF827" s="2" t="s">
        <v>3</v>
      </c>
      <c r="DG827" s="2" t="s">
        <v>3</v>
      </c>
      <c r="DH827" s="2" t="s">
        <v>3</v>
      </c>
      <c r="DI827" s="2" t="s">
        <v>3</v>
      </c>
      <c r="DJ827" s="2" t="s">
        <v>3</v>
      </c>
      <c r="DK827" s="2" t="s">
        <v>3</v>
      </c>
      <c r="DL827" s="2" t="s">
        <v>3</v>
      </c>
      <c r="DM827" s="2" t="s">
        <v>3</v>
      </c>
      <c r="DN827" s="2">
        <v>0</v>
      </c>
      <c r="DO827" s="2">
        <v>0</v>
      </c>
      <c r="DP827" s="2">
        <v>1</v>
      </c>
      <c r="DQ827" s="2">
        <v>1</v>
      </c>
      <c r="DR827" s="2"/>
      <c r="DS827" s="2"/>
      <c r="DT827" s="2"/>
      <c r="DU827" s="2">
        <v>1005</v>
      </c>
      <c r="DV827" s="2" t="s">
        <v>329</v>
      </c>
      <c r="DW827" s="2" t="s">
        <v>329</v>
      </c>
      <c r="DX827" s="2">
        <v>1</v>
      </c>
      <c r="DY827" s="2"/>
      <c r="DZ827" s="2" t="s">
        <v>3</v>
      </c>
      <c r="EA827" s="2" t="s">
        <v>3</v>
      </c>
      <c r="EB827" s="2" t="s">
        <v>3</v>
      </c>
      <c r="EC827" s="2" t="s">
        <v>3</v>
      </c>
      <c r="ED827" s="2"/>
      <c r="EE827" s="2">
        <v>56938530</v>
      </c>
      <c r="EF827" s="2">
        <v>200</v>
      </c>
      <c r="EG827" s="2" t="s">
        <v>343</v>
      </c>
      <c r="EH827" s="2">
        <v>0</v>
      </c>
      <c r="EI827" s="2" t="s">
        <v>3</v>
      </c>
      <c r="EJ827" s="2">
        <v>1</v>
      </c>
      <c r="EK827" s="2">
        <v>1617</v>
      </c>
      <c r="EL827" s="2" t="s">
        <v>344</v>
      </c>
      <c r="EM827" s="2" t="s">
        <v>345</v>
      </c>
      <c r="EN827" s="2"/>
      <c r="EO827" s="2" t="s">
        <v>3</v>
      </c>
      <c r="EP827" s="2"/>
      <c r="EQ827" s="2">
        <v>131072</v>
      </c>
      <c r="ER827" s="2">
        <v>102.58</v>
      </c>
      <c r="ES827" s="2">
        <v>102.58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>
        <v>0</v>
      </c>
      <c r="FR827" s="2">
        <v>0</v>
      </c>
      <c r="FS827" s="2">
        <v>0</v>
      </c>
      <c r="FT827" s="2"/>
      <c r="FU827" s="2"/>
      <c r="FV827" s="2"/>
      <c r="FW827" s="2"/>
      <c r="FX827" s="2">
        <v>0</v>
      </c>
      <c r="FY827" s="2">
        <v>0</v>
      </c>
      <c r="FZ827" s="2"/>
      <c r="GA827" s="2" t="s">
        <v>3</v>
      </c>
      <c r="GB827" s="2"/>
      <c r="GC827" s="2"/>
      <c r="GD827" s="2">
        <v>1</v>
      </c>
      <c r="GE827" s="2"/>
      <c r="GF827" s="2">
        <v>746473926</v>
      </c>
      <c r="GG827" s="2">
        <v>2</v>
      </c>
      <c r="GH827" s="2">
        <v>1</v>
      </c>
      <c r="GI827" s="2">
        <v>-2</v>
      </c>
      <c r="GJ827" s="2">
        <v>0</v>
      </c>
      <c r="GK827" s="2">
        <v>0</v>
      </c>
      <c r="GL827" s="2">
        <f t="shared" si="695"/>
        <v>0</v>
      </c>
      <c r="GM827" s="2">
        <f t="shared" si="696"/>
        <v>200.03</v>
      </c>
      <c r="GN827" s="2">
        <f t="shared" si="697"/>
        <v>200.03</v>
      </c>
      <c r="GO827" s="2">
        <f t="shared" si="698"/>
        <v>0</v>
      </c>
      <c r="GP827" s="2">
        <f t="shared" si="699"/>
        <v>0</v>
      </c>
      <c r="GQ827" s="2"/>
      <c r="GR827" s="2">
        <v>0</v>
      </c>
      <c r="GS827" s="2">
        <v>3</v>
      </c>
      <c r="GT827" s="2">
        <v>0</v>
      </c>
      <c r="GU827" s="2" t="s">
        <v>3</v>
      </c>
      <c r="GV827" s="2">
        <f t="shared" si="700"/>
        <v>0</v>
      </c>
      <c r="GW827" s="2">
        <v>1</v>
      </c>
      <c r="GX827" s="2">
        <f t="shared" si="701"/>
        <v>0</v>
      </c>
      <c r="GY827" s="2"/>
      <c r="GZ827" s="2"/>
      <c r="HA827" s="2">
        <v>0</v>
      </c>
      <c r="HB827" s="2">
        <v>0</v>
      </c>
      <c r="HC827" s="2">
        <f t="shared" si="702"/>
        <v>0</v>
      </c>
      <c r="HD827" s="2"/>
      <c r="HE827" s="2" t="s">
        <v>3</v>
      </c>
      <c r="HF827" s="2" t="s">
        <v>3</v>
      </c>
      <c r="HG827" s="2"/>
      <c r="HH827" s="2"/>
      <c r="HI827" s="2"/>
      <c r="HJ827" s="2"/>
      <c r="HK827" s="2"/>
      <c r="HL827" s="2"/>
      <c r="HM827" s="2" t="s">
        <v>3</v>
      </c>
      <c r="HN827" s="2" t="s">
        <v>3</v>
      </c>
      <c r="HO827" s="2" t="s">
        <v>3</v>
      </c>
      <c r="HP827" s="2" t="s">
        <v>3</v>
      </c>
      <c r="HQ827" s="2" t="s">
        <v>3</v>
      </c>
      <c r="HR827" s="2"/>
      <c r="HS827" s="2">
        <v>0</v>
      </c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>
        <v>0</v>
      </c>
      <c r="IL827" s="2"/>
      <c r="IM827" s="2"/>
      <c r="IN827" s="2"/>
      <c r="IO827" s="2"/>
      <c r="IP827" s="2"/>
      <c r="IQ827" s="2"/>
      <c r="IR827" s="2"/>
      <c r="IS827" s="2"/>
      <c r="IT827" s="2"/>
      <c r="IU827" s="2"/>
    </row>
    <row r="828" spans="1:255" x14ac:dyDescent="0.2">
      <c r="A828" s="3">
        <v>17</v>
      </c>
      <c r="B828" s="3">
        <v>1</v>
      </c>
      <c r="E828" s="3" t="s">
        <v>783</v>
      </c>
      <c r="F828" s="3" t="s">
        <v>776</v>
      </c>
      <c r="G828" s="3" t="s">
        <v>777</v>
      </c>
      <c r="H828" s="3" t="s">
        <v>329</v>
      </c>
      <c r="I828" s="3">
        <f>ROUND(I826,9)</f>
        <v>1.95</v>
      </c>
      <c r="J828" s="3">
        <v>0</v>
      </c>
      <c r="K828" s="3">
        <f>ROUND(I826,9)</f>
        <v>1.95</v>
      </c>
      <c r="O828" s="3">
        <f t="shared" si="678"/>
        <v>2522.38</v>
      </c>
      <c r="P828" s="3">
        <f t="shared" si="679"/>
        <v>2522.38</v>
      </c>
      <c r="Q828" s="3">
        <f>(ROUND((ROUND(((ET828)*AV828*I828),2)*BB828),2)+ROUND((ROUND(((AE828-(EU828))*AV828*I828),2)*BS828),2))</f>
        <v>0</v>
      </c>
      <c r="R828" s="3">
        <f>(ROUND((ROUND(((EU828)*AV828*I828),2)*BS828),2)+ROUND((ROUND(((AE828-(EU828))*AV828*I828),2)*BS828),2))</f>
        <v>0</v>
      </c>
      <c r="S828" s="3">
        <f t="shared" si="680"/>
        <v>0</v>
      </c>
      <c r="T828" s="3">
        <f t="shared" si="681"/>
        <v>0</v>
      </c>
      <c r="U828" s="3">
        <f t="shared" si="682"/>
        <v>0</v>
      </c>
      <c r="V828" s="3">
        <f t="shared" si="683"/>
        <v>0</v>
      </c>
      <c r="W828" s="3">
        <f t="shared" si="684"/>
        <v>0</v>
      </c>
      <c r="X828" s="3">
        <f>(ROUND((((S828+ROUND((ROUND(((EU828)*AV828*I828),2)*BS828),2))*AT828)/100),2)+ROUND(((ROUND((ROUND(((AE828-(EU828))*AV828*I828),2)*BS828),2)*AT828)/100),2))</f>
        <v>0</v>
      </c>
      <c r="Y828" s="3">
        <f>(ROUND((((S828+ROUND((ROUND(((EU828)*AV828*I828),2)*BS828),2))*AU828)/100),2)+ROUND(((ROUND((ROUND(((AE828-(EU828))*AV828*I828),2)*BS828),2)*AU828)/100),2))</f>
        <v>0</v>
      </c>
      <c r="AA828" s="3">
        <v>56661436</v>
      </c>
      <c r="AB828" s="3">
        <f t="shared" si="685"/>
        <v>102.58</v>
      </c>
      <c r="AC828" s="3">
        <f>ROUND((ES828),6)</f>
        <v>102.58</v>
      </c>
      <c r="AD828" s="3">
        <f>ROUND((((ET828)-(EU828))+AE828),6)</f>
        <v>0</v>
      </c>
      <c r="AE828" s="3">
        <f>ROUND((EU828),6)</f>
        <v>0</v>
      </c>
      <c r="AF828" s="3">
        <f>ROUND((EV828),6)</f>
        <v>0</v>
      </c>
      <c r="AG828" s="3">
        <f t="shared" si="686"/>
        <v>0</v>
      </c>
      <c r="AH828" s="3">
        <f>(EW828)</f>
        <v>0</v>
      </c>
      <c r="AI828" s="3">
        <f>(EX828)</f>
        <v>0</v>
      </c>
      <c r="AJ828" s="3">
        <f t="shared" si="687"/>
        <v>0</v>
      </c>
      <c r="AK828" s="3">
        <v>102.58</v>
      </c>
      <c r="AL828" s="3">
        <v>102.58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1</v>
      </c>
      <c r="AW828" s="3">
        <v>1</v>
      </c>
      <c r="AZ828" s="3">
        <v>1</v>
      </c>
      <c r="BA828" s="3">
        <v>1</v>
      </c>
      <c r="BB828" s="3">
        <v>1</v>
      </c>
      <c r="BC828" s="3">
        <v>12.61</v>
      </c>
      <c r="BD828" s="3" t="s">
        <v>3</v>
      </c>
      <c r="BE828" s="3" t="s">
        <v>3</v>
      </c>
      <c r="BF828" s="3" t="s">
        <v>3</v>
      </c>
      <c r="BG828" s="3" t="s">
        <v>3</v>
      </c>
      <c r="BH828" s="3">
        <v>3</v>
      </c>
      <c r="BI828" s="3">
        <v>1</v>
      </c>
      <c r="BJ828" s="3" t="s">
        <v>778</v>
      </c>
      <c r="BM828" s="3">
        <v>1617</v>
      </c>
      <c r="BN828" s="3">
        <v>0</v>
      </c>
      <c r="BO828" s="3" t="s">
        <v>776</v>
      </c>
      <c r="BP828" s="3">
        <v>1</v>
      </c>
      <c r="BQ828" s="3">
        <v>200</v>
      </c>
      <c r="BR828" s="3">
        <v>0</v>
      </c>
      <c r="BS828" s="3">
        <v>1</v>
      </c>
      <c r="BT828" s="3">
        <v>1</v>
      </c>
      <c r="BU828" s="3">
        <v>1</v>
      </c>
      <c r="BV828" s="3">
        <v>1</v>
      </c>
      <c r="BW828" s="3">
        <v>1</v>
      </c>
      <c r="BX828" s="3">
        <v>1</v>
      </c>
      <c r="BY828" s="3" t="s">
        <v>3</v>
      </c>
      <c r="BZ828" s="3">
        <v>0</v>
      </c>
      <c r="CA828" s="3">
        <v>0</v>
      </c>
      <c r="CB828" s="3" t="s">
        <v>3</v>
      </c>
      <c r="CE828" s="3">
        <v>1566</v>
      </c>
      <c r="CF828" s="3">
        <v>0</v>
      </c>
      <c r="CG828" s="3">
        <v>0</v>
      </c>
      <c r="CM828" s="3">
        <v>0</v>
      </c>
      <c r="CN828" s="3" t="s">
        <v>3</v>
      </c>
      <c r="CO828" s="3">
        <v>0</v>
      </c>
      <c r="CP828" s="3">
        <f t="shared" si="688"/>
        <v>2522.38</v>
      </c>
      <c r="CQ828" s="3">
        <f t="shared" si="689"/>
        <v>1293.53</v>
      </c>
      <c r="CR828" s="3">
        <f>(ROUND((ROUND(((ET828)*AV828*1),2)*BB828),2)+ROUND((ROUND(((AE828-(EU828))*AV828*1),2)*BS828),2))</f>
        <v>0</v>
      </c>
      <c r="CS828" s="3">
        <f>(ROUND((ROUND(((EU828)*AV828*1),2)*BS828),2)+ROUND((ROUND(((AE828-(EU828))*AV828*1),2)*BS828),2))</f>
        <v>0</v>
      </c>
      <c r="CT828" s="3">
        <f t="shared" si="690"/>
        <v>0</v>
      </c>
      <c r="CU828" s="3">
        <f t="shared" si="691"/>
        <v>0</v>
      </c>
      <c r="CV828" s="3">
        <f t="shared" si="692"/>
        <v>0</v>
      </c>
      <c r="CW828" s="3">
        <f t="shared" si="693"/>
        <v>0</v>
      </c>
      <c r="CX828" s="3">
        <f t="shared" si="694"/>
        <v>0</v>
      </c>
      <c r="CY828" s="3">
        <f>(ROUND((((S828+ROUND((ROUND(((EU828)*AV828*1),2)*BS828),2))*AT828)/100),2)+ROUND(((ROUND((ROUND(((AE828-(EU828))*AV828*1),2)*BS828),2)*AT828)/100),2))</f>
        <v>0</v>
      </c>
      <c r="CZ828" s="3">
        <f>(ROUND((((S828+ROUND((ROUND(((EU828)*AV828*1),2)*BS828),2))*AU828)/100),2)+ROUND(((ROUND((ROUND(((AE828-(EU828))*AV828*1),2)*BS828),2)*AU828)/100),2))</f>
        <v>0</v>
      </c>
      <c r="DC828" s="3" t="s">
        <v>3</v>
      </c>
      <c r="DD828" s="3" t="s">
        <v>3</v>
      </c>
      <c r="DE828" s="3" t="s">
        <v>3</v>
      </c>
      <c r="DF828" s="3" t="s">
        <v>3</v>
      </c>
      <c r="DG828" s="3" t="s">
        <v>3</v>
      </c>
      <c r="DH828" s="3" t="s">
        <v>3</v>
      </c>
      <c r="DI828" s="3" t="s">
        <v>3</v>
      </c>
      <c r="DJ828" s="3" t="s">
        <v>3</v>
      </c>
      <c r="DK828" s="3" t="s">
        <v>3</v>
      </c>
      <c r="DL828" s="3" t="s">
        <v>3</v>
      </c>
      <c r="DM828" s="3" t="s">
        <v>3</v>
      </c>
      <c r="DN828" s="3">
        <v>0</v>
      </c>
      <c r="DO828" s="3">
        <v>0</v>
      </c>
      <c r="DP828" s="3">
        <v>1</v>
      </c>
      <c r="DQ828" s="3">
        <v>1</v>
      </c>
      <c r="DU828" s="3">
        <v>1005</v>
      </c>
      <c r="DV828" s="3" t="s">
        <v>329</v>
      </c>
      <c r="DW828" s="3" t="s">
        <v>329</v>
      </c>
      <c r="DX828" s="3">
        <v>1</v>
      </c>
      <c r="DZ828" s="3" t="s">
        <v>3</v>
      </c>
      <c r="EA828" s="3" t="s">
        <v>3</v>
      </c>
      <c r="EB828" s="3" t="s">
        <v>3</v>
      </c>
      <c r="EC828" s="3" t="s">
        <v>3</v>
      </c>
      <c r="EE828" s="3">
        <v>56938530</v>
      </c>
      <c r="EF828" s="3">
        <v>200</v>
      </c>
      <c r="EG828" s="3" t="s">
        <v>343</v>
      </c>
      <c r="EH828" s="3">
        <v>0</v>
      </c>
      <c r="EI828" s="3" t="s">
        <v>3</v>
      </c>
      <c r="EJ828" s="3">
        <v>1</v>
      </c>
      <c r="EK828" s="3">
        <v>1617</v>
      </c>
      <c r="EL828" s="3" t="s">
        <v>344</v>
      </c>
      <c r="EM828" s="3" t="s">
        <v>345</v>
      </c>
      <c r="EO828" s="3" t="s">
        <v>3</v>
      </c>
      <c r="EQ828" s="3">
        <v>131072</v>
      </c>
      <c r="ER828" s="3">
        <v>102.58</v>
      </c>
      <c r="ES828" s="3">
        <v>102.58</v>
      </c>
      <c r="ET828" s="3">
        <v>0</v>
      </c>
      <c r="EU828" s="3">
        <v>0</v>
      </c>
      <c r="EV828" s="3">
        <v>0</v>
      </c>
      <c r="EW828" s="3">
        <v>0</v>
      </c>
      <c r="EX828" s="3">
        <v>0</v>
      </c>
      <c r="EY828" s="3">
        <v>0</v>
      </c>
      <c r="FQ828" s="3">
        <v>0</v>
      </c>
      <c r="FR828" s="3">
        <v>0</v>
      </c>
      <c r="FS828" s="3">
        <v>0</v>
      </c>
      <c r="FX828" s="3">
        <v>0</v>
      </c>
      <c r="FY828" s="3">
        <v>0</v>
      </c>
      <c r="GA828" s="3" t="s">
        <v>3</v>
      </c>
      <c r="GD828" s="3">
        <v>1</v>
      </c>
      <c r="GF828" s="3">
        <v>746473926</v>
      </c>
      <c r="GG828" s="3">
        <v>2</v>
      </c>
      <c r="GH828" s="3">
        <v>1</v>
      </c>
      <c r="GI828" s="3">
        <v>2</v>
      </c>
      <c r="GJ828" s="3">
        <v>0</v>
      </c>
      <c r="GK828" s="3">
        <v>0</v>
      </c>
      <c r="GL828" s="3">
        <f t="shared" si="695"/>
        <v>0</v>
      </c>
      <c r="GM828" s="3">
        <f t="shared" si="696"/>
        <v>2522.38</v>
      </c>
      <c r="GN828" s="3">
        <f t="shared" si="697"/>
        <v>2522.38</v>
      </c>
      <c r="GO828" s="3">
        <f t="shared" si="698"/>
        <v>0</v>
      </c>
      <c r="GP828" s="3">
        <f t="shared" si="699"/>
        <v>0</v>
      </c>
      <c r="GR828" s="3">
        <v>0</v>
      </c>
      <c r="GS828" s="3">
        <v>3</v>
      </c>
      <c r="GT828" s="3">
        <v>0</v>
      </c>
      <c r="GU828" s="3" t="s">
        <v>3</v>
      </c>
      <c r="GV828" s="3">
        <f t="shared" si="700"/>
        <v>0</v>
      </c>
      <c r="GW828" s="3">
        <v>1</v>
      </c>
      <c r="GX828" s="3">
        <f t="shared" si="701"/>
        <v>0</v>
      </c>
      <c r="HA828" s="3">
        <v>0</v>
      </c>
      <c r="HB828" s="3">
        <v>0</v>
      </c>
      <c r="HC828" s="3">
        <f t="shared" si="702"/>
        <v>0</v>
      </c>
      <c r="HE828" s="3" t="s">
        <v>3</v>
      </c>
      <c r="HF828" s="3" t="s">
        <v>3</v>
      </c>
      <c r="HM828" s="3" t="s">
        <v>3</v>
      </c>
      <c r="HN828" s="3" t="s">
        <v>3</v>
      </c>
      <c r="HO828" s="3" t="s">
        <v>3</v>
      </c>
      <c r="HP828" s="3" t="s">
        <v>3</v>
      </c>
      <c r="HQ828" s="3" t="s">
        <v>3</v>
      </c>
      <c r="HS828" s="3">
        <v>0</v>
      </c>
      <c r="IK828" s="3">
        <v>0</v>
      </c>
    </row>
    <row r="829" spans="1:255" x14ac:dyDescent="0.2">
      <c r="A829" s="2">
        <v>17</v>
      </c>
      <c r="B829" s="2">
        <v>1</v>
      </c>
      <c r="C829" s="2">
        <f>ROW(SmtRes!A517)</f>
        <v>517</v>
      </c>
      <c r="D829" s="2">
        <f>ROW(EtalonRes!A685)</f>
        <v>685</v>
      </c>
      <c r="E829" s="2" t="s">
        <v>784</v>
      </c>
      <c r="F829" s="2" t="s">
        <v>785</v>
      </c>
      <c r="G829" s="2" t="s">
        <v>786</v>
      </c>
      <c r="H829" s="2" t="s">
        <v>323</v>
      </c>
      <c r="I829" s="2">
        <f>ROUND((3+280+3+1+70+1+110)/100,9)</f>
        <v>4.68</v>
      </c>
      <c r="J829" s="2">
        <v>0</v>
      </c>
      <c r="K829" s="2">
        <f>ROUND((3+280+3+1+70+1+110)/100,9)</f>
        <v>4.68</v>
      </c>
      <c r="L829" s="2"/>
      <c r="M829" s="2"/>
      <c r="N829" s="2"/>
      <c r="O829" s="2">
        <f t="shared" si="678"/>
        <v>3961.96</v>
      </c>
      <c r="P829" s="2">
        <f t="shared" si="679"/>
        <v>211.44</v>
      </c>
      <c r="Q829" s="2">
        <f>(ROUND((ROUND((((((ET829*1.2)*1.25)*1.05))*AV829*I829),2)*BB829),2)+ROUND((ROUND(((AE829-((((EU829*1.2)*1.25)*1.05)))*AV829*I829),2)*BS829),2))</f>
        <v>873.55</v>
      </c>
      <c r="R829" s="2">
        <f>(ROUND((ROUND((((((EU829*1.2)*1.25)*1.05))*AV829*I829),2)*BS829),2)+ROUND((ROUND(((AE829-((((EU829*1.2)*1.25)*1.05)))*AV829*I829),2)*BS829),2))</f>
        <v>95.64</v>
      </c>
      <c r="S829" s="2">
        <f t="shared" si="680"/>
        <v>2876.97</v>
      </c>
      <c r="T829" s="2">
        <f t="shared" si="681"/>
        <v>0</v>
      </c>
      <c r="U829" s="2">
        <f t="shared" si="682"/>
        <v>245.07209006279993</v>
      </c>
      <c r="V829" s="2">
        <f t="shared" si="683"/>
        <v>0</v>
      </c>
      <c r="W829" s="2">
        <f t="shared" si="684"/>
        <v>0</v>
      </c>
      <c r="X829" s="2">
        <f>(ROUND((((S829+ROUND((ROUND((((((EU829*1.2)*1.25)*1.05))*AV829*I829),2)*BS829),2))*AT829)/100),2)+ROUND(((ROUND((ROUND(((AE829-((((EU829*1.2)*1.25)*1.05)))*AV829*I829),2)*BS829),2)*AT829)/100),2))</f>
        <v>3240.14</v>
      </c>
      <c r="Y829" s="2">
        <f>(ROUND((((S829+ROUND((ROUND((((((EU829*1.2)*1.25)*1.05))*AV829*I829),2)*BS829),2))*AU829)/100),2)+ROUND(((ROUND((ROUND(((AE829-((((EU829*1.2)*1.25)*1.05)))*AV829*I829),2)*BS829),2)*AU829)/100),2))</f>
        <v>1813.29</v>
      </c>
      <c r="Z829" s="2"/>
      <c r="AA829" s="2">
        <v>56661434</v>
      </c>
      <c r="AB829" s="2">
        <f t="shared" si="685"/>
        <v>796.25214000000005</v>
      </c>
      <c r="AC829" s="2">
        <f>ROUND(((((ES829*1)*1)*1)),6)</f>
        <v>45.18</v>
      </c>
      <c r="AD829" s="2">
        <f>ROUND(((((((ET829*1.2)*1.25)*1.05))-((((EU829*1.2)*1.25)*1.05)))+AE829),6)</f>
        <v>174.93525</v>
      </c>
      <c r="AE829" s="2">
        <f>ROUND(((((EU829*1.2)*1.25)*1.05)),6)</f>
        <v>19.152000000000001</v>
      </c>
      <c r="AF829" s="2">
        <f>ROUND(((((EV829*1.2)*1.15)*1.05)),6)</f>
        <v>576.13688999999999</v>
      </c>
      <c r="AG829" s="2">
        <f t="shared" si="686"/>
        <v>0</v>
      </c>
      <c r="AH829" s="2">
        <f>((((EW829*1.2)*1.15)*1.05))</f>
        <v>49.077629999999992</v>
      </c>
      <c r="AI829" s="2">
        <f>((((EX829*1.2)*1.25)*1.05))</f>
        <v>0</v>
      </c>
      <c r="AJ829" s="2">
        <f t="shared" si="687"/>
        <v>0</v>
      </c>
      <c r="AK829" s="2">
        <v>553.86</v>
      </c>
      <c r="AL829" s="2">
        <v>45.18</v>
      </c>
      <c r="AM829" s="2">
        <v>111.07</v>
      </c>
      <c r="AN829" s="2">
        <v>12.16</v>
      </c>
      <c r="AO829" s="2">
        <v>397.61</v>
      </c>
      <c r="AP829" s="2">
        <v>0</v>
      </c>
      <c r="AQ829" s="2">
        <v>33.869999999999997</v>
      </c>
      <c r="AR829" s="2">
        <v>0</v>
      </c>
      <c r="AS829" s="2">
        <v>0</v>
      </c>
      <c r="AT829" s="2">
        <v>109</v>
      </c>
      <c r="AU829" s="2">
        <v>61</v>
      </c>
      <c r="AV829" s="2">
        <v>1.0669999999999999</v>
      </c>
      <c r="AW829" s="2">
        <v>1</v>
      </c>
      <c r="AX829" s="2"/>
      <c r="AY829" s="2"/>
      <c r="AZ829" s="2">
        <v>1</v>
      </c>
      <c r="BA829" s="2">
        <v>1</v>
      </c>
      <c r="BB829" s="2">
        <v>1</v>
      </c>
      <c r="BC829" s="2">
        <v>1</v>
      </c>
      <c r="BD829" s="2" t="s">
        <v>3</v>
      </c>
      <c r="BE829" s="2" t="s">
        <v>3</v>
      </c>
      <c r="BF829" s="2" t="s">
        <v>3</v>
      </c>
      <c r="BG829" s="2" t="s">
        <v>3</v>
      </c>
      <c r="BH829" s="2">
        <v>0</v>
      </c>
      <c r="BI829" s="2">
        <v>1</v>
      </c>
      <c r="BJ829" s="2" t="s">
        <v>787</v>
      </c>
      <c r="BK829" s="2"/>
      <c r="BL829" s="2"/>
      <c r="BM829" s="2">
        <v>25</v>
      </c>
      <c r="BN829" s="2">
        <v>0</v>
      </c>
      <c r="BO829" s="2" t="s">
        <v>785</v>
      </c>
      <c r="BP829" s="2">
        <v>1</v>
      </c>
      <c r="BQ829" s="2">
        <v>30</v>
      </c>
      <c r="BR829" s="2">
        <v>0</v>
      </c>
      <c r="BS829" s="2">
        <v>1</v>
      </c>
      <c r="BT829" s="2">
        <v>1</v>
      </c>
      <c r="BU829" s="2">
        <v>1</v>
      </c>
      <c r="BV829" s="2">
        <v>1</v>
      </c>
      <c r="BW829" s="2">
        <v>1</v>
      </c>
      <c r="BX829" s="2">
        <v>1</v>
      </c>
      <c r="BY829" s="2" t="s">
        <v>3</v>
      </c>
      <c r="BZ829" s="2">
        <v>109</v>
      </c>
      <c r="CA829" s="2">
        <v>61</v>
      </c>
      <c r="CB829" s="2" t="s">
        <v>3</v>
      </c>
      <c r="CC829" s="2"/>
      <c r="CD829" s="2"/>
      <c r="CE829" s="2">
        <v>1566</v>
      </c>
      <c r="CF829" s="2">
        <v>0</v>
      </c>
      <c r="CG829" s="2">
        <v>0</v>
      </c>
      <c r="CH829" s="2"/>
      <c r="CI829" s="2"/>
      <c r="CJ829" s="2"/>
      <c r="CK829" s="2"/>
      <c r="CL829" s="2"/>
      <c r="CM829" s="2">
        <v>0</v>
      </c>
      <c r="CN829" s="2" t="s">
        <v>2120</v>
      </c>
      <c r="CO829" s="2">
        <v>0</v>
      </c>
      <c r="CP829" s="2">
        <f t="shared" si="688"/>
        <v>3961.96</v>
      </c>
      <c r="CQ829" s="2">
        <f t="shared" si="689"/>
        <v>45.18</v>
      </c>
      <c r="CR829" s="2">
        <f>(ROUND((ROUND((((((ET829*1.2)*1.25)*1.05))*AV829*1),2)*BB829),2)+ROUND((ROUND(((AE829-((((EU829*1.2)*1.25)*1.05)))*AV829*1),2)*BS829),2))</f>
        <v>186.66</v>
      </c>
      <c r="CS829" s="2">
        <f>(ROUND((ROUND((((((EU829*1.2)*1.25)*1.05))*AV829*1),2)*BS829),2)+ROUND((ROUND(((AE829-((((EU829*1.2)*1.25)*1.05)))*AV829*1),2)*BS829),2))</f>
        <v>20.440000000000001</v>
      </c>
      <c r="CT829" s="2">
        <f t="shared" si="690"/>
        <v>614.74</v>
      </c>
      <c r="CU829" s="2">
        <f t="shared" si="691"/>
        <v>0</v>
      </c>
      <c r="CV829" s="2">
        <f t="shared" si="692"/>
        <v>52.365831209999989</v>
      </c>
      <c r="CW829" s="2">
        <f t="shared" si="693"/>
        <v>0</v>
      </c>
      <c r="CX829" s="2">
        <f t="shared" si="694"/>
        <v>0</v>
      </c>
      <c r="CY829" s="2">
        <f>(ROUND((((S829+ROUND((ROUND((((((EU829*1.2)*1.25)*1.05))*AV829*1),2)*BS829),2))*AT829)/100),2)+ROUND(((ROUND((ROUND(((AE829-((((EU829*1.2)*1.25)*1.05)))*AV829*1),2)*BS829),2)*AT829)/100),2))</f>
        <v>3158.18</v>
      </c>
      <c r="CZ829" s="2">
        <f>(ROUND((((S829+ROUND((ROUND((((((EU829*1.2)*1.25)*1.05))*AV829*1),2)*BS829),2))*AU829)/100),2)+ROUND(((ROUND((ROUND(((AE829-((((EU829*1.2)*1.25)*1.05)))*AV829*1),2)*BS829),2)*AU829)/100),2))</f>
        <v>1767.42</v>
      </c>
      <c r="DA829" s="2"/>
      <c r="DB829" s="2">
        <v>173</v>
      </c>
      <c r="DC829" s="2" t="s">
        <v>3</v>
      </c>
      <c r="DD829" s="2" t="s">
        <v>105</v>
      </c>
      <c r="DE829" s="2" t="s">
        <v>32</v>
      </c>
      <c r="DF829" s="2" t="s">
        <v>32</v>
      </c>
      <c r="DG829" s="2" t="s">
        <v>33</v>
      </c>
      <c r="DH829" s="2" t="s">
        <v>3</v>
      </c>
      <c r="DI829" s="2" t="s">
        <v>33</v>
      </c>
      <c r="DJ829" s="2" t="s">
        <v>32</v>
      </c>
      <c r="DK829" s="2" t="s">
        <v>3</v>
      </c>
      <c r="DL829" s="2" t="s">
        <v>3</v>
      </c>
      <c r="DM829" s="2" t="s">
        <v>3</v>
      </c>
      <c r="DN829" s="2">
        <v>0</v>
      </c>
      <c r="DO829" s="2">
        <v>0</v>
      </c>
      <c r="DP829" s="2">
        <v>1</v>
      </c>
      <c r="DQ829" s="2">
        <v>1</v>
      </c>
      <c r="DR829" s="2"/>
      <c r="DS829" s="2"/>
      <c r="DT829" s="2"/>
      <c r="DU829" s="2">
        <v>1013</v>
      </c>
      <c r="DV829" s="2" t="s">
        <v>323</v>
      </c>
      <c r="DW829" s="2" t="s">
        <v>323</v>
      </c>
      <c r="DX829" s="2">
        <v>1</v>
      </c>
      <c r="DY829" s="2"/>
      <c r="DZ829" s="2" t="s">
        <v>3</v>
      </c>
      <c r="EA829" s="2" t="s">
        <v>3</v>
      </c>
      <c r="EB829" s="2" t="s">
        <v>3</v>
      </c>
      <c r="EC829" s="2" t="s">
        <v>3</v>
      </c>
      <c r="ED829" s="2"/>
      <c r="EE829" s="2">
        <v>56938458</v>
      </c>
      <c r="EF829" s="2">
        <v>30</v>
      </c>
      <c r="EG829" s="2" t="s">
        <v>34</v>
      </c>
      <c r="EH829" s="2">
        <v>0</v>
      </c>
      <c r="EI829" s="2" t="s">
        <v>3</v>
      </c>
      <c r="EJ829" s="2">
        <v>1</v>
      </c>
      <c r="EK829" s="2">
        <v>25</v>
      </c>
      <c r="EL829" s="2" t="s">
        <v>35</v>
      </c>
      <c r="EM829" s="2" t="s">
        <v>36</v>
      </c>
      <c r="EN829" s="2"/>
      <c r="EO829" s="2" t="s">
        <v>325</v>
      </c>
      <c r="EP829" s="2"/>
      <c r="EQ829" s="2">
        <v>131072</v>
      </c>
      <c r="ER829" s="2">
        <v>553.86</v>
      </c>
      <c r="ES829" s="2">
        <v>45.18</v>
      </c>
      <c r="ET829" s="2">
        <v>111.07</v>
      </c>
      <c r="EU829" s="2">
        <v>12.16</v>
      </c>
      <c r="EV829" s="2">
        <v>397.61</v>
      </c>
      <c r="EW829" s="2">
        <v>33.869999999999997</v>
      </c>
      <c r="EX829" s="2">
        <v>0</v>
      </c>
      <c r="EY829" s="2">
        <v>0</v>
      </c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>
        <v>0</v>
      </c>
      <c r="FR829" s="2">
        <v>0</v>
      </c>
      <c r="FS829" s="2">
        <v>0</v>
      </c>
      <c r="FT829" s="2"/>
      <c r="FU829" s="2"/>
      <c r="FV829" s="2"/>
      <c r="FW829" s="2"/>
      <c r="FX829" s="2">
        <v>109</v>
      </c>
      <c r="FY829" s="2">
        <v>61</v>
      </c>
      <c r="FZ829" s="2"/>
      <c r="GA829" s="2" t="s">
        <v>3</v>
      </c>
      <c r="GB829" s="2"/>
      <c r="GC829" s="2"/>
      <c r="GD829" s="2">
        <v>1</v>
      </c>
      <c r="GE829" s="2"/>
      <c r="GF829" s="2">
        <v>1805955014</v>
      </c>
      <c r="GG829" s="2">
        <v>2</v>
      </c>
      <c r="GH829" s="2">
        <v>1</v>
      </c>
      <c r="GI829" s="2">
        <v>2</v>
      </c>
      <c r="GJ829" s="2">
        <v>0</v>
      </c>
      <c r="GK829" s="2">
        <v>0</v>
      </c>
      <c r="GL829" s="2">
        <f t="shared" si="695"/>
        <v>0</v>
      </c>
      <c r="GM829" s="2">
        <f t="shared" si="696"/>
        <v>9015.39</v>
      </c>
      <c r="GN829" s="2">
        <f t="shared" si="697"/>
        <v>9015.39</v>
      </c>
      <c r="GO829" s="2">
        <f t="shared" si="698"/>
        <v>0</v>
      </c>
      <c r="GP829" s="2">
        <f t="shared" si="699"/>
        <v>0</v>
      </c>
      <c r="GQ829" s="2"/>
      <c r="GR829" s="2">
        <v>0</v>
      </c>
      <c r="GS829" s="2">
        <v>3</v>
      </c>
      <c r="GT829" s="2">
        <v>0</v>
      </c>
      <c r="GU829" s="2" t="s">
        <v>3</v>
      </c>
      <c r="GV829" s="2">
        <f t="shared" si="700"/>
        <v>0</v>
      </c>
      <c r="GW829" s="2">
        <v>1</v>
      </c>
      <c r="GX829" s="2">
        <f t="shared" si="701"/>
        <v>0</v>
      </c>
      <c r="GY829" s="2"/>
      <c r="GZ829" s="2"/>
      <c r="HA829" s="2">
        <v>0</v>
      </c>
      <c r="HB829" s="2">
        <v>0</v>
      </c>
      <c r="HC829" s="2">
        <f t="shared" si="702"/>
        <v>0</v>
      </c>
      <c r="HD829" s="2"/>
      <c r="HE829" s="2" t="s">
        <v>3</v>
      </c>
      <c r="HF829" s="2" t="s">
        <v>3</v>
      </c>
      <c r="HG829" s="2"/>
      <c r="HH829" s="2"/>
      <c r="HI829" s="2"/>
      <c r="HJ829" s="2"/>
      <c r="HK829" s="2"/>
      <c r="HL829" s="2"/>
      <c r="HM829" s="2" t="s">
        <v>3</v>
      </c>
      <c r="HN829" s="2" t="s">
        <v>3</v>
      </c>
      <c r="HO829" s="2" t="s">
        <v>3</v>
      </c>
      <c r="HP829" s="2" t="s">
        <v>3</v>
      </c>
      <c r="HQ829" s="2" t="s">
        <v>3</v>
      </c>
      <c r="HR829" s="2"/>
      <c r="HS829" s="2">
        <v>0</v>
      </c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>
        <v>0</v>
      </c>
      <c r="IL829" s="2"/>
      <c r="IM829" s="2"/>
      <c r="IN829" s="2"/>
      <c r="IO829" s="2"/>
      <c r="IP829" s="2"/>
      <c r="IQ829" s="2"/>
      <c r="IR829" s="2"/>
      <c r="IS829" s="2"/>
      <c r="IT829" s="2"/>
      <c r="IU829" s="2"/>
    </row>
    <row r="830" spans="1:255" x14ac:dyDescent="0.2">
      <c r="A830" s="3">
        <v>17</v>
      </c>
      <c r="B830" s="3">
        <v>1</v>
      </c>
      <c r="C830" s="3">
        <f>ROW(SmtRes!A526)</f>
        <v>526</v>
      </c>
      <c r="D830" s="3">
        <f>ROW(EtalonRes!A700)</f>
        <v>700</v>
      </c>
      <c r="E830" s="3" t="s">
        <v>784</v>
      </c>
      <c r="F830" s="3" t="s">
        <v>785</v>
      </c>
      <c r="G830" s="3" t="s">
        <v>786</v>
      </c>
      <c r="H830" s="3" t="s">
        <v>323</v>
      </c>
      <c r="I830" s="3">
        <f>ROUND((3+280+3+1+70+1+110)/100,9)</f>
        <v>4.68</v>
      </c>
      <c r="J830" s="3">
        <v>0</v>
      </c>
      <c r="K830" s="3">
        <f>ROUND((3+280+3+1+70+1+110)/100,9)</f>
        <v>4.68</v>
      </c>
      <c r="O830" s="3">
        <f t="shared" si="678"/>
        <v>176103.16</v>
      </c>
      <c r="P830" s="3">
        <f t="shared" si="679"/>
        <v>786.56</v>
      </c>
      <c r="Q830" s="3">
        <f>(ROUND((ROUND((((((ET830*1.2)*1.25)*1.05))*AV830*I830),2)*BB830),2)+ROUND((ROUND(((AE830-((((EU830*1.2)*1.25)*1.05)))*AV830*I830),2)*BS830),2))</f>
        <v>13199.34</v>
      </c>
      <c r="R830" s="3">
        <f>(ROUND((ROUND((((((EU830*1.2)*1.25)*1.05))*AV830*I830),2)*BS830),2)+ROUND((ROUND(((AE830-((((EU830*1.2)*1.25)*1.05)))*AV830*I830),2)*BS830),2))</f>
        <v>5389.31</v>
      </c>
      <c r="S830" s="3">
        <f t="shared" si="680"/>
        <v>162117.26</v>
      </c>
      <c r="T830" s="3">
        <f t="shared" si="681"/>
        <v>0</v>
      </c>
      <c r="U830" s="3">
        <f t="shared" si="682"/>
        <v>245.07209006279993</v>
      </c>
      <c r="V830" s="3">
        <f t="shared" si="683"/>
        <v>0</v>
      </c>
      <c r="W830" s="3">
        <f t="shared" si="684"/>
        <v>0</v>
      </c>
      <c r="X830" s="3">
        <f>(ROUND((((S830+ROUND((ROUND((((((EU830*1.2)*1.25)*1.05))*AV830*I830),2)*BS830),2))*AT830)/100),2)+ROUND(((ROUND((ROUND(((AE830-((((EU830*1.2)*1.25)*1.05)))*AV830*I830),2)*BS830),2)*AT830)/100),2))</f>
        <v>182582.16</v>
      </c>
      <c r="Y830" s="3">
        <f>(ROUND((((S830+ROUND((ROUND((((((EU830*1.2)*1.25)*1.05))*AV830*I830),2)*BS830),2))*AU830)/100),2)+ROUND(((ROUND((ROUND(((AE830-((((EU830*1.2)*1.25)*1.05)))*AV830*I830),2)*BS830),2)*AU830)/100),2))</f>
        <v>102179.01</v>
      </c>
      <c r="AA830" s="3">
        <v>56661436</v>
      </c>
      <c r="AB830" s="3">
        <f t="shared" si="685"/>
        <v>796.25214000000005</v>
      </c>
      <c r="AC830" s="3">
        <f>ROUND(((((ES830*1)*1)*1)),6)</f>
        <v>45.18</v>
      </c>
      <c r="AD830" s="3">
        <f>ROUND(((((((ET830*1.2)*1.25)*1.05))-((((EU830*1.2)*1.25)*1.05)))+AE830),6)</f>
        <v>174.93525</v>
      </c>
      <c r="AE830" s="3">
        <f>ROUND(((((EU830*1.2)*1.25)*1.05)),6)</f>
        <v>19.152000000000001</v>
      </c>
      <c r="AF830" s="3">
        <f>ROUND(((((EV830*1.2)*1.15)*1.05)),6)</f>
        <v>576.13688999999999</v>
      </c>
      <c r="AG830" s="3">
        <f t="shared" si="686"/>
        <v>0</v>
      </c>
      <c r="AH830" s="3">
        <f>((((EW830*1.2)*1.15)*1.05))</f>
        <v>49.077629999999992</v>
      </c>
      <c r="AI830" s="3">
        <f>((((EX830*1.2)*1.25)*1.05))</f>
        <v>0</v>
      </c>
      <c r="AJ830" s="3">
        <f t="shared" si="687"/>
        <v>0</v>
      </c>
      <c r="AK830" s="3">
        <v>553.86</v>
      </c>
      <c r="AL830" s="3">
        <v>45.18</v>
      </c>
      <c r="AM830" s="3">
        <v>111.07</v>
      </c>
      <c r="AN830" s="3">
        <v>12.16</v>
      </c>
      <c r="AO830" s="3">
        <v>397.61</v>
      </c>
      <c r="AP830" s="3">
        <v>0</v>
      </c>
      <c r="AQ830" s="3">
        <v>33.869999999999997</v>
      </c>
      <c r="AR830" s="3">
        <v>0</v>
      </c>
      <c r="AS830" s="3">
        <v>0</v>
      </c>
      <c r="AT830" s="3">
        <v>109</v>
      </c>
      <c r="AU830" s="3">
        <v>61</v>
      </c>
      <c r="AV830" s="3">
        <v>1.0669999999999999</v>
      </c>
      <c r="AW830" s="3">
        <v>1</v>
      </c>
      <c r="AZ830" s="3">
        <v>1</v>
      </c>
      <c r="BA830" s="3">
        <v>56.35</v>
      </c>
      <c r="BB830" s="3">
        <v>15.11</v>
      </c>
      <c r="BC830" s="3">
        <v>3.72</v>
      </c>
      <c r="BD830" s="3" t="s">
        <v>3</v>
      </c>
      <c r="BE830" s="3" t="s">
        <v>3</v>
      </c>
      <c r="BF830" s="3" t="s">
        <v>3</v>
      </c>
      <c r="BG830" s="3" t="s">
        <v>3</v>
      </c>
      <c r="BH830" s="3">
        <v>0</v>
      </c>
      <c r="BI830" s="3">
        <v>1</v>
      </c>
      <c r="BJ830" s="3" t="s">
        <v>787</v>
      </c>
      <c r="BM830" s="3">
        <v>25</v>
      </c>
      <c r="BN830" s="3">
        <v>0</v>
      </c>
      <c r="BO830" s="3" t="s">
        <v>785</v>
      </c>
      <c r="BP830" s="3">
        <v>1</v>
      </c>
      <c r="BQ830" s="3">
        <v>30</v>
      </c>
      <c r="BR830" s="3">
        <v>0</v>
      </c>
      <c r="BS830" s="3">
        <v>56.35</v>
      </c>
      <c r="BT830" s="3">
        <v>1</v>
      </c>
      <c r="BU830" s="3">
        <v>1</v>
      </c>
      <c r="BV830" s="3">
        <v>1</v>
      </c>
      <c r="BW830" s="3">
        <v>1</v>
      </c>
      <c r="BX830" s="3">
        <v>1</v>
      </c>
      <c r="BY830" s="3" t="s">
        <v>3</v>
      </c>
      <c r="BZ830" s="3">
        <v>109</v>
      </c>
      <c r="CA830" s="3">
        <v>61</v>
      </c>
      <c r="CB830" s="3" t="s">
        <v>3</v>
      </c>
      <c r="CE830" s="3">
        <v>1566</v>
      </c>
      <c r="CF830" s="3">
        <v>0</v>
      </c>
      <c r="CG830" s="3">
        <v>0</v>
      </c>
      <c r="CM830" s="3">
        <v>0</v>
      </c>
      <c r="CN830" s="3" t="s">
        <v>2120</v>
      </c>
      <c r="CO830" s="3">
        <v>0</v>
      </c>
      <c r="CP830" s="3">
        <f t="shared" si="688"/>
        <v>176103.16</v>
      </c>
      <c r="CQ830" s="3">
        <f t="shared" si="689"/>
        <v>168.07</v>
      </c>
      <c r="CR830" s="3">
        <f>(ROUND((ROUND((((((ET830*1.2)*1.25)*1.05))*AV830*1),2)*BB830),2)+ROUND((ROUND(((AE830-((((EU830*1.2)*1.25)*1.05)))*AV830*1),2)*BS830),2))</f>
        <v>2820.43</v>
      </c>
      <c r="CS830" s="3">
        <f>(ROUND((ROUND((((((EU830*1.2)*1.25)*1.05))*AV830*1),2)*BS830),2)+ROUND((ROUND(((AE830-((((EU830*1.2)*1.25)*1.05)))*AV830*1),2)*BS830),2))</f>
        <v>1151.79</v>
      </c>
      <c r="CT830" s="3">
        <f t="shared" si="690"/>
        <v>34640.6</v>
      </c>
      <c r="CU830" s="3">
        <f t="shared" si="691"/>
        <v>0</v>
      </c>
      <c r="CV830" s="3">
        <f t="shared" si="692"/>
        <v>52.365831209999989</v>
      </c>
      <c r="CW830" s="3">
        <f t="shared" si="693"/>
        <v>0</v>
      </c>
      <c r="CX830" s="3">
        <f t="shared" si="694"/>
        <v>0</v>
      </c>
      <c r="CY830" s="3">
        <f>(ROUND((((S830+ROUND((ROUND((((((EU830*1.2)*1.25)*1.05))*AV830*1),2)*BS830),2))*AT830)/100),2)+ROUND(((ROUND((ROUND(((AE830-((((EU830*1.2)*1.25)*1.05)))*AV830*1),2)*BS830),2)*AT830)/100),2))</f>
        <v>177963.26</v>
      </c>
      <c r="CZ830" s="3">
        <f>(ROUND((((S830+ROUND((ROUND((((((EU830*1.2)*1.25)*1.05))*AV830*1),2)*BS830),2))*AU830)/100),2)+ROUND(((ROUND((ROUND(((AE830-((((EU830*1.2)*1.25)*1.05)))*AV830*1),2)*BS830),2)*AU830)/100),2))</f>
        <v>99594.12</v>
      </c>
      <c r="DB830" s="3">
        <v>176</v>
      </c>
      <c r="DC830" s="3" t="s">
        <v>3</v>
      </c>
      <c r="DD830" s="3" t="s">
        <v>105</v>
      </c>
      <c r="DE830" s="3" t="s">
        <v>32</v>
      </c>
      <c r="DF830" s="3" t="s">
        <v>32</v>
      </c>
      <c r="DG830" s="3" t="s">
        <v>33</v>
      </c>
      <c r="DH830" s="3" t="s">
        <v>3</v>
      </c>
      <c r="DI830" s="3" t="s">
        <v>33</v>
      </c>
      <c r="DJ830" s="3" t="s">
        <v>32</v>
      </c>
      <c r="DK830" s="3" t="s">
        <v>3</v>
      </c>
      <c r="DL830" s="3" t="s">
        <v>3</v>
      </c>
      <c r="DM830" s="3" t="s">
        <v>3</v>
      </c>
      <c r="DN830" s="3">
        <v>0</v>
      </c>
      <c r="DO830" s="3">
        <v>0</v>
      </c>
      <c r="DP830" s="3">
        <v>1</v>
      </c>
      <c r="DQ830" s="3">
        <v>1</v>
      </c>
      <c r="DU830" s="3">
        <v>1013</v>
      </c>
      <c r="DV830" s="3" t="s">
        <v>323</v>
      </c>
      <c r="DW830" s="3" t="s">
        <v>323</v>
      </c>
      <c r="DX830" s="3">
        <v>1</v>
      </c>
      <c r="DZ830" s="3" t="s">
        <v>3</v>
      </c>
      <c r="EA830" s="3" t="s">
        <v>3</v>
      </c>
      <c r="EB830" s="3" t="s">
        <v>3</v>
      </c>
      <c r="EC830" s="3" t="s">
        <v>3</v>
      </c>
      <c r="EE830" s="3">
        <v>56938458</v>
      </c>
      <c r="EF830" s="3">
        <v>30</v>
      </c>
      <c r="EG830" s="3" t="s">
        <v>34</v>
      </c>
      <c r="EH830" s="3">
        <v>0</v>
      </c>
      <c r="EI830" s="3" t="s">
        <v>3</v>
      </c>
      <c r="EJ830" s="3">
        <v>1</v>
      </c>
      <c r="EK830" s="3">
        <v>25</v>
      </c>
      <c r="EL830" s="3" t="s">
        <v>35</v>
      </c>
      <c r="EM830" s="3" t="s">
        <v>36</v>
      </c>
      <c r="EO830" s="3" t="s">
        <v>325</v>
      </c>
      <c r="EQ830" s="3">
        <v>131072</v>
      </c>
      <c r="ER830" s="3">
        <v>553.86</v>
      </c>
      <c r="ES830" s="3">
        <v>45.18</v>
      </c>
      <c r="ET830" s="3">
        <v>111.07</v>
      </c>
      <c r="EU830" s="3">
        <v>12.16</v>
      </c>
      <c r="EV830" s="3">
        <v>397.61</v>
      </c>
      <c r="EW830" s="3">
        <v>33.869999999999997</v>
      </c>
      <c r="EX830" s="3">
        <v>0</v>
      </c>
      <c r="EY830" s="3">
        <v>0</v>
      </c>
      <c r="FQ830" s="3">
        <v>0</v>
      </c>
      <c r="FR830" s="3">
        <v>0</v>
      </c>
      <c r="FS830" s="3">
        <v>0</v>
      </c>
      <c r="FX830" s="3">
        <v>109</v>
      </c>
      <c r="FY830" s="3">
        <v>61</v>
      </c>
      <c r="GA830" s="3" t="s">
        <v>3</v>
      </c>
      <c r="GD830" s="3">
        <v>1</v>
      </c>
      <c r="GF830" s="3">
        <v>1805955014</v>
      </c>
      <c r="GG830" s="3">
        <v>2</v>
      </c>
      <c r="GH830" s="3">
        <v>1</v>
      </c>
      <c r="GI830" s="3">
        <v>2</v>
      </c>
      <c r="GJ830" s="3">
        <v>0</v>
      </c>
      <c r="GK830" s="3">
        <v>0</v>
      </c>
      <c r="GL830" s="3">
        <f t="shared" si="695"/>
        <v>0</v>
      </c>
      <c r="GM830" s="3">
        <f t="shared" si="696"/>
        <v>460864.33</v>
      </c>
      <c r="GN830" s="3">
        <f t="shared" si="697"/>
        <v>460864.33</v>
      </c>
      <c r="GO830" s="3">
        <f t="shared" si="698"/>
        <v>0</v>
      </c>
      <c r="GP830" s="3">
        <f t="shared" si="699"/>
        <v>0</v>
      </c>
      <c r="GR830" s="3">
        <v>0</v>
      </c>
      <c r="GS830" s="3">
        <v>3</v>
      </c>
      <c r="GT830" s="3">
        <v>0</v>
      </c>
      <c r="GU830" s="3" t="s">
        <v>3</v>
      </c>
      <c r="GV830" s="3">
        <f t="shared" si="700"/>
        <v>0</v>
      </c>
      <c r="GW830" s="3">
        <v>1</v>
      </c>
      <c r="GX830" s="3">
        <f t="shared" si="701"/>
        <v>0</v>
      </c>
      <c r="HA830" s="3">
        <v>0</v>
      </c>
      <c r="HB830" s="3">
        <v>0</v>
      </c>
      <c r="HC830" s="3">
        <f t="shared" si="702"/>
        <v>0</v>
      </c>
      <c r="HE830" s="3" t="s">
        <v>3</v>
      </c>
      <c r="HF830" s="3" t="s">
        <v>3</v>
      </c>
      <c r="HM830" s="3" t="s">
        <v>3</v>
      </c>
      <c r="HN830" s="3" t="s">
        <v>3</v>
      </c>
      <c r="HO830" s="3" t="s">
        <v>3</v>
      </c>
      <c r="HP830" s="3" t="s">
        <v>3</v>
      </c>
      <c r="HQ830" s="3" t="s">
        <v>3</v>
      </c>
      <c r="HS830" s="3">
        <v>0</v>
      </c>
      <c r="IK830" s="3">
        <v>0</v>
      </c>
    </row>
    <row r="831" spans="1:255" x14ac:dyDescent="0.2">
      <c r="A831" s="2">
        <v>17</v>
      </c>
      <c r="B831" s="2">
        <v>1</v>
      </c>
      <c r="C831" s="2"/>
      <c r="D831" s="2"/>
      <c r="E831" s="2" t="s">
        <v>788</v>
      </c>
      <c r="F831" s="2" t="s">
        <v>776</v>
      </c>
      <c r="G831" s="2" t="s">
        <v>777</v>
      </c>
      <c r="H831" s="2" t="s">
        <v>329</v>
      </c>
      <c r="I831" s="2">
        <v>468</v>
      </c>
      <c r="J831" s="2">
        <v>0</v>
      </c>
      <c r="K831" s="2">
        <v>468</v>
      </c>
      <c r="L831" s="2"/>
      <c r="M831" s="2"/>
      <c r="N831" s="2"/>
      <c r="O831" s="2">
        <f t="shared" si="678"/>
        <v>48007.44</v>
      </c>
      <c r="P831" s="2">
        <f t="shared" si="679"/>
        <v>48007.44</v>
      </c>
      <c r="Q831" s="2">
        <f>(ROUND((ROUND(((ET831)*AV831*I831),2)*BB831),2)+ROUND((ROUND(((AE831-(EU831))*AV831*I831),2)*BS831),2))</f>
        <v>0</v>
      </c>
      <c r="R831" s="2">
        <f>(ROUND((ROUND(((EU831)*AV831*I831),2)*BS831),2)+ROUND((ROUND(((AE831-(EU831))*AV831*I831),2)*BS831),2))</f>
        <v>0</v>
      </c>
      <c r="S831" s="2">
        <f t="shared" si="680"/>
        <v>0</v>
      </c>
      <c r="T831" s="2">
        <f t="shared" si="681"/>
        <v>0</v>
      </c>
      <c r="U831" s="2">
        <f t="shared" si="682"/>
        <v>0</v>
      </c>
      <c r="V831" s="2">
        <f t="shared" si="683"/>
        <v>0</v>
      </c>
      <c r="W831" s="2">
        <f t="shared" si="684"/>
        <v>0</v>
      </c>
      <c r="X831" s="2">
        <f>(ROUND((((S831+ROUND((ROUND(((EU831)*AV831*I831),2)*BS831),2))*AT831)/100),2)+ROUND(((ROUND((ROUND(((AE831-(EU831))*AV831*I831),2)*BS831),2)*AT831)/100),2))</f>
        <v>0</v>
      </c>
      <c r="Y831" s="2">
        <f>(ROUND((((S831+ROUND((ROUND(((EU831)*AV831*I831),2)*BS831),2))*AU831)/100),2)+ROUND(((ROUND((ROUND(((AE831-(EU831))*AV831*I831),2)*BS831),2)*AU831)/100),2))</f>
        <v>0</v>
      </c>
      <c r="Z831" s="2"/>
      <c r="AA831" s="2">
        <v>56661434</v>
      </c>
      <c r="AB831" s="2">
        <f t="shared" si="685"/>
        <v>102.58</v>
      </c>
      <c r="AC831" s="2">
        <f>ROUND((ES831),6)</f>
        <v>102.58</v>
      </c>
      <c r="AD831" s="2">
        <f>ROUND((((ET831)-(EU831))+AE831),6)</f>
        <v>0</v>
      </c>
      <c r="AE831" s="2">
        <f>ROUND((EU831),6)</f>
        <v>0</v>
      </c>
      <c r="AF831" s="2">
        <f>ROUND((EV831),6)</f>
        <v>0</v>
      </c>
      <c r="AG831" s="2">
        <f t="shared" si="686"/>
        <v>0</v>
      </c>
      <c r="AH831" s="2">
        <f>(EW831)</f>
        <v>0</v>
      </c>
      <c r="AI831" s="2">
        <f>(EX831)</f>
        <v>0</v>
      </c>
      <c r="AJ831" s="2">
        <f t="shared" si="687"/>
        <v>0</v>
      </c>
      <c r="AK831" s="2">
        <v>102.58</v>
      </c>
      <c r="AL831" s="2">
        <v>102.58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1</v>
      </c>
      <c r="AW831" s="2">
        <v>1</v>
      </c>
      <c r="AX831" s="2"/>
      <c r="AY831" s="2"/>
      <c r="AZ831" s="2">
        <v>1</v>
      </c>
      <c r="BA831" s="2">
        <v>1</v>
      </c>
      <c r="BB831" s="2">
        <v>1</v>
      </c>
      <c r="BC831" s="2">
        <v>1</v>
      </c>
      <c r="BD831" s="2" t="s">
        <v>3</v>
      </c>
      <c r="BE831" s="2" t="s">
        <v>3</v>
      </c>
      <c r="BF831" s="2" t="s">
        <v>3</v>
      </c>
      <c r="BG831" s="2" t="s">
        <v>3</v>
      </c>
      <c r="BH831" s="2">
        <v>3</v>
      </c>
      <c r="BI831" s="2">
        <v>1</v>
      </c>
      <c r="BJ831" s="2" t="s">
        <v>778</v>
      </c>
      <c r="BK831" s="2"/>
      <c r="BL831" s="2"/>
      <c r="BM831" s="2">
        <v>1617</v>
      </c>
      <c r="BN831" s="2">
        <v>0</v>
      </c>
      <c r="BO831" s="2" t="s">
        <v>3</v>
      </c>
      <c r="BP831" s="2">
        <v>0</v>
      </c>
      <c r="BQ831" s="2">
        <v>200</v>
      </c>
      <c r="BR831" s="2">
        <v>0</v>
      </c>
      <c r="BS831" s="2">
        <v>1</v>
      </c>
      <c r="BT831" s="2">
        <v>1</v>
      </c>
      <c r="BU831" s="2">
        <v>1</v>
      </c>
      <c r="BV831" s="2">
        <v>1</v>
      </c>
      <c r="BW831" s="2">
        <v>1</v>
      </c>
      <c r="BX831" s="2">
        <v>1</v>
      </c>
      <c r="BY831" s="2" t="s">
        <v>3</v>
      </c>
      <c r="BZ831" s="2">
        <v>0</v>
      </c>
      <c r="CA831" s="2">
        <v>0</v>
      </c>
      <c r="CB831" s="2" t="s">
        <v>3</v>
      </c>
      <c r="CC831" s="2"/>
      <c r="CD831" s="2"/>
      <c r="CE831" s="2">
        <v>1566</v>
      </c>
      <c r="CF831" s="2">
        <v>0</v>
      </c>
      <c r="CG831" s="2">
        <v>0</v>
      </c>
      <c r="CH831" s="2"/>
      <c r="CI831" s="2"/>
      <c r="CJ831" s="2"/>
      <c r="CK831" s="2"/>
      <c r="CL831" s="2"/>
      <c r="CM831" s="2">
        <v>0</v>
      </c>
      <c r="CN831" s="2" t="s">
        <v>3</v>
      </c>
      <c r="CO831" s="2">
        <v>0</v>
      </c>
      <c r="CP831" s="2">
        <f t="shared" si="688"/>
        <v>48007.44</v>
      </c>
      <c r="CQ831" s="2">
        <f t="shared" si="689"/>
        <v>102.58</v>
      </c>
      <c r="CR831" s="2">
        <f>(ROUND((ROUND(((ET831)*AV831*1),2)*BB831),2)+ROUND((ROUND(((AE831-(EU831))*AV831*1),2)*BS831),2))</f>
        <v>0</v>
      </c>
      <c r="CS831" s="2">
        <f>(ROUND((ROUND(((EU831)*AV831*1),2)*BS831),2)+ROUND((ROUND(((AE831-(EU831))*AV831*1),2)*BS831),2))</f>
        <v>0</v>
      </c>
      <c r="CT831" s="2">
        <f t="shared" si="690"/>
        <v>0</v>
      </c>
      <c r="CU831" s="2">
        <f t="shared" si="691"/>
        <v>0</v>
      </c>
      <c r="CV831" s="2">
        <f t="shared" si="692"/>
        <v>0</v>
      </c>
      <c r="CW831" s="2">
        <f t="shared" si="693"/>
        <v>0</v>
      </c>
      <c r="CX831" s="2">
        <f t="shared" si="694"/>
        <v>0</v>
      </c>
      <c r="CY831" s="2">
        <f>(ROUND((((S831+ROUND((ROUND(((EU831)*AV831*1),2)*BS831),2))*AT831)/100),2)+ROUND(((ROUND((ROUND(((AE831-(EU831))*AV831*1),2)*BS831),2)*AT831)/100),2))</f>
        <v>0</v>
      </c>
      <c r="CZ831" s="2">
        <f>(ROUND((((S831+ROUND((ROUND(((EU831)*AV831*1),2)*BS831),2))*AU831)/100),2)+ROUND(((ROUND((ROUND(((AE831-(EU831))*AV831*1),2)*BS831),2)*AU831)/100),2))</f>
        <v>0</v>
      </c>
      <c r="DA831" s="2"/>
      <c r="DB831" s="2"/>
      <c r="DC831" s="2" t="s">
        <v>3</v>
      </c>
      <c r="DD831" s="2" t="s">
        <v>3</v>
      </c>
      <c r="DE831" s="2" t="s">
        <v>3</v>
      </c>
      <c r="DF831" s="2" t="s">
        <v>3</v>
      </c>
      <c r="DG831" s="2" t="s">
        <v>3</v>
      </c>
      <c r="DH831" s="2" t="s">
        <v>3</v>
      </c>
      <c r="DI831" s="2" t="s">
        <v>3</v>
      </c>
      <c r="DJ831" s="2" t="s">
        <v>3</v>
      </c>
      <c r="DK831" s="2" t="s">
        <v>3</v>
      </c>
      <c r="DL831" s="2" t="s">
        <v>3</v>
      </c>
      <c r="DM831" s="2" t="s">
        <v>3</v>
      </c>
      <c r="DN831" s="2">
        <v>0</v>
      </c>
      <c r="DO831" s="2">
        <v>0</v>
      </c>
      <c r="DP831" s="2">
        <v>1</v>
      </c>
      <c r="DQ831" s="2">
        <v>1</v>
      </c>
      <c r="DR831" s="2"/>
      <c r="DS831" s="2"/>
      <c r="DT831" s="2"/>
      <c r="DU831" s="2">
        <v>1005</v>
      </c>
      <c r="DV831" s="2" t="s">
        <v>329</v>
      </c>
      <c r="DW831" s="2" t="s">
        <v>329</v>
      </c>
      <c r="DX831" s="2">
        <v>1</v>
      </c>
      <c r="DY831" s="2"/>
      <c r="DZ831" s="2" t="s">
        <v>3</v>
      </c>
      <c r="EA831" s="2" t="s">
        <v>3</v>
      </c>
      <c r="EB831" s="2" t="s">
        <v>3</v>
      </c>
      <c r="EC831" s="2" t="s">
        <v>3</v>
      </c>
      <c r="ED831" s="2"/>
      <c r="EE831" s="2">
        <v>56938530</v>
      </c>
      <c r="EF831" s="2">
        <v>200</v>
      </c>
      <c r="EG831" s="2" t="s">
        <v>343</v>
      </c>
      <c r="EH831" s="2">
        <v>0</v>
      </c>
      <c r="EI831" s="2" t="s">
        <v>3</v>
      </c>
      <c r="EJ831" s="2">
        <v>1</v>
      </c>
      <c r="EK831" s="2">
        <v>1617</v>
      </c>
      <c r="EL831" s="2" t="s">
        <v>344</v>
      </c>
      <c r="EM831" s="2" t="s">
        <v>345</v>
      </c>
      <c r="EN831" s="2"/>
      <c r="EO831" s="2" t="s">
        <v>3</v>
      </c>
      <c r="EP831" s="2"/>
      <c r="EQ831" s="2">
        <v>131072</v>
      </c>
      <c r="ER831" s="2">
        <v>102.58</v>
      </c>
      <c r="ES831" s="2">
        <v>102.58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>
        <v>0</v>
      </c>
      <c r="FR831" s="2">
        <v>0</v>
      </c>
      <c r="FS831" s="2">
        <v>0</v>
      </c>
      <c r="FT831" s="2"/>
      <c r="FU831" s="2"/>
      <c r="FV831" s="2"/>
      <c r="FW831" s="2"/>
      <c r="FX831" s="2">
        <v>0</v>
      </c>
      <c r="FY831" s="2">
        <v>0</v>
      </c>
      <c r="FZ831" s="2"/>
      <c r="GA831" s="2" t="s">
        <v>3</v>
      </c>
      <c r="GB831" s="2"/>
      <c r="GC831" s="2"/>
      <c r="GD831" s="2">
        <v>1</v>
      </c>
      <c r="GE831" s="2"/>
      <c r="GF831" s="2">
        <v>746473926</v>
      </c>
      <c r="GG831" s="2">
        <v>2</v>
      </c>
      <c r="GH831" s="2">
        <v>1</v>
      </c>
      <c r="GI831" s="2">
        <v>-2</v>
      </c>
      <c r="GJ831" s="2">
        <v>0</v>
      </c>
      <c r="GK831" s="2">
        <v>0</v>
      </c>
      <c r="GL831" s="2">
        <f t="shared" si="695"/>
        <v>0</v>
      </c>
      <c r="GM831" s="2">
        <f t="shared" si="696"/>
        <v>48007.44</v>
      </c>
      <c r="GN831" s="2">
        <f t="shared" si="697"/>
        <v>48007.44</v>
      </c>
      <c r="GO831" s="2">
        <f t="shared" si="698"/>
        <v>0</v>
      </c>
      <c r="GP831" s="2">
        <f t="shared" si="699"/>
        <v>0</v>
      </c>
      <c r="GQ831" s="2"/>
      <c r="GR831" s="2">
        <v>0</v>
      </c>
      <c r="GS831" s="2">
        <v>3</v>
      </c>
      <c r="GT831" s="2">
        <v>0</v>
      </c>
      <c r="GU831" s="2" t="s">
        <v>3</v>
      </c>
      <c r="GV831" s="2">
        <f t="shared" si="700"/>
        <v>0</v>
      </c>
      <c r="GW831" s="2">
        <v>1</v>
      </c>
      <c r="GX831" s="2">
        <f t="shared" si="701"/>
        <v>0</v>
      </c>
      <c r="GY831" s="2"/>
      <c r="GZ831" s="2"/>
      <c r="HA831" s="2">
        <v>0</v>
      </c>
      <c r="HB831" s="2">
        <v>0</v>
      </c>
      <c r="HC831" s="2">
        <f t="shared" si="702"/>
        <v>0</v>
      </c>
      <c r="HD831" s="2"/>
      <c r="HE831" s="2" t="s">
        <v>3</v>
      </c>
      <c r="HF831" s="2" t="s">
        <v>3</v>
      </c>
      <c r="HG831" s="2"/>
      <c r="HH831" s="2"/>
      <c r="HI831" s="2"/>
      <c r="HJ831" s="2"/>
      <c r="HK831" s="2"/>
      <c r="HL831" s="2"/>
      <c r="HM831" s="2" t="s">
        <v>3</v>
      </c>
      <c r="HN831" s="2" t="s">
        <v>3</v>
      </c>
      <c r="HO831" s="2" t="s">
        <v>3</v>
      </c>
      <c r="HP831" s="2" t="s">
        <v>3</v>
      </c>
      <c r="HQ831" s="2" t="s">
        <v>3</v>
      </c>
      <c r="HR831" s="2"/>
      <c r="HS831" s="2">
        <v>0</v>
      </c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>
        <v>0</v>
      </c>
      <c r="IL831" s="2"/>
      <c r="IM831" s="2"/>
      <c r="IN831" s="2"/>
      <c r="IO831" s="2"/>
      <c r="IP831" s="2"/>
      <c r="IQ831" s="2"/>
      <c r="IR831" s="2"/>
      <c r="IS831" s="2"/>
      <c r="IT831" s="2"/>
      <c r="IU831" s="2"/>
    </row>
    <row r="832" spans="1:255" x14ac:dyDescent="0.2">
      <c r="A832" s="3">
        <v>17</v>
      </c>
      <c r="B832" s="3">
        <v>1</v>
      </c>
      <c r="E832" s="3" t="s">
        <v>788</v>
      </c>
      <c r="F832" s="3" t="s">
        <v>776</v>
      </c>
      <c r="G832" s="3" t="s">
        <v>777</v>
      </c>
      <c r="H832" s="3" t="s">
        <v>329</v>
      </c>
      <c r="I832" s="3">
        <v>468</v>
      </c>
      <c r="J832" s="3">
        <v>0</v>
      </c>
      <c r="K832" s="3">
        <v>468</v>
      </c>
      <c r="O832" s="3">
        <f t="shared" si="678"/>
        <v>605373.81999999995</v>
      </c>
      <c r="P832" s="3">
        <f t="shared" si="679"/>
        <v>605373.81999999995</v>
      </c>
      <c r="Q832" s="3">
        <f>(ROUND((ROUND(((ET832)*AV832*I832),2)*BB832),2)+ROUND((ROUND(((AE832-(EU832))*AV832*I832),2)*BS832),2))</f>
        <v>0</v>
      </c>
      <c r="R832" s="3">
        <f>(ROUND((ROUND(((EU832)*AV832*I832),2)*BS832),2)+ROUND((ROUND(((AE832-(EU832))*AV832*I832),2)*BS832),2))</f>
        <v>0</v>
      </c>
      <c r="S832" s="3">
        <f t="shared" si="680"/>
        <v>0</v>
      </c>
      <c r="T832" s="3">
        <f t="shared" si="681"/>
        <v>0</v>
      </c>
      <c r="U832" s="3">
        <f t="shared" si="682"/>
        <v>0</v>
      </c>
      <c r="V832" s="3">
        <f t="shared" si="683"/>
        <v>0</v>
      </c>
      <c r="W832" s="3">
        <f t="shared" si="684"/>
        <v>0</v>
      </c>
      <c r="X832" s="3">
        <f>(ROUND((((S832+ROUND((ROUND(((EU832)*AV832*I832),2)*BS832),2))*AT832)/100),2)+ROUND(((ROUND((ROUND(((AE832-(EU832))*AV832*I832),2)*BS832),2)*AT832)/100),2))</f>
        <v>0</v>
      </c>
      <c r="Y832" s="3">
        <f>(ROUND((((S832+ROUND((ROUND(((EU832)*AV832*I832),2)*BS832),2))*AU832)/100),2)+ROUND(((ROUND((ROUND(((AE832-(EU832))*AV832*I832),2)*BS832),2)*AU832)/100),2))</f>
        <v>0</v>
      </c>
      <c r="AA832" s="3">
        <v>56661436</v>
      </c>
      <c r="AB832" s="3">
        <f t="shared" si="685"/>
        <v>102.58</v>
      </c>
      <c r="AC832" s="3">
        <f>ROUND((ES832),6)</f>
        <v>102.58</v>
      </c>
      <c r="AD832" s="3">
        <f>ROUND((((ET832)-(EU832))+AE832),6)</f>
        <v>0</v>
      </c>
      <c r="AE832" s="3">
        <f>ROUND((EU832),6)</f>
        <v>0</v>
      </c>
      <c r="AF832" s="3">
        <f>ROUND((EV832),6)</f>
        <v>0</v>
      </c>
      <c r="AG832" s="3">
        <f t="shared" si="686"/>
        <v>0</v>
      </c>
      <c r="AH832" s="3">
        <f>(EW832)</f>
        <v>0</v>
      </c>
      <c r="AI832" s="3">
        <f>(EX832)</f>
        <v>0</v>
      </c>
      <c r="AJ832" s="3">
        <f t="shared" si="687"/>
        <v>0</v>
      </c>
      <c r="AK832" s="3">
        <v>102.58</v>
      </c>
      <c r="AL832" s="3">
        <v>102.58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1</v>
      </c>
      <c r="AW832" s="3">
        <v>1</v>
      </c>
      <c r="AZ832" s="3">
        <v>1</v>
      </c>
      <c r="BA832" s="3">
        <v>1</v>
      </c>
      <c r="BB832" s="3">
        <v>1</v>
      </c>
      <c r="BC832" s="3">
        <v>12.61</v>
      </c>
      <c r="BD832" s="3" t="s">
        <v>3</v>
      </c>
      <c r="BE832" s="3" t="s">
        <v>3</v>
      </c>
      <c r="BF832" s="3" t="s">
        <v>3</v>
      </c>
      <c r="BG832" s="3" t="s">
        <v>3</v>
      </c>
      <c r="BH832" s="3">
        <v>3</v>
      </c>
      <c r="BI832" s="3">
        <v>1</v>
      </c>
      <c r="BJ832" s="3" t="s">
        <v>778</v>
      </c>
      <c r="BM832" s="3">
        <v>1617</v>
      </c>
      <c r="BN832" s="3">
        <v>0</v>
      </c>
      <c r="BO832" s="3" t="s">
        <v>776</v>
      </c>
      <c r="BP832" s="3">
        <v>1</v>
      </c>
      <c r="BQ832" s="3">
        <v>200</v>
      </c>
      <c r="BR832" s="3">
        <v>0</v>
      </c>
      <c r="BS832" s="3">
        <v>1</v>
      </c>
      <c r="BT832" s="3">
        <v>1</v>
      </c>
      <c r="BU832" s="3">
        <v>1</v>
      </c>
      <c r="BV832" s="3">
        <v>1</v>
      </c>
      <c r="BW832" s="3">
        <v>1</v>
      </c>
      <c r="BX832" s="3">
        <v>1</v>
      </c>
      <c r="BY832" s="3" t="s">
        <v>3</v>
      </c>
      <c r="BZ832" s="3">
        <v>0</v>
      </c>
      <c r="CA832" s="3">
        <v>0</v>
      </c>
      <c r="CB832" s="3" t="s">
        <v>3</v>
      </c>
      <c r="CE832" s="3">
        <v>1566</v>
      </c>
      <c r="CF832" s="3">
        <v>0</v>
      </c>
      <c r="CG832" s="3">
        <v>0</v>
      </c>
      <c r="CM832" s="3">
        <v>0</v>
      </c>
      <c r="CN832" s="3" t="s">
        <v>3</v>
      </c>
      <c r="CO832" s="3">
        <v>0</v>
      </c>
      <c r="CP832" s="3">
        <f t="shared" si="688"/>
        <v>605373.81999999995</v>
      </c>
      <c r="CQ832" s="3">
        <f t="shared" si="689"/>
        <v>1293.53</v>
      </c>
      <c r="CR832" s="3">
        <f>(ROUND((ROUND(((ET832)*AV832*1),2)*BB832),2)+ROUND((ROUND(((AE832-(EU832))*AV832*1),2)*BS832),2))</f>
        <v>0</v>
      </c>
      <c r="CS832" s="3">
        <f>(ROUND((ROUND(((EU832)*AV832*1),2)*BS832),2)+ROUND((ROUND(((AE832-(EU832))*AV832*1),2)*BS832),2))</f>
        <v>0</v>
      </c>
      <c r="CT832" s="3">
        <f t="shared" si="690"/>
        <v>0</v>
      </c>
      <c r="CU832" s="3">
        <f t="shared" si="691"/>
        <v>0</v>
      </c>
      <c r="CV832" s="3">
        <f t="shared" si="692"/>
        <v>0</v>
      </c>
      <c r="CW832" s="3">
        <f t="shared" si="693"/>
        <v>0</v>
      </c>
      <c r="CX832" s="3">
        <f t="shared" si="694"/>
        <v>0</v>
      </c>
      <c r="CY832" s="3">
        <f>(ROUND((((S832+ROUND((ROUND(((EU832)*AV832*1),2)*BS832),2))*AT832)/100),2)+ROUND(((ROUND((ROUND(((AE832-(EU832))*AV832*1),2)*BS832),2)*AT832)/100),2))</f>
        <v>0</v>
      </c>
      <c r="CZ832" s="3">
        <f>(ROUND((((S832+ROUND((ROUND(((EU832)*AV832*1),2)*BS832),2))*AU832)/100),2)+ROUND(((ROUND((ROUND(((AE832-(EU832))*AV832*1),2)*BS832),2)*AU832)/100),2))</f>
        <v>0</v>
      </c>
      <c r="DC832" s="3" t="s">
        <v>3</v>
      </c>
      <c r="DD832" s="3" t="s">
        <v>3</v>
      </c>
      <c r="DE832" s="3" t="s">
        <v>3</v>
      </c>
      <c r="DF832" s="3" t="s">
        <v>3</v>
      </c>
      <c r="DG832" s="3" t="s">
        <v>3</v>
      </c>
      <c r="DH832" s="3" t="s">
        <v>3</v>
      </c>
      <c r="DI832" s="3" t="s">
        <v>3</v>
      </c>
      <c r="DJ832" s="3" t="s">
        <v>3</v>
      </c>
      <c r="DK832" s="3" t="s">
        <v>3</v>
      </c>
      <c r="DL832" s="3" t="s">
        <v>3</v>
      </c>
      <c r="DM832" s="3" t="s">
        <v>3</v>
      </c>
      <c r="DN832" s="3">
        <v>0</v>
      </c>
      <c r="DO832" s="3">
        <v>0</v>
      </c>
      <c r="DP832" s="3">
        <v>1</v>
      </c>
      <c r="DQ832" s="3">
        <v>1</v>
      </c>
      <c r="DU832" s="3">
        <v>1005</v>
      </c>
      <c r="DV832" s="3" t="s">
        <v>329</v>
      </c>
      <c r="DW832" s="3" t="s">
        <v>329</v>
      </c>
      <c r="DX832" s="3">
        <v>1</v>
      </c>
      <c r="DZ832" s="3" t="s">
        <v>3</v>
      </c>
      <c r="EA832" s="3" t="s">
        <v>3</v>
      </c>
      <c r="EB832" s="3" t="s">
        <v>3</v>
      </c>
      <c r="EC832" s="3" t="s">
        <v>3</v>
      </c>
      <c r="EE832" s="3">
        <v>56938530</v>
      </c>
      <c r="EF832" s="3">
        <v>200</v>
      </c>
      <c r="EG832" s="3" t="s">
        <v>343</v>
      </c>
      <c r="EH832" s="3">
        <v>0</v>
      </c>
      <c r="EI832" s="3" t="s">
        <v>3</v>
      </c>
      <c r="EJ832" s="3">
        <v>1</v>
      </c>
      <c r="EK832" s="3">
        <v>1617</v>
      </c>
      <c r="EL832" s="3" t="s">
        <v>344</v>
      </c>
      <c r="EM832" s="3" t="s">
        <v>345</v>
      </c>
      <c r="EO832" s="3" t="s">
        <v>3</v>
      </c>
      <c r="EQ832" s="3">
        <v>131072</v>
      </c>
      <c r="ER832" s="3">
        <v>102.58</v>
      </c>
      <c r="ES832" s="3">
        <v>102.58</v>
      </c>
      <c r="ET832" s="3">
        <v>0</v>
      </c>
      <c r="EU832" s="3">
        <v>0</v>
      </c>
      <c r="EV832" s="3">
        <v>0</v>
      </c>
      <c r="EW832" s="3">
        <v>0</v>
      </c>
      <c r="EX832" s="3">
        <v>0</v>
      </c>
      <c r="EY832" s="3">
        <v>0</v>
      </c>
      <c r="FQ832" s="3">
        <v>0</v>
      </c>
      <c r="FR832" s="3">
        <v>0</v>
      </c>
      <c r="FS832" s="3">
        <v>0</v>
      </c>
      <c r="FX832" s="3">
        <v>0</v>
      </c>
      <c r="FY832" s="3">
        <v>0</v>
      </c>
      <c r="GA832" s="3" t="s">
        <v>3</v>
      </c>
      <c r="GD832" s="3">
        <v>1</v>
      </c>
      <c r="GF832" s="3">
        <v>746473926</v>
      </c>
      <c r="GG832" s="3">
        <v>2</v>
      </c>
      <c r="GH832" s="3">
        <v>1</v>
      </c>
      <c r="GI832" s="3">
        <v>2</v>
      </c>
      <c r="GJ832" s="3">
        <v>0</v>
      </c>
      <c r="GK832" s="3">
        <v>0</v>
      </c>
      <c r="GL832" s="3">
        <f t="shared" si="695"/>
        <v>0</v>
      </c>
      <c r="GM832" s="3">
        <f t="shared" si="696"/>
        <v>605373.81999999995</v>
      </c>
      <c r="GN832" s="3">
        <f t="shared" si="697"/>
        <v>605373.81999999995</v>
      </c>
      <c r="GO832" s="3">
        <f t="shared" si="698"/>
        <v>0</v>
      </c>
      <c r="GP832" s="3">
        <f t="shared" si="699"/>
        <v>0</v>
      </c>
      <c r="GR832" s="3">
        <v>0</v>
      </c>
      <c r="GS832" s="3">
        <v>3</v>
      </c>
      <c r="GT832" s="3">
        <v>0</v>
      </c>
      <c r="GU832" s="3" t="s">
        <v>3</v>
      </c>
      <c r="GV832" s="3">
        <f t="shared" si="700"/>
        <v>0</v>
      </c>
      <c r="GW832" s="3">
        <v>1</v>
      </c>
      <c r="GX832" s="3">
        <f t="shared" si="701"/>
        <v>0</v>
      </c>
      <c r="HA832" s="3">
        <v>0</v>
      </c>
      <c r="HB832" s="3">
        <v>0</v>
      </c>
      <c r="HC832" s="3">
        <f t="shared" si="702"/>
        <v>0</v>
      </c>
      <c r="HE832" s="3" t="s">
        <v>3</v>
      </c>
      <c r="HF832" s="3" t="s">
        <v>3</v>
      </c>
      <c r="HM832" s="3" t="s">
        <v>3</v>
      </c>
      <c r="HN832" s="3" t="s">
        <v>3</v>
      </c>
      <c r="HO832" s="3" t="s">
        <v>3</v>
      </c>
      <c r="HP832" s="3" t="s">
        <v>3</v>
      </c>
      <c r="HQ832" s="3" t="s">
        <v>3</v>
      </c>
      <c r="HS832" s="3">
        <v>0</v>
      </c>
      <c r="IK832" s="3">
        <v>0</v>
      </c>
    </row>
    <row r="833" spans="1:255" x14ac:dyDescent="0.2">
      <c r="A833" s="2">
        <v>17</v>
      </c>
      <c r="B833" s="2">
        <v>1</v>
      </c>
      <c r="C833" s="2">
        <f>ROW(SmtRes!A535)</f>
        <v>535</v>
      </c>
      <c r="D833" s="2">
        <f>ROW(EtalonRes!A715)</f>
        <v>715</v>
      </c>
      <c r="E833" s="2" t="s">
        <v>789</v>
      </c>
      <c r="F833" s="2" t="s">
        <v>790</v>
      </c>
      <c r="G833" s="2" t="s">
        <v>791</v>
      </c>
      <c r="H833" s="2" t="s">
        <v>323</v>
      </c>
      <c r="I833" s="2">
        <f>ROUND((1+3)/100,9)</f>
        <v>0.04</v>
      </c>
      <c r="J833" s="2">
        <v>0</v>
      </c>
      <c r="K833" s="2">
        <f>ROUND((1+3)/100,9)</f>
        <v>0.04</v>
      </c>
      <c r="L833" s="2"/>
      <c r="M833" s="2"/>
      <c r="N833" s="2"/>
      <c r="O833" s="2">
        <f t="shared" si="678"/>
        <v>24.02</v>
      </c>
      <c r="P833" s="2">
        <f t="shared" si="679"/>
        <v>1.04</v>
      </c>
      <c r="Q833" s="2">
        <f>(ROUND((ROUND((((((ET833*1.2)*1.25)*1.05))*AV833*I833),2)*BB833),2)+ROUND((ROUND(((AE833-((((EU833*1.2)*1.25)*1.05)))*AV833*I833),2)*BS833),2))</f>
        <v>7.25</v>
      </c>
      <c r="R833" s="2">
        <f>(ROUND((ROUND((((((EU833*1.2)*1.25)*1.05))*AV833*I833),2)*BS833),2)+ROUND((ROUND(((AE833-((((EU833*1.2)*1.25)*1.05)))*AV833*I833),2)*BS833),2))</f>
        <v>0.79</v>
      </c>
      <c r="S833" s="2">
        <f t="shared" si="680"/>
        <v>15.73</v>
      </c>
      <c r="T833" s="2">
        <f t="shared" si="681"/>
        <v>0</v>
      </c>
      <c r="U833" s="2">
        <f t="shared" si="682"/>
        <v>1.3531318415999996</v>
      </c>
      <c r="V833" s="2">
        <f t="shared" si="683"/>
        <v>0</v>
      </c>
      <c r="W833" s="2">
        <f t="shared" si="684"/>
        <v>0</v>
      </c>
      <c r="X833" s="2">
        <f>(ROUND((((S833+ROUND((ROUND((((((EU833*1.2)*1.25)*1.05))*AV833*I833),2)*BS833),2))*AT833)/100),2)+ROUND(((ROUND((ROUND(((AE833-((((EU833*1.2)*1.25)*1.05)))*AV833*I833),2)*BS833),2)*AT833)/100),2))</f>
        <v>18.010000000000002</v>
      </c>
      <c r="Y833" s="2">
        <f>(ROUND((((S833+ROUND((ROUND((((((EU833*1.2)*1.25)*1.05))*AV833*I833),2)*BS833),2))*AU833)/100),2)+ROUND(((ROUND((ROUND(((AE833-((((EU833*1.2)*1.25)*1.05)))*AV833*I833),2)*BS833),2)*AU833)/100),2))</f>
        <v>10.08</v>
      </c>
      <c r="Z833" s="2"/>
      <c r="AA833" s="2">
        <v>56661434</v>
      </c>
      <c r="AB833" s="2">
        <f t="shared" si="685"/>
        <v>564.29965000000004</v>
      </c>
      <c r="AC833" s="2">
        <f>ROUND(((((ES833*1)*1)*1)),6)</f>
        <v>25.93</v>
      </c>
      <c r="AD833" s="2">
        <f>ROUND(((((((ET833*1.2)*1.25)*1.05))-((((EU833*1.2)*1.25)*1.05)))+AE833),6)</f>
        <v>169.81649999999999</v>
      </c>
      <c r="AE833" s="2">
        <f>ROUND(((((EU833*1.2)*1.25)*1.05)),6)</f>
        <v>18.5535</v>
      </c>
      <c r="AF833" s="2">
        <f>ROUND(((((EV833*1.2)*1.15)*1.05)),6)</f>
        <v>368.55315000000002</v>
      </c>
      <c r="AG833" s="2">
        <f t="shared" si="686"/>
        <v>0</v>
      </c>
      <c r="AH833" s="2">
        <f>((((EW833*1.2)*1.15)*1.05))</f>
        <v>31.704119999999996</v>
      </c>
      <c r="AI833" s="2">
        <f>((((EX833*1.2)*1.25)*1.05))</f>
        <v>0</v>
      </c>
      <c r="AJ833" s="2">
        <f t="shared" si="687"/>
        <v>0</v>
      </c>
      <c r="AK833" s="2">
        <v>388.1</v>
      </c>
      <c r="AL833" s="2">
        <v>25.93</v>
      </c>
      <c r="AM833" s="2">
        <v>107.82</v>
      </c>
      <c r="AN833" s="2">
        <v>11.78</v>
      </c>
      <c r="AO833" s="2">
        <v>254.35</v>
      </c>
      <c r="AP833" s="2">
        <v>0</v>
      </c>
      <c r="AQ833" s="2">
        <v>21.88</v>
      </c>
      <c r="AR833" s="2">
        <v>0</v>
      </c>
      <c r="AS833" s="2">
        <v>0</v>
      </c>
      <c r="AT833" s="2">
        <v>109</v>
      </c>
      <c r="AU833" s="2">
        <v>61</v>
      </c>
      <c r="AV833" s="2">
        <v>1.0669999999999999</v>
      </c>
      <c r="AW833" s="2">
        <v>1</v>
      </c>
      <c r="AX833" s="2"/>
      <c r="AY833" s="2"/>
      <c r="AZ833" s="2">
        <v>1</v>
      </c>
      <c r="BA833" s="2">
        <v>1</v>
      </c>
      <c r="BB833" s="2">
        <v>1</v>
      </c>
      <c r="BC833" s="2">
        <v>1</v>
      </c>
      <c r="BD833" s="2" t="s">
        <v>3</v>
      </c>
      <c r="BE833" s="2" t="s">
        <v>3</v>
      </c>
      <c r="BF833" s="2" t="s">
        <v>3</v>
      </c>
      <c r="BG833" s="2" t="s">
        <v>3</v>
      </c>
      <c r="BH833" s="2">
        <v>0</v>
      </c>
      <c r="BI833" s="2">
        <v>1</v>
      </c>
      <c r="BJ833" s="2" t="s">
        <v>792</v>
      </c>
      <c r="BK833" s="2"/>
      <c r="BL833" s="2"/>
      <c r="BM833" s="2">
        <v>25</v>
      </c>
      <c r="BN833" s="2">
        <v>0</v>
      </c>
      <c r="BO833" s="2" t="s">
        <v>790</v>
      </c>
      <c r="BP833" s="2">
        <v>1</v>
      </c>
      <c r="BQ833" s="2">
        <v>30</v>
      </c>
      <c r="BR833" s="2">
        <v>0</v>
      </c>
      <c r="BS833" s="2">
        <v>1</v>
      </c>
      <c r="BT833" s="2">
        <v>1</v>
      </c>
      <c r="BU833" s="2">
        <v>1</v>
      </c>
      <c r="BV833" s="2">
        <v>1</v>
      </c>
      <c r="BW833" s="2">
        <v>1</v>
      </c>
      <c r="BX833" s="2">
        <v>1</v>
      </c>
      <c r="BY833" s="2" t="s">
        <v>3</v>
      </c>
      <c r="BZ833" s="2">
        <v>109</v>
      </c>
      <c r="CA833" s="2">
        <v>61</v>
      </c>
      <c r="CB833" s="2" t="s">
        <v>3</v>
      </c>
      <c r="CC833" s="2"/>
      <c r="CD833" s="2"/>
      <c r="CE833" s="2">
        <v>1566</v>
      </c>
      <c r="CF833" s="2">
        <v>0</v>
      </c>
      <c r="CG833" s="2">
        <v>0</v>
      </c>
      <c r="CH833" s="2"/>
      <c r="CI833" s="2"/>
      <c r="CJ833" s="2"/>
      <c r="CK833" s="2"/>
      <c r="CL833" s="2"/>
      <c r="CM833" s="2">
        <v>0</v>
      </c>
      <c r="CN833" s="2" t="s">
        <v>2120</v>
      </c>
      <c r="CO833" s="2">
        <v>0</v>
      </c>
      <c r="CP833" s="2">
        <f t="shared" si="688"/>
        <v>24.02</v>
      </c>
      <c r="CQ833" s="2">
        <f t="shared" si="689"/>
        <v>25.93</v>
      </c>
      <c r="CR833" s="2">
        <f>(ROUND((ROUND((((((ET833*1.2)*1.25)*1.05))*AV833*1),2)*BB833),2)+ROUND((ROUND(((AE833-((((EU833*1.2)*1.25)*1.05)))*AV833*1),2)*BS833),2))</f>
        <v>181.19</v>
      </c>
      <c r="CS833" s="2">
        <f>(ROUND((ROUND((((((EU833*1.2)*1.25)*1.05))*AV833*1),2)*BS833),2)+ROUND((ROUND(((AE833-((((EU833*1.2)*1.25)*1.05)))*AV833*1),2)*BS833),2))</f>
        <v>19.8</v>
      </c>
      <c r="CT833" s="2">
        <f t="shared" si="690"/>
        <v>393.25</v>
      </c>
      <c r="CU833" s="2">
        <f t="shared" si="691"/>
        <v>0</v>
      </c>
      <c r="CV833" s="2">
        <f t="shared" si="692"/>
        <v>33.828296039999991</v>
      </c>
      <c r="CW833" s="2">
        <f t="shared" si="693"/>
        <v>0</v>
      </c>
      <c r="CX833" s="2">
        <f t="shared" si="694"/>
        <v>0</v>
      </c>
      <c r="CY833" s="2">
        <f>(ROUND((((S833+ROUND((ROUND((((((EU833*1.2)*1.25)*1.05))*AV833*1),2)*BS833),2))*AT833)/100),2)+ROUND(((ROUND((ROUND(((AE833-((((EU833*1.2)*1.25)*1.05)))*AV833*1),2)*BS833),2)*AT833)/100),2))</f>
        <v>38.729999999999997</v>
      </c>
      <c r="CZ833" s="2">
        <f>(ROUND((((S833+ROUND((ROUND((((((EU833*1.2)*1.25)*1.05))*AV833*1),2)*BS833),2))*AU833)/100),2)+ROUND(((ROUND((ROUND(((AE833-((((EU833*1.2)*1.25)*1.05)))*AV833*1),2)*BS833),2)*AU833)/100),2))</f>
        <v>21.67</v>
      </c>
      <c r="DA833" s="2"/>
      <c r="DB833" s="2">
        <v>179</v>
      </c>
      <c r="DC833" s="2" t="s">
        <v>3</v>
      </c>
      <c r="DD833" s="2" t="s">
        <v>105</v>
      </c>
      <c r="DE833" s="2" t="s">
        <v>32</v>
      </c>
      <c r="DF833" s="2" t="s">
        <v>32</v>
      </c>
      <c r="DG833" s="2" t="s">
        <v>33</v>
      </c>
      <c r="DH833" s="2" t="s">
        <v>3</v>
      </c>
      <c r="DI833" s="2" t="s">
        <v>33</v>
      </c>
      <c r="DJ833" s="2" t="s">
        <v>32</v>
      </c>
      <c r="DK833" s="2" t="s">
        <v>3</v>
      </c>
      <c r="DL833" s="2" t="s">
        <v>3</v>
      </c>
      <c r="DM833" s="2" t="s">
        <v>3</v>
      </c>
      <c r="DN833" s="2">
        <v>0</v>
      </c>
      <c r="DO833" s="2">
        <v>0</v>
      </c>
      <c r="DP833" s="2">
        <v>1</v>
      </c>
      <c r="DQ833" s="2">
        <v>1</v>
      </c>
      <c r="DR833" s="2"/>
      <c r="DS833" s="2"/>
      <c r="DT833" s="2"/>
      <c r="DU833" s="2">
        <v>1013</v>
      </c>
      <c r="DV833" s="2" t="s">
        <v>323</v>
      </c>
      <c r="DW833" s="2" t="s">
        <v>323</v>
      </c>
      <c r="DX833" s="2">
        <v>1</v>
      </c>
      <c r="DY833" s="2"/>
      <c r="DZ833" s="2" t="s">
        <v>3</v>
      </c>
      <c r="EA833" s="2" t="s">
        <v>3</v>
      </c>
      <c r="EB833" s="2" t="s">
        <v>3</v>
      </c>
      <c r="EC833" s="2" t="s">
        <v>3</v>
      </c>
      <c r="ED833" s="2"/>
      <c r="EE833" s="2">
        <v>56938458</v>
      </c>
      <c r="EF833" s="2">
        <v>30</v>
      </c>
      <c r="EG833" s="2" t="s">
        <v>34</v>
      </c>
      <c r="EH833" s="2">
        <v>0</v>
      </c>
      <c r="EI833" s="2" t="s">
        <v>3</v>
      </c>
      <c r="EJ833" s="2">
        <v>1</v>
      </c>
      <c r="EK833" s="2">
        <v>25</v>
      </c>
      <c r="EL833" s="2" t="s">
        <v>35</v>
      </c>
      <c r="EM833" s="2" t="s">
        <v>36</v>
      </c>
      <c r="EN833" s="2"/>
      <c r="EO833" s="2" t="s">
        <v>325</v>
      </c>
      <c r="EP833" s="2"/>
      <c r="EQ833" s="2">
        <v>131072</v>
      </c>
      <c r="ER833" s="2">
        <v>388.1</v>
      </c>
      <c r="ES833" s="2">
        <v>25.93</v>
      </c>
      <c r="ET833" s="2">
        <v>107.82</v>
      </c>
      <c r="EU833" s="2">
        <v>11.78</v>
      </c>
      <c r="EV833" s="2">
        <v>254.35</v>
      </c>
      <c r="EW833" s="2">
        <v>21.88</v>
      </c>
      <c r="EX833" s="2">
        <v>0</v>
      </c>
      <c r="EY833" s="2">
        <v>0</v>
      </c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>
        <v>0</v>
      </c>
      <c r="FR833" s="2">
        <v>0</v>
      </c>
      <c r="FS833" s="2">
        <v>0</v>
      </c>
      <c r="FT833" s="2"/>
      <c r="FU833" s="2"/>
      <c r="FV833" s="2"/>
      <c r="FW833" s="2"/>
      <c r="FX833" s="2">
        <v>109</v>
      </c>
      <c r="FY833" s="2">
        <v>61</v>
      </c>
      <c r="FZ833" s="2"/>
      <c r="GA833" s="2" t="s">
        <v>3</v>
      </c>
      <c r="GB833" s="2"/>
      <c r="GC833" s="2"/>
      <c r="GD833" s="2">
        <v>1</v>
      </c>
      <c r="GE833" s="2"/>
      <c r="GF833" s="2">
        <v>-2118519147</v>
      </c>
      <c r="GG833" s="2">
        <v>2</v>
      </c>
      <c r="GH833" s="2">
        <v>1</v>
      </c>
      <c r="GI833" s="2">
        <v>2</v>
      </c>
      <c r="GJ833" s="2">
        <v>0</v>
      </c>
      <c r="GK833" s="2">
        <v>0</v>
      </c>
      <c r="GL833" s="2">
        <f t="shared" si="695"/>
        <v>0</v>
      </c>
      <c r="GM833" s="2">
        <f t="shared" si="696"/>
        <v>52.11</v>
      </c>
      <c r="GN833" s="2">
        <f t="shared" si="697"/>
        <v>52.11</v>
      </c>
      <c r="GO833" s="2">
        <f t="shared" si="698"/>
        <v>0</v>
      </c>
      <c r="GP833" s="2">
        <f t="shared" si="699"/>
        <v>0</v>
      </c>
      <c r="GQ833" s="2"/>
      <c r="GR833" s="2">
        <v>0</v>
      </c>
      <c r="GS833" s="2">
        <v>3</v>
      </c>
      <c r="GT833" s="2">
        <v>0</v>
      </c>
      <c r="GU833" s="2" t="s">
        <v>3</v>
      </c>
      <c r="GV833" s="2">
        <f t="shared" si="700"/>
        <v>0</v>
      </c>
      <c r="GW833" s="2">
        <v>1</v>
      </c>
      <c r="GX833" s="2">
        <f t="shared" si="701"/>
        <v>0</v>
      </c>
      <c r="GY833" s="2"/>
      <c r="GZ833" s="2"/>
      <c r="HA833" s="2">
        <v>0</v>
      </c>
      <c r="HB833" s="2">
        <v>0</v>
      </c>
      <c r="HC833" s="2">
        <f t="shared" si="702"/>
        <v>0</v>
      </c>
      <c r="HD833" s="2"/>
      <c r="HE833" s="2" t="s">
        <v>3</v>
      </c>
      <c r="HF833" s="2" t="s">
        <v>3</v>
      </c>
      <c r="HG833" s="2"/>
      <c r="HH833" s="2"/>
      <c r="HI833" s="2"/>
      <c r="HJ833" s="2"/>
      <c r="HK833" s="2"/>
      <c r="HL833" s="2"/>
      <c r="HM833" s="2" t="s">
        <v>3</v>
      </c>
      <c r="HN833" s="2" t="s">
        <v>3</v>
      </c>
      <c r="HO833" s="2" t="s">
        <v>3</v>
      </c>
      <c r="HP833" s="2" t="s">
        <v>3</v>
      </c>
      <c r="HQ833" s="2" t="s">
        <v>3</v>
      </c>
      <c r="HR833" s="2"/>
      <c r="HS833" s="2">
        <v>0</v>
      </c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>
        <v>0</v>
      </c>
      <c r="IL833" s="2"/>
      <c r="IM833" s="2"/>
      <c r="IN833" s="2"/>
      <c r="IO833" s="2"/>
      <c r="IP833" s="2"/>
      <c r="IQ833" s="2"/>
      <c r="IR833" s="2"/>
      <c r="IS833" s="2"/>
      <c r="IT833" s="2"/>
      <c r="IU833" s="2"/>
    </row>
    <row r="834" spans="1:255" x14ac:dyDescent="0.2">
      <c r="A834" s="3">
        <v>17</v>
      </c>
      <c r="B834" s="3">
        <v>1</v>
      </c>
      <c r="C834" s="3">
        <f>ROW(SmtRes!A544)</f>
        <v>544</v>
      </c>
      <c r="D834" s="3">
        <f>ROW(EtalonRes!A730)</f>
        <v>730</v>
      </c>
      <c r="E834" s="3" t="s">
        <v>789</v>
      </c>
      <c r="F834" s="3" t="s">
        <v>790</v>
      </c>
      <c r="G834" s="3" t="s">
        <v>791</v>
      </c>
      <c r="H834" s="3" t="s">
        <v>323</v>
      </c>
      <c r="I834" s="3">
        <f>ROUND((1+3)/100,9)</f>
        <v>0.04</v>
      </c>
      <c r="J834" s="3">
        <v>0</v>
      </c>
      <c r="K834" s="3">
        <f>ROUND((1+3)/100,9)</f>
        <v>0.04</v>
      </c>
      <c r="O834" s="3">
        <f t="shared" si="678"/>
        <v>999.59</v>
      </c>
      <c r="P834" s="3">
        <f t="shared" si="679"/>
        <v>3.72</v>
      </c>
      <c r="Q834" s="3">
        <f>(ROUND((ROUND((((((ET834*1.2)*1.25)*1.05))*AV834*I834),2)*BB834),2)+ROUND((ROUND(((AE834-((((EU834*1.2)*1.25)*1.05)))*AV834*I834),2)*BS834),2))</f>
        <v>109.48</v>
      </c>
      <c r="R834" s="3">
        <f>(ROUND((ROUND((((((EU834*1.2)*1.25)*1.05))*AV834*I834),2)*BS834),2)+ROUND((ROUND(((AE834-((((EU834*1.2)*1.25)*1.05)))*AV834*I834),2)*BS834),2))</f>
        <v>44.52</v>
      </c>
      <c r="S834" s="3">
        <f t="shared" si="680"/>
        <v>886.39</v>
      </c>
      <c r="T834" s="3">
        <f t="shared" si="681"/>
        <v>0</v>
      </c>
      <c r="U834" s="3">
        <f t="shared" si="682"/>
        <v>1.3531318415999996</v>
      </c>
      <c r="V834" s="3">
        <f t="shared" si="683"/>
        <v>0</v>
      </c>
      <c r="W834" s="3">
        <f t="shared" si="684"/>
        <v>0</v>
      </c>
      <c r="X834" s="3">
        <f>(ROUND((((S834+ROUND((ROUND((((((EU834*1.2)*1.25)*1.05))*AV834*I834),2)*BS834),2))*AT834)/100),2)+ROUND(((ROUND((ROUND(((AE834-((((EU834*1.2)*1.25)*1.05)))*AV834*I834),2)*BS834),2)*AT834)/100),2))</f>
        <v>1014.69</v>
      </c>
      <c r="Y834" s="3">
        <f>(ROUND((((S834+ROUND((ROUND((((((EU834*1.2)*1.25)*1.05))*AV834*I834),2)*BS834),2))*AU834)/100),2)+ROUND(((ROUND((ROUND(((AE834-((((EU834*1.2)*1.25)*1.05)))*AV834*I834),2)*BS834),2)*AU834)/100),2))</f>
        <v>567.86</v>
      </c>
      <c r="AA834" s="3">
        <v>56661436</v>
      </c>
      <c r="AB834" s="3">
        <f t="shared" si="685"/>
        <v>564.29965000000004</v>
      </c>
      <c r="AC834" s="3">
        <f>ROUND(((((ES834*1)*1)*1)),6)</f>
        <v>25.93</v>
      </c>
      <c r="AD834" s="3">
        <f>ROUND(((((((ET834*1.2)*1.25)*1.05))-((((EU834*1.2)*1.25)*1.05)))+AE834),6)</f>
        <v>169.81649999999999</v>
      </c>
      <c r="AE834" s="3">
        <f>ROUND(((((EU834*1.2)*1.25)*1.05)),6)</f>
        <v>18.5535</v>
      </c>
      <c r="AF834" s="3">
        <f>ROUND(((((EV834*1.2)*1.15)*1.05)),6)</f>
        <v>368.55315000000002</v>
      </c>
      <c r="AG834" s="3">
        <f t="shared" si="686"/>
        <v>0</v>
      </c>
      <c r="AH834" s="3">
        <f>((((EW834*1.2)*1.15)*1.05))</f>
        <v>31.704119999999996</v>
      </c>
      <c r="AI834" s="3">
        <f>((((EX834*1.2)*1.25)*1.05))</f>
        <v>0</v>
      </c>
      <c r="AJ834" s="3">
        <f t="shared" si="687"/>
        <v>0</v>
      </c>
      <c r="AK834" s="3">
        <v>388.1</v>
      </c>
      <c r="AL834" s="3">
        <v>25.93</v>
      </c>
      <c r="AM834" s="3">
        <v>107.82</v>
      </c>
      <c r="AN834" s="3">
        <v>11.78</v>
      </c>
      <c r="AO834" s="3">
        <v>254.35</v>
      </c>
      <c r="AP834" s="3">
        <v>0</v>
      </c>
      <c r="AQ834" s="3">
        <v>21.88</v>
      </c>
      <c r="AR834" s="3">
        <v>0</v>
      </c>
      <c r="AS834" s="3">
        <v>0</v>
      </c>
      <c r="AT834" s="3">
        <v>109</v>
      </c>
      <c r="AU834" s="3">
        <v>61</v>
      </c>
      <c r="AV834" s="3">
        <v>1.0669999999999999</v>
      </c>
      <c r="AW834" s="3">
        <v>1</v>
      </c>
      <c r="AZ834" s="3">
        <v>1</v>
      </c>
      <c r="BA834" s="3">
        <v>56.35</v>
      </c>
      <c r="BB834" s="3">
        <v>15.1</v>
      </c>
      <c r="BC834" s="3">
        <v>3.58</v>
      </c>
      <c r="BD834" s="3" t="s">
        <v>3</v>
      </c>
      <c r="BE834" s="3" t="s">
        <v>3</v>
      </c>
      <c r="BF834" s="3" t="s">
        <v>3</v>
      </c>
      <c r="BG834" s="3" t="s">
        <v>3</v>
      </c>
      <c r="BH834" s="3">
        <v>0</v>
      </c>
      <c r="BI834" s="3">
        <v>1</v>
      </c>
      <c r="BJ834" s="3" t="s">
        <v>792</v>
      </c>
      <c r="BM834" s="3">
        <v>25</v>
      </c>
      <c r="BN834" s="3">
        <v>0</v>
      </c>
      <c r="BO834" s="3" t="s">
        <v>790</v>
      </c>
      <c r="BP834" s="3">
        <v>1</v>
      </c>
      <c r="BQ834" s="3">
        <v>30</v>
      </c>
      <c r="BR834" s="3">
        <v>0</v>
      </c>
      <c r="BS834" s="3">
        <v>56.35</v>
      </c>
      <c r="BT834" s="3">
        <v>1</v>
      </c>
      <c r="BU834" s="3">
        <v>1</v>
      </c>
      <c r="BV834" s="3">
        <v>1</v>
      </c>
      <c r="BW834" s="3">
        <v>1</v>
      </c>
      <c r="BX834" s="3">
        <v>1</v>
      </c>
      <c r="BY834" s="3" t="s">
        <v>3</v>
      </c>
      <c r="BZ834" s="3">
        <v>109</v>
      </c>
      <c r="CA834" s="3">
        <v>61</v>
      </c>
      <c r="CB834" s="3" t="s">
        <v>3</v>
      </c>
      <c r="CE834" s="3">
        <v>1566</v>
      </c>
      <c r="CF834" s="3">
        <v>0</v>
      </c>
      <c r="CG834" s="3">
        <v>0</v>
      </c>
      <c r="CM834" s="3">
        <v>0</v>
      </c>
      <c r="CN834" s="3" t="s">
        <v>2120</v>
      </c>
      <c r="CO834" s="3">
        <v>0</v>
      </c>
      <c r="CP834" s="3">
        <f t="shared" si="688"/>
        <v>999.59</v>
      </c>
      <c r="CQ834" s="3">
        <f t="shared" si="689"/>
        <v>92.83</v>
      </c>
      <c r="CR834" s="3">
        <f>(ROUND((ROUND((((((ET834*1.2)*1.25)*1.05))*AV834*1),2)*BB834),2)+ROUND((ROUND(((AE834-((((EU834*1.2)*1.25)*1.05)))*AV834*1),2)*BS834),2))</f>
        <v>2735.97</v>
      </c>
      <c r="CS834" s="3">
        <f>(ROUND((ROUND((((((EU834*1.2)*1.25)*1.05))*AV834*1),2)*BS834),2)+ROUND((ROUND(((AE834-((((EU834*1.2)*1.25)*1.05)))*AV834*1),2)*BS834),2))</f>
        <v>1115.73</v>
      </c>
      <c r="CT834" s="3">
        <f t="shared" si="690"/>
        <v>22159.64</v>
      </c>
      <c r="CU834" s="3">
        <f t="shared" si="691"/>
        <v>0</v>
      </c>
      <c r="CV834" s="3">
        <f t="shared" si="692"/>
        <v>33.828296039999991</v>
      </c>
      <c r="CW834" s="3">
        <f t="shared" si="693"/>
        <v>0</v>
      </c>
      <c r="CX834" s="3">
        <f t="shared" si="694"/>
        <v>0</v>
      </c>
      <c r="CY834" s="3">
        <f>(ROUND((((S834+ROUND((ROUND((((((EU834*1.2)*1.25)*1.05))*AV834*1),2)*BS834),2))*AT834)/100),2)+ROUND(((ROUND((ROUND(((AE834-((((EU834*1.2)*1.25)*1.05)))*AV834*1),2)*BS834),2)*AT834)/100),2))</f>
        <v>2182.31</v>
      </c>
      <c r="CZ834" s="3">
        <f>(ROUND((((S834+ROUND((ROUND((((((EU834*1.2)*1.25)*1.05))*AV834*1),2)*BS834),2))*AU834)/100),2)+ROUND(((ROUND((ROUND(((AE834-((((EU834*1.2)*1.25)*1.05)))*AV834*1),2)*BS834),2)*AU834)/100),2))</f>
        <v>1221.29</v>
      </c>
      <c r="DB834" s="3">
        <v>182</v>
      </c>
      <c r="DC834" s="3" t="s">
        <v>3</v>
      </c>
      <c r="DD834" s="3" t="s">
        <v>105</v>
      </c>
      <c r="DE834" s="3" t="s">
        <v>32</v>
      </c>
      <c r="DF834" s="3" t="s">
        <v>32</v>
      </c>
      <c r="DG834" s="3" t="s">
        <v>33</v>
      </c>
      <c r="DH834" s="3" t="s">
        <v>3</v>
      </c>
      <c r="DI834" s="3" t="s">
        <v>33</v>
      </c>
      <c r="DJ834" s="3" t="s">
        <v>32</v>
      </c>
      <c r="DK834" s="3" t="s">
        <v>3</v>
      </c>
      <c r="DL834" s="3" t="s">
        <v>3</v>
      </c>
      <c r="DM834" s="3" t="s">
        <v>3</v>
      </c>
      <c r="DN834" s="3">
        <v>0</v>
      </c>
      <c r="DO834" s="3">
        <v>0</v>
      </c>
      <c r="DP834" s="3">
        <v>1</v>
      </c>
      <c r="DQ834" s="3">
        <v>1</v>
      </c>
      <c r="DU834" s="3">
        <v>1013</v>
      </c>
      <c r="DV834" s="3" t="s">
        <v>323</v>
      </c>
      <c r="DW834" s="3" t="s">
        <v>323</v>
      </c>
      <c r="DX834" s="3">
        <v>1</v>
      </c>
      <c r="DZ834" s="3" t="s">
        <v>3</v>
      </c>
      <c r="EA834" s="3" t="s">
        <v>3</v>
      </c>
      <c r="EB834" s="3" t="s">
        <v>3</v>
      </c>
      <c r="EC834" s="3" t="s">
        <v>3</v>
      </c>
      <c r="EE834" s="3">
        <v>56938458</v>
      </c>
      <c r="EF834" s="3">
        <v>30</v>
      </c>
      <c r="EG834" s="3" t="s">
        <v>34</v>
      </c>
      <c r="EH834" s="3">
        <v>0</v>
      </c>
      <c r="EI834" s="3" t="s">
        <v>3</v>
      </c>
      <c r="EJ834" s="3">
        <v>1</v>
      </c>
      <c r="EK834" s="3">
        <v>25</v>
      </c>
      <c r="EL834" s="3" t="s">
        <v>35</v>
      </c>
      <c r="EM834" s="3" t="s">
        <v>36</v>
      </c>
      <c r="EO834" s="3" t="s">
        <v>325</v>
      </c>
      <c r="EQ834" s="3">
        <v>131072</v>
      </c>
      <c r="ER834" s="3">
        <v>388.1</v>
      </c>
      <c r="ES834" s="3">
        <v>25.93</v>
      </c>
      <c r="ET834" s="3">
        <v>107.82</v>
      </c>
      <c r="EU834" s="3">
        <v>11.78</v>
      </c>
      <c r="EV834" s="3">
        <v>254.35</v>
      </c>
      <c r="EW834" s="3">
        <v>21.88</v>
      </c>
      <c r="EX834" s="3">
        <v>0</v>
      </c>
      <c r="EY834" s="3">
        <v>0</v>
      </c>
      <c r="FQ834" s="3">
        <v>0</v>
      </c>
      <c r="FR834" s="3">
        <v>0</v>
      </c>
      <c r="FS834" s="3">
        <v>0</v>
      </c>
      <c r="FX834" s="3">
        <v>109</v>
      </c>
      <c r="FY834" s="3">
        <v>61</v>
      </c>
      <c r="GA834" s="3" t="s">
        <v>3</v>
      </c>
      <c r="GD834" s="3">
        <v>1</v>
      </c>
      <c r="GF834" s="3">
        <v>-2118519147</v>
      </c>
      <c r="GG834" s="3">
        <v>2</v>
      </c>
      <c r="GH834" s="3">
        <v>1</v>
      </c>
      <c r="GI834" s="3">
        <v>2</v>
      </c>
      <c r="GJ834" s="3">
        <v>0</v>
      </c>
      <c r="GK834" s="3">
        <v>0</v>
      </c>
      <c r="GL834" s="3">
        <f t="shared" si="695"/>
        <v>0</v>
      </c>
      <c r="GM834" s="3">
        <f t="shared" si="696"/>
        <v>2582.14</v>
      </c>
      <c r="GN834" s="3">
        <f t="shared" si="697"/>
        <v>2582.14</v>
      </c>
      <c r="GO834" s="3">
        <f t="shared" si="698"/>
        <v>0</v>
      </c>
      <c r="GP834" s="3">
        <f t="shared" si="699"/>
        <v>0</v>
      </c>
      <c r="GR834" s="3">
        <v>0</v>
      </c>
      <c r="GS834" s="3">
        <v>3</v>
      </c>
      <c r="GT834" s="3">
        <v>0</v>
      </c>
      <c r="GU834" s="3" t="s">
        <v>3</v>
      </c>
      <c r="GV834" s="3">
        <f t="shared" si="700"/>
        <v>0</v>
      </c>
      <c r="GW834" s="3">
        <v>1</v>
      </c>
      <c r="GX834" s="3">
        <f t="shared" si="701"/>
        <v>0</v>
      </c>
      <c r="HA834" s="3">
        <v>0</v>
      </c>
      <c r="HB834" s="3">
        <v>0</v>
      </c>
      <c r="HC834" s="3">
        <f t="shared" si="702"/>
        <v>0</v>
      </c>
      <c r="HE834" s="3" t="s">
        <v>3</v>
      </c>
      <c r="HF834" s="3" t="s">
        <v>3</v>
      </c>
      <c r="HM834" s="3" t="s">
        <v>3</v>
      </c>
      <c r="HN834" s="3" t="s">
        <v>3</v>
      </c>
      <c r="HO834" s="3" t="s">
        <v>3</v>
      </c>
      <c r="HP834" s="3" t="s">
        <v>3</v>
      </c>
      <c r="HQ834" s="3" t="s">
        <v>3</v>
      </c>
      <c r="HS834" s="3">
        <v>0</v>
      </c>
      <c r="IK834" s="3">
        <v>0</v>
      </c>
    </row>
    <row r="835" spans="1:255" x14ac:dyDescent="0.2">
      <c r="A835" s="2">
        <v>17</v>
      </c>
      <c r="B835" s="2">
        <v>1</v>
      </c>
      <c r="C835" s="2"/>
      <c r="D835" s="2"/>
      <c r="E835" s="2" t="s">
        <v>793</v>
      </c>
      <c r="F835" s="2" t="s">
        <v>776</v>
      </c>
      <c r="G835" s="2" t="s">
        <v>777</v>
      </c>
      <c r="H835" s="2" t="s">
        <v>329</v>
      </c>
      <c r="I835" s="2">
        <v>4</v>
      </c>
      <c r="J835" s="2">
        <v>0</v>
      </c>
      <c r="K835" s="2">
        <v>4</v>
      </c>
      <c r="L835" s="2"/>
      <c r="M835" s="2"/>
      <c r="N835" s="2"/>
      <c r="O835" s="2">
        <f t="shared" si="678"/>
        <v>410.32</v>
      </c>
      <c r="P835" s="2">
        <f t="shared" si="679"/>
        <v>410.32</v>
      </c>
      <c r="Q835" s="2">
        <f>(ROUND((ROUND(((ET835)*AV835*I835),2)*BB835),2)+ROUND((ROUND(((AE835-(EU835))*AV835*I835),2)*BS835),2))</f>
        <v>0</v>
      </c>
      <c r="R835" s="2">
        <f>(ROUND((ROUND(((EU835)*AV835*I835),2)*BS835),2)+ROUND((ROUND(((AE835-(EU835))*AV835*I835),2)*BS835),2))</f>
        <v>0</v>
      </c>
      <c r="S835" s="2">
        <f t="shared" si="680"/>
        <v>0</v>
      </c>
      <c r="T835" s="2">
        <f t="shared" si="681"/>
        <v>0</v>
      </c>
      <c r="U835" s="2">
        <f t="shared" si="682"/>
        <v>0</v>
      </c>
      <c r="V835" s="2">
        <f t="shared" si="683"/>
        <v>0</v>
      </c>
      <c r="W835" s="2">
        <f t="shared" si="684"/>
        <v>0</v>
      </c>
      <c r="X835" s="2">
        <f>(ROUND((((S835+ROUND((ROUND(((EU835)*AV835*I835),2)*BS835),2))*AT835)/100),2)+ROUND(((ROUND((ROUND(((AE835-(EU835))*AV835*I835),2)*BS835),2)*AT835)/100),2))</f>
        <v>0</v>
      </c>
      <c r="Y835" s="2">
        <f>(ROUND((((S835+ROUND((ROUND(((EU835)*AV835*I835),2)*BS835),2))*AU835)/100),2)+ROUND(((ROUND((ROUND(((AE835-(EU835))*AV835*I835),2)*BS835),2)*AU835)/100),2))</f>
        <v>0</v>
      </c>
      <c r="Z835" s="2"/>
      <c r="AA835" s="2">
        <v>56661434</v>
      </c>
      <c r="AB835" s="2">
        <f t="shared" si="685"/>
        <v>102.58</v>
      </c>
      <c r="AC835" s="2">
        <f>ROUND((ES835),6)</f>
        <v>102.58</v>
      </c>
      <c r="AD835" s="2">
        <f>ROUND((((ET835)-(EU835))+AE835),6)</f>
        <v>0</v>
      </c>
      <c r="AE835" s="2">
        <f>ROUND((EU835),6)</f>
        <v>0</v>
      </c>
      <c r="AF835" s="2">
        <f>ROUND((EV835),6)</f>
        <v>0</v>
      </c>
      <c r="AG835" s="2">
        <f t="shared" si="686"/>
        <v>0</v>
      </c>
      <c r="AH835" s="2">
        <f>(EW835)</f>
        <v>0</v>
      </c>
      <c r="AI835" s="2">
        <f>(EX835)</f>
        <v>0</v>
      </c>
      <c r="AJ835" s="2">
        <f t="shared" si="687"/>
        <v>0</v>
      </c>
      <c r="AK835" s="2">
        <v>102.58</v>
      </c>
      <c r="AL835" s="2">
        <v>102.58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1</v>
      </c>
      <c r="AW835" s="2">
        <v>1</v>
      </c>
      <c r="AX835" s="2"/>
      <c r="AY835" s="2"/>
      <c r="AZ835" s="2">
        <v>1</v>
      </c>
      <c r="BA835" s="2">
        <v>1</v>
      </c>
      <c r="BB835" s="2">
        <v>1</v>
      </c>
      <c r="BC835" s="2">
        <v>1</v>
      </c>
      <c r="BD835" s="2" t="s">
        <v>3</v>
      </c>
      <c r="BE835" s="2" t="s">
        <v>3</v>
      </c>
      <c r="BF835" s="2" t="s">
        <v>3</v>
      </c>
      <c r="BG835" s="2" t="s">
        <v>3</v>
      </c>
      <c r="BH835" s="2">
        <v>3</v>
      </c>
      <c r="BI835" s="2">
        <v>1</v>
      </c>
      <c r="BJ835" s="2" t="s">
        <v>778</v>
      </c>
      <c r="BK835" s="2"/>
      <c r="BL835" s="2"/>
      <c r="BM835" s="2">
        <v>1617</v>
      </c>
      <c r="BN835" s="2">
        <v>0</v>
      </c>
      <c r="BO835" s="2" t="s">
        <v>3</v>
      </c>
      <c r="BP835" s="2">
        <v>0</v>
      </c>
      <c r="BQ835" s="2">
        <v>200</v>
      </c>
      <c r="BR835" s="2">
        <v>0</v>
      </c>
      <c r="BS835" s="2">
        <v>1</v>
      </c>
      <c r="BT835" s="2">
        <v>1</v>
      </c>
      <c r="BU835" s="2">
        <v>1</v>
      </c>
      <c r="BV835" s="2">
        <v>1</v>
      </c>
      <c r="BW835" s="2">
        <v>1</v>
      </c>
      <c r="BX835" s="2">
        <v>1</v>
      </c>
      <c r="BY835" s="2" t="s">
        <v>3</v>
      </c>
      <c r="BZ835" s="2">
        <v>0</v>
      </c>
      <c r="CA835" s="2">
        <v>0</v>
      </c>
      <c r="CB835" s="2" t="s">
        <v>3</v>
      </c>
      <c r="CC835" s="2"/>
      <c r="CD835" s="2"/>
      <c r="CE835" s="2">
        <v>1566</v>
      </c>
      <c r="CF835" s="2">
        <v>0</v>
      </c>
      <c r="CG835" s="2">
        <v>0</v>
      </c>
      <c r="CH835" s="2"/>
      <c r="CI835" s="2"/>
      <c r="CJ835" s="2"/>
      <c r="CK835" s="2"/>
      <c r="CL835" s="2"/>
      <c r="CM835" s="2">
        <v>0</v>
      </c>
      <c r="CN835" s="2" t="s">
        <v>3</v>
      </c>
      <c r="CO835" s="2">
        <v>0</v>
      </c>
      <c r="CP835" s="2">
        <f t="shared" si="688"/>
        <v>410.32</v>
      </c>
      <c r="CQ835" s="2">
        <f t="shared" si="689"/>
        <v>102.58</v>
      </c>
      <c r="CR835" s="2">
        <f>(ROUND((ROUND(((ET835)*AV835*1),2)*BB835),2)+ROUND((ROUND(((AE835-(EU835))*AV835*1),2)*BS835),2))</f>
        <v>0</v>
      </c>
      <c r="CS835" s="2">
        <f>(ROUND((ROUND(((EU835)*AV835*1),2)*BS835),2)+ROUND((ROUND(((AE835-(EU835))*AV835*1),2)*BS835),2))</f>
        <v>0</v>
      </c>
      <c r="CT835" s="2">
        <f t="shared" si="690"/>
        <v>0</v>
      </c>
      <c r="CU835" s="2">
        <f t="shared" si="691"/>
        <v>0</v>
      </c>
      <c r="CV835" s="2">
        <f t="shared" si="692"/>
        <v>0</v>
      </c>
      <c r="CW835" s="2">
        <f t="shared" si="693"/>
        <v>0</v>
      </c>
      <c r="CX835" s="2">
        <f t="shared" si="694"/>
        <v>0</v>
      </c>
      <c r="CY835" s="2">
        <f>(ROUND((((S835+ROUND((ROUND(((EU835)*AV835*1),2)*BS835),2))*AT835)/100),2)+ROUND(((ROUND((ROUND(((AE835-(EU835))*AV835*1),2)*BS835),2)*AT835)/100),2))</f>
        <v>0</v>
      </c>
      <c r="CZ835" s="2">
        <f>(ROUND((((S835+ROUND((ROUND(((EU835)*AV835*1),2)*BS835),2))*AU835)/100),2)+ROUND(((ROUND((ROUND(((AE835-(EU835))*AV835*1),2)*BS835),2)*AU835)/100),2))</f>
        <v>0</v>
      </c>
      <c r="DA835" s="2"/>
      <c r="DB835" s="2"/>
      <c r="DC835" s="2" t="s">
        <v>3</v>
      </c>
      <c r="DD835" s="2" t="s">
        <v>3</v>
      </c>
      <c r="DE835" s="2" t="s">
        <v>3</v>
      </c>
      <c r="DF835" s="2" t="s">
        <v>3</v>
      </c>
      <c r="DG835" s="2" t="s">
        <v>3</v>
      </c>
      <c r="DH835" s="2" t="s">
        <v>3</v>
      </c>
      <c r="DI835" s="2" t="s">
        <v>3</v>
      </c>
      <c r="DJ835" s="2" t="s">
        <v>3</v>
      </c>
      <c r="DK835" s="2" t="s">
        <v>3</v>
      </c>
      <c r="DL835" s="2" t="s">
        <v>3</v>
      </c>
      <c r="DM835" s="2" t="s">
        <v>3</v>
      </c>
      <c r="DN835" s="2">
        <v>0</v>
      </c>
      <c r="DO835" s="2">
        <v>0</v>
      </c>
      <c r="DP835" s="2">
        <v>1</v>
      </c>
      <c r="DQ835" s="2">
        <v>1</v>
      </c>
      <c r="DR835" s="2"/>
      <c r="DS835" s="2"/>
      <c r="DT835" s="2"/>
      <c r="DU835" s="2">
        <v>1005</v>
      </c>
      <c r="DV835" s="2" t="s">
        <v>329</v>
      </c>
      <c r="DW835" s="2" t="s">
        <v>329</v>
      </c>
      <c r="DX835" s="2">
        <v>1</v>
      </c>
      <c r="DY835" s="2"/>
      <c r="DZ835" s="2" t="s">
        <v>3</v>
      </c>
      <c r="EA835" s="2" t="s">
        <v>3</v>
      </c>
      <c r="EB835" s="2" t="s">
        <v>3</v>
      </c>
      <c r="EC835" s="2" t="s">
        <v>3</v>
      </c>
      <c r="ED835" s="2"/>
      <c r="EE835" s="2">
        <v>56938530</v>
      </c>
      <c r="EF835" s="2">
        <v>200</v>
      </c>
      <c r="EG835" s="2" t="s">
        <v>343</v>
      </c>
      <c r="EH835" s="2">
        <v>0</v>
      </c>
      <c r="EI835" s="2" t="s">
        <v>3</v>
      </c>
      <c r="EJ835" s="2">
        <v>1</v>
      </c>
      <c r="EK835" s="2">
        <v>1617</v>
      </c>
      <c r="EL835" s="2" t="s">
        <v>344</v>
      </c>
      <c r="EM835" s="2" t="s">
        <v>345</v>
      </c>
      <c r="EN835" s="2"/>
      <c r="EO835" s="2" t="s">
        <v>3</v>
      </c>
      <c r="EP835" s="2"/>
      <c r="EQ835" s="2">
        <v>131072</v>
      </c>
      <c r="ER835" s="2">
        <v>102.58</v>
      </c>
      <c r="ES835" s="2">
        <v>102.58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>
        <v>0</v>
      </c>
      <c r="FR835" s="2">
        <v>0</v>
      </c>
      <c r="FS835" s="2">
        <v>0</v>
      </c>
      <c r="FT835" s="2"/>
      <c r="FU835" s="2"/>
      <c r="FV835" s="2"/>
      <c r="FW835" s="2"/>
      <c r="FX835" s="2">
        <v>0</v>
      </c>
      <c r="FY835" s="2">
        <v>0</v>
      </c>
      <c r="FZ835" s="2"/>
      <c r="GA835" s="2" t="s">
        <v>3</v>
      </c>
      <c r="GB835" s="2"/>
      <c r="GC835" s="2"/>
      <c r="GD835" s="2">
        <v>1</v>
      </c>
      <c r="GE835" s="2"/>
      <c r="GF835" s="2">
        <v>746473926</v>
      </c>
      <c r="GG835" s="2">
        <v>2</v>
      </c>
      <c r="GH835" s="2">
        <v>1</v>
      </c>
      <c r="GI835" s="2">
        <v>-2</v>
      </c>
      <c r="GJ835" s="2">
        <v>0</v>
      </c>
      <c r="GK835" s="2">
        <v>0</v>
      </c>
      <c r="GL835" s="2">
        <f t="shared" si="695"/>
        <v>0</v>
      </c>
      <c r="GM835" s="2">
        <f t="shared" si="696"/>
        <v>410.32</v>
      </c>
      <c r="GN835" s="2">
        <f t="shared" si="697"/>
        <v>410.32</v>
      </c>
      <c r="GO835" s="2">
        <f t="shared" si="698"/>
        <v>0</v>
      </c>
      <c r="GP835" s="2">
        <f t="shared" si="699"/>
        <v>0</v>
      </c>
      <c r="GQ835" s="2"/>
      <c r="GR835" s="2">
        <v>0</v>
      </c>
      <c r="GS835" s="2">
        <v>3</v>
      </c>
      <c r="GT835" s="2">
        <v>0</v>
      </c>
      <c r="GU835" s="2" t="s">
        <v>3</v>
      </c>
      <c r="GV835" s="2">
        <f t="shared" si="700"/>
        <v>0</v>
      </c>
      <c r="GW835" s="2">
        <v>1</v>
      </c>
      <c r="GX835" s="2">
        <f t="shared" si="701"/>
        <v>0</v>
      </c>
      <c r="GY835" s="2"/>
      <c r="GZ835" s="2"/>
      <c r="HA835" s="2">
        <v>0</v>
      </c>
      <c r="HB835" s="2">
        <v>0</v>
      </c>
      <c r="HC835" s="2">
        <f t="shared" si="702"/>
        <v>0</v>
      </c>
      <c r="HD835" s="2"/>
      <c r="HE835" s="2" t="s">
        <v>3</v>
      </c>
      <c r="HF835" s="2" t="s">
        <v>3</v>
      </c>
      <c r="HG835" s="2"/>
      <c r="HH835" s="2"/>
      <c r="HI835" s="2"/>
      <c r="HJ835" s="2"/>
      <c r="HK835" s="2"/>
      <c r="HL835" s="2"/>
      <c r="HM835" s="2" t="s">
        <v>3</v>
      </c>
      <c r="HN835" s="2" t="s">
        <v>3</v>
      </c>
      <c r="HO835" s="2" t="s">
        <v>3</v>
      </c>
      <c r="HP835" s="2" t="s">
        <v>3</v>
      </c>
      <c r="HQ835" s="2" t="s">
        <v>3</v>
      </c>
      <c r="HR835" s="2"/>
      <c r="HS835" s="2">
        <v>0</v>
      </c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>
        <v>0</v>
      </c>
      <c r="IL835" s="2"/>
      <c r="IM835" s="2"/>
      <c r="IN835" s="2"/>
      <c r="IO835" s="2"/>
      <c r="IP835" s="2"/>
      <c r="IQ835" s="2"/>
      <c r="IR835" s="2"/>
      <c r="IS835" s="2"/>
      <c r="IT835" s="2"/>
      <c r="IU835" s="2"/>
    </row>
    <row r="836" spans="1:255" x14ac:dyDescent="0.2">
      <c r="A836" s="3">
        <v>17</v>
      </c>
      <c r="B836" s="3">
        <v>1</v>
      </c>
      <c r="E836" s="3" t="s">
        <v>793</v>
      </c>
      <c r="F836" s="3" t="s">
        <v>776</v>
      </c>
      <c r="G836" s="3" t="s">
        <v>777</v>
      </c>
      <c r="H836" s="3" t="s">
        <v>329</v>
      </c>
      <c r="I836" s="3">
        <v>4</v>
      </c>
      <c r="J836" s="3">
        <v>0</v>
      </c>
      <c r="K836" s="3">
        <v>4</v>
      </c>
      <c r="O836" s="3">
        <f t="shared" si="678"/>
        <v>5174.1400000000003</v>
      </c>
      <c r="P836" s="3">
        <f t="shared" si="679"/>
        <v>5174.1400000000003</v>
      </c>
      <c r="Q836" s="3">
        <f>(ROUND((ROUND(((ET836)*AV836*I836),2)*BB836),2)+ROUND((ROUND(((AE836-(EU836))*AV836*I836),2)*BS836),2))</f>
        <v>0</v>
      </c>
      <c r="R836" s="3">
        <f>(ROUND((ROUND(((EU836)*AV836*I836),2)*BS836),2)+ROUND((ROUND(((AE836-(EU836))*AV836*I836),2)*BS836),2))</f>
        <v>0</v>
      </c>
      <c r="S836" s="3">
        <f t="shared" si="680"/>
        <v>0</v>
      </c>
      <c r="T836" s="3">
        <f t="shared" si="681"/>
        <v>0</v>
      </c>
      <c r="U836" s="3">
        <f t="shared" si="682"/>
        <v>0</v>
      </c>
      <c r="V836" s="3">
        <f t="shared" si="683"/>
        <v>0</v>
      </c>
      <c r="W836" s="3">
        <f t="shared" si="684"/>
        <v>0</v>
      </c>
      <c r="X836" s="3">
        <f>(ROUND((((S836+ROUND((ROUND(((EU836)*AV836*I836),2)*BS836),2))*AT836)/100),2)+ROUND(((ROUND((ROUND(((AE836-(EU836))*AV836*I836),2)*BS836),2)*AT836)/100),2))</f>
        <v>0</v>
      </c>
      <c r="Y836" s="3">
        <f>(ROUND((((S836+ROUND((ROUND(((EU836)*AV836*I836),2)*BS836),2))*AU836)/100),2)+ROUND(((ROUND((ROUND(((AE836-(EU836))*AV836*I836),2)*BS836),2)*AU836)/100),2))</f>
        <v>0</v>
      </c>
      <c r="AA836" s="3">
        <v>56661436</v>
      </c>
      <c r="AB836" s="3">
        <f t="shared" si="685"/>
        <v>102.58</v>
      </c>
      <c r="AC836" s="3">
        <f>ROUND((ES836),6)</f>
        <v>102.58</v>
      </c>
      <c r="AD836" s="3">
        <f>ROUND((((ET836)-(EU836))+AE836),6)</f>
        <v>0</v>
      </c>
      <c r="AE836" s="3">
        <f>ROUND((EU836),6)</f>
        <v>0</v>
      </c>
      <c r="AF836" s="3">
        <f>ROUND((EV836),6)</f>
        <v>0</v>
      </c>
      <c r="AG836" s="3">
        <f t="shared" si="686"/>
        <v>0</v>
      </c>
      <c r="AH836" s="3">
        <f>(EW836)</f>
        <v>0</v>
      </c>
      <c r="AI836" s="3">
        <f>(EX836)</f>
        <v>0</v>
      </c>
      <c r="AJ836" s="3">
        <f t="shared" si="687"/>
        <v>0</v>
      </c>
      <c r="AK836" s="3">
        <v>102.58</v>
      </c>
      <c r="AL836" s="3">
        <v>102.58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1</v>
      </c>
      <c r="AW836" s="3">
        <v>1</v>
      </c>
      <c r="AZ836" s="3">
        <v>1</v>
      </c>
      <c r="BA836" s="3">
        <v>1</v>
      </c>
      <c r="BB836" s="3">
        <v>1</v>
      </c>
      <c r="BC836" s="3">
        <v>12.61</v>
      </c>
      <c r="BD836" s="3" t="s">
        <v>3</v>
      </c>
      <c r="BE836" s="3" t="s">
        <v>3</v>
      </c>
      <c r="BF836" s="3" t="s">
        <v>3</v>
      </c>
      <c r="BG836" s="3" t="s">
        <v>3</v>
      </c>
      <c r="BH836" s="3">
        <v>3</v>
      </c>
      <c r="BI836" s="3">
        <v>1</v>
      </c>
      <c r="BJ836" s="3" t="s">
        <v>778</v>
      </c>
      <c r="BM836" s="3">
        <v>1617</v>
      </c>
      <c r="BN836" s="3">
        <v>0</v>
      </c>
      <c r="BO836" s="3" t="s">
        <v>776</v>
      </c>
      <c r="BP836" s="3">
        <v>1</v>
      </c>
      <c r="BQ836" s="3">
        <v>200</v>
      </c>
      <c r="BR836" s="3">
        <v>0</v>
      </c>
      <c r="BS836" s="3">
        <v>1</v>
      </c>
      <c r="BT836" s="3">
        <v>1</v>
      </c>
      <c r="BU836" s="3">
        <v>1</v>
      </c>
      <c r="BV836" s="3">
        <v>1</v>
      </c>
      <c r="BW836" s="3">
        <v>1</v>
      </c>
      <c r="BX836" s="3">
        <v>1</v>
      </c>
      <c r="BY836" s="3" t="s">
        <v>3</v>
      </c>
      <c r="BZ836" s="3">
        <v>0</v>
      </c>
      <c r="CA836" s="3">
        <v>0</v>
      </c>
      <c r="CB836" s="3" t="s">
        <v>3</v>
      </c>
      <c r="CE836" s="3">
        <v>1566</v>
      </c>
      <c r="CF836" s="3">
        <v>0</v>
      </c>
      <c r="CG836" s="3">
        <v>0</v>
      </c>
      <c r="CM836" s="3">
        <v>0</v>
      </c>
      <c r="CN836" s="3" t="s">
        <v>3</v>
      </c>
      <c r="CO836" s="3">
        <v>0</v>
      </c>
      <c r="CP836" s="3">
        <f t="shared" si="688"/>
        <v>5174.1400000000003</v>
      </c>
      <c r="CQ836" s="3">
        <f t="shared" si="689"/>
        <v>1293.53</v>
      </c>
      <c r="CR836" s="3">
        <f>(ROUND((ROUND(((ET836)*AV836*1),2)*BB836),2)+ROUND((ROUND(((AE836-(EU836))*AV836*1),2)*BS836),2))</f>
        <v>0</v>
      </c>
      <c r="CS836" s="3">
        <f>(ROUND((ROUND(((EU836)*AV836*1),2)*BS836),2)+ROUND((ROUND(((AE836-(EU836))*AV836*1),2)*BS836),2))</f>
        <v>0</v>
      </c>
      <c r="CT836" s="3">
        <f t="shared" si="690"/>
        <v>0</v>
      </c>
      <c r="CU836" s="3">
        <f t="shared" si="691"/>
        <v>0</v>
      </c>
      <c r="CV836" s="3">
        <f t="shared" si="692"/>
        <v>0</v>
      </c>
      <c r="CW836" s="3">
        <f t="shared" si="693"/>
        <v>0</v>
      </c>
      <c r="CX836" s="3">
        <f t="shared" si="694"/>
        <v>0</v>
      </c>
      <c r="CY836" s="3">
        <f>(ROUND((((S836+ROUND((ROUND(((EU836)*AV836*1),2)*BS836),2))*AT836)/100),2)+ROUND(((ROUND((ROUND(((AE836-(EU836))*AV836*1),2)*BS836),2)*AT836)/100),2))</f>
        <v>0</v>
      </c>
      <c r="CZ836" s="3">
        <f>(ROUND((((S836+ROUND((ROUND(((EU836)*AV836*1),2)*BS836),2))*AU836)/100),2)+ROUND(((ROUND((ROUND(((AE836-(EU836))*AV836*1),2)*BS836),2)*AU836)/100),2))</f>
        <v>0</v>
      </c>
      <c r="DC836" s="3" t="s">
        <v>3</v>
      </c>
      <c r="DD836" s="3" t="s">
        <v>3</v>
      </c>
      <c r="DE836" s="3" t="s">
        <v>3</v>
      </c>
      <c r="DF836" s="3" t="s">
        <v>3</v>
      </c>
      <c r="DG836" s="3" t="s">
        <v>3</v>
      </c>
      <c r="DH836" s="3" t="s">
        <v>3</v>
      </c>
      <c r="DI836" s="3" t="s">
        <v>3</v>
      </c>
      <c r="DJ836" s="3" t="s">
        <v>3</v>
      </c>
      <c r="DK836" s="3" t="s">
        <v>3</v>
      </c>
      <c r="DL836" s="3" t="s">
        <v>3</v>
      </c>
      <c r="DM836" s="3" t="s">
        <v>3</v>
      </c>
      <c r="DN836" s="3">
        <v>0</v>
      </c>
      <c r="DO836" s="3">
        <v>0</v>
      </c>
      <c r="DP836" s="3">
        <v>1</v>
      </c>
      <c r="DQ836" s="3">
        <v>1</v>
      </c>
      <c r="DU836" s="3">
        <v>1005</v>
      </c>
      <c r="DV836" s="3" t="s">
        <v>329</v>
      </c>
      <c r="DW836" s="3" t="s">
        <v>329</v>
      </c>
      <c r="DX836" s="3">
        <v>1</v>
      </c>
      <c r="DZ836" s="3" t="s">
        <v>3</v>
      </c>
      <c r="EA836" s="3" t="s">
        <v>3</v>
      </c>
      <c r="EB836" s="3" t="s">
        <v>3</v>
      </c>
      <c r="EC836" s="3" t="s">
        <v>3</v>
      </c>
      <c r="EE836" s="3">
        <v>56938530</v>
      </c>
      <c r="EF836" s="3">
        <v>200</v>
      </c>
      <c r="EG836" s="3" t="s">
        <v>343</v>
      </c>
      <c r="EH836" s="3">
        <v>0</v>
      </c>
      <c r="EI836" s="3" t="s">
        <v>3</v>
      </c>
      <c r="EJ836" s="3">
        <v>1</v>
      </c>
      <c r="EK836" s="3">
        <v>1617</v>
      </c>
      <c r="EL836" s="3" t="s">
        <v>344</v>
      </c>
      <c r="EM836" s="3" t="s">
        <v>345</v>
      </c>
      <c r="EO836" s="3" t="s">
        <v>3</v>
      </c>
      <c r="EQ836" s="3">
        <v>131072</v>
      </c>
      <c r="ER836" s="3">
        <v>102.58</v>
      </c>
      <c r="ES836" s="3">
        <v>102.58</v>
      </c>
      <c r="ET836" s="3">
        <v>0</v>
      </c>
      <c r="EU836" s="3">
        <v>0</v>
      </c>
      <c r="EV836" s="3">
        <v>0</v>
      </c>
      <c r="EW836" s="3">
        <v>0</v>
      </c>
      <c r="EX836" s="3">
        <v>0</v>
      </c>
      <c r="EY836" s="3">
        <v>0</v>
      </c>
      <c r="FQ836" s="3">
        <v>0</v>
      </c>
      <c r="FR836" s="3">
        <v>0</v>
      </c>
      <c r="FS836" s="3">
        <v>0</v>
      </c>
      <c r="FX836" s="3">
        <v>0</v>
      </c>
      <c r="FY836" s="3">
        <v>0</v>
      </c>
      <c r="GA836" s="3" t="s">
        <v>3</v>
      </c>
      <c r="GD836" s="3">
        <v>1</v>
      </c>
      <c r="GF836" s="3">
        <v>746473926</v>
      </c>
      <c r="GG836" s="3">
        <v>2</v>
      </c>
      <c r="GH836" s="3">
        <v>1</v>
      </c>
      <c r="GI836" s="3">
        <v>2</v>
      </c>
      <c r="GJ836" s="3">
        <v>0</v>
      </c>
      <c r="GK836" s="3">
        <v>0</v>
      </c>
      <c r="GL836" s="3">
        <f t="shared" si="695"/>
        <v>0</v>
      </c>
      <c r="GM836" s="3">
        <f t="shared" si="696"/>
        <v>5174.1400000000003</v>
      </c>
      <c r="GN836" s="3">
        <f t="shared" si="697"/>
        <v>5174.1400000000003</v>
      </c>
      <c r="GO836" s="3">
        <f t="shared" si="698"/>
        <v>0</v>
      </c>
      <c r="GP836" s="3">
        <f t="shared" si="699"/>
        <v>0</v>
      </c>
      <c r="GR836" s="3">
        <v>0</v>
      </c>
      <c r="GS836" s="3">
        <v>3</v>
      </c>
      <c r="GT836" s="3">
        <v>0</v>
      </c>
      <c r="GU836" s="3" t="s">
        <v>3</v>
      </c>
      <c r="GV836" s="3">
        <f t="shared" si="700"/>
        <v>0</v>
      </c>
      <c r="GW836" s="3">
        <v>1</v>
      </c>
      <c r="GX836" s="3">
        <f t="shared" si="701"/>
        <v>0</v>
      </c>
      <c r="HA836" s="3">
        <v>0</v>
      </c>
      <c r="HB836" s="3">
        <v>0</v>
      </c>
      <c r="HC836" s="3">
        <f t="shared" si="702"/>
        <v>0</v>
      </c>
      <c r="HE836" s="3" t="s">
        <v>3</v>
      </c>
      <c r="HF836" s="3" t="s">
        <v>3</v>
      </c>
      <c r="HM836" s="3" t="s">
        <v>3</v>
      </c>
      <c r="HN836" s="3" t="s">
        <v>3</v>
      </c>
      <c r="HO836" s="3" t="s">
        <v>3</v>
      </c>
      <c r="HP836" s="3" t="s">
        <v>3</v>
      </c>
      <c r="HQ836" s="3" t="s">
        <v>3</v>
      </c>
      <c r="HS836" s="3">
        <v>0</v>
      </c>
      <c r="IK836" s="3">
        <v>0</v>
      </c>
    </row>
    <row r="837" spans="1:255" x14ac:dyDescent="0.2">
      <c r="A837" s="2">
        <v>17</v>
      </c>
      <c r="B837" s="2">
        <v>1</v>
      </c>
      <c r="C837" s="2">
        <f>ROW(SmtRes!A553)</f>
        <v>553</v>
      </c>
      <c r="D837" s="2">
        <f>ROW(EtalonRes!A745)</f>
        <v>745</v>
      </c>
      <c r="E837" s="2" t="s">
        <v>794</v>
      </c>
      <c r="F837" s="2" t="s">
        <v>795</v>
      </c>
      <c r="G837" s="2" t="s">
        <v>796</v>
      </c>
      <c r="H837" s="2" t="s">
        <v>323</v>
      </c>
      <c r="I837" s="2">
        <f>ROUND((70)/100,9)</f>
        <v>0.7</v>
      </c>
      <c r="J837" s="2">
        <v>0</v>
      </c>
      <c r="K837" s="2">
        <f>ROUND((70)/100,9)</f>
        <v>0.7</v>
      </c>
      <c r="L837" s="2"/>
      <c r="M837" s="2"/>
      <c r="N837" s="2"/>
      <c r="O837" s="2">
        <f t="shared" si="678"/>
        <v>364.78</v>
      </c>
      <c r="P837" s="2">
        <f t="shared" si="679"/>
        <v>12.57</v>
      </c>
      <c r="Q837" s="2">
        <f>(ROUND((ROUND((((((ET837*1.2)*1.25)*1.05))*AV837*I837),2)*BB837),2)+ROUND((ROUND(((AE837-((((EU837*1.2)*1.25)*1.05)))*AV837*I837),2)*BS837),2))</f>
        <v>126.55</v>
      </c>
      <c r="R837" s="2">
        <f>(ROUND((ROUND((((((EU837*1.2)*1.25)*1.05))*AV837*I837),2)*BS837),2)+ROUND((ROUND(((AE837-((((EU837*1.2)*1.25)*1.05)))*AV837*I837),2)*BS837),2))</f>
        <v>13.86</v>
      </c>
      <c r="S837" s="2">
        <f t="shared" si="680"/>
        <v>225.66</v>
      </c>
      <c r="T837" s="2">
        <f t="shared" si="681"/>
        <v>0</v>
      </c>
      <c r="U837" s="2">
        <f t="shared" si="682"/>
        <v>19.556403867</v>
      </c>
      <c r="V837" s="2">
        <f t="shared" si="683"/>
        <v>0</v>
      </c>
      <c r="W837" s="2">
        <f t="shared" si="684"/>
        <v>0</v>
      </c>
      <c r="X837" s="2">
        <f>(ROUND((((S837+ROUND((ROUND((((((EU837*1.2)*1.25)*1.05))*AV837*I837),2)*BS837),2))*AT837)/100),2)+ROUND(((ROUND((ROUND(((AE837-((((EU837*1.2)*1.25)*1.05)))*AV837*I837),2)*BS837),2)*AT837)/100),2))</f>
        <v>261.08</v>
      </c>
      <c r="Y837" s="2">
        <f>(ROUND((((S837+ROUND((ROUND((((((EU837*1.2)*1.25)*1.05))*AV837*I837),2)*BS837),2))*AU837)/100),2)+ROUND(((ROUND((ROUND(((AE837-((((EU837*1.2)*1.25)*1.05)))*AV837*I837),2)*BS837),2)*AU837)/100),2))</f>
        <v>146.11000000000001</v>
      </c>
      <c r="Z837" s="2"/>
      <c r="AA837" s="2">
        <v>56661434</v>
      </c>
      <c r="AB837" s="2">
        <f t="shared" si="685"/>
        <v>489.51949000000002</v>
      </c>
      <c r="AC837" s="2">
        <f>ROUND(((((ES837*1)*1)*1)),6)</f>
        <v>17.95</v>
      </c>
      <c r="AD837" s="2">
        <f>ROUND(((((((ET837*1.2)*1.25)*1.05))-((((EU837*1.2)*1.25)*1.05)))+AE837),6)</f>
        <v>169.4385</v>
      </c>
      <c r="AE837" s="2">
        <f>ROUND(((((EU837*1.2)*1.25)*1.05)),6)</f>
        <v>18.5535</v>
      </c>
      <c r="AF837" s="2">
        <f>ROUND(((((EV837*1.2)*1.15)*1.05)),6)</f>
        <v>302.13099</v>
      </c>
      <c r="AG837" s="2">
        <f t="shared" si="686"/>
        <v>0</v>
      </c>
      <c r="AH837" s="2">
        <f>((((EW837*1.2)*1.15)*1.05))</f>
        <v>26.183430000000001</v>
      </c>
      <c r="AI837" s="2">
        <f>((((EX837*1.2)*1.25)*1.05))</f>
        <v>0</v>
      </c>
      <c r="AJ837" s="2">
        <f t="shared" si="687"/>
        <v>0</v>
      </c>
      <c r="AK837" s="2">
        <v>334.04</v>
      </c>
      <c r="AL837" s="2">
        <v>17.95</v>
      </c>
      <c r="AM837" s="2">
        <v>107.58</v>
      </c>
      <c r="AN837" s="2">
        <v>11.78</v>
      </c>
      <c r="AO837" s="2">
        <v>208.51</v>
      </c>
      <c r="AP837" s="2">
        <v>0</v>
      </c>
      <c r="AQ837" s="2">
        <v>18.07</v>
      </c>
      <c r="AR837" s="2">
        <v>0</v>
      </c>
      <c r="AS837" s="2">
        <v>0</v>
      </c>
      <c r="AT837" s="2">
        <v>109</v>
      </c>
      <c r="AU837" s="2">
        <v>61</v>
      </c>
      <c r="AV837" s="2">
        <v>1.0669999999999999</v>
      </c>
      <c r="AW837" s="2">
        <v>1</v>
      </c>
      <c r="AX837" s="2"/>
      <c r="AY837" s="2"/>
      <c r="AZ837" s="2">
        <v>1</v>
      </c>
      <c r="BA837" s="2">
        <v>1</v>
      </c>
      <c r="BB837" s="2">
        <v>1</v>
      </c>
      <c r="BC837" s="2">
        <v>1</v>
      </c>
      <c r="BD837" s="2" t="s">
        <v>3</v>
      </c>
      <c r="BE837" s="2" t="s">
        <v>3</v>
      </c>
      <c r="BF837" s="2" t="s">
        <v>3</v>
      </c>
      <c r="BG837" s="2" t="s">
        <v>3</v>
      </c>
      <c r="BH837" s="2">
        <v>0</v>
      </c>
      <c r="BI837" s="2">
        <v>1</v>
      </c>
      <c r="BJ837" s="2" t="s">
        <v>797</v>
      </c>
      <c r="BK837" s="2"/>
      <c r="BL837" s="2"/>
      <c r="BM837" s="2">
        <v>25</v>
      </c>
      <c r="BN837" s="2">
        <v>0</v>
      </c>
      <c r="BO837" s="2" t="s">
        <v>795</v>
      </c>
      <c r="BP837" s="2">
        <v>1</v>
      </c>
      <c r="BQ837" s="2">
        <v>30</v>
      </c>
      <c r="BR837" s="2">
        <v>0</v>
      </c>
      <c r="BS837" s="2">
        <v>1</v>
      </c>
      <c r="BT837" s="2">
        <v>1</v>
      </c>
      <c r="BU837" s="2">
        <v>1</v>
      </c>
      <c r="BV837" s="2">
        <v>1</v>
      </c>
      <c r="BW837" s="2">
        <v>1</v>
      </c>
      <c r="BX837" s="2">
        <v>1</v>
      </c>
      <c r="BY837" s="2" t="s">
        <v>3</v>
      </c>
      <c r="BZ837" s="2">
        <v>109</v>
      </c>
      <c r="CA837" s="2">
        <v>61</v>
      </c>
      <c r="CB837" s="2" t="s">
        <v>3</v>
      </c>
      <c r="CC837" s="2"/>
      <c r="CD837" s="2"/>
      <c r="CE837" s="2">
        <v>1566</v>
      </c>
      <c r="CF837" s="2">
        <v>0</v>
      </c>
      <c r="CG837" s="2">
        <v>0</v>
      </c>
      <c r="CH837" s="2"/>
      <c r="CI837" s="2"/>
      <c r="CJ837" s="2"/>
      <c r="CK837" s="2"/>
      <c r="CL837" s="2"/>
      <c r="CM837" s="2">
        <v>0</v>
      </c>
      <c r="CN837" s="2" t="s">
        <v>2120</v>
      </c>
      <c r="CO837" s="2">
        <v>0</v>
      </c>
      <c r="CP837" s="2">
        <f t="shared" si="688"/>
        <v>364.78</v>
      </c>
      <c r="CQ837" s="2">
        <f t="shared" si="689"/>
        <v>17.95</v>
      </c>
      <c r="CR837" s="2">
        <f>(ROUND((ROUND((((((ET837*1.2)*1.25)*1.05))*AV837*1),2)*BB837),2)+ROUND((ROUND(((AE837-((((EU837*1.2)*1.25)*1.05)))*AV837*1),2)*BS837),2))</f>
        <v>180.79</v>
      </c>
      <c r="CS837" s="2">
        <f>(ROUND((ROUND((((((EU837*1.2)*1.25)*1.05))*AV837*1),2)*BS837),2)+ROUND((ROUND(((AE837-((((EU837*1.2)*1.25)*1.05)))*AV837*1),2)*BS837),2))</f>
        <v>19.8</v>
      </c>
      <c r="CT837" s="2">
        <f t="shared" si="690"/>
        <v>322.37</v>
      </c>
      <c r="CU837" s="2">
        <f t="shared" si="691"/>
        <v>0</v>
      </c>
      <c r="CV837" s="2">
        <f t="shared" si="692"/>
        <v>27.937719810000001</v>
      </c>
      <c r="CW837" s="2">
        <f t="shared" si="693"/>
        <v>0</v>
      </c>
      <c r="CX837" s="2">
        <f t="shared" si="694"/>
        <v>0</v>
      </c>
      <c r="CY837" s="2">
        <f>(ROUND((((S837+ROUND((ROUND((((((EU837*1.2)*1.25)*1.05))*AV837*1),2)*BS837),2))*AT837)/100),2)+ROUND(((ROUND((ROUND(((AE837-((((EU837*1.2)*1.25)*1.05)))*AV837*1),2)*BS837),2)*AT837)/100),2))</f>
        <v>267.55</v>
      </c>
      <c r="CZ837" s="2">
        <f>(ROUND((((S837+ROUND((ROUND((((((EU837*1.2)*1.25)*1.05))*AV837*1),2)*BS837),2))*AU837)/100),2)+ROUND(((ROUND((ROUND(((AE837-((((EU837*1.2)*1.25)*1.05)))*AV837*1),2)*BS837),2)*AU837)/100),2))</f>
        <v>149.72999999999999</v>
      </c>
      <c r="DA837" s="2"/>
      <c r="DB837" s="2">
        <v>185</v>
      </c>
      <c r="DC837" s="2" t="s">
        <v>3</v>
      </c>
      <c r="DD837" s="2" t="s">
        <v>105</v>
      </c>
      <c r="DE837" s="2" t="s">
        <v>32</v>
      </c>
      <c r="DF837" s="2" t="s">
        <v>32</v>
      </c>
      <c r="DG837" s="2" t="s">
        <v>33</v>
      </c>
      <c r="DH837" s="2" t="s">
        <v>3</v>
      </c>
      <c r="DI837" s="2" t="s">
        <v>33</v>
      </c>
      <c r="DJ837" s="2" t="s">
        <v>32</v>
      </c>
      <c r="DK837" s="2" t="s">
        <v>3</v>
      </c>
      <c r="DL837" s="2" t="s">
        <v>3</v>
      </c>
      <c r="DM837" s="2" t="s">
        <v>3</v>
      </c>
      <c r="DN837" s="2">
        <v>0</v>
      </c>
      <c r="DO837" s="2">
        <v>0</v>
      </c>
      <c r="DP837" s="2">
        <v>1</v>
      </c>
      <c r="DQ837" s="2">
        <v>1</v>
      </c>
      <c r="DR837" s="2"/>
      <c r="DS837" s="2"/>
      <c r="DT837" s="2"/>
      <c r="DU837" s="2">
        <v>1013</v>
      </c>
      <c r="DV837" s="2" t="s">
        <v>323</v>
      </c>
      <c r="DW837" s="2" t="s">
        <v>323</v>
      </c>
      <c r="DX837" s="2">
        <v>1</v>
      </c>
      <c r="DY837" s="2"/>
      <c r="DZ837" s="2" t="s">
        <v>3</v>
      </c>
      <c r="EA837" s="2" t="s">
        <v>3</v>
      </c>
      <c r="EB837" s="2" t="s">
        <v>3</v>
      </c>
      <c r="EC837" s="2" t="s">
        <v>3</v>
      </c>
      <c r="ED837" s="2"/>
      <c r="EE837" s="2">
        <v>56938458</v>
      </c>
      <c r="EF837" s="2">
        <v>30</v>
      </c>
      <c r="EG837" s="2" t="s">
        <v>34</v>
      </c>
      <c r="EH837" s="2">
        <v>0</v>
      </c>
      <c r="EI837" s="2" t="s">
        <v>3</v>
      </c>
      <c r="EJ837" s="2">
        <v>1</v>
      </c>
      <c r="EK837" s="2">
        <v>25</v>
      </c>
      <c r="EL837" s="2" t="s">
        <v>35</v>
      </c>
      <c r="EM837" s="2" t="s">
        <v>36</v>
      </c>
      <c r="EN837" s="2"/>
      <c r="EO837" s="2" t="s">
        <v>325</v>
      </c>
      <c r="EP837" s="2"/>
      <c r="EQ837" s="2">
        <v>131072</v>
      </c>
      <c r="ER837" s="2">
        <v>334.04</v>
      </c>
      <c r="ES837" s="2">
        <v>17.95</v>
      </c>
      <c r="ET837" s="2">
        <v>107.58</v>
      </c>
      <c r="EU837" s="2">
        <v>11.78</v>
      </c>
      <c r="EV837" s="2">
        <v>208.51</v>
      </c>
      <c r="EW837" s="2">
        <v>18.07</v>
      </c>
      <c r="EX837" s="2">
        <v>0</v>
      </c>
      <c r="EY837" s="2">
        <v>0</v>
      </c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>
        <v>0</v>
      </c>
      <c r="FR837" s="2">
        <v>0</v>
      </c>
      <c r="FS837" s="2">
        <v>0</v>
      </c>
      <c r="FT837" s="2"/>
      <c r="FU837" s="2"/>
      <c r="FV837" s="2"/>
      <c r="FW837" s="2"/>
      <c r="FX837" s="2">
        <v>109</v>
      </c>
      <c r="FY837" s="2">
        <v>61</v>
      </c>
      <c r="FZ837" s="2"/>
      <c r="GA837" s="2" t="s">
        <v>3</v>
      </c>
      <c r="GB837" s="2"/>
      <c r="GC837" s="2"/>
      <c r="GD837" s="2">
        <v>1</v>
      </c>
      <c r="GE837" s="2"/>
      <c r="GF837" s="2">
        <v>-802808854</v>
      </c>
      <c r="GG837" s="2">
        <v>2</v>
      </c>
      <c r="GH837" s="2">
        <v>1</v>
      </c>
      <c r="GI837" s="2">
        <v>2</v>
      </c>
      <c r="GJ837" s="2">
        <v>0</v>
      </c>
      <c r="GK837" s="2">
        <v>0</v>
      </c>
      <c r="GL837" s="2">
        <f t="shared" si="695"/>
        <v>0</v>
      </c>
      <c r="GM837" s="2">
        <f t="shared" si="696"/>
        <v>771.97</v>
      </c>
      <c r="GN837" s="2">
        <f t="shared" si="697"/>
        <v>771.97</v>
      </c>
      <c r="GO837" s="2">
        <f t="shared" si="698"/>
        <v>0</v>
      </c>
      <c r="GP837" s="2">
        <f t="shared" si="699"/>
        <v>0</v>
      </c>
      <c r="GQ837" s="2"/>
      <c r="GR837" s="2">
        <v>0</v>
      </c>
      <c r="GS837" s="2">
        <v>3</v>
      </c>
      <c r="GT837" s="2">
        <v>0</v>
      </c>
      <c r="GU837" s="2" t="s">
        <v>3</v>
      </c>
      <c r="GV837" s="2">
        <f t="shared" si="700"/>
        <v>0</v>
      </c>
      <c r="GW837" s="2">
        <v>1</v>
      </c>
      <c r="GX837" s="2">
        <f t="shared" si="701"/>
        <v>0</v>
      </c>
      <c r="GY837" s="2"/>
      <c r="GZ837" s="2"/>
      <c r="HA837" s="2">
        <v>0</v>
      </c>
      <c r="HB837" s="2">
        <v>0</v>
      </c>
      <c r="HC837" s="2">
        <f t="shared" si="702"/>
        <v>0</v>
      </c>
      <c r="HD837" s="2"/>
      <c r="HE837" s="2" t="s">
        <v>3</v>
      </c>
      <c r="HF837" s="2" t="s">
        <v>3</v>
      </c>
      <c r="HG837" s="2"/>
      <c r="HH837" s="2"/>
      <c r="HI837" s="2"/>
      <c r="HJ837" s="2"/>
      <c r="HK837" s="2"/>
      <c r="HL837" s="2"/>
      <c r="HM837" s="2" t="s">
        <v>3</v>
      </c>
      <c r="HN837" s="2" t="s">
        <v>3</v>
      </c>
      <c r="HO837" s="2" t="s">
        <v>3</v>
      </c>
      <c r="HP837" s="2" t="s">
        <v>3</v>
      </c>
      <c r="HQ837" s="2" t="s">
        <v>3</v>
      </c>
      <c r="HR837" s="2"/>
      <c r="HS837" s="2">
        <v>0</v>
      </c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>
        <v>0</v>
      </c>
      <c r="IL837" s="2"/>
      <c r="IM837" s="2"/>
      <c r="IN837" s="2"/>
      <c r="IO837" s="2"/>
      <c r="IP837" s="2"/>
      <c r="IQ837" s="2"/>
      <c r="IR837" s="2"/>
      <c r="IS837" s="2"/>
      <c r="IT837" s="2"/>
      <c r="IU837" s="2"/>
    </row>
    <row r="838" spans="1:255" x14ac:dyDescent="0.2">
      <c r="A838" s="3">
        <v>17</v>
      </c>
      <c r="B838" s="3">
        <v>1</v>
      </c>
      <c r="C838" s="3">
        <f>ROW(SmtRes!A562)</f>
        <v>562</v>
      </c>
      <c r="D838" s="3">
        <f>ROW(EtalonRes!A760)</f>
        <v>760</v>
      </c>
      <c r="E838" s="3" t="s">
        <v>794</v>
      </c>
      <c r="F838" s="3" t="s">
        <v>795</v>
      </c>
      <c r="G838" s="3" t="s">
        <v>796</v>
      </c>
      <c r="H838" s="3" t="s">
        <v>323</v>
      </c>
      <c r="I838" s="3">
        <f>ROUND((70)/100,9)</f>
        <v>0.7</v>
      </c>
      <c r="J838" s="3">
        <v>0</v>
      </c>
      <c r="K838" s="3">
        <f>ROUND((70)/100,9)</f>
        <v>0.7</v>
      </c>
      <c r="O838" s="3">
        <f t="shared" si="678"/>
        <v>14672.73</v>
      </c>
      <c r="P838" s="3">
        <f t="shared" si="679"/>
        <v>44.62</v>
      </c>
      <c r="Q838" s="3">
        <f>(ROUND((ROUND((((((ET838*1.2)*1.25)*1.05))*AV838*I838),2)*BB838),2)+ROUND((ROUND(((AE838-((((EU838*1.2)*1.25)*1.05)))*AV838*I838),2)*BS838),2))</f>
        <v>1912.17</v>
      </c>
      <c r="R838" s="3">
        <f>(ROUND((ROUND((((((EU838*1.2)*1.25)*1.05))*AV838*I838),2)*BS838),2)+ROUND((ROUND(((AE838-((((EU838*1.2)*1.25)*1.05)))*AV838*I838),2)*BS838),2))</f>
        <v>781.01</v>
      </c>
      <c r="S838" s="3">
        <f t="shared" si="680"/>
        <v>12715.94</v>
      </c>
      <c r="T838" s="3">
        <f t="shared" si="681"/>
        <v>0</v>
      </c>
      <c r="U838" s="3">
        <f t="shared" si="682"/>
        <v>19.556403867</v>
      </c>
      <c r="V838" s="3">
        <f t="shared" si="683"/>
        <v>0</v>
      </c>
      <c r="W838" s="3">
        <f t="shared" si="684"/>
        <v>0</v>
      </c>
      <c r="X838" s="3">
        <f>(ROUND((((S838+ROUND((ROUND((((((EU838*1.2)*1.25)*1.05))*AV838*I838),2)*BS838),2))*AT838)/100),2)+ROUND(((ROUND((ROUND(((AE838-((((EU838*1.2)*1.25)*1.05)))*AV838*I838),2)*BS838),2)*AT838)/100),2))</f>
        <v>14711.68</v>
      </c>
      <c r="Y838" s="3">
        <f>(ROUND((((S838+ROUND((ROUND((((((EU838*1.2)*1.25)*1.05))*AV838*I838),2)*BS838),2))*AU838)/100),2)+ROUND(((ROUND((ROUND(((AE838-((((EU838*1.2)*1.25)*1.05)))*AV838*I838),2)*BS838),2)*AU838)/100),2))</f>
        <v>8233.14</v>
      </c>
      <c r="AA838" s="3">
        <v>56661436</v>
      </c>
      <c r="AB838" s="3">
        <f t="shared" si="685"/>
        <v>489.51949000000002</v>
      </c>
      <c r="AC838" s="3">
        <f>ROUND(((((ES838*1)*1)*1)),6)</f>
        <v>17.95</v>
      </c>
      <c r="AD838" s="3">
        <f>ROUND(((((((ET838*1.2)*1.25)*1.05))-((((EU838*1.2)*1.25)*1.05)))+AE838),6)</f>
        <v>169.4385</v>
      </c>
      <c r="AE838" s="3">
        <f>ROUND(((((EU838*1.2)*1.25)*1.05)),6)</f>
        <v>18.5535</v>
      </c>
      <c r="AF838" s="3">
        <f>ROUND(((((EV838*1.2)*1.15)*1.05)),6)</f>
        <v>302.13099</v>
      </c>
      <c r="AG838" s="3">
        <f t="shared" si="686"/>
        <v>0</v>
      </c>
      <c r="AH838" s="3">
        <f>((((EW838*1.2)*1.15)*1.05))</f>
        <v>26.183430000000001</v>
      </c>
      <c r="AI838" s="3">
        <f>((((EX838*1.2)*1.25)*1.05))</f>
        <v>0</v>
      </c>
      <c r="AJ838" s="3">
        <f t="shared" si="687"/>
        <v>0</v>
      </c>
      <c r="AK838" s="3">
        <v>334.04</v>
      </c>
      <c r="AL838" s="3">
        <v>17.95</v>
      </c>
      <c r="AM838" s="3">
        <v>107.58</v>
      </c>
      <c r="AN838" s="3">
        <v>11.78</v>
      </c>
      <c r="AO838" s="3">
        <v>208.51</v>
      </c>
      <c r="AP838" s="3">
        <v>0</v>
      </c>
      <c r="AQ838" s="3">
        <v>18.07</v>
      </c>
      <c r="AR838" s="3">
        <v>0</v>
      </c>
      <c r="AS838" s="3">
        <v>0</v>
      </c>
      <c r="AT838" s="3">
        <v>109</v>
      </c>
      <c r="AU838" s="3">
        <v>61</v>
      </c>
      <c r="AV838" s="3">
        <v>1.0669999999999999</v>
      </c>
      <c r="AW838" s="3">
        <v>1</v>
      </c>
      <c r="AZ838" s="3">
        <v>1</v>
      </c>
      <c r="BA838" s="3">
        <v>56.35</v>
      </c>
      <c r="BB838" s="3">
        <v>15.11</v>
      </c>
      <c r="BC838" s="3">
        <v>3.55</v>
      </c>
      <c r="BD838" s="3" t="s">
        <v>3</v>
      </c>
      <c r="BE838" s="3" t="s">
        <v>3</v>
      </c>
      <c r="BF838" s="3" t="s">
        <v>3</v>
      </c>
      <c r="BG838" s="3" t="s">
        <v>3</v>
      </c>
      <c r="BH838" s="3">
        <v>0</v>
      </c>
      <c r="BI838" s="3">
        <v>1</v>
      </c>
      <c r="BJ838" s="3" t="s">
        <v>797</v>
      </c>
      <c r="BM838" s="3">
        <v>25</v>
      </c>
      <c r="BN838" s="3">
        <v>0</v>
      </c>
      <c r="BO838" s="3" t="s">
        <v>795</v>
      </c>
      <c r="BP838" s="3">
        <v>1</v>
      </c>
      <c r="BQ838" s="3">
        <v>30</v>
      </c>
      <c r="BR838" s="3">
        <v>0</v>
      </c>
      <c r="BS838" s="3">
        <v>56.35</v>
      </c>
      <c r="BT838" s="3">
        <v>1</v>
      </c>
      <c r="BU838" s="3">
        <v>1</v>
      </c>
      <c r="BV838" s="3">
        <v>1</v>
      </c>
      <c r="BW838" s="3">
        <v>1</v>
      </c>
      <c r="BX838" s="3">
        <v>1</v>
      </c>
      <c r="BY838" s="3" t="s">
        <v>3</v>
      </c>
      <c r="BZ838" s="3">
        <v>109</v>
      </c>
      <c r="CA838" s="3">
        <v>61</v>
      </c>
      <c r="CB838" s="3" t="s">
        <v>3</v>
      </c>
      <c r="CE838" s="3">
        <v>1566</v>
      </c>
      <c r="CF838" s="3">
        <v>0</v>
      </c>
      <c r="CG838" s="3">
        <v>0</v>
      </c>
      <c r="CM838" s="3">
        <v>0</v>
      </c>
      <c r="CN838" s="3" t="s">
        <v>2120</v>
      </c>
      <c r="CO838" s="3">
        <v>0</v>
      </c>
      <c r="CP838" s="3">
        <f t="shared" si="688"/>
        <v>14672.73</v>
      </c>
      <c r="CQ838" s="3">
        <f t="shared" si="689"/>
        <v>63.72</v>
      </c>
      <c r="CR838" s="3">
        <f>(ROUND((ROUND((((((ET838*1.2)*1.25)*1.05))*AV838*1),2)*BB838),2)+ROUND((ROUND(((AE838-((((EU838*1.2)*1.25)*1.05)))*AV838*1),2)*BS838),2))</f>
        <v>2731.74</v>
      </c>
      <c r="CS838" s="3">
        <f>(ROUND((ROUND((((((EU838*1.2)*1.25)*1.05))*AV838*1),2)*BS838),2)+ROUND((ROUND(((AE838-((((EU838*1.2)*1.25)*1.05)))*AV838*1),2)*BS838),2))</f>
        <v>1115.73</v>
      </c>
      <c r="CT838" s="3">
        <f t="shared" si="690"/>
        <v>18165.55</v>
      </c>
      <c r="CU838" s="3">
        <f t="shared" si="691"/>
        <v>0</v>
      </c>
      <c r="CV838" s="3">
        <f t="shared" si="692"/>
        <v>27.937719810000001</v>
      </c>
      <c r="CW838" s="3">
        <f t="shared" si="693"/>
        <v>0</v>
      </c>
      <c r="CX838" s="3">
        <f t="shared" si="694"/>
        <v>0</v>
      </c>
      <c r="CY838" s="3">
        <f>(ROUND((((S838+ROUND((ROUND((((((EU838*1.2)*1.25)*1.05))*AV838*1),2)*BS838),2))*AT838)/100),2)+ROUND(((ROUND((ROUND(((AE838-((((EU838*1.2)*1.25)*1.05)))*AV838*1),2)*BS838),2)*AT838)/100),2))</f>
        <v>15076.52</v>
      </c>
      <c r="CZ838" s="3">
        <f>(ROUND((((S838+ROUND((ROUND((((((EU838*1.2)*1.25)*1.05))*AV838*1),2)*BS838),2))*AU838)/100),2)+ROUND(((ROUND((ROUND(((AE838-((((EU838*1.2)*1.25)*1.05)))*AV838*1),2)*BS838),2)*AU838)/100),2))</f>
        <v>8437.32</v>
      </c>
      <c r="DB838" s="3">
        <v>188</v>
      </c>
      <c r="DC838" s="3" t="s">
        <v>3</v>
      </c>
      <c r="DD838" s="3" t="s">
        <v>105</v>
      </c>
      <c r="DE838" s="3" t="s">
        <v>32</v>
      </c>
      <c r="DF838" s="3" t="s">
        <v>32</v>
      </c>
      <c r="DG838" s="3" t="s">
        <v>33</v>
      </c>
      <c r="DH838" s="3" t="s">
        <v>3</v>
      </c>
      <c r="DI838" s="3" t="s">
        <v>33</v>
      </c>
      <c r="DJ838" s="3" t="s">
        <v>32</v>
      </c>
      <c r="DK838" s="3" t="s">
        <v>3</v>
      </c>
      <c r="DL838" s="3" t="s">
        <v>3</v>
      </c>
      <c r="DM838" s="3" t="s">
        <v>3</v>
      </c>
      <c r="DN838" s="3">
        <v>0</v>
      </c>
      <c r="DO838" s="3">
        <v>0</v>
      </c>
      <c r="DP838" s="3">
        <v>1</v>
      </c>
      <c r="DQ838" s="3">
        <v>1</v>
      </c>
      <c r="DU838" s="3">
        <v>1013</v>
      </c>
      <c r="DV838" s="3" t="s">
        <v>323</v>
      </c>
      <c r="DW838" s="3" t="s">
        <v>323</v>
      </c>
      <c r="DX838" s="3">
        <v>1</v>
      </c>
      <c r="DZ838" s="3" t="s">
        <v>3</v>
      </c>
      <c r="EA838" s="3" t="s">
        <v>3</v>
      </c>
      <c r="EB838" s="3" t="s">
        <v>3</v>
      </c>
      <c r="EC838" s="3" t="s">
        <v>3</v>
      </c>
      <c r="EE838" s="3">
        <v>56938458</v>
      </c>
      <c r="EF838" s="3">
        <v>30</v>
      </c>
      <c r="EG838" s="3" t="s">
        <v>34</v>
      </c>
      <c r="EH838" s="3">
        <v>0</v>
      </c>
      <c r="EI838" s="3" t="s">
        <v>3</v>
      </c>
      <c r="EJ838" s="3">
        <v>1</v>
      </c>
      <c r="EK838" s="3">
        <v>25</v>
      </c>
      <c r="EL838" s="3" t="s">
        <v>35</v>
      </c>
      <c r="EM838" s="3" t="s">
        <v>36</v>
      </c>
      <c r="EO838" s="3" t="s">
        <v>325</v>
      </c>
      <c r="EQ838" s="3">
        <v>131072</v>
      </c>
      <c r="ER838" s="3">
        <v>334.04</v>
      </c>
      <c r="ES838" s="3">
        <v>17.95</v>
      </c>
      <c r="ET838" s="3">
        <v>107.58</v>
      </c>
      <c r="EU838" s="3">
        <v>11.78</v>
      </c>
      <c r="EV838" s="3">
        <v>208.51</v>
      </c>
      <c r="EW838" s="3">
        <v>18.07</v>
      </c>
      <c r="EX838" s="3">
        <v>0</v>
      </c>
      <c r="EY838" s="3">
        <v>0</v>
      </c>
      <c r="FQ838" s="3">
        <v>0</v>
      </c>
      <c r="FR838" s="3">
        <v>0</v>
      </c>
      <c r="FS838" s="3">
        <v>0</v>
      </c>
      <c r="FX838" s="3">
        <v>109</v>
      </c>
      <c r="FY838" s="3">
        <v>61</v>
      </c>
      <c r="GA838" s="3" t="s">
        <v>3</v>
      </c>
      <c r="GD838" s="3">
        <v>1</v>
      </c>
      <c r="GF838" s="3">
        <v>-802808854</v>
      </c>
      <c r="GG838" s="3">
        <v>2</v>
      </c>
      <c r="GH838" s="3">
        <v>1</v>
      </c>
      <c r="GI838" s="3">
        <v>2</v>
      </c>
      <c r="GJ838" s="3">
        <v>0</v>
      </c>
      <c r="GK838" s="3">
        <v>0</v>
      </c>
      <c r="GL838" s="3">
        <f t="shared" si="695"/>
        <v>0</v>
      </c>
      <c r="GM838" s="3">
        <f t="shared" si="696"/>
        <v>37617.550000000003</v>
      </c>
      <c r="GN838" s="3">
        <f t="shared" si="697"/>
        <v>37617.550000000003</v>
      </c>
      <c r="GO838" s="3">
        <f t="shared" si="698"/>
        <v>0</v>
      </c>
      <c r="GP838" s="3">
        <f t="shared" si="699"/>
        <v>0</v>
      </c>
      <c r="GR838" s="3">
        <v>0</v>
      </c>
      <c r="GS838" s="3">
        <v>3</v>
      </c>
      <c r="GT838" s="3">
        <v>0</v>
      </c>
      <c r="GU838" s="3" t="s">
        <v>3</v>
      </c>
      <c r="GV838" s="3">
        <f t="shared" si="700"/>
        <v>0</v>
      </c>
      <c r="GW838" s="3">
        <v>1</v>
      </c>
      <c r="GX838" s="3">
        <f t="shared" si="701"/>
        <v>0</v>
      </c>
      <c r="HA838" s="3">
        <v>0</v>
      </c>
      <c r="HB838" s="3">
        <v>0</v>
      </c>
      <c r="HC838" s="3">
        <f t="shared" si="702"/>
        <v>0</v>
      </c>
      <c r="HE838" s="3" t="s">
        <v>3</v>
      </c>
      <c r="HF838" s="3" t="s">
        <v>3</v>
      </c>
      <c r="HM838" s="3" t="s">
        <v>3</v>
      </c>
      <c r="HN838" s="3" t="s">
        <v>3</v>
      </c>
      <c r="HO838" s="3" t="s">
        <v>3</v>
      </c>
      <c r="HP838" s="3" t="s">
        <v>3</v>
      </c>
      <c r="HQ838" s="3" t="s">
        <v>3</v>
      </c>
      <c r="HS838" s="3">
        <v>0</v>
      </c>
      <c r="IK838" s="3">
        <v>0</v>
      </c>
    </row>
    <row r="839" spans="1:255" x14ac:dyDescent="0.2">
      <c r="A839" s="2">
        <v>17</v>
      </c>
      <c r="B839" s="2">
        <v>1</v>
      </c>
      <c r="C839" s="2"/>
      <c r="D839" s="2"/>
      <c r="E839" s="2" t="s">
        <v>798</v>
      </c>
      <c r="F839" s="2" t="s">
        <v>799</v>
      </c>
      <c r="G839" s="2" t="s">
        <v>800</v>
      </c>
      <c r="H839" s="2" t="s">
        <v>329</v>
      </c>
      <c r="I839" s="2">
        <v>70</v>
      </c>
      <c r="J839" s="2">
        <v>0</v>
      </c>
      <c r="K839" s="2">
        <v>70</v>
      </c>
      <c r="L839" s="2"/>
      <c r="M839" s="2"/>
      <c r="N839" s="2"/>
      <c r="O839" s="2">
        <f t="shared" si="678"/>
        <v>6845.3</v>
      </c>
      <c r="P839" s="2">
        <f t="shared" si="679"/>
        <v>6845.3</v>
      </c>
      <c r="Q839" s="2">
        <f>(ROUND((ROUND(((ET839)*AV839*I839),2)*BB839),2)+ROUND((ROUND(((AE839-(EU839))*AV839*I839),2)*BS839),2))</f>
        <v>0</v>
      </c>
      <c r="R839" s="2">
        <f>(ROUND((ROUND(((EU839)*AV839*I839),2)*BS839),2)+ROUND((ROUND(((AE839-(EU839))*AV839*I839),2)*BS839),2))</f>
        <v>0</v>
      </c>
      <c r="S839" s="2">
        <f t="shared" si="680"/>
        <v>0</v>
      </c>
      <c r="T839" s="2">
        <f t="shared" si="681"/>
        <v>0</v>
      </c>
      <c r="U839" s="2">
        <f t="shared" si="682"/>
        <v>0</v>
      </c>
      <c r="V839" s="2">
        <f t="shared" si="683"/>
        <v>0</v>
      </c>
      <c r="W839" s="2">
        <f t="shared" si="684"/>
        <v>0</v>
      </c>
      <c r="X839" s="2">
        <f>(ROUND((((S839+ROUND((ROUND(((EU839)*AV839*I839),2)*BS839),2))*AT839)/100),2)+ROUND(((ROUND((ROUND(((AE839-(EU839))*AV839*I839),2)*BS839),2)*AT839)/100),2))</f>
        <v>0</v>
      </c>
      <c r="Y839" s="2">
        <f>(ROUND((((S839+ROUND((ROUND(((EU839)*AV839*I839),2)*BS839),2))*AU839)/100),2)+ROUND(((ROUND((ROUND(((AE839-(EU839))*AV839*I839),2)*BS839),2)*AU839)/100),2))</f>
        <v>0</v>
      </c>
      <c r="Z839" s="2"/>
      <c r="AA839" s="2">
        <v>56661434</v>
      </c>
      <c r="AB839" s="2">
        <f t="shared" si="685"/>
        <v>97.79</v>
      </c>
      <c r="AC839" s="2">
        <f>ROUND((ES839),6)</f>
        <v>97.79</v>
      </c>
      <c r="AD839" s="2">
        <f>ROUND((((ET839)-(EU839))+AE839),6)</f>
        <v>0</v>
      </c>
      <c r="AE839" s="2">
        <f>ROUND((EU839),6)</f>
        <v>0</v>
      </c>
      <c r="AF839" s="2">
        <f>ROUND((EV839),6)</f>
        <v>0</v>
      </c>
      <c r="AG839" s="2">
        <f t="shared" si="686"/>
        <v>0</v>
      </c>
      <c r="AH839" s="2">
        <f>(EW839)</f>
        <v>0</v>
      </c>
      <c r="AI839" s="2">
        <f>(EX839)</f>
        <v>0</v>
      </c>
      <c r="AJ839" s="2">
        <f t="shared" si="687"/>
        <v>0</v>
      </c>
      <c r="AK839" s="2">
        <v>97.79</v>
      </c>
      <c r="AL839" s="2">
        <v>97.79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1</v>
      </c>
      <c r="AW839" s="2">
        <v>1</v>
      </c>
      <c r="AX839" s="2"/>
      <c r="AY839" s="2"/>
      <c r="AZ839" s="2">
        <v>1</v>
      </c>
      <c r="BA839" s="2">
        <v>1</v>
      </c>
      <c r="BB839" s="2">
        <v>1</v>
      </c>
      <c r="BC839" s="2">
        <v>1</v>
      </c>
      <c r="BD839" s="2" t="s">
        <v>3</v>
      </c>
      <c r="BE839" s="2" t="s">
        <v>3</v>
      </c>
      <c r="BF839" s="2" t="s">
        <v>3</v>
      </c>
      <c r="BG839" s="2" t="s">
        <v>3</v>
      </c>
      <c r="BH839" s="2">
        <v>3</v>
      </c>
      <c r="BI839" s="2">
        <v>1</v>
      </c>
      <c r="BJ839" s="2" t="s">
        <v>801</v>
      </c>
      <c r="BK839" s="2"/>
      <c r="BL839" s="2"/>
      <c r="BM839" s="2">
        <v>1617</v>
      </c>
      <c r="BN839" s="2">
        <v>0</v>
      </c>
      <c r="BO839" s="2" t="s">
        <v>3</v>
      </c>
      <c r="BP839" s="2">
        <v>0</v>
      </c>
      <c r="BQ839" s="2">
        <v>200</v>
      </c>
      <c r="BR839" s="2">
        <v>0</v>
      </c>
      <c r="BS839" s="2">
        <v>1</v>
      </c>
      <c r="BT839" s="2">
        <v>1</v>
      </c>
      <c r="BU839" s="2">
        <v>1</v>
      </c>
      <c r="BV839" s="2">
        <v>1</v>
      </c>
      <c r="BW839" s="2">
        <v>1</v>
      </c>
      <c r="BX839" s="2">
        <v>1</v>
      </c>
      <c r="BY839" s="2" t="s">
        <v>3</v>
      </c>
      <c r="BZ839" s="2">
        <v>0</v>
      </c>
      <c r="CA839" s="2">
        <v>0</v>
      </c>
      <c r="CB839" s="2" t="s">
        <v>3</v>
      </c>
      <c r="CC839" s="2"/>
      <c r="CD839" s="2"/>
      <c r="CE839" s="2">
        <v>1566</v>
      </c>
      <c r="CF839" s="2">
        <v>0</v>
      </c>
      <c r="CG839" s="2">
        <v>0</v>
      </c>
      <c r="CH839" s="2"/>
      <c r="CI839" s="2"/>
      <c r="CJ839" s="2"/>
      <c r="CK839" s="2"/>
      <c r="CL839" s="2"/>
      <c r="CM839" s="2">
        <v>0</v>
      </c>
      <c r="CN839" s="2" t="s">
        <v>3</v>
      </c>
      <c r="CO839" s="2">
        <v>0</v>
      </c>
      <c r="CP839" s="2">
        <f t="shared" si="688"/>
        <v>6845.3</v>
      </c>
      <c r="CQ839" s="2">
        <f t="shared" si="689"/>
        <v>97.79</v>
      </c>
      <c r="CR839" s="2">
        <f>(ROUND((ROUND(((ET839)*AV839*1),2)*BB839),2)+ROUND((ROUND(((AE839-(EU839))*AV839*1),2)*BS839),2))</f>
        <v>0</v>
      </c>
      <c r="CS839" s="2">
        <f>(ROUND((ROUND(((EU839)*AV839*1),2)*BS839),2)+ROUND((ROUND(((AE839-(EU839))*AV839*1),2)*BS839),2))</f>
        <v>0</v>
      </c>
      <c r="CT839" s="2">
        <f t="shared" si="690"/>
        <v>0</v>
      </c>
      <c r="CU839" s="2">
        <f t="shared" si="691"/>
        <v>0</v>
      </c>
      <c r="CV839" s="2">
        <f t="shared" si="692"/>
        <v>0</v>
      </c>
      <c r="CW839" s="2">
        <f t="shared" si="693"/>
        <v>0</v>
      </c>
      <c r="CX839" s="2">
        <f t="shared" si="694"/>
        <v>0</v>
      </c>
      <c r="CY839" s="2">
        <f>(ROUND((((S839+ROUND((ROUND(((EU839)*AV839*1),2)*BS839),2))*AT839)/100),2)+ROUND(((ROUND((ROUND(((AE839-(EU839))*AV839*1),2)*BS839),2)*AT839)/100),2))</f>
        <v>0</v>
      </c>
      <c r="CZ839" s="2">
        <f>(ROUND((((S839+ROUND((ROUND(((EU839)*AV839*1),2)*BS839),2))*AU839)/100),2)+ROUND(((ROUND((ROUND(((AE839-(EU839))*AV839*1),2)*BS839),2)*AU839)/100),2))</f>
        <v>0</v>
      </c>
      <c r="DA839" s="2"/>
      <c r="DB839" s="2"/>
      <c r="DC839" s="2" t="s">
        <v>3</v>
      </c>
      <c r="DD839" s="2" t="s">
        <v>3</v>
      </c>
      <c r="DE839" s="2" t="s">
        <v>3</v>
      </c>
      <c r="DF839" s="2" t="s">
        <v>3</v>
      </c>
      <c r="DG839" s="2" t="s">
        <v>3</v>
      </c>
      <c r="DH839" s="2" t="s">
        <v>3</v>
      </c>
      <c r="DI839" s="2" t="s">
        <v>3</v>
      </c>
      <c r="DJ839" s="2" t="s">
        <v>3</v>
      </c>
      <c r="DK839" s="2" t="s">
        <v>3</v>
      </c>
      <c r="DL839" s="2" t="s">
        <v>3</v>
      </c>
      <c r="DM839" s="2" t="s">
        <v>3</v>
      </c>
      <c r="DN839" s="2">
        <v>0</v>
      </c>
      <c r="DO839" s="2">
        <v>0</v>
      </c>
      <c r="DP839" s="2">
        <v>1</v>
      </c>
      <c r="DQ839" s="2">
        <v>1</v>
      </c>
      <c r="DR839" s="2"/>
      <c r="DS839" s="2"/>
      <c r="DT839" s="2"/>
      <c r="DU839" s="2">
        <v>1005</v>
      </c>
      <c r="DV839" s="2" t="s">
        <v>329</v>
      </c>
      <c r="DW839" s="2" t="s">
        <v>329</v>
      </c>
      <c r="DX839" s="2">
        <v>1</v>
      </c>
      <c r="DY839" s="2"/>
      <c r="DZ839" s="2" t="s">
        <v>3</v>
      </c>
      <c r="EA839" s="2" t="s">
        <v>3</v>
      </c>
      <c r="EB839" s="2" t="s">
        <v>3</v>
      </c>
      <c r="EC839" s="2" t="s">
        <v>3</v>
      </c>
      <c r="ED839" s="2"/>
      <c r="EE839" s="2">
        <v>56938530</v>
      </c>
      <c r="EF839" s="2">
        <v>200</v>
      </c>
      <c r="EG839" s="2" t="s">
        <v>343</v>
      </c>
      <c r="EH839" s="2">
        <v>0</v>
      </c>
      <c r="EI839" s="2" t="s">
        <v>3</v>
      </c>
      <c r="EJ839" s="2">
        <v>1</v>
      </c>
      <c r="EK839" s="2">
        <v>1617</v>
      </c>
      <c r="EL839" s="2" t="s">
        <v>344</v>
      </c>
      <c r="EM839" s="2" t="s">
        <v>345</v>
      </c>
      <c r="EN839" s="2"/>
      <c r="EO839" s="2" t="s">
        <v>3</v>
      </c>
      <c r="EP839" s="2"/>
      <c r="EQ839" s="2">
        <v>131072</v>
      </c>
      <c r="ER839" s="2">
        <v>97.79</v>
      </c>
      <c r="ES839" s="2">
        <v>97.79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>
        <v>0</v>
      </c>
      <c r="FR839" s="2">
        <v>0</v>
      </c>
      <c r="FS839" s="2">
        <v>0</v>
      </c>
      <c r="FT839" s="2"/>
      <c r="FU839" s="2"/>
      <c r="FV839" s="2"/>
      <c r="FW839" s="2"/>
      <c r="FX839" s="2">
        <v>0</v>
      </c>
      <c r="FY839" s="2">
        <v>0</v>
      </c>
      <c r="FZ839" s="2"/>
      <c r="GA839" s="2" t="s">
        <v>3</v>
      </c>
      <c r="GB839" s="2"/>
      <c r="GC839" s="2"/>
      <c r="GD839" s="2">
        <v>1</v>
      </c>
      <c r="GE839" s="2"/>
      <c r="GF839" s="2">
        <v>297733692</v>
      </c>
      <c r="GG839" s="2">
        <v>2</v>
      </c>
      <c r="GH839" s="2">
        <v>1</v>
      </c>
      <c r="GI839" s="2">
        <v>-2</v>
      </c>
      <c r="GJ839" s="2">
        <v>0</v>
      </c>
      <c r="GK839" s="2">
        <v>0</v>
      </c>
      <c r="GL839" s="2">
        <f t="shared" si="695"/>
        <v>0</v>
      </c>
      <c r="GM839" s="2">
        <f t="shared" si="696"/>
        <v>6845.3</v>
      </c>
      <c r="GN839" s="2">
        <f t="shared" si="697"/>
        <v>6845.3</v>
      </c>
      <c r="GO839" s="2">
        <f t="shared" si="698"/>
        <v>0</v>
      </c>
      <c r="GP839" s="2">
        <f t="shared" si="699"/>
        <v>0</v>
      </c>
      <c r="GQ839" s="2"/>
      <c r="GR839" s="2">
        <v>0</v>
      </c>
      <c r="GS839" s="2">
        <v>3</v>
      </c>
      <c r="GT839" s="2">
        <v>0</v>
      </c>
      <c r="GU839" s="2" t="s">
        <v>3</v>
      </c>
      <c r="GV839" s="2">
        <f t="shared" si="700"/>
        <v>0</v>
      </c>
      <c r="GW839" s="2">
        <v>1</v>
      </c>
      <c r="GX839" s="2">
        <f t="shared" si="701"/>
        <v>0</v>
      </c>
      <c r="GY839" s="2"/>
      <c r="GZ839" s="2"/>
      <c r="HA839" s="2">
        <v>0</v>
      </c>
      <c r="HB839" s="2">
        <v>0</v>
      </c>
      <c r="HC839" s="2">
        <f t="shared" si="702"/>
        <v>0</v>
      </c>
      <c r="HD839" s="2"/>
      <c r="HE839" s="2" t="s">
        <v>3</v>
      </c>
      <c r="HF839" s="2" t="s">
        <v>3</v>
      </c>
      <c r="HG839" s="2"/>
      <c r="HH839" s="2"/>
      <c r="HI839" s="2"/>
      <c r="HJ839" s="2"/>
      <c r="HK839" s="2"/>
      <c r="HL839" s="2"/>
      <c r="HM839" s="2" t="s">
        <v>3</v>
      </c>
      <c r="HN839" s="2" t="s">
        <v>3</v>
      </c>
      <c r="HO839" s="2" t="s">
        <v>3</v>
      </c>
      <c r="HP839" s="2" t="s">
        <v>3</v>
      </c>
      <c r="HQ839" s="2" t="s">
        <v>3</v>
      </c>
      <c r="HR839" s="2"/>
      <c r="HS839" s="2">
        <v>0</v>
      </c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>
        <v>0</v>
      </c>
      <c r="IL839" s="2"/>
      <c r="IM839" s="2"/>
      <c r="IN839" s="2"/>
      <c r="IO839" s="2"/>
      <c r="IP839" s="2"/>
      <c r="IQ839" s="2"/>
      <c r="IR839" s="2"/>
      <c r="IS839" s="2"/>
      <c r="IT839" s="2"/>
      <c r="IU839" s="2"/>
    </row>
    <row r="840" spans="1:255" x14ac:dyDescent="0.2">
      <c r="A840" s="3">
        <v>17</v>
      </c>
      <c r="B840" s="3">
        <v>1</v>
      </c>
      <c r="E840" s="3" t="s">
        <v>798</v>
      </c>
      <c r="F840" s="3" t="s">
        <v>799</v>
      </c>
      <c r="G840" s="3" t="s">
        <v>800</v>
      </c>
      <c r="H840" s="3" t="s">
        <v>329</v>
      </c>
      <c r="I840" s="3">
        <v>70</v>
      </c>
      <c r="J840" s="3">
        <v>0</v>
      </c>
      <c r="K840" s="3">
        <v>70</v>
      </c>
      <c r="O840" s="3">
        <f t="shared" si="678"/>
        <v>97613.98</v>
      </c>
      <c r="P840" s="3">
        <f t="shared" si="679"/>
        <v>97613.98</v>
      </c>
      <c r="Q840" s="3">
        <f>(ROUND((ROUND(((ET840)*AV840*I840),2)*BB840),2)+ROUND((ROUND(((AE840-(EU840))*AV840*I840),2)*BS840),2))</f>
        <v>0</v>
      </c>
      <c r="R840" s="3">
        <f>(ROUND((ROUND(((EU840)*AV840*I840),2)*BS840),2)+ROUND((ROUND(((AE840-(EU840))*AV840*I840),2)*BS840),2))</f>
        <v>0</v>
      </c>
      <c r="S840" s="3">
        <f t="shared" si="680"/>
        <v>0</v>
      </c>
      <c r="T840" s="3">
        <f t="shared" si="681"/>
        <v>0</v>
      </c>
      <c r="U840" s="3">
        <f t="shared" si="682"/>
        <v>0</v>
      </c>
      <c r="V840" s="3">
        <f t="shared" si="683"/>
        <v>0</v>
      </c>
      <c r="W840" s="3">
        <f t="shared" si="684"/>
        <v>0</v>
      </c>
      <c r="X840" s="3">
        <f>(ROUND((((S840+ROUND((ROUND(((EU840)*AV840*I840),2)*BS840),2))*AT840)/100),2)+ROUND(((ROUND((ROUND(((AE840-(EU840))*AV840*I840),2)*BS840),2)*AT840)/100),2))</f>
        <v>0</v>
      </c>
      <c r="Y840" s="3">
        <f>(ROUND((((S840+ROUND((ROUND(((EU840)*AV840*I840),2)*BS840),2))*AU840)/100),2)+ROUND(((ROUND((ROUND(((AE840-(EU840))*AV840*I840),2)*BS840),2)*AU840)/100),2))</f>
        <v>0</v>
      </c>
      <c r="AA840" s="3">
        <v>56661436</v>
      </c>
      <c r="AB840" s="3">
        <f t="shared" si="685"/>
        <v>97.79</v>
      </c>
      <c r="AC840" s="3">
        <f>ROUND((ES840),6)</f>
        <v>97.79</v>
      </c>
      <c r="AD840" s="3">
        <f>ROUND((((ET840)-(EU840))+AE840),6)</f>
        <v>0</v>
      </c>
      <c r="AE840" s="3">
        <f>ROUND((EU840),6)</f>
        <v>0</v>
      </c>
      <c r="AF840" s="3">
        <f>ROUND((EV840),6)</f>
        <v>0</v>
      </c>
      <c r="AG840" s="3">
        <f t="shared" si="686"/>
        <v>0</v>
      </c>
      <c r="AH840" s="3">
        <f>(EW840)</f>
        <v>0</v>
      </c>
      <c r="AI840" s="3">
        <f>(EX840)</f>
        <v>0</v>
      </c>
      <c r="AJ840" s="3">
        <f t="shared" si="687"/>
        <v>0</v>
      </c>
      <c r="AK840" s="3">
        <v>97.79</v>
      </c>
      <c r="AL840" s="3">
        <v>97.79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1</v>
      </c>
      <c r="AW840" s="3">
        <v>1</v>
      </c>
      <c r="AZ840" s="3">
        <v>1</v>
      </c>
      <c r="BA840" s="3">
        <v>1</v>
      </c>
      <c r="BB840" s="3">
        <v>1</v>
      </c>
      <c r="BC840" s="3">
        <v>14.26</v>
      </c>
      <c r="BD840" s="3" t="s">
        <v>3</v>
      </c>
      <c r="BE840" s="3" t="s">
        <v>3</v>
      </c>
      <c r="BF840" s="3" t="s">
        <v>3</v>
      </c>
      <c r="BG840" s="3" t="s">
        <v>3</v>
      </c>
      <c r="BH840" s="3">
        <v>3</v>
      </c>
      <c r="BI840" s="3">
        <v>1</v>
      </c>
      <c r="BJ840" s="3" t="s">
        <v>801</v>
      </c>
      <c r="BM840" s="3">
        <v>1617</v>
      </c>
      <c r="BN840" s="3">
        <v>0</v>
      </c>
      <c r="BO840" s="3" t="s">
        <v>799</v>
      </c>
      <c r="BP840" s="3">
        <v>1</v>
      </c>
      <c r="BQ840" s="3">
        <v>200</v>
      </c>
      <c r="BR840" s="3">
        <v>0</v>
      </c>
      <c r="BS840" s="3">
        <v>1</v>
      </c>
      <c r="BT840" s="3">
        <v>1</v>
      </c>
      <c r="BU840" s="3">
        <v>1</v>
      </c>
      <c r="BV840" s="3">
        <v>1</v>
      </c>
      <c r="BW840" s="3">
        <v>1</v>
      </c>
      <c r="BX840" s="3">
        <v>1</v>
      </c>
      <c r="BY840" s="3" t="s">
        <v>3</v>
      </c>
      <c r="BZ840" s="3">
        <v>0</v>
      </c>
      <c r="CA840" s="3">
        <v>0</v>
      </c>
      <c r="CB840" s="3" t="s">
        <v>3</v>
      </c>
      <c r="CE840" s="3">
        <v>1566</v>
      </c>
      <c r="CF840" s="3">
        <v>0</v>
      </c>
      <c r="CG840" s="3">
        <v>0</v>
      </c>
      <c r="CM840" s="3">
        <v>0</v>
      </c>
      <c r="CN840" s="3" t="s">
        <v>3</v>
      </c>
      <c r="CO840" s="3">
        <v>0</v>
      </c>
      <c r="CP840" s="3">
        <f t="shared" si="688"/>
        <v>97613.98</v>
      </c>
      <c r="CQ840" s="3">
        <f t="shared" si="689"/>
        <v>1394.49</v>
      </c>
      <c r="CR840" s="3">
        <f>(ROUND((ROUND(((ET840)*AV840*1),2)*BB840),2)+ROUND((ROUND(((AE840-(EU840))*AV840*1),2)*BS840),2))</f>
        <v>0</v>
      </c>
      <c r="CS840" s="3">
        <f>(ROUND((ROUND(((EU840)*AV840*1),2)*BS840),2)+ROUND((ROUND(((AE840-(EU840))*AV840*1),2)*BS840),2))</f>
        <v>0</v>
      </c>
      <c r="CT840" s="3">
        <f t="shared" si="690"/>
        <v>0</v>
      </c>
      <c r="CU840" s="3">
        <f t="shared" si="691"/>
        <v>0</v>
      </c>
      <c r="CV840" s="3">
        <f t="shared" si="692"/>
        <v>0</v>
      </c>
      <c r="CW840" s="3">
        <f t="shared" si="693"/>
        <v>0</v>
      </c>
      <c r="CX840" s="3">
        <f t="shared" si="694"/>
        <v>0</v>
      </c>
      <c r="CY840" s="3">
        <f>(ROUND((((S840+ROUND((ROUND(((EU840)*AV840*1),2)*BS840),2))*AT840)/100),2)+ROUND(((ROUND((ROUND(((AE840-(EU840))*AV840*1),2)*BS840),2)*AT840)/100),2))</f>
        <v>0</v>
      </c>
      <c r="CZ840" s="3">
        <f>(ROUND((((S840+ROUND((ROUND(((EU840)*AV840*1),2)*BS840),2))*AU840)/100),2)+ROUND(((ROUND((ROUND(((AE840-(EU840))*AV840*1),2)*BS840),2)*AU840)/100),2))</f>
        <v>0</v>
      </c>
      <c r="DC840" s="3" t="s">
        <v>3</v>
      </c>
      <c r="DD840" s="3" t="s">
        <v>3</v>
      </c>
      <c r="DE840" s="3" t="s">
        <v>3</v>
      </c>
      <c r="DF840" s="3" t="s">
        <v>3</v>
      </c>
      <c r="DG840" s="3" t="s">
        <v>3</v>
      </c>
      <c r="DH840" s="3" t="s">
        <v>3</v>
      </c>
      <c r="DI840" s="3" t="s">
        <v>3</v>
      </c>
      <c r="DJ840" s="3" t="s">
        <v>3</v>
      </c>
      <c r="DK840" s="3" t="s">
        <v>3</v>
      </c>
      <c r="DL840" s="3" t="s">
        <v>3</v>
      </c>
      <c r="DM840" s="3" t="s">
        <v>3</v>
      </c>
      <c r="DN840" s="3">
        <v>0</v>
      </c>
      <c r="DO840" s="3">
        <v>0</v>
      </c>
      <c r="DP840" s="3">
        <v>1</v>
      </c>
      <c r="DQ840" s="3">
        <v>1</v>
      </c>
      <c r="DU840" s="3">
        <v>1005</v>
      </c>
      <c r="DV840" s="3" t="s">
        <v>329</v>
      </c>
      <c r="DW840" s="3" t="s">
        <v>329</v>
      </c>
      <c r="DX840" s="3">
        <v>1</v>
      </c>
      <c r="DZ840" s="3" t="s">
        <v>3</v>
      </c>
      <c r="EA840" s="3" t="s">
        <v>3</v>
      </c>
      <c r="EB840" s="3" t="s">
        <v>3</v>
      </c>
      <c r="EC840" s="3" t="s">
        <v>3</v>
      </c>
      <c r="EE840" s="3">
        <v>56938530</v>
      </c>
      <c r="EF840" s="3">
        <v>200</v>
      </c>
      <c r="EG840" s="3" t="s">
        <v>343</v>
      </c>
      <c r="EH840" s="3">
        <v>0</v>
      </c>
      <c r="EI840" s="3" t="s">
        <v>3</v>
      </c>
      <c r="EJ840" s="3">
        <v>1</v>
      </c>
      <c r="EK840" s="3">
        <v>1617</v>
      </c>
      <c r="EL840" s="3" t="s">
        <v>344</v>
      </c>
      <c r="EM840" s="3" t="s">
        <v>345</v>
      </c>
      <c r="EO840" s="3" t="s">
        <v>3</v>
      </c>
      <c r="EQ840" s="3">
        <v>131072</v>
      </c>
      <c r="ER840" s="3">
        <v>97.79</v>
      </c>
      <c r="ES840" s="3">
        <v>97.79</v>
      </c>
      <c r="ET840" s="3">
        <v>0</v>
      </c>
      <c r="EU840" s="3">
        <v>0</v>
      </c>
      <c r="EV840" s="3">
        <v>0</v>
      </c>
      <c r="EW840" s="3">
        <v>0</v>
      </c>
      <c r="EX840" s="3">
        <v>0</v>
      </c>
      <c r="EY840" s="3">
        <v>0</v>
      </c>
      <c r="FQ840" s="3">
        <v>0</v>
      </c>
      <c r="FR840" s="3">
        <v>0</v>
      </c>
      <c r="FS840" s="3">
        <v>0</v>
      </c>
      <c r="FX840" s="3">
        <v>0</v>
      </c>
      <c r="FY840" s="3">
        <v>0</v>
      </c>
      <c r="GA840" s="3" t="s">
        <v>3</v>
      </c>
      <c r="GD840" s="3">
        <v>1</v>
      </c>
      <c r="GF840" s="3">
        <v>297733692</v>
      </c>
      <c r="GG840" s="3">
        <v>2</v>
      </c>
      <c r="GH840" s="3">
        <v>1</v>
      </c>
      <c r="GI840" s="3">
        <v>2</v>
      </c>
      <c r="GJ840" s="3">
        <v>0</v>
      </c>
      <c r="GK840" s="3">
        <v>0</v>
      </c>
      <c r="GL840" s="3">
        <f t="shared" si="695"/>
        <v>0</v>
      </c>
      <c r="GM840" s="3">
        <f t="shared" si="696"/>
        <v>97613.98</v>
      </c>
      <c r="GN840" s="3">
        <f t="shared" si="697"/>
        <v>97613.98</v>
      </c>
      <c r="GO840" s="3">
        <f t="shared" si="698"/>
        <v>0</v>
      </c>
      <c r="GP840" s="3">
        <f t="shared" si="699"/>
        <v>0</v>
      </c>
      <c r="GR840" s="3">
        <v>0</v>
      </c>
      <c r="GS840" s="3">
        <v>3</v>
      </c>
      <c r="GT840" s="3">
        <v>0</v>
      </c>
      <c r="GU840" s="3" t="s">
        <v>3</v>
      </c>
      <c r="GV840" s="3">
        <f t="shared" si="700"/>
        <v>0</v>
      </c>
      <c r="GW840" s="3">
        <v>1</v>
      </c>
      <c r="GX840" s="3">
        <f t="shared" si="701"/>
        <v>0</v>
      </c>
      <c r="HA840" s="3">
        <v>0</v>
      </c>
      <c r="HB840" s="3">
        <v>0</v>
      </c>
      <c r="HC840" s="3">
        <f t="shared" si="702"/>
        <v>0</v>
      </c>
      <c r="HE840" s="3" t="s">
        <v>3</v>
      </c>
      <c r="HF840" s="3" t="s">
        <v>3</v>
      </c>
      <c r="HM840" s="3" t="s">
        <v>3</v>
      </c>
      <c r="HN840" s="3" t="s">
        <v>3</v>
      </c>
      <c r="HO840" s="3" t="s">
        <v>3</v>
      </c>
      <c r="HP840" s="3" t="s">
        <v>3</v>
      </c>
      <c r="HQ840" s="3" t="s">
        <v>3</v>
      </c>
      <c r="HS840" s="3">
        <v>0</v>
      </c>
      <c r="IK840" s="3">
        <v>0</v>
      </c>
    </row>
    <row r="841" spans="1:255" x14ac:dyDescent="0.2">
      <c r="A841" s="2">
        <v>17</v>
      </c>
      <c r="B841" s="2">
        <v>1</v>
      </c>
      <c r="C841" s="2">
        <f>ROW(SmtRes!A572)</f>
        <v>572</v>
      </c>
      <c r="D841" s="2">
        <f>ROW(EtalonRes!A776)</f>
        <v>776</v>
      </c>
      <c r="E841" s="2" t="s">
        <v>802</v>
      </c>
      <c r="F841" s="2" t="s">
        <v>803</v>
      </c>
      <c r="G841" s="2" t="s">
        <v>804</v>
      </c>
      <c r="H841" s="2" t="s">
        <v>323</v>
      </c>
      <c r="I841" s="2">
        <f>ROUND(20/100,9)</f>
        <v>0.2</v>
      </c>
      <c r="J841" s="2">
        <v>0</v>
      </c>
      <c r="K841" s="2">
        <f>ROUND(20/100,9)</f>
        <v>0.2</v>
      </c>
      <c r="L841" s="2"/>
      <c r="M841" s="2"/>
      <c r="N841" s="2"/>
      <c r="O841" s="2">
        <f t="shared" si="678"/>
        <v>887.38</v>
      </c>
      <c r="P841" s="2">
        <f t="shared" si="679"/>
        <v>132.58000000000001</v>
      </c>
      <c r="Q841" s="2">
        <f>(ROUND((ROUND((((((ET841*1.2)*1.25)*1.05))*AV841*I841),2)*BB841),2)+ROUND((ROUND(((AE841-((((EU841*1.2)*1.25)*1.05)))*AV841*I841),2)*BS841),2))</f>
        <v>290.18</v>
      </c>
      <c r="R841" s="2">
        <f>(ROUND((ROUND((((((EU841*1.2)*1.25)*1.05))*AV841*I841),2)*BS841),2)+ROUND((ROUND(((AE841-((((EU841*1.2)*1.25)*1.05)))*AV841*I841),2)*BS841),2))</f>
        <v>94.69</v>
      </c>
      <c r="S841" s="2">
        <f t="shared" si="680"/>
        <v>464.62</v>
      </c>
      <c r="T841" s="2">
        <f t="shared" si="681"/>
        <v>0</v>
      </c>
      <c r="U841" s="2">
        <f t="shared" si="682"/>
        <v>40.507374599999999</v>
      </c>
      <c r="V841" s="2">
        <f t="shared" si="683"/>
        <v>0</v>
      </c>
      <c r="W841" s="2">
        <f t="shared" si="684"/>
        <v>0</v>
      </c>
      <c r="X841" s="2">
        <f>(ROUND((((S841+ROUND((ROUND((((((EU841*1.2)*1.25)*1.05))*AV841*I841),2)*BS841),2))*AT841)/100),2)+ROUND(((ROUND((ROUND(((AE841-((((EU841*1.2)*1.25)*1.05)))*AV841*I841),2)*BS841),2)*AT841)/100),2))</f>
        <v>609.65</v>
      </c>
      <c r="Y841" s="2">
        <f>(ROUND((((S841+ROUND((ROUND((((((EU841*1.2)*1.25)*1.05))*AV841*I841),2)*BS841),2))*AU841)/100),2)+ROUND(((ROUND((ROUND(((AE841-((((EU841*1.2)*1.25)*1.05)))*AV841*I841),2)*BS841),2)*AU841)/100),2))</f>
        <v>341.18</v>
      </c>
      <c r="Z841" s="2"/>
      <c r="AA841" s="2">
        <v>56661434</v>
      </c>
      <c r="AB841" s="2">
        <f t="shared" si="685"/>
        <v>4199.8959299999997</v>
      </c>
      <c r="AC841" s="2">
        <f>ROUND(((((ES841*1)*1)*1)),6)</f>
        <v>662.88</v>
      </c>
      <c r="AD841" s="2">
        <f>ROUND(((((((ET841*1.2)*1.25)*1.05))-((((EU841*1.2)*1.25)*1.05)))+AE841),6)</f>
        <v>1359.7919999999999</v>
      </c>
      <c r="AE841" s="2">
        <f>ROUND(((((EU841*1.2)*1.25)*1.05)),6)</f>
        <v>443.709</v>
      </c>
      <c r="AF841" s="2">
        <f>ROUND(((((EV841*1.2)*1.15)*1.05)),6)</f>
        <v>2177.2239300000001</v>
      </c>
      <c r="AG841" s="2">
        <f t="shared" si="686"/>
        <v>0</v>
      </c>
      <c r="AH841" s="2">
        <f>((((EW841*1.2)*1.15)*1.05))</f>
        <v>189.81899999999999</v>
      </c>
      <c r="AI841" s="2">
        <f>((((EX841*1.2)*1.25)*1.05))</f>
        <v>0</v>
      </c>
      <c r="AJ841" s="2">
        <f t="shared" si="687"/>
        <v>0</v>
      </c>
      <c r="AK841" s="2">
        <v>3028.81</v>
      </c>
      <c r="AL841" s="2">
        <v>662.88</v>
      </c>
      <c r="AM841" s="2">
        <v>863.36</v>
      </c>
      <c r="AN841" s="2">
        <v>281.72000000000003</v>
      </c>
      <c r="AO841" s="2">
        <v>1502.57</v>
      </c>
      <c r="AP841" s="2">
        <v>0</v>
      </c>
      <c r="AQ841" s="2">
        <v>131</v>
      </c>
      <c r="AR841" s="2">
        <v>0</v>
      </c>
      <c r="AS841" s="2">
        <v>0</v>
      </c>
      <c r="AT841" s="2">
        <v>109</v>
      </c>
      <c r="AU841" s="2">
        <v>61</v>
      </c>
      <c r="AV841" s="2">
        <v>1.0669999999999999</v>
      </c>
      <c r="AW841" s="2">
        <v>1</v>
      </c>
      <c r="AX841" s="2"/>
      <c r="AY841" s="2"/>
      <c r="AZ841" s="2">
        <v>1</v>
      </c>
      <c r="BA841" s="2">
        <v>1</v>
      </c>
      <c r="BB841" s="2">
        <v>1</v>
      </c>
      <c r="BC841" s="2">
        <v>1</v>
      </c>
      <c r="BD841" s="2" t="s">
        <v>3</v>
      </c>
      <c r="BE841" s="2" t="s">
        <v>3</v>
      </c>
      <c r="BF841" s="2" t="s">
        <v>3</v>
      </c>
      <c r="BG841" s="2" t="s">
        <v>3</v>
      </c>
      <c r="BH841" s="2">
        <v>0</v>
      </c>
      <c r="BI841" s="2">
        <v>1</v>
      </c>
      <c r="BJ841" s="2" t="s">
        <v>805</v>
      </c>
      <c r="BK841" s="2"/>
      <c r="BL841" s="2"/>
      <c r="BM841" s="2">
        <v>25</v>
      </c>
      <c r="BN841" s="2">
        <v>0</v>
      </c>
      <c r="BO841" s="2" t="s">
        <v>803</v>
      </c>
      <c r="BP841" s="2">
        <v>1</v>
      </c>
      <c r="BQ841" s="2">
        <v>30</v>
      </c>
      <c r="BR841" s="2">
        <v>0</v>
      </c>
      <c r="BS841" s="2">
        <v>1</v>
      </c>
      <c r="BT841" s="2">
        <v>1</v>
      </c>
      <c r="BU841" s="2">
        <v>1</v>
      </c>
      <c r="BV841" s="2">
        <v>1</v>
      </c>
      <c r="BW841" s="2">
        <v>1</v>
      </c>
      <c r="BX841" s="2">
        <v>1</v>
      </c>
      <c r="BY841" s="2" t="s">
        <v>3</v>
      </c>
      <c r="BZ841" s="2">
        <v>109</v>
      </c>
      <c r="CA841" s="2">
        <v>61</v>
      </c>
      <c r="CB841" s="2" t="s">
        <v>3</v>
      </c>
      <c r="CC841" s="2"/>
      <c r="CD841" s="2"/>
      <c r="CE841" s="2">
        <v>1566</v>
      </c>
      <c r="CF841" s="2">
        <v>0</v>
      </c>
      <c r="CG841" s="2">
        <v>0</v>
      </c>
      <c r="CH841" s="2"/>
      <c r="CI841" s="2"/>
      <c r="CJ841" s="2"/>
      <c r="CK841" s="2"/>
      <c r="CL841" s="2"/>
      <c r="CM841" s="2">
        <v>0</v>
      </c>
      <c r="CN841" s="2" t="s">
        <v>2120</v>
      </c>
      <c r="CO841" s="2">
        <v>0</v>
      </c>
      <c r="CP841" s="2">
        <f t="shared" si="688"/>
        <v>887.38</v>
      </c>
      <c r="CQ841" s="2">
        <f t="shared" si="689"/>
        <v>662.88</v>
      </c>
      <c r="CR841" s="2">
        <f>(ROUND((ROUND((((((ET841*1.2)*1.25)*1.05))*AV841*1),2)*BB841),2)+ROUND((ROUND(((AE841-((((EU841*1.2)*1.25)*1.05)))*AV841*1),2)*BS841),2))</f>
        <v>1450.9</v>
      </c>
      <c r="CS841" s="2">
        <f>(ROUND((ROUND((((((EU841*1.2)*1.25)*1.05))*AV841*1),2)*BS841),2)+ROUND((ROUND(((AE841-((((EU841*1.2)*1.25)*1.05)))*AV841*1),2)*BS841),2))</f>
        <v>473.44</v>
      </c>
      <c r="CT841" s="2">
        <f t="shared" si="690"/>
        <v>2323.1</v>
      </c>
      <c r="CU841" s="2">
        <f t="shared" si="691"/>
        <v>0</v>
      </c>
      <c r="CV841" s="2">
        <f t="shared" si="692"/>
        <v>202.53687299999999</v>
      </c>
      <c r="CW841" s="2">
        <f t="shared" si="693"/>
        <v>0</v>
      </c>
      <c r="CX841" s="2">
        <f t="shared" si="694"/>
        <v>0</v>
      </c>
      <c r="CY841" s="2">
        <f>(ROUND((((S841+ROUND((ROUND((((((EU841*1.2)*1.25)*1.05))*AV841*1),2)*BS841),2))*AT841)/100),2)+ROUND(((ROUND((ROUND(((AE841-((((EU841*1.2)*1.25)*1.05)))*AV841*1),2)*BS841),2)*AT841)/100),2))</f>
        <v>1022.49</v>
      </c>
      <c r="CZ841" s="2">
        <f>(ROUND((((S841+ROUND((ROUND((((((EU841*1.2)*1.25)*1.05))*AV841*1),2)*BS841),2))*AU841)/100),2)+ROUND(((ROUND((ROUND(((AE841-((((EU841*1.2)*1.25)*1.05)))*AV841*1),2)*BS841),2)*AU841)/100),2))</f>
        <v>572.22</v>
      </c>
      <c r="DA841" s="2"/>
      <c r="DB841" s="2">
        <v>191</v>
      </c>
      <c r="DC841" s="2" t="s">
        <v>3</v>
      </c>
      <c r="DD841" s="2" t="s">
        <v>105</v>
      </c>
      <c r="DE841" s="2" t="s">
        <v>32</v>
      </c>
      <c r="DF841" s="2" t="s">
        <v>32</v>
      </c>
      <c r="DG841" s="2" t="s">
        <v>33</v>
      </c>
      <c r="DH841" s="2" t="s">
        <v>3</v>
      </c>
      <c r="DI841" s="2" t="s">
        <v>33</v>
      </c>
      <c r="DJ841" s="2" t="s">
        <v>32</v>
      </c>
      <c r="DK841" s="2" t="s">
        <v>3</v>
      </c>
      <c r="DL841" s="2" t="s">
        <v>3</v>
      </c>
      <c r="DM841" s="2" t="s">
        <v>3</v>
      </c>
      <c r="DN841" s="2">
        <v>0</v>
      </c>
      <c r="DO841" s="2">
        <v>0</v>
      </c>
      <c r="DP841" s="2">
        <v>1</v>
      </c>
      <c r="DQ841" s="2">
        <v>1</v>
      </c>
      <c r="DR841" s="2"/>
      <c r="DS841" s="2"/>
      <c r="DT841" s="2"/>
      <c r="DU841" s="2">
        <v>1013</v>
      </c>
      <c r="DV841" s="2" t="s">
        <v>323</v>
      </c>
      <c r="DW841" s="2" t="s">
        <v>323</v>
      </c>
      <c r="DX841" s="2">
        <v>1</v>
      </c>
      <c r="DY841" s="2"/>
      <c r="DZ841" s="2" t="s">
        <v>3</v>
      </c>
      <c r="EA841" s="2" t="s">
        <v>3</v>
      </c>
      <c r="EB841" s="2" t="s">
        <v>3</v>
      </c>
      <c r="EC841" s="2" t="s">
        <v>3</v>
      </c>
      <c r="ED841" s="2"/>
      <c r="EE841" s="2">
        <v>56938458</v>
      </c>
      <c r="EF841" s="2">
        <v>30</v>
      </c>
      <c r="EG841" s="2" t="s">
        <v>34</v>
      </c>
      <c r="EH841" s="2">
        <v>0</v>
      </c>
      <c r="EI841" s="2" t="s">
        <v>3</v>
      </c>
      <c r="EJ841" s="2">
        <v>1</v>
      </c>
      <c r="EK841" s="2">
        <v>25</v>
      </c>
      <c r="EL841" s="2" t="s">
        <v>35</v>
      </c>
      <c r="EM841" s="2" t="s">
        <v>36</v>
      </c>
      <c r="EN841" s="2"/>
      <c r="EO841" s="2" t="s">
        <v>325</v>
      </c>
      <c r="EP841" s="2"/>
      <c r="EQ841" s="2">
        <v>131072</v>
      </c>
      <c r="ER841" s="2">
        <v>3028.81</v>
      </c>
      <c r="ES841" s="2">
        <v>662.88</v>
      </c>
      <c r="ET841" s="2">
        <v>863.36</v>
      </c>
      <c r="EU841" s="2">
        <v>281.72000000000003</v>
      </c>
      <c r="EV841" s="2">
        <v>1502.57</v>
      </c>
      <c r="EW841" s="2">
        <v>131</v>
      </c>
      <c r="EX841" s="2">
        <v>0</v>
      </c>
      <c r="EY841" s="2">
        <v>0</v>
      </c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>
        <v>0</v>
      </c>
      <c r="FR841" s="2">
        <v>0</v>
      </c>
      <c r="FS841" s="2">
        <v>0</v>
      </c>
      <c r="FT841" s="2"/>
      <c r="FU841" s="2"/>
      <c r="FV841" s="2"/>
      <c r="FW841" s="2"/>
      <c r="FX841" s="2">
        <v>109</v>
      </c>
      <c r="FY841" s="2">
        <v>61</v>
      </c>
      <c r="FZ841" s="2"/>
      <c r="GA841" s="2" t="s">
        <v>3</v>
      </c>
      <c r="GB841" s="2"/>
      <c r="GC841" s="2"/>
      <c r="GD841" s="2">
        <v>1</v>
      </c>
      <c r="GE841" s="2"/>
      <c r="GF841" s="2">
        <v>1192395053</v>
      </c>
      <c r="GG841" s="2">
        <v>2</v>
      </c>
      <c r="GH841" s="2">
        <v>1</v>
      </c>
      <c r="GI841" s="2">
        <v>2</v>
      </c>
      <c r="GJ841" s="2">
        <v>0</v>
      </c>
      <c r="GK841" s="2">
        <v>0</v>
      </c>
      <c r="GL841" s="2">
        <f t="shared" si="695"/>
        <v>0</v>
      </c>
      <c r="GM841" s="2">
        <f t="shared" si="696"/>
        <v>1838.21</v>
      </c>
      <c r="GN841" s="2">
        <f t="shared" si="697"/>
        <v>1838.21</v>
      </c>
      <c r="GO841" s="2">
        <f t="shared" si="698"/>
        <v>0</v>
      </c>
      <c r="GP841" s="2">
        <f t="shared" si="699"/>
        <v>0</v>
      </c>
      <c r="GQ841" s="2"/>
      <c r="GR841" s="2">
        <v>0</v>
      </c>
      <c r="GS841" s="2">
        <v>3</v>
      </c>
      <c r="GT841" s="2">
        <v>0</v>
      </c>
      <c r="GU841" s="2" t="s">
        <v>3</v>
      </c>
      <c r="GV841" s="2">
        <f t="shared" si="700"/>
        <v>0</v>
      </c>
      <c r="GW841" s="2">
        <v>1</v>
      </c>
      <c r="GX841" s="2">
        <f t="shared" si="701"/>
        <v>0</v>
      </c>
      <c r="GY841" s="2"/>
      <c r="GZ841" s="2"/>
      <c r="HA841" s="2">
        <v>0</v>
      </c>
      <c r="HB841" s="2">
        <v>0</v>
      </c>
      <c r="HC841" s="2">
        <f t="shared" si="702"/>
        <v>0</v>
      </c>
      <c r="HD841" s="2"/>
      <c r="HE841" s="2" t="s">
        <v>3</v>
      </c>
      <c r="HF841" s="2" t="s">
        <v>3</v>
      </c>
      <c r="HG841" s="2"/>
      <c r="HH841" s="2"/>
      <c r="HI841" s="2"/>
      <c r="HJ841" s="2"/>
      <c r="HK841" s="2"/>
      <c r="HL841" s="2"/>
      <c r="HM841" s="2" t="s">
        <v>3</v>
      </c>
      <c r="HN841" s="2" t="s">
        <v>3</v>
      </c>
      <c r="HO841" s="2" t="s">
        <v>3</v>
      </c>
      <c r="HP841" s="2" t="s">
        <v>3</v>
      </c>
      <c r="HQ841" s="2" t="s">
        <v>3</v>
      </c>
      <c r="HR841" s="2"/>
      <c r="HS841" s="2">
        <v>0</v>
      </c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>
        <v>0</v>
      </c>
      <c r="IL841" s="2"/>
      <c r="IM841" s="2"/>
      <c r="IN841" s="2"/>
      <c r="IO841" s="2"/>
      <c r="IP841" s="2"/>
      <c r="IQ841" s="2"/>
      <c r="IR841" s="2"/>
      <c r="IS841" s="2"/>
      <c r="IT841" s="2"/>
      <c r="IU841" s="2"/>
    </row>
    <row r="842" spans="1:255" x14ac:dyDescent="0.2">
      <c r="A842" s="3">
        <v>17</v>
      </c>
      <c r="B842" s="3">
        <v>1</v>
      </c>
      <c r="C842" s="3">
        <f>ROW(SmtRes!A582)</f>
        <v>582</v>
      </c>
      <c r="D842" s="3">
        <f>ROW(EtalonRes!A792)</f>
        <v>792</v>
      </c>
      <c r="E842" s="3" t="s">
        <v>802</v>
      </c>
      <c r="F842" s="3" t="s">
        <v>803</v>
      </c>
      <c r="G842" s="3" t="s">
        <v>804</v>
      </c>
      <c r="H842" s="3" t="s">
        <v>323</v>
      </c>
      <c r="I842" s="3">
        <f>ROUND(20/100,9)</f>
        <v>0.2</v>
      </c>
      <c r="J842" s="3">
        <v>0</v>
      </c>
      <c r="K842" s="3">
        <f>ROUND(20/100,9)</f>
        <v>0.2</v>
      </c>
      <c r="O842" s="3">
        <f t="shared" si="678"/>
        <v>34533.49</v>
      </c>
      <c r="P842" s="3">
        <f t="shared" si="679"/>
        <v>714.61</v>
      </c>
      <c r="Q842" s="3">
        <f>(ROUND((ROUND((((((ET842*1.2)*1.25)*1.05))*AV842*I842),2)*BB842),2)+ROUND((ROUND(((AE842-((((EU842*1.2)*1.25)*1.05)))*AV842*I842),2)*BS842),2))</f>
        <v>7637.54</v>
      </c>
      <c r="R842" s="3">
        <f>(ROUND((ROUND((((((EU842*1.2)*1.25)*1.05))*AV842*I842),2)*BS842),2)+ROUND((ROUND(((AE842-((((EU842*1.2)*1.25)*1.05)))*AV842*I842),2)*BS842),2))</f>
        <v>5335.78</v>
      </c>
      <c r="S842" s="3">
        <f t="shared" si="680"/>
        <v>26181.34</v>
      </c>
      <c r="T842" s="3">
        <f t="shared" si="681"/>
        <v>0</v>
      </c>
      <c r="U842" s="3">
        <f t="shared" si="682"/>
        <v>40.507374599999999</v>
      </c>
      <c r="V842" s="3">
        <f t="shared" si="683"/>
        <v>0</v>
      </c>
      <c r="W842" s="3">
        <f t="shared" si="684"/>
        <v>0</v>
      </c>
      <c r="X842" s="3">
        <f>(ROUND((((S842+ROUND((ROUND((((((EU842*1.2)*1.25)*1.05))*AV842*I842),2)*BS842),2))*AT842)/100),2)+ROUND(((ROUND((ROUND(((AE842-((((EU842*1.2)*1.25)*1.05)))*AV842*I842),2)*BS842),2)*AT842)/100),2))</f>
        <v>34353.660000000003</v>
      </c>
      <c r="Y842" s="3">
        <f>(ROUND((((S842+ROUND((ROUND((((((EU842*1.2)*1.25)*1.05))*AV842*I842),2)*BS842),2))*AU842)/100),2)+ROUND(((ROUND((ROUND(((AE842-((((EU842*1.2)*1.25)*1.05)))*AV842*I842),2)*BS842),2)*AU842)/100),2))</f>
        <v>19225.439999999999</v>
      </c>
      <c r="AA842" s="3">
        <v>56661436</v>
      </c>
      <c r="AB842" s="3">
        <f t="shared" si="685"/>
        <v>4199.8959299999997</v>
      </c>
      <c r="AC842" s="3">
        <f>ROUND(((((ES842*1)*1)*1)),6)</f>
        <v>662.88</v>
      </c>
      <c r="AD842" s="3">
        <f>ROUND(((((((ET842*1.2)*1.25)*1.05))-((((EU842*1.2)*1.25)*1.05)))+AE842),6)</f>
        <v>1359.7919999999999</v>
      </c>
      <c r="AE842" s="3">
        <f>ROUND(((((EU842*1.2)*1.25)*1.05)),6)</f>
        <v>443.709</v>
      </c>
      <c r="AF842" s="3">
        <f>ROUND(((((EV842*1.2)*1.15)*1.05)),6)</f>
        <v>2177.2239300000001</v>
      </c>
      <c r="AG842" s="3">
        <f t="shared" si="686"/>
        <v>0</v>
      </c>
      <c r="AH842" s="3">
        <f>((((EW842*1.2)*1.15)*1.05))</f>
        <v>189.81899999999999</v>
      </c>
      <c r="AI842" s="3">
        <f>((((EX842*1.2)*1.25)*1.05))</f>
        <v>0</v>
      </c>
      <c r="AJ842" s="3">
        <f t="shared" si="687"/>
        <v>0</v>
      </c>
      <c r="AK842" s="3">
        <v>3028.81</v>
      </c>
      <c r="AL842" s="3">
        <v>662.88</v>
      </c>
      <c r="AM842" s="3">
        <v>863.36</v>
      </c>
      <c r="AN842" s="3">
        <v>281.72000000000003</v>
      </c>
      <c r="AO842" s="3">
        <v>1502.57</v>
      </c>
      <c r="AP842" s="3">
        <v>0</v>
      </c>
      <c r="AQ842" s="3">
        <v>131</v>
      </c>
      <c r="AR842" s="3">
        <v>0</v>
      </c>
      <c r="AS842" s="3">
        <v>0</v>
      </c>
      <c r="AT842" s="3">
        <v>109</v>
      </c>
      <c r="AU842" s="3">
        <v>61</v>
      </c>
      <c r="AV842" s="3">
        <v>1.0669999999999999</v>
      </c>
      <c r="AW842" s="3">
        <v>1</v>
      </c>
      <c r="AZ842" s="3">
        <v>1</v>
      </c>
      <c r="BA842" s="3">
        <v>56.35</v>
      </c>
      <c r="BB842" s="3">
        <v>26.32</v>
      </c>
      <c r="BC842" s="3">
        <v>5.39</v>
      </c>
      <c r="BD842" s="3" t="s">
        <v>3</v>
      </c>
      <c r="BE842" s="3" t="s">
        <v>3</v>
      </c>
      <c r="BF842" s="3" t="s">
        <v>3</v>
      </c>
      <c r="BG842" s="3" t="s">
        <v>3</v>
      </c>
      <c r="BH842" s="3">
        <v>0</v>
      </c>
      <c r="BI842" s="3">
        <v>1</v>
      </c>
      <c r="BJ842" s="3" t="s">
        <v>805</v>
      </c>
      <c r="BM842" s="3">
        <v>25</v>
      </c>
      <c r="BN842" s="3">
        <v>0</v>
      </c>
      <c r="BO842" s="3" t="s">
        <v>803</v>
      </c>
      <c r="BP842" s="3">
        <v>1</v>
      </c>
      <c r="BQ842" s="3">
        <v>30</v>
      </c>
      <c r="BR842" s="3">
        <v>0</v>
      </c>
      <c r="BS842" s="3">
        <v>56.35</v>
      </c>
      <c r="BT842" s="3">
        <v>1</v>
      </c>
      <c r="BU842" s="3">
        <v>1</v>
      </c>
      <c r="BV842" s="3">
        <v>1</v>
      </c>
      <c r="BW842" s="3">
        <v>1</v>
      </c>
      <c r="BX842" s="3">
        <v>1</v>
      </c>
      <c r="BY842" s="3" t="s">
        <v>3</v>
      </c>
      <c r="BZ842" s="3">
        <v>109</v>
      </c>
      <c r="CA842" s="3">
        <v>61</v>
      </c>
      <c r="CB842" s="3" t="s">
        <v>3</v>
      </c>
      <c r="CE842" s="3">
        <v>1566</v>
      </c>
      <c r="CF842" s="3">
        <v>0</v>
      </c>
      <c r="CG842" s="3">
        <v>0</v>
      </c>
      <c r="CM842" s="3">
        <v>0</v>
      </c>
      <c r="CN842" s="3" t="s">
        <v>2120</v>
      </c>
      <c r="CO842" s="3">
        <v>0</v>
      </c>
      <c r="CP842" s="3">
        <f t="shared" si="688"/>
        <v>34533.49</v>
      </c>
      <c r="CQ842" s="3">
        <f t="shared" si="689"/>
        <v>3572.92</v>
      </c>
      <c r="CR842" s="3">
        <f>(ROUND((ROUND((((((ET842*1.2)*1.25)*1.05))*AV842*1),2)*BB842),2)+ROUND((ROUND(((AE842-((((EU842*1.2)*1.25)*1.05)))*AV842*1),2)*BS842),2))</f>
        <v>38187.69</v>
      </c>
      <c r="CS842" s="3">
        <f>(ROUND((ROUND((((((EU842*1.2)*1.25)*1.05))*AV842*1),2)*BS842),2)+ROUND((ROUND(((AE842-((((EU842*1.2)*1.25)*1.05)))*AV842*1),2)*BS842),2))</f>
        <v>26678.34</v>
      </c>
      <c r="CT842" s="3">
        <f t="shared" si="690"/>
        <v>130906.69</v>
      </c>
      <c r="CU842" s="3">
        <f t="shared" si="691"/>
        <v>0</v>
      </c>
      <c r="CV842" s="3">
        <f t="shared" si="692"/>
        <v>202.53687299999999</v>
      </c>
      <c r="CW842" s="3">
        <f t="shared" si="693"/>
        <v>0</v>
      </c>
      <c r="CX842" s="3">
        <f t="shared" si="694"/>
        <v>0</v>
      </c>
      <c r="CY842" s="3">
        <f>(ROUND((((S842+ROUND((ROUND((((((EU842*1.2)*1.25)*1.05))*AV842*1),2)*BS842),2))*AT842)/100),2)+ROUND(((ROUND((ROUND(((AE842-((((EU842*1.2)*1.25)*1.05)))*AV842*1),2)*BS842),2)*AT842)/100),2))</f>
        <v>57617.05</v>
      </c>
      <c r="CZ842" s="3">
        <f>(ROUND((((S842+ROUND((ROUND((((((EU842*1.2)*1.25)*1.05))*AV842*1),2)*BS842),2))*AU842)/100),2)+ROUND(((ROUND((ROUND(((AE842-((((EU842*1.2)*1.25)*1.05)))*AV842*1),2)*BS842),2)*AU842)/100),2))</f>
        <v>32244.400000000001</v>
      </c>
      <c r="DB842" s="3">
        <v>194</v>
      </c>
      <c r="DC842" s="3" t="s">
        <v>3</v>
      </c>
      <c r="DD842" s="3" t="s">
        <v>105</v>
      </c>
      <c r="DE842" s="3" t="s">
        <v>32</v>
      </c>
      <c r="DF842" s="3" t="s">
        <v>32</v>
      </c>
      <c r="DG842" s="3" t="s">
        <v>33</v>
      </c>
      <c r="DH842" s="3" t="s">
        <v>3</v>
      </c>
      <c r="DI842" s="3" t="s">
        <v>33</v>
      </c>
      <c r="DJ842" s="3" t="s">
        <v>32</v>
      </c>
      <c r="DK842" s="3" t="s">
        <v>3</v>
      </c>
      <c r="DL842" s="3" t="s">
        <v>3</v>
      </c>
      <c r="DM842" s="3" t="s">
        <v>3</v>
      </c>
      <c r="DN842" s="3">
        <v>0</v>
      </c>
      <c r="DO842" s="3">
        <v>0</v>
      </c>
      <c r="DP842" s="3">
        <v>1</v>
      </c>
      <c r="DQ842" s="3">
        <v>1</v>
      </c>
      <c r="DU842" s="3">
        <v>1013</v>
      </c>
      <c r="DV842" s="3" t="s">
        <v>323</v>
      </c>
      <c r="DW842" s="3" t="s">
        <v>323</v>
      </c>
      <c r="DX842" s="3">
        <v>1</v>
      </c>
      <c r="DZ842" s="3" t="s">
        <v>3</v>
      </c>
      <c r="EA842" s="3" t="s">
        <v>3</v>
      </c>
      <c r="EB842" s="3" t="s">
        <v>3</v>
      </c>
      <c r="EC842" s="3" t="s">
        <v>3</v>
      </c>
      <c r="EE842" s="3">
        <v>56938458</v>
      </c>
      <c r="EF842" s="3">
        <v>30</v>
      </c>
      <c r="EG842" s="3" t="s">
        <v>34</v>
      </c>
      <c r="EH842" s="3">
        <v>0</v>
      </c>
      <c r="EI842" s="3" t="s">
        <v>3</v>
      </c>
      <c r="EJ842" s="3">
        <v>1</v>
      </c>
      <c r="EK842" s="3">
        <v>25</v>
      </c>
      <c r="EL842" s="3" t="s">
        <v>35</v>
      </c>
      <c r="EM842" s="3" t="s">
        <v>36</v>
      </c>
      <c r="EO842" s="3" t="s">
        <v>325</v>
      </c>
      <c r="EQ842" s="3">
        <v>131072</v>
      </c>
      <c r="ER842" s="3">
        <v>3028.81</v>
      </c>
      <c r="ES842" s="3">
        <v>662.88</v>
      </c>
      <c r="ET842" s="3">
        <v>863.36</v>
      </c>
      <c r="EU842" s="3">
        <v>281.72000000000003</v>
      </c>
      <c r="EV842" s="3">
        <v>1502.57</v>
      </c>
      <c r="EW842" s="3">
        <v>131</v>
      </c>
      <c r="EX842" s="3">
        <v>0</v>
      </c>
      <c r="EY842" s="3">
        <v>0</v>
      </c>
      <c r="FQ842" s="3">
        <v>0</v>
      </c>
      <c r="FR842" s="3">
        <v>0</v>
      </c>
      <c r="FS842" s="3">
        <v>0</v>
      </c>
      <c r="FX842" s="3">
        <v>109</v>
      </c>
      <c r="FY842" s="3">
        <v>61</v>
      </c>
      <c r="GA842" s="3" t="s">
        <v>3</v>
      </c>
      <c r="GD842" s="3">
        <v>1</v>
      </c>
      <c r="GF842" s="3">
        <v>1192395053</v>
      </c>
      <c r="GG842" s="3">
        <v>2</v>
      </c>
      <c r="GH842" s="3">
        <v>1</v>
      </c>
      <c r="GI842" s="3">
        <v>2</v>
      </c>
      <c r="GJ842" s="3">
        <v>0</v>
      </c>
      <c r="GK842" s="3">
        <v>0</v>
      </c>
      <c r="GL842" s="3">
        <f t="shared" si="695"/>
        <v>0</v>
      </c>
      <c r="GM842" s="3">
        <f t="shared" si="696"/>
        <v>88112.59</v>
      </c>
      <c r="GN842" s="3">
        <f t="shared" si="697"/>
        <v>88112.59</v>
      </c>
      <c r="GO842" s="3">
        <f t="shared" si="698"/>
        <v>0</v>
      </c>
      <c r="GP842" s="3">
        <f t="shared" si="699"/>
        <v>0</v>
      </c>
      <c r="GR842" s="3">
        <v>0</v>
      </c>
      <c r="GS842" s="3">
        <v>3</v>
      </c>
      <c r="GT842" s="3">
        <v>0</v>
      </c>
      <c r="GU842" s="3" t="s">
        <v>3</v>
      </c>
      <c r="GV842" s="3">
        <f t="shared" si="700"/>
        <v>0</v>
      </c>
      <c r="GW842" s="3">
        <v>1</v>
      </c>
      <c r="GX842" s="3">
        <f t="shared" si="701"/>
        <v>0</v>
      </c>
      <c r="HA842" s="3">
        <v>0</v>
      </c>
      <c r="HB842" s="3">
        <v>0</v>
      </c>
      <c r="HC842" s="3">
        <f t="shared" si="702"/>
        <v>0</v>
      </c>
      <c r="HE842" s="3" t="s">
        <v>3</v>
      </c>
      <c r="HF842" s="3" t="s">
        <v>3</v>
      </c>
      <c r="HM842" s="3" t="s">
        <v>3</v>
      </c>
      <c r="HN842" s="3" t="s">
        <v>3</v>
      </c>
      <c r="HO842" s="3" t="s">
        <v>3</v>
      </c>
      <c r="HP842" s="3" t="s">
        <v>3</v>
      </c>
      <c r="HQ842" s="3" t="s">
        <v>3</v>
      </c>
      <c r="HS842" s="3">
        <v>0</v>
      </c>
      <c r="IK842" s="3">
        <v>0</v>
      </c>
    </row>
    <row r="843" spans="1:255" x14ac:dyDescent="0.2">
      <c r="A843" s="2">
        <v>17</v>
      </c>
      <c r="B843" s="2">
        <v>1</v>
      </c>
      <c r="C843" s="2"/>
      <c r="D843" s="2"/>
      <c r="E843" s="2" t="s">
        <v>806</v>
      </c>
      <c r="F843" s="2" t="s">
        <v>807</v>
      </c>
      <c r="G843" s="2" t="s">
        <v>808</v>
      </c>
      <c r="H843" s="2" t="s">
        <v>329</v>
      </c>
      <c r="I843" s="2">
        <v>20</v>
      </c>
      <c r="J843" s="2">
        <v>0</v>
      </c>
      <c r="K843" s="2">
        <v>20</v>
      </c>
      <c r="L843" s="2"/>
      <c r="M843" s="2"/>
      <c r="N843" s="2"/>
      <c r="O843" s="2">
        <f t="shared" si="678"/>
        <v>2098.1999999999998</v>
      </c>
      <c r="P843" s="2">
        <f t="shared" si="679"/>
        <v>2098.1999999999998</v>
      </c>
      <c r="Q843" s="2">
        <f>(ROUND((ROUND(((ET843)*AV843*I843),2)*BB843),2)+ROUND((ROUND(((AE843-(EU843))*AV843*I843),2)*BS843),2))</f>
        <v>0</v>
      </c>
      <c r="R843" s="2">
        <f>(ROUND((ROUND(((EU843)*AV843*I843),2)*BS843),2)+ROUND((ROUND(((AE843-(EU843))*AV843*I843),2)*BS843),2))</f>
        <v>0</v>
      </c>
      <c r="S843" s="2">
        <f t="shared" si="680"/>
        <v>0</v>
      </c>
      <c r="T843" s="2">
        <f t="shared" si="681"/>
        <v>0</v>
      </c>
      <c r="U843" s="2">
        <f t="shared" si="682"/>
        <v>0</v>
      </c>
      <c r="V843" s="2">
        <f t="shared" si="683"/>
        <v>0</v>
      </c>
      <c r="W843" s="2">
        <f t="shared" si="684"/>
        <v>0</v>
      </c>
      <c r="X843" s="2">
        <f>(ROUND((((S843+ROUND((ROUND(((EU843)*AV843*I843),2)*BS843),2))*AT843)/100),2)+ROUND(((ROUND((ROUND(((AE843-(EU843))*AV843*I843),2)*BS843),2)*AT843)/100),2))</f>
        <v>0</v>
      </c>
      <c r="Y843" s="2">
        <f>(ROUND((((S843+ROUND((ROUND(((EU843)*AV843*I843),2)*BS843),2))*AU843)/100),2)+ROUND(((ROUND((ROUND(((AE843-(EU843))*AV843*I843),2)*BS843),2)*AU843)/100),2))</f>
        <v>0</v>
      </c>
      <c r="Z843" s="2"/>
      <c r="AA843" s="2">
        <v>56661434</v>
      </c>
      <c r="AB843" s="2">
        <f t="shared" si="685"/>
        <v>104.91</v>
      </c>
      <c r="AC843" s="2">
        <f>ROUND((ES843),6)</f>
        <v>104.91</v>
      </c>
      <c r="AD843" s="2">
        <f>ROUND((((ET843)-(EU843))+AE843),6)</f>
        <v>0</v>
      </c>
      <c r="AE843" s="2">
        <f>ROUND((EU843),6)</f>
        <v>0</v>
      </c>
      <c r="AF843" s="2">
        <f>ROUND((EV843),6)</f>
        <v>0</v>
      </c>
      <c r="AG843" s="2">
        <f t="shared" si="686"/>
        <v>0</v>
      </c>
      <c r="AH843" s="2">
        <f>(EW843)</f>
        <v>0</v>
      </c>
      <c r="AI843" s="2">
        <f>(EX843)</f>
        <v>0</v>
      </c>
      <c r="AJ843" s="2">
        <f t="shared" si="687"/>
        <v>0</v>
      </c>
      <c r="AK843" s="2">
        <v>104.91</v>
      </c>
      <c r="AL843" s="2">
        <v>104.91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1</v>
      </c>
      <c r="AW843" s="2">
        <v>1</v>
      </c>
      <c r="AX843" s="2"/>
      <c r="AY843" s="2"/>
      <c r="AZ843" s="2">
        <v>1</v>
      </c>
      <c r="BA843" s="2">
        <v>1</v>
      </c>
      <c r="BB843" s="2">
        <v>1</v>
      </c>
      <c r="BC843" s="2">
        <v>1</v>
      </c>
      <c r="BD843" s="2" t="s">
        <v>3</v>
      </c>
      <c r="BE843" s="2" t="s">
        <v>3</v>
      </c>
      <c r="BF843" s="2" t="s">
        <v>3</v>
      </c>
      <c r="BG843" s="2" t="s">
        <v>3</v>
      </c>
      <c r="BH843" s="2">
        <v>3</v>
      </c>
      <c r="BI843" s="2">
        <v>1</v>
      </c>
      <c r="BJ843" s="2" t="s">
        <v>809</v>
      </c>
      <c r="BK843" s="2"/>
      <c r="BL843" s="2"/>
      <c r="BM843" s="2">
        <v>1617</v>
      </c>
      <c r="BN843" s="2">
        <v>0</v>
      </c>
      <c r="BO843" s="2" t="s">
        <v>3</v>
      </c>
      <c r="BP843" s="2">
        <v>0</v>
      </c>
      <c r="BQ843" s="2">
        <v>200</v>
      </c>
      <c r="BR843" s="2">
        <v>0</v>
      </c>
      <c r="BS843" s="2">
        <v>1</v>
      </c>
      <c r="BT843" s="2">
        <v>1</v>
      </c>
      <c r="BU843" s="2">
        <v>1</v>
      </c>
      <c r="BV843" s="2">
        <v>1</v>
      </c>
      <c r="BW843" s="2">
        <v>1</v>
      </c>
      <c r="BX843" s="2">
        <v>1</v>
      </c>
      <c r="BY843" s="2" t="s">
        <v>3</v>
      </c>
      <c r="BZ843" s="2">
        <v>0</v>
      </c>
      <c r="CA843" s="2">
        <v>0</v>
      </c>
      <c r="CB843" s="2" t="s">
        <v>3</v>
      </c>
      <c r="CC843" s="2"/>
      <c r="CD843" s="2"/>
      <c r="CE843" s="2">
        <v>1566</v>
      </c>
      <c r="CF843" s="2">
        <v>0</v>
      </c>
      <c r="CG843" s="2">
        <v>0</v>
      </c>
      <c r="CH843" s="2"/>
      <c r="CI843" s="2"/>
      <c r="CJ843" s="2"/>
      <c r="CK843" s="2"/>
      <c r="CL843" s="2"/>
      <c r="CM843" s="2">
        <v>0</v>
      </c>
      <c r="CN843" s="2" t="s">
        <v>3</v>
      </c>
      <c r="CO843" s="2">
        <v>0</v>
      </c>
      <c r="CP843" s="2">
        <f t="shared" si="688"/>
        <v>2098.1999999999998</v>
      </c>
      <c r="CQ843" s="2">
        <f t="shared" si="689"/>
        <v>104.91</v>
      </c>
      <c r="CR843" s="2">
        <f>(ROUND((ROUND(((ET843)*AV843*1),2)*BB843),2)+ROUND((ROUND(((AE843-(EU843))*AV843*1),2)*BS843),2))</f>
        <v>0</v>
      </c>
      <c r="CS843" s="2">
        <f>(ROUND((ROUND(((EU843)*AV843*1),2)*BS843),2)+ROUND((ROUND(((AE843-(EU843))*AV843*1),2)*BS843),2))</f>
        <v>0</v>
      </c>
      <c r="CT843" s="2">
        <f t="shared" si="690"/>
        <v>0</v>
      </c>
      <c r="CU843" s="2">
        <f t="shared" si="691"/>
        <v>0</v>
      </c>
      <c r="CV843" s="2">
        <f t="shared" si="692"/>
        <v>0</v>
      </c>
      <c r="CW843" s="2">
        <f t="shared" si="693"/>
        <v>0</v>
      </c>
      <c r="CX843" s="2">
        <f t="shared" si="694"/>
        <v>0</v>
      </c>
      <c r="CY843" s="2">
        <f>(ROUND((((S843+ROUND((ROUND(((EU843)*AV843*1),2)*BS843),2))*AT843)/100),2)+ROUND(((ROUND((ROUND(((AE843-(EU843))*AV843*1),2)*BS843),2)*AT843)/100),2))</f>
        <v>0</v>
      </c>
      <c r="CZ843" s="2">
        <f>(ROUND((((S843+ROUND((ROUND(((EU843)*AV843*1),2)*BS843),2))*AU843)/100),2)+ROUND(((ROUND((ROUND(((AE843-(EU843))*AV843*1),2)*BS843),2)*AU843)/100),2))</f>
        <v>0</v>
      </c>
      <c r="DA843" s="2"/>
      <c r="DB843" s="2"/>
      <c r="DC843" s="2" t="s">
        <v>3</v>
      </c>
      <c r="DD843" s="2" t="s">
        <v>3</v>
      </c>
      <c r="DE843" s="2" t="s">
        <v>3</v>
      </c>
      <c r="DF843" s="2" t="s">
        <v>3</v>
      </c>
      <c r="DG843" s="2" t="s">
        <v>3</v>
      </c>
      <c r="DH843" s="2" t="s">
        <v>3</v>
      </c>
      <c r="DI843" s="2" t="s">
        <v>3</v>
      </c>
      <c r="DJ843" s="2" t="s">
        <v>3</v>
      </c>
      <c r="DK843" s="2" t="s">
        <v>3</v>
      </c>
      <c r="DL843" s="2" t="s">
        <v>3</v>
      </c>
      <c r="DM843" s="2" t="s">
        <v>3</v>
      </c>
      <c r="DN843" s="2">
        <v>0</v>
      </c>
      <c r="DO843" s="2">
        <v>0</v>
      </c>
      <c r="DP843" s="2">
        <v>1</v>
      </c>
      <c r="DQ843" s="2">
        <v>1</v>
      </c>
      <c r="DR843" s="2"/>
      <c r="DS843" s="2"/>
      <c r="DT843" s="2"/>
      <c r="DU843" s="2">
        <v>1005</v>
      </c>
      <c r="DV843" s="2" t="s">
        <v>329</v>
      </c>
      <c r="DW843" s="2" t="s">
        <v>329</v>
      </c>
      <c r="DX843" s="2">
        <v>1</v>
      </c>
      <c r="DY843" s="2"/>
      <c r="DZ843" s="2" t="s">
        <v>3</v>
      </c>
      <c r="EA843" s="2" t="s">
        <v>3</v>
      </c>
      <c r="EB843" s="2" t="s">
        <v>3</v>
      </c>
      <c r="EC843" s="2" t="s">
        <v>3</v>
      </c>
      <c r="ED843" s="2"/>
      <c r="EE843" s="2">
        <v>56938530</v>
      </c>
      <c r="EF843" s="2">
        <v>200</v>
      </c>
      <c r="EG843" s="2" t="s">
        <v>343</v>
      </c>
      <c r="EH843" s="2">
        <v>0</v>
      </c>
      <c r="EI843" s="2" t="s">
        <v>3</v>
      </c>
      <c r="EJ843" s="2">
        <v>1</v>
      </c>
      <c r="EK843" s="2">
        <v>1617</v>
      </c>
      <c r="EL843" s="2" t="s">
        <v>344</v>
      </c>
      <c r="EM843" s="2" t="s">
        <v>345</v>
      </c>
      <c r="EN843" s="2"/>
      <c r="EO843" s="2" t="s">
        <v>3</v>
      </c>
      <c r="EP843" s="2"/>
      <c r="EQ843" s="2">
        <v>131072</v>
      </c>
      <c r="ER843" s="2">
        <v>104.91</v>
      </c>
      <c r="ES843" s="2">
        <v>104.91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>
        <v>0</v>
      </c>
      <c r="FR843" s="2">
        <v>0</v>
      </c>
      <c r="FS843" s="2">
        <v>0</v>
      </c>
      <c r="FT843" s="2"/>
      <c r="FU843" s="2"/>
      <c r="FV843" s="2"/>
      <c r="FW843" s="2"/>
      <c r="FX843" s="2">
        <v>0</v>
      </c>
      <c r="FY843" s="2">
        <v>0</v>
      </c>
      <c r="FZ843" s="2"/>
      <c r="GA843" s="2" t="s">
        <v>3</v>
      </c>
      <c r="GB843" s="2"/>
      <c r="GC843" s="2"/>
      <c r="GD843" s="2">
        <v>1</v>
      </c>
      <c r="GE843" s="2"/>
      <c r="GF843" s="2">
        <v>-165428684</v>
      </c>
      <c r="GG843" s="2">
        <v>2</v>
      </c>
      <c r="GH843" s="2">
        <v>1</v>
      </c>
      <c r="GI843" s="2">
        <v>-2</v>
      </c>
      <c r="GJ843" s="2">
        <v>0</v>
      </c>
      <c r="GK843" s="2">
        <v>0</v>
      </c>
      <c r="GL843" s="2">
        <f t="shared" si="695"/>
        <v>0</v>
      </c>
      <c r="GM843" s="2">
        <f t="shared" si="696"/>
        <v>2098.1999999999998</v>
      </c>
      <c r="GN843" s="2">
        <f t="shared" si="697"/>
        <v>2098.1999999999998</v>
      </c>
      <c r="GO843" s="2">
        <f t="shared" si="698"/>
        <v>0</v>
      </c>
      <c r="GP843" s="2">
        <f t="shared" si="699"/>
        <v>0</v>
      </c>
      <c r="GQ843" s="2"/>
      <c r="GR843" s="2">
        <v>0</v>
      </c>
      <c r="GS843" s="2">
        <v>3</v>
      </c>
      <c r="GT843" s="2">
        <v>0</v>
      </c>
      <c r="GU843" s="2" t="s">
        <v>3</v>
      </c>
      <c r="GV843" s="2">
        <f t="shared" si="700"/>
        <v>0</v>
      </c>
      <c r="GW843" s="2">
        <v>1</v>
      </c>
      <c r="GX843" s="2">
        <f t="shared" si="701"/>
        <v>0</v>
      </c>
      <c r="GY843" s="2"/>
      <c r="GZ843" s="2"/>
      <c r="HA843" s="2">
        <v>0</v>
      </c>
      <c r="HB843" s="2">
        <v>0</v>
      </c>
      <c r="HC843" s="2">
        <f t="shared" si="702"/>
        <v>0</v>
      </c>
      <c r="HD843" s="2"/>
      <c r="HE843" s="2" t="s">
        <v>3</v>
      </c>
      <c r="HF843" s="2" t="s">
        <v>3</v>
      </c>
      <c r="HG843" s="2"/>
      <c r="HH843" s="2"/>
      <c r="HI843" s="2"/>
      <c r="HJ843" s="2"/>
      <c r="HK843" s="2"/>
      <c r="HL843" s="2"/>
      <c r="HM843" s="2" t="s">
        <v>3</v>
      </c>
      <c r="HN843" s="2" t="s">
        <v>3</v>
      </c>
      <c r="HO843" s="2" t="s">
        <v>3</v>
      </c>
      <c r="HP843" s="2" t="s">
        <v>3</v>
      </c>
      <c r="HQ843" s="2" t="s">
        <v>3</v>
      </c>
      <c r="HR843" s="2"/>
      <c r="HS843" s="2">
        <v>0</v>
      </c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>
        <v>0</v>
      </c>
      <c r="IL843" s="2"/>
      <c r="IM843" s="2"/>
      <c r="IN843" s="2"/>
      <c r="IO843" s="2"/>
      <c r="IP843" s="2"/>
      <c r="IQ843" s="2"/>
      <c r="IR843" s="2"/>
      <c r="IS843" s="2"/>
      <c r="IT843" s="2"/>
      <c r="IU843" s="2"/>
    </row>
    <row r="844" spans="1:255" x14ac:dyDescent="0.2">
      <c r="A844" s="3">
        <v>17</v>
      </c>
      <c r="B844" s="3">
        <v>1</v>
      </c>
      <c r="E844" s="3" t="s">
        <v>806</v>
      </c>
      <c r="F844" s="3" t="s">
        <v>807</v>
      </c>
      <c r="G844" s="3" t="s">
        <v>808</v>
      </c>
      <c r="H844" s="3" t="s">
        <v>329</v>
      </c>
      <c r="I844" s="3">
        <v>20</v>
      </c>
      <c r="J844" s="3">
        <v>0</v>
      </c>
      <c r="K844" s="3">
        <v>20</v>
      </c>
      <c r="O844" s="3">
        <f t="shared" si="678"/>
        <v>38564.92</v>
      </c>
      <c r="P844" s="3">
        <f t="shared" si="679"/>
        <v>38564.92</v>
      </c>
      <c r="Q844" s="3">
        <f>(ROUND((ROUND(((ET844)*AV844*I844),2)*BB844),2)+ROUND((ROUND(((AE844-(EU844))*AV844*I844),2)*BS844),2))</f>
        <v>0</v>
      </c>
      <c r="R844" s="3">
        <f>(ROUND((ROUND(((EU844)*AV844*I844),2)*BS844),2)+ROUND((ROUND(((AE844-(EU844))*AV844*I844),2)*BS844),2))</f>
        <v>0</v>
      </c>
      <c r="S844" s="3">
        <f t="shared" si="680"/>
        <v>0</v>
      </c>
      <c r="T844" s="3">
        <f t="shared" si="681"/>
        <v>0</v>
      </c>
      <c r="U844" s="3">
        <f t="shared" si="682"/>
        <v>0</v>
      </c>
      <c r="V844" s="3">
        <f t="shared" si="683"/>
        <v>0</v>
      </c>
      <c r="W844" s="3">
        <f t="shared" si="684"/>
        <v>0</v>
      </c>
      <c r="X844" s="3">
        <f>(ROUND((((S844+ROUND((ROUND(((EU844)*AV844*I844),2)*BS844),2))*AT844)/100),2)+ROUND(((ROUND((ROUND(((AE844-(EU844))*AV844*I844),2)*BS844),2)*AT844)/100),2))</f>
        <v>0</v>
      </c>
      <c r="Y844" s="3">
        <f>(ROUND((((S844+ROUND((ROUND(((EU844)*AV844*I844),2)*BS844),2))*AU844)/100),2)+ROUND(((ROUND((ROUND(((AE844-(EU844))*AV844*I844),2)*BS844),2)*AU844)/100),2))</f>
        <v>0</v>
      </c>
      <c r="AA844" s="3">
        <v>56661436</v>
      </c>
      <c r="AB844" s="3">
        <f t="shared" si="685"/>
        <v>104.91</v>
      </c>
      <c r="AC844" s="3">
        <f>ROUND((ES844),6)</f>
        <v>104.91</v>
      </c>
      <c r="AD844" s="3">
        <f>ROUND((((ET844)-(EU844))+AE844),6)</f>
        <v>0</v>
      </c>
      <c r="AE844" s="3">
        <f>ROUND((EU844),6)</f>
        <v>0</v>
      </c>
      <c r="AF844" s="3">
        <f>ROUND((EV844),6)</f>
        <v>0</v>
      </c>
      <c r="AG844" s="3">
        <f t="shared" si="686"/>
        <v>0</v>
      </c>
      <c r="AH844" s="3">
        <f>(EW844)</f>
        <v>0</v>
      </c>
      <c r="AI844" s="3">
        <f>(EX844)</f>
        <v>0</v>
      </c>
      <c r="AJ844" s="3">
        <f t="shared" si="687"/>
        <v>0</v>
      </c>
      <c r="AK844" s="3">
        <v>104.91</v>
      </c>
      <c r="AL844" s="3">
        <v>104.91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1</v>
      </c>
      <c r="AW844" s="3">
        <v>1</v>
      </c>
      <c r="AZ844" s="3">
        <v>1</v>
      </c>
      <c r="BA844" s="3">
        <v>1</v>
      </c>
      <c r="BB844" s="3">
        <v>1</v>
      </c>
      <c r="BC844" s="3">
        <v>18.38</v>
      </c>
      <c r="BD844" s="3" t="s">
        <v>3</v>
      </c>
      <c r="BE844" s="3" t="s">
        <v>3</v>
      </c>
      <c r="BF844" s="3" t="s">
        <v>3</v>
      </c>
      <c r="BG844" s="3" t="s">
        <v>3</v>
      </c>
      <c r="BH844" s="3">
        <v>3</v>
      </c>
      <c r="BI844" s="3">
        <v>1</v>
      </c>
      <c r="BJ844" s="3" t="s">
        <v>809</v>
      </c>
      <c r="BM844" s="3">
        <v>1617</v>
      </c>
      <c r="BN844" s="3">
        <v>0</v>
      </c>
      <c r="BO844" s="3" t="s">
        <v>807</v>
      </c>
      <c r="BP844" s="3">
        <v>1</v>
      </c>
      <c r="BQ844" s="3">
        <v>200</v>
      </c>
      <c r="BR844" s="3">
        <v>0</v>
      </c>
      <c r="BS844" s="3">
        <v>1</v>
      </c>
      <c r="BT844" s="3">
        <v>1</v>
      </c>
      <c r="BU844" s="3">
        <v>1</v>
      </c>
      <c r="BV844" s="3">
        <v>1</v>
      </c>
      <c r="BW844" s="3">
        <v>1</v>
      </c>
      <c r="BX844" s="3">
        <v>1</v>
      </c>
      <c r="BY844" s="3" t="s">
        <v>3</v>
      </c>
      <c r="BZ844" s="3">
        <v>0</v>
      </c>
      <c r="CA844" s="3">
        <v>0</v>
      </c>
      <c r="CB844" s="3" t="s">
        <v>3</v>
      </c>
      <c r="CE844" s="3">
        <v>1566</v>
      </c>
      <c r="CF844" s="3">
        <v>0</v>
      </c>
      <c r="CG844" s="3">
        <v>0</v>
      </c>
      <c r="CM844" s="3">
        <v>0</v>
      </c>
      <c r="CN844" s="3" t="s">
        <v>3</v>
      </c>
      <c r="CO844" s="3">
        <v>0</v>
      </c>
      <c r="CP844" s="3">
        <f t="shared" si="688"/>
        <v>38564.92</v>
      </c>
      <c r="CQ844" s="3">
        <f t="shared" si="689"/>
        <v>1928.25</v>
      </c>
      <c r="CR844" s="3">
        <f>(ROUND((ROUND(((ET844)*AV844*1),2)*BB844),2)+ROUND((ROUND(((AE844-(EU844))*AV844*1),2)*BS844),2))</f>
        <v>0</v>
      </c>
      <c r="CS844" s="3">
        <f>(ROUND((ROUND(((EU844)*AV844*1),2)*BS844),2)+ROUND((ROUND(((AE844-(EU844))*AV844*1),2)*BS844),2))</f>
        <v>0</v>
      </c>
      <c r="CT844" s="3">
        <f t="shared" si="690"/>
        <v>0</v>
      </c>
      <c r="CU844" s="3">
        <f t="shared" si="691"/>
        <v>0</v>
      </c>
      <c r="CV844" s="3">
        <f t="shared" si="692"/>
        <v>0</v>
      </c>
      <c r="CW844" s="3">
        <f t="shared" si="693"/>
        <v>0</v>
      </c>
      <c r="CX844" s="3">
        <f t="shared" si="694"/>
        <v>0</v>
      </c>
      <c r="CY844" s="3">
        <f>(ROUND((((S844+ROUND((ROUND(((EU844)*AV844*1),2)*BS844),2))*AT844)/100),2)+ROUND(((ROUND((ROUND(((AE844-(EU844))*AV844*1),2)*BS844),2)*AT844)/100),2))</f>
        <v>0</v>
      </c>
      <c r="CZ844" s="3">
        <f>(ROUND((((S844+ROUND((ROUND(((EU844)*AV844*1),2)*BS844),2))*AU844)/100),2)+ROUND(((ROUND((ROUND(((AE844-(EU844))*AV844*1),2)*BS844),2)*AU844)/100),2))</f>
        <v>0</v>
      </c>
      <c r="DC844" s="3" t="s">
        <v>3</v>
      </c>
      <c r="DD844" s="3" t="s">
        <v>3</v>
      </c>
      <c r="DE844" s="3" t="s">
        <v>3</v>
      </c>
      <c r="DF844" s="3" t="s">
        <v>3</v>
      </c>
      <c r="DG844" s="3" t="s">
        <v>3</v>
      </c>
      <c r="DH844" s="3" t="s">
        <v>3</v>
      </c>
      <c r="DI844" s="3" t="s">
        <v>3</v>
      </c>
      <c r="DJ844" s="3" t="s">
        <v>3</v>
      </c>
      <c r="DK844" s="3" t="s">
        <v>3</v>
      </c>
      <c r="DL844" s="3" t="s">
        <v>3</v>
      </c>
      <c r="DM844" s="3" t="s">
        <v>3</v>
      </c>
      <c r="DN844" s="3">
        <v>0</v>
      </c>
      <c r="DO844" s="3">
        <v>0</v>
      </c>
      <c r="DP844" s="3">
        <v>1</v>
      </c>
      <c r="DQ844" s="3">
        <v>1</v>
      </c>
      <c r="DU844" s="3">
        <v>1005</v>
      </c>
      <c r="DV844" s="3" t="s">
        <v>329</v>
      </c>
      <c r="DW844" s="3" t="s">
        <v>329</v>
      </c>
      <c r="DX844" s="3">
        <v>1</v>
      </c>
      <c r="DZ844" s="3" t="s">
        <v>3</v>
      </c>
      <c r="EA844" s="3" t="s">
        <v>3</v>
      </c>
      <c r="EB844" s="3" t="s">
        <v>3</v>
      </c>
      <c r="EC844" s="3" t="s">
        <v>3</v>
      </c>
      <c r="EE844" s="3">
        <v>56938530</v>
      </c>
      <c r="EF844" s="3">
        <v>200</v>
      </c>
      <c r="EG844" s="3" t="s">
        <v>343</v>
      </c>
      <c r="EH844" s="3">
        <v>0</v>
      </c>
      <c r="EI844" s="3" t="s">
        <v>3</v>
      </c>
      <c r="EJ844" s="3">
        <v>1</v>
      </c>
      <c r="EK844" s="3">
        <v>1617</v>
      </c>
      <c r="EL844" s="3" t="s">
        <v>344</v>
      </c>
      <c r="EM844" s="3" t="s">
        <v>345</v>
      </c>
      <c r="EO844" s="3" t="s">
        <v>3</v>
      </c>
      <c r="EQ844" s="3">
        <v>131072</v>
      </c>
      <c r="ER844" s="3">
        <v>104.91</v>
      </c>
      <c r="ES844" s="3">
        <v>104.91</v>
      </c>
      <c r="ET844" s="3">
        <v>0</v>
      </c>
      <c r="EU844" s="3">
        <v>0</v>
      </c>
      <c r="EV844" s="3">
        <v>0</v>
      </c>
      <c r="EW844" s="3">
        <v>0</v>
      </c>
      <c r="EX844" s="3">
        <v>0</v>
      </c>
      <c r="EY844" s="3">
        <v>0</v>
      </c>
      <c r="FQ844" s="3">
        <v>0</v>
      </c>
      <c r="FR844" s="3">
        <v>0</v>
      </c>
      <c r="FS844" s="3">
        <v>0</v>
      </c>
      <c r="FX844" s="3">
        <v>0</v>
      </c>
      <c r="FY844" s="3">
        <v>0</v>
      </c>
      <c r="GA844" s="3" t="s">
        <v>3</v>
      </c>
      <c r="GD844" s="3">
        <v>1</v>
      </c>
      <c r="GF844" s="3">
        <v>-165428684</v>
      </c>
      <c r="GG844" s="3">
        <v>2</v>
      </c>
      <c r="GH844" s="3">
        <v>1</v>
      </c>
      <c r="GI844" s="3">
        <v>2</v>
      </c>
      <c r="GJ844" s="3">
        <v>0</v>
      </c>
      <c r="GK844" s="3">
        <v>0</v>
      </c>
      <c r="GL844" s="3">
        <f t="shared" si="695"/>
        <v>0</v>
      </c>
      <c r="GM844" s="3">
        <f t="shared" si="696"/>
        <v>38564.92</v>
      </c>
      <c r="GN844" s="3">
        <f t="shared" si="697"/>
        <v>38564.92</v>
      </c>
      <c r="GO844" s="3">
        <f t="shared" si="698"/>
        <v>0</v>
      </c>
      <c r="GP844" s="3">
        <f t="shared" si="699"/>
        <v>0</v>
      </c>
      <c r="GR844" s="3">
        <v>0</v>
      </c>
      <c r="GS844" s="3">
        <v>3</v>
      </c>
      <c r="GT844" s="3">
        <v>0</v>
      </c>
      <c r="GU844" s="3" t="s">
        <v>3</v>
      </c>
      <c r="GV844" s="3">
        <f t="shared" si="700"/>
        <v>0</v>
      </c>
      <c r="GW844" s="3">
        <v>1</v>
      </c>
      <c r="GX844" s="3">
        <f t="shared" si="701"/>
        <v>0</v>
      </c>
      <c r="HA844" s="3">
        <v>0</v>
      </c>
      <c r="HB844" s="3">
        <v>0</v>
      </c>
      <c r="HC844" s="3">
        <f t="shared" si="702"/>
        <v>0</v>
      </c>
      <c r="HE844" s="3" t="s">
        <v>3</v>
      </c>
      <c r="HF844" s="3" t="s">
        <v>3</v>
      </c>
      <c r="HM844" s="3" t="s">
        <v>3</v>
      </c>
      <c r="HN844" s="3" t="s">
        <v>3</v>
      </c>
      <c r="HO844" s="3" t="s">
        <v>3</v>
      </c>
      <c r="HP844" s="3" t="s">
        <v>3</v>
      </c>
      <c r="HQ844" s="3" t="s">
        <v>3</v>
      </c>
      <c r="HS844" s="3">
        <v>0</v>
      </c>
      <c r="IK844" s="3">
        <v>0</v>
      </c>
    </row>
    <row r="845" spans="1:255" x14ac:dyDescent="0.2">
      <c r="A845" s="2">
        <v>17</v>
      </c>
      <c r="B845" s="2">
        <v>1</v>
      </c>
      <c r="C845" s="2">
        <f>ROW(SmtRes!A592)</f>
        <v>592</v>
      </c>
      <c r="D845" s="2">
        <f>ROW(EtalonRes!A808)</f>
        <v>808</v>
      </c>
      <c r="E845" s="2" t="s">
        <v>810</v>
      </c>
      <c r="F845" s="2" t="s">
        <v>811</v>
      </c>
      <c r="G845" s="2" t="s">
        <v>812</v>
      </c>
      <c r="H845" s="2" t="s">
        <v>323</v>
      </c>
      <c r="I845" s="2">
        <f>ROUND((1+15)/100,9)</f>
        <v>0.16</v>
      </c>
      <c r="J845" s="2">
        <v>0</v>
      </c>
      <c r="K845" s="2">
        <f>ROUND((1+15)/100,9)</f>
        <v>0.16</v>
      </c>
      <c r="L845" s="2"/>
      <c r="M845" s="2"/>
      <c r="N845" s="2"/>
      <c r="O845" s="2">
        <f t="shared" si="678"/>
        <v>617.29999999999995</v>
      </c>
      <c r="P845" s="2">
        <f t="shared" si="679"/>
        <v>119.13</v>
      </c>
      <c r="Q845" s="2">
        <f>(ROUND((ROUND((((((ET845*1.2)*1.25)*1.05))*AV845*I845),2)*BB845),2)+ROUND((ROUND(((AE845-((((EU845*1.2)*1.25)*1.05)))*AV845*I845),2)*BS845),2))</f>
        <v>180.38</v>
      </c>
      <c r="R845" s="2">
        <f>(ROUND((ROUND((((((EU845*1.2)*1.25)*1.05))*AV845*I845),2)*BS845),2)+ROUND((ROUND(((AE845-((((EU845*1.2)*1.25)*1.05)))*AV845*I845),2)*BS845),2))</f>
        <v>56.19</v>
      </c>
      <c r="S845" s="2">
        <f t="shared" si="680"/>
        <v>317.79000000000002</v>
      </c>
      <c r="T845" s="2">
        <f t="shared" si="681"/>
        <v>0</v>
      </c>
      <c r="U845" s="2">
        <f t="shared" si="682"/>
        <v>27.705807359999998</v>
      </c>
      <c r="V845" s="2">
        <f t="shared" si="683"/>
        <v>0</v>
      </c>
      <c r="W845" s="2">
        <f t="shared" si="684"/>
        <v>0</v>
      </c>
      <c r="X845" s="2">
        <f>(ROUND((((S845+ROUND((ROUND((((((EU845*1.2)*1.25)*1.05))*AV845*I845),2)*BS845),2))*AT845)/100),2)+ROUND(((ROUND((ROUND(((AE845-((((EU845*1.2)*1.25)*1.05)))*AV845*I845),2)*BS845),2)*AT845)/100),2))</f>
        <v>407.64</v>
      </c>
      <c r="Y845" s="2">
        <f>(ROUND((((S845+ROUND((ROUND((((((EU845*1.2)*1.25)*1.05))*AV845*I845),2)*BS845),2))*AU845)/100),2)+ROUND(((ROUND((ROUND(((AE845-((((EU845*1.2)*1.25)*1.05)))*AV845*I845),2)*BS845),2)*AU845)/100),2))</f>
        <v>228.13</v>
      </c>
      <c r="Z845" s="2"/>
      <c r="AA845" s="2">
        <v>56661434</v>
      </c>
      <c r="AB845" s="2">
        <f t="shared" si="685"/>
        <v>3662.5821099999998</v>
      </c>
      <c r="AC845" s="2">
        <f>ROUND(((((ES845*1)*1)*1)),6)</f>
        <v>744.55</v>
      </c>
      <c r="AD845" s="2">
        <f>ROUND(((((((ET845*1.2)*1.25)*1.05))-((((EU845*1.2)*1.25)*1.05)))+AE845),6)</f>
        <v>1056.5887499999999</v>
      </c>
      <c r="AE845" s="2">
        <f>ROUND(((((EU845*1.2)*1.25)*1.05)),6)</f>
        <v>329.15924999999999</v>
      </c>
      <c r="AF845" s="2">
        <f>ROUND(((((EV845*1.2)*1.15)*1.05)),6)</f>
        <v>1861.44336</v>
      </c>
      <c r="AG845" s="2">
        <f t="shared" si="686"/>
        <v>0</v>
      </c>
      <c r="AH845" s="2">
        <f>((((EW845*1.2)*1.15)*1.05))</f>
        <v>162.28800000000001</v>
      </c>
      <c r="AI845" s="2">
        <f>((((EX845*1.2)*1.25)*1.05))</f>
        <v>0</v>
      </c>
      <c r="AJ845" s="2">
        <f t="shared" si="687"/>
        <v>0</v>
      </c>
      <c r="AK845" s="2">
        <v>2700.04</v>
      </c>
      <c r="AL845" s="2">
        <v>744.55</v>
      </c>
      <c r="AM845" s="2">
        <v>670.85</v>
      </c>
      <c r="AN845" s="2">
        <v>208.99</v>
      </c>
      <c r="AO845" s="2">
        <v>1284.6400000000001</v>
      </c>
      <c r="AP845" s="2">
        <v>0</v>
      </c>
      <c r="AQ845" s="2">
        <v>112</v>
      </c>
      <c r="AR845" s="2">
        <v>0</v>
      </c>
      <c r="AS845" s="2">
        <v>0</v>
      </c>
      <c r="AT845" s="2">
        <v>109</v>
      </c>
      <c r="AU845" s="2">
        <v>61</v>
      </c>
      <c r="AV845" s="2">
        <v>1.0669999999999999</v>
      </c>
      <c r="AW845" s="2">
        <v>1</v>
      </c>
      <c r="AX845" s="2"/>
      <c r="AY845" s="2"/>
      <c r="AZ845" s="2">
        <v>1</v>
      </c>
      <c r="BA845" s="2">
        <v>1</v>
      </c>
      <c r="BB845" s="2">
        <v>1</v>
      </c>
      <c r="BC845" s="2">
        <v>1</v>
      </c>
      <c r="BD845" s="2" t="s">
        <v>3</v>
      </c>
      <c r="BE845" s="2" t="s">
        <v>3</v>
      </c>
      <c r="BF845" s="2" t="s">
        <v>3</v>
      </c>
      <c r="BG845" s="2" t="s">
        <v>3</v>
      </c>
      <c r="BH845" s="2">
        <v>0</v>
      </c>
      <c r="BI845" s="2">
        <v>1</v>
      </c>
      <c r="BJ845" s="2" t="s">
        <v>813</v>
      </c>
      <c r="BK845" s="2"/>
      <c r="BL845" s="2"/>
      <c r="BM845" s="2">
        <v>25</v>
      </c>
      <c r="BN845" s="2">
        <v>0</v>
      </c>
      <c r="BO845" s="2" t="s">
        <v>811</v>
      </c>
      <c r="BP845" s="2">
        <v>1</v>
      </c>
      <c r="BQ845" s="2">
        <v>30</v>
      </c>
      <c r="BR845" s="2">
        <v>0</v>
      </c>
      <c r="BS845" s="2">
        <v>1</v>
      </c>
      <c r="BT845" s="2">
        <v>1</v>
      </c>
      <c r="BU845" s="2">
        <v>1</v>
      </c>
      <c r="BV845" s="2">
        <v>1</v>
      </c>
      <c r="BW845" s="2">
        <v>1</v>
      </c>
      <c r="BX845" s="2">
        <v>1</v>
      </c>
      <c r="BY845" s="2" t="s">
        <v>3</v>
      </c>
      <c r="BZ845" s="2">
        <v>109</v>
      </c>
      <c r="CA845" s="2">
        <v>61</v>
      </c>
      <c r="CB845" s="2" t="s">
        <v>3</v>
      </c>
      <c r="CC845" s="2"/>
      <c r="CD845" s="2"/>
      <c r="CE845" s="2">
        <v>1566</v>
      </c>
      <c r="CF845" s="2">
        <v>0</v>
      </c>
      <c r="CG845" s="2">
        <v>0</v>
      </c>
      <c r="CH845" s="2"/>
      <c r="CI845" s="2"/>
      <c r="CJ845" s="2"/>
      <c r="CK845" s="2"/>
      <c r="CL845" s="2"/>
      <c r="CM845" s="2">
        <v>0</v>
      </c>
      <c r="CN845" s="2" t="s">
        <v>2120</v>
      </c>
      <c r="CO845" s="2">
        <v>0</v>
      </c>
      <c r="CP845" s="2">
        <f t="shared" si="688"/>
        <v>617.29999999999995</v>
      </c>
      <c r="CQ845" s="2">
        <f t="shared" si="689"/>
        <v>744.55</v>
      </c>
      <c r="CR845" s="2">
        <f>(ROUND((ROUND((((((ET845*1.2)*1.25)*1.05))*AV845*1),2)*BB845),2)+ROUND((ROUND(((AE845-((((EU845*1.2)*1.25)*1.05)))*AV845*1),2)*BS845),2))</f>
        <v>1127.3800000000001</v>
      </c>
      <c r="CS845" s="2">
        <f>(ROUND((ROUND((((((EU845*1.2)*1.25)*1.05))*AV845*1),2)*BS845),2)+ROUND((ROUND(((AE845-((((EU845*1.2)*1.25)*1.05)))*AV845*1),2)*BS845),2))</f>
        <v>351.21</v>
      </c>
      <c r="CT845" s="2">
        <f t="shared" si="690"/>
        <v>1986.16</v>
      </c>
      <c r="CU845" s="2">
        <f t="shared" si="691"/>
        <v>0</v>
      </c>
      <c r="CV845" s="2">
        <f t="shared" si="692"/>
        <v>173.16129599999999</v>
      </c>
      <c r="CW845" s="2">
        <f t="shared" si="693"/>
        <v>0</v>
      </c>
      <c r="CX845" s="2">
        <f t="shared" si="694"/>
        <v>0</v>
      </c>
      <c r="CY845" s="2">
        <f>(ROUND((((S845+ROUND((ROUND((((((EU845*1.2)*1.25)*1.05))*AV845*1),2)*BS845),2))*AT845)/100),2)+ROUND(((ROUND((ROUND(((AE845-((((EU845*1.2)*1.25)*1.05)))*AV845*1),2)*BS845),2)*AT845)/100),2))</f>
        <v>729.21</v>
      </c>
      <c r="CZ845" s="2">
        <f>(ROUND((((S845+ROUND((ROUND((((((EU845*1.2)*1.25)*1.05))*AV845*1),2)*BS845),2))*AU845)/100),2)+ROUND(((ROUND((ROUND(((AE845-((((EU845*1.2)*1.25)*1.05)))*AV845*1),2)*BS845),2)*AU845)/100),2))</f>
        <v>408.09</v>
      </c>
      <c r="DA845" s="2"/>
      <c r="DB845" s="2">
        <v>197</v>
      </c>
      <c r="DC845" s="2" t="s">
        <v>3</v>
      </c>
      <c r="DD845" s="2" t="s">
        <v>105</v>
      </c>
      <c r="DE845" s="2" t="s">
        <v>32</v>
      </c>
      <c r="DF845" s="2" t="s">
        <v>32</v>
      </c>
      <c r="DG845" s="2" t="s">
        <v>33</v>
      </c>
      <c r="DH845" s="2" t="s">
        <v>3</v>
      </c>
      <c r="DI845" s="2" t="s">
        <v>33</v>
      </c>
      <c r="DJ845" s="2" t="s">
        <v>32</v>
      </c>
      <c r="DK845" s="2" t="s">
        <v>3</v>
      </c>
      <c r="DL845" s="2" t="s">
        <v>3</v>
      </c>
      <c r="DM845" s="2" t="s">
        <v>3</v>
      </c>
      <c r="DN845" s="2">
        <v>0</v>
      </c>
      <c r="DO845" s="2">
        <v>0</v>
      </c>
      <c r="DP845" s="2">
        <v>1</v>
      </c>
      <c r="DQ845" s="2">
        <v>1</v>
      </c>
      <c r="DR845" s="2"/>
      <c r="DS845" s="2"/>
      <c r="DT845" s="2"/>
      <c r="DU845" s="2">
        <v>1013</v>
      </c>
      <c r="DV845" s="2" t="s">
        <v>323</v>
      </c>
      <c r="DW845" s="2" t="s">
        <v>323</v>
      </c>
      <c r="DX845" s="2">
        <v>1</v>
      </c>
      <c r="DY845" s="2"/>
      <c r="DZ845" s="2" t="s">
        <v>3</v>
      </c>
      <c r="EA845" s="2" t="s">
        <v>3</v>
      </c>
      <c r="EB845" s="2" t="s">
        <v>3</v>
      </c>
      <c r="EC845" s="2" t="s">
        <v>3</v>
      </c>
      <c r="ED845" s="2"/>
      <c r="EE845" s="2">
        <v>56938458</v>
      </c>
      <c r="EF845" s="2">
        <v>30</v>
      </c>
      <c r="EG845" s="2" t="s">
        <v>34</v>
      </c>
      <c r="EH845" s="2">
        <v>0</v>
      </c>
      <c r="EI845" s="2" t="s">
        <v>3</v>
      </c>
      <c r="EJ845" s="2">
        <v>1</v>
      </c>
      <c r="EK845" s="2">
        <v>25</v>
      </c>
      <c r="EL845" s="2" t="s">
        <v>35</v>
      </c>
      <c r="EM845" s="2" t="s">
        <v>36</v>
      </c>
      <c r="EN845" s="2"/>
      <c r="EO845" s="2" t="s">
        <v>325</v>
      </c>
      <c r="EP845" s="2"/>
      <c r="EQ845" s="2">
        <v>131072</v>
      </c>
      <c r="ER845" s="2">
        <v>2700.04</v>
      </c>
      <c r="ES845" s="2">
        <v>744.55</v>
      </c>
      <c r="ET845" s="2">
        <v>670.85</v>
      </c>
      <c r="EU845" s="2">
        <v>208.99</v>
      </c>
      <c r="EV845" s="2">
        <v>1284.6400000000001</v>
      </c>
      <c r="EW845" s="2">
        <v>112</v>
      </c>
      <c r="EX845" s="2">
        <v>0</v>
      </c>
      <c r="EY845" s="2">
        <v>0</v>
      </c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>
        <v>0</v>
      </c>
      <c r="FR845" s="2">
        <v>0</v>
      </c>
      <c r="FS845" s="2">
        <v>0</v>
      </c>
      <c r="FT845" s="2"/>
      <c r="FU845" s="2"/>
      <c r="FV845" s="2"/>
      <c r="FW845" s="2"/>
      <c r="FX845" s="2">
        <v>109</v>
      </c>
      <c r="FY845" s="2">
        <v>61</v>
      </c>
      <c r="FZ845" s="2"/>
      <c r="GA845" s="2" t="s">
        <v>3</v>
      </c>
      <c r="GB845" s="2"/>
      <c r="GC845" s="2"/>
      <c r="GD845" s="2">
        <v>1</v>
      </c>
      <c r="GE845" s="2"/>
      <c r="GF845" s="2">
        <v>1221712064</v>
      </c>
      <c r="GG845" s="2">
        <v>2</v>
      </c>
      <c r="GH845" s="2">
        <v>1</v>
      </c>
      <c r="GI845" s="2">
        <v>2</v>
      </c>
      <c r="GJ845" s="2">
        <v>0</v>
      </c>
      <c r="GK845" s="2">
        <v>0</v>
      </c>
      <c r="GL845" s="2">
        <f t="shared" si="695"/>
        <v>0</v>
      </c>
      <c r="GM845" s="2">
        <f t="shared" si="696"/>
        <v>1253.07</v>
      </c>
      <c r="GN845" s="2">
        <f t="shared" si="697"/>
        <v>1253.07</v>
      </c>
      <c r="GO845" s="2">
        <f t="shared" si="698"/>
        <v>0</v>
      </c>
      <c r="GP845" s="2">
        <f t="shared" si="699"/>
        <v>0</v>
      </c>
      <c r="GQ845" s="2"/>
      <c r="GR845" s="2">
        <v>0</v>
      </c>
      <c r="GS845" s="2">
        <v>3</v>
      </c>
      <c r="GT845" s="2">
        <v>0</v>
      </c>
      <c r="GU845" s="2" t="s">
        <v>3</v>
      </c>
      <c r="GV845" s="2">
        <f t="shared" si="700"/>
        <v>0</v>
      </c>
      <c r="GW845" s="2">
        <v>1</v>
      </c>
      <c r="GX845" s="2">
        <f t="shared" si="701"/>
        <v>0</v>
      </c>
      <c r="GY845" s="2"/>
      <c r="GZ845" s="2"/>
      <c r="HA845" s="2">
        <v>0</v>
      </c>
      <c r="HB845" s="2">
        <v>0</v>
      </c>
      <c r="HC845" s="2">
        <f t="shared" si="702"/>
        <v>0</v>
      </c>
      <c r="HD845" s="2"/>
      <c r="HE845" s="2" t="s">
        <v>3</v>
      </c>
      <c r="HF845" s="2" t="s">
        <v>3</v>
      </c>
      <c r="HG845" s="2"/>
      <c r="HH845" s="2"/>
      <c r="HI845" s="2"/>
      <c r="HJ845" s="2"/>
      <c r="HK845" s="2"/>
      <c r="HL845" s="2"/>
      <c r="HM845" s="2" t="s">
        <v>3</v>
      </c>
      <c r="HN845" s="2" t="s">
        <v>3</v>
      </c>
      <c r="HO845" s="2" t="s">
        <v>3</v>
      </c>
      <c r="HP845" s="2" t="s">
        <v>3</v>
      </c>
      <c r="HQ845" s="2" t="s">
        <v>3</v>
      </c>
      <c r="HR845" s="2"/>
      <c r="HS845" s="2">
        <v>0</v>
      </c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>
        <v>0</v>
      </c>
      <c r="IL845" s="2"/>
      <c r="IM845" s="2"/>
      <c r="IN845" s="2"/>
      <c r="IO845" s="2"/>
      <c r="IP845" s="2"/>
      <c r="IQ845" s="2"/>
      <c r="IR845" s="2"/>
      <c r="IS845" s="2"/>
      <c r="IT845" s="2"/>
      <c r="IU845" s="2"/>
    </row>
    <row r="846" spans="1:255" x14ac:dyDescent="0.2">
      <c r="A846" s="3">
        <v>17</v>
      </c>
      <c r="B846" s="3">
        <v>1</v>
      </c>
      <c r="C846" s="3">
        <f>ROW(SmtRes!A602)</f>
        <v>602</v>
      </c>
      <c r="D846" s="3">
        <f>ROW(EtalonRes!A824)</f>
        <v>824</v>
      </c>
      <c r="E846" s="3" t="s">
        <v>810</v>
      </c>
      <c r="F846" s="3" t="s">
        <v>811</v>
      </c>
      <c r="G846" s="3" t="s">
        <v>812</v>
      </c>
      <c r="H846" s="3" t="s">
        <v>323</v>
      </c>
      <c r="I846" s="3">
        <f>ROUND((1+15)/100,9)</f>
        <v>0.16</v>
      </c>
      <c r="J846" s="3">
        <v>0</v>
      </c>
      <c r="K846" s="3">
        <f>ROUND((1+15)/100,9)</f>
        <v>0.16</v>
      </c>
      <c r="O846" s="3">
        <f t="shared" si="678"/>
        <v>23166.69</v>
      </c>
      <c r="P846" s="3">
        <f t="shared" si="679"/>
        <v>643.29999999999995</v>
      </c>
      <c r="Q846" s="3">
        <f>(ROUND((ROUND((((((ET846*1.2)*1.25)*1.05))*AV846*I846),2)*BB846),2)+ROUND((ROUND(((AE846-((((EU846*1.2)*1.25)*1.05)))*AV846*I846),2)*BS846),2))</f>
        <v>4615.92</v>
      </c>
      <c r="R846" s="3">
        <f>(ROUND((ROUND((((((EU846*1.2)*1.25)*1.05))*AV846*I846),2)*BS846),2)+ROUND((ROUND(((AE846-((((EU846*1.2)*1.25)*1.05)))*AV846*I846),2)*BS846),2))</f>
        <v>3166.31</v>
      </c>
      <c r="S846" s="3">
        <f t="shared" si="680"/>
        <v>17907.47</v>
      </c>
      <c r="T846" s="3">
        <f t="shared" si="681"/>
        <v>0</v>
      </c>
      <c r="U846" s="3">
        <f t="shared" si="682"/>
        <v>27.705807359999998</v>
      </c>
      <c r="V846" s="3">
        <f t="shared" si="683"/>
        <v>0</v>
      </c>
      <c r="W846" s="3">
        <f t="shared" si="684"/>
        <v>0</v>
      </c>
      <c r="X846" s="3">
        <f>(ROUND((((S846+ROUND((ROUND((((((EU846*1.2)*1.25)*1.05))*AV846*I846),2)*BS846),2))*AT846)/100),2)+ROUND(((ROUND((ROUND(((AE846-((((EU846*1.2)*1.25)*1.05)))*AV846*I846),2)*BS846),2)*AT846)/100),2))</f>
        <v>22970.42</v>
      </c>
      <c r="Y846" s="3">
        <f>(ROUND((((S846+ROUND((ROUND((((((EU846*1.2)*1.25)*1.05))*AV846*I846),2)*BS846),2))*AU846)/100),2)+ROUND(((ROUND((ROUND(((AE846-((((EU846*1.2)*1.25)*1.05)))*AV846*I846),2)*BS846),2)*AU846)/100),2))</f>
        <v>12855.01</v>
      </c>
      <c r="AA846" s="3">
        <v>56661436</v>
      </c>
      <c r="AB846" s="3">
        <f t="shared" si="685"/>
        <v>3662.5821099999998</v>
      </c>
      <c r="AC846" s="3">
        <f>ROUND(((((ES846*1)*1)*1)),6)</f>
        <v>744.55</v>
      </c>
      <c r="AD846" s="3">
        <f>ROUND(((((((ET846*1.2)*1.25)*1.05))-((((EU846*1.2)*1.25)*1.05)))+AE846),6)</f>
        <v>1056.5887499999999</v>
      </c>
      <c r="AE846" s="3">
        <f>ROUND(((((EU846*1.2)*1.25)*1.05)),6)</f>
        <v>329.15924999999999</v>
      </c>
      <c r="AF846" s="3">
        <f>ROUND(((((EV846*1.2)*1.15)*1.05)),6)</f>
        <v>1861.44336</v>
      </c>
      <c r="AG846" s="3">
        <f t="shared" si="686"/>
        <v>0</v>
      </c>
      <c r="AH846" s="3">
        <f>((((EW846*1.2)*1.15)*1.05))</f>
        <v>162.28800000000001</v>
      </c>
      <c r="AI846" s="3">
        <f>((((EX846*1.2)*1.25)*1.05))</f>
        <v>0</v>
      </c>
      <c r="AJ846" s="3">
        <f t="shared" si="687"/>
        <v>0</v>
      </c>
      <c r="AK846" s="3">
        <v>2700.04</v>
      </c>
      <c r="AL846" s="3">
        <v>744.55</v>
      </c>
      <c r="AM846" s="3">
        <v>670.85</v>
      </c>
      <c r="AN846" s="3">
        <v>208.99</v>
      </c>
      <c r="AO846" s="3">
        <v>1284.6400000000001</v>
      </c>
      <c r="AP846" s="3">
        <v>0</v>
      </c>
      <c r="AQ846" s="3">
        <v>112</v>
      </c>
      <c r="AR846" s="3">
        <v>0</v>
      </c>
      <c r="AS846" s="3">
        <v>0</v>
      </c>
      <c r="AT846" s="3">
        <v>109</v>
      </c>
      <c r="AU846" s="3">
        <v>61</v>
      </c>
      <c r="AV846" s="3">
        <v>1.0669999999999999</v>
      </c>
      <c r="AW846" s="3">
        <v>1</v>
      </c>
      <c r="AZ846" s="3">
        <v>1</v>
      </c>
      <c r="BA846" s="3">
        <v>56.35</v>
      </c>
      <c r="BB846" s="3">
        <v>25.59</v>
      </c>
      <c r="BC846" s="3">
        <v>5.4</v>
      </c>
      <c r="BD846" s="3" t="s">
        <v>3</v>
      </c>
      <c r="BE846" s="3" t="s">
        <v>3</v>
      </c>
      <c r="BF846" s="3" t="s">
        <v>3</v>
      </c>
      <c r="BG846" s="3" t="s">
        <v>3</v>
      </c>
      <c r="BH846" s="3">
        <v>0</v>
      </c>
      <c r="BI846" s="3">
        <v>1</v>
      </c>
      <c r="BJ846" s="3" t="s">
        <v>813</v>
      </c>
      <c r="BM846" s="3">
        <v>25</v>
      </c>
      <c r="BN846" s="3">
        <v>0</v>
      </c>
      <c r="BO846" s="3" t="s">
        <v>811</v>
      </c>
      <c r="BP846" s="3">
        <v>1</v>
      </c>
      <c r="BQ846" s="3">
        <v>30</v>
      </c>
      <c r="BR846" s="3">
        <v>0</v>
      </c>
      <c r="BS846" s="3">
        <v>56.35</v>
      </c>
      <c r="BT846" s="3">
        <v>1</v>
      </c>
      <c r="BU846" s="3">
        <v>1</v>
      </c>
      <c r="BV846" s="3">
        <v>1</v>
      </c>
      <c r="BW846" s="3">
        <v>1</v>
      </c>
      <c r="BX846" s="3">
        <v>1</v>
      </c>
      <c r="BY846" s="3" t="s">
        <v>3</v>
      </c>
      <c r="BZ846" s="3">
        <v>109</v>
      </c>
      <c r="CA846" s="3">
        <v>61</v>
      </c>
      <c r="CB846" s="3" t="s">
        <v>3</v>
      </c>
      <c r="CE846" s="3">
        <v>1566</v>
      </c>
      <c r="CF846" s="3">
        <v>0</v>
      </c>
      <c r="CG846" s="3">
        <v>0</v>
      </c>
      <c r="CM846" s="3">
        <v>0</v>
      </c>
      <c r="CN846" s="3" t="s">
        <v>2120</v>
      </c>
      <c r="CO846" s="3">
        <v>0</v>
      </c>
      <c r="CP846" s="3">
        <f t="shared" si="688"/>
        <v>23166.690000000002</v>
      </c>
      <c r="CQ846" s="3">
        <f t="shared" si="689"/>
        <v>4020.57</v>
      </c>
      <c r="CR846" s="3">
        <f>(ROUND((ROUND((((((ET846*1.2)*1.25)*1.05))*AV846*1),2)*BB846),2)+ROUND((ROUND(((AE846-((((EU846*1.2)*1.25)*1.05)))*AV846*1),2)*BS846),2))</f>
        <v>28849.65</v>
      </c>
      <c r="CS846" s="3">
        <f>(ROUND((ROUND((((((EU846*1.2)*1.25)*1.05))*AV846*1),2)*BS846),2)+ROUND((ROUND(((AE846-((((EU846*1.2)*1.25)*1.05)))*AV846*1),2)*BS846),2))</f>
        <v>19790.68</v>
      </c>
      <c r="CT846" s="3">
        <f t="shared" si="690"/>
        <v>111920.12</v>
      </c>
      <c r="CU846" s="3">
        <f t="shared" si="691"/>
        <v>0</v>
      </c>
      <c r="CV846" s="3">
        <f t="shared" si="692"/>
        <v>173.16129599999999</v>
      </c>
      <c r="CW846" s="3">
        <f t="shared" si="693"/>
        <v>0</v>
      </c>
      <c r="CX846" s="3">
        <f t="shared" si="694"/>
        <v>0</v>
      </c>
      <c r="CY846" s="3">
        <f>(ROUND((((S846+ROUND((ROUND((((((EU846*1.2)*1.25)*1.05))*AV846*1),2)*BS846),2))*AT846)/100),2)+ROUND(((ROUND((ROUND(((AE846-((((EU846*1.2)*1.25)*1.05)))*AV846*1),2)*BS846),2)*AT846)/100),2))</f>
        <v>41090.980000000003</v>
      </c>
      <c r="CZ846" s="3">
        <f>(ROUND((((S846+ROUND((ROUND((((((EU846*1.2)*1.25)*1.05))*AV846*1),2)*BS846),2))*AU846)/100),2)+ROUND(((ROUND((ROUND(((AE846-((((EU846*1.2)*1.25)*1.05)))*AV846*1),2)*BS846),2)*AU846)/100),2))</f>
        <v>22995.87</v>
      </c>
      <c r="DB846" s="3">
        <v>200</v>
      </c>
      <c r="DC846" s="3" t="s">
        <v>3</v>
      </c>
      <c r="DD846" s="3" t="s">
        <v>105</v>
      </c>
      <c r="DE846" s="3" t="s">
        <v>32</v>
      </c>
      <c r="DF846" s="3" t="s">
        <v>32</v>
      </c>
      <c r="DG846" s="3" t="s">
        <v>33</v>
      </c>
      <c r="DH846" s="3" t="s">
        <v>3</v>
      </c>
      <c r="DI846" s="3" t="s">
        <v>33</v>
      </c>
      <c r="DJ846" s="3" t="s">
        <v>32</v>
      </c>
      <c r="DK846" s="3" t="s">
        <v>3</v>
      </c>
      <c r="DL846" s="3" t="s">
        <v>3</v>
      </c>
      <c r="DM846" s="3" t="s">
        <v>3</v>
      </c>
      <c r="DN846" s="3">
        <v>0</v>
      </c>
      <c r="DO846" s="3">
        <v>0</v>
      </c>
      <c r="DP846" s="3">
        <v>1</v>
      </c>
      <c r="DQ846" s="3">
        <v>1</v>
      </c>
      <c r="DU846" s="3">
        <v>1013</v>
      </c>
      <c r="DV846" s="3" t="s">
        <v>323</v>
      </c>
      <c r="DW846" s="3" t="s">
        <v>323</v>
      </c>
      <c r="DX846" s="3">
        <v>1</v>
      </c>
      <c r="DZ846" s="3" t="s">
        <v>3</v>
      </c>
      <c r="EA846" s="3" t="s">
        <v>3</v>
      </c>
      <c r="EB846" s="3" t="s">
        <v>3</v>
      </c>
      <c r="EC846" s="3" t="s">
        <v>3</v>
      </c>
      <c r="EE846" s="3">
        <v>56938458</v>
      </c>
      <c r="EF846" s="3">
        <v>30</v>
      </c>
      <c r="EG846" s="3" t="s">
        <v>34</v>
      </c>
      <c r="EH846" s="3">
        <v>0</v>
      </c>
      <c r="EI846" s="3" t="s">
        <v>3</v>
      </c>
      <c r="EJ846" s="3">
        <v>1</v>
      </c>
      <c r="EK846" s="3">
        <v>25</v>
      </c>
      <c r="EL846" s="3" t="s">
        <v>35</v>
      </c>
      <c r="EM846" s="3" t="s">
        <v>36</v>
      </c>
      <c r="EO846" s="3" t="s">
        <v>325</v>
      </c>
      <c r="EQ846" s="3">
        <v>131072</v>
      </c>
      <c r="ER846" s="3">
        <v>2700.04</v>
      </c>
      <c r="ES846" s="3">
        <v>744.55</v>
      </c>
      <c r="ET846" s="3">
        <v>670.85</v>
      </c>
      <c r="EU846" s="3">
        <v>208.99</v>
      </c>
      <c r="EV846" s="3">
        <v>1284.6400000000001</v>
      </c>
      <c r="EW846" s="3">
        <v>112</v>
      </c>
      <c r="EX846" s="3">
        <v>0</v>
      </c>
      <c r="EY846" s="3">
        <v>0</v>
      </c>
      <c r="FQ846" s="3">
        <v>0</v>
      </c>
      <c r="FR846" s="3">
        <v>0</v>
      </c>
      <c r="FS846" s="3">
        <v>0</v>
      </c>
      <c r="FX846" s="3">
        <v>109</v>
      </c>
      <c r="FY846" s="3">
        <v>61</v>
      </c>
      <c r="GA846" s="3" t="s">
        <v>3</v>
      </c>
      <c r="GD846" s="3">
        <v>1</v>
      </c>
      <c r="GF846" s="3">
        <v>1221712064</v>
      </c>
      <c r="GG846" s="3">
        <v>2</v>
      </c>
      <c r="GH846" s="3">
        <v>1</v>
      </c>
      <c r="GI846" s="3">
        <v>2</v>
      </c>
      <c r="GJ846" s="3">
        <v>0</v>
      </c>
      <c r="GK846" s="3">
        <v>0</v>
      </c>
      <c r="GL846" s="3">
        <f t="shared" si="695"/>
        <v>0</v>
      </c>
      <c r="GM846" s="3">
        <f t="shared" si="696"/>
        <v>58992.12</v>
      </c>
      <c r="GN846" s="3">
        <f t="shared" si="697"/>
        <v>58992.12</v>
      </c>
      <c r="GO846" s="3">
        <f t="shared" si="698"/>
        <v>0</v>
      </c>
      <c r="GP846" s="3">
        <f t="shared" si="699"/>
        <v>0</v>
      </c>
      <c r="GR846" s="3">
        <v>0</v>
      </c>
      <c r="GS846" s="3">
        <v>3</v>
      </c>
      <c r="GT846" s="3">
        <v>0</v>
      </c>
      <c r="GU846" s="3" t="s">
        <v>3</v>
      </c>
      <c r="GV846" s="3">
        <f t="shared" si="700"/>
        <v>0</v>
      </c>
      <c r="GW846" s="3">
        <v>1</v>
      </c>
      <c r="GX846" s="3">
        <f t="shared" si="701"/>
        <v>0</v>
      </c>
      <c r="HA846" s="3">
        <v>0</v>
      </c>
      <c r="HB846" s="3">
        <v>0</v>
      </c>
      <c r="HC846" s="3">
        <f t="shared" si="702"/>
        <v>0</v>
      </c>
      <c r="HE846" s="3" t="s">
        <v>3</v>
      </c>
      <c r="HF846" s="3" t="s">
        <v>3</v>
      </c>
      <c r="HM846" s="3" t="s">
        <v>3</v>
      </c>
      <c r="HN846" s="3" t="s">
        <v>3</v>
      </c>
      <c r="HO846" s="3" t="s">
        <v>3</v>
      </c>
      <c r="HP846" s="3" t="s">
        <v>3</v>
      </c>
      <c r="HQ846" s="3" t="s">
        <v>3</v>
      </c>
      <c r="HS846" s="3">
        <v>0</v>
      </c>
      <c r="IK846" s="3">
        <v>0</v>
      </c>
    </row>
    <row r="847" spans="1:255" x14ac:dyDescent="0.2">
      <c r="A847" s="2">
        <v>17</v>
      </c>
      <c r="B847" s="2">
        <v>1</v>
      </c>
      <c r="C847" s="2"/>
      <c r="D847" s="2"/>
      <c r="E847" s="2" t="s">
        <v>814</v>
      </c>
      <c r="F847" s="2" t="s">
        <v>807</v>
      </c>
      <c r="G847" s="2" t="s">
        <v>808</v>
      </c>
      <c r="H847" s="2" t="s">
        <v>329</v>
      </c>
      <c r="I847" s="2">
        <v>16</v>
      </c>
      <c r="J847" s="2">
        <v>0</v>
      </c>
      <c r="K847" s="2">
        <v>16</v>
      </c>
      <c r="L847" s="2"/>
      <c r="M847" s="2"/>
      <c r="N847" s="2"/>
      <c r="O847" s="2">
        <f t="shared" si="678"/>
        <v>1678.56</v>
      </c>
      <c r="P847" s="2">
        <f t="shared" si="679"/>
        <v>1678.56</v>
      </c>
      <c r="Q847" s="2">
        <f>(ROUND((ROUND(((ET847)*AV847*I847),2)*BB847),2)+ROUND((ROUND(((AE847-(EU847))*AV847*I847),2)*BS847),2))</f>
        <v>0</v>
      </c>
      <c r="R847" s="2">
        <f>(ROUND((ROUND(((EU847)*AV847*I847),2)*BS847),2)+ROUND((ROUND(((AE847-(EU847))*AV847*I847),2)*BS847),2))</f>
        <v>0</v>
      </c>
      <c r="S847" s="2">
        <f t="shared" si="680"/>
        <v>0</v>
      </c>
      <c r="T847" s="2">
        <f t="shared" si="681"/>
        <v>0</v>
      </c>
      <c r="U847" s="2">
        <f t="shared" si="682"/>
        <v>0</v>
      </c>
      <c r="V847" s="2">
        <f t="shared" si="683"/>
        <v>0</v>
      </c>
      <c r="W847" s="2">
        <f t="shared" si="684"/>
        <v>0</v>
      </c>
      <c r="X847" s="2">
        <f>(ROUND((((S847+ROUND((ROUND(((EU847)*AV847*I847),2)*BS847),2))*AT847)/100),2)+ROUND(((ROUND((ROUND(((AE847-(EU847))*AV847*I847),2)*BS847),2)*AT847)/100),2))</f>
        <v>0</v>
      </c>
      <c r="Y847" s="2">
        <f>(ROUND((((S847+ROUND((ROUND(((EU847)*AV847*I847),2)*BS847),2))*AU847)/100),2)+ROUND(((ROUND((ROUND(((AE847-(EU847))*AV847*I847),2)*BS847),2)*AU847)/100),2))</f>
        <v>0</v>
      </c>
      <c r="Z847" s="2"/>
      <c r="AA847" s="2">
        <v>56661434</v>
      </c>
      <c r="AB847" s="2">
        <f t="shared" si="685"/>
        <v>104.91</v>
      </c>
      <c r="AC847" s="2">
        <f>ROUND((ES847),6)</f>
        <v>104.91</v>
      </c>
      <c r="AD847" s="2">
        <f>ROUND((((ET847)-(EU847))+AE847),6)</f>
        <v>0</v>
      </c>
      <c r="AE847" s="2">
        <f>ROUND((EU847),6)</f>
        <v>0</v>
      </c>
      <c r="AF847" s="2">
        <f>ROUND((EV847),6)</f>
        <v>0</v>
      </c>
      <c r="AG847" s="2">
        <f t="shared" si="686"/>
        <v>0</v>
      </c>
      <c r="AH847" s="2">
        <f>(EW847)</f>
        <v>0</v>
      </c>
      <c r="AI847" s="2">
        <f>(EX847)</f>
        <v>0</v>
      </c>
      <c r="AJ847" s="2">
        <f t="shared" si="687"/>
        <v>0</v>
      </c>
      <c r="AK847" s="2">
        <v>104.91</v>
      </c>
      <c r="AL847" s="2">
        <v>104.91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1</v>
      </c>
      <c r="AW847" s="2">
        <v>1</v>
      </c>
      <c r="AX847" s="2"/>
      <c r="AY847" s="2"/>
      <c r="AZ847" s="2">
        <v>1</v>
      </c>
      <c r="BA847" s="2">
        <v>1</v>
      </c>
      <c r="BB847" s="2">
        <v>1</v>
      </c>
      <c r="BC847" s="2">
        <v>1</v>
      </c>
      <c r="BD847" s="2" t="s">
        <v>3</v>
      </c>
      <c r="BE847" s="2" t="s">
        <v>3</v>
      </c>
      <c r="BF847" s="2" t="s">
        <v>3</v>
      </c>
      <c r="BG847" s="2" t="s">
        <v>3</v>
      </c>
      <c r="BH847" s="2">
        <v>3</v>
      </c>
      <c r="BI847" s="2">
        <v>1</v>
      </c>
      <c r="BJ847" s="2" t="s">
        <v>809</v>
      </c>
      <c r="BK847" s="2"/>
      <c r="BL847" s="2"/>
      <c r="BM847" s="2">
        <v>1617</v>
      </c>
      <c r="BN847" s="2">
        <v>0</v>
      </c>
      <c r="BO847" s="2" t="s">
        <v>3</v>
      </c>
      <c r="BP847" s="2">
        <v>0</v>
      </c>
      <c r="BQ847" s="2">
        <v>200</v>
      </c>
      <c r="BR847" s="2">
        <v>0</v>
      </c>
      <c r="BS847" s="2">
        <v>1</v>
      </c>
      <c r="BT847" s="2">
        <v>1</v>
      </c>
      <c r="BU847" s="2">
        <v>1</v>
      </c>
      <c r="BV847" s="2">
        <v>1</v>
      </c>
      <c r="BW847" s="2">
        <v>1</v>
      </c>
      <c r="BX847" s="2">
        <v>1</v>
      </c>
      <c r="BY847" s="2" t="s">
        <v>3</v>
      </c>
      <c r="BZ847" s="2">
        <v>0</v>
      </c>
      <c r="CA847" s="2">
        <v>0</v>
      </c>
      <c r="CB847" s="2" t="s">
        <v>3</v>
      </c>
      <c r="CC847" s="2"/>
      <c r="CD847" s="2"/>
      <c r="CE847" s="2">
        <v>1566</v>
      </c>
      <c r="CF847" s="2">
        <v>0</v>
      </c>
      <c r="CG847" s="2">
        <v>0</v>
      </c>
      <c r="CH847" s="2"/>
      <c r="CI847" s="2"/>
      <c r="CJ847" s="2"/>
      <c r="CK847" s="2"/>
      <c r="CL847" s="2"/>
      <c r="CM847" s="2">
        <v>0</v>
      </c>
      <c r="CN847" s="2" t="s">
        <v>3</v>
      </c>
      <c r="CO847" s="2">
        <v>0</v>
      </c>
      <c r="CP847" s="2">
        <f t="shared" si="688"/>
        <v>1678.56</v>
      </c>
      <c r="CQ847" s="2">
        <f t="shared" si="689"/>
        <v>104.91</v>
      </c>
      <c r="CR847" s="2">
        <f>(ROUND((ROUND(((ET847)*AV847*1),2)*BB847),2)+ROUND((ROUND(((AE847-(EU847))*AV847*1),2)*BS847),2))</f>
        <v>0</v>
      </c>
      <c r="CS847" s="2">
        <f>(ROUND((ROUND(((EU847)*AV847*1),2)*BS847),2)+ROUND((ROUND(((AE847-(EU847))*AV847*1),2)*BS847),2))</f>
        <v>0</v>
      </c>
      <c r="CT847" s="2">
        <f t="shared" si="690"/>
        <v>0</v>
      </c>
      <c r="CU847" s="2">
        <f t="shared" si="691"/>
        <v>0</v>
      </c>
      <c r="CV847" s="2">
        <f t="shared" si="692"/>
        <v>0</v>
      </c>
      <c r="CW847" s="2">
        <f t="shared" si="693"/>
        <v>0</v>
      </c>
      <c r="CX847" s="2">
        <f t="shared" si="694"/>
        <v>0</v>
      </c>
      <c r="CY847" s="2">
        <f>(ROUND((((S847+ROUND((ROUND(((EU847)*AV847*1),2)*BS847),2))*AT847)/100),2)+ROUND(((ROUND((ROUND(((AE847-(EU847))*AV847*1),2)*BS847),2)*AT847)/100),2))</f>
        <v>0</v>
      </c>
      <c r="CZ847" s="2">
        <f>(ROUND((((S847+ROUND((ROUND(((EU847)*AV847*1),2)*BS847),2))*AU847)/100),2)+ROUND(((ROUND((ROUND(((AE847-(EU847))*AV847*1),2)*BS847),2)*AU847)/100),2))</f>
        <v>0</v>
      </c>
      <c r="DA847" s="2"/>
      <c r="DB847" s="2"/>
      <c r="DC847" s="2" t="s">
        <v>3</v>
      </c>
      <c r="DD847" s="2" t="s">
        <v>3</v>
      </c>
      <c r="DE847" s="2" t="s">
        <v>3</v>
      </c>
      <c r="DF847" s="2" t="s">
        <v>3</v>
      </c>
      <c r="DG847" s="2" t="s">
        <v>3</v>
      </c>
      <c r="DH847" s="2" t="s">
        <v>3</v>
      </c>
      <c r="DI847" s="2" t="s">
        <v>3</v>
      </c>
      <c r="DJ847" s="2" t="s">
        <v>3</v>
      </c>
      <c r="DK847" s="2" t="s">
        <v>3</v>
      </c>
      <c r="DL847" s="2" t="s">
        <v>3</v>
      </c>
      <c r="DM847" s="2" t="s">
        <v>3</v>
      </c>
      <c r="DN847" s="2">
        <v>0</v>
      </c>
      <c r="DO847" s="2">
        <v>0</v>
      </c>
      <c r="DP847" s="2">
        <v>1</v>
      </c>
      <c r="DQ847" s="2">
        <v>1</v>
      </c>
      <c r="DR847" s="2"/>
      <c r="DS847" s="2"/>
      <c r="DT847" s="2"/>
      <c r="DU847" s="2">
        <v>1005</v>
      </c>
      <c r="DV847" s="2" t="s">
        <v>329</v>
      </c>
      <c r="DW847" s="2" t="s">
        <v>329</v>
      </c>
      <c r="DX847" s="2">
        <v>1</v>
      </c>
      <c r="DY847" s="2"/>
      <c r="DZ847" s="2" t="s">
        <v>3</v>
      </c>
      <c r="EA847" s="2" t="s">
        <v>3</v>
      </c>
      <c r="EB847" s="2" t="s">
        <v>3</v>
      </c>
      <c r="EC847" s="2" t="s">
        <v>3</v>
      </c>
      <c r="ED847" s="2"/>
      <c r="EE847" s="2">
        <v>56938530</v>
      </c>
      <c r="EF847" s="2">
        <v>200</v>
      </c>
      <c r="EG847" s="2" t="s">
        <v>343</v>
      </c>
      <c r="EH847" s="2">
        <v>0</v>
      </c>
      <c r="EI847" s="2" t="s">
        <v>3</v>
      </c>
      <c r="EJ847" s="2">
        <v>1</v>
      </c>
      <c r="EK847" s="2">
        <v>1617</v>
      </c>
      <c r="EL847" s="2" t="s">
        <v>344</v>
      </c>
      <c r="EM847" s="2" t="s">
        <v>345</v>
      </c>
      <c r="EN847" s="2"/>
      <c r="EO847" s="2" t="s">
        <v>3</v>
      </c>
      <c r="EP847" s="2"/>
      <c r="EQ847" s="2">
        <v>131072</v>
      </c>
      <c r="ER847" s="2">
        <v>104.91</v>
      </c>
      <c r="ES847" s="2">
        <v>104.91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>
        <v>0</v>
      </c>
      <c r="FR847" s="2">
        <v>0</v>
      </c>
      <c r="FS847" s="2">
        <v>0</v>
      </c>
      <c r="FT847" s="2"/>
      <c r="FU847" s="2"/>
      <c r="FV847" s="2"/>
      <c r="FW847" s="2"/>
      <c r="FX847" s="2">
        <v>0</v>
      </c>
      <c r="FY847" s="2">
        <v>0</v>
      </c>
      <c r="FZ847" s="2"/>
      <c r="GA847" s="2" t="s">
        <v>3</v>
      </c>
      <c r="GB847" s="2"/>
      <c r="GC847" s="2"/>
      <c r="GD847" s="2">
        <v>1</v>
      </c>
      <c r="GE847" s="2"/>
      <c r="GF847" s="2">
        <v>-165428684</v>
      </c>
      <c r="GG847" s="2">
        <v>2</v>
      </c>
      <c r="GH847" s="2">
        <v>1</v>
      </c>
      <c r="GI847" s="2">
        <v>-2</v>
      </c>
      <c r="GJ847" s="2">
        <v>0</v>
      </c>
      <c r="GK847" s="2">
        <v>0</v>
      </c>
      <c r="GL847" s="2">
        <f t="shared" si="695"/>
        <v>0</v>
      </c>
      <c r="GM847" s="2">
        <f t="shared" si="696"/>
        <v>1678.56</v>
      </c>
      <c r="GN847" s="2">
        <f t="shared" si="697"/>
        <v>1678.56</v>
      </c>
      <c r="GO847" s="2">
        <f t="shared" si="698"/>
        <v>0</v>
      </c>
      <c r="GP847" s="2">
        <f t="shared" si="699"/>
        <v>0</v>
      </c>
      <c r="GQ847" s="2"/>
      <c r="GR847" s="2">
        <v>0</v>
      </c>
      <c r="GS847" s="2">
        <v>3</v>
      </c>
      <c r="GT847" s="2">
        <v>0</v>
      </c>
      <c r="GU847" s="2" t="s">
        <v>3</v>
      </c>
      <c r="GV847" s="2">
        <f t="shared" si="700"/>
        <v>0</v>
      </c>
      <c r="GW847" s="2">
        <v>1</v>
      </c>
      <c r="GX847" s="2">
        <f t="shared" si="701"/>
        <v>0</v>
      </c>
      <c r="GY847" s="2"/>
      <c r="GZ847" s="2"/>
      <c r="HA847" s="2">
        <v>0</v>
      </c>
      <c r="HB847" s="2">
        <v>0</v>
      </c>
      <c r="HC847" s="2">
        <f t="shared" si="702"/>
        <v>0</v>
      </c>
      <c r="HD847" s="2"/>
      <c r="HE847" s="2" t="s">
        <v>3</v>
      </c>
      <c r="HF847" s="2" t="s">
        <v>3</v>
      </c>
      <c r="HG847" s="2"/>
      <c r="HH847" s="2"/>
      <c r="HI847" s="2"/>
      <c r="HJ847" s="2"/>
      <c r="HK847" s="2"/>
      <c r="HL847" s="2"/>
      <c r="HM847" s="2" t="s">
        <v>3</v>
      </c>
      <c r="HN847" s="2" t="s">
        <v>3</v>
      </c>
      <c r="HO847" s="2" t="s">
        <v>3</v>
      </c>
      <c r="HP847" s="2" t="s">
        <v>3</v>
      </c>
      <c r="HQ847" s="2" t="s">
        <v>3</v>
      </c>
      <c r="HR847" s="2"/>
      <c r="HS847" s="2">
        <v>0</v>
      </c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>
        <v>0</v>
      </c>
      <c r="IL847" s="2"/>
      <c r="IM847" s="2"/>
      <c r="IN847" s="2"/>
      <c r="IO847" s="2"/>
      <c r="IP847" s="2"/>
      <c r="IQ847" s="2"/>
      <c r="IR847" s="2"/>
      <c r="IS847" s="2"/>
      <c r="IT847" s="2"/>
      <c r="IU847" s="2"/>
    </row>
    <row r="848" spans="1:255" x14ac:dyDescent="0.2">
      <c r="A848" s="3">
        <v>17</v>
      </c>
      <c r="B848" s="3">
        <v>1</v>
      </c>
      <c r="E848" s="3" t="s">
        <v>814</v>
      </c>
      <c r="F848" s="3" t="s">
        <v>807</v>
      </c>
      <c r="G848" s="3" t="s">
        <v>808</v>
      </c>
      <c r="H848" s="3" t="s">
        <v>329</v>
      </c>
      <c r="I848" s="3">
        <v>16</v>
      </c>
      <c r="J848" s="3">
        <v>0</v>
      </c>
      <c r="K848" s="3">
        <v>16</v>
      </c>
      <c r="O848" s="3">
        <f t="shared" si="678"/>
        <v>30851.93</v>
      </c>
      <c r="P848" s="3">
        <f t="shared" si="679"/>
        <v>30851.93</v>
      </c>
      <c r="Q848" s="3">
        <f>(ROUND((ROUND(((ET848)*AV848*I848),2)*BB848),2)+ROUND((ROUND(((AE848-(EU848))*AV848*I848),2)*BS848),2))</f>
        <v>0</v>
      </c>
      <c r="R848" s="3">
        <f>(ROUND((ROUND(((EU848)*AV848*I848),2)*BS848),2)+ROUND((ROUND(((AE848-(EU848))*AV848*I848),2)*BS848),2))</f>
        <v>0</v>
      </c>
      <c r="S848" s="3">
        <f t="shared" si="680"/>
        <v>0</v>
      </c>
      <c r="T848" s="3">
        <f t="shared" si="681"/>
        <v>0</v>
      </c>
      <c r="U848" s="3">
        <f t="shared" si="682"/>
        <v>0</v>
      </c>
      <c r="V848" s="3">
        <f t="shared" si="683"/>
        <v>0</v>
      </c>
      <c r="W848" s="3">
        <f t="shared" si="684"/>
        <v>0</v>
      </c>
      <c r="X848" s="3">
        <f>(ROUND((((S848+ROUND((ROUND(((EU848)*AV848*I848),2)*BS848),2))*AT848)/100),2)+ROUND(((ROUND((ROUND(((AE848-(EU848))*AV848*I848),2)*BS848),2)*AT848)/100),2))</f>
        <v>0</v>
      </c>
      <c r="Y848" s="3">
        <f>(ROUND((((S848+ROUND((ROUND(((EU848)*AV848*I848),2)*BS848),2))*AU848)/100),2)+ROUND(((ROUND((ROUND(((AE848-(EU848))*AV848*I848),2)*BS848),2)*AU848)/100),2))</f>
        <v>0</v>
      </c>
      <c r="AA848" s="3">
        <v>56661436</v>
      </c>
      <c r="AB848" s="3">
        <f t="shared" si="685"/>
        <v>104.91</v>
      </c>
      <c r="AC848" s="3">
        <f>ROUND((ES848),6)</f>
        <v>104.91</v>
      </c>
      <c r="AD848" s="3">
        <f>ROUND((((ET848)-(EU848))+AE848),6)</f>
        <v>0</v>
      </c>
      <c r="AE848" s="3">
        <f>ROUND((EU848),6)</f>
        <v>0</v>
      </c>
      <c r="AF848" s="3">
        <f>ROUND((EV848),6)</f>
        <v>0</v>
      </c>
      <c r="AG848" s="3">
        <f t="shared" si="686"/>
        <v>0</v>
      </c>
      <c r="AH848" s="3">
        <f>(EW848)</f>
        <v>0</v>
      </c>
      <c r="AI848" s="3">
        <f>(EX848)</f>
        <v>0</v>
      </c>
      <c r="AJ848" s="3">
        <f t="shared" si="687"/>
        <v>0</v>
      </c>
      <c r="AK848" s="3">
        <v>104.91</v>
      </c>
      <c r="AL848" s="3">
        <v>104.91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1</v>
      </c>
      <c r="AW848" s="3">
        <v>1</v>
      </c>
      <c r="AZ848" s="3">
        <v>1</v>
      </c>
      <c r="BA848" s="3">
        <v>1</v>
      </c>
      <c r="BB848" s="3">
        <v>1</v>
      </c>
      <c r="BC848" s="3">
        <v>18.38</v>
      </c>
      <c r="BD848" s="3" t="s">
        <v>3</v>
      </c>
      <c r="BE848" s="3" t="s">
        <v>3</v>
      </c>
      <c r="BF848" s="3" t="s">
        <v>3</v>
      </c>
      <c r="BG848" s="3" t="s">
        <v>3</v>
      </c>
      <c r="BH848" s="3">
        <v>3</v>
      </c>
      <c r="BI848" s="3">
        <v>1</v>
      </c>
      <c r="BJ848" s="3" t="s">
        <v>809</v>
      </c>
      <c r="BM848" s="3">
        <v>1617</v>
      </c>
      <c r="BN848" s="3">
        <v>0</v>
      </c>
      <c r="BO848" s="3" t="s">
        <v>807</v>
      </c>
      <c r="BP848" s="3">
        <v>1</v>
      </c>
      <c r="BQ848" s="3">
        <v>200</v>
      </c>
      <c r="BR848" s="3">
        <v>0</v>
      </c>
      <c r="BS848" s="3">
        <v>1</v>
      </c>
      <c r="BT848" s="3">
        <v>1</v>
      </c>
      <c r="BU848" s="3">
        <v>1</v>
      </c>
      <c r="BV848" s="3">
        <v>1</v>
      </c>
      <c r="BW848" s="3">
        <v>1</v>
      </c>
      <c r="BX848" s="3">
        <v>1</v>
      </c>
      <c r="BY848" s="3" t="s">
        <v>3</v>
      </c>
      <c r="BZ848" s="3">
        <v>0</v>
      </c>
      <c r="CA848" s="3">
        <v>0</v>
      </c>
      <c r="CB848" s="3" t="s">
        <v>3</v>
      </c>
      <c r="CE848" s="3">
        <v>1566</v>
      </c>
      <c r="CF848" s="3">
        <v>0</v>
      </c>
      <c r="CG848" s="3">
        <v>0</v>
      </c>
      <c r="CM848" s="3">
        <v>0</v>
      </c>
      <c r="CN848" s="3" t="s">
        <v>3</v>
      </c>
      <c r="CO848" s="3">
        <v>0</v>
      </c>
      <c r="CP848" s="3">
        <f t="shared" si="688"/>
        <v>30851.93</v>
      </c>
      <c r="CQ848" s="3">
        <f t="shared" si="689"/>
        <v>1928.25</v>
      </c>
      <c r="CR848" s="3">
        <f>(ROUND((ROUND(((ET848)*AV848*1),2)*BB848),2)+ROUND((ROUND(((AE848-(EU848))*AV848*1),2)*BS848),2))</f>
        <v>0</v>
      </c>
      <c r="CS848" s="3">
        <f>(ROUND((ROUND(((EU848)*AV848*1),2)*BS848),2)+ROUND((ROUND(((AE848-(EU848))*AV848*1),2)*BS848),2))</f>
        <v>0</v>
      </c>
      <c r="CT848" s="3">
        <f t="shared" si="690"/>
        <v>0</v>
      </c>
      <c r="CU848" s="3">
        <f t="shared" si="691"/>
        <v>0</v>
      </c>
      <c r="CV848" s="3">
        <f t="shared" si="692"/>
        <v>0</v>
      </c>
      <c r="CW848" s="3">
        <f t="shared" si="693"/>
        <v>0</v>
      </c>
      <c r="CX848" s="3">
        <f t="shared" si="694"/>
        <v>0</v>
      </c>
      <c r="CY848" s="3">
        <f>(ROUND((((S848+ROUND((ROUND(((EU848)*AV848*1),2)*BS848),2))*AT848)/100),2)+ROUND(((ROUND((ROUND(((AE848-(EU848))*AV848*1),2)*BS848),2)*AT848)/100),2))</f>
        <v>0</v>
      </c>
      <c r="CZ848" s="3">
        <f>(ROUND((((S848+ROUND((ROUND(((EU848)*AV848*1),2)*BS848),2))*AU848)/100),2)+ROUND(((ROUND((ROUND(((AE848-(EU848))*AV848*1),2)*BS848),2)*AU848)/100),2))</f>
        <v>0</v>
      </c>
      <c r="DC848" s="3" t="s">
        <v>3</v>
      </c>
      <c r="DD848" s="3" t="s">
        <v>3</v>
      </c>
      <c r="DE848" s="3" t="s">
        <v>3</v>
      </c>
      <c r="DF848" s="3" t="s">
        <v>3</v>
      </c>
      <c r="DG848" s="3" t="s">
        <v>3</v>
      </c>
      <c r="DH848" s="3" t="s">
        <v>3</v>
      </c>
      <c r="DI848" s="3" t="s">
        <v>3</v>
      </c>
      <c r="DJ848" s="3" t="s">
        <v>3</v>
      </c>
      <c r="DK848" s="3" t="s">
        <v>3</v>
      </c>
      <c r="DL848" s="3" t="s">
        <v>3</v>
      </c>
      <c r="DM848" s="3" t="s">
        <v>3</v>
      </c>
      <c r="DN848" s="3">
        <v>0</v>
      </c>
      <c r="DO848" s="3">
        <v>0</v>
      </c>
      <c r="DP848" s="3">
        <v>1</v>
      </c>
      <c r="DQ848" s="3">
        <v>1</v>
      </c>
      <c r="DU848" s="3">
        <v>1005</v>
      </c>
      <c r="DV848" s="3" t="s">
        <v>329</v>
      </c>
      <c r="DW848" s="3" t="s">
        <v>329</v>
      </c>
      <c r="DX848" s="3">
        <v>1</v>
      </c>
      <c r="DZ848" s="3" t="s">
        <v>3</v>
      </c>
      <c r="EA848" s="3" t="s">
        <v>3</v>
      </c>
      <c r="EB848" s="3" t="s">
        <v>3</v>
      </c>
      <c r="EC848" s="3" t="s">
        <v>3</v>
      </c>
      <c r="EE848" s="3">
        <v>56938530</v>
      </c>
      <c r="EF848" s="3">
        <v>200</v>
      </c>
      <c r="EG848" s="3" t="s">
        <v>343</v>
      </c>
      <c r="EH848" s="3">
        <v>0</v>
      </c>
      <c r="EI848" s="3" t="s">
        <v>3</v>
      </c>
      <c r="EJ848" s="3">
        <v>1</v>
      </c>
      <c r="EK848" s="3">
        <v>1617</v>
      </c>
      <c r="EL848" s="3" t="s">
        <v>344</v>
      </c>
      <c r="EM848" s="3" t="s">
        <v>345</v>
      </c>
      <c r="EO848" s="3" t="s">
        <v>3</v>
      </c>
      <c r="EQ848" s="3">
        <v>131072</v>
      </c>
      <c r="ER848" s="3">
        <v>104.91</v>
      </c>
      <c r="ES848" s="3">
        <v>104.91</v>
      </c>
      <c r="ET848" s="3">
        <v>0</v>
      </c>
      <c r="EU848" s="3">
        <v>0</v>
      </c>
      <c r="EV848" s="3">
        <v>0</v>
      </c>
      <c r="EW848" s="3">
        <v>0</v>
      </c>
      <c r="EX848" s="3">
        <v>0</v>
      </c>
      <c r="EY848" s="3">
        <v>0</v>
      </c>
      <c r="FQ848" s="3">
        <v>0</v>
      </c>
      <c r="FR848" s="3">
        <v>0</v>
      </c>
      <c r="FS848" s="3">
        <v>0</v>
      </c>
      <c r="FX848" s="3">
        <v>0</v>
      </c>
      <c r="FY848" s="3">
        <v>0</v>
      </c>
      <c r="GA848" s="3" t="s">
        <v>3</v>
      </c>
      <c r="GD848" s="3">
        <v>1</v>
      </c>
      <c r="GF848" s="3">
        <v>-165428684</v>
      </c>
      <c r="GG848" s="3">
        <v>2</v>
      </c>
      <c r="GH848" s="3">
        <v>1</v>
      </c>
      <c r="GI848" s="3">
        <v>2</v>
      </c>
      <c r="GJ848" s="3">
        <v>0</v>
      </c>
      <c r="GK848" s="3">
        <v>0</v>
      </c>
      <c r="GL848" s="3">
        <f t="shared" si="695"/>
        <v>0</v>
      </c>
      <c r="GM848" s="3">
        <f t="shared" si="696"/>
        <v>30851.93</v>
      </c>
      <c r="GN848" s="3">
        <f t="shared" si="697"/>
        <v>30851.93</v>
      </c>
      <c r="GO848" s="3">
        <f t="shared" si="698"/>
        <v>0</v>
      </c>
      <c r="GP848" s="3">
        <f t="shared" si="699"/>
        <v>0</v>
      </c>
      <c r="GR848" s="3">
        <v>0</v>
      </c>
      <c r="GS848" s="3">
        <v>3</v>
      </c>
      <c r="GT848" s="3">
        <v>0</v>
      </c>
      <c r="GU848" s="3" t="s">
        <v>3</v>
      </c>
      <c r="GV848" s="3">
        <f t="shared" si="700"/>
        <v>0</v>
      </c>
      <c r="GW848" s="3">
        <v>1</v>
      </c>
      <c r="GX848" s="3">
        <f t="shared" si="701"/>
        <v>0</v>
      </c>
      <c r="HA848" s="3">
        <v>0</v>
      </c>
      <c r="HB848" s="3">
        <v>0</v>
      </c>
      <c r="HC848" s="3">
        <f t="shared" si="702"/>
        <v>0</v>
      </c>
      <c r="HE848" s="3" t="s">
        <v>3</v>
      </c>
      <c r="HF848" s="3" t="s">
        <v>3</v>
      </c>
      <c r="HM848" s="3" t="s">
        <v>3</v>
      </c>
      <c r="HN848" s="3" t="s">
        <v>3</v>
      </c>
      <c r="HO848" s="3" t="s">
        <v>3</v>
      </c>
      <c r="HP848" s="3" t="s">
        <v>3</v>
      </c>
      <c r="HQ848" s="3" t="s">
        <v>3</v>
      </c>
      <c r="HS848" s="3">
        <v>0</v>
      </c>
      <c r="IK848" s="3">
        <v>0</v>
      </c>
    </row>
    <row r="849" spans="1:255" x14ac:dyDescent="0.2">
      <c r="A849" s="2">
        <v>17</v>
      </c>
      <c r="B849" s="2">
        <v>1</v>
      </c>
      <c r="C849" s="2">
        <f>ROW(SmtRes!A612)</f>
        <v>612</v>
      </c>
      <c r="D849" s="2">
        <f>ROW(EtalonRes!A840)</f>
        <v>840</v>
      </c>
      <c r="E849" s="2" t="s">
        <v>815</v>
      </c>
      <c r="F849" s="2" t="s">
        <v>816</v>
      </c>
      <c r="G849" s="2" t="s">
        <v>817</v>
      </c>
      <c r="H849" s="2" t="s">
        <v>323</v>
      </c>
      <c r="I849" s="2">
        <f>ROUND((15+3)/100,9)</f>
        <v>0.18</v>
      </c>
      <c r="J849" s="2">
        <v>0</v>
      </c>
      <c r="K849" s="2">
        <f>ROUND((15+3)/100,9)</f>
        <v>0.18</v>
      </c>
      <c r="L849" s="2"/>
      <c r="M849" s="2"/>
      <c r="N849" s="2"/>
      <c r="O849" s="2">
        <f t="shared" si="678"/>
        <v>573.61</v>
      </c>
      <c r="P849" s="2">
        <f t="shared" si="679"/>
        <v>119.32</v>
      </c>
      <c r="Q849" s="2">
        <f>(ROUND((ROUND((((((ET849*1.2)*1.25)*1.05))*AV849*I849),2)*BB849),2)+ROUND((ROUND(((AE849-((((EU849*1.2)*1.25)*1.05)))*AV849*I849),2)*BS849),2))</f>
        <v>208.5</v>
      </c>
      <c r="R849" s="2">
        <f>(ROUND((ROUND((((((EU849*1.2)*1.25)*1.05))*AV849*I849),2)*BS849),2)+ROUND((ROUND(((AE849-((((EU849*1.2)*1.25)*1.05)))*AV849*I849),2)*BS849),2))</f>
        <v>64.2</v>
      </c>
      <c r="S849" s="2">
        <f t="shared" si="680"/>
        <v>245.79</v>
      </c>
      <c r="T849" s="2">
        <f t="shared" si="681"/>
        <v>0</v>
      </c>
      <c r="U849" s="2">
        <f t="shared" si="682"/>
        <v>21.428710379999995</v>
      </c>
      <c r="V849" s="2">
        <f t="shared" si="683"/>
        <v>0</v>
      </c>
      <c r="W849" s="2">
        <f t="shared" si="684"/>
        <v>0</v>
      </c>
      <c r="X849" s="2">
        <f>(ROUND((((S849+ROUND((ROUND((((((EU849*1.2)*1.25)*1.05))*AV849*I849),2)*BS849),2))*AT849)/100),2)+ROUND(((ROUND((ROUND(((AE849-((((EU849*1.2)*1.25)*1.05)))*AV849*I849),2)*BS849),2)*AT849)/100),2))</f>
        <v>337.89</v>
      </c>
      <c r="Y849" s="2">
        <f>(ROUND((((S849+ROUND((ROUND((((((EU849*1.2)*1.25)*1.05))*AV849*I849),2)*BS849),2))*AU849)/100),2)+ROUND(((ROUND((ROUND(((AE849-((((EU849*1.2)*1.25)*1.05)))*AV849*I849),2)*BS849),2)*AU849)/100),2))</f>
        <v>189.09</v>
      </c>
      <c r="Z849" s="2"/>
      <c r="AA849" s="2">
        <v>56661434</v>
      </c>
      <c r="AB849" s="2">
        <f t="shared" si="685"/>
        <v>3028.2383100000002</v>
      </c>
      <c r="AC849" s="2">
        <f>ROUND(((((ES849*1)*1)*1)),6)</f>
        <v>662.88</v>
      </c>
      <c r="AD849" s="2">
        <f>ROUND(((((((ET849*1.2)*1.25)*1.05))-((((EU849*1.2)*1.25)*1.05)))+AE849),6)</f>
        <v>1085.616</v>
      </c>
      <c r="AE849" s="2">
        <f>ROUND(((((EU849*1.2)*1.25)*1.05)),6)</f>
        <v>334.26224999999999</v>
      </c>
      <c r="AF849" s="2">
        <f>ROUND(((((EV849*1.2)*1.15)*1.05)),6)</f>
        <v>1279.7423100000001</v>
      </c>
      <c r="AG849" s="2">
        <f t="shared" si="686"/>
        <v>0</v>
      </c>
      <c r="AH849" s="2">
        <f>((((EW849*1.2)*1.15)*1.05))</f>
        <v>111.57299999999998</v>
      </c>
      <c r="AI849" s="2">
        <f>((((EX849*1.2)*1.25)*1.05))</f>
        <v>0</v>
      </c>
      <c r="AJ849" s="2">
        <f t="shared" si="687"/>
        <v>0</v>
      </c>
      <c r="AK849" s="2">
        <v>2235.35</v>
      </c>
      <c r="AL849" s="2">
        <v>662.88</v>
      </c>
      <c r="AM849" s="2">
        <v>689.28</v>
      </c>
      <c r="AN849" s="2">
        <v>212.23</v>
      </c>
      <c r="AO849" s="2">
        <v>883.19</v>
      </c>
      <c r="AP849" s="2">
        <v>0</v>
      </c>
      <c r="AQ849" s="2">
        <v>77</v>
      </c>
      <c r="AR849" s="2">
        <v>0</v>
      </c>
      <c r="AS849" s="2">
        <v>0</v>
      </c>
      <c r="AT849" s="2">
        <v>109</v>
      </c>
      <c r="AU849" s="2">
        <v>61</v>
      </c>
      <c r="AV849" s="2">
        <v>1.0669999999999999</v>
      </c>
      <c r="AW849" s="2">
        <v>1</v>
      </c>
      <c r="AX849" s="2"/>
      <c r="AY849" s="2"/>
      <c r="AZ849" s="2">
        <v>1</v>
      </c>
      <c r="BA849" s="2">
        <v>1</v>
      </c>
      <c r="BB849" s="2">
        <v>1</v>
      </c>
      <c r="BC849" s="2">
        <v>1</v>
      </c>
      <c r="BD849" s="2" t="s">
        <v>3</v>
      </c>
      <c r="BE849" s="2" t="s">
        <v>3</v>
      </c>
      <c r="BF849" s="2" t="s">
        <v>3</v>
      </c>
      <c r="BG849" s="2" t="s">
        <v>3</v>
      </c>
      <c r="BH849" s="2">
        <v>0</v>
      </c>
      <c r="BI849" s="2">
        <v>1</v>
      </c>
      <c r="BJ849" s="2" t="s">
        <v>818</v>
      </c>
      <c r="BK849" s="2"/>
      <c r="BL849" s="2"/>
      <c r="BM849" s="2">
        <v>25</v>
      </c>
      <c r="BN849" s="2">
        <v>0</v>
      </c>
      <c r="BO849" s="2" t="s">
        <v>816</v>
      </c>
      <c r="BP849" s="2">
        <v>1</v>
      </c>
      <c r="BQ849" s="2">
        <v>30</v>
      </c>
      <c r="BR849" s="2">
        <v>0</v>
      </c>
      <c r="BS849" s="2">
        <v>1</v>
      </c>
      <c r="BT849" s="2">
        <v>1</v>
      </c>
      <c r="BU849" s="2">
        <v>1</v>
      </c>
      <c r="BV849" s="2">
        <v>1</v>
      </c>
      <c r="BW849" s="2">
        <v>1</v>
      </c>
      <c r="BX849" s="2">
        <v>1</v>
      </c>
      <c r="BY849" s="2" t="s">
        <v>3</v>
      </c>
      <c r="BZ849" s="2">
        <v>109</v>
      </c>
      <c r="CA849" s="2">
        <v>61</v>
      </c>
      <c r="CB849" s="2" t="s">
        <v>3</v>
      </c>
      <c r="CC849" s="2"/>
      <c r="CD849" s="2"/>
      <c r="CE849" s="2">
        <v>1566</v>
      </c>
      <c r="CF849" s="2">
        <v>0</v>
      </c>
      <c r="CG849" s="2">
        <v>0</v>
      </c>
      <c r="CH849" s="2"/>
      <c r="CI849" s="2"/>
      <c r="CJ849" s="2"/>
      <c r="CK849" s="2"/>
      <c r="CL849" s="2"/>
      <c r="CM849" s="2">
        <v>0</v>
      </c>
      <c r="CN849" s="2" t="s">
        <v>2120</v>
      </c>
      <c r="CO849" s="2">
        <v>0</v>
      </c>
      <c r="CP849" s="2">
        <f t="shared" si="688"/>
        <v>573.61</v>
      </c>
      <c r="CQ849" s="2">
        <f t="shared" si="689"/>
        <v>662.88</v>
      </c>
      <c r="CR849" s="2">
        <f>(ROUND((ROUND((((((ET849*1.2)*1.25)*1.05))*AV849*1),2)*BB849),2)+ROUND((ROUND(((AE849-((((EU849*1.2)*1.25)*1.05)))*AV849*1),2)*BS849),2))</f>
        <v>1158.3499999999999</v>
      </c>
      <c r="CS849" s="2">
        <f>(ROUND((ROUND((((((EU849*1.2)*1.25)*1.05))*AV849*1),2)*BS849),2)+ROUND((ROUND(((AE849-((((EU849*1.2)*1.25)*1.05)))*AV849*1),2)*BS849),2))</f>
        <v>356.66</v>
      </c>
      <c r="CT849" s="2">
        <f t="shared" si="690"/>
        <v>1365.49</v>
      </c>
      <c r="CU849" s="2">
        <f t="shared" si="691"/>
        <v>0</v>
      </c>
      <c r="CV849" s="2">
        <f t="shared" si="692"/>
        <v>119.04839099999997</v>
      </c>
      <c r="CW849" s="2">
        <f t="shared" si="693"/>
        <v>0</v>
      </c>
      <c r="CX849" s="2">
        <f t="shared" si="694"/>
        <v>0</v>
      </c>
      <c r="CY849" s="2">
        <f>(ROUND((((S849+ROUND((ROUND((((((EU849*1.2)*1.25)*1.05))*AV849*1),2)*BS849),2))*AT849)/100),2)+ROUND(((ROUND((ROUND(((AE849-((((EU849*1.2)*1.25)*1.05)))*AV849*1),2)*BS849),2)*AT849)/100),2))</f>
        <v>656.67</v>
      </c>
      <c r="CZ849" s="2">
        <f>(ROUND((((S849+ROUND((ROUND((((((EU849*1.2)*1.25)*1.05))*AV849*1),2)*BS849),2))*AU849)/100),2)+ROUND(((ROUND((ROUND(((AE849-((((EU849*1.2)*1.25)*1.05)))*AV849*1),2)*BS849),2)*AU849)/100),2))</f>
        <v>367.49</v>
      </c>
      <c r="DA849" s="2"/>
      <c r="DB849" s="2">
        <v>203</v>
      </c>
      <c r="DC849" s="2" t="s">
        <v>3</v>
      </c>
      <c r="DD849" s="2" t="s">
        <v>105</v>
      </c>
      <c r="DE849" s="2" t="s">
        <v>32</v>
      </c>
      <c r="DF849" s="2" t="s">
        <v>32</v>
      </c>
      <c r="DG849" s="2" t="s">
        <v>33</v>
      </c>
      <c r="DH849" s="2" t="s">
        <v>3</v>
      </c>
      <c r="DI849" s="2" t="s">
        <v>33</v>
      </c>
      <c r="DJ849" s="2" t="s">
        <v>32</v>
      </c>
      <c r="DK849" s="2" t="s">
        <v>3</v>
      </c>
      <c r="DL849" s="2" t="s">
        <v>3</v>
      </c>
      <c r="DM849" s="2" t="s">
        <v>3</v>
      </c>
      <c r="DN849" s="2">
        <v>0</v>
      </c>
      <c r="DO849" s="2">
        <v>0</v>
      </c>
      <c r="DP849" s="2">
        <v>1</v>
      </c>
      <c r="DQ849" s="2">
        <v>1</v>
      </c>
      <c r="DR849" s="2"/>
      <c r="DS849" s="2"/>
      <c r="DT849" s="2"/>
      <c r="DU849" s="2">
        <v>1013</v>
      </c>
      <c r="DV849" s="2" t="s">
        <v>323</v>
      </c>
      <c r="DW849" s="2" t="s">
        <v>323</v>
      </c>
      <c r="DX849" s="2">
        <v>1</v>
      </c>
      <c r="DY849" s="2"/>
      <c r="DZ849" s="2" t="s">
        <v>3</v>
      </c>
      <c r="EA849" s="2" t="s">
        <v>3</v>
      </c>
      <c r="EB849" s="2" t="s">
        <v>3</v>
      </c>
      <c r="EC849" s="2" t="s">
        <v>3</v>
      </c>
      <c r="ED849" s="2"/>
      <c r="EE849" s="2">
        <v>56938458</v>
      </c>
      <c r="EF849" s="2">
        <v>30</v>
      </c>
      <c r="EG849" s="2" t="s">
        <v>34</v>
      </c>
      <c r="EH849" s="2">
        <v>0</v>
      </c>
      <c r="EI849" s="2" t="s">
        <v>3</v>
      </c>
      <c r="EJ849" s="2">
        <v>1</v>
      </c>
      <c r="EK849" s="2">
        <v>25</v>
      </c>
      <c r="EL849" s="2" t="s">
        <v>35</v>
      </c>
      <c r="EM849" s="2" t="s">
        <v>36</v>
      </c>
      <c r="EN849" s="2"/>
      <c r="EO849" s="2" t="s">
        <v>325</v>
      </c>
      <c r="EP849" s="2"/>
      <c r="EQ849" s="2">
        <v>131072</v>
      </c>
      <c r="ER849" s="2">
        <v>2235.35</v>
      </c>
      <c r="ES849" s="2">
        <v>662.88</v>
      </c>
      <c r="ET849" s="2">
        <v>689.28</v>
      </c>
      <c r="EU849" s="2">
        <v>212.23</v>
      </c>
      <c r="EV849" s="2">
        <v>883.19</v>
      </c>
      <c r="EW849" s="2">
        <v>77</v>
      </c>
      <c r="EX849" s="2">
        <v>0</v>
      </c>
      <c r="EY849" s="2">
        <v>0</v>
      </c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>
        <v>0</v>
      </c>
      <c r="FR849" s="2">
        <v>0</v>
      </c>
      <c r="FS849" s="2">
        <v>0</v>
      </c>
      <c r="FT849" s="2"/>
      <c r="FU849" s="2"/>
      <c r="FV849" s="2"/>
      <c r="FW849" s="2"/>
      <c r="FX849" s="2">
        <v>109</v>
      </c>
      <c r="FY849" s="2">
        <v>61</v>
      </c>
      <c r="FZ849" s="2"/>
      <c r="GA849" s="2" t="s">
        <v>3</v>
      </c>
      <c r="GB849" s="2"/>
      <c r="GC849" s="2"/>
      <c r="GD849" s="2">
        <v>1</v>
      </c>
      <c r="GE849" s="2"/>
      <c r="GF849" s="2">
        <v>250155679</v>
      </c>
      <c r="GG849" s="2">
        <v>2</v>
      </c>
      <c r="GH849" s="2">
        <v>1</v>
      </c>
      <c r="GI849" s="2">
        <v>2</v>
      </c>
      <c r="GJ849" s="2">
        <v>0</v>
      </c>
      <c r="GK849" s="2">
        <v>0</v>
      </c>
      <c r="GL849" s="2">
        <f t="shared" si="695"/>
        <v>0</v>
      </c>
      <c r="GM849" s="2">
        <f t="shared" si="696"/>
        <v>1100.5899999999999</v>
      </c>
      <c r="GN849" s="2">
        <f t="shared" si="697"/>
        <v>1100.5899999999999</v>
      </c>
      <c r="GO849" s="2">
        <f t="shared" si="698"/>
        <v>0</v>
      </c>
      <c r="GP849" s="2">
        <f t="shared" si="699"/>
        <v>0</v>
      </c>
      <c r="GQ849" s="2"/>
      <c r="GR849" s="2">
        <v>0</v>
      </c>
      <c r="GS849" s="2">
        <v>3</v>
      </c>
      <c r="GT849" s="2">
        <v>0</v>
      </c>
      <c r="GU849" s="2" t="s">
        <v>3</v>
      </c>
      <c r="GV849" s="2">
        <f t="shared" si="700"/>
        <v>0</v>
      </c>
      <c r="GW849" s="2">
        <v>1</v>
      </c>
      <c r="GX849" s="2">
        <f t="shared" si="701"/>
        <v>0</v>
      </c>
      <c r="GY849" s="2"/>
      <c r="GZ849" s="2"/>
      <c r="HA849" s="2">
        <v>0</v>
      </c>
      <c r="HB849" s="2">
        <v>0</v>
      </c>
      <c r="HC849" s="2">
        <f t="shared" si="702"/>
        <v>0</v>
      </c>
      <c r="HD849" s="2"/>
      <c r="HE849" s="2" t="s">
        <v>3</v>
      </c>
      <c r="HF849" s="2" t="s">
        <v>3</v>
      </c>
      <c r="HG849" s="2"/>
      <c r="HH849" s="2"/>
      <c r="HI849" s="2"/>
      <c r="HJ849" s="2"/>
      <c r="HK849" s="2"/>
      <c r="HL849" s="2"/>
      <c r="HM849" s="2" t="s">
        <v>3</v>
      </c>
      <c r="HN849" s="2" t="s">
        <v>3</v>
      </c>
      <c r="HO849" s="2" t="s">
        <v>3</v>
      </c>
      <c r="HP849" s="2" t="s">
        <v>3</v>
      </c>
      <c r="HQ849" s="2" t="s">
        <v>3</v>
      </c>
      <c r="HR849" s="2"/>
      <c r="HS849" s="2">
        <v>0</v>
      </c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>
        <v>0</v>
      </c>
      <c r="IL849" s="2"/>
      <c r="IM849" s="2"/>
      <c r="IN849" s="2"/>
      <c r="IO849" s="2"/>
      <c r="IP849" s="2"/>
      <c r="IQ849" s="2"/>
      <c r="IR849" s="2"/>
      <c r="IS849" s="2"/>
      <c r="IT849" s="2"/>
      <c r="IU849" s="2"/>
    </row>
    <row r="850" spans="1:255" x14ac:dyDescent="0.2">
      <c r="A850" s="3">
        <v>17</v>
      </c>
      <c r="B850" s="3">
        <v>1</v>
      </c>
      <c r="C850" s="3">
        <f>ROW(SmtRes!A622)</f>
        <v>622</v>
      </c>
      <c r="D850" s="3">
        <f>ROW(EtalonRes!A856)</f>
        <v>856</v>
      </c>
      <c r="E850" s="3" t="s">
        <v>815</v>
      </c>
      <c r="F850" s="3" t="s">
        <v>816</v>
      </c>
      <c r="G850" s="3" t="s">
        <v>817</v>
      </c>
      <c r="H850" s="3" t="s">
        <v>323</v>
      </c>
      <c r="I850" s="3">
        <f>ROUND((15+3)/100,9)</f>
        <v>0.18</v>
      </c>
      <c r="J850" s="3">
        <v>0</v>
      </c>
      <c r="K850" s="3">
        <f>ROUND((15+3)/100,9)</f>
        <v>0.18</v>
      </c>
      <c r="O850" s="3">
        <f t="shared" si="678"/>
        <v>19797.64</v>
      </c>
      <c r="P850" s="3">
        <f t="shared" si="679"/>
        <v>643.13</v>
      </c>
      <c r="Q850" s="3">
        <f>(ROUND((ROUND((((((ET850*1.2)*1.25)*1.05))*AV850*I850),2)*BB850),2)+ROUND((ROUND(((AE850-((((EU850*1.2)*1.25)*1.05)))*AV850*I850),2)*BS850),2))</f>
        <v>5304.24</v>
      </c>
      <c r="R850" s="3">
        <f>(ROUND((ROUND((((((EU850*1.2)*1.25)*1.05))*AV850*I850),2)*BS850),2)+ROUND((ROUND(((AE850-((((EU850*1.2)*1.25)*1.05)))*AV850*I850),2)*BS850),2))</f>
        <v>3617.67</v>
      </c>
      <c r="S850" s="3">
        <f t="shared" si="680"/>
        <v>13850.27</v>
      </c>
      <c r="T850" s="3">
        <f t="shared" si="681"/>
        <v>0</v>
      </c>
      <c r="U850" s="3">
        <f t="shared" si="682"/>
        <v>21.428710379999995</v>
      </c>
      <c r="V850" s="3">
        <f t="shared" si="683"/>
        <v>0</v>
      </c>
      <c r="W850" s="3">
        <f t="shared" si="684"/>
        <v>0</v>
      </c>
      <c r="X850" s="3">
        <f>(ROUND((((S850+ROUND((ROUND((((((EU850*1.2)*1.25)*1.05))*AV850*I850),2)*BS850),2))*AT850)/100),2)+ROUND(((ROUND((ROUND(((AE850-((((EU850*1.2)*1.25)*1.05)))*AV850*I850),2)*BS850),2)*AT850)/100),2))</f>
        <v>19040.05</v>
      </c>
      <c r="Y850" s="3">
        <f>(ROUND((((S850+ROUND((ROUND((((((EU850*1.2)*1.25)*1.05))*AV850*I850),2)*BS850),2))*AU850)/100),2)+ROUND(((ROUND((ROUND(((AE850-((((EU850*1.2)*1.25)*1.05)))*AV850*I850),2)*BS850),2)*AU850)/100),2))</f>
        <v>10655.44</v>
      </c>
      <c r="AA850" s="3">
        <v>56661436</v>
      </c>
      <c r="AB850" s="3">
        <f t="shared" si="685"/>
        <v>3028.2383100000002</v>
      </c>
      <c r="AC850" s="3">
        <f>ROUND(((((ES850*1)*1)*1)),6)</f>
        <v>662.88</v>
      </c>
      <c r="AD850" s="3">
        <f>ROUND(((((((ET850*1.2)*1.25)*1.05))-((((EU850*1.2)*1.25)*1.05)))+AE850),6)</f>
        <v>1085.616</v>
      </c>
      <c r="AE850" s="3">
        <f>ROUND(((((EU850*1.2)*1.25)*1.05)),6)</f>
        <v>334.26224999999999</v>
      </c>
      <c r="AF850" s="3">
        <f>ROUND(((((EV850*1.2)*1.15)*1.05)),6)</f>
        <v>1279.7423100000001</v>
      </c>
      <c r="AG850" s="3">
        <f t="shared" si="686"/>
        <v>0</v>
      </c>
      <c r="AH850" s="3">
        <f>((((EW850*1.2)*1.15)*1.05))</f>
        <v>111.57299999999998</v>
      </c>
      <c r="AI850" s="3">
        <f>((((EX850*1.2)*1.25)*1.05))</f>
        <v>0</v>
      </c>
      <c r="AJ850" s="3">
        <f t="shared" si="687"/>
        <v>0</v>
      </c>
      <c r="AK850" s="3">
        <v>2235.35</v>
      </c>
      <c r="AL850" s="3">
        <v>662.88</v>
      </c>
      <c r="AM850" s="3">
        <v>689.28</v>
      </c>
      <c r="AN850" s="3">
        <v>212.23</v>
      </c>
      <c r="AO850" s="3">
        <v>883.19</v>
      </c>
      <c r="AP850" s="3">
        <v>0</v>
      </c>
      <c r="AQ850" s="3">
        <v>77</v>
      </c>
      <c r="AR850" s="3">
        <v>0</v>
      </c>
      <c r="AS850" s="3">
        <v>0</v>
      </c>
      <c r="AT850" s="3">
        <v>109</v>
      </c>
      <c r="AU850" s="3">
        <v>61</v>
      </c>
      <c r="AV850" s="3">
        <v>1.0669999999999999</v>
      </c>
      <c r="AW850" s="3">
        <v>1</v>
      </c>
      <c r="AZ850" s="3">
        <v>1</v>
      </c>
      <c r="BA850" s="3">
        <v>56.35</v>
      </c>
      <c r="BB850" s="3">
        <v>25.44</v>
      </c>
      <c r="BC850" s="3">
        <v>5.39</v>
      </c>
      <c r="BD850" s="3" t="s">
        <v>3</v>
      </c>
      <c r="BE850" s="3" t="s">
        <v>3</v>
      </c>
      <c r="BF850" s="3" t="s">
        <v>3</v>
      </c>
      <c r="BG850" s="3" t="s">
        <v>3</v>
      </c>
      <c r="BH850" s="3">
        <v>0</v>
      </c>
      <c r="BI850" s="3">
        <v>1</v>
      </c>
      <c r="BJ850" s="3" t="s">
        <v>818</v>
      </c>
      <c r="BM850" s="3">
        <v>25</v>
      </c>
      <c r="BN850" s="3">
        <v>0</v>
      </c>
      <c r="BO850" s="3" t="s">
        <v>816</v>
      </c>
      <c r="BP850" s="3">
        <v>1</v>
      </c>
      <c r="BQ850" s="3">
        <v>30</v>
      </c>
      <c r="BR850" s="3">
        <v>0</v>
      </c>
      <c r="BS850" s="3">
        <v>56.35</v>
      </c>
      <c r="BT850" s="3">
        <v>1</v>
      </c>
      <c r="BU850" s="3">
        <v>1</v>
      </c>
      <c r="BV850" s="3">
        <v>1</v>
      </c>
      <c r="BW850" s="3">
        <v>1</v>
      </c>
      <c r="BX850" s="3">
        <v>1</v>
      </c>
      <c r="BY850" s="3" t="s">
        <v>3</v>
      </c>
      <c r="BZ850" s="3">
        <v>109</v>
      </c>
      <c r="CA850" s="3">
        <v>61</v>
      </c>
      <c r="CB850" s="3" t="s">
        <v>3</v>
      </c>
      <c r="CE850" s="3">
        <v>1566</v>
      </c>
      <c r="CF850" s="3">
        <v>0</v>
      </c>
      <c r="CG850" s="3">
        <v>0</v>
      </c>
      <c r="CM850" s="3">
        <v>0</v>
      </c>
      <c r="CN850" s="3" t="s">
        <v>2120</v>
      </c>
      <c r="CO850" s="3">
        <v>0</v>
      </c>
      <c r="CP850" s="3">
        <f t="shared" si="688"/>
        <v>19797.64</v>
      </c>
      <c r="CQ850" s="3">
        <f t="shared" si="689"/>
        <v>3572.92</v>
      </c>
      <c r="CR850" s="3">
        <f>(ROUND((ROUND((((((ET850*1.2)*1.25)*1.05))*AV850*1),2)*BB850),2)+ROUND((ROUND(((AE850-((((EU850*1.2)*1.25)*1.05)))*AV850*1),2)*BS850),2))</f>
        <v>29468.42</v>
      </c>
      <c r="CS850" s="3">
        <f>(ROUND((ROUND((((((EU850*1.2)*1.25)*1.05))*AV850*1),2)*BS850),2)+ROUND((ROUND(((AE850-((((EU850*1.2)*1.25)*1.05)))*AV850*1),2)*BS850),2))</f>
        <v>20097.79</v>
      </c>
      <c r="CT850" s="3">
        <f t="shared" si="690"/>
        <v>76945.36</v>
      </c>
      <c r="CU850" s="3">
        <f t="shared" si="691"/>
        <v>0</v>
      </c>
      <c r="CV850" s="3">
        <f t="shared" si="692"/>
        <v>119.04839099999997</v>
      </c>
      <c r="CW850" s="3">
        <f t="shared" si="693"/>
        <v>0</v>
      </c>
      <c r="CX850" s="3">
        <f t="shared" si="694"/>
        <v>0</v>
      </c>
      <c r="CY850" s="3">
        <f>(ROUND((((S850+ROUND((ROUND((((((EU850*1.2)*1.25)*1.05))*AV850*1),2)*BS850),2))*AT850)/100),2)+ROUND(((ROUND((ROUND(((AE850-((((EU850*1.2)*1.25)*1.05)))*AV850*1),2)*BS850),2)*AT850)/100),2))</f>
        <v>37003.39</v>
      </c>
      <c r="CZ850" s="3">
        <f>(ROUND((((S850+ROUND((ROUND((((((EU850*1.2)*1.25)*1.05))*AV850*1),2)*BS850),2))*AU850)/100),2)+ROUND(((ROUND((ROUND(((AE850-((((EU850*1.2)*1.25)*1.05)))*AV850*1),2)*BS850),2)*AU850)/100),2))</f>
        <v>20708.32</v>
      </c>
      <c r="DB850" s="3">
        <v>206</v>
      </c>
      <c r="DC850" s="3" t="s">
        <v>3</v>
      </c>
      <c r="DD850" s="3" t="s">
        <v>105</v>
      </c>
      <c r="DE850" s="3" t="s">
        <v>32</v>
      </c>
      <c r="DF850" s="3" t="s">
        <v>32</v>
      </c>
      <c r="DG850" s="3" t="s">
        <v>33</v>
      </c>
      <c r="DH850" s="3" t="s">
        <v>3</v>
      </c>
      <c r="DI850" s="3" t="s">
        <v>33</v>
      </c>
      <c r="DJ850" s="3" t="s">
        <v>32</v>
      </c>
      <c r="DK850" s="3" t="s">
        <v>3</v>
      </c>
      <c r="DL850" s="3" t="s">
        <v>3</v>
      </c>
      <c r="DM850" s="3" t="s">
        <v>3</v>
      </c>
      <c r="DN850" s="3">
        <v>0</v>
      </c>
      <c r="DO850" s="3">
        <v>0</v>
      </c>
      <c r="DP850" s="3">
        <v>1</v>
      </c>
      <c r="DQ850" s="3">
        <v>1</v>
      </c>
      <c r="DU850" s="3">
        <v>1013</v>
      </c>
      <c r="DV850" s="3" t="s">
        <v>323</v>
      </c>
      <c r="DW850" s="3" t="s">
        <v>323</v>
      </c>
      <c r="DX850" s="3">
        <v>1</v>
      </c>
      <c r="DZ850" s="3" t="s">
        <v>3</v>
      </c>
      <c r="EA850" s="3" t="s">
        <v>3</v>
      </c>
      <c r="EB850" s="3" t="s">
        <v>3</v>
      </c>
      <c r="EC850" s="3" t="s">
        <v>3</v>
      </c>
      <c r="EE850" s="3">
        <v>56938458</v>
      </c>
      <c r="EF850" s="3">
        <v>30</v>
      </c>
      <c r="EG850" s="3" t="s">
        <v>34</v>
      </c>
      <c r="EH850" s="3">
        <v>0</v>
      </c>
      <c r="EI850" s="3" t="s">
        <v>3</v>
      </c>
      <c r="EJ850" s="3">
        <v>1</v>
      </c>
      <c r="EK850" s="3">
        <v>25</v>
      </c>
      <c r="EL850" s="3" t="s">
        <v>35</v>
      </c>
      <c r="EM850" s="3" t="s">
        <v>36</v>
      </c>
      <c r="EO850" s="3" t="s">
        <v>325</v>
      </c>
      <c r="EQ850" s="3">
        <v>131072</v>
      </c>
      <c r="ER850" s="3">
        <v>2235.35</v>
      </c>
      <c r="ES850" s="3">
        <v>662.88</v>
      </c>
      <c r="ET850" s="3">
        <v>689.28</v>
      </c>
      <c r="EU850" s="3">
        <v>212.23</v>
      </c>
      <c r="EV850" s="3">
        <v>883.19</v>
      </c>
      <c r="EW850" s="3">
        <v>77</v>
      </c>
      <c r="EX850" s="3">
        <v>0</v>
      </c>
      <c r="EY850" s="3">
        <v>0</v>
      </c>
      <c r="FQ850" s="3">
        <v>0</v>
      </c>
      <c r="FR850" s="3">
        <v>0</v>
      </c>
      <c r="FS850" s="3">
        <v>0</v>
      </c>
      <c r="FX850" s="3">
        <v>109</v>
      </c>
      <c r="FY850" s="3">
        <v>61</v>
      </c>
      <c r="GA850" s="3" t="s">
        <v>3</v>
      </c>
      <c r="GD850" s="3">
        <v>1</v>
      </c>
      <c r="GF850" s="3">
        <v>250155679</v>
      </c>
      <c r="GG850" s="3">
        <v>2</v>
      </c>
      <c r="GH850" s="3">
        <v>1</v>
      </c>
      <c r="GI850" s="3">
        <v>2</v>
      </c>
      <c r="GJ850" s="3">
        <v>0</v>
      </c>
      <c r="GK850" s="3">
        <v>0</v>
      </c>
      <c r="GL850" s="3">
        <f t="shared" si="695"/>
        <v>0</v>
      </c>
      <c r="GM850" s="3">
        <f t="shared" si="696"/>
        <v>49493.13</v>
      </c>
      <c r="GN850" s="3">
        <f t="shared" si="697"/>
        <v>49493.13</v>
      </c>
      <c r="GO850" s="3">
        <f t="shared" si="698"/>
        <v>0</v>
      </c>
      <c r="GP850" s="3">
        <f t="shared" si="699"/>
        <v>0</v>
      </c>
      <c r="GR850" s="3">
        <v>0</v>
      </c>
      <c r="GS850" s="3">
        <v>3</v>
      </c>
      <c r="GT850" s="3">
        <v>0</v>
      </c>
      <c r="GU850" s="3" t="s">
        <v>3</v>
      </c>
      <c r="GV850" s="3">
        <f t="shared" si="700"/>
        <v>0</v>
      </c>
      <c r="GW850" s="3">
        <v>1</v>
      </c>
      <c r="GX850" s="3">
        <f t="shared" si="701"/>
        <v>0</v>
      </c>
      <c r="HA850" s="3">
        <v>0</v>
      </c>
      <c r="HB850" s="3">
        <v>0</v>
      </c>
      <c r="HC850" s="3">
        <f t="shared" si="702"/>
        <v>0</v>
      </c>
      <c r="HE850" s="3" t="s">
        <v>3</v>
      </c>
      <c r="HF850" s="3" t="s">
        <v>3</v>
      </c>
      <c r="HM850" s="3" t="s">
        <v>3</v>
      </c>
      <c r="HN850" s="3" t="s">
        <v>3</v>
      </c>
      <c r="HO850" s="3" t="s">
        <v>3</v>
      </c>
      <c r="HP850" s="3" t="s">
        <v>3</v>
      </c>
      <c r="HQ850" s="3" t="s">
        <v>3</v>
      </c>
      <c r="HS850" s="3">
        <v>0</v>
      </c>
      <c r="IK850" s="3">
        <v>0</v>
      </c>
    </row>
    <row r="851" spans="1:255" x14ac:dyDescent="0.2">
      <c r="A851" s="2">
        <v>17</v>
      </c>
      <c r="B851" s="2">
        <v>1</v>
      </c>
      <c r="C851" s="2"/>
      <c r="D851" s="2"/>
      <c r="E851" s="2" t="s">
        <v>819</v>
      </c>
      <c r="F851" s="2" t="s">
        <v>807</v>
      </c>
      <c r="G851" s="2" t="s">
        <v>808</v>
      </c>
      <c r="H851" s="2" t="s">
        <v>329</v>
      </c>
      <c r="I851" s="2">
        <v>18</v>
      </c>
      <c r="J851" s="2">
        <v>0</v>
      </c>
      <c r="K851" s="2">
        <v>18</v>
      </c>
      <c r="L851" s="2"/>
      <c r="M851" s="2"/>
      <c r="N851" s="2"/>
      <c r="O851" s="2">
        <f t="shared" si="678"/>
        <v>1888.38</v>
      </c>
      <c r="P851" s="2">
        <f t="shared" si="679"/>
        <v>1888.38</v>
      </c>
      <c r="Q851" s="2">
        <f>(ROUND((ROUND(((ET851)*AV851*I851),2)*BB851),2)+ROUND((ROUND(((AE851-(EU851))*AV851*I851),2)*BS851),2))</f>
        <v>0</v>
      </c>
      <c r="R851" s="2">
        <f>(ROUND((ROUND(((EU851)*AV851*I851),2)*BS851),2)+ROUND((ROUND(((AE851-(EU851))*AV851*I851),2)*BS851),2))</f>
        <v>0</v>
      </c>
      <c r="S851" s="2">
        <f t="shared" si="680"/>
        <v>0</v>
      </c>
      <c r="T851" s="2">
        <f t="shared" si="681"/>
        <v>0</v>
      </c>
      <c r="U851" s="2">
        <f t="shared" si="682"/>
        <v>0</v>
      </c>
      <c r="V851" s="2">
        <f t="shared" si="683"/>
        <v>0</v>
      </c>
      <c r="W851" s="2">
        <f t="shared" si="684"/>
        <v>0</v>
      </c>
      <c r="X851" s="2">
        <f>(ROUND((((S851+ROUND((ROUND(((EU851)*AV851*I851),2)*BS851),2))*AT851)/100),2)+ROUND(((ROUND((ROUND(((AE851-(EU851))*AV851*I851),2)*BS851),2)*AT851)/100),2))</f>
        <v>0</v>
      </c>
      <c r="Y851" s="2">
        <f>(ROUND((((S851+ROUND((ROUND(((EU851)*AV851*I851),2)*BS851),2))*AU851)/100),2)+ROUND(((ROUND((ROUND(((AE851-(EU851))*AV851*I851),2)*BS851),2)*AU851)/100),2))</f>
        <v>0</v>
      </c>
      <c r="Z851" s="2"/>
      <c r="AA851" s="2">
        <v>56661434</v>
      </c>
      <c r="AB851" s="2">
        <f t="shared" si="685"/>
        <v>104.91</v>
      </c>
      <c r="AC851" s="2">
        <f>ROUND((ES851),6)</f>
        <v>104.91</v>
      </c>
      <c r="AD851" s="2">
        <f>ROUND((((ET851)-(EU851))+AE851),6)</f>
        <v>0</v>
      </c>
      <c r="AE851" s="2">
        <f>ROUND((EU851),6)</f>
        <v>0</v>
      </c>
      <c r="AF851" s="2">
        <f>ROUND((EV851),6)</f>
        <v>0</v>
      </c>
      <c r="AG851" s="2">
        <f t="shared" si="686"/>
        <v>0</v>
      </c>
      <c r="AH851" s="2">
        <f>(EW851)</f>
        <v>0</v>
      </c>
      <c r="AI851" s="2">
        <f>(EX851)</f>
        <v>0</v>
      </c>
      <c r="AJ851" s="2">
        <f t="shared" si="687"/>
        <v>0</v>
      </c>
      <c r="AK851" s="2">
        <v>104.91</v>
      </c>
      <c r="AL851" s="2">
        <v>104.91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1</v>
      </c>
      <c r="AW851" s="2">
        <v>1</v>
      </c>
      <c r="AX851" s="2"/>
      <c r="AY851" s="2"/>
      <c r="AZ851" s="2">
        <v>1</v>
      </c>
      <c r="BA851" s="2">
        <v>1</v>
      </c>
      <c r="BB851" s="2">
        <v>1</v>
      </c>
      <c r="BC851" s="2">
        <v>1</v>
      </c>
      <c r="BD851" s="2" t="s">
        <v>3</v>
      </c>
      <c r="BE851" s="2" t="s">
        <v>3</v>
      </c>
      <c r="BF851" s="2" t="s">
        <v>3</v>
      </c>
      <c r="BG851" s="2" t="s">
        <v>3</v>
      </c>
      <c r="BH851" s="2">
        <v>3</v>
      </c>
      <c r="BI851" s="2">
        <v>1</v>
      </c>
      <c r="BJ851" s="2" t="s">
        <v>809</v>
      </c>
      <c r="BK851" s="2"/>
      <c r="BL851" s="2"/>
      <c r="BM851" s="2">
        <v>1617</v>
      </c>
      <c r="BN851" s="2">
        <v>0</v>
      </c>
      <c r="BO851" s="2" t="s">
        <v>3</v>
      </c>
      <c r="BP851" s="2">
        <v>0</v>
      </c>
      <c r="BQ851" s="2">
        <v>200</v>
      </c>
      <c r="BR851" s="2">
        <v>0</v>
      </c>
      <c r="BS851" s="2">
        <v>1</v>
      </c>
      <c r="BT851" s="2">
        <v>1</v>
      </c>
      <c r="BU851" s="2">
        <v>1</v>
      </c>
      <c r="BV851" s="2">
        <v>1</v>
      </c>
      <c r="BW851" s="2">
        <v>1</v>
      </c>
      <c r="BX851" s="2">
        <v>1</v>
      </c>
      <c r="BY851" s="2" t="s">
        <v>3</v>
      </c>
      <c r="BZ851" s="2">
        <v>0</v>
      </c>
      <c r="CA851" s="2">
        <v>0</v>
      </c>
      <c r="CB851" s="2" t="s">
        <v>3</v>
      </c>
      <c r="CC851" s="2"/>
      <c r="CD851" s="2"/>
      <c r="CE851" s="2">
        <v>1566</v>
      </c>
      <c r="CF851" s="2">
        <v>0</v>
      </c>
      <c r="CG851" s="2">
        <v>0</v>
      </c>
      <c r="CH851" s="2"/>
      <c r="CI851" s="2"/>
      <c r="CJ851" s="2"/>
      <c r="CK851" s="2"/>
      <c r="CL851" s="2"/>
      <c r="CM851" s="2">
        <v>0</v>
      </c>
      <c r="CN851" s="2" t="s">
        <v>3</v>
      </c>
      <c r="CO851" s="2">
        <v>0</v>
      </c>
      <c r="CP851" s="2">
        <f t="shared" si="688"/>
        <v>1888.38</v>
      </c>
      <c r="CQ851" s="2">
        <f t="shared" si="689"/>
        <v>104.91</v>
      </c>
      <c r="CR851" s="2">
        <f>(ROUND((ROUND(((ET851)*AV851*1),2)*BB851),2)+ROUND((ROUND(((AE851-(EU851))*AV851*1),2)*BS851),2))</f>
        <v>0</v>
      </c>
      <c r="CS851" s="2">
        <f>(ROUND((ROUND(((EU851)*AV851*1),2)*BS851),2)+ROUND((ROUND(((AE851-(EU851))*AV851*1),2)*BS851),2))</f>
        <v>0</v>
      </c>
      <c r="CT851" s="2">
        <f t="shared" si="690"/>
        <v>0</v>
      </c>
      <c r="CU851" s="2">
        <f t="shared" si="691"/>
        <v>0</v>
      </c>
      <c r="CV851" s="2">
        <f t="shared" si="692"/>
        <v>0</v>
      </c>
      <c r="CW851" s="2">
        <f t="shared" si="693"/>
        <v>0</v>
      </c>
      <c r="CX851" s="2">
        <f t="shared" si="694"/>
        <v>0</v>
      </c>
      <c r="CY851" s="2">
        <f>(ROUND((((S851+ROUND((ROUND(((EU851)*AV851*1),2)*BS851),2))*AT851)/100),2)+ROUND(((ROUND((ROUND(((AE851-(EU851))*AV851*1),2)*BS851),2)*AT851)/100),2))</f>
        <v>0</v>
      </c>
      <c r="CZ851" s="2">
        <f>(ROUND((((S851+ROUND((ROUND(((EU851)*AV851*1),2)*BS851),2))*AU851)/100),2)+ROUND(((ROUND((ROUND(((AE851-(EU851))*AV851*1),2)*BS851),2)*AU851)/100),2))</f>
        <v>0</v>
      </c>
      <c r="DA851" s="2"/>
      <c r="DB851" s="2"/>
      <c r="DC851" s="2" t="s">
        <v>3</v>
      </c>
      <c r="DD851" s="2" t="s">
        <v>3</v>
      </c>
      <c r="DE851" s="2" t="s">
        <v>3</v>
      </c>
      <c r="DF851" s="2" t="s">
        <v>3</v>
      </c>
      <c r="DG851" s="2" t="s">
        <v>3</v>
      </c>
      <c r="DH851" s="2" t="s">
        <v>3</v>
      </c>
      <c r="DI851" s="2" t="s">
        <v>3</v>
      </c>
      <c r="DJ851" s="2" t="s">
        <v>3</v>
      </c>
      <c r="DK851" s="2" t="s">
        <v>3</v>
      </c>
      <c r="DL851" s="2" t="s">
        <v>3</v>
      </c>
      <c r="DM851" s="2" t="s">
        <v>3</v>
      </c>
      <c r="DN851" s="2">
        <v>0</v>
      </c>
      <c r="DO851" s="2">
        <v>0</v>
      </c>
      <c r="DP851" s="2">
        <v>1</v>
      </c>
      <c r="DQ851" s="2">
        <v>1</v>
      </c>
      <c r="DR851" s="2"/>
      <c r="DS851" s="2"/>
      <c r="DT851" s="2"/>
      <c r="DU851" s="2">
        <v>1005</v>
      </c>
      <c r="DV851" s="2" t="s">
        <v>329</v>
      </c>
      <c r="DW851" s="2" t="s">
        <v>329</v>
      </c>
      <c r="DX851" s="2">
        <v>1</v>
      </c>
      <c r="DY851" s="2"/>
      <c r="DZ851" s="2" t="s">
        <v>3</v>
      </c>
      <c r="EA851" s="2" t="s">
        <v>3</v>
      </c>
      <c r="EB851" s="2" t="s">
        <v>3</v>
      </c>
      <c r="EC851" s="2" t="s">
        <v>3</v>
      </c>
      <c r="ED851" s="2"/>
      <c r="EE851" s="2">
        <v>56938530</v>
      </c>
      <c r="EF851" s="2">
        <v>200</v>
      </c>
      <c r="EG851" s="2" t="s">
        <v>343</v>
      </c>
      <c r="EH851" s="2">
        <v>0</v>
      </c>
      <c r="EI851" s="2" t="s">
        <v>3</v>
      </c>
      <c r="EJ851" s="2">
        <v>1</v>
      </c>
      <c r="EK851" s="2">
        <v>1617</v>
      </c>
      <c r="EL851" s="2" t="s">
        <v>344</v>
      </c>
      <c r="EM851" s="2" t="s">
        <v>345</v>
      </c>
      <c r="EN851" s="2"/>
      <c r="EO851" s="2" t="s">
        <v>3</v>
      </c>
      <c r="EP851" s="2"/>
      <c r="EQ851" s="2">
        <v>131072</v>
      </c>
      <c r="ER851" s="2">
        <v>104.91</v>
      </c>
      <c r="ES851" s="2">
        <v>104.91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>
        <v>0</v>
      </c>
      <c r="FR851" s="2">
        <v>0</v>
      </c>
      <c r="FS851" s="2">
        <v>0</v>
      </c>
      <c r="FT851" s="2"/>
      <c r="FU851" s="2"/>
      <c r="FV851" s="2"/>
      <c r="FW851" s="2"/>
      <c r="FX851" s="2">
        <v>0</v>
      </c>
      <c r="FY851" s="2">
        <v>0</v>
      </c>
      <c r="FZ851" s="2"/>
      <c r="GA851" s="2" t="s">
        <v>3</v>
      </c>
      <c r="GB851" s="2"/>
      <c r="GC851" s="2"/>
      <c r="GD851" s="2">
        <v>1</v>
      </c>
      <c r="GE851" s="2"/>
      <c r="GF851" s="2">
        <v>-165428684</v>
      </c>
      <c r="GG851" s="2">
        <v>2</v>
      </c>
      <c r="GH851" s="2">
        <v>1</v>
      </c>
      <c r="GI851" s="2">
        <v>-2</v>
      </c>
      <c r="GJ851" s="2">
        <v>0</v>
      </c>
      <c r="GK851" s="2">
        <v>0</v>
      </c>
      <c r="GL851" s="2">
        <f t="shared" si="695"/>
        <v>0</v>
      </c>
      <c r="GM851" s="2">
        <f t="shared" si="696"/>
        <v>1888.38</v>
      </c>
      <c r="GN851" s="2">
        <f t="shared" si="697"/>
        <v>1888.38</v>
      </c>
      <c r="GO851" s="2">
        <f t="shared" si="698"/>
        <v>0</v>
      </c>
      <c r="GP851" s="2">
        <f t="shared" si="699"/>
        <v>0</v>
      </c>
      <c r="GQ851" s="2"/>
      <c r="GR851" s="2">
        <v>0</v>
      </c>
      <c r="GS851" s="2">
        <v>3</v>
      </c>
      <c r="GT851" s="2">
        <v>0</v>
      </c>
      <c r="GU851" s="2" t="s">
        <v>3</v>
      </c>
      <c r="GV851" s="2">
        <f t="shared" si="700"/>
        <v>0</v>
      </c>
      <c r="GW851" s="2">
        <v>1</v>
      </c>
      <c r="GX851" s="2">
        <f t="shared" si="701"/>
        <v>0</v>
      </c>
      <c r="GY851" s="2"/>
      <c r="GZ851" s="2"/>
      <c r="HA851" s="2">
        <v>0</v>
      </c>
      <c r="HB851" s="2">
        <v>0</v>
      </c>
      <c r="HC851" s="2">
        <f t="shared" si="702"/>
        <v>0</v>
      </c>
      <c r="HD851" s="2"/>
      <c r="HE851" s="2" t="s">
        <v>3</v>
      </c>
      <c r="HF851" s="2" t="s">
        <v>3</v>
      </c>
      <c r="HG851" s="2"/>
      <c r="HH851" s="2"/>
      <c r="HI851" s="2"/>
      <c r="HJ851" s="2"/>
      <c r="HK851" s="2"/>
      <c r="HL851" s="2"/>
      <c r="HM851" s="2" t="s">
        <v>3</v>
      </c>
      <c r="HN851" s="2" t="s">
        <v>3</v>
      </c>
      <c r="HO851" s="2" t="s">
        <v>3</v>
      </c>
      <c r="HP851" s="2" t="s">
        <v>3</v>
      </c>
      <c r="HQ851" s="2" t="s">
        <v>3</v>
      </c>
      <c r="HR851" s="2"/>
      <c r="HS851" s="2">
        <v>0</v>
      </c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>
        <v>0</v>
      </c>
      <c r="IL851" s="2"/>
      <c r="IM851" s="2"/>
      <c r="IN851" s="2"/>
      <c r="IO851" s="2"/>
      <c r="IP851" s="2"/>
      <c r="IQ851" s="2"/>
      <c r="IR851" s="2"/>
      <c r="IS851" s="2"/>
      <c r="IT851" s="2"/>
      <c r="IU851" s="2"/>
    </row>
    <row r="852" spans="1:255" x14ac:dyDescent="0.2">
      <c r="A852" s="3">
        <v>17</v>
      </c>
      <c r="B852" s="3">
        <v>1</v>
      </c>
      <c r="E852" s="3" t="s">
        <v>819</v>
      </c>
      <c r="F852" s="3" t="s">
        <v>807</v>
      </c>
      <c r="G852" s="3" t="s">
        <v>808</v>
      </c>
      <c r="H852" s="3" t="s">
        <v>329</v>
      </c>
      <c r="I852" s="3">
        <v>18</v>
      </c>
      <c r="J852" s="3">
        <v>0</v>
      </c>
      <c r="K852" s="3">
        <v>18</v>
      </c>
      <c r="O852" s="3">
        <f t="shared" si="678"/>
        <v>34708.42</v>
      </c>
      <c r="P852" s="3">
        <f t="shared" si="679"/>
        <v>34708.42</v>
      </c>
      <c r="Q852" s="3">
        <f>(ROUND((ROUND(((ET852)*AV852*I852),2)*BB852),2)+ROUND((ROUND(((AE852-(EU852))*AV852*I852),2)*BS852),2))</f>
        <v>0</v>
      </c>
      <c r="R852" s="3">
        <f>(ROUND((ROUND(((EU852)*AV852*I852),2)*BS852),2)+ROUND((ROUND(((AE852-(EU852))*AV852*I852),2)*BS852),2))</f>
        <v>0</v>
      </c>
      <c r="S852" s="3">
        <f t="shared" si="680"/>
        <v>0</v>
      </c>
      <c r="T852" s="3">
        <f t="shared" si="681"/>
        <v>0</v>
      </c>
      <c r="U852" s="3">
        <f t="shared" si="682"/>
        <v>0</v>
      </c>
      <c r="V852" s="3">
        <f t="shared" si="683"/>
        <v>0</v>
      </c>
      <c r="W852" s="3">
        <f t="shared" si="684"/>
        <v>0</v>
      </c>
      <c r="X852" s="3">
        <f>(ROUND((((S852+ROUND((ROUND(((EU852)*AV852*I852),2)*BS852),2))*AT852)/100),2)+ROUND(((ROUND((ROUND(((AE852-(EU852))*AV852*I852),2)*BS852),2)*AT852)/100),2))</f>
        <v>0</v>
      </c>
      <c r="Y852" s="3">
        <f>(ROUND((((S852+ROUND((ROUND(((EU852)*AV852*I852),2)*BS852),2))*AU852)/100),2)+ROUND(((ROUND((ROUND(((AE852-(EU852))*AV852*I852),2)*BS852),2)*AU852)/100),2))</f>
        <v>0</v>
      </c>
      <c r="AA852" s="3">
        <v>56661436</v>
      </c>
      <c r="AB852" s="3">
        <f t="shared" si="685"/>
        <v>104.91</v>
      </c>
      <c r="AC852" s="3">
        <f>ROUND((ES852),6)</f>
        <v>104.91</v>
      </c>
      <c r="AD852" s="3">
        <f>ROUND((((ET852)-(EU852))+AE852),6)</f>
        <v>0</v>
      </c>
      <c r="AE852" s="3">
        <f>ROUND((EU852),6)</f>
        <v>0</v>
      </c>
      <c r="AF852" s="3">
        <f>ROUND((EV852),6)</f>
        <v>0</v>
      </c>
      <c r="AG852" s="3">
        <f t="shared" si="686"/>
        <v>0</v>
      </c>
      <c r="AH852" s="3">
        <f>(EW852)</f>
        <v>0</v>
      </c>
      <c r="AI852" s="3">
        <f>(EX852)</f>
        <v>0</v>
      </c>
      <c r="AJ852" s="3">
        <f t="shared" si="687"/>
        <v>0</v>
      </c>
      <c r="AK852" s="3">
        <v>104.91</v>
      </c>
      <c r="AL852" s="3">
        <v>104.91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1</v>
      </c>
      <c r="AW852" s="3">
        <v>1</v>
      </c>
      <c r="AZ852" s="3">
        <v>1</v>
      </c>
      <c r="BA852" s="3">
        <v>1</v>
      </c>
      <c r="BB852" s="3">
        <v>1</v>
      </c>
      <c r="BC852" s="3">
        <v>18.38</v>
      </c>
      <c r="BD852" s="3" t="s">
        <v>3</v>
      </c>
      <c r="BE852" s="3" t="s">
        <v>3</v>
      </c>
      <c r="BF852" s="3" t="s">
        <v>3</v>
      </c>
      <c r="BG852" s="3" t="s">
        <v>3</v>
      </c>
      <c r="BH852" s="3">
        <v>3</v>
      </c>
      <c r="BI852" s="3">
        <v>1</v>
      </c>
      <c r="BJ852" s="3" t="s">
        <v>809</v>
      </c>
      <c r="BM852" s="3">
        <v>1617</v>
      </c>
      <c r="BN852" s="3">
        <v>0</v>
      </c>
      <c r="BO852" s="3" t="s">
        <v>807</v>
      </c>
      <c r="BP852" s="3">
        <v>1</v>
      </c>
      <c r="BQ852" s="3">
        <v>200</v>
      </c>
      <c r="BR852" s="3">
        <v>0</v>
      </c>
      <c r="BS852" s="3">
        <v>1</v>
      </c>
      <c r="BT852" s="3">
        <v>1</v>
      </c>
      <c r="BU852" s="3">
        <v>1</v>
      </c>
      <c r="BV852" s="3">
        <v>1</v>
      </c>
      <c r="BW852" s="3">
        <v>1</v>
      </c>
      <c r="BX852" s="3">
        <v>1</v>
      </c>
      <c r="BY852" s="3" t="s">
        <v>3</v>
      </c>
      <c r="BZ852" s="3">
        <v>0</v>
      </c>
      <c r="CA852" s="3">
        <v>0</v>
      </c>
      <c r="CB852" s="3" t="s">
        <v>3</v>
      </c>
      <c r="CE852" s="3">
        <v>1566</v>
      </c>
      <c r="CF852" s="3">
        <v>0</v>
      </c>
      <c r="CG852" s="3">
        <v>0</v>
      </c>
      <c r="CM852" s="3">
        <v>0</v>
      </c>
      <c r="CN852" s="3" t="s">
        <v>3</v>
      </c>
      <c r="CO852" s="3">
        <v>0</v>
      </c>
      <c r="CP852" s="3">
        <f t="shared" si="688"/>
        <v>34708.42</v>
      </c>
      <c r="CQ852" s="3">
        <f t="shared" si="689"/>
        <v>1928.25</v>
      </c>
      <c r="CR852" s="3">
        <f>(ROUND((ROUND(((ET852)*AV852*1),2)*BB852),2)+ROUND((ROUND(((AE852-(EU852))*AV852*1),2)*BS852),2))</f>
        <v>0</v>
      </c>
      <c r="CS852" s="3">
        <f>(ROUND((ROUND(((EU852)*AV852*1),2)*BS852),2)+ROUND((ROUND(((AE852-(EU852))*AV852*1),2)*BS852),2))</f>
        <v>0</v>
      </c>
      <c r="CT852" s="3">
        <f t="shared" si="690"/>
        <v>0</v>
      </c>
      <c r="CU852" s="3">
        <f t="shared" si="691"/>
        <v>0</v>
      </c>
      <c r="CV852" s="3">
        <f t="shared" si="692"/>
        <v>0</v>
      </c>
      <c r="CW852" s="3">
        <f t="shared" si="693"/>
        <v>0</v>
      </c>
      <c r="CX852" s="3">
        <f t="shared" si="694"/>
        <v>0</v>
      </c>
      <c r="CY852" s="3">
        <f>(ROUND((((S852+ROUND((ROUND(((EU852)*AV852*1),2)*BS852),2))*AT852)/100),2)+ROUND(((ROUND((ROUND(((AE852-(EU852))*AV852*1),2)*BS852),2)*AT852)/100),2))</f>
        <v>0</v>
      </c>
      <c r="CZ852" s="3">
        <f>(ROUND((((S852+ROUND((ROUND(((EU852)*AV852*1),2)*BS852),2))*AU852)/100),2)+ROUND(((ROUND((ROUND(((AE852-(EU852))*AV852*1),2)*BS852),2)*AU852)/100),2))</f>
        <v>0</v>
      </c>
      <c r="DC852" s="3" t="s">
        <v>3</v>
      </c>
      <c r="DD852" s="3" t="s">
        <v>3</v>
      </c>
      <c r="DE852" s="3" t="s">
        <v>3</v>
      </c>
      <c r="DF852" s="3" t="s">
        <v>3</v>
      </c>
      <c r="DG852" s="3" t="s">
        <v>3</v>
      </c>
      <c r="DH852" s="3" t="s">
        <v>3</v>
      </c>
      <c r="DI852" s="3" t="s">
        <v>3</v>
      </c>
      <c r="DJ852" s="3" t="s">
        <v>3</v>
      </c>
      <c r="DK852" s="3" t="s">
        <v>3</v>
      </c>
      <c r="DL852" s="3" t="s">
        <v>3</v>
      </c>
      <c r="DM852" s="3" t="s">
        <v>3</v>
      </c>
      <c r="DN852" s="3">
        <v>0</v>
      </c>
      <c r="DO852" s="3">
        <v>0</v>
      </c>
      <c r="DP852" s="3">
        <v>1</v>
      </c>
      <c r="DQ852" s="3">
        <v>1</v>
      </c>
      <c r="DU852" s="3">
        <v>1005</v>
      </c>
      <c r="DV852" s="3" t="s">
        <v>329</v>
      </c>
      <c r="DW852" s="3" t="s">
        <v>329</v>
      </c>
      <c r="DX852" s="3">
        <v>1</v>
      </c>
      <c r="DZ852" s="3" t="s">
        <v>3</v>
      </c>
      <c r="EA852" s="3" t="s">
        <v>3</v>
      </c>
      <c r="EB852" s="3" t="s">
        <v>3</v>
      </c>
      <c r="EC852" s="3" t="s">
        <v>3</v>
      </c>
      <c r="EE852" s="3">
        <v>56938530</v>
      </c>
      <c r="EF852" s="3">
        <v>200</v>
      </c>
      <c r="EG852" s="3" t="s">
        <v>343</v>
      </c>
      <c r="EH852" s="3">
        <v>0</v>
      </c>
      <c r="EI852" s="3" t="s">
        <v>3</v>
      </c>
      <c r="EJ852" s="3">
        <v>1</v>
      </c>
      <c r="EK852" s="3">
        <v>1617</v>
      </c>
      <c r="EL852" s="3" t="s">
        <v>344</v>
      </c>
      <c r="EM852" s="3" t="s">
        <v>345</v>
      </c>
      <c r="EO852" s="3" t="s">
        <v>3</v>
      </c>
      <c r="EQ852" s="3">
        <v>131072</v>
      </c>
      <c r="ER852" s="3">
        <v>104.91</v>
      </c>
      <c r="ES852" s="3">
        <v>104.91</v>
      </c>
      <c r="ET852" s="3">
        <v>0</v>
      </c>
      <c r="EU852" s="3">
        <v>0</v>
      </c>
      <c r="EV852" s="3">
        <v>0</v>
      </c>
      <c r="EW852" s="3">
        <v>0</v>
      </c>
      <c r="EX852" s="3">
        <v>0</v>
      </c>
      <c r="EY852" s="3">
        <v>0</v>
      </c>
      <c r="FQ852" s="3">
        <v>0</v>
      </c>
      <c r="FR852" s="3">
        <v>0</v>
      </c>
      <c r="FS852" s="3">
        <v>0</v>
      </c>
      <c r="FX852" s="3">
        <v>0</v>
      </c>
      <c r="FY852" s="3">
        <v>0</v>
      </c>
      <c r="GA852" s="3" t="s">
        <v>3</v>
      </c>
      <c r="GD852" s="3">
        <v>1</v>
      </c>
      <c r="GF852" s="3">
        <v>-165428684</v>
      </c>
      <c r="GG852" s="3">
        <v>2</v>
      </c>
      <c r="GH852" s="3">
        <v>1</v>
      </c>
      <c r="GI852" s="3">
        <v>2</v>
      </c>
      <c r="GJ852" s="3">
        <v>0</v>
      </c>
      <c r="GK852" s="3">
        <v>0</v>
      </c>
      <c r="GL852" s="3">
        <f t="shared" si="695"/>
        <v>0</v>
      </c>
      <c r="GM852" s="3">
        <f t="shared" si="696"/>
        <v>34708.42</v>
      </c>
      <c r="GN852" s="3">
        <f t="shared" si="697"/>
        <v>34708.42</v>
      </c>
      <c r="GO852" s="3">
        <f t="shared" si="698"/>
        <v>0</v>
      </c>
      <c r="GP852" s="3">
        <f t="shared" si="699"/>
        <v>0</v>
      </c>
      <c r="GR852" s="3">
        <v>0</v>
      </c>
      <c r="GS852" s="3">
        <v>3</v>
      </c>
      <c r="GT852" s="3">
        <v>0</v>
      </c>
      <c r="GU852" s="3" t="s">
        <v>3</v>
      </c>
      <c r="GV852" s="3">
        <f t="shared" si="700"/>
        <v>0</v>
      </c>
      <c r="GW852" s="3">
        <v>1</v>
      </c>
      <c r="GX852" s="3">
        <f t="shared" si="701"/>
        <v>0</v>
      </c>
      <c r="HA852" s="3">
        <v>0</v>
      </c>
      <c r="HB852" s="3">
        <v>0</v>
      </c>
      <c r="HC852" s="3">
        <f t="shared" si="702"/>
        <v>0</v>
      </c>
      <c r="HE852" s="3" t="s">
        <v>3</v>
      </c>
      <c r="HF852" s="3" t="s">
        <v>3</v>
      </c>
      <c r="HM852" s="3" t="s">
        <v>3</v>
      </c>
      <c r="HN852" s="3" t="s">
        <v>3</v>
      </c>
      <c r="HO852" s="3" t="s">
        <v>3</v>
      </c>
      <c r="HP852" s="3" t="s">
        <v>3</v>
      </c>
      <c r="HQ852" s="3" t="s">
        <v>3</v>
      </c>
      <c r="HS852" s="3">
        <v>0</v>
      </c>
      <c r="IK852" s="3">
        <v>0</v>
      </c>
    </row>
    <row r="853" spans="1:255" x14ac:dyDescent="0.2">
      <c r="A853" s="2">
        <v>17</v>
      </c>
      <c r="B853" s="2">
        <v>1</v>
      </c>
      <c r="C853" s="2">
        <f>ROW(SmtRes!A632)</f>
        <v>632</v>
      </c>
      <c r="D853" s="2">
        <f>ROW(EtalonRes!A872)</f>
        <v>872</v>
      </c>
      <c r="E853" s="2" t="s">
        <v>820</v>
      </c>
      <c r="F853" s="2" t="s">
        <v>821</v>
      </c>
      <c r="G853" s="2" t="s">
        <v>822</v>
      </c>
      <c r="H853" s="2" t="s">
        <v>323</v>
      </c>
      <c r="I853" s="2">
        <f>ROUND(3/100,9)</f>
        <v>0.03</v>
      </c>
      <c r="J853" s="2">
        <v>0</v>
      </c>
      <c r="K853" s="2">
        <f>ROUND(3/100,9)</f>
        <v>0.03</v>
      </c>
      <c r="L853" s="2"/>
      <c r="M853" s="2"/>
      <c r="N853" s="2"/>
      <c r="O853" s="2">
        <f t="shared" si="678"/>
        <v>68.05</v>
      </c>
      <c r="P853" s="2">
        <f t="shared" si="679"/>
        <v>15.48</v>
      </c>
      <c r="Q853" s="2">
        <f>(ROUND((ROUND((((((ET853*1.2)*1.25)*1.05))*AV853*I853),2)*BB853),2)+ROUND((ROUND(((AE853-((((EU853*1.2)*1.25)*1.05)))*AV853*I853),2)*BS853),2))</f>
        <v>19.59</v>
      </c>
      <c r="R853" s="2">
        <f>(ROUND((ROUND((((((EU853*1.2)*1.25)*1.05))*AV853*I853),2)*BS853),2)+ROUND((ROUND(((AE853-((((EU853*1.2)*1.25)*1.05)))*AV853*I853),2)*BS853),2))</f>
        <v>5.3</v>
      </c>
      <c r="S853" s="2">
        <f t="shared" si="680"/>
        <v>32.979999999999997</v>
      </c>
      <c r="T853" s="2">
        <f t="shared" si="681"/>
        <v>0</v>
      </c>
      <c r="U853" s="2">
        <f t="shared" si="682"/>
        <v>2.8757143799999993</v>
      </c>
      <c r="V853" s="2">
        <f t="shared" si="683"/>
        <v>0</v>
      </c>
      <c r="W853" s="2">
        <f t="shared" si="684"/>
        <v>0</v>
      </c>
      <c r="X853" s="2">
        <f>(ROUND((((S853+ROUND((ROUND((((((EU853*1.2)*1.25)*1.05))*AV853*I853),2)*BS853),2))*AT853)/100),2)+ROUND(((ROUND((ROUND(((AE853-((((EU853*1.2)*1.25)*1.05)))*AV853*I853),2)*BS853),2)*AT853)/100),2))</f>
        <v>41.73</v>
      </c>
      <c r="Y853" s="2">
        <f>(ROUND((((S853+ROUND((ROUND((((((EU853*1.2)*1.25)*1.05))*AV853*I853),2)*BS853),2))*AU853)/100),2)+ROUND(((ROUND((ROUND(((AE853-((((EU853*1.2)*1.25)*1.05)))*AV853*I853),2)*BS853),2)*AU853)/100),2))</f>
        <v>23.35</v>
      </c>
      <c r="Z853" s="2"/>
      <c r="AA853" s="2">
        <v>56661434</v>
      </c>
      <c r="AB853" s="2">
        <f t="shared" si="685"/>
        <v>2158.44661</v>
      </c>
      <c r="AC853" s="2">
        <f>ROUND(((((ES853*1)*1)*1)),6)</f>
        <v>516.07000000000005</v>
      </c>
      <c r="AD853" s="2">
        <f>ROUND(((((((ET853*1.2)*1.25)*1.05))-((((EU853*1.2)*1.25)*1.05)))+AE853),6)</f>
        <v>611.93475000000001</v>
      </c>
      <c r="AE853" s="2">
        <f>ROUND(((((EU853*1.2)*1.25)*1.05)),6)</f>
        <v>165.64275000000001</v>
      </c>
      <c r="AF853" s="2">
        <f>ROUND(((((EV853*1.2)*1.15)*1.05)),6)</f>
        <v>1030.4418599999999</v>
      </c>
      <c r="AG853" s="2">
        <f t="shared" si="686"/>
        <v>0</v>
      </c>
      <c r="AH853" s="2">
        <f>((((EW853*1.2)*1.15)*1.05))</f>
        <v>89.837999999999994</v>
      </c>
      <c r="AI853" s="2">
        <f>((((EX853*1.2)*1.25)*1.05))</f>
        <v>0</v>
      </c>
      <c r="AJ853" s="2">
        <f t="shared" si="687"/>
        <v>0</v>
      </c>
      <c r="AK853" s="2">
        <v>1615.74</v>
      </c>
      <c r="AL853" s="2">
        <v>516.07000000000005</v>
      </c>
      <c r="AM853" s="2">
        <v>388.53</v>
      </c>
      <c r="AN853" s="2">
        <v>105.17</v>
      </c>
      <c r="AO853" s="2">
        <v>711.14</v>
      </c>
      <c r="AP853" s="2">
        <v>0</v>
      </c>
      <c r="AQ853" s="2">
        <v>62</v>
      </c>
      <c r="AR853" s="2">
        <v>0</v>
      </c>
      <c r="AS853" s="2">
        <v>0</v>
      </c>
      <c r="AT853" s="2">
        <v>109</v>
      </c>
      <c r="AU853" s="2">
        <v>61</v>
      </c>
      <c r="AV853" s="2">
        <v>1.0669999999999999</v>
      </c>
      <c r="AW853" s="2">
        <v>1</v>
      </c>
      <c r="AX853" s="2"/>
      <c r="AY853" s="2"/>
      <c r="AZ853" s="2">
        <v>1</v>
      </c>
      <c r="BA853" s="2">
        <v>1</v>
      </c>
      <c r="BB853" s="2">
        <v>1</v>
      </c>
      <c r="BC853" s="2">
        <v>1</v>
      </c>
      <c r="BD853" s="2" t="s">
        <v>3</v>
      </c>
      <c r="BE853" s="2" t="s">
        <v>3</v>
      </c>
      <c r="BF853" s="2" t="s">
        <v>3</v>
      </c>
      <c r="BG853" s="2" t="s">
        <v>3</v>
      </c>
      <c r="BH853" s="2">
        <v>0</v>
      </c>
      <c r="BI853" s="2">
        <v>1</v>
      </c>
      <c r="BJ853" s="2" t="s">
        <v>823</v>
      </c>
      <c r="BK853" s="2"/>
      <c r="BL853" s="2"/>
      <c r="BM853" s="2">
        <v>25</v>
      </c>
      <c r="BN853" s="2">
        <v>0</v>
      </c>
      <c r="BO853" s="2" t="s">
        <v>821</v>
      </c>
      <c r="BP853" s="2">
        <v>1</v>
      </c>
      <c r="BQ853" s="2">
        <v>30</v>
      </c>
      <c r="BR853" s="2">
        <v>0</v>
      </c>
      <c r="BS853" s="2">
        <v>1</v>
      </c>
      <c r="BT853" s="2">
        <v>1</v>
      </c>
      <c r="BU853" s="2">
        <v>1</v>
      </c>
      <c r="BV853" s="2">
        <v>1</v>
      </c>
      <c r="BW853" s="2">
        <v>1</v>
      </c>
      <c r="BX853" s="2">
        <v>1</v>
      </c>
      <c r="BY853" s="2" t="s">
        <v>3</v>
      </c>
      <c r="BZ853" s="2">
        <v>109</v>
      </c>
      <c r="CA853" s="2">
        <v>61</v>
      </c>
      <c r="CB853" s="2" t="s">
        <v>3</v>
      </c>
      <c r="CC853" s="2"/>
      <c r="CD853" s="2"/>
      <c r="CE853" s="2">
        <v>1566</v>
      </c>
      <c r="CF853" s="2">
        <v>0</v>
      </c>
      <c r="CG853" s="2">
        <v>0</v>
      </c>
      <c r="CH853" s="2"/>
      <c r="CI853" s="2"/>
      <c r="CJ853" s="2"/>
      <c r="CK853" s="2"/>
      <c r="CL853" s="2"/>
      <c r="CM853" s="2">
        <v>0</v>
      </c>
      <c r="CN853" s="2" t="s">
        <v>2120</v>
      </c>
      <c r="CO853" s="2">
        <v>0</v>
      </c>
      <c r="CP853" s="2">
        <f t="shared" si="688"/>
        <v>68.05</v>
      </c>
      <c r="CQ853" s="2">
        <f t="shared" si="689"/>
        <v>516.07000000000005</v>
      </c>
      <c r="CR853" s="2">
        <f>(ROUND((ROUND((((((ET853*1.2)*1.25)*1.05))*AV853*1),2)*BB853),2)+ROUND((ROUND(((AE853-((((EU853*1.2)*1.25)*1.05)))*AV853*1),2)*BS853),2))</f>
        <v>652.92999999999995</v>
      </c>
      <c r="CS853" s="2">
        <f>(ROUND((ROUND((((((EU853*1.2)*1.25)*1.05))*AV853*1),2)*BS853),2)+ROUND((ROUND(((AE853-((((EU853*1.2)*1.25)*1.05)))*AV853*1),2)*BS853),2))</f>
        <v>176.74</v>
      </c>
      <c r="CT853" s="2">
        <f t="shared" si="690"/>
        <v>1099.48</v>
      </c>
      <c r="CU853" s="2">
        <f t="shared" si="691"/>
        <v>0</v>
      </c>
      <c r="CV853" s="2">
        <f t="shared" si="692"/>
        <v>95.857145999999986</v>
      </c>
      <c r="CW853" s="2">
        <f t="shared" si="693"/>
        <v>0</v>
      </c>
      <c r="CX853" s="2">
        <f t="shared" si="694"/>
        <v>0</v>
      </c>
      <c r="CY853" s="2">
        <f>(ROUND((((S853+ROUND((ROUND((((((EU853*1.2)*1.25)*1.05))*AV853*1),2)*BS853),2))*AT853)/100),2)+ROUND(((ROUND((ROUND(((AE853-((((EU853*1.2)*1.25)*1.05)))*AV853*1),2)*BS853),2)*AT853)/100),2))</f>
        <v>228.59</v>
      </c>
      <c r="CZ853" s="2">
        <f>(ROUND((((S853+ROUND((ROUND((((((EU853*1.2)*1.25)*1.05))*AV853*1),2)*BS853),2))*AU853)/100),2)+ROUND(((ROUND((ROUND(((AE853-((((EU853*1.2)*1.25)*1.05)))*AV853*1),2)*BS853),2)*AU853)/100),2))</f>
        <v>127.93</v>
      </c>
      <c r="DA853" s="2"/>
      <c r="DB853" s="2">
        <v>209</v>
      </c>
      <c r="DC853" s="2" t="s">
        <v>3</v>
      </c>
      <c r="DD853" s="2" t="s">
        <v>105</v>
      </c>
      <c r="DE853" s="2" t="s">
        <v>32</v>
      </c>
      <c r="DF853" s="2" t="s">
        <v>32</v>
      </c>
      <c r="DG853" s="2" t="s">
        <v>33</v>
      </c>
      <c r="DH853" s="2" t="s">
        <v>3</v>
      </c>
      <c r="DI853" s="2" t="s">
        <v>33</v>
      </c>
      <c r="DJ853" s="2" t="s">
        <v>32</v>
      </c>
      <c r="DK853" s="2" t="s">
        <v>3</v>
      </c>
      <c r="DL853" s="2" t="s">
        <v>3</v>
      </c>
      <c r="DM853" s="2" t="s">
        <v>3</v>
      </c>
      <c r="DN853" s="2">
        <v>0</v>
      </c>
      <c r="DO853" s="2">
        <v>0</v>
      </c>
      <c r="DP853" s="2">
        <v>1</v>
      </c>
      <c r="DQ853" s="2">
        <v>1</v>
      </c>
      <c r="DR853" s="2"/>
      <c r="DS853" s="2"/>
      <c r="DT853" s="2"/>
      <c r="DU853" s="2">
        <v>1013</v>
      </c>
      <c r="DV853" s="2" t="s">
        <v>323</v>
      </c>
      <c r="DW853" s="2" t="s">
        <v>323</v>
      </c>
      <c r="DX853" s="2">
        <v>1</v>
      </c>
      <c r="DY853" s="2"/>
      <c r="DZ853" s="2" t="s">
        <v>3</v>
      </c>
      <c r="EA853" s="2" t="s">
        <v>3</v>
      </c>
      <c r="EB853" s="2" t="s">
        <v>3</v>
      </c>
      <c r="EC853" s="2" t="s">
        <v>3</v>
      </c>
      <c r="ED853" s="2"/>
      <c r="EE853" s="2">
        <v>56938458</v>
      </c>
      <c r="EF853" s="2">
        <v>30</v>
      </c>
      <c r="EG853" s="2" t="s">
        <v>34</v>
      </c>
      <c r="EH853" s="2">
        <v>0</v>
      </c>
      <c r="EI853" s="2" t="s">
        <v>3</v>
      </c>
      <c r="EJ853" s="2">
        <v>1</v>
      </c>
      <c r="EK853" s="2">
        <v>25</v>
      </c>
      <c r="EL853" s="2" t="s">
        <v>35</v>
      </c>
      <c r="EM853" s="2" t="s">
        <v>36</v>
      </c>
      <c r="EN853" s="2"/>
      <c r="EO853" s="2" t="s">
        <v>325</v>
      </c>
      <c r="EP853" s="2"/>
      <c r="EQ853" s="2">
        <v>131072</v>
      </c>
      <c r="ER853" s="2">
        <v>1615.74</v>
      </c>
      <c r="ES853" s="2">
        <v>516.07000000000005</v>
      </c>
      <c r="ET853" s="2">
        <v>388.53</v>
      </c>
      <c r="EU853" s="2">
        <v>105.17</v>
      </c>
      <c r="EV853" s="2">
        <v>711.14</v>
      </c>
      <c r="EW853" s="2">
        <v>62</v>
      </c>
      <c r="EX853" s="2">
        <v>0</v>
      </c>
      <c r="EY853" s="2">
        <v>0</v>
      </c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>
        <v>0</v>
      </c>
      <c r="FR853" s="2">
        <v>0</v>
      </c>
      <c r="FS853" s="2">
        <v>0</v>
      </c>
      <c r="FT853" s="2"/>
      <c r="FU853" s="2"/>
      <c r="FV853" s="2"/>
      <c r="FW853" s="2"/>
      <c r="FX853" s="2">
        <v>109</v>
      </c>
      <c r="FY853" s="2">
        <v>61</v>
      </c>
      <c r="FZ853" s="2"/>
      <c r="GA853" s="2" t="s">
        <v>3</v>
      </c>
      <c r="GB853" s="2"/>
      <c r="GC853" s="2"/>
      <c r="GD853" s="2">
        <v>1</v>
      </c>
      <c r="GE853" s="2"/>
      <c r="GF853" s="2">
        <v>-1676873470</v>
      </c>
      <c r="GG853" s="2">
        <v>2</v>
      </c>
      <c r="GH853" s="2">
        <v>1</v>
      </c>
      <c r="GI853" s="2">
        <v>2</v>
      </c>
      <c r="GJ853" s="2">
        <v>0</v>
      </c>
      <c r="GK853" s="2">
        <v>0</v>
      </c>
      <c r="GL853" s="2">
        <f t="shared" si="695"/>
        <v>0</v>
      </c>
      <c r="GM853" s="2">
        <f t="shared" si="696"/>
        <v>133.13</v>
      </c>
      <c r="GN853" s="2">
        <f t="shared" si="697"/>
        <v>133.13</v>
      </c>
      <c r="GO853" s="2">
        <f t="shared" si="698"/>
        <v>0</v>
      </c>
      <c r="GP853" s="2">
        <f t="shared" si="699"/>
        <v>0</v>
      </c>
      <c r="GQ853" s="2"/>
      <c r="GR853" s="2">
        <v>0</v>
      </c>
      <c r="GS853" s="2">
        <v>3</v>
      </c>
      <c r="GT853" s="2">
        <v>0</v>
      </c>
      <c r="GU853" s="2" t="s">
        <v>3</v>
      </c>
      <c r="GV853" s="2">
        <f t="shared" si="700"/>
        <v>0</v>
      </c>
      <c r="GW853" s="2">
        <v>1</v>
      </c>
      <c r="GX853" s="2">
        <f t="shared" si="701"/>
        <v>0</v>
      </c>
      <c r="GY853" s="2"/>
      <c r="GZ853" s="2"/>
      <c r="HA853" s="2">
        <v>0</v>
      </c>
      <c r="HB853" s="2">
        <v>0</v>
      </c>
      <c r="HC853" s="2">
        <f t="shared" si="702"/>
        <v>0</v>
      </c>
      <c r="HD853" s="2"/>
      <c r="HE853" s="2" t="s">
        <v>3</v>
      </c>
      <c r="HF853" s="2" t="s">
        <v>3</v>
      </c>
      <c r="HG853" s="2"/>
      <c r="HH853" s="2"/>
      <c r="HI853" s="2"/>
      <c r="HJ853" s="2"/>
      <c r="HK853" s="2"/>
      <c r="HL853" s="2"/>
      <c r="HM853" s="2" t="s">
        <v>3</v>
      </c>
      <c r="HN853" s="2" t="s">
        <v>3</v>
      </c>
      <c r="HO853" s="2" t="s">
        <v>3</v>
      </c>
      <c r="HP853" s="2" t="s">
        <v>3</v>
      </c>
      <c r="HQ853" s="2" t="s">
        <v>3</v>
      </c>
      <c r="HR853" s="2"/>
      <c r="HS853" s="2">
        <v>0</v>
      </c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>
        <v>0</v>
      </c>
      <c r="IL853" s="2"/>
      <c r="IM853" s="2"/>
      <c r="IN853" s="2"/>
      <c r="IO853" s="2"/>
      <c r="IP853" s="2"/>
      <c r="IQ853" s="2"/>
      <c r="IR853" s="2"/>
      <c r="IS853" s="2"/>
      <c r="IT853" s="2"/>
      <c r="IU853" s="2"/>
    </row>
    <row r="854" spans="1:255" x14ac:dyDescent="0.2">
      <c r="A854" s="3">
        <v>17</v>
      </c>
      <c r="B854" s="3">
        <v>1</v>
      </c>
      <c r="C854" s="3">
        <f>ROW(SmtRes!A642)</f>
        <v>642</v>
      </c>
      <c r="D854" s="3">
        <f>ROW(EtalonRes!A888)</f>
        <v>888</v>
      </c>
      <c r="E854" s="3" t="s">
        <v>820</v>
      </c>
      <c r="F854" s="3" t="s">
        <v>821</v>
      </c>
      <c r="G854" s="3" t="s">
        <v>822</v>
      </c>
      <c r="H854" s="3" t="s">
        <v>323</v>
      </c>
      <c r="I854" s="3">
        <f>ROUND(3/100,9)</f>
        <v>0.03</v>
      </c>
      <c r="J854" s="3">
        <v>0</v>
      </c>
      <c r="K854" s="3">
        <f>ROUND(3/100,9)</f>
        <v>0.03</v>
      </c>
      <c r="O854" s="3">
        <f t="shared" si="678"/>
        <v>2405.7399999999998</v>
      </c>
      <c r="P854" s="3">
        <f t="shared" si="679"/>
        <v>87.15</v>
      </c>
      <c r="Q854" s="3">
        <f>(ROUND((ROUND((((((ET854*1.2)*1.25)*1.05))*AV854*I854),2)*BB854),2)+ROUND((ROUND(((AE854-((((EU854*1.2)*1.25)*1.05)))*AV854*I854),2)*BS854),2))</f>
        <v>460.17</v>
      </c>
      <c r="R854" s="3">
        <f>(ROUND((ROUND((((((EU854*1.2)*1.25)*1.05))*AV854*I854),2)*BS854),2)+ROUND((ROUND(((AE854-((((EU854*1.2)*1.25)*1.05)))*AV854*I854),2)*BS854),2))</f>
        <v>298.66000000000003</v>
      </c>
      <c r="S854" s="3">
        <f t="shared" si="680"/>
        <v>1858.42</v>
      </c>
      <c r="T854" s="3">
        <f t="shared" si="681"/>
        <v>0</v>
      </c>
      <c r="U854" s="3">
        <f t="shared" si="682"/>
        <v>2.8757143799999993</v>
      </c>
      <c r="V854" s="3">
        <f t="shared" si="683"/>
        <v>0</v>
      </c>
      <c r="W854" s="3">
        <f t="shared" si="684"/>
        <v>0</v>
      </c>
      <c r="X854" s="3">
        <f>(ROUND((((S854+ROUND((ROUND((((((EU854*1.2)*1.25)*1.05))*AV854*I854),2)*BS854),2))*AT854)/100),2)+ROUND(((ROUND((ROUND(((AE854-((((EU854*1.2)*1.25)*1.05)))*AV854*I854),2)*BS854),2)*AT854)/100),2))</f>
        <v>2351.2199999999998</v>
      </c>
      <c r="Y854" s="3">
        <f>(ROUND((((S854+ROUND((ROUND((((((EU854*1.2)*1.25)*1.05))*AV854*I854),2)*BS854),2))*AU854)/100),2)+ROUND(((ROUND((ROUND(((AE854-((((EU854*1.2)*1.25)*1.05)))*AV854*I854),2)*BS854),2)*AU854)/100),2))</f>
        <v>1315.82</v>
      </c>
      <c r="AA854" s="3">
        <v>56661436</v>
      </c>
      <c r="AB854" s="3">
        <f t="shared" si="685"/>
        <v>2158.44661</v>
      </c>
      <c r="AC854" s="3">
        <f>ROUND(((((ES854*1)*1)*1)),6)</f>
        <v>516.07000000000005</v>
      </c>
      <c r="AD854" s="3">
        <f>ROUND(((((((ET854*1.2)*1.25)*1.05))-((((EU854*1.2)*1.25)*1.05)))+AE854),6)</f>
        <v>611.93475000000001</v>
      </c>
      <c r="AE854" s="3">
        <f>ROUND(((((EU854*1.2)*1.25)*1.05)),6)</f>
        <v>165.64275000000001</v>
      </c>
      <c r="AF854" s="3">
        <f>ROUND(((((EV854*1.2)*1.15)*1.05)),6)</f>
        <v>1030.4418599999999</v>
      </c>
      <c r="AG854" s="3">
        <f t="shared" si="686"/>
        <v>0</v>
      </c>
      <c r="AH854" s="3">
        <f>((((EW854*1.2)*1.15)*1.05))</f>
        <v>89.837999999999994</v>
      </c>
      <c r="AI854" s="3">
        <f>((((EX854*1.2)*1.25)*1.05))</f>
        <v>0</v>
      </c>
      <c r="AJ854" s="3">
        <f t="shared" si="687"/>
        <v>0</v>
      </c>
      <c r="AK854" s="3">
        <v>1615.74</v>
      </c>
      <c r="AL854" s="3">
        <v>516.07000000000005</v>
      </c>
      <c r="AM854" s="3">
        <v>388.53</v>
      </c>
      <c r="AN854" s="3">
        <v>105.17</v>
      </c>
      <c r="AO854" s="3">
        <v>711.14</v>
      </c>
      <c r="AP854" s="3">
        <v>0</v>
      </c>
      <c r="AQ854" s="3">
        <v>62</v>
      </c>
      <c r="AR854" s="3">
        <v>0</v>
      </c>
      <c r="AS854" s="3">
        <v>0</v>
      </c>
      <c r="AT854" s="3">
        <v>109</v>
      </c>
      <c r="AU854" s="3">
        <v>61</v>
      </c>
      <c r="AV854" s="3">
        <v>1.0669999999999999</v>
      </c>
      <c r="AW854" s="3">
        <v>1</v>
      </c>
      <c r="AZ854" s="3">
        <v>1</v>
      </c>
      <c r="BA854" s="3">
        <v>56.35</v>
      </c>
      <c r="BB854" s="3">
        <v>23.49</v>
      </c>
      <c r="BC854" s="3">
        <v>5.63</v>
      </c>
      <c r="BD854" s="3" t="s">
        <v>3</v>
      </c>
      <c r="BE854" s="3" t="s">
        <v>3</v>
      </c>
      <c r="BF854" s="3" t="s">
        <v>3</v>
      </c>
      <c r="BG854" s="3" t="s">
        <v>3</v>
      </c>
      <c r="BH854" s="3">
        <v>0</v>
      </c>
      <c r="BI854" s="3">
        <v>1</v>
      </c>
      <c r="BJ854" s="3" t="s">
        <v>823</v>
      </c>
      <c r="BM854" s="3">
        <v>25</v>
      </c>
      <c r="BN854" s="3">
        <v>0</v>
      </c>
      <c r="BO854" s="3" t="s">
        <v>821</v>
      </c>
      <c r="BP854" s="3">
        <v>1</v>
      </c>
      <c r="BQ854" s="3">
        <v>30</v>
      </c>
      <c r="BR854" s="3">
        <v>0</v>
      </c>
      <c r="BS854" s="3">
        <v>56.35</v>
      </c>
      <c r="BT854" s="3">
        <v>1</v>
      </c>
      <c r="BU854" s="3">
        <v>1</v>
      </c>
      <c r="BV854" s="3">
        <v>1</v>
      </c>
      <c r="BW854" s="3">
        <v>1</v>
      </c>
      <c r="BX854" s="3">
        <v>1</v>
      </c>
      <c r="BY854" s="3" t="s">
        <v>3</v>
      </c>
      <c r="BZ854" s="3">
        <v>109</v>
      </c>
      <c r="CA854" s="3">
        <v>61</v>
      </c>
      <c r="CB854" s="3" t="s">
        <v>3</v>
      </c>
      <c r="CE854" s="3">
        <v>1566</v>
      </c>
      <c r="CF854" s="3">
        <v>0</v>
      </c>
      <c r="CG854" s="3">
        <v>0</v>
      </c>
      <c r="CM854" s="3">
        <v>0</v>
      </c>
      <c r="CN854" s="3" t="s">
        <v>2120</v>
      </c>
      <c r="CO854" s="3">
        <v>0</v>
      </c>
      <c r="CP854" s="3">
        <f t="shared" si="688"/>
        <v>2405.7400000000002</v>
      </c>
      <c r="CQ854" s="3">
        <f t="shared" si="689"/>
        <v>2905.47</v>
      </c>
      <c r="CR854" s="3">
        <f>(ROUND((ROUND((((((ET854*1.2)*1.25)*1.05))*AV854*1),2)*BB854),2)+ROUND((ROUND(((AE854-((((EU854*1.2)*1.25)*1.05)))*AV854*1),2)*BS854),2))</f>
        <v>15337.33</v>
      </c>
      <c r="CS854" s="3">
        <f>(ROUND((ROUND((((((EU854*1.2)*1.25)*1.05))*AV854*1),2)*BS854),2)+ROUND((ROUND(((AE854-((((EU854*1.2)*1.25)*1.05)))*AV854*1),2)*BS854),2))</f>
        <v>9959.2999999999993</v>
      </c>
      <c r="CT854" s="3">
        <f t="shared" si="690"/>
        <v>61955.7</v>
      </c>
      <c r="CU854" s="3">
        <f t="shared" si="691"/>
        <v>0</v>
      </c>
      <c r="CV854" s="3">
        <f t="shared" si="692"/>
        <v>95.857145999999986</v>
      </c>
      <c r="CW854" s="3">
        <f t="shared" si="693"/>
        <v>0</v>
      </c>
      <c r="CX854" s="3">
        <f t="shared" si="694"/>
        <v>0</v>
      </c>
      <c r="CY854" s="3">
        <f>(ROUND((((S854+ROUND((ROUND((((((EU854*1.2)*1.25)*1.05))*AV854*1),2)*BS854),2))*AT854)/100),2)+ROUND(((ROUND((ROUND(((AE854-((((EU854*1.2)*1.25)*1.05)))*AV854*1),2)*BS854),2)*AT854)/100),2))</f>
        <v>12881.31</v>
      </c>
      <c r="CZ854" s="3">
        <f>(ROUND((((S854+ROUND((ROUND((((((EU854*1.2)*1.25)*1.05))*AV854*1),2)*BS854),2))*AU854)/100),2)+ROUND(((ROUND((ROUND(((AE854-((((EU854*1.2)*1.25)*1.05)))*AV854*1),2)*BS854),2)*AU854)/100),2))</f>
        <v>7208.81</v>
      </c>
      <c r="DB854" s="3">
        <v>212</v>
      </c>
      <c r="DC854" s="3" t="s">
        <v>3</v>
      </c>
      <c r="DD854" s="3" t="s">
        <v>105</v>
      </c>
      <c r="DE854" s="3" t="s">
        <v>32</v>
      </c>
      <c r="DF854" s="3" t="s">
        <v>32</v>
      </c>
      <c r="DG854" s="3" t="s">
        <v>33</v>
      </c>
      <c r="DH854" s="3" t="s">
        <v>3</v>
      </c>
      <c r="DI854" s="3" t="s">
        <v>33</v>
      </c>
      <c r="DJ854" s="3" t="s">
        <v>32</v>
      </c>
      <c r="DK854" s="3" t="s">
        <v>3</v>
      </c>
      <c r="DL854" s="3" t="s">
        <v>3</v>
      </c>
      <c r="DM854" s="3" t="s">
        <v>3</v>
      </c>
      <c r="DN854" s="3">
        <v>0</v>
      </c>
      <c r="DO854" s="3">
        <v>0</v>
      </c>
      <c r="DP854" s="3">
        <v>1</v>
      </c>
      <c r="DQ854" s="3">
        <v>1</v>
      </c>
      <c r="DU854" s="3">
        <v>1013</v>
      </c>
      <c r="DV854" s="3" t="s">
        <v>323</v>
      </c>
      <c r="DW854" s="3" t="s">
        <v>323</v>
      </c>
      <c r="DX854" s="3">
        <v>1</v>
      </c>
      <c r="DZ854" s="3" t="s">
        <v>3</v>
      </c>
      <c r="EA854" s="3" t="s">
        <v>3</v>
      </c>
      <c r="EB854" s="3" t="s">
        <v>3</v>
      </c>
      <c r="EC854" s="3" t="s">
        <v>3</v>
      </c>
      <c r="EE854" s="3">
        <v>56938458</v>
      </c>
      <c r="EF854" s="3">
        <v>30</v>
      </c>
      <c r="EG854" s="3" t="s">
        <v>34</v>
      </c>
      <c r="EH854" s="3">
        <v>0</v>
      </c>
      <c r="EI854" s="3" t="s">
        <v>3</v>
      </c>
      <c r="EJ854" s="3">
        <v>1</v>
      </c>
      <c r="EK854" s="3">
        <v>25</v>
      </c>
      <c r="EL854" s="3" t="s">
        <v>35</v>
      </c>
      <c r="EM854" s="3" t="s">
        <v>36</v>
      </c>
      <c r="EO854" s="3" t="s">
        <v>325</v>
      </c>
      <c r="EQ854" s="3">
        <v>131072</v>
      </c>
      <c r="ER854" s="3">
        <v>1615.74</v>
      </c>
      <c r="ES854" s="3">
        <v>516.07000000000005</v>
      </c>
      <c r="ET854" s="3">
        <v>388.53</v>
      </c>
      <c r="EU854" s="3">
        <v>105.17</v>
      </c>
      <c r="EV854" s="3">
        <v>711.14</v>
      </c>
      <c r="EW854" s="3">
        <v>62</v>
      </c>
      <c r="EX854" s="3">
        <v>0</v>
      </c>
      <c r="EY854" s="3">
        <v>0</v>
      </c>
      <c r="FQ854" s="3">
        <v>0</v>
      </c>
      <c r="FR854" s="3">
        <v>0</v>
      </c>
      <c r="FS854" s="3">
        <v>0</v>
      </c>
      <c r="FX854" s="3">
        <v>109</v>
      </c>
      <c r="FY854" s="3">
        <v>61</v>
      </c>
      <c r="GA854" s="3" t="s">
        <v>3</v>
      </c>
      <c r="GD854" s="3">
        <v>1</v>
      </c>
      <c r="GF854" s="3">
        <v>-1676873470</v>
      </c>
      <c r="GG854" s="3">
        <v>2</v>
      </c>
      <c r="GH854" s="3">
        <v>1</v>
      </c>
      <c r="GI854" s="3">
        <v>2</v>
      </c>
      <c r="GJ854" s="3">
        <v>0</v>
      </c>
      <c r="GK854" s="3">
        <v>0</v>
      </c>
      <c r="GL854" s="3">
        <f t="shared" si="695"/>
        <v>0</v>
      </c>
      <c r="GM854" s="3">
        <f t="shared" si="696"/>
        <v>6072.78</v>
      </c>
      <c r="GN854" s="3">
        <f t="shared" si="697"/>
        <v>6072.78</v>
      </c>
      <c r="GO854" s="3">
        <f t="shared" si="698"/>
        <v>0</v>
      </c>
      <c r="GP854" s="3">
        <f t="shared" si="699"/>
        <v>0</v>
      </c>
      <c r="GR854" s="3">
        <v>0</v>
      </c>
      <c r="GS854" s="3">
        <v>3</v>
      </c>
      <c r="GT854" s="3">
        <v>0</v>
      </c>
      <c r="GU854" s="3" t="s">
        <v>3</v>
      </c>
      <c r="GV854" s="3">
        <f t="shared" si="700"/>
        <v>0</v>
      </c>
      <c r="GW854" s="3">
        <v>1</v>
      </c>
      <c r="GX854" s="3">
        <f t="shared" si="701"/>
        <v>0</v>
      </c>
      <c r="HA854" s="3">
        <v>0</v>
      </c>
      <c r="HB854" s="3">
        <v>0</v>
      </c>
      <c r="HC854" s="3">
        <f t="shared" si="702"/>
        <v>0</v>
      </c>
      <c r="HE854" s="3" t="s">
        <v>3</v>
      </c>
      <c r="HF854" s="3" t="s">
        <v>3</v>
      </c>
      <c r="HM854" s="3" t="s">
        <v>3</v>
      </c>
      <c r="HN854" s="3" t="s">
        <v>3</v>
      </c>
      <c r="HO854" s="3" t="s">
        <v>3</v>
      </c>
      <c r="HP854" s="3" t="s">
        <v>3</v>
      </c>
      <c r="HQ854" s="3" t="s">
        <v>3</v>
      </c>
      <c r="HS854" s="3">
        <v>0</v>
      </c>
      <c r="IK854" s="3">
        <v>0</v>
      </c>
    </row>
    <row r="855" spans="1:255" x14ac:dyDescent="0.2">
      <c r="A855" s="2">
        <v>17</v>
      </c>
      <c r="B855" s="2">
        <v>1</v>
      </c>
      <c r="C855" s="2"/>
      <c r="D855" s="2"/>
      <c r="E855" s="2" t="s">
        <v>824</v>
      </c>
      <c r="F855" s="2" t="s">
        <v>825</v>
      </c>
      <c r="G855" s="2" t="s">
        <v>826</v>
      </c>
      <c r="H855" s="2" t="s">
        <v>329</v>
      </c>
      <c r="I855" s="2">
        <v>3</v>
      </c>
      <c r="J855" s="2">
        <v>0</v>
      </c>
      <c r="K855" s="2">
        <v>3</v>
      </c>
      <c r="L855" s="2"/>
      <c r="M855" s="2"/>
      <c r="N855" s="2"/>
      <c r="O855" s="2">
        <f t="shared" si="678"/>
        <v>331.5</v>
      </c>
      <c r="P855" s="2">
        <f t="shared" si="679"/>
        <v>331.5</v>
      </c>
      <c r="Q855" s="2">
        <f>(ROUND((ROUND(((ET855)*AV855*I855),2)*BB855),2)+ROUND((ROUND(((AE855-(EU855))*AV855*I855),2)*BS855),2))</f>
        <v>0</v>
      </c>
      <c r="R855" s="2">
        <f>(ROUND((ROUND(((EU855)*AV855*I855),2)*BS855),2)+ROUND((ROUND(((AE855-(EU855))*AV855*I855),2)*BS855),2))</f>
        <v>0</v>
      </c>
      <c r="S855" s="2">
        <f t="shared" si="680"/>
        <v>0</v>
      </c>
      <c r="T855" s="2">
        <f t="shared" si="681"/>
        <v>0</v>
      </c>
      <c r="U855" s="2">
        <f t="shared" si="682"/>
        <v>0</v>
      </c>
      <c r="V855" s="2">
        <f t="shared" si="683"/>
        <v>0</v>
      </c>
      <c r="W855" s="2">
        <f t="shared" si="684"/>
        <v>0</v>
      </c>
      <c r="X855" s="2">
        <f>(ROUND((((S855+ROUND((ROUND(((EU855)*AV855*I855),2)*BS855),2))*AT855)/100),2)+ROUND(((ROUND((ROUND(((AE855-(EU855))*AV855*I855),2)*BS855),2)*AT855)/100),2))</f>
        <v>0</v>
      </c>
      <c r="Y855" s="2">
        <f>(ROUND((((S855+ROUND((ROUND(((EU855)*AV855*I855),2)*BS855),2))*AU855)/100),2)+ROUND(((ROUND((ROUND(((AE855-(EU855))*AV855*I855),2)*BS855),2)*AU855)/100),2))</f>
        <v>0</v>
      </c>
      <c r="Z855" s="2"/>
      <c r="AA855" s="2">
        <v>56661434</v>
      </c>
      <c r="AB855" s="2">
        <f t="shared" si="685"/>
        <v>110.5</v>
      </c>
      <c r="AC855" s="2">
        <f>ROUND((ES855),6)</f>
        <v>110.5</v>
      </c>
      <c r="AD855" s="2">
        <f>ROUND((((ET855)-(EU855))+AE855),6)</f>
        <v>0</v>
      </c>
      <c r="AE855" s="2">
        <f t="shared" ref="AE855:AF858" si="703">ROUND((EU855),6)</f>
        <v>0</v>
      </c>
      <c r="AF855" s="2">
        <f t="shared" si="703"/>
        <v>0</v>
      </c>
      <c r="AG855" s="2">
        <f t="shared" si="686"/>
        <v>0</v>
      </c>
      <c r="AH855" s="2">
        <f t="shared" ref="AH855:AI858" si="704">(EW855)</f>
        <v>0</v>
      </c>
      <c r="AI855" s="2">
        <f t="shared" si="704"/>
        <v>0</v>
      </c>
      <c r="AJ855" s="2">
        <f t="shared" si="687"/>
        <v>0</v>
      </c>
      <c r="AK855" s="2">
        <v>110.5</v>
      </c>
      <c r="AL855" s="2">
        <v>110.5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1</v>
      </c>
      <c r="AW855" s="2">
        <v>1</v>
      </c>
      <c r="AX855" s="2"/>
      <c r="AY855" s="2"/>
      <c r="AZ855" s="2">
        <v>1</v>
      </c>
      <c r="BA855" s="2">
        <v>1</v>
      </c>
      <c r="BB855" s="2">
        <v>1</v>
      </c>
      <c r="BC855" s="2">
        <v>1</v>
      </c>
      <c r="BD855" s="2" t="s">
        <v>3</v>
      </c>
      <c r="BE855" s="2" t="s">
        <v>3</v>
      </c>
      <c r="BF855" s="2" t="s">
        <v>3</v>
      </c>
      <c r="BG855" s="2" t="s">
        <v>3</v>
      </c>
      <c r="BH855" s="2">
        <v>3</v>
      </c>
      <c r="BI855" s="2">
        <v>1</v>
      </c>
      <c r="BJ855" s="2" t="s">
        <v>827</v>
      </c>
      <c r="BK855" s="2"/>
      <c r="BL855" s="2"/>
      <c r="BM855" s="2">
        <v>1617</v>
      </c>
      <c r="BN855" s="2">
        <v>0</v>
      </c>
      <c r="BO855" s="2" t="s">
        <v>3</v>
      </c>
      <c r="BP855" s="2">
        <v>0</v>
      </c>
      <c r="BQ855" s="2">
        <v>200</v>
      </c>
      <c r="BR855" s="2">
        <v>0</v>
      </c>
      <c r="BS855" s="2">
        <v>1</v>
      </c>
      <c r="BT855" s="2">
        <v>1</v>
      </c>
      <c r="BU855" s="2">
        <v>1</v>
      </c>
      <c r="BV855" s="2">
        <v>1</v>
      </c>
      <c r="BW855" s="2">
        <v>1</v>
      </c>
      <c r="BX855" s="2">
        <v>1</v>
      </c>
      <c r="BY855" s="2" t="s">
        <v>3</v>
      </c>
      <c r="BZ855" s="2">
        <v>0</v>
      </c>
      <c r="CA855" s="2">
        <v>0</v>
      </c>
      <c r="CB855" s="2" t="s">
        <v>3</v>
      </c>
      <c r="CC855" s="2"/>
      <c r="CD855" s="2"/>
      <c r="CE855" s="2">
        <v>1566</v>
      </c>
      <c r="CF855" s="2">
        <v>0</v>
      </c>
      <c r="CG855" s="2">
        <v>0</v>
      </c>
      <c r="CH855" s="2"/>
      <c r="CI855" s="2"/>
      <c r="CJ855" s="2"/>
      <c r="CK855" s="2"/>
      <c r="CL855" s="2"/>
      <c r="CM855" s="2">
        <v>0</v>
      </c>
      <c r="CN855" s="2" t="s">
        <v>3</v>
      </c>
      <c r="CO855" s="2">
        <v>0</v>
      </c>
      <c r="CP855" s="2">
        <f t="shared" si="688"/>
        <v>331.5</v>
      </c>
      <c r="CQ855" s="2">
        <f t="shared" si="689"/>
        <v>110.5</v>
      </c>
      <c r="CR855" s="2">
        <f>(ROUND((ROUND(((ET855)*AV855*1),2)*BB855),2)+ROUND((ROUND(((AE855-(EU855))*AV855*1),2)*BS855),2))</f>
        <v>0</v>
      </c>
      <c r="CS855" s="2">
        <f>(ROUND((ROUND(((EU855)*AV855*1),2)*BS855),2)+ROUND((ROUND(((AE855-(EU855))*AV855*1),2)*BS855),2))</f>
        <v>0</v>
      </c>
      <c r="CT855" s="2">
        <f t="shared" si="690"/>
        <v>0</v>
      </c>
      <c r="CU855" s="2">
        <f t="shared" si="691"/>
        <v>0</v>
      </c>
      <c r="CV855" s="2">
        <f t="shared" si="692"/>
        <v>0</v>
      </c>
      <c r="CW855" s="2">
        <f t="shared" si="693"/>
        <v>0</v>
      </c>
      <c r="CX855" s="2">
        <f t="shared" si="694"/>
        <v>0</v>
      </c>
      <c r="CY855" s="2">
        <f>(ROUND((((S855+ROUND((ROUND(((EU855)*AV855*1),2)*BS855),2))*AT855)/100),2)+ROUND(((ROUND((ROUND(((AE855-(EU855))*AV855*1),2)*BS855),2)*AT855)/100),2))</f>
        <v>0</v>
      </c>
      <c r="CZ855" s="2">
        <f>(ROUND((((S855+ROUND((ROUND(((EU855)*AV855*1),2)*BS855),2))*AU855)/100),2)+ROUND(((ROUND((ROUND(((AE855-(EU855))*AV855*1),2)*BS855),2)*AU855)/100),2))</f>
        <v>0</v>
      </c>
      <c r="DA855" s="2"/>
      <c r="DB855" s="2"/>
      <c r="DC855" s="2" t="s">
        <v>3</v>
      </c>
      <c r="DD855" s="2" t="s">
        <v>3</v>
      </c>
      <c r="DE855" s="2" t="s">
        <v>3</v>
      </c>
      <c r="DF855" s="2" t="s">
        <v>3</v>
      </c>
      <c r="DG855" s="2" t="s">
        <v>3</v>
      </c>
      <c r="DH855" s="2" t="s">
        <v>3</v>
      </c>
      <c r="DI855" s="2" t="s">
        <v>3</v>
      </c>
      <c r="DJ855" s="2" t="s">
        <v>3</v>
      </c>
      <c r="DK855" s="2" t="s">
        <v>3</v>
      </c>
      <c r="DL855" s="2" t="s">
        <v>3</v>
      </c>
      <c r="DM855" s="2" t="s">
        <v>3</v>
      </c>
      <c r="DN855" s="2">
        <v>0</v>
      </c>
      <c r="DO855" s="2">
        <v>0</v>
      </c>
      <c r="DP855" s="2">
        <v>1</v>
      </c>
      <c r="DQ855" s="2">
        <v>1</v>
      </c>
      <c r="DR855" s="2"/>
      <c r="DS855" s="2"/>
      <c r="DT855" s="2"/>
      <c r="DU855" s="2">
        <v>1005</v>
      </c>
      <c r="DV855" s="2" t="s">
        <v>329</v>
      </c>
      <c r="DW855" s="2" t="s">
        <v>329</v>
      </c>
      <c r="DX855" s="2">
        <v>1</v>
      </c>
      <c r="DY855" s="2"/>
      <c r="DZ855" s="2" t="s">
        <v>3</v>
      </c>
      <c r="EA855" s="2" t="s">
        <v>3</v>
      </c>
      <c r="EB855" s="2" t="s">
        <v>3</v>
      </c>
      <c r="EC855" s="2" t="s">
        <v>3</v>
      </c>
      <c r="ED855" s="2"/>
      <c r="EE855" s="2">
        <v>56938530</v>
      </c>
      <c r="EF855" s="2">
        <v>200</v>
      </c>
      <c r="EG855" s="2" t="s">
        <v>343</v>
      </c>
      <c r="EH855" s="2">
        <v>0</v>
      </c>
      <c r="EI855" s="2" t="s">
        <v>3</v>
      </c>
      <c r="EJ855" s="2">
        <v>1</v>
      </c>
      <c r="EK855" s="2">
        <v>1617</v>
      </c>
      <c r="EL855" s="2" t="s">
        <v>344</v>
      </c>
      <c r="EM855" s="2" t="s">
        <v>345</v>
      </c>
      <c r="EN855" s="2"/>
      <c r="EO855" s="2" t="s">
        <v>3</v>
      </c>
      <c r="EP855" s="2"/>
      <c r="EQ855" s="2">
        <v>131072</v>
      </c>
      <c r="ER855" s="2">
        <v>110.5</v>
      </c>
      <c r="ES855" s="2">
        <v>110.5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>
        <v>0</v>
      </c>
      <c r="FR855" s="2">
        <v>0</v>
      </c>
      <c r="FS855" s="2">
        <v>0</v>
      </c>
      <c r="FT855" s="2"/>
      <c r="FU855" s="2"/>
      <c r="FV855" s="2"/>
      <c r="FW855" s="2"/>
      <c r="FX855" s="2">
        <v>0</v>
      </c>
      <c r="FY855" s="2">
        <v>0</v>
      </c>
      <c r="FZ855" s="2"/>
      <c r="GA855" s="2" t="s">
        <v>3</v>
      </c>
      <c r="GB855" s="2"/>
      <c r="GC855" s="2"/>
      <c r="GD855" s="2">
        <v>1</v>
      </c>
      <c r="GE855" s="2"/>
      <c r="GF855" s="2">
        <v>-1406310107</v>
      </c>
      <c r="GG855" s="2">
        <v>2</v>
      </c>
      <c r="GH855" s="2">
        <v>1</v>
      </c>
      <c r="GI855" s="2">
        <v>-2</v>
      </c>
      <c r="GJ855" s="2">
        <v>0</v>
      </c>
      <c r="GK855" s="2">
        <v>0</v>
      </c>
      <c r="GL855" s="2">
        <f t="shared" si="695"/>
        <v>0</v>
      </c>
      <c r="GM855" s="2">
        <f t="shared" si="696"/>
        <v>331.5</v>
      </c>
      <c r="GN855" s="2">
        <f t="shared" si="697"/>
        <v>331.5</v>
      </c>
      <c r="GO855" s="2">
        <f t="shared" si="698"/>
        <v>0</v>
      </c>
      <c r="GP855" s="2">
        <f t="shared" si="699"/>
        <v>0</v>
      </c>
      <c r="GQ855" s="2"/>
      <c r="GR855" s="2">
        <v>0</v>
      </c>
      <c r="GS855" s="2">
        <v>3</v>
      </c>
      <c r="GT855" s="2">
        <v>0</v>
      </c>
      <c r="GU855" s="2" t="s">
        <v>3</v>
      </c>
      <c r="GV855" s="2">
        <f t="shared" si="700"/>
        <v>0</v>
      </c>
      <c r="GW855" s="2">
        <v>1</v>
      </c>
      <c r="GX855" s="2">
        <f t="shared" si="701"/>
        <v>0</v>
      </c>
      <c r="GY855" s="2"/>
      <c r="GZ855" s="2"/>
      <c r="HA855" s="2">
        <v>0</v>
      </c>
      <c r="HB855" s="2">
        <v>0</v>
      </c>
      <c r="HC855" s="2">
        <f t="shared" si="702"/>
        <v>0</v>
      </c>
      <c r="HD855" s="2"/>
      <c r="HE855" s="2" t="s">
        <v>3</v>
      </c>
      <c r="HF855" s="2" t="s">
        <v>3</v>
      </c>
      <c r="HG855" s="2"/>
      <c r="HH855" s="2"/>
      <c r="HI855" s="2"/>
      <c r="HJ855" s="2"/>
      <c r="HK855" s="2"/>
      <c r="HL855" s="2"/>
      <c r="HM855" s="2" t="s">
        <v>3</v>
      </c>
      <c r="HN855" s="2" t="s">
        <v>3</v>
      </c>
      <c r="HO855" s="2" t="s">
        <v>3</v>
      </c>
      <c r="HP855" s="2" t="s">
        <v>3</v>
      </c>
      <c r="HQ855" s="2" t="s">
        <v>3</v>
      </c>
      <c r="HR855" s="2"/>
      <c r="HS855" s="2">
        <v>0</v>
      </c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>
        <v>0</v>
      </c>
      <c r="IL855" s="2"/>
      <c r="IM855" s="2"/>
      <c r="IN855" s="2"/>
      <c r="IO855" s="2"/>
      <c r="IP855" s="2"/>
      <c r="IQ855" s="2"/>
      <c r="IR855" s="2"/>
      <c r="IS855" s="2"/>
      <c r="IT855" s="2"/>
      <c r="IU855" s="2"/>
    </row>
    <row r="856" spans="1:255" x14ac:dyDescent="0.2">
      <c r="A856" s="3">
        <v>17</v>
      </c>
      <c r="B856" s="3">
        <v>1</v>
      </c>
      <c r="E856" s="3" t="s">
        <v>824</v>
      </c>
      <c r="F856" s="3" t="s">
        <v>825</v>
      </c>
      <c r="G856" s="3" t="s">
        <v>826</v>
      </c>
      <c r="H856" s="3" t="s">
        <v>329</v>
      </c>
      <c r="I856" s="3">
        <v>3</v>
      </c>
      <c r="J856" s="3">
        <v>0</v>
      </c>
      <c r="K856" s="3">
        <v>3</v>
      </c>
      <c r="O856" s="3">
        <f t="shared" si="678"/>
        <v>4206.74</v>
      </c>
      <c r="P856" s="3">
        <f t="shared" si="679"/>
        <v>4206.74</v>
      </c>
      <c r="Q856" s="3">
        <f>(ROUND((ROUND(((ET856)*AV856*I856),2)*BB856),2)+ROUND((ROUND(((AE856-(EU856))*AV856*I856),2)*BS856),2))</f>
        <v>0</v>
      </c>
      <c r="R856" s="3">
        <f>(ROUND((ROUND(((EU856)*AV856*I856),2)*BS856),2)+ROUND((ROUND(((AE856-(EU856))*AV856*I856),2)*BS856),2))</f>
        <v>0</v>
      </c>
      <c r="S856" s="3">
        <f t="shared" si="680"/>
        <v>0</v>
      </c>
      <c r="T856" s="3">
        <f t="shared" si="681"/>
        <v>0</v>
      </c>
      <c r="U856" s="3">
        <f t="shared" si="682"/>
        <v>0</v>
      </c>
      <c r="V856" s="3">
        <f t="shared" si="683"/>
        <v>0</v>
      </c>
      <c r="W856" s="3">
        <f t="shared" si="684"/>
        <v>0</v>
      </c>
      <c r="X856" s="3">
        <f>(ROUND((((S856+ROUND((ROUND(((EU856)*AV856*I856),2)*BS856),2))*AT856)/100),2)+ROUND(((ROUND((ROUND(((AE856-(EU856))*AV856*I856),2)*BS856),2)*AT856)/100),2))</f>
        <v>0</v>
      </c>
      <c r="Y856" s="3">
        <f>(ROUND((((S856+ROUND((ROUND(((EU856)*AV856*I856),2)*BS856),2))*AU856)/100),2)+ROUND(((ROUND((ROUND(((AE856-(EU856))*AV856*I856),2)*BS856),2)*AU856)/100),2))</f>
        <v>0</v>
      </c>
      <c r="AA856" s="3">
        <v>56661436</v>
      </c>
      <c r="AB856" s="3">
        <f t="shared" si="685"/>
        <v>110.5</v>
      </c>
      <c r="AC856" s="3">
        <f>ROUND((ES856),6)</f>
        <v>110.5</v>
      </c>
      <c r="AD856" s="3">
        <f>ROUND((((ET856)-(EU856))+AE856),6)</f>
        <v>0</v>
      </c>
      <c r="AE856" s="3">
        <f t="shared" si="703"/>
        <v>0</v>
      </c>
      <c r="AF856" s="3">
        <f t="shared" si="703"/>
        <v>0</v>
      </c>
      <c r="AG856" s="3">
        <f t="shared" si="686"/>
        <v>0</v>
      </c>
      <c r="AH856" s="3">
        <f t="shared" si="704"/>
        <v>0</v>
      </c>
      <c r="AI856" s="3">
        <f t="shared" si="704"/>
        <v>0</v>
      </c>
      <c r="AJ856" s="3">
        <f t="shared" si="687"/>
        <v>0</v>
      </c>
      <c r="AK856" s="3">
        <v>110.5</v>
      </c>
      <c r="AL856" s="3">
        <v>110.5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1</v>
      </c>
      <c r="AW856" s="3">
        <v>1</v>
      </c>
      <c r="AZ856" s="3">
        <v>1</v>
      </c>
      <c r="BA856" s="3">
        <v>1</v>
      </c>
      <c r="BB856" s="3">
        <v>1</v>
      </c>
      <c r="BC856" s="3">
        <v>12.69</v>
      </c>
      <c r="BD856" s="3" t="s">
        <v>3</v>
      </c>
      <c r="BE856" s="3" t="s">
        <v>3</v>
      </c>
      <c r="BF856" s="3" t="s">
        <v>3</v>
      </c>
      <c r="BG856" s="3" t="s">
        <v>3</v>
      </c>
      <c r="BH856" s="3">
        <v>3</v>
      </c>
      <c r="BI856" s="3">
        <v>1</v>
      </c>
      <c r="BJ856" s="3" t="s">
        <v>827</v>
      </c>
      <c r="BM856" s="3">
        <v>1617</v>
      </c>
      <c r="BN856" s="3">
        <v>0</v>
      </c>
      <c r="BO856" s="3" t="s">
        <v>825</v>
      </c>
      <c r="BP856" s="3">
        <v>1</v>
      </c>
      <c r="BQ856" s="3">
        <v>200</v>
      </c>
      <c r="BR856" s="3">
        <v>0</v>
      </c>
      <c r="BS856" s="3">
        <v>1</v>
      </c>
      <c r="BT856" s="3">
        <v>1</v>
      </c>
      <c r="BU856" s="3">
        <v>1</v>
      </c>
      <c r="BV856" s="3">
        <v>1</v>
      </c>
      <c r="BW856" s="3">
        <v>1</v>
      </c>
      <c r="BX856" s="3">
        <v>1</v>
      </c>
      <c r="BY856" s="3" t="s">
        <v>3</v>
      </c>
      <c r="BZ856" s="3">
        <v>0</v>
      </c>
      <c r="CA856" s="3">
        <v>0</v>
      </c>
      <c r="CB856" s="3" t="s">
        <v>3</v>
      </c>
      <c r="CE856" s="3">
        <v>1566</v>
      </c>
      <c r="CF856" s="3">
        <v>0</v>
      </c>
      <c r="CG856" s="3">
        <v>0</v>
      </c>
      <c r="CM856" s="3">
        <v>0</v>
      </c>
      <c r="CN856" s="3" t="s">
        <v>3</v>
      </c>
      <c r="CO856" s="3">
        <v>0</v>
      </c>
      <c r="CP856" s="3">
        <f t="shared" si="688"/>
        <v>4206.74</v>
      </c>
      <c r="CQ856" s="3">
        <f t="shared" si="689"/>
        <v>1402.25</v>
      </c>
      <c r="CR856" s="3">
        <f>(ROUND((ROUND(((ET856)*AV856*1),2)*BB856),2)+ROUND((ROUND(((AE856-(EU856))*AV856*1),2)*BS856),2))</f>
        <v>0</v>
      </c>
      <c r="CS856" s="3">
        <f>(ROUND((ROUND(((EU856)*AV856*1),2)*BS856),2)+ROUND((ROUND(((AE856-(EU856))*AV856*1),2)*BS856),2))</f>
        <v>0</v>
      </c>
      <c r="CT856" s="3">
        <f t="shared" si="690"/>
        <v>0</v>
      </c>
      <c r="CU856" s="3">
        <f t="shared" si="691"/>
        <v>0</v>
      </c>
      <c r="CV856" s="3">
        <f t="shared" si="692"/>
        <v>0</v>
      </c>
      <c r="CW856" s="3">
        <f t="shared" si="693"/>
        <v>0</v>
      </c>
      <c r="CX856" s="3">
        <f t="shared" si="694"/>
        <v>0</v>
      </c>
      <c r="CY856" s="3">
        <f>(ROUND((((S856+ROUND((ROUND(((EU856)*AV856*1),2)*BS856),2))*AT856)/100),2)+ROUND(((ROUND((ROUND(((AE856-(EU856))*AV856*1),2)*BS856),2)*AT856)/100),2))</f>
        <v>0</v>
      </c>
      <c r="CZ856" s="3">
        <f>(ROUND((((S856+ROUND((ROUND(((EU856)*AV856*1),2)*BS856),2))*AU856)/100),2)+ROUND(((ROUND((ROUND(((AE856-(EU856))*AV856*1),2)*BS856),2)*AU856)/100),2))</f>
        <v>0</v>
      </c>
      <c r="DC856" s="3" t="s">
        <v>3</v>
      </c>
      <c r="DD856" s="3" t="s">
        <v>3</v>
      </c>
      <c r="DE856" s="3" t="s">
        <v>3</v>
      </c>
      <c r="DF856" s="3" t="s">
        <v>3</v>
      </c>
      <c r="DG856" s="3" t="s">
        <v>3</v>
      </c>
      <c r="DH856" s="3" t="s">
        <v>3</v>
      </c>
      <c r="DI856" s="3" t="s">
        <v>3</v>
      </c>
      <c r="DJ856" s="3" t="s">
        <v>3</v>
      </c>
      <c r="DK856" s="3" t="s">
        <v>3</v>
      </c>
      <c r="DL856" s="3" t="s">
        <v>3</v>
      </c>
      <c r="DM856" s="3" t="s">
        <v>3</v>
      </c>
      <c r="DN856" s="3">
        <v>0</v>
      </c>
      <c r="DO856" s="3">
        <v>0</v>
      </c>
      <c r="DP856" s="3">
        <v>1</v>
      </c>
      <c r="DQ856" s="3">
        <v>1</v>
      </c>
      <c r="DU856" s="3">
        <v>1005</v>
      </c>
      <c r="DV856" s="3" t="s">
        <v>329</v>
      </c>
      <c r="DW856" s="3" t="s">
        <v>329</v>
      </c>
      <c r="DX856" s="3">
        <v>1</v>
      </c>
      <c r="DZ856" s="3" t="s">
        <v>3</v>
      </c>
      <c r="EA856" s="3" t="s">
        <v>3</v>
      </c>
      <c r="EB856" s="3" t="s">
        <v>3</v>
      </c>
      <c r="EC856" s="3" t="s">
        <v>3</v>
      </c>
      <c r="EE856" s="3">
        <v>56938530</v>
      </c>
      <c r="EF856" s="3">
        <v>200</v>
      </c>
      <c r="EG856" s="3" t="s">
        <v>343</v>
      </c>
      <c r="EH856" s="3">
        <v>0</v>
      </c>
      <c r="EI856" s="3" t="s">
        <v>3</v>
      </c>
      <c r="EJ856" s="3">
        <v>1</v>
      </c>
      <c r="EK856" s="3">
        <v>1617</v>
      </c>
      <c r="EL856" s="3" t="s">
        <v>344</v>
      </c>
      <c r="EM856" s="3" t="s">
        <v>345</v>
      </c>
      <c r="EO856" s="3" t="s">
        <v>3</v>
      </c>
      <c r="EQ856" s="3">
        <v>131072</v>
      </c>
      <c r="ER856" s="3">
        <v>110.5</v>
      </c>
      <c r="ES856" s="3">
        <v>110.5</v>
      </c>
      <c r="ET856" s="3">
        <v>0</v>
      </c>
      <c r="EU856" s="3">
        <v>0</v>
      </c>
      <c r="EV856" s="3">
        <v>0</v>
      </c>
      <c r="EW856" s="3">
        <v>0</v>
      </c>
      <c r="EX856" s="3">
        <v>0</v>
      </c>
      <c r="EY856" s="3">
        <v>0</v>
      </c>
      <c r="FQ856" s="3">
        <v>0</v>
      </c>
      <c r="FR856" s="3">
        <v>0</v>
      </c>
      <c r="FS856" s="3">
        <v>0</v>
      </c>
      <c r="FX856" s="3">
        <v>0</v>
      </c>
      <c r="FY856" s="3">
        <v>0</v>
      </c>
      <c r="GA856" s="3" t="s">
        <v>3</v>
      </c>
      <c r="GD856" s="3">
        <v>1</v>
      </c>
      <c r="GF856" s="3">
        <v>-1406310107</v>
      </c>
      <c r="GG856" s="3">
        <v>2</v>
      </c>
      <c r="GH856" s="3">
        <v>1</v>
      </c>
      <c r="GI856" s="3">
        <v>2</v>
      </c>
      <c r="GJ856" s="3">
        <v>0</v>
      </c>
      <c r="GK856" s="3">
        <v>0</v>
      </c>
      <c r="GL856" s="3">
        <f t="shared" si="695"/>
        <v>0</v>
      </c>
      <c r="GM856" s="3">
        <f t="shared" si="696"/>
        <v>4206.74</v>
      </c>
      <c r="GN856" s="3">
        <f t="shared" si="697"/>
        <v>4206.74</v>
      </c>
      <c r="GO856" s="3">
        <f t="shared" si="698"/>
        <v>0</v>
      </c>
      <c r="GP856" s="3">
        <f t="shared" si="699"/>
        <v>0</v>
      </c>
      <c r="GR856" s="3">
        <v>0</v>
      </c>
      <c r="GS856" s="3">
        <v>3</v>
      </c>
      <c r="GT856" s="3">
        <v>0</v>
      </c>
      <c r="GU856" s="3" t="s">
        <v>3</v>
      </c>
      <c r="GV856" s="3">
        <f t="shared" si="700"/>
        <v>0</v>
      </c>
      <c r="GW856" s="3">
        <v>1</v>
      </c>
      <c r="GX856" s="3">
        <f t="shared" si="701"/>
        <v>0</v>
      </c>
      <c r="HA856" s="3">
        <v>0</v>
      </c>
      <c r="HB856" s="3">
        <v>0</v>
      </c>
      <c r="HC856" s="3">
        <f t="shared" si="702"/>
        <v>0</v>
      </c>
      <c r="HE856" s="3" t="s">
        <v>3</v>
      </c>
      <c r="HF856" s="3" t="s">
        <v>3</v>
      </c>
      <c r="HM856" s="3" t="s">
        <v>3</v>
      </c>
      <c r="HN856" s="3" t="s">
        <v>3</v>
      </c>
      <c r="HO856" s="3" t="s">
        <v>3</v>
      </c>
      <c r="HP856" s="3" t="s">
        <v>3</v>
      </c>
      <c r="HQ856" s="3" t="s">
        <v>3</v>
      </c>
      <c r="HS856" s="3">
        <v>0</v>
      </c>
      <c r="IK856" s="3">
        <v>0</v>
      </c>
    </row>
    <row r="857" spans="1:255" x14ac:dyDescent="0.2">
      <c r="A857" s="2">
        <v>17</v>
      </c>
      <c r="B857" s="2">
        <v>1</v>
      </c>
      <c r="C857" s="2"/>
      <c r="D857" s="2"/>
      <c r="E857" s="2" t="s">
        <v>828</v>
      </c>
      <c r="F857" s="2" t="s">
        <v>385</v>
      </c>
      <c r="G857" s="2" t="s">
        <v>386</v>
      </c>
      <c r="H857" s="2" t="s">
        <v>329</v>
      </c>
      <c r="I857" s="2">
        <v>320</v>
      </c>
      <c r="J857" s="2">
        <v>0</v>
      </c>
      <c r="K857" s="2">
        <v>320</v>
      </c>
      <c r="L857" s="2"/>
      <c r="M857" s="2"/>
      <c r="N857" s="2"/>
      <c r="O857" s="2">
        <f t="shared" si="678"/>
        <v>151321.60000000001</v>
      </c>
      <c r="P857" s="2">
        <f t="shared" si="679"/>
        <v>151321.60000000001</v>
      </c>
      <c r="Q857" s="2">
        <f>(ROUND((ROUND(((ET857)*AV857*I857),2)*BB857),2)+ROUND((ROUND(((AE857-(EU857))*AV857*I857),2)*BS857),2))</f>
        <v>0</v>
      </c>
      <c r="R857" s="2">
        <f>(ROUND((ROUND(((EU857)*AV857*I857),2)*BS857),2)+ROUND((ROUND(((AE857-(EU857))*AV857*I857),2)*BS857),2))</f>
        <v>0</v>
      </c>
      <c r="S857" s="2">
        <f t="shared" si="680"/>
        <v>0</v>
      </c>
      <c r="T857" s="2">
        <f t="shared" si="681"/>
        <v>0</v>
      </c>
      <c r="U857" s="2">
        <f t="shared" si="682"/>
        <v>0</v>
      </c>
      <c r="V857" s="2">
        <f t="shared" si="683"/>
        <v>0</v>
      </c>
      <c r="W857" s="2">
        <f t="shared" si="684"/>
        <v>0</v>
      </c>
      <c r="X857" s="2">
        <f>(ROUND((((S857+ROUND((ROUND(((EU857)*AV857*I857),2)*BS857),2))*AT857)/100),2)+ROUND(((ROUND((ROUND(((AE857-(EU857))*AV857*I857),2)*BS857),2)*AT857)/100),2))</f>
        <v>0</v>
      </c>
      <c r="Y857" s="2">
        <f>(ROUND((((S857+ROUND((ROUND(((EU857)*AV857*I857),2)*BS857),2))*AU857)/100),2)+ROUND(((ROUND((ROUND(((AE857-(EU857))*AV857*I857),2)*BS857),2)*AU857)/100),2))</f>
        <v>0</v>
      </c>
      <c r="Z857" s="2"/>
      <c r="AA857" s="2">
        <v>56661434</v>
      </c>
      <c r="AB857" s="2">
        <f t="shared" si="685"/>
        <v>472.88</v>
      </c>
      <c r="AC857" s="2">
        <f>ROUND((ES857),6)</f>
        <v>472.88</v>
      </c>
      <c r="AD857" s="2">
        <f>ROUND((((ET857)-(EU857))+AE857),6)</f>
        <v>0</v>
      </c>
      <c r="AE857" s="2">
        <f t="shared" si="703"/>
        <v>0</v>
      </c>
      <c r="AF857" s="2">
        <f t="shared" si="703"/>
        <v>0</v>
      </c>
      <c r="AG857" s="2">
        <f t="shared" si="686"/>
        <v>0</v>
      </c>
      <c r="AH857" s="2">
        <f t="shared" si="704"/>
        <v>0</v>
      </c>
      <c r="AI857" s="2">
        <f t="shared" si="704"/>
        <v>0</v>
      </c>
      <c r="AJ857" s="2">
        <f t="shared" si="687"/>
        <v>0</v>
      </c>
      <c r="AK857" s="2">
        <v>472.88</v>
      </c>
      <c r="AL857" s="2">
        <v>472.88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1</v>
      </c>
      <c r="AW857" s="2">
        <v>1</v>
      </c>
      <c r="AX857" s="2"/>
      <c r="AY857" s="2"/>
      <c r="AZ857" s="2">
        <v>1</v>
      </c>
      <c r="BA857" s="2">
        <v>1</v>
      </c>
      <c r="BB857" s="2">
        <v>1</v>
      </c>
      <c r="BC857" s="2">
        <v>1</v>
      </c>
      <c r="BD857" s="2" t="s">
        <v>3</v>
      </c>
      <c r="BE857" s="2" t="s">
        <v>3</v>
      </c>
      <c r="BF857" s="2" t="s">
        <v>3</v>
      </c>
      <c r="BG857" s="2" t="s">
        <v>3</v>
      </c>
      <c r="BH857" s="2">
        <v>3</v>
      </c>
      <c r="BI857" s="2">
        <v>1</v>
      </c>
      <c r="BJ857" s="2" t="s">
        <v>387</v>
      </c>
      <c r="BK857" s="2"/>
      <c r="BL857" s="2"/>
      <c r="BM857" s="2">
        <v>1617</v>
      </c>
      <c r="BN857" s="2">
        <v>0</v>
      </c>
      <c r="BO857" s="2" t="s">
        <v>3</v>
      </c>
      <c r="BP857" s="2">
        <v>0</v>
      </c>
      <c r="BQ857" s="2">
        <v>200</v>
      </c>
      <c r="BR857" s="2">
        <v>0</v>
      </c>
      <c r="BS857" s="2">
        <v>1</v>
      </c>
      <c r="BT857" s="2">
        <v>1</v>
      </c>
      <c r="BU857" s="2">
        <v>1</v>
      </c>
      <c r="BV857" s="2">
        <v>1</v>
      </c>
      <c r="BW857" s="2">
        <v>1</v>
      </c>
      <c r="BX857" s="2">
        <v>1</v>
      </c>
      <c r="BY857" s="2" t="s">
        <v>3</v>
      </c>
      <c r="BZ857" s="2">
        <v>0</v>
      </c>
      <c r="CA857" s="2">
        <v>0</v>
      </c>
      <c r="CB857" s="2" t="s">
        <v>3</v>
      </c>
      <c r="CC857" s="2"/>
      <c r="CD857" s="2"/>
      <c r="CE857" s="2">
        <v>1566</v>
      </c>
      <c r="CF857" s="2">
        <v>0</v>
      </c>
      <c r="CG857" s="2">
        <v>0</v>
      </c>
      <c r="CH857" s="2"/>
      <c r="CI857" s="2"/>
      <c r="CJ857" s="2"/>
      <c r="CK857" s="2"/>
      <c r="CL857" s="2"/>
      <c r="CM857" s="2">
        <v>0</v>
      </c>
      <c r="CN857" s="2" t="s">
        <v>3</v>
      </c>
      <c r="CO857" s="2">
        <v>0</v>
      </c>
      <c r="CP857" s="2">
        <f t="shared" si="688"/>
        <v>151321.60000000001</v>
      </c>
      <c r="CQ857" s="2">
        <f t="shared" si="689"/>
        <v>472.88</v>
      </c>
      <c r="CR857" s="2">
        <f>(ROUND((ROUND(((ET857)*AV857*1),2)*BB857),2)+ROUND((ROUND(((AE857-(EU857))*AV857*1),2)*BS857),2))</f>
        <v>0</v>
      </c>
      <c r="CS857" s="2">
        <f>(ROUND((ROUND(((EU857)*AV857*1),2)*BS857),2)+ROUND((ROUND(((AE857-(EU857))*AV857*1),2)*BS857),2))</f>
        <v>0</v>
      </c>
      <c r="CT857" s="2">
        <f t="shared" si="690"/>
        <v>0</v>
      </c>
      <c r="CU857" s="2">
        <f t="shared" si="691"/>
        <v>0</v>
      </c>
      <c r="CV857" s="2">
        <f t="shared" si="692"/>
        <v>0</v>
      </c>
      <c r="CW857" s="2">
        <f t="shared" si="693"/>
        <v>0</v>
      </c>
      <c r="CX857" s="2">
        <f t="shared" si="694"/>
        <v>0</v>
      </c>
      <c r="CY857" s="2">
        <f>(ROUND((((S857+ROUND((ROUND(((EU857)*AV857*1),2)*BS857),2))*AT857)/100),2)+ROUND(((ROUND((ROUND(((AE857-(EU857))*AV857*1),2)*BS857),2)*AT857)/100),2))</f>
        <v>0</v>
      </c>
      <c r="CZ857" s="2">
        <f>(ROUND((((S857+ROUND((ROUND(((EU857)*AV857*1),2)*BS857),2))*AU857)/100),2)+ROUND(((ROUND((ROUND(((AE857-(EU857))*AV857*1),2)*BS857),2)*AU857)/100),2))</f>
        <v>0</v>
      </c>
      <c r="DA857" s="2"/>
      <c r="DB857" s="2"/>
      <c r="DC857" s="2" t="s">
        <v>3</v>
      </c>
      <c r="DD857" s="2" t="s">
        <v>3</v>
      </c>
      <c r="DE857" s="2" t="s">
        <v>3</v>
      </c>
      <c r="DF857" s="2" t="s">
        <v>3</v>
      </c>
      <c r="DG857" s="2" t="s">
        <v>3</v>
      </c>
      <c r="DH857" s="2" t="s">
        <v>3</v>
      </c>
      <c r="DI857" s="2" t="s">
        <v>3</v>
      </c>
      <c r="DJ857" s="2" t="s">
        <v>3</v>
      </c>
      <c r="DK857" s="2" t="s">
        <v>3</v>
      </c>
      <c r="DL857" s="2" t="s">
        <v>3</v>
      </c>
      <c r="DM857" s="2" t="s">
        <v>3</v>
      </c>
      <c r="DN857" s="2">
        <v>0</v>
      </c>
      <c r="DO857" s="2">
        <v>0</v>
      </c>
      <c r="DP857" s="2">
        <v>1</v>
      </c>
      <c r="DQ857" s="2">
        <v>1</v>
      </c>
      <c r="DR857" s="2"/>
      <c r="DS857" s="2"/>
      <c r="DT857" s="2"/>
      <c r="DU857" s="2">
        <v>1005</v>
      </c>
      <c r="DV857" s="2" t="s">
        <v>329</v>
      </c>
      <c r="DW857" s="2" t="s">
        <v>329</v>
      </c>
      <c r="DX857" s="2">
        <v>1</v>
      </c>
      <c r="DY857" s="2"/>
      <c r="DZ857" s="2" t="s">
        <v>3</v>
      </c>
      <c r="EA857" s="2" t="s">
        <v>3</v>
      </c>
      <c r="EB857" s="2" t="s">
        <v>3</v>
      </c>
      <c r="EC857" s="2" t="s">
        <v>3</v>
      </c>
      <c r="ED857" s="2"/>
      <c r="EE857" s="2">
        <v>56938530</v>
      </c>
      <c r="EF857" s="2">
        <v>200</v>
      </c>
      <c r="EG857" s="2" t="s">
        <v>343</v>
      </c>
      <c r="EH857" s="2">
        <v>0</v>
      </c>
      <c r="EI857" s="2" t="s">
        <v>3</v>
      </c>
      <c r="EJ857" s="2">
        <v>1</v>
      </c>
      <c r="EK857" s="2">
        <v>1617</v>
      </c>
      <c r="EL857" s="2" t="s">
        <v>344</v>
      </c>
      <c r="EM857" s="2" t="s">
        <v>345</v>
      </c>
      <c r="EN857" s="2"/>
      <c r="EO857" s="2" t="s">
        <v>3</v>
      </c>
      <c r="EP857" s="2"/>
      <c r="EQ857" s="2">
        <v>131072</v>
      </c>
      <c r="ER857" s="2">
        <v>472.88</v>
      </c>
      <c r="ES857" s="2">
        <v>472.88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>
        <v>0</v>
      </c>
      <c r="FR857" s="2">
        <v>0</v>
      </c>
      <c r="FS857" s="2">
        <v>0</v>
      </c>
      <c r="FT857" s="2"/>
      <c r="FU857" s="2"/>
      <c r="FV857" s="2"/>
      <c r="FW857" s="2"/>
      <c r="FX857" s="2">
        <v>0</v>
      </c>
      <c r="FY857" s="2">
        <v>0</v>
      </c>
      <c r="FZ857" s="2"/>
      <c r="GA857" s="2" t="s">
        <v>3</v>
      </c>
      <c r="GB857" s="2"/>
      <c r="GC857" s="2"/>
      <c r="GD857" s="2">
        <v>1</v>
      </c>
      <c r="GE857" s="2"/>
      <c r="GF857" s="2">
        <v>-433442305</v>
      </c>
      <c r="GG857" s="2">
        <v>2</v>
      </c>
      <c r="GH857" s="2">
        <v>1</v>
      </c>
      <c r="GI857" s="2">
        <v>-2</v>
      </c>
      <c r="GJ857" s="2">
        <v>0</v>
      </c>
      <c r="GK857" s="2">
        <v>0</v>
      </c>
      <c r="GL857" s="2">
        <f t="shared" si="695"/>
        <v>0</v>
      </c>
      <c r="GM857" s="2">
        <f t="shared" si="696"/>
        <v>151321.60000000001</v>
      </c>
      <c r="GN857" s="2">
        <f t="shared" si="697"/>
        <v>151321.60000000001</v>
      </c>
      <c r="GO857" s="2">
        <f t="shared" si="698"/>
        <v>0</v>
      </c>
      <c r="GP857" s="2">
        <f t="shared" si="699"/>
        <v>0</v>
      </c>
      <c r="GQ857" s="2"/>
      <c r="GR857" s="2">
        <v>0</v>
      </c>
      <c r="GS857" s="2">
        <v>3</v>
      </c>
      <c r="GT857" s="2">
        <v>0</v>
      </c>
      <c r="GU857" s="2" t="s">
        <v>3</v>
      </c>
      <c r="GV857" s="2">
        <f t="shared" si="700"/>
        <v>0</v>
      </c>
      <c r="GW857" s="2">
        <v>1</v>
      </c>
      <c r="GX857" s="2">
        <f t="shared" si="701"/>
        <v>0</v>
      </c>
      <c r="GY857" s="2"/>
      <c r="GZ857" s="2"/>
      <c r="HA857" s="2">
        <v>0</v>
      </c>
      <c r="HB857" s="2">
        <v>0</v>
      </c>
      <c r="HC857" s="2">
        <f t="shared" si="702"/>
        <v>0</v>
      </c>
      <c r="HD857" s="2"/>
      <c r="HE857" s="2" t="s">
        <v>3</v>
      </c>
      <c r="HF857" s="2" t="s">
        <v>3</v>
      </c>
      <c r="HG857" s="2"/>
      <c r="HH857" s="2"/>
      <c r="HI857" s="2"/>
      <c r="HJ857" s="2"/>
      <c r="HK857" s="2"/>
      <c r="HL857" s="2"/>
      <c r="HM857" s="2" t="s">
        <v>3</v>
      </c>
      <c r="HN857" s="2" t="s">
        <v>3</v>
      </c>
      <c r="HO857" s="2" t="s">
        <v>3</v>
      </c>
      <c r="HP857" s="2" t="s">
        <v>3</v>
      </c>
      <c r="HQ857" s="2" t="s">
        <v>3</v>
      </c>
      <c r="HR857" s="2"/>
      <c r="HS857" s="2">
        <v>0</v>
      </c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>
        <v>0</v>
      </c>
      <c r="IL857" s="2"/>
      <c r="IM857" s="2"/>
      <c r="IN857" s="2"/>
      <c r="IO857" s="2"/>
      <c r="IP857" s="2"/>
      <c r="IQ857" s="2"/>
      <c r="IR857" s="2"/>
      <c r="IS857" s="2"/>
      <c r="IT857" s="2"/>
      <c r="IU857" s="2"/>
    </row>
    <row r="858" spans="1:255" x14ac:dyDescent="0.2">
      <c r="A858" s="3">
        <v>17</v>
      </c>
      <c r="B858" s="3">
        <v>1</v>
      </c>
      <c r="E858" s="3" t="s">
        <v>828</v>
      </c>
      <c r="F858" s="3" t="s">
        <v>385</v>
      </c>
      <c r="G858" s="3" t="s">
        <v>386</v>
      </c>
      <c r="H858" s="3" t="s">
        <v>329</v>
      </c>
      <c r="I858" s="3">
        <v>320</v>
      </c>
      <c r="J858" s="3">
        <v>0</v>
      </c>
      <c r="K858" s="3">
        <v>320</v>
      </c>
      <c r="O858" s="3">
        <f t="shared" si="678"/>
        <v>611339.26</v>
      </c>
      <c r="P858" s="3">
        <f t="shared" si="679"/>
        <v>611339.26</v>
      </c>
      <c r="Q858" s="3">
        <f>(ROUND((ROUND(((ET858)*AV858*I858),2)*BB858),2)+ROUND((ROUND(((AE858-(EU858))*AV858*I858),2)*BS858),2))</f>
        <v>0</v>
      </c>
      <c r="R858" s="3">
        <f>(ROUND((ROUND(((EU858)*AV858*I858),2)*BS858),2)+ROUND((ROUND(((AE858-(EU858))*AV858*I858),2)*BS858),2))</f>
        <v>0</v>
      </c>
      <c r="S858" s="3">
        <f t="shared" si="680"/>
        <v>0</v>
      </c>
      <c r="T858" s="3">
        <f t="shared" si="681"/>
        <v>0</v>
      </c>
      <c r="U858" s="3">
        <f t="shared" si="682"/>
        <v>0</v>
      </c>
      <c r="V858" s="3">
        <f t="shared" si="683"/>
        <v>0</v>
      </c>
      <c r="W858" s="3">
        <f t="shared" si="684"/>
        <v>0</v>
      </c>
      <c r="X858" s="3">
        <f>(ROUND((((S858+ROUND((ROUND(((EU858)*AV858*I858),2)*BS858),2))*AT858)/100),2)+ROUND(((ROUND((ROUND(((AE858-(EU858))*AV858*I858),2)*BS858),2)*AT858)/100),2))</f>
        <v>0</v>
      </c>
      <c r="Y858" s="3">
        <f>(ROUND((((S858+ROUND((ROUND(((EU858)*AV858*I858),2)*BS858),2))*AU858)/100),2)+ROUND(((ROUND((ROUND(((AE858-(EU858))*AV858*I858),2)*BS858),2)*AU858)/100),2))</f>
        <v>0</v>
      </c>
      <c r="AA858" s="3">
        <v>56661436</v>
      </c>
      <c r="AB858" s="3">
        <f t="shared" si="685"/>
        <v>472.88</v>
      </c>
      <c r="AC858" s="3">
        <f>ROUND((ES858),6)</f>
        <v>472.88</v>
      </c>
      <c r="AD858" s="3">
        <f>ROUND((((ET858)-(EU858))+AE858),6)</f>
        <v>0</v>
      </c>
      <c r="AE858" s="3">
        <f t="shared" si="703"/>
        <v>0</v>
      </c>
      <c r="AF858" s="3">
        <f t="shared" si="703"/>
        <v>0</v>
      </c>
      <c r="AG858" s="3">
        <f t="shared" si="686"/>
        <v>0</v>
      </c>
      <c r="AH858" s="3">
        <f t="shared" si="704"/>
        <v>0</v>
      </c>
      <c r="AI858" s="3">
        <f t="shared" si="704"/>
        <v>0</v>
      </c>
      <c r="AJ858" s="3">
        <f t="shared" si="687"/>
        <v>0</v>
      </c>
      <c r="AK858" s="3">
        <v>472.88</v>
      </c>
      <c r="AL858" s="3">
        <v>472.88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1</v>
      </c>
      <c r="AW858" s="3">
        <v>1</v>
      </c>
      <c r="AZ858" s="3">
        <v>1</v>
      </c>
      <c r="BA858" s="3">
        <v>1</v>
      </c>
      <c r="BB858" s="3">
        <v>1</v>
      </c>
      <c r="BC858" s="3">
        <v>4.04</v>
      </c>
      <c r="BD858" s="3" t="s">
        <v>3</v>
      </c>
      <c r="BE858" s="3" t="s">
        <v>3</v>
      </c>
      <c r="BF858" s="3" t="s">
        <v>3</v>
      </c>
      <c r="BG858" s="3" t="s">
        <v>3</v>
      </c>
      <c r="BH858" s="3">
        <v>3</v>
      </c>
      <c r="BI858" s="3">
        <v>1</v>
      </c>
      <c r="BJ858" s="3" t="s">
        <v>387</v>
      </c>
      <c r="BM858" s="3">
        <v>1617</v>
      </c>
      <c r="BN858" s="3">
        <v>0</v>
      </c>
      <c r="BO858" s="3" t="s">
        <v>385</v>
      </c>
      <c r="BP858" s="3">
        <v>1</v>
      </c>
      <c r="BQ858" s="3">
        <v>200</v>
      </c>
      <c r="BR858" s="3">
        <v>0</v>
      </c>
      <c r="BS858" s="3">
        <v>1</v>
      </c>
      <c r="BT858" s="3">
        <v>1</v>
      </c>
      <c r="BU858" s="3">
        <v>1</v>
      </c>
      <c r="BV858" s="3">
        <v>1</v>
      </c>
      <c r="BW858" s="3">
        <v>1</v>
      </c>
      <c r="BX858" s="3">
        <v>1</v>
      </c>
      <c r="BY858" s="3" t="s">
        <v>3</v>
      </c>
      <c r="BZ858" s="3">
        <v>0</v>
      </c>
      <c r="CA858" s="3">
        <v>0</v>
      </c>
      <c r="CB858" s="3" t="s">
        <v>3</v>
      </c>
      <c r="CE858" s="3">
        <v>1566</v>
      </c>
      <c r="CF858" s="3">
        <v>0</v>
      </c>
      <c r="CG858" s="3">
        <v>0</v>
      </c>
      <c r="CM858" s="3">
        <v>0</v>
      </c>
      <c r="CN858" s="3" t="s">
        <v>3</v>
      </c>
      <c r="CO858" s="3">
        <v>0</v>
      </c>
      <c r="CP858" s="3">
        <f t="shared" si="688"/>
        <v>611339.26</v>
      </c>
      <c r="CQ858" s="3">
        <f t="shared" si="689"/>
        <v>1910.44</v>
      </c>
      <c r="CR858" s="3">
        <f>(ROUND((ROUND(((ET858)*AV858*1),2)*BB858),2)+ROUND((ROUND(((AE858-(EU858))*AV858*1),2)*BS858),2))</f>
        <v>0</v>
      </c>
      <c r="CS858" s="3">
        <f>(ROUND((ROUND(((EU858)*AV858*1),2)*BS858),2)+ROUND((ROUND(((AE858-(EU858))*AV858*1),2)*BS858),2))</f>
        <v>0</v>
      </c>
      <c r="CT858" s="3">
        <f t="shared" si="690"/>
        <v>0</v>
      </c>
      <c r="CU858" s="3">
        <f t="shared" si="691"/>
        <v>0</v>
      </c>
      <c r="CV858" s="3">
        <f t="shared" si="692"/>
        <v>0</v>
      </c>
      <c r="CW858" s="3">
        <f t="shared" si="693"/>
        <v>0</v>
      </c>
      <c r="CX858" s="3">
        <f t="shared" si="694"/>
        <v>0</v>
      </c>
      <c r="CY858" s="3">
        <f>(ROUND((((S858+ROUND((ROUND(((EU858)*AV858*1),2)*BS858),2))*AT858)/100),2)+ROUND(((ROUND((ROUND(((AE858-(EU858))*AV858*1),2)*BS858),2)*AT858)/100),2))</f>
        <v>0</v>
      </c>
      <c r="CZ858" s="3">
        <f>(ROUND((((S858+ROUND((ROUND(((EU858)*AV858*1),2)*BS858),2))*AU858)/100),2)+ROUND(((ROUND((ROUND(((AE858-(EU858))*AV858*1),2)*BS858),2)*AU858)/100),2))</f>
        <v>0</v>
      </c>
      <c r="DC858" s="3" t="s">
        <v>3</v>
      </c>
      <c r="DD858" s="3" t="s">
        <v>3</v>
      </c>
      <c r="DE858" s="3" t="s">
        <v>3</v>
      </c>
      <c r="DF858" s="3" t="s">
        <v>3</v>
      </c>
      <c r="DG858" s="3" t="s">
        <v>3</v>
      </c>
      <c r="DH858" s="3" t="s">
        <v>3</v>
      </c>
      <c r="DI858" s="3" t="s">
        <v>3</v>
      </c>
      <c r="DJ858" s="3" t="s">
        <v>3</v>
      </c>
      <c r="DK858" s="3" t="s">
        <v>3</v>
      </c>
      <c r="DL858" s="3" t="s">
        <v>3</v>
      </c>
      <c r="DM858" s="3" t="s">
        <v>3</v>
      </c>
      <c r="DN858" s="3">
        <v>0</v>
      </c>
      <c r="DO858" s="3">
        <v>0</v>
      </c>
      <c r="DP858" s="3">
        <v>1</v>
      </c>
      <c r="DQ858" s="3">
        <v>1</v>
      </c>
      <c r="DU858" s="3">
        <v>1005</v>
      </c>
      <c r="DV858" s="3" t="s">
        <v>329</v>
      </c>
      <c r="DW858" s="3" t="s">
        <v>329</v>
      </c>
      <c r="DX858" s="3">
        <v>1</v>
      </c>
      <c r="DZ858" s="3" t="s">
        <v>3</v>
      </c>
      <c r="EA858" s="3" t="s">
        <v>3</v>
      </c>
      <c r="EB858" s="3" t="s">
        <v>3</v>
      </c>
      <c r="EC858" s="3" t="s">
        <v>3</v>
      </c>
      <c r="EE858" s="3">
        <v>56938530</v>
      </c>
      <c r="EF858" s="3">
        <v>200</v>
      </c>
      <c r="EG858" s="3" t="s">
        <v>343</v>
      </c>
      <c r="EH858" s="3">
        <v>0</v>
      </c>
      <c r="EI858" s="3" t="s">
        <v>3</v>
      </c>
      <c r="EJ858" s="3">
        <v>1</v>
      </c>
      <c r="EK858" s="3">
        <v>1617</v>
      </c>
      <c r="EL858" s="3" t="s">
        <v>344</v>
      </c>
      <c r="EM858" s="3" t="s">
        <v>345</v>
      </c>
      <c r="EO858" s="3" t="s">
        <v>3</v>
      </c>
      <c r="EQ858" s="3">
        <v>131072</v>
      </c>
      <c r="ER858" s="3">
        <v>472.88</v>
      </c>
      <c r="ES858" s="3">
        <v>472.88</v>
      </c>
      <c r="ET858" s="3">
        <v>0</v>
      </c>
      <c r="EU858" s="3">
        <v>0</v>
      </c>
      <c r="EV858" s="3">
        <v>0</v>
      </c>
      <c r="EW858" s="3">
        <v>0</v>
      </c>
      <c r="EX858" s="3">
        <v>0</v>
      </c>
      <c r="EY858" s="3">
        <v>0</v>
      </c>
      <c r="FQ858" s="3">
        <v>0</v>
      </c>
      <c r="FR858" s="3">
        <v>0</v>
      </c>
      <c r="FS858" s="3">
        <v>0</v>
      </c>
      <c r="FX858" s="3">
        <v>0</v>
      </c>
      <c r="FY858" s="3">
        <v>0</v>
      </c>
      <c r="GA858" s="3" t="s">
        <v>3</v>
      </c>
      <c r="GD858" s="3">
        <v>1</v>
      </c>
      <c r="GF858" s="3">
        <v>-433442305</v>
      </c>
      <c r="GG858" s="3">
        <v>2</v>
      </c>
      <c r="GH858" s="3">
        <v>1</v>
      </c>
      <c r="GI858" s="3">
        <v>2</v>
      </c>
      <c r="GJ858" s="3">
        <v>0</v>
      </c>
      <c r="GK858" s="3">
        <v>0</v>
      </c>
      <c r="GL858" s="3">
        <f t="shared" si="695"/>
        <v>0</v>
      </c>
      <c r="GM858" s="3">
        <f t="shared" si="696"/>
        <v>611339.26</v>
      </c>
      <c r="GN858" s="3">
        <f t="shared" si="697"/>
        <v>611339.26</v>
      </c>
      <c r="GO858" s="3">
        <f t="shared" si="698"/>
        <v>0</v>
      </c>
      <c r="GP858" s="3">
        <f t="shared" si="699"/>
        <v>0</v>
      </c>
      <c r="GR858" s="3">
        <v>0</v>
      </c>
      <c r="GS858" s="3">
        <v>3</v>
      </c>
      <c r="GT858" s="3">
        <v>0</v>
      </c>
      <c r="GU858" s="3" t="s">
        <v>3</v>
      </c>
      <c r="GV858" s="3">
        <f t="shared" si="700"/>
        <v>0</v>
      </c>
      <c r="GW858" s="3">
        <v>1</v>
      </c>
      <c r="GX858" s="3">
        <f t="shared" si="701"/>
        <v>0</v>
      </c>
      <c r="HA858" s="3">
        <v>0</v>
      </c>
      <c r="HB858" s="3">
        <v>0</v>
      </c>
      <c r="HC858" s="3">
        <f t="shared" si="702"/>
        <v>0</v>
      </c>
      <c r="HE858" s="3" t="s">
        <v>3</v>
      </c>
      <c r="HF858" s="3" t="s">
        <v>3</v>
      </c>
      <c r="HM858" s="3" t="s">
        <v>3</v>
      </c>
      <c r="HN858" s="3" t="s">
        <v>3</v>
      </c>
      <c r="HO858" s="3" t="s">
        <v>3</v>
      </c>
      <c r="HP858" s="3" t="s">
        <v>3</v>
      </c>
      <c r="HQ858" s="3" t="s">
        <v>3</v>
      </c>
      <c r="HS858" s="3">
        <v>0</v>
      </c>
      <c r="IK858" s="3">
        <v>0</v>
      </c>
    </row>
    <row r="860" spans="1:255" x14ac:dyDescent="0.2">
      <c r="A860" s="11">
        <v>51</v>
      </c>
      <c r="B860" s="11">
        <f>B817</f>
        <v>1</v>
      </c>
      <c r="C860" s="11">
        <f>A817</f>
        <v>5</v>
      </c>
      <c r="D860" s="11">
        <f>ROW(A817)</f>
        <v>817</v>
      </c>
      <c r="E860" s="11"/>
      <c r="F860" s="11" t="str">
        <f>IF(F817&lt;&gt;"",F817,"")</f>
        <v>Новый подраздел</v>
      </c>
      <c r="G860" s="11" t="str">
        <f>IF(G817&lt;&gt;"",G817,"")</f>
        <v>Воздуховоды</v>
      </c>
      <c r="H860" s="11">
        <v>0</v>
      </c>
      <c r="I860" s="11"/>
      <c r="J860" s="11"/>
      <c r="K860" s="11"/>
      <c r="L860" s="11"/>
      <c r="M860" s="11"/>
      <c r="N860" s="11"/>
      <c r="O860" s="11">
        <f t="shared" ref="O860:T860" si="705">ROUND(AB860,2)</f>
        <v>222935.45</v>
      </c>
      <c r="P860" s="11">
        <f t="shared" si="705"/>
        <v>214942.75</v>
      </c>
      <c r="Q860" s="11">
        <f t="shared" si="705"/>
        <v>2101.3200000000002</v>
      </c>
      <c r="R860" s="11">
        <f t="shared" si="705"/>
        <v>373.68</v>
      </c>
      <c r="S860" s="11">
        <f t="shared" si="705"/>
        <v>5891.38</v>
      </c>
      <c r="T860" s="11">
        <f t="shared" si="705"/>
        <v>0</v>
      </c>
      <c r="U860" s="11">
        <f>AH860</f>
        <v>503.74429923509985</v>
      </c>
      <c r="V860" s="11">
        <f>AI860</f>
        <v>0</v>
      </c>
      <c r="W860" s="11">
        <f>ROUND(AJ860,2)</f>
        <v>0</v>
      </c>
      <c r="X860" s="11">
        <f>ROUND(AK860,2)</f>
        <v>6828.92</v>
      </c>
      <c r="Y860" s="11">
        <f>ROUND(AL860,2)</f>
        <v>3821.69</v>
      </c>
      <c r="Z860" s="11"/>
      <c r="AA860" s="11"/>
      <c r="AB860" s="11">
        <f>ROUND(SUMIF(AA821:AA858,"=56661434",O821:O858),2)</f>
        <v>222935.45</v>
      </c>
      <c r="AC860" s="11">
        <f>ROUND(SUMIF(AA821:AA858,"=56661434",P821:P858),2)</f>
        <v>214942.75</v>
      </c>
      <c r="AD860" s="11">
        <f>ROUND(SUMIF(AA821:AA858,"=56661434",Q821:Q858),2)</f>
        <v>2101.3200000000002</v>
      </c>
      <c r="AE860" s="11">
        <f>ROUND(SUMIF(AA821:AA858,"=56661434",R821:R858),2)</f>
        <v>373.68</v>
      </c>
      <c r="AF860" s="11">
        <f>ROUND(SUMIF(AA821:AA858,"=56661434",S821:S858),2)</f>
        <v>5891.38</v>
      </c>
      <c r="AG860" s="11">
        <f>ROUND(SUMIF(AA821:AA858,"=56661434",T821:T858),2)</f>
        <v>0</v>
      </c>
      <c r="AH860" s="11">
        <f>SUMIF(AA821:AA858,"=56661434",U821:U858)</f>
        <v>503.74429923509985</v>
      </c>
      <c r="AI860" s="11">
        <f>SUMIF(AA821:AA858,"=56661434",V821:V858)</f>
        <v>0</v>
      </c>
      <c r="AJ860" s="11">
        <f>ROUND(SUMIF(AA821:AA858,"=56661434",W821:W858),2)</f>
        <v>0</v>
      </c>
      <c r="AK860" s="11">
        <f>ROUND(SUMIF(AA821:AA858,"=56661434",X821:X858),2)</f>
        <v>6828.92</v>
      </c>
      <c r="AL860" s="11">
        <f>ROUND(SUMIF(AA821:AA858,"=56661434",Y821:Y858),2)</f>
        <v>3821.69</v>
      </c>
      <c r="AM860" s="11"/>
      <c r="AN860" s="11"/>
      <c r="AO860" s="11">
        <f t="shared" ref="AO860:BD860" si="706">ROUND(BX860,2)</f>
        <v>0</v>
      </c>
      <c r="AP860" s="11">
        <f t="shared" si="706"/>
        <v>0</v>
      </c>
      <c r="AQ860" s="11">
        <f t="shared" si="706"/>
        <v>0</v>
      </c>
      <c r="AR860" s="11">
        <f t="shared" si="706"/>
        <v>233586.06</v>
      </c>
      <c r="AS860" s="11">
        <f t="shared" si="706"/>
        <v>233586.06</v>
      </c>
      <c r="AT860" s="11">
        <f t="shared" si="706"/>
        <v>0</v>
      </c>
      <c r="AU860" s="11">
        <f t="shared" si="706"/>
        <v>0</v>
      </c>
      <c r="AV860" s="11">
        <f t="shared" si="706"/>
        <v>214942.75</v>
      </c>
      <c r="AW860" s="11">
        <f t="shared" si="706"/>
        <v>214942.75</v>
      </c>
      <c r="AX860" s="11">
        <f t="shared" si="706"/>
        <v>0</v>
      </c>
      <c r="AY860" s="11">
        <f t="shared" si="706"/>
        <v>214942.75</v>
      </c>
      <c r="AZ860" s="11">
        <f t="shared" si="706"/>
        <v>0</v>
      </c>
      <c r="BA860" s="11">
        <f t="shared" si="706"/>
        <v>0</v>
      </c>
      <c r="BB860" s="11">
        <f t="shared" si="706"/>
        <v>0</v>
      </c>
      <c r="BC860" s="11">
        <f t="shared" si="706"/>
        <v>0</v>
      </c>
      <c r="BD860" s="11">
        <f t="shared" si="706"/>
        <v>0</v>
      </c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>
        <f>ROUND(SUMIF(AA821:AA858,"=56661434",FQ821:FQ858),2)</f>
        <v>0</v>
      </c>
      <c r="BY860" s="11">
        <f>ROUND(SUMIF(AA821:AA858,"=56661434",FR821:FR858),2)</f>
        <v>0</v>
      </c>
      <c r="BZ860" s="11">
        <f>ROUND(SUMIF(AA821:AA858,"=56661434",GL821:GL858),2)</f>
        <v>0</v>
      </c>
      <c r="CA860" s="11">
        <f>ROUND(SUMIF(AA821:AA858,"=56661434",GM821:GM858),2)</f>
        <v>233586.06</v>
      </c>
      <c r="CB860" s="11">
        <f>ROUND(SUMIF(AA821:AA858,"=56661434",GN821:GN858),2)</f>
        <v>233586.06</v>
      </c>
      <c r="CC860" s="11">
        <f>ROUND(SUMIF(AA821:AA858,"=56661434",GO821:GO858),2)</f>
        <v>0</v>
      </c>
      <c r="CD860" s="11">
        <f>ROUND(SUMIF(AA821:AA858,"=56661434",GP821:GP858),2)</f>
        <v>0</v>
      </c>
      <c r="CE860" s="11">
        <f>AC860-BX860</f>
        <v>214942.75</v>
      </c>
      <c r="CF860" s="11">
        <f>AC860-BY860</f>
        <v>214942.75</v>
      </c>
      <c r="CG860" s="11">
        <f>BX860-BZ860</f>
        <v>0</v>
      </c>
      <c r="CH860" s="11">
        <f>AC860-BX860-BY860+BZ860</f>
        <v>214942.75</v>
      </c>
      <c r="CI860" s="11">
        <f>BY860-BZ860</f>
        <v>0</v>
      </c>
      <c r="CJ860" s="11">
        <f>ROUND(SUMIF(AA821:AA858,"=56661434",GX821:GX858),2)</f>
        <v>0</v>
      </c>
      <c r="CK860" s="11">
        <f>ROUND(SUMIF(AA821:AA858,"=56661434",GY821:GY858),2)</f>
        <v>0</v>
      </c>
      <c r="CL860" s="11">
        <f>ROUND(SUMIF(AA821:AA858,"=56661434",GZ821:GZ858),2)</f>
        <v>0</v>
      </c>
      <c r="CM860" s="11">
        <f>ROUND(SUMIF(AA821:AA858,"=56661434",HD821:HD858),2)</f>
        <v>0</v>
      </c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  <c r="DC860" s="11"/>
      <c r="DD860" s="11"/>
      <c r="DE860" s="11"/>
      <c r="DF860" s="11"/>
      <c r="DG860" s="12">
        <f t="shared" ref="DG860:DL860" si="707">ROUND(DT860,2)</f>
        <v>1822999.23</v>
      </c>
      <c r="DH860" s="12">
        <f t="shared" si="707"/>
        <v>1451820.84</v>
      </c>
      <c r="DI860" s="12">
        <f t="shared" si="707"/>
        <v>39199.120000000003</v>
      </c>
      <c r="DJ860" s="12">
        <f t="shared" si="707"/>
        <v>21056.880000000001</v>
      </c>
      <c r="DK860" s="12">
        <f t="shared" si="707"/>
        <v>331979.27</v>
      </c>
      <c r="DL860" s="12">
        <f t="shared" si="707"/>
        <v>0</v>
      </c>
      <c r="DM860" s="12">
        <f>DZ860</f>
        <v>503.74429923509985</v>
      </c>
      <c r="DN860" s="12">
        <f>EA860</f>
        <v>0</v>
      </c>
      <c r="DO860" s="12">
        <f>ROUND(EB860,2)</f>
        <v>0</v>
      </c>
      <c r="DP860" s="12">
        <f>ROUND(EC860,2)</f>
        <v>384809.4</v>
      </c>
      <c r="DQ860" s="12">
        <f>ROUND(ED860,2)</f>
        <v>215352.05</v>
      </c>
      <c r="DR860" s="12"/>
      <c r="DS860" s="12"/>
      <c r="DT860" s="12">
        <f>ROUND(SUMIF(AA821:AA858,"=56661436",O821:O858),2)</f>
        <v>1822999.23</v>
      </c>
      <c r="DU860" s="12">
        <f>ROUND(SUMIF(AA821:AA858,"=56661436",P821:P858),2)</f>
        <v>1451820.84</v>
      </c>
      <c r="DV860" s="12">
        <f>ROUND(SUMIF(AA821:AA858,"=56661436",Q821:Q858),2)</f>
        <v>39199.120000000003</v>
      </c>
      <c r="DW860" s="12">
        <f>ROUND(SUMIF(AA821:AA858,"=56661436",R821:R858),2)</f>
        <v>21056.880000000001</v>
      </c>
      <c r="DX860" s="12">
        <f>ROUND(SUMIF(AA821:AA858,"=56661436",S821:S858),2)</f>
        <v>331979.27</v>
      </c>
      <c r="DY860" s="12">
        <f>ROUND(SUMIF(AA821:AA858,"=56661436",T821:T858),2)</f>
        <v>0</v>
      </c>
      <c r="DZ860" s="12">
        <f>SUMIF(AA821:AA858,"=56661436",U821:U858)</f>
        <v>503.74429923509985</v>
      </c>
      <c r="EA860" s="12">
        <f>SUMIF(AA821:AA858,"=56661436",V821:V858)</f>
        <v>0</v>
      </c>
      <c r="EB860" s="12">
        <f>ROUND(SUMIF(AA821:AA858,"=56661436",W821:W858),2)</f>
        <v>0</v>
      </c>
      <c r="EC860" s="12">
        <f>ROUND(SUMIF(AA821:AA858,"=56661436",X821:X858),2)</f>
        <v>384809.4</v>
      </c>
      <c r="ED860" s="12">
        <f>ROUND(SUMIF(AA821:AA858,"=56661436",Y821:Y858),2)</f>
        <v>215352.05</v>
      </c>
      <c r="EE860" s="12"/>
      <c r="EF860" s="12"/>
      <c r="EG860" s="12">
        <f t="shared" ref="EG860:EV860" si="708">ROUND(FP860,2)</f>
        <v>0</v>
      </c>
      <c r="EH860" s="12">
        <f t="shared" si="708"/>
        <v>0</v>
      </c>
      <c r="EI860" s="12">
        <f t="shared" si="708"/>
        <v>0</v>
      </c>
      <c r="EJ860" s="12">
        <f t="shared" si="708"/>
        <v>2423160.6800000002</v>
      </c>
      <c r="EK860" s="12">
        <f t="shared" si="708"/>
        <v>2423160.6800000002</v>
      </c>
      <c r="EL860" s="12">
        <f t="shared" si="708"/>
        <v>0</v>
      </c>
      <c r="EM860" s="12">
        <f t="shared" si="708"/>
        <v>0</v>
      </c>
      <c r="EN860" s="12">
        <f t="shared" si="708"/>
        <v>1451820.84</v>
      </c>
      <c r="EO860" s="12">
        <f t="shared" si="708"/>
        <v>1451820.84</v>
      </c>
      <c r="EP860" s="12">
        <f t="shared" si="708"/>
        <v>0</v>
      </c>
      <c r="EQ860" s="12">
        <f t="shared" si="708"/>
        <v>1451820.84</v>
      </c>
      <c r="ER860" s="12">
        <f t="shared" si="708"/>
        <v>0</v>
      </c>
      <c r="ES860" s="12">
        <f t="shared" si="708"/>
        <v>0</v>
      </c>
      <c r="ET860" s="12">
        <f t="shared" si="708"/>
        <v>0</v>
      </c>
      <c r="EU860" s="12">
        <f t="shared" si="708"/>
        <v>0</v>
      </c>
      <c r="EV860" s="12">
        <f t="shared" si="708"/>
        <v>0</v>
      </c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>
        <f>ROUND(SUMIF(AA821:AA858,"=56661436",FQ821:FQ858),2)</f>
        <v>0</v>
      </c>
      <c r="FQ860" s="12">
        <f>ROUND(SUMIF(AA821:AA858,"=56661436",FR821:FR858),2)</f>
        <v>0</v>
      </c>
      <c r="FR860" s="12">
        <f>ROUND(SUMIF(AA821:AA858,"=56661436",GL821:GL858),2)</f>
        <v>0</v>
      </c>
      <c r="FS860" s="12">
        <f>ROUND(SUMIF(AA821:AA858,"=56661436",GM821:GM858),2)</f>
        <v>2423160.6800000002</v>
      </c>
      <c r="FT860" s="12">
        <f>ROUND(SUMIF(AA821:AA858,"=56661436",GN821:GN858),2)</f>
        <v>2423160.6800000002</v>
      </c>
      <c r="FU860" s="12">
        <f>ROUND(SUMIF(AA821:AA858,"=56661436",GO821:GO858),2)</f>
        <v>0</v>
      </c>
      <c r="FV860" s="12">
        <f>ROUND(SUMIF(AA821:AA858,"=56661436",GP821:GP858),2)</f>
        <v>0</v>
      </c>
      <c r="FW860" s="12">
        <f>DU860-FP860</f>
        <v>1451820.84</v>
      </c>
      <c r="FX860" s="12">
        <f>DU860-FQ860</f>
        <v>1451820.84</v>
      </c>
      <c r="FY860" s="12">
        <f>FP860-FR860</f>
        <v>0</v>
      </c>
      <c r="FZ860" s="12">
        <f>DU860-FP860-FQ860+FR860</f>
        <v>1451820.84</v>
      </c>
      <c r="GA860" s="12">
        <f>FQ860-FR860</f>
        <v>0</v>
      </c>
      <c r="GB860" s="12">
        <f>ROUND(SUMIF(AA821:AA858,"=56661436",GX821:GX858),2)</f>
        <v>0</v>
      </c>
      <c r="GC860" s="12">
        <f>ROUND(SUMIF(AA821:AA858,"=56661436",GY821:GY858),2)</f>
        <v>0</v>
      </c>
      <c r="GD860" s="12">
        <f>ROUND(SUMIF(AA821:AA858,"=56661436",GZ821:GZ858),2)</f>
        <v>0</v>
      </c>
      <c r="GE860" s="12">
        <f>ROUND(SUMIF(AA821:AA858,"=56661436",HD821:HD858),2)</f>
        <v>0</v>
      </c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  <c r="GU860" s="12"/>
      <c r="GV860" s="12"/>
      <c r="GW860" s="12"/>
      <c r="GX860" s="12">
        <v>0</v>
      </c>
    </row>
    <row r="862" spans="1:255" x14ac:dyDescent="0.2">
      <c r="A862" s="13">
        <v>50</v>
      </c>
      <c r="B862" s="13">
        <v>0</v>
      </c>
      <c r="C862" s="13">
        <v>0</v>
      </c>
      <c r="D862" s="13">
        <v>1</v>
      </c>
      <c r="E862" s="13">
        <v>201</v>
      </c>
      <c r="F862" s="13">
        <f>ROUND(Source!O860,O862)</f>
        <v>222935.45</v>
      </c>
      <c r="G862" s="13" t="s">
        <v>112</v>
      </c>
      <c r="H862" s="13" t="s">
        <v>113</v>
      </c>
      <c r="I862" s="13"/>
      <c r="J862" s="13"/>
      <c r="K862" s="13">
        <v>201</v>
      </c>
      <c r="L862" s="13">
        <v>1</v>
      </c>
      <c r="M862" s="13">
        <v>3</v>
      </c>
      <c r="N862" s="13" t="s">
        <v>3</v>
      </c>
      <c r="O862" s="13">
        <v>2</v>
      </c>
      <c r="P862" s="13">
        <f>ROUND(Source!DG860,O862)</f>
        <v>1822999.23</v>
      </c>
      <c r="Q862" s="13"/>
      <c r="R862" s="13"/>
      <c r="S862" s="13"/>
      <c r="T862" s="13"/>
      <c r="U862" s="13"/>
      <c r="V862" s="13"/>
      <c r="W862" s="13">
        <v>222935.45</v>
      </c>
      <c r="X862" s="13">
        <v>1</v>
      </c>
      <c r="Y862" s="13">
        <v>222935.45</v>
      </c>
      <c r="Z862" s="13">
        <v>1822999.23</v>
      </c>
      <c r="AA862" s="13">
        <v>1</v>
      </c>
      <c r="AB862" s="13">
        <v>1822999.23</v>
      </c>
    </row>
    <row r="863" spans="1:255" x14ac:dyDescent="0.2">
      <c r="A863" s="13">
        <v>50</v>
      </c>
      <c r="B863" s="13">
        <v>0</v>
      </c>
      <c r="C863" s="13">
        <v>0</v>
      </c>
      <c r="D863" s="13">
        <v>1</v>
      </c>
      <c r="E863" s="13">
        <v>202</v>
      </c>
      <c r="F863" s="13">
        <f>ROUND(Source!P860,O863)</f>
        <v>214942.75</v>
      </c>
      <c r="G863" s="13" t="s">
        <v>114</v>
      </c>
      <c r="H863" s="13" t="s">
        <v>115</v>
      </c>
      <c r="I863" s="13"/>
      <c r="J863" s="13"/>
      <c r="K863" s="13">
        <v>202</v>
      </c>
      <c r="L863" s="13">
        <v>2</v>
      </c>
      <c r="M863" s="13">
        <v>3</v>
      </c>
      <c r="N863" s="13" t="s">
        <v>3</v>
      </c>
      <c r="O863" s="13">
        <v>2</v>
      </c>
      <c r="P863" s="13">
        <f>ROUND(Source!DH860,O863)</f>
        <v>1451820.84</v>
      </c>
      <c r="Q863" s="13"/>
      <c r="R863" s="13"/>
      <c r="S863" s="13"/>
      <c r="T863" s="13"/>
      <c r="U863" s="13"/>
      <c r="V863" s="13"/>
      <c r="W863" s="13">
        <v>214942.75</v>
      </c>
      <c r="X863" s="13">
        <v>1</v>
      </c>
      <c r="Y863" s="13">
        <v>214942.75</v>
      </c>
      <c r="Z863" s="13">
        <v>1451820.84</v>
      </c>
      <c r="AA863" s="13">
        <v>1</v>
      </c>
      <c r="AB863" s="13">
        <v>1451820.84</v>
      </c>
    </row>
    <row r="864" spans="1:255" x14ac:dyDescent="0.2">
      <c r="A864" s="13">
        <v>50</v>
      </c>
      <c r="B864" s="13">
        <v>0</v>
      </c>
      <c r="C864" s="13">
        <v>0</v>
      </c>
      <c r="D864" s="13">
        <v>1</v>
      </c>
      <c r="E864" s="13">
        <v>222</v>
      </c>
      <c r="F864" s="13">
        <f>ROUND(Source!AO860,O864)</f>
        <v>0</v>
      </c>
      <c r="G864" s="13" t="s">
        <v>116</v>
      </c>
      <c r="H864" s="13" t="s">
        <v>117</v>
      </c>
      <c r="I864" s="13"/>
      <c r="J864" s="13"/>
      <c r="K864" s="13">
        <v>222</v>
      </c>
      <c r="L864" s="13">
        <v>3</v>
      </c>
      <c r="M864" s="13">
        <v>3</v>
      </c>
      <c r="N864" s="13" t="s">
        <v>3</v>
      </c>
      <c r="O864" s="13">
        <v>2</v>
      </c>
      <c r="P864" s="13">
        <f>ROUND(Source!EG860,O864)</f>
        <v>0</v>
      </c>
      <c r="Q864" s="13"/>
      <c r="R864" s="13"/>
      <c r="S864" s="13"/>
      <c r="T864" s="13"/>
      <c r="U864" s="13"/>
      <c r="V864" s="13"/>
      <c r="W864" s="13">
        <v>0</v>
      </c>
      <c r="X864" s="13">
        <v>1</v>
      </c>
      <c r="Y864" s="13">
        <v>0</v>
      </c>
      <c r="Z864" s="13">
        <v>0</v>
      </c>
      <c r="AA864" s="13">
        <v>1</v>
      </c>
      <c r="AB864" s="13">
        <v>0</v>
      </c>
    </row>
    <row r="865" spans="1:28" x14ac:dyDescent="0.2">
      <c r="A865" s="13">
        <v>50</v>
      </c>
      <c r="B865" s="13">
        <v>0</v>
      </c>
      <c r="C865" s="13">
        <v>0</v>
      </c>
      <c r="D865" s="13">
        <v>1</v>
      </c>
      <c r="E865" s="13">
        <v>225</v>
      </c>
      <c r="F865" s="13">
        <f>ROUND(Source!AV860,O865)</f>
        <v>214942.75</v>
      </c>
      <c r="G865" s="13" t="s">
        <v>118</v>
      </c>
      <c r="H865" s="13" t="s">
        <v>119</v>
      </c>
      <c r="I865" s="13"/>
      <c r="J865" s="13"/>
      <c r="K865" s="13">
        <v>225</v>
      </c>
      <c r="L865" s="13">
        <v>4</v>
      </c>
      <c r="M865" s="13">
        <v>3</v>
      </c>
      <c r="N865" s="13" t="s">
        <v>3</v>
      </c>
      <c r="O865" s="13">
        <v>2</v>
      </c>
      <c r="P865" s="13">
        <f>ROUND(Source!EN860,O865)</f>
        <v>1451820.84</v>
      </c>
      <c r="Q865" s="13"/>
      <c r="R865" s="13"/>
      <c r="S865" s="13"/>
      <c r="T865" s="13"/>
      <c r="U865" s="13"/>
      <c r="V865" s="13"/>
      <c r="W865" s="13">
        <v>214942.75</v>
      </c>
      <c r="X865" s="13">
        <v>1</v>
      </c>
      <c r="Y865" s="13">
        <v>214942.75</v>
      </c>
      <c r="Z865" s="13">
        <v>1451820.84</v>
      </c>
      <c r="AA865" s="13">
        <v>1</v>
      </c>
      <c r="AB865" s="13">
        <v>1451820.84</v>
      </c>
    </row>
    <row r="866" spans="1:28" x14ac:dyDescent="0.2">
      <c r="A866" s="13">
        <v>50</v>
      </c>
      <c r="B866" s="13">
        <v>0</v>
      </c>
      <c r="C866" s="13">
        <v>0</v>
      </c>
      <c r="D866" s="13">
        <v>1</v>
      </c>
      <c r="E866" s="13">
        <v>226</v>
      </c>
      <c r="F866" s="13">
        <f>ROUND(Source!AW860,O866)</f>
        <v>214942.75</v>
      </c>
      <c r="G866" s="13" t="s">
        <v>120</v>
      </c>
      <c r="H866" s="13" t="s">
        <v>121</v>
      </c>
      <c r="I866" s="13"/>
      <c r="J866" s="13"/>
      <c r="K866" s="13">
        <v>226</v>
      </c>
      <c r="L866" s="13">
        <v>5</v>
      </c>
      <c r="M866" s="13">
        <v>3</v>
      </c>
      <c r="N866" s="13" t="s">
        <v>3</v>
      </c>
      <c r="O866" s="13">
        <v>2</v>
      </c>
      <c r="P866" s="13">
        <f>ROUND(Source!EO860,O866)</f>
        <v>1451820.84</v>
      </c>
      <c r="Q866" s="13"/>
      <c r="R866" s="13"/>
      <c r="S866" s="13"/>
      <c r="T866" s="13"/>
      <c r="U866" s="13"/>
      <c r="V866" s="13"/>
      <c r="W866" s="13">
        <v>214942.75</v>
      </c>
      <c r="X866" s="13">
        <v>1</v>
      </c>
      <c r="Y866" s="13">
        <v>214942.75</v>
      </c>
      <c r="Z866" s="13">
        <v>1451820.84</v>
      </c>
      <c r="AA866" s="13">
        <v>1</v>
      </c>
      <c r="AB866" s="13">
        <v>1451820.84</v>
      </c>
    </row>
    <row r="867" spans="1:28" x14ac:dyDescent="0.2">
      <c r="A867" s="13">
        <v>50</v>
      </c>
      <c r="B867" s="13">
        <v>0</v>
      </c>
      <c r="C867" s="13">
        <v>0</v>
      </c>
      <c r="D867" s="13">
        <v>1</v>
      </c>
      <c r="E867" s="13">
        <v>227</v>
      </c>
      <c r="F867" s="13">
        <f>ROUND(Source!AX860,O867)</f>
        <v>0</v>
      </c>
      <c r="G867" s="13" t="s">
        <v>122</v>
      </c>
      <c r="H867" s="13" t="s">
        <v>123</v>
      </c>
      <c r="I867" s="13"/>
      <c r="J867" s="13"/>
      <c r="K867" s="13">
        <v>227</v>
      </c>
      <c r="L867" s="13">
        <v>6</v>
      </c>
      <c r="M867" s="13">
        <v>3</v>
      </c>
      <c r="N867" s="13" t="s">
        <v>3</v>
      </c>
      <c r="O867" s="13">
        <v>2</v>
      </c>
      <c r="P867" s="13">
        <f>ROUND(Source!EP860,O867)</f>
        <v>0</v>
      </c>
      <c r="Q867" s="13"/>
      <c r="R867" s="13"/>
      <c r="S867" s="13"/>
      <c r="T867" s="13"/>
      <c r="U867" s="13"/>
      <c r="V867" s="13"/>
      <c r="W867" s="13">
        <v>0</v>
      </c>
      <c r="X867" s="13">
        <v>1</v>
      </c>
      <c r="Y867" s="13">
        <v>0</v>
      </c>
      <c r="Z867" s="13">
        <v>0</v>
      </c>
      <c r="AA867" s="13">
        <v>1</v>
      </c>
      <c r="AB867" s="13">
        <v>0</v>
      </c>
    </row>
    <row r="868" spans="1:28" x14ac:dyDescent="0.2">
      <c r="A868" s="13">
        <v>50</v>
      </c>
      <c r="B868" s="13">
        <v>0</v>
      </c>
      <c r="C868" s="13">
        <v>0</v>
      </c>
      <c r="D868" s="13">
        <v>1</v>
      </c>
      <c r="E868" s="13">
        <v>228</v>
      </c>
      <c r="F868" s="13">
        <f>ROUND(Source!AY860,O868)</f>
        <v>214942.75</v>
      </c>
      <c r="G868" s="13" t="s">
        <v>124</v>
      </c>
      <c r="H868" s="13" t="s">
        <v>125</v>
      </c>
      <c r="I868" s="13"/>
      <c r="J868" s="13"/>
      <c r="K868" s="13">
        <v>228</v>
      </c>
      <c r="L868" s="13">
        <v>7</v>
      </c>
      <c r="M868" s="13">
        <v>3</v>
      </c>
      <c r="N868" s="13" t="s">
        <v>3</v>
      </c>
      <c r="O868" s="13">
        <v>2</v>
      </c>
      <c r="P868" s="13">
        <f>ROUND(Source!EQ860,O868)</f>
        <v>1451820.84</v>
      </c>
      <c r="Q868" s="13"/>
      <c r="R868" s="13"/>
      <c r="S868" s="13"/>
      <c r="T868" s="13"/>
      <c r="U868" s="13"/>
      <c r="V868" s="13"/>
      <c r="W868" s="13">
        <v>214942.75</v>
      </c>
      <c r="X868" s="13">
        <v>1</v>
      </c>
      <c r="Y868" s="13">
        <v>214942.75</v>
      </c>
      <c r="Z868" s="13">
        <v>1451820.84</v>
      </c>
      <c r="AA868" s="13">
        <v>1</v>
      </c>
      <c r="AB868" s="13">
        <v>1451820.84</v>
      </c>
    </row>
    <row r="869" spans="1:28" x14ac:dyDescent="0.2">
      <c r="A869" s="13">
        <v>50</v>
      </c>
      <c r="B869" s="13">
        <v>0</v>
      </c>
      <c r="C869" s="13">
        <v>0</v>
      </c>
      <c r="D869" s="13">
        <v>1</v>
      </c>
      <c r="E869" s="13">
        <v>216</v>
      </c>
      <c r="F869" s="13">
        <f>ROUND(Source!AP860,O869)</f>
        <v>0</v>
      </c>
      <c r="G869" s="13" t="s">
        <v>126</v>
      </c>
      <c r="H869" s="13" t="s">
        <v>127</v>
      </c>
      <c r="I869" s="13"/>
      <c r="J869" s="13"/>
      <c r="K869" s="13">
        <v>216</v>
      </c>
      <c r="L869" s="13">
        <v>8</v>
      </c>
      <c r="M869" s="13">
        <v>3</v>
      </c>
      <c r="N869" s="13" t="s">
        <v>3</v>
      </c>
      <c r="O869" s="13">
        <v>2</v>
      </c>
      <c r="P869" s="13">
        <f>ROUND(Source!EH860,O869)</f>
        <v>0</v>
      </c>
      <c r="Q869" s="13"/>
      <c r="R869" s="13"/>
      <c r="S869" s="13"/>
      <c r="T869" s="13"/>
      <c r="U869" s="13"/>
      <c r="V869" s="13"/>
      <c r="W869" s="13">
        <v>0</v>
      </c>
      <c r="X869" s="13">
        <v>1</v>
      </c>
      <c r="Y869" s="13">
        <v>0</v>
      </c>
      <c r="Z869" s="13">
        <v>0</v>
      </c>
      <c r="AA869" s="13">
        <v>1</v>
      </c>
      <c r="AB869" s="13">
        <v>0</v>
      </c>
    </row>
    <row r="870" spans="1:28" x14ac:dyDescent="0.2">
      <c r="A870" s="13">
        <v>50</v>
      </c>
      <c r="B870" s="13">
        <v>0</v>
      </c>
      <c r="C870" s="13">
        <v>0</v>
      </c>
      <c r="D870" s="13">
        <v>1</v>
      </c>
      <c r="E870" s="13">
        <v>223</v>
      </c>
      <c r="F870" s="13">
        <f>ROUND(Source!AQ860,O870)</f>
        <v>0</v>
      </c>
      <c r="G870" s="13" t="s">
        <v>128</v>
      </c>
      <c r="H870" s="13" t="s">
        <v>129</v>
      </c>
      <c r="I870" s="13"/>
      <c r="J870" s="13"/>
      <c r="K870" s="13">
        <v>223</v>
      </c>
      <c r="L870" s="13">
        <v>9</v>
      </c>
      <c r="M870" s="13">
        <v>3</v>
      </c>
      <c r="N870" s="13" t="s">
        <v>3</v>
      </c>
      <c r="O870" s="13">
        <v>2</v>
      </c>
      <c r="P870" s="13">
        <f>ROUND(Source!EI860,O870)</f>
        <v>0</v>
      </c>
      <c r="Q870" s="13"/>
      <c r="R870" s="13"/>
      <c r="S870" s="13"/>
      <c r="T870" s="13"/>
      <c r="U870" s="13"/>
      <c r="V870" s="13"/>
      <c r="W870" s="13">
        <v>0</v>
      </c>
      <c r="X870" s="13">
        <v>1</v>
      </c>
      <c r="Y870" s="13">
        <v>0</v>
      </c>
      <c r="Z870" s="13">
        <v>0</v>
      </c>
      <c r="AA870" s="13">
        <v>1</v>
      </c>
      <c r="AB870" s="13">
        <v>0</v>
      </c>
    </row>
    <row r="871" spans="1:28" x14ac:dyDescent="0.2">
      <c r="A871" s="13">
        <v>50</v>
      </c>
      <c r="B871" s="13">
        <v>0</v>
      </c>
      <c r="C871" s="13">
        <v>0</v>
      </c>
      <c r="D871" s="13">
        <v>1</v>
      </c>
      <c r="E871" s="13">
        <v>229</v>
      </c>
      <c r="F871" s="13">
        <f>ROUND(Source!AZ860,O871)</f>
        <v>0</v>
      </c>
      <c r="G871" s="13" t="s">
        <v>130</v>
      </c>
      <c r="H871" s="13" t="s">
        <v>131</v>
      </c>
      <c r="I871" s="13"/>
      <c r="J871" s="13"/>
      <c r="K871" s="13">
        <v>229</v>
      </c>
      <c r="L871" s="13">
        <v>10</v>
      </c>
      <c r="M871" s="13">
        <v>3</v>
      </c>
      <c r="N871" s="13" t="s">
        <v>3</v>
      </c>
      <c r="O871" s="13">
        <v>2</v>
      </c>
      <c r="P871" s="13">
        <f>ROUND(Source!ER860,O871)</f>
        <v>0</v>
      </c>
      <c r="Q871" s="13"/>
      <c r="R871" s="13"/>
      <c r="S871" s="13"/>
      <c r="T871" s="13"/>
      <c r="U871" s="13"/>
      <c r="V871" s="13"/>
      <c r="W871" s="13">
        <v>0</v>
      </c>
      <c r="X871" s="13">
        <v>1</v>
      </c>
      <c r="Y871" s="13">
        <v>0</v>
      </c>
      <c r="Z871" s="13">
        <v>0</v>
      </c>
      <c r="AA871" s="13">
        <v>1</v>
      </c>
      <c r="AB871" s="13">
        <v>0</v>
      </c>
    </row>
    <row r="872" spans="1:28" x14ac:dyDescent="0.2">
      <c r="A872" s="13">
        <v>50</v>
      </c>
      <c r="B872" s="13">
        <v>0</v>
      </c>
      <c r="C872" s="13">
        <v>0</v>
      </c>
      <c r="D872" s="13">
        <v>1</v>
      </c>
      <c r="E872" s="13">
        <v>203</v>
      </c>
      <c r="F872" s="13">
        <f>ROUND(Source!Q860,O872)</f>
        <v>2101.3200000000002</v>
      </c>
      <c r="G872" s="13" t="s">
        <v>132</v>
      </c>
      <c r="H872" s="13" t="s">
        <v>133</v>
      </c>
      <c r="I872" s="13"/>
      <c r="J872" s="13"/>
      <c r="K872" s="13">
        <v>203</v>
      </c>
      <c r="L872" s="13">
        <v>11</v>
      </c>
      <c r="M872" s="13">
        <v>3</v>
      </c>
      <c r="N872" s="13" t="s">
        <v>3</v>
      </c>
      <c r="O872" s="13">
        <v>2</v>
      </c>
      <c r="P872" s="13">
        <f>ROUND(Source!DI860,O872)</f>
        <v>39199.120000000003</v>
      </c>
      <c r="Q872" s="13"/>
      <c r="R872" s="13"/>
      <c r="S872" s="13"/>
      <c r="T872" s="13"/>
      <c r="U872" s="13"/>
      <c r="V872" s="13"/>
      <c r="W872" s="13">
        <v>2101.3200000000002</v>
      </c>
      <c r="X872" s="13">
        <v>1</v>
      </c>
      <c r="Y872" s="13">
        <v>2101.3200000000002</v>
      </c>
      <c r="Z872" s="13">
        <v>39199.120000000003</v>
      </c>
      <c r="AA872" s="13">
        <v>1</v>
      </c>
      <c r="AB872" s="13">
        <v>39199.120000000003</v>
      </c>
    </row>
    <row r="873" spans="1:28" x14ac:dyDescent="0.2">
      <c r="A873" s="13">
        <v>50</v>
      </c>
      <c r="B873" s="13">
        <v>0</v>
      </c>
      <c r="C873" s="13">
        <v>0</v>
      </c>
      <c r="D873" s="13">
        <v>1</v>
      </c>
      <c r="E873" s="13">
        <v>231</v>
      </c>
      <c r="F873" s="13">
        <f>ROUND(Source!BB860,O873)</f>
        <v>0</v>
      </c>
      <c r="G873" s="13" t="s">
        <v>134</v>
      </c>
      <c r="H873" s="13" t="s">
        <v>135</v>
      </c>
      <c r="I873" s="13"/>
      <c r="J873" s="13"/>
      <c r="K873" s="13">
        <v>231</v>
      </c>
      <c r="L873" s="13">
        <v>12</v>
      </c>
      <c r="M873" s="13">
        <v>3</v>
      </c>
      <c r="N873" s="13" t="s">
        <v>3</v>
      </c>
      <c r="O873" s="13">
        <v>2</v>
      </c>
      <c r="P873" s="13">
        <f>ROUND(Source!ET860,O873)</f>
        <v>0</v>
      </c>
      <c r="Q873" s="13"/>
      <c r="R873" s="13"/>
      <c r="S873" s="13"/>
      <c r="T873" s="13"/>
      <c r="U873" s="13"/>
      <c r="V873" s="13"/>
      <c r="W873" s="13">
        <v>0</v>
      </c>
      <c r="X873" s="13">
        <v>1</v>
      </c>
      <c r="Y873" s="13">
        <v>0</v>
      </c>
      <c r="Z873" s="13">
        <v>0</v>
      </c>
      <c r="AA873" s="13">
        <v>1</v>
      </c>
      <c r="AB873" s="13">
        <v>0</v>
      </c>
    </row>
    <row r="874" spans="1:28" x14ac:dyDescent="0.2">
      <c r="A874" s="13">
        <v>50</v>
      </c>
      <c r="B874" s="13">
        <v>0</v>
      </c>
      <c r="C874" s="13">
        <v>0</v>
      </c>
      <c r="D874" s="13">
        <v>1</v>
      </c>
      <c r="E874" s="13">
        <v>204</v>
      </c>
      <c r="F874" s="13">
        <f>ROUND(Source!R860,O874)</f>
        <v>373.68</v>
      </c>
      <c r="G874" s="13" t="s">
        <v>136</v>
      </c>
      <c r="H874" s="13" t="s">
        <v>137</v>
      </c>
      <c r="I874" s="13"/>
      <c r="J874" s="13"/>
      <c r="K874" s="13">
        <v>204</v>
      </c>
      <c r="L874" s="13">
        <v>13</v>
      </c>
      <c r="M874" s="13">
        <v>3</v>
      </c>
      <c r="N874" s="13" t="s">
        <v>3</v>
      </c>
      <c r="O874" s="13">
        <v>2</v>
      </c>
      <c r="P874" s="13">
        <f>ROUND(Source!DJ860,O874)</f>
        <v>21056.880000000001</v>
      </c>
      <c r="Q874" s="13"/>
      <c r="R874" s="13"/>
      <c r="S874" s="13"/>
      <c r="T874" s="13"/>
      <c r="U874" s="13"/>
      <c r="V874" s="13"/>
      <c r="W874" s="13">
        <v>373.68</v>
      </c>
      <c r="X874" s="13">
        <v>1</v>
      </c>
      <c r="Y874" s="13">
        <v>373.68</v>
      </c>
      <c r="Z874" s="13">
        <v>21056.880000000001</v>
      </c>
      <c r="AA874" s="13">
        <v>1</v>
      </c>
      <c r="AB874" s="13">
        <v>21056.880000000001</v>
      </c>
    </row>
    <row r="875" spans="1:28" x14ac:dyDescent="0.2">
      <c r="A875" s="13">
        <v>50</v>
      </c>
      <c r="B875" s="13">
        <v>0</v>
      </c>
      <c r="C875" s="13">
        <v>0</v>
      </c>
      <c r="D875" s="13">
        <v>1</v>
      </c>
      <c r="E875" s="13">
        <v>205</v>
      </c>
      <c r="F875" s="13">
        <f>ROUND(Source!S860,O875)</f>
        <v>5891.38</v>
      </c>
      <c r="G875" s="13" t="s">
        <v>138</v>
      </c>
      <c r="H875" s="13" t="s">
        <v>139</v>
      </c>
      <c r="I875" s="13"/>
      <c r="J875" s="13"/>
      <c r="K875" s="13">
        <v>205</v>
      </c>
      <c r="L875" s="13">
        <v>14</v>
      </c>
      <c r="M875" s="13">
        <v>3</v>
      </c>
      <c r="N875" s="13" t="s">
        <v>3</v>
      </c>
      <c r="O875" s="13">
        <v>2</v>
      </c>
      <c r="P875" s="13">
        <f>ROUND(Source!DK860,O875)</f>
        <v>331979.27</v>
      </c>
      <c r="Q875" s="13"/>
      <c r="R875" s="13"/>
      <c r="S875" s="13"/>
      <c r="T875" s="13"/>
      <c r="U875" s="13"/>
      <c r="V875" s="13"/>
      <c r="W875" s="13">
        <v>5891.38</v>
      </c>
      <c r="X875" s="13">
        <v>1</v>
      </c>
      <c r="Y875" s="13">
        <v>5891.38</v>
      </c>
      <c r="Z875" s="13">
        <v>331979.27</v>
      </c>
      <c r="AA875" s="13">
        <v>1</v>
      </c>
      <c r="AB875" s="13">
        <v>331979.27</v>
      </c>
    </row>
    <row r="876" spans="1:28" x14ac:dyDescent="0.2">
      <c r="A876" s="13">
        <v>50</v>
      </c>
      <c r="B876" s="13">
        <v>0</v>
      </c>
      <c r="C876" s="13">
        <v>0</v>
      </c>
      <c r="D876" s="13">
        <v>1</v>
      </c>
      <c r="E876" s="13">
        <v>232</v>
      </c>
      <c r="F876" s="13">
        <f>ROUND(Source!BC860,O876)</f>
        <v>0</v>
      </c>
      <c r="G876" s="13" t="s">
        <v>140</v>
      </c>
      <c r="H876" s="13" t="s">
        <v>141</v>
      </c>
      <c r="I876" s="13"/>
      <c r="J876" s="13"/>
      <c r="K876" s="13">
        <v>232</v>
      </c>
      <c r="L876" s="13">
        <v>15</v>
      </c>
      <c r="M876" s="13">
        <v>3</v>
      </c>
      <c r="N876" s="13" t="s">
        <v>3</v>
      </c>
      <c r="O876" s="13">
        <v>2</v>
      </c>
      <c r="P876" s="13">
        <f>ROUND(Source!EU860,O876)</f>
        <v>0</v>
      </c>
      <c r="Q876" s="13"/>
      <c r="R876" s="13"/>
      <c r="S876" s="13"/>
      <c r="T876" s="13"/>
      <c r="U876" s="13"/>
      <c r="V876" s="13"/>
      <c r="W876" s="13">
        <v>0</v>
      </c>
      <c r="X876" s="13">
        <v>1</v>
      </c>
      <c r="Y876" s="13">
        <v>0</v>
      </c>
      <c r="Z876" s="13">
        <v>0</v>
      </c>
      <c r="AA876" s="13">
        <v>1</v>
      </c>
      <c r="AB876" s="13">
        <v>0</v>
      </c>
    </row>
    <row r="877" spans="1:28" x14ac:dyDescent="0.2">
      <c r="A877" s="13">
        <v>50</v>
      </c>
      <c r="B877" s="13">
        <v>0</v>
      </c>
      <c r="C877" s="13">
        <v>0</v>
      </c>
      <c r="D877" s="13">
        <v>1</v>
      </c>
      <c r="E877" s="13">
        <v>214</v>
      </c>
      <c r="F877" s="13">
        <f>ROUND(Source!AS860,O877)</f>
        <v>233586.06</v>
      </c>
      <c r="G877" s="13" t="s">
        <v>142</v>
      </c>
      <c r="H877" s="13" t="s">
        <v>143</v>
      </c>
      <c r="I877" s="13"/>
      <c r="J877" s="13"/>
      <c r="K877" s="13">
        <v>214</v>
      </c>
      <c r="L877" s="13">
        <v>16</v>
      </c>
      <c r="M877" s="13">
        <v>3</v>
      </c>
      <c r="N877" s="13" t="s">
        <v>3</v>
      </c>
      <c r="O877" s="13">
        <v>2</v>
      </c>
      <c r="P877" s="13">
        <f>ROUND(Source!EK860,O877)</f>
        <v>2423160.6800000002</v>
      </c>
      <c r="Q877" s="13"/>
      <c r="R877" s="13"/>
      <c r="S877" s="13"/>
      <c r="T877" s="13"/>
      <c r="U877" s="13"/>
      <c r="V877" s="13"/>
      <c r="W877" s="13">
        <v>233586.06</v>
      </c>
      <c r="X877" s="13">
        <v>1</v>
      </c>
      <c r="Y877" s="13">
        <v>233586.06</v>
      </c>
      <c r="Z877" s="13">
        <v>2423160.6800000002</v>
      </c>
      <c r="AA877" s="13">
        <v>1</v>
      </c>
      <c r="AB877" s="13">
        <v>2423160.6800000002</v>
      </c>
    </row>
    <row r="878" spans="1:28" x14ac:dyDescent="0.2">
      <c r="A878" s="13">
        <v>50</v>
      </c>
      <c r="B878" s="13">
        <v>0</v>
      </c>
      <c r="C878" s="13">
        <v>0</v>
      </c>
      <c r="D878" s="13">
        <v>1</v>
      </c>
      <c r="E878" s="13">
        <v>215</v>
      </c>
      <c r="F878" s="13">
        <f>ROUND(Source!AT860,O878)</f>
        <v>0</v>
      </c>
      <c r="G878" s="13" t="s">
        <v>144</v>
      </c>
      <c r="H878" s="13" t="s">
        <v>145</v>
      </c>
      <c r="I878" s="13"/>
      <c r="J878" s="13"/>
      <c r="K878" s="13">
        <v>215</v>
      </c>
      <c r="L878" s="13">
        <v>17</v>
      </c>
      <c r="M878" s="13">
        <v>3</v>
      </c>
      <c r="N878" s="13" t="s">
        <v>3</v>
      </c>
      <c r="O878" s="13">
        <v>2</v>
      </c>
      <c r="P878" s="13">
        <f>ROUND(Source!EL860,O878)</f>
        <v>0</v>
      </c>
      <c r="Q878" s="13"/>
      <c r="R878" s="13"/>
      <c r="S878" s="13"/>
      <c r="T878" s="13"/>
      <c r="U878" s="13"/>
      <c r="V878" s="13"/>
      <c r="W878" s="13">
        <v>0</v>
      </c>
      <c r="X878" s="13">
        <v>1</v>
      </c>
      <c r="Y878" s="13">
        <v>0</v>
      </c>
      <c r="Z878" s="13">
        <v>0</v>
      </c>
      <c r="AA878" s="13">
        <v>1</v>
      </c>
      <c r="AB878" s="13">
        <v>0</v>
      </c>
    </row>
    <row r="879" spans="1:28" x14ac:dyDescent="0.2">
      <c r="A879" s="13">
        <v>50</v>
      </c>
      <c r="B879" s="13">
        <v>0</v>
      </c>
      <c r="C879" s="13">
        <v>0</v>
      </c>
      <c r="D879" s="13">
        <v>1</v>
      </c>
      <c r="E879" s="13">
        <v>217</v>
      </c>
      <c r="F879" s="13">
        <f>ROUND(Source!AU860,O879)</f>
        <v>0</v>
      </c>
      <c r="G879" s="13" t="s">
        <v>146</v>
      </c>
      <c r="H879" s="13" t="s">
        <v>147</v>
      </c>
      <c r="I879" s="13"/>
      <c r="J879" s="13"/>
      <c r="K879" s="13">
        <v>217</v>
      </c>
      <c r="L879" s="13">
        <v>18</v>
      </c>
      <c r="M879" s="13">
        <v>3</v>
      </c>
      <c r="N879" s="13" t="s">
        <v>3</v>
      </c>
      <c r="O879" s="13">
        <v>2</v>
      </c>
      <c r="P879" s="13">
        <f>ROUND(Source!EM860,O879)</f>
        <v>0</v>
      </c>
      <c r="Q879" s="13"/>
      <c r="R879" s="13"/>
      <c r="S879" s="13"/>
      <c r="T879" s="13"/>
      <c r="U879" s="13"/>
      <c r="V879" s="13"/>
      <c r="W879" s="13">
        <v>0</v>
      </c>
      <c r="X879" s="13">
        <v>1</v>
      </c>
      <c r="Y879" s="13">
        <v>0</v>
      </c>
      <c r="Z879" s="13">
        <v>0</v>
      </c>
      <c r="AA879" s="13">
        <v>1</v>
      </c>
      <c r="AB879" s="13">
        <v>0</v>
      </c>
    </row>
    <row r="880" spans="1:28" x14ac:dyDescent="0.2">
      <c r="A880" s="13">
        <v>50</v>
      </c>
      <c r="B880" s="13">
        <v>0</v>
      </c>
      <c r="C880" s="13">
        <v>0</v>
      </c>
      <c r="D880" s="13">
        <v>1</v>
      </c>
      <c r="E880" s="13">
        <v>230</v>
      </c>
      <c r="F880" s="13">
        <f>ROUND(Source!BA860,O880)</f>
        <v>0</v>
      </c>
      <c r="G880" s="13" t="s">
        <v>148</v>
      </c>
      <c r="H880" s="13" t="s">
        <v>149</v>
      </c>
      <c r="I880" s="13"/>
      <c r="J880" s="13"/>
      <c r="K880" s="13">
        <v>230</v>
      </c>
      <c r="L880" s="13">
        <v>19</v>
      </c>
      <c r="M880" s="13">
        <v>3</v>
      </c>
      <c r="N880" s="13" t="s">
        <v>3</v>
      </c>
      <c r="O880" s="13">
        <v>2</v>
      </c>
      <c r="P880" s="13">
        <f>ROUND(Source!ES860,O880)</f>
        <v>0</v>
      </c>
      <c r="Q880" s="13"/>
      <c r="R880" s="13"/>
      <c r="S880" s="13"/>
      <c r="T880" s="13"/>
      <c r="U880" s="13"/>
      <c r="V880" s="13"/>
      <c r="W880" s="13">
        <v>0</v>
      </c>
      <c r="X880" s="13">
        <v>1</v>
      </c>
      <c r="Y880" s="13">
        <v>0</v>
      </c>
      <c r="Z880" s="13">
        <v>0</v>
      </c>
      <c r="AA880" s="13">
        <v>1</v>
      </c>
      <c r="AB880" s="13">
        <v>0</v>
      </c>
    </row>
    <row r="881" spans="1:255" x14ac:dyDescent="0.2">
      <c r="A881" s="13">
        <v>50</v>
      </c>
      <c r="B881" s="13">
        <v>0</v>
      </c>
      <c r="C881" s="13">
        <v>0</v>
      </c>
      <c r="D881" s="13">
        <v>1</v>
      </c>
      <c r="E881" s="13">
        <v>206</v>
      </c>
      <c r="F881" s="13">
        <f>ROUND(Source!T860,O881)</f>
        <v>0</v>
      </c>
      <c r="G881" s="13" t="s">
        <v>150</v>
      </c>
      <c r="H881" s="13" t="s">
        <v>151</v>
      </c>
      <c r="I881" s="13"/>
      <c r="J881" s="13"/>
      <c r="K881" s="13">
        <v>206</v>
      </c>
      <c r="L881" s="13">
        <v>20</v>
      </c>
      <c r="M881" s="13">
        <v>3</v>
      </c>
      <c r="N881" s="13" t="s">
        <v>3</v>
      </c>
      <c r="O881" s="13">
        <v>2</v>
      </c>
      <c r="P881" s="13">
        <f>ROUND(Source!DL860,O881)</f>
        <v>0</v>
      </c>
      <c r="Q881" s="13"/>
      <c r="R881" s="13"/>
      <c r="S881" s="13"/>
      <c r="T881" s="13"/>
      <c r="U881" s="13"/>
      <c r="V881" s="13"/>
      <c r="W881" s="13">
        <v>0</v>
      </c>
      <c r="X881" s="13">
        <v>1</v>
      </c>
      <c r="Y881" s="13">
        <v>0</v>
      </c>
      <c r="Z881" s="13">
        <v>0</v>
      </c>
      <c r="AA881" s="13">
        <v>1</v>
      </c>
      <c r="AB881" s="13">
        <v>0</v>
      </c>
    </row>
    <row r="882" spans="1:255" x14ac:dyDescent="0.2">
      <c r="A882" s="13">
        <v>50</v>
      </c>
      <c r="B882" s="13">
        <v>0</v>
      </c>
      <c r="C882" s="13">
        <v>0</v>
      </c>
      <c r="D882" s="13">
        <v>1</v>
      </c>
      <c r="E882" s="13">
        <v>207</v>
      </c>
      <c r="F882" s="13">
        <f>Source!U860</f>
        <v>503.74429923509985</v>
      </c>
      <c r="G882" s="13" t="s">
        <v>152</v>
      </c>
      <c r="H882" s="13" t="s">
        <v>153</v>
      </c>
      <c r="I882" s="13"/>
      <c r="J882" s="13"/>
      <c r="K882" s="13">
        <v>207</v>
      </c>
      <c r="L882" s="13">
        <v>21</v>
      </c>
      <c r="M882" s="13">
        <v>3</v>
      </c>
      <c r="N882" s="13" t="s">
        <v>3</v>
      </c>
      <c r="O882" s="13">
        <v>-1</v>
      </c>
      <c r="P882" s="13">
        <f>Source!DM860</f>
        <v>503.74429923509985</v>
      </c>
      <c r="Q882" s="13"/>
      <c r="R882" s="13"/>
      <c r="S882" s="13"/>
      <c r="T882" s="13"/>
      <c r="U882" s="13"/>
      <c r="V882" s="13"/>
      <c r="W882" s="13">
        <v>503.74429923509985</v>
      </c>
      <c r="X882" s="13">
        <v>1</v>
      </c>
      <c r="Y882" s="13">
        <v>503.74429923509985</v>
      </c>
      <c r="Z882" s="13">
        <v>503.74429923509985</v>
      </c>
      <c r="AA882" s="13">
        <v>1</v>
      </c>
      <c r="AB882" s="13">
        <v>503.74429923509985</v>
      </c>
    </row>
    <row r="883" spans="1:255" x14ac:dyDescent="0.2">
      <c r="A883" s="13">
        <v>50</v>
      </c>
      <c r="B883" s="13">
        <v>0</v>
      </c>
      <c r="C883" s="13">
        <v>0</v>
      </c>
      <c r="D883" s="13">
        <v>1</v>
      </c>
      <c r="E883" s="13">
        <v>208</v>
      </c>
      <c r="F883" s="13">
        <f>Source!V860</f>
        <v>0</v>
      </c>
      <c r="G883" s="13" t="s">
        <v>154</v>
      </c>
      <c r="H883" s="13" t="s">
        <v>155</v>
      </c>
      <c r="I883" s="13"/>
      <c r="J883" s="13"/>
      <c r="K883" s="13">
        <v>208</v>
      </c>
      <c r="L883" s="13">
        <v>22</v>
      </c>
      <c r="M883" s="13">
        <v>3</v>
      </c>
      <c r="N883" s="13" t="s">
        <v>3</v>
      </c>
      <c r="O883" s="13">
        <v>-1</v>
      </c>
      <c r="P883" s="13">
        <f>Source!DN860</f>
        <v>0</v>
      </c>
      <c r="Q883" s="13"/>
      <c r="R883" s="13"/>
      <c r="S883" s="13"/>
      <c r="T883" s="13"/>
      <c r="U883" s="13"/>
      <c r="V883" s="13"/>
      <c r="W883" s="13">
        <v>0</v>
      </c>
      <c r="X883" s="13">
        <v>1</v>
      </c>
      <c r="Y883" s="13">
        <v>0</v>
      </c>
      <c r="Z883" s="13">
        <v>0</v>
      </c>
      <c r="AA883" s="13">
        <v>1</v>
      </c>
      <c r="AB883" s="13">
        <v>0</v>
      </c>
    </row>
    <row r="884" spans="1:255" x14ac:dyDescent="0.2">
      <c r="A884" s="13">
        <v>50</v>
      </c>
      <c r="B884" s="13">
        <v>0</v>
      </c>
      <c r="C884" s="13">
        <v>0</v>
      </c>
      <c r="D884" s="13">
        <v>1</v>
      </c>
      <c r="E884" s="13">
        <v>209</v>
      </c>
      <c r="F884" s="13">
        <f>ROUND(Source!W860,O884)</f>
        <v>0</v>
      </c>
      <c r="G884" s="13" t="s">
        <v>156</v>
      </c>
      <c r="H884" s="13" t="s">
        <v>157</v>
      </c>
      <c r="I884" s="13"/>
      <c r="J884" s="13"/>
      <c r="K884" s="13">
        <v>209</v>
      </c>
      <c r="L884" s="13">
        <v>23</v>
      </c>
      <c r="M884" s="13">
        <v>3</v>
      </c>
      <c r="N884" s="13" t="s">
        <v>3</v>
      </c>
      <c r="O884" s="13">
        <v>2</v>
      </c>
      <c r="P884" s="13">
        <f>ROUND(Source!DO860,O884)</f>
        <v>0</v>
      </c>
      <c r="Q884" s="13"/>
      <c r="R884" s="13"/>
      <c r="S884" s="13"/>
      <c r="T884" s="13"/>
      <c r="U884" s="13"/>
      <c r="V884" s="13"/>
      <c r="W884" s="13">
        <v>0</v>
      </c>
      <c r="X884" s="13">
        <v>1</v>
      </c>
      <c r="Y884" s="13">
        <v>0</v>
      </c>
      <c r="Z884" s="13">
        <v>0</v>
      </c>
      <c r="AA884" s="13">
        <v>1</v>
      </c>
      <c r="AB884" s="13">
        <v>0</v>
      </c>
    </row>
    <row r="885" spans="1:255" x14ac:dyDescent="0.2">
      <c r="A885" s="13">
        <v>50</v>
      </c>
      <c r="B885" s="13">
        <v>0</v>
      </c>
      <c r="C885" s="13">
        <v>0</v>
      </c>
      <c r="D885" s="13">
        <v>1</v>
      </c>
      <c r="E885" s="13">
        <v>233</v>
      </c>
      <c r="F885" s="13">
        <f>ROUND(Source!BD860,O885)</f>
        <v>0</v>
      </c>
      <c r="G885" s="13" t="s">
        <v>158</v>
      </c>
      <c r="H885" s="13" t="s">
        <v>159</v>
      </c>
      <c r="I885" s="13"/>
      <c r="J885" s="13"/>
      <c r="K885" s="13">
        <v>233</v>
      </c>
      <c r="L885" s="13">
        <v>24</v>
      </c>
      <c r="M885" s="13">
        <v>3</v>
      </c>
      <c r="N885" s="13" t="s">
        <v>3</v>
      </c>
      <c r="O885" s="13">
        <v>2</v>
      </c>
      <c r="P885" s="13">
        <f>ROUND(Source!EV860,O885)</f>
        <v>0</v>
      </c>
      <c r="Q885" s="13"/>
      <c r="R885" s="13"/>
      <c r="S885" s="13"/>
      <c r="T885" s="13"/>
      <c r="U885" s="13"/>
      <c r="V885" s="13"/>
      <c r="W885" s="13">
        <v>0</v>
      </c>
      <c r="X885" s="13">
        <v>1</v>
      </c>
      <c r="Y885" s="13">
        <v>0</v>
      </c>
      <c r="Z885" s="13">
        <v>0</v>
      </c>
      <c r="AA885" s="13">
        <v>1</v>
      </c>
      <c r="AB885" s="13">
        <v>0</v>
      </c>
    </row>
    <row r="886" spans="1:255" x14ac:dyDescent="0.2">
      <c r="A886" s="13">
        <v>50</v>
      </c>
      <c r="B886" s="13">
        <v>0</v>
      </c>
      <c r="C886" s="13">
        <v>0</v>
      </c>
      <c r="D886" s="13">
        <v>1</v>
      </c>
      <c r="E886" s="13">
        <v>210</v>
      </c>
      <c r="F886" s="13">
        <f>ROUND(Source!X860,O886)</f>
        <v>6828.92</v>
      </c>
      <c r="G886" s="13" t="s">
        <v>160</v>
      </c>
      <c r="H886" s="13" t="s">
        <v>161</v>
      </c>
      <c r="I886" s="13"/>
      <c r="J886" s="13"/>
      <c r="K886" s="13">
        <v>210</v>
      </c>
      <c r="L886" s="13">
        <v>25</v>
      </c>
      <c r="M886" s="13">
        <v>3</v>
      </c>
      <c r="N886" s="13" t="s">
        <v>3</v>
      </c>
      <c r="O886" s="13">
        <v>2</v>
      </c>
      <c r="P886" s="13">
        <f>ROUND(Source!DP860,O886)</f>
        <v>384809.4</v>
      </c>
      <c r="Q886" s="13"/>
      <c r="R886" s="13"/>
      <c r="S886" s="13"/>
      <c r="T886" s="13"/>
      <c r="U886" s="13"/>
      <c r="V886" s="13"/>
      <c r="W886" s="13">
        <v>6828.92</v>
      </c>
      <c r="X886" s="13">
        <v>1</v>
      </c>
      <c r="Y886" s="13">
        <v>6828.92</v>
      </c>
      <c r="Z886" s="13">
        <v>384809.4</v>
      </c>
      <c r="AA886" s="13">
        <v>1</v>
      </c>
      <c r="AB886" s="13">
        <v>384809.4</v>
      </c>
    </row>
    <row r="887" spans="1:255" x14ac:dyDescent="0.2">
      <c r="A887" s="13">
        <v>50</v>
      </c>
      <c r="B887" s="13">
        <v>0</v>
      </c>
      <c r="C887" s="13">
        <v>0</v>
      </c>
      <c r="D887" s="13">
        <v>1</v>
      </c>
      <c r="E887" s="13">
        <v>211</v>
      </c>
      <c r="F887" s="13">
        <f>ROUND(Source!Y860,O887)</f>
        <v>3821.69</v>
      </c>
      <c r="G887" s="13" t="s">
        <v>162</v>
      </c>
      <c r="H887" s="13" t="s">
        <v>163</v>
      </c>
      <c r="I887" s="13"/>
      <c r="J887" s="13"/>
      <c r="K887" s="13">
        <v>211</v>
      </c>
      <c r="L887" s="13">
        <v>26</v>
      </c>
      <c r="M887" s="13">
        <v>3</v>
      </c>
      <c r="N887" s="13" t="s">
        <v>3</v>
      </c>
      <c r="O887" s="13">
        <v>2</v>
      </c>
      <c r="P887" s="13">
        <f>ROUND(Source!DQ860,O887)</f>
        <v>215352.05</v>
      </c>
      <c r="Q887" s="13"/>
      <c r="R887" s="13"/>
      <c r="S887" s="13"/>
      <c r="T887" s="13"/>
      <c r="U887" s="13"/>
      <c r="V887" s="13"/>
      <c r="W887" s="13">
        <v>3821.69</v>
      </c>
      <c r="X887" s="13">
        <v>1</v>
      </c>
      <c r="Y887" s="13">
        <v>3821.69</v>
      </c>
      <c r="Z887" s="13">
        <v>215352.05</v>
      </c>
      <c r="AA887" s="13">
        <v>1</v>
      </c>
      <c r="AB887" s="13">
        <v>215352.05</v>
      </c>
    </row>
    <row r="888" spans="1:255" x14ac:dyDescent="0.2">
      <c r="A888" s="13">
        <v>50</v>
      </c>
      <c r="B888" s="13">
        <v>0</v>
      </c>
      <c r="C888" s="13">
        <v>0</v>
      </c>
      <c r="D888" s="13">
        <v>1</v>
      </c>
      <c r="E888" s="13">
        <v>224</v>
      </c>
      <c r="F888" s="13">
        <f>ROUND(Source!AR860,O888)</f>
        <v>233586.06</v>
      </c>
      <c r="G888" s="13" t="s">
        <v>164</v>
      </c>
      <c r="H888" s="13" t="s">
        <v>165</v>
      </c>
      <c r="I888" s="13"/>
      <c r="J888" s="13"/>
      <c r="K888" s="13">
        <v>224</v>
      </c>
      <c r="L888" s="13">
        <v>27</v>
      </c>
      <c r="M888" s="13">
        <v>3</v>
      </c>
      <c r="N888" s="13" t="s">
        <v>3</v>
      </c>
      <c r="O888" s="13">
        <v>2</v>
      </c>
      <c r="P888" s="13">
        <f>ROUND(Source!EJ860,O888)</f>
        <v>2423160.6800000002</v>
      </c>
      <c r="Q888" s="13"/>
      <c r="R888" s="13"/>
      <c r="S888" s="13"/>
      <c r="T888" s="13"/>
      <c r="U888" s="13"/>
      <c r="V888" s="13"/>
      <c r="W888" s="13">
        <v>233586.06</v>
      </c>
      <c r="X888" s="13">
        <v>1</v>
      </c>
      <c r="Y888" s="13">
        <v>233586.06</v>
      </c>
      <c r="Z888" s="13">
        <v>2423160.6800000002</v>
      </c>
      <c r="AA888" s="13">
        <v>1</v>
      </c>
      <c r="AB888" s="13">
        <v>2423160.6800000002</v>
      </c>
    </row>
    <row r="890" spans="1:255" x14ac:dyDescent="0.2">
      <c r="A890" s="10">
        <v>5</v>
      </c>
      <c r="B890" s="10">
        <v>1</v>
      </c>
      <c r="C890" s="10"/>
      <c r="D890" s="10">
        <f>ROW(A931)</f>
        <v>931</v>
      </c>
      <c r="E890" s="10"/>
      <c r="F890" s="10" t="s">
        <v>24</v>
      </c>
      <c r="G890" s="10" t="s">
        <v>829</v>
      </c>
      <c r="H890" s="10" t="s">
        <v>3</v>
      </c>
      <c r="I890" s="10">
        <v>0</v>
      </c>
      <c r="J890" s="10"/>
      <c r="K890" s="10">
        <v>-1</v>
      </c>
      <c r="L890" s="10"/>
      <c r="M890" s="10" t="s">
        <v>3</v>
      </c>
      <c r="N890" s="10"/>
      <c r="O890" s="10"/>
      <c r="P890" s="10"/>
      <c r="Q890" s="10"/>
      <c r="R890" s="10"/>
      <c r="S890" s="10">
        <v>0</v>
      </c>
      <c r="T890" s="10">
        <v>0</v>
      </c>
      <c r="U890" s="10" t="s">
        <v>3</v>
      </c>
      <c r="V890" s="10">
        <v>2</v>
      </c>
      <c r="W890" s="10"/>
      <c r="X890" s="10"/>
      <c r="Y890" s="10"/>
      <c r="Z890" s="10"/>
      <c r="AA890" s="10"/>
      <c r="AB890" s="10" t="s">
        <v>3</v>
      </c>
      <c r="AC890" s="10" t="s">
        <v>3</v>
      </c>
      <c r="AD890" s="10" t="s">
        <v>3</v>
      </c>
      <c r="AE890" s="10" t="s">
        <v>3</v>
      </c>
      <c r="AF890" s="10" t="s">
        <v>3</v>
      </c>
      <c r="AG890" s="10" t="s">
        <v>3</v>
      </c>
      <c r="AH890" s="10"/>
      <c r="AI890" s="10"/>
      <c r="AJ890" s="10"/>
      <c r="AK890" s="10"/>
      <c r="AL890" s="10"/>
      <c r="AM890" s="10"/>
      <c r="AN890" s="10"/>
      <c r="AO890" s="10"/>
      <c r="AP890" s="10" t="s">
        <v>3</v>
      </c>
      <c r="AQ890" s="10" t="s">
        <v>3</v>
      </c>
      <c r="AR890" s="10" t="s">
        <v>3</v>
      </c>
      <c r="AS890" s="10"/>
      <c r="AT890" s="10"/>
      <c r="AU890" s="10"/>
      <c r="AV890" s="10"/>
      <c r="AW890" s="10"/>
      <c r="AX890" s="10"/>
      <c r="AY890" s="10"/>
      <c r="AZ890" s="10" t="s">
        <v>3</v>
      </c>
      <c r="BA890" s="10"/>
      <c r="BB890" s="10" t="s">
        <v>3</v>
      </c>
      <c r="BC890" s="10" t="s">
        <v>3</v>
      </c>
      <c r="BD890" s="10" t="s">
        <v>3</v>
      </c>
      <c r="BE890" s="10" t="s">
        <v>3</v>
      </c>
      <c r="BF890" s="10" t="s">
        <v>3</v>
      </c>
      <c r="BG890" s="10" t="s">
        <v>3</v>
      </c>
      <c r="BH890" s="10" t="s">
        <v>3</v>
      </c>
      <c r="BI890" s="10" t="s">
        <v>3</v>
      </c>
      <c r="BJ890" s="10" t="s">
        <v>3</v>
      </c>
      <c r="BK890" s="10" t="s">
        <v>3</v>
      </c>
      <c r="BL890" s="10" t="s">
        <v>3</v>
      </c>
      <c r="BM890" s="10" t="s">
        <v>3</v>
      </c>
      <c r="BN890" s="10" t="s">
        <v>3</v>
      </c>
      <c r="BO890" s="10" t="s">
        <v>3</v>
      </c>
      <c r="BP890" s="10" t="s">
        <v>3</v>
      </c>
      <c r="BQ890" s="10"/>
      <c r="BR890" s="10"/>
      <c r="BS890" s="10"/>
      <c r="BT890" s="10"/>
      <c r="BU890" s="10"/>
      <c r="BV890" s="10"/>
      <c r="BW890" s="10"/>
      <c r="BX890" s="10">
        <v>0</v>
      </c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>
        <v>0</v>
      </c>
    </row>
    <row r="892" spans="1:255" x14ac:dyDescent="0.2">
      <c r="A892" s="11">
        <v>52</v>
      </c>
      <c r="B892" s="11">
        <f t="shared" ref="B892:G892" si="709">B931</f>
        <v>1</v>
      </c>
      <c r="C892" s="11">
        <f t="shared" si="709"/>
        <v>5</v>
      </c>
      <c r="D892" s="11">
        <f t="shared" si="709"/>
        <v>890</v>
      </c>
      <c r="E892" s="11">
        <f t="shared" si="709"/>
        <v>0</v>
      </c>
      <c r="F892" s="11" t="str">
        <f t="shared" si="709"/>
        <v>Новый подраздел</v>
      </c>
      <c r="G892" s="11" t="str">
        <f t="shared" si="709"/>
        <v>Клапаны противопожарные нормально-закрытые EI60 с электроприводом 220В</v>
      </c>
      <c r="H892" s="11"/>
      <c r="I892" s="11"/>
      <c r="J892" s="11"/>
      <c r="K892" s="11"/>
      <c r="L892" s="11"/>
      <c r="M892" s="11"/>
      <c r="N892" s="11"/>
      <c r="O892" s="11">
        <f t="shared" ref="O892:AT892" si="710">O931</f>
        <v>208802.54</v>
      </c>
      <c r="P892" s="11">
        <f t="shared" si="710"/>
        <v>204865.1</v>
      </c>
      <c r="Q892" s="11">
        <f t="shared" si="710"/>
        <v>272.86</v>
      </c>
      <c r="R892" s="11">
        <f t="shared" si="710"/>
        <v>31.8</v>
      </c>
      <c r="S892" s="11">
        <f t="shared" si="710"/>
        <v>3664.58</v>
      </c>
      <c r="T892" s="11">
        <f t="shared" si="710"/>
        <v>0</v>
      </c>
      <c r="U892" s="11">
        <f t="shared" si="710"/>
        <v>315.64292759999995</v>
      </c>
      <c r="V892" s="11">
        <f t="shared" si="710"/>
        <v>0</v>
      </c>
      <c r="W892" s="11">
        <f t="shared" si="710"/>
        <v>0</v>
      </c>
      <c r="X892" s="11">
        <f t="shared" si="710"/>
        <v>4029.05</v>
      </c>
      <c r="Y892" s="11">
        <f t="shared" si="710"/>
        <v>2254.79</v>
      </c>
      <c r="Z892" s="11">
        <f t="shared" si="710"/>
        <v>0</v>
      </c>
      <c r="AA892" s="11">
        <f t="shared" si="710"/>
        <v>0</v>
      </c>
      <c r="AB892" s="11">
        <f t="shared" si="710"/>
        <v>208802.54</v>
      </c>
      <c r="AC892" s="11">
        <f t="shared" si="710"/>
        <v>204865.1</v>
      </c>
      <c r="AD892" s="11">
        <f t="shared" si="710"/>
        <v>272.86</v>
      </c>
      <c r="AE892" s="11">
        <f t="shared" si="710"/>
        <v>31.8</v>
      </c>
      <c r="AF892" s="11">
        <f t="shared" si="710"/>
        <v>3664.58</v>
      </c>
      <c r="AG892" s="11">
        <f t="shared" si="710"/>
        <v>0</v>
      </c>
      <c r="AH892" s="11">
        <f t="shared" si="710"/>
        <v>315.64292759999995</v>
      </c>
      <c r="AI892" s="11">
        <f t="shared" si="710"/>
        <v>0</v>
      </c>
      <c r="AJ892" s="11">
        <f t="shared" si="710"/>
        <v>0</v>
      </c>
      <c r="AK892" s="11">
        <f t="shared" si="710"/>
        <v>4029.05</v>
      </c>
      <c r="AL892" s="11">
        <f t="shared" si="710"/>
        <v>2254.79</v>
      </c>
      <c r="AM892" s="11">
        <f t="shared" si="710"/>
        <v>0</v>
      </c>
      <c r="AN892" s="11">
        <f t="shared" si="710"/>
        <v>0</v>
      </c>
      <c r="AO892" s="11">
        <f t="shared" si="710"/>
        <v>0</v>
      </c>
      <c r="AP892" s="11">
        <f t="shared" si="710"/>
        <v>202730.59</v>
      </c>
      <c r="AQ892" s="11">
        <f t="shared" si="710"/>
        <v>0</v>
      </c>
      <c r="AR892" s="11">
        <f t="shared" si="710"/>
        <v>215086.38</v>
      </c>
      <c r="AS892" s="11">
        <f t="shared" si="710"/>
        <v>12355.79</v>
      </c>
      <c r="AT892" s="11">
        <f t="shared" si="710"/>
        <v>0</v>
      </c>
      <c r="AU892" s="11">
        <f t="shared" ref="AU892:BZ892" si="711">AU931</f>
        <v>0</v>
      </c>
      <c r="AV892" s="11">
        <f t="shared" si="711"/>
        <v>204865.1</v>
      </c>
      <c r="AW892" s="11">
        <f t="shared" si="711"/>
        <v>2134.5100000000002</v>
      </c>
      <c r="AX892" s="11">
        <f t="shared" si="711"/>
        <v>0</v>
      </c>
      <c r="AY892" s="11">
        <f t="shared" si="711"/>
        <v>2134.5100000000002</v>
      </c>
      <c r="AZ892" s="11">
        <f t="shared" si="711"/>
        <v>202730.59</v>
      </c>
      <c r="BA892" s="11">
        <f t="shared" si="711"/>
        <v>0</v>
      </c>
      <c r="BB892" s="11">
        <f t="shared" si="711"/>
        <v>0</v>
      </c>
      <c r="BC892" s="11">
        <f t="shared" si="711"/>
        <v>0</v>
      </c>
      <c r="BD892" s="11">
        <f t="shared" si="711"/>
        <v>0</v>
      </c>
      <c r="BE892" s="11">
        <f t="shared" si="711"/>
        <v>0</v>
      </c>
      <c r="BF892" s="11">
        <f t="shared" si="711"/>
        <v>0</v>
      </c>
      <c r="BG892" s="11">
        <f t="shared" si="711"/>
        <v>0</v>
      </c>
      <c r="BH892" s="11">
        <f t="shared" si="711"/>
        <v>0</v>
      </c>
      <c r="BI892" s="11">
        <f t="shared" si="711"/>
        <v>0</v>
      </c>
      <c r="BJ892" s="11">
        <f t="shared" si="711"/>
        <v>0</v>
      </c>
      <c r="BK892" s="11">
        <f t="shared" si="711"/>
        <v>0</v>
      </c>
      <c r="BL892" s="11">
        <f t="shared" si="711"/>
        <v>0</v>
      </c>
      <c r="BM892" s="11">
        <f t="shared" si="711"/>
        <v>0</v>
      </c>
      <c r="BN892" s="11">
        <f t="shared" si="711"/>
        <v>0</v>
      </c>
      <c r="BO892" s="11">
        <f t="shared" si="711"/>
        <v>0</v>
      </c>
      <c r="BP892" s="11">
        <f t="shared" si="711"/>
        <v>0</v>
      </c>
      <c r="BQ892" s="11">
        <f t="shared" si="711"/>
        <v>0</v>
      </c>
      <c r="BR892" s="11">
        <f t="shared" si="711"/>
        <v>0</v>
      </c>
      <c r="BS892" s="11">
        <f t="shared" si="711"/>
        <v>0</v>
      </c>
      <c r="BT892" s="11">
        <f t="shared" si="711"/>
        <v>0</v>
      </c>
      <c r="BU892" s="11">
        <f t="shared" si="711"/>
        <v>0</v>
      </c>
      <c r="BV892" s="11">
        <f t="shared" si="711"/>
        <v>0</v>
      </c>
      <c r="BW892" s="11">
        <f t="shared" si="711"/>
        <v>0</v>
      </c>
      <c r="BX892" s="11">
        <f t="shared" si="711"/>
        <v>0</v>
      </c>
      <c r="BY892" s="11">
        <f t="shared" si="711"/>
        <v>202730.59</v>
      </c>
      <c r="BZ892" s="11">
        <f t="shared" si="711"/>
        <v>0</v>
      </c>
      <c r="CA892" s="11">
        <f t="shared" ref="CA892:DF892" si="712">CA931</f>
        <v>215086.38</v>
      </c>
      <c r="CB892" s="11">
        <f t="shared" si="712"/>
        <v>12355.79</v>
      </c>
      <c r="CC892" s="11">
        <f t="shared" si="712"/>
        <v>0</v>
      </c>
      <c r="CD892" s="11">
        <f t="shared" si="712"/>
        <v>0</v>
      </c>
      <c r="CE892" s="11">
        <f t="shared" si="712"/>
        <v>204865.1</v>
      </c>
      <c r="CF892" s="11">
        <f t="shared" si="712"/>
        <v>2134.5100000000093</v>
      </c>
      <c r="CG892" s="11">
        <f t="shared" si="712"/>
        <v>0</v>
      </c>
      <c r="CH892" s="11">
        <f t="shared" si="712"/>
        <v>2134.5100000000093</v>
      </c>
      <c r="CI892" s="11">
        <f t="shared" si="712"/>
        <v>202730.59</v>
      </c>
      <c r="CJ892" s="11">
        <f t="shared" si="712"/>
        <v>0</v>
      </c>
      <c r="CK892" s="11">
        <f t="shared" si="712"/>
        <v>0</v>
      </c>
      <c r="CL892" s="11">
        <f t="shared" si="712"/>
        <v>0</v>
      </c>
      <c r="CM892" s="11">
        <f t="shared" si="712"/>
        <v>0</v>
      </c>
      <c r="CN892" s="11">
        <f t="shared" si="712"/>
        <v>0</v>
      </c>
      <c r="CO892" s="11">
        <f t="shared" si="712"/>
        <v>0</v>
      </c>
      <c r="CP892" s="11">
        <f t="shared" si="712"/>
        <v>0</v>
      </c>
      <c r="CQ892" s="11">
        <f t="shared" si="712"/>
        <v>0</v>
      </c>
      <c r="CR892" s="11">
        <f t="shared" si="712"/>
        <v>0</v>
      </c>
      <c r="CS892" s="11">
        <f t="shared" si="712"/>
        <v>0</v>
      </c>
      <c r="CT892" s="11">
        <f t="shared" si="712"/>
        <v>0</v>
      </c>
      <c r="CU892" s="11">
        <f t="shared" si="712"/>
        <v>0</v>
      </c>
      <c r="CV892" s="11">
        <f t="shared" si="712"/>
        <v>0</v>
      </c>
      <c r="CW892" s="11">
        <f t="shared" si="712"/>
        <v>0</v>
      </c>
      <c r="CX892" s="11">
        <f t="shared" si="712"/>
        <v>0</v>
      </c>
      <c r="CY892" s="11">
        <f t="shared" si="712"/>
        <v>0</v>
      </c>
      <c r="CZ892" s="11">
        <f t="shared" si="712"/>
        <v>0</v>
      </c>
      <c r="DA892" s="11">
        <f t="shared" si="712"/>
        <v>0</v>
      </c>
      <c r="DB892" s="11">
        <f t="shared" si="712"/>
        <v>0</v>
      </c>
      <c r="DC892" s="11">
        <f t="shared" si="712"/>
        <v>0</v>
      </c>
      <c r="DD892" s="11">
        <f t="shared" si="712"/>
        <v>0</v>
      </c>
      <c r="DE892" s="11">
        <f t="shared" si="712"/>
        <v>0</v>
      </c>
      <c r="DF892" s="11">
        <f t="shared" si="712"/>
        <v>0</v>
      </c>
      <c r="DG892" s="12">
        <f t="shared" ref="DG892:EL892" si="713">DG931</f>
        <v>1770263.49</v>
      </c>
      <c r="DH892" s="12">
        <f t="shared" si="713"/>
        <v>1559578.74</v>
      </c>
      <c r="DI892" s="12">
        <f t="shared" si="713"/>
        <v>4185.67</v>
      </c>
      <c r="DJ892" s="12">
        <f t="shared" si="713"/>
        <v>1791.93</v>
      </c>
      <c r="DK892" s="12">
        <f t="shared" si="713"/>
        <v>206499.08</v>
      </c>
      <c r="DL892" s="12">
        <f t="shared" si="713"/>
        <v>0</v>
      </c>
      <c r="DM892" s="12">
        <f t="shared" si="713"/>
        <v>315.64292759999995</v>
      </c>
      <c r="DN892" s="12">
        <f t="shared" si="713"/>
        <v>0</v>
      </c>
      <c r="DO892" s="12">
        <f t="shared" si="713"/>
        <v>0</v>
      </c>
      <c r="DP892" s="12">
        <f t="shared" si="713"/>
        <v>227037.2</v>
      </c>
      <c r="DQ892" s="12">
        <f t="shared" si="713"/>
        <v>127057.52</v>
      </c>
      <c r="DR892" s="12">
        <f t="shared" si="713"/>
        <v>0</v>
      </c>
      <c r="DS892" s="12">
        <f t="shared" si="713"/>
        <v>0</v>
      </c>
      <c r="DT892" s="12">
        <f t="shared" si="713"/>
        <v>1770263.49</v>
      </c>
      <c r="DU892" s="12">
        <f t="shared" si="713"/>
        <v>1559578.74</v>
      </c>
      <c r="DV892" s="12">
        <f t="shared" si="713"/>
        <v>4185.67</v>
      </c>
      <c r="DW892" s="12">
        <f t="shared" si="713"/>
        <v>1791.93</v>
      </c>
      <c r="DX892" s="12">
        <f t="shared" si="713"/>
        <v>206499.08</v>
      </c>
      <c r="DY892" s="12">
        <f t="shared" si="713"/>
        <v>0</v>
      </c>
      <c r="DZ892" s="12">
        <f t="shared" si="713"/>
        <v>315.64292759999995</v>
      </c>
      <c r="EA892" s="12">
        <f t="shared" si="713"/>
        <v>0</v>
      </c>
      <c r="EB892" s="12">
        <f t="shared" si="713"/>
        <v>0</v>
      </c>
      <c r="EC892" s="12">
        <f t="shared" si="713"/>
        <v>227037.2</v>
      </c>
      <c r="ED892" s="12">
        <f t="shared" si="713"/>
        <v>127057.52</v>
      </c>
      <c r="EE892" s="12">
        <f t="shared" si="713"/>
        <v>0</v>
      </c>
      <c r="EF892" s="12">
        <f t="shared" si="713"/>
        <v>0</v>
      </c>
      <c r="EG892" s="12">
        <f t="shared" si="713"/>
        <v>0</v>
      </c>
      <c r="EH892" s="12">
        <f t="shared" si="713"/>
        <v>1534670.56</v>
      </c>
      <c r="EI892" s="12">
        <f t="shared" si="713"/>
        <v>0</v>
      </c>
      <c r="EJ892" s="12">
        <f t="shared" si="713"/>
        <v>2124358.21</v>
      </c>
      <c r="EK892" s="12">
        <f t="shared" si="713"/>
        <v>589687.65</v>
      </c>
      <c r="EL892" s="12">
        <f t="shared" si="713"/>
        <v>0</v>
      </c>
      <c r="EM892" s="12">
        <f t="shared" ref="EM892:FR892" si="714">EM931</f>
        <v>0</v>
      </c>
      <c r="EN892" s="12">
        <f t="shared" si="714"/>
        <v>1559578.74</v>
      </c>
      <c r="EO892" s="12">
        <f t="shared" si="714"/>
        <v>24908.18</v>
      </c>
      <c r="EP892" s="12">
        <f t="shared" si="714"/>
        <v>0</v>
      </c>
      <c r="EQ892" s="12">
        <f t="shared" si="714"/>
        <v>24908.18</v>
      </c>
      <c r="ER892" s="12">
        <f t="shared" si="714"/>
        <v>1534670.56</v>
      </c>
      <c r="ES892" s="12">
        <f t="shared" si="714"/>
        <v>0</v>
      </c>
      <c r="ET892" s="12">
        <f t="shared" si="714"/>
        <v>0</v>
      </c>
      <c r="EU892" s="12">
        <f t="shared" si="714"/>
        <v>0</v>
      </c>
      <c r="EV892" s="12">
        <f t="shared" si="714"/>
        <v>0</v>
      </c>
      <c r="EW892" s="12">
        <f t="shared" si="714"/>
        <v>0</v>
      </c>
      <c r="EX892" s="12">
        <f t="shared" si="714"/>
        <v>0</v>
      </c>
      <c r="EY892" s="12">
        <f t="shared" si="714"/>
        <v>0</v>
      </c>
      <c r="EZ892" s="12">
        <f t="shared" si="714"/>
        <v>0</v>
      </c>
      <c r="FA892" s="12">
        <f t="shared" si="714"/>
        <v>0</v>
      </c>
      <c r="FB892" s="12">
        <f t="shared" si="714"/>
        <v>0</v>
      </c>
      <c r="FC892" s="12">
        <f t="shared" si="714"/>
        <v>0</v>
      </c>
      <c r="FD892" s="12">
        <f t="shared" si="714"/>
        <v>0</v>
      </c>
      <c r="FE892" s="12">
        <f t="shared" si="714"/>
        <v>0</v>
      </c>
      <c r="FF892" s="12">
        <f t="shared" si="714"/>
        <v>0</v>
      </c>
      <c r="FG892" s="12">
        <f t="shared" si="714"/>
        <v>0</v>
      </c>
      <c r="FH892" s="12">
        <f t="shared" si="714"/>
        <v>0</v>
      </c>
      <c r="FI892" s="12">
        <f t="shared" si="714"/>
        <v>0</v>
      </c>
      <c r="FJ892" s="12">
        <f t="shared" si="714"/>
        <v>0</v>
      </c>
      <c r="FK892" s="12">
        <f t="shared" si="714"/>
        <v>0</v>
      </c>
      <c r="FL892" s="12">
        <f t="shared" si="714"/>
        <v>0</v>
      </c>
      <c r="FM892" s="12">
        <f t="shared" si="714"/>
        <v>0</v>
      </c>
      <c r="FN892" s="12">
        <f t="shared" si="714"/>
        <v>0</v>
      </c>
      <c r="FO892" s="12">
        <f t="shared" si="714"/>
        <v>0</v>
      </c>
      <c r="FP892" s="12">
        <f t="shared" si="714"/>
        <v>0</v>
      </c>
      <c r="FQ892" s="12">
        <f t="shared" si="714"/>
        <v>1534670.56</v>
      </c>
      <c r="FR892" s="12">
        <f t="shared" si="714"/>
        <v>0</v>
      </c>
      <c r="FS892" s="12">
        <f t="shared" ref="FS892:GX892" si="715">FS931</f>
        <v>2124358.21</v>
      </c>
      <c r="FT892" s="12">
        <f t="shared" si="715"/>
        <v>589687.65</v>
      </c>
      <c r="FU892" s="12">
        <f t="shared" si="715"/>
        <v>0</v>
      </c>
      <c r="FV892" s="12">
        <f t="shared" si="715"/>
        <v>0</v>
      </c>
      <c r="FW892" s="12">
        <f t="shared" si="715"/>
        <v>1559578.74</v>
      </c>
      <c r="FX892" s="12">
        <f t="shared" si="715"/>
        <v>24908.179999999935</v>
      </c>
      <c r="FY892" s="12">
        <f t="shared" si="715"/>
        <v>0</v>
      </c>
      <c r="FZ892" s="12">
        <f t="shared" si="715"/>
        <v>24908.179999999935</v>
      </c>
      <c r="GA892" s="12">
        <f t="shared" si="715"/>
        <v>1534670.56</v>
      </c>
      <c r="GB892" s="12">
        <f t="shared" si="715"/>
        <v>0</v>
      </c>
      <c r="GC892" s="12">
        <f t="shared" si="715"/>
        <v>0</v>
      </c>
      <c r="GD892" s="12">
        <f t="shared" si="715"/>
        <v>0</v>
      </c>
      <c r="GE892" s="12">
        <f t="shared" si="715"/>
        <v>0</v>
      </c>
      <c r="GF892" s="12">
        <f t="shared" si="715"/>
        <v>0</v>
      </c>
      <c r="GG892" s="12">
        <f t="shared" si="715"/>
        <v>0</v>
      </c>
      <c r="GH892" s="12">
        <f t="shared" si="715"/>
        <v>0</v>
      </c>
      <c r="GI892" s="12">
        <f t="shared" si="715"/>
        <v>0</v>
      </c>
      <c r="GJ892" s="12">
        <f t="shared" si="715"/>
        <v>0</v>
      </c>
      <c r="GK892" s="12">
        <f t="shared" si="715"/>
        <v>0</v>
      </c>
      <c r="GL892" s="12">
        <f t="shared" si="715"/>
        <v>0</v>
      </c>
      <c r="GM892" s="12">
        <f t="shared" si="715"/>
        <v>0</v>
      </c>
      <c r="GN892" s="12">
        <f t="shared" si="715"/>
        <v>0</v>
      </c>
      <c r="GO892" s="12">
        <f t="shared" si="715"/>
        <v>0</v>
      </c>
      <c r="GP892" s="12">
        <f t="shared" si="715"/>
        <v>0</v>
      </c>
      <c r="GQ892" s="12">
        <f t="shared" si="715"/>
        <v>0</v>
      </c>
      <c r="GR892" s="12">
        <f t="shared" si="715"/>
        <v>0</v>
      </c>
      <c r="GS892" s="12">
        <f t="shared" si="715"/>
        <v>0</v>
      </c>
      <c r="GT892" s="12">
        <f t="shared" si="715"/>
        <v>0</v>
      </c>
      <c r="GU892" s="12">
        <f t="shared" si="715"/>
        <v>0</v>
      </c>
      <c r="GV892" s="12">
        <f t="shared" si="715"/>
        <v>0</v>
      </c>
      <c r="GW892" s="12">
        <f t="shared" si="715"/>
        <v>0</v>
      </c>
      <c r="GX892" s="12">
        <f t="shared" si="715"/>
        <v>0</v>
      </c>
    </row>
    <row r="894" spans="1:255" x14ac:dyDescent="0.2">
      <c r="A894" s="2">
        <v>17</v>
      </c>
      <c r="B894" s="2">
        <v>1</v>
      </c>
      <c r="C894" s="2">
        <f>ROW(SmtRes!A651)</f>
        <v>651</v>
      </c>
      <c r="D894" s="2">
        <f>ROW(EtalonRes!A899)</f>
        <v>899</v>
      </c>
      <c r="E894" s="2" t="s">
        <v>830</v>
      </c>
      <c r="F894" s="2" t="s">
        <v>831</v>
      </c>
      <c r="G894" s="2" t="s">
        <v>832</v>
      </c>
      <c r="H894" s="2" t="s">
        <v>539</v>
      </c>
      <c r="I894" s="2">
        <f>ROUND(1+1+1+1+7+6+2+1+10+1+1+1+2+3+4+1,9)</f>
        <v>43</v>
      </c>
      <c r="J894" s="2">
        <v>0</v>
      </c>
      <c r="K894" s="2">
        <f>ROUND(1+1+1+1+7+6+2+1+10+1+1+1+2+3+4+1,9)</f>
        <v>43</v>
      </c>
      <c r="L894" s="2"/>
      <c r="M894" s="2"/>
      <c r="N894" s="2"/>
      <c r="O894" s="2">
        <f t="shared" ref="O894:O929" si="716">ROUND(CP894,2)</f>
        <v>5297.1</v>
      </c>
      <c r="P894" s="2">
        <f t="shared" ref="P894:P929" si="717">ROUND((ROUND((AC894*AW894*I894),2)*BC894),2)</f>
        <v>1359.66</v>
      </c>
      <c r="Q894" s="2">
        <f>(ROUND((ROUND(((((ET894*1.2)*1.05))*AV894*I894),2)*BB894),2)+ROUND((ROUND(((AE894-(((EU894*1.2)*1.05)))*AV894*I894),2)*BS894),2))</f>
        <v>272.86</v>
      </c>
      <c r="R894" s="2">
        <f>(ROUND((ROUND(((((EU894*1.2)*1.05))*AV894*I894),2)*BS894),2)+ROUND((ROUND(((AE894-(((EU894*1.2)*1.05)))*AV894*I894),2)*BS894),2))</f>
        <v>31.8</v>
      </c>
      <c r="S894" s="2">
        <f t="shared" ref="S894:S929" si="718">ROUND((ROUND((AF894*AV894*I894),2)*BA894),2)</f>
        <v>3664.58</v>
      </c>
      <c r="T894" s="2">
        <f t="shared" ref="T894:T929" si="719">ROUND(CU894*I894,2)</f>
        <v>0</v>
      </c>
      <c r="U894" s="2">
        <f t="shared" ref="U894:U929" si="720">CV894*I894</f>
        <v>315.64292759999995</v>
      </c>
      <c r="V894" s="2">
        <f t="shared" ref="V894:V929" si="721">CW894*I894</f>
        <v>0</v>
      </c>
      <c r="W894" s="2">
        <f t="shared" ref="W894:W929" si="722">ROUND(CX894*I894,2)</f>
        <v>0</v>
      </c>
      <c r="X894" s="2">
        <f>(ROUND((((S894+ROUND((ROUND(((((EU894*1.2)*1.05))*AV894*I894),2)*BS894),2))*AT894)/100),2)+ROUND(((ROUND((ROUND(((AE894-(((EU894*1.2)*1.05)))*AV894*I894),2)*BS894),2)*AT894)/100),2))</f>
        <v>4029.05</v>
      </c>
      <c r="Y894" s="2">
        <f>(ROUND((((S894+ROUND((ROUND(((((EU894*1.2)*1.05))*AV894*I894),2)*BS894),2))*AU894)/100),2)+ROUND(((ROUND((ROUND(((AE894-(((EU894*1.2)*1.05)))*AV894*I894),2)*BS894),2)*AU894)/100),2))</f>
        <v>2254.79</v>
      </c>
      <c r="Z894" s="2"/>
      <c r="AA894" s="2">
        <v>56661434</v>
      </c>
      <c r="AB894" s="2">
        <f t="shared" ref="AB894:AB929" si="723">ROUND((AC894+AD894+AF894),6)</f>
        <v>117.43859999999999</v>
      </c>
      <c r="AC894" s="2">
        <f>ROUND((((ES894*1)*1)),6)</f>
        <v>31.62</v>
      </c>
      <c r="AD894" s="2">
        <f>ROUND((((((ET894*1.2)*1.05))-(((EU894*1.2)*1.05)))+AE894),6)</f>
        <v>5.9471999999999996</v>
      </c>
      <c r="AE894" s="2">
        <f>ROUND((((EU894*1.2)*1.05)),6)</f>
        <v>0.69299999999999995</v>
      </c>
      <c r="AF894" s="2">
        <f>ROUND((((EV894*1.2)*1.05)),6)</f>
        <v>79.871399999999994</v>
      </c>
      <c r="AG894" s="2">
        <f t="shared" ref="AG894:AG929" si="724">ROUND((AP894),6)</f>
        <v>0</v>
      </c>
      <c r="AH894" s="2">
        <f>(((EW894*1.2)*1.05))</f>
        <v>6.8795999999999999</v>
      </c>
      <c r="AI894" s="2">
        <f>(((EX894*1.2)*1.05))</f>
        <v>0</v>
      </c>
      <c r="AJ894" s="2">
        <f t="shared" ref="AJ894:AJ929" si="725">(AS894)</f>
        <v>0</v>
      </c>
      <c r="AK894" s="2">
        <v>99.73</v>
      </c>
      <c r="AL894" s="2">
        <v>31.62</v>
      </c>
      <c r="AM894" s="2">
        <v>4.72</v>
      </c>
      <c r="AN894" s="2">
        <v>0.55000000000000004</v>
      </c>
      <c r="AO894" s="2">
        <v>63.39</v>
      </c>
      <c r="AP894" s="2">
        <v>0</v>
      </c>
      <c r="AQ894" s="2">
        <v>5.46</v>
      </c>
      <c r="AR894" s="2">
        <v>0</v>
      </c>
      <c r="AS894" s="2">
        <v>0</v>
      </c>
      <c r="AT894" s="2">
        <v>109</v>
      </c>
      <c r="AU894" s="2">
        <v>61</v>
      </c>
      <c r="AV894" s="2">
        <v>1.0669999999999999</v>
      </c>
      <c r="AW894" s="2">
        <v>1</v>
      </c>
      <c r="AX894" s="2"/>
      <c r="AY894" s="2"/>
      <c r="AZ894" s="2">
        <v>1</v>
      </c>
      <c r="BA894" s="2">
        <v>1</v>
      </c>
      <c r="BB894" s="2">
        <v>1</v>
      </c>
      <c r="BC894" s="2">
        <v>1</v>
      </c>
      <c r="BD894" s="2" t="s">
        <v>3</v>
      </c>
      <c r="BE894" s="2" t="s">
        <v>3</v>
      </c>
      <c r="BF894" s="2" t="s">
        <v>3</v>
      </c>
      <c r="BG894" s="2" t="s">
        <v>3</v>
      </c>
      <c r="BH894" s="2">
        <v>0</v>
      </c>
      <c r="BI894" s="2">
        <v>1</v>
      </c>
      <c r="BJ894" s="2" t="s">
        <v>833</v>
      </c>
      <c r="BK894" s="2"/>
      <c r="BL894" s="2"/>
      <c r="BM894" s="2">
        <v>25</v>
      </c>
      <c r="BN894" s="2">
        <v>0</v>
      </c>
      <c r="BO894" s="2" t="s">
        <v>831</v>
      </c>
      <c r="BP894" s="2">
        <v>1</v>
      </c>
      <c r="BQ894" s="2">
        <v>30</v>
      </c>
      <c r="BR894" s="2">
        <v>0</v>
      </c>
      <c r="BS894" s="2">
        <v>1</v>
      </c>
      <c r="BT894" s="2">
        <v>1</v>
      </c>
      <c r="BU894" s="2">
        <v>1</v>
      </c>
      <c r="BV894" s="2">
        <v>1</v>
      </c>
      <c r="BW894" s="2">
        <v>1</v>
      </c>
      <c r="BX894" s="2">
        <v>1</v>
      </c>
      <c r="BY894" s="2" t="s">
        <v>3</v>
      </c>
      <c r="BZ894" s="2">
        <v>109</v>
      </c>
      <c r="CA894" s="2">
        <v>61</v>
      </c>
      <c r="CB894" s="2" t="s">
        <v>3</v>
      </c>
      <c r="CC894" s="2"/>
      <c r="CD894" s="2"/>
      <c r="CE894" s="2">
        <v>1566</v>
      </c>
      <c r="CF894" s="2">
        <v>0</v>
      </c>
      <c r="CG894" s="2">
        <v>0</v>
      </c>
      <c r="CH894" s="2"/>
      <c r="CI894" s="2"/>
      <c r="CJ894" s="2"/>
      <c r="CK894" s="2"/>
      <c r="CL894" s="2"/>
      <c r="CM894" s="2">
        <v>0</v>
      </c>
      <c r="CN894" s="2" t="s">
        <v>2123</v>
      </c>
      <c r="CO894" s="2">
        <v>0</v>
      </c>
      <c r="CP894" s="2">
        <f t="shared" ref="CP894:CP929" si="726">(P894+Q894+S894)</f>
        <v>5297.1</v>
      </c>
      <c r="CQ894" s="2">
        <f t="shared" ref="CQ894:CQ929" si="727">ROUND((ROUND((AC894*AW894*1),2)*BC894),2)</f>
        <v>31.62</v>
      </c>
      <c r="CR894" s="2">
        <f>(ROUND((ROUND(((((ET894*1.2)*1.05))*AV894*1),2)*BB894),2)+ROUND((ROUND(((AE894-(((EU894*1.2)*1.05)))*AV894*1),2)*BS894),2))</f>
        <v>6.35</v>
      </c>
      <c r="CS894" s="2">
        <f>(ROUND((ROUND(((((EU894*1.2)*1.05))*AV894*1),2)*BS894),2)+ROUND((ROUND(((AE894-(((EU894*1.2)*1.05)))*AV894*1),2)*BS894),2))</f>
        <v>0.74</v>
      </c>
      <c r="CT894" s="2">
        <f t="shared" ref="CT894:CT929" si="728">ROUND((ROUND((AF894*AV894*1),2)*BA894),2)</f>
        <v>85.22</v>
      </c>
      <c r="CU894" s="2">
        <f t="shared" ref="CU894:CU929" si="729">AG894</f>
        <v>0</v>
      </c>
      <c r="CV894" s="2">
        <f t="shared" ref="CV894:CV929" si="730">(AH894*AV894)</f>
        <v>7.3405331999999994</v>
      </c>
      <c r="CW894" s="2">
        <f t="shared" ref="CW894:CW929" si="731">AI894</f>
        <v>0</v>
      </c>
      <c r="CX894" s="2">
        <f t="shared" ref="CX894:CX929" si="732">AJ894</f>
        <v>0</v>
      </c>
      <c r="CY894" s="2">
        <f>(ROUND((((S894+ROUND((ROUND(((((EU894*1.2)*1.05))*AV894*1),2)*BS894),2))*AT894)/100),2)+ROUND(((ROUND((ROUND(((AE894-(((EU894*1.2)*1.05)))*AV894*1),2)*BS894),2)*AT894)/100),2))</f>
        <v>3995.2</v>
      </c>
      <c r="CZ894" s="2">
        <f>(ROUND((((S894+ROUND((ROUND(((((EU894*1.2)*1.05))*AV894*1),2)*BS894),2))*AU894)/100),2)+ROUND(((ROUND((ROUND(((AE894-(((EU894*1.2)*1.05)))*AV894*1),2)*BS894),2)*AU894)/100),2))</f>
        <v>2235.85</v>
      </c>
      <c r="DA894" s="2"/>
      <c r="DB894" s="2">
        <v>215</v>
      </c>
      <c r="DC894" s="2" t="s">
        <v>3</v>
      </c>
      <c r="DD894" s="2" t="s">
        <v>31</v>
      </c>
      <c r="DE894" s="2" t="s">
        <v>351</v>
      </c>
      <c r="DF894" s="2" t="s">
        <v>351</v>
      </c>
      <c r="DG894" s="2" t="s">
        <v>351</v>
      </c>
      <c r="DH894" s="2" t="s">
        <v>3</v>
      </c>
      <c r="DI894" s="2" t="s">
        <v>351</v>
      </c>
      <c r="DJ894" s="2" t="s">
        <v>351</v>
      </c>
      <c r="DK894" s="2" t="s">
        <v>3</v>
      </c>
      <c r="DL894" s="2" t="s">
        <v>3</v>
      </c>
      <c r="DM894" s="2" t="s">
        <v>3</v>
      </c>
      <c r="DN894" s="2">
        <v>0</v>
      </c>
      <c r="DO894" s="2">
        <v>0</v>
      </c>
      <c r="DP894" s="2">
        <v>1</v>
      </c>
      <c r="DQ894" s="2">
        <v>1</v>
      </c>
      <c r="DR894" s="2"/>
      <c r="DS894" s="2"/>
      <c r="DT894" s="2"/>
      <c r="DU894" s="2">
        <v>1013</v>
      </c>
      <c r="DV894" s="2" t="s">
        <v>539</v>
      </c>
      <c r="DW894" s="2" t="s">
        <v>539</v>
      </c>
      <c r="DX894" s="2">
        <v>1</v>
      </c>
      <c r="DY894" s="2"/>
      <c r="DZ894" s="2" t="s">
        <v>3</v>
      </c>
      <c r="EA894" s="2" t="s">
        <v>3</v>
      </c>
      <c r="EB894" s="2" t="s">
        <v>3</v>
      </c>
      <c r="EC894" s="2" t="s">
        <v>3</v>
      </c>
      <c r="ED894" s="2"/>
      <c r="EE894" s="2">
        <v>56938458</v>
      </c>
      <c r="EF894" s="2">
        <v>30</v>
      </c>
      <c r="EG894" s="2" t="s">
        <v>34</v>
      </c>
      <c r="EH894" s="2">
        <v>0</v>
      </c>
      <c r="EI894" s="2" t="s">
        <v>3</v>
      </c>
      <c r="EJ894" s="2">
        <v>1</v>
      </c>
      <c r="EK894" s="2">
        <v>25</v>
      </c>
      <c r="EL894" s="2" t="s">
        <v>35</v>
      </c>
      <c r="EM894" s="2" t="s">
        <v>36</v>
      </c>
      <c r="EN894" s="2"/>
      <c r="EO894" s="2" t="s">
        <v>352</v>
      </c>
      <c r="EP894" s="2"/>
      <c r="EQ894" s="2">
        <v>131072</v>
      </c>
      <c r="ER894" s="2">
        <v>99.73</v>
      </c>
      <c r="ES894" s="2">
        <v>31.62</v>
      </c>
      <c r="ET894" s="2">
        <v>4.72</v>
      </c>
      <c r="EU894" s="2">
        <v>0.55000000000000004</v>
      </c>
      <c r="EV894" s="2">
        <v>63.39</v>
      </c>
      <c r="EW894" s="2">
        <v>5.46</v>
      </c>
      <c r="EX894" s="2">
        <v>0</v>
      </c>
      <c r="EY894" s="2">
        <v>0</v>
      </c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>
        <v>0</v>
      </c>
      <c r="FR894" s="2">
        <v>0</v>
      </c>
      <c r="FS894" s="2">
        <v>0</v>
      </c>
      <c r="FT894" s="2"/>
      <c r="FU894" s="2"/>
      <c r="FV894" s="2"/>
      <c r="FW894" s="2"/>
      <c r="FX894" s="2">
        <v>109</v>
      </c>
      <c r="FY894" s="2">
        <v>61</v>
      </c>
      <c r="FZ894" s="2"/>
      <c r="GA894" s="2" t="s">
        <v>3</v>
      </c>
      <c r="GB894" s="2"/>
      <c r="GC894" s="2"/>
      <c r="GD894" s="2">
        <v>1</v>
      </c>
      <c r="GE894" s="2"/>
      <c r="GF894" s="2">
        <v>754261519</v>
      </c>
      <c r="GG894" s="2">
        <v>2</v>
      </c>
      <c r="GH894" s="2">
        <v>1</v>
      </c>
      <c r="GI894" s="2">
        <v>2</v>
      </c>
      <c r="GJ894" s="2">
        <v>0</v>
      </c>
      <c r="GK894" s="2">
        <v>0</v>
      </c>
      <c r="GL894" s="2">
        <f t="shared" ref="GL894:GL929" si="733">ROUND(IF(AND(BH894=3,BI894=3,FS894&lt;&gt;0),P894,0),2)</f>
        <v>0</v>
      </c>
      <c r="GM894" s="2">
        <f t="shared" ref="GM894:GM929" si="734">ROUND(O894+X894+Y894,2)+GX894</f>
        <v>11580.94</v>
      </c>
      <c r="GN894" s="2">
        <f t="shared" ref="GN894:GN929" si="735">IF(OR(BI894=0,BI894=1),GM894-GX894,0)</f>
        <v>11580.94</v>
      </c>
      <c r="GO894" s="2">
        <f t="shared" ref="GO894:GO929" si="736">IF(BI894=2,GM894-GX894,0)</f>
        <v>0</v>
      </c>
      <c r="GP894" s="2">
        <f t="shared" ref="GP894:GP929" si="737">IF(BI894=4,GM894-GX894,0)</f>
        <v>0</v>
      </c>
      <c r="GQ894" s="2"/>
      <c r="GR894" s="2">
        <v>0</v>
      </c>
      <c r="GS894" s="2">
        <v>3</v>
      </c>
      <c r="GT894" s="2">
        <v>0</v>
      </c>
      <c r="GU894" s="2" t="s">
        <v>3</v>
      </c>
      <c r="GV894" s="2">
        <f t="shared" ref="GV894:GV929" si="738">ROUND((GT894),6)</f>
        <v>0</v>
      </c>
      <c r="GW894" s="2">
        <v>1</v>
      </c>
      <c r="GX894" s="2">
        <f t="shared" ref="GX894:GX929" si="739">ROUND(HC894*I894,2)</f>
        <v>0</v>
      </c>
      <c r="GY894" s="2"/>
      <c r="GZ894" s="2"/>
      <c r="HA894" s="2">
        <v>0</v>
      </c>
      <c r="HB894" s="2">
        <v>0</v>
      </c>
      <c r="HC894" s="2">
        <f t="shared" ref="HC894:HC929" si="740">GV894*GW894</f>
        <v>0</v>
      </c>
      <c r="HD894" s="2"/>
      <c r="HE894" s="2" t="s">
        <v>3</v>
      </c>
      <c r="HF894" s="2" t="s">
        <v>3</v>
      </c>
      <c r="HG894" s="2"/>
      <c r="HH894" s="2"/>
      <c r="HI894" s="2"/>
      <c r="HJ894" s="2"/>
      <c r="HK894" s="2"/>
      <c r="HL894" s="2"/>
      <c r="HM894" s="2" t="s">
        <v>3</v>
      </c>
      <c r="HN894" s="2" t="s">
        <v>3</v>
      </c>
      <c r="HO894" s="2" t="s">
        <v>3</v>
      </c>
      <c r="HP894" s="2" t="s">
        <v>3</v>
      </c>
      <c r="HQ894" s="2" t="s">
        <v>3</v>
      </c>
      <c r="HR894" s="2"/>
      <c r="HS894" s="2">
        <v>0</v>
      </c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>
        <v>0</v>
      </c>
      <c r="IL894" s="2"/>
      <c r="IM894" s="2"/>
      <c r="IN894" s="2"/>
      <c r="IO894" s="2"/>
      <c r="IP894" s="2"/>
      <c r="IQ894" s="2"/>
      <c r="IR894" s="2"/>
      <c r="IS894" s="2"/>
      <c r="IT894" s="2"/>
      <c r="IU894" s="2"/>
    </row>
    <row r="895" spans="1:255" x14ac:dyDescent="0.2">
      <c r="A895" s="3">
        <v>17</v>
      </c>
      <c r="B895" s="3">
        <v>1</v>
      </c>
      <c r="C895" s="3">
        <f>ROW(SmtRes!A660)</f>
        <v>660</v>
      </c>
      <c r="D895" s="3">
        <f>ROW(EtalonRes!A910)</f>
        <v>910</v>
      </c>
      <c r="E895" s="3" t="s">
        <v>830</v>
      </c>
      <c r="F895" s="3" t="s">
        <v>831</v>
      </c>
      <c r="G895" s="3" t="s">
        <v>832</v>
      </c>
      <c r="H895" s="3" t="s">
        <v>539</v>
      </c>
      <c r="I895" s="3">
        <f>ROUND(1+1+1+1+7+6+2+1+10+1+1+1+2+3+4+1,9)</f>
        <v>43</v>
      </c>
      <c r="J895" s="3">
        <v>0</v>
      </c>
      <c r="K895" s="3">
        <f>ROUND(1+1+1+1+7+6+2+1+10+1+1+1+2+3+4+1,9)</f>
        <v>43</v>
      </c>
      <c r="O895" s="3">
        <f t="shared" si="716"/>
        <v>230998.07</v>
      </c>
      <c r="P895" s="3">
        <f t="shared" si="717"/>
        <v>20313.32</v>
      </c>
      <c r="Q895" s="3">
        <f>(ROUND((ROUND(((((ET895*1.2)*1.05))*AV895*I895),2)*BB895),2)+ROUND((ROUND(((AE895-(((EU895*1.2)*1.05)))*AV895*I895),2)*BS895),2))</f>
        <v>4185.67</v>
      </c>
      <c r="R895" s="3">
        <f>(ROUND((ROUND(((((EU895*1.2)*1.05))*AV895*I895),2)*BS895),2)+ROUND((ROUND(((AE895-(((EU895*1.2)*1.05)))*AV895*I895),2)*BS895),2))</f>
        <v>1791.93</v>
      </c>
      <c r="S895" s="3">
        <f t="shared" si="718"/>
        <v>206499.08</v>
      </c>
      <c r="T895" s="3">
        <f t="shared" si="719"/>
        <v>0</v>
      </c>
      <c r="U895" s="3">
        <f t="shared" si="720"/>
        <v>315.64292759999995</v>
      </c>
      <c r="V895" s="3">
        <f t="shared" si="721"/>
        <v>0</v>
      </c>
      <c r="W895" s="3">
        <f t="shared" si="722"/>
        <v>0</v>
      </c>
      <c r="X895" s="3">
        <f>(ROUND((((S895+ROUND((ROUND(((((EU895*1.2)*1.05))*AV895*I895),2)*BS895),2))*AT895)/100),2)+ROUND(((ROUND((ROUND(((AE895-(((EU895*1.2)*1.05)))*AV895*I895),2)*BS895),2)*AT895)/100),2))</f>
        <v>227037.2</v>
      </c>
      <c r="Y895" s="3">
        <f>(ROUND((((S895+ROUND((ROUND(((((EU895*1.2)*1.05))*AV895*I895),2)*BS895),2))*AU895)/100),2)+ROUND(((ROUND((ROUND(((AE895-(((EU895*1.2)*1.05)))*AV895*I895),2)*BS895),2)*AU895)/100),2))</f>
        <v>127057.52</v>
      </c>
      <c r="AA895" s="3">
        <v>56661436</v>
      </c>
      <c r="AB895" s="3">
        <f t="shared" si="723"/>
        <v>117.43859999999999</v>
      </c>
      <c r="AC895" s="3">
        <f>ROUND((((ES895*1)*1)),6)</f>
        <v>31.62</v>
      </c>
      <c r="AD895" s="3">
        <f>ROUND((((((ET895*1.2)*1.05))-(((EU895*1.2)*1.05)))+AE895),6)</f>
        <v>5.9471999999999996</v>
      </c>
      <c r="AE895" s="3">
        <f>ROUND((((EU895*1.2)*1.05)),6)</f>
        <v>0.69299999999999995</v>
      </c>
      <c r="AF895" s="3">
        <f>ROUND((((EV895*1.2)*1.05)),6)</f>
        <v>79.871399999999994</v>
      </c>
      <c r="AG895" s="3">
        <f t="shared" si="724"/>
        <v>0</v>
      </c>
      <c r="AH895" s="3">
        <f>(((EW895*1.2)*1.05))</f>
        <v>6.8795999999999999</v>
      </c>
      <c r="AI895" s="3">
        <f>(((EX895*1.2)*1.05))</f>
        <v>0</v>
      </c>
      <c r="AJ895" s="3">
        <f t="shared" si="725"/>
        <v>0</v>
      </c>
      <c r="AK895" s="3">
        <v>99.73</v>
      </c>
      <c r="AL895" s="3">
        <v>31.62</v>
      </c>
      <c r="AM895" s="3">
        <v>4.72</v>
      </c>
      <c r="AN895" s="3">
        <v>0.55000000000000004</v>
      </c>
      <c r="AO895" s="3">
        <v>63.39</v>
      </c>
      <c r="AP895" s="3">
        <v>0</v>
      </c>
      <c r="AQ895" s="3">
        <v>5.46</v>
      </c>
      <c r="AR895" s="3">
        <v>0</v>
      </c>
      <c r="AS895" s="3">
        <v>0</v>
      </c>
      <c r="AT895" s="3">
        <v>109</v>
      </c>
      <c r="AU895" s="3">
        <v>61</v>
      </c>
      <c r="AV895" s="3">
        <v>1.0669999999999999</v>
      </c>
      <c r="AW895" s="3">
        <v>1</v>
      </c>
      <c r="AZ895" s="3">
        <v>1</v>
      </c>
      <c r="BA895" s="3">
        <v>56.35</v>
      </c>
      <c r="BB895" s="3">
        <v>15.34</v>
      </c>
      <c r="BC895" s="3">
        <v>14.94</v>
      </c>
      <c r="BD895" s="3" t="s">
        <v>3</v>
      </c>
      <c r="BE895" s="3" t="s">
        <v>3</v>
      </c>
      <c r="BF895" s="3" t="s">
        <v>3</v>
      </c>
      <c r="BG895" s="3" t="s">
        <v>3</v>
      </c>
      <c r="BH895" s="3">
        <v>0</v>
      </c>
      <c r="BI895" s="3">
        <v>1</v>
      </c>
      <c r="BJ895" s="3" t="s">
        <v>833</v>
      </c>
      <c r="BM895" s="3">
        <v>25</v>
      </c>
      <c r="BN895" s="3">
        <v>0</v>
      </c>
      <c r="BO895" s="3" t="s">
        <v>831</v>
      </c>
      <c r="BP895" s="3">
        <v>1</v>
      </c>
      <c r="BQ895" s="3">
        <v>30</v>
      </c>
      <c r="BR895" s="3">
        <v>0</v>
      </c>
      <c r="BS895" s="3">
        <v>56.35</v>
      </c>
      <c r="BT895" s="3">
        <v>1</v>
      </c>
      <c r="BU895" s="3">
        <v>1</v>
      </c>
      <c r="BV895" s="3">
        <v>1</v>
      </c>
      <c r="BW895" s="3">
        <v>1</v>
      </c>
      <c r="BX895" s="3">
        <v>1</v>
      </c>
      <c r="BY895" s="3" t="s">
        <v>3</v>
      </c>
      <c r="BZ895" s="3">
        <v>109</v>
      </c>
      <c r="CA895" s="3">
        <v>61</v>
      </c>
      <c r="CB895" s="3" t="s">
        <v>3</v>
      </c>
      <c r="CE895" s="3">
        <v>1566</v>
      </c>
      <c r="CF895" s="3">
        <v>0</v>
      </c>
      <c r="CG895" s="3">
        <v>0</v>
      </c>
      <c r="CM895" s="3">
        <v>0</v>
      </c>
      <c r="CN895" s="3" t="s">
        <v>2123</v>
      </c>
      <c r="CO895" s="3">
        <v>0</v>
      </c>
      <c r="CP895" s="3">
        <f t="shared" si="726"/>
        <v>230998.06999999998</v>
      </c>
      <c r="CQ895" s="3">
        <f t="shared" si="727"/>
        <v>472.4</v>
      </c>
      <c r="CR895" s="3">
        <f>(ROUND((ROUND(((((ET895*1.2)*1.05))*AV895*1),2)*BB895),2)+ROUND((ROUND(((AE895-(((EU895*1.2)*1.05)))*AV895*1),2)*BS895),2))</f>
        <v>97.41</v>
      </c>
      <c r="CS895" s="3">
        <f>(ROUND((ROUND(((((EU895*1.2)*1.05))*AV895*1),2)*BS895),2)+ROUND((ROUND(((AE895-(((EU895*1.2)*1.05)))*AV895*1),2)*BS895),2))</f>
        <v>41.7</v>
      </c>
      <c r="CT895" s="3">
        <f t="shared" si="728"/>
        <v>4802.1499999999996</v>
      </c>
      <c r="CU895" s="3">
        <f t="shared" si="729"/>
        <v>0</v>
      </c>
      <c r="CV895" s="3">
        <f t="shared" si="730"/>
        <v>7.3405331999999994</v>
      </c>
      <c r="CW895" s="3">
        <f t="shared" si="731"/>
        <v>0</v>
      </c>
      <c r="CX895" s="3">
        <f t="shared" si="732"/>
        <v>0</v>
      </c>
      <c r="CY895" s="3">
        <f>(ROUND((((S895+ROUND((ROUND(((((EU895*1.2)*1.05))*AV895*1),2)*BS895),2))*AT895)/100),2)+ROUND(((ROUND((ROUND(((AE895-(((EU895*1.2)*1.05)))*AV895*1),2)*BS895),2)*AT895)/100),2))</f>
        <v>225129.45</v>
      </c>
      <c r="CZ895" s="3">
        <f>(ROUND((((S895+ROUND((ROUND(((((EU895*1.2)*1.05))*AV895*1),2)*BS895),2))*AU895)/100),2)+ROUND(((ROUND((ROUND(((AE895-(((EU895*1.2)*1.05)))*AV895*1),2)*BS895),2)*AU895)/100),2))</f>
        <v>125989.88</v>
      </c>
      <c r="DB895" s="3">
        <v>217</v>
      </c>
      <c r="DC895" s="3" t="s">
        <v>3</v>
      </c>
      <c r="DD895" s="3" t="s">
        <v>31</v>
      </c>
      <c r="DE895" s="3" t="s">
        <v>351</v>
      </c>
      <c r="DF895" s="3" t="s">
        <v>351</v>
      </c>
      <c r="DG895" s="3" t="s">
        <v>351</v>
      </c>
      <c r="DH895" s="3" t="s">
        <v>3</v>
      </c>
      <c r="DI895" s="3" t="s">
        <v>351</v>
      </c>
      <c r="DJ895" s="3" t="s">
        <v>351</v>
      </c>
      <c r="DK895" s="3" t="s">
        <v>3</v>
      </c>
      <c r="DL895" s="3" t="s">
        <v>3</v>
      </c>
      <c r="DM895" s="3" t="s">
        <v>3</v>
      </c>
      <c r="DN895" s="3">
        <v>0</v>
      </c>
      <c r="DO895" s="3">
        <v>0</v>
      </c>
      <c r="DP895" s="3">
        <v>1</v>
      </c>
      <c r="DQ895" s="3">
        <v>1</v>
      </c>
      <c r="DU895" s="3">
        <v>1013</v>
      </c>
      <c r="DV895" s="3" t="s">
        <v>539</v>
      </c>
      <c r="DW895" s="3" t="s">
        <v>539</v>
      </c>
      <c r="DX895" s="3">
        <v>1</v>
      </c>
      <c r="DZ895" s="3" t="s">
        <v>3</v>
      </c>
      <c r="EA895" s="3" t="s">
        <v>3</v>
      </c>
      <c r="EB895" s="3" t="s">
        <v>3</v>
      </c>
      <c r="EC895" s="3" t="s">
        <v>3</v>
      </c>
      <c r="EE895" s="3">
        <v>56938458</v>
      </c>
      <c r="EF895" s="3">
        <v>30</v>
      </c>
      <c r="EG895" s="3" t="s">
        <v>34</v>
      </c>
      <c r="EH895" s="3">
        <v>0</v>
      </c>
      <c r="EI895" s="3" t="s">
        <v>3</v>
      </c>
      <c r="EJ895" s="3">
        <v>1</v>
      </c>
      <c r="EK895" s="3">
        <v>25</v>
      </c>
      <c r="EL895" s="3" t="s">
        <v>35</v>
      </c>
      <c r="EM895" s="3" t="s">
        <v>36</v>
      </c>
      <c r="EO895" s="3" t="s">
        <v>352</v>
      </c>
      <c r="EQ895" s="3">
        <v>131072</v>
      </c>
      <c r="ER895" s="3">
        <v>99.73</v>
      </c>
      <c r="ES895" s="3">
        <v>31.62</v>
      </c>
      <c r="ET895" s="3">
        <v>4.72</v>
      </c>
      <c r="EU895" s="3">
        <v>0.55000000000000004</v>
      </c>
      <c r="EV895" s="3">
        <v>63.39</v>
      </c>
      <c r="EW895" s="3">
        <v>5.46</v>
      </c>
      <c r="EX895" s="3">
        <v>0</v>
      </c>
      <c r="EY895" s="3">
        <v>0</v>
      </c>
      <c r="FQ895" s="3">
        <v>0</v>
      </c>
      <c r="FR895" s="3">
        <v>0</v>
      </c>
      <c r="FS895" s="3">
        <v>0</v>
      </c>
      <c r="FX895" s="3">
        <v>109</v>
      </c>
      <c r="FY895" s="3">
        <v>61</v>
      </c>
      <c r="GA895" s="3" t="s">
        <v>3</v>
      </c>
      <c r="GD895" s="3">
        <v>1</v>
      </c>
      <c r="GF895" s="3">
        <v>754261519</v>
      </c>
      <c r="GG895" s="3">
        <v>2</v>
      </c>
      <c r="GH895" s="3">
        <v>1</v>
      </c>
      <c r="GI895" s="3">
        <v>2</v>
      </c>
      <c r="GJ895" s="3">
        <v>0</v>
      </c>
      <c r="GK895" s="3">
        <v>0</v>
      </c>
      <c r="GL895" s="3">
        <f t="shared" si="733"/>
        <v>0</v>
      </c>
      <c r="GM895" s="3">
        <f t="shared" si="734"/>
        <v>585092.79</v>
      </c>
      <c r="GN895" s="3">
        <f t="shared" si="735"/>
        <v>585092.79</v>
      </c>
      <c r="GO895" s="3">
        <f t="shared" si="736"/>
        <v>0</v>
      </c>
      <c r="GP895" s="3">
        <f t="shared" si="737"/>
        <v>0</v>
      </c>
      <c r="GR895" s="3">
        <v>0</v>
      </c>
      <c r="GS895" s="3">
        <v>3</v>
      </c>
      <c r="GT895" s="3">
        <v>0</v>
      </c>
      <c r="GU895" s="3" t="s">
        <v>3</v>
      </c>
      <c r="GV895" s="3">
        <f t="shared" si="738"/>
        <v>0</v>
      </c>
      <c r="GW895" s="3">
        <v>1</v>
      </c>
      <c r="GX895" s="3">
        <f t="shared" si="739"/>
        <v>0</v>
      </c>
      <c r="HA895" s="3">
        <v>0</v>
      </c>
      <c r="HB895" s="3">
        <v>0</v>
      </c>
      <c r="HC895" s="3">
        <f t="shared" si="740"/>
        <v>0</v>
      </c>
      <c r="HE895" s="3" t="s">
        <v>3</v>
      </c>
      <c r="HF895" s="3" t="s">
        <v>3</v>
      </c>
      <c r="HM895" s="3" t="s">
        <v>3</v>
      </c>
      <c r="HN895" s="3" t="s">
        <v>3</v>
      </c>
      <c r="HO895" s="3" t="s">
        <v>3</v>
      </c>
      <c r="HP895" s="3" t="s">
        <v>3</v>
      </c>
      <c r="HQ895" s="3" t="s">
        <v>3</v>
      </c>
      <c r="HS895" s="3">
        <v>0</v>
      </c>
      <c r="IK895" s="3">
        <v>0</v>
      </c>
    </row>
    <row r="896" spans="1:255" x14ac:dyDescent="0.2">
      <c r="A896" s="2">
        <v>18</v>
      </c>
      <c r="B896" s="2">
        <v>1</v>
      </c>
      <c r="C896" s="2">
        <v>650</v>
      </c>
      <c r="D896" s="2"/>
      <c r="E896" s="2" t="s">
        <v>834</v>
      </c>
      <c r="F896" s="2" t="s">
        <v>545</v>
      </c>
      <c r="G896" s="2" t="s">
        <v>546</v>
      </c>
      <c r="H896" s="2" t="s">
        <v>547</v>
      </c>
      <c r="I896" s="2">
        <f>I894*J896</f>
        <v>3.44E-2</v>
      </c>
      <c r="J896" s="2">
        <v>8.0000000000000004E-4</v>
      </c>
      <c r="K896" s="2">
        <v>8.0000000000000004E-4</v>
      </c>
      <c r="L896" s="2"/>
      <c r="M896" s="2"/>
      <c r="N896" s="2"/>
      <c r="O896" s="2">
        <f t="shared" si="716"/>
        <v>774.85</v>
      </c>
      <c r="P896" s="2">
        <f t="shared" si="717"/>
        <v>774.85</v>
      </c>
      <c r="Q896" s="2">
        <f t="shared" ref="Q896:Q929" si="741">(ROUND((ROUND(((ET896)*AV896*I896),2)*BB896),2)+ROUND((ROUND(((AE896-(EU896))*AV896*I896),2)*BS896),2))</f>
        <v>0</v>
      </c>
      <c r="R896" s="2">
        <f t="shared" ref="R896:R929" si="742">(ROUND((ROUND(((EU896)*AV896*I896),2)*BS896),2)+ROUND((ROUND(((AE896-(EU896))*AV896*I896),2)*BS896),2))</f>
        <v>0</v>
      </c>
      <c r="S896" s="2">
        <f t="shared" si="718"/>
        <v>0</v>
      </c>
      <c r="T896" s="2">
        <f t="shared" si="719"/>
        <v>0</v>
      </c>
      <c r="U896" s="2">
        <f t="shared" si="720"/>
        <v>0</v>
      </c>
      <c r="V896" s="2">
        <f t="shared" si="721"/>
        <v>0</v>
      </c>
      <c r="W896" s="2">
        <f t="shared" si="722"/>
        <v>0</v>
      </c>
      <c r="X896" s="2">
        <f t="shared" ref="X896:X929" si="743">(ROUND((((S896+ROUND((ROUND(((EU896)*AV896*I896),2)*BS896),2))*AT896)/100),2)+ROUND(((ROUND((ROUND(((AE896-(EU896))*AV896*I896),2)*BS896),2)*AT896)/100),2))</f>
        <v>0</v>
      </c>
      <c r="Y896" s="2">
        <f t="shared" ref="Y896:Y929" si="744">(ROUND((((S896+ROUND((ROUND(((EU896)*AV896*I896),2)*BS896),2))*AU896)/100),2)+ROUND(((ROUND((ROUND(((AE896-(EU896))*AV896*I896),2)*BS896),2)*AU896)/100),2))</f>
        <v>0</v>
      </c>
      <c r="Z896" s="2"/>
      <c r="AA896" s="2">
        <v>56661434</v>
      </c>
      <c r="AB896" s="2">
        <f t="shared" si="723"/>
        <v>22524.65</v>
      </c>
      <c r="AC896" s="2">
        <f t="shared" ref="AC896:AC929" si="745">ROUND((ES896),6)</f>
        <v>22524.65</v>
      </c>
      <c r="AD896" s="2">
        <f t="shared" ref="AD896:AD929" si="746">ROUND((((ET896)-(EU896))+AE896),6)</f>
        <v>0</v>
      </c>
      <c r="AE896" s="2">
        <f t="shared" ref="AE896:AE929" si="747">ROUND((EU896),6)</f>
        <v>0</v>
      </c>
      <c r="AF896" s="2">
        <f t="shared" ref="AF896:AF929" si="748">ROUND((EV896),6)</f>
        <v>0</v>
      </c>
      <c r="AG896" s="2">
        <f t="shared" si="724"/>
        <v>0</v>
      </c>
      <c r="AH896" s="2">
        <f t="shared" ref="AH896:AH929" si="749">(EW896)</f>
        <v>0</v>
      </c>
      <c r="AI896" s="2">
        <f t="shared" ref="AI896:AI929" si="750">(EX896)</f>
        <v>0</v>
      </c>
      <c r="AJ896" s="2">
        <f t="shared" si="725"/>
        <v>0</v>
      </c>
      <c r="AK896" s="2">
        <v>22524.65</v>
      </c>
      <c r="AL896" s="2">
        <v>22524.65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109</v>
      </c>
      <c r="AU896" s="2">
        <v>61</v>
      </c>
      <c r="AV896" s="2">
        <v>1</v>
      </c>
      <c r="AW896" s="2">
        <v>1</v>
      </c>
      <c r="AX896" s="2"/>
      <c r="AY896" s="2"/>
      <c r="AZ896" s="2">
        <v>1</v>
      </c>
      <c r="BA896" s="2">
        <v>1</v>
      </c>
      <c r="BB896" s="2">
        <v>1</v>
      </c>
      <c r="BC896" s="2">
        <v>1</v>
      </c>
      <c r="BD896" s="2" t="s">
        <v>3</v>
      </c>
      <c r="BE896" s="2" t="s">
        <v>3</v>
      </c>
      <c r="BF896" s="2" t="s">
        <v>3</v>
      </c>
      <c r="BG896" s="2" t="s">
        <v>3</v>
      </c>
      <c r="BH896" s="2">
        <v>3</v>
      </c>
      <c r="BI896" s="2">
        <v>1</v>
      </c>
      <c r="BJ896" s="2" t="s">
        <v>548</v>
      </c>
      <c r="BK896" s="2"/>
      <c r="BL896" s="2"/>
      <c r="BM896" s="2">
        <v>25</v>
      </c>
      <c r="BN896" s="2">
        <v>0</v>
      </c>
      <c r="BO896" s="2" t="s">
        <v>3</v>
      </c>
      <c r="BP896" s="2">
        <v>0</v>
      </c>
      <c r="BQ896" s="2">
        <v>30</v>
      </c>
      <c r="BR896" s="2">
        <v>0</v>
      </c>
      <c r="BS896" s="2">
        <v>1</v>
      </c>
      <c r="BT896" s="2">
        <v>1</v>
      </c>
      <c r="BU896" s="2">
        <v>1</v>
      </c>
      <c r="BV896" s="2">
        <v>1</v>
      </c>
      <c r="BW896" s="2">
        <v>1</v>
      </c>
      <c r="BX896" s="2">
        <v>1</v>
      </c>
      <c r="BY896" s="2" t="s">
        <v>3</v>
      </c>
      <c r="BZ896" s="2">
        <v>109</v>
      </c>
      <c r="CA896" s="2">
        <v>61</v>
      </c>
      <c r="CB896" s="2" t="s">
        <v>3</v>
      </c>
      <c r="CC896" s="2"/>
      <c r="CD896" s="2"/>
      <c r="CE896" s="2">
        <v>1566</v>
      </c>
      <c r="CF896" s="2">
        <v>0</v>
      </c>
      <c r="CG896" s="2">
        <v>0</v>
      </c>
      <c r="CH896" s="2"/>
      <c r="CI896" s="2"/>
      <c r="CJ896" s="2"/>
      <c r="CK896" s="2"/>
      <c r="CL896" s="2"/>
      <c r="CM896" s="2">
        <v>0</v>
      </c>
      <c r="CN896" s="2" t="s">
        <v>2135</v>
      </c>
      <c r="CO896" s="2">
        <v>0</v>
      </c>
      <c r="CP896" s="2">
        <f t="shared" si="726"/>
        <v>774.85</v>
      </c>
      <c r="CQ896" s="2">
        <f t="shared" si="727"/>
        <v>22524.65</v>
      </c>
      <c r="CR896" s="2">
        <f t="shared" ref="CR896:CR929" si="751">(ROUND((ROUND(((ET896)*AV896*1),2)*BB896),2)+ROUND((ROUND(((AE896-(EU896))*AV896*1),2)*BS896),2))</f>
        <v>0</v>
      </c>
      <c r="CS896" s="2">
        <f t="shared" ref="CS896:CS929" si="752">(ROUND((ROUND(((EU896)*AV896*1),2)*BS896),2)+ROUND((ROUND(((AE896-(EU896))*AV896*1),2)*BS896),2))</f>
        <v>0</v>
      </c>
      <c r="CT896" s="2">
        <f t="shared" si="728"/>
        <v>0</v>
      </c>
      <c r="CU896" s="2">
        <f t="shared" si="729"/>
        <v>0</v>
      </c>
      <c r="CV896" s="2">
        <f t="shared" si="730"/>
        <v>0</v>
      </c>
      <c r="CW896" s="2">
        <f t="shared" si="731"/>
        <v>0</v>
      </c>
      <c r="CX896" s="2">
        <f t="shared" si="732"/>
        <v>0</v>
      </c>
      <c r="CY896" s="2">
        <f t="shared" ref="CY896:CY929" si="753">(ROUND((((S896+ROUND((ROUND(((EU896)*AV896*1),2)*BS896),2))*AT896)/100),2)+ROUND(((ROUND((ROUND(((AE896-(EU896))*AV896*1),2)*BS896),2)*AT896)/100),2))</f>
        <v>0</v>
      </c>
      <c r="CZ896" s="2">
        <f t="shared" ref="CZ896:CZ929" si="754">(ROUND((((S896+ROUND((ROUND(((EU896)*AV896*1),2)*BS896),2))*AU896)/100),2)+ROUND(((ROUND((ROUND(((AE896-(EU896))*AV896*1),2)*BS896),2)*AU896)/100),2))</f>
        <v>0</v>
      </c>
      <c r="DA896" s="2"/>
      <c r="DB896" s="2"/>
      <c r="DC896" s="2" t="s">
        <v>3</v>
      </c>
      <c r="DD896" s="2" t="s">
        <v>3</v>
      </c>
      <c r="DE896" s="2" t="s">
        <v>3</v>
      </c>
      <c r="DF896" s="2" t="s">
        <v>3</v>
      </c>
      <c r="DG896" s="2" t="s">
        <v>3</v>
      </c>
      <c r="DH896" s="2" t="s">
        <v>3</v>
      </c>
      <c r="DI896" s="2" t="s">
        <v>3</v>
      </c>
      <c r="DJ896" s="2" t="s">
        <v>3</v>
      </c>
      <c r="DK896" s="2" t="s">
        <v>3</v>
      </c>
      <c r="DL896" s="2" t="s">
        <v>3</v>
      </c>
      <c r="DM896" s="2" t="s">
        <v>3</v>
      </c>
      <c r="DN896" s="2">
        <v>0</v>
      </c>
      <c r="DO896" s="2">
        <v>0</v>
      </c>
      <c r="DP896" s="2">
        <v>1</v>
      </c>
      <c r="DQ896" s="2">
        <v>1</v>
      </c>
      <c r="DR896" s="2"/>
      <c r="DS896" s="2"/>
      <c r="DT896" s="2"/>
      <c r="DU896" s="2">
        <v>1009</v>
      </c>
      <c r="DV896" s="2" t="s">
        <v>547</v>
      </c>
      <c r="DW896" s="2" t="s">
        <v>547</v>
      </c>
      <c r="DX896" s="2">
        <v>1000</v>
      </c>
      <c r="DY896" s="2"/>
      <c r="DZ896" s="2" t="s">
        <v>3</v>
      </c>
      <c r="EA896" s="2" t="s">
        <v>3</v>
      </c>
      <c r="EB896" s="2" t="s">
        <v>3</v>
      </c>
      <c r="EC896" s="2" t="s">
        <v>3</v>
      </c>
      <c r="ED896" s="2"/>
      <c r="EE896" s="2">
        <v>56938458</v>
      </c>
      <c r="EF896" s="2">
        <v>30</v>
      </c>
      <c r="EG896" s="2" t="s">
        <v>34</v>
      </c>
      <c r="EH896" s="2">
        <v>0</v>
      </c>
      <c r="EI896" s="2" t="s">
        <v>3</v>
      </c>
      <c r="EJ896" s="2">
        <v>1</v>
      </c>
      <c r="EK896" s="2">
        <v>25</v>
      </c>
      <c r="EL896" s="2" t="s">
        <v>35</v>
      </c>
      <c r="EM896" s="2" t="s">
        <v>36</v>
      </c>
      <c r="EN896" s="2"/>
      <c r="EO896" s="2" t="s">
        <v>835</v>
      </c>
      <c r="EP896" s="2"/>
      <c r="EQ896" s="2">
        <v>0</v>
      </c>
      <c r="ER896" s="2">
        <v>22524.65</v>
      </c>
      <c r="ES896" s="2">
        <v>22524.65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>
        <v>0</v>
      </c>
      <c r="FR896" s="2">
        <v>0</v>
      </c>
      <c r="FS896" s="2">
        <v>0</v>
      </c>
      <c r="FT896" s="2"/>
      <c r="FU896" s="2"/>
      <c r="FV896" s="2"/>
      <c r="FW896" s="2"/>
      <c r="FX896" s="2">
        <v>109</v>
      </c>
      <c r="FY896" s="2">
        <v>61</v>
      </c>
      <c r="FZ896" s="2"/>
      <c r="GA896" s="2" t="s">
        <v>3</v>
      </c>
      <c r="GB896" s="2"/>
      <c r="GC896" s="2"/>
      <c r="GD896" s="2">
        <v>1</v>
      </c>
      <c r="GE896" s="2"/>
      <c r="GF896" s="2">
        <v>1706974629</v>
      </c>
      <c r="GG896" s="2">
        <v>2</v>
      </c>
      <c r="GH896" s="2">
        <v>1</v>
      </c>
      <c r="GI896" s="2">
        <v>-2</v>
      </c>
      <c r="GJ896" s="2">
        <v>0</v>
      </c>
      <c r="GK896" s="2">
        <v>0</v>
      </c>
      <c r="GL896" s="2">
        <f t="shared" si="733"/>
        <v>0</v>
      </c>
      <c r="GM896" s="2">
        <f t="shared" si="734"/>
        <v>774.85</v>
      </c>
      <c r="GN896" s="2">
        <f t="shared" si="735"/>
        <v>774.85</v>
      </c>
      <c r="GO896" s="2">
        <f t="shared" si="736"/>
        <v>0</v>
      </c>
      <c r="GP896" s="2">
        <f t="shared" si="737"/>
        <v>0</v>
      </c>
      <c r="GQ896" s="2"/>
      <c r="GR896" s="2">
        <v>0</v>
      </c>
      <c r="GS896" s="2">
        <v>3</v>
      </c>
      <c r="GT896" s="2">
        <v>0</v>
      </c>
      <c r="GU896" s="2" t="s">
        <v>3</v>
      </c>
      <c r="GV896" s="2">
        <f t="shared" si="738"/>
        <v>0</v>
      </c>
      <c r="GW896" s="2">
        <v>1</v>
      </c>
      <c r="GX896" s="2">
        <f t="shared" si="739"/>
        <v>0</v>
      </c>
      <c r="GY896" s="2"/>
      <c r="GZ896" s="2"/>
      <c r="HA896" s="2">
        <v>0</v>
      </c>
      <c r="HB896" s="2">
        <v>0</v>
      </c>
      <c r="HC896" s="2">
        <f t="shared" si="740"/>
        <v>0</v>
      </c>
      <c r="HD896" s="2"/>
      <c r="HE896" s="2" t="s">
        <v>3</v>
      </c>
      <c r="HF896" s="2" t="s">
        <v>3</v>
      </c>
      <c r="HG896" s="2"/>
      <c r="HH896" s="2"/>
      <c r="HI896" s="2"/>
      <c r="HJ896" s="2"/>
      <c r="HK896" s="2"/>
      <c r="HL896" s="2"/>
      <c r="HM896" s="2" t="s">
        <v>31</v>
      </c>
      <c r="HN896" s="2" t="s">
        <v>3</v>
      </c>
      <c r="HO896" s="2" t="s">
        <v>3</v>
      </c>
      <c r="HP896" s="2" t="s">
        <v>3</v>
      </c>
      <c r="HQ896" s="2" t="s">
        <v>3</v>
      </c>
      <c r="HR896" s="2"/>
      <c r="HS896" s="2">
        <v>0</v>
      </c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>
        <v>0</v>
      </c>
      <c r="IL896" s="2"/>
      <c r="IM896" s="2"/>
      <c r="IN896" s="2"/>
      <c r="IO896" s="2"/>
      <c r="IP896" s="2"/>
      <c r="IQ896" s="2"/>
      <c r="IR896" s="2"/>
      <c r="IS896" s="2"/>
      <c r="IT896" s="2"/>
      <c r="IU896" s="2"/>
    </row>
    <row r="897" spans="1:255" x14ac:dyDescent="0.2">
      <c r="A897" s="3">
        <v>18</v>
      </c>
      <c r="B897" s="3">
        <v>1</v>
      </c>
      <c r="C897" s="3">
        <v>659</v>
      </c>
      <c r="E897" s="3" t="s">
        <v>834</v>
      </c>
      <c r="F897" s="3" t="s">
        <v>545</v>
      </c>
      <c r="G897" s="3" t="s">
        <v>546</v>
      </c>
      <c r="H897" s="3" t="s">
        <v>547</v>
      </c>
      <c r="I897" s="3">
        <f>I895*J897</f>
        <v>3.44E-2</v>
      </c>
      <c r="J897" s="3">
        <v>8.0000000000000004E-4</v>
      </c>
      <c r="K897" s="3">
        <v>8.0000000000000004E-4</v>
      </c>
      <c r="O897" s="3">
        <f t="shared" si="716"/>
        <v>4594.8599999999997</v>
      </c>
      <c r="P897" s="3">
        <f t="shared" si="717"/>
        <v>4594.8599999999997</v>
      </c>
      <c r="Q897" s="3">
        <f t="shared" si="741"/>
        <v>0</v>
      </c>
      <c r="R897" s="3">
        <f t="shared" si="742"/>
        <v>0</v>
      </c>
      <c r="S897" s="3">
        <f t="shared" si="718"/>
        <v>0</v>
      </c>
      <c r="T897" s="3">
        <f t="shared" si="719"/>
        <v>0</v>
      </c>
      <c r="U897" s="3">
        <f t="shared" si="720"/>
        <v>0</v>
      </c>
      <c r="V897" s="3">
        <f t="shared" si="721"/>
        <v>0</v>
      </c>
      <c r="W897" s="3">
        <f t="shared" si="722"/>
        <v>0</v>
      </c>
      <c r="X897" s="3">
        <f t="shared" si="743"/>
        <v>0</v>
      </c>
      <c r="Y897" s="3">
        <f t="shared" si="744"/>
        <v>0</v>
      </c>
      <c r="AA897" s="3">
        <v>56661436</v>
      </c>
      <c r="AB897" s="3">
        <f t="shared" si="723"/>
        <v>22524.65</v>
      </c>
      <c r="AC897" s="3">
        <f t="shared" si="745"/>
        <v>22524.65</v>
      </c>
      <c r="AD897" s="3">
        <f t="shared" si="746"/>
        <v>0</v>
      </c>
      <c r="AE897" s="3">
        <f t="shared" si="747"/>
        <v>0</v>
      </c>
      <c r="AF897" s="3">
        <f t="shared" si="748"/>
        <v>0</v>
      </c>
      <c r="AG897" s="3">
        <f t="shared" si="724"/>
        <v>0</v>
      </c>
      <c r="AH897" s="3">
        <f t="shared" si="749"/>
        <v>0</v>
      </c>
      <c r="AI897" s="3">
        <f t="shared" si="750"/>
        <v>0</v>
      </c>
      <c r="AJ897" s="3">
        <f t="shared" si="725"/>
        <v>0</v>
      </c>
      <c r="AK897" s="3">
        <v>22524.65</v>
      </c>
      <c r="AL897" s="3">
        <v>22524.65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109</v>
      </c>
      <c r="AU897" s="3">
        <v>61</v>
      </c>
      <c r="AV897" s="3">
        <v>1</v>
      </c>
      <c r="AW897" s="3">
        <v>1</v>
      </c>
      <c r="AZ897" s="3">
        <v>1</v>
      </c>
      <c r="BA897" s="3">
        <v>1</v>
      </c>
      <c r="BB897" s="3">
        <v>1</v>
      </c>
      <c r="BC897" s="3">
        <v>5.93</v>
      </c>
      <c r="BD897" s="3" t="s">
        <v>3</v>
      </c>
      <c r="BE897" s="3" t="s">
        <v>3</v>
      </c>
      <c r="BF897" s="3" t="s">
        <v>3</v>
      </c>
      <c r="BG897" s="3" t="s">
        <v>3</v>
      </c>
      <c r="BH897" s="3">
        <v>3</v>
      </c>
      <c r="BI897" s="3">
        <v>1</v>
      </c>
      <c r="BJ897" s="3" t="s">
        <v>548</v>
      </c>
      <c r="BM897" s="3">
        <v>25</v>
      </c>
      <c r="BN897" s="3">
        <v>0</v>
      </c>
      <c r="BO897" s="3" t="s">
        <v>545</v>
      </c>
      <c r="BP897" s="3">
        <v>1</v>
      </c>
      <c r="BQ897" s="3">
        <v>30</v>
      </c>
      <c r="BR897" s="3">
        <v>0</v>
      </c>
      <c r="BS897" s="3">
        <v>1</v>
      </c>
      <c r="BT897" s="3">
        <v>1</v>
      </c>
      <c r="BU897" s="3">
        <v>1</v>
      </c>
      <c r="BV897" s="3">
        <v>1</v>
      </c>
      <c r="BW897" s="3">
        <v>1</v>
      </c>
      <c r="BX897" s="3">
        <v>1</v>
      </c>
      <c r="BY897" s="3" t="s">
        <v>3</v>
      </c>
      <c r="BZ897" s="3">
        <v>109</v>
      </c>
      <c r="CA897" s="3">
        <v>61</v>
      </c>
      <c r="CB897" s="3" t="s">
        <v>3</v>
      </c>
      <c r="CE897" s="3">
        <v>1566</v>
      </c>
      <c r="CF897" s="3">
        <v>0</v>
      </c>
      <c r="CG897" s="3">
        <v>0</v>
      </c>
      <c r="CM897" s="3">
        <v>0</v>
      </c>
      <c r="CN897" s="3" t="s">
        <v>2135</v>
      </c>
      <c r="CO897" s="3">
        <v>0</v>
      </c>
      <c r="CP897" s="3">
        <f t="shared" si="726"/>
        <v>4594.8599999999997</v>
      </c>
      <c r="CQ897" s="3">
        <f t="shared" si="727"/>
        <v>133571.17000000001</v>
      </c>
      <c r="CR897" s="3">
        <f t="shared" si="751"/>
        <v>0</v>
      </c>
      <c r="CS897" s="3">
        <f t="shared" si="752"/>
        <v>0</v>
      </c>
      <c r="CT897" s="3">
        <f t="shared" si="728"/>
        <v>0</v>
      </c>
      <c r="CU897" s="3">
        <f t="shared" si="729"/>
        <v>0</v>
      </c>
      <c r="CV897" s="3">
        <f t="shared" si="730"/>
        <v>0</v>
      </c>
      <c r="CW897" s="3">
        <f t="shared" si="731"/>
        <v>0</v>
      </c>
      <c r="CX897" s="3">
        <f t="shared" si="732"/>
        <v>0</v>
      </c>
      <c r="CY897" s="3">
        <f t="shared" si="753"/>
        <v>0</v>
      </c>
      <c r="CZ897" s="3">
        <f t="shared" si="754"/>
        <v>0</v>
      </c>
      <c r="DC897" s="3" t="s">
        <v>3</v>
      </c>
      <c r="DD897" s="3" t="s">
        <v>3</v>
      </c>
      <c r="DE897" s="3" t="s">
        <v>3</v>
      </c>
      <c r="DF897" s="3" t="s">
        <v>3</v>
      </c>
      <c r="DG897" s="3" t="s">
        <v>3</v>
      </c>
      <c r="DH897" s="3" t="s">
        <v>3</v>
      </c>
      <c r="DI897" s="3" t="s">
        <v>3</v>
      </c>
      <c r="DJ897" s="3" t="s">
        <v>3</v>
      </c>
      <c r="DK897" s="3" t="s">
        <v>3</v>
      </c>
      <c r="DL897" s="3" t="s">
        <v>3</v>
      </c>
      <c r="DM897" s="3" t="s">
        <v>3</v>
      </c>
      <c r="DN897" s="3">
        <v>0</v>
      </c>
      <c r="DO897" s="3">
        <v>0</v>
      </c>
      <c r="DP897" s="3">
        <v>1</v>
      </c>
      <c r="DQ897" s="3">
        <v>1</v>
      </c>
      <c r="DU897" s="3">
        <v>1009</v>
      </c>
      <c r="DV897" s="3" t="s">
        <v>547</v>
      </c>
      <c r="DW897" s="3" t="s">
        <v>547</v>
      </c>
      <c r="DX897" s="3">
        <v>1000</v>
      </c>
      <c r="DZ897" s="3" t="s">
        <v>3</v>
      </c>
      <c r="EA897" s="3" t="s">
        <v>3</v>
      </c>
      <c r="EB897" s="3" t="s">
        <v>3</v>
      </c>
      <c r="EC897" s="3" t="s">
        <v>3</v>
      </c>
      <c r="EE897" s="3">
        <v>56938458</v>
      </c>
      <c r="EF897" s="3">
        <v>30</v>
      </c>
      <c r="EG897" s="3" t="s">
        <v>34</v>
      </c>
      <c r="EH897" s="3">
        <v>0</v>
      </c>
      <c r="EI897" s="3" t="s">
        <v>3</v>
      </c>
      <c r="EJ897" s="3">
        <v>1</v>
      </c>
      <c r="EK897" s="3">
        <v>25</v>
      </c>
      <c r="EL897" s="3" t="s">
        <v>35</v>
      </c>
      <c r="EM897" s="3" t="s">
        <v>36</v>
      </c>
      <c r="EO897" s="3" t="s">
        <v>835</v>
      </c>
      <c r="EQ897" s="3">
        <v>0</v>
      </c>
      <c r="ER897" s="3">
        <v>22524.65</v>
      </c>
      <c r="ES897" s="3">
        <v>22524.65</v>
      </c>
      <c r="ET897" s="3">
        <v>0</v>
      </c>
      <c r="EU897" s="3">
        <v>0</v>
      </c>
      <c r="EV897" s="3">
        <v>0</v>
      </c>
      <c r="EW897" s="3">
        <v>0</v>
      </c>
      <c r="EX897" s="3">
        <v>0</v>
      </c>
      <c r="FQ897" s="3">
        <v>0</v>
      </c>
      <c r="FR897" s="3">
        <v>0</v>
      </c>
      <c r="FS897" s="3">
        <v>0</v>
      </c>
      <c r="FX897" s="3">
        <v>109</v>
      </c>
      <c r="FY897" s="3">
        <v>61</v>
      </c>
      <c r="GA897" s="3" t="s">
        <v>3</v>
      </c>
      <c r="GD897" s="3">
        <v>1</v>
      </c>
      <c r="GF897" s="3">
        <v>1706974629</v>
      </c>
      <c r="GG897" s="3">
        <v>2</v>
      </c>
      <c r="GH897" s="3">
        <v>1</v>
      </c>
      <c r="GI897" s="3">
        <v>2</v>
      </c>
      <c r="GJ897" s="3">
        <v>0</v>
      </c>
      <c r="GK897" s="3">
        <v>0</v>
      </c>
      <c r="GL897" s="3">
        <f t="shared" si="733"/>
        <v>0</v>
      </c>
      <c r="GM897" s="3">
        <f t="shared" si="734"/>
        <v>4594.8599999999997</v>
      </c>
      <c r="GN897" s="3">
        <f t="shared" si="735"/>
        <v>4594.8599999999997</v>
      </c>
      <c r="GO897" s="3">
        <f t="shared" si="736"/>
        <v>0</v>
      </c>
      <c r="GP897" s="3">
        <f t="shared" si="737"/>
        <v>0</v>
      </c>
      <c r="GR897" s="3">
        <v>0</v>
      </c>
      <c r="GS897" s="3">
        <v>3</v>
      </c>
      <c r="GT897" s="3">
        <v>0</v>
      </c>
      <c r="GU897" s="3" t="s">
        <v>3</v>
      </c>
      <c r="GV897" s="3">
        <f t="shared" si="738"/>
        <v>0</v>
      </c>
      <c r="GW897" s="3">
        <v>1</v>
      </c>
      <c r="GX897" s="3">
        <f t="shared" si="739"/>
        <v>0</v>
      </c>
      <c r="HA897" s="3">
        <v>0</v>
      </c>
      <c r="HB897" s="3">
        <v>0</v>
      </c>
      <c r="HC897" s="3">
        <f t="shared" si="740"/>
        <v>0</v>
      </c>
      <c r="HE897" s="3" t="s">
        <v>3</v>
      </c>
      <c r="HF897" s="3" t="s">
        <v>3</v>
      </c>
      <c r="HM897" s="3" t="s">
        <v>31</v>
      </c>
      <c r="HN897" s="3" t="s">
        <v>3</v>
      </c>
      <c r="HO897" s="3" t="s">
        <v>3</v>
      </c>
      <c r="HP897" s="3" t="s">
        <v>3</v>
      </c>
      <c r="HQ897" s="3" t="s">
        <v>3</v>
      </c>
      <c r="HS897" s="3">
        <v>0</v>
      </c>
      <c r="IK897" s="3">
        <v>0</v>
      </c>
    </row>
    <row r="898" spans="1:255" x14ac:dyDescent="0.2">
      <c r="A898" s="2">
        <v>17</v>
      </c>
      <c r="B898" s="2">
        <v>1</v>
      </c>
      <c r="C898" s="2"/>
      <c r="D898" s="2"/>
      <c r="E898" s="2" t="s">
        <v>836</v>
      </c>
      <c r="F898" s="2" t="s">
        <v>837</v>
      </c>
      <c r="G898" s="2" t="s">
        <v>838</v>
      </c>
      <c r="H898" s="2" t="s">
        <v>41</v>
      </c>
      <c r="I898" s="2">
        <v>1</v>
      </c>
      <c r="J898" s="2">
        <v>0</v>
      </c>
      <c r="K898" s="2">
        <v>1</v>
      </c>
      <c r="L898" s="2"/>
      <c r="M898" s="2"/>
      <c r="N898" s="2"/>
      <c r="O898" s="2">
        <f t="shared" si="716"/>
        <v>6771.94</v>
      </c>
      <c r="P898" s="2">
        <f t="shared" si="717"/>
        <v>6771.94</v>
      </c>
      <c r="Q898" s="2">
        <f t="shared" si="741"/>
        <v>0</v>
      </c>
      <c r="R898" s="2">
        <f t="shared" si="742"/>
        <v>0</v>
      </c>
      <c r="S898" s="2">
        <f t="shared" si="718"/>
        <v>0</v>
      </c>
      <c r="T898" s="2">
        <f t="shared" si="719"/>
        <v>0</v>
      </c>
      <c r="U898" s="2">
        <f t="shared" si="720"/>
        <v>0</v>
      </c>
      <c r="V898" s="2">
        <f t="shared" si="721"/>
        <v>0</v>
      </c>
      <c r="W898" s="2">
        <f t="shared" si="722"/>
        <v>0</v>
      </c>
      <c r="X898" s="2">
        <f t="shared" si="743"/>
        <v>0</v>
      </c>
      <c r="Y898" s="2">
        <f t="shared" si="744"/>
        <v>0</v>
      </c>
      <c r="Z898" s="2"/>
      <c r="AA898" s="2">
        <v>56661434</v>
      </c>
      <c r="AB898" s="2">
        <f t="shared" si="723"/>
        <v>6771.94</v>
      </c>
      <c r="AC898" s="2">
        <f t="shared" si="745"/>
        <v>6771.94</v>
      </c>
      <c r="AD898" s="2">
        <f t="shared" si="746"/>
        <v>0</v>
      </c>
      <c r="AE898" s="2">
        <f t="shared" si="747"/>
        <v>0</v>
      </c>
      <c r="AF898" s="2">
        <f t="shared" si="748"/>
        <v>0</v>
      </c>
      <c r="AG898" s="2">
        <f t="shared" si="724"/>
        <v>0</v>
      </c>
      <c r="AH898" s="2">
        <f t="shared" si="749"/>
        <v>0</v>
      </c>
      <c r="AI898" s="2">
        <f t="shared" si="750"/>
        <v>0</v>
      </c>
      <c r="AJ898" s="2">
        <f t="shared" si="725"/>
        <v>0</v>
      </c>
      <c r="AK898" s="2">
        <v>6771.94</v>
      </c>
      <c r="AL898" s="2">
        <v>6771.94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1</v>
      </c>
      <c r="AW898" s="2">
        <v>1</v>
      </c>
      <c r="AX898" s="2"/>
      <c r="AY898" s="2"/>
      <c r="AZ898" s="2">
        <v>1</v>
      </c>
      <c r="BA898" s="2">
        <v>1</v>
      </c>
      <c r="BB898" s="2">
        <v>1</v>
      </c>
      <c r="BC898" s="2">
        <v>1</v>
      </c>
      <c r="BD898" s="2" t="s">
        <v>3</v>
      </c>
      <c r="BE898" s="2" t="s">
        <v>3</v>
      </c>
      <c r="BF898" s="2" t="s">
        <v>3</v>
      </c>
      <c r="BG898" s="2" t="s">
        <v>3</v>
      </c>
      <c r="BH898" s="2">
        <v>3</v>
      </c>
      <c r="BI898" s="2">
        <v>3</v>
      </c>
      <c r="BJ898" s="2" t="s">
        <v>837</v>
      </c>
      <c r="BK898" s="2"/>
      <c r="BL898" s="2"/>
      <c r="BM898" s="2">
        <v>400007</v>
      </c>
      <c r="BN898" s="2">
        <v>0</v>
      </c>
      <c r="BO898" s="2" t="s">
        <v>3</v>
      </c>
      <c r="BP898" s="2">
        <v>0</v>
      </c>
      <c r="BQ898" s="2">
        <v>214</v>
      </c>
      <c r="BR898" s="2">
        <v>0</v>
      </c>
      <c r="BS898" s="2">
        <v>1</v>
      </c>
      <c r="BT898" s="2">
        <v>1</v>
      </c>
      <c r="BU898" s="2">
        <v>1</v>
      </c>
      <c r="BV898" s="2">
        <v>1</v>
      </c>
      <c r="BW898" s="2">
        <v>1</v>
      </c>
      <c r="BX898" s="2">
        <v>1</v>
      </c>
      <c r="BY898" s="2" t="s">
        <v>3</v>
      </c>
      <c r="BZ898" s="2">
        <v>0</v>
      </c>
      <c r="CA898" s="2">
        <v>0</v>
      </c>
      <c r="CB898" s="2" t="s">
        <v>3</v>
      </c>
      <c r="CC898" s="2"/>
      <c r="CD898" s="2"/>
      <c r="CE898" s="2">
        <v>1566</v>
      </c>
      <c r="CF898" s="2">
        <v>0</v>
      </c>
      <c r="CG898" s="2">
        <v>0</v>
      </c>
      <c r="CH898" s="2"/>
      <c r="CI898" s="2"/>
      <c r="CJ898" s="2"/>
      <c r="CK898" s="2"/>
      <c r="CL898" s="2"/>
      <c r="CM898" s="2">
        <v>0</v>
      </c>
      <c r="CN898" s="2" t="s">
        <v>3</v>
      </c>
      <c r="CO898" s="2">
        <v>0</v>
      </c>
      <c r="CP898" s="2">
        <f t="shared" si="726"/>
        <v>6771.94</v>
      </c>
      <c r="CQ898" s="2">
        <f t="shared" si="727"/>
        <v>6771.94</v>
      </c>
      <c r="CR898" s="2">
        <f t="shared" si="751"/>
        <v>0</v>
      </c>
      <c r="CS898" s="2">
        <f t="shared" si="752"/>
        <v>0</v>
      </c>
      <c r="CT898" s="2">
        <f t="shared" si="728"/>
        <v>0</v>
      </c>
      <c r="CU898" s="2">
        <f t="shared" si="729"/>
        <v>0</v>
      </c>
      <c r="CV898" s="2">
        <f t="shared" si="730"/>
        <v>0</v>
      </c>
      <c r="CW898" s="2">
        <f t="shared" si="731"/>
        <v>0</v>
      </c>
      <c r="CX898" s="2">
        <f t="shared" si="732"/>
        <v>0</v>
      </c>
      <c r="CY898" s="2">
        <f t="shared" si="753"/>
        <v>0</v>
      </c>
      <c r="CZ898" s="2">
        <f t="shared" si="754"/>
        <v>0</v>
      </c>
      <c r="DA898" s="2"/>
      <c r="DB898" s="2"/>
      <c r="DC898" s="2" t="s">
        <v>3</v>
      </c>
      <c r="DD898" s="2" t="s">
        <v>3</v>
      </c>
      <c r="DE898" s="2" t="s">
        <v>3</v>
      </c>
      <c r="DF898" s="2" t="s">
        <v>3</v>
      </c>
      <c r="DG898" s="2" t="s">
        <v>3</v>
      </c>
      <c r="DH898" s="2" t="s">
        <v>3</v>
      </c>
      <c r="DI898" s="2" t="s">
        <v>3</v>
      </c>
      <c r="DJ898" s="2" t="s">
        <v>3</v>
      </c>
      <c r="DK898" s="2" t="s">
        <v>3</v>
      </c>
      <c r="DL898" s="2" t="s">
        <v>3</v>
      </c>
      <c r="DM898" s="2" t="s">
        <v>3</v>
      </c>
      <c r="DN898" s="2">
        <v>0</v>
      </c>
      <c r="DO898" s="2">
        <v>0</v>
      </c>
      <c r="DP898" s="2">
        <v>1</v>
      </c>
      <c r="DQ898" s="2">
        <v>1</v>
      </c>
      <c r="DR898" s="2"/>
      <c r="DS898" s="2"/>
      <c r="DT898" s="2"/>
      <c r="DU898" s="2">
        <v>1013</v>
      </c>
      <c r="DV898" s="2" t="s">
        <v>41</v>
      </c>
      <c r="DW898" s="2" t="s">
        <v>41</v>
      </c>
      <c r="DX898" s="2">
        <v>1</v>
      </c>
      <c r="DY898" s="2"/>
      <c r="DZ898" s="2" t="s">
        <v>3</v>
      </c>
      <c r="EA898" s="2" t="s">
        <v>3</v>
      </c>
      <c r="EB898" s="2" t="s">
        <v>3</v>
      </c>
      <c r="EC898" s="2" t="s">
        <v>3</v>
      </c>
      <c r="ED898" s="2"/>
      <c r="EE898" s="2">
        <v>56938434</v>
      </c>
      <c r="EF898" s="2">
        <v>214</v>
      </c>
      <c r="EG898" s="2" t="s">
        <v>42</v>
      </c>
      <c r="EH898" s="2">
        <v>0</v>
      </c>
      <c r="EI898" s="2" t="s">
        <v>3</v>
      </c>
      <c r="EJ898" s="2">
        <v>3</v>
      </c>
      <c r="EK898" s="2">
        <v>400007</v>
      </c>
      <c r="EL898" s="2" t="s">
        <v>42</v>
      </c>
      <c r="EM898" s="2" t="s">
        <v>43</v>
      </c>
      <c r="EN898" s="2"/>
      <c r="EO898" s="2" t="s">
        <v>3</v>
      </c>
      <c r="EP898" s="2"/>
      <c r="EQ898" s="2">
        <v>131088</v>
      </c>
      <c r="ER898" s="2">
        <v>0</v>
      </c>
      <c r="ES898" s="2">
        <v>6771.94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>
        <v>0</v>
      </c>
      <c r="FR898" s="2">
        <f t="shared" ref="FR898:FR929" si="755">P898</f>
        <v>6771.94</v>
      </c>
      <c r="FS898" s="2">
        <v>0</v>
      </c>
      <c r="FT898" s="2"/>
      <c r="FU898" s="2"/>
      <c r="FV898" s="2"/>
      <c r="FW898" s="2"/>
      <c r="FX898" s="2">
        <v>0</v>
      </c>
      <c r="FY898" s="2">
        <v>0</v>
      </c>
      <c r="FZ898" s="2"/>
      <c r="GA898" s="2" t="s">
        <v>839</v>
      </c>
      <c r="GB898" s="2"/>
      <c r="GC898" s="2"/>
      <c r="GD898" s="2">
        <v>1</v>
      </c>
      <c r="GE898" s="2"/>
      <c r="GF898" s="2">
        <v>2078053343</v>
      </c>
      <c r="GG898" s="2">
        <v>2</v>
      </c>
      <c r="GH898" s="2">
        <v>4</v>
      </c>
      <c r="GI898" s="2">
        <v>-2</v>
      </c>
      <c r="GJ898" s="2">
        <v>0</v>
      </c>
      <c r="GK898" s="2">
        <v>0</v>
      </c>
      <c r="GL898" s="2">
        <f t="shared" si="733"/>
        <v>0</v>
      </c>
      <c r="GM898" s="2">
        <f t="shared" si="734"/>
        <v>6771.94</v>
      </c>
      <c r="GN898" s="2">
        <f t="shared" si="735"/>
        <v>0</v>
      </c>
      <c r="GO898" s="2">
        <f t="shared" si="736"/>
        <v>0</v>
      </c>
      <c r="GP898" s="2">
        <f t="shared" si="737"/>
        <v>0</v>
      </c>
      <c r="GQ898" s="2"/>
      <c r="GR898" s="2">
        <v>1</v>
      </c>
      <c r="GS898" s="2">
        <v>2</v>
      </c>
      <c r="GT898" s="2">
        <v>0</v>
      </c>
      <c r="GU898" s="2" t="s">
        <v>3</v>
      </c>
      <c r="GV898" s="2">
        <f t="shared" si="738"/>
        <v>0</v>
      </c>
      <c r="GW898" s="2">
        <v>1</v>
      </c>
      <c r="GX898" s="2">
        <f t="shared" si="739"/>
        <v>0</v>
      </c>
      <c r="GY898" s="2"/>
      <c r="GZ898" s="2"/>
      <c r="HA898" s="2">
        <v>0</v>
      </c>
      <c r="HB898" s="2">
        <v>0</v>
      </c>
      <c r="HC898" s="2">
        <f t="shared" si="740"/>
        <v>0</v>
      </c>
      <c r="HD898" s="2"/>
      <c r="HE898" s="2" t="s">
        <v>45</v>
      </c>
      <c r="HF898" s="2" t="s">
        <v>46</v>
      </c>
      <c r="HG898" s="2"/>
      <c r="HH898" s="2"/>
      <c r="HI898" s="2"/>
      <c r="HJ898" s="2"/>
      <c r="HK898" s="2"/>
      <c r="HL898" s="2"/>
      <c r="HM898" s="2" t="s">
        <v>3</v>
      </c>
      <c r="HN898" s="2" t="s">
        <v>3</v>
      </c>
      <c r="HO898" s="2" t="s">
        <v>3</v>
      </c>
      <c r="HP898" s="2" t="s">
        <v>3</v>
      </c>
      <c r="HQ898" s="2" t="s">
        <v>3</v>
      </c>
      <c r="HR898" s="2"/>
      <c r="HS898" s="2">
        <v>0</v>
      </c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>
        <v>0</v>
      </c>
      <c r="IL898" s="2"/>
      <c r="IM898" s="2"/>
      <c r="IN898" s="2"/>
      <c r="IO898" s="2"/>
      <c r="IP898" s="2"/>
      <c r="IQ898" s="2"/>
      <c r="IR898" s="2"/>
      <c r="IS898" s="2"/>
      <c r="IT898" s="2"/>
      <c r="IU898" s="2"/>
    </row>
    <row r="899" spans="1:255" x14ac:dyDescent="0.2">
      <c r="A899" s="3">
        <v>17</v>
      </c>
      <c r="B899" s="3">
        <v>1</v>
      </c>
      <c r="E899" s="3" t="s">
        <v>836</v>
      </c>
      <c r="F899" s="3" t="s">
        <v>837</v>
      </c>
      <c r="G899" s="3" t="s">
        <v>838</v>
      </c>
      <c r="H899" s="3" t="s">
        <v>41</v>
      </c>
      <c r="I899" s="3">
        <v>1</v>
      </c>
      <c r="J899" s="3">
        <v>0</v>
      </c>
      <c r="K899" s="3">
        <v>1</v>
      </c>
      <c r="O899" s="3">
        <f t="shared" si="716"/>
        <v>51263.59</v>
      </c>
      <c r="P899" s="3">
        <f t="shared" si="717"/>
        <v>51263.59</v>
      </c>
      <c r="Q899" s="3">
        <f t="shared" si="741"/>
        <v>0</v>
      </c>
      <c r="R899" s="3">
        <f t="shared" si="742"/>
        <v>0</v>
      </c>
      <c r="S899" s="3">
        <f t="shared" si="718"/>
        <v>0</v>
      </c>
      <c r="T899" s="3">
        <f t="shared" si="719"/>
        <v>0</v>
      </c>
      <c r="U899" s="3">
        <f t="shared" si="720"/>
        <v>0</v>
      </c>
      <c r="V899" s="3">
        <f t="shared" si="721"/>
        <v>0</v>
      </c>
      <c r="W899" s="3">
        <f t="shared" si="722"/>
        <v>0</v>
      </c>
      <c r="X899" s="3">
        <f t="shared" si="743"/>
        <v>0</v>
      </c>
      <c r="Y899" s="3">
        <f t="shared" si="744"/>
        <v>0</v>
      </c>
      <c r="AA899" s="3">
        <v>56661436</v>
      </c>
      <c r="AB899" s="3">
        <f t="shared" si="723"/>
        <v>6771.94</v>
      </c>
      <c r="AC899" s="3">
        <f t="shared" si="745"/>
        <v>6771.94</v>
      </c>
      <c r="AD899" s="3">
        <f t="shared" si="746"/>
        <v>0</v>
      </c>
      <c r="AE899" s="3">
        <f t="shared" si="747"/>
        <v>0</v>
      </c>
      <c r="AF899" s="3">
        <f t="shared" si="748"/>
        <v>0</v>
      </c>
      <c r="AG899" s="3">
        <f t="shared" si="724"/>
        <v>0</v>
      </c>
      <c r="AH899" s="3">
        <f t="shared" si="749"/>
        <v>0</v>
      </c>
      <c r="AI899" s="3">
        <f t="shared" si="750"/>
        <v>0</v>
      </c>
      <c r="AJ899" s="3">
        <f t="shared" si="725"/>
        <v>0</v>
      </c>
      <c r="AK899" s="3">
        <v>6771.94</v>
      </c>
      <c r="AL899" s="3">
        <v>6771.94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1</v>
      </c>
      <c r="AW899" s="3">
        <v>1</v>
      </c>
      <c r="AZ899" s="3">
        <v>1</v>
      </c>
      <c r="BA899" s="3">
        <v>1</v>
      </c>
      <c r="BB899" s="3">
        <v>1</v>
      </c>
      <c r="BC899" s="3">
        <v>7.57</v>
      </c>
      <c r="BD899" s="3" t="s">
        <v>3</v>
      </c>
      <c r="BE899" s="3" t="s">
        <v>3</v>
      </c>
      <c r="BF899" s="3" t="s">
        <v>3</v>
      </c>
      <c r="BG899" s="3" t="s">
        <v>3</v>
      </c>
      <c r="BH899" s="3">
        <v>3</v>
      </c>
      <c r="BI899" s="3">
        <v>3</v>
      </c>
      <c r="BJ899" s="3" t="s">
        <v>837</v>
      </c>
      <c r="BM899" s="3">
        <v>400007</v>
      </c>
      <c r="BN899" s="3">
        <v>0</v>
      </c>
      <c r="BO899" s="3" t="s">
        <v>3</v>
      </c>
      <c r="BP899" s="3">
        <v>0</v>
      </c>
      <c r="BQ899" s="3">
        <v>214</v>
      </c>
      <c r="BR899" s="3">
        <v>0</v>
      </c>
      <c r="BS899" s="3">
        <v>1</v>
      </c>
      <c r="BT899" s="3">
        <v>1</v>
      </c>
      <c r="BU899" s="3">
        <v>1</v>
      </c>
      <c r="BV899" s="3">
        <v>1</v>
      </c>
      <c r="BW899" s="3">
        <v>1</v>
      </c>
      <c r="BX899" s="3">
        <v>1</v>
      </c>
      <c r="BY899" s="3" t="s">
        <v>3</v>
      </c>
      <c r="BZ899" s="3">
        <v>0</v>
      </c>
      <c r="CA899" s="3">
        <v>0</v>
      </c>
      <c r="CB899" s="3" t="s">
        <v>3</v>
      </c>
      <c r="CE899" s="3">
        <v>1566</v>
      </c>
      <c r="CF899" s="3">
        <v>0</v>
      </c>
      <c r="CG899" s="3">
        <v>0</v>
      </c>
      <c r="CM899" s="3">
        <v>0</v>
      </c>
      <c r="CN899" s="3" t="s">
        <v>3</v>
      </c>
      <c r="CO899" s="3">
        <v>0</v>
      </c>
      <c r="CP899" s="3">
        <f t="shared" si="726"/>
        <v>51263.59</v>
      </c>
      <c r="CQ899" s="3">
        <f t="shared" si="727"/>
        <v>51263.59</v>
      </c>
      <c r="CR899" s="3">
        <f t="shared" si="751"/>
        <v>0</v>
      </c>
      <c r="CS899" s="3">
        <f t="shared" si="752"/>
        <v>0</v>
      </c>
      <c r="CT899" s="3">
        <f t="shared" si="728"/>
        <v>0</v>
      </c>
      <c r="CU899" s="3">
        <f t="shared" si="729"/>
        <v>0</v>
      </c>
      <c r="CV899" s="3">
        <f t="shared" si="730"/>
        <v>0</v>
      </c>
      <c r="CW899" s="3">
        <f t="shared" si="731"/>
        <v>0</v>
      </c>
      <c r="CX899" s="3">
        <f t="shared" si="732"/>
        <v>0</v>
      </c>
      <c r="CY899" s="3">
        <f t="shared" si="753"/>
        <v>0</v>
      </c>
      <c r="CZ899" s="3">
        <f t="shared" si="754"/>
        <v>0</v>
      </c>
      <c r="DC899" s="3" t="s">
        <v>3</v>
      </c>
      <c r="DD899" s="3" t="s">
        <v>3</v>
      </c>
      <c r="DE899" s="3" t="s">
        <v>3</v>
      </c>
      <c r="DF899" s="3" t="s">
        <v>3</v>
      </c>
      <c r="DG899" s="3" t="s">
        <v>3</v>
      </c>
      <c r="DH899" s="3" t="s">
        <v>3</v>
      </c>
      <c r="DI899" s="3" t="s">
        <v>3</v>
      </c>
      <c r="DJ899" s="3" t="s">
        <v>3</v>
      </c>
      <c r="DK899" s="3" t="s">
        <v>3</v>
      </c>
      <c r="DL899" s="3" t="s">
        <v>3</v>
      </c>
      <c r="DM899" s="3" t="s">
        <v>3</v>
      </c>
      <c r="DN899" s="3">
        <v>0</v>
      </c>
      <c r="DO899" s="3">
        <v>0</v>
      </c>
      <c r="DP899" s="3">
        <v>1</v>
      </c>
      <c r="DQ899" s="3">
        <v>1</v>
      </c>
      <c r="DU899" s="3">
        <v>1013</v>
      </c>
      <c r="DV899" s="3" t="s">
        <v>41</v>
      </c>
      <c r="DW899" s="3" t="s">
        <v>41</v>
      </c>
      <c r="DX899" s="3">
        <v>1</v>
      </c>
      <c r="DZ899" s="3" t="s">
        <v>3</v>
      </c>
      <c r="EA899" s="3" t="s">
        <v>3</v>
      </c>
      <c r="EB899" s="3" t="s">
        <v>3</v>
      </c>
      <c r="EC899" s="3" t="s">
        <v>3</v>
      </c>
      <c r="EE899" s="3">
        <v>56938434</v>
      </c>
      <c r="EF899" s="3">
        <v>214</v>
      </c>
      <c r="EG899" s="3" t="s">
        <v>42</v>
      </c>
      <c r="EH899" s="3">
        <v>0</v>
      </c>
      <c r="EI899" s="3" t="s">
        <v>3</v>
      </c>
      <c r="EJ899" s="3">
        <v>3</v>
      </c>
      <c r="EK899" s="3">
        <v>400007</v>
      </c>
      <c r="EL899" s="3" t="s">
        <v>42</v>
      </c>
      <c r="EM899" s="3" t="s">
        <v>43</v>
      </c>
      <c r="EO899" s="3" t="s">
        <v>3</v>
      </c>
      <c r="EQ899" s="3">
        <v>131088</v>
      </c>
      <c r="ER899" s="3">
        <v>0</v>
      </c>
      <c r="ES899" s="3">
        <v>6771.94</v>
      </c>
      <c r="ET899" s="3">
        <v>0</v>
      </c>
      <c r="EU899" s="3">
        <v>0</v>
      </c>
      <c r="EV899" s="3">
        <v>0</v>
      </c>
      <c r="EW899" s="3">
        <v>0</v>
      </c>
      <c r="EX899" s="3">
        <v>0</v>
      </c>
      <c r="EY899" s="3">
        <v>0</v>
      </c>
      <c r="EZ899" s="3">
        <v>5</v>
      </c>
      <c r="FC899" s="3">
        <v>1</v>
      </c>
      <c r="FD899" s="3">
        <v>18</v>
      </c>
      <c r="FF899" s="3">
        <v>60000</v>
      </c>
      <c r="FQ899" s="3">
        <v>0</v>
      </c>
      <c r="FR899" s="3">
        <f t="shared" si="755"/>
        <v>51263.59</v>
      </c>
      <c r="FS899" s="3">
        <v>0</v>
      </c>
      <c r="FX899" s="3">
        <v>0</v>
      </c>
      <c r="FY899" s="3">
        <v>0</v>
      </c>
      <c r="GA899" s="3" t="s">
        <v>839</v>
      </c>
      <c r="GD899" s="3">
        <v>1</v>
      </c>
      <c r="GF899" s="3">
        <v>2078053343</v>
      </c>
      <c r="GG899" s="3">
        <v>2</v>
      </c>
      <c r="GH899" s="3">
        <v>3</v>
      </c>
      <c r="GI899" s="3">
        <v>3</v>
      </c>
      <c r="GJ899" s="3">
        <v>0</v>
      </c>
      <c r="GK899" s="3">
        <v>0</v>
      </c>
      <c r="GL899" s="3">
        <f t="shared" si="733"/>
        <v>0</v>
      </c>
      <c r="GM899" s="3">
        <f t="shared" si="734"/>
        <v>51263.59</v>
      </c>
      <c r="GN899" s="3">
        <f t="shared" si="735"/>
        <v>0</v>
      </c>
      <c r="GO899" s="3">
        <f t="shared" si="736"/>
        <v>0</v>
      </c>
      <c r="GP899" s="3">
        <f t="shared" si="737"/>
        <v>0</v>
      </c>
      <c r="GR899" s="3">
        <v>1</v>
      </c>
      <c r="GS899" s="3">
        <v>1</v>
      </c>
      <c r="GT899" s="3">
        <v>0</v>
      </c>
      <c r="GU899" s="3" t="s">
        <v>3</v>
      </c>
      <c r="GV899" s="3">
        <f t="shared" si="738"/>
        <v>0</v>
      </c>
      <c r="GW899" s="3">
        <v>1</v>
      </c>
      <c r="GX899" s="3">
        <f t="shared" si="739"/>
        <v>0</v>
      </c>
      <c r="HA899" s="3">
        <v>0</v>
      </c>
      <c r="HB899" s="3">
        <v>0</v>
      </c>
      <c r="HC899" s="3">
        <f t="shared" si="740"/>
        <v>0</v>
      </c>
      <c r="HE899" s="3" t="s">
        <v>45</v>
      </c>
      <c r="HF899" s="3" t="s">
        <v>46</v>
      </c>
      <c r="HM899" s="3" t="s">
        <v>3</v>
      </c>
      <c r="HN899" s="3" t="s">
        <v>3</v>
      </c>
      <c r="HO899" s="3" t="s">
        <v>3</v>
      </c>
      <c r="HP899" s="3" t="s">
        <v>3</v>
      </c>
      <c r="HQ899" s="3" t="s">
        <v>3</v>
      </c>
      <c r="HS899" s="3">
        <v>0</v>
      </c>
      <c r="IK899" s="3">
        <v>0</v>
      </c>
    </row>
    <row r="900" spans="1:255" x14ac:dyDescent="0.2">
      <c r="A900" s="2">
        <v>17</v>
      </c>
      <c r="B900" s="2">
        <v>1</v>
      </c>
      <c r="C900" s="2"/>
      <c r="D900" s="2"/>
      <c r="E900" s="2" t="s">
        <v>840</v>
      </c>
      <c r="F900" s="2" t="s">
        <v>841</v>
      </c>
      <c r="G900" s="2" t="s">
        <v>842</v>
      </c>
      <c r="H900" s="2" t="s">
        <v>41</v>
      </c>
      <c r="I900" s="2">
        <v>1</v>
      </c>
      <c r="J900" s="2">
        <v>0</v>
      </c>
      <c r="K900" s="2">
        <v>1</v>
      </c>
      <c r="L900" s="2"/>
      <c r="M900" s="2"/>
      <c r="N900" s="2"/>
      <c r="O900" s="2">
        <f t="shared" si="716"/>
        <v>6455.92</v>
      </c>
      <c r="P900" s="2">
        <f t="shared" si="717"/>
        <v>6455.92</v>
      </c>
      <c r="Q900" s="2">
        <f t="shared" si="741"/>
        <v>0</v>
      </c>
      <c r="R900" s="2">
        <f t="shared" si="742"/>
        <v>0</v>
      </c>
      <c r="S900" s="2">
        <f t="shared" si="718"/>
        <v>0</v>
      </c>
      <c r="T900" s="2">
        <f t="shared" si="719"/>
        <v>0</v>
      </c>
      <c r="U900" s="2">
        <f t="shared" si="720"/>
        <v>0</v>
      </c>
      <c r="V900" s="2">
        <f t="shared" si="721"/>
        <v>0</v>
      </c>
      <c r="W900" s="2">
        <f t="shared" si="722"/>
        <v>0</v>
      </c>
      <c r="X900" s="2">
        <f t="shared" si="743"/>
        <v>0</v>
      </c>
      <c r="Y900" s="2">
        <f t="shared" si="744"/>
        <v>0</v>
      </c>
      <c r="Z900" s="2"/>
      <c r="AA900" s="2">
        <v>56661434</v>
      </c>
      <c r="AB900" s="2">
        <f t="shared" si="723"/>
        <v>6455.92</v>
      </c>
      <c r="AC900" s="2">
        <f t="shared" si="745"/>
        <v>6455.92</v>
      </c>
      <c r="AD900" s="2">
        <f t="shared" si="746"/>
        <v>0</v>
      </c>
      <c r="AE900" s="2">
        <f t="shared" si="747"/>
        <v>0</v>
      </c>
      <c r="AF900" s="2">
        <f t="shared" si="748"/>
        <v>0</v>
      </c>
      <c r="AG900" s="2">
        <f t="shared" si="724"/>
        <v>0</v>
      </c>
      <c r="AH900" s="2">
        <f t="shared" si="749"/>
        <v>0</v>
      </c>
      <c r="AI900" s="2">
        <f t="shared" si="750"/>
        <v>0</v>
      </c>
      <c r="AJ900" s="2">
        <f t="shared" si="725"/>
        <v>0</v>
      </c>
      <c r="AK900" s="2">
        <v>6455.920000000001</v>
      </c>
      <c r="AL900" s="2">
        <v>6455.920000000001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1</v>
      </c>
      <c r="AW900" s="2">
        <v>1</v>
      </c>
      <c r="AX900" s="2"/>
      <c r="AY900" s="2"/>
      <c r="AZ900" s="2">
        <v>1</v>
      </c>
      <c r="BA900" s="2">
        <v>1</v>
      </c>
      <c r="BB900" s="2">
        <v>1</v>
      </c>
      <c r="BC900" s="2">
        <v>1</v>
      </c>
      <c r="BD900" s="2" t="s">
        <v>3</v>
      </c>
      <c r="BE900" s="2" t="s">
        <v>3</v>
      </c>
      <c r="BF900" s="2" t="s">
        <v>3</v>
      </c>
      <c r="BG900" s="2" t="s">
        <v>3</v>
      </c>
      <c r="BH900" s="2">
        <v>3</v>
      </c>
      <c r="BI900" s="2">
        <v>3</v>
      </c>
      <c r="BJ900" s="2" t="s">
        <v>841</v>
      </c>
      <c r="BK900" s="2"/>
      <c r="BL900" s="2"/>
      <c r="BM900" s="2">
        <v>400007</v>
      </c>
      <c r="BN900" s="2">
        <v>0</v>
      </c>
      <c r="BO900" s="2" t="s">
        <v>3</v>
      </c>
      <c r="BP900" s="2">
        <v>0</v>
      </c>
      <c r="BQ900" s="2">
        <v>214</v>
      </c>
      <c r="BR900" s="2">
        <v>0</v>
      </c>
      <c r="BS900" s="2">
        <v>1</v>
      </c>
      <c r="BT900" s="2">
        <v>1</v>
      </c>
      <c r="BU900" s="2">
        <v>1</v>
      </c>
      <c r="BV900" s="2">
        <v>1</v>
      </c>
      <c r="BW900" s="2">
        <v>1</v>
      </c>
      <c r="BX900" s="2">
        <v>1</v>
      </c>
      <c r="BY900" s="2" t="s">
        <v>3</v>
      </c>
      <c r="BZ900" s="2">
        <v>0</v>
      </c>
      <c r="CA900" s="2">
        <v>0</v>
      </c>
      <c r="CB900" s="2" t="s">
        <v>3</v>
      </c>
      <c r="CC900" s="2"/>
      <c r="CD900" s="2"/>
      <c r="CE900" s="2">
        <v>1566</v>
      </c>
      <c r="CF900" s="2">
        <v>0</v>
      </c>
      <c r="CG900" s="2">
        <v>0</v>
      </c>
      <c r="CH900" s="2"/>
      <c r="CI900" s="2"/>
      <c r="CJ900" s="2"/>
      <c r="CK900" s="2"/>
      <c r="CL900" s="2"/>
      <c r="CM900" s="2">
        <v>0</v>
      </c>
      <c r="CN900" s="2" t="s">
        <v>3</v>
      </c>
      <c r="CO900" s="2">
        <v>0</v>
      </c>
      <c r="CP900" s="2">
        <f t="shared" si="726"/>
        <v>6455.92</v>
      </c>
      <c r="CQ900" s="2">
        <f t="shared" si="727"/>
        <v>6455.92</v>
      </c>
      <c r="CR900" s="2">
        <f t="shared" si="751"/>
        <v>0</v>
      </c>
      <c r="CS900" s="2">
        <f t="shared" si="752"/>
        <v>0</v>
      </c>
      <c r="CT900" s="2">
        <f t="shared" si="728"/>
        <v>0</v>
      </c>
      <c r="CU900" s="2">
        <f t="shared" si="729"/>
        <v>0</v>
      </c>
      <c r="CV900" s="2">
        <f t="shared" si="730"/>
        <v>0</v>
      </c>
      <c r="CW900" s="2">
        <f t="shared" si="731"/>
        <v>0</v>
      </c>
      <c r="CX900" s="2">
        <f t="shared" si="732"/>
        <v>0</v>
      </c>
      <c r="CY900" s="2">
        <f t="shared" si="753"/>
        <v>0</v>
      </c>
      <c r="CZ900" s="2">
        <f t="shared" si="754"/>
        <v>0</v>
      </c>
      <c r="DA900" s="2"/>
      <c r="DB900" s="2"/>
      <c r="DC900" s="2" t="s">
        <v>3</v>
      </c>
      <c r="DD900" s="2" t="s">
        <v>3</v>
      </c>
      <c r="DE900" s="2" t="s">
        <v>3</v>
      </c>
      <c r="DF900" s="2" t="s">
        <v>3</v>
      </c>
      <c r="DG900" s="2" t="s">
        <v>3</v>
      </c>
      <c r="DH900" s="2" t="s">
        <v>3</v>
      </c>
      <c r="DI900" s="2" t="s">
        <v>3</v>
      </c>
      <c r="DJ900" s="2" t="s">
        <v>3</v>
      </c>
      <c r="DK900" s="2" t="s">
        <v>3</v>
      </c>
      <c r="DL900" s="2" t="s">
        <v>3</v>
      </c>
      <c r="DM900" s="2" t="s">
        <v>3</v>
      </c>
      <c r="DN900" s="2">
        <v>0</v>
      </c>
      <c r="DO900" s="2">
        <v>0</v>
      </c>
      <c r="DP900" s="2">
        <v>1</v>
      </c>
      <c r="DQ900" s="2">
        <v>1</v>
      </c>
      <c r="DR900" s="2"/>
      <c r="DS900" s="2"/>
      <c r="DT900" s="2"/>
      <c r="DU900" s="2">
        <v>1013</v>
      </c>
      <c r="DV900" s="2" t="s">
        <v>41</v>
      </c>
      <c r="DW900" s="2" t="s">
        <v>41</v>
      </c>
      <c r="DX900" s="2">
        <v>1</v>
      </c>
      <c r="DY900" s="2"/>
      <c r="DZ900" s="2" t="s">
        <v>3</v>
      </c>
      <c r="EA900" s="2" t="s">
        <v>3</v>
      </c>
      <c r="EB900" s="2" t="s">
        <v>3</v>
      </c>
      <c r="EC900" s="2" t="s">
        <v>3</v>
      </c>
      <c r="ED900" s="2"/>
      <c r="EE900" s="2">
        <v>56938434</v>
      </c>
      <c r="EF900" s="2">
        <v>214</v>
      </c>
      <c r="EG900" s="2" t="s">
        <v>42</v>
      </c>
      <c r="EH900" s="2">
        <v>0</v>
      </c>
      <c r="EI900" s="2" t="s">
        <v>3</v>
      </c>
      <c r="EJ900" s="2">
        <v>3</v>
      </c>
      <c r="EK900" s="2">
        <v>400007</v>
      </c>
      <c r="EL900" s="2" t="s">
        <v>42</v>
      </c>
      <c r="EM900" s="2" t="s">
        <v>43</v>
      </c>
      <c r="EN900" s="2"/>
      <c r="EO900" s="2" t="s">
        <v>3</v>
      </c>
      <c r="EP900" s="2"/>
      <c r="EQ900" s="2">
        <v>131088</v>
      </c>
      <c r="ER900" s="2">
        <v>0</v>
      </c>
      <c r="ES900" s="2">
        <v>6455.920000000001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>
        <v>0</v>
      </c>
      <c r="FR900" s="2">
        <f t="shared" si="755"/>
        <v>6455.92</v>
      </c>
      <c r="FS900" s="2">
        <v>0</v>
      </c>
      <c r="FT900" s="2"/>
      <c r="FU900" s="2"/>
      <c r="FV900" s="2"/>
      <c r="FW900" s="2"/>
      <c r="FX900" s="2">
        <v>0</v>
      </c>
      <c r="FY900" s="2">
        <v>0</v>
      </c>
      <c r="FZ900" s="2"/>
      <c r="GA900" s="2" t="s">
        <v>843</v>
      </c>
      <c r="GB900" s="2"/>
      <c r="GC900" s="2"/>
      <c r="GD900" s="2">
        <v>1</v>
      </c>
      <c r="GE900" s="2"/>
      <c r="GF900" s="2">
        <v>-1272523184</v>
      </c>
      <c r="GG900" s="2">
        <v>2</v>
      </c>
      <c r="GH900" s="2">
        <v>4</v>
      </c>
      <c r="GI900" s="2">
        <v>-2</v>
      </c>
      <c r="GJ900" s="2">
        <v>0</v>
      </c>
      <c r="GK900" s="2">
        <v>0</v>
      </c>
      <c r="GL900" s="2">
        <f t="shared" si="733"/>
        <v>0</v>
      </c>
      <c r="GM900" s="2">
        <f t="shared" si="734"/>
        <v>6455.92</v>
      </c>
      <c r="GN900" s="2">
        <f t="shared" si="735"/>
        <v>0</v>
      </c>
      <c r="GO900" s="2">
        <f t="shared" si="736"/>
        <v>0</v>
      </c>
      <c r="GP900" s="2">
        <f t="shared" si="737"/>
        <v>0</v>
      </c>
      <c r="GQ900" s="2"/>
      <c r="GR900" s="2">
        <v>1</v>
      </c>
      <c r="GS900" s="2">
        <v>2</v>
      </c>
      <c r="GT900" s="2">
        <v>0</v>
      </c>
      <c r="GU900" s="2" t="s">
        <v>3</v>
      </c>
      <c r="GV900" s="2">
        <f t="shared" si="738"/>
        <v>0</v>
      </c>
      <c r="GW900" s="2">
        <v>1</v>
      </c>
      <c r="GX900" s="2">
        <f t="shared" si="739"/>
        <v>0</v>
      </c>
      <c r="GY900" s="2"/>
      <c r="GZ900" s="2"/>
      <c r="HA900" s="2">
        <v>0</v>
      </c>
      <c r="HB900" s="2">
        <v>0</v>
      </c>
      <c r="HC900" s="2">
        <f t="shared" si="740"/>
        <v>0</v>
      </c>
      <c r="HD900" s="2"/>
      <c r="HE900" s="2" t="s">
        <v>45</v>
      </c>
      <c r="HF900" s="2" t="s">
        <v>46</v>
      </c>
      <c r="HG900" s="2"/>
      <c r="HH900" s="2"/>
      <c r="HI900" s="2"/>
      <c r="HJ900" s="2"/>
      <c r="HK900" s="2"/>
      <c r="HL900" s="2"/>
      <c r="HM900" s="2" t="s">
        <v>3</v>
      </c>
      <c r="HN900" s="2" t="s">
        <v>3</v>
      </c>
      <c r="HO900" s="2" t="s">
        <v>3</v>
      </c>
      <c r="HP900" s="2" t="s">
        <v>3</v>
      </c>
      <c r="HQ900" s="2" t="s">
        <v>3</v>
      </c>
      <c r="HR900" s="2"/>
      <c r="HS900" s="2">
        <v>0</v>
      </c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>
        <v>0</v>
      </c>
      <c r="IL900" s="2"/>
      <c r="IM900" s="2"/>
      <c r="IN900" s="2"/>
      <c r="IO900" s="2"/>
      <c r="IP900" s="2"/>
      <c r="IQ900" s="2"/>
      <c r="IR900" s="2"/>
      <c r="IS900" s="2"/>
      <c r="IT900" s="2"/>
      <c r="IU900" s="2"/>
    </row>
    <row r="901" spans="1:255" x14ac:dyDescent="0.2">
      <c r="A901" s="3">
        <v>17</v>
      </c>
      <c r="B901" s="3">
        <v>1</v>
      </c>
      <c r="E901" s="3" t="s">
        <v>840</v>
      </c>
      <c r="F901" s="3" t="s">
        <v>841</v>
      </c>
      <c r="G901" s="3" t="s">
        <v>842</v>
      </c>
      <c r="H901" s="3" t="s">
        <v>41</v>
      </c>
      <c r="I901" s="3">
        <v>1</v>
      </c>
      <c r="J901" s="3">
        <v>0</v>
      </c>
      <c r="K901" s="3">
        <v>1</v>
      </c>
      <c r="O901" s="3">
        <f t="shared" si="716"/>
        <v>48871.31</v>
      </c>
      <c r="P901" s="3">
        <f t="shared" si="717"/>
        <v>48871.31</v>
      </c>
      <c r="Q901" s="3">
        <f t="shared" si="741"/>
        <v>0</v>
      </c>
      <c r="R901" s="3">
        <f t="shared" si="742"/>
        <v>0</v>
      </c>
      <c r="S901" s="3">
        <f t="shared" si="718"/>
        <v>0</v>
      </c>
      <c r="T901" s="3">
        <f t="shared" si="719"/>
        <v>0</v>
      </c>
      <c r="U901" s="3">
        <f t="shared" si="720"/>
        <v>0</v>
      </c>
      <c r="V901" s="3">
        <f t="shared" si="721"/>
        <v>0</v>
      </c>
      <c r="W901" s="3">
        <f t="shared" si="722"/>
        <v>0</v>
      </c>
      <c r="X901" s="3">
        <f t="shared" si="743"/>
        <v>0</v>
      </c>
      <c r="Y901" s="3">
        <f t="shared" si="744"/>
        <v>0</v>
      </c>
      <c r="AA901" s="3">
        <v>56661436</v>
      </c>
      <c r="AB901" s="3">
        <f t="shared" si="723"/>
        <v>6455.92</v>
      </c>
      <c r="AC901" s="3">
        <f t="shared" si="745"/>
        <v>6455.92</v>
      </c>
      <c r="AD901" s="3">
        <f t="shared" si="746"/>
        <v>0</v>
      </c>
      <c r="AE901" s="3">
        <f t="shared" si="747"/>
        <v>0</v>
      </c>
      <c r="AF901" s="3">
        <f t="shared" si="748"/>
        <v>0</v>
      </c>
      <c r="AG901" s="3">
        <f t="shared" si="724"/>
        <v>0</v>
      </c>
      <c r="AH901" s="3">
        <f t="shared" si="749"/>
        <v>0</v>
      </c>
      <c r="AI901" s="3">
        <f t="shared" si="750"/>
        <v>0</v>
      </c>
      <c r="AJ901" s="3">
        <f t="shared" si="725"/>
        <v>0</v>
      </c>
      <c r="AK901" s="3">
        <v>6455.920000000001</v>
      </c>
      <c r="AL901" s="3">
        <v>6455.920000000001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1</v>
      </c>
      <c r="AW901" s="3">
        <v>1</v>
      </c>
      <c r="AZ901" s="3">
        <v>1</v>
      </c>
      <c r="BA901" s="3">
        <v>1</v>
      </c>
      <c r="BB901" s="3">
        <v>1</v>
      </c>
      <c r="BC901" s="3">
        <v>7.57</v>
      </c>
      <c r="BD901" s="3" t="s">
        <v>3</v>
      </c>
      <c r="BE901" s="3" t="s">
        <v>3</v>
      </c>
      <c r="BF901" s="3" t="s">
        <v>3</v>
      </c>
      <c r="BG901" s="3" t="s">
        <v>3</v>
      </c>
      <c r="BH901" s="3">
        <v>3</v>
      </c>
      <c r="BI901" s="3">
        <v>3</v>
      </c>
      <c r="BJ901" s="3" t="s">
        <v>841</v>
      </c>
      <c r="BM901" s="3">
        <v>400007</v>
      </c>
      <c r="BN901" s="3">
        <v>0</v>
      </c>
      <c r="BO901" s="3" t="s">
        <v>3</v>
      </c>
      <c r="BP901" s="3">
        <v>0</v>
      </c>
      <c r="BQ901" s="3">
        <v>214</v>
      </c>
      <c r="BR901" s="3">
        <v>0</v>
      </c>
      <c r="BS901" s="3">
        <v>1</v>
      </c>
      <c r="BT901" s="3">
        <v>1</v>
      </c>
      <c r="BU901" s="3">
        <v>1</v>
      </c>
      <c r="BV901" s="3">
        <v>1</v>
      </c>
      <c r="BW901" s="3">
        <v>1</v>
      </c>
      <c r="BX901" s="3">
        <v>1</v>
      </c>
      <c r="BY901" s="3" t="s">
        <v>3</v>
      </c>
      <c r="BZ901" s="3">
        <v>0</v>
      </c>
      <c r="CA901" s="3">
        <v>0</v>
      </c>
      <c r="CB901" s="3" t="s">
        <v>3</v>
      </c>
      <c r="CE901" s="3">
        <v>1566</v>
      </c>
      <c r="CF901" s="3">
        <v>0</v>
      </c>
      <c r="CG901" s="3">
        <v>0</v>
      </c>
      <c r="CM901" s="3">
        <v>0</v>
      </c>
      <c r="CN901" s="3" t="s">
        <v>3</v>
      </c>
      <c r="CO901" s="3">
        <v>0</v>
      </c>
      <c r="CP901" s="3">
        <f t="shared" si="726"/>
        <v>48871.31</v>
      </c>
      <c r="CQ901" s="3">
        <f t="shared" si="727"/>
        <v>48871.31</v>
      </c>
      <c r="CR901" s="3">
        <f t="shared" si="751"/>
        <v>0</v>
      </c>
      <c r="CS901" s="3">
        <f t="shared" si="752"/>
        <v>0</v>
      </c>
      <c r="CT901" s="3">
        <f t="shared" si="728"/>
        <v>0</v>
      </c>
      <c r="CU901" s="3">
        <f t="shared" si="729"/>
        <v>0</v>
      </c>
      <c r="CV901" s="3">
        <f t="shared" si="730"/>
        <v>0</v>
      </c>
      <c r="CW901" s="3">
        <f t="shared" si="731"/>
        <v>0</v>
      </c>
      <c r="CX901" s="3">
        <f t="shared" si="732"/>
        <v>0</v>
      </c>
      <c r="CY901" s="3">
        <f t="shared" si="753"/>
        <v>0</v>
      </c>
      <c r="CZ901" s="3">
        <f t="shared" si="754"/>
        <v>0</v>
      </c>
      <c r="DC901" s="3" t="s">
        <v>3</v>
      </c>
      <c r="DD901" s="3" t="s">
        <v>3</v>
      </c>
      <c r="DE901" s="3" t="s">
        <v>3</v>
      </c>
      <c r="DF901" s="3" t="s">
        <v>3</v>
      </c>
      <c r="DG901" s="3" t="s">
        <v>3</v>
      </c>
      <c r="DH901" s="3" t="s">
        <v>3</v>
      </c>
      <c r="DI901" s="3" t="s">
        <v>3</v>
      </c>
      <c r="DJ901" s="3" t="s">
        <v>3</v>
      </c>
      <c r="DK901" s="3" t="s">
        <v>3</v>
      </c>
      <c r="DL901" s="3" t="s">
        <v>3</v>
      </c>
      <c r="DM901" s="3" t="s">
        <v>3</v>
      </c>
      <c r="DN901" s="3">
        <v>0</v>
      </c>
      <c r="DO901" s="3">
        <v>0</v>
      </c>
      <c r="DP901" s="3">
        <v>1</v>
      </c>
      <c r="DQ901" s="3">
        <v>1</v>
      </c>
      <c r="DU901" s="3">
        <v>1013</v>
      </c>
      <c r="DV901" s="3" t="s">
        <v>41</v>
      </c>
      <c r="DW901" s="3" t="s">
        <v>41</v>
      </c>
      <c r="DX901" s="3">
        <v>1</v>
      </c>
      <c r="DZ901" s="3" t="s">
        <v>3</v>
      </c>
      <c r="EA901" s="3" t="s">
        <v>3</v>
      </c>
      <c r="EB901" s="3" t="s">
        <v>3</v>
      </c>
      <c r="EC901" s="3" t="s">
        <v>3</v>
      </c>
      <c r="EE901" s="3">
        <v>56938434</v>
      </c>
      <c r="EF901" s="3">
        <v>214</v>
      </c>
      <c r="EG901" s="3" t="s">
        <v>42</v>
      </c>
      <c r="EH901" s="3">
        <v>0</v>
      </c>
      <c r="EI901" s="3" t="s">
        <v>3</v>
      </c>
      <c r="EJ901" s="3">
        <v>3</v>
      </c>
      <c r="EK901" s="3">
        <v>400007</v>
      </c>
      <c r="EL901" s="3" t="s">
        <v>42</v>
      </c>
      <c r="EM901" s="3" t="s">
        <v>43</v>
      </c>
      <c r="EO901" s="3" t="s">
        <v>3</v>
      </c>
      <c r="EQ901" s="3">
        <v>131088</v>
      </c>
      <c r="ER901" s="3">
        <v>0</v>
      </c>
      <c r="ES901" s="3">
        <v>6455.920000000001</v>
      </c>
      <c r="ET901" s="3">
        <v>0</v>
      </c>
      <c r="EU901" s="3">
        <v>0</v>
      </c>
      <c r="EV901" s="3">
        <v>0</v>
      </c>
      <c r="EW901" s="3">
        <v>0</v>
      </c>
      <c r="EX901" s="3">
        <v>0</v>
      </c>
      <c r="EY901" s="3">
        <v>0</v>
      </c>
      <c r="EZ901" s="3">
        <v>5</v>
      </c>
      <c r="FC901" s="3">
        <v>1</v>
      </c>
      <c r="FD901" s="3">
        <v>18</v>
      </c>
      <c r="FF901" s="3">
        <v>57200</v>
      </c>
      <c r="FQ901" s="3">
        <v>0</v>
      </c>
      <c r="FR901" s="3">
        <f t="shared" si="755"/>
        <v>48871.31</v>
      </c>
      <c r="FS901" s="3">
        <v>0</v>
      </c>
      <c r="FX901" s="3">
        <v>0</v>
      </c>
      <c r="FY901" s="3">
        <v>0</v>
      </c>
      <c r="GA901" s="3" t="s">
        <v>843</v>
      </c>
      <c r="GD901" s="3">
        <v>1</v>
      </c>
      <c r="GF901" s="3">
        <v>-1272523184</v>
      </c>
      <c r="GG901" s="3">
        <v>2</v>
      </c>
      <c r="GH901" s="3">
        <v>3</v>
      </c>
      <c r="GI901" s="3">
        <v>3</v>
      </c>
      <c r="GJ901" s="3">
        <v>0</v>
      </c>
      <c r="GK901" s="3">
        <v>0</v>
      </c>
      <c r="GL901" s="3">
        <f t="shared" si="733"/>
        <v>0</v>
      </c>
      <c r="GM901" s="3">
        <f t="shared" si="734"/>
        <v>48871.31</v>
      </c>
      <c r="GN901" s="3">
        <f t="shared" si="735"/>
        <v>0</v>
      </c>
      <c r="GO901" s="3">
        <f t="shared" si="736"/>
        <v>0</v>
      </c>
      <c r="GP901" s="3">
        <f t="shared" si="737"/>
        <v>0</v>
      </c>
      <c r="GR901" s="3">
        <v>1</v>
      </c>
      <c r="GS901" s="3">
        <v>1</v>
      </c>
      <c r="GT901" s="3">
        <v>0</v>
      </c>
      <c r="GU901" s="3" t="s">
        <v>3</v>
      </c>
      <c r="GV901" s="3">
        <f t="shared" si="738"/>
        <v>0</v>
      </c>
      <c r="GW901" s="3">
        <v>1</v>
      </c>
      <c r="GX901" s="3">
        <f t="shared" si="739"/>
        <v>0</v>
      </c>
      <c r="HA901" s="3">
        <v>0</v>
      </c>
      <c r="HB901" s="3">
        <v>0</v>
      </c>
      <c r="HC901" s="3">
        <f t="shared" si="740"/>
        <v>0</v>
      </c>
      <c r="HE901" s="3" t="s">
        <v>45</v>
      </c>
      <c r="HF901" s="3" t="s">
        <v>46</v>
      </c>
      <c r="HM901" s="3" t="s">
        <v>3</v>
      </c>
      <c r="HN901" s="3" t="s">
        <v>3</v>
      </c>
      <c r="HO901" s="3" t="s">
        <v>3</v>
      </c>
      <c r="HP901" s="3" t="s">
        <v>3</v>
      </c>
      <c r="HQ901" s="3" t="s">
        <v>3</v>
      </c>
      <c r="HS901" s="3">
        <v>0</v>
      </c>
      <c r="IK901" s="3">
        <v>0</v>
      </c>
    </row>
    <row r="902" spans="1:255" x14ac:dyDescent="0.2">
      <c r="A902" s="2">
        <v>17</v>
      </c>
      <c r="B902" s="2">
        <v>1</v>
      </c>
      <c r="C902" s="2"/>
      <c r="D902" s="2"/>
      <c r="E902" s="2" t="s">
        <v>844</v>
      </c>
      <c r="F902" s="2" t="s">
        <v>845</v>
      </c>
      <c r="G902" s="2" t="s">
        <v>846</v>
      </c>
      <c r="H902" s="2" t="s">
        <v>41</v>
      </c>
      <c r="I902" s="2">
        <v>1</v>
      </c>
      <c r="J902" s="2">
        <v>0</v>
      </c>
      <c r="K902" s="2">
        <v>1</v>
      </c>
      <c r="L902" s="2"/>
      <c r="M902" s="2"/>
      <c r="N902" s="2"/>
      <c r="O902" s="2">
        <f t="shared" si="716"/>
        <v>5993.18</v>
      </c>
      <c r="P902" s="2">
        <f t="shared" si="717"/>
        <v>5993.18</v>
      </c>
      <c r="Q902" s="2">
        <f t="shared" si="741"/>
        <v>0</v>
      </c>
      <c r="R902" s="2">
        <f t="shared" si="742"/>
        <v>0</v>
      </c>
      <c r="S902" s="2">
        <f t="shared" si="718"/>
        <v>0</v>
      </c>
      <c r="T902" s="2">
        <f t="shared" si="719"/>
        <v>0</v>
      </c>
      <c r="U902" s="2">
        <f t="shared" si="720"/>
        <v>0</v>
      </c>
      <c r="V902" s="2">
        <f t="shared" si="721"/>
        <v>0</v>
      </c>
      <c r="W902" s="2">
        <f t="shared" si="722"/>
        <v>0</v>
      </c>
      <c r="X902" s="2">
        <f t="shared" si="743"/>
        <v>0</v>
      </c>
      <c r="Y902" s="2">
        <f t="shared" si="744"/>
        <v>0</v>
      </c>
      <c r="Z902" s="2"/>
      <c r="AA902" s="2">
        <v>56661434</v>
      </c>
      <c r="AB902" s="2">
        <f t="shared" si="723"/>
        <v>5993.18</v>
      </c>
      <c r="AC902" s="2">
        <f t="shared" si="745"/>
        <v>5993.18</v>
      </c>
      <c r="AD902" s="2">
        <f t="shared" si="746"/>
        <v>0</v>
      </c>
      <c r="AE902" s="2">
        <f t="shared" si="747"/>
        <v>0</v>
      </c>
      <c r="AF902" s="2">
        <f t="shared" si="748"/>
        <v>0</v>
      </c>
      <c r="AG902" s="2">
        <f t="shared" si="724"/>
        <v>0</v>
      </c>
      <c r="AH902" s="2">
        <f t="shared" si="749"/>
        <v>0</v>
      </c>
      <c r="AI902" s="2">
        <f t="shared" si="750"/>
        <v>0</v>
      </c>
      <c r="AJ902" s="2">
        <f t="shared" si="725"/>
        <v>0</v>
      </c>
      <c r="AK902" s="2">
        <v>5993.1799999999994</v>
      </c>
      <c r="AL902" s="2">
        <v>5993.1799999999994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1</v>
      </c>
      <c r="AW902" s="2">
        <v>1</v>
      </c>
      <c r="AX902" s="2"/>
      <c r="AY902" s="2"/>
      <c r="AZ902" s="2">
        <v>1</v>
      </c>
      <c r="BA902" s="2">
        <v>1</v>
      </c>
      <c r="BB902" s="2">
        <v>1</v>
      </c>
      <c r="BC902" s="2">
        <v>1</v>
      </c>
      <c r="BD902" s="2" t="s">
        <v>3</v>
      </c>
      <c r="BE902" s="2" t="s">
        <v>3</v>
      </c>
      <c r="BF902" s="2" t="s">
        <v>3</v>
      </c>
      <c r="BG902" s="2" t="s">
        <v>3</v>
      </c>
      <c r="BH902" s="2">
        <v>3</v>
      </c>
      <c r="BI902" s="2">
        <v>3</v>
      </c>
      <c r="BJ902" s="2" t="s">
        <v>845</v>
      </c>
      <c r="BK902" s="2"/>
      <c r="BL902" s="2"/>
      <c r="BM902" s="2">
        <v>400007</v>
      </c>
      <c r="BN902" s="2">
        <v>0</v>
      </c>
      <c r="BO902" s="2" t="s">
        <v>3</v>
      </c>
      <c r="BP902" s="2">
        <v>0</v>
      </c>
      <c r="BQ902" s="2">
        <v>214</v>
      </c>
      <c r="BR902" s="2">
        <v>0</v>
      </c>
      <c r="BS902" s="2">
        <v>1</v>
      </c>
      <c r="BT902" s="2">
        <v>1</v>
      </c>
      <c r="BU902" s="2">
        <v>1</v>
      </c>
      <c r="BV902" s="2">
        <v>1</v>
      </c>
      <c r="BW902" s="2">
        <v>1</v>
      </c>
      <c r="BX902" s="2">
        <v>1</v>
      </c>
      <c r="BY902" s="2" t="s">
        <v>3</v>
      </c>
      <c r="BZ902" s="2">
        <v>0</v>
      </c>
      <c r="CA902" s="2">
        <v>0</v>
      </c>
      <c r="CB902" s="2" t="s">
        <v>3</v>
      </c>
      <c r="CC902" s="2"/>
      <c r="CD902" s="2"/>
      <c r="CE902" s="2">
        <v>1566</v>
      </c>
      <c r="CF902" s="2">
        <v>0</v>
      </c>
      <c r="CG902" s="2">
        <v>0</v>
      </c>
      <c r="CH902" s="2"/>
      <c r="CI902" s="2"/>
      <c r="CJ902" s="2"/>
      <c r="CK902" s="2"/>
      <c r="CL902" s="2"/>
      <c r="CM902" s="2">
        <v>0</v>
      </c>
      <c r="CN902" s="2" t="s">
        <v>3</v>
      </c>
      <c r="CO902" s="2">
        <v>0</v>
      </c>
      <c r="CP902" s="2">
        <f t="shared" si="726"/>
        <v>5993.18</v>
      </c>
      <c r="CQ902" s="2">
        <f t="shared" si="727"/>
        <v>5993.18</v>
      </c>
      <c r="CR902" s="2">
        <f t="shared" si="751"/>
        <v>0</v>
      </c>
      <c r="CS902" s="2">
        <f t="shared" si="752"/>
        <v>0</v>
      </c>
      <c r="CT902" s="2">
        <f t="shared" si="728"/>
        <v>0</v>
      </c>
      <c r="CU902" s="2">
        <f t="shared" si="729"/>
        <v>0</v>
      </c>
      <c r="CV902" s="2">
        <f t="shared" si="730"/>
        <v>0</v>
      </c>
      <c r="CW902" s="2">
        <f t="shared" si="731"/>
        <v>0</v>
      </c>
      <c r="CX902" s="2">
        <f t="shared" si="732"/>
        <v>0</v>
      </c>
      <c r="CY902" s="2">
        <f t="shared" si="753"/>
        <v>0</v>
      </c>
      <c r="CZ902" s="2">
        <f t="shared" si="754"/>
        <v>0</v>
      </c>
      <c r="DA902" s="2"/>
      <c r="DB902" s="2"/>
      <c r="DC902" s="2" t="s">
        <v>3</v>
      </c>
      <c r="DD902" s="2" t="s">
        <v>3</v>
      </c>
      <c r="DE902" s="2" t="s">
        <v>3</v>
      </c>
      <c r="DF902" s="2" t="s">
        <v>3</v>
      </c>
      <c r="DG902" s="2" t="s">
        <v>3</v>
      </c>
      <c r="DH902" s="2" t="s">
        <v>3</v>
      </c>
      <c r="DI902" s="2" t="s">
        <v>3</v>
      </c>
      <c r="DJ902" s="2" t="s">
        <v>3</v>
      </c>
      <c r="DK902" s="2" t="s">
        <v>3</v>
      </c>
      <c r="DL902" s="2" t="s">
        <v>3</v>
      </c>
      <c r="DM902" s="2" t="s">
        <v>3</v>
      </c>
      <c r="DN902" s="2">
        <v>0</v>
      </c>
      <c r="DO902" s="2">
        <v>0</v>
      </c>
      <c r="DP902" s="2">
        <v>1</v>
      </c>
      <c r="DQ902" s="2">
        <v>1</v>
      </c>
      <c r="DR902" s="2"/>
      <c r="DS902" s="2"/>
      <c r="DT902" s="2"/>
      <c r="DU902" s="2">
        <v>1013</v>
      </c>
      <c r="DV902" s="2" t="s">
        <v>41</v>
      </c>
      <c r="DW902" s="2" t="s">
        <v>41</v>
      </c>
      <c r="DX902" s="2">
        <v>1</v>
      </c>
      <c r="DY902" s="2"/>
      <c r="DZ902" s="2" t="s">
        <v>3</v>
      </c>
      <c r="EA902" s="2" t="s">
        <v>3</v>
      </c>
      <c r="EB902" s="2" t="s">
        <v>3</v>
      </c>
      <c r="EC902" s="2" t="s">
        <v>3</v>
      </c>
      <c r="ED902" s="2"/>
      <c r="EE902" s="2">
        <v>56938434</v>
      </c>
      <c r="EF902" s="2">
        <v>214</v>
      </c>
      <c r="EG902" s="2" t="s">
        <v>42</v>
      </c>
      <c r="EH902" s="2">
        <v>0</v>
      </c>
      <c r="EI902" s="2" t="s">
        <v>3</v>
      </c>
      <c r="EJ902" s="2">
        <v>3</v>
      </c>
      <c r="EK902" s="2">
        <v>400007</v>
      </c>
      <c r="EL902" s="2" t="s">
        <v>42</v>
      </c>
      <c r="EM902" s="2" t="s">
        <v>43</v>
      </c>
      <c r="EN902" s="2"/>
      <c r="EO902" s="2" t="s">
        <v>3</v>
      </c>
      <c r="EP902" s="2"/>
      <c r="EQ902" s="2">
        <v>131088</v>
      </c>
      <c r="ER902" s="2">
        <v>0</v>
      </c>
      <c r="ES902" s="2">
        <v>5993.1799999999994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>
        <v>0</v>
      </c>
      <c r="FR902" s="2">
        <f t="shared" si="755"/>
        <v>5993.18</v>
      </c>
      <c r="FS902" s="2">
        <v>0</v>
      </c>
      <c r="FT902" s="2"/>
      <c r="FU902" s="2"/>
      <c r="FV902" s="2"/>
      <c r="FW902" s="2"/>
      <c r="FX902" s="2">
        <v>0</v>
      </c>
      <c r="FY902" s="2">
        <v>0</v>
      </c>
      <c r="FZ902" s="2"/>
      <c r="GA902" s="2" t="s">
        <v>847</v>
      </c>
      <c r="GB902" s="2"/>
      <c r="GC902" s="2"/>
      <c r="GD902" s="2">
        <v>1</v>
      </c>
      <c r="GE902" s="2"/>
      <c r="GF902" s="2">
        <v>-1755421624</v>
      </c>
      <c r="GG902" s="2">
        <v>2</v>
      </c>
      <c r="GH902" s="2">
        <v>4</v>
      </c>
      <c r="GI902" s="2">
        <v>-2</v>
      </c>
      <c r="GJ902" s="2">
        <v>0</v>
      </c>
      <c r="GK902" s="2">
        <v>0</v>
      </c>
      <c r="GL902" s="2">
        <f t="shared" si="733"/>
        <v>0</v>
      </c>
      <c r="GM902" s="2">
        <f t="shared" si="734"/>
        <v>5993.18</v>
      </c>
      <c r="GN902" s="2">
        <f t="shared" si="735"/>
        <v>0</v>
      </c>
      <c r="GO902" s="2">
        <f t="shared" si="736"/>
        <v>0</v>
      </c>
      <c r="GP902" s="2">
        <f t="shared" si="737"/>
        <v>0</v>
      </c>
      <c r="GQ902" s="2"/>
      <c r="GR902" s="2">
        <v>1</v>
      </c>
      <c r="GS902" s="2">
        <v>2</v>
      </c>
      <c r="GT902" s="2">
        <v>0</v>
      </c>
      <c r="GU902" s="2" t="s">
        <v>3</v>
      </c>
      <c r="GV902" s="2">
        <f t="shared" si="738"/>
        <v>0</v>
      </c>
      <c r="GW902" s="2">
        <v>1</v>
      </c>
      <c r="GX902" s="2">
        <f t="shared" si="739"/>
        <v>0</v>
      </c>
      <c r="GY902" s="2"/>
      <c r="GZ902" s="2"/>
      <c r="HA902" s="2">
        <v>0</v>
      </c>
      <c r="HB902" s="2">
        <v>0</v>
      </c>
      <c r="HC902" s="2">
        <f t="shared" si="740"/>
        <v>0</v>
      </c>
      <c r="HD902" s="2"/>
      <c r="HE902" s="2" t="s">
        <v>45</v>
      </c>
      <c r="HF902" s="2" t="s">
        <v>46</v>
      </c>
      <c r="HG902" s="2"/>
      <c r="HH902" s="2"/>
      <c r="HI902" s="2"/>
      <c r="HJ902" s="2"/>
      <c r="HK902" s="2"/>
      <c r="HL902" s="2"/>
      <c r="HM902" s="2" t="s">
        <v>3</v>
      </c>
      <c r="HN902" s="2" t="s">
        <v>3</v>
      </c>
      <c r="HO902" s="2" t="s">
        <v>3</v>
      </c>
      <c r="HP902" s="2" t="s">
        <v>3</v>
      </c>
      <c r="HQ902" s="2" t="s">
        <v>3</v>
      </c>
      <c r="HR902" s="2"/>
      <c r="HS902" s="2">
        <v>0</v>
      </c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>
        <v>0</v>
      </c>
      <c r="IL902" s="2"/>
      <c r="IM902" s="2"/>
      <c r="IN902" s="2"/>
      <c r="IO902" s="2"/>
      <c r="IP902" s="2"/>
      <c r="IQ902" s="2"/>
      <c r="IR902" s="2"/>
      <c r="IS902" s="2"/>
      <c r="IT902" s="2"/>
      <c r="IU902" s="2"/>
    </row>
    <row r="903" spans="1:255" x14ac:dyDescent="0.2">
      <c r="A903" s="3">
        <v>17</v>
      </c>
      <c r="B903" s="3">
        <v>1</v>
      </c>
      <c r="E903" s="3" t="s">
        <v>844</v>
      </c>
      <c r="F903" s="3" t="s">
        <v>845</v>
      </c>
      <c r="G903" s="3" t="s">
        <v>846</v>
      </c>
      <c r="H903" s="3" t="s">
        <v>41</v>
      </c>
      <c r="I903" s="3">
        <v>1</v>
      </c>
      <c r="J903" s="3">
        <v>0</v>
      </c>
      <c r="K903" s="3">
        <v>1</v>
      </c>
      <c r="O903" s="3">
        <f t="shared" si="716"/>
        <v>45368.37</v>
      </c>
      <c r="P903" s="3">
        <f t="shared" si="717"/>
        <v>45368.37</v>
      </c>
      <c r="Q903" s="3">
        <f t="shared" si="741"/>
        <v>0</v>
      </c>
      <c r="R903" s="3">
        <f t="shared" si="742"/>
        <v>0</v>
      </c>
      <c r="S903" s="3">
        <f t="shared" si="718"/>
        <v>0</v>
      </c>
      <c r="T903" s="3">
        <f t="shared" si="719"/>
        <v>0</v>
      </c>
      <c r="U903" s="3">
        <f t="shared" si="720"/>
        <v>0</v>
      </c>
      <c r="V903" s="3">
        <f t="shared" si="721"/>
        <v>0</v>
      </c>
      <c r="W903" s="3">
        <f t="shared" si="722"/>
        <v>0</v>
      </c>
      <c r="X903" s="3">
        <f t="shared" si="743"/>
        <v>0</v>
      </c>
      <c r="Y903" s="3">
        <f t="shared" si="744"/>
        <v>0</v>
      </c>
      <c r="AA903" s="3">
        <v>56661436</v>
      </c>
      <c r="AB903" s="3">
        <f t="shared" si="723"/>
        <v>5993.18</v>
      </c>
      <c r="AC903" s="3">
        <f t="shared" si="745"/>
        <v>5993.18</v>
      </c>
      <c r="AD903" s="3">
        <f t="shared" si="746"/>
        <v>0</v>
      </c>
      <c r="AE903" s="3">
        <f t="shared" si="747"/>
        <v>0</v>
      </c>
      <c r="AF903" s="3">
        <f t="shared" si="748"/>
        <v>0</v>
      </c>
      <c r="AG903" s="3">
        <f t="shared" si="724"/>
        <v>0</v>
      </c>
      <c r="AH903" s="3">
        <f t="shared" si="749"/>
        <v>0</v>
      </c>
      <c r="AI903" s="3">
        <f t="shared" si="750"/>
        <v>0</v>
      </c>
      <c r="AJ903" s="3">
        <f t="shared" si="725"/>
        <v>0</v>
      </c>
      <c r="AK903" s="3">
        <v>5993.1799999999994</v>
      </c>
      <c r="AL903" s="3">
        <v>5993.1799999999994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1</v>
      </c>
      <c r="AW903" s="3">
        <v>1</v>
      </c>
      <c r="AZ903" s="3">
        <v>1</v>
      </c>
      <c r="BA903" s="3">
        <v>1</v>
      </c>
      <c r="BB903" s="3">
        <v>1</v>
      </c>
      <c r="BC903" s="3">
        <v>7.57</v>
      </c>
      <c r="BD903" s="3" t="s">
        <v>3</v>
      </c>
      <c r="BE903" s="3" t="s">
        <v>3</v>
      </c>
      <c r="BF903" s="3" t="s">
        <v>3</v>
      </c>
      <c r="BG903" s="3" t="s">
        <v>3</v>
      </c>
      <c r="BH903" s="3">
        <v>3</v>
      </c>
      <c r="BI903" s="3">
        <v>3</v>
      </c>
      <c r="BJ903" s="3" t="s">
        <v>845</v>
      </c>
      <c r="BM903" s="3">
        <v>400007</v>
      </c>
      <c r="BN903" s="3">
        <v>0</v>
      </c>
      <c r="BO903" s="3" t="s">
        <v>3</v>
      </c>
      <c r="BP903" s="3">
        <v>0</v>
      </c>
      <c r="BQ903" s="3">
        <v>214</v>
      </c>
      <c r="BR903" s="3">
        <v>0</v>
      </c>
      <c r="BS903" s="3">
        <v>1</v>
      </c>
      <c r="BT903" s="3">
        <v>1</v>
      </c>
      <c r="BU903" s="3">
        <v>1</v>
      </c>
      <c r="BV903" s="3">
        <v>1</v>
      </c>
      <c r="BW903" s="3">
        <v>1</v>
      </c>
      <c r="BX903" s="3">
        <v>1</v>
      </c>
      <c r="BY903" s="3" t="s">
        <v>3</v>
      </c>
      <c r="BZ903" s="3">
        <v>0</v>
      </c>
      <c r="CA903" s="3">
        <v>0</v>
      </c>
      <c r="CB903" s="3" t="s">
        <v>3</v>
      </c>
      <c r="CE903" s="3">
        <v>1566</v>
      </c>
      <c r="CF903" s="3">
        <v>0</v>
      </c>
      <c r="CG903" s="3">
        <v>0</v>
      </c>
      <c r="CM903" s="3">
        <v>0</v>
      </c>
      <c r="CN903" s="3" t="s">
        <v>3</v>
      </c>
      <c r="CO903" s="3">
        <v>0</v>
      </c>
      <c r="CP903" s="3">
        <f t="shared" si="726"/>
        <v>45368.37</v>
      </c>
      <c r="CQ903" s="3">
        <f t="shared" si="727"/>
        <v>45368.37</v>
      </c>
      <c r="CR903" s="3">
        <f t="shared" si="751"/>
        <v>0</v>
      </c>
      <c r="CS903" s="3">
        <f t="shared" si="752"/>
        <v>0</v>
      </c>
      <c r="CT903" s="3">
        <f t="shared" si="728"/>
        <v>0</v>
      </c>
      <c r="CU903" s="3">
        <f t="shared" si="729"/>
        <v>0</v>
      </c>
      <c r="CV903" s="3">
        <f t="shared" si="730"/>
        <v>0</v>
      </c>
      <c r="CW903" s="3">
        <f t="shared" si="731"/>
        <v>0</v>
      </c>
      <c r="CX903" s="3">
        <f t="shared" si="732"/>
        <v>0</v>
      </c>
      <c r="CY903" s="3">
        <f t="shared" si="753"/>
        <v>0</v>
      </c>
      <c r="CZ903" s="3">
        <f t="shared" si="754"/>
        <v>0</v>
      </c>
      <c r="DC903" s="3" t="s">
        <v>3</v>
      </c>
      <c r="DD903" s="3" t="s">
        <v>3</v>
      </c>
      <c r="DE903" s="3" t="s">
        <v>3</v>
      </c>
      <c r="DF903" s="3" t="s">
        <v>3</v>
      </c>
      <c r="DG903" s="3" t="s">
        <v>3</v>
      </c>
      <c r="DH903" s="3" t="s">
        <v>3</v>
      </c>
      <c r="DI903" s="3" t="s">
        <v>3</v>
      </c>
      <c r="DJ903" s="3" t="s">
        <v>3</v>
      </c>
      <c r="DK903" s="3" t="s">
        <v>3</v>
      </c>
      <c r="DL903" s="3" t="s">
        <v>3</v>
      </c>
      <c r="DM903" s="3" t="s">
        <v>3</v>
      </c>
      <c r="DN903" s="3">
        <v>0</v>
      </c>
      <c r="DO903" s="3">
        <v>0</v>
      </c>
      <c r="DP903" s="3">
        <v>1</v>
      </c>
      <c r="DQ903" s="3">
        <v>1</v>
      </c>
      <c r="DU903" s="3">
        <v>1013</v>
      </c>
      <c r="DV903" s="3" t="s">
        <v>41</v>
      </c>
      <c r="DW903" s="3" t="s">
        <v>41</v>
      </c>
      <c r="DX903" s="3">
        <v>1</v>
      </c>
      <c r="DZ903" s="3" t="s">
        <v>3</v>
      </c>
      <c r="EA903" s="3" t="s">
        <v>3</v>
      </c>
      <c r="EB903" s="3" t="s">
        <v>3</v>
      </c>
      <c r="EC903" s="3" t="s">
        <v>3</v>
      </c>
      <c r="EE903" s="3">
        <v>56938434</v>
      </c>
      <c r="EF903" s="3">
        <v>214</v>
      </c>
      <c r="EG903" s="3" t="s">
        <v>42</v>
      </c>
      <c r="EH903" s="3">
        <v>0</v>
      </c>
      <c r="EI903" s="3" t="s">
        <v>3</v>
      </c>
      <c r="EJ903" s="3">
        <v>3</v>
      </c>
      <c r="EK903" s="3">
        <v>400007</v>
      </c>
      <c r="EL903" s="3" t="s">
        <v>42</v>
      </c>
      <c r="EM903" s="3" t="s">
        <v>43</v>
      </c>
      <c r="EO903" s="3" t="s">
        <v>3</v>
      </c>
      <c r="EQ903" s="3">
        <v>131088</v>
      </c>
      <c r="ER903" s="3">
        <v>0</v>
      </c>
      <c r="ES903" s="3">
        <v>5993.1799999999994</v>
      </c>
      <c r="ET903" s="3">
        <v>0</v>
      </c>
      <c r="EU903" s="3">
        <v>0</v>
      </c>
      <c r="EV903" s="3">
        <v>0</v>
      </c>
      <c r="EW903" s="3">
        <v>0</v>
      </c>
      <c r="EX903" s="3">
        <v>0</v>
      </c>
      <c r="EY903" s="3">
        <v>0</v>
      </c>
      <c r="EZ903" s="3">
        <v>5</v>
      </c>
      <c r="FC903" s="3">
        <v>1</v>
      </c>
      <c r="FD903" s="3">
        <v>18</v>
      </c>
      <c r="FF903" s="3">
        <v>53100</v>
      </c>
      <c r="FQ903" s="3">
        <v>0</v>
      </c>
      <c r="FR903" s="3">
        <f t="shared" si="755"/>
        <v>45368.37</v>
      </c>
      <c r="FS903" s="3">
        <v>0</v>
      </c>
      <c r="FX903" s="3">
        <v>0</v>
      </c>
      <c r="FY903" s="3">
        <v>0</v>
      </c>
      <c r="GA903" s="3" t="s">
        <v>847</v>
      </c>
      <c r="GD903" s="3">
        <v>1</v>
      </c>
      <c r="GF903" s="3">
        <v>-1755421624</v>
      </c>
      <c r="GG903" s="3">
        <v>2</v>
      </c>
      <c r="GH903" s="3">
        <v>3</v>
      </c>
      <c r="GI903" s="3">
        <v>3</v>
      </c>
      <c r="GJ903" s="3">
        <v>0</v>
      </c>
      <c r="GK903" s="3">
        <v>0</v>
      </c>
      <c r="GL903" s="3">
        <f t="shared" si="733"/>
        <v>0</v>
      </c>
      <c r="GM903" s="3">
        <f t="shared" si="734"/>
        <v>45368.37</v>
      </c>
      <c r="GN903" s="3">
        <f t="shared" si="735"/>
        <v>0</v>
      </c>
      <c r="GO903" s="3">
        <f t="shared" si="736"/>
        <v>0</v>
      </c>
      <c r="GP903" s="3">
        <f t="shared" si="737"/>
        <v>0</v>
      </c>
      <c r="GR903" s="3">
        <v>1</v>
      </c>
      <c r="GS903" s="3">
        <v>1</v>
      </c>
      <c r="GT903" s="3">
        <v>0</v>
      </c>
      <c r="GU903" s="3" t="s">
        <v>3</v>
      </c>
      <c r="GV903" s="3">
        <f t="shared" si="738"/>
        <v>0</v>
      </c>
      <c r="GW903" s="3">
        <v>1</v>
      </c>
      <c r="GX903" s="3">
        <f t="shared" si="739"/>
        <v>0</v>
      </c>
      <c r="HA903" s="3">
        <v>0</v>
      </c>
      <c r="HB903" s="3">
        <v>0</v>
      </c>
      <c r="HC903" s="3">
        <f t="shared" si="740"/>
        <v>0</v>
      </c>
      <c r="HE903" s="3" t="s">
        <v>45</v>
      </c>
      <c r="HF903" s="3" t="s">
        <v>46</v>
      </c>
      <c r="HM903" s="3" t="s">
        <v>3</v>
      </c>
      <c r="HN903" s="3" t="s">
        <v>3</v>
      </c>
      <c r="HO903" s="3" t="s">
        <v>3</v>
      </c>
      <c r="HP903" s="3" t="s">
        <v>3</v>
      </c>
      <c r="HQ903" s="3" t="s">
        <v>3</v>
      </c>
      <c r="HS903" s="3">
        <v>0</v>
      </c>
      <c r="IK903" s="3">
        <v>0</v>
      </c>
    </row>
    <row r="904" spans="1:255" x14ac:dyDescent="0.2">
      <c r="A904" s="2">
        <v>17</v>
      </c>
      <c r="B904" s="2">
        <v>1</v>
      </c>
      <c r="C904" s="2"/>
      <c r="D904" s="2"/>
      <c r="E904" s="2" t="s">
        <v>848</v>
      </c>
      <c r="F904" s="2" t="s">
        <v>849</v>
      </c>
      <c r="G904" s="2" t="s">
        <v>850</v>
      </c>
      <c r="H904" s="2" t="s">
        <v>41</v>
      </c>
      <c r="I904" s="2">
        <v>1</v>
      </c>
      <c r="J904" s="2">
        <v>0</v>
      </c>
      <c r="K904" s="2">
        <v>1</v>
      </c>
      <c r="L904" s="2"/>
      <c r="M904" s="2"/>
      <c r="N904" s="2"/>
      <c r="O904" s="2">
        <f t="shared" si="716"/>
        <v>5643.29</v>
      </c>
      <c r="P904" s="2">
        <f t="shared" si="717"/>
        <v>5643.29</v>
      </c>
      <c r="Q904" s="2">
        <f t="shared" si="741"/>
        <v>0</v>
      </c>
      <c r="R904" s="2">
        <f t="shared" si="742"/>
        <v>0</v>
      </c>
      <c r="S904" s="2">
        <f t="shared" si="718"/>
        <v>0</v>
      </c>
      <c r="T904" s="2">
        <f t="shared" si="719"/>
        <v>0</v>
      </c>
      <c r="U904" s="2">
        <f t="shared" si="720"/>
        <v>0</v>
      </c>
      <c r="V904" s="2">
        <f t="shared" si="721"/>
        <v>0</v>
      </c>
      <c r="W904" s="2">
        <f t="shared" si="722"/>
        <v>0</v>
      </c>
      <c r="X904" s="2">
        <f t="shared" si="743"/>
        <v>0</v>
      </c>
      <c r="Y904" s="2">
        <f t="shared" si="744"/>
        <v>0</v>
      </c>
      <c r="Z904" s="2"/>
      <c r="AA904" s="2">
        <v>56661434</v>
      </c>
      <c r="AB904" s="2">
        <f t="shared" si="723"/>
        <v>5643.29</v>
      </c>
      <c r="AC904" s="2">
        <f t="shared" si="745"/>
        <v>5643.29</v>
      </c>
      <c r="AD904" s="2">
        <f t="shared" si="746"/>
        <v>0</v>
      </c>
      <c r="AE904" s="2">
        <f t="shared" si="747"/>
        <v>0</v>
      </c>
      <c r="AF904" s="2">
        <f t="shared" si="748"/>
        <v>0</v>
      </c>
      <c r="AG904" s="2">
        <f t="shared" si="724"/>
        <v>0</v>
      </c>
      <c r="AH904" s="2">
        <f t="shared" si="749"/>
        <v>0</v>
      </c>
      <c r="AI904" s="2">
        <f t="shared" si="750"/>
        <v>0</v>
      </c>
      <c r="AJ904" s="2">
        <f t="shared" si="725"/>
        <v>0</v>
      </c>
      <c r="AK904" s="2">
        <v>5643.29</v>
      </c>
      <c r="AL904" s="2">
        <v>5643.29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1</v>
      </c>
      <c r="AW904" s="2">
        <v>1</v>
      </c>
      <c r="AX904" s="2"/>
      <c r="AY904" s="2"/>
      <c r="AZ904" s="2">
        <v>1</v>
      </c>
      <c r="BA904" s="2">
        <v>1</v>
      </c>
      <c r="BB904" s="2">
        <v>1</v>
      </c>
      <c r="BC904" s="2">
        <v>1</v>
      </c>
      <c r="BD904" s="2" t="s">
        <v>3</v>
      </c>
      <c r="BE904" s="2" t="s">
        <v>3</v>
      </c>
      <c r="BF904" s="2" t="s">
        <v>3</v>
      </c>
      <c r="BG904" s="2" t="s">
        <v>3</v>
      </c>
      <c r="BH904" s="2">
        <v>3</v>
      </c>
      <c r="BI904" s="2">
        <v>3</v>
      </c>
      <c r="BJ904" s="2" t="s">
        <v>849</v>
      </c>
      <c r="BK904" s="2"/>
      <c r="BL904" s="2"/>
      <c r="BM904" s="2">
        <v>400007</v>
      </c>
      <c r="BN904" s="2">
        <v>0</v>
      </c>
      <c r="BO904" s="2" t="s">
        <v>3</v>
      </c>
      <c r="BP904" s="2">
        <v>0</v>
      </c>
      <c r="BQ904" s="2">
        <v>214</v>
      </c>
      <c r="BR904" s="2">
        <v>0</v>
      </c>
      <c r="BS904" s="2">
        <v>1</v>
      </c>
      <c r="BT904" s="2">
        <v>1</v>
      </c>
      <c r="BU904" s="2">
        <v>1</v>
      </c>
      <c r="BV904" s="2">
        <v>1</v>
      </c>
      <c r="BW904" s="2">
        <v>1</v>
      </c>
      <c r="BX904" s="2">
        <v>1</v>
      </c>
      <c r="BY904" s="2" t="s">
        <v>3</v>
      </c>
      <c r="BZ904" s="2">
        <v>0</v>
      </c>
      <c r="CA904" s="2">
        <v>0</v>
      </c>
      <c r="CB904" s="2" t="s">
        <v>3</v>
      </c>
      <c r="CC904" s="2"/>
      <c r="CD904" s="2"/>
      <c r="CE904" s="2">
        <v>1566</v>
      </c>
      <c r="CF904" s="2">
        <v>0</v>
      </c>
      <c r="CG904" s="2">
        <v>0</v>
      </c>
      <c r="CH904" s="2"/>
      <c r="CI904" s="2"/>
      <c r="CJ904" s="2"/>
      <c r="CK904" s="2"/>
      <c r="CL904" s="2"/>
      <c r="CM904" s="2">
        <v>0</v>
      </c>
      <c r="CN904" s="2" t="s">
        <v>3</v>
      </c>
      <c r="CO904" s="2">
        <v>0</v>
      </c>
      <c r="CP904" s="2">
        <f t="shared" si="726"/>
        <v>5643.29</v>
      </c>
      <c r="CQ904" s="2">
        <f t="shared" si="727"/>
        <v>5643.29</v>
      </c>
      <c r="CR904" s="2">
        <f t="shared" si="751"/>
        <v>0</v>
      </c>
      <c r="CS904" s="2">
        <f t="shared" si="752"/>
        <v>0</v>
      </c>
      <c r="CT904" s="2">
        <f t="shared" si="728"/>
        <v>0</v>
      </c>
      <c r="CU904" s="2">
        <f t="shared" si="729"/>
        <v>0</v>
      </c>
      <c r="CV904" s="2">
        <f t="shared" si="730"/>
        <v>0</v>
      </c>
      <c r="CW904" s="2">
        <f t="shared" si="731"/>
        <v>0</v>
      </c>
      <c r="CX904" s="2">
        <f t="shared" si="732"/>
        <v>0</v>
      </c>
      <c r="CY904" s="2">
        <f t="shared" si="753"/>
        <v>0</v>
      </c>
      <c r="CZ904" s="2">
        <f t="shared" si="754"/>
        <v>0</v>
      </c>
      <c r="DA904" s="2"/>
      <c r="DB904" s="2"/>
      <c r="DC904" s="2" t="s">
        <v>3</v>
      </c>
      <c r="DD904" s="2" t="s">
        <v>3</v>
      </c>
      <c r="DE904" s="2" t="s">
        <v>3</v>
      </c>
      <c r="DF904" s="2" t="s">
        <v>3</v>
      </c>
      <c r="DG904" s="2" t="s">
        <v>3</v>
      </c>
      <c r="DH904" s="2" t="s">
        <v>3</v>
      </c>
      <c r="DI904" s="2" t="s">
        <v>3</v>
      </c>
      <c r="DJ904" s="2" t="s">
        <v>3</v>
      </c>
      <c r="DK904" s="2" t="s">
        <v>3</v>
      </c>
      <c r="DL904" s="2" t="s">
        <v>3</v>
      </c>
      <c r="DM904" s="2" t="s">
        <v>3</v>
      </c>
      <c r="DN904" s="2">
        <v>0</v>
      </c>
      <c r="DO904" s="2">
        <v>0</v>
      </c>
      <c r="DP904" s="2">
        <v>1</v>
      </c>
      <c r="DQ904" s="2">
        <v>1</v>
      </c>
      <c r="DR904" s="2"/>
      <c r="DS904" s="2"/>
      <c r="DT904" s="2"/>
      <c r="DU904" s="2">
        <v>1013</v>
      </c>
      <c r="DV904" s="2" t="s">
        <v>41</v>
      </c>
      <c r="DW904" s="2" t="s">
        <v>41</v>
      </c>
      <c r="DX904" s="2">
        <v>1</v>
      </c>
      <c r="DY904" s="2"/>
      <c r="DZ904" s="2" t="s">
        <v>3</v>
      </c>
      <c r="EA904" s="2" t="s">
        <v>3</v>
      </c>
      <c r="EB904" s="2" t="s">
        <v>3</v>
      </c>
      <c r="EC904" s="2" t="s">
        <v>3</v>
      </c>
      <c r="ED904" s="2"/>
      <c r="EE904" s="2">
        <v>56938434</v>
      </c>
      <c r="EF904" s="2">
        <v>214</v>
      </c>
      <c r="EG904" s="2" t="s">
        <v>42</v>
      </c>
      <c r="EH904" s="2">
        <v>0</v>
      </c>
      <c r="EI904" s="2" t="s">
        <v>3</v>
      </c>
      <c r="EJ904" s="2">
        <v>3</v>
      </c>
      <c r="EK904" s="2">
        <v>400007</v>
      </c>
      <c r="EL904" s="2" t="s">
        <v>42</v>
      </c>
      <c r="EM904" s="2" t="s">
        <v>43</v>
      </c>
      <c r="EN904" s="2"/>
      <c r="EO904" s="2" t="s">
        <v>3</v>
      </c>
      <c r="EP904" s="2"/>
      <c r="EQ904" s="2">
        <v>131088</v>
      </c>
      <c r="ER904" s="2">
        <v>0</v>
      </c>
      <c r="ES904" s="2">
        <v>5643.29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>
        <v>0</v>
      </c>
      <c r="FR904" s="2">
        <f t="shared" si="755"/>
        <v>5643.29</v>
      </c>
      <c r="FS904" s="2">
        <v>0</v>
      </c>
      <c r="FT904" s="2"/>
      <c r="FU904" s="2"/>
      <c r="FV904" s="2"/>
      <c r="FW904" s="2"/>
      <c r="FX904" s="2">
        <v>0</v>
      </c>
      <c r="FY904" s="2">
        <v>0</v>
      </c>
      <c r="FZ904" s="2"/>
      <c r="GA904" s="2" t="s">
        <v>851</v>
      </c>
      <c r="GB904" s="2"/>
      <c r="GC904" s="2"/>
      <c r="GD904" s="2">
        <v>1</v>
      </c>
      <c r="GE904" s="2"/>
      <c r="GF904" s="2">
        <v>-227751854</v>
      </c>
      <c r="GG904" s="2">
        <v>2</v>
      </c>
      <c r="GH904" s="2">
        <v>4</v>
      </c>
      <c r="GI904" s="2">
        <v>-2</v>
      </c>
      <c r="GJ904" s="2">
        <v>0</v>
      </c>
      <c r="GK904" s="2">
        <v>0</v>
      </c>
      <c r="GL904" s="2">
        <f t="shared" si="733"/>
        <v>0</v>
      </c>
      <c r="GM904" s="2">
        <f t="shared" si="734"/>
        <v>5643.29</v>
      </c>
      <c r="GN904" s="2">
        <f t="shared" si="735"/>
        <v>0</v>
      </c>
      <c r="GO904" s="2">
        <f t="shared" si="736"/>
        <v>0</v>
      </c>
      <c r="GP904" s="2">
        <f t="shared" si="737"/>
        <v>0</v>
      </c>
      <c r="GQ904" s="2"/>
      <c r="GR904" s="2">
        <v>1</v>
      </c>
      <c r="GS904" s="2">
        <v>2</v>
      </c>
      <c r="GT904" s="2">
        <v>0</v>
      </c>
      <c r="GU904" s="2" t="s">
        <v>3</v>
      </c>
      <c r="GV904" s="2">
        <f t="shared" si="738"/>
        <v>0</v>
      </c>
      <c r="GW904" s="2">
        <v>1</v>
      </c>
      <c r="GX904" s="2">
        <f t="shared" si="739"/>
        <v>0</v>
      </c>
      <c r="GY904" s="2"/>
      <c r="GZ904" s="2"/>
      <c r="HA904" s="2">
        <v>0</v>
      </c>
      <c r="HB904" s="2">
        <v>0</v>
      </c>
      <c r="HC904" s="2">
        <f t="shared" si="740"/>
        <v>0</v>
      </c>
      <c r="HD904" s="2"/>
      <c r="HE904" s="2" t="s">
        <v>45</v>
      </c>
      <c r="HF904" s="2" t="s">
        <v>46</v>
      </c>
      <c r="HG904" s="2"/>
      <c r="HH904" s="2"/>
      <c r="HI904" s="2"/>
      <c r="HJ904" s="2"/>
      <c r="HK904" s="2"/>
      <c r="HL904" s="2"/>
      <c r="HM904" s="2" t="s">
        <v>3</v>
      </c>
      <c r="HN904" s="2" t="s">
        <v>3</v>
      </c>
      <c r="HO904" s="2" t="s">
        <v>3</v>
      </c>
      <c r="HP904" s="2" t="s">
        <v>3</v>
      </c>
      <c r="HQ904" s="2" t="s">
        <v>3</v>
      </c>
      <c r="HR904" s="2"/>
      <c r="HS904" s="2">
        <v>0</v>
      </c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>
        <v>0</v>
      </c>
      <c r="IL904" s="2"/>
      <c r="IM904" s="2"/>
      <c r="IN904" s="2"/>
      <c r="IO904" s="2"/>
      <c r="IP904" s="2"/>
      <c r="IQ904" s="2"/>
      <c r="IR904" s="2"/>
      <c r="IS904" s="2"/>
      <c r="IT904" s="2"/>
      <c r="IU904" s="2"/>
    </row>
    <row r="905" spans="1:255" x14ac:dyDescent="0.2">
      <c r="A905" s="3">
        <v>17</v>
      </c>
      <c r="B905" s="3">
        <v>1</v>
      </c>
      <c r="E905" s="3" t="s">
        <v>848</v>
      </c>
      <c r="F905" s="3" t="s">
        <v>849</v>
      </c>
      <c r="G905" s="3" t="s">
        <v>850</v>
      </c>
      <c r="H905" s="3" t="s">
        <v>41</v>
      </c>
      <c r="I905" s="3">
        <v>1</v>
      </c>
      <c r="J905" s="3">
        <v>0</v>
      </c>
      <c r="K905" s="3">
        <v>1</v>
      </c>
      <c r="O905" s="3">
        <f t="shared" si="716"/>
        <v>42719.71</v>
      </c>
      <c r="P905" s="3">
        <f t="shared" si="717"/>
        <v>42719.71</v>
      </c>
      <c r="Q905" s="3">
        <f t="shared" si="741"/>
        <v>0</v>
      </c>
      <c r="R905" s="3">
        <f t="shared" si="742"/>
        <v>0</v>
      </c>
      <c r="S905" s="3">
        <f t="shared" si="718"/>
        <v>0</v>
      </c>
      <c r="T905" s="3">
        <f t="shared" si="719"/>
        <v>0</v>
      </c>
      <c r="U905" s="3">
        <f t="shared" si="720"/>
        <v>0</v>
      </c>
      <c r="V905" s="3">
        <f t="shared" si="721"/>
        <v>0</v>
      </c>
      <c r="W905" s="3">
        <f t="shared" si="722"/>
        <v>0</v>
      </c>
      <c r="X905" s="3">
        <f t="shared" si="743"/>
        <v>0</v>
      </c>
      <c r="Y905" s="3">
        <f t="shared" si="744"/>
        <v>0</v>
      </c>
      <c r="AA905" s="3">
        <v>56661436</v>
      </c>
      <c r="AB905" s="3">
        <f t="shared" si="723"/>
        <v>5643.29</v>
      </c>
      <c r="AC905" s="3">
        <f t="shared" si="745"/>
        <v>5643.29</v>
      </c>
      <c r="AD905" s="3">
        <f t="shared" si="746"/>
        <v>0</v>
      </c>
      <c r="AE905" s="3">
        <f t="shared" si="747"/>
        <v>0</v>
      </c>
      <c r="AF905" s="3">
        <f t="shared" si="748"/>
        <v>0</v>
      </c>
      <c r="AG905" s="3">
        <f t="shared" si="724"/>
        <v>0</v>
      </c>
      <c r="AH905" s="3">
        <f t="shared" si="749"/>
        <v>0</v>
      </c>
      <c r="AI905" s="3">
        <f t="shared" si="750"/>
        <v>0</v>
      </c>
      <c r="AJ905" s="3">
        <f t="shared" si="725"/>
        <v>0</v>
      </c>
      <c r="AK905" s="3">
        <v>5643.29</v>
      </c>
      <c r="AL905" s="3">
        <v>5643.29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1</v>
      </c>
      <c r="AW905" s="3">
        <v>1</v>
      </c>
      <c r="AZ905" s="3">
        <v>1</v>
      </c>
      <c r="BA905" s="3">
        <v>1</v>
      </c>
      <c r="BB905" s="3">
        <v>1</v>
      </c>
      <c r="BC905" s="3">
        <v>7.57</v>
      </c>
      <c r="BD905" s="3" t="s">
        <v>3</v>
      </c>
      <c r="BE905" s="3" t="s">
        <v>3</v>
      </c>
      <c r="BF905" s="3" t="s">
        <v>3</v>
      </c>
      <c r="BG905" s="3" t="s">
        <v>3</v>
      </c>
      <c r="BH905" s="3">
        <v>3</v>
      </c>
      <c r="BI905" s="3">
        <v>3</v>
      </c>
      <c r="BJ905" s="3" t="s">
        <v>849</v>
      </c>
      <c r="BM905" s="3">
        <v>400007</v>
      </c>
      <c r="BN905" s="3">
        <v>0</v>
      </c>
      <c r="BO905" s="3" t="s">
        <v>3</v>
      </c>
      <c r="BP905" s="3">
        <v>0</v>
      </c>
      <c r="BQ905" s="3">
        <v>214</v>
      </c>
      <c r="BR905" s="3">
        <v>0</v>
      </c>
      <c r="BS905" s="3">
        <v>1</v>
      </c>
      <c r="BT905" s="3">
        <v>1</v>
      </c>
      <c r="BU905" s="3">
        <v>1</v>
      </c>
      <c r="BV905" s="3">
        <v>1</v>
      </c>
      <c r="BW905" s="3">
        <v>1</v>
      </c>
      <c r="BX905" s="3">
        <v>1</v>
      </c>
      <c r="BY905" s="3" t="s">
        <v>3</v>
      </c>
      <c r="BZ905" s="3">
        <v>0</v>
      </c>
      <c r="CA905" s="3">
        <v>0</v>
      </c>
      <c r="CB905" s="3" t="s">
        <v>3</v>
      </c>
      <c r="CE905" s="3">
        <v>1566</v>
      </c>
      <c r="CF905" s="3">
        <v>0</v>
      </c>
      <c r="CG905" s="3">
        <v>0</v>
      </c>
      <c r="CM905" s="3">
        <v>0</v>
      </c>
      <c r="CN905" s="3" t="s">
        <v>3</v>
      </c>
      <c r="CO905" s="3">
        <v>0</v>
      </c>
      <c r="CP905" s="3">
        <f t="shared" si="726"/>
        <v>42719.71</v>
      </c>
      <c r="CQ905" s="3">
        <f t="shared" si="727"/>
        <v>42719.71</v>
      </c>
      <c r="CR905" s="3">
        <f t="shared" si="751"/>
        <v>0</v>
      </c>
      <c r="CS905" s="3">
        <f t="shared" si="752"/>
        <v>0</v>
      </c>
      <c r="CT905" s="3">
        <f t="shared" si="728"/>
        <v>0</v>
      </c>
      <c r="CU905" s="3">
        <f t="shared" si="729"/>
        <v>0</v>
      </c>
      <c r="CV905" s="3">
        <f t="shared" si="730"/>
        <v>0</v>
      </c>
      <c r="CW905" s="3">
        <f t="shared" si="731"/>
        <v>0</v>
      </c>
      <c r="CX905" s="3">
        <f t="shared" si="732"/>
        <v>0</v>
      </c>
      <c r="CY905" s="3">
        <f t="shared" si="753"/>
        <v>0</v>
      </c>
      <c r="CZ905" s="3">
        <f t="shared" si="754"/>
        <v>0</v>
      </c>
      <c r="DC905" s="3" t="s">
        <v>3</v>
      </c>
      <c r="DD905" s="3" t="s">
        <v>3</v>
      </c>
      <c r="DE905" s="3" t="s">
        <v>3</v>
      </c>
      <c r="DF905" s="3" t="s">
        <v>3</v>
      </c>
      <c r="DG905" s="3" t="s">
        <v>3</v>
      </c>
      <c r="DH905" s="3" t="s">
        <v>3</v>
      </c>
      <c r="DI905" s="3" t="s">
        <v>3</v>
      </c>
      <c r="DJ905" s="3" t="s">
        <v>3</v>
      </c>
      <c r="DK905" s="3" t="s">
        <v>3</v>
      </c>
      <c r="DL905" s="3" t="s">
        <v>3</v>
      </c>
      <c r="DM905" s="3" t="s">
        <v>3</v>
      </c>
      <c r="DN905" s="3">
        <v>0</v>
      </c>
      <c r="DO905" s="3">
        <v>0</v>
      </c>
      <c r="DP905" s="3">
        <v>1</v>
      </c>
      <c r="DQ905" s="3">
        <v>1</v>
      </c>
      <c r="DU905" s="3">
        <v>1013</v>
      </c>
      <c r="DV905" s="3" t="s">
        <v>41</v>
      </c>
      <c r="DW905" s="3" t="s">
        <v>41</v>
      </c>
      <c r="DX905" s="3">
        <v>1</v>
      </c>
      <c r="DZ905" s="3" t="s">
        <v>3</v>
      </c>
      <c r="EA905" s="3" t="s">
        <v>3</v>
      </c>
      <c r="EB905" s="3" t="s">
        <v>3</v>
      </c>
      <c r="EC905" s="3" t="s">
        <v>3</v>
      </c>
      <c r="EE905" s="3">
        <v>56938434</v>
      </c>
      <c r="EF905" s="3">
        <v>214</v>
      </c>
      <c r="EG905" s="3" t="s">
        <v>42</v>
      </c>
      <c r="EH905" s="3">
        <v>0</v>
      </c>
      <c r="EI905" s="3" t="s">
        <v>3</v>
      </c>
      <c r="EJ905" s="3">
        <v>3</v>
      </c>
      <c r="EK905" s="3">
        <v>400007</v>
      </c>
      <c r="EL905" s="3" t="s">
        <v>42</v>
      </c>
      <c r="EM905" s="3" t="s">
        <v>43</v>
      </c>
      <c r="EO905" s="3" t="s">
        <v>3</v>
      </c>
      <c r="EQ905" s="3">
        <v>131088</v>
      </c>
      <c r="ER905" s="3">
        <v>0</v>
      </c>
      <c r="ES905" s="3">
        <v>5643.29</v>
      </c>
      <c r="ET905" s="3">
        <v>0</v>
      </c>
      <c r="EU905" s="3">
        <v>0</v>
      </c>
      <c r="EV905" s="3">
        <v>0</v>
      </c>
      <c r="EW905" s="3">
        <v>0</v>
      </c>
      <c r="EX905" s="3">
        <v>0</v>
      </c>
      <c r="EY905" s="3">
        <v>0</v>
      </c>
      <c r="EZ905" s="3">
        <v>5</v>
      </c>
      <c r="FC905" s="3">
        <v>1</v>
      </c>
      <c r="FD905" s="3">
        <v>18</v>
      </c>
      <c r="FF905" s="3">
        <v>50000</v>
      </c>
      <c r="FQ905" s="3">
        <v>0</v>
      </c>
      <c r="FR905" s="3">
        <f t="shared" si="755"/>
        <v>42719.71</v>
      </c>
      <c r="FS905" s="3">
        <v>0</v>
      </c>
      <c r="FX905" s="3">
        <v>0</v>
      </c>
      <c r="FY905" s="3">
        <v>0</v>
      </c>
      <c r="GA905" s="3" t="s">
        <v>851</v>
      </c>
      <c r="GD905" s="3">
        <v>1</v>
      </c>
      <c r="GF905" s="3">
        <v>-227751854</v>
      </c>
      <c r="GG905" s="3">
        <v>2</v>
      </c>
      <c r="GH905" s="3">
        <v>3</v>
      </c>
      <c r="GI905" s="3">
        <v>3</v>
      </c>
      <c r="GJ905" s="3">
        <v>0</v>
      </c>
      <c r="GK905" s="3">
        <v>0</v>
      </c>
      <c r="GL905" s="3">
        <f t="shared" si="733"/>
        <v>0</v>
      </c>
      <c r="GM905" s="3">
        <f t="shared" si="734"/>
        <v>42719.71</v>
      </c>
      <c r="GN905" s="3">
        <f t="shared" si="735"/>
        <v>0</v>
      </c>
      <c r="GO905" s="3">
        <f t="shared" si="736"/>
        <v>0</v>
      </c>
      <c r="GP905" s="3">
        <f t="shared" si="737"/>
        <v>0</v>
      </c>
      <c r="GR905" s="3">
        <v>1</v>
      </c>
      <c r="GS905" s="3">
        <v>1</v>
      </c>
      <c r="GT905" s="3">
        <v>0</v>
      </c>
      <c r="GU905" s="3" t="s">
        <v>3</v>
      </c>
      <c r="GV905" s="3">
        <f t="shared" si="738"/>
        <v>0</v>
      </c>
      <c r="GW905" s="3">
        <v>1</v>
      </c>
      <c r="GX905" s="3">
        <f t="shared" si="739"/>
        <v>0</v>
      </c>
      <c r="HA905" s="3">
        <v>0</v>
      </c>
      <c r="HB905" s="3">
        <v>0</v>
      </c>
      <c r="HC905" s="3">
        <f t="shared" si="740"/>
        <v>0</v>
      </c>
      <c r="HE905" s="3" t="s">
        <v>45</v>
      </c>
      <c r="HF905" s="3" t="s">
        <v>46</v>
      </c>
      <c r="HM905" s="3" t="s">
        <v>3</v>
      </c>
      <c r="HN905" s="3" t="s">
        <v>3</v>
      </c>
      <c r="HO905" s="3" t="s">
        <v>3</v>
      </c>
      <c r="HP905" s="3" t="s">
        <v>3</v>
      </c>
      <c r="HQ905" s="3" t="s">
        <v>3</v>
      </c>
      <c r="HS905" s="3">
        <v>0</v>
      </c>
      <c r="IK905" s="3">
        <v>0</v>
      </c>
    </row>
    <row r="906" spans="1:255" x14ac:dyDescent="0.2">
      <c r="A906" s="2">
        <v>17</v>
      </c>
      <c r="B906" s="2">
        <v>1</v>
      </c>
      <c r="C906" s="2"/>
      <c r="D906" s="2"/>
      <c r="E906" s="2" t="s">
        <v>852</v>
      </c>
      <c r="F906" s="2" t="s">
        <v>853</v>
      </c>
      <c r="G906" s="2" t="s">
        <v>854</v>
      </c>
      <c r="H906" s="2" t="s">
        <v>41</v>
      </c>
      <c r="I906" s="2">
        <v>7</v>
      </c>
      <c r="J906" s="2">
        <v>0</v>
      </c>
      <c r="K906" s="2">
        <v>7</v>
      </c>
      <c r="L906" s="2"/>
      <c r="M906" s="2"/>
      <c r="N906" s="2"/>
      <c r="O906" s="2">
        <f t="shared" si="716"/>
        <v>36303.26</v>
      </c>
      <c r="P906" s="2">
        <f t="shared" si="717"/>
        <v>36303.26</v>
      </c>
      <c r="Q906" s="2">
        <f t="shared" si="741"/>
        <v>0</v>
      </c>
      <c r="R906" s="2">
        <f t="shared" si="742"/>
        <v>0</v>
      </c>
      <c r="S906" s="2">
        <f t="shared" si="718"/>
        <v>0</v>
      </c>
      <c r="T906" s="2">
        <f t="shared" si="719"/>
        <v>0</v>
      </c>
      <c r="U906" s="2">
        <f t="shared" si="720"/>
        <v>0</v>
      </c>
      <c r="V906" s="2">
        <f t="shared" si="721"/>
        <v>0</v>
      </c>
      <c r="W906" s="2">
        <f t="shared" si="722"/>
        <v>0</v>
      </c>
      <c r="X906" s="2">
        <f t="shared" si="743"/>
        <v>0</v>
      </c>
      <c r="Y906" s="2">
        <f t="shared" si="744"/>
        <v>0</v>
      </c>
      <c r="Z906" s="2"/>
      <c r="AA906" s="2">
        <v>56661434</v>
      </c>
      <c r="AB906" s="2">
        <f t="shared" si="723"/>
        <v>5186.18</v>
      </c>
      <c r="AC906" s="2">
        <f t="shared" si="745"/>
        <v>5186.18</v>
      </c>
      <c r="AD906" s="2">
        <f t="shared" si="746"/>
        <v>0</v>
      </c>
      <c r="AE906" s="2">
        <f t="shared" si="747"/>
        <v>0</v>
      </c>
      <c r="AF906" s="2">
        <f t="shared" si="748"/>
        <v>0</v>
      </c>
      <c r="AG906" s="2">
        <f t="shared" si="724"/>
        <v>0</v>
      </c>
      <c r="AH906" s="2">
        <f t="shared" si="749"/>
        <v>0</v>
      </c>
      <c r="AI906" s="2">
        <f t="shared" si="750"/>
        <v>0</v>
      </c>
      <c r="AJ906" s="2">
        <f t="shared" si="725"/>
        <v>0</v>
      </c>
      <c r="AK906" s="2">
        <v>5186.18</v>
      </c>
      <c r="AL906" s="2">
        <v>5186.18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1</v>
      </c>
      <c r="AW906" s="2">
        <v>1</v>
      </c>
      <c r="AX906" s="2"/>
      <c r="AY906" s="2"/>
      <c r="AZ906" s="2">
        <v>1</v>
      </c>
      <c r="BA906" s="2">
        <v>1</v>
      </c>
      <c r="BB906" s="2">
        <v>1</v>
      </c>
      <c r="BC906" s="2">
        <v>1</v>
      </c>
      <c r="BD906" s="2" t="s">
        <v>3</v>
      </c>
      <c r="BE906" s="2" t="s">
        <v>3</v>
      </c>
      <c r="BF906" s="2" t="s">
        <v>3</v>
      </c>
      <c r="BG906" s="2" t="s">
        <v>3</v>
      </c>
      <c r="BH906" s="2">
        <v>3</v>
      </c>
      <c r="BI906" s="2">
        <v>3</v>
      </c>
      <c r="BJ906" s="2" t="s">
        <v>853</v>
      </c>
      <c r="BK906" s="2"/>
      <c r="BL906" s="2"/>
      <c r="BM906" s="2">
        <v>400007</v>
      </c>
      <c r="BN906" s="2">
        <v>0</v>
      </c>
      <c r="BO906" s="2" t="s">
        <v>3</v>
      </c>
      <c r="BP906" s="2">
        <v>0</v>
      </c>
      <c r="BQ906" s="2">
        <v>214</v>
      </c>
      <c r="BR906" s="2">
        <v>0</v>
      </c>
      <c r="BS906" s="2">
        <v>1</v>
      </c>
      <c r="BT906" s="2">
        <v>1</v>
      </c>
      <c r="BU906" s="2">
        <v>1</v>
      </c>
      <c r="BV906" s="2">
        <v>1</v>
      </c>
      <c r="BW906" s="2">
        <v>1</v>
      </c>
      <c r="BX906" s="2">
        <v>1</v>
      </c>
      <c r="BY906" s="2" t="s">
        <v>3</v>
      </c>
      <c r="BZ906" s="2">
        <v>0</v>
      </c>
      <c r="CA906" s="2">
        <v>0</v>
      </c>
      <c r="CB906" s="2" t="s">
        <v>3</v>
      </c>
      <c r="CC906" s="2"/>
      <c r="CD906" s="2"/>
      <c r="CE906" s="2">
        <v>1566</v>
      </c>
      <c r="CF906" s="2">
        <v>0</v>
      </c>
      <c r="CG906" s="2">
        <v>0</v>
      </c>
      <c r="CH906" s="2"/>
      <c r="CI906" s="2"/>
      <c r="CJ906" s="2"/>
      <c r="CK906" s="2"/>
      <c r="CL906" s="2"/>
      <c r="CM906" s="2">
        <v>0</v>
      </c>
      <c r="CN906" s="2" t="s">
        <v>3</v>
      </c>
      <c r="CO906" s="2">
        <v>0</v>
      </c>
      <c r="CP906" s="2">
        <f t="shared" si="726"/>
        <v>36303.26</v>
      </c>
      <c r="CQ906" s="2">
        <f t="shared" si="727"/>
        <v>5186.18</v>
      </c>
      <c r="CR906" s="2">
        <f t="shared" si="751"/>
        <v>0</v>
      </c>
      <c r="CS906" s="2">
        <f t="shared" si="752"/>
        <v>0</v>
      </c>
      <c r="CT906" s="2">
        <f t="shared" si="728"/>
        <v>0</v>
      </c>
      <c r="CU906" s="2">
        <f t="shared" si="729"/>
        <v>0</v>
      </c>
      <c r="CV906" s="2">
        <f t="shared" si="730"/>
        <v>0</v>
      </c>
      <c r="CW906" s="2">
        <f t="shared" si="731"/>
        <v>0</v>
      </c>
      <c r="CX906" s="2">
        <f t="shared" si="732"/>
        <v>0</v>
      </c>
      <c r="CY906" s="2">
        <f t="shared" si="753"/>
        <v>0</v>
      </c>
      <c r="CZ906" s="2">
        <f t="shared" si="754"/>
        <v>0</v>
      </c>
      <c r="DA906" s="2"/>
      <c r="DB906" s="2"/>
      <c r="DC906" s="2" t="s">
        <v>3</v>
      </c>
      <c r="DD906" s="2" t="s">
        <v>3</v>
      </c>
      <c r="DE906" s="2" t="s">
        <v>3</v>
      </c>
      <c r="DF906" s="2" t="s">
        <v>3</v>
      </c>
      <c r="DG906" s="2" t="s">
        <v>3</v>
      </c>
      <c r="DH906" s="2" t="s">
        <v>3</v>
      </c>
      <c r="DI906" s="2" t="s">
        <v>3</v>
      </c>
      <c r="DJ906" s="2" t="s">
        <v>3</v>
      </c>
      <c r="DK906" s="2" t="s">
        <v>3</v>
      </c>
      <c r="DL906" s="2" t="s">
        <v>3</v>
      </c>
      <c r="DM906" s="2" t="s">
        <v>3</v>
      </c>
      <c r="DN906" s="2">
        <v>0</v>
      </c>
      <c r="DO906" s="2">
        <v>0</v>
      </c>
      <c r="DP906" s="2">
        <v>1</v>
      </c>
      <c r="DQ906" s="2">
        <v>1</v>
      </c>
      <c r="DR906" s="2"/>
      <c r="DS906" s="2"/>
      <c r="DT906" s="2"/>
      <c r="DU906" s="2">
        <v>1013</v>
      </c>
      <c r="DV906" s="2" t="s">
        <v>41</v>
      </c>
      <c r="DW906" s="2" t="s">
        <v>41</v>
      </c>
      <c r="DX906" s="2">
        <v>1</v>
      </c>
      <c r="DY906" s="2"/>
      <c r="DZ906" s="2" t="s">
        <v>3</v>
      </c>
      <c r="EA906" s="2" t="s">
        <v>3</v>
      </c>
      <c r="EB906" s="2" t="s">
        <v>3</v>
      </c>
      <c r="EC906" s="2" t="s">
        <v>3</v>
      </c>
      <c r="ED906" s="2"/>
      <c r="EE906" s="2">
        <v>56938434</v>
      </c>
      <c r="EF906" s="2">
        <v>214</v>
      </c>
      <c r="EG906" s="2" t="s">
        <v>42</v>
      </c>
      <c r="EH906" s="2">
        <v>0</v>
      </c>
      <c r="EI906" s="2" t="s">
        <v>3</v>
      </c>
      <c r="EJ906" s="2">
        <v>3</v>
      </c>
      <c r="EK906" s="2">
        <v>400007</v>
      </c>
      <c r="EL906" s="2" t="s">
        <v>42</v>
      </c>
      <c r="EM906" s="2" t="s">
        <v>43</v>
      </c>
      <c r="EN906" s="2"/>
      <c r="EO906" s="2" t="s">
        <v>3</v>
      </c>
      <c r="EP906" s="2"/>
      <c r="EQ906" s="2">
        <v>131088</v>
      </c>
      <c r="ER906" s="2">
        <v>0</v>
      </c>
      <c r="ES906" s="2">
        <v>5186.18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>
        <v>0</v>
      </c>
      <c r="FR906" s="2">
        <f t="shared" si="755"/>
        <v>36303.26</v>
      </c>
      <c r="FS906" s="2">
        <v>0</v>
      </c>
      <c r="FT906" s="2"/>
      <c r="FU906" s="2"/>
      <c r="FV906" s="2"/>
      <c r="FW906" s="2"/>
      <c r="FX906" s="2">
        <v>0</v>
      </c>
      <c r="FY906" s="2">
        <v>0</v>
      </c>
      <c r="FZ906" s="2"/>
      <c r="GA906" s="2" t="s">
        <v>855</v>
      </c>
      <c r="GB906" s="2"/>
      <c r="GC906" s="2"/>
      <c r="GD906" s="2">
        <v>1</v>
      </c>
      <c r="GE906" s="2"/>
      <c r="GF906" s="2">
        <v>-586694071</v>
      </c>
      <c r="GG906" s="2">
        <v>2</v>
      </c>
      <c r="GH906" s="2">
        <v>4</v>
      </c>
      <c r="GI906" s="2">
        <v>-2</v>
      </c>
      <c r="GJ906" s="2">
        <v>0</v>
      </c>
      <c r="GK906" s="2">
        <v>0</v>
      </c>
      <c r="GL906" s="2">
        <f t="shared" si="733"/>
        <v>0</v>
      </c>
      <c r="GM906" s="2">
        <f t="shared" si="734"/>
        <v>36303.26</v>
      </c>
      <c r="GN906" s="2">
        <f t="shared" si="735"/>
        <v>0</v>
      </c>
      <c r="GO906" s="2">
        <f t="shared" si="736"/>
        <v>0</v>
      </c>
      <c r="GP906" s="2">
        <f t="shared" si="737"/>
        <v>0</v>
      </c>
      <c r="GQ906" s="2"/>
      <c r="GR906" s="2">
        <v>1</v>
      </c>
      <c r="GS906" s="2">
        <v>2</v>
      </c>
      <c r="GT906" s="2">
        <v>0</v>
      </c>
      <c r="GU906" s="2" t="s">
        <v>3</v>
      </c>
      <c r="GV906" s="2">
        <f t="shared" si="738"/>
        <v>0</v>
      </c>
      <c r="GW906" s="2">
        <v>1</v>
      </c>
      <c r="GX906" s="2">
        <f t="shared" si="739"/>
        <v>0</v>
      </c>
      <c r="GY906" s="2"/>
      <c r="GZ906" s="2"/>
      <c r="HA906" s="2">
        <v>0</v>
      </c>
      <c r="HB906" s="2">
        <v>0</v>
      </c>
      <c r="HC906" s="2">
        <f t="shared" si="740"/>
        <v>0</v>
      </c>
      <c r="HD906" s="2"/>
      <c r="HE906" s="2" t="s">
        <v>45</v>
      </c>
      <c r="HF906" s="2" t="s">
        <v>46</v>
      </c>
      <c r="HG906" s="2"/>
      <c r="HH906" s="2"/>
      <c r="HI906" s="2"/>
      <c r="HJ906" s="2"/>
      <c r="HK906" s="2"/>
      <c r="HL906" s="2"/>
      <c r="HM906" s="2" t="s">
        <v>3</v>
      </c>
      <c r="HN906" s="2" t="s">
        <v>3</v>
      </c>
      <c r="HO906" s="2" t="s">
        <v>3</v>
      </c>
      <c r="HP906" s="2" t="s">
        <v>3</v>
      </c>
      <c r="HQ906" s="2" t="s">
        <v>3</v>
      </c>
      <c r="HR906" s="2"/>
      <c r="HS906" s="2">
        <v>0</v>
      </c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>
        <v>0</v>
      </c>
      <c r="IL906" s="2"/>
      <c r="IM906" s="2"/>
      <c r="IN906" s="2"/>
      <c r="IO906" s="2"/>
      <c r="IP906" s="2"/>
      <c r="IQ906" s="2"/>
      <c r="IR906" s="2"/>
      <c r="IS906" s="2"/>
      <c r="IT906" s="2"/>
      <c r="IU906" s="2"/>
    </row>
    <row r="907" spans="1:255" x14ac:dyDescent="0.2">
      <c r="A907" s="3">
        <v>17</v>
      </c>
      <c r="B907" s="3">
        <v>1</v>
      </c>
      <c r="E907" s="3" t="s">
        <v>852</v>
      </c>
      <c r="F907" s="3" t="s">
        <v>853</v>
      </c>
      <c r="G907" s="3" t="s">
        <v>854</v>
      </c>
      <c r="H907" s="3" t="s">
        <v>41</v>
      </c>
      <c r="I907" s="3">
        <v>7</v>
      </c>
      <c r="J907" s="3">
        <v>0</v>
      </c>
      <c r="K907" s="3">
        <v>7</v>
      </c>
      <c r="O907" s="3">
        <f t="shared" si="716"/>
        <v>274815.68</v>
      </c>
      <c r="P907" s="3">
        <f t="shared" si="717"/>
        <v>274815.68</v>
      </c>
      <c r="Q907" s="3">
        <f t="shared" si="741"/>
        <v>0</v>
      </c>
      <c r="R907" s="3">
        <f t="shared" si="742"/>
        <v>0</v>
      </c>
      <c r="S907" s="3">
        <f t="shared" si="718"/>
        <v>0</v>
      </c>
      <c r="T907" s="3">
        <f t="shared" si="719"/>
        <v>0</v>
      </c>
      <c r="U907" s="3">
        <f t="shared" si="720"/>
        <v>0</v>
      </c>
      <c r="V907" s="3">
        <f t="shared" si="721"/>
        <v>0</v>
      </c>
      <c r="W907" s="3">
        <f t="shared" si="722"/>
        <v>0</v>
      </c>
      <c r="X907" s="3">
        <f t="shared" si="743"/>
        <v>0</v>
      </c>
      <c r="Y907" s="3">
        <f t="shared" si="744"/>
        <v>0</v>
      </c>
      <c r="AA907" s="3">
        <v>56661436</v>
      </c>
      <c r="AB907" s="3">
        <f t="shared" si="723"/>
        <v>5186.18</v>
      </c>
      <c r="AC907" s="3">
        <f t="shared" si="745"/>
        <v>5186.18</v>
      </c>
      <c r="AD907" s="3">
        <f t="shared" si="746"/>
        <v>0</v>
      </c>
      <c r="AE907" s="3">
        <f t="shared" si="747"/>
        <v>0</v>
      </c>
      <c r="AF907" s="3">
        <f t="shared" si="748"/>
        <v>0</v>
      </c>
      <c r="AG907" s="3">
        <f t="shared" si="724"/>
        <v>0</v>
      </c>
      <c r="AH907" s="3">
        <f t="shared" si="749"/>
        <v>0</v>
      </c>
      <c r="AI907" s="3">
        <f t="shared" si="750"/>
        <v>0</v>
      </c>
      <c r="AJ907" s="3">
        <f t="shared" si="725"/>
        <v>0</v>
      </c>
      <c r="AK907" s="3">
        <v>5186.18</v>
      </c>
      <c r="AL907" s="3">
        <v>5186.18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1</v>
      </c>
      <c r="AW907" s="3">
        <v>1</v>
      </c>
      <c r="AZ907" s="3">
        <v>1</v>
      </c>
      <c r="BA907" s="3">
        <v>1</v>
      </c>
      <c r="BB907" s="3">
        <v>1</v>
      </c>
      <c r="BC907" s="3">
        <v>7.57</v>
      </c>
      <c r="BD907" s="3" t="s">
        <v>3</v>
      </c>
      <c r="BE907" s="3" t="s">
        <v>3</v>
      </c>
      <c r="BF907" s="3" t="s">
        <v>3</v>
      </c>
      <c r="BG907" s="3" t="s">
        <v>3</v>
      </c>
      <c r="BH907" s="3">
        <v>3</v>
      </c>
      <c r="BI907" s="3">
        <v>3</v>
      </c>
      <c r="BJ907" s="3" t="s">
        <v>853</v>
      </c>
      <c r="BM907" s="3">
        <v>400007</v>
      </c>
      <c r="BN907" s="3">
        <v>0</v>
      </c>
      <c r="BO907" s="3" t="s">
        <v>3</v>
      </c>
      <c r="BP907" s="3">
        <v>0</v>
      </c>
      <c r="BQ907" s="3">
        <v>214</v>
      </c>
      <c r="BR907" s="3">
        <v>0</v>
      </c>
      <c r="BS907" s="3">
        <v>1</v>
      </c>
      <c r="BT907" s="3">
        <v>1</v>
      </c>
      <c r="BU907" s="3">
        <v>1</v>
      </c>
      <c r="BV907" s="3">
        <v>1</v>
      </c>
      <c r="BW907" s="3">
        <v>1</v>
      </c>
      <c r="BX907" s="3">
        <v>1</v>
      </c>
      <c r="BY907" s="3" t="s">
        <v>3</v>
      </c>
      <c r="BZ907" s="3">
        <v>0</v>
      </c>
      <c r="CA907" s="3">
        <v>0</v>
      </c>
      <c r="CB907" s="3" t="s">
        <v>3</v>
      </c>
      <c r="CE907" s="3">
        <v>1566</v>
      </c>
      <c r="CF907" s="3">
        <v>0</v>
      </c>
      <c r="CG907" s="3">
        <v>0</v>
      </c>
      <c r="CM907" s="3">
        <v>0</v>
      </c>
      <c r="CN907" s="3" t="s">
        <v>3</v>
      </c>
      <c r="CO907" s="3">
        <v>0</v>
      </c>
      <c r="CP907" s="3">
        <f t="shared" si="726"/>
        <v>274815.68</v>
      </c>
      <c r="CQ907" s="3">
        <f t="shared" si="727"/>
        <v>39259.379999999997</v>
      </c>
      <c r="CR907" s="3">
        <f t="shared" si="751"/>
        <v>0</v>
      </c>
      <c r="CS907" s="3">
        <f t="shared" si="752"/>
        <v>0</v>
      </c>
      <c r="CT907" s="3">
        <f t="shared" si="728"/>
        <v>0</v>
      </c>
      <c r="CU907" s="3">
        <f t="shared" si="729"/>
        <v>0</v>
      </c>
      <c r="CV907" s="3">
        <f t="shared" si="730"/>
        <v>0</v>
      </c>
      <c r="CW907" s="3">
        <f t="shared" si="731"/>
        <v>0</v>
      </c>
      <c r="CX907" s="3">
        <f t="shared" si="732"/>
        <v>0</v>
      </c>
      <c r="CY907" s="3">
        <f t="shared" si="753"/>
        <v>0</v>
      </c>
      <c r="CZ907" s="3">
        <f t="shared" si="754"/>
        <v>0</v>
      </c>
      <c r="DC907" s="3" t="s">
        <v>3</v>
      </c>
      <c r="DD907" s="3" t="s">
        <v>3</v>
      </c>
      <c r="DE907" s="3" t="s">
        <v>3</v>
      </c>
      <c r="DF907" s="3" t="s">
        <v>3</v>
      </c>
      <c r="DG907" s="3" t="s">
        <v>3</v>
      </c>
      <c r="DH907" s="3" t="s">
        <v>3</v>
      </c>
      <c r="DI907" s="3" t="s">
        <v>3</v>
      </c>
      <c r="DJ907" s="3" t="s">
        <v>3</v>
      </c>
      <c r="DK907" s="3" t="s">
        <v>3</v>
      </c>
      <c r="DL907" s="3" t="s">
        <v>3</v>
      </c>
      <c r="DM907" s="3" t="s">
        <v>3</v>
      </c>
      <c r="DN907" s="3">
        <v>0</v>
      </c>
      <c r="DO907" s="3">
        <v>0</v>
      </c>
      <c r="DP907" s="3">
        <v>1</v>
      </c>
      <c r="DQ907" s="3">
        <v>1</v>
      </c>
      <c r="DU907" s="3">
        <v>1013</v>
      </c>
      <c r="DV907" s="3" t="s">
        <v>41</v>
      </c>
      <c r="DW907" s="3" t="s">
        <v>41</v>
      </c>
      <c r="DX907" s="3">
        <v>1</v>
      </c>
      <c r="DZ907" s="3" t="s">
        <v>3</v>
      </c>
      <c r="EA907" s="3" t="s">
        <v>3</v>
      </c>
      <c r="EB907" s="3" t="s">
        <v>3</v>
      </c>
      <c r="EC907" s="3" t="s">
        <v>3</v>
      </c>
      <c r="EE907" s="3">
        <v>56938434</v>
      </c>
      <c r="EF907" s="3">
        <v>214</v>
      </c>
      <c r="EG907" s="3" t="s">
        <v>42</v>
      </c>
      <c r="EH907" s="3">
        <v>0</v>
      </c>
      <c r="EI907" s="3" t="s">
        <v>3</v>
      </c>
      <c r="EJ907" s="3">
        <v>3</v>
      </c>
      <c r="EK907" s="3">
        <v>400007</v>
      </c>
      <c r="EL907" s="3" t="s">
        <v>42</v>
      </c>
      <c r="EM907" s="3" t="s">
        <v>43</v>
      </c>
      <c r="EO907" s="3" t="s">
        <v>3</v>
      </c>
      <c r="EQ907" s="3">
        <v>131088</v>
      </c>
      <c r="ER907" s="3">
        <v>0</v>
      </c>
      <c r="ES907" s="3">
        <v>5186.18</v>
      </c>
      <c r="ET907" s="3">
        <v>0</v>
      </c>
      <c r="EU907" s="3">
        <v>0</v>
      </c>
      <c r="EV907" s="3">
        <v>0</v>
      </c>
      <c r="EW907" s="3">
        <v>0</v>
      </c>
      <c r="EX907" s="3">
        <v>0</v>
      </c>
      <c r="EY907" s="3">
        <v>0</v>
      </c>
      <c r="EZ907" s="3">
        <v>5</v>
      </c>
      <c r="FC907" s="3">
        <v>1</v>
      </c>
      <c r="FD907" s="3">
        <v>18</v>
      </c>
      <c r="FF907" s="3">
        <v>45950</v>
      </c>
      <c r="FQ907" s="3">
        <v>0</v>
      </c>
      <c r="FR907" s="3">
        <f t="shared" si="755"/>
        <v>274815.68</v>
      </c>
      <c r="FS907" s="3">
        <v>0</v>
      </c>
      <c r="FX907" s="3">
        <v>0</v>
      </c>
      <c r="FY907" s="3">
        <v>0</v>
      </c>
      <c r="GA907" s="3" t="s">
        <v>855</v>
      </c>
      <c r="GD907" s="3">
        <v>1</v>
      </c>
      <c r="GF907" s="3">
        <v>-586694071</v>
      </c>
      <c r="GG907" s="3">
        <v>2</v>
      </c>
      <c r="GH907" s="3">
        <v>3</v>
      </c>
      <c r="GI907" s="3">
        <v>3</v>
      </c>
      <c r="GJ907" s="3">
        <v>0</v>
      </c>
      <c r="GK907" s="3">
        <v>0</v>
      </c>
      <c r="GL907" s="3">
        <f t="shared" si="733"/>
        <v>0</v>
      </c>
      <c r="GM907" s="3">
        <f t="shared" si="734"/>
        <v>274815.68</v>
      </c>
      <c r="GN907" s="3">
        <f t="shared" si="735"/>
        <v>0</v>
      </c>
      <c r="GO907" s="3">
        <f t="shared" si="736"/>
        <v>0</v>
      </c>
      <c r="GP907" s="3">
        <f t="shared" si="737"/>
        <v>0</v>
      </c>
      <c r="GR907" s="3">
        <v>1</v>
      </c>
      <c r="GS907" s="3">
        <v>1</v>
      </c>
      <c r="GT907" s="3">
        <v>0</v>
      </c>
      <c r="GU907" s="3" t="s">
        <v>3</v>
      </c>
      <c r="GV907" s="3">
        <f t="shared" si="738"/>
        <v>0</v>
      </c>
      <c r="GW907" s="3">
        <v>1</v>
      </c>
      <c r="GX907" s="3">
        <f t="shared" si="739"/>
        <v>0</v>
      </c>
      <c r="HA907" s="3">
        <v>0</v>
      </c>
      <c r="HB907" s="3">
        <v>0</v>
      </c>
      <c r="HC907" s="3">
        <f t="shared" si="740"/>
        <v>0</v>
      </c>
      <c r="HE907" s="3" t="s">
        <v>45</v>
      </c>
      <c r="HF907" s="3" t="s">
        <v>46</v>
      </c>
      <c r="HM907" s="3" t="s">
        <v>3</v>
      </c>
      <c r="HN907" s="3" t="s">
        <v>3</v>
      </c>
      <c r="HO907" s="3" t="s">
        <v>3</v>
      </c>
      <c r="HP907" s="3" t="s">
        <v>3</v>
      </c>
      <c r="HQ907" s="3" t="s">
        <v>3</v>
      </c>
      <c r="HS907" s="3">
        <v>0</v>
      </c>
      <c r="IK907" s="3">
        <v>0</v>
      </c>
    </row>
    <row r="908" spans="1:255" x14ac:dyDescent="0.2">
      <c r="A908" s="2">
        <v>17</v>
      </c>
      <c r="B908" s="2">
        <v>1</v>
      </c>
      <c r="C908" s="2"/>
      <c r="D908" s="2"/>
      <c r="E908" s="2" t="s">
        <v>856</v>
      </c>
      <c r="F908" s="2" t="s">
        <v>857</v>
      </c>
      <c r="G908" s="2" t="s">
        <v>858</v>
      </c>
      <c r="H908" s="2" t="s">
        <v>41</v>
      </c>
      <c r="I908" s="2">
        <v>6</v>
      </c>
      <c r="J908" s="2">
        <v>0</v>
      </c>
      <c r="K908" s="2">
        <v>6</v>
      </c>
      <c r="L908" s="2"/>
      <c r="M908" s="2"/>
      <c r="N908" s="2"/>
      <c r="O908" s="2">
        <f t="shared" si="716"/>
        <v>31117.08</v>
      </c>
      <c r="P908" s="2">
        <f t="shared" si="717"/>
        <v>31117.08</v>
      </c>
      <c r="Q908" s="2">
        <f t="shared" si="741"/>
        <v>0</v>
      </c>
      <c r="R908" s="2">
        <f t="shared" si="742"/>
        <v>0</v>
      </c>
      <c r="S908" s="2">
        <f t="shared" si="718"/>
        <v>0</v>
      </c>
      <c r="T908" s="2">
        <f t="shared" si="719"/>
        <v>0</v>
      </c>
      <c r="U908" s="2">
        <f t="shared" si="720"/>
        <v>0</v>
      </c>
      <c r="V908" s="2">
        <f t="shared" si="721"/>
        <v>0</v>
      </c>
      <c r="W908" s="2">
        <f t="shared" si="722"/>
        <v>0</v>
      </c>
      <c r="X908" s="2">
        <f t="shared" si="743"/>
        <v>0</v>
      </c>
      <c r="Y908" s="2">
        <f t="shared" si="744"/>
        <v>0</v>
      </c>
      <c r="Z908" s="2"/>
      <c r="AA908" s="2">
        <v>56661434</v>
      </c>
      <c r="AB908" s="2">
        <f t="shared" si="723"/>
        <v>5186.18</v>
      </c>
      <c r="AC908" s="2">
        <f t="shared" si="745"/>
        <v>5186.18</v>
      </c>
      <c r="AD908" s="2">
        <f t="shared" si="746"/>
        <v>0</v>
      </c>
      <c r="AE908" s="2">
        <f t="shared" si="747"/>
        <v>0</v>
      </c>
      <c r="AF908" s="2">
        <f t="shared" si="748"/>
        <v>0</v>
      </c>
      <c r="AG908" s="2">
        <f t="shared" si="724"/>
        <v>0</v>
      </c>
      <c r="AH908" s="2">
        <f t="shared" si="749"/>
        <v>0</v>
      </c>
      <c r="AI908" s="2">
        <f t="shared" si="750"/>
        <v>0</v>
      </c>
      <c r="AJ908" s="2">
        <f t="shared" si="725"/>
        <v>0</v>
      </c>
      <c r="AK908" s="2">
        <v>5186.18</v>
      </c>
      <c r="AL908" s="2">
        <v>5186.18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1</v>
      </c>
      <c r="AW908" s="2">
        <v>1</v>
      </c>
      <c r="AX908" s="2"/>
      <c r="AY908" s="2"/>
      <c r="AZ908" s="2">
        <v>1</v>
      </c>
      <c r="BA908" s="2">
        <v>1</v>
      </c>
      <c r="BB908" s="2">
        <v>1</v>
      </c>
      <c r="BC908" s="2">
        <v>1</v>
      </c>
      <c r="BD908" s="2" t="s">
        <v>3</v>
      </c>
      <c r="BE908" s="2" t="s">
        <v>3</v>
      </c>
      <c r="BF908" s="2" t="s">
        <v>3</v>
      </c>
      <c r="BG908" s="2" t="s">
        <v>3</v>
      </c>
      <c r="BH908" s="2">
        <v>3</v>
      </c>
      <c r="BI908" s="2">
        <v>3</v>
      </c>
      <c r="BJ908" s="2" t="s">
        <v>857</v>
      </c>
      <c r="BK908" s="2"/>
      <c r="BL908" s="2"/>
      <c r="BM908" s="2">
        <v>400007</v>
      </c>
      <c r="BN908" s="2">
        <v>0</v>
      </c>
      <c r="BO908" s="2" t="s">
        <v>3</v>
      </c>
      <c r="BP908" s="2">
        <v>0</v>
      </c>
      <c r="BQ908" s="2">
        <v>214</v>
      </c>
      <c r="BR908" s="2">
        <v>0</v>
      </c>
      <c r="BS908" s="2">
        <v>1</v>
      </c>
      <c r="BT908" s="2">
        <v>1</v>
      </c>
      <c r="BU908" s="2">
        <v>1</v>
      </c>
      <c r="BV908" s="2">
        <v>1</v>
      </c>
      <c r="BW908" s="2">
        <v>1</v>
      </c>
      <c r="BX908" s="2">
        <v>1</v>
      </c>
      <c r="BY908" s="2" t="s">
        <v>3</v>
      </c>
      <c r="BZ908" s="2">
        <v>0</v>
      </c>
      <c r="CA908" s="2">
        <v>0</v>
      </c>
      <c r="CB908" s="2" t="s">
        <v>3</v>
      </c>
      <c r="CC908" s="2"/>
      <c r="CD908" s="2"/>
      <c r="CE908" s="2">
        <v>1566</v>
      </c>
      <c r="CF908" s="2">
        <v>0</v>
      </c>
      <c r="CG908" s="2">
        <v>0</v>
      </c>
      <c r="CH908" s="2"/>
      <c r="CI908" s="2"/>
      <c r="CJ908" s="2"/>
      <c r="CK908" s="2"/>
      <c r="CL908" s="2"/>
      <c r="CM908" s="2">
        <v>0</v>
      </c>
      <c r="CN908" s="2" t="s">
        <v>3</v>
      </c>
      <c r="CO908" s="2">
        <v>0</v>
      </c>
      <c r="CP908" s="2">
        <f t="shared" si="726"/>
        <v>31117.08</v>
      </c>
      <c r="CQ908" s="2">
        <f t="shared" si="727"/>
        <v>5186.18</v>
      </c>
      <c r="CR908" s="2">
        <f t="shared" si="751"/>
        <v>0</v>
      </c>
      <c r="CS908" s="2">
        <f t="shared" si="752"/>
        <v>0</v>
      </c>
      <c r="CT908" s="2">
        <f t="shared" si="728"/>
        <v>0</v>
      </c>
      <c r="CU908" s="2">
        <f t="shared" si="729"/>
        <v>0</v>
      </c>
      <c r="CV908" s="2">
        <f t="shared" si="730"/>
        <v>0</v>
      </c>
      <c r="CW908" s="2">
        <f t="shared" si="731"/>
        <v>0</v>
      </c>
      <c r="CX908" s="2">
        <f t="shared" si="732"/>
        <v>0</v>
      </c>
      <c r="CY908" s="2">
        <f t="shared" si="753"/>
        <v>0</v>
      </c>
      <c r="CZ908" s="2">
        <f t="shared" si="754"/>
        <v>0</v>
      </c>
      <c r="DA908" s="2"/>
      <c r="DB908" s="2"/>
      <c r="DC908" s="2" t="s">
        <v>3</v>
      </c>
      <c r="DD908" s="2" t="s">
        <v>3</v>
      </c>
      <c r="DE908" s="2" t="s">
        <v>3</v>
      </c>
      <c r="DF908" s="2" t="s">
        <v>3</v>
      </c>
      <c r="DG908" s="2" t="s">
        <v>3</v>
      </c>
      <c r="DH908" s="2" t="s">
        <v>3</v>
      </c>
      <c r="DI908" s="2" t="s">
        <v>3</v>
      </c>
      <c r="DJ908" s="2" t="s">
        <v>3</v>
      </c>
      <c r="DK908" s="2" t="s">
        <v>3</v>
      </c>
      <c r="DL908" s="2" t="s">
        <v>3</v>
      </c>
      <c r="DM908" s="2" t="s">
        <v>3</v>
      </c>
      <c r="DN908" s="2">
        <v>0</v>
      </c>
      <c r="DO908" s="2">
        <v>0</v>
      </c>
      <c r="DP908" s="2">
        <v>1</v>
      </c>
      <c r="DQ908" s="2">
        <v>1</v>
      </c>
      <c r="DR908" s="2"/>
      <c r="DS908" s="2"/>
      <c r="DT908" s="2"/>
      <c r="DU908" s="2">
        <v>1013</v>
      </c>
      <c r="DV908" s="2" t="s">
        <v>41</v>
      </c>
      <c r="DW908" s="2" t="s">
        <v>41</v>
      </c>
      <c r="DX908" s="2">
        <v>1</v>
      </c>
      <c r="DY908" s="2"/>
      <c r="DZ908" s="2" t="s">
        <v>3</v>
      </c>
      <c r="EA908" s="2" t="s">
        <v>3</v>
      </c>
      <c r="EB908" s="2" t="s">
        <v>3</v>
      </c>
      <c r="EC908" s="2" t="s">
        <v>3</v>
      </c>
      <c r="ED908" s="2"/>
      <c r="EE908" s="2">
        <v>56938434</v>
      </c>
      <c r="EF908" s="2">
        <v>214</v>
      </c>
      <c r="EG908" s="2" t="s">
        <v>42</v>
      </c>
      <c r="EH908" s="2">
        <v>0</v>
      </c>
      <c r="EI908" s="2" t="s">
        <v>3</v>
      </c>
      <c r="EJ908" s="2">
        <v>3</v>
      </c>
      <c r="EK908" s="2">
        <v>400007</v>
      </c>
      <c r="EL908" s="2" t="s">
        <v>42</v>
      </c>
      <c r="EM908" s="2" t="s">
        <v>43</v>
      </c>
      <c r="EN908" s="2"/>
      <c r="EO908" s="2" t="s">
        <v>3</v>
      </c>
      <c r="EP908" s="2"/>
      <c r="EQ908" s="2">
        <v>131088</v>
      </c>
      <c r="ER908" s="2">
        <v>0</v>
      </c>
      <c r="ES908" s="2">
        <v>5186.18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>
        <v>0</v>
      </c>
      <c r="FR908" s="2">
        <f t="shared" si="755"/>
        <v>31117.08</v>
      </c>
      <c r="FS908" s="2">
        <v>0</v>
      </c>
      <c r="FT908" s="2"/>
      <c r="FU908" s="2"/>
      <c r="FV908" s="2"/>
      <c r="FW908" s="2"/>
      <c r="FX908" s="2">
        <v>0</v>
      </c>
      <c r="FY908" s="2">
        <v>0</v>
      </c>
      <c r="FZ908" s="2"/>
      <c r="GA908" s="2" t="s">
        <v>855</v>
      </c>
      <c r="GB908" s="2"/>
      <c r="GC908" s="2"/>
      <c r="GD908" s="2">
        <v>1</v>
      </c>
      <c r="GE908" s="2"/>
      <c r="GF908" s="2">
        <v>1746358060</v>
      </c>
      <c r="GG908" s="2">
        <v>2</v>
      </c>
      <c r="GH908" s="2">
        <v>4</v>
      </c>
      <c r="GI908" s="2">
        <v>-2</v>
      </c>
      <c r="GJ908" s="2">
        <v>0</v>
      </c>
      <c r="GK908" s="2">
        <v>0</v>
      </c>
      <c r="GL908" s="2">
        <f t="shared" si="733"/>
        <v>0</v>
      </c>
      <c r="GM908" s="2">
        <f t="shared" si="734"/>
        <v>31117.08</v>
      </c>
      <c r="GN908" s="2">
        <f t="shared" si="735"/>
        <v>0</v>
      </c>
      <c r="GO908" s="2">
        <f t="shared" si="736"/>
        <v>0</v>
      </c>
      <c r="GP908" s="2">
        <f t="shared" si="737"/>
        <v>0</v>
      </c>
      <c r="GQ908" s="2"/>
      <c r="GR908" s="2">
        <v>1</v>
      </c>
      <c r="GS908" s="2">
        <v>2</v>
      </c>
      <c r="GT908" s="2">
        <v>0</v>
      </c>
      <c r="GU908" s="2" t="s">
        <v>3</v>
      </c>
      <c r="GV908" s="2">
        <f t="shared" si="738"/>
        <v>0</v>
      </c>
      <c r="GW908" s="2">
        <v>1</v>
      </c>
      <c r="GX908" s="2">
        <f t="shared" si="739"/>
        <v>0</v>
      </c>
      <c r="GY908" s="2"/>
      <c r="GZ908" s="2"/>
      <c r="HA908" s="2">
        <v>0</v>
      </c>
      <c r="HB908" s="2">
        <v>0</v>
      </c>
      <c r="HC908" s="2">
        <f t="shared" si="740"/>
        <v>0</v>
      </c>
      <c r="HD908" s="2"/>
      <c r="HE908" s="2" t="s">
        <v>45</v>
      </c>
      <c r="HF908" s="2" t="s">
        <v>46</v>
      </c>
      <c r="HG908" s="2"/>
      <c r="HH908" s="2"/>
      <c r="HI908" s="2"/>
      <c r="HJ908" s="2"/>
      <c r="HK908" s="2"/>
      <c r="HL908" s="2"/>
      <c r="HM908" s="2" t="s">
        <v>3</v>
      </c>
      <c r="HN908" s="2" t="s">
        <v>3</v>
      </c>
      <c r="HO908" s="2" t="s">
        <v>3</v>
      </c>
      <c r="HP908" s="2" t="s">
        <v>3</v>
      </c>
      <c r="HQ908" s="2" t="s">
        <v>3</v>
      </c>
      <c r="HR908" s="2"/>
      <c r="HS908" s="2">
        <v>0</v>
      </c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>
        <v>0</v>
      </c>
      <c r="IL908" s="2"/>
      <c r="IM908" s="2"/>
      <c r="IN908" s="2"/>
      <c r="IO908" s="2"/>
      <c r="IP908" s="2"/>
      <c r="IQ908" s="2"/>
      <c r="IR908" s="2"/>
      <c r="IS908" s="2"/>
      <c r="IT908" s="2"/>
      <c r="IU908" s="2"/>
    </row>
    <row r="909" spans="1:255" x14ac:dyDescent="0.2">
      <c r="A909" s="3">
        <v>17</v>
      </c>
      <c r="B909" s="3">
        <v>1</v>
      </c>
      <c r="E909" s="3" t="s">
        <v>856</v>
      </c>
      <c r="F909" s="3" t="s">
        <v>857</v>
      </c>
      <c r="G909" s="3" t="s">
        <v>858</v>
      </c>
      <c r="H909" s="3" t="s">
        <v>41</v>
      </c>
      <c r="I909" s="3">
        <v>6</v>
      </c>
      <c r="J909" s="3">
        <v>0</v>
      </c>
      <c r="K909" s="3">
        <v>6</v>
      </c>
      <c r="O909" s="3">
        <f t="shared" si="716"/>
        <v>235556.3</v>
      </c>
      <c r="P909" s="3">
        <f t="shared" si="717"/>
        <v>235556.3</v>
      </c>
      <c r="Q909" s="3">
        <f t="shared" si="741"/>
        <v>0</v>
      </c>
      <c r="R909" s="3">
        <f t="shared" si="742"/>
        <v>0</v>
      </c>
      <c r="S909" s="3">
        <f t="shared" si="718"/>
        <v>0</v>
      </c>
      <c r="T909" s="3">
        <f t="shared" si="719"/>
        <v>0</v>
      </c>
      <c r="U909" s="3">
        <f t="shared" si="720"/>
        <v>0</v>
      </c>
      <c r="V909" s="3">
        <f t="shared" si="721"/>
        <v>0</v>
      </c>
      <c r="W909" s="3">
        <f t="shared" si="722"/>
        <v>0</v>
      </c>
      <c r="X909" s="3">
        <f t="shared" si="743"/>
        <v>0</v>
      </c>
      <c r="Y909" s="3">
        <f t="shared" si="744"/>
        <v>0</v>
      </c>
      <c r="AA909" s="3">
        <v>56661436</v>
      </c>
      <c r="AB909" s="3">
        <f t="shared" si="723"/>
        <v>5186.18</v>
      </c>
      <c r="AC909" s="3">
        <f t="shared" si="745"/>
        <v>5186.18</v>
      </c>
      <c r="AD909" s="3">
        <f t="shared" si="746"/>
        <v>0</v>
      </c>
      <c r="AE909" s="3">
        <f t="shared" si="747"/>
        <v>0</v>
      </c>
      <c r="AF909" s="3">
        <f t="shared" si="748"/>
        <v>0</v>
      </c>
      <c r="AG909" s="3">
        <f t="shared" si="724"/>
        <v>0</v>
      </c>
      <c r="AH909" s="3">
        <f t="shared" si="749"/>
        <v>0</v>
      </c>
      <c r="AI909" s="3">
        <f t="shared" si="750"/>
        <v>0</v>
      </c>
      <c r="AJ909" s="3">
        <f t="shared" si="725"/>
        <v>0</v>
      </c>
      <c r="AK909" s="3">
        <v>5186.18</v>
      </c>
      <c r="AL909" s="3">
        <v>5186.18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1</v>
      </c>
      <c r="AW909" s="3">
        <v>1</v>
      </c>
      <c r="AZ909" s="3">
        <v>1</v>
      </c>
      <c r="BA909" s="3">
        <v>1</v>
      </c>
      <c r="BB909" s="3">
        <v>1</v>
      </c>
      <c r="BC909" s="3">
        <v>7.57</v>
      </c>
      <c r="BD909" s="3" t="s">
        <v>3</v>
      </c>
      <c r="BE909" s="3" t="s">
        <v>3</v>
      </c>
      <c r="BF909" s="3" t="s">
        <v>3</v>
      </c>
      <c r="BG909" s="3" t="s">
        <v>3</v>
      </c>
      <c r="BH909" s="3">
        <v>3</v>
      </c>
      <c r="BI909" s="3">
        <v>3</v>
      </c>
      <c r="BJ909" s="3" t="s">
        <v>857</v>
      </c>
      <c r="BM909" s="3">
        <v>400007</v>
      </c>
      <c r="BN909" s="3">
        <v>0</v>
      </c>
      <c r="BO909" s="3" t="s">
        <v>3</v>
      </c>
      <c r="BP909" s="3">
        <v>0</v>
      </c>
      <c r="BQ909" s="3">
        <v>214</v>
      </c>
      <c r="BR909" s="3">
        <v>0</v>
      </c>
      <c r="BS909" s="3">
        <v>1</v>
      </c>
      <c r="BT909" s="3">
        <v>1</v>
      </c>
      <c r="BU909" s="3">
        <v>1</v>
      </c>
      <c r="BV909" s="3">
        <v>1</v>
      </c>
      <c r="BW909" s="3">
        <v>1</v>
      </c>
      <c r="BX909" s="3">
        <v>1</v>
      </c>
      <c r="BY909" s="3" t="s">
        <v>3</v>
      </c>
      <c r="BZ909" s="3">
        <v>0</v>
      </c>
      <c r="CA909" s="3">
        <v>0</v>
      </c>
      <c r="CB909" s="3" t="s">
        <v>3</v>
      </c>
      <c r="CE909" s="3">
        <v>1566</v>
      </c>
      <c r="CF909" s="3">
        <v>0</v>
      </c>
      <c r="CG909" s="3">
        <v>0</v>
      </c>
      <c r="CM909" s="3">
        <v>0</v>
      </c>
      <c r="CN909" s="3" t="s">
        <v>3</v>
      </c>
      <c r="CO909" s="3">
        <v>0</v>
      </c>
      <c r="CP909" s="3">
        <f t="shared" si="726"/>
        <v>235556.3</v>
      </c>
      <c r="CQ909" s="3">
        <f t="shared" si="727"/>
        <v>39259.379999999997</v>
      </c>
      <c r="CR909" s="3">
        <f t="shared" si="751"/>
        <v>0</v>
      </c>
      <c r="CS909" s="3">
        <f t="shared" si="752"/>
        <v>0</v>
      </c>
      <c r="CT909" s="3">
        <f t="shared" si="728"/>
        <v>0</v>
      </c>
      <c r="CU909" s="3">
        <f t="shared" si="729"/>
        <v>0</v>
      </c>
      <c r="CV909" s="3">
        <f t="shared" si="730"/>
        <v>0</v>
      </c>
      <c r="CW909" s="3">
        <f t="shared" si="731"/>
        <v>0</v>
      </c>
      <c r="CX909" s="3">
        <f t="shared" si="732"/>
        <v>0</v>
      </c>
      <c r="CY909" s="3">
        <f t="shared" si="753"/>
        <v>0</v>
      </c>
      <c r="CZ909" s="3">
        <f t="shared" si="754"/>
        <v>0</v>
      </c>
      <c r="DC909" s="3" t="s">
        <v>3</v>
      </c>
      <c r="DD909" s="3" t="s">
        <v>3</v>
      </c>
      <c r="DE909" s="3" t="s">
        <v>3</v>
      </c>
      <c r="DF909" s="3" t="s">
        <v>3</v>
      </c>
      <c r="DG909" s="3" t="s">
        <v>3</v>
      </c>
      <c r="DH909" s="3" t="s">
        <v>3</v>
      </c>
      <c r="DI909" s="3" t="s">
        <v>3</v>
      </c>
      <c r="DJ909" s="3" t="s">
        <v>3</v>
      </c>
      <c r="DK909" s="3" t="s">
        <v>3</v>
      </c>
      <c r="DL909" s="3" t="s">
        <v>3</v>
      </c>
      <c r="DM909" s="3" t="s">
        <v>3</v>
      </c>
      <c r="DN909" s="3">
        <v>0</v>
      </c>
      <c r="DO909" s="3">
        <v>0</v>
      </c>
      <c r="DP909" s="3">
        <v>1</v>
      </c>
      <c r="DQ909" s="3">
        <v>1</v>
      </c>
      <c r="DU909" s="3">
        <v>1013</v>
      </c>
      <c r="DV909" s="3" t="s">
        <v>41</v>
      </c>
      <c r="DW909" s="3" t="s">
        <v>41</v>
      </c>
      <c r="DX909" s="3">
        <v>1</v>
      </c>
      <c r="DZ909" s="3" t="s">
        <v>3</v>
      </c>
      <c r="EA909" s="3" t="s">
        <v>3</v>
      </c>
      <c r="EB909" s="3" t="s">
        <v>3</v>
      </c>
      <c r="EC909" s="3" t="s">
        <v>3</v>
      </c>
      <c r="EE909" s="3">
        <v>56938434</v>
      </c>
      <c r="EF909" s="3">
        <v>214</v>
      </c>
      <c r="EG909" s="3" t="s">
        <v>42</v>
      </c>
      <c r="EH909" s="3">
        <v>0</v>
      </c>
      <c r="EI909" s="3" t="s">
        <v>3</v>
      </c>
      <c r="EJ909" s="3">
        <v>3</v>
      </c>
      <c r="EK909" s="3">
        <v>400007</v>
      </c>
      <c r="EL909" s="3" t="s">
        <v>42</v>
      </c>
      <c r="EM909" s="3" t="s">
        <v>43</v>
      </c>
      <c r="EO909" s="3" t="s">
        <v>3</v>
      </c>
      <c r="EQ909" s="3">
        <v>131088</v>
      </c>
      <c r="ER909" s="3">
        <v>0</v>
      </c>
      <c r="ES909" s="3">
        <v>5186.18</v>
      </c>
      <c r="ET909" s="3">
        <v>0</v>
      </c>
      <c r="EU909" s="3">
        <v>0</v>
      </c>
      <c r="EV909" s="3">
        <v>0</v>
      </c>
      <c r="EW909" s="3">
        <v>0</v>
      </c>
      <c r="EX909" s="3">
        <v>0</v>
      </c>
      <c r="EY909" s="3">
        <v>0</v>
      </c>
      <c r="EZ909" s="3">
        <v>5</v>
      </c>
      <c r="FC909" s="3">
        <v>1</v>
      </c>
      <c r="FD909" s="3">
        <v>18</v>
      </c>
      <c r="FF909" s="3">
        <v>45950</v>
      </c>
      <c r="FQ909" s="3">
        <v>0</v>
      </c>
      <c r="FR909" s="3">
        <f t="shared" si="755"/>
        <v>235556.3</v>
      </c>
      <c r="FS909" s="3">
        <v>0</v>
      </c>
      <c r="FX909" s="3">
        <v>0</v>
      </c>
      <c r="FY909" s="3">
        <v>0</v>
      </c>
      <c r="GA909" s="3" t="s">
        <v>855</v>
      </c>
      <c r="GD909" s="3">
        <v>1</v>
      </c>
      <c r="GF909" s="3">
        <v>1746358060</v>
      </c>
      <c r="GG909" s="3">
        <v>2</v>
      </c>
      <c r="GH909" s="3">
        <v>3</v>
      </c>
      <c r="GI909" s="3">
        <v>3</v>
      </c>
      <c r="GJ909" s="3">
        <v>0</v>
      </c>
      <c r="GK909" s="3">
        <v>0</v>
      </c>
      <c r="GL909" s="3">
        <f t="shared" si="733"/>
        <v>0</v>
      </c>
      <c r="GM909" s="3">
        <f t="shared" si="734"/>
        <v>235556.3</v>
      </c>
      <c r="GN909" s="3">
        <f t="shared" si="735"/>
        <v>0</v>
      </c>
      <c r="GO909" s="3">
        <f t="shared" si="736"/>
        <v>0</v>
      </c>
      <c r="GP909" s="3">
        <f t="shared" si="737"/>
        <v>0</v>
      </c>
      <c r="GR909" s="3">
        <v>1</v>
      </c>
      <c r="GS909" s="3">
        <v>1</v>
      </c>
      <c r="GT909" s="3">
        <v>0</v>
      </c>
      <c r="GU909" s="3" t="s">
        <v>3</v>
      </c>
      <c r="GV909" s="3">
        <f t="shared" si="738"/>
        <v>0</v>
      </c>
      <c r="GW909" s="3">
        <v>1</v>
      </c>
      <c r="GX909" s="3">
        <f t="shared" si="739"/>
        <v>0</v>
      </c>
      <c r="HA909" s="3">
        <v>0</v>
      </c>
      <c r="HB909" s="3">
        <v>0</v>
      </c>
      <c r="HC909" s="3">
        <f t="shared" si="740"/>
        <v>0</v>
      </c>
      <c r="HE909" s="3" t="s">
        <v>45</v>
      </c>
      <c r="HF909" s="3" t="s">
        <v>46</v>
      </c>
      <c r="HM909" s="3" t="s">
        <v>3</v>
      </c>
      <c r="HN909" s="3" t="s">
        <v>3</v>
      </c>
      <c r="HO909" s="3" t="s">
        <v>3</v>
      </c>
      <c r="HP909" s="3" t="s">
        <v>3</v>
      </c>
      <c r="HQ909" s="3" t="s">
        <v>3</v>
      </c>
      <c r="HS909" s="3">
        <v>0</v>
      </c>
      <c r="IK909" s="3">
        <v>0</v>
      </c>
    </row>
    <row r="910" spans="1:255" x14ac:dyDescent="0.2">
      <c r="A910" s="2">
        <v>17</v>
      </c>
      <c r="B910" s="2">
        <v>1</v>
      </c>
      <c r="C910" s="2"/>
      <c r="D910" s="2"/>
      <c r="E910" s="2" t="s">
        <v>859</v>
      </c>
      <c r="F910" s="2" t="s">
        <v>860</v>
      </c>
      <c r="G910" s="2" t="s">
        <v>861</v>
      </c>
      <c r="H910" s="2" t="s">
        <v>41</v>
      </c>
      <c r="I910" s="2">
        <v>2</v>
      </c>
      <c r="J910" s="2">
        <v>0</v>
      </c>
      <c r="K910" s="2">
        <v>2</v>
      </c>
      <c r="L910" s="2"/>
      <c r="M910" s="2"/>
      <c r="N910" s="2"/>
      <c r="O910" s="2">
        <f t="shared" si="716"/>
        <v>9959.2800000000007</v>
      </c>
      <c r="P910" s="2">
        <f t="shared" si="717"/>
        <v>9959.2800000000007</v>
      </c>
      <c r="Q910" s="2">
        <f t="shared" si="741"/>
        <v>0</v>
      </c>
      <c r="R910" s="2">
        <f t="shared" si="742"/>
        <v>0</v>
      </c>
      <c r="S910" s="2">
        <f t="shared" si="718"/>
        <v>0</v>
      </c>
      <c r="T910" s="2">
        <f t="shared" si="719"/>
        <v>0</v>
      </c>
      <c r="U910" s="2">
        <f t="shared" si="720"/>
        <v>0</v>
      </c>
      <c r="V910" s="2">
        <f t="shared" si="721"/>
        <v>0</v>
      </c>
      <c r="W910" s="2">
        <f t="shared" si="722"/>
        <v>0</v>
      </c>
      <c r="X910" s="2">
        <f t="shared" si="743"/>
        <v>0</v>
      </c>
      <c r="Y910" s="2">
        <f t="shared" si="744"/>
        <v>0</v>
      </c>
      <c r="Z910" s="2"/>
      <c r="AA910" s="2">
        <v>56661434</v>
      </c>
      <c r="AB910" s="2">
        <f t="shared" si="723"/>
        <v>4979.6400000000003</v>
      </c>
      <c r="AC910" s="2">
        <f t="shared" si="745"/>
        <v>4979.6400000000003</v>
      </c>
      <c r="AD910" s="2">
        <f t="shared" si="746"/>
        <v>0</v>
      </c>
      <c r="AE910" s="2">
        <f t="shared" si="747"/>
        <v>0</v>
      </c>
      <c r="AF910" s="2">
        <f t="shared" si="748"/>
        <v>0</v>
      </c>
      <c r="AG910" s="2">
        <f t="shared" si="724"/>
        <v>0</v>
      </c>
      <c r="AH910" s="2">
        <f t="shared" si="749"/>
        <v>0</v>
      </c>
      <c r="AI910" s="2">
        <f t="shared" si="750"/>
        <v>0</v>
      </c>
      <c r="AJ910" s="2">
        <f t="shared" si="725"/>
        <v>0</v>
      </c>
      <c r="AK910" s="2">
        <v>4979.6400000000003</v>
      </c>
      <c r="AL910" s="2">
        <v>4979.6400000000003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1</v>
      </c>
      <c r="AW910" s="2">
        <v>1</v>
      </c>
      <c r="AX910" s="2"/>
      <c r="AY910" s="2"/>
      <c r="AZ910" s="2">
        <v>1</v>
      </c>
      <c r="BA910" s="2">
        <v>1</v>
      </c>
      <c r="BB910" s="2">
        <v>1</v>
      </c>
      <c r="BC910" s="2">
        <v>1</v>
      </c>
      <c r="BD910" s="2" t="s">
        <v>3</v>
      </c>
      <c r="BE910" s="2" t="s">
        <v>3</v>
      </c>
      <c r="BF910" s="2" t="s">
        <v>3</v>
      </c>
      <c r="BG910" s="2" t="s">
        <v>3</v>
      </c>
      <c r="BH910" s="2">
        <v>3</v>
      </c>
      <c r="BI910" s="2">
        <v>3</v>
      </c>
      <c r="BJ910" s="2" t="s">
        <v>860</v>
      </c>
      <c r="BK910" s="2"/>
      <c r="BL910" s="2"/>
      <c r="BM910" s="2">
        <v>400007</v>
      </c>
      <c r="BN910" s="2">
        <v>0</v>
      </c>
      <c r="BO910" s="2" t="s">
        <v>3</v>
      </c>
      <c r="BP910" s="2">
        <v>0</v>
      </c>
      <c r="BQ910" s="2">
        <v>214</v>
      </c>
      <c r="BR910" s="2">
        <v>0</v>
      </c>
      <c r="BS910" s="2">
        <v>1</v>
      </c>
      <c r="BT910" s="2">
        <v>1</v>
      </c>
      <c r="BU910" s="2">
        <v>1</v>
      </c>
      <c r="BV910" s="2">
        <v>1</v>
      </c>
      <c r="BW910" s="2">
        <v>1</v>
      </c>
      <c r="BX910" s="2">
        <v>1</v>
      </c>
      <c r="BY910" s="2" t="s">
        <v>3</v>
      </c>
      <c r="BZ910" s="2">
        <v>0</v>
      </c>
      <c r="CA910" s="2">
        <v>0</v>
      </c>
      <c r="CB910" s="2" t="s">
        <v>3</v>
      </c>
      <c r="CC910" s="2"/>
      <c r="CD910" s="2"/>
      <c r="CE910" s="2">
        <v>1566</v>
      </c>
      <c r="CF910" s="2">
        <v>0</v>
      </c>
      <c r="CG910" s="2">
        <v>0</v>
      </c>
      <c r="CH910" s="2"/>
      <c r="CI910" s="2"/>
      <c r="CJ910" s="2"/>
      <c r="CK910" s="2"/>
      <c r="CL910" s="2"/>
      <c r="CM910" s="2">
        <v>0</v>
      </c>
      <c r="CN910" s="2" t="s">
        <v>3</v>
      </c>
      <c r="CO910" s="2">
        <v>0</v>
      </c>
      <c r="CP910" s="2">
        <f t="shared" si="726"/>
        <v>9959.2800000000007</v>
      </c>
      <c r="CQ910" s="2">
        <f t="shared" si="727"/>
        <v>4979.6400000000003</v>
      </c>
      <c r="CR910" s="2">
        <f t="shared" si="751"/>
        <v>0</v>
      </c>
      <c r="CS910" s="2">
        <f t="shared" si="752"/>
        <v>0</v>
      </c>
      <c r="CT910" s="2">
        <f t="shared" si="728"/>
        <v>0</v>
      </c>
      <c r="CU910" s="2">
        <f t="shared" si="729"/>
        <v>0</v>
      </c>
      <c r="CV910" s="2">
        <f t="shared" si="730"/>
        <v>0</v>
      </c>
      <c r="CW910" s="2">
        <f t="shared" si="731"/>
        <v>0</v>
      </c>
      <c r="CX910" s="2">
        <f t="shared" si="732"/>
        <v>0</v>
      </c>
      <c r="CY910" s="2">
        <f t="shared" si="753"/>
        <v>0</v>
      </c>
      <c r="CZ910" s="2">
        <f t="shared" si="754"/>
        <v>0</v>
      </c>
      <c r="DA910" s="2"/>
      <c r="DB910" s="2"/>
      <c r="DC910" s="2" t="s">
        <v>3</v>
      </c>
      <c r="DD910" s="2" t="s">
        <v>3</v>
      </c>
      <c r="DE910" s="2" t="s">
        <v>3</v>
      </c>
      <c r="DF910" s="2" t="s">
        <v>3</v>
      </c>
      <c r="DG910" s="2" t="s">
        <v>3</v>
      </c>
      <c r="DH910" s="2" t="s">
        <v>3</v>
      </c>
      <c r="DI910" s="2" t="s">
        <v>3</v>
      </c>
      <c r="DJ910" s="2" t="s">
        <v>3</v>
      </c>
      <c r="DK910" s="2" t="s">
        <v>3</v>
      </c>
      <c r="DL910" s="2" t="s">
        <v>3</v>
      </c>
      <c r="DM910" s="2" t="s">
        <v>3</v>
      </c>
      <c r="DN910" s="2">
        <v>0</v>
      </c>
      <c r="DO910" s="2">
        <v>0</v>
      </c>
      <c r="DP910" s="2">
        <v>1</v>
      </c>
      <c r="DQ910" s="2">
        <v>1</v>
      </c>
      <c r="DR910" s="2"/>
      <c r="DS910" s="2"/>
      <c r="DT910" s="2"/>
      <c r="DU910" s="2">
        <v>1013</v>
      </c>
      <c r="DV910" s="2" t="s">
        <v>41</v>
      </c>
      <c r="DW910" s="2" t="s">
        <v>41</v>
      </c>
      <c r="DX910" s="2">
        <v>1</v>
      </c>
      <c r="DY910" s="2"/>
      <c r="DZ910" s="2" t="s">
        <v>3</v>
      </c>
      <c r="EA910" s="2" t="s">
        <v>3</v>
      </c>
      <c r="EB910" s="2" t="s">
        <v>3</v>
      </c>
      <c r="EC910" s="2" t="s">
        <v>3</v>
      </c>
      <c r="ED910" s="2"/>
      <c r="EE910" s="2">
        <v>56938434</v>
      </c>
      <c r="EF910" s="2">
        <v>214</v>
      </c>
      <c r="EG910" s="2" t="s">
        <v>42</v>
      </c>
      <c r="EH910" s="2">
        <v>0</v>
      </c>
      <c r="EI910" s="2" t="s">
        <v>3</v>
      </c>
      <c r="EJ910" s="2">
        <v>3</v>
      </c>
      <c r="EK910" s="2">
        <v>400007</v>
      </c>
      <c r="EL910" s="2" t="s">
        <v>42</v>
      </c>
      <c r="EM910" s="2" t="s">
        <v>43</v>
      </c>
      <c r="EN910" s="2"/>
      <c r="EO910" s="2" t="s">
        <v>3</v>
      </c>
      <c r="EP910" s="2"/>
      <c r="EQ910" s="2">
        <v>131088</v>
      </c>
      <c r="ER910" s="2">
        <v>0</v>
      </c>
      <c r="ES910" s="2">
        <v>4979.6400000000003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>
        <v>0</v>
      </c>
      <c r="FR910" s="2">
        <f t="shared" si="755"/>
        <v>9959.2800000000007</v>
      </c>
      <c r="FS910" s="2">
        <v>0</v>
      </c>
      <c r="FT910" s="2"/>
      <c r="FU910" s="2"/>
      <c r="FV910" s="2"/>
      <c r="FW910" s="2"/>
      <c r="FX910" s="2">
        <v>0</v>
      </c>
      <c r="FY910" s="2">
        <v>0</v>
      </c>
      <c r="FZ910" s="2"/>
      <c r="GA910" s="2" t="s">
        <v>862</v>
      </c>
      <c r="GB910" s="2"/>
      <c r="GC910" s="2"/>
      <c r="GD910" s="2">
        <v>1</v>
      </c>
      <c r="GE910" s="2"/>
      <c r="GF910" s="2">
        <v>-1377638269</v>
      </c>
      <c r="GG910" s="2">
        <v>2</v>
      </c>
      <c r="GH910" s="2">
        <v>4</v>
      </c>
      <c r="GI910" s="2">
        <v>-2</v>
      </c>
      <c r="GJ910" s="2">
        <v>0</v>
      </c>
      <c r="GK910" s="2">
        <v>0</v>
      </c>
      <c r="GL910" s="2">
        <f t="shared" si="733"/>
        <v>0</v>
      </c>
      <c r="GM910" s="2">
        <f t="shared" si="734"/>
        <v>9959.2800000000007</v>
      </c>
      <c r="GN910" s="2">
        <f t="shared" si="735"/>
        <v>0</v>
      </c>
      <c r="GO910" s="2">
        <f t="shared" si="736"/>
        <v>0</v>
      </c>
      <c r="GP910" s="2">
        <f t="shared" si="737"/>
        <v>0</v>
      </c>
      <c r="GQ910" s="2"/>
      <c r="GR910" s="2">
        <v>1</v>
      </c>
      <c r="GS910" s="2">
        <v>2</v>
      </c>
      <c r="GT910" s="2">
        <v>0</v>
      </c>
      <c r="GU910" s="2" t="s">
        <v>3</v>
      </c>
      <c r="GV910" s="2">
        <f t="shared" si="738"/>
        <v>0</v>
      </c>
      <c r="GW910" s="2">
        <v>1</v>
      </c>
      <c r="GX910" s="2">
        <f t="shared" si="739"/>
        <v>0</v>
      </c>
      <c r="GY910" s="2"/>
      <c r="GZ910" s="2"/>
      <c r="HA910" s="2">
        <v>0</v>
      </c>
      <c r="HB910" s="2">
        <v>0</v>
      </c>
      <c r="HC910" s="2">
        <f t="shared" si="740"/>
        <v>0</v>
      </c>
      <c r="HD910" s="2"/>
      <c r="HE910" s="2" t="s">
        <v>45</v>
      </c>
      <c r="HF910" s="2" t="s">
        <v>46</v>
      </c>
      <c r="HG910" s="2"/>
      <c r="HH910" s="2"/>
      <c r="HI910" s="2"/>
      <c r="HJ910" s="2"/>
      <c r="HK910" s="2"/>
      <c r="HL910" s="2"/>
      <c r="HM910" s="2" t="s">
        <v>3</v>
      </c>
      <c r="HN910" s="2" t="s">
        <v>3</v>
      </c>
      <c r="HO910" s="2" t="s">
        <v>3</v>
      </c>
      <c r="HP910" s="2" t="s">
        <v>3</v>
      </c>
      <c r="HQ910" s="2" t="s">
        <v>3</v>
      </c>
      <c r="HR910" s="2"/>
      <c r="HS910" s="2">
        <v>0</v>
      </c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>
        <v>0</v>
      </c>
      <c r="IL910" s="2"/>
      <c r="IM910" s="2"/>
      <c r="IN910" s="2"/>
      <c r="IO910" s="2"/>
      <c r="IP910" s="2"/>
      <c r="IQ910" s="2"/>
      <c r="IR910" s="2"/>
      <c r="IS910" s="2"/>
      <c r="IT910" s="2"/>
      <c r="IU910" s="2"/>
    </row>
    <row r="911" spans="1:255" x14ac:dyDescent="0.2">
      <c r="A911" s="3">
        <v>17</v>
      </c>
      <c r="B911" s="3">
        <v>1</v>
      </c>
      <c r="E911" s="3" t="s">
        <v>859</v>
      </c>
      <c r="F911" s="3" t="s">
        <v>860</v>
      </c>
      <c r="G911" s="3" t="s">
        <v>861</v>
      </c>
      <c r="H911" s="3" t="s">
        <v>41</v>
      </c>
      <c r="I911" s="3">
        <v>2</v>
      </c>
      <c r="J911" s="3">
        <v>0</v>
      </c>
      <c r="K911" s="3">
        <v>2</v>
      </c>
      <c r="O911" s="3">
        <f t="shared" si="716"/>
        <v>75391.75</v>
      </c>
      <c r="P911" s="3">
        <f t="shared" si="717"/>
        <v>75391.75</v>
      </c>
      <c r="Q911" s="3">
        <f t="shared" si="741"/>
        <v>0</v>
      </c>
      <c r="R911" s="3">
        <f t="shared" si="742"/>
        <v>0</v>
      </c>
      <c r="S911" s="3">
        <f t="shared" si="718"/>
        <v>0</v>
      </c>
      <c r="T911" s="3">
        <f t="shared" si="719"/>
        <v>0</v>
      </c>
      <c r="U911" s="3">
        <f t="shared" si="720"/>
        <v>0</v>
      </c>
      <c r="V911" s="3">
        <f t="shared" si="721"/>
        <v>0</v>
      </c>
      <c r="W911" s="3">
        <f t="shared" si="722"/>
        <v>0</v>
      </c>
      <c r="X911" s="3">
        <f t="shared" si="743"/>
        <v>0</v>
      </c>
      <c r="Y911" s="3">
        <f t="shared" si="744"/>
        <v>0</v>
      </c>
      <c r="AA911" s="3">
        <v>56661436</v>
      </c>
      <c r="AB911" s="3">
        <f t="shared" si="723"/>
        <v>4979.6400000000003</v>
      </c>
      <c r="AC911" s="3">
        <f t="shared" si="745"/>
        <v>4979.6400000000003</v>
      </c>
      <c r="AD911" s="3">
        <f t="shared" si="746"/>
        <v>0</v>
      </c>
      <c r="AE911" s="3">
        <f t="shared" si="747"/>
        <v>0</v>
      </c>
      <c r="AF911" s="3">
        <f t="shared" si="748"/>
        <v>0</v>
      </c>
      <c r="AG911" s="3">
        <f t="shared" si="724"/>
        <v>0</v>
      </c>
      <c r="AH911" s="3">
        <f t="shared" si="749"/>
        <v>0</v>
      </c>
      <c r="AI911" s="3">
        <f t="shared" si="750"/>
        <v>0</v>
      </c>
      <c r="AJ911" s="3">
        <f t="shared" si="725"/>
        <v>0</v>
      </c>
      <c r="AK911" s="3">
        <v>4979.6400000000003</v>
      </c>
      <c r="AL911" s="3">
        <v>4979.6400000000003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1</v>
      </c>
      <c r="AW911" s="3">
        <v>1</v>
      </c>
      <c r="AZ911" s="3">
        <v>1</v>
      </c>
      <c r="BA911" s="3">
        <v>1</v>
      </c>
      <c r="BB911" s="3">
        <v>1</v>
      </c>
      <c r="BC911" s="3">
        <v>7.57</v>
      </c>
      <c r="BD911" s="3" t="s">
        <v>3</v>
      </c>
      <c r="BE911" s="3" t="s">
        <v>3</v>
      </c>
      <c r="BF911" s="3" t="s">
        <v>3</v>
      </c>
      <c r="BG911" s="3" t="s">
        <v>3</v>
      </c>
      <c r="BH911" s="3">
        <v>3</v>
      </c>
      <c r="BI911" s="3">
        <v>3</v>
      </c>
      <c r="BJ911" s="3" t="s">
        <v>860</v>
      </c>
      <c r="BM911" s="3">
        <v>400007</v>
      </c>
      <c r="BN911" s="3">
        <v>0</v>
      </c>
      <c r="BO911" s="3" t="s">
        <v>3</v>
      </c>
      <c r="BP911" s="3">
        <v>0</v>
      </c>
      <c r="BQ911" s="3">
        <v>214</v>
      </c>
      <c r="BR911" s="3">
        <v>0</v>
      </c>
      <c r="BS911" s="3">
        <v>1</v>
      </c>
      <c r="BT911" s="3">
        <v>1</v>
      </c>
      <c r="BU911" s="3">
        <v>1</v>
      </c>
      <c r="BV911" s="3">
        <v>1</v>
      </c>
      <c r="BW911" s="3">
        <v>1</v>
      </c>
      <c r="BX911" s="3">
        <v>1</v>
      </c>
      <c r="BY911" s="3" t="s">
        <v>3</v>
      </c>
      <c r="BZ911" s="3">
        <v>0</v>
      </c>
      <c r="CA911" s="3">
        <v>0</v>
      </c>
      <c r="CB911" s="3" t="s">
        <v>3</v>
      </c>
      <c r="CE911" s="3">
        <v>1566</v>
      </c>
      <c r="CF911" s="3">
        <v>0</v>
      </c>
      <c r="CG911" s="3">
        <v>0</v>
      </c>
      <c r="CM911" s="3">
        <v>0</v>
      </c>
      <c r="CN911" s="3" t="s">
        <v>3</v>
      </c>
      <c r="CO911" s="3">
        <v>0</v>
      </c>
      <c r="CP911" s="3">
        <f t="shared" si="726"/>
        <v>75391.75</v>
      </c>
      <c r="CQ911" s="3">
        <f t="shared" si="727"/>
        <v>37695.870000000003</v>
      </c>
      <c r="CR911" s="3">
        <f t="shared" si="751"/>
        <v>0</v>
      </c>
      <c r="CS911" s="3">
        <f t="shared" si="752"/>
        <v>0</v>
      </c>
      <c r="CT911" s="3">
        <f t="shared" si="728"/>
        <v>0</v>
      </c>
      <c r="CU911" s="3">
        <f t="shared" si="729"/>
        <v>0</v>
      </c>
      <c r="CV911" s="3">
        <f t="shared" si="730"/>
        <v>0</v>
      </c>
      <c r="CW911" s="3">
        <f t="shared" si="731"/>
        <v>0</v>
      </c>
      <c r="CX911" s="3">
        <f t="shared" si="732"/>
        <v>0</v>
      </c>
      <c r="CY911" s="3">
        <f t="shared" si="753"/>
        <v>0</v>
      </c>
      <c r="CZ911" s="3">
        <f t="shared" si="754"/>
        <v>0</v>
      </c>
      <c r="DC911" s="3" t="s">
        <v>3</v>
      </c>
      <c r="DD911" s="3" t="s">
        <v>3</v>
      </c>
      <c r="DE911" s="3" t="s">
        <v>3</v>
      </c>
      <c r="DF911" s="3" t="s">
        <v>3</v>
      </c>
      <c r="DG911" s="3" t="s">
        <v>3</v>
      </c>
      <c r="DH911" s="3" t="s">
        <v>3</v>
      </c>
      <c r="DI911" s="3" t="s">
        <v>3</v>
      </c>
      <c r="DJ911" s="3" t="s">
        <v>3</v>
      </c>
      <c r="DK911" s="3" t="s">
        <v>3</v>
      </c>
      <c r="DL911" s="3" t="s">
        <v>3</v>
      </c>
      <c r="DM911" s="3" t="s">
        <v>3</v>
      </c>
      <c r="DN911" s="3">
        <v>0</v>
      </c>
      <c r="DO911" s="3">
        <v>0</v>
      </c>
      <c r="DP911" s="3">
        <v>1</v>
      </c>
      <c r="DQ911" s="3">
        <v>1</v>
      </c>
      <c r="DU911" s="3">
        <v>1013</v>
      </c>
      <c r="DV911" s="3" t="s">
        <v>41</v>
      </c>
      <c r="DW911" s="3" t="s">
        <v>41</v>
      </c>
      <c r="DX911" s="3">
        <v>1</v>
      </c>
      <c r="DZ911" s="3" t="s">
        <v>3</v>
      </c>
      <c r="EA911" s="3" t="s">
        <v>3</v>
      </c>
      <c r="EB911" s="3" t="s">
        <v>3</v>
      </c>
      <c r="EC911" s="3" t="s">
        <v>3</v>
      </c>
      <c r="EE911" s="3">
        <v>56938434</v>
      </c>
      <c r="EF911" s="3">
        <v>214</v>
      </c>
      <c r="EG911" s="3" t="s">
        <v>42</v>
      </c>
      <c r="EH911" s="3">
        <v>0</v>
      </c>
      <c r="EI911" s="3" t="s">
        <v>3</v>
      </c>
      <c r="EJ911" s="3">
        <v>3</v>
      </c>
      <c r="EK911" s="3">
        <v>400007</v>
      </c>
      <c r="EL911" s="3" t="s">
        <v>42</v>
      </c>
      <c r="EM911" s="3" t="s">
        <v>43</v>
      </c>
      <c r="EO911" s="3" t="s">
        <v>3</v>
      </c>
      <c r="EQ911" s="3">
        <v>131088</v>
      </c>
      <c r="ER911" s="3">
        <v>0</v>
      </c>
      <c r="ES911" s="3">
        <v>4979.6400000000003</v>
      </c>
      <c r="ET911" s="3">
        <v>0</v>
      </c>
      <c r="EU911" s="3">
        <v>0</v>
      </c>
      <c r="EV911" s="3">
        <v>0</v>
      </c>
      <c r="EW911" s="3">
        <v>0</v>
      </c>
      <c r="EX911" s="3">
        <v>0</v>
      </c>
      <c r="EY911" s="3">
        <v>0</v>
      </c>
      <c r="EZ911" s="3">
        <v>5</v>
      </c>
      <c r="FC911" s="3">
        <v>1</v>
      </c>
      <c r="FD911" s="3">
        <v>18</v>
      </c>
      <c r="FF911" s="3">
        <v>44120</v>
      </c>
      <c r="FQ911" s="3">
        <v>0</v>
      </c>
      <c r="FR911" s="3">
        <f t="shared" si="755"/>
        <v>75391.75</v>
      </c>
      <c r="FS911" s="3">
        <v>0</v>
      </c>
      <c r="FX911" s="3">
        <v>0</v>
      </c>
      <c r="FY911" s="3">
        <v>0</v>
      </c>
      <c r="GA911" s="3" t="s">
        <v>862</v>
      </c>
      <c r="GD911" s="3">
        <v>1</v>
      </c>
      <c r="GF911" s="3">
        <v>-1377638269</v>
      </c>
      <c r="GG911" s="3">
        <v>2</v>
      </c>
      <c r="GH911" s="3">
        <v>3</v>
      </c>
      <c r="GI911" s="3">
        <v>3</v>
      </c>
      <c r="GJ911" s="3">
        <v>0</v>
      </c>
      <c r="GK911" s="3">
        <v>0</v>
      </c>
      <c r="GL911" s="3">
        <f t="shared" si="733"/>
        <v>0</v>
      </c>
      <c r="GM911" s="3">
        <f t="shared" si="734"/>
        <v>75391.75</v>
      </c>
      <c r="GN911" s="3">
        <f t="shared" si="735"/>
        <v>0</v>
      </c>
      <c r="GO911" s="3">
        <f t="shared" si="736"/>
        <v>0</v>
      </c>
      <c r="GP911" s="3">
        <f t="shared" si="737"/>
        <v>0</v>
      </c>
      <c r="GR911" s="3">
        <v>1</v>
      </c>
      <c r="GS911" s="3">
        <v>1</v>
      </c>
      <c r="GT911" s="3">
        <v>0</v>
      </c>
      <c r="GU911" s="3" t="s">
        <v>3</v>
      </c>
      <c r="GV911" s="3">
        <f t="shared" si="738"/>
        <v>0</v>
      </c>
      <c r="GW911" s="3">
        <v>1</v>
      </c>
      <c r="GX911" s="3">
        <f t="shared" si="739"/>
        <v>0</v>
      </c>
      <c r="HA911" s="3">
        <v>0</v>
      </c>
      <c r="HB911" s="3">
        <v>0</v>
      </c>
      <c r="HC911" s="3">
        <f t="shared" si="740"/>
        <v>0</v>
      </c>
      <c r="HE911" s="3" t="s">
        <v>45</v>
      </c>
      <c r="HF911" s="3" t="s">
        <v>46</v>
      </c>
      <c r="HM911" s="3" t="s">
        <v>3</v>
      </c>
      <c r="HN911" s="3" t="s">
        <v>3</v>
      </c>
      <c r="HO911" s="3" t="s">
        <v>3</v>
      </c>
      <c r="HP911" s="3" t="s">
        <v>3</v>
      </c>
      <c r="HQ911" s="3" t="s">
        <v>3</v>
      </c>
      <c r="HS911" s="3">
        <v>0</v>
      </c>
      <c r="IK911" s="3">
        <v>0</v>
      </c>
    </row>
    <row r="912" spans="1:255" x14ac:dyDescent="0.2">
      <c r="A912" s="2">
        <v>17</v>
      </c>
      <c r="B912" s="2">
        <v>1</v>
      </c>
      <c r="C912" s="2"/>
      <c r="D912" s="2"/>
      <c r="E912" s="2" t="s">
        <v>863</v>
      </c>
      <c r="F912" s="2" t="s">
        <v>864</v>
      </c>
      <c r="G912" s="2" t="s">
        <v>865</v>
      </c>
      <c r="H912" s="2" t="s">
        <v>41</v>
      </c>
      <c r="I912" s="2">
        <v>1</v>
      </c>
      <c r="J912" s="2">
        <v>0</v>
      </c>
      <c r="K912" s="2">
        <v>1</v>
      </c>
      <c r="L912" s="2"/>
      <c r="M912" s="2"/>
      <c r="N912" s="2"/>
      <c r="O912" s="2">
        <f t="shared" si="716"/>
        <v>4943.5200000000004</v>
      </c>
      <c r="P912" s="2">
        <f t="shared" si="717"/>
        <v>4943.5200000000004</v>
      </c>
      <c r="Q912" s="2">
        <f t="shared" si="741"/>
        <v>0</v>
      </c>
      <c r="R912" s="2">
        <f t="shared" si="742"/>
        <v>0</v>
      </c>
      <c r="S912" s="2">
        <f t="shared" si="718"/>
        <v>0</v>
      </c>
      <c r="T912" s="2">
        <f t="shared" si="719"/>
        <v>0</v>
      </c>
      <c r="U912" s="2">
        <f t="shared" si="720"/>
        <v>0</v>
      </c>
      <c r="V912" s="2">
        <f t="shared" si="721"/>
        <v>0</v>
      </c>
      <c r="W912" s="2">
        <f t="shared" si="722"/>
        <v>0</v>
      </c>
      <c r="X912" s="2">
        <f t="shared" si="743"/>
        <v>0</v>
      </c>
      <c r="Y912" s="2">
        <f t="shared" si="744"/>
        <v>0</v>
      </c>
      <c r="Z912" s="2"/>
      <c r="AA912" s="2">
        <v>56661434</v>
      </c>
      <c r="AB912" s="2">
        <f t="shared" si="723"/>
        <v>4943.5200000000004</v>
      </c>
      <c r="AC912" s="2">
        <f t="shared" si="745"/>
        <v>4943.5200000000004</v>
      </c>
      <c r="AD912" s="2">
        <f t="shared" si="746"/>
        <v>0</v>
      </c>
      <c r="AE912" s="2">
        <f t="shared" si="747"/>
        <v>0</v>
      </c>
      <c r="AF912" s="2">
        <f t="shared" si="748"/>
        <v>0</v>
      </c>
      <c r="AG912" s="2">
        <f t="shared" si="724"/>
        <v>0</v>
      </c>
      <c r="AH912" s="2">
        <f t="shared" si="749"/>
        <v>0</v>
      </c>
      <c r="AI912" s="2">
        <f t="shared" si="750"/>
        <v>0</v>
      </c>
      <c r="AJ912" s="2">
        <f t="shared" si="725"/>
        <v>0</v>
      </c>
      <c r="AK912" s="2">
        <v>4943.5199999999995</v>
      </c>
      <c r="AL912" s="2">
        <v>4943.5199999999995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1</v>
      </c>
      <c r="AW912" s="2">
        <v>1</v>
      </c>
      <c r="AX912" s="2"/>
      <c r="AY912" s="2"/>
      <c r="AZ912" s="2">
        <v>1</v>
      </c>
      <c r="BA912" s="2">
        <v>1</v>
      </c>
      <c r="BB912" s="2">
        <v>1</v>
      </c>
      <c r="BC912" s="2">
        <v>1</v>
      </c>
      <c r="BD912" s="2" t="s">
        <v>3</v>
      </c>
      <c r="BE912" s="2" t="s">
        <v>3</v>
      </c>
      <c r="BF912" s="2" t="s">
        <v>3</v>
      </c>
      <c r="BG912" s="2" t="s">
        <v>3</v>
      </c>
      <c r="BH912" s="2">
        <v>3</v>
      </c>
      <c r="BI912" s="2">
        <v>3</v>
      </c>
      <c r="BJ912" s="2" t="s">
        <v>864</v>
      </c>
      <c r="BK912" s="2"/>
      <c r="BL912" s="2"/>
      <c r="BM912" s="2">
        <v>400007</v>
      </c>
      <c r="BN912" s="2">
        <v>0</v>
      </c>
      <c r="BO912" s="2" t="s">
        <v>3</v>
      </c>
      <c r="BP912" s="2">
        <v>0</v>
      </c>
      <c r="BQ912" s="2">
        <v>214</v>
      </c>
      <c r="BR912" s="2">
        <v>0</v>
      </c>
      <c r="BS912" s="2">
        <v>1</v>
      </c>
      <c r="BT912" s="2">
        <v>1</v>
      </c>
      <c r="BU912" s="2">
        <v>1</v>
      </c>
      <c r="BV912" s="2">
        <v>1</v>
      </c>
      <c r="BW912" s="2">
        <v>1</v>
      </c>
      <c r="BX912" s="2">
        <v>1</v>
      </c>
      <c r="BY912" s="2" t="s">
        <v>3</v>
      </c>
      <c r="BZ912" s="2">
        <v>0</v>
      </c>
      <c r="CA912" s="2">
        <v>0</v>
      </c>
      <c r="CB912" s="2" t="s">
        <v>3</v>
      </c>
      <c r="CC912" s="2"/>
      <c r="CD912" s="2"/>
      <c r="CE912" s="2">
        <v>1566</v>
      </c>
      <c r="CF912" s="2">
        <v>0</v>
      </c>
      <c r="CG912" s="2">
        <v>0</v>
      </c>
      <c r="CH912" s="2"/>
      <c r="CI912" s="2"/>
      <c r="CJ912" s="2"/>
      <c r="CK912" s="2"/>
      <c r="CL912" s="2"/>
      <c r="CM912" s="2">
        <v>0</v>
      </c>
      <c r="CN912" s="2" t="s">
        <v>3</v>
      </c>
      <c r="CO912" s="2">
        <v>0</v>
      </c>
      <c r="CP912" s="2">
        <f t="shared" si="726"/>
        <v>4943.5200000000004</v>
      </c>
      <c r="CQ912" s="2">
        <f t="shared" si="727"/>
        <v>4943.5200000000004</v>
      </c>
      <c r="CR912" s="2">
        <f t="shared" si="751"/>
        <v>0</v>
      </c>
      <c r="CS912" s="2">
        <f t="shared" si="752"/>
        <v>0</v>
      </c>
      <c r="CT912" s="2">
        <f t="shared" si="728"/>
        <v>0</v>
      </c>
      <c r="CU912" s="2">
        <f t="shared" si="729"/>
        <v>0</v>
      </c>
      <c r="CV912" s="2">
        <f t="shared" si="730"/>
        <v>0</v>
      </c>
      <c r="CW912" s="2">
        <f t="shared" si="731"/>
        <v>0</v>
      </c>
      <c r="CX912" s="2">
        <f t="shared" si="732"/>
        <v>0</v>
      </c>
      <c r="CY912" s="2">
        <f t="shared" si="753"/>
        <v>0</v>
      </c>
      <c r="CZ912" s="2">
        <f t="shared" si="754"/>
        <v>0</v>
      </c>
      <c r="DA912" s="2"/>
      <c r="DB912" s="2"/>
      <c r="DC912" s="2" t="s">
        <v>3</v>
      </c>
      <c r="DD912" s="2" t="s">
        <v>3</v>
      </c>
      <c r="DE912" s="2" t="s">
        <v>3</v>
      </c>
      <c r="DF912" s="2" t="s">
        <v>3</v>
      </c>
      <c r="DG912" s="2" t="s">
        <v>3</v>
      </c>
      <c r="DH912" s="2" t="s">
        <v>3</v>
      </c>
      <c r="DI912" s="2" t="s">
        <v>3</v>
      </c>
      <c r="DJ912" s="2" t="s">
        <v>3</v>
      </c>
      <c r="DK912" s="2" t="s">
        <v>3</v>
      </c>
      <c r="DL912" s="2" t="s">
        <v>3</v>
      </c>
      <c r="DM912" s="2" t="s">
        <v>3</v>
      </c>
      <c r="DN912" s="2">
        <v>0</v>
      </c>
      <c r="DO912" s="2">
        <v>0</v>
      </c>
      <c r="DP912" s="2">
        <v>1</v>
      </c>
      <c r="DQ912" s="2">
        <v>1</v>
      </c>
      <c r="DR912" s="2"/>
      <c r="DS912" s="2"/>
      <c r="DT912" s="2"/>
      <c r="DU912" s="2">
        <v>1013</v>
      </c>
      <c r="DV912" s="2" t="s">
        <v>41</v>
      </c>
      <c r="DW912" s="2" t="s">
        <v>41</v>
      </c>
      <c r="DX912" s="2">
        <v>1</v>
      </c>
      <c r="DY912" s="2"/>
      <c r="DZ912" s="2" t="s">
        <v>3</v>
      </c>
      <c r="EA912" s="2" t="s">
        <v>3</v>
      </c>
      <c r="EB912" s="2" t="s">
        <v>3</v>
      </c>
      <c r="EC912" s="2" t="s">
        <v>3</v>
      </c>
      <c r="ED912" s="2"/>
      <c r="EE912" s="2">
        <v>56938434</v>
      </c>
      <c r="EF912" s="2">
        <v>214</v>
      </c>
      <c r="EG912" s="2" t="s">
        <v>42</v>
      </c>
      <c r="EH912" s="2">
        <v>0</v>
      </c>
      <c r="EI912" s="2" t="s">
        <v>3</v>
      </c>
      <c r="EJ912" s="2">
        <v>3</v>
      </c>
      <c r="EK912" s="2">
        <v>400007</v>
      </c>
      <c r="EL912" s="2" t="s">
        <v>42</v>
      </c>
      <c r="EM912" s="2" t="s">
        <v>43</v>
      </c>
      <c r="EN912" s="2"/>
      <c r="EO912" s="2" t="s">
        <v>3</v>
      </c>
      <c r="EP912" s="2"/>
      <c r="EQ912" s="2">
        <v>131088</v>
      </c>
      <c r="ER912" s="2">
        <v>0</v>
      </c>
      <c r="ES912" s="2">
        <v>4943.5199999999995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>
        <v>0</v>
      </c>
      <c r="FR912" s="2">
        <f t="shared" si="755"/>
        <v>4943.5200000000004</v>
      </c>
      <c r="FS912" s="2">
        <v>0</v>
      </c>
      <c r="FT912" s="2"/>
      <c r="FU912" s="2"/>
      <c r="FV912" s="2"/>
      <c r="FW912" s="2"/>
      <c r="FX912" s="2">
        <v>0</v>
      </c>
      <c r="FY912" s="2">
        <v>0</v>
      </c>
      <c r="FZ912" s="2"/>
      <c r="GA912" s="2" t="s">
        <v>866</v>
      </c>
      <c r="GB912" s="2"/>
      <c r="GC912" s="2"/>
      <c r="GD912" s="2">
        <v>1</v>
      </c>
      <c r="GE912" s="2"/>
      <c r="GF912" s="2">
        <v>1635478183</v>
      </c>
      <c r="GG912" s="2">
        <v>2</v>
      </c>
      <c r="GH912" s="2">
        <v>4</v>
      </c>
      <c r="GI912" s="2">
        <v>-2</v>
      </c>
      <c r="GJ912" s="2">
        <v>0</v>
      </c>
      <c r="GK912" s="2">
        <v>0</v>
      </c>
      <c r="GL912" s="2">
        <f t="shared" si="733"/>
        <v>0</v>
      </c>
      <c r="GM912" s="2">
        <f t="shared" si="734"/>
        <v>4943.5200000000004</v>
      </c>
      <c r="GN912" s="2">
        <f t="shared" si="735"/>
        <v>0</v>
      </c>
      <c r="GO912" s="2">
        <f t="shared" si="736"/>
        <v>0</v>
      </c>
      <c r="GP912" s="2">
        <f t="shared" si="737"/>
        <v>0</v>
      </c>
      <c r="GQ912" s="2"/>
      <c r="GR912" s="2">
        <v>1</v>
      </c>
      <c r="GS912" s="2">
        <v>2</v>
      </c>
      <c r="GT912" s="2">
        <v>0</v>
      </c>
      <c r="GU912" s="2" t="s">
        <v>3</v>
      </c>
      <c r="GV912" s="2">
        <f t="shared" si="738"/>
        <v>0</v>
      </c>
      <c r="GW912" s="2">
        <v>1</v>
      </c>
      <c r="GX912" s="2">
        <f t="shared" si="739"/>
        <v>0</v>
      </c>
      <c r="GY912" s="2"/>
      <c r="GZ912" s="2"/>
      <c r="HA912" s="2">
        <v>0</v>
      </c>
      <c r="HB912" s="2">
        <v>0</v>
      </c>
      <c r="HC912" s="2">
        <f t="shared" si="740"/>
        <v>0</v>
      </c>
      <c r="HD912" s="2"/>
      <c r="HE912" s="2" t="s">
        <v>45</v>
      </c>
      <c r="HF912" s="2" t="s">
        <v>46</v>
      </c>
      <c r="HG912" s="2"/>
      <c r="HH912" s="2"/>
      <c r="HI912" s="2"/>
      <c r="HJ912" s="2"/>
      <c r="HK912" s="2"/>
      <c r="HL912" s="2"/>
      <c r="HM912" s="2" t="s">
        <v>3</v>
      </c>
      <c r="HN912" s="2" t="s">
        <v>3</v>
      </c>
      <c r="HO912" s="2" t="s">
        <v>3</v>
      </c>
      <c r="HP912" s="2" t="s">
        <v>3</v>
      </c>
      <c r="HQ912" s="2" t="s">
        <v>3</v>
      </c>
      <c r="HR912" s="2"/>
      <c r="HS912" s="2">
        <v>0</v>
      </c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>
        <v>0</v>
      </c>
      <c r="IL912" s="2"/>
      <c r="IM912" s="2"/>
      <c r="IN912" s="2"/>
      <c r="IO912" s="2"/>
      <c r="IP912" s="2"/>
      <c r="IQ912" s="2"/>
      <c r="IR912" s="2"/>
      <c r="IS912" s="2"/>
      <c r="IT912" s="2"/>
      <c r="IU912" s="2"/>
    </row>
    <row r="913" spans="1:255" x14ac:dyDescent="0.2">
      <c r="A913" s="3">
        <v>17</v>
      </c>
      <c r="B913" s="3">
        <v>1</v>
      </c>
      <c r="E913" s="3" t="s">
        <v>863</v>
      </c>
      <c r="F913" s="3" t="s">
        <v>864</v>
      </c>
      <c r="G913" s="3" t="s">
        <v>865</v>
      </c>
      <c r="H913" s="3" t="s">
        <v>41</v>
      </c>
      <c r="I913" s="3">
        <v>1</v>
      </c>
      <c r="J913" s="3">
        <v>0</v>
      </c>
      <c r="K913" s="3">
        <v>1</v>
      </c>
      <c r="O913" s="3">
        <f t="shared" si="716"/>
        <v>37422.449999999997</v>
      </c>
      <c r="P913" s="3">
        <f t="shared" si="717"/>
        <v>37422.449999999997</v>
      </c>
      <c r="Q913" s="3">
        <f t="shared" si="741"/>
        <v>0</v>
      </c>
      <c r="R913" s="3">
        <f t="shared" si="742"/>
        <v>0</v>
      </c>
      <c r="S913" s="3">
        <f t="shared" si="718"/>
        <v>0</v>
      </c>
      <c r="T913" s="3">
        <f t="shared" si="719"/>
        <v>0</v>
      </c>
      <c r="U913" s="3">
        <f t="shared" si="720"/>
        <v>0</v>
      </c>
      <c r="V913" s="3">
        <f t="shared" si="721"/>
        <v>0</v>
      </c>
      <c r="W913" s="3">
        <f t="shared" si="722"/>
        <v>0</v>
      </c>
      <c r="X913" s="3">
        <f t="shared" si="743"/>
        <v>0</v>
      </c>
      <c r="Y913" s="3">
        <f t="shared" si="744"/>
        <v>0</v>
      </c>
      <c r="AA913" s="3">
        <v>56661436</v>
      </c>
      <c r="AB913" s="3">
        <f t="shared" si="723"/>
        <v>4943.5200000000004</v>
      </c>
      <c r="AC913" s="3">
        <f t="shared" si="745"/>
        <v>4943.5200000000004</v>
      </c>
      <c r="AD913" s="3">
        <f t="shared" si="746"/>
        <v>0</v>
      </c>
      <c r="AE913" s="3">
        <f t="shared" si="747"/>
        <v>0</v>
      </c>
      <c r="AF913" s="3">
        <f t="shared" si="748"/>
        <v>0</v>
      </c>
      <c r="AG913" s="3">
        <f t="shared" si="724"/>
        <v>0</v>
      </c>
      <c r="AH913" s="3">
        <f t="shared" si="749"/>
        <v>0</v>
      </c>
      <c r="AI913" s="3">
        <f t="shared" si="750"/>
        <v>0</v>
      </c>
      <c r="AJ913" s="3">
        <f t="shared" si="725"/>
        <v>0</v>
      </c>
      <c r="AK913" s="3">
        <v>4943.5199999999995</v>
      </c>
      <c r="AL913" s="3">
        <v>4943.5199999999995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1</v>
      </c>
      <c r="AW913" s="3">
        <v>1</v>
      </c>
      <c r="AZ913" s="3">
        <v>1</v>
      </c>
      <c r="BA913" s="3">
        <v>1</v>
      </c>
      <c r="BB913" s="3">
        <v>1</v>
      </c>
      <c r="BC913" s="3">
        <v>7.57</v>
      </c>
      <c r="BD913" s="3" t="s">
        <v>3</v>
      </c>
      <c r="BE913" s="3" t="s">
        <v>3</v>
      </c>
      <c r="BF913" s="3" t="s">
        <v>3</v>
      </c>
      <c r="BG913" s="3" t="s">
        <v>3</v>
      </c>
      <c r="BH913" s="3">
        <v>3</v>
      </c>
      <c r="BI913" s="3">
        <v>3</v>
      </c>
      <c r="BJ913" s="3" t="s">
        <v>864</v>
      </c>
      <c r="BM913" s="3">
        <v>400007</v>
      </c>
      <c r="BN913" s="3">
        <v>0</v>
      </c>
      <c r="BO913" s="3" t="s">
        <v>3</v>
      </c>
      <c r="BP913" s="3">
        <v>0</v>
      </c>
      <c r="BQ913" s="3">
        <v>214</v>
      </c>
      <c r="BR913" s="3">
        <v>0</v>
      </c>
      <c r="BS913" s="3">
        <v>1</v>
      </c>
      <c r="BT913" s="3">
        <v>1</v>
      </c>
      <c r="BU913" s="3">
        <v>1</v>
      </c>
      <c r="BV913" s="3">
        <v>1</v>
      </c>
      <c r="BW913" s="3">
        <v>1</v>
      </c>
      <c r="BX913" s="3">
        <v>1</v>
      </c>
      <c r="BY913" s="3" t="s">
        <v>3</v>
      </c>
      <c r="BZ913" s="3">
        <v>0</v>
      </c>
      <c r="CA913" s="3">
        <v>0</v>
      </c>
      <c r="CB913" s="3" t="s">
        <v>3</v>
      </c>
      <c r="CE913" s="3">
        <v>1566</v>
      </c>
      <c r="CF913" s="3">
        <v>0</v>
      </c>
      <c r="CG913" s="3">
        <v>0</v>
      </c>
      <c r="CM913" s="3">
        <v>0</v>
      </c>
      <c r="CN913" s="3" t="s">
        <v>3</v>
      </c>
      <c r="CO913" s="3">
        <v>0</v>
      </c>
      <c r="CP913" s="3">
        <f t="shared" si="726"/>
        <v>37422.449999999997</v>
      </c>
      <c r="CQ913" s="3">
        <f t="shared" si="727"/>
        <v>37422.449999999997</v>
      </c>
      <c r="CR913" s="3">
        <f t="shared" si="751"/>
        <v>0</v>
      </c>
      <c r="CS913" s="3">
        <f t="shared" si="752"/>
        <v>0</v>
      </c>
      <c r="CT913" s="3">
        <f t="shared" si="728"/>
        <v>0</v>
      </c>
      <c r="CU913" s="3">
        <f t="shared" si="729"/>
        <v>0</v>
      </c>
      <c r="CV913" s="3">
        <f t="shared" si="730"/>
        <v>0</v>
      </c>
      <c r="CW913" s="3">
        <f t="shared" si="731"/>
        <v>0</v>
      </c>
      <c r="CX913" s="3">
        <f t="shared" si="732"/>
        <v>0</v>
      </c>
      <c r="CY913" s="3">
        <f t="shared" si="753"/>
        <v>0</v>
      </c>
      <c r="CZ913" s="3">
        <f t="shared" si="754"/>
        <v>0</v>
      </c>
      <c r="DC913" s="3" t="s">
        <v>3</v>
      </c>
      <c r="DD913" s="3" t="s">
        <v>3</v>
      </c>
      <c r="DE913" s="3" t="s">
        <v>3</v>
      </c>
      <c r="DF913" s="3" t="s">
        <v>3</v>
      </c>
      <c r="DG913" s="3" t="s">
        <v>3</v>
      </c>
      <c r="DH913" s="3" t="s">
        <v>3</v>
      </c>
      <c r="DI913" s="3" t="s">
        <v>3</v>
      </c>
      <c r="DJ913" s="3" t="s">
        <v>3</v>
      </c>
      <c r="DK913" s="3" t="s">
        <v>3</v>
      </c>
      <c r="DL913" s="3" t="s">
        <v>3</v>
      </c>
      <c r="DM913" s="3" t="s">
        <v>3</v>
      </c>
      <c r="DN913" s="3">
        <v>0</v>
      </c>
      <c r="DO913" s="3">
        <v>0</v>
      </c>
      <c r="DP913" s="3">
        <v>1</v>
      </c>
      <c r="DQ913" s="3">
        <v>1</v>
      </c>
      <c r="DU913" s="3">
        <v>1013</v>
      </c>
      <c r="DV913" s="3" t="s">
        <v>41</v>
      </c>
      <c r="DW913" s="3" t="s">
        <v>41</v>
      </c>
      <c r="DX913" s="3">
        <v>1</v>
      </c>
      <c r="DZ913" s="3" t="s">
        <v>3</v>
      </c>
      <c r="EA913" s="3" t="s">
        <v>3</v>
      </c>
      <c r="EB913" s="3" t="s">
        <v>3</v>
      </c>
      <c r="EC913" s="3" t="s">
        <v>3</v>
      </c>
      <c r="EE913" s="3">
        <v>56938434</v>
      </c>
      <c r="EF913" s="3">
        <v>214</v>
      </c>
      <c r="EG913" s="3" t="s">
        <v>42</v>
      </c>
      <c r="EH913" s="3">
        <v>0</v>
      </c>
      <c r="EI913" s="3" t="s">
        <v>3</v>
      </c>
      <c r="EJ913" s="3">
        <v>3</v>
      </c>
      <c r="EK913" s="3">
        <v>400007</v>
      </c>
      <c r="EL913" s="3" t="s">
        <v>42</v>
      </c>
      <c r="EM913" s="3" t="s">
        <v>43</v>
      </c>
      <c r="EO913" s="3" t="s">
        <v>3</v>
      </c>
      <c r="EQ913" s="3">
        <v>131088</v>
      </c>
      <c r="ER913" s="3">
        <v>0</v>
      </c>
      <c r="ES913" s="3">
        <v>4943.5199999999995</v>
      </c>
      <c r="ET913" s="3">
        <v>0</v>
      </c>
      <c r="EU913" s="3">
        <v>0</v>
      </c>
      <c r="EV913" s="3">
        <v>0</v>
      </c>
      <c r="EW913" s="3">
        <v>0</v>
      </c>
      <c r="EX913" s="3">
        <v>0</v>
      </c>
      <c r="EY913" s="3">
        <v>0</v>
      </c>
      <c r="EZ913" s="3">
        <v>5</v>
      </c>
      <c r="FC913" s="3">
        <v>1</v>
      </c>
      <c r="FD913" s="3">
        <v>18</v>
      </c>
      <c r="FF913" s="3">
        <v>43800</v>
      </c>
      <c r="FQ913" s="3">
        <v>0</v>
      </c>
      <c r="FR913" s="3">
        <f t="shared" si="755"/>
        <v>37422.449999999997</v>
      </c>
      <c r="FS913" s="3">
        <v>0</v>
      </c>
      <c r="FX913" s="3">
        <v>0</v>
      </c>
      <c r="FY913" s="3">
        <v>0</v>
      </c>
      <c r="GA913" s="3" t="s">
        <v>866</v>
      </c>
      <c r="GD913" s="3">
        <v>1</v>
      </c>
      <c r="GF913" s="3">
        <v>1635478183</v>
      </c>
      <c r="GG913" s="3">
        <v>2</v>
      </c>
      <c r="GH913" s="3">
        <v>3</v>
      </c>
      <c r="GI913" s="3">
        <v>3</v>
      </c>
      <c r="GJ913" s="3">
        <v>0</v>
      </c>
      <c r="GK913" s="3">
        <v>0</v>
      </c>
      <c r="GL913" s="3">
        <f t="shared" si="733"/>
        <v>0</v>
      </c>
      <c r="GM913" s="3">
        <f t="shared" si="734"/>
        <v>37422.449999999997</v>
      </c>
      <c r="GN913" s="3">
        <f t="shared" si="735"/>
        <v>0</v>
      </c>
      <c r="GO913" s="3">
        <f t="shared" si="736"/>
        <v>0</v>
      </c>
      <c r="GP913" s="3">
        <f t="shared" si="737"/>
        <v>0</v>
      </c>
      <c r="GR913" s="3">
        <v>1</v>
      </c>
      <c r="GS913" s="3">
        <v>1</v>
      </c>
      <c r="GT913" s="3">
        <v>0</v>
      </c>
      <c r="GU913" s="3" t="s">
        <v>3</v>
      </c>
      <c r="GV913" s="3">
        <f t="shared" si="738"/>
        <v>0</v>
      </c>
      <c r="GW913" s="3">
        <v>1</v>
      </c>
      <c r="GX913" s="3">
        <f t="shared" si="739"/>
        <v>0</v>
      </c>
      <c r="HA913" s="3">
        <v>0</v>
      </c>
      <c r="HB913" s="3">
        <v>0</v>
      </c>
      <c r="HC913" s="3">
        <f t="shared" si="740"/>
        <v>0</v>
      </c>
      <c r="HE913" s="3" t="s">
        <v>45</v>
      </c>
      <c r="HF913" s="3" t="s">
        <v>46</v>
      </c>
      <c r="HM913" s="3" t="s">
        <v>3</v>
      </c>
      <c r="HN913" s="3" t="s">
        <v>3</v>
      </c>
      <c r="HO913" s="3" t="s">
        <v>3</v>
      </c>
      <c r="HP913" s="3" t="s">
        <v>3</v>
      </c>
      <c r="HQ913" s="3" t="s">
        <v>3</v>
      </c>
      <c r="HS913" s="3">
        <v>0</v>
      </c>
      <c r="IK913" s="3">
        <v>0</v>
      </c>
    </row>
    <row r="914" spans="1:255" x14ac:dyDescent="0.2">
      <c r="A914" s="2">
        <v>17</v>
      </c>
      <c r="B914" s="2">
        <v>1</v>
      </c>
      <c r="C914" s="2"/>
      <c r="D914" s="2"/>
      <c r="E914" s="2" t="s">
        <v>867</v>
      </c>
      <c r="F914" s="2" t="s">
        <v>868</v>
      </c>
      <c r="G914" s="2" t="s">
        <v>869</v>
      </c>
      <c r="H914" s="2" t="s">
        <v>41</v>
      </c>
      <c r="I914" s="2">
        <v>10</v>
      </c>
      <c r="J914" s="2">
        <v>0</v>
      </c>
      <c r="K914" s="2">
        <v>10</v>
      </c>
      <c r="L914" s="2"/>
      <c r="M914" s="2"/>
      <c r="N914" s="2"/>
      <c r="O914" s="2">
        <f t="shared" si="716"/>
        <v>48532.3</v>
      </c>
      <c r="P914" s="2">
        <f t="shared" si="717"/>
        <v>48532.3</v>
      </c>
      <c r="Q914" s="2">
        <f t="shared" si="741"/>
        <v>0</v>
      </c>
      <c r="R914" s="2">
        <f t="shared" si="742"/>
        <v>0</v>
      </c>
      <c r="S914" s="2">
        <f t="shared" si="718"/>
        <v>0</v>
      </c>
      <c r="T914" s="2">
        <f t="shared" si="719"/>
        <v>0</v>
      </c>
      <c r="U914" s="2">
        <f t="shared" si="720"/>
        <v>0</v>
      </c>
      <c r="V914" s="2">
        <f t="shared" si="721"/>
        <v>0</v>
      </c>
      <c r="W914" s="2">
        <f t="shared" si="722"/>
        <v>0</v>
      </c>
      <c r="X914" s="2">
        <f t="shared" si="743"/>
        <v>0</v>
      </c>
      <c r="Y914" s="2">
        <f t="shared" si="744"/>
        <v>0</v>
      </c>
      <c r="Z914" s="2"/>
      <c r="AA914" s="2">
        <v>56661434</v>
      </c>
      <c r="AB914" s="2">
        <f t="shared" si="723"/>
        <v>4853.2299999999996</v>
      </c>
      <c r="AC914" s="2">
        <f t="shared" si="745"/>
        <v>4853.2299999999996</v>
      </c>
      <c r="AD914" s="2">
        <f t="shared" si="746"/>
        <v>0</v>
      </c>
      <c r="AE914" s="2">
        <f t="shared" si="747"/>
        <v>0</v>
      </c>
      <c r="AF914" s="2">
        <f t="shared" si="748"/>
        <v>0</v>
      </c>
      <c r="AG914" s="2">
        <f t="shared" si="724"/>
        <v>0</v>
      </c>
      <c r="AH914" s="2">
        <f t="shared" si="749"/>
        <v>0</v>
      </c>
      <c r="AI914" s="2">
        <f t="shared" si="750"/>
        <v>0</v>
      </c>
      <c r="AJ914" s="2">
        <f t="shared" si="725"/>
        <v>0</v>
      </c>
      <c r="AK914" s="2">
        <v>4853.2300000000005</v>
      </c>
      <c r="AL914" s="2">
        <v>4853.2300000000005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1</v>
      </c>
      <c r="AW914" s="2">
        <v>1</v>
      </c>
      <c r="AX914" s="2"/>
      <c r="AY914" s="2"/>
      <c r="AZ914" s="2">
        <v>1</v>
      </c>
      <c r="BA914" s="2">
        <v>1</v>
      </c>
      <c r="BB914" s="2">
        <v>1</v>
      </c>
      <c r="BC914" s="2">
        <v>1</v>
      </c>
      <c r="BD914" s="2" t="s">
        <v>3</v>
      </c>
      <c r="BE914" s="2" t="s">
        <v>3</v>
      </c>
      <c r="BF914" s="2" t="s">
        <v>3</v>
      </c>
      <c r="BG914" s="2" t="s">
        <v>3</v>
      </c>
      <c r="BH914" s="2">
        <v>3</v>
      </c>
      <c r="BI914" s="2">
        <v>3</v>
      </c>
      <c r="BJ914" s="2" t="s">
        <v>868</v>
      </c>
      <c r="BK914" s="2"/>
      <c r="BL914" s="2"/>
      <c r="BM914" s="2">
        <v>400007</v>
      </c>
      <c r="BN914" s="2">
        <v>0</v>
      </c>
      <c r="BO914" s="2" t="s">
        <v>3</v>
      </c>
      <c r="BP914" s="2">
        <v>0</v>
      </c>
      <c r="BQ914" s="2">
        <v>214</v>
      </c>
      <c r="BR914" s="2">
        <v>0</v>
      </c>
      <c r="BS914" s="2">
        <v>1</v>
      </c>
      <c r="BT914" s="2">
        <v>1</v>
      </c>
      <c r="BU914" s="2">
        <v>1</v>
      </c>
      <c r="BV914" s="2">
        <v>1</v>
      </c>
      <c r="BW914" s="2">
        <v>1</v>
      </c>
      <c r="BX914" s="2">
        <v>1</v>
      </c>
      <c r="BY914" s="2" t="s">
        <v>3</v>
      </c>
      <c r="BZ914" s="2">
        <v>0</v>
      </c>
      <c r="CA914" s="2">
        <v>0</v>
      </c>
      <c r="CB914" s="2" t="s">
        <v>3</v>
      </c>
      <c r="CC914" s="2"/>
      <c r="CD914" s="2"/>
      <c r="CE914" s="2">
        <v>1566</v>
      </c>
      <c r="CF914" s="2">
        <v>0</v>
      </c>
      <c r="CG914" s="2">
        <v>0</v>
      </c>
      <c r="CH914" s="2"/>
      <c r="CI914" s="2"/>
      <c r="CJ914" s="2"/>
      <c r="CK914" s="2"/>
      <c r="CL914" s="2"/>
      <c r="CM914" s="2">
        <v>0</v>
      </c>
      <c r="CN914" s="2" t="s">
        <v>3</v>
      </c>
      <c r="CO914" s="2">
        <v>0</v>
      </c>
      <c r="CP914" s="2">
        <f t="shared" si="726"/>
        <v>48532.3</v>
      </c>
      <c r="CQ914" s="2">
        <f t="shared" si="727"/>
        <v>4853.2299999999996</v>
      </c>
      <c r="CR914" s="2">
        <f t="shared" si="751"/>
        <v>0</v>
      </c>
      <c r="CS914" s="2">
        <f t="shared" si="752"/>
        <v>0</v>
      </c>
      <c r="CT914" s="2">
        <f t="shared" si="728"/>
        <v>0</v>
      </c>
      <c r="CU914" s="2">
        <f t="shared" si="729"/>
        <v>0</v>
      </c>
      <c r="CV914" s="2">
        <f t="shared" si="730"/>
        <v>0</v>
      </c>
      <c r="CW914" s="2">
        <f t="shared" si="731"/>
        <v>0</v>
      </c>
      <c r="CX914" s="2">
        <f t="shared" si="732"/>
        <v>0</v>
      </c>
      <c r="CY914" s="2">
        <f t="shared" si="753"/>
        <v>0</v>
      </c>
      <c r="CZ914" s="2">
        <f t="shared" si="754"/>
        <v>0</v>
      </c>
      <c r="DA914" s="2"/>
      <c r="DB914" s="2"/>
      <c r="DC914" s="2" t="s">
        <v>3</v>
      </c>
      <c r="DD914" s="2" t="s">
        <v>3</v>
      </c>
      <c r="DE914" s="2" t="s">
        <v>3</v>
      </c>
      <c r="DF914" s="2" t="s">
        <v>3</v>
      </c>
      <c r="DG914" s="2" t="s">
        <v>3</v>
      </c>
      <c r="DH914" s="2" t="s">
        <v>3</v>
      </c>
      <c r="DI914" s="2" t="s">
        <v>3</v>
      </c>
      <c r="DJ914" s="2" t="s">
        <v>3</v>
      </c>
      <c r="DK914" s="2" t="s">
        <v>3</v>
      </c>
      <c r="DL914" s="2" t="s">
        <v>3</v>
      </c>
      <c r="DM914" s="2" t="s">
        <v>3</v>
      </c>
      <c r="DN914" s="2">
        <v>0</v>
      </c>
      <c r="DO914" s="2">
        <v>0</v>
      </c>
      <c r="DP914" s="2">
        <v>1</v>
      </c>
      <c r="DQ914" s="2">
        <v>1</v>
      </c>
      <c r="DR914" s="2"/>
      <c r="DS914" s="2"/>
      <c r="DT914" s="2"/>
      <c r="DU914" s="2">
        <v>1013</v>
      </c>
      <c r="DV914" s="2" t="s">
        <v>41</v>
      </c>
      <c r="DW914" s="2" t="s">
        <v>41</v>
      </c>
      <c r="DX914" s="2">
        <v>1</v>
      </c>
      <c r="DY914" s="2"/>
      <c r="DZ914" s="2" t="s">
        <v>3</v>
      </c>
      <c r="EA914" s="2" t="s">
        <v>3</v>
      </c>
      <c r="EB914" s="2" t="s">
        <v>3</v>
      </c>
      <c r="EC914" s="2" t="s">
        <v>3</v>
      </c>
      <c r="ED914" s="2"/>
      <c r="EE914" s="2">
        <v>56938434</v>
      </c>
      <c r="EF914" s="2">
        <v>214</v>
      </c>
      <c r="EG914" s="2" t="s">
        <v>42</v>
      </c>
      <c r="EH914" s="2">
        <v>0</v>
      </c>
      <c r="EI914" s="2" t="s">
        <v>3</v>
      </c>
      <c r="EJ914" s="2">
        <v>3</v>
      </c>
      <c r="EK914" s="2">
        <v>400007</v>
      </c>
      <c r="EL914" s="2" t="s">
        <v>42</v>
      </c>
      <c r="EM914" s="2" t="s">
        <v>43</v>
      </c>
      <c r="EN914" s="2"/>
      <c r="EO914" s="2" t="s">
        <v>3</v>
      </c>
      <c r="EP914" s="2"/>
      <c r="EQ914" s="2">
        <v>131088</v>
      </c>
      <c r="ER914" s="2">
        <v>0</v>
      </c>
      <c r="ES914" s="2">
        <v>4853.2300000000005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>
        <v>0</v>
      </c>
      <c r="FR914" s="2">
        <f t="shared" si="755"/>
        <v>48532.3</v>
      </c>
      <c r="FS914" s="2">
        <v>0</v>
      </c>
      <c r="FT914" s="2"/>
      <c r="FU914" s="2"/>
      <c r="FV914" s="2"/>
      <c r="FW914" s="2"/>
      <c r="FX914" s="2">
        <v>0</v>
      </c>
      <c r="FY914" s="2">
        <v>0</v>
      </c>
      <c r="FZ914" s="2"/>
      <c r="GA914" s="2" t="s">
        <v>870</v>
      </c>
      <c r="GB914" s="2"/>
      <c r="GC914" s="2"/>
      <c r="GD914" s="2">
        <v>1</v>
      </c>
      <c r="GE914" s="2"/>
      <c r="GF914" s="2">
        <v>197012681</v>
      </c>
      <c r="GG914" s="2">
        <v>2</v>
      </c>
      <c r="GH914" s="2">
        <v>4</v>
      </c>
      <c r="GI914" s="2">
        <v>-2</v>
      </c>
      <c r="GJ914" s="2">
        <v>0</v>
      </c>
      <c r="GK914" s="2">
        <v>0</v>
      </c>
      <c r="GL914" s="2">
        <f t="shared" si="733"/>
        <v>0</v>
      </c>
      <c r="GM914" s="2">
        <f t="shared" si="734"/>
        <v>48532.3</v>
      </c>
      <c r="GN914" s="2">
        <f t="shared" si="735"/>
        <v>0</v>
      </c>
      <c r="GO914" s="2">
        <f t="shared" si="736"/>
        <v>0</v>
      </c>
      <c r="GP914" s="2">
        <f t="shared" si="737"/>
        <v>0</v>
      </c>
      <c r="GQ914" s="2"/>
      <c r="GR914" s="2">
        <v>1</v>
      </c>
      <c r="GS914" s="2">
        <v>2</v>
      </c>
      <c r="GT914" s="2">
        <v>0</v>
      </c>
      <c r="GU914" s="2" t="s">
        <v>3</v>
      </c>
      <c r="GV914" s="2">
        <f t="shared" si="738"/>
        <v>0</v>
      </c>
      <c r="GW914" s="2">
        <v>1</v>
      </c>
      <c r="GX914" s="2">
        <f t="shared" si="739"/>
        <v>0</v>
      </c>
      <c r="GY914" s="2"/>
      <c r="GZ914" s="2"/>
      <c r="HA914" s="2">
        <v>0</v>
      </c>
      <c r="HB914" s="2">
        <v>0</v>
      </c>
      <c r="HC914" s="2">
        <f t="shared" si="740"/>
        <v>0</v>
      </c>
      <c r="HD914" s="2"/>
      <c r="HE914" s="2" t="s">
        <v>45</v>
      </c>
      <c r="HF914" s="2" t="s">
        <v>46</v>
      </c>
      <c r="HG914" s="2"/>
      <c r="HH914" s="2"/>
      <c r="HI914" s="2"/>
      <c r="HJ914" s="2"/>
      <c r="HK914" s="2"/>
      <c r="HL914" s="2"/>
      <c r="HM914" s="2" t="s">
        <v>3</v>
      </c>
      <c r="HN914" s="2" t="s">
        <v>3</v>
      </c>
      <c r="HO914" s="2" t="s">
        <v>3</v>
      </c>
      <c r="HP914" s="2" t="s">
        <v>3</v>
      </c>
      <c r="HQ914" s="2" t="s">
        <v>3</v>
      </c>
      <c r="HR914" s="2"/>
      <c r="HS914" s="2">
        <v>0</v>
      </c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>
        <v>0</v>
      </c>
      <c r="IL914" s="2"/>
      <c r="IM914" s="2"/>
      <c r="IN914" s="2"/>
      <c r="IO914" s="2"/>
      <c r="IP914" s="2"/>
      <c r="IQ914" s="2"/>
      <c r="IR914" s="2"/>
      <c r="IS914" s="2"/>
      <c r="IT914" s="2"/>
      <c r="IU914" s="2"/>
    </row>
    <row r="915" spans="1:255" x14ac:dyDescent="0.2">
      <c r="A915" s="3">
        <v>17</v>
      </c>
      <c r="B915" s="3">
        <v>1</v>
      </c>
      <c r="E915" s="3" t="s">
        <v>867</v>
      </c>
      <c r="F915" s="3" t="s">
        <v>868</v>
      </c>
      <c r="G915" s="3" t="s">
        <v>869</v>
      </c>
      <c r="H915" s="3" t="s">
        <v>41</v>
      </c>
      <c r="I915" s="3">
        <v>10</v>
      </c>
      <c r="J915" s="3">
        <v>0</v>
      </c>
      <c r="K915" s="3">
        <v>10</v>
      </c>
      <c r="O915" s="3">
        <f t="shared" si="716"/>
        <v>367389.51</v>
      </c>
      <c r="P915" s="3">
        <f t="shared" si="717"/>
        <v>367389.51</v>
      </c>
      <c r="Q915" s="3">
        <f t="shared" si="741"/>
        <v>0</v>
      </c>
      <c r="R915" s="3">
        <f t="shared" si="742"/>
        <v>0</v>
      </c>
      <c r="S915" s="3">
        <f t="shared" si="718"/>
        <v>0</v>
      </c>
      <c r="T915" s="3">
        <f t="shared" si="719"/>
        <v>0</v>
      </c>
      <c r="U915" s="3">
        <f t="shared" si="720"/>
        <v>0</v>
      </c>
      <c r="V915" s="3">
        <f t="shared" si="721"/>
        <v>0</v>
      </c>
      <c r="W915" s="3">
        <f t="shared" si="722"/>
        <v>0</v>
      </c>
      <c r="X915" s="3">
        <f t="shared" si="743"/>
        <v>0</v>
      </c>
      <c r="Y915" s="3">
        <f t="shared" si="744"/>
        <v>0</v>
      </c>
      <c r="AA915" s="3">
        <v>56661436</v>
      </c>
      <c r="AB915" s="3">
        <f t="shared" si="723"/>
        <v>4853.2299999999996</v>
      </c>
      <c r="AC915" s="3">
        <f t="shared" si="745"/>
        <v>4853.2299999999996</v>
      </c>
      <c r="AD915" s="3">
        <f t="shared" si="746"/>
        <v>0</v>
      </c>
      <c r="AE915" s="3">
        <f t="shared" si="747"/>
        <v>0</v>
      </c>
      <c r="AF915" s="3">
        <f t="shared" si="748"/>
        <v>0</v>
      </c>
      <c r="AG915" s="3">
        <f t="shared" si="724"/>
        <v>0</v>
      </c>
      <c r="AH915" s="3">
        <f t="shared" si="749"/>
        <v>0</v>
      </c>
      <c r="AI915" s="3">
        <f t="shared" si="750"/>
        <v>0</v>
      </c>
      <c r="AJ915" s="3">
        <f t="shared" si="725"/>
        <v>0</v>
      </c>
      <c r="AK915" s="3">
        <v>4853.2300000000005</v>
      </c>
      <c r="AL915" s="3">
        <v>4853.2300000000005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1</v>
      </c>
      <c r="AW915" s="3">
        <v>1</v>
      </c>
      <c r="AZ915" s="3">
        <v>1</v>
      </c>
      <c r="BA915" s="3">
        <v>1</v>
      </c>
      <c r="BB915" s="3">
        <v>1</v>
      </c>
      <c r="BC915" s="3">
        <v>7.57</v>
      </c>
      <c r="BD915" s="3" t="s">
        <v>3</v>
      </c>
      <c r="BE915" s="3" t="s">
        <v>3</v>
      </c>
      <c r="BF915" s="3" t="s">
        <v>3</v>
      </c>
      <c r="BG915" s="3" t="s">
        <v>3</v>
      </c>
      <c r="BH915" s="3">
        <v>3</v>
      </c>
      <c r="BI915" s="3">
        <v>3</v>
      </c>
      <c r="BJ915" s="3" t="s">
        <v>868</v>
      </c>
      <c r="BM915" s="3">
        <v>400007</v>
      </c>
      <c r="BN915" s="3">
        <v>0</v>
      </c>
      <c r="BO915" s="3" t="s">
        <v>3</v>
      </c>
      <c r="BP915" s="3">
        <v>0</v>
      </c>
      <c r="BQ915" s="3">
        <v>214</v>
      </c>
      <c r="BR915" s="3">
        <v>0</v>
      </c>
      <c r="BS915" s="3">
        <v>1</v>
      </c>
      <c r="BT915" s="3">
        <v>1</v>
      </c>
      <c r="BU915" s="3">
        <v>1</v>
      </c>
      <c r="BV915" s="3">
        <v>1</v>
      </c>
      <c r="BW915" s="3">
        <v>1</v>
      </c>
      <c r="BX915" s="3">
        <v>1</v>
      </c>
      <c r="BY915" s="3" t="s">
        <v>3</v>
      </c>
      <c r="BZ915" s="3">
        <v>0</v>
      </c>
      <c r="CA915" s="3">
        <v>0</v>
      </c>
      <c r="CB915" s="3" t="s">
        <v>3</v>
      </c>
      <c r="CE915" s="3">
        <v>1566</v>
      </c>
      <c r="CF915" s="3">
        <v>0</v>
      </c>
      <c r="CG915" s="3">
        <v>0</v>
      </c>
      <c r="CM915" s="3">
        <v>0</v>
      </c>
      <c r="CN915" s="3" t="s">
        <v>3</v>
      </c>
      <c r="CO915" s="3">
        <v>0</v>
      </c>
      <c r="CP915" s="3">
        <f t="shared" si="726"/>
        <v>367389.51</v>
      </c>
      <c r="CQ915" s="3">
        <f t="shared" si="727"/>
        <v>36738.949999999997</v>
      </c>
      <c r="CR915" s="3">
        <f t="shared" si="751"/>
        <v>0</v>
      </c>
      <c r="CS915" s="3">
        <f t="shared" si="752"/>
        <v>0</v>
      </c>
      <c r="CT915" s="3">
        <f t="shared" si="728"/>
        <v>0</v>
      </c>
      <c r="CU915" s="3">
        <f t="shared" si="729"/>
        <v>0</v>
      </c>
      <c r="CV915" s="3">
        <f t="shared" si="730"/>
        <v>0</v>
      </c>
      <c r="CW915" s="3">
        <f t="shared" si="731"/>
        <v>0</v>
      </c>
      <c r="CX915" s="3">
        <f t="shared" si="732"/>
        <v>0</v>
      </c>
      <c r="CY915" s="3">
        <f t="shared" si="753"/>
        <v>0</v>
      </c>
      <c r="CZ915" s="3">
        <f t="shared" si="754"/>
        <v>0</v>
      </c>
      <c r="DC915" s="3" t="s">
        <v>3</v>
      </c>
      <c r="DD915" s="3" t="s">
        <v>3</v>
      </c>
      <c r="DE915" s="3" t="s">
        <v>3</v>
      </c>
      <c r="DF915" s="3" t="s">
        <v>3</v>
      </c>
      <c r="DG915" s="3" t="s">
        <v>3</v>
      </c>
      <c r="DH915" s="3" t="s">
        <v>3</v>
      </c>
      <c r="DI915" s="3" t="s">
        <v>3</v>
      </c>
      <c r="DJ915" s="3" t="s">
        <v>3</v>
      </c>
      <c r="DK915" s="3" t="s">
        <v>3</v>
      </c>
      <c r="DL915" s="3" t="s">
        <v>3</v>
      </c>
      <c r="DM915" s="3" t="s">
        <v>3</v>
      </c>
      <c r="DN915" s="3">
        <v>0</v>
      </c>
      <c r="DO915" s="3">
        <v>0</v>
      </c>
      <c r="DP915" s="3">
        <v>1</v>
      </c>
      <c r="DQ915" s="3">
        <v>1</v>
      </c>
      <c r="DU915" s="3">
        <v>1013</v>
      </c>
      <c r="DV915" s="3" t="s">
        <v>41</v>
      </c>
      <c r="DW915" s="3" t="s">
        <v>41</v>
      </c>
      <c r="DX915" s="3">
        <v>1</v>
      </c>
      <c r="DZ915" s="3" t="s">
        <v>3</v>
      </c>
      <c r="EA915" s="3" t="s">
        <v>3</v>
      </c>
      <c r="EB915" s="3" t="s">
        <v>3</v>
      </c>
      <c r="EC915" s="3" t="s">
        <v>3</v>
      </c>
      <c r="EE915" s="3">
        <v>56938434</v>
      </c>
      <c r="EF915" s="3">
        <v>214</v>
      </c>
      <c r="EG915" s="3" t="s">
        <v>42</v>
      </c>
      <c r="EH915" s="3">
        <v>0</v>
      </c>
      <c r="EI915" s="3" t="s">
        <v>3</v>
      </c>
      <c r="EJ915" s="3">
        <v>3</v>
      </c>
      <c r="EK915" s="3">
        <v>400007</v>
      </c>
      <c r="EL915" s="3" t="s">
        <v>42</v>
      </c>
      <c r="EM915" s="3" t="s">
        <v>43</v>
      </c>
      <c r="EO915" s="3" t="s">
        <v>3</v>
      </c>
      <c r="EQ915" s="3">
        <v>131088</v>
      </c>
      <c r="ER915" s="3">
        <v>0</v>
      </c>
      <c r="ES915" s="3">
        <v>4853.2300000000005</v>
      </c>
      <c r="ET915" s="3">
        <v>0</v>
      </c>
      <c r="EU915" s="3">
        <v>0</v>
      </c>
      <c r="EV915" s="3">
        <v>0</v>
      </c>
      <c r="EW915" s="3">
        <v>0</v>
      </c>
      <c r="EX915" s="3">
        <v>0</v>
      </c>
      <c r="EY915" s="3">
        <v>0</v>
      </c>
      <c r="EZ915" s="3">
        <v>5</v>
      </c>
      <c r="FC915" s="3">
        <v>1</v>
      </c>
      <c r="FD915" s="3">
        <v>18</v>
      </c>
      <c r="FF915" s="3">
        <v>43000</v>
      </c>
      <c r="FQ915" s="3">
        <v>0</v>
      </c>
      <c r="FR915" s="3">
        <f t="shared" si="755"/>
        <v>367389.51</v>
      </c>
      <c r="FS915" s="3">
        <v>0</v>
      </c>
      <c r="FX915" s="3">
        <v>0</v>
      </c>
      <c r="FY915" s="3">
        <v>0</v>
      </c>
      <c r="GA915" s="3" t="s">
        <v>870</v>
      </c>
      <c r="GD915" s="3">
        <v>1</v>
      </c>
      <c r="GF915" s="3">
        <v>197012681</v>
      </c>
      <c r="GG915" s="3">
        <v>2</v>
      </c>
      <c r="GH915" s="3">
        <v>3</v>
      </c>
      <c r="GI915" s="3">
        <v>3</v>
      </c>
      <c r="GJ915" s="3">
        <v>0</v>
      </c>
      <c r="GK915" s="3">
        <v>0</v>
      </c>
      <c r="GL915" s="3">
        <f t="shared" si="733"/>
        <v>0</v>
      </c>
      <c r="GM915" s="3">
        <f t="shared" si="734"/>
        <v>367389.51</v>
      </c>
      <c r="GN915" s="3">
        <f t="shared" si="735"/>
        <v>0</v>
      </c>
      <c r="GO915" s="3">
        <f t="shared" si="736"/>
        <v>0</v>
      </c>
      <c r="GP915" s="3">
        <f t="shared" si="737"/>
        <v>0</v>
      </c>
      <c r="GR915" s="3">
        <v>1</v>
      </c>
      <c r="GS915" s="3">
        <v>1</v>
      </c>
      <c r="GT915" s="3">
        <v>0</v>
      </c>
      <c r="GU915" s="3" t="s">
        <v>3</v>
      </c>
      <c r="GV915" s="3">
        <f t="shared" si="738"/>
        <v>0</v>
      </c>
      <c r="GW915" s="3">
        <v>1</v>
      </c>
      <c r="GX915" s="3">
        <f t="shared" si="739"/>
        <v>0</v>
      </c>
      <c r="HA915" s="3">
        <v>0</v>
      </c>
      <c r="HB915" s="3">
        <v>0</v>
      </c>
      <c r="HC915" s="3">
        <f t="shared" si="740"/>
        <v>0</v>
      </c>
      <c r="HE915" s="3" t="s">
        <v>45</v>
      </c>
      <c r="HF915" s="3" t="s">
        <v>46</v>
      </c>
      <c r="HM915" s="3" t="s">
        <v>3</v>
      </c>
      <c r="HN915" s="3" t="s">
        <v>3</v>
      </c>
      <c r="HO915" s="3" t="s">
        <v>3</v>
      </c>
      <c r="HP915" s="3" t="s">
        <v>3</v>
      </c>
      <c r="HQ915" s="3" t="s">
        <v>3</v>
      </c>
      <c r="HS915" s="3">
        <v>0</v>
      </c>
      <c r="IK915" s="3">
        <v>0</v>
      </c>
    </row>
    <row r="916" spans="1:255" x14ac:dyDescent="0.2">
      <c r="A916" s="2">
        <v>17</v>
      </c>
      <c r="B916" s="2">
        <v>1</v>
      </c>
      <c r="C916" s="2"/>
      <c r="D916" s="2"/>
      <c r="E916" s="2" t="s">
        <v>871</v>
      </c>
      <c r="F916" s="2" t="s">
        <v>872</v>
      </c>
      <c r="G916" s="2" t="s">
        <v>873</v>
      </c>
      <c r="H916" s="2" t="s">
        <v>41</v>
      </c>
      <c r="I916" s="2">
        <v>1</v>
      </c>
      <c r="J916" s="2">
        <v>0</v>
      </c>
      <c r="K916" s="2">
        <v>1</v>
      </c>
      <c r="L916" s="2"/>
      <c r="M916" s="2"/>
      <c r="N916" s="2"/>
      <c r="O916" s="2">
        <f t="shared" si="716"/>
        <v>6455.92</v>
      </c>
      <c r="P916" s="2">
        <f t="shared" si="717"/>
        <v>6455.92</v>
      </c>
      <c r="Q916" s="2">
        <f t="shared" si="741"/>
        <v>0</v>
      </c>
      <c r="R916" s="2">
        <f t="shared" si="742"/>
        <v>0</v>
      </c>
      <c r="S916" s="2">
        <f t="shared" si="718"/>
        <v>0</v>
      </c>
      <c r="T916" s="2">
        <f t="shared" si="719"/>
        <v>0</v>
      </c>
      <c r="U916" s="2">
        <f t="shared" si="720"/>
        <v>0</v>
      </c>
      <c r="V916" s="2">
        <f t="shared" si="721"/>
        <v>0</v>
      </c>
      <c r="W916" s="2">
        <f t="shared" si="722"/>
        <v>0</v>
      </c>
      <c r="X916" s="2">
        <f t="shared" si="743"/>
        <v>0</v>
      </c>
      <c r="Y916" s="2">
        <f t="shared" si="744"/>
        <v>0</v>
      </c>
      <c r="Z916" s="2"/>
      <c r="AA916" s="2">
        <v>56661434</v>
      </c>
      <c r="AB916" s="2">
        <f t="shared" si="723"/>
        <v>6455.92</v>
      </c>
      <c r="AC916" s="2">
        <f t="shared" si="745"/>
        <v>6455.92</v>
      </c>
      <c r="AD916" s="2">
        <f t="shared" si="746"/>
        <v>0</v>
      </c>
      <c r="AE916" s="2">
        <f t="shared" si="747"/>
        <v>0</v>
      </c>
      <c r="AF916" s="2">
        <f t="shared" si="748"/>
        <v>0</v>
      </c>
      <c r="AG916" s="2">
        <f t="shared" si="724"/>
        <v>0</v>
      </c>
      <c r="AH916" s="2">
        <f t="shared" si="749"/>
        <v>0</v>
      </c>
      <c r="AI916" s="2">
        <f t="shared" si="750"/>
        <v>0</v>
      </c>
      <c r="AJ916" s="2">
        <f t="shared" si="725"/>
        <v>0</v>
      </c>
      <c r="AK916" s="2">
        <v>6455.920000000001</v>
      </c>
      <c r="AL916" s="2">
        <v>6455.920000000001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1</v>
      </c>
      <c r="AW916" s="2">
        <v>1</v>
      </c>
      <c r="AX916" s="2"/>
      <c r="AY916" s="2"/>
      <c r="AZ916" s="2">
        <v>1</v>
      </c>
      <c r="BA916" s="2">
        <v>1</v>
      </c>
      <c r="BB916" s="2">
        <v>1</v>
      </c>
      <c r="BC916" s="2">
        <v>1</v>
      </c>
      <c r="BD916" s="2" t="s">
        <v>3</v>
      </c>
      <c r="BE916" s="2" t="s">
        <v>3</v>
      </c>
      <c r="BF916" s="2" t="s">
        <v>3</v>
      </c>
      <c r="BG916" s="2" t="s">
        <v>3</v>
      </c>
      <c r="BH916" s="2">
        <v>3</v>
      </c>
      <c r="BI916" s="2">
        <v>3</v>
      </c>
      <c r="BJ916" s="2" t="s">
        <v>872</v>
      </c>
      <c r="BK916" s="2"/>
      <c r="BL916" s="2"/>
      <c r="BM916" s="2">
        <v>400007</v>
      </c>
      <c r="BN916" s="2">
        <v>0</v>
      </c>
      <c r="BO916" s="2" t="s">
        <v>3</v>
      </c>
      <c r="BP916" s="2">
        <v>0</v>
      </c>
      <c r="BQ916" s="2">
        <v>214</v>
      </c>
      <c r="BR916" s="2">
        <v>0</v>
      </c>
      <c r="BS916" s="2">
        <v>1</v>
      </c>
      <c r="BT916" s="2">
        <v>1</v>
      </c>
      <c r="BU916" s="2">
        <v>1</v>
      </c>
      <c r="BV916" s="2">
        <v>1</v>
      </c>
      <c r="BW916" s="2">
        <v>1</v>
      </c>
      <c r="BX916" s="2">
        <v>1</v>
      </c>
      <c r="BY916" s="2" t="s">
        <v>3</v>
      </c>
      <c r="BZ916" s="2">
        <v>0</v>
      </c>
      <c r="CA916" s="2">
        <v>0</v>
      </c>
      <c r="CB916" s="2" t="s">
        <v>3</v>
      </c>
      <c r="CC916" s="2"/>
      <c r="CD916" s="2"/>
      <c r="CE916" s="2">
        <v>1566</v>
      </c>
      <c r="CF916" s="2">
        <v>0</v>
      </c>
      <c r="CG916" s="2">
        <v>0</v>
      </c>
      <c r="CH916" s="2"/>
      <c r="CI916" s="2"/>
      <c r="CJ916" s="2"/>
      <c r="CK916" s="2"/>
      <c r="CL916" s="2"/>
      <c r="CM916" s="2">
        <v>0</v>
      </c>
      <c r="CN916" s="2" t="s">
        <v>3</v>
      </c>
      <c r="CO916" s="2">
        <v>0</v>
      </c>
      <c r="CP916" s="2">
        <f t="shared" si="726"/>
        <v>6455.92</v>
      </c>
      <c r="CQ916" s="2">
        <f t="shared" si="727"/>
        <v>6455.92</v>
      </c>
      <c r="CR916" s="2">
        <f t="shared" si="751"/>
        <v>0</v>
      </c>
      <c r="CS916" s="2">
        <f t="shared" si="752"/>
        <v>0</v>
      </c>
      <c r="CT916" s="2">
        <f t="shared" si="728"/>
        <v>0</v>
      </c>
      <c r="CU916" s="2">
        <f t="shared" si="729"/>
        <v>0</v>
      </c>
      <c r="CV916" s="2">
        <f t="shared" si="730"/>
        <v>0</v>
      </c>
      <c r="CW916" s="2">
        <f t="shared" si="731"/>
        <v>0</v>
      </c>
      <c r="CX916" s="2">
        <f t="shared" si="732"/>
        <v>0</v>
      </c>
      <c r="CY916" s="2">
        <f t="shared" si="753"/>
        <v>0</v>
      </c>
      <c r="CZ916" s="2">
        <f t="shared" si="754"/>
        <v>0</v>
      </c>
      <c r="DA916" s="2"/>
      <c r="DB916" s="2"/>
      <c r="DC916" s="2" t="s">
        <v>3</v>
      </c>
      <c r="DD916" s="2" t="s">
        <v>3</v>
      </c>
      <c r="DE916" s="2" t="s">
        <v>3</v>
      </c>
      <c r="DF916" s="2" t="s">
        <v>3</v>
      </c>
      <c r="DG916" s="2" t="s">
        <v>3</v>
      </c>
      <c r="DH916" s="2" t="s">
        <v>3</v>
      </c>
      <c r="DI916" s="2" t="s">
        <v>3</v>
      </c>
      <c r="DJ916" s="2" t="s">
        <v>3</v>
      </c>
      <c r="DK916" s="2" t="s">
        <v>3</v>
      </c>
      <c r="DL916" s="2" t="s">
        <v>3</v>
      </c>
      <c r="DM916" s="2" t="s">
        <v>3</v>
      </c>
      <c r="DN916" s="2">
        <v>0</v>
      </c>
      <c r="DO916" s="2">
        <v>0</v>
      </c>
      <c r="DP916" s="2">
        <v>1</v>
      </c>
      <c r="DQ916" s="2">
        <v>1</v>
      </c>
      <c r="DR916" s="2"/>
      <c r="DS916" s="2"/>
      <c r="DT916" s="2"/>
      <c r="DU916" s="2">
        <v>1013</v>
      </c>
      <c r="DV916" s="2" t="s">
        <v>41</v>
      </c>
      <c r="DW916" s="2" t="s">
        <v>41</v>
      </c>
      <c r="DX916" s="2">
        <v>1</v>
      </c>
      <c r="DY916" s="2"/>
      <c r="DZ916" s="2" t="s">
        <v>3</v>
      </c>
      <c r="EA916" s="2" t="s">
        <v>3</v>
      </c>
      <c r="EB916" s="2" t="s">
        <v>3</v>
      </c>
      <c r="EC916" s="2" t="s">
        <v>3</v>
      </c>
      <c r="ED916" s="2"/>
      <c r="EE916" s="2">
        <v>56938434</v>
      </c>
      <c r="EF916" s="2">
        <v>214</v>
      </c>
      <c r="EG916" s="2" t="s">
        <v>42</v>
      </c>
      <c r="EH916" s="2">
        <v>0</v>
      </c>
      <c r="EI916" s="2" t="s">
        <v>3</v>
      </c>
      <c r="EJ916" s="2">
        <v>3</v>
      </c>
      <c r="EK916" s="2">
        <v>400007</v>
      </c>
      <c r="EL916" s="2" t="s">
        <v>42</v>
      </c>
      <c r="EM916" s="2" t="s">
        <v>43</v>
      </c>
      <c r="EN916" s="2"/>
      <c r="EO916" s="2" t="s">
        <v>3</v>
      </c>
      <c r="EP916" s="2"/>
      <c r="EQ916" s="2">
        <v>131088</v>
      </c>
      <c r="ER916" s="2">
        <v>0</v>
      </c>
      <c r="ES916" s="2">
        <v>6455.920000000001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>
        <v>0</v>
      </c>
      <c r="FR916" s="2">
        <f t="shared" si="755"/>
        <v>6455.92</v>
      </c>
      <c r="FS916" s="2">
        <v>0</v>
      </c>
      <c r="FT916" s="2"/>
      <c r="FU916" s="2"/>
      <c r="FV916" s="2"/>
      <c r="FW916" s="2"/>
      <c r="FX916" s="2">
        <v>0</v>
      </c>
      <c r="FY916" s="2">
        <v>0</v>
      </c>
      <c r="FZ916" s="2"/>
      <c r="GA916" s="2" t="s">
        <v>843</v>
      </c>
      <c r="GB916" s="2"/>
      <c r="GC916" s="2"/>
      <c r="GD916" s="2">
        <v>1</v>
      </c>
      <c r="GE916" s="2"/>
      <c r="GF916" s="2">
        <v>-210581299</v>
      </c>
      <c r="GG916" s="2">
        <v>2</v>
      </c>
      <c r="GH916" s="2">
        <v>4</v>
      </c>
      <c r="GI916" s="2">
        <v>-2</v>
      </c>
      <c r="GJ916" s="2">
        <v>0</v>
      </c>
      <c r="GK916" s="2">
        <v>0</v>
      </c>
      <c r="GL916" s="2">
        <f t="shared" si="733"/>
        <v>0</v>
      </c>
      <c r="GM916" s="2">
        <f t="shared" si="734"/>
        <v>6455.92</v>
      </c>
      <c r="GN916" s="2">
        <f t="shared" si="735"/>
        <v>0</v>
      </c>
      <c r="GO916" s="2">
        <f t="shared" si="736"/>
        <v>0</v>
      </c>
      <c r="GP916" s="2">
        <f t="shared" si="737"/>
        <v>0</v>
      </c>
      <c r="GQ916" s="2"/>
      <c r="GR916" s="2">
        <v>1</v>
      </c>
      <c r="GS916" s="2">
        <v>2</v>
      </c>
      <c r="GT916" s="2">
        <v>0</v>
      </c>
      <c r="GU916" s="2" t="s">
        <v>3</v>
      </c>
      <c r="GV916" s="2">
        <f t="shared" si="738"/>
        <v>0</v>
      </c>
      <c r="GW916" s="2">
        <v>1</v>
      </c>
      <c r="GX916" s="2">
        <f t="shared" si="739"/>
        <v>0</v>
      </c>
      <c r="GY916" s="2"/>
      <c r="GZ916" s="2"/>
      <c r="HA916" s="2">
        <v>0</v>
      </c>
      <c r="HB916" s="2">
        <v>0</v>
      </c>
      <c r="HC916" s="2">
        <f t="shared" si="740"/>
        <v>0</v>
      </c>
      <c r="HD916" s="2"/>
      <c r="HE916" s="2" t="s">
        <v>45</v>
      </c>
      <c r="HF916" s="2" t="s">
        <v>46</v>
      </c>
      <c r="HG916" s="2"/>
      <c r="HH916" s="2"/>
      <c r="HI916" s="2"/>
      <c r="HJ916" s="2"/>
      <c r="HK916" s="2"/>
      <c r="HL916" s="2"/>
      <c r="HM916" s="2" t="s">
        <v>3</v>
      </c>
      <c r="HN916" s="2" t="s">
        <v>3</v>
      </c>
      <c r="HO916" s="2" t="s">
        <v>3</v>
      </c>
      <c r="HP916" s="2" t="s">
        <v>3</v>
      </c>
      <c r="HQ916" s="2" t="s">
        <v>3</v>
      </c>
      <c r="HR916" s="2"/>
      <c r="HS916" s="2">
        <v>0</v>
      </c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>
        <v>0</v>
      </c>
      <c r="IL916" s="2"/>
      <c r="IM916" s="2"/>
      <c r="IN916" s="2"/>
      <c r="IO916" s="2"/>
      <c r="IP916" s="2"/>
      <c r="IQ916" s="2"/>
      <c r="IR916" s="2"/>
      <c r="IS916" s="2"/>
      <c r="IT916" s="2"/>
      <c r="IU916" s="2"/>
    </row>
    <row r="917" spans="1:255" x14ac:dyDescent="0.2">
      <c r="A917" s="3">
        <v>17</v>
      </c>
      <c r="B917" s="3">
        <v>1</v>
      </c>
      <c r="E917" s="3" t="s">
        <v>871</v>
      </c>
      <c r="F917" s="3" t="s">
        <v>872</v>
      </c>
      <c r="G917" s="3" t="s">
        <v>873</v>
      </c>
      <c r="H917" s="3" t="s">
        <v>41</v>
      </c>
      <c r="I917" s="3">
        <v>1</v>
      </c>
      <c r="J917" s="3">
        <v>0</v>
      </c>
      <c r="K917" s="3">
        <v>1</v>
      </c>
      <c r="O917" s="3">
        <f t="shared" si="716"/>
        <v>48871.31</v>
      </c>
      <c r="P917" s="3">
        <f t="shared" si="717"/>
        <v>48871.31</v>
      </c>
      <c r="Q917" s="3">
        <f t="shared" si="741"/>
        <v>0</v>
      </c>
      <c r="R917" s="3">
        <f t="shared" si="742"/>
        <v>0</v>
      </c>
      <c r="S917" s="3">
        <f t="shared" si="718"/>
        <v>0</v>
      </c>
      <c r="T917" s="3">
        <f t="shared" si="719"/>
        <v>0</v>
      </c>
      <c r="U917" s="3">
        <f t="shared" si="720"/>
        <v>0</v>
      </c>
      <c r="V917" s="3">
        <f t="shared" si="721"/>
        <v>0</v>
      </c>
      <c r="W917" s="3">
        <f t="shared" si="722"/>
        <v>0</v>
      </c>
      <c r="X917" s="3">
        <f t="shared" si="743"/>
        <v>0</v>
      </c>
      <c r="Y917" s="3">
        <f t="shared" si="744"/>
        <v>0</v>
      </c>
      <c r="AA917" s="3">
        <v>56661436</v>
      </c>
      <c r="AB917" s="3">
        <f t="shared" si="723"/>
        <v>6455.92</v>
      </c>
      <c r="AC917" s="3">
        <f t="shared" si="745"/>
        <v>6455.92</v>
      </c>
      <c r="AD917" s="3">
        <f t="shared" si="746"/>
        <v>0</v>
      </c>
      <c r="AE917" s="3">
        <f t="shared" si="747"/>
        <v>0</v>
      </c>
      <c r="AF917" s="3">
        <f t="shared" si="748"/>
        <v>0</v>
      </c>
      <c r="AG917" s="3">
        <f t="shared" si="724"/>
        <v>0</v>
      </c>
      <c r="AH917" s="3">
        <f t="shared" si="749"/>
        <v>0</v>
      </c>
      <c r="AI917" s="3">
        <f t="shared" si="750"/>
        <v>0</v>
      </c>
      <c r="AJ917" s="3">
        <f t="shared" si="725"/>
        <v>0</v>
      </c>
      <c r="AK917" s="3">
        <v>6455.920000000001</v>
      </c>
      <c r="AL917" s="3">
        <v>6455.920000000001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1</v>
      </c>
      <c r="AW917" s="3">
        <v>1</v>
      </c>
      <c r="AZ917" s="3">
        <v>1</v>
      </c>
      <c r="BA917" s="3">
        <v>1</v>
      </c>
      <c r="BB917" s="3">
        <v>1</v>
      </c>
      <c r="BC917" s="3">
        <v>7.57</v>
      </c>
      <c r="BD917" s="3" t="s">
        <v>3</v>
      </c>
      <c r="BE917" s="3" t="s">
        <v>3</v>
      </c>
      <c r="BF917" s="3" t="s">
        <v>3</v>
      </c>
      <c r="BG917" s="3" t="s">
        <v>3</v>
      </c>
      <c r="BH917" s="3">
        <v>3</v>
      </c>
      <c r="BI917" s="3">
        <v>3</v>
      </c>
      <c r="BJ917" s="3" t="s">
        <v>872</v>
      </c>
      <c r="BM917" s="3">
        <v>400007</v>
      </c>
      <c r="BN917" s="3">
        <v>0</v>
      </c>
      <c r="BO917" s="3" t="s">
        <v>3</v>
      </c>
      <c r="BP917" s="3">
        <v>0</v>
      </c>
      <c r="BQ917" s="3">
        <v>214</v>
      </c>
      <c r="BR917" s="3">
        <v>0</v>
      </c>
      <c r="BS917" s="3">
        <v>1</v>
      </c>
      <c r="BT917" s="3">
        <v>1</v>
      </c>
      <c r="BU917" s="3">
        <v>1</v>
      </c>
      <c r="BV917" s="3">
        <v>1</v>
      </c>
      <c r="BW917" s="3">
        <v>1</v>
      </c>
      <c r="BX917" s="3">
        <v>1</v>
      </c>
      <c r="BY917" s="3" t="s">
        <v>3</v>
      </c>
      <c r="BZ917" s="3">
        <v>0</v>
      </c>
      <c r="CA917" s="3">
        <v>0</v>
      </c>
      <c r="CB917" s="3" t="s">
        <v>3</v>
      </c>
      <c r="CE917" s="3">
        <v>1566</v>
      </c>
      <c r="CF917" s="3">
        <v>0</v>
      </c>
      <c r="CG917" s="3">
        <v>0</v>
      </c>
      <c r="CM917" s="3">
        <v>0</v>
      </c>
      <c r="CN917" s="3" t="s">
        <v>3</v>
      </c>
      <c r="CO917" s="3">
        <v>0</v>
      </c>
      <c r="CP917" s="3">
        <f t="shared" si="726"/>
        <v>48871.31</v>
      </c>
      <c r="CQ917" s="3">
        <f t="shared" si="727"/>
        <v>48871.31</v>
      </c>
      <c r="CR917" s="3">
        <f t="shared" si="751"/>
        <v>0</v>
      </c>
      <c r="CS917" s="3">
        <f t="shared" si="752"/>
        <v>0</v>
      </c>
      <c r="CT917" s="3">
        <f t="shared" si="728"/>
        <v>0</v>
      </c>
      <c r="CU917" s="3">
        <f t="shared" si="729"/>
        <v>0</v>
      </c>
      <c r="CV917" s="3">
        <f t="shared" si="730"/>
        <v>0</v>
      </c>
      <c r="CW917" s="3">
        <f t="shared" si="731"/>
        <v>0</v>
      </c>
      <c r="CX917" s="3">
        <f t="shared" si="732"/>
        <v>0</v>
      </c>
      <c r="CY917" s="3">
        <f t="shared" si="753"/>
        <v>0</v>
      </c>
      <c r="CZ917" s="3">
        <f t="shared" si="754"/>
        <v>0</v>
      </c>
      <c r="DC917" s="3" t="s">
        <v>3</v>
      </c>
      <c r="DD917" s="3" t="s">
        <v>3</v>
      </c>
      <c r="DE917" s="3" t="s">
        <v>3</v>
      </c>
      <c r="DF917" s="3" t="s">
        <v>3</v>
      </c>
      <c r="DG917" s="3" t="s">
        <v>3</v>
      </c>
      <c r="DH917" s="3" t="s">
        <v>3</v>
      </c>
      <c r="DI917" s="3" t="s">
        <v>3</v>
      </c>
      <c r="DJ917" s="3" t="s">
        <v>3</v>
      </c>
      <c r="DK917" s="3" t="s">
        <v>3</v>
      </c>
      <c r="DL917" s="3" t="s">
        <v>3</v>
      </c>
      <c r="DM917" s="3" t="s">
        <v>3</v>
      </c>
      <c r="DN917" s="3">
        <v>0</v>
      </c>
      <c r="DO917" s="3">
        <v>0</v>
      </c>
      <c r="DP917" s="3">
        <v>1</v>
      </c>
      <c r="DQ917" s="3">
        <v>1</v>
      </c>
      <c r="DU917" s="3">
        <v>1013</v>
      </c>
      <c r="DV917" s="3" t="s">
        <v>41</v>
      </c>
      <c r="DW917" s="3" t="s">
        <v>41</v>
      </c>
      <c r="DX917" s="3">
        <v>1</v>
      </c>
      <c r="DZ917" s="3" t="s">
        <v>3</v>
      </c>
      <c r="EA917" s="3" t="s">
        <v>3</v>
      </c>
      <c r="EB917" s="3" t="s">
        <v>3</v>
      </c>
      <c r="EC917" s="3" t="s">
        <v>3</v>
      </c>
      <c r="EE917" s="3">
        <v>56938434</v>
      </c>
      <c r="EF917" s="3">
        <v>214</v>
      </c>
      <c r="EG917" s="3" t="s">
        <v>42</v>
      </c>
      <c r="EH917" s="3">
        <v>0</v>
      </c>
      <c r="EI917" s="3" t="s">
        <v>3</v>
      </c>
      <c r="EJ917" s="3">
        <v>3</v>
      </c>
      <c r="EK917" s="3">
        <v>400007</v>
      </c>
      <c r="EL917" s="3" t="s">
        <v>42</v>
      </c>
      <c r="EM917" s="3" t="s">
        <v>43</v>
      </c>
      <c r="EO917" s="3" t="s">
        <v>3</v>
      </c>
      <c r="EQ917" s="3">
        <v>131088</v>
      </c>
      <c r="ER917" s="3">
        <v>0</v>
      </c>
      <c r="ES917" s="3">
        <v>6455.920000000001</v>
      </c>
      <c r="ET917" s="3">
        <v>0</v>
      </c>
      <c r="EU917" s="3">
        <v>0</v>
      </c>
      <c r="EV917" s="3">
        <v>0</v>
      </c>
      <c r="EW917" s="3">
        <v>0</v>
      </c>
      <c r="EX917" s="3">
        <v>0</v>
      </c>
      <c r="EY917" s="3">
        <v>0</v>
      </c>
      <c r="EZ917" s="3">
        <v>5</v>
      </c>
      <c r="FC917" s="3">
        <v>1</v>
      </c>
      <c r="FD917" s="3">
        <v>18</v>
      </c>
      <c r="FF917" s="3">
        <v>57200</v>
      </c>
      <c r="FQ917" s="3">
        <v>0</v>
      </c>
      <c r="FR917" s="3">
        <f t="shared" si="755"/>
        <v>48871.31</v>
      </c>
      <c r="FS917" s="3">
        <v>0</v>
      </c>
      <c r="FX917" s="3">
        <v>0</v>
      </c>
      <c r="FY917" s="3">
        <v>0</v>
      </c>
      <c r="GA917" s="3" t="s">
        <v>843</v>
      </c>
      <c r="GD917" s="3">
        <v>1</v>
      </c>
      <c r="GF917" s="3">
        <v>-210581299</v>
      </c>
      <c r="GG917" s="3">
        <v>2</v>
      </c>
      <c r="GH917" s="3">
        <v>3</v>
      </c>
      <c r="GI917" s="3">
        <v>3</v>
      </c>
      <c r="GJ917" s="3">
        <v>0</v>
      </c>
      <c r="GK917" s="3">
        <v>0</v>
      </c>
      <c r="GL917" s="3">
        <f t="shared" si="733"/>
        <v>0</v>
      </c>
      <c r="GM917" s="3">
        <f t="shared" si="734"/>
        <v>48871.31</v>
      </c>
      <c r="GN917" s="3">
        <f t="shared" si="735"/>
        <v>0</v>
      </c>
      <c r="GO917" s="3">
        <f t="shared" si="736"/>
        <v>0</v>
      </c>
      <c r="GP917" s="3">
        <f t="shared" si="737"/>
        <v>0</v>
      </c>
      <c r="GR917" s="3">
        <v>1</v>
      </c>
      <c r="GS917" s="3">
        <v>1</v>
      </c>
      <c r="GT917" s="3">
        <v>0</v>
      </c>
      <c r="GU917" s="3" t="s">
        <v>3</v>
      </c>
      <c r="GV917" s="3">
        <f t="shared" si="738"/>
        <v>0</v>
      </c>
      <c r="GW917" s="3">
        <v>1</v>
      </c>
      <c r="GX917" s="3">
        <f t="shared" si="739"/>
        <v>0</v>
      </c>
      <c r="HA917" s="3">
        <v>0</v>
      </c>
      <c r="HB917" s="3">
        <v>0</v>
      </c>
      <c r="HC917" s="3">
        <f t="shared" si="740"/>
        <v>0</v>
      </c>
      <c r="HE917" s="3" t="s">
        <v>45</v>
      </c>
      <c r="HF917" s="3" t="s">
        <v>46</v>
      </c>
      <c r="HM917" s="3" t="s">
        <v>3</v>
      </c>
      <c r="HN917" s="3" t="s">
        <v>3</v>
      </c>
      <c r="HO917" s="3" t="s">
        <v>3</v>
      </c>
      <c r="HP917" s="3" t="s">
        <v>3</v>
      </c>
      <c r="HQ917" s="3" t="s">
        <v>3</v>
      </c>
      <c r="HS917" s="3">
        <v>0</v>
      </c>
      <c r="IK917" s="3">
        <v>0</v>
      </c>
    </row>
    <row r="918" spans="1:255" x14ac:dyDescent="0.2">
      <c r="A918" s="2">
        <v>17</v>
      </c>
      <c r="B918" s="2">
        <v>1</v>
      </c>
      <c r="C918" s="2"/>
      <c r="D918" s="2"/>
      <c r="E918" s="2" t="s">
        <v>874</v>
      </c>
      <c r="F918" s="2" t="s">
        <v>875</v>
      </c>
      <c r="G918" s="2" t="s">
        <v>876</v>
      </c>
      <c r="H918" s="2" t="s">
        <v>41</v>
      </c>
      <c r="I918" s="2">
        <v>1</v>
      </c>
      <c r="J918" s="2">
        <v>0</v>
      </c>
      <c r="K918" s="2">
        <v>1</v>
      </c>
      <c r="L918" s="2"/>
      <c r="M918" s="2"/>
      <c r="N918" s="2"/>
      <c r="O918" s="2">
        <f t="shared" si="716"/>
        <v>4979.6400000000003</v>
      </c>
      <c r="P918" s="2">
        <f t="shared" si="717"/>
        <v>4979.6400000000003</v>
      </c>
      <c r="Q918" s="2">
        <f t="shared" si="741"/>
        <v>0</v>
      </c>
      <c r="R918" s="2">
        <f t="shared" si="742"/>
        <v>0</v>
      </c>
      <c r="S918" s="2">
        <f t="shared" si="718"/>
        <v>0</v>
      </c>
      <c r="T918" s="2">
        <f t="shared" si="719"/>
        <v>0</v>
      </c>
      <c r="U918" s="2">
        <f t="shared" si="720"/>
        <v>0</v>
      </c>
      <c r="V918" s="2">
        <f t="shared" si="721"/>
        <v>0</v>
      </c>
      <c r="W918" s="2">
        <f t="shared" si="722"/>
        <v>0</v>
      </c>
      <c r="X918" s="2">
        <f t="shared" si="743"/>
        <v>0</v>
      </c>
      <c r="Y918" s="2">
        <f t="shared" si="744"/>
        <v>0</v>
      </c>
      <c r="Z918" s="2"/>
      <c r="AA918" s="2">
        <v>56661434</v>
      </c>
      <c r="AB918" s="2">
        <f t="shared" si="723"/>
        <v>4979.6400000000003</v>
      </c>
      <c r="AC918" s="2">
        <f t="shared" si="745"/>
        <v>4979.6400000000003</v>
      </c>
      <c r="AD918" s="2">
        <f t="shared" si="746"/>
        <v>0</v>
      </c>
      <c r="AE918" s="2">
        <f t="shared" si="747"/>
        <v>0</v>
      </c>
      <c r="AF918" s="2">
        <f t="shared" si="748"/>
        <v>0</v>
      </c>
      <c r="AG918" s="2">
        <f t="shared" si="724"/>
        <v>0</v>
      </c>
      <c r="AH918" s="2">
        <f t="shared" si="749"/>
        <v>0</v>
      </c>
      <c r="AI918" s="2">
        <f t="shared" si="750"/>
        <v>0</v>
      </c>
      <c r="AJ918" s="2">
        <f t="shared" si="725"/>
        <v>0</v>
      </c>
      <c r="AK918" s="2">
        <v>4979.6400000000003</v>
      </c>
      <c r="AL918" s="2">
        <v>4979.6400000000003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1</v>
      </c>
      <c r="AW918" s="2">
        <v>1</v>
      </c>
      <c r="AX918" s="2"/>
      <c r="AY918" s="2"/>
      <c r="AZ918" s="2">
        <v>1</v>
      </c>
      <c r="BA918" s="2">
        <v>1</v>
      </c>
      <c r="BB918" s="2">
        <v>1</v>
      </c>
      <c r="BC918" s="2">
        <v>1</v>
      </c>
      <c r="BD918" s="2" t="s">
        <v>3</v>
      </c>
      <c r="BE918" s="2" t="s">
        <v>3</v>
      </c>
      <c r="BF918" s="2" t="s">
        <v>3</v>
      </c>
      <c r="BG918" s="2" t="s">
        <v>3</v>
      </c>
      <c r="BH918" s="2">
        <v>3</v>
      </c>
      <c r="BI918" s="2">
        <v>3</v>
      </c>
      <c r="BJ918" s="2" t="s">
        <v>875</v>
      </c>
      <c r="BK918" s="2"/>
      <c r="BL918" s="2"/>
      <c r="BM918" s="2">
        <v>400007</v>
      </c>
      <c r="BN918" s="2">
        <v>0</v>
      </c>
      <c r="BO918" s="2" t="s">
        <v>3</v>
      </c>
      <c r="BP918" s="2">
        <v>0</v>
      </c>
      <c r="BQ918" s="2">
        <v>214</v>
      </c>
      <c r="BR918" s="2">
        <v>0</v>
      </c>
      <c r="BS918" s="2">
        <v>1</v>
      </c>
      <c r="BT918" s="2">
        <v>1</v>
      </c>
      <c r="BU918" s="2">
        <v>1</v>
      </c>
      <c r="BV918" s="2">
        <v>1</v>
      </c>
      <c r="BW918" s="2">
        <v>1</v>
      </c>
      <c r="BX918" s="2">
        <v>1</v>
      </c>
      <c r="BY918" s="2" t="s">
        <v>3</v>
      </c>
      <c r="BZ918" s="2">
        <v>0</v>
      </c>
      <c r="CA918" s="2">
        <v>0</v>
      </c>
      <c r="CB918" s="2" t="s">
        <v>3</v>
      </c>
      <c r="CC918" s="2"/>
      <c r="CD918" s="2"/>
      <c r="CE918" s="2">
        <v>1566</v>
      </c>
      <c r="CF918" s="2">
        <v>0</v>
      </c>
      <c r="CG918" s="2">
        <v>0</v>
      </c>
      <c r="CH918" s="2"/>
      <c r="CI918" s="2"/>
      <c r="CJ918" s="2"/>
      <c r="CK918" s="2"/>
      <c r="CL918" s="2"/>
      <c r="CM918" s="2">
        <v>0</v>
      </c>
      <c r="CN918" s="2" t="s">
        <v>3</v>
      </c>
      <c r="CO918" s="2">
        <v>0</v>
      </c>
      <c r="CP918" s="2">
        <f t="shared" si="726"/>
        <v>4979.6400000000003</v>
      </c>
      <c r="CQ918" s="2">
        <f t="shared" si="727"/>
        <v>4979.6400000000003</v>
      </c>
      <c r="CR918" s="2">
        <f t="shared" si="751"/>
        <v>0</v>
      </c>
      <c r="CS918" s="2">
        <f t="shared" si="752"/>
        <v>0</v>
      </c>
      <c r="CT918" s="2">
        <f t="shared" si="728"/>
        <v>0</v>
      </c>
      <c r="CU918" s="2">
        <f t="shared" si="729"/>
        <v>0</v>
      </c>
      <c r="CV918" s="2">
        <f t="shared" si="730"/>
        <v>0</v>
      </c>
      <c r="CW918" s="2">
        <f t="shared" si="731"/>
        <v>0</v>
      </c>
      <c r="CX918" s="2">
        <f t="shared" si="732"/>
        <v>0</v>
      </c>
      <c r="CY918" s="2">
        <f t="shared" si="753"/>
        <v>0</v>
      </c>
      <c r="CZ918" s="2">
        <f t="shared" si="754"/>
        <v>0</v>
      </c>
      <c r="DA918" s="2"/>
      <c r="DB918" s="2"/>
      <c r="DC918" s="2" t="s">
        <v>3</v>
      </c>
      <c r="DD918" s="2" t="s">
        <v>3</v>
      </c>
      <c r="DE918" s="2" t="s">
        <v>3</v>
      </c>
      <c r="DF918" s="2" t="s">
        <v>3</v>
      </c>
      <c r="DG918" s="2" t="s">
        <v>3</v>
      </c>
      <c r="DH918" s="2" t="s">
        <v>3</v>
      </c>
      <c r="DI918" s="2" t="s">
        <v>3</v>
      </c>
      <c r="DJ918" s="2" t="s">
        <v>3</v>
      </c>
      <c r="DK918" s="2" t="s">
        <v>3</v>
      </c>
      <c r="DL918" s="2" t="s">
        <v>3</v>
      </c>
      <c r="DM918" s="2" t="s">
        <v>3</v>
      </c>
      <c r="DN918" s="2">
        <v>0</v>
      </c>
      <c r="DO918" s="2">
        <v>0</v>
      </c>
      <c r="DP918" s="2">
        <v>1</v>
      </c>
      <c r="DQ918" s="2">
        <v>1</v>
      </c>
      <c r="DR918" s="2"/>
      <c r="DS918" s="2"/>
      <c r="DT918" s="2"/>
      <c r="DU918" s="2">
        <v>1013</v>
      </c>
      <c r="DV918" s="2" t="s">
        <v>41</v>
      </c>
      <c r="DW918" s="2" t="s">
        <v>41</v>
      </c>
      <c r="DX918" s="2">
        <v>1</v>
      </c>
      <c r="DY918" s="2"/>
      <c r="DZ918" s="2" t="s">
        <v>3</v>
      </c>
      <c r="EA918" s="2" t="s">
        <v>3</v>
      </c>
      <c r="EB918" s="2" t="s">
        <v>3</v>
      </c>
      <c r="EC918" s="2" t="s">
        <v>3</v>
      </c>
      <c r="ED918" s="2"/>
      <c r="EE918" s="2">
        <v>56938434</v>
      </c>
      <c r="EF918" s="2">
        <v>214</v>
      </c>
      <c r="EG918" s="2" t="s">
        <v>42</v>
      </c>
      <c r="EH918" s="2">
        <v>0</v>
      </c>
      <c r="EI918" s="2" t="s">
        <v>3</v>
      </c>
      <c r="EJ918" s="2">
        <v>3</v>
      </c>
      <c r="EK918" s="2">
        <v>400007</v>
      </c>
      <c r="EL918" s="2" t="s">
        <v>42</v>
      </c>
      <c r="EM918" s="2" t="s">
        <v>43</v>
      </c>
      <c r="EN918" s="2"/>
      <c r="EO918" s="2" t="s">
        <v>3</v>
      </c>
      <c r="EP918" s="2"/>
      <c r="EQ918" s="2">
        <v>131088</v>
      </c>
      <c r="ER918" s="2">
        <v>0</v>
      </c>
      <c r="ES918" s="2">
        <v>4979.6400000000003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>
        <v>0</v>
      </c>
      <c r="FR918" s="2">
        <f t="shared" si="755"/>
        <v>4979.6400000000003</v>
      </c>
      <c r="FS918" s="2">
        <v>0</v>
      </c>
      <c r="FT918" s="2"/>
      <c r="FU918" s="2"/>
      <c r="FV918" s="2"/>
      <c r="FW918" s="2"/>
      <c r="FX918" s="2">
        <v>0</v>
      </c>
      <c r="FY918" s="2">
        <v>0</v>
      </c>
      <c r="FZ918" s="2"/>
      <c r="GA918" s="2" t="s">
        <v>862</v>
      </c>
      <c r="GB918" s="2"/>
      <c r="GC918" s="2"/>
      <c r="GD918" s="2">
        <v>1</v>
      </c>
      <c r="GE918" s="2"/>
      <c r="GF918" s="2">
        <v>-1639707740</v>
      </c>
      <c r="GG918" s="2">
        <v>2</v>
      </c>
      <c r="GH918" s="2">
        <v>4</v>
      </c>
      <c r="GI918" s="2">
        <v>-2</v>
      </c>
      <c r="GJ918" s="2">
        <v>0</v>
      </c>
      <c r="GK918" s="2">
        <v>0</v>
      </c>
      <c r="GL918" s="2">
        <f t="shared" si="733"/>
        <v>0</v>
      </c>
      <c r="GM918" s="2">
        <f t="shared" si="734"/>
        <v>4979.6400000000003</v>
      </c>
      <c r="GN918" s="2">
        <f t="shared" si="735"/>
        <v>0</v>
      </c>
      <c r="GO918" s="2">
        <f t="shared" si="736"/>
        <v>0</v>
      </c>
      <c r="GP918" s="2">
        <f t="shared" si="737"/>
        <v>0</v>
      </c>
      <c r="GQ918" s="2"/>
      <c r="GR918" s="2">
        <v>1</v>
      </c>
      <c r="GS918" s="2">
        <v>2</v>
      </c>
      <c r="GT918" s="2">
        <v>0</v>
      </c>
      <c r="GU918" s="2" t="s">
        <v>3</v>
      </c>
      <c r="GV918" s="2">
        <f t="shared" si="738"/>
        <v>0</v>
      </c>
      <c r="GW918" s="2">
        <v>1</v>
      </c>
      <c r="GX918" s="2">
        <f t="shared" si="739"/>
        <v>0</v>
      </c>
      <c r="GY918" s="2"/>
      <c r="GZ918" s="2"/>
      <c r="HA918" s="2">
        <v>0</v>
      </c>
      <c r="HB918" s="2">
        <v>0</v>
      </c>
      <c r="HC918" s="2">
        <f t="shared" si="740"/>
        <v>0</v>
      </c>
      <c r="HD918" s="2"/>
      <c r="HE918" s="2" t="s">
        <v>45</v>
      </c>
      <c r="HF918" s="2" t="s">
        <v>46</v>
      </c>
      <c r="HG918" s="2"/>
      <c r="HH918" s="2"/>
      <c r="HI918" s="2"/>
      <c r="HJ918" s="2"/>
      <c r="HK918" s="2"/>
      <c r="HL918" s="2"/>
      <c r="HM918" s="2" t="s">
        <v>3</v>
      </c>
      <c r="HN918" s="2" t="s">
        <v>3</v>
      </c>
      <c r="HO918" s="2" t="s">
        <v>3</v>
      </c>
      <c r="HP918" s="2" t="s">
        <v>3</v>
      </c>
      <c r="HQ918" s="2" t="s">
        <v>3</v>
      </c>
      <c r="HR918" s="2"/>
      <c r="HS918" s="2">
        <v>0</v>
      </c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>
        <v>0</v>
      </c>
      <c r="IL918" s="2"/>
      <c r="IM918" s="2"/>
      <c r="IN918" s="2"/>
      <c r="IO918" s="2"/>
      <c r="IP918" s="2"/>
      <c r="IQ918" s="2"/>
      <c r="IR918" s="2"/>
      <c r="IS918" s="2"/>
      <c r="IT918" s="2"/>
      <c r="IU918" s="2"/>
    </row>
    <row r="919" spans="1:255" x14ac:dyDescent="0.2">
      <c r="A919" s="3">
        <v>17</v>
      </c>
      <c r="B919" s="3">
        <v>1</v>
      </c>
      <c r="E919" s="3" t="s">
        <v>874</v>
      </c>
      <c r="F919" s="3" t="s">
        <v>875</v>
      </c>
      <c r="G919" s="3" t="s">
        <v>876</v>
      </c>
      <c r="H919" s="3" t="s">
        <v>41</v>
      </c>
      <c r="I919" s="3">
        <v>1</v>
      </c>
      <c r="J919" s="3">
        <v>0</v>
      </c>
      <c r="K919" s="3">
        <v>1</v>
      </c>
      <c r="O919" s="3">
        <f t="shared" si="716"/>
        <v>37695.870000000003</v>
      </c>
      <c r="P919" s="3">
        <f t="shared" si="717"/>
        <v>37695.870000000003</v>
      </c>
      <c r="Q919" s="3">
        <f t="shared" si="741"/>
        <v>0</v>
      </c>
      <c r="R919" s="3">
        <f t="shared" si="742"/>
        <v>0</v>
      </c>
      <c r="S919" s="3">
        <f t="shared" si="718"/>
        <v>0</v>
      </c>
      <c r="T919" s="3">
        <f t="shared" si="719"/>
        <v>0</v>
      </c>
      <c r="U919" s="3">
        <f t="shared" si="720"/>
        <v>0</v>
      </c>
      <c r="V919" s="3">
        <f t="shared" si="721"/>
        <v>0</v>
      </c>
      <c r="W919" s="3">
        <f t="shared" si="722"/>
        <v>0</v>
      </c>
      <c r="X919" s="3">
        <f t="shared" si="743"/>
        <v>0</v>
      </c>
      <c r="Y919" s="3">
        <f t="shared" si="744"/>
        <v>0</v>
      </c>
      <c r="AA919" s="3">
        <v>56661436</v>
      </c>
      <c r="AB919" s="3">
        <f t="shared" si="723"/>
        <v>4979.6400000000003</v>
      </c>
      <c r="AC919" s="3">
        <f t="shared" si="745"/>
        <v>4979.6400000000003</v>
      </c>
      <c r="AD919" s="3">
        <f t="shared" si="746"/>
        <v>0</v>
      </c>
      <c r="AE919" s="3">
        <f t="shared" si="747"/>
        <v>0</v>
      </c>
      <c r="AF919" s="3">
        <f t="shared" si="748"/>
        <v>0</v>
      </c>
      <c r="AG919" s="3">
        <f t="shared" si="724"/>
        <v>0</v>
      </c>
      <c r="AH919" s="3">
        <f t="shared" si="749"/>
        <v>0</v>
      </c>
      <c r="AI919" s="3">
        <f t="shared" si="750"/>
        <v>0</v>
      </c>
      <c r="AJ919" s="3">
        <f t="shared" si="725"/>
        <v>0</v>
      </c>
      <c r="AK919" s="3">
        <v>4979.6400000000003</v>
      </c>
      <c r="AL919" s="3">
        <v>4979.6400000000003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1</v>
      </c>
      <c r="AW919" s="3">
        <v>1</v>
      </c>
      <c r="AZ919" s="3">
        <v>1</v>
      </c>
      <c r="BA919" s="3">
        <v>1</v>
      </c>
      <c r="BB919" s="3">
        <v>1</v>
      </c>
      <c r="BC919" s="3">
        <v>7.57</v>
      </c>
      <c r="BD919" s="3" t="s">
        <v>3</v>
      </c>
      <c r="BE919" s="3" t="s">
        <v>3</v>
      </c>
      <c r="BF919" s="3" t="s">
        <v>3</v>
      </c>
      <c r="BG919" s="3" t="s">
        <v>3</v>
      </c>
      <c r="BH919" s="3">
        <v>3</v>
      </c>
      <c r="BI919" s="3">
        <v>3</v>
      </c>
      <c r="BJ919" s="3" t="s">
        <v>875</v>
      </c>
      <c r="BM919" s="3">
        <v>400007</v>
      </c>
      <c r="BN919" s="3">
        <v>0</v>
      </c>
      <c r="BO919" s="3" t="s">
        <v>3</v>
      </c>
      <c r="BP919" s="3">
        <v>0</v>
      </c>
      <c r="BQ919" s="3">
        <v>214</v>
      </c>
      <c r="BR919" s="3">
        <v>0</v>
      </c>
      <c r="BS919" s="3">
        <v>1</v>
      </c>
      <c r="BT919" s="3">
        <v>1</v>
      </c>
      <c r="BU919" s="3">
        <v>1</v>
      </c>
      <c r="BV919" s="3">
        <v>1</v>
      </c>
      <c r="BW919" s="3">
        <v>1</v>
      </c>
      <c r="BX919" s="3">
        <v>1</v>
      </c>
      <c r="BY919" s="3" t="s">
        <v>3</v>
      </c>
      <c r="BZ919" s="3">
        <v>0</v>
      </c>
      <c r="CA919" s="3">
        <v>0</v>
      </c>
      <c r="CB919" s="3" t="s">
        <v>3</v>
      </c>
      <c r="CE919" s="3">
        <v>1566</v>
      </c>
      <c r="CF919" s="3">
        <v>0</v>
      </c>
      <c r="CG919" s="3">
        <v>0</v>
      </c>
      <c r="CM919" s="3">
        <v>0</v>
      </c>
      <c r="CN919" s="3" t="s">
        <v>3</v>
      </c>
      <c r="CO919" s="3">
        <v>0</v>
      </c>
      <c r="CP919" s="3">
        <f t="shared" si="726"/>
        <v>37695.870000000003</v>
      </c>
      <c r="CQ919" s="3">
        <f t="shared" si="727"/>
        <v>37695.870000000003</v>
      </c>
      <c r="CR919" s="3">
        <f t="shared" si="751"/>
        <v>0</v>
      </c>
      <c r="CS919" s="3">
        <f t="shared" si="752"/>
        <v>0</v>
      </c>
      <c r="CT919" s="3">
        <f t="shared" si="728"/>
        <v>0</v>
      </c>
      <c r="CU919" s="3">
        <f t="shared" si="729"/>
        <v>0</v>
      </c>
      <c r="CV919" s="3">
        <f t="shared" si="730"/>
        <v>0</v>
      </c>
      <c r="CW919" s="3">
        <f t="shared" si="731"/>
        <v>0</v>
      </c>
      <c r="CX919" s="3">
        <f t="shared" si="732"/>
        <v>0</v>
      </c>
      <c r="CY919" s="3">
        <f t="shared" si="753"/>
        <v>0</v>
      </c>
      <c r="CZ919" s="3">
        <f t="shared" si="754"/>
        <v>0</v>
      </c>
      <c r="DC919" s="3" t="s">
        <v>3</v>
      </c>
      <c r="DD919" s="3" t="s">
        <v>3</v>
      </c>
      <c r="DE919" s="3" t="s">
        <v>3</v>
      </c>
      <c r="DF919" s="3" t="s">
        <v>3</v>
      </c>
      <c r="DG919" s="3" t="s">
        <v>3</v>
      </c>
      <c r="DH919" s="3" t="s">
        <v>3</v>
      </c>
      <c r="DI919" s="3" t="s">
        <v>3</v>
      </c>
      <c r="DJ919" s="3" t="s">
        <v>3</v>
      </c>
      <c r="DK919" s="3" t="s">
        <v>3</v>
      </c>
      <c r="DL919" s="3" t="s">
        <v>3</v>
      </c>
      <c r="DM919" s="3" t="s">
        <v>3</v>
      </c>
      <c r="DN919" s="3">
        <v>0</v>
      </c>
      <c r="DO919" s="3">
        <v>0</v>
      </c>
      <c r="DP919" s="3">
        <v>1</v>
      </c>
      <c r="DQ919" s="3">
        <v>1</v>
      </c>
      <c r="DU919" s="3">
        <v>1013</v>
      </c>
      <c r="DV919" s="3" t="s">
        <v>41</v>
      </c>
      <c r="DW919" s="3" t="s">
        <v>41</v>
      </c>
      <c r="DX919" s="3">
        <v>1</v>
      </c>
      <c r="DZ919" s="3" t="s">
        <v>3</v>
      </c>
      <c r="EA919" s="3" t="s">
        <v>3</v>
      </c>
      <c r="EB919" s="3" t="s">
        <v>3</v>
      </c>
      <c r="EC919" s="3" t="s">
        <v>3</v>
      </c>
      <c r="EE919" s="3">
        <v>56938434</v>
      </c>
      <c r="EF919" s="3">
        <v>214</v>
      </c>
      <c r="EG919" s="3" t="s">
        <v>42</v>
      </c>
      <c r="EH919" s="3">
        <v>0</v>
      </c>
      <c r="EI919" s="3" t="s">
        <v>3</v>
      </c>
      <c r="EJ919" s="3">
        <v>3</v>
      </c>
      <c r="EK919" s="3">
        <v>400007</v>
      </c>
      <c r="EL919" s="3" t="s">
        <v>42</v>
      </c>
      <c r="EM919" s="3" t="s">
        <v>43</v>
      </c>
      <c r="EO919" s="3" t="s">
        <v>3</v>
      </c>
      <c r="EQ919" s="3">
        <v>131088</v>
      </c>
      <c r="ER919" s="3">
        <v>0</v>
      </c>
      <c r="ES919" s="3">
        <v>4979.6400000000003</v>
      </c>
      <c r="ET919" s="3">
        <v>0</v>
      </c>
      <c r="EU919" s="3">
        <v>0</v>
      </c>
      <c r="EV919" s="3">
        <v>0</v>
      </c>
      <c r="EW919" s="3">
        <v>0</v>
      </c>
      <c r="EX919" s="3">
        <v>0</v>
      </c>
      <c r="EY919" s="3">
        <v>0</v>
      </c>
      <c r="EZ919" s="3">
        <v>5</v>
      </c>
      <c r="FC919" s="3">
        <v>1</v>
      </c>
      <c r="FD919" s="3">
        <v>18</v>
      </c>
      <c r="FF919" s="3">
        <v>44120</v>
      </c>
      <c r="FQ919" s="3">
        <v>0</v>
      </c>
      <c r="FR919" s="3">
        <f t="shared" si="755"/>
        <v>37695.870000000003</v>
      </c>
      <c r="FS919" s="3">
        <v>0</v>
      </c>
      <c r="FX919" s="3">
        <v>0</v>
      </c>
      <c r="FY919" s="3">
        <v>0</v>
      </c>
      <c r="GA919" s="3" t="s">
        <v>862</v>
      </c>
      <c r="GD919" s="3">
        <v>1</v>
      </c>
      <c r="GF919" s="3">
        <v>-1639707740</v>
      </c>
      <c r="GG919" s="3">
        <v>2</v>
      </c>
      <c r="GH919" s="3">
        <v>3</v>
      </c>
      <c r="GI919" s="3">
        <v>3</v>
      </c>
      <c r="GJ919" s="3">
        <v>0</v>
      </c>
      <c r="GK919" s="3">
        <v>0</v>
      </c>
      <c r="GL919" s="3">
        <f t="shared" si="733"/>
        <v>0</v>
      </c>
      <c r="GM919" s="3">
        <f t="shared" si="734"/>
        <v>37695.870000000003</v>
      </c>
      <c r="GN919" s="3">
        <f t="shared" si="735"/>
        <v>0</v>
      </c>
      <c r="GO919" s="3">
        <f t="shared" si="736"/>
        <v>0</v>
      </c>
      <c r="GP919" s="3">
        <f t="shared" si="737"/>
        <v>0</v>
      </c>
      <c r="GR919" s="3">
        <v>1</v>
      </c>
      <c r="GS919" s="3">
        <v>1</v>
      </c>
      <c r="GT919" s="3">
        <v>0</v>
      </c>
      <c r="GU919" s="3" t="s">
        <v>3</v>
      </c>
      <c r="GV919" s="3">
        <f t="shared" si="738"/>
        <v>0</v>
      </c>
      <c r="GW919" s="3">
        <v>1</v>
      </c>
      <c r="GX919" s="3">
        <f t="shared" si="739"/>
        <v>0</v>
      </c>
      <c r="HA919" s="3">
        <v>0</v>
      </c>
      <c r="HB919" s="3">
        <v>0</v>
      </c>
      <c r="HC919" s="3">
        <f t="shared" si="740"/>
        <v>0</v>
      </c>
      <c r="HE919" s="3" t="s">
        <v>45</v>
      </c>
      <c r="HF919" s="3" t="s">
        <v>46</v>
      </c>
      <c r="HM919" s="3" t="s">
        <v>3</v>
      </c>
      <c r="HN919" s="3" t="s">
        <v>3</v>
      </c>
      <c r="HO919" s="3" t="s">
        <v>3</v>
      </c>
      <c r="HP919" s="3" t="s">
        <v>3</v>
      </c>
      <c r="HQ919" s="3" t="s">
        <v>3</v>
      </c>
      <c r="HS919" s="3">
        <v>0</v>
      </c>
      <c r="IK919" s="3">
        <v>0</v>
      </c>
    </row>
    <row r="920" spans="1:255" x14ac:dyDescent="0.2">
      <c r="A920" s="2">
        <v>17</v>
      </c>
      <c r="B920" s="2">
        <v>1</v>
      </c>
      <c r="C920" s="2"/>
      <c r="D920" s="2"/>
      <c r="E920" s="2" t="s">
        <v>877</v>
      </c>
      <c r="F920" s="2" t="s">
        <v>878</v>
      </c>
      <c r="G920" s="2" t="s">
        <v>879</v>
      </c>
      <c r="H920" s="2" t="s">
        <v>41</v>
      </c>
      <c r="I920" s="2">
        <v>1</v>
      </c>
      <c r="J920" s="2">
        <v>0</v>
      </c>
      <c r="K920" s="2">
        <v>1</v>
      </c>
      <c r="L920" s="2"/>
      <c r="M920" s="2"/>
      <c r="N920" s="2"/>
      <c r="O920" s="2">
        <f t="shared" si="716"/>
        <v>4943.5200000000004</v>
      </c>
      <c r="P920" s="2">
        <f t="shared" si="717"/>
        <v>4943.5200000000004</v>
      </c>
      <c r="Q920" s="2">
        <f t="shared" si="741"/>
        <v>0</v>
      </c>
      <c r="R920" s="2">
        <f t="shared" si="742"/>
        <v>0</v>
      </c>
      <c r="S920" s="2">
        <f t="shared" si="718"/>
        <v>0</v>
      </c>
      <c r="T920" s="2">
        <f t="shared" si="719"/>
        <v>0</v>
      </c>
      <c r="U920" s="2">
        <f t="shared" si="720"/>
        <v>0</v>
      </c>
      <c r="V920" s="2">
        <f t="shared" si="721"/>
        <v>0</v>
      </c>
      <c r="W920" s="2">
        <f t="shared" si="722"/>
        <v>0</v>
      </c>
      <c r="X920" s="2">
        <f t="shared" si="743"/>
        <v>0</v>
      </c>
      <c r="Y920" s="2">
        <f t="shared" si="744"/>
        <v>0</v>
      </c>
      <c r="Z920" s="2"/>
      <c r="AA920" s="2">
        <v>56661434</v>
      </c>
      <c r="AB920" s="2">
        <f t="shared" si="723"/>
        <v>4943.5200000000004</v>
      </c>
      <c r="AC920" s="2">
        <f t="shared" si="745"/>
        <v>4943.5200000000004</v>
      </c>
      <c r="AD920" s="2">
        <f t="shared" si="746"/>
        <v>0</v>
      </c>
      <c r="AE920" s="2">
        <f t="shared" si="747"/>
        <v>0</v>
      </c>
      <c r="AF920" s="2">
        <f t="shared" si="748"/>
        <v>0</v>
      </c>
      <c r="AG920" s="2">
        <f t="shared" si="724"/>
        <v>0</v>
      </c>
      <c r="AH920" s="2">
        <f t="shared" si="749"/>
        <v>0</v>
      </c>
      <c r="AI920" s="2">
        <f t="shared" si="750"/>
        <v>0</v>
      </c>
      <c r="AJ920" s="2">
        <f t="shared" si="725"/>
        <v>0</v>
      </c>
      <c r="AK920" s="2">
        <v>4943.5199999999995</v>
      </c>
      <c r="AL920" s="2">
        <v>4943.5199999999995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1</v>
      </c>
      <c r="AW920" s="2">
        <v>1</v>
      </c>
      <c r="AX920" s="2"/>
      <c r="AY920" s="2"/>
      <c r="AZ920" s="2">
        <v>1</v>
      </c>
      <c r="BA920" s="2">
        <v>1</v>
      </c>
      <c r="BB920" s="2">
        <v>1</v>
      </c>
      <c r="BC920" s="2">
        <v>1</v>
      </c>
      <c r="BD920" s="2" t="s">
        <v>3</v>
      </c>
      <c r="BE920" s="2" t="s">
        <v>3</v>
      </c>
      <c r="BF920" s="2" t="s">
        <v>3</v>
      </c>
      <c r="BG920" s="2" t="s">
        <v>3</v>
      </c>
      <c r="BH920" s="2">
        <v>3</v>
      </c>
      <c r="BI920" s="2">
        <v>3</v>
      </c>
      <c r="BJ920" s="2" t="s">
        <v>878</v>
      </c>
      <c r="BK920" s="2"/>
      <c r="BL920" s="2"/>
      <c r="BM920" s="2">
        <v>400007</v>
      </c>
      <c r="BN920" s="2">
        <v>0</v>
      </c>
      <c r="BO920" s="2" t="s">
        <v>3</v>
      </c>
      <c r="BP920" s="2">
        <v>0</v>
      </c>
      <c r="BQ920" s="2">
        <v>214</v>
      </c>
      <c r="BR920" s="2">
        <v>0</v>
      </c>
      <c r="BS920" s="2">
        <v>1</v>
      </c>
      <c r="BT920" s="2">
        <v>1</v>
      </c>
      <c r="BU920" s="2">
        <v>1</v>
      </c>
      <c r="BV920" s="2">
        <v>1</v>
      </c>
      <c r="BW920" s="2">
        <v>1</v>
      </c>
      <c r="BX920" s="2">
        <v>1</v>
      </c>
      <c r="BY920" s="2" t="s">
        <v>3</v>
      </c>
      <c r="BZ920" s="2">
        <v>0</v>
      </c>
      <c r="CA920" s="2">
        <v>0</v>
      </c>
      <c r="CB920" s="2" t="s">
        <v>3</v>
      </c>
      <c r="CC920" s="2"/>
      <c r="CD920" s="2"/>
      <c r="CE920" s="2">
        <v>1566</v>
      </c>
      <c r="CF920" s="2">
        <v>0</v>
      </c>
      <c r="CG920" s="2">
        <v>0</v>
      </c>
      <c r="CH920" s="2"/>
      <c r="CI920" s="2"/>
      <c r="CJ920" s="2"/>
      <c r="CK920" s="2"/>
      <c r="CL920" s="2"/>
      <c r="CM920" s="2">
        <v>0</v>
      </c>
      <c r="CN920" s="2" t="s">
        <v>3</v>
      </c>
      <c r="CO920" s="2">
        <v>0</v>
      </c>
      <c r="CP920" s="2">
        <f t="shared" si="726"/>
        <v>4943.5200000000004</v>
      </c>
      <c r="CQ920" s="2">
        <f t="shared" si="727"/>
        <v>4943.5200000000004</v>
      </c>
      <c r="CR920" s="2">
        <f t="shared" si="751"/>
        <v>0</v>
      </c>
      <c r="CS920" s="2">
        <f t="shared" si="752"/>
        <v>0</v>
      </c>
      <c r="CT920" s="2">
        <f t="shared" si="728"/>
        <v>0</v>
      </c>
      <c r="CU920" s="2">
        <f t="shared" si="729"/>
        <v>0</v>
      </c>
      <c r="CV920" s="2">
        <f t="shared" si="730"/>
        <v>0</v>
      </c>
      <c r="CW920" s="2">
        <f t="shared" si="731"/>
        <v>0</v>
      </c>
      <c r="CX920" s="2">
        <f t="shared" si="732"/>
        <v>0</v>
      </c>
      <c r="CY920" s="2">
        <f t="shared" si="753"/>
        <v>0</v>
      </c>
      <c r="CZ920" s="2">
        <f t="shared" si="754"/>
        <v>0</v>
      </c>
      <c r="DA920" s="2"/>
      <c r="DB920" s="2"/>
      <c r="DC920" s="2" t="s">
        <v>3</v>
      </c>
      <c r="DD920" s="2" t="s">
        <v>3</v>
      </c>
      <c r="DE920" s="2" t="s">
        <v>3</v>
      </c>
      <c r="DF920" s="2" t="s">
        <v>3</v>
      </c>
      <c r="DG920" s="2" t="s">
        <v>3</v>
      </c>
      <c r="DH920" s="2" t="s">
        <v>3</v>
      </c>
      <c r="DI920" s="2" t="s">
        <v>3</v>
      </c>
      <c r="DJ920" s="2" t="s">
        <v>3</v>
      </c>
      <c r="DK920" s="2" t="s">
        <v>3</v>
      </c>
      <c r="DL920" s="2" t="s">
        <v>3</v>
      </c>
      <c r="DM920" s="2" t="s">
        <v>3</v>
      </c>
      <c r="DN920" s="2">
        <v>0</v>
      </c>
      <c r="DO920" s="2">
        <v>0</v>
      </c>
      <c r="DP920" s="2">
        <v>1</v>
      </c>
      <c r="DQ920" s="2">
        <v>1</v>
      </c>
      <c r="DR920" s="2"/>
      <c r="DS920" s="2"/>
      <c r="DT920" s="2"/>
      <c r="DU920" s="2">
        <v>1013</v>
      </c>
      <c r="DV920" s="2" t="s">
        <v>41</v>
      </c>
      <c r="DW920" s="2" t="s">
        <v>41</v>
      </c>
      <c r="DX920" s="2">
        <v>1</v>
      </c>
      <c r="DY920" s="2"/>
      <c r="DZ920" s="2" t="s">
        <v>3</v>
      </c>
      <c r="EA920" s="2" t="s">
        <v>3</v>
      </c>
      <c r="EB920" s="2" t="s">
        <v>3</v>
      </c>
      <c r="EC920" s="2" t="s">
        <v>3</v>
      </c>
      <c r="ED920" s="2"/>
      <c r="EE920" s="2">
        <v>56938434</v>
      </c>
      <c r="EF920" s="2">
        <v>214</v>
      </c>
      <c r="EG920" s="2" t="s">
        <v>42</v>
      </c>
      <c r="EH920" s="2">
        <v>0</v>
      </c>
      <c r="EI920" s="2" t="s">
        <v>3</v>
      </c>
      <c r="EJ920" s="2">
        <v>3</v>
      </c>
      <c r="EK920" s="2">
        <v>400007</v>
      </c>
      <c r="EL920" s="2" t="s">
        <v>42</v>
      </c>
      <c r="EM920" s="2" t="s">
        <v>43</v>
      </c>
      <c r="EN920" s="2"/>
      <c r="EO920" s="2" t="s">
        <v>3</v>
      </c>
      <c r="EP920" s="2"/>
      <c r="EQ920" s="2">
        <v>131088</v>
      </c>
      <c r="ER920" s="2">
        <v>0</v>
      </c>
      <c r="ES920" s="2">
        <v>4943.5199999999995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>
        <v>0</v>
      </c>
      <c r="FR920" s="2">
        <f t="shared" si="755"/>
        <v>4943.5200000000004</v>
      </c>
      <c r="FS920" s="2">
        <v>0</v>
      </c>
      <c r="FT920" s="2"/>
      <c r="FU920" s="2"/>
      <c r="FV920" s="2"/>
      <c r="FW920" s="2"/>
      <c r="FX920" s="2">
        <v>0</v>
      </c>
      <c r="FY920" s="2">
        <v>0</v>
      </c>
      <c r="FZ920" s="2"/>
      <c r="GA920" s="2" t="s">
        <v>866</v>
      </c>
      <c r="GB920" s="2"/>
      <c r="GC920" s="2"/>
      <c r="GD920" s="2">
        <v>1</v>
      </c>
      <c r="GE920" s="2"/>
      <c r="GF920" s="2">
        <v>1589600318</v>
      </c>
      <c r="GG920" s="2">
        <v>2</v>
      </c>
      <c r="GH920" s="2">
        <v>4</v>
      </c>
      <c r="GI920" s="2">
        <v>-2</v>
      </c>
      <c r="GJ920" s="2">
        <v>0</v>
      </c>
      <c r="GK920" s="2">
        <v>0</v>
      </c>
      <c r="GL920" s="2">
        <f t="shared" si="733"/>
        <v>0</v>
      </c>
      <c r="GM920" s="2">
        <f t="shared" si="734"/>
        <v>4943.5200000000004</v>
      </c>
      <c r="GN920" s="2">
        <f t="shared" si="735"/>
        <v>0</v>
      </c>
      <c r="GO920" s="2">
        <f t="shared" si="736"/>
        <v>0</v>
      </c>
      <c r="GP920" s="2">
        <f t="shared" si="737"/>
        <v>0</v>
      </c>
      <c r="GQ920" s="2"/>
      <c r="GR920" s="2">
        <v>1</v>
      </c>
      <c r="GS920" s="2">
        <v>2</v>
      </c>
      <c r="GT920" s="2">
        <v>0</v>
      </c>
      <c r="GU920" s="2" t="s">
        <v>3</v>
      </c>
      <c r="GV920" s="2">
        <f t="shared" si="738"/>
        <v>0</v>
      </c>
      <c r="GW920" s="2">
        <v>1</v>
      </c>
      <c r="GX920" s="2">
        <f t="shared" si="739"/>
        <v>0</v>
      </c>
      <c r="GY920" s="2"/>
      <c r="GZ920" s="2"/>
      <c r="HA920" s="2">
        <v>0</v>
      </c>
      <c r="HB920" s="2">
        <v>0</v>
      </c>
      <c r="HC920" s="2">
        <f t="shared" si="740"/>
        <v>0</v>
      </c>
      <c r="HD920" s="2"/>
      <c r="HE920" s="2" t="s">
        <v>45</v>
      </c>
      <c r="HF920" s="2" t="s">
        <v>46</v>
      </c>
      <c r="HG920" s="2"/>
      <c r="HH920" s="2"/>
      <c r="HI920" s="2"/>
      <c r="HJ920" s="2"/>
      <c r="HK920" s="2"/>
      <c r="HL920" s="2"/>
      <c r="HM920" s="2" t="s">
        <v>3</v>
      </c>
      <c r="HN920" s="2" t="s">
        <v>3</v>
      </c>
      <c r="HO920" s="2" t="s">
        <v>3</v>
      </c>
      <c r="HP920" s="2" t="s">
        <v>3</v>
      </c>
      <c r="HQ920" s="2" t="s">
        <v>3</v>
      </c>
      <c r="HR920" s="2"/>
      <c r="HS920" s="2">
        <v>0</v>
      </c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>
        <v>0</v>
      </c>
      <c r="IL920" s="2"/>
      <c r="IM920" s="2"/>
      <c r="IN920" s="2"/>
      <c r="IO920" s="2"/>
      <c r="IP920" s="2"/>
      <c r="IQ920" s="2"/>
      <c r="IR920" s="2"/>
      <c r="IS920" s="2"/>
      <c r="IT920" s="2"/>
      <c r="IU920" s="2"/>
    </row>
    <row r="921" spans="1:255" x14ac:dyDescent="0.2">
      <c r="A921" s="3">
        <v>17</v>
      </c>
      <c r="B921" s="3">
        <v>1</v>
      </c>
      <c r="E921" s="3" t="s">
        <v>877</v>
      </c>
      <c r="F921" s="3" t="s">
        <v>878</v>
      </c>
      <c r="G921" s="3" t="s">
        <v>879</v>
      </c>
      <c r="H921" s="3" t="s">
        <v>41</v>
      </c>
      <c r="I921" s="3">
        <v>1</v>
      </c>
      <c r="J921" s="3">
        <v>0</v>
      </c>
      <c r="K921" s="3">
        <v>1</v>
      </c>
      <c r="O921" s="3">
        <f t="shared" si="716"/>
        <v>37422.449999999997</v>
      </c>
      <c r="P921" s="3">
        <f t="shared" si="717"/>
        <v>37422.449999999997</v>
      </c>
      <c r="Q921" s="3">
        <f t="shared" si="741"/>
        <v>0</v>
      </c>
      <c r="R921" s="3">
        <f t="shared" si="742"/>
        <v>0</v>
      </c>
      <c r="S921" s="3">
        <f t="shared" si="718"/>
        <v>0</v>
      </c>
      <c r="T921" s="3">
        <f t="shared" si="719"/>
        <v>0</v>
      </c>
      <c r="U921" s="3">
        <f t="shared" si="720"/>
        <v>0</v>
      </c>
      <c r="V921" s="3">
        <f t="shared" si="721"/>
        <v>0</v>
      </c>
      <c r="W921" s="3">
        <f t="shared" si="722"/>
        <v>0</v>
      </c>
      <c r="X921" s="3">
        <f t="shared" si="743"/>
        <v>0</v>
      </c>
      <c r="Y921" s="3">
        <f t="shared" si="744"/>
        <v>0</v>
      </c>
      <c r="AA921" s="3">
        <v>56661436</v>
      </c>
      <c r="AB921" s="3">
        <f t="shared" si="723"/>
        <v>4943.5200000000004</v>
      </c>
      <c r="AC921" s="3">
        <f t="shared" si="745"/>
        <v>4943.5200000000004</v>
      </c>
      <c r="AD921" s="3">
        <f t="shared" si="746"/>
        <v>0</v>
      </c>
      <c r="AE921" s="3">
        <f t="shared" si="747"/>
        <v>0</v>
      </c>
      <c r="AF921" s="3">
        <f t="shared" si="748"/>
        <v>0</v>
      </c>
      <c r="AG921" s="3">
        <f t="shared" si="724"/>
        <v>0</v>
      </c>
      <c r="AH921" s="3">
        <f t="shared" si="749"/>
        <v>0</v>
      </c>
      <c r="AI921" s="3">
        <f t="shared" si="750"/>
        <v>0</v>
      </c>
      <c r="AJ921" s="3">
        <f t="shared" si="725"/>
        <v>0</v>
      </c>
      <c r="AK921" s="3">
        <v>4943.5199999999995</v>
      </c>
      <c r="AL921" s="3">
        <v>4943.5199999999995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1</v>
      </c>
      <c r="AW921" s="3">
        <v>1</v>
      </c>
      <c r="AZ921" s="3">
        <v>1</v>
      </c>
      <c r="BA921" s="3">
        <v>1</v>
      </c>
      <c r="BB921" s="3">
        <v>1</v>
      </c>
      <c r="BC921" s="3">
        <v>7.57</v>
      </c>
      <c r="BD921" s="3" t="s">
        <v>3</v>
      </c>
      <c r="BE921" s="3" t="s">
        <v>3</v>
      </c>
      <c r="BF921" s="3" t="s">
        <v>3</v>
      </c>
      <c r="BG921" s="3" t="s">
        <v>3</v>
      </c>
      <c r="BH921" s="3">
        <v>3</v>
      </c>
      <c r="BI921" s="3">
        <v>3</v>
      </c>
      <c r="BJ921" s="3" t="s">
        <v>878</v>
      </c>
      <c r="BM921" s="3">
        <v>400007</v>
      </c>
      <c r="BN921" s="3">
        <v>0</v>
      </c>
      <c r="BO921" s="3" t="s">
        <v>3</v>
      </c>
      <c r="BP921" s="3">
        <v>0</v>
      </c>
      <c r="BQ921" s="3">
        <v>214</v>
      </c>
      <c r="BR921" s="3">
        <v>0</v>
      </c>
      <c r="BS921" s="3">
        <v>1</v>
      </c>
      <c r="BT921" s="3">
        <v>1</v>
      </c>
      <c r="BU921" s="3">
        <v>1</v>
      </c>
      <c r="BV921" s="3">
        <v>1</v>
      </c>
      <c r="BW921" s="3">
        <v>1</v>
      </c>
      <c r="BX921" s="3">
        <v>1</v>
      </c>
      <c r="BY921" s="3" t="s">
        <v>3</v>
      </c>
      <c r="BZ921" s="3">
        <v>0</v>
      </c>
      <c r="CA921" s="3">
        <v>0</v>
      </c>
      <c r="CB921" s="3" t="s">
        <v>3</v>
      </c>
      <c r="CE921" s="3">
        <v>1566</v>
      </c>
      <c r="CF921" s="3">
        <v>0</v>
      </c>
      <c r="CG921" s="3">
        <v>0</v>
      </c>
      <c r="CM921" s="3">
        <v>0</v>
      </c>
      <c r="CN921" s="3" t="s">
        <v>3</v>
      </c>
      <c r="CO921" s="3">
        <v>0</v>
      </c>
      <c r="CP921" s="3">
        <f t="shared" si="726"/>
        <v>37422.449999999997</v>
      </c>
      <c r="CQ921" s="3">
        <f t="shared" si="727"/>
        <v>37422.449999999997</v>
      </c>
      <c r="CR921" s="3">
        <f t="shared" si="751"/>
        <v>0</v>
      </c>
      <c r="CS921" s="3">
        <f t="shared" si="752"/>
        <v>0</v>
      </c>
      <c r="CT921" s="3">
        <f t="shared" si="728"/>
        <v>0</v>
      </c>
      <c r="CU921" s="3">
        <f t="shared" si="729"/>
        <v>0</v>
      </c>
      <c r="CV921" s="3">
        <f t="shared" si="730"/>
        <v>0</v>
      </c>
      <c r="CW921" s="3">
        <f t="shared" si="731"/>
        <v>0</v>
      </c>
      <c r="CX921" s="3">
        <f t="shared" si="732"/>
        <v>0</v>
      </c>
      <c r="CY921" s="3">
        <f t="shared" si="753"/>
        <v>0</v>
      </c>
      <c r="CZ921" s="3">
        <f t="shared" si="754"/>
        <v>0</v>
      </c>
      <c r="DC921" s="3" t="s">
        <v>3</v>
      </c>
      <c r="DD921" s="3" t="s">
        <v>3</v>
      </c>
      <c r="DE921" s="3" t="s">
        <v>3</v>
      </c>
      <c r="DF921" s="3" t="s">
        <v>3</v>
      </c>
      <c r="DG921" s="3" t="s">
        <v>3</v>
      </c>
      <c r="DH921" s="3" t="s">
        <v>3</v>
      </c>
      <c r="DI921" s="3" t="s">
        <v>3</v>
      </c>
      <c r="DJ921" s="3" t="s">
        <v>3</v>
      </c>
      <c r="DK921" s="3" t="s">
        <v>3</v>
      </c>
      <c r="DL921" s="3" t="s">
        <v>3</v>
      </c>
      <c r="DM921" s="3" t="s">
        <v>3</v>
      </c>
      <c r="DN921" s="3">
        <v>0</v>
      </c>
      <c r="DO921" s="3">
        <v>0</v>
      </c>
      <c r="DP921" s="3">
        <v>1</v>
      </c>
      <c r="DQ921" s="3">
        <v>1</v>
      </c>
      <c r="DU921" s="3">
        <v>1013</v>
      </c>
      <c r="DV921" s="3" t="s">
        <v>41</v>
      </c>
      <c r="DW921" s="3" t="s">
        <v>41</v>
      </c>
      <c r="DX921" s="3">
        <v>1</v>
      </c>
      <c r="DZ921" s="3" t="s">
        <v>3</v>
      </c>
      <c r="EA921" s="3" t="s">
        <v>3</v>
      </c>
      <c r="EB921" s="3" t="s">
        <v>3</v>
      </c>
      <c r="EC921" s="3" t="s">
        <v>3</v>
      </c>
      <c r="EE921" s="3">
        <v>56938434</v>
      </c>
      <c r="EF921" s="3">
        <v>214</v>
      </c>
      <c r="EG921" s="3" t="s">
        <v>42</v>
      </c>
      <c r="EH921" s="3">
        <v>0</v>
      </c>
      <c r="EI921" s="3" t="s">
        <v>3</v>
      </c>
      <c r="EJ921" s="3">
        <v>3</v>
      </c>
      <c r="EK921" s="3">
        <v>400007</v>
      </c>
      <c r="EL921" s="3" t="s">
        <v>42</v>
      </c>
      <c r="EM921" s="3" t="s">
        <v>43</v>
      </c>
      <c r="EO921" s="3" t="s">
        <v>3</v>
      </c>
      <c r="EQ921" s="3">
        <v>131088</v>
      </c>
      <c r="ER921" s="3">
        <v>0</v>
      </c>
      <c r="ES921" s="3">
        <v>4943.5199999999995</v>
      </c>
      <c r="ET921" s="3">
        <v>0</v>
      </c>
      <c r="EU921" s="3">
        <v>0</v>
      </c>
      <c r="EV921" s="3">
        <v>0</v>
      </c>
      <c r="EW921" s="3">
        <v>0</v>
      </c>
      <c r="EX921" s="3">
        <v>0</v>
      </c>
      <c r="EY921" s="3">
        <v>0</v>
      </c>
      <c r="EZ921" s="3">
        <v>5</v>
      </c>
      <c r="FC921" s="3">
        <v>1</v>
      </c>
      <c r="FD921" s="3">
        <v>18</v>
      </c>
      <c r="FF921" s="3">
        <v>43800</v>
      </c>
      <c r="FQ921" s="3">
        <v>0</v>
      </c>
      <c r="FR921" s="3">
        <f t="shared" si="755"/>
        <v>37422.449999999997</v>
      </c>
      <c r="FS921" s="3">
        <v>0</v>
      </c>
      <c r="FX921" s="3">
        <v>0</v>
      </c>
      <c r="FY921" s="3">
        <v>0</v>
      </c>
      <c r="GA921" s="3" t="s">
        <v>866</v>
      </c>
      <c r="GD921" s="3">
        <v>1</v>
      </c>
      <c r="GF921" s="3">
        <v>1589600318</v>
      </c>
      <c r="GG921" s="3">
        <v>2</v>
      </c>
      <c r="GH921" s="3">
        <v>3</v>
      </c>
      <c r="GI921" s="3">
        <v>3</v>
      </c>
      <c r="GJ921" s="3">
        <v>0</v>
      </c>
      <c r="GK921" s="3">
        <v>0</v>
      </c>
      <c r="GL921" s="3">
        <f t="shared" si="733"/>
        <v>0</v>
      </c>
      <c r="GM921" s="3">
        <f t="shared" si="734"/>
        <v>37422.449999999997</v>
      </c>
      <c r="GN921" s="3">
        <f t="shared" si="735"/>
        <v>0</v>
      </c>
      <c r="GO921" s="3">
        <f t="shared" si="736"/>
        <v>0</v>
      </c>
      <c r="GP921" s="3">
        <f t="shared" si="737"/>
        <v>0</v>
      </c>
      <c r="GR921" s="3">
        <v>1</v>
      </c>
      <c r="GS921" s="3">
        <v>1</v>
      </c>
      <c r="GT921" s="3">
        <v>0</v>
      </c>
      <c r="GU921" s="3" t="s">
        <v>3</v>
      </c>
      <c r="GV921" s="3">
        <f t="shared" si="738"/>
        <v>0</v>
      </c>
      <c r="GW921" s="3">
        <v>1</v>
      </c>
      <c r="GX921" s="3">
        <f t="shared" si="739"/>
        <v>0</v>
      </c>
      <c r="HA921" s="3">
        <v>0</v>
      </c>
      <c r="HB921" s="3">
        <v>0</v>
      </c>
      <c r="HC921" s="3">
        <f t="shared" si="740"/>
        <v>0</v>
      </c>
      <c r="HE921" s="3" t="s">
        <v>45</v>
      </c>
      <c r="HF921" s="3" t="s">
        <v>46</v>
      </c>
      <c r="HM921" s="3" t="s">
        <v>3</v>
      </c>
      <c r="HN921" s="3" t="s">
        <v>3</v>
      </c>
      <c r="HO921" s="3" t="s">
        <v>3</v>
      </c>
      <c r="HP921" s="3" t="s">
        <v>3</v>
      </c>
      <c r="HQ921" s="3" t="s">
        <v>3</v>
      </c>
      <c r="HS921" s="3">
        <v>0</v>
      </c>
      <c r="IK921" s="3">
        <v>0</v>
      </c>
    </row>
    <row r="922" spans="1:255" x14ac:dyDescent="0.2">
      <c r="A922" s="2">
        <v>17</v>
      </c>
      <c r="B922" s="2">
        <v>1</v>
      </c>
      <c r="C922" s="2"/>
      <c r="D922" s="2"/>
      <c r="E922" s="2" t="s">
        <v>880</v>
      </c>
      <c r="F922" s="2" t="s">
        <v>881</v>
      </c>
      <c r="G922" s="2" t="s">
        <v>882</v>
      </c>
      <c r="H922" s="2" t="s">
        <v>41</v>
      </c>
      <c r="I922" s="2">
        <v>2</v>
      </c>
      <c r="J922" s="2">
        <v>0</v>
      </c>
      <c r="K922" s="2">
        <v>2</v>
      </c>
      <c r="L922" s="2"/>
      <c r="M922" s="2"/>
      <c r="N922" s="2"/>
      <c r="O922" s="2">
        <f t="shared" si="716"/>
        <v>9706.4599999999991</v>
      </c>
      <c r="P922" s="2">
        <f t="shared" si="717"/>
        <v>9706.4599999999991</v>
      </c>
      <c r="Q922" s="2">
        <f t="shared" si="741"/>
        <v>0</v>
      </c>
      <c r="R922" s="2">
        <f t="shared" si="742"/>
        <v>0</v>
      </c>
      <c r="S922" s="2">
        <f t="shared" si="718"/>
        <v>0</v>
      </c>
      <c r="T922" s="2">
        <f t="shared" si="719"/>
        <v>0</v>
      </c>
      <c r="U922" s="2">
        <f t="shared" si="720"/>
        <v>0</v>
      </c>
      <c r="V922" s="2">
        <f t="shared" si="721"/>
        <v>0</v>
      </c>
      <c r="W922" s="2">
        <f t="shared" si="722"/>
        <v>0</v>
      </c>
      <c r="X922" s="2">
        <f t="shared" si="743"/>
        <v>0</v>
      </c>
      <c r="Y922" s="2">
        <f t="shared" si="744"/>
        <v>0</v>
      </c>
      <c r="Z922" s="2"/>
      <c r="AA922" s="2">
        <v>56661434</v>
      </c>
      <c r="AB922" s="2">
        <f t="shared" si="723"/>
        <v>4853.2299999999996</v>
      </c>
      <c r="AC922" s="2">
        <f t="shared" si="745"/>
        <v>4853.2299999999996</v>
      </c>
      <c r="AD922" s="2">
        <f t="shared" si="746"/>
        <v>0</v>
      </c>
      <c r="AE922" s="2">
        <f t="shared" si="747"/>
        <v>0</v>
      </c>
      <c r="AF922" s="2">
        <f t="shared" si="748"/>
        <v>0</v>
      </c>
      <c r="AG922" s="2">
        <f t="shared" si="724"/>
        <v>0</v>
      </c>
      <c r="AH922" s="2">
        <f t="shared" si="749"/>
        <v>0</v>
      </c>
      <c r="AI922" s="2">
        <f t="shared" si="750"/>
        <v>0</v>
      </c>
      <c r="AJ922" s="2">
        <f t="shared" si="725"/>
        <v>0</v>
      </c>
      <c r="AK922" s="2">
        <v>4853.2300000000005</v>
      </c>
      <c r="AL922" s="2">
        <v>4853.2300000000005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1</v>
      </c>
      <c r="AW922" s="2">
        <v>1</v>
      </c>
      <c r="AX922" s="2"/>
      <c r="AY922" s="2"/>
      <c r="AZ922" s="2">
        <v>1</v>
      </c>
      <c r="BA922" s="2">
        <v>1</v>
      </c>
      <c r="BB922" s="2">
        <v>1</v>
      </c>
      <c r="BC922" s="2">
        <v>1</v>
      </c>
      <c r="BD922" s="2" t="s">
        <v>3</v>
      </c>
      <c r="BE922" s="2" t="s">
        <v>3</v>
      </c>
      <c r="BF922" s="2" t="s">
        <v>3</v>
      </c>
      <c r="BG922" s="2" t="s">
        <v>3</v>
      </c>
      <c r="BH922" s="2">
        <v>3</v>
      </c>
      <c r="BI922" s="2">
        <v>3</v>
      </c>
      <c r="BJ922" s="2" t="s">
        <v>881</v>
      </c>
      <c r="BK922" s="2"/>
      <c r="BL922" s="2"/>
      <c r="BM922" s="2">
        <v>400007</v>
      </c>
      <c r="BN922" s="2">
        <v>0</v>
      </c>
      <c r="BO922" s="2" t="s">
        <v>3</v>
      </c>
      <c r="BP922" s="2">
        <v>0</v>
      </c>
      <c r="BQ922" s="2">
        <v>214</v>
      </c>
      <c r="BR922" s="2">
        <v>0</v>
      </c>
      <c r="BS922" s="2">
        <v>1</v>
      </c>
      <c r="BT922" s="2">
        <v>1</v>
      </c>
      <c r="BU922" s="2">
        <v>1</v>
      </c>
      <c r="BV922" s="2">
        <v>1</v>
      </c>
      <c r="BW922" s="2">
        <v>1</v>
      </c>
      <c r="BX922" s="2">
        <v>1</v>
      </c>
      <c r="BY922" s="2" t="s">
        <v>3</v>
      </c>
      <c r="BZ922" s="2">
        <v>0</v>
      </c>
      <c r="CA922" s="2">
        <v>0</v>
      </c>
      <c r="CB922" s="2" t="s">
        <v>3</v>
      </c>
      <c r="CC922" s="2"/>
      <c r="CD922" s="2"/>
      <c r="CE922" s="2">
        <v>1566</v>
      </c>
      <c r="CF922" s="2">
        <v>0</v>
      </c>
      <c r="CG922" s="2">
        <v>0</v>
      </c>
      <c r="CH922" s="2"/>
      <c r="CI922" s="2"/>
      <c r="CJ922" s="2"/>
      <c r="CK922" s="2"/>
      <c r="CL922" s="2"/>
      <c r="CM922" s="2">
        <v>0</v>
      </c>
      <c r="CN922" s="2" t="s">
        <v>3</v>
      </c>
      <c r="CO922" s="2">
        <v>0</v>
      </c>
      <c r="CP922" s="2">
        <f t="shared" si="726"/>
        <v>9706.4599999999991</v>
      </c>
      <c r="CQ922" s="2">
        <f t="shared" si="727"/>
        <v>4853.2299999999996</v>
      </c>
      <c r="CR922" s="2">
        <f t="shared" si="751"/>
        <v>0</v>
      </c>
      <c r="CS922" s="2">
        <f t="shared" si="752"/>
        <v>0</v>
      </c>
      <c r="CT922" s="2">
        <f t="shared" si="728"/>
        <v>0</v>
      </c>
      <c r="CU922" s="2">
        <f t="shared" si="729"/>
        <v>0</v>
      </c>
      <c r="CV922" s="2">
        <f t="shared" si="730"/>
        <v>0</v>
      </c>
      <c r="CW922" s="2">
        <f t="shared" si="731"/>
        <v>0</v>
      </c>
      <c r="CX922" s="2">
        <f t="shared" si="732"/>
        <v>0</v>
      </c>
      <c r="CY922" s="2">
        <f t="shared" si="753"/>
        <v>0</v>
      </c>
      <c r="CZ922" s="2">
        <f t="shared" si="754"/>
        <v>0</v>
      </c>
      <c r="DA922" s="2"/>
      <c r="DB922" s="2"/>
      <c r="DC922" s="2" t="s">
        <v>3</v>
      </c>
      <c r="DD922" s="2" t="s">
        <v>3</v>
      </c>
      <c r="DE922" s="2" t="s">
        <v>3</v>
      </c>
      <c r="DF922" s="2" t="s">
        <v>3</v>
      </c>
      <c r="DG922" s="2" t="s">
        <v>3</v>
      </c>
      <c r="DH922" s="2" t="s">
        <v>3</v>
      </c>
      <c r="DI922" s="2" t="s">
        <v>3</v>
      </c>
      <c r="DJ922" s="2" t="s">
        <v>3</v>
      </c>
      <c r="DK922" s="2" t="s">
        <v>3</v>
      </c>
      <c r="DL922" s="2" t="s">
        <v>3</v>
      </c>
      <c r="DM922" s="2" t="s">
        <v>3</v>
      </c>
      <c r="DN922" s="2">
        <v>0</v>
      </c>
      <c r="DO922" s="2">
        <v>0</v>
      </c>
      <c r="DP922" s="2">
        <v>1</v>
      </c>
      <c r="DQ922" s="2">
        <v>1</v>
      </c>
      <c r="DR922" s="2"/>
      <c r="DS922" s="2"/>
      <c r="DT922" s="2"/>
      <c r="DU922" s="2">
        <v>1013</v>
      </c>
      <c r="DV922" s="2" t="s">
        <v>41</v>
      </c>
      <c r="DW922" s="2" t="s">
        <v>41</v>
      </c>
      <c r="DX922" s="2">
        <v>1</v>
      </c>
      <c r="DY922" s="2"/>
      <c r="DZ922" s="2" t="s">
        <v>3</v>
      </c>
      <c r="EA922" s="2" t="s">
        <v>3</v>
      </c>
      <c r="EB922" s="2" t="s">
        <v>3</v>
      </c>
      <c r="EC922" s="2" t="s">
        <v>3</v>
      </c>
      <c r="ED922" s="2"/>
      <c r="EE922" s="2">
        <v>56938434</v>
      </c>
      <c r="EF922" s="2">
        <v>214</v>
      </c>
      <c r="EG922" s="2" t="s">
        <v>42</v>
      </c>
      <c r="EH922" s="2">
        <v>0</v>
      </c>
      <c r="EI922" s="2" t="s">
        <v>3</v>
      </c>
      <c r="EJ922" s="2">
        <v>3</v>
      </c>
      <c r="EK922" s="2">
        <v>400007</v>
      </c>
      <c r="EL922" s="2" t="s">
        <v>42</v>
      </c>
      <c r="EM922" s="2" t="s">
        <v>43</v>
      </c>
      <c r="EN922" s="2"/>
      <c r="EO922" s="2" t="s">
        <v>3</v>
      </c>
      <c r="EP922" s="2"/>
      <c r="EQ922" s="2">
        <v>131088</v>
      </c>
      <c r="ER922" s="2">
        <v>0</v>
      </c>
      <c r="ES922" s="2">
        <v>4853.2300000000005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>
        <v>0</v>
      </c>
      <c r="FR922" s="2">
        <f t="shared" si="755"/>
        <v>9706.4599999999991</v>
      </c>
      <c r="FS922" s="2">
        <v>0</v>
      </c>
      <c r="FT922" s="2"/>
      <c r="FU922" s="2"/>
      <c r="FV922" s="2"/>
      <c r="FW922" s="2"/>
      <c r="FX922" s="2">
        <v>0</v>
      </c>
      <c r="FY922" s="2">
        <v>0</v>
      </c>
      <c r="FZ922" s="2"/>
      <c r="GA922" s="2" t="s">
        <v>870</v>
      </c>
      <c r="GB922" s="2"/>
      <c r="GC922" s="2"/>
      <c r="GD922" s="2">
        <v>1</v>
      </c>
      <c r="GE922" s="2"/>
      <c r="GF922" s="2">
        <v>-1282537031</v>
      </c>
      <c r="GG922" s="2">
        <v>2</v>
      </c>
      <c r="GH922" s="2">
        <v>4</v>
      </c>
      <c r="GI922" s="2">
        <v>-2</v>
      </c>
      <c r="GJ922" s="2">
        <v>0</v>
      </c>
      <c r="GK922" s="2">
        <v>0</v>
      </c>
      <c r="GL922" s="2">
        <f t="shared" si="733"/>
        <v>0</v>
      </c>
      <c r="GM922" s="2">
        <f t="shared" si="734"/>
        <v>9706.4599999999991</v>
      </c>
      <c r="GN922" s="2">
        <f t="shared" si="735"/>
        <v>0</v>
      </c>
      <c r="GO922" s="2">
        <f t="shared" si="736"/>
        <v>0</v>
      </c>
      <c r="GP922" s="2">
        <f t="shared" si="737"/>
        <v>0</v>
      </c>
      <c r="GQ922" s="2"/>
      <c r="GR922" s="2">
        <v>1</v>
      </c>
      <c r="GS922" s="2">
        <v>2</v>
      </c>
      <c r="GT922" s="2">
        <v>0</v>
      </c>
      <c r="GU922" s="2" t="s">
        <v>3</v>
      </c>
      <c r="GV922" s="2">
        <f t="shared" si="738"/>
        <v>0</v>
      </c>
      <c r="GW922" s="2">
        <v>1</v>
      </c>
      <c r="GX922" s="2">
        <f t="shared" si="739"/>
        <v>0</v>
      </c>
      <c r="GY922" s="2"/>
      <c r="GZ922" s="2"/>
      <c r="HA922" s="2">
        <v>0</v>
      </c>
      <c r="HB922" s="2">
        <v>0</v>
      </c>
      <c r="HC922" s="2">
        <f t="shared" si="740"/>
        <v>0</v>
      </c>
      <c r="HD922" s="2"/>
      <c r="HE922" s="2" t="s">
        <v>45</v>
      </c>
      <c r="HF922" s="2" t="s">
        <v>46</v>
      </c>
      <c r="HG922" s="2"/>
      <c r="HH922" s="2"/>
      <c r="HI922" s="2"/>
      <c r="HJ922" s="2"/>
      <c r="HK922" s="2"/>
      <c r="HL922" s="2"/>
      <c r="HM922" s="2" t="s">
        <v>3</v>
      </c>
      <c r="HN922" s="2" t="s">
        <v>3</v>
      </c>
      <c r="HO922" s="2" t="s">
        <v>3</v>
      </c>
      <c r="HP922" s="2" t="s">
        <v>3</v>
      </c>
      <c r="HQ922" s="2" t="s">
        <v>3</v>
      </c>
      <c r="HR922" s="2"/>
      <c r="HS922" s="2">
        <v>0</v>
      </c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>
        <v>0</v>
      </c>
      <c r="IL922" s="2"/>
      <c r="IM922" s="2"/>
      <c r="IN922" s="2"/>
      <c r="IO922" s="2"/>
      <c r="IP922" s="2"/>
      <c r="IQ922" s="2"/>
      <c r="IR922" s="2"/>
      <c r="IS922" s="2"/>
      <c r="IT922" s="2"/>
      <c r="IU922" s="2"/>
    </row>
    <row r="923" spans="1:255" x14ac:dyDescent="0.2">
      <c r="A923" s="3">
        <v>17</v>
      </c>
      <c r="B923" s="3">
        <v>1</v>
      </c>
      <c r="E923" s="3" t="s">
        <v>880</v>
      </c>
      <c r="F923" s="3" t="s">
        <v>881</v>
      </c>
      <c r="G923" s="3" t="s">
        <v>882</v>
      </c>
      <c r="H923" s="3" t="s">
        <v>41</v>
      </c>
      <c r="I923" s="3">
        <v>2</v>
      </c>
      <c r="J923" s="3">
        <v>0</v>
      </c>
      <c r="K923" s="3">
        <v>2</v>
      </c>
      <c r="O923" s="3">
        <f t="shared" si="716"/>
        <v>73477.899999999994</v>
      </c>
      <c r="P923" s="3">
        <f t="shared" si="717"/>
        <v>73477.899999999994</v>
      </c>
      <c r="Q923" s="3">
        <f t="shared" si="741"/>
        <v>0</v>
      </c>
      <c r="R923" s="3">
        <f t="shared" si="742"/>
        <v>0</v>
      </c>
      <c r="S923" s="3">
        <f t="shared" si="718"/>
        <v>0</v>
      </c>
      <c r="T923" s="3">
        <f t="shared" si="719"/>
        <v>0</v>
      </c>
      <c r="U923" s="3">
        <f t="shared" si="720"/>
        <v>0</v>
      </c>
      <c r="V923" s="3">
        <f t="shared" si="721"/>
        <v>0</v>
      </c>
      <c r="W923" s="3">
        <f t="shared" si="722"/>
        <v>0</v>
      </c>
      <c r="X923" s="3">
        <f t="shared" si="743"/>
        <v>0</v>
      </c>
      <c r="Y923" s="3">
        <f t="shared" si="744"/>
        <v>0</v>
      </c>
      <c r="AA923" s="3">
        <v>56661436</v>
      </c>
      <c r="AB923" s="3">
        <f t="shared" si="723"/>
        <v>4853.2299999999996</v>
      </c>
      <c r="AC923" s="3">
        <f t="shared" si="745"/>
        <v>4853.2299999999996</v>
      </c>
      <c r="AD923" s="3">
        <f t="shared" si="746"/>
        <v>0</v>
      </c>
      <c r="AE923" s="3">
        <f t="shared" si="747"/>
        <v>0</v>
      </c>
      <c r="AF923" s="3">
        <f t="shared" si="748"/>
        <v>0</v>
      </c>
      <c r="AG923" s="3">
        <f t="shared" si="724"/>
        <v>0</v>
      </c>
      <c r="AH923" s="3">
        <f t="shared" si="749"/>
        <v>0</v>
      </c>
      <c r="AI923" s="3">
        <f t="shared" si="750"/>
        <v>0</v>
      </c>
      <c r="AJ923" s="3">
        <f t="shared" si="725"/>
        <v>0</v>
      </c>
      <c r="AK923" s="3">
        <v>4853.2300000000005</v>
      </c>
      <c r="AL923" s="3">
        <v>4853.2300000000005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1</v>
      </c>
      <c r="AW923" s="3">
        <v>1</v>
      </c>
      <c r="AZ923" s="3">
        <v>1</v>
      </c>
      <c r="BA923" s="3">
        <v>1</v>
      </c>
      <c r="BB923" s="3">
        <v>1</v>
      </c>
      <c r="BC923" s="3">
        <v>7.57</v>
      </c>
      <c r="BD923" s="3" t="s">
        <v>3</v>
      </c>
      <c r="BE923" s="3" t="s">
        <v>3</v>
      </c>
      <c r="BF923" s="3" t="s">
        <v>3</v>
      </c>
      <c r="BG923" s="3" t="s">
        <v>3</v>
      </c>
      <c r="BH923" s="3">
        <v>3</v>
      </c>
      <c r="BI923" s="3">
        <v>3</v>
      </c>
      <c r="BJ923" s="3" t="s">
        <v>881</v>
      </c>
      <c r="BM923" s="3">
        <v>400007</v>
      </c>
      <c r="BN923" s="3">
        <v>0</v>
      </c>
      <c r="BO923" s="3" t="s">
        <v>3</v>
      </c>
      <c r="BP923" s="3">
        <v>0</v>
      </c>
      <c r="BQ923" s="3">
        <v>214</v>
      </c>
      <c r="BR923" s="3">
        <v>0</v>
      </c>
      <c r="BS923" s="3">
        <v>1</v>
      </c>
      <c r="BT923" s="3">
        <v>1</v>
      </c>
      <c r="BU923" s="3">
        <v>1</v>
      </c>
      <c r="BV923" s="3">
        <v>1</v>
      </c>
      <c r="BW923" s="3">
        <v>1</v>
      </c>
      <c r="BX923" s="3">
        <v>1</v>
      </c>
      <c r="BY923" s="3" t="s">
        <v>3</v>
      </c>
      <c r="BZ923" s="3">
        <v>0</v>
      </c>
      <c r="CA923" s="3">
        <v>0</v>
      </c>
      <c r="CB923" s="3" t="s">
        <v>3</v>
      </c>
      <c r="CE923" s="3">
        <v>1566</v>
      </c>
      <c r="CF923" s="3">
        <v>0</v>
      </c>
      <c r="CG923" s="3">
        <v>0</v>
      </c>
      <c r="CM923" s="3">
        <v>0</v>
      </c>
      <c r="CN923" s="3" t="s">
        <v>3</v>
      </c>
      <c r="CO923" s="3">
        <v>0</v>
      </c>
      <c r="CP923" s="3">
        <f t="shared" si="726"/>
        <v>73477.899999999994</v>
      </c>
      <c r="CQ923" s="3">
        <f t="shared" si="727"/>
        <v>36738.949999999997</v>
      </c>
      <c r="CR923" s="3">
        <f t="shared" si="751"/>
        <v>0</v>
      </c>
      <c r="CS923" s="3">
        <f t="shared" si="752"/>
        <v>0</v>
      </c>
      <c r="CT923" s="3">
        <f t="shared" si="728"/>
        <v>0</v>
      </c>
      <c r="CU923" s="3">
        <f t="shared" si="729"/>
        <v>0</v>
      </c>
      <c r="CV923" s="3">
        <f t="shared" si="730"/>
        <v>0</v>
      </c>
      <c r="CW923" s="3">
        <f t="shared" si="731"/>
        <v>0</v>
      </c>
      <c r="CX923" s="3">
        <f t="shared" si="732"/>
        <v>0</v>
      </c>
      <c r="CY923" s="3">
        <f t="shared" si="753"/>
        <v>0</v>
      </c>
      <c r="CZ923" s="3">
        <f t="shared" si="754"/>
        <v>0</v>
      </c>
      <c r="DC923" s="3" t="s">
        <v>3</v>
      </c>
      <c r="DD923" s="3" t="s">
        <v>3</v>
      </c>
      <c r="DE923" s="3" t="s">
        <v>3</v>
      </c>
      <c r="DF923" s="3" t="s">
        <v>3</v>
      </c>
      <c r="DG923" s="3" t="s">
        <v>3</v>
      </c>
      <c r="DH923" s="3" t="s">
        <v>3</v>
      </c>
      <c r="DI923" s="3" t="s">
        <v>3</v>
      </c>
      <c r="DJ923" s="3" t="s">
        <v>3</v>
      </c>
      <c r="DK923" s="3" t="s">
        <v>3</v>
      </c>
      <c r="DL923" s="3" t="s">
        <v>3</v>
      </c>
      <c r="DM923" s="3" t="s">
        <v>3</v>
      </c>
      <c r="DN923" s="3">
        <v>0</v>
      </c>
      <c r="DO923" s="3">
        <v>0</v>
      </c>
      <c r="DP923" s="3">
        <v>1</v>
      </c>
      <c r="DQ923" s="3">
        <v>1</v>
      </c>
      <c r="DU923" s="3">
        <v>1013</v>
      </c>
      <c r="DV923" s="3" t="s">
        <v>41</v>
      </c>
      <c r="DW923" s="3" t="s">
        <v>41</v>
      </c>
      <c r="DX923" s="3">
        <v>1</v>
      </c>
      <c r="DZ923" s="3" t="s">
        <v>3</v>
      </c>
      <c r="EA923" s="3" t="s">
        <v>3</v>
      </c>
      <c r="EB923" s="3" t="s">
        <v>3</v>
      </c>
      <c r="EC923" s="3" t="s">
        <v>3</v>
      </c>
      <c r="EE923" s="3">
        <v>56938434</v>
      </c>
      <c r="EF923" s="3">
        <v>214</v>
      </c>
      <c r="EG923" s="3" t="s">
        <v>42</v>
      </c>
      <c r="EH923" s="3">
        <v>0</v>
      </c>
      <c r="EI923" s="3" t="s">
        <v>3</v>
      </c>
      <c r="EJ923" s="3">
        <v>3</v>
      </c>
      <c r="EK923" s="3">
        <v>400007</v>
      </c>
      <c r="EL923" s="3" t="s">
        <v>42</v>
      </c>
      <c r="EM923" s="3" t="s">
        <v>43</v>
      </c>
      <c r="EO923" s="3" t="s">
        <v>3</v>
      </c>
      <c r="EQ923" s="3">
        <v>131088</v>
      </c>
      <c r="ER923" s="3">
        <v>0</v>
      </c>
      <c r="ES923" s="3">
        <v>4853.2300000000005</v>
      </c>
      <c r="ET923" s="3">
        <v>0</v>
      </c>
      <c r="EU923" s="3">
        <v>0</v>
      </c>
      <c r="EV923" s="3">
        <v>0</v>
      </c>
      <c r="EW923" s="3">
        <v>0</v>
      </c>
      <c r="EX923" s="3">
        <v>0</v>
      </c>
      <c r="EY923" s="3">
        <v>0</v>
      </c>
      <c r="EZ923" s="3">
        <v>5</v>
      </c>
      <c r="FC923" s="3">
        <v>1</v>
      </c>
      <c r="FD923" s="3">
        <v>18</v>
      </c>
      <c r="FF923" s="3">
        <v>43000</v>
      </c>
      <c r="FQ923" s="3">
        <v>0</v>
      </c>
      <c r="FR923" s="3">
        <f t="shared" si="755"/>
        <v>73477.899999999994</v>
      </c>
      <c r="FS923" s="3">
        <v>0</v>
      </c>
      <c r="FX923" s="3">
        <v>0</v>
      </c>
      <c r="FY923" s="3">
        <v>0</v>
      </c>
      <c r="GA923" s="3" t="s">
        <v>870</v>
      </c>
      <c r="GD923" s="3">
        <v>1</v>
      </c>
      <c r="GF923" s="3">
        <v>-1282537031</v>
      </c>
      <c r="GG923" s="3">
        <v>2</v>
      </c>
      <c r="GH923" s="3">
        <v>3</v>
      </c>
      <c r="GI923" s="3">
        <v>3</v>
      </c>
      <c r="GJ923" s="3">
        <v>0</v>
      </c>
      <c r="GK923" s="3">
        <v>0</v>
      </c>
      <c r="GL923" s="3">
        <f t="shared" si="733"/>
        <v>0</v>
      </c>
      <c r="GM923" s="3">
        <f t="shared" si="734"/>
        <v>73477.899999999994</v>
      </c>
      <c r="GN923" s="3">
        <f t="shared" si="735"/>
        <v>0</v>
      </c>
      <c r="GO923" s="3">
        <f t="shared" si="736"/>
        <v>0</v>
      </c>
      <c r="GP923" s="3">
        <f t="shared" si="737"/>
        <v>0</v>
      </c>
      <c r="GR923" s="3">
        <v>1</v>
      </c>
      <c r="GS923" s="3">
        <v>1</v>
      </c>
      <c r="GT923" s="3">
        <v>0</v>
      </c>
      <c r="GU923" s="3" t="s">
        <v>3</v>
      </c>
      <c r="GV923" s="3">
        <f t="shared" si="738"/>
        <v>0</v>
      </c>
      <c r="GW923" s="3">
        <v>1</v>
      </c>
      <c r="GX923" s="3">
        <f t="shared" si="739"/>
        <v>0</v>
      </c>
      <c r="HA923" s="3">
        <v>0</v>
      </c>
      <c r="HB923" s="3">
        <v>0</v>
      </c>
      <c r="HC923" s="3">
        <f t="shared" si="740"/>
        <v>0</v>
      </c>
      <c r="HE923" s="3" t="s">
        <v>45</v>
      </c>
      <c r="HF923" s="3" t="s">
        <v>46</v>
      </c>
      <c r="HM923" s="3" t="s">
        <v>3</v>
      </c>
      <c r="HN923" s="3" t="s">
        <v>3</v>
      </c>
      <c r="HO923" s="3" t="s">
        <v>3</v>
      </c>
      <c r="HP923" s="3" t="s">
        <v>3</v>
      </c>
      <c r="HQ923" s="3" t="s">
        <v>3</v>
      </c>
      <c r="HS923" s="3">
        <v>0</v>
      </c>
      <c r="IK923" s="3">
        <v>0</v>
      </c>
    </row>
    <row r="924" spans="1:255" x14ac:dyDescent="0.2">
      <c r="A924" s="2">
        <v>17</v>
      </c>
      <c r="B924" s="2">
        <v>1</v>
      </c>
      <c r="C924" s="2"/>
      <c r="D924" s="2"/>
      <c r="E924" s="2" t="s">
        <v>883</v>
      </c>
      <c r="F924" s="2" t="s">
        <v>884</v>
      </c>
      <c r="G924" s="2" t="s">
        <v>885</v>
      </c>
      <c r="H924" s="2" t="s">
        <v>41</v>
      </c>
      <c r="I924" s="2">
        <v>3</v>
      </c>
      <c r="J924" s="2">
        <v>0</v>
      </c>
      <c r="K924" s="2">
        <v>3</v>
      </c>
      <c r="L924" s="2"/>
      <c r="M924" s="2"/>
      <c r="N924" s="2"/>
      <c r="O924" s="2">
        <f t="shared" si="716"/>
        <v>7719.99</v>
      </c>
      <c r="P924" s="2">
        <f t="shared" si="717"/>
        <v>7719.99</v>
      </c>
      <c r="Q924" s="2">
        <f t="shared" si="741"/>
        <v>0</v>
      </c>
      <c r="R924" s="2">
        <f t="shared" si="742"/>
        <v>0</v>
      </c>
      <c r="S924" s="2">
        <f t="shared" si="718"/>
        <v>0</v>
      </c>
      <c r="T924" s="2">
        <f t="shared" si="719"/>
        <v>0</v>
      </c>
      <c r="U924" s="2">
        <f t="shared" si="720"/>
        <v>0</v>
      </c>
      <c r="V924" s="2">
        <f t="shared" si="721"/>
        <v>0</v>
      </c>
      <c r="W924" s="2">
        <f t="shared" si="722"/>
        <v>0</v>
      </c>
      <c r="X924" s="2">
        <f t="shared" si="743"/>
        <v>0</v>
      </c>
      <c r="Y924" s="2">
        <f t="shared" si="744"/>
        <v>0</v>
      </c>
      <c r="Z924" s="2"/>
      <c r="AA924" s="2">
        <v>56661434</v>
      </c>
      <c r="AB924" s="2">
        <f t="shared" si="723"/>
        <v>2573.33</v>
      </c>
      <c r="AC924" s="2">
        <f t="shared" si="745"/>
        <v>2573.33</v>
      </c>
      <c r="AD924" s="2">
        <f t="shared" si="746"/>
        <v>0</v>
      </c>
      <c r="AE924" s="2">
        <f t="shared" si="747"/>
        <v>0</v>
      </c>
      <c r="AF924" s="2">
        <f t="shared" si="748"/>
        <v>0</v>
      </c>
      <c r="AG924" s="2">
        <f t="shared" si="724"/>
        <v>0</v>
      </c>
      <c r="AH924" s="2">
        <f t="shared" si="749"/>
        <v>0</v>
      </c>
      <c r="AI924" s="2">
        <f t="shared" si="750"/>
        <v>0</v>
      </c>
      <c r="AJ924" s="2">
        <f t="shared" si="725"/>
        <v>0</v>
      </c>
      <c r="AK924" s="2">
        <v>2573.3300000000004</v>
      </c>
      <c r="AL924" s="2">
        <v>2573.3300000000004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1</v>
      </c>
      <c r="AW924" s="2">
        <v>1</v>
      </c>
      <c r="AX924" s="2"/>
      <c r="AY924" s="2"/>
      <c r="AZ924" s="2">
        <v>1</v>
      </c>
      <c r="BA924" s="2">
        <v>1</v>
      </c>
      <c r="BB924" s="2">
        <v>1</v>
      </c>
      <c r="BC924" s="2">
        <v>1</v>
      </c>
      <c r="BD924" s="2" t="s">
        <v>3</v>
      </c>
      <c r="BE924" s="2" t="s">
        <v>3</v>
      </c>
      <c r="BF924" s="2" t="s">
        <v>3</v>
      </c>
      <c r="BG924" s="2" t="s">
        <v>3</v>
      </c>
      <c r="BH924" s="2">
        <v>3</v>
      </c>
      <c r="BI924" s="2">
        <v>3</v>
      </c>
      <c r="BJ924" s="2" t="s">
        <v>884</v>
      </c>
      <c r="BK924" s="2"/>
      <c r="BL924" s="2"/>
      <c r="BM924" s="2">
        <v>400007</v>
      </c>
      <c r="BN924" s="2">
        <v>0</v>
      </c>
      <c r="BO924" s="2" t="s">
        <v>3</v>
      </c>
      <c r="BP924" s="2">
        <v>0</v>
      </c>
      <c r="BQ924" s="2">
        <v>214</v>
      </c>
      <c r="BR924" s="2">
        <v>0</v>
      </c>
      <c r="BS924" s="2">
        <v>1</v>
      </c>
      <c r="BT924" s="2">
        <v>1</v>
      </c>
      <c r="BU924" s="2">
        <v>1</v>
      </c>
      <c r="BV924" s="2">
        <v>1</v>
      </c>
      <c r="BW924" s="2">
        <v>1</v>
      </c>
      <c r="BX924" s="2">
        <v>1</v>
      </c>
      <c r="BY924" s="2" t="s">
        <v>3</v>
      </c>
      <c r="BZ924" s="2">
        <v>0</v>
      </c>
      <c r="CA924" s="2">
        <v>0</v>
      </c>
      <c r="CB924" s="2" t="s">
        <v>3</v>
      </c>
      <c r="CC924" s="2"/>
      <c r="CD924" s="2"/>
      <c r="CE924" s="2">
        <v>1566</v>
      </c>
      <c r="CF924" s="2">
        <v>0</v>
      </c>
      <c r="CG924" s="2">
        <v>0</v>
      </c>
      <c r="CH924" s="2"/>
      <c r="CI924" s="2"/>
      <c r="CJ924" s="2"/>
      <c r="CK924" s="2"/>
      <c r="CL924" s="2"/>
      <c r="CM924" s="2">
        <v>0</v>
      </c>
      <c r="CN924" s="2" t="s">
        <v>3</v>
      </c>
      <c r="CO924" s="2">
        <v>0</v>
      </c>
      <c r="CP924" s="2">
        <f t="shared" si="726"/>
        <v>7719.99</v>
      </c>
      <c r="CQ924" s="2">
        <f t="shared" si="727"/>
        <v>2573.33</v>
      </c>
      <c r="CR924" s="2">
        <f t="shared" si="751"/>
        <v>0</v>
      </c>
      <c r="CS924" s="2">
        <f t="shared" si="752"/>
        <v>0</v>
      </c>
      <c r="CT924" s="2">
        <f t="shared" si="728"/>
        <v>0</v>
      </c>
      <c r="CU924" s="2">
        <f t="shared" si="729"/>
        <v>0</v>
      </c>
      <c r="CV924" s="2">
        <f t="shared" si="730"/>
        <v>0</v>
      </c>
      <c r="CW924" s="2">
        <f t="shared" si="731"/>
        <v>0</v>
      </c>
      <c r="CX924" s="2">
        <f t="shared" si="732"/>
        <v>0</v>
      </c>
      <c r="CY924" s="2">
        <f t="shared" si="753"/>
        <v>0</v>
      </c>
      <c r="CZ924" s="2">
        <f t="shared" si="754"/>
        <v>0</v>
      </c>
      <c r="DA924" s="2"/>
      <c r="DB924" s="2"/>
      <c r="DC924" s="2" t="s">
        <v>3</v>
      </c>
      <c r="DD924" s="2" t="s">
        <v>3</v>
      </c>
      <c r="DE924" s="2" t="s">
        <v>3</v>
      </c>
      <c r="DF924" s="2" t="s">
        <v>3</v>
      </c>
      <c r="DG924" s="2" t="s">
        <v>3</v>
      </c>
      <c r="DH924" s="2" t="s">
        <v>3</v>
      </c>
      <c r="DI924" s="2" t="s">
        <v>3</v>
      </c>
      <c r="DJ924" s="2" t="s">
        <v>3</v>
      </c>
      <c r="DK924" s="2" t="s">
        <v>3</v>
      </c>
      <c r="DL924" s="2" t="s">
        <v>3</v>
      </c>
      <c r="DM924" s="2" t="s">
        <v>3</v>
      </c>
      <c r="DN924" s="2">
        <v>0</v>
      </c>
      <c r="DO924" s="2">
        <v>0</v>
      </c>
      <c r="DP924" s="2">
        <v>1</v>
      </c>
      <c r="DQ924" s="2">
        <v>1</v>
      </c>
      <c r="DR924" s="2"/>
      <c r="DS924" s="2"/>
      <c r="DT924" s="2"/>
      <c r="DU924" s="2">
        <v>1013</v>
      </c>
      <c r="DV924" s="2" t="s">
        <v>41</v>
      </c>
      <c r="DW924" s="2" t="s">
        <v>41</v>
      </c>
      <c r="DX924" s="2">
        <v>1</v>
      </c>
      <c r="DY924" s="2"/>
      <c r="DZ924" s="2" t="s">
        <v>3</v>
      </c>
      <c r="EA924" s="2" t="s">
        <v>3</v>
      </c>
      <c r="EB924" s="2" t="s">
        <v>3</v>
      </c>
      <c r="EC924" s="2" t="s">
        <v>3</v>
      </c>
      <c r="ED924" s="2"/>
      <c r="EE924" s="2">
        <v>56938434</v>
      </c>
      <c r="EF924" s="2">
        <v>214</v>
      </c>
      <c r="EG924" s="2" t="s">
        <v>42</v>
      </c>
      <c r="EH924" s="2">
        <v>0</v>
      </c>
      <c r="EI924" s="2" t="s">
        <v>3</v>
      </c>
      <c r="EJ924" s="2">
        <v>3</v>
      </c>
      <c r="EK924" s="2">
        <v>400007</v>
      </c>
      <c r="EL924" s="2" t="s">
        <v>42</v>
      </c>
      <c r="EM924" s="2" t="s">
        <v>43</v>
      </c>
      <c r="EN924" s="2"/>
      <c r="EO924" s="2" t="s">
        <v>3</v>
      </c>
      <c r="EP924" s="2"/>
      <c r="EQ924" s="2">
        <v>131088</v>
      </c>
      <c r="ER924" s="2">
        <v>0</v>
      </c>
      <c r="ES924" s="2">
        <v>2573.3300000000004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>
        <v>0</v>
      </c>
      <c r="FR924" s="2">
        <f t="shared" si="755"/>
        <v>7719.99</v>
      </c>
      <c r="FS924" s="2">
        <v>0</v>
      </c>
      <c r="FT924" s="2"/>
      <c r="FU924" s="2"/>
      <c r="FV924" s="2"/>
      <c r="FW924" s="2"/>
      <c r="FX924" s="2">
        <v>0</v>
      </c>
      <c r="FY924" s="2">
        <v>0</v>
      </c>
      <c r="FZ924" s="2"/>
      <c r="GA924" s="2" t="s">
        <v>886</v>
      </c>
      <c r="GB924" s="2"/>
      <c r="GC924" s="2"/>
      <c r="GD924" s="2">
        <v>1</v>
      </c>
      <c r="GE924" s="2"/>
      <c r="GF924" s="2">
        <v>2111503599</v>
      </c>
      <c r="GG924" s="2">
        <v>2</v>
      </c>
      <c r="GH924" s="2">
        <v>4</v>
      </c>
      <c r="GI924" s="2">
        <v>-2</v>
      </c>
      <c r="GJ924" s="2">
        <v>0</v>
      </c>
      <c r="GK924" s="2">
        <v>0</v>
      </c>
      <c r="GL924" s="2">
        <f t="shared" si="733"/>
        <v>0</v>
      </c>
      <c r="GM924" s="2">
        <f t="shared" si="734"/>
        <v>7719.99</v>
      </c>
      <c r="GN924" s="2">
        <f t="shared" si="735"/>
        <v>0</v>
      </c>
      <c r="GO924" s="2">
        <f t="shared" si="736"/>
        <v>0</v>
      </c>
      <c r="GP924" s="2">
        <f t="shared" si="737"/>
        <v>0</v>
      </c>
      <c r="GQ924" s="2"/>
      <c r="GR924" s="2">
        <v>1</v>
      </c>
      <c r="GS924" s="2">
        <v>2</v>
      </c>
      <c r="GT924" s="2">
        <v>0</v>
      </c>
      <c r="GU924" s="2" t="s">
        <v>3</v>
      </c>
      <c r="GV924" s="2">
        <f t="shared" si="738"/>
        <v>0</v>
      </c>
      <c r="GW924" s="2">
        <v>1</v>
      </c>
      <c r="GX924" s="2">
        <f t="shared" si="739"/>
        <v>0</v>
      </c>
      <c r="GY924" s="2"/>
      <c r="GZ924" s="2"/>
      <c r="HA924" s="2">
        <v>0</v>
      </c>
      <c r="HB924" s="2">
        <v>0</v>
      </c>
      <c r="HC924" s="2">
        <f t="shared" si="740"/>
        <v>0</v>
      </c>
      <c r="HD924" s="2"/>
      <c r="HE924" s="2" t="s">
        <v>45</v>
      </c>
      <c r="HF924" s="2" t="s">
        <v>46</v>
      </c>
      <c r="HG924" s="2"/>
      <c r="HH924" s="2"/>
      <c r="HI924" s="2"/>
      <c r="HJ924" s="2"/>
      <c r="HK924" s="2"/>
      <c r="HL924" s="2"/>
      <c r="HM924" s="2" t="s">
        <v>3</v>
      </c>
      <c r="HN924" s="2" t="s">
        <v>3</v>
      </c>
      <c r="HO924" s="2" t="s">
        <v>3</v>
      </c>
      <c r="HP924" s="2" t="s">
        <v>3</v>
      </c>
      <c r="HQ924" s="2" t="s">
        <v>3</v>
      </c>
      <c r="HR924" s="2"/>
      <c r="HS924" s="2">
        <v>0</v>
      </c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>
        <v>0</v>
      </c>
      <c r="IL924" s="2"/>
      <c r="IM924" s="2"/>
      <c r="IN924" s="2"/>
      <c r="IO924" s="2"/>
      <c r="IP924" s="2"/>
      <c r="IQ924" s="2"/>
      <c r="IR924" s="2"/>
      <c r="IS924" s="2"/>
      <c r="IT924" s="2"/>
      <c r="IU924" s="2"/>
    </row>
    <row r="925" spans="1:255" x14ac:dyDescent="0.2">
      <c r="A925" s="3">
        <v>17</v>
      </c>
      <c r="B925" s="3">
        <v>1</v>
      </c>
      <c r="E925" s="3" t="s">
        <v>883</v>
      </c>
      <c r="F925" s="3" t="s">
        <v>884</v>
      </c>
      <c r="G925" s="3" t="s">
        <v>885</v>
      </c>
      <c r="H925" s="3" t="s">
        <v>41</v>
      </c>
      <c r="I925" s="3">
        <v>3</v>
      </c>
      <c r="J925" s="3">
        <v>0</v>
      </c>
      <c r="K925" s="3">
        <v>3</v>
      </c>
      <c r="O925" s="3">
        <f t="shared" si="716"/>
        <v>58440.32</v>
      </c>
      <c r="P925" s="3">
        <f t="shared" si="717"/>
        <v>58440.32</v>
      </c>
      <c r="Q925" s="3">
        <f t="shared" si="741"/>
        <v>0</v>
      </c>
      <c r="R925" s="3">
        <f t="shared" si="742"/>
        <v>0</v>
      </c>
      <c r="S925" s="3">
        <f t="shared" si="718"/>
        <v>0</v>
      </c>
      <c r="T925" s="3">
        <f t="shared" si="719"/>
        <v>0</v>
      </c>
      <c r="U925" s="3">
        <f t="shared" si="720"/>
        <v>0</v>
      </c>
      <c r="V925" s="3">
        <f t="shared" si="721"/>
        <v>0</v>
      </c>
      <c r="W925" s="3">
        <f t="shared" si="722"/>
        <v>0</v>
      </c>
      <c r="X925" s="3">
        <f t="shared" si="743"/>
        <v>0</v>
      </c>
      <c r="Y925" s="3">
        <f t="shared" si="744"/>
        <v>0</v>
      </c>
      <c r="AA925" s="3">
        <v>56661436</v>
      </c>
      <c r="AB925" s="3">
        <f t="shared" si="723"/>
        <v>2573.33</v>
      </c>
      <c r="AC925" s="3">
        <f t="shared" si="745"/>
        <v>2573.33</v>
      </c>
      <c r="AD925" s="3">
        <f t="shared" si="746"/>
        <v>0</v>
      </c>
      <c r="AE925" s="3">
        <f t="shared" si="747"/>
        <v>0</v>
      </c>
      <c r="AF925" s="3">
        <f t="shared" si="748"/>
        <v>0</v>
      </c>
      <c r="AG925" s="3">
        <f t="shared" si="724"/>
        <v>0</v>
      </c>
      <c r="AH925" s="3">
        <f t="shared" si="749"/>
        <v>0</v>
      </c>
      <c r="AI925" s="3">
        <f t="shared" si="750"/>
        <v>0</v>
      </c>
      <c r="AJ925" s="3">
        <f t="shared" si="725"/>
        <v>0</v>
      </c>
      <c r="AK925" s="3">
        <v>2573.3300000000004</v>
      </c>
      <c r="AL925" s="3">
        <v>2573.3300000000004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1</v>
      </c>
      <c r="AW925" s="3">
        <v>1</v>
      </c>
      <c r="AZ925" s="3">
        <v>1</v>
      </c>
      <c r="BA925" s="3">
        <v>1</v>
      </c>
      <c r="BB925" s="3">
        <v>1</v>
      </c>
      <c r="BC925" s="3">
        <v>7.57</v>
      </c>
      <c r="BD925" s="3" t="s">
        <v>3</v>
      </c>
      <c r="BE925" s="3" t="s">
        <v>3</v>
      </c>
      <c r="BF925" s="3" t="s">
        <v>3</v>
      </c>
      <c r="BG925" s="3" t="s">
        <v>3</v>
      </c>
      <c r="BH925" s="3">
        <v>3</v>
      </c>
      <c r="BI925" s="3">
        <v>3</v>
      </c>
      <c r="BJ925" s="3" t="s">
        <v>884</v>
      </c>
      <c r="BM925" s="3">
        <v>400007</v>
      </c>
      <c r="BN925" s="3">
        <v>0</v>
      </c>
      <c r="BO925" s="3" t="s">
        <v>3</v>
      </c>
      <c r="BP925" s="3">
        <v>0</v>
      </c>
      <c r="BQ925" s="3">
        <v>214</v>
      </c>
      <c r="BR925" s="3">
        <v>0</v>
      </c>
      <c r="BS925" s="3">
        <v>1</v>
      </c>
      <c r="BT925" s="3">
        <v>1</v>
      </c>
      <c r="BU925" s="3">
        <v>1</v>
      </c>
      <c r="BV925" s="3">
        <v>1</v>
      </c>
      <c r="BW925" s="3">
        <v>1</v>
      </c>
      <c r="BX925" s="3">
        <v>1</v>
      </c>
      <c r="BY925" s="3" t="s">
        <v>3</v>
      </c>
      <c r="BZ925" s="3">
        <v>0</v>
      </c>
      <c r="CA925" s="3">
        <v>0</v>
      </c>
      <c r="CB925" s="3" t="s">
        <v>3</v>
      </c>
      <c r="CE925" s="3">
        <v>1566</v>
      </c>
      <c r="CF925" s="3">
        <v>0</v>
      </c>
      <c r="CG925" s="3">
        <v>0</v>
      </c>
      <c r="CM925" s="3">
        <v>0</v>
      </c>
      <c r="CN925" s="3" t="s">
        <v>3</v>
      </c>
      <c r="CO925" s="3">
        <v>0</v>
      </c>
      <c r="CP925" s="3">
        <f t="shared" si="726"/>
        <v>58440.32</v>
      </c>
      <c r="CQ925" s="3">
        <f t="shared" si="727"/>
        <v>19480.11</v>
      </c>
      <c r="CR925" s="3">
        <f t="shared" si="751"/>
        <v>0</v>
      </c>
      <c r="CS925" s="3">
        <f t="shared" si="752"/>
        <v>0</v>
      </c>
      <c r="CT925" s="3">
        <f t="shared" si="728"/>
        <v>0</v>
      </c>
      <c r="CU925" s="3">
        <f t="shared" si="729"/>
        <v>0</v>
      </c>
      <c r="CV925" s="3">
        <f t="shared" si="730"/>
        <v>0</v>
      </c>
      <c r="CW925" s="3">
        <f t="shared" si="731"/>
        <v>0</v>
      </c>
      <c r="CX925" s="3">
        <f t="shared" si="732"/>
        <v>0</v>
      </c>
      <c r="CY925" s="3">
        <f t="shared" si="753"/>
        <v>0</v>
      </c>
      <c r="CZ925" s="3">
        <f t="shared" si="754"/>
        <v>0</v>
      </c>
      <c r="DC925" s="3" t="s">
        <v>3</v>
      </c>
      <c r="DD925" s="3" t="s">
        <v>3</v>
      </c>
      <c r="DE925" s="3" t="s">
        <v>3</v>
      </c>
      <c r="DF925" s="3" t="s">
        <v>3</v>
      </c>
      <c r="DG925" s="3" t="s">
        <v>3</v>
      </c>
      <c r="DH925" s="3" t="s">
        <v>3</v>
      </c>
      <c r="DI925" s="3" t="s">
        <v>3</v>
      </c>
      <c r="DJ925" s="3" t="s">
        <v>3</v>
      </c>
      <c r="DK925" s="3" t="s">
        <v>3</v>
      </c>
      <c r="DL925" s="3" t="s">
        <v>3</v>
      </c>
      <c r="DM925" s="3" t="s">
        <v>3</v>
      </c>
      <c r="DN925" s="3">
        <v>0</v>
      </c>
      <c r="DO925" s="3">
        <v>0</v>
      </c>
      <c r="DP925" s="3">
        <v>1</v>
      </c>
      <c r="DQ925" s="3">
        <v>1</v>
      </c>
      <c r="DU925" s="3">
        <v>1013</v>
      </c>
      <c r="DV925" s="3" t="s">
        <v>41</v>
      </c>
      <c r="DW925" s="3" t="s">
        <v>41</v>
      </c>
      <c r="DX925" s="3">
        <v>1</v>
      </c>
      <c r="DZ925" s="3" t="s">
        <v>3</v>
      </c>
      <c r="EA925" s="3" t="s">
        <v>3</v>
      </c>
      <c r="EB925" s="3" t="s">
        <v>3</v>
      </c>
      <c r="EC925" s="3" t="s">
        <v>3</v>
      </c>
      <c r="EE925" s="3">
        <v>56938434</v>
      </c>
      <c r="EF925" s="3">
        <v>214</v>
      </c>
      <c r="EG925" s="3" t="s">
        <v>42</v>
      </c>
      <c r="EH925" s="3">
        <v>0</v>
      </c>
      <c r="EI925" s="3" t="s">
        <v>3</v>
      </c>
      <c r="EJ925" s="3">
        <v>3</v>
      </c>
      <c r="EK925" s="3">
        <v>400007</v>
      </c>
      <c r="EL925" s="3" t="s">
        <v>42</v>
      </c>
      <c r="EM925" s="3" t="s">
        <v>43</v>
      </c>
      <c r="EO925" s="3" t="s">
        <v>3</v>
      </c>
      <c r="EQ925" s="3">
        <v>131088</v>
      </c>
      <c r="ER925" s="3">
        <v>0</v>
      </c>
      <c r="ES925" s="3">
        <v>2573.3300000000004</v>
      </c>
      <c r="ET925" s="3">
        <v>0</v>
      </c>
      <c r="EU925" s="3">
        <v>0</v>
      </c>
      <c r="EV925" s="3">
        <v>0</v>
      </c>
      <c r="EW925" s="3">
        <v>0</v>
      </c>
      <c r="EX925" s="3">
        <v>0</v>
      </c>
      <c r="EY925" s="3">
        <v>0</v>
      </c>
      <c r="EZ925" s="3">
        <v>5</v>
      </c>
      <c r="FC925" s="3">
        <v>1</v>
      </c>
      <c r="FD925" s="3">
        <v>18</v>
      </c>
      <c r="FF925" s="3">
        <v>22800</v>
      </c>
      <c r="FQ925" s="3">
        <v>0</v>
      </c>
      <c r="FR925" s="3">
        <f t="shared" si="755"/>
        <v>58440.32</v>
      </c>
      <c r="FS925" s="3">
        <v>0</v>
      </c>
      <c r="FX925" s="3">
        <v>0</v>
      </c>
      <c r="FY925" s="3">
        <v>0</v>
      </c>
      <c r="GA925" s="3" t="s">
        <v>886</v>
      </c>
      <c r="GD925" s="3">
        <v>1</v>
      </c>
      <c r="GF925" s="3">
        <v>2111503599</v>
      </c>
      <c r="GG925" s="3">
        <v>2</v>
      </c>
      <c r="GH925" s="3">
        <v>3</v>
      </c>
      <c r="GI925" s="3">
        <v>3</v>
      </c>
      <c r="GJ925" s="3">
        <v>0</v>
      </c>
      <c r="GK925" s="3">
        <v>0</v>
      </c>
      <c r="GL925" s="3">
        <f t="shared" si="733"/>
        <v>0</v>
      </c>
      <c r="GM925" s="3">
        <f t="shared" si="734"/>
        <v>58440.32</v>
      </c>
      <c r="GN925" s="3">
        <f t="shared" si="735"/>
        <v>0</v>
      </c>
      <c r="GO925" s="3">
        <f t="shared" si="736"/>
        <v>0</v>
      </c>
      <c r="GP925" s="3">
        <f t="shared" si="737"/>
        <v>0</v>
      </c>
      <c r="GR925" s="3">
        <v>1</v>
      </c>
      <c r="GS925" s="3">
        <v>1</v>
      </c>
      <c r="GT925" s="3">
        <v>0</v>
      </c>
      <c r="GU925" s="3" t="s">
        <v>3</v>
      </c>
      <c r="GV925" s="3">
        <f t="shared" si="738"/>
        <v>0</v>
      </c>
      <c r="GW925" s="3">
        <v>1</v>
      </c>
      <c r="GX925" s="3">
        <f t="shared" si="739"/>
        <v>0</v>
      </c>
      <c r="HA925" s="3">
        <v>0</v>
      </c>
      <c r="HB925" s="3">
        <v>0</v>
      </c>
      <c r="HC925" s="3">
        <f t="shared" si="740"/>
        <v>0</v>
      </c>
      <c r="HE925" s="3" t="s">
        <v>45</v>
      </c>
      <c r="HF925" s="3" t="s">
        <v>46</v>
      </c>
      <c r="HM925" s="3" t="s">
        <v>3</v>
      </c>
      <c r="HN925" s="3" t="s">
        <v>3</v>
      </c>
      <c r="HO925" s="3" t="s">
        <v>3</v>
      </c>
      <c r="HP925" s="3" t="s">
        <v>3</v>
      </c>
      <c r="HQ925" s="3" t="s">
        <v>3</v>
      </c>
      <c r="HS925" s="3">
        <v>0</v>
      </c>
      <c r="IK925" s="3">
        <v>0</v>
      </c>
    </row>
    <row r="926" spans="1:255" x14ac:dyDescent="0.2">
      <c r="A926" s="2">
        <v>17</v>
      </c>
      <c r="B926" s="2">
        <v>1</v>
      </c>
      <c r="C926" s="2"/>
      <c r="D926" s="2"/>
      <c r="E926" s="2" t="s">
        <v>887</v>
      </c>
      <c r="F926" s="2" t="s">
        <v>888</v>
      </c>
      <c r="G926" s="2" t="s">
        <v>889</v>
      </c>
      <c r="H926" s="2" t="s">
        <v>41</v>
      </c>
      <c r="I926" s="2">
        <v>4</v>
      </c>
      <c r="J926" s="2">
        <v>0</v>
      </c>
      <c r="K926" s="2">
        <v>4</v>
      </c>
      <c r="L926" s="2"/>
      <c r="M926" s="2"/>
      <c r="N926" s="2"/>
      <c r="O926" s="2">
        <f t="shared" si="716"/>
        <v>10383.64</v>
      </c>
      <c r="P926" s="2">
        <f t="shared" si="717"/>
        <v>10383.64</v>
      </c>
      <c r="Q926" s="2">
        <f t="shared" si="741"/>
        <v>0</v>
      </c>
      <c r="R926" s="2">
        <f t="shared" si="742"/>
        <v>0</v>
      </c>
      <c r="S926" s="2">
        <f t="shared" si="718"/>
        <v>0</v>
      </c>
      <c r="T926" s="2">
        <f t="shared" si="719"/>
        <v>0</v>
      </c>
      <c r="U926" s="2">
        <f t="shared" si="720"/>
        <v>0</v>
      </c>
      <c r="V926" s="2">
        <f t="shared" si="721"/>
        <v>0</v>
      </c>
      <c r="W926" s="2">
        <f t="shared" si="722"/>
        <v>0</v>
      </c>
      <c r="X926" s="2">
        <f t="shared" si="743"/>
        <v>0</v>
      </c>
      <c r="Y926" s="2">
        <f t="shared" si="744"/>
        <v>0</v>
      </c>
      <c r="Z926" s="2"/>
      <c r="AA926" s="2">
        <v>56661434</v>
      </c>
      <c r="AB926" s="2">
        <f t="shared" si="723"/>
        <v>2595.91</v>
      </c>
      <c r="AC926" s="2">
        <f t="shared" si="745"/>
        <v>2595.91</v>
      </c>
      <c r="AD926" s="2">
        <f t="shared" si="746"/>
        <v>0</v>
      </c>
      <c r="AE926" s="2">
        <f t="shared" si="747"/>
        <v>0</v>
      </c>
      <c r="AF926" s="2">
        <f t="shared" si="748"/>
        <v>0</v>
      </c>
      <c r="AG926" s="2">
        <f t="shared" si="724"/>
        <v>0</v>
      </c>
      <c r="AH926" s="2">
        <f t="shared" si="749"/>
        <v>0</v>
      </c>
      <c r="AI926" s="2">
        <f t="shared" si="750"/>
        <v>0</v>
      </c>
      <c r="AJ926" s="2">
        <f t="shared" si="725"/>
        <v>0</v>
      </c>
      <c r="AK926" s="2">
        <v>2595.9100000000003</v>
      </c>
      <c r="AL926" s="2">
        <v>2595.9100000000003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1</v>
      </c>
      <c r="AW926" s="2">
        <v>1</v>
      </c>
      <c r="AX926" s="2"/>
      <c r="AY926" s="2"/>
      <c r="AZ926" s="2">
        <v>1</v>
      </c>
      <c r="BA926" s="2">
        <v>1</v>
      </c>
      <c r="BB926" s="2">
        <v>1</v>
      </c>
      <c r="BC926" s="2">
        <v>1</v>
      </c>
      <c r="BD926" s="2" t="s">
        <v>3</v>
      </c>
      <c r="BE926" s="2" t="s">
        <v>3</v>
      </c>
      <c r="BF926" s="2" t="s">
        <v>3</v>
      </c>
      <c r="BG926" s="2" t="s">
        <v>3</v>
      </c>
      <c r="BH926" s="2">
        <v>3</v>
      </c>
      <c r="BI926" s="2">
        <v>3</v>
      </c>
      <c r="BJ926" s="2" t="s">
        <v>888</v>
      </c>
      <c r="BK926" s="2"/>
      <c r="BL926" s="2"/>
      <c r="BM926" s="2">
        <v>400007</v>
      </c>
      <c r="BN926" s="2">
        <v>0</v>
      </c>
      <c r="BO926" s="2" t="s">
        <v>3</v>
      </c>
      <c r="BP926" s="2">
        <v>0</v>
      </c>
      <c r="BQ926" s="2">
        <v>214</v>
      </c>
      <c r="BR926" s="2">
        <v>0</v>
      </c>
      <c r="BS926" s="2">
        <v>1</v>
      </c>
      <c r="BT926" s="2">
        <v>1</v>
      </c>
      <c r="BU926" s="2">
        <v>1</v>
      </c>
      <c r="BV926" s="2">
        <v>1</v>
      </c>
      <c r="BW926" s="2">
        <v>1</v>
      </c>
      <c r="BX926" s="2">
        <v>1</v>
      </c>
      <c r="BY926" s="2" t="s">
        <v>3</v>
      </c>
      <c r="BZ926" s="2">
        <v>0</v>
      </c>
      <c r="CA926" s="2">
        <v>0</v>
      </c>
      <c r="CB926" s="2" t="s">
        <v>3</v>
      </c>
      <c r="CC926" s="2"/>
      <c r="CD926" s="2"/>
      <c r="CE926" s="2">
        <v>1566</v>
      </c>
      <c r="CF926" s="2">
        <v>0</v>
      </c>
      <c r="CG926" s="2">
        <v>0</v>
      </c>
      <c r="CH926" s="2"/>
      <c r="CI926" s="2"/>
      <c r="CJ926" s="2"/>
      <c r="CK926" s="2"/>
      <c r="CL926" s="2"/>
      <c r="CM926" s="2">
        <v>0</v>
      </c>
      <c r="CN926" s="2" t="s">
        <v>3</v>
      </c>
      <c r="CO926" s="2">
        <v>0</v>
      </c>
      <c r="CP926" s="2">
        <f t="shared" si="726"/>
        <v>10383.64</v>
      </c>
      <c r="CQ926" s="2">
        <f t="shared" si="727"/>
        <v>2595.91</v>
      </c>
      <c r="CR926" s="2">
        <f t="shared" si="751"/>
        <v>0</v>
      </c>
      <c r="CS926" s="2">
        <f t="shared" si="752"/>
        <v>0</v>
      </c>
      <c r="CT926" s="2">
        <f t="shared" si="728"/>
        <v>0</v>
      </c>
      <c r="CU926" s="2">
        <f t="shared" si="729"/>
        <v>0</v>
      </c>
      <c r="CV926" s="2">
        <f t="shared" si="730"/>
        <v>0</v>
      </c>
      <c r="CW926" s="2">
        <f t="shared" si="731"/>
        <v>0</v>
      </c>
      <c r="CX926" s="2">
        <f t="shared" si="732"/>
        <v>0</v>
      </c>
      <c r="CY926" s="2">
        <f t="shared" si="753"/>
        <v>0</v>
      </c>
      <c r="CZ926" s="2">
        <f t="shared" si="754"/>
        <v>0</v>
      </c>
      <c r="DA926" s="2"/>
      <c r="DB926" s="2"/>
      <c r="DC926" s="2" t="s">
        <v>3</v>
      </c>
      <c r="DD926" s="2" t="s">
        <v>3</v>
      </c>
      <c r="DE926" s="2" t="s">
        <v>3</v>
      </c>
      <c r="DF926" s="2" t="s">
        <v>3</v>
      </c>
      <c r="DG926" s="2" t="s">
        <v>3</v>
      </c>
      <c r="DH926" s="2" t="s">
        <v>3</v>
      </c>
      <c r="DI926" s="2" t="s">
        <v>3</v>
      </c>
      <c r="DJ926" s="2" t="s">
        <v>3</v>
      </c>
      <c r="DK926" s="2" t="s">
        <v>3</v>
      </c>
      <c r="DL926" s="2" t="s">
        <v>3</v>
      </c>
      <c r="DM926" s="2" t="s">
        <v>3</v>
      </c>
      <c r="DN926" s="2">
        <v>0</v>
      </c>
      <c r="DO926" s="2">
        <v>0</v>
      </c>
      <c r="DP926" s="2">
        <v>1</v>
      </c>
      <c r="DQ926" s="2">
        <v>1</v>
      </c>
      <c r="DR926" s="2"/>
      <c r="DS926" s="2"/>
      <c r="DT926" s="2"/>
      <c r="DU926" s="2">
        <v>1013</v>
      </c>
      <c r="DV926" s="2" t="s">
        <v>41</v>
      </c>
      <c r="DW926" s="2" t="s">
        <v>41</v>
      </c>
      <c r="DX926" s="2">
        <v>1</v>
      </c>
      <c r="DY926" s="2"/>
      <c r="DZ926" s="2" t="s">
        <v>3</v>
      </c>
      <c r="EA926" s="2" t="s">
        <v>3</v>
      </c>
      <c r="EB926" s="2" t="s">
        <v>3</v>
      </c>
      <c r="EC926" s="2" t="s">
        <v>3</v>
      </c>
      <c r="ED926" s="2"/>
      <c r="EE926" s="2">
        <v>56938434</v>
      </c>
      <c r="EF926" s="2">
        <v>214</v>
      </c>
      <c r="EG926" s="2" t="s">
        <v>42</v>
      </c>
      <c r="EH926" s="2">
        <v>0</v>
      </c>
      <c r="EI926" s="2" t="s">
        <v>3</v>
      </c>
      <c r="EJ926" s="2">
        <v>3</v>
      </c>
      <c r="EK926" s="2">
        <v>400007</v>
      </c>
      <c r="EL926" s="2" t="s">
        <v>42</v>
      </c>
      <c r="EM926" s="2" t="s">
        <v>43</v>
      </c>
      <c r="EN926" s="2"/>
      <c r="EO926" s="2" t="s">
        <v>3</v>
      </c>
      <c r="EP926" s="2"/>
      <c r="EQ926" s="2">
        <v>131088</v>
      </c>
      <c r="ER926" s="2">
        <v>0</v>
      </c>
      <c r="ES926" s="2">
        <v>2595.9100000000003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>
        <v>0</v>
      </c>
      <c r="FR926" s="2">
        <f t="shared" si="755"/>
        <v>10383.64</v>
      </c>
      <c r="FS926" s="2">
        <v>0</v>
      </c>
      <c r="FT926" s="2"/>
      <c r="FU926" s="2"/>
      <c r="FV926" s="2"/>
      <c r="FW926" s="2"/>
      <c r="FX926" s="2">
        <v>0</v>
      </c>
      <c r="FY926" s="2">
        <v>0</v>
      </c>
      <c r="FZ926" s="2"/>
      <c r="GA926" s="2" t="s">
        <v>890</v>
      </c>
      <c r="GB926" s="2"/>
      <c r="GC926" s="2"/>
      <c r="GD926" s="2">
        <v>1</v>
      </c>
      <c r="GE926" s="2"/>
      <c r="GF926" s="2">
        <v>-834697282</v>
      </c>
      <c r="GG926" s="2">
        <v>2</v>
      </c>
      <c r="GH926" s="2">
        <v>4</v>
      </c>
      <c r="GI926" s="2">
        <v>-2</v>
      </c>
      <c r="GJ926" s="2">
        <v>0</v>
      </c>
      <c r="GK926" s="2">
        <v>0</v>
      </c>
      <c r="GL926" s="2">
        <f t="shared" si="733"/>
        <v>0</v>
      </c>
      <c r="GM926" s="2">
        <f t="shared" si="734"/>
        <v>10383.64</v>
      </c>
      <c r="GN926" s="2">
        <f t="shared" si="735"/>
        <v>0</v>
      </c>
      <c r="GO926" s="2">
        <f t="shared" si="736"/>
        <v>0</v>
      </c>
      <c r="GP926" s="2">
        <f t="shared" si="737"/>
        <v>0</v>
      </c>
      <c r="GQ926" s="2"/>
      <c r="GR926" s="2">
        <v>1</v>
      </c>
      <c r="GS926" s="2">
        <v>2</v>
      </c>
      <c r="GT926" s="2">
        <v>0</v>
      </c>
      <c r="GU926" s="2" t="s">
        <v>3</v>
      </c>
      <c r="GV926" s="2">
        <f t="shared" si="738"/>
        <v>0</v>
      </c>
      <c r="GW926" s="2">
        <v>1</v>
      </c>
      <c r="GX926" s="2">
        <f t="shared" si="739"/>
        <v>0</v>
      </c>
      <c r="GY926" s="2"/>
      <c r="GZ926" s="2"/>
      <c r="HA926" s="2">
        <v>0</v>
      </c>
      <c r="HB926" s="2">
        <v>0</v>
      </c>
      <c r="HC926" s="2">
        <f t="shared" si="740"/>
        <v>0</v>
      </c>
      <c r="HD926" s="2"/>
      <c r="HE926" s="2" t="s">
        <v>45</v>
      </c>
      <c r="HF926" s="2" t="s">
        <v>46</v>
      </c>
      <c r="HG926" s="2"/>
      <c r="HH926" s="2"/>
      <c r="HI926" s="2"/>
      <c r="HJ926" s="2"/>
      <c r="HK926" s="2"/>
      <c r="HL926" s="2"/>
      <c r="HM926" s="2" t="s">
        <v>3</v>
      </c>
      <c r="HN926" s="2" t="s">
        <v>3</v>
      </c>
      <c r="HO926" s="2" t="s">
        <v>3</v>
      </c>
      <c r="HP926" s="2" t="s">
        <v>3</v>
      </c>
      <c r="HQ926" s="2" t="s">
        <v>3</v>
      </c>
      <c r="HR926" s="2"/>
      <c r="HS926" s="2">
        <v>0</v>
      </c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>
        <v>0</v>
      </c>
      <c r="IL926" s="2"/>
      <c r="IM926" s="2"/>
      <c r="IN926" s="2"/>
      <c r="IO926" s="2"/>
      <c r="IP926" s="2"/>
      <c r="IQ926" s="2"/>
      <c r="IR926" s="2"/>
      <c r="IS926" s="2"/>
      <c r="IT926" s="2"/>
      <c r="IU926" s="2"/>
    </row>
    <row r="927" spans="1:255" x14ac:dyDescent="0.2">
      <c r="A927" s="3">
        <v>17</v>
      </c>
      <c r="B927" s="3">
        <v>1</v>
      </c>
      <c r="E927" s="3" t="s">
        <v>887</v>
      </c>
      <c r="F927" s="3" t="s">
        <v>888</v>
      </c>
      <c r="G927" s="3" t="s">
        <v>889</v>
      </c>
      <c r="H927" s="3" t="s">
        <v>41</v>
      </c>
      <c r="I927" s="3">
        <v>4</v>
      </c>
      <c r="J927" s="3">
        <v>0</v>
      </c>
      <c r="K927" s="3">
        <v>4</v>
      </c>
      <c r="O927" s="3">
        <f t="shared" si="716"/>
        <v>78604.149999999994</v>
      </c>
      <c r="P927" s="3">
        <f t="shared" si="717"/>
        <v>78604.149999999994</v>
      </c>
      <c r="Q927" s="3">
        <f t="shared" si="741"/>
        <v>0</v>
      </c>
      <c r="R927" s="3">
        <f t="shared" si="742"/>
        <v>0</v>
      </c>
      <c r="S927" s="3">
        <f t="shared" si="718"/>
        <v>0</v>
      </c>
      <c r="T927" s="3">
        <f t="shared" si="719"/>
        <v>0</v>
      </c>
      <c r="U927" s="3">
        <f t="shared" si="720"/>
        <v>0</v>
      </c>
      <c r="V927" s="3">
        <f t="shared" si="721"/>
        <v>0</v>
      </c>
      <c r="W927" s="3">
        <f t="shared" si="722"/>
        <v>0</v>
      </c>
      <c r="X927" s="3">
        <f t="shared" si="743"/>
        <v>0</v>
      </c>
      <c r="Y927" s="3">
        <f t="shared" si="744"/>
        <v>0</v>
      </c>
      <c r="AA927" s="3">
        <v>56661436</v>
      </c>
      <c r="AB927" s="3">
        <f t="shared" si="723"/>
        <v>2595.91</v>
      </c>
      <c r="AC927" s="3">
        <f t="shared" si="745"/>
        <v>2595.91</v>
      </c>
      <c r="AD927" s="3">
        <f t="shared" si="746"/>
        <v>0</v>
      </c>
      <c r="AE927" s="3">
        <f t="shared" si="747"/>
        <v>0</v>
      </c>
      <c r="AF927" s="3">
        <f t="shared" si="748"/>
        <v>0</v>
      </c>
      <c r="AG927" s="3">
        <f t="shared" si="724"/>
        <v>0</v>
      </c>
      <c r="AH927" s="3">
        <f t="shared" si="749"/>
        <v>0</v>
      </c>
      <c r="AI927" s="3">
        <f t="shared" si="750"/>
        <v>0</v>
      </c>
      <c r="AJ927" s="3">
        <f t="shared" si="725"/>
        <v>0</v>
      </c>
      <c r="AK927" s="3">
        <v>2595.9100000000003</v>
      </c>
      <c r="AL927" s="3">
        <v>2595.9100000000003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1</v>
      </c>
      <c r="AW927" s="3">
        <v>1</v>
      </c>
      <c r="AZ927" s="3">
        <v>1</v>
      </c>
      <c r="BA927" s="3">
        <v>1</v>
      </c>
      <c r="BB927" s="3">
        <v>1</v>
      </c>
      <c r="BC927" s="3">
        <v>7.57</v>
      </c>
      <c r="BD927" s="3" t="s">
        <v>3</v>
      </c>
      <c r="BE927" s="3" t="s">
        <v>3</v>
      </c>
      <c r="BF927" s="3" t="s">
        <v>3</v>
      </c>
      <c r="BG927" s="3" t="s">
        <v>3</v>
      </c>
      <c r="BH927" s="3">
        <v>3</v>
      </c>
      <c r="BI927" s="3">
        <v>3</v>
      </c>
      <c r="BJ927" s="3" t="s">
        <v>888</v>
      </c>
      <c r="BM927" s="3">
        <v>400007</v>
      </c>
      <c r="BN927" s="3">
        <v>0</v>
      </c>
      <c r="BO927" s="3" t="s">
        <v>3</v>
      </c>
      <c r="BP927" s="3">
        <v>0</v>
      </c>
      <c r="BQ927" s="3">
        <v>214</v>
      </c>
      <c r="BR927" s="3">
        <v>0</v>
      </c>
      <c r="BS927" s="3">
        <v>1</v>
      </c>
      <c r="BT927" s="3">
        <v>1</v>
      </c>
      <c r="BU927" s="3">
        <v>1</v>
      </c>
      <c r="BV927" s="3">
        <v>1</v>
      </c>
      <c r="BW927" s="3">
        <v>1</v>
      </c>
      <c r="BX927" s="3">
        <v>1</v>
      </c>
      <c r="BY927" s="3" t="s">
        <v>3</v>
      </c>
      <c r="BZ927" s="3">
        <v>0</v>
      </c>
      <c r="CA927" s="3">
        <v>0</v>
      </c>
      <c r="CB927" s="3" t="s">
        <v>3</v>
      </c>
      <c r="CE927" s="3">
        <v>1566</v>
      </c>
      <c r="CF927" s="3">
        <v>0</v>
      </c>
      <c r="CG927" s="3">
        <v>0</v>
      </c>
      <c r="CM927" s="3">
        <v>0</v>
      </c>
      <c r="CN927" s="3" t="s">
        <v>3</v>
      </c>
      <c r="CO927" s="3">
        <v>0</v>
      </c>
      <c r="CP927" s="3">
        <f t="shared" si="726"/>
        <v>78604.149999999994</v>
      </c>
      <c r="CQ927" s="3">
        <f t="shared" si="727"/>
        <v>19651.04</v>
      </c>
      <c r="CR927" s="3">
        <f t="shared" si="751"/>
        <v>0</v>
      </c>
      <c r="CS927" s="3">
        <f t="shared" si="752"/>
        <v>0</v>
      </c>
      <c r="CT927" s="3">
        <f t="shared" si="728"/>
        <v>0</v>
      </c>
      <c r="CU927" s="3">
        <f t="shared" si="729"/>
        <v>0</v>
      </c>
      <c r="CV927" s="3">
        <f t="shared" si="730"/>
        <v>0</v>
      </c>
      <c r="CW927" s="3">
        <f t="shared" si="731"/>
        <v>0</v>
      </c>
      <c r="CX927" s="3">
        <f t="shared" si="732"/>
        <v>0</v>
      </c>
      <c r="CY927" s="3">
        <f t="shared" si="753"/>
        <v>0</v>
      </c>
      <c r="CZ927" s="3">
        <f t="shared" si="754"/>
        <v>0</v>
      </c>
      <c r="DC927" s="3" t="s">
        <v>3</v>
      </c>
      <c r="DD927" s="3" t="s">
        <v>3</v>
      </c>
      <c r="DE927" s="3" t="s">
        <v>3</v>
      </c>
      <c r="DF927" s="3" t="s">
        <v>3</v>
      </c>
      <c r="DG927" s="3" t="s">
        <v>3</v>
      </c>
      <c r="DH927" s="3" t="s">
        <v>3</v>
      </c>
      <c r="DI927" s="3" t="s">
        <v>3</v>
      </c>
      <c r="DJ927" s="3" t="s">
        <v>3</v>
      </c>
      <c r="DK927" s="3" t="s">
        <v>3</v>
      </c>
      <c r="DL927" s="3" t="s">
        <v>3</v>
      </c>
      <c r="DM927" s="3" t="s">
        <v>3</v>
      </c>
      <c r="DN927" s="3">
        <v>0</v>
      </c>
      <c r="DO927" s="3">
        <v>0</v>
      </c>
      <c r="DP927" s="3">
        <v>1</v>
      </c>
      <c r="DQ927" s="3">
        <v>1</v>
      </c>
      <c r="DU927" s="3">
        <v>1013</v>
      </c>
      <c r="DV927" s="3" t="s">
        <v>41</v>
      </c>
      <c r="DW927" s="3" t="s">
        <v>41</v>
      </c>
      <c r="DX927" s="3">
        <v>1</v>
      </c>
      <c r="DZ927" s="3" t="s">
        <v>3</v>
      </c>
      <c r="EA927" s="3" t="s">
        <v>3</v>
      </c>
      <c r="EB927" s="3" t="s">
        <v>3</v>
      </c>
      <c r="EC927" s="3" t="s">
        <v>3</v>
      </c>
      <c r="EE927" s="3">
        <v>56938434</v>
      </c>
      <c r="EF927" s="3">
        <v>214</v>
      </c>
      <c r="EG927" s="3" t="s">
        <v>42</v>
      </c>
      <c r="EH927" s="3">
        <v>0</v>
      </c>
      <c r="EI927" s="3" t="s">
        <v>3</v>
      </c>
      <c r="EJ927" s="3">
        <v>3</v>
      </c>
      <c r="EK927" s="3">
        <v>400007</v>
      </c>
      <c r="EL927" s="3" t="s">
        <v>42</v>
      </c>
      <c r="EM927" s="3" t="s">
        <v>43</v>
      </c>
      <c r="EO927" s="3" t="s">
        <v>3</v>
      </c>
      <c r="EQ927" s="3">
        <v>131088</v>
      </c>
      <c r="ER927" s="3">
        <v>0</v>
      </c>
      <c r="ES927" s="3">
        <v>2595.9100000000003</v>
      </c>
      <c r="ET927" s="3">
        <v>0</v>
      </c>
      <c r="EU927" s="3">
        <v>0</v>
      </c>
      <c r="EV927" s="3">
        <v>0</v>
      </c>
      <c r="EW927" s="3">
        <v>0</v>
      </c>
      <c r="EX927" s="3">
        <v>0</v>
      </c>
      <c r="EY927" s="3">
        <v>0</v>
      </c>
      <c r="EZ927" s="3">
        <v>5</v>
      </c>
      <c r="FC927" s="3">
        <v>1</v>
      </c>
      <c r="FD927" s="3">
        <v>18</v>
      </c>
      <c r="FF927" s="3">
        <v>23000</v>
      </c>
      <c r="FQ927" s="3">
        <v>0</v>
      </c>
      <c r="FR927" s="3">
        <f t="shared" si="755"/>
        <v>78604.149999999994</v>
      </c>
      <c r="FS927" s="3">
        <v>0</v>
      </c>
      <c r="FX927" s="3">
        <v>0</v>
      </c>
      <c r="FY927" s="3">
        <v>0</v>
      </c>
      <c r="GA927" s="3" t="s">
        <v>890</v>
      </c>
      <c r="GD927" s="3">
        <v>1</v>
      </c>
      <c r="GF927" s="3">
        <v>-834697282</v>
      </c>
      <c r="GG927" s="3">
        <v>2</v>
      </c>
      <c r="GH927" s="3">
        <v>3</v>
      </c>
      <c r="GI927" s="3">
        <v>3</v>
      </c>
      <c r="GJ927" s="3">
        <v>0</v>
      </c>
      <c r="GK927" s="3">
        <v>0</v>
      </c>
      <c r="GL927" s="3">
        <f t="shared" si="733"/>
        <v>0</v>
      </c>
      <c r="GM927" s="3">
        <f t="shared" si="734"/>
        <v>78604.149999999994</v>
      </c>
      <c r="GN927" s="3">
        <f t="shared" si="735"/>
        <v>0</v>
      </c>
      <c r="GO927" s="3">
        <f t="shared" si="736"/>
        <v>0</v>
      </c>
      <c r="GP927" s="3">
        <f t="shared" si="737"/>
        <v>0</v>
      </c>
      <c r="GR927" s="3">
        <v>1</v>
      </c>
      <c r="GS927" s="3">
        <v>1</v>
      </c>
      <c r="GT927" s="3">
        <v>0</v>
      </c>
      <c r="GU927" s="3" t="s">
        <v>3</v>
      </c>
      <c r="GV927" s="3">
        <f t="shared" si="738"/>
        <v>0</v>
      </c>
      <c r="GW927" s="3">
        <v>1</v>
      </c>
      <c r="GX927" s="3">
        <f t="shared" si="739"/>
        <v>0</v>
      </c>
      <c r="HA927" s="3">
        <v>0</v>
      </c>
      <c r="HB927" s="3">
        <v>0</v>
      </c>
      <c r="HC927" s="3">
        <f t="shared" si="740"/>
        <v>0</v>
      </c>
      <c r="HE927" s="3" t="s">
        <v>45</v>
      </c>
      <c r="HF927" s="3" t="s">
        <v>46</v>
      </c>
      <c r="HM927" s="3" t="s">
        <v>3</v>
      </c>
      <c r="HN927" s="3" t="s">
        <v>3</v>
      </c>
      <c r="HO927" s="3" t="s">
        <v>3</v>
      </c>
      <c r="HP927" s="3" t="s">
        <v>3</v>
      </c>
      <c r="HQ927" s="3" t="s">
        <v>3</v>
      </c>
      <c r="HS927" s="3">
        <v>0</v>
      </c>
      <c r="IK927" s="3">
        <v>0</v>
      </c>
    </row>
    <row r="928" spans="1:255" x14ac:dyDescent="0.2">
      <c r="A928" s="2">
        <v>17</v>
      </c>
      <c r="B928" s="2">
        <v>1</v>
      </c>
      <c r="C928" s="2"/>
      <c r="D928" s="2"/>
      <c r="E928" s="2" t="s">
        <v>891</v>
      </c>
      <c r="F928" s="2" t="s">
        <v>892</v>
      </c>
      <c r="G928" s="2" t="s">
        <v>893</v>
      </c>
      <c r="H928" s="2" t="s">
        <v>41</v>
      </c>
      <c r="I928" s="2">
        <v>1</v>
      </c>
      <c r="J928" s="2">
        <v>0</v>
      </c>
      <c r="K928" s="2">
        <v>1</v>
      </c>
      <c r="L928" s="2"/>
      <c r="M928" s="2"/>
      <c r="N928" s="2"/>
      <c r="O928" s="2">
        <f t="shared" si="716"/>
        <v>2821.65</v>
      </c>
      <c r="P928" s="2">
        <f t="shared" si="717"/>
        <v>2821.65</v>
      </c>
      <c r="Q928" s="2">
        <f t="shared" si="741"/>
        <v>0</v>
      </c>
      <c r="R928" s="2">
        <f t="shared" si="742"/>
        <v>0</v>
      </c>
      <c r="S928" s="2">
        <f t="shared" si="718"/>
        <v>0</v>
      </c>
      <c r="T928" s="2">
        <f t="shared" si="719"/>
        <v>0</v>
      </c>
      <c r="U928" s="2">
        <f t="shared" si="720"/>
        <v>0</v>
      </c>
      <c r="V928" s="2">
        <f t="shared" si="721"/>
        <v>0</v>
      </c>
      <c r="W928" s="2">
        <f t="shared" si="722"/>
        <v>0</v>
      </c>
      <c r="X928" s="2">
        <f t="shared" si="743"/>
        <v>0</v>
      </c>
      <c r="Y928" s="2">
        <f t="shared" si="744"/>
        <v>0</v>
      </c>
      <c r="Z928" s="2"/>
      <c r="AA928" s="2">
        <v>56661434</v>
      </c>
      <c r="AB928" s="2">
        <f t="shared" si="723"/>
        <v>2821.65</v>
      </c>
      <c r="AC928" s="2">
        <f t="shared" si="745"/>
        <v>2821.65</v>
      </c>
      <c r="AD928" s="2">
        <f t="shared" si="746"/>
        <v>0</v>
      </c>
      <c r="AE928" s="2">
        <f t="shared" si="747"/>
        <v>0</v>
      </c>
      <c r="AF928" s="2">
        <f t="shared" si="748"/>
        <v>0</v>
      </c>
      <c r="AG928" s="2">
        <f t="shared" si="724"/>
        <v>0</v>
      </c>
      <c r="AH928" s="2">
        <f t="shared" si="749"/>
        <v>0</v>
      </c>
      <c r="AI928" s="2">
        <f t="shared" si="750"/>
        <v>0</v>
      </c>
      <c r="AJ928" s="2">
        <f t="shared" si="725"/>
        <v>0</v>
      </c>
      <c r="AK928" s="2">
        <v>2821.65</v>
      </c>
      <c r="AL928" s="2">
        <v>2821.65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1</v>
      </c>
      <c r="AW928" s="2">
        <v>1</v>
      </c>
      <c r="AX928" s="2"/>
      <c r="AY928" s="2"/>
      <c r="AZ928" s="2">
        <v>1</v>
      </c>
      <c r="BA928" s="2">
        <v>1</v>
      </c>
      <c r="BB928" s="2">
        <v>1</v>
      </c>
      <c r="BC928" s="2">
        <v>1</v>
      </c>
      <c r="BD928" s="2" t="s">
        <v>3</v>
      </c>
      <c r="BE928" s="2" t="s">
        <v>3</v>
      </c>
      <c r="BF928" s="2" t="s">
        <v>3</v>
      </c>
      <c r="BG928" s="2" t="s">
        <v>3</v>
      </c>
      <c r="BH928" s="2">
        <v>3</v>
      </c>
      <c r="BI928" s="2">
        <v>3</v>
      </c>
      <c r="BJ928" s="2" t="s">
        <v>892</v>
      </c>
      <c r="BK928" s="2"/>
      <c r="BL928" s="2"/>
      <c r="BM928" s="2">
        <v>400007</v>
      </c>
      <c r="BN928" s="2">
        <v>0</v>
      </c>
      <c r="BO928" s="2" t="s">
        <v>3</v>
      </c>
      <c r="BP928" s="2">
        <v>0</v>
      </c>
      <c r="BQ928" s="2">
        <v>214</v>
      </c>
      <c r="BR928" s="2">
        <v>0</v>
      </c>
      <c r="BS928" s="2">
        <v>1</v>
      </c>
      <c r="BT928" s="2">
        <v>1</v>
      </c>
      <c r="BU928" s="2">
        <v>1</v>
      </c>
      <c r="BV928" s="2">
        <v>1</v>
      </c>
      <c r="BW928" s="2">
        <v>1</v>
      </c>
      <c r="BX928" s="2">
        <v>1</v>
      </c>
      <c r="BY928" s="2" t="s">
        <v>3</v>
      </c>
      <c r="BZ928" s="2">
        <v>0</v>
      </c>
      <c r="CA928" s="2">
        <v>0</v>
      </c>
      <c r="CB928" s="2" t="s">
        <v>3</v>
      </c>
      <c r="CC928" s="2"/>
      <c r="CD928" s="2"/>
      <c r="CE928" s="2">
        <v>1566</v>
      </c>
      <c r="CF928" s="2">
        <v>0</v>
      </c>
      <c r="CG928" s="2">
        <v>0</v>
      </c>
      <c r="CH928" s="2"/>
      <c r="CI928" s="2"/>
      <c r="CJ928" s="2"/>
      <c r="CK928" s="2"/>
      <c r="CL928" s="2"/>
      <c r="CM928" s="2">
        <v>0</v>
      </c>
      <c r="CN928" s="2" t="s">
        <v>3</v>
      </c>
      <c r="CO928" s="2">
        <v>0</v>
      </c>
      <c r="CP928" s="2">
        <f t="shared" si="726"/>
        <v>2821.65</v>
      </c>
      <c r="CQ928" s="2">
        <f t="shared" si="727"/>
        <v>2821.65</v>
      </c>
      <c r="CR928" s="2">
        <f t="shared" si="751"/>
        <v>0</v>
      </c>
      <c r="CS928" s="2">
        <f t="shared" si="752"/>
        <v>0</v>
      </c>
      <c r="CT928" s="2">
        <f t="shared" si="728"/>
        <v>0</v>
      </c>
      <c r="CU928" s="2">
        <f t="shared" si="729"/>
        <v>0</v>
      </c>
      <c r="CV928" s="2">
        <f t="shared" si="730"/>
        <v>0</v>
      </c>
      <c r="CW928" s="2">
        <f t="shared" si="731"/>
        <v>0</v>
      </c>
      <c r="CX928" s="2">
        <f t="shared" si="732"/>
        <v>0</v>
      </c>
      <c r="CY928" s="2">
        <f t="shared" si="753"/>
        <v>0</v>
      </c>
      <c r="CZ928" s="2">
        <f t="shared" si="754"/>
        <v>0</v>
      </c>
      <c r="DA928" s="2"/>
      <c r="DB928" s="2"/>
      <c r="DC928" s="2" t="s">
        <v>3</v>
      </c>
      <c r="DD928" s="2" t="s">
        <v>3</v>
      </c>
      <c r="DE928" s="2" t="s">
        <v>3</v>
      </c>
      <c r="DF928" s="2" t="s">
        <v>3</v>
      </c>
      <c r="DG928" s="2" t="s">
        <v>3</v>
      </c>
      <c r="DH928" s="2" t="s">
        <v>3</v>
      </c>
      <c r="DI928" s="2" t="s">
        <v>3</v>
      </c>
      <c r="DJ928" s="2" t="s">
        <v>3</v>
      </c>
      <c r="DK928" s="2" t="s">
        <v>3</v>
      </c>
      <c r="DL928" s="2" t="s">
        <v>3</v>
      </c>
      <c r="DM928" s="2" t="s">
        <v>3</v>
      </c>
      <c r="DN928" s="2">
        <v>0</v>
      </c>
      <c r="DO928" s="2">
        <v>0</v>
      </c>
      <c r="DP928" s="2">
        <v>1</v>
      </c>
      <c r="DQ928" s="2">
        <v>1</v>
      </c>
      <c r="DR928" s="2"/>
      <c r="DS928" s="2"/>
      <c r="DT928" s="2"/>
      <c r="DU928" s="2">
        <v>1013</v>
      </c>
      <c r="DV928" s="2" t="s">
        <v>41</v>
      </c>
      <c r="DW928" s="2" t="s">
        <v>41</v>
      </c>
      <c r="DX928" s="2">
        <v>1</v>
      </c>
      <c r="DY928" s="2"/>
      <c r="DZ928" s="2" t="s">
        <v>3</v>
      </c>
      <c r="EA928" s="2" t="s">
        <v>3</v>
      </c>
      <c r="EB928" s="2" t="s">
        <v>3</v>
      </c>
      <c r="EC928" s="2" t="s">
        <v>3</v>
      </c>
      <c r="ED928" s="2"/>
      <c r="EE928" s="2">
        <v>56938434</v>
      </c>
      <c r="EF928" s="2">
        <v>214</v>
      </c>
      <c r="EG928" s="2" t="s">
        <v>42</v>
      </c>
      <c r="EH928" s="2">
        <v>0</v>
      </c>
      <c r="EI928" s="2" t="s">
        <v>3</v>
      </c>
      <c r="EJ928" s="2">
        <v>3</v>
      </c>
      <c r="EK928" s="2">
        <v>400007</v>
      </c>
      <c r="EL928" s="2" t="s">
        <v>42</v>
      </c>
      <c r="EM928" s="2" t="s">
        <v>43</v>
      </c>
      <c r="EN928" s="2"/>
      <c r="EO928" s="2" t="s">
        <v>3</v>
      </c>
      <c r="EP928" s="2"/>
      <c r="EQ928" s="2">
        <v>131088</v>
      </c>
      <c r="ER928" s="2">
        <v>0</v>
      </c>
      <c r="ES928" s="2">
        <v>2821.65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>
        <v>0</v>
      </c>
      <c r="FR928" s="2">
        <f t="shared" si="755"/>
        <v>2821.65</v>
      </c>
      <c r="FS928" s="2">
        <v>0</v>
      </c>
      <c r="FT928" s="2"/>
      <c r="FU928" s="2"/>
      <c r="FV928" s="2"/>
      <c r="FW928" s="2"/>
      <c r="FX928" s="2">
        <v>0</v>
      </c>
      <c r="FY928" s="2">
        <v>0</v>
      </c>
      <c r="FZ928" s="2"/>
      <c r="GA928" s="2" t="s">
        <v>894</v>
      </c>
      <c r="GB928" s="2"/>
      <c r="GC928" s="2"/>
      <c r="GD928" s="2">
        <v>1</v>
      </c>
      <c r="GE928" s="2"/>
      <c r="GF928" s="2">
        <v>-1353139022</v>
      </c>
      <c r="GG928" s="2">
        <v>2</v>
      </c>
      <c r="GH928" s="2">
        <v>4</v>
      </c>
      <c r="GI928" s="2">
        <v>-2</v>
      </c>
      <c r="GJ928" s="2">
        <v>0</v>
      </c>
      <c r="GK928" s="2">
        <v>0</v>
      </c>
      <c r="GL928" s="2">
        <f t="shared" si="733"/>
        <v>0</v>
      </c>
      <c r="GM928" s="2">
        <f t="shared" si="734"/>
        <v>2821.65</v>
      </c>
      <c r="GN928" s="2">
        <f t="shared" si="735"/>
        <v>0</v>
      </c>
      <c r="GO928" s="2">
        <f t="shared" si="736"/>
        <v>0</v>
      </c>
      <c r="GP928" s="2">
        <f t="shared" si="737"/>
        <v>0</v>
      </c>
      <c r="GQ928" s="2"/>
      <c r="GR928" s="2">
        <v>1</v>
      </c>
      <c r="GS928" s="2">
        <v>2</v>
      </c>
      <c r="GT928" s="2">
        <v>0</v>
      </c>
      <c r="GU928" s="2" t="s">
        <v>3</v>
      </c>
      <c r="GV928" s="2">
        <f t="shared" si="738"/>
        <v>0</v>
      </c>
      <c r="GW928" s="2">
        <v>1</v>
      </c>
      <c r="GX928" s="2">
        <f t="shared" si="739"/>
        <v>0</v>
      </c>
      <c r="GY928" s="2"/>
      <c r="GZ928" s="2"/>
      <c r="HA928" s="2">
        <v>0</v>
      </c>
      <c r="HB928" s="2">
        <v>0</v>
      </c>
      <c r="HC928" s="2">
        <f t="shared" si="740"/>
        <v>0</v>
      </c>
      <c r="HD928" s="2"/>
      <c r="HE928" s="2" t="s">
        <v>45</v>
      </c>
      <c r="HF928" s="2" t="s">
        <v>46</v>
      </c>
      <c r="HG928" s="2"/>
      <c r="HH928" s="2"/>
      <c r="HI928" s="2"/>
      <c r="HJ928" s="2"/>
      <c r="HK928" s="2"/>
      <c r="HL928" s="2"/>
      <c r="HM928" s="2" t="s">
        <v>3</v>
      </c>
      <c r="HN928" s="2" t="s">
        <v>3</v>
      </c>
      <c r="HO928" s="2" t="s">
        <v>3</v>
      </c>
      <c r="HP928" s="2" t="s">
        <v>3</v>
      </c>
      <c r="HQ928" s="2" t="s">
        <v>3</v>
      </c>
      <c r="HR928" s="2"/>
      <c r="HS928" s="2">
        <v>0</v>
      </c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>
        <v>0</v>
      </c>
      <c r="IL928" s="2"/>
      <c r="IM928" s="2"/>
      <c r="IN928" s="2"/>
      <c r="IO928" s="2"/>
      <c r="IP928" s="2"/>
      <c r="IQ928" s="2"/>
      <c r="IR928" s="2"/>
      <c r="IS928" s="2"/>
      <c r="IT928" s="2"/>
      <c r="IU928" s="2"/>
    </row>
    <row r="929" spans="1:245" x14ac:dyDescent="0.2">
      <c r="A929" s="3">
        <v>17</v>
      </c>
      <c r="B929" s="3">
        <v>1</v>
      </c>
      <c r="E929" s="3" t="s">
        <v>891</v>
      </c>
      <c r="F929" s="3" t="s">
        <v>892</v>
      </c>
      <c r="G929" s="3" t="s">
        <v>893</v>
      </c>
      <c r="H929" s="3" t="s">
        <v>41</v>
      </c>
      <c r="I929" s="3">
        <v>1</v>
      </c>
      <c r="J929" s="3">
        <v>0</v>
      </c>
      <c r="K929" s="3">
        <v>1</v>
      </c>
      <c r="O929" s="3">
        <f t="shared" si="716"/>
        <v>21359.89</v>
      </c>
      <c r="P929" s="3">
        <f t="shared" si="717"/>
        <v>21359.89</v>
      </c>
      <c r="Q929" s="3">
        <f t="shared" si="741"/>
        <v>0</v>
      </c>
      <c r="R929" s="3">
        <f t="shared" si="742"/>
        <v>0</v>
      </c>
      <c r="S929" s="3">
        <f t="shared" si="718"/>
        <v>0</v>
      </c>
      <c r="T929" s="3">
        <f t="shared" si="719"/>
        <v>0</v>
      </c>
      <c r="U929" s="3">
        <f t="shared" si="720"/>
        <v>0</v>
      </c>
      <c r="V929" s="3">
        <f t="shared" si="721"/>
        <v>0</v>
      </c>
      <c r="W929" s="3">
        <f t="shared" si="722"/>
        <v>0</v>
      </c>
      <c r="X929" s="3">
        <f t="shared" si="743"/>
        <v>0</v>
      </c>
      <c r="Y929" s="3">
        <f t="shared" si="744"/>
        <v>0</v>
      </c>
      <c r="AA929" s="3">
        <v>56661436</v>
      </c>
      <c r="AB929" s="3">
        <f t="shared" si="723"/>
        <v>2821.65</v>
      </c>
      <c r="AC929" s="3">
        <f t="shared" si="745"/>
        <v>2821.65</v>
      </c>
      <c r="AD929" s="3">
        <f t="shared" si="746"/>
        <v>0</v>
      </c>
      <c r="AE929" s="3">
        <f t="shared" si="747"/>
        <v>0</v>
      </c>
      <c r="AF929" s="3">
        <f t="shared" si="748"/>
        <v>0</v>
      </c>
      <c r="AG929" s="3">
        <f t="shared" si="724"/>
        <v>0</v>
      </c>
      <c r="AH929" s="3">
        <f t="shared" si="749"/>
        <v>0</v>
      </c>
      <c r="AI929" s="3">
        <f t="shared" si="750"/>
        <v>0</v>
      </c>
      <c r="AJ929" s="3">
        <f t="shared" si="725"/>
        <v>0</v>
      </c>
      <c r="AK929" s="3">
        <v>2821.65</v>
      </c>
      <c r="AL929" s="3">
        <v>2821.65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1</v>
      </c>
      <c r="AW929" s="3">
        <v>1</v>
      </c>
      <c r="AZ929" s="3">
        <v>1</v>
      </c>
      <c r="BA929" s="3">
        <v>1</v>
      </c>
      <c r="BB929" s="3">
        <v>1</v>
      </c>
      <c r="BC929" s="3">
        <v>7.57</v>
      </c>
      <c r="BD929" s="3" t="s">
        <v>3</v>
      </c>
      <c r="BE929" s="3" t="s">
        <v>3</v>
      </c>
      <c r="BF929" s="3" t="s">
        <v>3</v>
      </c>
      <c r="BG929" s="3" t="s">
        <v>3</v>
      </c>
      <c r="BH929" s="3">
        <v>3</v>
      </c>
      <c r="BI929" s="3">
        <v>3</v>
      </c>
      <c r="BJ929" s="3" t="s">
        <v>892</v>
      </c>
      <c r="BM929" s="3">
        <v>400007</v>
      </c>
      <c r="BN929" s="3">
        <v>0</v>
      </c>
      <c r="BO929" s="3" t="s">
        <v>3</v>
      </c>
      <c r="BP929" s="3">
        <v>0</v>
      </c>
      <c r="BQ929" s="3">
        <v>214</v>
      </c>
      <c r="BR929" s="3">
        <v>0</v>
      </c>
      <c r="BS929" s="3">
        <v>1</v>
      </c>
      <c r="BT929" s="3">
        <v>1</v>
      </c>
      <c r="BU929" s="3">
        <v>1</v>
      </c>
      <c r="BV929" s="3">
        <v>1</v>
      </c>
      <c r="BW929" s="3">
        <v>1</v>
      </c>
      <c r="BX929" s="3">
        <v>1</v>
      </c>
      <c r="BY929" s="3" t="s">
        <v>3</v>
      </c>
      <c r="BZ929" s="3">
        <v>0</v>
      </c>
      <c r="CA929" s="3">
        <v>0</v>
      </c>
      <c r="CB929" s="3" t="s">
        <v>3</v>
      </c>
      <c r="CE929" s="3">
        <v>1566</v>
      </c>
      <c r="CF929" s="3">
        <v>0</v>
      </c>
      <c r="CG929" s="3">
        <v>0</v>
      </c>
      <c r="CM929" s="3">
        <v>0</v>
      </c>
      <c r="CN929" s="3" t="s">
        <v>3</v>
      </c>
      <c r="CO929" s="3">
        <v>0</v>
      </c>
      <c r="CP929" s="3">
        <f t="shared" si="726"/>
        <v>21359.89</v>
      </c>
      <c r="CQ929" s="3">
        <f t="shared" si="727"/>
        <v>21359.89</v>
      </c>
      <c r="CR929" s="3">
        <f t="shared" si="751"/>
        <v>0</v>
      </c>
      <c r="CS929" s="3">
        <f t="shared" si="752"/>
        <v>0</v>
      </c>
      <c r="CT929" s="3">
        <f t="shared" si="728"/>
        <v>0</v>
      </c>
      <c r="CU929" s="3">
        <f t="shared" si="729"/>
        <v>0</v>
      </c>
      <c r="CV929" s="3">
        <f t="shared" si="730"/>
        <v>0</v>
      </c>
      <c r="CW929" s="3">
        <f t="shared" si="731"/>
        <v>0</v>
      </c>
      <c r="CX929" s="3">
        <f t="shared" si="732"/>
        <v>0</v>
      </c>
      <c r="CY929" s="3">
        <f t="shared" si="753"/>
        <v>0</v>
      </c>
      <c r="CZ929" s="3">
        <f t="shared" si="754"/>
        <v>0</v>
      </c>
      <c r="DC929" s="3" t="s">
        <v>3</v>
      </c>
      <c r="DD929" s="3" t="s">
        <v>3</v>
      </c>
      <c r="DE929" s="3" t="s">
        <v>3</v>
      </c>
      <c r="DF929" s="3" t="s">
        <v>3</v>
      </c>
      <c r="DG929" s="3" t="s">
        <v>3</v>
      </c>
      <c r="DH929" s="3" t="s">
        <v>3</v>
      </c>
      <c r="DI929" s="3" t="s">
        <v>3</v>
      </c>
      <c r="DJ929" s="3" t="s">
        <v>3</v>
      </c>
      <c r="DK929" s="3" t="s">
        <v>3</v>
      </c>
      <c r="DL929" s="3" t="s">
        <v>3</v>
      </c>
      <c r="DM929" s="3" t="s">
        <v>3</v>
      </c>
      <c r="DN929" s="3">
        <v>0</v>
      </c>
      <c r="DO929" s="3">
        <v>0</v>
      </c>
      <c r="DP929" s="3">
        <v>1</v>
      </c>
      <c r="DQ929" s="3">
        <v>1</v>
      </c>
      <c r="DU929" s="3">
        <v>1013</v>
      </c>
      <c r="DV929" s="3" t="s">
        <v>41</v>
      </c>
      <c r="DW929" s="3" t="s">
        <v>41</v>
      </c>
      <c r="DX929" s="3">
        <v>1</v>
      </c>
      <c r="DZ929" s="3" t="s">
        <v>3</v>
      </c>
      <c r="EA929" s="3" t="s">
        <v>3</v>
      </c>
      <c r="EB929" s="3" t="s">
        <v>3</v>
      </c>
      <c r="EC929" s="3" t="s">
        <v>3</v>
      </c>
      <c r="EE929" s="3">
        <v>56938434</v>
      </c>
      <c r="EF929" s="3">
        <v>214</v>
      </c>
      <c r="EG929" s="3" t="s">
        <v>42</v>
      </c>
      <c r="EH929" s="3">
        <v>0</v>
      </c>
      <c r="EI929" s="3" t="s">
        <v>3</v>
      </c>
      <c r="EJ929" s="3">
        <v>3</v>
      </c>
      <c r="EK929" s="3">
        <v>400007</v>
      </c>
      <c r="EL929" s="3" t="s">
        <v>42</v>
      </c>
      <c r="EM929" s="3" t="s">
        <v>43</v>
      </c>
      <c r="EO929" s="3" t="s">
        <v>3</v>
      </c>
      <c r="EQ929" s="3">
        <v>131088</v>
      </c>
      <c r="ER929" s="3">
        <v>0</v>
      </c>
      <c r="ES929" s="3">
        <v>2821.65</v>
      </c>
      <c r="ET929" s="3">
        <v>0</v>
      </c>
      <c r="EU929" s="3">
        <v>0</v>
      </c>
      <c r="EV929" s="3">
        <v>0</v>
      </c>
      <c r="EW929" s="3">
        <v>0</v>
      </c>
      <c r="EX929" s="3">
        <v>0</v>
      </c>
      <c r="EY929" s="3">
        <v>0</v>
      </c>
      <c r="EZ929" s="3">
        <v>5</v>
      </c>
      <c r="FC929" s="3">
        <v>1</v>
      </c>
      <c r="FD929" s="3">
        <v>18</v>
      </c>
      <c r="FF929" s="3">
        <v>25000</v>
      </c>
      <c r="FQ929" s="3">
        <v>0</v>
      </c>
      <c r="FR929" s="3">
        <f t="shared" si="755"/>
        <v>21359.89</v>
      </c>
      <c r="FS929" s="3">
        <v>0</v>
      </c>
      <c r="FX929" s="3">
        <v>0</v>
      </c>
      <c r="FY929" s="3">
        <v>0</v>
      </c>
      <c r="GA929" s="3" t="s">
        <v>894</v>
      </c>
      <c r="GD929" s="3">
        <v>1</v>
      </c>
      <c r="GF929" s="3">
        <v>-1353139022</v>
      </c>
      <c r="GG929" s="3">
        <v>2</v>
      </c>
      <c r="GH929" s="3">
        <v>3</v>
      </c>
      <c r="GI929" s="3">
        <v>3</v>
      </c>
      <c r="GJ929" s="3">
        <v>0</v>
      </c>
      <c r="GK929" s="3">
        <v>0</v>
      </c>
      <c r="GL929" s="3">
        <f t="shared" si="733"/>
        <v>0</v>
      </c>
      <c r="GM929" s="3">
        <f t="shared" si="734"/>
        <v>21359.89</v>
      </c>
      <c r="GN929" s="3">
        <f t="shared" si="735"/>
        <v>0</v>
      </c>
      <c r="GO929" s="3">
        <f t="shared" si="736"/>
        <v>0</v>
      </c>
      <c r="GP929" s="3">
        <f t="shared" si="737"/>
        <v>0</v>
      </c>
      <c r="GR929" s="3">
        <v>1</v>
      </c>
      <c r="GS929" s="3">
        <v>1</v>
      </c>
      <c r="GT929" s="3">
        <v>0</v>
      </c>
      <c r="GU929" s="3" t="s">
        <v>3</v>
      </c>
      <c r="GV929" s="3">
        <f t="shared" si="738"/>
        <v>0</v>
      </c>
      <c r="GW929" s="3">
        <v>1</v>
      </c>
      <c r="GX929" s="3">
        <f t="shared" si="739"/>
        <v>0</v>
      </c>
      <c r="HA929" s="3">
        <v>0</v>
      </c>
      <c r="HB929" s="3">
        <v>0</v>
      </c>
      <c r="HC929" s="3">
        <f t="shared" si="740"/>
        <v>0</v>
      </c>
      <c r="HE929" s="3" t="s">
        <v>45</v>
      </c>
      <c r="HF929" s="3" t="s">
        <v>46</v>
      </c>
      <c r="HM929" s="3" t="s">
        <v>3</v>
      </c>
      <c r="HN929" s="3" t="s">
        <v>3</v>
      </c>
      <c r="HO929" s="3" t="s">
        <v>3</v>
      </c>
      <c r="HP929" s="3" t="s">
        <v>3</v>
      </c>
      <c r="HQ929" s="3" t="s">
        <v>3</v>
      </c>
      <c r="HS929" s="3">
        <v>0</v>
      </c>
      <c r="IK929" s="3">
        <v>0</v>
      </c>
    </row>
    <row r="931" spans="1:245" x14ac:dyDescent="0.2">
      <c r="A931" s="11">
        <v>51</v>
      </c>
      <c r="B931" s="11">
        <f>B890</f>
        <v>1</v>
      </c>
      <c r="C931" s="11">
        <f>A890</f>
        <v>5</v>
      </c>
      <c r="D931" s="11">
        <f>ROW(A890)</f>
        <v>890</v>
      </c>
      <c r="E931" s="11"/>
      <c r="F931" s="11" t="str">
        <f>IF(F890&lt;&gt;"",F890,"")</f>
        <v>Новый подраздел</v>
      </c>
      <c r="G931" s="11" t="str">
        <f>IF(G890&lt;&gt;"",G890,"")</f>
        <v>Клапаны противопожарные нормально-закрытые EI60 с электроприводом 220В</v>
      </c>
      <c r="H931" s="11">
        <v>0</v>
      </c>
      <c r="I931" s="11"/>
      <c r="J931" s="11"/>
      <c r="K931" s="11"/>
      <c r="L931" s="11"/>
      <c r="M931" s="11"/>
      <c r="N931" s="11"/>
      <c r="O931" s="11">
        <f t="shared" ref="O931:T931" si="756">ROUND(AB931,2)</f>
        <v>208802.54</v>
      </c>
      <c r="P931" s="11">
        <f t="shared" si="756"/>
        <v>204865.1</v>
      </c>
      <c r="Q931" s="11">
        <f t="shared" si="756"/>
        <v>272.86</v>
      </c>
      <c r="R931" s="11">
        <f t="shared" si="756"/>
        <v>31.8</v>
      </c>
      <c r="S931" s="11">
        <f t="shared" si="756"/>
        <v>3664.58</v>
      </c>
      <c r="T931" s="11">
        <f t="shared" si="756"/>
        <v>0</v>
      </c>
      <c r="U931" s="11">
        <f>AH931</f>
        <v>315.64292759999995</v>
      </c>
      <c r="V931" s="11">
        <f>AI931</f>
        <v>0</v>
      </c>
      <c r="W931" s="11">
        <f>ROUND(AJ931,2)</f>
        <v>0</v>
      </c>
      <c r="X931" s="11">
        <f>ROUND(AK931,2)</f>
        <v>4029.05</v>
      </c>
      <c r="Y931" s="11">
        <f>ROUND(AL931,2)</f>
        <v>2254.79</v>
      </c>
      <c r="Z931" s="11"/>
      <c r="AA931" s="11"/>
      <c r="AB931" s="11">
        <f>ROUND(SUMIF(AA894:AA929,"=56661434",O894:O929),2)</f>
        <v>208802.54</v>
      </c>
      <c r="AC931" s="11">
        <f>ROUND(SUMIF(AA894:AA929,"=56661434",P894:P929),2)</f>
        <v>204865.1</v>
      </c>
      <c r="AD931" s="11">
        <f>ROUND(SUMIF(AA894:AA929,"=56661434",Q894:Q929),2)</f>
        <v>272.86</v>
      </c>
      <c r="AE931" s="11">
        <f>ROUND(SUMIF(AA894:AA929,"=56661434",R894:R929),2)</f>
        <v>31.8</v>
      </c>
      <c r="AF931" s="11">
        <f>ROUND(SUMIF(AA894:AA929,"=56661434",S894:S929),2)</f>
        <v>3664.58</v>
      </c>
      <c r="AG931" s="11">
        <f>ROUND(SUMIF(AA894:AA929,"=56661434",T894:T929),2)</f>
        <v>0</v>
      </c>
      <c r="AH931" s="11">
        <f>SUMIF(AA894:AA929,"=56661434",U894:U929)</f>
        <v>315.64292759999995</v>
      </c>
      <c r="AI931" s="11">
        <f>SUMIF(AA894:AA929,"=56661434",V894:V929)</f>
        <v>0</v>
      </c>
      <c r="AJ931" s="11">
        <f>ROUND(SUMIF(AA894:AA929,"=56661434",W894:W929),2)</f>
        <v>0</v>
      </c>
      <c r="AK931" s="11">
        <f>ROUND(SUMIF(AA894:AA929,"=56661434",X894:X929),2)</f>
        <v>4029.05</v>
      </c>
      <c r="AL931" s="11">
        <f>ROUND(SUMIF(AA894:AA929,"=56661434",Y894:Y929),2)</f>
        <v>2254.79</v>
      </c>
      <c r="AM931" s="11"/>
      <c r="AN931" s="11"/>
      <c r="AO931" s="11">
        <f t="shared" ref="AO931:BD931" si="757">ROUND(BX931,2)</f>
        <v>0</v>
      </c>
      <c r="AP931" s="11">
        <f t="shared" si="757"/>
        <v>202730.59</v>
      </c>
      <c r="AQ931" s="11">
        <f t="shared" si="757"/>
        <v>0</v>
      </c>
      <c r="AR931" s="11">
        <f t="shared" si="757"/>
        <v>215086.38</v>
      </c>
      <c r="AS931" s="11">
        <f t="shared" si="757"/>
        <v>12355.79</v>
      </c>
      <c r="AT931" s="11">
        <f t="shared" si="757"/>
        <v>0</v>
      </c>
      <c r="AU931" s="11">
        <f t="shared" si="757"/>
        <v>0</v>
      </c>
      <c r="AV931" s="11">
        <f t="shared" si="757"/>
        <v>204865.1</v>
      </c>
      <c r="AW931" s="11">
        <f t="shared" si="757"/>
        <v>2134.5100000000002</v>
      </c>
      <c r="AX931" s="11">
        <f t="shared" si="757"/>
        <v>0</v>
      </c>
      <c r="AY931" s="11">
        <f t="shared" si="757"/>
        <v>2134.5100000000002</v>
      </c>
      <c r="AZ931" s="11">
        <f t="shared" si="757"/>
        <v>202730.59</v>
      </c>
      <c r="BA931" s="11">
        <f t="shared" si="757"/>
        <v>0</v>
      </c>
      <c r="BB931" s="11">
        <f t="shared" si="757"/>
        <v>0</v>
      </c>
      <c r="BC931" s="11">
        <f t="shared" si="757"/>
        <v>0</v>
      </c>
      <c r="BD931" s="11">
        <f t="shared" si="757"/>
        <v>0</v>
      </c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>
        <f>ROUND(SUMIF(AA894:AA929,"=56661434",FQ894:FQ929),2)</f>
        <v>0</v>
      </c>
      <c r="BY931" s="11">
        <f>ROUND(SUMIF(AA894:AA929,"=56661434",FR894:FR929),2)</f>
        <v>202730.59</v>
      </c>
      <c r="BZ931" s="11">
        <f>ROUND(SUMIF(AA894:AA929,"=56661434",GL894:GL929),2)</f>
        <v>0</v>
      </c>
      <c r="CA931" s="11">
        <f>ROUND(SUMIF(AA894:AA929,"=56661434",GM894:GM929),2)</f>
        <v>215086.38</v>
      </c>
      <c r="CB931" s="11">
        <f>ROUND(SUMIF(AA894:AA929,"=56661434",GN894:GN929),2)</f>
        <v>12355.79</v>
      </c>
      <c r="CC931" s="11">
        <f>ROUND(SUMIF(AA894:AA929,"=56661434",GO894:GO929),2)</f>
        <v>0</v>
      </c>
      <c r="CD931" s="11">
        <f>ROUND(SUMIF(AA894:AA929,"=56661434",GP894:GP929),2)</f>
        <v>0</v>
      </c>
      <c r="CE931" s="11">
        <f>AC931-BX931</f>
        <v>204865.1</v>
      </c>
      <c r="CF931" s="11">
        <f>AC931-BY931</f>
        <v>2134.5100000000093</v>
      </c>
      <c r="CG931" s="11">
        <f>BX931-BZ931</f>
        <v>0</v>
      </c>
      <c r="CH931" s="11">
        <f>AC931-BX931-BY931+BZ931</f>
        <v>2134.5100000000093</v>
      </c>
      <c r="CI931" s="11">
        <f>BY931-BZ931</f>
        <v>202730.59</v>
      </c>
      <c r="CJ931" s="11">
        <f>ROUND(SUMIF(AA894:AA929,"=56661434",GX894:GX929),2)</f>
        <v>0</v>
      </c>
      <c r="CK931" s="11">
        <f>ROUND(SUMIF(AA894:AA929,"=56661434",GY894:GY929),2)</f>
        <v>0</v>
      </c>
      <c r="CL931" s="11">
        <f>ROUND(SUMIF(AA894:AA929,"=56661434",GZ894:GZ929),2)</f>
        <v>0</v>
      </c>
      <c r="CM931" s="11">
        <f>ROUND(SUMIF(AA894:AA929,"=56661434",HD894:HD929),2)</f>
        <v>0</v>
      </c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2">
        <f t="shared" ref="DG931:DL931" si="758">ROUND(DT931,2)</f>
        <v>1770263.49</v>
      </c>
      <c r="DH931" s="12">
        <f t="shared" si="758"/>
        <v>1559578.74</v>
      </c>
      <c r="DI931" s="12">
        <f t="shared" si="758"/>
        <v>4185.67</v>
      </c>
      <c r="DJ931" s="12">
        <f t="shared" si="758"/>
        <v>1791.93</v>
      </c>
      <c r="DK931" s="12">
        <f t="shared" si="758"/>
        <v>206499.08</v>
      </c>
      <c r="DL931" s="12">
        <f t="shared" si="758"/>
        <v>0</v>
      </c>
      <c r="DM931" s="12">
        <f>DZ931</f>
        <v>315.64292759999995</v>
      </c>
      <c r="DN931" s="12">
        <f>EA931</f>
        <v>0</v>
      </c>
      <c r="DO931" s="12">
        <f>ROUND(EB931,2)</f>
        <v>0</v>
      </c>
      <c r="DP931" s="12">
        <f>ROUND(EC931,2)</f>
        <v>227037.2</v>
      </c>
      <c r="DQ931" s="12">
        <f>ROUND(ED931,2)</f>
        <v>127057.52</v>
      </c>
      <c r="DR931" s="12"/>
      <c r="DS931" s="12"/>
      <c r="DT931" s="12">
        <f>ROUND(SUMIF(AA894:AA929,"=56661436",O894:O929),2)</f>
        <v>1770263.49</v>
      </c>
      <c r="DU931" s="12">
        <f>ROUND(SUMIF(AA894:AA929,"=56661436",P894:P929),2)</f>
        <v>1559578.74</v>
      </c>
      <c r="DV931" s="12">
        <f>ROUND(SUMIF(AA894:AA929,"=56661436",Q894:Q929),2)</f>
        <v>4185.67</v>
      </c>
      <c r="DW931" s="12">
        <f>ROUND(SUMIF(AA894:AA929,"=56661436",R894:R929),2)</f>
        <v>1791.93</v>
      </c>
      <c r="DX931" s="12">
        <f>ROUND(SUMIF(AA894:AA929,"=56661436",S894:S929),2)</f>
        <v>206499.08</v>
      </c>
      <c r="DY931" s="12">
        <f>ROUND(SUMIF(AA894:AA929,"=56661436",T894:T929),2)</f>
        <v>0</v>
      </c>
      <c r="DZ931" s="12">
        <f>SUMIF(AA894:AA929,"=56661436",U894:U929)</f>
        <v>315.64292759999995</v>
      </c>
      <c r="EA931" s="12">
        <f>SUMIF(AA894:AA929,"=56661436",V894:V929)</f>
        <v>0</v>
      </c>
      <c r="EB931" s="12">
        <f>ROUND(SUMIF(AA894:AA929,"=56661436",W894:W929),2)</f>
        <v>0</v>
      </c>
      <c r="EC931" s="12">
        <f>ROUND(SUMIF(AA894:AA929,"=56661436",X894:X929),2)</f>
        <v>227037.2</v>
      </c>
      <c r="ED931" s="12">
        <f>ROUND(SUMIF(AA894:AA929,"=56661436",Y894:Y929),2)</f>
        <v>127057.52</v>
      </c>
      <c r="EE931" s="12"/>
      <c r="EF931" s="12"/>
      <c r="EG931" s="12">
        <f t="shared" ref="EG931:EV931" si="759">ROUND(FP931,2)</f>
        <v>0</v>
      </c>
      <c r="EH931" s="12">
        <f t="shared" si="759"/>
        <v>1534670.56</v>
      </c>
      <c r="EI931" s="12">
        <f t="shared" si="759"/>
        <v>0</v>
      </c>
      <c r="EJ931" s="12">
        <f t="shared" si="759"/>
        <v>2124358.21</v>
      </c>
      <c r="EK931" s="12">
        <f t="shared" si="759"/>
        <v>589687.65</v>
      </c>
      <c r="EL931" s="12">
        <f t="shared" si="759"/>
        <v>0</v>
      </c>
      <c r="EM931" s="12">
        <f t="shared" si="759"/>
        <v>0</v>
      </c>
      <c r="EN931" s="12">
        <f t="shared" si="759"/>
        <v>1559578.74</v>
      </c>
      <c r="EO931" s="12">
        <f t="shared" si="759"/>
        <v>24908.18</v>
      </c>
      <c r="EP931" s="12">
        <f t="shared" si="759"/>
        <v>0</v>
      </c>
      <c r="EQ931" s="12">
        <f t="shared" si="759"/>
        <v>24908.18</v>
      </c>
      <c r="ER931" s="12">
        <f t="shared" si="759"/>
        <v>1534670.56</v>
      </c>
      <c r="ES931" s="12">
        <f t="shared" si="759"/>
        <v>0</v>
      </c>
      <c r="ET931" s="12">
        <f t="shared" si="759"/>
        <v>0</v>
      </c>
      <c r="EU931" s="12">
        <f t="shared" si="759"/>
        <v>0</v>
      </c>
      <c r="EV931" s="12">
        <f t="shared" si="759"/>
        <v>0</v>
      </c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>
        <f>ROUND(SUMIF(AA894:AA929,"=56661436",FQ894:FQ929),2)</f>
        <v>0</v>
      </c>
      <c r="FQ931" s="12">
        <f>ROUND(SUMIF(AA894:AA929,"=56661436",FR894:FR929),2)</f>
        <v>1534670.56</v>
      </c>
      <c r="FR931" s="12">
        <f>ROUND(SUMIF(AA894:AA929,"=56661436",GL894:GL929),2)</f>
        <v>0</v>
      </c>
      <c r="FS931" s="12">
        <f>ROUND(SUMIF(AA894:AA929,"=56661436",GM894:GM929),2)</f>
        <v>2124358.21</v>
      </c>
      <c r="FT931" s="12">
        <f>ROUND(SUMIF(AA894:AA929,"=56661436",GN894:GN929),2)</f>
        <v>589687.65</v>
      </c>
      <c r="FU931" s="12">
        <f>ROUND(SUMIF(AA894:AA929,"=56661436",GO894:GO929),2)</f>
        <v>0</v>
      </c>
      <c r="FV931" s="12">
        <f>ROUND(SUMIF(AA894:AA929,"=56661436",GP894:GP929),2)</f>
        <v>0</v>
      </c>
      <c r="FW931" s="12">
        <f>DU931-FP931</f>
        <v>1559578.74</v>
      </c>
      <c r="FX931" s="12">
        <f>DU931-FQ931</f>
        <v>24908.179999999935</v>
      </c>
      <c r="FY931" s="12">
        <f>FP931-FR931</f>
        <v>0</v>
      </c>
      <c r="FZ931" s="12">
        <f>DU931-FP931-FQ931+FR931</f>
        <v>24908.179999999935</v>
      </c>
      <c r="GA931" s="12">
        <f>FQ931-FR931</f>
        <v>1534670.56</v>
      </c>
      <c r="GB931" s="12">
        <f>ROUND(SUMIF(AA894:AA929,"=56661436",GX894:GX929),2)</f>
        <v>0</v>
      </c>
      <c r="GC931" s="12">
        <f>ROUND(SUMIF(AA894:AA929,"=56661436",GY894:GY929),2)</f>
        <v>0</v>
      </c>
      <c r="GD931" s="12">
        <f>ROUND(SUMIF(AA894:AA929,"=56661436",GZ894:GZ929),2)</f>
        <v>0</v>
      </c>
      <c r="GE931" s="12">
        <f>ROUND(SUMIF(AA894:AA929,"=56661436",HD894:HD929),2)</f>
        <v>0</v>
      </c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>
        <v>0</v>
      </c>
    </row>
    <row r="933" spans="1:245" x14ac:dyDescent="0.2">
      <c r="A933" s="13">
        <v>50</v>
      </c>
      <c r="B933" s="13">
        <v>0</v>
      </c>
      <c r="C933" s="13">
        <v>0</v>
      </c>
      <c r="D933" s="13">
        <v>1</v>
      </c>
      <c r="E933" s="13">
        <v>201</v>
      </c>
      <c r="F933" s="13">
        <f>ROUND(Source!O931,O933)</f>
        <v>208802.54</v>
      </c>
      <c r="G933" s="13" t="s">
        <v>112</v>
      </c>
      <c r="H933" s="13" t="s">
        <v>113</v>
      </c>
      <c r="I933" s="13"/>
      <c r="J933" s="13"/>
      <c r="K933" s="13">
        <v>201</v>
      </c>
      <c r="L933" s="13">
        <v>1</v>
      </c>
      <c r="M933" s="13">
        <v>3</v>
      </c>
      <c r="N933" s="13" t="s">
        <v>3</v>
      </c>
      <c r="O933" s="13">
        <v>2</v>
      </c>
      <c r="P933" s="13">
        <f>ROUND(Source!DG931,O933)</f>
        <v>1770263.49</v>
      </c>
      <c r="Q933" s="13"/>
      <c r="R933" s="13"/>
      <c r="S933" s="13"/>
      <c r="T933" s="13"/>
      <c r="U933" s="13"/>
      <c r="V933" s="13"/>
      <c r="W933" s="13">
        <v>208802.54</v>
      </c>
      <c r="X933" s="13">
        <v>1</v>
      </c>
      <c r="Y933" s="13">
        <v>208802.54</v>
      </c>
      <c r="Z933" s="13">
        <v>1770263.49</v>
      </c>
      <c r="AA933" s="13">
        <v>1</v>
      </c>
      <c r="AB933" s="13">
        <v>1770263.49</v>
      </c>
    </row>
    <row r="934" spans="1:245" x14ac:dyDescent="0.2">
      <c r="A934" s="13">
        <v>50</v>
      </c>
      <c r="B934" s="13">
        <v>0</v>
      </c>
      <c r="C934" s="13">
        <v>0</v>
      </c>
      <c r="D934" s="13">
        <v>1</v>
      </c>
      <c r="E934" s="13">
        <v>202</v>
      </c>
      <c r="F934" s="13">
        <f>ROUND(Source!P931,O934)</f>
        <v>204865.1</v>
      </c>
      <c r="G934" s="13" t="s">
        <v>114</v>
      </c>
      <c r="H934" s="13" t="s">
        <v>115</v>
      </c>
      <c r="I934" s="13"/>
      <c r="J934" s="13"/>
      <c r="K934" s="13">
        <v>202</v>
      </c>
      <c r="L934" s="13">
        <v>2</v>
      </c>
      <c r="M934" s="13">
        <v>3</v>
      </c>
      <c r="N934" s="13" t="s">
        <v>3</v>
      </c>
      <c r="O934" s="13">
        <v>2</v>
      </c>
      <c r="P934" s="13">
        <f>ROUND(Source!DH931,O934)</f>
        <v>1559578.74</v>
      </c>
      <c r="Q934" s="13"/>
      <c r="R934" s="13"/>
      <c r="S934" s="13"/>
      <c r="T934" s="13"/>
      <c r="U934" s="13"/>
      <c r="V934" s="13"/>
      <c r="W934" s="13">
        <v>204865.1</v>
      </c>
      <c r="X934" s="13">
        <v>1</v>
      </c>
      <c r="Y934" s="13">
        <v>204865.1</v>
      </c>
      <c r="Z934" s="13">
        <v>1559578.74</v>
      </c>
      <c r="AA934" s="13">
        <v>1</v>
      </c>
      <c r="AB934" s="13">
        <v>1559578.74</v>
      </c>
    </row>
    <row r="935" spans="1:245" x14ac:dyDescent="0.2">
      <c r="A935" s="13">
        <v>50</v>
      </c>
      <c r="B935" s="13">
        <v>0</v>
      </c>
      <c r="C935" s="13">
        <v>0</v>
      </c>
      <c r="D935" s="13">
        <v>1</v>
      </c>
      <c r="E935" s="13">
        <v>222</v>
      </c>
      <c r="F935" s="13">
        <f>ROUND(Source!AO931,O935)</f>
        <v>0</v>
      </c>
      <c r="G935" s="13" t="s">
        <v>116</v>
      </c>
      <c r="H935" s="13" t="s">
        <v>117</v>
      </c>
      <c r="I935" s="13"/>
      <c r="J935" s="13"/>
      <c r="K935" s="13">
        <v>222</v>
      </c>
      <c r="L935" s="13">
        <v>3</v>
      </c>
      <c r="M935" s="13">
        <v>3</v>
      </c>
      <c r="N935" s="13" t="s">
        <v>3</v>
      </c>
      <c r="O935" s="13">
        <v>2</v>
      </c>
      <c r="P935" s="13">
        <f>ROUND(Source!EG931,O935)</f>
        <v>0</v>
      </c>
      <c r="Q935" s="13"/>
      <c r="R935" s="13"/>
      <c r="S935" s="13"/>
      <c r="T935" s="13"/>
      <c r="U935" s="13"/>
      <c r="V935" s="13"/>
      <c r="W935" s="13">
        <v>0</v>
      </c>
      <c r="X935" s="13">
        <v>1</v>
      </c>
      <c r="Y935" s="13">
        <v>0</v>
      </c>
      <c r="Z935" s="13">
        <v>0</v>
      </c>
      <c r="AA935" s="13">
        <v>1</v>
      </c>
      <c r="AB935" s="13">
        <v>0</v>
      </c>
    </row>
    <row r="936" spans="1:245" x14ac:dyDescent="0.2">
      <c r="A936" s="13">
        <v>50</v>
      </c>
      <c r="B936" s="13">
        <v>0</v>
      </c>
      <c r="C936" s="13">
        <v>0</v>
      </c>
      <c r="D936" s="13">
        <v>1</v>
      </c>
      <c r="E936" s="13">
        <v>225</v>
      </c>
      <c r="F936" s="13">
        <f>ROUND(Source!AV931,O936)</f>
        <v>204865.1</v>
      </c>
      <c r="G936" s="13" t="s">
        <v>118</v>
      </c>
      <c r="H936" s="13" t="s">
        <v>119</v>
      </c>
      <c r="I936" s="13"/>
      <c r="J936" s="13"/>
      <c r="K936" s="13">
        <v>225</v>
      </c>
      <c r="L936" s="13">
        <v>4</v>
      </c>
      <c r="M936" s="13">
        <v>3</v>
      </c>
      <c r="N936" s="13" t="s">
        <v>3</v>
      </c>
      <c r="O936" s="13">
        <v>2</v>
      </c>
      <c r="P936" s="13">
        <f>ROUND(Source!EN931,O936)</f>
        <v>1559578.74</v>
      </c>
      <c r="Q936" s="13"/>
      <c r="R936" s="13"/>
      <c r="S936" s="13"/>
      <c r="T936" s="13"/>
      <c r="U936" s="13"/>
      <c r="V936" s="13"/>
      <c r="W936" s="13">
        <v>204865.1</v>
      </c>
      <c r="X936" s="13">
        <v>1</v>
      </c>
      <c r="Y936" s="13">
        <v>204865.1</v>
      </c>
      <c r="Z936" s="13">
        <v>1559578.74</v>
      </c>
      <c r="AA936" s="13">
        <v>1</v>
      </c>
      <c r="AB936" s="13">
        <v>1559578.74</v>
      </c>
    </row>
    <row r="937" spans="1:245" x14ac:dyDescent="0.2">
      <c r="A937" s="13">
        <v>50</v>
      </c>
      <c r="B937" s="13">
        <v>0</v>
      </c>
      <c r="C937" s="13">
        <v>0</v>
      </c>
      <c r="D937" s="13">
        <v>1</v>
      </c>
      <c r="E937" s="13">
        <v>226</v>
      </c>
      <c r="F937" s="13">
        <f>ROUND(Source!AW931,O937)</f>
        <v>2134.5100000000002</v>
      </c>
      <c r="G937" s="13" t="s">
        <v>120</v>
      </c>
      <c r="H937" s="13" t="s">
        <v>121</v>
      </c>
      <c r="I937" s="13"/>
      <c r="J937" s="13"/>
      <c r="K937" s="13">
        <v>226</v>
      </c>
      <c r="L937" s="13">
        <v>5</v>
      </c>
      <c r="M937" s="13">
        <v>3</v>
      </c>
      <c r="N937" s="13" t="s">
        <v>3</v>
      </c>
      <c r="O937" s="13">
        <v>2</v>
      </c>
      <c r="P937" s="13">
        <f>ROUND(Source!EO931,O937)</f>
        <v>24908.18</v>
      </c>
      <c r="Q937" s="13"/>
      <c r="R937" s="13"/>
      <c r="S937" s="13"/>
      <c r="T937" s="13"/>
      <c r="U937" s="13"/>
      <c r="V937" s="13"/>
      <c r="W937" s="13">
        <v>2134.5100000000002</v>
      </c>
      <c r="X937" s="13">
        <v>1</v>
      </c>
      <c r="Y937" s="13">
        <v>2134.5100000000002</v>
      </c>
      <c r="Z937" s="13">
        <v>24908.18</v>
      </c>
      <c r="AA937" s="13">
        <v>1</v>
      </c>
      <c r="AB937" s="13">
        <v>24908.18</v>
      </c>
    </row>
    <row r="938" spans="1:245" x14ac:dyDescent="0.2">
      <c r="A938" s="13">
        <v>50</v>
      </c>
      <c r="B938" s="13">
        <v>0</v>
      </c>
      <c r="C938" s="13">
        <v>0</v>
      </c>
      <c r="D938" s="13">
        <v>1</v>
      </c>
      <c r="E938" s="13">
        <v>227</v>
      </c>
      <c r="F938" s="13">
        <f>ROUND(Source!AX931,O938)</f>
        <v>0</v>
      </c>
      <c r="G938" s="13" t="s">
        <v>122</v>
      </c>
      <c r="H938" s="13" t="s">
        <v>123</v>
      </c>
      <c r="I938" s="13"/>
      <c r="J938" s="13"/>
      <c r="K938" s="13">
        <v>227</v>
      </c>
      <c r="L938" s="13">
        <v>6</v>
      </c>
      <c r="M938" s="13">
        <v>3</v>
      </c>
      <c r="N938" s="13" t="s">
        <v>3</v>
      </c>
      <c r="O938" s="13">
        <v>2</v>
      </c>
      <c r="P938" s="13">
        <f>ROUND(Source!EP931,O938)</f>
        <v>0</v>
      </c>
      <c r="Q938" s="13"/>
      <c r="R938" s="13"/>
      <c r="S938" s="13"/>
      <c r="T938" s="13"/>
      <c r="U938" s="13"/>
      <c r="V938" s="13"/>
      <c r="W938" s="13">
        <v>0</v>
      </c>
      <c r="X938" s="13">
        <v>1</v>
      </c>
      <c r="Y938" s="13">
        <v>0</v>
      </c>
      <c r="Z938" s="13">
        <v>0</v>
      </c>
      <c r="AA938" s="13">
        <v>1</v>
      </c>
      <c r="AB938" s="13">
        <v>0</v>
      </c>
    </row>
    <row r="939" spans="1:245" x14ac:dyDescent="0.2">
      <c r="A939" s="13">
        <v>50</v>
      </c>
      <c r="B939" s="13">
        <v>0</v>
      </c>
      <c r="C939" s="13">
        <v>0</v>
      </c>
      <c r="D939" s="13">
        <v>1</v>
      </c>
      <c r="E939" s="13">
        <v>228</v>
      </c>
      <c r="F939" s="13">
        <f>ROUND(Source!AY931,O939)</f>
        <v>2134.5100000000002</v>
      </c>
      <c r="G939" s="13" t="s">
        <v>124</v>
      </c>
      <c r="H939" s="13" t="s">
        <v>125</v>
      </c>
      <c r="I939" s="13"/>
      <c r="J939" s="13"/>
      <c r="K939" s="13">
        <v>228</v>
      </c>
      <c r="L939" s="13">
        <v>7</v>
      </c>
      <c r="M939" s="13">
        <v>3</v>
      </c>
      <c r="N939" s="13" t="s">
        <v>3</v>
      </c>
      <c r="O939" s="13">
        <v>2</v>
      </c>
      <c r="P939" s="13">
        <f>ROUND(Source!EQ931,O939)</f>
        <v>24908.18</v>
      </c>
      <c r="Q939" s="13"/>
      <c r="R939" s="13"/>
      <c r="S939" s="13"/>
      <c r="T939" s="13"/>
      <c r="U939" s="13"/>
      <c r="V939" s="13"/>
      <c r="W939" s="13">
        <v>2134.5100000000002</v>
      </c>
      <c r="X939" s="13">
        <v>1</v>
      </c>
      <c r="Y939" s="13">
        <v>2134.5100000000002</v>
      </c>
      <c r="Z939" s="13">
        <v>24908.18</v>
      </c>
      <c r="AA939" s="13">
        <v>1</v>
      </c>
      <c r="AB939" s="13">
        <v>24908.18</v>
      </c>
    </row>
    <row r="940" spans="1:245" x14ac:dyDescent="0.2">
      <c r="A940" s="13">
        <v>50</v>
      </c>
      <c r="B940" s="13">
        <v>0</v>
      </c>
      <c r="C940" s="13">
        <v>0</v>
      </c>
      <c r="D940" s="13">
        <v>1</v>
      </c>
      <c r="E940" s="13">
        <v>216</v>
      </c>
      <c r="F940" s="13">
        <f>ROUND(Source!AP931,O940)</f>
        <v>202730.59</v>
      </c>
      <c r="G940" s="13" t="s">
        <v>126</v>
      </c>
      <c r="H940" s="13" t="s">
        <v>127</v>
      </c>
      <c r="I940" s="13"/>
      <c r="J940" s="13"/>
      <c r="K940" s="13">
        <v>216</v>
      </c>
      <c r="L940" s="13">
        <v>8</v>
      </c>
      <c r="M940" s="13">
        <v>3</v>
      </c>
      <c r="N940" s="13" t="s">
        <v>3</v>
      </c>
      <c r="O940" s="13">
        <v>2</v>
      </c>
      <c r="P940" s="13">
        <f>ROUND(Source!EH931,O940)</f>
        <v>1534670.56</v>
      </c>
      <c r="Q940" s="13"/>
      <c r="R940" s="13"/>
      <c r="S940" s="13"/>
      <c r="T940" s="13"/>
      <c r="U940" s="13"/>
      <c r="V940" s="13"/>
      <c r="W940" s="13">
        <v>202730.59</v>
      </c>
      <c r="X940" s="13">
        <v>1</v>
      </c>
      <c r="Y940" s="13">
        <v>202730.59</v>
      </c>
      <c r="Z940" s="13">
        <v>1534670.56</v>
      </c>
      <c r="AA940" s="13">
        <v>1</v>
      </c>
      <c r="AB940" s="13">
        <v>1534670.56</v>
      </c>
    </row>
    <row r="941" spans="1:245" x14ac:dyDescent="0.2">
      <c r="A941" s="13">
        <v>50</v>
      </c>
      <c r="B941" s="13">
        <v>0</v>
      </c>
      <c r="C941" s="13">
        <v>0</v>
      </c>
      <c r="D941" s="13">
        <v>1</v>
      </c>
      <c r="E941" s="13">
        <v>223</v>
      </c>
      <c r="F941" s="13">
        <f>ROUND(Source!AQ931,O941)</f>
        <v>0</v>
      </c>
      <c r="G941" s="13" t="s">
        <v>128</v>
      </c>
      <c r="H941" s="13" t="s">
        <v>129</v>
      </c>
      <c r="I941" s="13"/>
      <c r="J941" s="13"/>
      <c r="K941" s="13">
        <v>223</v>
      </c>
      <c r="L941" s="13">
        <v>9</v>
      </c>
      <c r="M941" s="13">
        <v>3</v>
      </c>
      <c r="N941" s="13" t="s">
        <v>3</v>
      </c>
      <c r="O941" s="13">
        <v>2</v>
      </c>
      <c r="P941" s="13">
        <f>ROUND(Source!EI931,O941)</f>
        <v>0</v>
      </c>
      <c r="Q941" s="13"/>
      <c r="R941" s="13"/>
      <c r="S941" s="13"/>
      <c r="T941" s="13"/>
      <c r="U941" s="13"/>
      <c r="V941" s="13"/>
      <c r="W941" s="13">
        <v>0</v>
      </c>
      <c r="X941" s="13">
        <v>1</v>
      </c>
      <c r="Y941" s="13">
        <v>0</v>
      </c>
      <c r="Z941" s="13">
        <v>0</v>
      </c>
      <c r="AA941" s="13">
        <v>1</v>
      </c>
      <c r="AB941" s="13">
        <v>0</v>
      </c>
    </row>
    <row r="942" spans="1:245" x14ac:dyDescent="0.2">
      <c r="A942" s="13">
        <v>50</v>
      </c>
      <c r="B942" s="13">
        <v>0</v>
      </c>
      <c r="C942" s="13">
        <v>0</v>
      </c>
      <c r="D942" s="13">
        <v>1</v>
      </c>
      <c r="E942" s="13">
        <v>229</v>
      </c>
      <c r="F942" s="13">
        <f>ROUND(Source!AZ931,O942)</f>
        <v>202730.59</v>
      </c>
      <c r="G942" s="13" t="s">
        <v>130</v>
      </c>
      <c r="H942" s="13" t="s">
        <v>131</v>
      </c>
      <c r="I942" s="13"/>
      <c r="J942" s="13"/>
      <c r="K942" s="13">
        <v>229</v>
      </c>
      <c r="L942" s="13">
        <v>10</v>
      </c>
      <c r="M942" s="13">
        <v>3</v>
      </c>
      <c r="N942" s="13" t="s">
        <v>3</v>
      </c>
      <c r="O942" s="13">
        <v>2</v>
      </c>
      <c r="P942" s="13">
        <f>ROUND(Source!ER931,O942)</f>
        <v>1534670.56</v>
      </c>
      <c r="Q942" s="13"/>
      <c r="R942" s="13"/>
      <c r="S942" s="13"/>
      <c r="T942" s="13"/>
      <c r="U942" s="13"/>
      <c r="V942" s="13"/>
      <c r="W942" s="13">
        <v>202730.59</v>
      </c>
      <c r="X942" s="13">
        <v>1</v>
      </c>
      <c r="Y942" s="13">
        <v>202730.59</v>
      </c>
      <c r="Z942" s="13">
        <v>1534670.56</v>
      </c>
      <c r="AA942" s="13">
        <v>1</v>
      </c>
      <c r="AB942" s="13">
        <v>1534670.56</v>
      </c>
    </row>
    <row r="943" spans="1:245" x14ac:dyDescent="0.2">
      <c r="A943" s="13">
        <v>50</v>
      </c>
      <c r="B943" s="13">
        <v>0</v>
      </c>
      <c r="C943" s="13">
        <v>0</v>
      </c>
      <c r="D943" s="13">
        <v>1</v>
      </c>
      <c r="E943" s="13">
        <v>203</v>
      </c>
      <c r="F943" s="13">
        <f>ROUND(Source!Q931,O943)</f>
        <v>272.86</v>
      </c>
      <c r="G943" s="13" t="s">
        <v>132</v>
      </c>
      <c r="H943" s="13" t="s">
        <v>133</v>
      </c>
      <c r="I943" s="13"/>
      <c r="J943" s="13"/>
      <c r="K943" s="13">
        <v>203</v>
      </c>
      <c r="L943" s="13">
        <v>11</v>
      </c>
      <c r="M943" s="13">
        <v>3</v>
      </c>
      <c r="N943" s="13" t="s">
        <v>3</v>
      </c>
      <c r="O943" s="13">
        <v>2</v>
      </c>
      <c r="P943" s="13">
        <f>ROUND(Source!DI931,O943)</f>
        <v>4185.67</v>
      </c>
      <c r="Q943" s="13"/>
      <c r="R943" s="13"/>
      <c r="S943" s="13"/>
      <c r="T943" s="13"/>
      <c r="U943" s="13"/>
      <c r="V943" s="13"/>
      <c r="W943" s="13">
        <v>272.86</v>
      </c>
      <c r="X943" s="13">
        <v>1</v>
      </c>
      <c r="Y943" s="13">
        <v>272.86</v>
      </c>
      <c r="Z943" s="13">
        <v>4185.67</v>
      </c>
      <c r="AA943" s="13">
        <v>1</v>
      </c>
      <c r="AB943" s="13">
        <v>4185.67</v>
      </c>
    </row>
    <row r="944" spans="1:245" x14ac:dyDescent="0.2">
      <c r="A944" s="13">
        <v>50</v>
      </c>
      <c r="B944" s="13">
        <v>0</v>
      </c>
      <c r="C944" s="13">
        <v>0</v>
      </c>
      <c r="D944" s="13">
        <v>1</v>
      </c>
      <c r="E944" s="13">
        <v>231</v>
      </c>
      <c r="F944" s="13">
        <f>ROUND(Source!BB931,O944)</f>
        <v>0</v>
      </c>
      <c r="G944" s="13" t="s">
        <v>134</v>
      </c>
      <c r="H944" s="13" t="s">
        <v>135</v>
      </c>
      <c r="I944" s="13"/>
      <c r="J944" s="13"/>
      <c r="K944" s="13">
        <v>231</v>
      </c>
      <c r="L944" s="13">
        <v>12</v>
      </c>
      <c r="M944" s="13">
        <v>3</v>
      </c>
      <c r="N944" s="13" t="s">
        <v>3</v>
      </c>
      <c r="O944" s="13">
        <v>2</v>
      </c>
      <c r="P944" s="13">
        <f>ROUND(Source!ET931,O944)</f>
        <v>0</v>
      </c>
      <c r="Q944" s="13"/>
      <c r="R944" s="13"/>
      <c r="S944" s="13"/>
      <c r="T944" s="13"/>
      <c r="U944" s="13"/>
      <c r="V944" s="13"/>
      <c r="W944" s="13">
        <v>0</v>
      </c>
      <c r="X944" s="13">
        <v>1</v>
      </c>
      <c r="Y944" s="13">
        <v>0</v>
      </c>
      <c r="Z944" s="13">
        <v>0</v>
      </c>
      <c r="AA944" s="13">
        <v>1</v>
      </c>
      <c r="AB944" s="13">
        <v>0</v>
      </c>
    </row>
    <row r="945" spans="1:28" x14ac:dyDescent="0.2">
      <c r="A945" s="13">
        <v>50</v>
      </c>
      <c r="B945" s="13">
        <v>0</v>
      </c>
      <c r="C945" s="13">
        <v>0</v>
      </c>
      <c r="D945" s="13">
        <v>1</v>
      </c>
      <c r="E945" s="13">
        <v>204</v>
      </c>
      <c r="F945" s="13">
        <f>ROUND(Source!R931,O945)</f>
        <v>31.8</v>
      </c>
      <c r="G945" s="13" t="s">
        <v>136</v>
      </c>
      <c r="H945" s="13" t="s">
        <v>137</v>
      </c>
      <c r="I945" s="13"/>
      <c r="J945" s="13"/>
      <c r="K945" s="13">
        <v>204</v>
      </c>
      <c r="L945" s="13">
        <v>13</v>
      </c>
      <c r="M945" s="13">
        <v>3</v>
      </c>
      <c r="N945" s="13" t="s">
        <v>3</v>
      </c>
      <c r="O945" s="13">
        <v>2</v>
      </c>
      <c r="P945" s="13">
        <f>ROUND(Source!DJ931,O945)</f>
        <v>1791.93</v>
      </c>
      <c r="Q945" s="13"/>
      <c r="R945" s="13"/>
      <c r="S945" s="13"/>
      <c r="T945" s="13"/>
      <c r="U945" s="13"/>
      <c r="V945" s="13"/>
      <c r="W945" s="13">
        <v>31.8</v>
      </c>
      <c r="X945" s="13">
        <v>1</v>
      </c>
      <c r="Y945" s="13">
        <v>31.8</v>
      </c>
      <c r="Z945" s="13">
        <v>1791.93</v>
      </c>
      <c r="AA945" s="13">
        <v>1</v>
      </c>
      <c r="AB945" s="13">
        <v>1791.93</v>
      </c>
    </row>
    <row r="946" spans="1:28" x14ac:dyDescent="0.2">
      <c r="A946" s="13">
        <v>50</v>
      </c>
      <c r="B946" s="13">
        <v>0</v>
      </c>
      <c r="C946" s="13">
        <v>0</v>
      </c>
      <c r="D946" s="13">
        <v>1</v>
      </c>
      <c r="E946" s="13">
        <v>205</v>
      </c>
      <c r="F946" s="13">
        <f>ROUND(Source!S931,O946)</f>
        <v>3664.58</v>
      </c>
      <c r="G946" s="13" t="s">
        <v>138</v>
      </c>
      <c r="H946" s="13" t="s">
        <v>139</v>
      </c>
      <c r="I946" s="13"/>
      <c r="J946" s="13"/>
      <c r="K946" s="13">
        <v>205</v>
      </c>
      <c r="L946" s="13">
        <v>14</v>
      </c>
      <c r="M946" s="13">
        <v>3</v>
      </c>
      <c r="N946" s="13" t="s">
        <v>3</v>
      </c>
      <c r="O946" s="13">
        <v>2</v>
      </c>
      <c r="P946" s="13">
        <f>ROUND(Source!DK931,O946)</f>
        <v>206499.08</v>
      </c>
      <c r="Q946" s="13"/>
      <c r="R946" s="13"/>
      <c r="S946" s="13"/>
      <c r="T946" s="13"/>
      <c r="U946" s="13"/>
      <c r="V946" s="13"/>
      <c r="W946" s="13">
        <v>3664.58</v>
      </c>
      <c r="X946" s="13">
        <v>1</v>
      </c>
      <c r="Y946" s="13">
        <v>3664.58</v>
      </c>
      <c r="Z946" s="13">
        <v>206499.08</v>
      </c>
      <c r="AA946" s="13">
        <v>1</v>
      </c>
      <c r="AB946" s="13">
        <v>206499.08</v>
      </c>
    </row>
    <row r="947" spans="1:28" x14ac:dyDescent="0.2">
      <c r="A947" s="13">
        <v>50</v>
      </c>
      <c r="B947" s="13">
        <v>0</v>
      </c>
      <c r="C947" s="13">
        <v>0</v>
      </c>
      <c r="D947" s="13">
        <v>1</v>
      </c>
      <c r="E947" s="13">
        <v>232</v>
      </c>
      <c r="F947" s="13">
        <f>ROUND(Source!BC931,O947)</f>
        <v>0</v>
      </c>
      <c r="G947" s="13" t="s">
        <v>140</v>
      </c>
      <c r="H947" s="13" t="s">
        <v>141</v>
      </c>
      <c r="I947" s="13"/>
      <c r="J947" s="13"/>
      <c r="K947" s="13">
        <v>232</v>
      </c>
      <c r="L947" s="13">
        <v>15</v>
      </c>
      <c r="M947" s="13">
        <v>3</v>
      </c>
      <c r="N947" s="13" t="s">
        <v>3</v>
      </c>
      <c r="O947" s="13">
        <v>2</v>
      </c>
      <c r="P947" s="13">
        <f>ROUND(Source!EU931,O947)</f>
        <v>0</v>
      </c>
      <c r="Q947" s="13"/>
      <c r="R947" s="13"/>
      <c r="S947" s="13"/>
      <c r="T947" s="13"/>
      <c r="U947" s="13"/>
      <c r="V947" s="13"/>
      <c r="W947" s="13">
        <v>0</v>
      </c>
      <c r="X947" s="13">
        <v>1</v>
      </c>
      <c r="Y947" s="13">
        <v>0</v>
      </c>
      <c r="Z947" s="13">
        <v>0</v>
      </c>
      <c r="AA947" s="13">
        <v>1</v>
      </c>
      <c r="AB947" s="13">
        <v>0</v>
      </c>
    </row>
    <row r="948" spans="1:28" x14ac:dyDescent="0.2">
      <c r="A948" s="13">
        <v>50</v>
      </c>
      <c r="B948" s="13">
        <v>0</v>
      </c>
      <c r="C948" s="13">
        <v>0</v>
      </c>
      <c r="D948" s="13">
        <v>1</v>
      </c>
      <c r="E948" s="13">
        <v>214</v>
      </c>
      <c r="F948" s="13">
        <f>ROUND(Source!AS931,O948)</f>
        <v>12355.79</v>
      </c>
      <c r="G948" s="13" t="s">
        <v>142</v>
      </c>
      <c r="H948" s="13" t="s">
        <v>143</v>
      </c>
      <c r="I948" s="13"/>
      <c r="J948" s="13"/>
      <c r="K948" s="13">
        <v>214</v>
      </c>
      <c r="L948" s="13">
        <v>16</v>
      </c>
      <c r="M948" s="13">
        <v>3</v>
      </c>
      <c r="N948" s="13" t="s">
        <v>3</v>
      </c>
      <c r="O948" s="13">
        <v>2</v>
      </c>
      <c r="P948" s="13">
        <f>ROUND(Source!EK931,O948)</f>
        <v>589687.65</v>
      </c>
      <c r="Q948" s="13"/>
      <c r="R948" s="13"/>
      <c r="S948" s="13"/>
      <c r="T948" s="13"/>
      <c r="U948" s="13"/>
      <c r="V948" s="13"/>
      <c r="W948" s="13">
        <v>12355.79</v>
      </c>
      <c r="X948" s="13">
        <v>1</v>
      </c>
      <c r="Y948" s="13">
        <v>12355.79</v>
      </c>
      <c r="Z948" s="13">
        <v>589687.65</v>
      </c>
      <c r="AA948" s="13">
        <v>1</v>
      </c>
      <c r="AB948" s="13">
        <v>589687.65</v>
      </c>
    </row>
    <row r="949" spans="1:28" x14ac:dyDescent="0.2">
      <c r="A949" s="13">
        <v>50</v>
      </c>
      <c r="B949" s="13">
        <v>0</v>
      </c>
      <c r="C949" s="13">
        <v>0</v>
      </c>
      <c r="D949" s="13">
        <v>1</v>
      </c>
      <c r="E949" s="13">
        <v>215</v>
      </c>
      <c r="F949" s="13">
        <f>ROUND(Source!AT931,O949)</f>
        <v>0</v>
      </c>
      <c r="G949" s="13" t="s">
        <v>144</v>
      </c>
      <c r="H949" s="13" t="s">
        <v>145</v>
      </c>
      <c r="I949" s="13"/>
      <c r="J949" s="13"/>
      <c r="K949" s="13">
        <v>215</v>
      </c>
      <c r="L949" s="13">
        <v>17</v>
      </c>
      <c r="M949" s="13">
        <v>3</v>
      </c>
      <c r="N949" s="13" t="s">
        <v>3</v>
      </c>
      <c r="O949" s="13">
        <v>2</v>
      </c>
      <c r="P949" s="13">
        <f>ROUND(Source!EL931,O949)</f>
        <v>0</v>
      </c>
      <c r="Q949" s="13"/>
      <c r="R949" s="13"/>
      <c r="S949" s="13"/>
      <c r="T949" s="13"/>
      <c r="U949" s="13"/>
      <c r="V949" s="13"/>
      <c r="W949" s="13">
        <v>0</v>
      </c>
      <c r="X949" s="13">
        <v>1</v>
      </c>
      <c r="Y949" s="13">
        <v>0</v>
      </c>
      <c r="Z949" s="13">
        <v>0</v>
      </c>
      <c r="AA949" s="13">
        <v>1</v>
      </c>
      <c r="AB949" s="13">
        <v>0</v>
      </c>
    </row>
    <row r="950" spans="1:28" x14ac:dyDescent="0.2">
      <c r="A950" s="13">
        <v>50</v>
      </c>
      <c r="B950" s="13">
        <v>0</v>
      </c>
      <c r="C950" s="13">
        <v>0</v>
      </c>
      <c r="D950" s="13">
        <v>1</v>
      </c>
      <c r="E950" s="13">
        <v>217</v>
      </c>
      <c r="F950" s="13">
        <f>ROUND(Source!AU931,O950)</f>
        <v>0</v>
      </c>
      <c r="G950" s="13" t="s">
        <v>146</v>
      </c>
      <c r="H950" s="13" t="s">
        <v>147</v>
      </c>
      <c r="I950" s="13"/>
      <c r="J950" s="13"/>
      <c r="K950" s="13">
        <v>217</v>
      </c>
      <c r="L950" s="13">
        <v>18</v>
      </c>
      <c r="M950" s="13">
        <v>3</v>
      </c>
      <c r="N950" s="13" t="s">
        <v>3</v>
      </c>
      <c r="O950" s="13">
        <v>2</v>
      </c>
      <c r="P950" s="13">
        <f>ROUND(Source!EM931,O950)</f>
        <v>0</v>
      </c>
      <c r="Q950" s="13"/>
      <c r="R950" s="13"/>
      <c r="S950" s="13"/>
      <c r="T950" s="13"/>
      <c r="U950" s="13"/>
      <c r="V950" s="13"/>
      <c r="W950" s="13">
        <v>0</v>
      </c>
      <c r="X950" s="13">
        <v>1</v>
      </c>
      <c r="Y950" s="13">
        <v>0</v>
      </c>
      <c r="Z950" s="13">
        <v>0</v>
      </c>
      <c r="AA950" s="13">
        <v>1</v>
      </c>
      <c r="AB950" s="13">
        <v>0</v>
      </c>
    </row>
    <row r="951" spans="1:28" x14ac:dyDescent="0.2">
      <c r="A951" s="13">
        <v>50</v>
      </c>
      <c r="B951" s="13">
        <v>0</v>
      </c>
      <c r="C951" s="13">
        <v>0</v>
      </c>
      <c r="D951" s="13">
        <v>1</v>
      </c>
      <c r="E951" s="13">
        <v>230</v>
      </c>
      <c r="F951" s="13">
        <f>ROUND(Source!BA931,O951)</f>
        <v>0</v>
      </c>
      <c r="G951" s="13" t="s">
        <v>148</v>
      </c>
      <c r="H951" s="13" t="s">
        <v>149</v>
      </c>
      <c r="I951" s="13"/>
      <c r="J951" s="13"/>
      <c r="K951" s="13">
        <v>230</v>
      </c>
      <c r="L951" s="13">
        <v>19</v>
      </c>
      <c r="M951" s="13">
        <v>3</v>
      </c>
      <c r="N951" s="13" t="s">
        <v>3</v>
      </c>
      <c r="O951" s="13">
        <v>2</v>
      </c>
      <c r="P951" s="13">
        <f>ROUND(Source!ES931,O951)</f>
        <v>0</v>
      </c>
      <c r="Q951" s="13"/>
      <c r="R951" s="13"/>
      <c r="S951" s="13"/>
      <c r="T951" s="13"/>
      <c r="U951" s="13"/>
      <c r="V951" s="13"/>
      <c r="W951" s="13">
        <v>0</v>
      </c>
      <c r="X951" s="13">
        <v>1</v>
      </c>
      <c r="Y951" s="13">
        <v>0</v>
      </c>
      <c r="Z951" s="13">
        <v>0</v>
      </c>
      <c r="AA951" s="13">
        <v>1</v>
      </c>
      <c r="AB951" s="13">
        <v>0</v>
      </c>
    </row>
    <row r="952" spans="1:28" x14ac:dyDescent="0.2">
      <c r="A952" s="13">
        <v>50</v>
      </c>
      <c r="B952" s="13">
        <v>0</v>
      </c>
      <c r="C952" s="13">
        <v>0</v>
      </c>
      <c r="D952" s="13">
        <v>1</v>
      </c>
      <c r="E952" s="13">
        <v>206</v>
      </c>
      <c r="F952" s="13">
        <f>ROUND(Source!T931,O952)</f>
        <v>0</v>
      </c>
      <c r="G952" s="13" t="s">
        <v>150</v>
      </c>
      <c r="H952" s="13" t="s">
        <v>151</v>
      </c>
      <c r="I952" s="13"/>
      <c r="J952" s="13"/>
      <c r="K952" s="13">
        <v>206</v>
      </c>
      <c r="L952" s="13">
        <v>20</v>
      </c>
      <c r="M952" s="13">
        <v>3</v>
      </c>
      <c r="N952" s="13" t="s">
        <v>3</v>
      </c>
      <c r="O952" s="13">
        <v>2</v>
      </c>
      <c r="P952" s="13">
        <f>ROUND(Source!DL931,O952)</f>
        <v>0</v>
      </c>
      <c r="Q952" s="13"/>
      <c r="R952" s="13"/>
      <c r="S952" s="13"/>
      <c r="T952" s="13"/>
      <c r="U952" s="13"/>
      <c r="V952" s="13"/>
      <c r="W952" s="13">
        <v>0</v>
      </c>
      <c r="X952" s="13">
        <v>1</v>
      </c>
      <c r="Y952" s="13">
        <v>0</v>
      </c>
      <c r="Z952" s="13">
        <v>0</v>
      </c>
      <c r="AA952" s="13">
        <v>1</v>
      </c>
      <c r="AB952" s="13">
        <v>0</v>
      </c>
    </row>
    <row r="953" spans="1:28" x14ac:dyDescent="0.2">
      <c r="A953" s="13">
        <v>50</v>
      </c>
      <c r="B953" s="13">
        <v>0</v>
      </c>
      <c r="C953" s="13">
        <v>0</v>
      </c>
      <c r="D953" s="13">
        <v>1</v>
      </c>
      <c r="E953" s="13">
        <v>207</v>
      </c>
      <c r="F953" s="13">
        <f>Source!U931</f>
        <v>315.64292759999995</v>
      </c>
      <c r="G953" s="13" t="s">
        <v>152</v>
      </c>
      <c r="H953" s="13" t="s">
        <v>153</v>
      </c>
      <c r="I953" s="13"/>
      <c r="J953" s="13"/>
      <c r="K953" s="13">
        <v>207</v>
      </c>
      <c r="L953" s="13">
        <v>21</v>
      </c>
      <c r="M953" s="13">
        <v>3</v>
      </c>
      <c r="N953" s="13" t="s">
        <v>3</v>
      </c>
      <c r="O953" s="13">
        <v>-1</v>
      </c>
      <c r="P953" s="13">
        <f>Source!DM931</f>
        <v>315.64292759999995</v>
      </c>
      <c r="Q953" s="13"/>
      <c r="R953" s="13"/>
      <c r="S953" s="13"/>
      <c r="T953" s="13"/>
      <c r="U953" s="13"/>
      <c r="V953" s="13"/>
      <c r="W953" s="13">
        <v>315.64292760000001</v>
      </c>
      <c r="X953" s="13">
        <v>1</v>
      </c>
      <c r="Y953" s="13">
        <v>315.64292760000001</v>
      </c>
      <c r="Z953" s="13">
        <v>315.64292760000001</v>
      </c>
      <c r="AA953" s="13">
        <v>1</v>
      </c>
      <c r="AB953" s="13">
        <v>315.64292760000001</v>
      </c>
    </row>
    <row r="954" spans="1:28" x14ac:dyDescent="0.2">
      <c r="A954" s="13">
        <v>50</v>
      </c>
      <c r="B954" s="13">
        <v>0</v>
      </c>
      <c r="C954" s="13">
        <v>0</v>
      </c>
      <c r="D954" s="13">
        <v>1</v>
      </c>
      <c r="E954" s="13">
        <v>208</v>
      </c>
      <c r="F954" s="13">
        <f>Source!V931</f>
        <v>0</v>
      </c>
      <c r="G954" s="13" t="s">
        <v>154</v>
      </c>
      <c r="H954" s="13" t="s">
        <v>155</v>
      </c>
      <c r="I954" s="13"/>
      <c r="J954" s="13"/>
      <c r="K954" s="13">
        <v>208</v>
      </c>
      <c r="L954" s="13">
        <v>22</v>
      </c>
      <c r="M954" s="13">
        <v>3</v>
      </c>
      <c r="N954" s="13" t="s">
        <v>3</v>
      </c>
      <c r="O954" s="13">
        <v>-1</v>
      </c>
      <c r="P954" s="13">
        <f>Source!DN931</f>
        <v>0</v>
      </c>
      <c r="Q954" s="13"/>
      <c r="R954" s="13"/>
      <c r="S954" s="13"/>
      <c r="T954" s="13"/>
      <c r="U954" s="13"/>
      <c r="V954" s="13"/>
      <c r="W954" s="13">
        <v>0</v>
      </c>
      <c r="X954" s="13">
        <v>1</v>
      </c>
      <c r="Y954" s="13">
        <v>0</v>
      </c>
      <c r="Z954" s="13">
        <v>0</v>
      </c>
      <c r="AA954" s="13">
        <v>1</v>
      </c>
      <c r="AB954" s="13">
        <v>0</v>
      </c>
    </row>
    <row r="955" spans="1:28" x14ac:dyDescent="0.2">
      <c r="A955" s="13">
        <v>50</v>
      </c>
      <c r="B955" s="13">
        <v>0</v>
      </c>
      <c r="C955" s="13">
        <v>0</v>
      </c>
      <c r="D955" s="13">
        <v>1</v>
      </c>
      <c r="E955" s="13">
        <v>209</v>
      </c>
      <c r="F955" s="13">
        <f>ROUND(Source!W931,O955)</f>
        <v>0</v>
      </c>
      <c r="G955" s="13" t="s">
        <v>156</v>
      </c>
      <c r="H955" s="13" t="s">
        <v>157</v>
      </c>
      <c r="I955" s="13"/>
      <c r="J955" s="13"/>
      <c r="K955" s="13">
        <v>209</v>
      </c>
      <c r="L955" s="13">
        <v>23</v>
      </c>
      <c r="M955" s="13">
        <v>3</v>
      </c>
      <c r="N955" s="13" t="s">
        <v>3</v>
      </c>
      <c r="O955" s="13">
        <v>2</v>
      </c>
      <c r="P955" s="13">
        <f>ROUND(Source!DO931,O955)</f>
        <v>0</v>
      </c>
      <c r="Q955" s="13"/>
      <c r="R955" s="13"/>
      <c r="S955" s="13"/>
      <c r="T955" s="13"/>
      <c r="U955" s="13"/>
      <c r="V955" s="13"/>
      <c r="W955" s="13">
        <v>0</v>
      </c>
      <c r="X955" s="13">
        <v>1</v>
      </c>
      <c r="Y955" s="13">
        <v>0</v>
      </c>
      <c r="Z955" s="13">
        <v>0</v>
      </c>
      <c r="AA955" s="13">
        <v>1</v>
      </c>
      <c r="AB955" s="13">
        <v>0</v>
      </c>
    </row>
    <row r="956" spans="1:28" x14ac:dyDescent="0.2">
      <c r="A956" s="13">
        <v>50</v>
      </c>
      <c r="B956" s="13">
        <v>0</v>
      </c>
      <c r="C956" s="13">
        <v>0</v>
      </c>
      <c r="D956" s="13">
        <v>1</v>
      </c>
      <c r="E956" s="13">
        <v>233</v>
      </c>
      <c r="F956" s="13">
        <f>ROUND(Source!BD931,O956)</f>
        <v>0</v>
      </c>
      <c r="G956" s="13" t="s">
        <v>158</v>
      </c>
      <c r="H956" s="13" t="s">
        <v>159</v>
      </c>
      <c r="I956" s="13"/>
      <c r="J956" s="13"/>
      <c r="K956" s="13">
        <v>233</v>
      </c>
      <c r="L956" s="13">
        <v>24</v>
      </c>
      <c r="M956" s="13">
        <v>3</v>
      </c>
      <c r="N956" s="13" t="s">
        <v>3</v>
      </c>
      <c r="O956" s="13">
        <v>2</v>
      </c>
      <c r="P956" s="13">
        <f>ROUND(Source!EV931,O956)</f>
        <v>0</v>
      </c>
      <c r="Q956" s="13"/>
      <c r="R956" s="13"/>
      <c r="S956" s="13"/>
      <c r="T956" s="13"/>
      <c r="U956" s="13"/>
      <c r="V956" s="13"/>
      <c r="W956" s="13">
        <v>0</v>
      </c>
      <c r="X956" s="13">
        <v>1</v>
      </c>
      <c r="Y956" s="13">
        <v>0</v>
      </c>
      <c r="Z956" s="13">
        <v>0</v>
      </c>
      <c r="AA956" s="13">
        <v>1</v>
      </c>
      <c r="AB956" s="13">
        <v>0</v>
      </c>
    </row>
    <row r="957" spans="1:28" x14ac:dyDescent="0.2">
      <c r="A957" s="13">
        <v>50</v>
      </c>
      <c r="B957" s="13">
        <v>0</v>
      </c>
      <c r="C957" s="13">
        <v>0</v>
      </c>
      <c r="D957" s="13">
        <v>1</v>
      </c>
      <c r="E957" s="13">
        <v>210</v>
      </c>
      <c r="F957" s="13">
        <f>ROUND(Source!X931,O957)</f>
        <v>4029.05</v>
      </c>
      <c r="G957" s="13" t="s">
        <v>160</v>
      </c>
      <c r="H957" s="13" t="s">
        <v>161</v>
      </c>
      <c r="I957" s="13"/>
      <c r="J957" s="13"/>
      <c r="K957" s="13">
        <v>210</v>
      </c>
      <c r="L957" s="13">
        <v>25</v>
      </c>
      <c r="M957" s="13">
        <v>3</v>
      </c>
      <c r="N957" s="13" t="s">
        <v>3</v>
      </c>
      <c r="O957" s="13">
        <v>2</v>
      </c>
      <c r="P957" s="13">
        <f>ROUND(Source!DP931,O957)</f>
        <v>227037.2</v>
      </c>
      <c r="Q957" s="13"/>
      <c r="R957" s="13"/>
      <c r="S957" s="13"/>
      <c r="T957" s="13"/>
      <c r="U957" s="13"/>
      <c r="V957" s="13"/>
      <c r="W957" s="13">
        <v>4029.05</v>
      </c>
      <c r="X957" s="13">
        <v>1</v>
      </c>
      <c r="Y957" s="13">
        <v>4029.05</v>
      </c>
      <c r="Z957" s="13">
        <v>227037.2</v>
      </c>
      <c r="AA957" s="13">
        <v>1</v>
      </c>
      <c r="AB957" s="13">
        <v>227037.2</v>
      </c>
    </row>
    <row r="958" spans="1:28" x14ac:dyDescent="0.2">
      <c r="A958" s="13">
        <v>50</v>
      </c>
      <c r="B958" s="13">
        <v>0</v>
      </c>
      <c r="C958" s="13">
        <v>0</v>
      </c>
      <c r="D958" s="13">
        <v>1</v>
      </c>
      <c r="E958" s="13">
        <v>211</v>
      </c>
      <c r="F958" s="13">
        <f>ROUND(Source!Y931,O958)</f>
        <v>2254.79</v>
      </c>
      <c r="G958" s="13" t="s">
        <v>162</v>
      </c>
      <c r="H958" s="13" t="s">
        <v>163</v>
      </c>
      <c r="I958" s="13"/>
      <c r="J958" s="13"/>
      <c r="K958" s="13">
        <v>211</v>
      </c>
      <c r="L958" s="13">
        <v>26</v>
      </c>
      <c r="M958" s="13">
        <v>3</v>
      </c>
      <c r="N958" s="13" t="s">
        <v>3</v>
      </c>
      <c r="O958" s="13">
        <v>2</v>
      </c>
      <c r="P958" s="13">
        <f>ROUND(Source!DQ931,O958)</f>
        <v>127057.52</v>
      </c>
      <c r="Q958" s="13"/>
      <c r="R958" s="13"/>
      <c r="S958" s="13"/>
      <c r="T958" s="13"/>
      <c r="U958" s="13"/>
      <c r="V958" s="13"/>
      <c r="W958" s="13">
        <v>2254.79</v>
      </c>
      <c r="X958" s="13">
        <v>1</v>
      </c>
      <c r="Y958" s="13">
        <v>2254.79</v>
      </c>
      <c r="Z958" s="13">
        <v>127057.52</v>
      </c>
      <c r="AA958" s="13">
        <v>1</v>
      </c>
      <c r="AB958" s="13">
        <v>127057.52</v>
      </c>
    </row>
    <row r="959" spans="1:28" x14ac:dyDescent="0.2">
      <c r="A959" s="13">
        <v>50</v>
      </c>
      <c r="B959" s="13">
        <v>0</v>
      </c>
      <c r="C959" s="13">
        <v>0</v>
      </c>
      <c r="D959" s="13">
        <v>1</v>
      </c>
      <c r="E959" s="13">
        <v>224</v>
      </c>
      <c r="F959" s="13">
        <f>ROUND(Source!AR931,O959)</f>
        <v>215086.38</v>
      </c>
      <c r="G959" s="13" t="s">
        <v>164</v>
      </c>
      <c r="H959" s="13" t="s">
        <v>165</v>
      </c>
      <c r="I959" s="13"/>
      <c r="J959" s="13"/>
      <c r="K959" s="13">
        <v>224</v>
      </c>
      <c r="L959" s="13">
        <v>27</v>
      </c>
      <c r="M959" s="13">
        <v>3</v>
      </c>
      <c r="N959" s="13" t="s">
        <v>3</v>
      </c>
      <c r="O959" s="13">
        <v>2</v>
      </c>
      <c r="P959" s="13">
        <f>ROUND(Source!EJ931,O959)</f>
        <v>2124358.21</v>
      </c>
      <c r="Q959" s="13"/>
      <c r="R959" s="13"/>
      <c r="S959" s="13"/>
      <c r="T959" s="13"/>
      <c r="U959" s="13"/>
      <c r="V959" s="13"/>
      <c r="W959" s="13">
        <v>215086.38</v>
      </c>
      <c r="X959" s="13">
        <v>1</v>
      </c>
      <c r="Y959" s="13">
        <v>215086.38</v>
      </c>
      <c r="Z959" s="13">
        <v>2124358.21</v>
      </c>
      <c r="AA959" s="13">
        <v>1</v>
      </c>
      <c r="AB959" s="13">
        <v>2124358.21</v>
      </c>
    </row>
    <row r="961" spans="1:255" x14ac:dyDescent="0.2">
      <c r="A961" s="10">
        <v>5</v>
      </c>
      <c r="B961" s="10">
        <v>1</v>
      </c>
      <c r="C961" s="10"/>
      <c r="D961" s="10">
        <f>ROW(A988)</f>
        <v>988</v>
      </c>
      <c r="E961" s="10"/>
      <c r="F961" s="10" t="s">
        <v>24</v>
      </c>
      <c r="G961" s="10" t="s">
        <v>895</v>
      </c>
      <c r="H961" s="10" t="s">
        <v>3</v>
      </c>
      <c r="I961" s="10">
        <v>0</v>
      </c>
      <c r="J961" s="10"/>
      <c r="K961" s="10">
        <v>0</v>
      </c>
      <c r="L961" s="10"/>
      <c r="M961" s="10" t="s">
        <v>3</v>
      </c>
      <c r="N961" s="10"/>
      <c r="O961" s="10"/>
      <c r="P961" s="10"/>
      <c r="Q961" s="10"/>
      <c r="R961" s="10"/>
      <c r="S961" s="10">
        <v>0</v>
      </c>
      <c r="T961" s="10">
        <v>0</v>
      </c>
      <c r="U961" s="10" t="s">
        <v>3</v>
      </c>
      <c r="V961" s="10">
        <v>2</v>
      </c>
      <c r="W961" s="10"/>
      <c r="X961" s="10"/>
      <c r="Y961" s="10"/>
      <c r="Z961" s="10"/>
      <c r="AA961" s="10"/>
      <c r="AB961" s="10" t="s">
        <v>3</v>
      </c>
      <c r="AC961" s="10" t="s">
        <v>3</v>
      </c>
      <c r="AD961" s="10" t="s">
        <v>3</v>
      </c>
      <c r="AE961" s="10" t="s">
        <v>3</v>
      </c>
      <c r="AF961" s="10" t="s">
        <v>3</v>
      </c>
      <c r="AG961" s="10" t="s">
        <v>3</v>
      </c>
      <c r="AH961" s="10"/>
      <c r="AI961" s="10"/>
      <c r="AJ961" s="10"/>
      <c r="AK961" s="10"/>
      <c r="AL961" s="10"/>
      <c r="AM961" s="10"/>
      <c r="AN961" s="10"/>
      <c r="AO961" s="10"/>
      <c r="AP961" s="10" t="s">
        <v>3</v>
      </c>
      <c r="AQ961" s="10" t="s">
        <v>3</v>
      </c>
      <c r="AR961" s="10" t="s">
        <v>3</v>
      </c>
      <c r="AS961" s="10"/>
      <c r="AT961" s="10"/>
      <c r="AU961" s="10"/>
      <c r="AV961" s="10"/>
      <c r="AW961" s="10"/>
      <c r="AX961" s="10"/>
      <c r="AY961" s="10"/>
      <c r="AZ961" s="10" t="s">
        <v>3</v>
      </c>
      <c r="BA961" s="10"/>
      <c r="BB961" s="10" t="s">
        <v>3</v>
      </c>
      <c r="BC961" s="10" t="s">
        <v>3</v>
      </c>
      <c r="BD961" s="10" t="s">
        <v>3</v>
      </c>
      <c r="BE961" s="10" t="s">
        <v>3</v>
      </c>
      <c r="BF961" s="10" t="s">
        <v>3</v>
      </c>
      <c r="BG961" s="10" t="s">
        <v>3</v>
      </c>
      <c r="BH961" s="10" t="s">
        <v>3</v>
      </c>
      <c r="BI961" s="10" t="s">
        <v>3</v>
      </c>
      <c r="BJ961" s="10" t="s">
        <v>3</v>
      </c>
      <c r="BK961" s="10" t="s">
        <v>3</v>
      </c>
      <c r="BL961" s="10" t="s">
        <v>3</v>
      </c>
      <c r="BM961" s="10" t="s">
        <v>3</v>
      </c>
      <c r="BN961" s="10" t="s">
        <v>3</v>
      </c>
      <c r="BO961" s="10" t="s">
        <v>3</v>
      </c>
      <c r="BP961" s="10" t="s">
        <v>3</v>
      </c>
      <c r="BQ961" s="10"/>
      <c r="BR961" s="10"/>
      <c r="BS961" s="10"/>
      <c r="BT961" s="10"/>
      <c r="BU961" s="10"/>
      <c r="BV961" s="10"/>
      <c r="BW961" s="10"/>
      <c r="BX961" s="10">
        <v>0</v>
      </c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>
        <v>0</v>
      </c>
    </row>
    <row r="963" spans="1:255" x14ac:dyDescent="0.2">
      <c r="A963" s="11">
        <v>52</v>
      </c>
      <c r="B963" s="11">
        <f t="shared" ref="B963:G963" si="760">B988</f>
        <v>1</v>
      </c>
      <c r="C963" s="11">
        <f t="shared" si="760"/>
        <v>5</v>
      </c>
      <c r="D963" s="11">
        <f t="shared" si="760"/>
        <v>961</v>
      </c>
      <c r="E963" s="11">
        <f t="shared" si="760"/>
        <v>0</v>
      </c>
      <c r="F963" s="11" t="str">
        <f t="shared" si="760"/>
        <v>Новый подраздел</v>
      </c>
      <c r="G963" s="11" t="str">
        <f t="shared" si="760"/>
        <v>Декоративные решетки</v>
      </c>
      <c r="H963" s="11"/>
      <c r="I963" s="11"/>
      <c r="J963" s="11"/>
      <c r="K963" s="11"/>
      <c r="L963" s="11"/>
      <c r="M963" s="11"/>
      <c r="N963" s="11"/>
      <c r="O963" s="11">
        <f t="shared" ref="O963:AT963" si="761">O988</f>
        <v>17814.25</v>
      </c>
      <c r="P963" s="11">
        <f t="shared" si="761"/>
        <v>17052.400000000001</v>
      </c>
      <c r="Q963" s="11">
        <f t="shared" si="761"/>
        <v>100.56</v>
      </c>
      <c r="R963" s="11">
        <f t="shared" si="761"/>
        <v>7.43</v>
      </c>
      <c r="S963" s="11">
        <f t="shared" si="761"/>
        <v>661.29</v>
      </c>
      <c r="T963" s="11">
        <f t="shared" si="761"/>
        <v>0</v>
      </c>
      <c r="U963" s="11">
        <f t="shared" si="761"/>
        <v>56.246499539999995</v>
      </c>
      <c r="V963" s="11">
        <f t="shared" si="761"/>
        <v>0</v>
      </c>
      <c r="W963" s="11">
        <f t="shared" si="761"/>
        <v>0</v>
      </c>
      <c r="X963" s="11">
        <f t="shared" si="761"/>
        <v>728.9</v>
      </c>
      <c r="Y963" s="11">
        <f t="shared" si="761"/>
        <v>407.92</v>
      </c>
      <c r="Z963" s="11">
        <f t="shared" si="761"/>
        <v>0</v>
      </c>
      <c r="AA963" s="11">
        <f t="shared" si="761"/>
        <v>0</v>
      </c>
      <c r="AB963" s="11">
        <f t="shared" si="761"/>
        <v>17814.25</v>
      </c>
      <c r="AC963" s="11">
        <f t="shared" si="761"/>
        <v>17052.400000000001</v>
      </c>
      <c r="AD963" s="11">
        <f t="shared" si="761"/>
        <v>100.56</v>
      </c>
      <c r="AE963" s="11">
        <f t="shared" si="761"/>
        <v>7.43</v>
      </c>
      <c r="AF963" s="11">
        <f t="shared" si="761"/>
        <v>661.29</v>
      </c>
      <c r="AG963" s="11">
        <f t="shared" si="761"/>
        <v>0</v>
      </c>
      <c r="AH963" s="11">
        <f t="shared" si="761"/>
        <v>56.246499539999995</v>
      </c>
      <c r="AI963" s="11">
        <f t="shared" si="761"/>
        <v>0</v>
      </c>
      <c r="AJ963" s="11">
        <f t="shared" si="761"/>
        <v>0</v>
      </c>
      <c r="AK963" s="11">
        <f t="shared" si="761"/>
        <v>728.9</v>
      </c>
      <c r="AL963" s="11">
        <f t="shared" si="761"/>
        <v>407.92</v>
      </c>
      <c r="AM963" s="11">
        <f t="shared" si="761"/>
        <v>0</v>
      </c>
      <c r="AN963" s="11">
        <f t="shared" si="761"/>
        <v>0</v>
      </c>
      <c r="AO963" s="11">
        <f t="shared" si="761"/>
        <v>0</v>
      </c>
      <c r="AP963" s="11">
        <f t="shared" si="761"/>
        <v>0</v>
      </c>
      <c r="AQ963" s="11">
        <f t="shared" si="761"/>
        <v>0</v>
      </c>
      <c r="AR963" s="11">
        <f t="shared" si="761"/>
        <v>18951.07</v>
      </c>
      <c r="AS963" s="11">
        <f t="shared" si="761"/>
        <v>18951.07</v>
      </c>
      <c r="AT963" s="11">
        <f t="shared" si="761"/>
        <v>0</v>
      </c>
      <c r="AU963" s="11">
        <f t="shared" ref="AU963:BZ963" si="762">AU988</f>
        <v>0</v>
      </c>
      <c r="AV963" s="11">
        <f t="shared" si="762"/>
        <v>17052.400000000001</v>
      </c>
      <c r="AW963" s="11">
        <f t="shared" si="762"/>
        <v>17052.400000000001</v>
      </c>
      <c r="AX963" s="11">
        <f t="shared" si="762"/>
        <v>0</v>
      </c>
      <c r="AY963" s="11">
        <f t="shared" si="762"/>
        <v>17052.400000000001</v>
      </c>
      <c r="AZ963" s="11">
        <f t="shared" si="762"/>
        <v>0</v>
      </c>
      <c r="BA963" s="11">
        <f t="shared" si="762"/>
        <v>0</v>
      </c>
      <c r="BB963" s="11">
        <f t="shared" si="762"/>
        <v>0</v>
      </c>
      <c r="BC963" s="11">
        <f t="shared" si="762"/>
        <v>0</v>
      </c>
      <c r="BD963" s="11">
        <f t="shared" si="762"/>
        <v>0</v>
      </c>
      <c r="BE963" s="11">
        <f t="shared" si="762"/>
        <v>0</v>
      </c>
      <c r="BF963" s="11">
        <f t="shared" si="762"/>
        <v>0</v>
      </c>
      <c r="BG963" s="11">
        <f t="shared" si="762"/>
        <v>0</v>
      </c>
      <c r="BH963" s="11">
        <f t="shared" si="762"/>
        <v>0</v>
      </c>
      <c r="BI963" s="11">
        <f t="shared" si="762"/>
        <v>0</v>
      </c>
      <c r="BJ963" s="11">
        <f t="shared" si="762"/>
        <v>0</v>
      </c>
      <c r="BK963" s="11">
        <f t="shared" si="762"/>
        <v>0</v>
      </c>
      <c r="BL963" s="11">
        <f t="shared" si="762"/>
        <v>0</v>
      </c>
      <c r="BM963" s="11">
        <f t="shared" si="762"/>
        <v>0</v>
      </c>
      <c r="BN963" s="11">
        <f t="shared" si="762"/>
        <v>0</v>
      </c>
      <c r="BO963" s="11">
        <f t="shared" si="762"/>
        <v>0</v>
      </c>
      <c r="BP963" s="11">
        <f t="shared" si="762"/>
        <v>0</v>
      </c>
      <c r="BQ963" s="11">
        <f t="shared" si="762"/>
        <v>0</v>
      </c>
      <c r="BR963" s="11">
        <f t="shared" si="762"/>
        <v>0</v>
      </c>
      <c r="BS963" s="11">
        <f t="shared" si="762"/>
        <v>0</v>
      </c>
      <c r="BT963" s="11">
        <f t="shared" si="762"/>
        <v>0</v>
      </c>
      <c r="BU963" s="11">
        <f t="shared" si="762"/>
        <v>0</v>
      </c>
      <c r="BV963" s="11">
        <f t="shared" si="762"/>
        <v>0</v>
      </c>
      <c r="BW963" s="11">
        <f t="shared" si="762"/>
        <v>0</v>
      </c>
      <c r="BX963" s="11">
        <f t="shared" si="762"/>
        <v>0</v>
      </c>
      <c r="BY963" s="11">
        <f t="shared" si="762"/>
        <v>0</v>
      </c>
      <c r="BZ963" s="11">
        <f t="shared" si="762"/>
        <v>0</v>
      </c>
      <c r="CA963" s="11">
        <f t="shared" ref="CA963:DF963" si="763">CA988</f>
        <v>18951.07</v>
      </c>
      <c r="CB963" s="11">
        <f t="shared" si="763"/>
        <v>18951.07</v>
      </c>
      <c r="CC963" s="11">
        <f t="shared" si="763"/>
        <v>0</v>
      </c>
      <c r="CD963" s="11">
        <f t="shared" si="763"/>
        <v>0</v>
      </c>
      <c r="CE963" s="11">
        <f t="shared" si="763"/>
        <v>17052.400000000001</v>
      </c>
      <c r="CF963" s="11">
        <f t="shared" si="763"/>
        <v>17052.400000000001</v>
      </c>
      <c r="CG963" s="11">
        <f t="shared" si="763"/>
        <v>0</v>
      </c>
      <c r="CH963" s="11">
        <f t="shared" si="763"/>
        <v>17052.400000000001</v>
      </c>
      <c r="CI963" s="11">
        <f t="shared" si="763"/>
        <v>0</v>
      </c>
      <c r="CJ963" s="11">
        <f t="shared" si="763"/>
        <v>0</v>
      </c>
      <c r="CK963" s="11">
        <f t="shared" si="763"/>
        <v>0</v>
      </c>
      <c r="CL963" s="11">
        <f t="shared" si="763"/>
        <v>0</v>
      </c>
      <c r="CM963" s="11">
        <f t="shared" si="763"/>
        <v>0</v>
      </c>
      <c r="CN963" s="11">
        <f t="shared" si="763"/>
        <v>0</v>
      </c>
      <c r="CO963" s="11">
        <f t="shared" si="763"/>
        <v>0</v>
      </c>
      <c r="CP963" s="11">
        <f t="shared" si="763"/>
        <v>0</v>
      </c>
      <c r="CQ963" s="11">
        <f t="shared" si="763"/>
        <v>0</v>
      </c>
      <c r="CR963" s="11">
        <f t="shared" si="763"/>
        <v>0</v>
      </c>
      <c r="CS963" s="11">
        <f t="shared" si="763"/>
        <v>0</v>
      </c>
      <c r="CT963" s="11">
        <f t="shared" si="763"/>
        <v>0</v>
      </c>
      <c r="CU963" s="11">
        <f t="shared" si="763"/>
        <v>0</v>
      </c>
      <c r="CV963" s="11">
        <f t="shared" si="763"/>
        <v>0</v>
      </c>
      <c r="CW963" s="11">
        <f t="shared" si="763"/>
        <v>0</v>
      </c>
      <c r="CX963" s="11">
        <f t="shared" si="763"/>
        <v>0</v>
      </c>
      <c r="CY963" s="11">
        <f t="shared" si="763"/>
        <v>0</v>
      </c>
      <c r="CZ963" s="11">
        <f t="shared" si="763"/>
        <v>0</v>
      </c>
      <c r="DA963" s="11">
        <f t="shared" si="763"/>
        <v>0</v>
      </c>
      <c r="DB963" s="11">
        <f t="shared" si="763"/>
        <v>0</v>
      </c>
      <c r="DC963" s="11">
        <f t="shared" si="763"/>
        <v>0</v>
      </c>
      <c r="DD963" s="11">
        <f t="shared" si="763"/>
        <v>0</v>
      </c>
      <c r="DE963" s="11">
        <f t="shared" si="763"/>
        <v>0</v>
      </c>
      <c r="DF963" s="11">
        <f t="shared" si="763"/>
        <v>0</v>
      </c>
      <c r="DG963" s="12">
        <f t="shared" ref="DG963:EL963" si="764">DG988</f>
        <v>206691.14</v>
      </c>
      <c r="DH963" s="12">
        <f t="shared" si="764"/>
        <v>167953.24</v>
      </c>
      <c r="DI963" s="12">
        <f t="shared" si="764"/>
        <v>1474.21</v>
      </c>
      <c r="DJ963" s="12">
        <f t="shared" si="764"/>
        <v>418.68</v>
      </c>
      <c r="DK963" s="12">
        <f t="shared" si="764"/>
        <v>37263.69</v>
      </c>
      <c r="DL963" s="12">
        <f t="shared" si="764"/>
        <v>0</v>
      </c>
      <c r="DM963" s="12">
        <f t="shared" si="764"/>
        <v>56.246499539999995</v>
      </c>
      <c r="DN963" s="12">
        <f t="shared" si="764"/>
        <v>0</v>
      </c>
      <c r="DO963" s="12">
        <f t="shared" si="764"/>
        <v>0</v>
      </c>
      <c r="DP963" s="12">
        <f t="shared" si="764"/>
        <v>41073.78</v>
      </c>
      <c r="DQ963" s="12">
        <f t="shared" si="764"/>
        <v>22986.25</v>
      </c>
      <c r="DR963" s="12">
        <f t="shared" si="764"/>
        <v>0</v>
      </c>
      <c r="DS963" s="12">
        <f t="shared" si="764"/>
        <v>0</v>
      </c>
      <c r="DT963" s="12">
        <f t="shared" si="764"/>
        <v>206691.14</v>
      </c>
      <c r="DU963" s="12">
        <f t="shared" si="764"/>
        <v>167953.24</v>
      </c>
      <c r="DV963" s="12">
        <f t="shared" si="764"/>
        <v>1474.21</v>
      </c>
      <c r="DW963" s="12">
        <f t="shared" si="764"/>
        <v>418.68</v>
      </c>
      <c r="DX963" s="12">
        <f t="shared" si="764"/>
        <v>37263.69</v>
      </c>
      <c r="DY963" s="12">
        <f t="shared" si="764"/>
        <v>0</v>
      </c>
      <c r="DZ963" s="12">
        <f t="shared" si="764"/>
        <v>56.246499539999995</v>
      </c>
      <c r="EA963" s="12">
        <f t="shared" si="764"/>
        <v>0</v>
      </c>
      <c r="EB963" s="12">
        <f t="shared" si="764"/>
        <v>0</v>
      </c>
      <c r="EC963" s="12">
        <f t="shared" si="764"/>
        <v>41073.78</v>
      </c>
      <c r="ED963" s="12">
        <f t="shared" si="764"/>
        <v>22986.25</v>
      </c>
      <c r="EE963" s="12">
        <f t="shared" si="764"/>
        <v>0</v>
      </c>
      <c r="EF963" s="12">
        <f t="shared" si="764"/>
        <v>0</v>
      </c>
      <c r="EG963" s="12">
        <f t="shared" si="764"/>
        <v>0</v>
      </c>
      <c r="EH963" s="12">
        <f t="shared" si="764"/>
        <v>0</v>
      </c>
      <c r="EI963" s="12">
        <f t="shared" si="764"/>
        <v>0</v>
      </c>
      <c r="EJ963" s="12">
        <f t="shared" si="764"/>
        <v>270751.17</v>
      </c>
      <c r="EK963" s="12">
        <f t="shared" si="764"/>
        <v>270751.17</v>
      </c>
      <c r="EL963" s="12">
        <f t="shared" si="764"/>
        <v>0</v>
      </c>
      <c r="EM963" s="12">
        <f t="shared" ref="EM963:FR963" si="765">EM988</f>
        <v>0</v>
      </c>
      <c r="EN963" s="12">
        <f t="shared" si="765"/>
        <v>167953.24</v>
      </c>
      <c r="EO963" s="12">
        <f t="shared" si="765"/>
        <v>167953.24</v>
      </c>
      <c r="EP963" s="12">
        <f t="shared" si="765"/>
        <v>0</v>
      </c>
      <c r="EQ963" s="12">
        <f t="shared" si="765"/>
        <v>167953.24</v>
      </c>
      <c r="ER963" s="12">
        <f t="shared" si="765"/>
        <v>0</v>
      </c>
      <c r="ES963" s="12">
        <f t="shared" si="765"/>
        <v>0</v>
      </c>
      <c r="ET963" s="12">
        <f t="shared" si="765"/>
        <v>0</v>
      </c>
      <c r="EU963" s="12">
        <f t="shared" si="765"/>
        <v>0</v>
      </c>
      <c r="EV963" s="12">
        <f t="shared" si="765"/>
        <v>0</v>
      </c>
      <c r="EW963" s="12">
        <f t="shared" si="765"/>
        <v>0</v>
      </c>
      <c r="EX963" s="12">
        <f t="shared" si="765"/>
        <v>0</v>
      </c>
      <c r="EY963" s="12">
        <f t="shared" si="765"/>
        <v>0</v>
      </c>
      <c r="EZ963" s="12">
        <f t="shared" si="765"/>
        <v>0</v>
      </c>
      <c r="FA963" s="12">
        <f t="shared" si="765"/>
        <v>0</v>
      </c>
      <c r="FB963" s="12">
        <f t="shared" si="765"/>
        <v>0</v>
      </c>
      <c r="FC963" s="12">
        <f t="shared" si="765"/>
        <v>0</v>
      </c>
      <c r="FD963" s="12">
        <f t="shared" si="765"/>
        <v>0</v>
      </c>
      <c r="FE963" s="12">
        <f t="shared" si="765"/>
        <v>0</v>
      </c>
      <c r="FF963" s="12">
        <f t="shared" si="765"/>
        <v>0</v>
      </c>
      <c r="FG963" s="12">
        <f t="shared" si="765"/>
        <v>0</v>
      </c>
      <c r="FH963" s="12">
        <f t="shared" si="765"/>
        <v>0</v>
      </c>
      <c r="FI963" s="12">
        <f t="shared" si="765"/>
        <v>0</v>
      </c>
      <c r="FJ963" s="12">
        <f t="shared" si="765"/>
        <v>0</v>
      </c>
      <c r="FK963" s="12">
        <f t="shared" si="765"/>
        <v>0</v>
      </c>
      <c r="FL963" s="12">
        <f t="shared" si="765"/>
        <v>0</v>
      </c>
      <c r="FM963" s="12">
        <f t="shared" si="765"/>
        <v>0</v>
      </c>
      <c r="FN963" s="12">
        <f t="shared" si="765"/>
        <v>0</v>
      </c>
      <c r="FO963" s="12">
        <f t="shared" si="765"/>
        <v>0</v>
      </c>
      <c r="FP963" s="12">
        <f t="shared" si="765"/>
        <v>0</v>
      </c>
      <c r="FQ963" s="12">
        <f t="shared" si="765"/>
        <v>0</v>
      </c>
      <c r="FR963" s="12">
        <f t="shared" si="765"/>
        <v>0</v>
      </c>
      <c r="FS963" s="12">
        <f t="shared" ref="FS963:GX963" si="766">FS988</f>
        <v>270751.17</v>
      </c>
      <c r="FT963" s="12">
        <f t="shared" si="766"/>
        <v>270751.17</v>
      </c>
      <c r="FU963" s="12">
        <f t="shared" si="766"/>
        <v>0</v>
      </c>
      <c r="FV963" s="12">
        <f t="shared" si="766"/>
        <v>0</v>
      </c>
      <c r="FW963" s="12">
        <f t="shared" si="766"/>
        <v>167953.24</v>
      </c>
      <c r="FX963" s="12">
        <f t="shared" si="766"/>
        <v>167953.24</v>
      </c>
      <c r="FY963" s="12">
        <f t="shared" si="766"/>
        <v>0</v>
      </c>
      <c r="FZ963" s="12">
        <f t="shared" si="766"/>
        <v>167953.24</v>
      </c>
      <c r="GA963" s="12">
        <f t="shared" si="766"/>
        <v>0</v>
      </c>
      <c r="GB963" s="12">
        <f t="shared" si="766"/>
        <v>0</v>
      </c>
      <c r="GC963" s="12">
        <f t="shared" si="766"/>
        <v>0</v>
      </c>
      <c r="GD963" s="12">
        <f t="shared" si="766"/>
        <v>0</v>
      </c>
      <c r="GE963" s="12">
        <f t="shared" si="766"/>
        <v>0</v>
      </c>
      <c r="GF963" s="12">
        <f t="shared" si="766"/>
        <v>0</v>
      </c>
      <c r="GG963" s="12">
        <f t="shared" si="766"/>
        <v>0</v>
      </c>
      <c r="GH963" s="12">
        <f t="shared" si="766"/>
        <v>0</v>
      </c>
      <c r="GI963" s="12">
        <f t="shared" si="766"/>
        <v>0</v>
      </c>
      <c r="GJ963" s="12">
        <f t="shared" si="766"/>
        <v>0</v>
      </c>
      <c r="GK963" s="12">
        <f t="shared" si="766"/>
        <v>0</v>
      </c>
      <c r="GL963" s="12">
        <f t="shared" si="766"/>
        <v>0</v>
      </c>
      <c r="GM963" s="12">
        <f t="shared" si="766"/>
        <v>0</v>
      </c>
      <c r="GN963" s="12">
        <f t="shared" si="766"/>
        <v>0</v>
      </c>
      <c r="GO963" s="12">
        <f t="shared" si="766"/>
        <v>0</v>
      </c>
      <c r="GP963" s="12">
        <f t="shared" si="766"/>
        <v>0</v>
      </c>
      <c r="GQ963" s="12">
        <f t="shared" si="766"/>
        <v>0</v>
      </c>
      <c r="GR963" s="12">
        <f t="shared" si="766"/>
        <v>0</v>
      </c>
      <c r="GS963" s="12">
        <f t="shared" si="766"/>
        <v>0</v>
      </c>
      <c r="GT963" s="12">
        <f t="shared" si="766"/>
        <v>0</v>
      </c>
      <c r="GU963" s="12">
        <f t="shared" si="766"/>
        <v>0</v>
      </c>
      <c r="GV963" s="12">
        <f t="shared" si="766"/>
        <v>0</v>
      </c>
      <c r="GW963" s="12">
        <f t="shared" si="766"/>
        <v>0</v>
      </c>
      <c r="GX963" s="12">
        <f t="shared" si="766"/>
        <v>0</v>
      </c>
    </row>
    <row r="965" spans="1:255" x14ac:dyDescent="0.2">
      <c r="A965" s="2">
        <v>17</v>
      </c>
      <c r="B965" s="2">
        <v>1</v>
      </c>
      <c r="C965" s="2">
        <f>ROW(SmtRes!A667)</f>
        <v>667</v>
      </c>
      <c r="D965" s="2">
        <f>ROW(EtalonRes!A918)</f>
        <v>918</v>
      </c>
      <c r="E965" s="2" t="s">
        <v>896</v>
      </c>
      <c r="F965" s="2" t="s">
        <v>391</v>
      </c>
      <c r="G965" s="2" t="s">
        <v>392</v>
      </c>
      <c r="H965" s="2" t="s">
        <v>393</v>
      </c>
      <c r="I965" s="2">
        <f>ROUND(1+1+1+1+8+1+6+3+1+11,9)</f>
        <v>34</v>
      </c>
      <c r="J965" s="2">
        <v>0</v>
      </c>
      <c r="K965" s="2">
        <f>ROUND(1+1+1+1+8+1+6+3+1+11,9)</f>
        <v>34</v>
      </c>
      <c r="L965" s="2"/>
      <c r="M965" s="2"/>
      <c r="N965" s="2"/>
      <c r="O965" s="2">
        <f t="shared" ref="O965:O986" si="767">ROUND(CP965,2)</f>
        <v>864.87</v>
      </c>
      <c r="P965" s="2">
        <f t="shared" ref="P965:P986" si="768">ROUND((ROUND((AC965*AW965*I965),2)*BC965),2)</f>
        <v>103.02</v>
      </c>
      <c r="Q965" s="2">
        <f>(ROUND((ROUND((((((ET965*1.2)*1.25)*1.05))*AV965*I965),2)*BB965),2)+ROUND((ROUND(((AE965-((((EU965*1.2)*1.25)*1.05)))*AV965*I965),2)*BS965),2))</f>
        <v>100.56</v>
      </c>
      <c r="R965" s="2">
        <f>(ROUND((ROUND((((((EU965*1.2)*1.25)*1.05))*AV965*I965),2)*BS965),2)+ROUND((ROUND(((AE965-((((EU965*1.2)*1.25)*1.05)))*AV965*I965),2)*BS965),2))</f>
        <v>7.43</v>
      </c>
      <c r="S965" s="2">
        <f t="shared" ref="S965:S986" si="769">ROUND((ROUND((AF965*AV965*I965),2)*BA965),2)</f>
        <v>661.29</v>
      </c>
      <c r="T965" s="2">
        <f t="shared" ref="T965:T986" si="770">ROUND(CU965*I965,2)</f>
        <v>0</v>
      </c>
      <c r="U965" s="2">
        <f t="shared" ref="U965:U986" si="771">CV965*I965</f>
        <v>56.246499539999995</v>
      </c>
      <c r="V965" s="2">
        <f t="shared" ref="V965:V986" si="772">CW965*I965</f>
        <v>0</v>
      </c>
      <c r="W965" s="2">
        <f t="shared" ref="W965:W986" si="773">ROUND(CX965*I965,2)</f>
        <v>0</v>
      </c>
      <c r="X965" s="2">
        <f>(ROUND((((S965+ROUND((ROUND((((((EU965*1.2)*1.25)*1.05))*AV965*I965),2)*BS965),2))*AT965)/100),2)+ROUND(((ROUND((ROUND(((AE965-((((EU965*1.2)*1.25)*1.05)))*AV965*I965),2)*BS965),2)*AT965)/100),2))</f>
        <v>728.9</v>
      </c>
      <c r="Y965" s="2">
        <f>(ROUND((((S965+ROUND((ROUND((((((EU965*1.2)*1.25)*1.05))*AV965*I965),2)*BS965),2))*AU965)/100),2)+ROUND(((ROUND((ROUND(((AE965-((((EU965*1.2)*1.25)*1.05)))*AV965*I965),2)*BS965),2)*AU965)/100),2))</f>
        <v>407.92</v>
      </c>
      <c r="Z965" s="2"/>
      <c r="AA965" s="2">
        <v>56661434</v>
      </c>
      <c r="AB965" s="2">
        <f t="shared" ref="AB965:AB986" si="774">ROUND((AC965+AD965+AF965),6)</f>
        <v>24.030419999999999</v>
      </c>
      <c r="AC965" s="2">
        <f>ROUND(((((ES965*1)*1)*1)),6)</f>
        <v>3.03</v>
      </c>
      <c r="AD965" s="2">
        <f>ROUND(((((((ET965*1.2)*1.25)*1.05))-((((EU965*1.2)*1.25)*1.05)))+AE965),6)</f>
        <v>2.7719999999999998</v>
      </c>
      <c r="AE965" s="2">
        <f>ROUND(((((EU965*1.2)*1.25)*1.05)),6)</f>
        <v>0.20474999999999999</v>
      </c>
      <c r="AF965" s="2">
        <f>ROUND(((((EV965*1.2)*1.15)*1.05)),6)</f>
        <v>18.22842</v>
      </c>
      <c r="AG965" s="2">
        <f t="shared" ref="AG965:AG986" si="775">ROUND((AP965),6)</f>
        <v>0</v>
      </c>
      <c r="AH965" s="2">
        <f>((((EW965*1.2)*1.15)*1.05))</f>
        <v>1.55043</v>
      </c>
      <c r="AI965" s="2">
        <f>((((EX965*1.2)*1.25)*1.05))</f>
        <v>0</v>
      </c>
      <c r="AJ965" s="2">
        <f t="shared" ref="AJ965:AJ986" si="776">(AS965)</f>
        <v>0</v>
      </c>
      <c r="AK965" s="2">
        <v>17.37</v>
      </c>
      <c r="AL965" s="2">
        <v>3.03</v>
      </c>
      <c r="AM965" s="2">
        <v>1.76</v>
      </c>
      <c r="AN965" s="2">
        <v>0.13</v>
      </c>
      <c r="AO965" s="2">
        <v>12.58</v>
      </c>
      <c r="AP965" s="2">
        <v>0</v>
      </c>
      <c r="AQ965" s="2">
        <v>1.07</v>
      </c>
      <c r="AR965" s="2">
        <v>0</v>
      </c>
      <c r="AS965" s="2">
        <v>0</v>
      </c>
      <c r="AT965" s="2">
        <v>109</v>
      </c>
      <c r="AU965" s="2">
        <v>61</v>
      </c>
      <c r="AV965" s="2">
        <v>1.0669999999999999</v>
      </c>
      <c r="AW965" s="2">
        <v>1</v>
      </c>
      <c r="AX965" s="2"/>
      <c r="AY965" s="2"/>
      <c r="AZ965" s="2">
        <v>1</v>
      </c>
      <c r="BA965" s="2">
        <v>1</v>
      </c>
      <c r="BB965" s="2">
        <v>1</v>
      </c>
      <c r="BC965" s="2">
        <v>1</v>
      </c>
      <c r="BD965" s="2" t="s">
        <v>3</v>
      </c>
      <c r="BE965" s="2" t="s">
        <v>3</v>
      </c>
      <c r="BF965" s="2" t="s">
        <v>3</v>
      </c>
      <c r="BG965" s="2" t="s">
        <v>3</v>
      </c>
      <c r="BH965" s="2">
        <v>0</v>
      </c>
      <c r="BI965" s="2">
        <v>1</v>
      </c>
      <c r="BJ965" s="2" t="s">
        <v>394</v>
      </c>
      <c r="BK965" s="2"/>
      <c r="BL965" s="2"/>
      <c r="BM965" s="2">
        <v>25</v>
      </c>
      <c r="BN965" s="2">
        <v>0</v>
      </c>
      <c r="BO965" s="2" t="s">
        <v>391</v>
      </c>
      <c r="BP965" s="2">
        <v>1</v>
      </c>
      <c r="BQ965" s="2">
        <v>30</v>
      </c>
      <c r="BR965" s="2">
        <v>0</v>
      </c>
      <c r="BS965" s="2">
        <v>1</v>
      </c>
      <c r="BT965" s="2">
        <v>1</v>
      </c>
      <c r="BU965" s="2">
        <v>1</v>
      </c>
      <c r="BV965" s="2">
        <v>1</v>
      </c>
      <c r="BW965" s="2">
        <v>1</v>
      </c>
      <c r="BX965" s="2">
        <v>1</v>
      </c>
      <c r="BY965" s="2" t="s">
        <v>3</v>
      </c>
      <c r="BZ965" s="2">
        <v>109</v>
      </c>
      <c r="CA965" s="2">
        <v>61</v>
      </c>
      <c r="CB965" s="2" t="s">
        <v>3</v>
      </c>
      <c r="CC965" s="2"/>
      <c r="CD965" s="2"/>
      <c r="CE965" s="2">
        <v>1566</v>
      </c>
      <c r="CF965" s="2">
        <v>0</v>
      </c>
      <c r="CG965" s="2">
        <v>0</v>
      </c>
      <c r="CH965" s="2"/>
      <c r="CI965" s="2"/>
      <c r="CJ965" s="2"/>
      <c r="CK965" s="2"/>
      <c r="CL965" s="2"/>
      <c r="CM965" s="2">
        <v>0</v>
      </c>
      <c r="CN965" s="2" t="s">
        <v>2120</v>
      </c>
      <c r="CO965" s="2">
        <v>0</v>
      </c>
      <c r="CP965" s="2">
        <f t="shared" ref="CP965:CP986" si="777">(P965+Q965+S965)</f>
        <v>864.86999999999989</v>
      </c>
      <c r="CQ965" s="2">
        <f t="shared" ref="CQ965:CQ986" si="778">ROUND((ROUND((AC965*AW965*1),2)*BC965),2)</f>
        <v>3.03</v>
      </c>
      <c r="CR965" s="2">
        <f>(ROUND((ROUND((((((ET965*1.2)*1.25)*1.05))*AV965*1),2)*BB965),2)+ROUND((ROUND(((AE965-((((EU965*1.2)*1.25)*1.05)))*AV965*1),2)*BS965),2))</f>
        <v>2.96</v>
      </c>
      <c r="CS965" s="2">
        <f>(ROUND((ROUND((((((EU965*1.2)*1.25)*1.05))*AV965*1),2)*BS965),2)+ROUND((ROUND(((AE965-((((EU965*1.2)*1.25)*1.05)))*AV965*1),2)*BS965),2))</f>
        <v>0.22</v>
      </c>
      <c r="CT965" s="2">
        <f t="shared" ref="CT965:CT986" si="779">ROUND((ROUND((AF965*AV965*1),2)*BA965),2)</f>
        <v>19.45</v>
      </c>
      <c r="CU965" s="2">
        <f t="shared" ref="CU965:CU986" si="780">AG965</f>
        <v>0</v>
      </c>
      <c r="CV965" s="2">
        <f t="shared" ref="CV965:CV986" si="781">(AH965*AV965)</f>
        <v>1.6543088099999999</v>
      </c>
      <c r="CW965" s="2">
        <f t="shared" ref="CW965:CW986" si="782">AI965</f>
        <v>0</v>
      </c>
      <c r="CX965" s="2">
        <f t="shared" ref="CX965:CX986" si="783">AJ965</f>
        <v>0</v>
      </c>
      <c r="CY965" s="2">
        <f>(ROUND((((S965+ROUND((ROUND((((((EU965*1.2)*1.25)*1.05))*AV965*1),2)*BS965),2))*AT965)/100),2)+ROUND(((ROUND((ROUND(((AE965-((((EU965*1.2)*1.25)*1.05)))*AV965*1),2)*BS965),2)*AT965)/100),2))</f>
        <v>721.05</v>
      </c>
      <c r="CZ965" s="2">
        <f>(ROUND((((S965+ROUND((ROUND((((((EU965*1.2)*1.25)*1.05))*AV965*1),2)*BS965),2))*AU965)/100),2)+ROUND(((ROUND((ROUND(((AE965-((((EU965*1.2)*1.25)*1.05)))*AV965*1),2)*BS965),2)*AU965)/100),2))</f>
        <v>403.52</v>
      </c>
      <c r="DA965" s="2"/>
      <c r="DB965" s="2">
        <v>219</v>
      </c>
      <c r="DC965" s="2" t="s">
        <v>3</v>
      </c>
      <c r="DD965" s="2" t="s">
        <v>105</v>
      </c>
      <c r="DE965" s="2" t="s">
        <v>32</v>
      </c>
      <c r="DF965" s="2" t="s">
        <v>32</v>
      </c>
      <c r="DG965" s="2" t="s">
        <v>33</v>
      </c>
      <c r="DH965" s="2" t="s">
        <v>3</v>
      </c>
      <c r="DI965" s="2" t="s">
        <v>33</v>
      </c>
      <c r="DJ965" s="2" t="s">
        <v>32</v>
      </c>
      <c r="DK965" s="2" t="s">
        <v>3</v>
      </c>
      <c r="DL965" s="2" t="s">
        <v>3</v>
      </c>
      <c r="DM965" s="2" t="s">
        <v>3</v>
      </c>
      <c r="DN965" s="2">
        <v>0</v>
      </c>
      <c r="DO965" s="2">
        <v>0</v>
      </c>
      <c r="DP965" s="2">
        <v>1</v>
      </c>
      <c r="DQ965" s="2">
        <v>1</v>
      </c>
      <c r="DR965" s="2"/>
      <c r="DS965" s="2"/>
      <c r="DT965" s="2"/>
      <c r="DU965" s="2">
        <v>1013</v>
      </c>
      <c r="DV965" s="2" t="s">
        <v>393</v>
      </c>
      <c r="DW965" s="2" t="s">
        <v>393</v>
      </c>
      <c r="DX965" s="2">
        <v>1</v>
      </c>
      <c r="DY965" s="2"/>
      <c r="DZ965" s="2" t="s">
        <v>3</v>
      </c>
      <c r="EA965" s="2" t="s">
        <v>3</v>
      </c>
      <c r="EB965" s="2" t="s">
        <v>3</v>
      </c>
      <c r="EC965" s="2" t="s">
        <v>3</v>
      </c>
      <c r="ED965" s="2"/>
      <c r="EE965" s="2">
        <v>56938458</v>
      </c>
      <c r="EF965" s="2">
        <v>30</v>
      </c>
      <c r="EG965" s="2" t="s">
        <v>34</v>
      </c>
      <c r="EH965" s="2">
        <v>0</v>
      </c>
      <c r="EI965" s="2" t="s">
        <v>3</v>
      </c>
      <c r="EJ965" s="2">
        <v>1</v>
      </c>
      <c r="EK965" s="2">
        <v>25</v>
      </c>
      <c r="EL965" s="2" t="s">
        <v>35</v>
      </c>
      <c r="EM965" s="2" t="s">
        <v>36</v>
      </c>
      <c r="EN965" s="2"/>
      <c r="EO965" s="2" t="s">
        <v>325</v>
      </c>
      <c r="EP965" s="2"/>
      <c r="EQ965" s="2">
        <v>131072</v>
      </c>
      <c r="ER965" s="2">
        <v>17.37</v>
      </c>
      <c r="ES965" s="2">
        <v>3.03</v>
      </c>
      <c r="ET965" s="2">
        <v>1.76</v>
      </c>
      <c r="EU965" s="2">
        <v>0.13</v>
      </c>
      <c r="EV965" s="2">
        <v>12.58</v>
      </c>
      <c r="EW965" s="2">
        <v>1.07</v>
      </c>
      <c r="EX965" s="2">
        <v>0</v>
      </c>
      <c r="EY965" s="2">
        <v>0</v>
      </c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>
        <v>0</v>
      </c>
      <c r="FR965" s="2">
        <v>0</v>
      </c>
      <c r="FS965" s="2">
        <v>0</v>
      </c>
      <c r="FT965" s="2"/>
      <c r="FU965" s="2"/>
      <c r="FV965" s="2"/>
      <c r="FW965" s="2"/>
      <c r="FX965" s="2">
        <v>109</v>
      </c>
      <c r="FY965" s="2">
        <v>61</v>
      </c>
      <c r="FZ965" s="2"/>
      <c r="GA965" s="2" t="s">
        <v>3</v>
      </c>
      <c r="GB965" s="2"/>
      <c r="GC965" s="2"/>
      <c r="GD965" s="2">
        <v>1</v>
      </c>
      <c r="GE965" s="2"/>
      <c r="GF965" s="2">
        <v>945703540</v>
      </c>
      <c r="GG965" s="2">
        <v>2</v>
      </c>
      <c r="GH965" s="2">
        <v>1</v>
      </c>
      <c r="GI965" s="2">
        <v>2</v>
      </c>
      <c r="GJ965" s="2">
        <v>0</v>
      </c>
      <c r="GK965" s="2">
        <v>0</v>
      </c>
      <c r="GL965" s="2">
        <f t="shared" ref="GL965:GL986" si="784">ROUND(IF(AND(BH965=3,BI965=3,FS965&lt;&gt;0),P965,0),2)</f>
        <v>0</v>
      </c>
      <c r="GM965" s="2">
        <f t="shared" ref="GM965:GM986" si="785">ROUND(O965+X965+Y965,2)+GX965</f>
        <v>2001.69</v>
      </c>
      <c r="GN965" s="2">
        <f t="shared" ref="GN965:GN986" si="786">IF(OR(BI965=0,BI965=1),GM965-GX965,0)</f>
        <v>2001.69</v>
      </c>
      <c r="GO965" s="2">
        <f t="shared" ref="GO965:GO986" si="787">IF(BI965=2,GM965-GX965,0)</f>
        <v>0</v>
      </c>
      <c r="GP965" s="2">
        <f t="shared" ref="GP965:GP986" si="788">IF(BI965=4,GM965-GX965,0)</f>
        <v>0</v>
      </c>
      <c r="GQ965" s="2"/>
      <c r="GR965" s="2">
        <v>0</v>
      </c>
      <c r="GS965" s="2">
        <v>3</v>
      </c>
      <c r="GT965" s="2">
        <v>0</v>
      </c>
      <c r="GU965" s="2" t="s">
        <v>3</v>
      </c>
      <c r="GV965" s="2">
        <f t="shared" ref="GV965:GV986" si="789">ROUND((GT965),6)</f>
        <v>0</v>
      </c>
      <c r="GW965" s="2">
        <v>1</v>
      </c>
      <c r="GX965" s="2">
        <f t="shared" ref="GX965:GX986" si="790">ROUND(HC965*I965,2)</f>
        <v>0</v>
      </c>
      <c r="GY965" s="2"/>
      <c r="GZ965" s="2"/>
      <c r="HA965" s="2">
        <v>0</v>
      </c>
      <c r="HB965" s="2">
        <v>0</v>
      </c>
      <c r="HC965" s="2">
        <f t="shared" ref="HC965:HC986" si="791">GV965*GW965</f>
        <v>0</v>
      </c>
      <c r="HD965" s="2"/>
      <c r="HE965" s="2" t="s">
        <v>3</v>
      </c>
      <c r="HF965" s="2" t="s">
        <v>3</v>
      </c>
      <c r="HG965" s="2"/>
      <c r="HH965" s="2"/>
      <c r="HI965" s="2"/>
      <c r="HJ965" s="2"/>
      <c r="HK965" s="2"/>
      <c r="HL965" s="2"/>
      <c r="HM965" s="2" t="s">
        <v>3</v>
      </c>
      <c r="HN965" s="2" t="s">
        <v>3</v>
      </c>
      <c r="HO965" s="2" t="s">
        <v>3</v>
      </c>
      <c r="HP965" s="2" t="s">
        <v>3</v>
      </c>
      <c r="HQ965" s="2" t="s">
        <v>3</v>
      </c>
      <c r="HR965" s="2"/>
      <c r="HS965" s="2">
        <v>0</v>
      </c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>
        <v>0</v>
      </c>
      <c r="IL965" s="2"/>
      <c r="IM965" s="2"/>
      <c r="IN965" s="2"/>
      <c r="IO965" s="2"/>
      <c r="IP965" s="2"/>
      <c r="IQ965" s="2"/>
      <c r="IR965" s="2"/>
      <c r="IS965" s="2"/>
      <c r="IT965" s="2"/>
      <c r="IU965" s="2"/>
    </row>
    <row r="966" spans="1:255" x14ac:dyDescent="0.2">
      <c r="A966" s="3">
        <v>17</v>
      </c>
      <c r="B966" s="3">
        <v>1</v>
      </c>
      <c r="C966" s="3">
        <f>ROW(SmtRes!A674)</f>
        <v>674</v>
      </c>
      <c r="D966" s="3">
        <f>ROW(EtalonRes!A926)</f>
        <v>926</v>
      </c>
      <c r="E966" s="3" t="s">
        <v>896</v>
      </c>
      <c r="F966" s="3" t="s">
        <v>391</v>
      </c>
      <c r="G966" s="3" t="s">
        <v>392</v>
      </c>
      <c r="H966" s="3" t="s">
        <v>393</v>
      </c>
      <c r="I966" s="3">
        <f>ROUND(1+1+1+1+8+1+6+3+1+11,9)</f>
        <v>34</v>
      </c>
      <c r="J966" s="3">
        <v>0</v>
      </c>
      <c r="K966" s="3">
        <f>ROUND(1+1+1+1+8+1+6+3+1+11,9)</f>
        <v>34</v>
      </c>
      <c r="O966" s="3">
        <f t="shared" si="767"/>
        <v>39909.24</v>
      </c>
      <c r="P966" s="3">
        <f t="shared" si="768"/>
        <v>1171.3399999999999</v>
      </c>
      <c r="Q966" s="3">
        <f>(ROUND((ROUND((((((ET966*1.2)*1.25)*1.05))*AV966*I966),2)*BB966),2)+ROUND((ROUND(((AE966-((((EU966*1.2)*1.25)*1.05)))*AV966*I966),2)*BS966),2))</f>
        <v>1474.21</v>
      </c>
      <c r="R966" s="3">
        <f>(ROUND((ROUND((((((EU966*1.2)*1.25)*1.05))*AV966*I966),2)*BS966),2)+ROUND((ROUND(((AE966-((((EU966*1.2)*1.25)*1.05)))*AV966*I966),2)*BS966),2))</f>
        <v>418.68</v>
      </c>
      <c r="S966" s="3">
        <f t="shared" si="769"/>
        <v>37263.69</v>
      </c>
      <c r="T966" s="3">
        <f t="shared" si="770"/>
        <v>0</v>
      </c>
      <c r="U966" s="3">
        <f t="shared" si="771"/>
        <v>56.246499539999995</v>
      </c>
      <c r="V966" s="3">
        <f t="shared" si="772"/>
        <v>0</v>
      </c>
      <c r="W966" s="3">
        <f t="shared" si="773"/>
        <v>0</v>
      </c>
      <c r="X966" s="3">
        <f>(ROUND((((S966+ROUND((ROUND((((((EU966*1.2)*1.25)*1.05))*AV966*I966),2)*BS966),2))*AT966)/100),2)+ROUND(((ROUND((ROUND(((AE966-((((EU966*1.2)*1.25)*1.05)))*AV966*I966),2)*BS966),2)*AT966)/100),2))</f>
        <v>41073.78</v>
      </c>
      <c r="Y966" s="3">
        <f>(ROUND((((S966+ROUND((ROUND((((((EU966*1.2)*1.25)*1.05))*AV966*I966),2)*BS966),2))*AU966)/100),2)+ROUND(((ROUND((ROUND(((AE966-((((EU966*1.2)*1.25)*1.05)))*AV966*I966),2)*BS966),2)*AU966)/100),2))</f>
        <v>22986.25</v>
      </c>
      <c r="AA966" s="3">
        <v>56661436</v>
      </c>
      <c r="AB966" s="3">
        <f t="shared" si="774"/>
        <v>24.030419999999999</v>
      </c>
      <c r="AC966" s="3">
        <f>ROUND(((((ES966*1)*1)*1)),6)</f>
        <v>3.03</v>
      </c>
      <c r="AD966" s="3">
        <f>ROUND(((((((ET966*1.2)*1.25)*1.05))-((((EU966*1.2)*1.25)*1.05)))+AE966),6)</f>
        <v>2.7719999999999998</v>
      </c>
      <c r="AE966" s="3">
        <f>ROUND(((((EU966*1.2)*1.25)*1.05)),6)</f>
        <v>0.20474999999999999</v>
      </c>
      <c r="AF966" s="3">
        <f>ROUND(((((EV966*1.2)*1.15)*1.05)),6)</f>
        <v>18.22842</v>
      </c>
      <c r="AG966" s="3">
        <f t="shared" si="775"/>
        <v>0</v>
      </c>
      <c r="AH966" s="3">
        <f>((((EW966*1.2)*1.15)*1.05))</f>
        <v>1.55043</v>
      </c>
      <c r="AI966" s="3">
        <f>((((EX966*1.2)*1.25)*1.05))</f>
        <v>0</v>
      </c>
      <c r="AJ966" s="3">
        <f t="shared" si="776"/>
        <v>0</v>
      </c>
      <c r="AK966" s="3">
        <v>17.37</v>
      </c>
      <c r="AL966" s="3">
        <v>3.03</v>
      </c>
      <c r="AM966" s="3">
        <v>1.76</v>
      </c>
      <c r="AN966" s="3">
        <v>0.13</v>
      </c>
      <c r="AO966" s="3">
        <v>12.58</v>
      </c>
      <c r="AP966" s="3">
        <v>0</v>
      </c>
      <c r="AQ966" s="3">
        <v>1.07</v>
      </c>
      <c r="AR966" s="3">
        <v>0</v>
      </c>
      <c r="AS966" s="3">
        <v>0</v>
      </c>
      <c r="AT966" s="3">
        <v>109</v>
      </c>
      <c r="AU966" s="3">
        <v>61</v>
      </c>
      <c r="AV966" s="3">
        <v>1.0669999999999999</v>
      </c>
      <c r="AW966" s="3">
        <v>1</v>
      </c>
      <c r="AZ966" s="3">
        <v>1</v>
      </c>
      <c r="BA966" s="3">
        <v>56.35</v>
      </c>
      <c r="BB966" s="3">
        <v>14.66</v>
      </c>
      <c r="BC966" s="3">
        <v>11.37</v>
      </c>
      <c r="BD966" s="3" t="s">
        <v>3</v>
      </c>
      <c r="BE966" s="3" t="s">
        <v>3</v>
      </c>
      <c r="BF966" s="3" t="s">
        <v>3</v>
      </c>
      <c r="BG966" s="3" t="s">
        <v>3</v>
      </c>
      <c r="BH966" s="3">
        <v>0</v>
      </c>
      <c r="BI966" s="3">
        <v>1</v>
      </c>
      <c r="BJ966" s="3" t="s">
        <v>394</v>
      </c>
      <c r="BM966" s="3">
        <v>25</v>
      </c>
      <c r="BN966" s="3">
        <v>0</v>
      </c>
      <c r="BO966" s="3" t="s">
        <v>391</v>
      </c>
      <c r="BP966" s="3">
        <v>1</v>
      </c>
      <c r="BQ966" s="3">
        <v>30</v>
      </c>
      <c r="BR966" s="3">
        <v>0</v>
      </c>
      <c r="BS966" s="3">
        <v>56.35</v>
      </c>
      <c r="BT966" s="3">
        <v>1</v>
      </c>
      <c r="BU966" s="3">
        <v>1</v>
      </c>
      <c r="BV966" s="3">
        <v>1</v>
      </c>
      <c r="BW966" s="3">
        <v>1</v>
      </c>
      <c r="BX966" s="3">
        <v>1</v>
      </c>
      <c r="BY966" s="3" t="s">
        <v>3</v>
      </c>
      <c r="BZ966" s="3">
        <v>109</v>
      </c>
      <c r="CA966" s="3">
        <v>61</v>
      </c>
      <c r="CB966" s="3" t="s">
        <v>3</v>
      </c>
      <c r="CE966" s="3">
        <v>1566</v>
      </c>
      <c r="CF966" s="3">
        <v>0</v>
      </c>
      <c r="CG966" s="3">
        <v>0</v>
      </c>
      <c r="CM966" s="3">
        <v>0</v>
      </c>
      <c r="CN966" s="3" t="s">
        <v>2120</v>
      </c>
      <c r="CO966" s="3">
        <v>0</v>
      </c>
      <c r="CP966" s="3">
        <f t="shared" si="777"/>
        <v>39909.240000000005</v>
      </c>
      <c r="CQ966" s="3">
        <f t="shared" si="778"/>
        <v>34.450000000000003</v>
      </c>
      <c r="CR966" s="3">
        <f>(ROUND((ROUND((((((ET966*1.2)*1.25)*1.05))*AV966*1),2)*BB966),2)+ROUND((ROUND(((AE966-((((EU966*1.2)*1.25)*1.05)))*AV966*1),2)*BS966),2))</f>
        <v>43.39</v>
      </c>
      <c r="CS966" s="3">
        <f>(ROUND((ROUND((((((EU966*1.2)*1.25)*1.05))*AV966*1),2)*BS966),2)+ROUND((ROUND(((AE966-((((EU966*1.2)*1.25)*1.05)))*AV966*1),2)*BS966),2))</f>
        <v>12.4</v>
      </c>
      <c r="CT966" s="3">
        <f t="shared" si="779"/>
        <v>1096.01</v>
      </c>
      <c r="CU966" s="3">
        <f t="shared" si="780"/>
        <v>0</v>
      </c>
      <c r="CV966" s="3">
        <f t="shared" si="781"/>
        <v>1.6543088099999999</v>
      </c>
      <c r="CW966" s="3">
        <f t="shared" si="782"/>
        <v>0</v>
      </c>
      <c r="CX966" s="3">
        <f t="shared" si="783"/>
        <v>0</v>
      </c>
      <c r="CY966" s="3">
        <f>(ROUND((((S966+ROUND((ROUND((((((EU966*1.2)*1.25)*1.05))*AV966*1),2)*BS966),2))*AT966)/100),2)+ROUND(((ROUND((ROUND(((AE966-((((EU966*1.2)*1.25)*1.05)))*AV966*1),2)*BS966),2)*AT966)/100),2))</f>
        <v>40630.94</v>
      </c>
      <c r="CZ966" s="3">
        <f>(ROUND((((S966+ROUND((ROUND((((((EU966*1.2)*1.25)*1.05))*AV966*1),2)*BS966),2))*AU966)/100),2)+ROUND(((ROUND((ROUND(((AE966-((((EU966*1.2)*1.25)*1.05)))*AV966*1),2)*BS966),2)*AU966)/100),2))</f>
        <v>22738.41</v>
      </c>
      <c r="DB966" s="3">
        <v>222</v>
      </c>
      <c r="DC966" s="3" t="s">
        <v>3</v>
      </c>
      <c r="DD966" s="3" t="s">
        <v>105</v>
      </c>
      <c r="DE966" s="3" t="s">
        <v>32</v>
      </c>
      <c r="DF966" s="3" t="s">
        <v>32</v>
      </c>
      <c r="DG966" s="3" t="s">
        <v>33</v>
      </c>
      <c r="DH966" s="3" t="s">
        <v>3</v>
      </c>
      <c r="DI966" s="3" t="s">
        <v>33</v>
      </c>
      <c r="DJ966" s="3" t="s">
        <v>32</v>
      </c>
      <c r="DK966" s="3" t="s">
        <v>3</v>
      </c>
      <c r="DL966" s="3" t="s">
        <v>3</v>
      </c>
      <c r="DM966" s="3" t="s">
        <v>3</v>
      </c>
      <c r="DN966" s="3">
        <v>0</v>
      </c>
      <c r="DO966" s="3">
        <v>0</v>
      </c>
      <c r="DP966" s="3">
        <v>1</v>
      </c>
      <c r="DQ966" s="3">
        <v>1</v>
      </c>
      <c r="DU966" s="3">
        <v>1013</v>
      </c>
      <c r="DV966" s="3" t="s">
        <v>393</v>
      </c>
      <c r="DW966" s="3" t="s">
        <v>393</v>
      </c>
      <c r="DX966" s="3">
        <v>1</v>
      </c>
      <c r="DZ966" s="3" t="s">
        <v>3</v>
      </c>
      <c r="EA966" s="3" t="s">
        <v>3</v>
      </c>
      <c r="EB966" s="3" t="s">
        <v>3</v>
      </c>
      <c r="EC966" s="3" t="s">
        <v>3</v>
      </c>
      <c r="EE966" s="3">
        <v>56938458</v>
      </c>
      <c r="EF966" s="3">
        <v>30</v>
      </c>
      <c r="EG966" s="3" t="s">
        <v>34</v>
      </c>
      <c r="EH966" s="3">
        <v>0</v>
      </c>
      <c r="EI966" s="3" t="s">
        <v>3</v>
      </c>
      <c r="EJ966" s="3">
        <v>1</v>
      </c>
      <c r="EK966" s="3">
        <v>25</v>
      </c>
      <c r="EL966" s="3" t="s">
        <v>35</v>
      </c>
      <c r="EM966" s="3" t="s">
        <v>36</v>
      </c>
      <c r="EO966" s="3" t="s">
        <v>325</v>
      </c>
      <c r="EQ966" s="3">
        <v>131072</v>
      </c>
      <c r="ER966" s="3">
        <v>17.37</v>
      </c>
      <c r="ES966" s="3">
        <v>3.03</v>
      </c>
      <c r="ET966" s="3">
        <v>1.76</v>
      </c>
      <c r="EU966" s="3">
        <v>0.13</v>
      </c>
      <c r="EV966" s="3">
        <v>12.58</v>
      </c>
      <c r="EW966" s="3">
        <v>1.07</v>
      </c>
      <c r="EX966" s="3">
        <v>0</v>
      </c>
      <c r="EY966" s="3">
        <v>0</v>
      </c>
      <c r="FQ966" s="3">
        <v>0</v>
      </c>
      <c r="FR966" s="3">
        <v>0</v>
      </c>
      <c r="FS966" s="3">
        <v>0</v>
      </c>
      <c r="FX966" s="3">
        <v>109</v>
      </c>
      <c r="FY966" s="3">
        <v>61</v>
      </c>
      <c r="GA966" s="3" t="s">
        <v>3</v>
      </c>
      <c r="GD966" s="3">
        <v>1</v>
      </c>
      <c r="GF966" s="3">
        <v>945703540</v>
      </c>
      <c r="GG966" s="3">
        <v>2</v>
      </c>
      <c r="GH966" s="3">
        <v>1</v>
      </c>
      <c r="GI966" s="3">
        <v>2</v>
      </c>
      <c r="GJ966" s="3">
        <v>0</v>
      </c>
      <c r="GK966" s="3">
        <v>0</v>
      </c>
      <c r="GL966" s="3">
        <f t="shared" si="784"/>
        <v>0</v>
      </c>
      <c r="GM966" s="3">
        <f t="shared" si="785"/>
        <v>103969.27</v>
      </c>
      <c r="GN966" s="3">
        <f t="shared" si="786"/>
        <v>103969.27</v>
      </c>
      <c r="GO966" s="3">
        <f t="shared" si="787"/>
        <v>0</v>
      </c>
      <c r="GP966" s="3">
        <f t="shared" si="788"/>
        <v>0</v>
      </c>
      <c r="GR966" s="3">
        <v>0</v>
      </c>
      <c r="GS966" s="3">
        <v>3</v>
      </c>
      <c r="GT966" s="3">
        <v>0</v>
      </c>
      <c r="GU966" s="3" t="s">
        <v>3</v>
      </c>
      <c r="GV966" s="3">
        <f t="shared" si="789"/>
        <v>0</v>
      </c>
      <c r="GW966" s="3">
        <v>1</v>
      </c>
      <c r="GX966" s="3">
        <f t="shared" si="790"/>
        <v>0</v>
      </c>
      <c r="HA966" s="3">
        <v>0</v>
      </c>
      <c r="HB966" s="3">
        <v>0</v>
      </c>
      <c r="HC966" s="3">
        <f t="shared" si="791"/>
        <v>0</v>
      </c>
      <c r="HE966" s="3" t="s">
        <v>3</v>
      </c>
      <c r="HF966" s="3" t="s">
        <v>3</v>
      </c>
      <c r="HM966" s="3" t="s">
        <v>3</v>
      </c>
      <c r="HN966" s="3" t="s">
        <v>3</v>
      </c>
      <c r="HO966" s="3" t="s">
        <v>3</v>
      </c>
      <c r="HP966" s="3" t="s">
        <v>3</v>
      </c>
      <c r="HQ966" s="3" t="s">
        <v>3</v>
      </c>
      <c r="HS966" s="3">
        <v>0</v>
      </c>
      <c r="IK966" s="3">
        <v>0</v>
      </c>
    </row>
    <row r="967" spans="1:255" x14ac:dyDescent="0.2">
      <c r="A967" s="2">
        <v>17</v>
      </c>
      <c r="B967" s="2">
        <v>1</v>
      </c>
      <c r="C967" s="2"/>
      <c r="D967" s="2"/>
      <c r="E967" s="2" t="s">
        <v>897</v>
      </c>
      <c r="F967" s="2" t="s">
        <v>898</v>
      </c>
      <c r="G967" s="2" t="s">
        <v>899</v>
      </c>
      <c r="H967" s="2" t="s">
        <v>41</v>
      </c>
      <c r="I967" s="2">
        <v>1</v>
      </c>
      <c r="J967" s="2">
        <v>0</v>
      </c>
      <c r="K967" s="2">
        <v>1</v>
      </c>
      <c r="L967" s="2"/>
      <c r="M967" s="2"/>
      <c r="N967" s="2"/>
      <c r="O967" s="2">
        <f t="shared" si="767"/>
        <v>721.36</v>
      </c>
      <c r="P967" s="2">
        <f t="shared" si="768"/>
        <v>721.36</v>
      </c>
      <c r="Q967" s="2">
        <f t="shared" ref="Q967:Q986" si="792">(ROUND((ROUND(((ET967)*AV967*I967),2)*BB967),2)+ROUND((ROUND(((AE967-(EU967))*AV967*I967),2)*BS967),2))</f>
        <v>0</v>
      </c>
      <c r="R967" s="2">
        <f t="shared" ref="R967:R986" si="793">(ROUND((ROUND(((EU967)*AV967*I967),2)*BS967),2)+ROUND((ROUND(((AE967-(EU967))*AV967*I967),2)*BS967),2))</f>
        <v>0</v>
      </c>
      <c r="S967" s="2">
        <f t="shared" si="769"/>
        <v>0</v>
      </c>
      <c r="T967" s="2">
        <f t="shared" si="770"/>
        <v>0</v>
      </c>
      <c r="U967" s="2">
        <f t="shared" si="771"/>
        <v>0</v>
      </c>
      <c r="V967" s="2">
        <f t="shared" si="772"/>
        <v>0</v>
      </c>
      <c r="W967" s="2">
        <f t="shared" si="773"/>
        <v>0</v>
      </c>
      <c r="X967" s="2">
        <f t="shared" ref="X967:X986" si="794">(ROUND((((S967+ROUND((ROUND(((EU967)*AV967*I967),2)*BS967),2))*AT967)/100),2)+ROUND(((ROUND((ROUND(((AE967-(EU967))*AV967*I967),2)*BS967),2)*AT967)/100),2))</f>
        <v>0</v>
      </c>
      <c r="Y967" s="2">
        <f t="shared" ref="Y967:Y986" si="795">(ROUND((((S967+ROUND((ROUND(((EU967)*AV967*I967),2)*BS967),2))*AU967)/100),2)+ROUND(((ROUND((ROUND(((AE967-(EU967))*AV967*I967),2)*BS967),2)*AU967)/100),2))</f>
        <v>0</v>
      </c>
      <c r="Z967" s="2"/>
      <c r="AA967" s="2">
        <v>56661434</v>
      </c>
      <c r="AB967" s="2">
        <f t="shared" si="774"/>
        <v>721.36</v>
      </c>
      <c r="AC967" s="2">
        <f t="shared" ref="AC967:AC986" si="796">ROUND((ES967),6)</f>
        <v>721.36</v>
      </c>
      <c r="AD967" s="2">
        <f t="shared" ref="AD967:AD986" si="797">ROUND((((ET967)-(EU967))+AE967),6)</f>
        <v>0</v>
      </c>
      <c r="AE967" s="2">
        <f t="shared" ref="AE967:AE986" si="798">ROUND((EU967),6)</f>
        <v>0</v>
      </c>
      <c r="AF967" s="2">
        <f t="shared" ref="AF967:AF986" si="799">ROUND((EV967),6)</f>
        <v>0</v>
      </c>
      <c r="AG967" s="2">
        <f t="shared" si="775"/>
        <v>0</v>
      </c>
      <c r="AH967" s="2">
        <f t="shared" ref="AH967:AH986" si="800">(EW967)</f>
        <v>0</v>
      </c>
      <c r="AI967" s="2">
        <f t="shared" ref="AI967:AI986" si="801">(EX967)</f>
        <v>0</v>
      </c>
      <c r="AJ967" s="2">
        <f t="shared" si="776"/>
        <v>0</v>
      </c>
      <c r="AK967" s="2">
        <v>721.36</v>
      </c>
      <c r="AL967" s="2">
        <v>721.36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1</v>
      </c>
      <c r="AW967" s="2">
        <v>1</v>
      </c>
      <c r="AX967" s="2"/>
      <c r="AY967" s="2"/>
      <c r="AZ967" s="2">
        <v>1</v>
      </c>
      <c r="BA967" s="2">
        <v>1</v>
      </c>
      <c r="BB967" s="2">
        <v>1</v>
      </c>
      <c r="BC967" s="2">
        <v>1</v>
      </c>
      <c r="BD967" s="2" t="s">
        <v>3</v>
      </c>
      <c r="BE967" s="2" t="s">
        <v>3</v>
      </c>
      <c r="BF967" s="2" t="s">
        <v>3</v>
      </c>
      <c r="BG967" s="2" t="s">
        <v>3</v>
      </c>
      <c r="BH967" s="2">
        <v>3</v>
      </c>
      <c r="BI967" s="2">
        <v>1</v>
      </c>
      <c r="BJ967" s="2" t="s">
        <v>898</v>
      </c>
      <c r="BK967" s="2"/>
      <c r="BL967" s="2"/>
      <c r="BM967" s="2">
        <v>400005</v>
      </c>
      <c r="BN967" s="2">
        <v>0</v>
      </c>
      <c r="BO967" s="2" t="s">
        <v>3</v>
      </c>
      <c r="BP967" s="2">
        <v>0</v>
      </c>
      <c r="BQ967" s="2">
        <v>213</v>
      </c>
      <c r="BR967" s="2">
        <v>0</v>
      </c>
      <c r="BS967" s="2">
        <v>1</v>
      </c>
      <c r="BT967" s="2">
        <v>1</v>
      </c>
      <c r="BU967" s="2">
        <v>1</v>
      </c>
      <c r="BV967" s="2">
        <v>1</v>
      </c>
      <c r="BW967" s="2">
        <v>1</v>
      </c>
      <c r="BX967" s="2">
        <v>1</v>
      </c>
      <c r="BY967" s="2" t="s">
        <v>3</v>
      </c>
      <c r="BZ967" s="2">
        <v>0</v>
      </c>
      <c r="CA967" s="2">
        <v>0</v>
      </c>
      <c r="CB967" s="2" t="s">
        <v>3</v>
      </c>
      <c r="CC967" s="2"/>
      <c r="CD967" s="2"/>
      <c r="CE967" s="2">
        <v>1566</v>
      </c>
      <c r="CF967" s="2">
        <v>0</v>
      </c>
      <c r="CG967" s="2">
        <v>0</v>
      </c>
      <c r="CH967" s="2"/>
      <c r="CI967" s="2"/>
      <c r="CJ967" s="2"/>
      <c r="CK967" s="2"/>
      <c r="CL967" s="2"/>
      <c r="CM967" s="2">
        <v>0</v>
      </c>
      <c r="CN967" s="2" t="s">
        <v>3</v>
      </c>
      <c r="CO967" s="2">
        <v>0</v>
      </c>
      <c r="CP967" s="2">
        <f t="shared" si="777"/>
        <v>721.36</v>
      </c>
      <c r="CQ967" s="2">
        <f t="shared" si="778"/>
        <v>721.36</v>
      </c>
      <c r="CR967" s="2">
        <f t="shared" ref="CR967:CR986" si="802">(ROUND((ROUND(((ET967)*AV967*1),2)*BB967),2)+ROUND((ROUND(((AE967-(EU967))*AV967*1),2)*BS967),2))</f>
        <v>0</v>
      </c>
      <c r="CS967" s="2">
        <f t="shared" ref="CS967:CS986" si="803">(ROUND((ROUND(((EU967)*AV967*1),2)*BS967),2)+ROUND((ROUND(((AE967-(EU967))*AV967*1),2)*BS967),2))</f>
        <v>0</v>
      </c>
      <c r="CT967" s="2">
        <f t="shared" si="779"/>
        <v>0</v>
      </c>
      <c r="CU967" s="2">
        <f t="shared" si="780"/>
        <v>0</v>
      </c>
      <c r="CV967" s="2">
        <f t="shared" si="781"/>
        <v>0</v>
      </c>
      <c r="CW967" s="2">
        <f t="shared" si="782"/>
        <v>0</v>
      </c>
      <c r="CX967" s="2">
        <f t="shared" si="783"/>
        <v>0</v>
      </c>
      <c r="CY967" s="2">
        <f t="shared" ref="CY967:CY986" si="804">(ROUND((((S967+ROUND((ROUND(((EU967)*AV967*1),2)*BS967),2))*AT967)/100),2)+ROUND(((ROUND((ROUND(((AE967-(EU967))*AV967*1),2)*BS967),2)*AT967)/100),2))</f>
        <v>0</v>
      </c>
      <c r="CZ967" s="2">
        <f t="shared" ref="CZ967:CZ986" si="805">(ROUND((((S967+ROUND((ROUND(((EU967)*AV967*1),2)*BS967),2))*AU967)/100),2)+ROUND(((ROUND((ROUND(((AE967-(EU967))*AV967*1),2)*BS967),2)*AU967)/100),2))</f>
        <v>0</v>
      </c>
      <c r="DA967" s="2"/>
      <c r="DB967" s="2"/>
      <c r="DC967" s="2" t="s">
        <v>3</v>
      </c>
      <c r="DD967" s="2" t="s">
        <v>3</v>
      </c>
      <c r="DE967" s="2" t="s">
        <v>3</v>
      </c>
      <c r="DF967" s="2" t="s">
        <v>3</v>
      </c>
      <c r="DG967" s="2" t="s">
        <v>3</v>
      </c>
      <c r="DH967" s="2" t="s">
        <v>3</v>
      </c>
      <c r="DI967" s="2" t="s">
        <v>3</v>
      </c>
      <c r="DJ967" s="2" t="s">
        <v>3</v>
      </c>
      <c r="DK967" s="2" t="s">
        <v>3</v>
      </c>
      <c r="DL967" s="2" t="s">
        <v>3</v>
      </c>
      <c r="DM967" s="2" t="s">
        <v>3</v>
      </c>
      <c r="DN967" s="2">
        <v>0</v>
      </c>
      <c r="DO967" s="2">
        <v>0</v>
      </c>
      <c r="DP967" s="2">
        <v>1</v>
      </c>
      <c r="DQ967" s="2">
        <v>1</v>
      </c>
      <c r="DR967" s="2"/>
      <c r="DS967" s="2"/>
      <c r="DT967" s="2"/>
      <c r="DU967" s="2">
        <v>1013</v>
      </c>
      <c r="DV967" s="2" t="s">
        <v>41</v>
      </c>
      <c r="DW967" s="2" t="s">
        <v>41</v>
      </c>
      <c r="DX967" s="2">
        <v>1</v>
      </c>
      <c r="DY967" s="2"/>
      <c r="DZ967" s="2" t="s">
        <v>3</v>
      </c>
      <c r="EA967" s="2" t="s">
        <v>3</v>
      </c>
      <c r="EB967" s="2" t="s">
        <v>3</v>
      </c>
      <c r="EC967" s="2" t="s">
        <v>3</v>
      </c>
      <c r="ED967" s="2"/>
      <c r="EE967" s="2">
        <v>56938432</v>
      </c>
      <c r="EF967" s="2">
        <v>213</v>
      </c>
      <c r="EG967" s="2" t="s">
        <v>412</v>
      </c>
      <c r="EH967" s="2">
        <v>0</v>
      </c>
      <c r="EI967" s="2" t="s">
        <v>3</v>
      </c>
      <c r="EJ967" s="2">
        <v>1</v>
      </c>
      <c r="EK967" s="2">
        <v>400005</v>
      </c>
      <c r="EL967" s="2" t="s">
        <v>412</v>
      </c>
      <c r="EM967" s="2" t="s">
        <v>413</v>
      </c>
      <c r="EN967" s="2"/>
      <c r="EO967" s="2" t="s">
        <v>3</v>
      </c>
      <c r="EP967" s="2"/>
      <c r="EQ967" s="2">
        <v>131088</v>
      </c>
      <c r="ER967" s="2">
        <v>0</v>
      </c>
      <c r="ES967" s="2">
        <v>721.36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>
        <v>0</v>
      </c>
      <c r="FR967" s="2">
        <v>0</v>
      </c>
      <c r="FS967" s="2">
        <v>0</v>
      </c>
      <c r="FT967" s="2"/>
      <c r="FU967" s="2"/>
      <c r="FV967" s="2"/>
      <c r="FW967" s="2"/>
      <c r="FX967" s="2">
        <v>0</v>
      </c>
      <c r="FY967" s="2">
        <v>0</v>
      </c>
      <c r="FZ967" s="2"/>
      <c r="GA967" s="2" t="s">
        <v>900</v>
      </c>
      <c r="GB967" s="2"/>
      <c r="GC967" s="2"/>
      <c r="GD967" s="2">
        <v>1</v>
      </c>
      <c r="GE967" s="2"/>
      <c r="GF967" s="2">
        <v>-946907447</v>
      </c>
      <c r="GG967" s="2">
        <v>2</v>
      </c>
      <c r="GH967" s="2">
        <v>4</v>
      </c>
      <c r="GI967" s="2">
        <v>-2</v>
      </c>
      <c r="GJ967" s="2">
        <v>0</v>
      </c>
      <c r="GK967" s="2">
        <v>0</v>
      </c>
      <c r="GL967" s="2">
        <f t="shared" si="784"/>
        <v>0</v>
      </c>
      <c r="GM967" s="2">
        <f t="shared" si="785"/>
        <v>721.36</v>
      </c>
      <c r="GN967" s="2">
        <f t="shared" si="786"/>
        <v>721.36</v>
      </c>
      <c r="GO967" s="2">
        <f t="shared" si="787"/>
        <v>0</v>
      </c>
      <c r="GP967" s="2">
        <f t="shared" si="788"/>
        <v>0</v>
      </c>
      <c r="GQ967" s="2"/>
      <c r="GR967" s="2">
        <v>1</v>
      </c>
      <c r="GS967" s="2">
        <v>2</v>
      </c>
      <c r="GT967" s="2">
        <v>0</v>
      </c>
      <c r="GU967" s="2" t="s">
        <v>3</v>
      </c>
      <c r="GV967" s="2">
        <f t="shared" si="789"/>
        <v>0</v>
      </c>
      <c r="GW967" s="2">
        <v>1</v>
      </c>
      <c r="GX967" s="2">
        <f t="shared" si="790"/>
        <v>0</v>
      </c>
      <c r="GY967" s="2"/>
      <c r="GZ967" s="2"/>
      <c r="HA967" s="2">
        <v>0</v>
      </c>
      <c r="HB967" s="2">
        <v>0</v>
      </c>
      <c r="HC967" s="2">
        <f t="shared" si="791"/>
        <v>0</v>
      </c>
      <c r="HD967" s="2"/>
      <c r="HE967" s="2" t="s">
        <v>415</v>
      </c>
      <c r="HF967" s="2" t="s">
        <v>38</v>
      </c>
      <c r="HG967" s="2"/>
      <c r="HH967" s="2"/>
      <c r="HI967" s="2"/>
      <c r="HJ967" s="2"/>
      <c r="HK967" s="2"/>
      <c r="HL967" s="2"/>
      <c r="HM967" s="2" t="s">
        <v>3</v>
      </c>
      <c r="HN967" s="2" t="s">
        <v>3</v>
      </c>
      <c r="HO967" s="2" t="s">
        <v>3</v>
      </c>
      <c r="HP967" s="2" t="s">
        <v>3</v>
      </c>
      <c r="HQ967" s="2" t="s">
        <v>3</v>
      </c>
      <c r="HR967" s="2"/>
      <c r="HS967" s="2">
        <v>0</v>
      </c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>
        <v>0</v>
      </c>
      <c r="IL967" s="2"/>
      <c r="IM967" s="2"/>
      <c r="IN967" s="2"/>
      <c r="IO967" s="2"/>
      <c r="IP967" s="2"/>
      <c r="IQ967" s="2"/>
      <c r="IR967" s="2"/>
      <c r="IS967" s="2"/>
      <c r="IT967" s="2"/>
      <c r="IU967" s="2"/>
    </row>
    <row r="968" spans="1:255" x14ac:dyDescent="0.2">
      <c r="A968" s="3">
        <v>17</v>
      </c>
      <c r="B968" s="3">
        <v>1</v>
      </c>
      <c r="E968" s="3" t="s">
        <v>897</v>
      </c>
      <c r="F968" s="3" t="s">
        <v>898</v>
      </c>
      <c r="G968" s="3" t="s">
        <v>899</v>
      </c>
      <c r="H968" s="3" t="s">
        <v>41</v>
      </c>
      <c r="I968" s="3">
        <v>1</v>
      </c>
      <c r="J968" s="3">
        <v>0</v>
      </c>
      <c r="K968" s="3">
        <v>1</v>
      </c>
      <c r="O968" s="3">
        <f t="shared" si="767"/>
        <v>7098.18</v>
      </c>
      <c r="P968" s="3">
        <f t="shared" si="768"/>
        <v>7098.18</v>
      </c>
      <c r="Q968" s="3">
        <f t="shared" si="792"/>
        <v>0</v>
      </c>
      <c r="R968" s="3">
        <f t="shared" si="793"/>
        <v>0</v>
      </c>
      <c r="S968" s="3">
        <f t="shared" si="769"/>
        <v>0</v>
      </c>
      <c r="T968" s="3">
        <f t="shared" si="770"/>
        <v>0</v>
      </c>
      <c r="U968" s="3">
        <f t="shared" si="771"/>
        <v>0</v>
      </c>
      <c r="V968" s="3">
        <f t="shared" si="772"/>
        <v>0</v>
      </c>
      <c r="W968" s="3">
        <f t="shared" si="773"/>
        <v>0</v>
      </c>
      <c r="X968" s="3">
        <f t="shared" si="794"/>
        <v>0</v>
      </c>
      <c r="Y968" s="3">
        <f t="shared" si="795"/>
        <v>0</v>
      </c>
      <c r="AA968" s="3">
        <v>56661436</v>
      </c>
      <c r="AB968" s="3">
        <f t="shared" si="774"/>
        <v>721.36</v>
      </c>
      <c r="AC968" s="3">
        <f t="shared" si="796"/>
        <v>721.36</v>
      </c>
      <c r="AD968" s="3">
        <f t="shared" si="797"/>
        <v>0</v>
      </c>
      <c r="AE968" s="3">
        <f t="shared" si="798"/>
        <v>0</v>
      </c>
      <c r="AF968" s="3">
        <f t="shared" si="799"/>
        <v>0</v>
      </c>
      <c r="AG968" s="3">
        <f t="shared" si="775"/>
        <v>0</v>
      </c>
      <c r="AH968" s="3">
        <f t="shared" si="800"/>
        <v>0</v>
      </c>
      <c r="AI968" s="3">
        <f t="shared" si="801"/>
        <v>0</v>
      </c>
      <c r="AJ968" s="3">
        <f t="shared" si="776"/>
        <v>0</v>
      </c>
      <c r="AK968" s="3">
        <v>721.36</v>
      </c>
      <c r="AL968" s="3">
        <v>721.36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1</v>
      </c>
      <c r="AW968" s="3">
        <v>1</v>
      </c>
      <c r="AZ968" s="3">
        <v>1</v>
      </c>
      <c r="BA968" s="3">
        <v>1</v>
      </c>
      <c r="BB968" s="3">
        <v>1</v>
      </c>
      <c r="BC968" s="3">
        <v>9.84</v>
      </c>
      <c r="BD968" s="3" t="s">
        <v>3</v>
      </c>
      <c r="BE968" s="3" t="s">
        <v>3</v>
      </c>
      <c r="BF968" s="3" t="s">
        <v>3</v>
      </c>
      <c r="BG968" s="3" t="s">
        <v>3</v>
      </c>
      <c r="BH968" s="3">
        <v>3</v>
      </c>
      <c r="BI968" s="3">
        <v>1</v>
      </c>
      <c r="BJ968" s="3" t="s">
        <v>898</v>
      </c>
      <c r="BM968" s="3">
        <v>400005</v>
      </c>
      <c r="BN968" s="3">
        <v>0</v>
      </c>
      <c r="BO968" s="3" t="s">
        <v>3</v>
      </c>
      <c r="BP968" s="3">
        <v>0</v>
      </c>
      <c r="BQ968" s="3">
        <v>213</v>
      </c>
      <c r="BR968" s="3">
        <v>0</v>
      </c>
      <c r="BS968" s="3">
        <v>1</v>
      </c>
      <c r="BT968" s="3">
        <v>1</v>
      </c>
      <c r="BU968" s="3">
        <v>1</v>
      </c>
      <c r="BV968" s="3">
        <v>1</v>
      </c>
      <c r="BW968" s="3">
        <v>1</v>
      </c>
      <c r="BX968" s="3">
        <v>1</v>
      </c>
      <c r="BY968" s="3" t="s">
        <v>3</v>
      </c>
      <c r="BZ968" s="3">
        <v>0</v>
      </c>
      <c r="CA968" s="3">
        <v>0</v>
      </c>
      <c r="CB968" s="3" t="s">
        <v>3</v>
      </c>
      <c r="CE968" s="3">
        <v>1566</v>
      </c>
      <c r="CF968" s="3">
        <v>0</v>
      </c>
      <c r="CG968" s="3">
        <v>0</v>
      </c>
      <c r="CM968" s="3">
        <v>0</v>
      </c>
      <c r="CN968" s="3" t="s">
        <v>3</v>
      </c>
      <c r="CO968" s="3">
        <v>0</v>
      </c>
      <c r="CP968" s="3">
        <f t="shared" si="777"/>
        <v>7098.18</v>
      </c>
      <c r="CQ968" s="3">
        <f t="shared" si="778"/>
        <v>7098.18</v>
      </c>
      <c r="CR968" s="3">
        <f t="shared" si="802"/>
        <v>0</v>
      </c>
      <c r="CS968" s="3">
        <f t="shared" si="803"/>
        <v>0</v>
      </c>
      <c r="CT968" s="3">
        <f t="shared" si="779"/>
        <v>0</v>
      </c>
      <c r="CU968" s="3">
        <f t="shared" si="780"/>
        <v>0</v>
      </c>
      <c r="CV968" s="3">
        <f t="shared" si="781"/>
        <v>0</v>
      </c>
      <c r="CW968" s="3">
        <f t="shared" si="782"/>
        <v>0</v>
      </c>
      <c r="CX968" s="3">
        <f t="shared" si="783"/>
        <v>0</v>
      </c>
      <c r="CY968" s="3">
        <f t="shared" si="804"/>
        <v>0</v>
      </c>
      <c r="CZ968" s="3">
        <f t="shared" si="805"/>
        <v>0</v>
      </c>
      <c r="DC968" s="3" t="s">
        <v>3</v>
      </c>
      <c r="DD968" s="3" t="s">
        <v>3</v>
      </c>
      <c r="DE968" s="3" t="s">
        <v>3</v>
      </c>
      <c r="DF968" s="3" t="s">
        <v>3</v>
      </c>
      <c r="DG968" s="3" t="s">
        <v>3</v>
      </c>
      <c r="DH968" s="3" t="s">
        <v>3</v>
      </c>
      <c r="DI968" s="3" t="s">
        <v>3</v>
      </c>
      <c r="DJ968" s="3" t="s">
        <v>3</v>
      </c>
      <c r="DK968" s="3" t="s">
        <v>3</v>
      </c>
      <c r="DL968" s="3" t="s">
        <v>3</v>
      </c>
      <c r="DM968" s="3" t="s">
        <v>3</v>
      </c>
      <c r="DN968" s="3">
        <v>0</v>
      </c>
      <c r="DO968" s="3">
        <v>0</v>
      </c>
      <c r="DP968" s="3">
        <v>1</v>
      </c>
      <c r="DQ968" s="3">
        <v>1</v>
      </c>
      <c r="DU968" s="3">
        <v>1013</v>
      </c>
      <c r="DV968" s="3" t="s">
        <v>41</v>
      </c>
      <c r="DW968" s="3" t="s">
        <v>41</v>
      </c>
      <c r="DX968" s="3">
        <v>1</v>
      </c>
      <c r="DZ968" s="3" t="s">
        <v>3</v>
      </c>
      <c r="EA968" s="3" t="s">
        <v>3</v>
      </c>
      <c r="EB968" s="3" t="s">
        <v>3</v>
      </c>
      <c r="EC968" s="3" t="s">
        <v>3</v>
      </c>
      <c r="EE968" s="3">
        <v>56938432</v>
      </c>
      <c r="EF968" s="3">
        <v>213</v>
      </c>
      <c r="EG968" s="3" t="s">
        <v>412</v>
      </c>
      <c r="EH968" s="3">
        <v>0</v>
      </c>
      <c r="EI968" s="3" t="s">
        <v>3</v>
      </c>
      <c r="EJ968" s="3">
        <v>1</v>
      </c>
      <c r="EK968" s="3">
        <v>400005</v>
      </c>
      <c r="EL968" s="3" t="s">
        <v>412</v>
      </c>
      <c r="EM968" s="3" t="s">
        <v>413</v>
      </c>
      <c r="EO968" s="3" t="s">
        <v>3</v>
      </c>
      <c r="EQ968" s="3">
        <v>131088</v>
      </c>
      <c r="ER968" s="3">
        <v>0</v>
      </c>
      <c r="ES968" s="3">
        <v>721.36</v>
      </c>
      <c r="ET968" s="3">
        <v>0</v>
      </c>
      <c r="EU968" s="3">
        <v>0</v>
      </c>
      <c r="EV968" s="3">
        <v>0</v>
      </c>
      <c r="EW968" s="3">
        <v>0</v>
      </c>
      <c r="EX968" s="3">
        <v>0</v>
      </c>
      <c r="EY968" s="3">
        <v>0</v>
      </c>
      <c r="EZ968" s="3">
        <v>5</v>
      </c>
      <c r="FC968" s="3">
        <v>1</v>
      </c>
      <c r="FD968" s="3">
        <v>18</v>
      </c>
      <c r="FF968" s="3">
        <v>8490</v>
      </c>
      <c r="FQ968" s="3">
        <v>0</v>
      </c>
      <c r="FR968" s="3">
        <v>0</v>
      </c>
      <c r="FS968" s="3">
        <v>0</v>
      </c>
      <c r="FX968" s="3">
        <v>0</v>
      </c>
      <c r="FY968" s="3">
        <v>0</v>
      </c>
      <c r="GA968" s="3" t="s">
        <v>900</v>
      </c>
      <c r="GD968" s="3">
        <v>1</v>
      </c>
      <c r="GF968" s="3">
        <v>-946907447</v>
      </c>
      <c r="GG968" s="3">
        <v>2</v>
      </c>
      <c r="GH968" s="3">
        <v>3</v>
      </c>
      <c r="GI968" s="3">
        <v>3</v>
      </c>
      <c r="GJ968" s="3">
        <v>0</v>
      </c>
      <c r="GK968" s="3">
        <v>0</v>
      </c>
      <c r="GL968" s="3">
        <f t="shared" si="784"/>
        <v>0</v>
      </c>
      <c r="GM968" s="3">
        <f t="shared" si="785"/>
        <v>7098.18</v>
      </c>
      <c r="GN968" s="3">
        <f t="shared" si="786"/>
        <v>7098.18</v>
      </c>
      <c r="GO968" s="3">
        <f t="shared" si="787"/>
        <v>0</v>
      </c>
      <c r="GP968" s="3">
        <f t="shared" si="788"/>
        <v>0</v>
      </c>
      <c r="GR968" s="3">
        <v>1</v>
      </c>
      <c r="GS968" s="3">
        <v>1</v>
      </c>
      <c r="GT968" s="3">
        <v>0</v>
      </c>
      <c r="GU968" s="3" t="s">
        <v>3</v>
      </c>
      <c r="GV968" s="3">
        <f t="shared" si="789"/>
        <v>0</v>
      </c>
      <c r="GW968" s="3">
        <v>1</v>
      </c>
      <c r="GX968" s="3">
        <f t="shared" si="790"/>
        <v>0</v>
      </c>
      <c r="HA968" s="3">
        <v>0</v>
      </c>
      <c r="HB968" s="3">
        <v>0</v>
      </c>
      <c r="HC968" s="3">
        <f t="shared" si="791"/>
        <v>0</v>
      </c>
      <c r="HE968" s="3" t="s">
        <v>415</v>
      </c>
      <c r="HF968" s="3" t="s">
        <v>38</v>
      </c>
      <c r="HM968" s="3" t="s">
        <v>3</v>
      </c>
      <c r="HN968" s="3" t="s">
        <v>3</v>
      </c>
      <c r="HO968" s="3" t="s">
        <v>3</v>
      </c>
      <c r="HP968" s="3" t="s">
        <v>3</v>
      </c>
      <c r="HQ968" s="3" t="s">
        <v>3</v>
      </c>
      <c r="HS968" s="3">
        <v>0</v>
      </c>
      <c r="IK968" s="3">
        <v>0</v>
      </c>
    </row>
    <row r="969" spans="1:255" x14ac:dyDescent="0.2">
      <c r="A969" s="2">
        <v>17</v>
      </c>
      <c r="B969" s="2">
        <v>1</v>
      </c>
      <c r="C969" s="2"/>
      <c r="D969" s="2"/>
      <c r="E969" s="2" t="s">
        <v>901</v>
      </c>
      <c r="F969" s="2" t="s">
        <v>902</v>
      </c>
      <c r="G969" s="2" t="s">
        <v>903</v>
      </c>
      <c r="H969" s="2" t="s">
        <v>41</v>
      </c>
      <c r="I969" s="2">
        <v>1</v>
      </c>
      <c r="J969" s="2">
        <v>0</v>
      </c>
      <c r="K969" s="2">
        <v>1</v>
      </c>
      <c r="L969" s="2"/>
      <c r="M969" s="2"/>
      <c r="N969" s="2"/>
      <c r="O969" s="2">
        <f t="shared" si="767"/>
        <v>701.47</v>
      </c>
      <c r="P969" s="2">
        <f t="shared" si="768"/>
        <v>701.47</v>
      </c>
      <c r="Q969" s="2">
        <f t="shared" si="792"/>
        <v>0</v>
      </c>
      <c r="R969" s="2">
        <f t="shared" si="793"/>
        <v>0</v>
      </c>
      <c r="S969" s="2">
        <f t="shared" si="769"/>
        <v>0</v>
      </c>
      <c r="T969" s="2">
        <f t="shared" si="770"/>
        <v>0</v>
      </c>
      <c r="U969" s="2">
        <f t="shared" si="771"/>
        <v>0</v>
      </c>
      <c r="V969" s="2">
        <f t="shared" si="772"/>
        <v>0</v>
      </c>
      <c r="W969" s="2">
        <f t="shared" si="773"/>
        <v>0</v>
      </c>
      <c r="X969" s="2">
        <f t="shared" si="794"/>
        <v>0</v>
      </c>
      <c r="Y969" s="2">
        <f t="shared" si="795"/>
        <v>0</v>
      </c>
      <c r="Z969" s="2"/>
      <c r="AA969" s="2">
        <v>56661434</v>
      </c>
      <c r="AB969" s="2">
        <f t="shared" si="774"/>
        <v>701.47</v>
      </c>
      <c r="AC969" s="2">
        <f t="shared" si="796"/>
        <v>701.47</v>
      </c>
      <c r="AD969" s="2">
        <f t="shared" si="797"/>
        <v>0</v>
      </c>
      <c r="AE969" s="2">
        <f t="shared" si="798"/>
        <v>0</v>
      </c>
      <c r="AF969" s="2">
        <f t="shared" si="799"/>
        <v>0</v>
      </c>
      <c r="AG969" s="2">
        <f t="shared" si="775"/>
        <v>0</v>
      </c>
      <c r="AH969" s="2">
        <f t="shared" si="800"/>
        <v>0</v>
      </c>
      <c r="AI969" s="2">
        <f t="shared" si="801"/>
        <v>0</v>
      </c>
      <c r="AJ969" s="2">
        <f t="shared" si="776"/>
        <v>0</v>
      </c>
      <c r="AK969" s="2">
        <v>701.47</v>
      </c>
      <c r="AL969" s="2">
        <v>701.47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1</v>
      </c>
      <c r="AW969" s="2">
        <v>1</v>
      </c>
      <c r="AX969" s="2"/>
      <c r="AY969" s="2"/>
      <c r="AZ969" s="2">
        <v>1</v>
      </c>
      <c r="BA969" s="2">
        <v>1</v>
      </c>
      <c r="BB969" s="2">
        <v>1</v>
      </c>
      <c r="BC969" s="2">
        <v>1</v>
      </c>
      <c r="BD969" s="2" t="s">
        <v>3</v>
      </c>
      <c r="BE969" s="2" t="s">
        <v>3</v>
      </c>
      <c r="BF969" s="2" t="s">
        <v>3</v>
      </c>
      <c r="BG969" s="2" t="s">
        <v>3</v>
      </c>
      <c r="BH969" s="2">
        <v>3</v>
      </c>
      <c r="BI969" s="2">
        <v>1</v>
      </c>
      <c r="BJ969" s="2" t="s">
        <v>902</v>
      </c>
      <c r="BK969" s="2"/>
      <c r="BL969" s="2"/>
      <c r="BM969" s="2">
        <v>400005</v>
      </c>
      <c r="BN969" s="2">
        <v>0</v>
      </c>
      <c r="BO969" s="2" t="s">
        <v>3</v>
      </c>
      <c r="BP969" s="2">
        <v>0</v>
      </c>
      <c r="BQ969" s="2">
        <v>213</v>
      </c>
      <c r="BR969" s="2">
        <v>0</v>
      </c>
      <c r="BS969" s="2">
        <v>1</v>
      </c>
      <c r="BT969" s="2">
        <v>1</v>
      </c>
      <c r="BU969" s="2">
        <v>1</v>
      </c>
      <c r="BV969" s="2">
        <v>1</v>
      </c>
      <c r="BW969" s="2">
        <v>1</v>
      </c>
      <c r="BX969" s="2">
        <v>1</v>
      </c>
      <c r="BY969" s="2" t="s">
        <v>3</v>
      </c>
      <c r="BZ969" s="2">
        <v>0</v>
      </c>
      <c r="CA969" s="2">
        <v>0</v>
      </c>
      <c r="CB969" s="2" t="s">
        <v>3</v>
      </c>
      <c r="CC969" s="2"/>
      <c r="CD969" s="2"/>
      <c r="CE969" s="2">
        <v>1566</v>
      </c>
      <c r="CF969" s="2">
        <v>0</v>
      </c>
      <c r="CG969" s="2">
        <v>0</v>
      </c>
      <c r="CH969" s="2"/>
      <c r="CI969" s="2"/>
      <c r="CJ969" s="2"/>
      <c r="CK969" s="2"/>
      <c r="CL969" s="2"/>
      <c r="CM969" s="2">
        <v>0</v>
      </c>
      <c r="CN969" s="2" t="s">
        <v>3</v>
      </c>
      <c r="CO969" s="2">
        <v>0</v>
      </c>
      <c r="CP969" s="2">
        <f t="shared" si="777"/>
        <v>701.47</v>
      </c>
      <c r="CQ969" s="2">
        <f t="shared" si="778"/>
        <v>701.47</v>
      </c>
      <c r="CR969" s="2">
        <f t="shared" si="802"/>
        <v>0</v>
      </c>
      <c r="CS969" s="2">
        <f t="shared" si="803"/>
        <v>0</v>
      </c>
      <c r="CT969" s="2">
        <f t="shared" si="779"/>
        <v>0</v>
      </c>
      <c r="CU969" s="2">
        <f t="shared" si="780"/>
        <v>0</v>
      </c>
      <c r="CV969" s="2">
        <f t="shared" si="781"/>
        <v>0</v>
      </c>
      <c r="CW969" s="2">
        <f t="shared" si="782"/>
        <v>0</v>
      </c>
      <c r="CX969" s="2">
        <f t="shared" si="783"/>
        <v>0</v>
      </c>
      <c r="CY969" s="2">
        <f t="shared" si="804"/>
        <v>0</v>
      </c>
      <c r="CZ969" s="2">
        <f t="shared" si="805"/>
        <v>0</v>
      </c>
      <c r="DA969" s="2"/>
      <c r="DB969" s="2"/>
      <c r="DC969" s="2" t="s">
        <v>3</v>
      </c>
      <c r="DD969" s="2" t="s">
        <v>3</v>
      </c>
      <c r="DE969" s="2" t="s">
        <v>3</v>
      </c>
      <c r="DF969" s="2" t="s">
        <v>3</v>
      </c>
      <c r="DG969" s="2" t="s">
        <v>3</v>
      </c>
      <c r="DH969" s="2" t="s">
        <v>3</v>
      </c>
      <c r="DI969" s="2" t="s">
        <v>3</v>
      </c>
      <c r="DJ969" s="2" t="s">
        <v>3</v>
      </c>
      <c r="DK969" s="2" t="s">
        <v>3</v>
      </c>
      <c r="DL969" s="2" t="s">
        <v>3</v>
      </c>
      <c r="DM969" s="2" t="s">
        <v>3</v>
      </c>
      <c r="DN969" s="2">
        <v>0</v>
      </c>
      <c r="DO969" s="2">
        <v>0</v>
      </c>
      <c r="DP969" s="2">
        <v>1</v>
      </c>
      <c r="DQ969" s="2">
        <v>1</v>
      </c>
      <c r="DR969" s="2"/>
      <c r="DS969" s="2"/>
      <c r="DT969" s="2"/>
      <c r="DU969" s="2">
        <v>1013</v>
      </c>
      <c r="DV969" s="2" t="s">
        <v>41</v>
      </c>
      <c r="DW969" s="2" t="s">
        <v>41</v>
      </c>
      <c r="DX969" s="2">
        <v>1</v>
      </c>
      <c r="DY969" s="2"/>
      <c r="DZ969" s="2" t="s">
        <v>3</v>
      </c>
      <c r="EA969" s="2" t="s">
        <v>3</v>
      </c>
      <c r="EB969" s="2" t="s">
        <v>3</v>
      </c>
      <c r="EC969" s="2" t="s">
        <v>3</v>
      </c>
      <c r="ED969" s="2"/>
      <c r="EE969" s="2">
        <v>56938432</v>
      </c>
      <c r="EF969" s="2">
        <v>213</v>
      </c>
      <c r="EG969" s="2" t="s">
        <v>412</v>
      </c>
      <c r="EH969" s="2">
        <v>0</v>
      </c>
      <c r="EI969" s="2" t="s">
        <v>3</v>
      </c>
      <c r="EJ969" s="2">
        <v>1</v>
      </c>
      <c r="EK969" s="2">
        <v>400005</v>
      </c>
      <c r="EL969" s="2" t="s">
        <v>412</v>
      </c>
      <c r="EM969" s="2" t="s">
        <v>413</v>
      </c>
      <c r="EN969" s="2"/>
      <c r="EO969" s="2" t="s">
        <v>3</v>
      </c>
      <c r="EP969" s="2"/>
      <c r="EQ969" s="2">
        <v>131088</v>
      </c>
      <c r="ER969" s="2">
        <v>0</v>
      </c>
      <c r="ES969" s="2">
        <v>701.47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>
        <v>0</v>
      </c>
      <c r="FR969" s="2">
        <v>0</v>
      </c>
      <c r="FS969" s="2">
        <v>0</v>
      </c>
      <c r="FT969" s="2"/>
      <c r="FU969" s="2"/>
      <c r="FV969" s="2"/>
      <c r="FW969" s="2"/>
      <c r="FX969" s="2">
        <v>0</v>
      </c>
      <c r="FY969" s="2">
        <v>0</v>
      </c>
      <c r="FZ969" s="2"/>
      <c r="GA969" s="2" t="s">
        <v>904</v>
      </c>
      <c r="GB969" s="2"/>
      <c r="GC969" s="2"/>
      <c r="GD969" s="2">
        <v>1</v>
      </c>
      <c r="GE969" s="2"/>
      <c r="GF969" s="2">
        <v>-1604179256</v>
      </c>
      <c r="GG969" s="2">
        <v>2</v>
      </c>
      <c r="GH969" s="2">
        <v>4</v>
      </c>
      <c r="GI969" s="2">
        <v>-2</v>
      </c>
      <c r="GJ969" s="2">
        <v>0</v>
      </c>
      <c r="GK969" s="2">
        <v>0</v>
      </c>
      <c r="GL969" s="2">
        <f t="shared" si="784"/>
        <v>0</v>
      </c>
      <c r="GM969" s="2">
        <f t="shared" si="785"/>
        <v>701.47</v>
      </c>
      <c r="GN969" s="2">
        <f t="shared" si="786"/>
        <v>701.47</v>
      </c>
      <c r="GO969" s="2">
        <f t="shared" si="787"/>
        <v>0</v>
      </c>
      <c r="GP969" s="2">
        <f t="shared" si="788"/>
        <v>0</v>
      </c>
      <c r="GQ969" s="2"/>
      <c r="GR969" s="2">
        <v>1</v>
      </c>
      <c r="GS969" s="2">
        <v>2</v>
      </c>
      <c r="GT969" s="2">
        <v>0</v>
      </c>
      <c r="GU969" s="2" t="s">
        <v>3</v>
      </c>
      <c r="GV969" s="2">
        <f t="shared" si="789"/>
        <v>0</v>
      </c>
      <c r="GW969" s="2">
        <v>1</v>
      </c>
      <c r="GX969" s="2">
        <f t="shared" si="790"/>
        <v>0</v>
      </c>
      <c r="GY969" s="2"/>
      <c r="GZ969" s="2"/>
      <c r="HA969" s="2">
        <v>0</v>
      </c>
      <c r="HB969" s="2">
        <v>0</v>
      </c>
      <c r="HC969" s="2">
        <f t="shared" si="791"/>
        <v>0</v>
      </c>
      <c r="HD969" s="2"/>
      <c r="HE969" s="2" t="s">
        <v>415</v>
      </c>
      <c r="HF969" s="2" t="s">
        <v>38</v>
      </c>
      <c r="HG969" s="2"/>
      <c r="HH969" s="2"/>
      <c r="HI969" s="2"/>
      <c r="HJ969" s="2"/>
      <c r="HK969" s="2"/>
      <c r="HL969" s="2"/>
      <c r="HM969" s="2" t="s">
        <v>3</v>
      </c>
      <c r="HN969" s="2" t="s">
        <v>3</v>
      </c>
      <c r="HO969" s="2" t="s">
        <v>3</v>
      </c>
      <c r="HP969" s="2" t="s">
        <v>3</v>
      </c>
      <c r="HQ969" s="2" t="s">
        <v>3</v>
      </c>
      <c r="HR969" s="2"/>
      <c r="HS969" s="2">
        <v>0</v>
      </c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>
        <v>0</v>
      </c>
      <c r="IL969" s="2"/>
      <c r="IM969" s="2"/>
      <c r="IN969" s="2"/>
      <c r="IO969" s="2"/>
      <c r="IP969" s="2"/>
      <c r="IQ969" s="2"/>
      <c r="IR969" s="2"/>
      <c r="IS969" s="2"/>
      <c r="IT969" s="2"/>
      <c r="IU969" s="2"/>
    </row>
    <row r="970" spans="1:255" x14ac:dyDescent="0.2">
      <c r="A970" s="3">
        <v>17</v>
      </c>
      <c r="B970" s="3">
        <v>1</v>
      </c>
      <c r="E970" s="3" t="s">
        <v>901</v>
      </c>
      <c r="F970" s="3" t="s">
        <v>902</v>
      </c>
      <c r="G970" s="3" t="s">
        <v>903</v>
      </c>
      <c r="H970" s="3" t="s">
        <v>41</v>
      </c>
      <c r="I970" s="3">
        <v>1</v>
      </c>
      <c r="J970" s="3">
        <v>0</v>
      </c>
      <c r="K970" s="3">
        <v>1</v>
      </c>
      <c r="O970" s="3">
        <f t="shared" si="767"/>
        <v>6902.46</v>
      </c>
      <c r="P970" s="3">
        <f t="shared" si="768"/>
        <v>6902.46</v>
      </c>
      <c r="Q970" s="3">
        <f t="shared" si="792"/>
        <v>0</v>
      </c>
      <c r="R970" s="3">
        <f t="shared" si="793"/>
        <v>0</v>
      </c>
      <c r="S970" s="3">
        <f t="shared" si="769"/>
        <v>0</v>
      </c>
      <c r="T970" s="3">
        <f t="shared" si="770"/>
        <v>0</v>
      </c>
      <c r="U970" s="3">
        <f t="shared" si="771"/>
        <v>0</v>
      </c>
      <c r="V970" s="3">
        <f t="shared" si="772"/>
        <v>0</v>
      </c>
      <c r="W970" s="3">
        <f t="shared" si="773"/>
        <v>0</v>
      </c>
      <c r="X970" s="3">
        <f t="shared" si="794"/>
        <v>0</v>
      </c>
      <c r="Y970" s="3">
        <f t="shared" si="795"/>
        <v>0</v>
      </c>
      <c r="AA970" s="3">
        <v>56661436</v>
      </c>
      <c r="AB970" s="3">
        <f t="shared" si="774"/>
        <v>701.47</v>
      </c>
      <c r="AC970" s="3">
        <f t="shared" si="796"/>
        <v>701.47</v>
      </c>
      <c r="AD970" s="3">
        <f t="shared" si="797"/>
        <v>0</v>
      </c>
      <c r="AE970" s="3">
        <f t="shared" si="798"/>
        <v>0</v>
      </c>
      <c r="AF970" s="3">
        <f t="shared" si="799"/>
        <v>0</v>
      </c>
      <c r="AG970" s="3">
        <f t="shared" si="775"/>
        <v>0</v>
      </c>
      <c r="AH970" s="3">
        <f t="shared" si="800"/>
        <v>0</v>
      </c>
      <c r="AI970" s="3">
        <f t="shared" si="801"/>
        <v>0</v>
      </c>
      <c r="AJ970" s="3">
        <f t="shared" si="776"/>
        <v>0</v>
      </c>
      <c r="AK970" s="3">
        <v>701.47</v>
      </c>
      <c r="AL970" s="3">
        <v>701.47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1</v>
      </c>
      <c r="AW970" s="3">
        <v>1</v>
      </c>
      <c r="AZ970" s="3">
        <v>1</v>
      </c>
      <c r="BA970" s="3">
        <v>1</v>
      </c>
      <c r="BB970" s="3">
        <v>1</v>
      </c>
      <c r="BC970" s="3">
        <v>9.84</v>
      </c>
      <c r="BD970" s="3" t="s">
        <v>3</v>
      </c>
      <c r="BE970" s="3" t="s">
        <v>3</v>
      </c>
      <c r="BF970" s="3" t="s">
        <v>3</v>
      </c>
      <c r="BG970" s="3" t="s">
        <v>3</v>
      </c>
      <c r="BH970" s="3">
        <v>3</v>
      </c>
      <c r="BI970" s="3">
        <v>1</v>
      </c>
      <c r="BJ970" s="3" t="s">
        <v>902</v>
      </c>
      <c r="BM970" s="3">
        <v>400005</v>
      </c>
      <c r="BN970" s="3">
        <v>0</v>
      </c>
      <c r="BO970" s="3" t="s">
        <v>3</v>
      </c>
      <c r="BP970" s="3">
        <v>0</v>
      </c>
      <c r="BQ970" s="3">
        <v>213</v>
      </c>
      <c r="BR970" s="3">
        <v>0</v>
      </c>
      <c r="BS970" s="3">
        <v>1</v>
      </c>
      <c r="BT970" s="3">
        <v>1</v>
      </c>
      <c r="BU970" s="3">
        <v>1</v>
      </c>
      <c r="BV970" s="3">
        <v>1</v>
      </c>
      <c r="BW970" s="3">
        <v>1</v>
      </c>
      <c r="BX970" s="3">
        <v>1</v>
      </c>
      <c r="BY970" s="3" t="s">
        <v>3</v>
      </c>
      <c r="BZ970" s="3">
        <v>0</v>
      </c>
      <c r="CA970" s="3">
        <v>0</v>
      </c>
      <c r="CB970" s="3" t="s">
        <v>3</v>
      </c>
      <c r="CE970" s="3">
        <v>1566</v>
      </c>
      <c r="CF970" s="3">
        <v>0</v>
      </c>
      <c r="CG970" s="3">
        <v>0</v>
      </c>
      <c r="CM970" s="3">
        <v>0</v>
      </c>
      <c r="CN970" s="3" t="s">
        <v>3</v>
      </c>
      <c r="CO970" s="3">
        <v>0</v>
      </c>
      <c r="CP970" s="3">
        <f t="shared" si="777"/>
        <v>6902.46</v>
      </c>
      <c r="CQ970" s="3">
        <f t="shared" si="778"/>
        <v>6902.46</v>
      </c>
      <c r="CR970" s="3">
        <f t="shared" si="802"/>
        <v>0</v>
      </c>
      <c r="CS970" s="3">
        <f t="shared" si="803"/>
        <v>0</v>
      </c>
      <c r="CT970" s="3">
        <f t="shared" si="779"/>
        <v>0</v>
      </c>
      <c r="CU970" s="3">
        <f t="shared" si="780"/>
        <v>0</v>
      </c>
      <c r="CV970" s="3">
        <f t="shared" si="781"/>
        <v>0</v>
      </c>
      <c r="CW970" s="3">
        <f t="shared" si="782"/>
        <v>0</v>
      </c>
      <c r="CX970" s="3">
        <f t="shared" si="783"/>
        <v>0</v>
      </c>
      <c r="CY970" s="3">
        <f t="shared" si="804"/>
        <v>0</v>
      </c>
      <c r="CZ970" s="3">
        <f t="shared" si="805"/>
        <v>0</v>
      </c>
      <c r="DC970" s="3" t="s">
        <v>3</v>
      </c>
      <c r="DD970" s="3" t="s">
        <v>3</v>
      </c>
      <c r="DE970" s="3" t="s">
        <v>3</v>
      </c>
      <c r="DF970" s="3" t="s">
        <v>3</v>
      </c>
      <c r="DG970" s="3" t="s">
        <v>3</v>
      </c>
      <c r="DH970" s="3" t="s">
        <v>3</v>
      </c>
      <c r="DI970" s="3" t="s">
        <v>3</v>
      </c>
      <c r="DJ970" s="3" t="s">
        <v>3</v>
      </c>
      <c r="DK970" s="3" t="s">
        <v>3</v>
      </c>
      <c r="DL970" s="3" t="s">
        <v>3</v>
      </c>
      <c r="DM970" s="3" t="s">
        <v>3</v>
      </c>
      <c r="DN970" s="3">
        <v>0</v>
      </c>
      <c r="DO970" s="3">
        <v>0</v>
      </c>
      <c r="DP970" s="3">
        <v>1</v>
      </c>
      <c r="DQ970" s="3">
        <v>1</v>
      </c>
      <c r="DU970" s="3">
        <v>1013</v>
      </c>
      <c r="DV970" s="3" t="s">
        <v>41</v>
      </c>
      <c r="DW970" s="3" t="s">
        <v>41</v>
      </c>
      <c r="DX970" s="3">
        <v>1</v>
      </c>
      <c r="DZ970" s="3" t="s">
        <v>3</v>
      </c>
      <c r="EA970" s="3" t="s">
        <v>3</v>
      </c>
      <c r="EB970" s="3" t="s">
        <v>3</v>
      </c>
      <c r="EC970" s="3" t="s">
        <v>3</v>
      </c>
      <c r="EE970" s="3">
        <v>56938432</v>
      </c>
      <c r="EF970" s="3">
        <v>213</v>
      </c>
      <c r="EG970" s="3" t="s">
        <v>412</v>
      </c>
      <c r="EH970" s="3">
        <v>0</v>
      </c>
      <c r="EI970" s="3" t="s">
        <v>3</v>
      </c>
      <c r="EJ970" s="3">
        <v>1</v>
      </c>
      <c r="EK970" s="3">
        <v>400005</v>
      </c>
      <c r="EL970" s="3" t="s">
        <v>412</v>
      </c>
      <c r="EM970" s="3" t="s">
        <v>413</v>
      </c>
      <c r="EO970" s="3" t="s">
        <v>3</v>
      </c>
      <c r="EQ970" s="3">
        <v>131088</v>
      </c>
      <c r="ER970" s="3">
        <v>0</v>
      </c>
      <c r="ES970" s="3">
        <v>701.47</v>
      </c>
      <c r="ET970" s="3">
        <v>0</v>
      </c>
      <c r="EU970" s="3">
        <v>0</v>
      </c>
      <c r="EV970" s="3">
        <v>0</v>
      </c>
      <c r="EW970" s="3">
        <v>0</v>
      </c>
      <c r="EX970" s="3">
        <v>0</v>
      </c>
      <c r="EY970" s="3">
        <v>0</v>
      </c>
      <c r="EZ970" s="3">
        <v>5</v>
      </c>
      <c r="FC970" s="3">
        <v>1</v>
      </c>
      <c r="FD970" s="3">
        <v>18</v>
      </c>
      <c r="FF970" s="3">
        <v>8256</v>
      </c>
      <c r="FQ970" s="3">
        <v>0</v>
      </c>
      <c r="FR970" s="3">
        <v>0</v>
      </c>
      <c r="FS970" s="3">
        <v>0</v>
      </c>
      <c r="FX970" s="3">
        <v>0</v>
      </c>
      <c r="FY970" s="3">
        <v>0</v>
      </c>
      <c r="GA970" s="3" t="s">
        <v>904</v>
      </c>
      <c r="GD970" s="3">
        <v>1</v>
      </c>
      <c r="GF970" s="3">
        <v>-1604179256</v>
      </c>
      <c r="GG970" s="3">
        <v>2</v>
      </c>
      <c r="GH970" s="3">
        <v>3</v>
      </c>
      <c r="GI970" s="3">
        <v>3</v>
      </c>
      <c r="GJ970" s="3">
        <v>0</v>
      </c>
      <c r="GK970" s="3">
        <v>0</v>
      </c>
      <c r="GL970" s="3">
        <f t="shared" si="784"/>
        <v>0</v>
      </c>
      <c r="GM970" s="3">
        <f t="shared" si="785"/>
        <v>6902.46</v>
      </c>
      <c r="GN970" s="3">
        <f t="shared" si="786"/>
        <v>6902.46</v>
      </c>
      <c r="GO970" s="3">
        <f t="shared" si="787"/>
        <v>0</v>
      </c>
      <c r="GP970" s="3">
        <f t="shared" si="788"/>
        <v>0</v>
      </c>
      <c r="GR970" s="3">
        <v>1</v>
      </c>
      <c r="GS970" s="3">
        <v>1</v>
      </c>
      <c r="GT970" s="3">
        <v>0</v>
      </c>
      <c r="GU970" s="3" t="s">
        <v>3</v>
      </c>
      <c r="GV970" s="3">
        <f t="shared" si="789"/>
        <v>0</v>
      </c>
      <c r="GW970" s="3">
        <v>1</v>
      </c>
      <c r="GX970" s="3">
        <f t="shared" si="790"/>
        <v>0</v>
      </c>
      <c r="HA970" s="3">
        <v>0</v>
      </c>
      <c r="HB970" s="3">
        <v>0</v>
      </c>
      <c r="HC970" s="3">
        <f t="shared" si="791"/>
        <v>0</v>
      </c>
      <c r="HE970" s="3" t="s">
        <v>415</v>
      </c>
      <c r="HF970" s="3" t="s">
        <v>38</v>
      </c>
      <c r="HM970" s="3" t="s">
        <v>3</v>
      </c>
      <c r="HN970" s="3" t="s">
        <v>3</v>
      </c>
      <c r="HO970" s="3" t="s">
        <v>3</v>
      </c>
      <c r="HP970" s="3" t="s">
        <v>3</v>
      </c>
      <c r="HQ970" s="3" t="s">
        <v>3</v>
      </c>
      <c r="HS970" s="3">
        <v>0</v>
      </c>
      <c r="IK970" s="3">
        <v>0</v>
      </c>
    </row>
    <row r="971" spans="1:255" x14ac:dyDescent="0.2">
      <c r="A971" s="2">
        <v>17</v>
      </c>
      <c r="B971" s="2">
        <v>1</v>
      </c>
      <c r="C971" s="2"/>
      <c r="D971" s="2"/>
      <c r="E971" s="2" t="s">
        <v>905</v>
      </c>
      <c r="F971" s="2" t="s">
        <v>906</v>
      </c>
      <c r="G971" s="2" t="s">
        <v>907</v>
      </c>
      <c r="H971" s="2" t="s">
        <v>41</v>
      </c>
      <c r="I971" s="2">
        <v>1</v>
      </c>
      <c r="J971" s="2">
        <v>0</v>
      </c>
      <c r="K971" s="2">
        <v>1</v>
      </c>
      <c r="L971" s="2"/>
      <c r="M971" s="2"/>
      <c r="N971" s="2"/>
      <c r="O971" s="2">
        <f t="shared" si="767"/>
        <v>607.92999999999995</v>
      </c>
      <c r="P971" s="2">
        <f t="shared" si="768"/>
        <v>607.92999999999995</v>
      </c>
      <c r="Q971" s="2">
        <f t="shared" si="792"/>
        <v>0</v>
      </c>
      <c r="R971" s="2">
        <f t="shared" si="793"/>
        <v>0</v>
      </c>
      <c r="S971" s="2">
        <f t="shared" si="769"/>
        <v>0</v>
      </c>
      <c r="T971" s="2">
        <f t="shared" si="770"/>
        <v>0</v>
      </c>
      <c r="U971" s="2">
        <f t="shared" si="771"/>
        <v>0</v>
      </c>
      <c r="V971" s="2">
        <f t="shared" si="772"/>
        <v>0</v>
      </c>
      <c r="W971" s="2">
        <f t="shared" si="773"/>
        <v>0</v>
      </c>
      <c r="X971" s="2">
        <f t="shared" si="794"/>
        <v>0</v>
      </c>
      <c r="Y971" s="2">
        <f t="shared" si="795"/>
        <v>0</v>
      </c>
      <c r="Z971" s="2"/>
      <c r="AA971" s="2">
        <v>56661434</v>
      </c>
      <c r="AB971" s="2">
        <f t="shared" si="774"/>
        <v>607.92999999999995</v>
      </c>
      <c r="AC971" s="2">
        <f t="shared" si="796"/>
        <v>607.92999999999995</v>
      </c>
      <c r="AD971" s="2">
        <f t="shared" si="797"/>
        <v>0</v>
      </c>
      <c r="AE971" s="2">
        <f t="shared" si="798"/>
        <v>0</v>
      </c>
      <c r="AF971" s="2">
        <f t="shared" si="799"/>
        <v>0</v>
      </c>
      <c r="AG971" s="2">
        <f t="shared" si="775"/>
        <v>0</v>
      </c>
      <c r="AH971" s="2">
        <f t="shared" si="800"/>
        <v>0</v>
      </c>
      <c r="AI971" s="2">
        <f t="shared" si="801"/>
        <v>0</v>
      </c>
      <c r="AJ971" s="2">
        <f t="shared" si="776"/>
        <v>0</v>
      </c>
      <c r="AK971" s="2">
        <v>607.92999999999995</v>
      </c>
      <c r="AL971" s="2">
        <v>607.92999999999995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1</v>
      </c>
      <c r="AW971" s="2">
        <v>1</v>
      </c>
      <c r="AX971" s="2"/>
      <c r="AY971" s="2"/>
      <c r="AZ971" s="2">
        <v>1</v>
      </c>
      <c r="BA971" s="2">
        <v>1</v>
      </c>
      <c r="BB971" s="2">
        <v>1</v>
      </c>
      <c r="BC971" s="2">
        <v>1</v>
      </c>
      <c r="BD971" s="2" t="s">
        <v>3</v>
      </c>
      <c r="BE971" s="2" t="s">
        <v>3</v>
      </c>
      <c r="BF971" s="2" t="s">
        <v>3</v>
      </c>
      <c r="BG971" s="2" t="s">
        <v>3</v>
      </c>
      <c r="BH971" s="2">
        <v>3</v>
      </c>
      <c r="BI971" s="2">
        <v>1</v>
      </c>
      <c r="BJ971" s="2" t="s">
        <v>906</v>
      </c>
      <c r="BK971" s="2"/>
      <c r="BL971" s="2"/>
      <c r="BM971" s="2">
        <v>400005</v>
      </c>
      <c r="BN971" s="2">
        <v>0</v>
      </c>
      <c r="BO971" s="2" t="s">
        <v>3</v>
      </c>
      <c r="BP971" s="2">
        <v>0</v>
      </c>
      <c r="BQ971" s="2">
        <v>213</v>
      </c>
      <c r="BR971" s="2">
        <v>0</v>
      </c>
      <c r="BS971" s="2">
        <v>1</v>
      </c>
      <c r="BT971" s="2">
        <v>1</v>
      </c>
      <c r="BU971" s="2">
        <v>1</v>
      </c>
      <c r="BV971" s="2">
        <v>1</v>
      </c>
      <c r="BW971" s="2">
        <v>1</v>
      </c>
      <c r="BX971" s="2">
        <v>1</v>
      </c>
      <c r="BY971" s="2" t="s">
        <v>3</v>
      </c>
      <c r="BZ971" s="2">
        <v>0</v>
      </c>
      <c r="CA971" s="2">
        <v>0</v>
      </c>
      <c r="CB971" s="2" t="s">
        <v>3</v>
      </c>
      <c r="CC971" s="2"/>
      <c r="CD971" s="2"/>
      <c r="CE971" s="2">
        <v>1566</v>
      </c>
      <c r="CF971" s="2">
        <v>0</v>
      </c>
      <c r="CG971" s="2">
        <v>0</v>
      </c>
      <c r="CH971" s="2"/>
      <c r="CI971" s="2"/>
      <c r="CJ971" s="2"/>
      <c r="CK971" s="2"/>
      <c r="CL971" s="2"/>
      <c r="CM971" s="2">
        <v>0</v>
      </c>
      <c r="CN971" s="2" t="s">
        <v>3</v>
      </c>
      <c r="CO971" s="2">
        <v>0</v>
      </c>
      <c r="CP971" s="2">
        <f t="shared" si="777"/>
        <v>607.92999999999995</v>
      </c>
      <c r="CQ971" s="2">
        <f t="shared" si="778"/>
        <v>607.92999999999995</v>
      </c>
      <c r="CR971" s="2">
        <f t="shared" si="802"/>
        <v>0</v>
      </c>
      <c r="CS971" s="2">
        <f t="shared" si="803"/>
        <v>0</v>
      </c>
      <c r="CT971" s="2">
        <f t="shared" si="779"/>
        <v>0</v>
      </c>
      <c r="CU971" s="2">
        <f t="shared" si="780"/>
        <v>0</v>
      </c>
      <c r="CV971" s="2">
        <f t="shared" si="781"/>
        <v>0</v>
      </c>
      <c r="CW971" s="2">
        <f t="shared" si="782"/>
        <v>0</v>
      </c>
      <c r="CX971" s="2">
        <f t="shared" si="783"/>
        <v>0</v>
      </c>
      <c r="CY971" s="2">
        <f t="shared" si="804"/>
        <v>0</v>
      </c>
      <c r="CZ971" s="2">
        <f t="shared" si="805"/>
        <v>0</v>
      </c>
      <c r="DA971" s="2"/>
      <c r="DB971" s="2"/>
      <c r="DC971" s="2" t="s">
        <v>3</v>
      </c>
      <c r="DD971" s="2" t="s">
        <v>3</v>
      </c>
      <c r="DE971" s="2" t="s">
        <v>3</v>
      </c>
      <c r="DF971" s="2" t="s">
        <v>3</v>
      </c>
      <c r="DG971" s="2" t="s">
        <v>3</v>
      </c>
      <c r="DH971" s="2" t="s">
        <v>3</v>
      </c>
      <c r="DI971" s="2" t="s">
        <v>3</v>
      </c>
      <c r="DJ971" s="2" t="s">
        <v>3</v>
      </c>
      <c r="DK971" s="2" t="s">
        <v>3</v>
      </c>
      <c r="DL971" s="2" t="s">
        <v>3</v>
      </c>
      <c r="DM971" s="2" t="s">
        <v>3</v>
      </c>
      <c r="DN971" s="2">
        <v>0</v>
      </c>
      <c r="DO971" s="2">
        <v>0</v>
      </c>
      <c r="DP971" s="2">
        <v>1</v>
      </c>
      <c r="DQ971" s="2">
        <v>1</v>
      </c>
      <c r="DR971" s="2"/>
      <c r="DS971" s="2"/>
      <c r="DT971" s="2"/>
      <c r="DU971" s="2">
        <v>1013</v>
      </c>
      <c r="DV971" s="2" t="s">
        <v>41</v>
      </c>
      <c r="DW971" s="2" t="s">
        <v>41</v>
      </c>
      <c r="DX971" s="2">
        <v>1</v>
      </c>
      <c r="DY971" s="2"/>
      <c r="DZ971" s="2" t="s">
        <v>3</v>
      </c>
      <c r="EA971" s="2" t="s">
        <v>3</v>
      </c>
      <c r="EB971" s="2" t="s">
        <v>3</v>
      </c>
      <c r="EC971" s="2" t="s">
        <v>3</v>
      </c>
      <c r="ED971" s="2"/>
      <c r="EE971" s="2">
        <v>56938432</v>
      </c>
      <c r="EF971" s="2">
        <v>213</v>
      </c>
      <c r="EG971" s="2" t="s">
        <v>412</v>
      </c>
      <c r="EH971" s="2">
        <v>0</v>
      </c>
      <c r="EI971" s="2" t="s">
        <v>3</v>
      </c>
      <c r="EJ971" s="2">
        <v>1</v>
      </c>
      <c r="EK971" s="2">
        <v>400005</v>
      </c>
      <c r="EL971" s="2" t="s">
        <v>412</v>
      </c>
      <c r="EM971" s="2" t="s">
        <v>413</v>
      </c>
      <c r="EN971" s="2"/>
      <c r="EO971" s="2" t="s">
        <v>3</v>
      </c>
      <c r="EP971" s="2"/>
      <c r="EQ971" s="2">
        <v>131088</v>
      </c>
      <c r="ER971" s="2">
        <v>0</v>
      </c>
      <c r="ES971" s="2">
        <v>607.92999999999995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>
        <v>0</v>
      </c>
      <c r="FR971" s="2">
        <v>0</v>
      </c>
      <c r="FS971" s="2">
        <v>0</v>
      </c>
      <c r="FT971" s="2"/>
      <c r="FU971" s="2"/>
      <c r="FV971" s="2"/>
      <c r="FW971" s="2"/>
      <c r="FX971" s="2">
        <v>0</v>
      </c>
      <c r="FY971" s="2">
        <v>0</v>
      </c>
      <c r="FZ971" s="2"/>
      <c r="GA971" s="2" t="s">
        <v>908</v>
      </c>
      <c r="GB971" s="2"/>
      <c r="GC971" s="2"/>
      <c r="GD971" s="2">
        <v>1</v>
      </c>
      <c r="GE971" s="2"/>
      <c r="GF971" s="2">
        <v>-705760963</v>
      </c>
      <c r="GG971" s="2">
        <v>2</v>
      </c>
      <c r="GH971" s="2">
        <v>4</v>
      </c>
      <c r="GI971" s="2">
        <v>-2</v>
      </c>
      <c r="GJ971" s="2">
        <v>0</v>
      </c>
      <c r="GK971" s="2">
        <v>0</v>
      </c>
      <c r="GL971" s="2">
        <f t="shared" si="784"/>
        <v>0</v>
      </c>
      <c r="GM971" s="2">
        <f t="shared" si="785"/>
        <v>607.92999999999995</v>
      </c>
      <c r="GN971" s="2">
        <f t="shared" si="786"/>
        <v>607.92999999999995</v>
      </c>
      <c r="GO971" s="2">
        <f t="shared" si="787"/>
        <v>0</v>
      </c>
      <c r="GP971" s="2">
        <f t="shared" si="788"/>
        <v>0</v>
      </c>
      <c r="GQ971" s="2"/>
      <c r="GR971" s="2">
        <v>1</v>
      </c>
      <c r="GS971" s="2">
        <v>2</v>
      </c>
      <c r="GT971" s="2">
        <v>0</v>
      </c>
      <c r="GU971" s="2" t="s">
        <v>3</v>
      </c>
      <c r="GV971" s="2">
        <f t="shared" si="789"/>
        <v>0</v>
      </c>
      <c r="GW971" s="2">
        <v>1</v>
      </c>
      <c r="GX971" s="2">
        <f t="shared" si="790"/>
        <v>0</v>
      </c>
      <c r="GY971" s="2"/>
      <c r="GZ971" s="2"/>
      <c r="HA971" s="2">
        <v>0</v>
      </c>
      <c r="HB971" s="2">
        <v>0</v>
      </c>
      <c r="HC971" s="2">
        <f t="shared" si="791"/>
        <v>0</v>
      </c>
      <c r="HD971" s="2"/>
      <c r="HE971" s="2" t="s">
        <v>415</v>
      </c>
      <c r="HF971" s="2" t="s">
        <v>38</v>
      </c>
      <c r="HG971" s="2"/>
      <c r="HH971" s="2"/>
      <c r="HI971" s="2"/>
      <c r="HJ971" s="2"/>
      <c r="HK971" s="2"/>
      <c r="HL971" s="2"/>
      <c r="HM971" s="2" t="s">
        <v>3</v>
      </c>
      <c r="HN971" s="2" t="s">
        <v>3</v>
      </c>
      <c r="HO971" s="2" t="s">
        <v>3</v>
      </c>
      <c r="HP971" s="2" t="s">
        <v>3</v>
      </c>
      <c r="HQ971" s="2" t="s">
        <v>3</v>
      </c>
      <c r="HR971" s="2"/>
      <c r="HS971" s="2">
        <v>0</v>
      </c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>
        <v>0</v>
      </c>
      <c r="IL971" s="2"/>
      <c r="IM971" s="2"/>
      <c r="IN971" s="2"/>
      <c r="IO971" s="2"/>
      <c r="IP971" s="2"/>
      <c r="IQ971" s="2"/>
      <c r="IR971" s="2"/>
      <c r="IS971" s="2"/>
      <c r="IT971" s="2"/>
      <c r="IU971" s="2"/>
    </row>
    <row r="972" spans="1:255" x14ac:dyDescent="0.2">
      <c r="A972" s="3">
        <v>17</v>
      </c>
      <c r="B972" s="3">
        <v>1</v>
      </c>
      <c r="E972" s="3" t="s">
        <v>905</v>
      </c>
      <c r="F972" s="3" t="s">
        <v>906</v>
      </c>
      <c r="G972" s="3" t="s">
        <v>907</v>
      </c>
      <c r="H972" s="3" t="s">
        <v>41</v>
      </c>
      <c r="I972" s="3">
        <v>1</v>
      </c>
      <c r="J972" s="3">
        <v>0</v>
      </c>
      <c r="K972" s="3">
        <v>1</v>
      </c>
      <c r="O972" s="3">
        <f t="shared" si="767"/>
        <v>5982.03</v>
      </c>
      <c r="P972" s="3">
        <f t="shared" si="768"/>
        <v>5982.03</v>
      </c>
      <c r="Q972" s="3">
        <f t="shared" si="792"/>
        <v>0</v>
      </c>
      <c r="R972" s="3">
        <f t="shared" si="793"/>
        <v>0</v>
      </c>
      <c r="S972" s="3">
        <f t="shared" si="769"/>
        <v>0</v>
      </c>
      <c r="T972" s="3">
        <f t="shared" si="770"/>
        <v>0</v>
      </c>
      <c r="U972" s="3">
        <f t="shared" si="771"/>
        <v>0</v>
      </c>
      <c r="V972" s="3">
        <f t="shared" si="772"/>
        <v>0</v>
      </c>
      <c r="W972" s="3">
        <f t="shared" si="773"/>
        <v>0</v>
      </c>
      <c r="X972" s="3">
        <f t="shared" si="794"/>
        <v>0</v>
      </c>
      <c r="Y972" s="3">
        <f t="shared" si="795"/>
        <v>0</v>
      </c>
      <c r="AA972" s="3">
        <v>56661436</v>
      </c>
      <c r="AB972" s="3">
        <f t="shared" si="774"/>
        <v>607.92999999999995</v>
      </c>
      <c r="AC972" s="3">
        <f t="shared" si="796"/>
        <v>607.92999999999995</v>
      </c>
      <c r="AD972" s="3">
        <f t="shared" si="797"/>
        <v>0</v>
      </c>
      <c r="AE972" s="3">
        <f t="shared" si="798"/>
        <v>0</v>
      </c>
      <c r="AF972" s="3">
        <f t="shared" si="799"/>
        <v>0</v>
      </c>
      <c r="AG972" s="3">
        <f t="shared" si="775"/>
        <v>0</v>
      </c>
      <c r="AH972" s="3">
        <f t="shared" si="800"/>
        <v>0</v>
      </c>
      <c r="AI972" s="3">
        <f t="shared" si="801"/>
        <v>0</v>
      </c>
      <c r="AJ972" s="3">
        <f t="shared" si="776"/>
        <v>0</v>
      </c>
      <c r="AK972" s="3">
        <v>607.92999999999995</v>
      </c>
      <c r="AL972" s="3">
        <v>607.92999999999995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1</v>
      </c>
      <c r="AW972" s="3">
        <v>1</v>
      </c>
      <c r="AZ972" s="3">
        <v>1</v>
      </c>
      <c r="BA972" s="3">
        <v>1</v>
      </c>
      <c r="BB972" s="3">
        <v>1</v>
      </c>
      <c r="BC972" s="3">
        <v>9.84</v>
      </c>
      <c r="BD972" s="3" t="s">
        <v>3</v>
      </c>
      <c r="BE972" s="3" t="s">
        <v>3</v>
      </c>
      <c r="BF972" s="3" t="s">
        <v>3</v>
      </c>
      <c r="BG972" s="3" t="s">
        <v>3</v>
      </c>
      <c r="BH972" s="3">
        <v>3</v>
      </c>
      <c r="BI972" s="3">
        <v>1</v>
      </c>
      <c r="BJ972" s="3" t="s">
        <v>906</v>
      </c>
      <c r="BM972" s="3">
        <v>400005</v>
      </c>
      <c r="BN972" s="3">
        <v>0</v>
      </c>
      <c r="BO972" s="3" t="s">
        <v>3</v>
      </c>
      <c r="BP972" s="3">
        <v>0</v>
      </c>
      <c r="BQ972" s="3">
        <v>213</v>
      </c>
      <c r="BR972" s="3">
        <v>0</v>
      </c>
      <c r="BS972" s="3">
        <v>1</v>
      </c>
      <c r="BT972" s="3">
        <v>1</v>
      </c>
      <c r="BU972" s="3">
        <v>1</v>
      </c>
      <c r="BV972" s="3">
        <v>1</v>
      </c>
      <c r="BW972" s="3">
        <v>1</v>
      </c>
      <c r="BX972" s="3">
        <v>1</v>
      </c>
      <c r="BY972" s="3" t="s">
        <v>3</v>
      </c>
      <c r="BZ972" s="3">
        <v>0</v>
      </c>
      <c r="CA972" s="3">
        <v>0</v>
      </c>
      <c r="CB972" s="3" t="s">
        <v>3</v>
      </c>
      <c r="CE972" s="3">
        <v>1566</v>
      </c>
      <c r="CF972" s="3">
        <v>0</v>
      </c>
      <c r="CG972" s="3">
        <v>0</v>
      </c>
      <c r="CM972" s="3">
        <v>0</v>
      </c>
      <c r="CN972" s="3" t="s">
        <v>3</v>
      </c>
      <c r="CO972" s="3">
        <v>0</v>
      </c>
      <c r="CP972" s="3">
        <f t="shared" si="777"/>
        <v>5982.03</v>
      </c>
      <c r="CQ972" s="3">
        <f t="shared" si="778"/>
        <v>5982.03</v>
      </c>
      <c r="CR972" s="3">
        <f t="shared" si="802"/>
        <v>0</v>
      </c>
      <c r="CS972" s="3">
        <f t="shared" si="803"/>
        <v>0</v>
      </c>
      <c r="CT972" s="3">
        <f t="shared" si="779"/>
        <v>0</v>
      </c>
      <c r="CU972" s="3">
        <f t="shared" si="780"/>
        <v>0</v>
      </c>
      <c r="CV972" s="3">
        <f t="shared" si="781"/>
        <v>0</v>
      </c>
      <c r="CW972" s="3">
        <f t="shared" si="782"/>
        <v>0</v>
      </c>
      <c r="CX972" s="3">
        <f t="shared" si="783"/>
        <v>0</v>
      </c>
      <c r="CY972" s="3">
        <f t="shared" si="804"/>
        <v>0</v>
      </c>
      <c r="CZ972" s="3">
        <f t="shared" si="805"/>
        <v>0</v>
      </c>
      <c r="DC972" s="3" t="s">
        <v>3</v>
      </c>
      <c r="DD972" s="3" t="s">
        <v>3</v>
      </c>
      <c r="DE972" s="3" t="s">
        <v>3</v>
      </c>
      <c r="DF972" s="3" t="s">
        <v>3</v>
      </c>
      <c r="DG972" s="3" t="s">
        <v>3</v>
      </c>
      <c r="DH972" s="3" t="s">
        <v>3</v>
      </c>
      <c r="DI972" s="3" t="s">
        <v>3</v>
      </c>
      <c r="DJ972" s="3" t="s">
        <v>3</v>
      </c>
      <c r="DK972" s="3" t="s">
        <v>3</v>
      </c>
      <c r="DL972" s="3" t="s">
        <v>3</v>
      </c>
      <c r="DM972" s="3" t="s">
        <v>3</v>
      </c>
      <c r="DN972" s="3">
        <v>0</v>
      </c>
      <c r="DO972" s="3">
        <v>0</v>
      </c>
      <c r="DP972" s="3">
        <v>1</v>
      </c>
      <c r="DQ972" s="3">
        <v>1</v>
      </c>
      <c r="DU972" s="3">
        <v>1013</v>
      </c>
      <c r="DV972" s="3" t="s">
        <v>41</v>
      </c>
      <c r="DW972" s="3" t="s">
        <v>41</v>
      </c>
      <c r="DX972" s="3">
        <v>1</v>
      </c>
      <c r="DZ972" s="3" t="s">
        <v>3</v>
      </c>
      <c r="EA972" s="3" t="s">
        <v>3</v>
      </c>
      <c r="EB972" s="3" t="s">
        <v>3</v>
      </c>
      <c r="EC972" s="3" t="s">
        <v>3</v>
      </c>
      <c r="EE972" s="3">
        <v>56938432</v>
      </c>
      <c r="EF972" s="3">
        <v>213</v>
      </c>
      <c r="EG972" s="3" t="s">
        <v>412</v>
      </c>
      <c r="EH972" s="3">
        <v>0</v>
      </c>
      <c r="EI972" s="3" t="s">
        <v>3</v>
      </c>
      <c r="EJ972" s="3">
        <v>1</v>
      </c>
      <c r="EK972" s="3">
        <v>400005</v>
      </c>
      <c r="EL972" s="3" t="s">
        <v>412</v>
      </c>
      <c r="EM972" s="3" t="s">
        <v>413</v>
      </c>
      <c r="EO972" s="3" t="s">
        <v>3</v>
      </c>
      <c r="EQ972" s="3">
        <v>131088</v>
      </c>
      <c r="ER972" s="3">
        <v>0</v>
      </c>
      <c r="ES972" s="3">
        <v>607.92999999999995</v>
      </c>
      <c r="ET972" s="3">
        <v>0</v>
      </c>
      <c r="EU972" s="3">
        <v>0</v>
      </c>
      <c r="EV972" s="3">
        <v>0</v>
      </c>
      <c r="EW972" s="3">
        <v>0</v>
      </c>
      <c r="EX972" s="3">
        <v>0</v>
      </c>
      <c r="EY972" s="3">
        <v>0</v>
      </c>
      <c r="EZ972" s="3">
        <v>5</v>
      </c>
      <c r="FC972" s="3">
        <v>1</v>
      </c>
      <c r="FD972" s="3">
        <v>18</v>
      </c>
      <c r="FF972" s="3">
        <v>7155</v>
      </c>
      <c r="FQ972" s="3">
        <v>0</v>
      </c>
      <c r="FR972" s="3">
        <v>0</v>
      </c>
      <c r="FS972" s="3">
        <v>0</v>
      </c>
      <c r="FX972" s="3">
        <v>0</v>
      </c>
      <c r="FY972" s="3">
        <v>0</v>
      </c>
      <c r="GA972" s="3" t="s">
        <v>908</v>
      </c>
      <c r="GD972" s="3">
        <v>1</v>
      </c>
      <c r="GF972" s="3">
        <v>-705760963</v>
      </c>
      <c r="GG972" s="3">
        <v>2</v>
      </c>
      <c r="GH972" s="3">
        <v>3</v>
      </c>
      <c r="GI972" s="3">
        <v>3</v>
      </c>
      <c r="GJ972" s="3">
        <v>0</v>
      </c>
      <c r="GK972" s="3">
        <v>0</v>
      </c>
      <c r="GL972" s="3">
        <f t="shared" si="784"/>
        <v>0</v>
      </c>
      <c r="GM972" s="3">
        <f t="shared" si="785"/>
        <v>5982.03</v>
      </c>
      <c r="GN972" s="3">
        <f t="shared" si="786"/>
        <v>5982.03</v>
      </c>
      <c r="GO972" s="3">
        <f t="shared" si="787"/>
        <v>0</v>
      </c>
      <c r="GP972" s="3">
        <f t="shared" si="788"/>
        <v>0</v>
      </c>
      <c r="GR972" s="3">
        <v>1</v>
      </c>
      <c r="GS972" s="3">
        <v>1</v>
      </c>
      <c r="GT972" s="3">
        <v>0</v>
      </c>
      <c r="GU972" s="3" t="s">
        <v>3</v>
      </c>
      <c r="GV972" s="3">
        <f t="shared" si="789"/>
        <v>0</v>
      </c>
      <c r="GW972" s="3">
        <v>1</v>
      </c>
      <c r="GX972" s="3">
        <f t="shared" si="790"/>
        <v>0</v>
      </c>
      <c r="HA972" s="3">
        <v>0</v>
      </c>
      <c r="HB972" s="3">
        <v>0</v>
      </c>
      <c r="HC972" s="3">
        <f t="shared" si="791"/>
        <v>0</v>
      </c>
      <c r="HE972" s="3" t="s">
        <v>415</v>
      </c>
      <c r="HF972" s="3" t="s">
        <v>38</v>
      </c>
      <c r="HM972" s="3" t="s">
        <v>3</v>
      </c>
      <c r="HN972" s="3" t="s">
        <v>3</v>
      </c>
      <c r="HO972" s="3" t="s">
        <v>3</v>
      </c>
      <c r="HP972" s="3" t="s">
        <v>3</v>
      </c>
      <c r="HQ972" s="3" t="s">
        <v>3</v>
      </c>
      <c r="HS972" s="3">
        <v>0</v>
      </c>
      <c r="IK972" s="3">
        <v>0</v>
      </c>
    </row>
    <row r="973" spans="1:255" x14ac:dyDescent="0.2">
      <c r="A973" s="2">
        <v>17</v>
      </c>
      <c r="B973" s="2">
        <v>1</v>
      </c>
      <c r="C973" s="2"/>
      <c r="D973" s="2"/>
      <c r="E973" s="2" t="s">
        <v>909</v>
      </c>
      <c r="F973" s="2" t="s">
        <v>910</v>
      </c>
      <c r="G973" s="2" t="s">
        <v>911</v>
      </c>
      <c r="H973" s="2" t="s">
        <v>41</v>
      </c>
      <c r="I973" s="2">
        <v>1</v>
      </c>
      <c r="J973" s="2">
        <v>0</v>
      </c>
      <c r="K973" s="2">
        <v>1</v>
      </c>
      <c r="L973" s="2"/>
      <c r="M973" s="2"/>
      <c r="N973" s="2"/>
      <c r="O973" s="2">
        <f t="shared" si="767"/>
        <v>561.20000000000005</v>
      </c>
      <c r="P973" s="2">
        <f t="shared" si="768"/>
        <v>561.20000000000005</v>
      </c>
      <c r="Q973" s="2">
        <f t="shared" si="792"/>
        <v>0</v>
      </c>
      <c r="R973" s="2">
        <f t="shared" si="793"/>
        <v>0</v>
      </c>
      <c r="S973" s="2">
        <f t="shared" si="769"/>
        <v>0</v>
      </c>
      <c r="T973" s="2">
        <f t="shared" si="770"/>
        <v>0</v>
      </c>
      <c r="U973" s="2">
        <f t="shared" si="771"/>
        <v>0</v>
      </c>
      <c r="V973" s="2">
        <f t="shared" si="772"/>
        <v>0</v>
      </c>
      <c r="W973" s="2">
        <f t="shared" si="773"/>
        <v>0</v>
      </c>
      <c r="X973" s="2">
        <f t="shared" si="794"/>
        <v>0</v>
      </c>
      <c r="Y973" s="2">
        <f t="shared" si="795"/>
        <v>0</v>
      </c>
      <c r="Z973" s="2"/>
      <c r="AA973" s="2">
        <v>56661434</v>
      </c>
      <c r="AB973" s="2">
        <f t="shared" si="774"/>
        <v>561.20000000000005</v>
      </c>
      <c r="AC973" s="2">
        <f t="shared" si="796"/>
        <v>561.20000000000005</v>
      </c>
      <c r="AD973" s="2">
        <f t="shared" si="797"/>
        <v>0</v>
      </c>
      <c r="AE973" s="2">
        <f t="shared" si="798"/>
        <v>0</v>
      </c>
      <c r="AF973" s="2">
        <f t="shared" si="799"/>
        <v>0</v>
      </c>
      <c r="AG973" s="2">
        <f t="shared" si="775"/>
        <v>0</v>
      </c>
      <c r="AH973" s="2">
        <f t="shared" si="800"/>
        <v>0</v>
      </c>
      <c r="AI973" s="2">
        <f t="shared" si="801"/>
        <v>0</v>
      </c>
      <c r="AJ973" s="2">
        <f t="shared" si="776"/>
        <v>0</v>
      </c>
      <c r="AK973" s="2">
        <v>561.20000000000005</v>
      </c>
      <c r="AL973" s="2">
        <v>561.20000000000005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1</v>
      </c>
      <c r="AW973" s="2">
        <v>1</v>
      </c>
      <c r="AX973" s="2"/>
      <c r="AY973" s="2"/>
      <c r="AZ973" s="2">
        <v>1</v>
      </c>
      <c r="BA973" s="2">
        <v>1</v>
      </c>
      <c r="BB973" s="2">
        <v>1</v>
      </c>
      <c r="BC973" s="2">
        <v>1</v>
      </c>
      <c r="BD973" s="2" t="s">
        <v>3</v>
      </c>
      <c r="BE973" s="2" t="s">
        <v>3</v>
      </c>
      <c r="BF973" s="2" t="s">
        <v>3</v>
      </c>
      <c r="BG973" s="2" t="s">
        <v>3</v>
      </c>
      <c r="BH973" s="2">
        <v>3</v>
      </c>
      <c r="BI973" s="2">
        <v>1</v>
      </c>
      <c r="BJ973" s="2" t="s">
        <v>910</v>
      </c>
      <c r="BK973" s="2"/>
      <c r="BL973" s="2"/>
      <c r="BM973" s="2">
        <v>400005</v>
      </c>
      <c r="BN973" s="2">
        <v>0</v>
      </c>
      <c r="BO973" s="2" t="s">
        <v>3</v>
      </c>
      <c r="BP973" s="2">
        <v>0</v>
      </c>
      <c r="BQ973" s="2">
        <v>213</v>
      </c>
      <c r="BR973" s="2">
        <v>0</v>
      </c>
      <c r="BS973" s="2">
        <v>1</v>
      </c>
      <c r="BT973" s="2">
        <v>1</v>
      </c>
      <c r="BU973" s="2">
        <v>1</v>
      </c>
      <c r="BV973" s="2">
        <v>1</v>
      </c>
      <c r="BW973" s="2">
        <v>1</v>
      </c>
      <c r="BX973" s="2">
        <v>1</v>
      </c>
      <c r="BY973" s="2" t="s">
        <v>3</v>
      </c>
      <c r="BZ973" s="2">
        <v>0</v>
      </c>
      <c r="CA973" s="2">
        <v>0</v>
      </c>
      <c r="CB973" s="2" t="s">
        <v>3</v>
      </c>
      <c r="CC973" s="2"/>
      <c r="CD973" s="2"/>
      <c r="CE973" s="2">
        <v>1566</v>
      </c>
      <c r="CF973" s="2">
        <v>0</v>
      </c>
      <c r="CG973" s="2">
        <v>0</v>
      </c>
      <c r="CH973" s="2"/>
      <c r="CI973" s="2"/>
      <c r="CJ973" s="2"/>
      <c r="CK973" s="2"/>
      <c r="CL973" s="2"/>
      <c r="CM973" s="2">
        <v>0</v>
      </c>
      <c r="CN973" s="2" t="s">
        <v>3</v>
      </c>
      <c r="CO973" s="2">
        <v>0</v>
      </c>
      <c r="CP973" s="2">
        <f t="shared" si="777"/>
        <v>561.20000000000005</v>
      </c>
      <c r="CQ973" s="2">
        <f t="shared" si="778"/>
        <v>561.20000000000005</v>
      </c>
      <c r="CR973" s="2">
        <f t="shared" si="802"/>
        <v>0</v>
      </c>
      <c r="CS973" s="2">
        <f t="shared" si="803"/>
        <v>0</v>
      </c>
      <c r="CT973" s="2">
        <f t="shared" si="779"/>
        <v>0</v>
      </c>
      <c r="CU973" s="2">
        <f t="shared" si="780"/>
        <v>0</v>
      </c>
      <c r="CV973" s="2">
        <f t="shared" si="781"/>
        <v>0</v>
      </c>
      <c r="CW973" s="2">
        <f t="shared" si="782"/>
        <v>0</v>
      </c>
      <c r="CX973" s="2">
        <f t="shared" si="783"/>
        <v>0</v>
      </c>
      <c r="CY973" s="2">
        <f t="shared" si="804"/>
        <v>0</v>
      </c>
      <c r="CZ973" s="2">
        <f t="shared" si="805"/>
        <v>0</v>
      </c>
      <c r="DA973" s="2"/>
      <c r="DB973" s="2"/>
      <c r="DC973" s="2" t="s">
        <v>3</v>
      </c>
      <c r="DD973" s="2" t="s">
        <v>3</v>
      </c>
      <c r="DE973" s="2" t="s">
        <v>3</v>
      </c>
      <c r="DF973" s="2" t="s">
        <v>3</v>
      </c>
      <c r="DG973" s="2" t="s">
        <v>3</v>
      </c>
      <c r="DH973" s="2" t="s">
        <v>3</v>
      </c>
      <c r="DI973" s="2" t="s">
        <v>3</v>
      </c>
      <c r="DJ973" s="2" t="s">
        <v>3</v>
      </c>
      <c r="DK973" s="2" t="s">
        <v>3</v>
      </c>
      <c r="DL973" s="2" t="s">
        <v>3</v>
      </c>
      <c r="DM973" s="2" t="s">
        <v>3</v>
      </c>
      <c r="DN973" s="2">
        <v>0</v>
      </c>
      <c r="DO973" s="2">
        <v>0</v>
      </c>
      <c r="DP973" s="2">
        <v>1</v>
      </c>
      <c r="DQ973" s="2">
        <v>1</v>
      </c>
      <c r="DR973" s="2"/>
      <c r="DS973" s="2"/>
      <c r="DT973" s="2"/>
      <c r="DU973" s="2">
        <v>1013</v>
      </c>
      <c r="DV973" s="2" t="s">
        <v>41</v>
      </c>
      <c r="DW973" s="2" t="s">
        <v>41</v>
      </c>
      <c r="DX973" s="2">
        <v>1</v>
      </c>
      <c r="DY973" s="2"/>
      <c r="DZ973" s="2" t="s">
        <v>3</v>
      </c>
      <c r="EA973" s="2" t="s">
        <v>3</v>
      </c>
      <c r="EB973" s="2" t="s">
        <v>3</v>
      </c>
      <c r="EC973" s="2" t="s">
        <v>3</v>
      </c>
      <c r="ED973" s="2"/>
      <c r="EE973" s="2">
        <v>56938432</v>
      </c>
      <c r="EF973" s="2">
        <v>213</v>
      </c>
      <c r="EG973" s="2" t="s">
        <v>412</v>
      </c>
      <c r="EH973" s="2">
        <v>0</v>
      </c>
      <c r="EI973" s="2" t="s">
        <v>3</v>
      </c>
      <c r="EJ973" s="2">
        <v>1</v>
      </c>
      <c r="EK973" s="2">
        <v>400005</v>
      </c>
      <c r="EL973" s="2" t="s">
        <v>412</v>
      </c>
      <c r="EM973" s="2" t="s">
        <v>413</v>
      </c>
      <c r="EN973" s="2"/>
      <c r="EO973" s="2" t="s">
        <v>3</v>
      </c>
      <c r="EP973" s="2"/>
      <c r="EQ973" s="2">
        <v>131088</v>
      </c>
      <c r="ER973" s="2">
        <v>0</v>
      </c>
      <c r="ES973" s="2">
        <v>561.20000000000005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>
        <v>0</v>
      </c>
      <c r="FR973" s="2">
        <v>0</v>
      </c>
      <c r="FS973" s="2">
        <v>0</v>
      </c>
      <c r="FT973" s="2"/>
      <c r="FU973" s="2"/>
      <c r="FV973" s="2"/>
      <c r="FW973" s="2"/>
      <c r="FX973" s="2">
        <v>0</v>
      </c>
      <c r="FY973" s="2">
        <v>0</v>
      </c>
      <c r="FZ973" s="2"/>
      <c r="GA973" s="2" t="s">
        <v>912</v>
      </c>
      <c r="GB973" s="2"/>
      <c r="GC973" s="2"/>
      <c r="GD973" s="2">
        <v>1</v>
      </c>
      <c r="GE973" s="2"/>
      <c r="GF973" s="2">
        <v>2013067922</v>
      </c>
      <c r="GG973" s="2">
        <v>2</v>
      </c>
      <c r="GH973" s="2">
        <v>4</v>
      </c>
      <c r="GI973" s="2">
        <v>-2</v>
      </c>
      <c r="GJ973" s="2">
        <v>0</v>
      </c>
      <c r="GK973" s="2">
        <v>0</v>
      </c>
      <c r="GL973" s="2">
        <f t="shared" si="784"/>
        <v>0</v>
      </c>
      <c r="GM973" s="2">
        <f t="shared" si="785"/>
        <v>561.20000000000005</v>
      </c>
      <c r="GN973" s="2">
        <f t="shared" si="786"/>
        <v>561.20000000000005</v>
      </c>
      <c r="GO973" s="2">
        <f t="shared" si="787"/>
        <v>0</v>
      </c>
      <c r="GP973" s="2">
        <f t="shared" si="788"/>
        <v>0</v>
      </c>
      <c r="GQ973" s="2"/>
      <c r="GR973" s="2">
        <v>1</v>
      </c>
      <c r="GS973" s="2">
        <v>2</v>
      </c>
      <c r="GT973" s="2">
        <v>0</v>
      </c>
      <c r="GU973" s="2" t="s">
        <v>3</v>
      </c>
      <c r="GV973" s="2">
        <f t="shared" si="789"/>
        <v>0</v>
      </c>
      <c r="GW973" s="2">
        <v>1</v>
      </c>
      <c r="GX973" s="2">
        <f t="shared" si="790"/>
        <v>0</v>
      </c>
      <c r="GY973" s="2"/>
      <c r="GZ973" s="2"/>
      <c r="HA973" s="2">
        <v>0</v>
      </c>
      <c r="HB973" s="2">
        <v>0</v>
      </c>
      <c r="HC973" s="2">
        <f t="shared" si="791"/>
        <v>0</v>
      </c>
      <c r="HD973" s="2"/>
      <c r="HE973" s="2" t="s">
        <v>415</v>
      </c>
      <c r="HF973" s="2" t="s">
        <v>38</v>
      </c>
      <c r="HG973" s="2"/>
      <c r="HH973" s="2"/>
      <c r="HI973" s="2"/>
      <c r="HJ973" s="2"/>
      <c r="HK973" s="2"/>
      <c r="HL973" s="2"/>
      <c r="HM973" s="2" t="s">
        <v>3</v>
      </c>
      <c r="HN973" s="2" t="s">
        <v>3</v>
      </c>
      <c r="HO973" s="2" t="s">
        <v>3</v>
      </c>
      <c r="HP973" s="2" t="s">
        <v>3</v>
      </c>
      <c r="HQ973" s="2" t="s">
        <v>3</v>
      </c>
      <c r="HR973" s="2"/>
      <c r="HS973" s="2">
        <v>0</v>
      </c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>
        <v>0</v>
      </c>
      <c r="IL973" s="2"/>
      <c r="IM973" s="2"/>
      <c r="IN973" s="2"/>
      <c r="IO973" s="2"/>
      <c r="IP973" s="2"/>
      <c r="IQ973" s="2"/>
      <c r="IR973" s="2"/>
      <c r="IS973" s="2"/>
      <c r="IT973" s="2"/>
      <c r="IU973" s="2"/>
    </row>
    <row r="974" spans="1:255" x14ac:dyDescent="0.2">
      <c r="A974" s="3">
        <v>17</v>
      </c>
      <c r="B974" s="3">
        <v>1</v>
      </c>
      <c r="E974" s="3" t="s">
        <v>909</v>
      </c>
      <c r="F974" s="3" t="s">
        <v>910</v>
      </c>
      <c r="G974" s="3" t="s">
        <v>911</v>
      </c>
      <c r="H974" s="3" t="s">
        <v>41</v>
      </c>
      <c r="I974" s="3">
        <v>1</v>
      </c>
      <c r="J974" s="3">
        <v>0</v>
      </c>
      <c r="K974" s="3">
        <v>1</v>
      </c>
      <c r="O974" s="3">
        <f t="shared" si="767"/>
        <v>5522.21</v>
      </c>
      <c r="P974" s="3">
        <f t="shared" si="768"/>
        <v>5522.21</v>
      </c>
      <c r="Q974" s="3">
        <f t="shared" si="792"/>
        <v>0</v>
      </c>
      <c r="R974" s="3">
        <f t="shared" si="793"/>
        <v>0</v>
      </c>
      <c r="S974" s="3">
        <f t="shared" si="769"/>
        <v>0</v>
      </c>
      <c r="T974" s="3">
        <f t="shared" si="770"/>
        <v>0</v>
      </c>
      <c r="U974" s="3">
        <f t="shared" si="771"/>
        <v>0</v>
      </c>
      <c r="V974" s="3">
        <f t="shared" si="772"/>
        <v>0</v>
      </c>
      <c r="W974" s="3">
        <f t="shared" si="773"/>
        <v>0</v>
      </c>
      <c r="X974" s="3">
        <f t="shared" si="794"/>
        <v>0</v>
      </c>
      <c r="Y974" s="3">
        <f t="shared" si="795"/>
        <v>0</v>
      </c>
      <c r="AA974" s="3">
        <v>56661436</v>
      </c>
      <c r="AB974" s="3">
        <f t="shared" si="774"/>
        <v>561.20000000000005</v>
      </c>
      <c r="AC974" s="3">
        <f t="shared" si="796"/>
        <v>561.20000000000005</v>
      </c>
      <c r="AD974" s="3">
        <f t="shared" si="797"/>
        <v>0</v>
      </c>
      <c r="AE974" s="3">
        <f t="shared" si="798"/>
        <v>0</v>
      </c>
      <c r="AF974" s="3">
        <f t="shared" si="799"/>
        <v>0</v>
      </c>
      <c r="AG974" s="3">
        <f t="shared" si="775"/>
        <v>0</v>
      </c>
      <c r="AH974" s="3">
        <f t="shared" si="800"/>
        <v>0</v>
      </c>
      <c r="AI974" s="3">
        <f t="shared" si="801"/>
        <v>0</v>
      </c>
      <c r="AJ974" s="3">
        <f t="shared" si="776"/>
        <v>0</v>
      </c>
      <c r="AK974" s="3">
        <v>561.20000000000005</v>
      </c>
      <c r="AL974" s="3">
        <v>561.20000000000005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1</v>
      </c>
      <c r="AW974" s="3">
        <v>1</v>
      </c>
      <c r="AZ974" s="3">
        <v>1</v>
      </c>
      <c r="BA974" s="3">
        <v>1</v>
      </c>
      <c r="BB974" s="3">
        <v>1</v>
      </c>
      <c r="BC974" s="3">
        <v>9.84</v>
      </c>
      <c r="BD974" s="3" t="s">
        <v>3</v>
      </c>
      <c r="BE974" s="3" t="s">
        <v>3</v>
      </c>
      <c r="BF974" s="3" t="s">
        <v>3</v>
      </c>
      <c r="BG974" s="3" t="s">
        <v>3</v>
      </c>
      <c r="BH974" s="3">
        <v>3</v>
      </c>
      <c r="BI974" s="3">
        <v>1</v>
      </c>
      <c r="BJ974" s="3" t="s">
        <v>910</v>
      </c>
      <c r="BM974" s="3">
        <v>400005</v>
      </c>
      <c r="BN974" s="3">
        <v>0</v>
      </c>
      <c r="BO974" s="3" t="s">
        <v>3</v>
      </c>
      <c r="BP974" s="3">
        <v>0</v>
      </c>
      <c r="BQ974" s="3">
        <v>213</v>
      </c>
      <c r="BR974" s="3">
        <v>0</v>
      </c>
      <c r="BS974" s="3">
        <v>1</v>
      </c>
      <c r="BT974" s="3">
        <v>1</v>
      </c>
      <c r="BU974" s="3">
        <v>1</v>
      </c>
      <c r="BV974" s="3">
        <v>1</v>
      </c>
      <c r="BW974" s="3">
        <v>1</v>
      </c>
      <c r="BX974" s="3">
        <v>1</v>
      </c>
      <c r="BY974" s="3" t="s">
        <v>3</v>
      </c>
      <c r="BZ974" s="3">
        <v>0</v>
      </c>
      <c r="CA974" s="3">
        <v>0</v>
      </c>
      <c r="CB974" s="3" t="s">
        <v>3</v>
      </c>
      <c r="CE974" s="3">
        <v>1566</v>
      </c>
      <c r="CF974" s="3">
        <v>0</v>
      </c>
      <c r="CG974" s="3">
        <v>0</v>
      </c>
      <c r="CM974" s="3">
        <v>0</v>
      </c>
      <c r="CN974" s="3" t="s">
        <v>3</v>
      </c>
      <c r="CO974" s="3">
        <v>0</v>
      </c>
      <c r="CP974" s="3">
        <f t="shared" si="777"/>
        <v>5522.21</v>
      </c>
      <c r="CQ974" s="3">
        <f t="shared" si="778"/>
        <v>5522.21</v>
      </c>
      <c r="CR974" s="3">
        <f t="shared" si="802"/>
        <v>0</v>
      </c>
      <c r="CS974" s="3">
        <f t="shared" si="803"/>
        <v>0</v>
      </c>
      <c r="CT974" s="3">
        <f t="shared" si="779"/>
        <v>0</v>
      </c>
      <c r="CU974" s="3">
        <f t="shared" si="780"/>
        <v>0</v>
      </c>
      <c r="CV974" s="3">
        <f t="shared" si="781"/>
        <v>0</v>
      </c>
      <c r="CW974" s="3">
        <f t="shared" si="782"/>
        <v>0</v>
      </c>
      <c r="CX974" s="3">
        <f t="shared" si="783"/>
        <v>0</v>
      </c>
      <c r="CY974" s="3">
        <f t="shared" si="804"/>
        <v>0</v>
      </c>
      <c r="CZ974" s="3">
        <f t="shared" si="805"/>
        <v>0</v>
      </c>
      <c r="DC974" s="3" t="s">
        <v>3</v>
      </c>
      <c r="DD974" s="3" t="s">
        <v>3</v>
      </c>
      <c r="DE974" s="3" t="s">
        <v>3</v>
      </c>
      <c r="DF974" s="3" t="s">
        <v>3</v>
      </c>
      <c r="DG974" s="3" t="s">
        <v>3</v>
      </c>
      <c r="DH974" s="3" t="s">
        <v>3</v>
      </c>
      <c r="DI974" s="3" t="s">
        <v>3</v>
      </c>
      <c r="DJ974" s="3" t="s">
        <v>3</v>
      </c>
      <c r="DK974" s="3" t="s">
        <v>3</v>
      </c>
      <c r="DL974" s="3" t="s">
        <v>3</v>
      </c>
      <c r="DM974" s="3" t="s">
        <v>3</v>
      </c>
      <c r="DN974" s="3">
        <v>0</v>
      </c>
      <c r="DO974" s="3">
        <v>0</v>
      </c>
      <c r="DP974" s="3">
        <v>1</v>
      </c>
      <c r="DQ974" s="3">
        <v>1</v>
      </c>
      <c r="DU974" s="3">
        <v>1013</v>
      </c>
      <c r="DV974" s="3" t="s">
        <v>41</v>
      </c>
      <c r="DW974" s="3" t="s">
        <v>41</v>
      </c>
      <c r="DX974" s="3">
        <v>1</v>
      </c>
      <c r="DZ974" s="3" t="s">
        <v>3</v>
      </c>
      <c r="EA974" s="3" t="s">
        <v>3</v>
      </c>
      <c r="EB974" s="3" t="s">
        <v>3</v>
      </c>
      <c r="EC974" s="3" t="s">
        <v>3</v>
      </c>
      <c r="EE974" s="3">
        <v>56938432</v>
      </c>
      <c r="EF974" s="3">
        <v>213</v>
      </c>
      <c r="EG974" s="3" t="s">
        <v>412</v>
      </c>
      <c r="EH974" s="3">
        <v>0</v>
      </c>
      <c r="EI974" s="3" t="s">
        <v>3</v>
      </c>
      <c r="EJ974" s="3">
        <v>1</v>
      </c>
      <c r="EK974" s="3">
        <v>400005</v>
      </c>
      <c r="EL974" s="3" t="s">
        <v>412</v>
      </c>
      <c r="EM974" s="3" t="s">
        <v>413</v>
      </c>
      <c r="EO974" s="3" t="s">
        <v>3</v>
      </c>
      <c r="EQ974" s="3">
        <v>131088</v>
      </c>
      <c r="ER974" s="3">
        <v>0</v>
      </c>
      <c r="ES974" s="3">
        <v>561.20000000000005</v>
      </c>
      <c r="ET974" s="3">
        <v>0</v>
      </c>
      <c r="EU974" s="3">
        <v>0</v>
      </c>
      <c r="EV974" s="3">
        <v>0</v>
      </c>
      <c r="EW974" s="3">
        <v>0</v>
      </c>
      <c r="EX974" s="3">
        <v>0</v>
      </c>
      <c r="EY974" s="3">
        <v>0</v>
      </c>
      <c r="EZ974" s="3">
        <v>5</v>
      </c>
      <c r="FC974" s="3">
        <v>1</v>
      </c>
      <c r="FD974" s="3">
        <v>18</v>
      </c>
      <c r="FF974" s="3">
        <v>6605</v>
      </c>
      <c r="FQ974" s="3">
        <v>0</v>
      </c>
      <c r="FR974" s="3">
        <v>0</v>
      </c>
      <c r="FS974" s="3">
        <v>0</v>
      </c>
      <c r="FX974" s="3">
        <v>0</v>
      </c>
      <c r="FY974" s="3">
        <v>0</v>
      </c>
      <c r="GA974" s="3" t="s">
        <v>912</v>
      </c>
      <c r="GD974" s="3">
        <v>1</v>
      </c>
      <c r="GF974" s="3">
        <v>2013067922</v>
      </c>
      <c r="GG974" s="3">
        <v>2</v>
      </c>
      <c r="GH974" s="3">
        <v>3</v>
      </c>
      <c r="GI974" s="3">
        <v>3</v>
      </c>
      <c r="GJ974" s="3">
        <v>0</v>
      </c>
      <c r="GK974" s="3">
        <v>0</v>
      </c>
      <c r="GL974" s="3">
        <f t="shared" si="784"/>
        <v>0</v>
      </c>
      <c r="GM974" s="3">
        <f t="shared" si="785"/>
        <v>5522.21</v>
      </c>
      <c r="GN974" s="3">
        <f t="shared" si="786"/>
        <v>5522.21</v>
      </c>
      <c r="GO974" s="3">
        <f t="shared" si="787"/>
        <v>0</v>
      </c>
      <c r="GP974" s="3">
        <f t="shared" si="788"/>
        <v>0</v>
      </c>
      <c r="GR974" s="3">
        <v>1</v>
      </c>
      <c r="GS974" s="3">
        <v>1</v>
      </c>
      <c r="GT974" s="3">
        <v>0</v>
      </c>
      <c r="GU974" s="3" t="s">
        <v>3</v>
      </c>
      <c r="GV974" s="3">
        <f t="shared" si="789"/>
        <v>0</v>
      </c>
      <c r="GW974" s="3">
        <v>1</v>
      </c>
      <c r="GX974" s="3">
        <f t="shared" si="790"/>
        <v>0</v>
      </c>
      <c r="HA974" s="3">
        <v>0</v>
      </c>
      <c r="HB974" s="3">
        <v>0</v>
      </c>
      <c r="HC974" s="3">
        <f t="shared" si="791"/>
        <v>0</v>
      </c>
      <c r="HE974" s="3" t="s">
        <v>415</v>
      </c>
      <c r="HF974" s="3" t="s">
        <v>38</v>
      </c>
      <c r="HM974" s="3" t="s">
        <v>3</v>
      </c>
      <c r="HN974" s="3" t="s">
        <v>3</v>
      </c>
      <c r="HO974" s="3" t="s">
        <v>3</v>
      </c>
      <c r="HP974" s="3" t="s">
        <v>3</v>
      </c>
      <c r="HQ974" s="3" t="s">
        <v>3</v>
      </c>
      <c r="HS974" s="3">
        <v>0</v>
      </c>
      <c r="IK974" s="3">
        <v>0</v>
      </c>
    </row>
    <row r="975" spans="1:255" x14ac:dyDescent="0.2">
      <c r="A975" s="2">
        <v>17</v>
      </c>
      <c r="B975" s="2">
        <v>1</v>
      </c>
      <c r="C975" s="2"/>
      <c r="D975" s="2"/>
      <c r="E975" s="2" t="s">
        <v>913</v>
      </c>
      <c r="F975" s="2" t="s">
        <v>914</v>
      </c>
      <c r="G975" s="2" t="s">
        <v>915</v>
      </c>
      <c r="H975" s="2" t="s">
        <v>41</v>
      </c>
      <c r="I975" s="2">
        <v>8</v>
      </c>
      <c r="J975" s="2">
        <v>0</v>
      </c>
      <c r="K975" s="2">
        <v>8</v>
      </c>
      <c r="L975" s="2"/>
      <c r="M975" s="2"/>
      <c r="N975" s="2"/>
      <c r="O975" s="2">
        <f t="shared" si="767"/>
        <v>4489.6000000000004</v>
      </c>
      <c r="P975" s="2">
        <f t="shared" si="768"/>
        <v>4489.6000000000004</v>
      </c>
      <c r="Q975" s="2">
        <f t="shared" si="792"/>
        <v>0</v>
      </c>
      <c r="R975" s="2">
        <f t="shared" si="793"/>
        <v>0</v>
      </c>
      <c r="S975" s="2">
        <f t="shared" si="769"/>
        <v>0</v>
      </c>
      <c r="T975" s="2">
        <f t="shared" si="770"/>
        <v>0</v>
      </c>
      <c r="U975" s="2">
        <f t="shared" si="771"/>
        <v>0</v>
      </c>
      <c r="V975" s="2">
        <f t="shared" si="772"/>
        <v>0</v>
      </c>
      <c r="W975" s="2">
        <f t="shared" si="773"/>
        <v>0</v>
      </c>
      <c r="X975" s="2">
        <f t="shared" si="794"/>
        <v>0</v>
      </c>
      <c r="Y975" s="2">
        <f t="shared" si="795"/>
        <v>0</v>
      </c>
      <c r="Z975" s="2"/>
      <c r="AA975" s="2">
        <v>56661434</v>
      </c>
      <c r="AB975" s="2">
        <f t="shared" si="774"/>
        <v>561.20000000000005</v>
      </c>
      <c r="AC975" s="2">
        <f t="shared" si="796"/>
        <v>561.20000000000005</v>
      </c>
      <c r="AD975" s="2">
        <f t="shared" si="797"/>
        <v>0</v>
      </c>
      <c r="AE975" s="2">
        <f t="shared" si="798"/>
        <v>0</v>
      </c>
      <c r="AF975" s="2">
        <f t="shared" si="799"/>
        <v>0</v>
      </c>
      <c r="AG975" s="2">
        <f t="shared" si="775"/>
        <v>0</v>
      </c>
      <c r="AH975" s="2">
        <f t="shared" si="800"/>
        <v>0</v>
      </c>
      <c r="AI975" s="2">
        <f t="shared" si="801"/>
        <v>0</v>
      </c>
      <c r="AJ975" s="2">
        <f t="shared" si="776"/>
        <v>0</v>
      </c>
      <c r="AK975" s="2">
        <v>561.20000000000005</v>
      </c>
      <c r="AL975" s="2">
        <v>561.20000000000005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1</v>
      </c>
      <c r="AW975" s="2">
        <v>1</v>
      </c>
      <c r="AX975" s="2"/>
      <c r="AY975" s="2"/>
      <c r="AZ975" s="2">
        <v>1</v>
      </c>
      <c r="BA975" s="2">
        <v>1</v>
      </c>
      <c r="BB975" s="2">
        <v>1</v>
      </c>
      <c r="BC975" s="2">
        <v>1</v>
      </c>
      <c r="BD975" s="2" t="s">
        <v>3</v>
      </c>
      <c r="BE975" s="2" t="s">
        <v>3</v>
      </c>
      <c r="BF975" s="2" t="s">
        <v>3</v>
      </c>
      <c r="BG975" s="2" t="s">
        <v>3</v>
      </c>
      <c r="BH975" s="2">
        <v>3</v>
      </c>
      <c r="BI975" s="2">
        <v>1</v>
      </c>
      <c r="BJ975" s="2" t="s">
        <v>914</v>
      </c>
      <c r="BK975" s="2"/>
      <c r="BL975" s="2"/>
      <c r="BM975" s="2">
        <v>400005</v>
      </c>
      <c r="BN975" s="2">
        <v>0</v>
      </c>
      <c r="BO975" s="2" t="s">
        <v>3</v>
      </c>
      <c r="BP975" s="2">
        <v>0</v>
      </c>
      <c r="BQ975" s="2">
        <v>213</v>
      </c>
      <c r="BR975" s="2">
        <v>0</v>
      </c>
      <c r="BS975" s="2">
        <v>1</v>
      </c>
      <c r="BT975" s="2">
        <v>1</v>
      </c>
      <c r="BU975" s="2">
        <v>1</v>
      </c>
      <c r="BV975" s="2">
        <v>1</v>
      </c>
      <c r="BW975" s="2">
        <v>1</v>
      </c>
      <c r="BX975" s="2">
        <v>1</v>
      </c>
      <c r="BY975" s="2" t="s">
        <v>3</v>
      </c>
      <c r="BZ975" s="2">
        <v>0</v>
      </c>
      <c r="CA975" s="2">
        <v>0</v>
      </c>
      <c r="CB975" s="2" t="s">
        <v>3</v>
      </c>
      <c r="CC975" s="2"/>
      <c r="CD975" s="2"/>
      <c r="CE975" s="2">
        <v>1566</v>
      </c>
      <c r="CF975" s="2">
        <v>0</v>
      </c>
      <c r="CG975" s="2">
        <v>0</v>
      </c>
      <c r="CH975" s="2"/>
      <c r="CI975" s="2"/>
      <c r="CJ975" s="2"/>
      <c r="CK975" s="2"/>
      <c r="CL975" s="2"/>
      <c r="CM975" s="2">
        <v>0</v>
      </c>
      <c r="CN975" s="2" t="s">
        <v>3</v>
      </c>
      <c r="CO975" s="2">
        <v>0</v>
      </c>
      <c r="CP975" s="2">
        <f t="shared" si="777"/>
        <v>4489.6000000000004</v>
      </c>
      <c r="CQ975" s="2">
        <f t="shared" si="778"/>
        <v>561.20000000000005</v>
      </c>
      <c r="CR975" s="2">
        <f t="shared" si="802"/>
        <v>0</v>
      </c>
      <c r="CS975" s="2">
        <f t="shared" si="803"/>
        <v>0</v>
      </c>
      <c r="CT975" s="2">
        <f t="shared" si="779"/>
        <v>0</v>
      </c>
      <c r="CU975" s="2">
        <f t="shared" si="780"/>
        <v>0</v>
      </c>
      <c r="CV975" s="2">
        <f t="shared" si="781"/>
        <v>0</v>
      </c>
      <c r="CW975" s="2">
        <f t="shared" si="782"/>
        <v>0</v>
      </c>
      <c r="CX975" s="2">
        <f t="shared" si="783"/>
        <v>0</v>
      </c>
      <c r="CY975" s="2">
        <f t="shared" si="804"/>
        <v>0</v>
      </c>
      <c r="CZ975" s="2">
        <f t="shared" si="805"/>
        <v>0</v>
      </c>
      <c r="DA975" s="2"/>
      <c r="DB975" s="2"/>
      <c r="DC975" s="2" t="s">
        <v>3</v>
      </c>
      <c r="DD975" s="2" t="s">
        <v>3</v>
      </c>
      <c r="DE975" s="2" t="s">
        <v>3</v>
      </c>
      <c r="DF975" s="2" t="s">
        <v>3</v>
      </c>
      <c r="DG975" s="2" t="s">
        <v>3</v>
      </c>
      <c r="DH975" s="2" t="s">
        <v>3</v>
      </c>
      <c r="DI975" s="2" t="s">
        <v>3</v>
      </c>
      <c r="DJ975" s="2" t="s">
        <v>3</v>
      </c>
      <c r="DK975" s="2" t="s">
        <v>3</v>
      </c>
      <c r="DL975" s="2" t="s">
        <v>3</v>
      </c>
      <c r="DM975" s="2" t="s">
        <v>3</v>
      </c>
      <c r="DN975" s="2">
        <v>0</v>
      </c>
      <c r="DO975" s="2">
        <v>0</v>
      </c>
      <c r="DP975" s="2">
        <v>1</v>
      </c>
      <c r="DQ975" s="2">
        <v>1</v>
      </c>
      <c r="DR975" s="2"/>
      <c r="DS975" s="2"/>
      <c r="DT975" s="2"/>
      <c r="DU975" s="2">
        <v>1013</v>
      </c>
      <c r="DV975" s="2" t="s">
        <v>41</v>
      </c>
      <c r="DW975" s="2" t="s">
        <v>41</v>
      </c>
      <c r="DX975" s="2">
        <v>1</v>
      </c>
      <c r="DY975" s="2"/>
      <c r="DZ975" s="2" t="s">
        <v>3</v>
      </c>
      <c r="EA975" s="2" t="s">
        <v>3</v>
      </c>
      <c r="EB975" s="2" t="s">
        <v>3</v>
      </c>
      <c r="EC975" s="2" t="s">
        <v>3</v>
      </c>
      <c r="ED975" s="2"/>
      <c r="EE975" s="2">
        <v>56938432</v>
      </c>
      <c r="EF975" s="2">
        <v>213</v>
      </c>
      <c r="EG975" s="2" t="s">
        <v>412</v>
      </c>
      <c r="EH975" s="2">
        <v>0</v>
      </c>
      <c r="EI975" s="2" t="s">
        <v>3</v>
      </c>
      <c r="EJ975" s="2">
        <v>1</v>
      </c>
      <c r="EK975" s="2">
        <v>400005</v>
      </c>
      <c r="EL975" s="2" t="s">
        <v>412</v>
      </c>
      <c r="EM975" s="2" t="s">
        <v>413</v>
      </c>
      <c r="EN975" s="2"/>
      <c r="EO975" s="2" t="s">
        <v>3</v>
      </c>
      <c r="EP975" s="2"/>
      <c r="EQ975" s="2">
        <v>131088</v>
      </c>
      <c r="ER975" s="2">
        <v>0</v>
      </c>
      <c r="ES975" s="2">
        <v>561.20000000000005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>
        <v>0</v>
      </c>
      <c r="FR975" s="2">
        <v>0</v>
      </c>
      <c r="FS975" s="2">
        <v>0</v>
      </c>
      <c r="FT975" s="2"/>
      <c r="FU975" s="2"/>
      <c r="FV975" s="2"/>
      <c r="FW975" s="2"/>
      <c r="FX975" s="2">
        <v>0</v>
      </c>
      <c r="FY975" s="2">
        <v>0</v>
      </c>
      <c r="FZ975" s="2"/>
      <c r="GA975" s="2" t="s">
        <v>912</v>
      </c>
      <c r="GB975" s="2"/>
      <c r="GC975" s="2"/>
      <c r="GD975" s="2">
        <v>1</v>
      </c>
      <c r="GE975" s="2"/>
      <c r="GF975" s="2">
        <v>-1253169939</v>
      </c>
      <c r="GG975" s="2">
        <v>2</v>
      </c>
      <c r="GH975" s="2">
        <v>4</v>
      </c>
      <c r="GI975" s="2">
        <v>-2</v>
      </c>
      <c r="GJ975" s="2">
        <v>0</v>
      </c>
      <c r="GK975" s="2">
        <v>0</v>
      </c>
      <c r="GL975" s="2">
        <f t="shared" si="784"/>
        <v>0</v>
      </c>
      <c r="GM975" s="2">
        <f t="shared" si="785"/>
        <v>4489.6000000000004</v>
      </c>
      <c r="GN975" s="2">
        <f t="shared" si="786"/>
        <v>4489.6000000000004</v>
      </c>
      <c r="GO975" s="2">
        <f t="shared" si="787"/>
        <v>0</v>
      </c>
      <c r="GP975" s="2">
        <f t="shared" si="788"/>
        <v>0</v>
      </c>
      <c r="GQ975" s="2"/>
      <c r="GR975" s="2">
        <v>1</v>
      </c>
      <c r="GS975" s="2">
        <v>2</v>
      </c>
      <c r="GT975" s="2">
        <v>0</v>
      </c>
      <c r="GU975" s="2" t="s">
        <v>3</v>
      </c>
      <c r="GV975" s="2">
        <f t="shared" si="789"/>
        <v>0</v>
      </c>
      <c r="GW975" s="2">
        <v>1</v>
      </c>
      <c r="GX975" s="2">
        <f t="shared" si="790"/>
        <v>0</v>
      </c>
      <c r="GY975" s="2"/>
      <c r="GZ975" s="2"/>
      <c r="HA975" s="2">
        <v>0</v>
      </c>
      <c r="HB975" s="2">
        <v>0</v>
      </c>
      <c r="HC975" s="2">
        <f t="shared" si="791"/>
        <v>0</v>
      </c>
      <c r="HD975" s="2"/>
      <c r="HE975" s="2" t="s">
        <v>415</v>
      </c>
      <c r="HF975" s="2" t="s">
        <v>38</v>
      </c>
      <c r="HG975" s="2"/>
      <c r="HH975" s="2"/>
      <c r="HI975" s="2"/>
      <c r="HJ975" s="2"/>
      <c r="HK975" s="2"/>
      <c r="HL975" s="2"/>
      <c r="HM975" s="2" t="s">
        <v>3</v>
      </c>
      <c r="HN975" s="2" t="s">
        <v>3</v>
      </c>
      <c r="HO975" s="2" t="s">
        <v>3</v>
      </c>
      <c r="HP975" s="2" t="s">
        <v>3</v>
      </c>
      <c r="HQ975" s="2" t="s">
        <v>3</v>
      </c>
      <c r="HR975" s="2"/>
      <c r="HS975" s="2">
        <v>0</v>
      </c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>
        <v>0</v>
      </c>
      <c r="IL975" s="2"/>
      <c r="IM975" s="2"/>
      <c r="IN975" s="2"/>
      <c r="IO975" s="2"/>
      <c r="IP975" s="2"/>
      <c r="IQ975" s="2"/>
      <c r="IR975" s="2"/>
      <c r="IS975" s="2"/>
      <c r="IT975" s="2"/>
      <c r="IU975" s="2"/>
    </row>
    <row r="976" spans="1:255" x14ac:dyDescent="0.2">
      <c r="A976" s="3">
        <v>17</v>
      </c>
      <c r="B976" s="3">
        <v>1</v>
      </c>
      <c r="E976" s="3" t="s">
        <v>913</v>
      </c>
      <c r="F976" s="3" t="s">
        <v>914</v>
      </c>
      <c r="G976" s="3" t="s">
        <v>915</v>
      </c>
      <c r="H976" s="3" t="s">
        <v>41</v>
      </c>
      <c r="I976" s="3">
        <v>8</v>
      </c>
      <c r="J976" s="3">
        <v>0</v>
      </c>
      <c r="K976" s="3">
        <v>8</v>
      </c>
      <c r="O976" s="3">
        <f t="shared" si="767"/>
        <v>44177.66</v>
      </c>
      <c r="P976" s="3">
        <f t="shared" si="768"/>
        <v>44177.66</v>
      </c>
      <c r="Q976" s="3">
        <f t="shared" si="792"/>
        <v>0</v>
      </c>
      <c r="R976" s="3">
        <f t="shared" si="793"/>
        <v>0</v>
      </c>
      <c r="S976" s="3">
        <f t="shared" si="769"/>
        <v>0</v>
      </c>
      <c r="T976" s="3">
        <f t="shared" si="770"/>
        <v>0</v>
      </c>
      <c r="U976" s="3">
        <f t="shared" si="771"/>
        <v>0</v>
      </c>
      <c r="V976" s="3">
        <f t="shared" si="772"/>
        <v>0</v>
      </c>
      <c r="W976" s="3">
        <f t="shared" si="773"/>
        <v>0</v>
      </c>
      <c r="X976" s="3">
        <f t="shared" si="794"/>
        <v>0</v>
      </c>
      <c r="Y976" s="3">
        <f t="shared" si="795"/>
        <v>0</v>
      </c>
      <c r="AA976" s="3">
        <v>56661436</v>
      </c>
      <c r="AB976" s="3">
        <f t="shared" si="774"/>
        <v>561.20000000000005</v>
      </c>
      <c r="AC976" s="3">
        <f t="shared" si="796"/>
        <v>561.20000000000005</v>
      </c>
      <c r="AD976" s="3">
        <f t="shared" si="797"/>
        <v>0</v>
      </c>
      <c r="AE976" s="3">
        <f t="shared" si="798"/>
        <v>0</v>
      </c>
      <c r="AF976" s="3">
        <f t="shared" si="799"/>
        <v>0</v>
      </c>
      <c r="AG976" s="3">
        <f t="shared" si="775"/>
        <v>0</v>
      </c>
      <c r="AH976" s="3">
        <f t="shared" si="800"/>
        <v>0</v>
      </c>
      <c r="AI976" s="3">
        <f t="shared" si="801"/>
        <v>0</v>
      </c>
      <c r="AJ976" s="3">
        <f t="shared" si="776"/>
        <v>0</v>
      </c>
      <c r="AK976" s="3">
        <v>561.20000000000005</v>
      </c>
      <c r="AL976" s="3">
        <v>561.20000000000005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1</v>
      </c>
      <c r="AW976" s="3">
        <v>1</v>
      </c>
      <c r="AZ976" s="3">
        <v>1</v>
      </c>
      <c r="BA976" s="3">
        <v>1</v>
      </c>
      <c r="BB976" s="3">
        <v>1</v>
      </c>
      <c r="BC976" s="3">
        <v>9.84</v>
      </c>
      <c r="BD976" s="3" t="s">
        <v>3</v>
      </c>
      <c r="BE976" s="3" t="s">
        <v>3</v>
      </c>
      <c r="BF976" s="3" t="s">
        <v>3</v>
      </c>
      <c r="BG976" s="3" t="s">
        <v>3</v>
      </c>
      <c r="BH976" s="3">
        <v>3</v>
      </c>
      <c r="BI976" s="3">
        <v>1</v>
      </c>
      <c r="BJ976" s="3" t="s">
        <v>914</v>
      </c>
      <c r="BM976" s="3">
        <v>400005</v>
      </c>
      <c r="BN976" s="3">
        <v>0</v>
      </c>
      <c r="BO976" s="3" t="s">
        <v>3</v>
      </c>
      <c r="BP976" s="3">
        <v>0</v>
      </c>
      <c r="BQ976" s="3">
        <v>213</v>
      </c>
      <c r="BR976" s="3">
        <v>0</v>
      </c>
      <c r="BS976" s="3">
        <v>1</v>
      </c>
      <c r="BT976" s="3">
        <v>1</v>
      </c>
      <c r="BU976" s="3">
        <v>1</v>
      </c>
      <c r="BV976" s="3">
        <v>1</v>
      </c>
      <c r="BW976" s="3">
        <v>1</v>
      </c>
      <c r="BX976" s="3">
        <v>1</v>
      </c>
      <c r="BY976" s="3" t="s">
        <v>3</v>
      </c>
      <c r="BZ976" s="3">
        <v>0</v>
      </c>
      <c r="CA976" s="3">
        <v>0</v>
      </c>
      <c r="CB976" s="3" t="s">
        <v>3</v>
      </c>
      <c r="CE976" s="3">
        <v>1566</v>
      </c>
      <c r="CF976" s="3">
        <v>0</v>
      </c>
      <c r="CG976" s="3">
        <v>0</v>
      </c>
      <c r="CM976" s="3">
        <v>0</v>
      </c>
      <c r="CN976" s="3" t="s">
        <v>3</v>
      </c>
      <c r="CO976" s="3">
        <v>0</v>
      </c>
      <c r="CP976" s="3">
        <f t="shared" si="777"/>
        <v>44177.66</v>
      </c>
      <c r="CQ976" s="3">
        <f t="shared" si="778"/>
        <v>5522.21</v>
      </c>
      <c r="CR976" s="3">
        <f t="shared" si="802"/>
        <v>0</v>
      </c>
      <c r="CS976" s="3">
        <f t="shared" si="803"/>
        <v>0</v>
      </c>
      <c r="CT976" s="3">
        <f t="shared" si="779"/>
        <v>0</v>
      </c>
      <c r="CU976" s="3">
        <f t="shared" si="780"/>
        <v>0</v>
      </c>
      <c r="CV976" s="3">
        <f t="shared" si="781"/>
        <v>0</v>
      </c>
      <c r="CW976" s="3">
        <f t="shared" si="782"/>
        <v>0</v>
      </c>
      <c r="CX976" s="3">
        <f t="shared" si="783"/>
        <v>0</v>
      </c>
      <c r="CY976" s="3">
        <f t="shared" si="804"/>
        <v>0</v>
      </c>
      <c r="CZ976" s="3">
        <f t="shared" si="805"/>
        <v>0</v>
      </c>
      <c r="DC976" s="3" t="s">
        <v>3</v>
      </c>
      <c r="DD976" s="3" t="s">
        <v>3</v>
      </c>
      <c r="DE976" s="3" t="s">
        <v>3</v>
      </c>
      <c r="DF976" s="3" t="s">
        <v>3</v>
      </c>
      <c r="DG976" s="3" t="s">
        <v>3</v>
      </c>
      <c r="DH976" s="3" t="s">
        <v>3</v>
      </c>
      <c r="DI976" s="3" t="s">
        <v>3</v>
      </c>
      <c r="DJ976" s="3" t="s">
        <v>3</v>
      </c>
      <c r="DK976" s="3" t="s">
        <v>3</v>
      </c>
      <c r="DL976" s="3" t="s">
        <v>3</v>
      </c>
      <c r="DM976" s="3" t="s">
        <v>3</v>
      </c>
      <c r="DN976" s="3">
        <v>0</v>
      </c>
      <c r="DO976" s="3">
        <v>0</v>
      </c>
      <c r="DP976" s="3">
        <v>1</v>
      </c>
      <c r="DQ976" s="3">
        <v>1</v>
      </c>
      <c r="DU976" s="3">
        <v>1013</v>
      </c>
      <c r="DV976" s="3" t="s">
        <v>41</v>
      </c>
      <c r="DW976" s="3" t="s">
        <v>41</v>
      </c>
      <c r="DX976" s="3">
        <v>1</v>
      </c>
      <c r="DZ976" s="3" t="s">
        <v>3</v>
      </c>
      <c r="EA976" s="3" t="s">
        <v>3</v>
      </c>
      <c r="EB976" s="3" t="s">
        <v>3</v>
      </c>
      <c r="EC976" s="3" t="s">
        <v>3</v>
      </c>
      <c r="EE976" s="3">
        <v>56938432</v>
      </c>
      <c r="EF976" s="3">
        <v>213</v>
      </c>
      <c r="EG976" s="3" t="s">
        <v>412</v>
      </c>
      <c r="EH976" s="3">
        <v>0</v>
      </c>
      <c r="EI976" s="3" t="s">
        <v>3</v>
      </c>
      <c r="EJ976" s="3">
        <v>1</v>
      </c>
      <c r="EK976" s="3">
        <v>400005</v>
      </c>
      <c r="EL976" s="3" t="s">
        <v>412</v>
      </c>
      <c r="EM976" s="3" t="s">
        <v>413</v>
      </c>
      <c r="EO976" s="3" t="s">
        <v>3</v>
      </c>
      <c r="EQ976" s="3">
        <v>131088</v>
      </c>
      <c r="ER976" s="3">
        <v>0</v>
      </c>
      <c r="ES976" s="3">
        <v>561.20000000000005</v>
      </c>
      <c r="ET976" s="3">
        <v>0</v>
      </c>
      <c r="EU976" s="3">
        <v>0</v>
      </c>
      <c r="EV976" s="3">
        <v>0</v>
      </c>
      <c r="EW976" s="3">
        <v>0</v>
      </c>
      <c r="EX976" s="3">
        <v>0</v>
      </c>
      <c r="EY976" s="3">
        <v>0</v>
      </c>
      <c r="EZ976" s="3">
        <v>5</v>
      </c>
      <c r="FC976" s="3">
        <v>1</v>
      </c>
      <c r="FD976" s="3">
        <v>18</v>
      </c>
      <c r="FF976" s="3">
        <v>6605</v>
      </c>
      <c r="FQ976" s="3">
        <v>0</v>
      </c>
      <c r="FR976" s="3">
        <v>0</v>
      </c>
      <c r="FS976" s="3">
        <v>0</v>
      </c>
      <c r="FX976" s="3">
        <v>0</v>
      </c>
      <c r="FY976" s="3">
        <v>0</v>
      </c>
      <c r="GA976" s="3" t="s">
        <v>912</v>
      </c>
      <c r="GD976" s="3">
        <v>1</v>
      </c>
      <c r="GF976" s="3">
        <v>-1253169939</v>
      </c>
      <c r="GG976" s="3">
        <v>2</v>
      </c>
      <c r="GH976" s="3">
        <v>3</v>
      </c>
      <c r="GI976" s="3">
        <v>3</v>
      </c>
      <c r="GJ976" s="3">
        <v>0</v>
      </c>
      <c r="GK976" s="3">
        <v>0</v>
      </c>
      <c r="GL976" s="3">
        <f t="shared" si="784"/>
        <v>0</v>
      </c>
      <c r="GM976" s="3">
        <f t="shared" si="785"/>
        <v>44177.66</v>
      </c>
      <c r="GN976" s="3">
        <f t="shared" si="786"/>
        <v>44177.66</v>
      </c>
      <c r="GO976" s="3">
        <f t="shared" si="787"/>
        <v>0</v>
      </c>
      <c r="GP976" s="3">
        <f t="shared" si="788"/>
        <v>0</v>
      </c>
      <c r="GR976" s="3">
        <v>1</v>
      </c>
      <c r="GS976" s="3">
        <v>1</v>
      </c>
      <c r="GT976" s="3">
        <v>0</v>
      </c>
      <c r="GU976" s="3" t="s">
        <v>3</v>
      </c>
      <c r="GV976" s="3">
        <f t="shared" si="789"/>
        <v>0</v>
      </c>
      <c r="GW976" s="3">
        <v>1</v>
      </c>
      <c r="GX976" s="3">
        <f t="shared" si="790"/>
        <v>0</v>
      </c>
      <c r="HA976" s="3">
        <v>0</v>
      </c>
      <c r="HB976" s="3">
        <v>0</v>
      </c>
      <c r="HC976" s="3">
        <f t="shared" si="791"/>
        <v>0</v>
      </c>
      <c r="HE976" s="3" t="s">
        <v>415</v>
      </c>
      <c r="HF976" s="3" t="s">
        <v>38</v>
      </c>
      <c r="HM976" s="3" t="s">
        <v>3</v>
      </c>
      <c r="HN976" s="3" t="s">
        <v>3</v>
      </c>
      <c r="HO976" s="3" t="s">
        <v>3</v>
      </c>
      <c r="HP976" s="3" t="s">
        <v>3</v>
      </c>
      <c r="HQ976" s="3" t="s">
        <v>3</v>
      </c>
      <c r="HS976" s="3">
        <v>0</v>
      </c>
      <c r="IK976" s="3">
        <v>0</v>
      </c>
    </row>
    <row r="977" spans="1:255" x14ac:dyDescent="0.2">
      <c r="A977" s="2">
        <v>17</v>
      </c>
      <c r="B977" s="2">
        <v>1</v>
      </c>
      <c r="C977" s="2"/>
      <c r="D977" s="2"/>
      <c r="E977" s="2" t="s">
        <v>916</v>
      </c>
      <c r="F977" s="2" t="s">
        <v>917</v>
      </c>
      <c r="G977" s="2" t="s">
        <v>918</v>
      </c>
      <c r="H977" s="2" t="s">
        <v>41</v>
      </c>
      <c r="I977" s="2">
        <v>1</v>
      </c>
      <c r="J977" s="2">
        <v>0</v>
      </c>
      <c r="K977" s="2">
        <v>1</v>
      </c>
      <c r="L977" s="2"/>
      <c r="M977" s="2"/>
      <c r="N977" s="2"/>
      <c r="O977" s="2">
        <f t="shared" si="767"/>
        <v>561.20000000000005</v>
      </c>
      <c r="P977" s="2">
        <f t="shared" si="768"/>
        <v>561.20000000000005</v>
      </c>
      <c r="Q977" s="2">
        <f t="shared" si="792"/>
        <v>0</v>
      </c>
      <c r="R977" s="2">
        <f t="shared" si="793"/>
        <v>0</v>
      </c>
      <c r="S977" s="2">
        <f t="shared" si="769"/>
        <v>0</v>
      </c>
      <c r="T977" s="2">
        <f t="shared" si="770"/>
        <v>0</v>
      </c>
      <c r="U977" s="2">
        <f t="shared" si="771"/>
        <v>0</v>
      </c>
      <c r="V977" s="2">
        <f t="shared" si="772"/>
        <v>0</v>
      </c>
      <c r="W977" s="2">
        <f t="shared" si="773"/>
        <v>0</v>
      </c>
      <c r="X977" s="2">
        <f t="shared" si="794"/>
        <v>0</v>
      </c>
      <c r="Y977" s="2">
        <f t="shared" si="795"/>
        <v>0</v>
      </c>
      <c r="Z977" s="2"/>
      <c r="AA977" s="2">
        <v>56661434</v>
      </c>
      <c r="AB977" s="2">
        <f t="shared" si="774"/>
        <v>561.20000000000005</v>
      </c>
      <c r="AC977" s="2">
        <f t="shared" si="796"/>
        <v>561.20000000000005</v>
      </c>
      <c r="AD977" s="2">
        <f t="shared" si="797"/>
        <v>0</v>
      </c>
      <c r="AE977" s="2">
        <f t="shared" si="798"/>
        <v>0</v>
      </c>
      <c r="AF977" s="2">
        <f t="shared" si="799"/>
        <v>0</v>
      </c>
      <c r="AG977" s="2">
        <f t="shared" si="775"/>
        <v>0</v>
      </c>
      <c r="AH977" s="2">
        <f t="shared" si="800"/>
        <v>0</v>
      </c>
      <c r="AI977" s="2">
        <f t="shared" si="801"/>
        <v>0</v>
      </c>
      <c r="AJ977" s="2">
        <f t="shared" si="776"/>
        <v>0</v>
      </c>
      <c r="AK977" s="2">
        <v>561.20000000000005</v>
      </c>
      <c r="AL977" s="2">
        <v>561.20000000000005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1</v>
      </c>
      <c r="AW977" s="2">
        <v>1</v>
      </c>
      <c r="AX977" s="2"/>
      <c r="AY977" s="2"/>
      <c r="AZ977" s="2">
        <v>1</v>
      </c>
      <c r="BA977" s="2">
        <v>1</v>
      </c>
      <c r="BB977" s="2">
        <v>1</v>
      </c>
      <c r="BC977" s="2">
        <v>1</v>
      </c>
      <c r="BD977" s="2" t="s">
        <v>3</v>
      </c>
      <c r="BE977" s="2" t="s">
        <v>3</v>
      </c>
      <c r="BF977" s="2" t="s">
        <v>3</v>
      </c>
      <c r="BG977" s="2" t="s">
        <v>3</v>
      </c>
      <c r="BH977" s="2">
        <v>3</v>
      </c>
      <c r="BI977" s="2">
        <v>1</v>
      </c>
      <c r="BJ977" s="2" t="s">
        <v>917</v>
      </c>
      <c r="BK977" s="2"/>
      <c r="BL977" s="2"/>
      <c r="BM977" s="2">
        <v>400005</v>
      </c>
      <c r="BN977" s="2">
        <v>0</v>
      </c>
      <c r="BO977" s="2" t="s">
        <v>3</v>
      </c>
      <c r="BP977" s="2">
        <v>0</v>
      </c>
      <c r="BQ977" s="2">
        <v>213</v>
      </c>
      <c r="BR977" s="2">
        <v>0</v>
      </c>
      <c r="BS977" s="2">
        <v>1</v>
      </c>
      <c r="BT977" s="2">
        <v>1</v>
      </c>
      <c r="BU977" s="2">
        <v>1</v>
      </c>
      <c r="BV977" s="2">
        <v>1</v>
      </c>
      <c r="BW977" s="2">
        <v>1</v>
      </c>
      <c r="BX977" s="2">
        <v>1</v>
      </c>
      <c r="BY977" s="2" t="s">
        <v>3</v>
      </c>
      <c r="BZ977" s="2">
        <v>0</v>
      </c>
      <c r="CA977" s="2">
        <v>0</v>
      </c>
      <c r="CB977" s="2" t="s">
        <v>3</v>
      </c>
      <c r="CC977" s="2"/>
      <c r="CD977" s="2"/>
      <c r="CE977" s="2">
        <v>1566</v>
      </c>
      <c r="CF977" s="2">
        <v>0</v>
      </c>
      <c r="CG977" s="2">
        <v>0</v>
      </c>
      <c r="CH977" s="2"/>
      <c r="CI977" s="2"/>
      <c r="CJ977" s="2"/>
      <c r="CK977" s="2"/>
      <c r="CL977" s="2"/>
      <c r="CM977" s="2">
        <v>0</v>
      </c>
      <c r="CN977" s="2" t="s">
        <v>3</v>
      </c>
      <c r="CO977" s="2">
        <v>0</v>
      </c>
      <c r="CP977" s="2">
        <f t="shared" si="777"/>
        <v>561.20000000000005</v>
      </c>
      <c r="CQ977" s="2">
        <f t="shared" si="778"/>
        <v>561.20000000000005</v>
      </c>
      <c r="CR977" s="2">
        <f t="shared" si="802"/>
        <v>0</v>
      </c>
      <c r="CS977" s="2">
        <f t="shared" si="803"/>
        <v>0</v>
      </c>
      <c r="CT977" s="2">
        <f t="shared" si="779"/>
        <v>0</v>
      </c>
      <c r="CU977" s="2">
        <f t="shared" si="780"/>
        <v>0</v>
      </c>
      <c r="CV977" s="2">
        <f t="shared" si="781"/>
        <v>0</v>
      </c>
      <c r="CW977" s="2">
        <f t="shared" si="782"/>
        <v>0</v>
      </c>
      <c r="CX977" s="2">
        <f t="shared" si="783"/>
        <v>0</v>
      </c>
      <c r="CY977" s="2">
        <f t="shared" si="804"/>
        <v>0</v>
      </c>
      <c r="CZ977" s="2">
        <f t="shared" si="805"/>
        <v>0</v>
      </c>
      <c r="DA977" s="2"/>
      <c r="DB977" s="2"/>
      <c r="DC977" s="2" t="s">
        <v>3</v>
      </c>
      <c r="DD977" s="2" t="s">
        <v>3</v>
      </c>
      <c r="DE977" s="2" t="s">
        <v>3</v>
      </c>
      <c r="DF977" s="2" t="s">
        <v>3</v>
      </c>
      <c r="DG977" s="2" t="s">
        <v>3</v>
      </c>
      <c r="DH977" s="2" t="s">
        <v>3</v>
      </c>
      <c r="DI977" s="2" t="s">
        <v>3</v>
      </c>
      <c r="DJ977" s="2" t="s">
        <v>3</v>
      </c>
      <c r="DK977" s="2" t="s">
        <v>3</v>
      </c>
      <c r="DL977" s="2" t="s">
        <v>3</v>
      </c>
      <c r="DM977" s="2" t="s">
        <v>3</v>
      </c>
      <c r="DN977" s="2">
        <v>0</v>
      </c>
      <c r="DO977" s="2">
        <v>0</v>
      </c>
      <c r="DP977" s="2">
        <v>1</v>
      </c>
      <c r="DQ977" s="2">
        <v>1</v>
      </c>
      <c r="DR977" s="2"/>
      <c r="DS977" s="2"/>
      <c r="DT977" s="2"/>
      <c r="DU977" s="2">
        <v>1013</v>
      </c>
      <c r="DV977" s="2" t="s">
        <v>41</v>
      </c>
      <c r="DW977" s="2" t="s">
        <v>41</v>
      </c>
      <c r="DX977" s="2">
        <v>1</v>
      </c>
      <c r="DY977" s="2"/>
      <c r="DZ977" s="2" t="s">
        <v>3</v>
      </c>
      <c r="EA977" s="2" t="s">
        <v>3</v>
      </c>
      <c r="EB977" s="2" t="s">
        <v>3</v>
      </c>
      <c r="EC977" s="2" t="s">
        <v>3</v>
      </c>
      <c r="ED977" s="2"/>
      <c r="EE977" s="2">
        <v>56938432</v>
      </c>
      <c r="EF977" s="2">
        <v>213</v>
      </c>
      <c r="EG977" s="2" t="s">
        <v>412</v>
      </c>
      <c r="EH977" s="2">
        <v>0</v>
      </c>
      <c r="EI977" s="2" t="s">
        <v>3</v>
      </c>
      <c r="EJ977" s="2">
        <v>1</v>
      </c>
      <c r="EK977" s="2">
        <v>400005</v>
      </c>
      <c r="EL977" s="2" t="s">
        <v>412</v>
      </c>
      <c r="EM977" s="2" t="s">
        <v>413</v>
      </c>
      <c r="EN977" s="2"/>
      <c r="EO977" s="2" t="s">
        <v>3</v>
      </c>
      <c r="EP977" s="2"/>
      <c r="EQ977" s="2">
        <v>131088</v>
      </c>
      <c r="ER977" s="2">
        <v>0</v>
      </c>
      <c r="ES977" s="2">
        <v>561.20000000000005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>
        <v>0</v>
      </c>
      <c r="FR977" s="2">
        <v>0</v>
      </c>
      <c r="FS977" s="2">
        <v>0</v>
      </c>
      <c r="FT977" s="2"/>
      <c r="FU977" s="2"/>
      <c r="FV977" s="2"/>
      <c r="FW977" s="2"/>
      <c r="FX977" s="2">
        <v>0</v>
      </c>
      <c r="FY977" s="2">
        <v>0</v>
      </c>
      <c r="FZ977" s="2"/>
      <c r="GA977" s="2" t="s">
        <v>912</v>
      </c>
      <c r="GB977" s="2"/>
      <c r="GC977" s="2"/>
      <c r="GD977" s="2">
        <v>1</v>
      </c>
      <c r="GE977" s="2"/>
      <c r="GF977" s="2">
        <v>-1926075540</v>
      </c>
      <c r="GG977" s="2">
        <v>2</v>
      </c>
      <c r="GH977" s="2">
        <v>4</v>
      </c>
      <c r="GI977" s="2">
        <v>-2</v>
      </c>
      <c r="GJ977" s="2">
        <v>0</v>
      </c>
      <c r="GK977" s="2">
        <v>0</v>
      </c>
      <c r="GL977" s="2">
        <f t="shared" si="784"/>
        <v>0</v>
      </c>
      <c r="GM977" s="2">
        <f t="shared" si="785"/>
        <v>561.20000000000005</v>
      </c>
      <c r="GN977" s="2">
        <f t="shared" si="786"/>
        <v>561.20000000000005</v>
      </c>
      <c r="GO977" s="2">
        <f t="shared" si="787"/>
        <v>0</v>
      </c>
      <c r="GP977" s="2">
        <f t="shared" si="788"/>
        <v>0</v>
      </c>
      <c r="GQ977" s="2"/>
      <c r="GR977" s="2">
        <v>1</v>
      </c>
      <c r="GS977" s="2">
        <v>2</v>
      </c>
      <c r="GT977" s="2">
        <v>0</v>
      </c>
      <c r="GU977" s="2" t="s">
        <v>3</v>
      </c>
      <c r="GV977" s="2">
        <f t="shared" si="789"/>
        <v>0</v>
      </c>
      <c r="GW977" s="2">
        <v>1</v>
      </c>
      <c r="GX977" s="2">
        <f t="shared" si="790"/>
        <v>0</v>
      </c>
      <c r="GY977" s="2"/>
      <c r="GZ977" s="2"/>
      <c r="HA977" s="2">
        <v>0</v>
      </c>
      <c r="HB977" s="2">
        <v>0</v>
      </c>
      <c r="HC977" s="2">
        <f t="shared" si="791"/>
        <v>0</v>
      </c>
      <c r="HD977" s="2"/>
      <c r="HE977" s="2" t="s">
        <v>415</v>
      </c>
      <c r="HF977" s="2" t="s">
        <v>38</v>
      </c>
      <c r="HG977" s="2"/>
      <c r="HH977" s="2"/>
      <c r="HI977" s="2"/>
      <c r="HJ977" s="2"/>
      <c r="HK977" s="2"/>
      <c r="HL977" s="2"/>
      <c r="HM977" s="2" t="s">
        <v>3</v>
      </c>
      <c r="HN977" s="2" t="s">
        <v>3</v>
      </c>
      <c r="HO977" s="2" t="s">
        <v>3</v>
      </c>
      <c r="HP977" s="2" t="s">
        <v>3</v>
      </c>
      <c r="HQ977" s="2" t="s">
        <v>3</v>
      </c>
      <c r="HR977" s="2"/>
      <c r="HS977" s="2">
        <v>0</v>
      </c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>
        <v>0</v>
      </c>
      <c r="IL977" s="2"/>
      <c r="IM977" s="2"/>
      <c r="IN977" s="2"/>
      <c r="IO977" s="2"/>
      <c r="IP977" s="2"/>
      <c r="IQ977" s="2"/>
      <c r="IR977" s="2"/>
      <c r="IS977" s="2"/>
      <c r="IT977" s="2"/>
      <c r="IU977" s="2"/>
    </row>
    <row r="978" spans="1:255" x14ac:dyDescent="0.2">
      <c r="A978" s="3">
        <v>17</v>
      </c>
      <c r="B978" s="3">
        <v>1</v>
      </c>
      <c r="E978" s="3" t="s">
        <v>916</v>
      </c>
      <c r="F978" s="3" t="s">
        <v>917</v>
      </c>
      <c r="G978" s="3" t="s">
        <v>918</v>
      </c>
      <c r="H978" s="3" t="s">
        <v>41</v>
      </c>
      <c r="I978" s="3">
        <v>1</v>
      </c>
      <c r="J978" s="3">
        <v>0</v>
      </c>
      <c r="K978" s="3">
        <v>1</v>
      </c>
      <c r="O978" s="3">
        <f t="shared" si="767"/>
        <v>5522.21</v>
      </c>
      <c r="P978" s="3">
        <f t="shared" si="768"/>
        <v>5522.21</v>
      </c>
      <c r="Q978" s="3">
        <f t="shared" si="792"/>
        <v>0</v>
      </c>
      <c r="R978" s="3">
        <f t="shared" si="793"/>
        <v>0</v>
      </c>
      <c r="S978" s="3">
        <f t="shared" si="769"/>
        <v>0</v>
      </c>
      <c r="T978" s="3">
        <f t="shared" si="770"/>
        <v>0</v>
      </c>
      <c r="U978" s="3">
        <f t="shared" si="771"/>
        <v>0</v>
      </c>
      <c r="V978" s="3">
        <f t="shared" si="772"/>
        <v>0</v>
      </c>
      <c r="W978" s="3">
        <f t="shared" si="773"/>
        <v>0</v>
      </c>
      <c r="X978" s="3">
        <f t="shared" si="794"/>
        <v>0</v>
      </c>
      <c r="Y978" s="3">
        <f t="shared" si="795"/>
        <v>0</v>
      </c>
      <c r="AA978" s="3">
        <v>56661436</v>
      </c>
      <c r="AB978" s="3">
        <f t="shared" si="774"/>
        <v>561.20000000000005</v>
      </c>
      <c r="AC978" s="3">
        <f t="shared" si="796"/>
        <v>561.20000000000005</v>
      </c>
      <c r="AD978" s="3">
        <f t="shared" si="797"/>
        <v>0</v>
      </c>
      <c r="AE978" s="3">
        <f t="shared" si="798"/>
        <v>0</v>
      </c>
      <c r="AF978" s="3">
        <f t="shared" si="799"/>
        <v>0</v>
      </c>
      <c r="AG978" s="3">
        <f t="shared" si="775"/>
        <v>0</v>
      </c>
      <c r="AH978" s="3">
        <f t="shared" si="800"/>
        <v>0</v>
      </c>
      <c r="AI978" s="3">
        <f t="shared" si="801"/>
        <v>0</v>
      </c>
      <c r="AJ978" s="3">
        <f t="shared" si="776"/>
        <v>0</v>
      </c>
      <c r="AK978" s="3">
        <v>561.20000000000005</v>
      </c>
      <c r="AL978" s="3">
        <v>561.20000000000005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1</v>
      </c>
      <c r="AW978" s="3">
        <v>1</v>
      </c>
      <c r="AZ978" s="3">
        <v>1</v>
      </c>
      <c r="BA978" s="3">
        <v>1</v>
      </c>
      <c r="BB978" s="3">
        <v>1</v>
      </c>
      <c r="BC978" s="3">
        <v>9.84</v>
      </c>
      <c r="BD978" s="3" t="s">
        <v>3</v>
      </c>
      <c r="BE978" s="3" t="s">
        <v>3</v>
      </c>
      <c r="BF978" s="3" t="s">
        <v>3</v>
      </c>
      <c r="BG978" s="3" t="s">
        <v>3</v>
      </c>
      <c r="BH978" s="3">
        <v>3</v>
      </c>
      <c r="BI978" s="3">
        <v>1</v>
      </c>
      <c r="BJ978" s="3" t="s">
        <v>917</v>
      </c>
      <c r="BM978" s="3">
        <v>400005</v>
      </c>
      <c r="BN978" s="3">
        <v>0</v>
      </c>
      <c r="BO978" s="3" t="s">
        <v>3</v>
      </c>
      <c r="BP978" s="3">
        <v>0</v>
      </c>
      <c r="BQ978" s="3">
        <v>213</v>
      </c>
      <c r="BR978" s="3">
        <v>0</v>
      </c>
      <c r="BS978" s="3">
        <v>1</v>
      </c>
      <c r="BT978" s="3">
        <v>1</v>
      </c>
      <c r="BU978" s="3">
        <v>1</v>
      </c>
      <c r="BV978" s="3">
        <v>1</v>
      </c>
      <c r="BW978" s="3">
        <v>1</v>
      </c>
      <c r="BX978" s="3">
        <v>1</v>
      </c>
      <c r="BY978" s="3" t="s">
        <v>3</v>
      </c>
      <c r="BZ978" s="3">
        <v>0</v>
      </c>
      <c r="CA978" s="3">
        <v>0</v>
      </c>
      <c r="CB978" s="3" t="s">
        <v>3</v>
      </c>
      <c r="CE978" s="3">
        <v>1566</v>
      </c>
      <c r="CF978" s="3">
        <v>0</v>
      </c>
      <c r="CG978" s="3">
        <v>0</v>
      </c>
      <c r="CM978" s="3">
        <v>0</v>
      </c>
      <c r="CN978" s="3" t="s">
        <v>3</v>
      </c>
      <c r="CO978" s="3">
        <v>0</v>
      </c>
      <c r="CP978" s="3">
        <f t="shared" si="777"/>
        <v>5522.21</v>
      </c>
      <c r="CQ978" s="3">
        <f t="shared" si="778"/>
        <v>5522.21</v>
      </c>
      <c r="CR978" s="3">
        <f t="shared" si="802"/>
        <v>0</v>
      </c>
      <c r="CS978" s="3">
        <f t="shared" si="803"/>
        <v>0</v>
      </c>
      <c r="CT978" s="3">
        <f t="shared" si="779"/>
        <v>0</v>
      </c>
      <c r="CU978" s="3">
        <f t="shared" si="780"/>
        <v>0</v>
      </c>
      <c r="CV978" s="3">
        <f t="shared" si="781"/>
        <v>0</v>
      </c>
      <c r="CW978" s="3">
        <f t="shared" si="782"/>
        <v>0</v>
      </c>
      <c r="CX978" s="3">
        <f t="shared" si="783"/>
        <v>0</v>
      </c>
      <c r="CY978" s="3">
        <f t="shared" si="804"/>
        <v>0</v>
      </c>
      <c r="CZ978" s="3">
        <f t="shared" si="805"/>
        <v>0</v>
      </c>
      <c r="DC978" s="3" t="s">
        <v>3</v>
      </c>
      <c r="DD978" s="3" t="s">
        <v>3</v>
      </c>
      <c r="DE978" s="3" t="s">
        <v>3</v>
      </c>
      <c r="DF978" s="3" t="s">
        <v>3</v>
      </c>
      <c r="DG978" s="3" t="s">
        <v>3</v>
      </c>
      <c r="DH978" s="3" t="s">
        <v>3</v>
      </c>
      <c r="DI978" s="3" t="s">
        <v>3</v>
      </c>
      <c r="DJ978" s="3" t="s">
        <v>3</v>
      </c>
      <c r="DK978" s="3" t="s">
        <v>3</v>
      </c>
      <c r="DL978" s="3" t="s">
        <v>3</v>
      </c>
      <c r="DM978" s="3" t="s">
        <v>3</v>
      </c>
      <c r="DN978" s="3">
        <v>0</v>
      </c>
      <c r="DO978" s="3">
        <v>0</v>
      </c>
      <c r="DP978" s="3">
        <v>1</v>
      </c>
      <c r="DQ978" s="3">
        <v>1</v>
      </c>
      <c r="DU978" s="3">
        <v>1013</v>
      </c>
      <c r="DV978" s="3" t="s">
        <v>41</v>
      </c>
      <c r="DW978" s="3" t="s">
        <v>41</v>
      </c>
      <c r="DX978" s="3">
        <v>1</v>
      </c>
      <c r="DZ978" s="3" t="s">
        <v>3</v>
      </c>
      <c r="EA978" s="3" t="s">
        <v>3</v>
      </c>
      <c r="EB978" s="3" t="s">
        <v>3</v>
      </c>
      <c r="EC978" s="3" t="s">
        <v>3</v>
      </c>
      <c r="EE978" s="3">
        <v>56938432</v>
      </c>
      <c r="EF978" s="3">
        <v>213</v>
      </c>
      <c r="EG978" s="3" t="s">
        <v>412</v>
      </c>
      <c r="EH978" s="3">
        <v>0</v>
      </c>
      <c r="EI978" s="3" t="s">
        <v>3</v>
      </c>
      <c r="EJ978" s="3">
        <v>1</v>
      </c>
      <c r="EK978" s="3">
        <v>400005</v>
      </c>
      <c r="EL978" s="3" t="s">
        <v>412</v>
      </c>
      <c r="EM978" s="3" t="s">
        <v>413</v>
      </c>
      <c r="EO978" s="3" t="s">
        <v>3</v>
      </c>
      <c r="EQ978" s="3">
        <v>131088</v>
      </c>
      <c r="ER978" s="3">
        <v>0</v>
      </c>
      <c r="ES978" s="3">
        <v>561.20000000000005</v>
      </c>
      <c r="ET978" s="3">
        <v>0</v>
      </c>
      <c r="EU978" s="3">
        <v>0</v>
      </c>
      <c r="EV978" s="3">
        <v>0</v>
      </c>
      <c r="EW978" s="3">
        <v>0</v>
      </c>
      <c r="EX978" s="3">
        <v>0</v>
      </c>
      <c r="EY978" s="3">
        <v>0</v>
      </c>
      <c r="EZ978" s="3">
        <v>5</v>
      </c>
      <c r="FC978" s="3">
        <v>1</v>
      </c>
      <c r="FD978" s="3">
        <v>18</v>
      </c>
      <c r="FF978" s="3">
        <v>6605</v>
      </c>
      <c r="FQ978" s="3">
        <v>0</v>
      </c>
      <c r="FR978" s="3">
        <v>0</v>
      </c>
      <c r="FS978" s="3">
        <v>0</v>
      </c>
      <c r="FX978" s="3">
        <v>0</v>
      </c>
      <c r="FY978" s="3">
        <v>0</v>
      </c>
      <c r="GA978" s="3" t="s">
        <v>912</v>
      </c>
      <c r="GD978" s="3">
        <v>1</v>
      </c>
      <c r="GF978" s="3">
        <v>-1926075540</v>
      </c>
      <c r="GG978" s="3">
        <v>2</v>
      </c>
      <c r="GH978" s="3">
        <v>3</v>
      </c>
      <c r="GI978" s="3">
        <v>3</v>
      </c>
      <c r="GJ978" s="3">
        <v>0</v>
      </c>
      <c r="GK978" s="3">
        <v>0</v>
      </c>
      <c r="GL978" s="3">
        <f t="shared" si="784"/>
        <v>0</v>
      </c>
      <c r="GM978" s="3">
        <f t="shared" si="785"/>
        <v>5522.21</v>
      </c>
      <c r="GN978" s="3">
        <f t="shared" si="786"/>
        <v>5522.21</v>
      </c>
      <c r="GO978" s="3">
        <f t="shared" si="787"/>
        <v>0</v>
      </c>
      <c r="GP978" s="3">
        <f t="shared" si="788"/>
        <v>0</v>
      </c>
      <c r="GR978" s="3">
        <v>1</v>
      </c>
      <c r="GS978" s="3">
        <v>1</v>
      </c>
      <c r="GT978" s="3">
        <v>0</v>
      </c>
      <c r="GU978" s="3" t="s">
        <v>3</v>
      </c>
      <c r="GV978" s="3">
        <f t="shared" si="789"/>
        <v>0</v>
      </c>
      <c r="GW978" s="3">
        <v>1</v>
      </c>
      <c r="GX978" s="3">
        <f t="shared" si="790"/>
        <v>0</v>
      </c>
      <c r="HA978" s="3">
        <v>0</v>
      </c>
      <c r="HB978" s="3">
        <v>0</v>
      </c>
      <c r="HC978" s="3">
        <f t="shared" si="791"/>
        <v>0</v>
      </c>
      <c r="HE978" s="3" t="s">
        <v>415</v>
      </c>
      <c r="HF978" s="3" t="s">
        <v>38</v>
      </c>
      <c r="HM978" s="3" t="s">
        <v>3</v>
      </c>
      <c r="HN978" s="3" t="s">
        <v>3</v>
      </c>
      <c r="HO978" s="3" t="s">
        <v>3</v>
      </c>
      <c r="HP978" s="3" t="s">
        <v>3</v>
      </c>
      <c r="HQ978" s="3" t="s">
        <v>3</v>
      </c>
      <c r="HS978" s="3">
        <v>0</v>
      </c>
      <c r="IK978" s="3">
        <v>0</v>
      </c>
    </row>
    <row r="979" spans="1:255" x14ac:dyDescent="0.2">
      <c r="A979" s="2">
        <v>17</v>
      </c>
      <c r="B979" s="2">
        <v>1</v>
      </c>
      <c r="C979" s="2"/>
      <c r="D979" s="2"/>
      <c r="E979" s="2" t="s">
        <v>919</v>
      </c>
      <c r="F979" s="2" t="s">
        <v>920</v>
      </c>
      <c r="G979" s="2" t="s">
        <v>921</v>
      </c>
      <c r="H979" s="2" t="s">
        <v>41</v>
      </c>
      <c r="I979" s="2">
        <v>6</v>
      </c>
      <c r="J979" s="2">
        <v>0</v>
      </c>
      <c r="K979" s="2">
        <v>6</v>
      </c>
      <c r="L979" s="2"/>
      <c r="M979" s="2"/>
      <c r="N979" s="2"/>
      <c r="O979" s="2">
        <f t="shared" si="767"/>
        <v>2805.9</v>
      </c>
      <c r="P979" s="2">
        <f t="shared" si="768"/>
        <v>2805.9</v>
      </c>
      <c r="Q979" s="2">
        <f t="shared" si="792"/>
        <v>0</v>
      </c>
      <c r="R979" s="2">
        <f t="shared" si="793"/>
        <v>0</v>
      </c>
      <c r="S979" s="2">
        <f t="shared" si="769"/>
        <v>0</v>
      </c>
      <c r="T979" s="2">
        <f t="shared" si="770"/>
        <v>0</v>
      </c>
      <c r="U979" s="2">
        <f t="shared" si="771"/>
        <v>0</v>
      </c>
      <c r="V979" s="2">
        <f t="shared" si="772"/>
        <v>0</v>
      </c>
      <c r="W979" s="2">
        <f t="shared" si="773"/>
        <v>0</v>
      </c>
      <c r="X979" s="2">
        <f t="shared" si="794"/>
        <v>0</v>
      </c>
      <c r="Y979" s="2">
        <f t="shared" si="795"/>
        <v>0</v>
      </c>
      <c r="Z979" s="2"/>
      <c r="AA979" s="2">
        <v>56661434</v>
      </c>
      <c r="AB979" s="2">
        <f t="shared" si="774"/>
        <v>467.65</v>
      </c>
      <c r="AC979" s="2">
        <f t="shared" si="796"/>
        <v>467.65</v>
      </c>
      <c r="AD979" s="2">
        <f t="shared" si="797"/>
        <v>0</v>
      </c>
      <c r="AE979" s="2">
        <f t="shared" si="798"/>
        <v>0</v>
      </c>
      <c r="AF979" s="2">
        <f t="shared" si="799"/>
        <v>0</v>
      </c>
      <c r="AG979" s="2">
        <f t="shared" si="775"/>
        <v>0</v>
      </c>
      <c r="AH979" s="2">
        <f t="shared" si="800"/>
        <v>0</v>
      </c>
      <c r="AI979" s="2">
        <f t="shared" si="801"/>
        <v>0</v>
      </c>
      <c r="AJ979" s="2">
        <f t="shared" si="776"/>
        <v>0</v>
      </c>
      <c r="AK979" s="2">
        <v>467.65000000000003</v>
      </c>
      <c r="AL979" s="2">
        <v>467.65000000000003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1</v>
      </c>
      <c r="AW979" s="2">
        <v>1</v>
      </c>
      <c r="AX979" s="2"/>
      <c r="AY979" s="2"/>
      <c r="AZ979" s="2">
        <v>1</v>
      </c>
      <c r="BA979" s="2">
        <v>1</v>
      </c>
      <c r="BB979" s="2">
        <v>1</v>
      </c>
      <c r="BC979" s="2">
        <v>1</v>
      </c>
      <c r="BD979" s="2" t="s">
        <v>3</v>
      </c>
      <c r="BE979" s="2" t="s">
        <v>3</v>
      </c>
      <c r="BF979" s="2" t="s">
        <v>3</v>
      </c>
      <c r="BG979" s="2" t="s">
        <v>3</v>
      </c>
      <c r="BH979" s="2">
        <v>3</v>
      </c>
      <c r="BI979" s="2">
        <v>1</v>
      </c>
      <c r="BJ979" s="2" t="s">
        <v>920</v>
      </c>
      <c r="BK979" s="2"/>
      <c r="BL979" s="2"/>
      <c r="BM979" s="2">
        <v>400005</v>
      </c>
      <c r="BN979" s="2">
        <v>0</v>
      </c>
      <c r="BO979" s="2" t="s">
        <v>3</v>
      </c>
      <c r="BP979" s="2">
        <v>0</v>
      </c>
      <c r="BQ979" s="2">
        <v>213</v>
      </c>
      <c r="BR979" s="2">
        <v>0</v>
      </c>
      <c r="BS979" s="2">
        <v>1</v>
      </c>
      <c r="BT979" s="2">
        <v>1</v>
      </c>
      <c r="BU979" s="2">
        <v>1</v>
      </c>
      <c r="BV979" s="2">
        <v>1</v>
      </c>
      <c r="BW979" s="2">
        <v>1</v>
      </c>
      <c r="BX979" s="2">
        <v>1</v>
      </c>
      <c r="BY979" s="2" t="s">
        <v>3</v>
      </c>
      <c r="BZ979" s="2">
        <v>0</v>
      </c>
      <c r="CA979" s="2">
        <v>0</v>
      </c>
      <c r="CB979" s="2" t="s">
        <v>3</v>
      </c>
      <c r="CC979" s="2"/>
      <c r="CD979" s="2"/>
      <c r="CE979" s="2">
        <v>1566</v>
      </c>
      <c r="CF979" s="2">
        <v>0</v>
      </c>
      <c r="CG979" s="2">
        <v>0</v>
      </c>
      <c r="CH979" s="2"/>
      <c r="CI979" s="2"/>
      <c r="CJ979" s="2"/>
      <c r="CK979" s="2"/>
      <c r="CL979" s="2"/>
      <c r="CM979" s="2">
        <v>0</v>
      </c>
      <c r="CN979" s="2" t="s">
        <v>3</v>
      </c>
      <c r="CO979" s="2">
        <v>0</v>
      </c>
      <c r="CP979" s="2">
        <f t="shared" si="777"/>
        <v>2805.9</v>
      </c>
      <c r="CQ979" s="2">
        <f t="shared" si="778"/>
        <v>467.65</v>
      </c>
      <c r="CR979" s="2">
        <f t="shared" si="802"/>
        <v>0</v>
      </c>
      <c r="CS979" s="2">
        <f t="shared" si="803"/>
        <v>0</v>
      </c>
      <c r="CT979" s="2">
        <f t="shared" si="779"/>
        <v>0</v>
      </c>
      <c r="CU979" s="2">
        <f t="shared" si="780"/>
        <v>0</v>
      </c>
      <c r="CV979" s="2">
        <f t="shared" si="781"/>
        <v>0</v>
      </c>
      <c r="CW979" s="2">
        <f t="shared" si="782"/>
        <v>0</v>
      </c>
      <c r="CX979" s="2">
        <f t="shared" si="783"/>
        <v>0</v>
      </c>
      <c r="CY979" s="2">
        <f t="shared" si="804"/>
        <v>0</v>
      </c>
      <c r="CZ979" s="2">
        <f t="shared" si="805"/>
        <v>0</v>
      </c>
      <c r="DA979" s="2"/>
      <c r="DB979" s="2"/>
      <c r="DC979" s="2" t="s">
        <v>3</v>
      </c>
      <c r="DD979" s="2" t="s">
        <v>3</v>
      </c>
      <c r="DE979" s="2" t="s">
        <v>3</v>
      </c>
      <c r="DF979" s="2" t="s">
        <v>3</v>
      </c>
      <c r="DG979" s="2" t="s">
        <v>3</v>
      </c>
      <c r="DH979" s="2" t="s">
        <v>3</v>
      </c>
      <c r="DI979" s="2" t="s">
        <v>3</v>
      </c>
      <c r="DJ979" s="2" t="s">
        <v>3</v>
      </c>
      <c r="DK979" s="2" t="s">
        <v>3</v>
      </c>
      <c r="DL979" s="2" t="s">
        <v>3</v>
      </c>
      <c r="DM979" s="2" t="s">
        <v>3</v>
      </c>
      <c r="DN979" s="2">
        <v>0</v>
      </c>
      <c r="DO979" s="2">
        <v>0</v>
      </c>
      <c r="DP979" s="2">
        <v>1</v>
      </c>
      <c r="DQ979" s="2">
        <v>1</v>
      </c>
      <c r="DR979" s="2"/>
      <c r="DS979" s="2"/>
      <c r="DT979" s="2"/>
      <c r="DU979" s="2">
        <v>1013</v>
      </c>
      <c r="DV979" s="2" t="s">
        <v>41</v>
      </c>
      <c r="DW979" s="2" t="s">
        <v>41</v>
      </c>
      <c r="DX979" s="2">
        <v>1</v>
      </c>
      <c r="DY979" s="2"/>
      <c r="DZ979" s="2" t="s">
        <v>3</v>
      </c>
      <c r="EA979" s="2" t="s">
        <v>3</v>
      </c>
      <c r="EB979" s="2" t="s">
        <v>3</v>
      </c>
      <c r="EC979" s="2" t="s">
        <v>3</v>
      </c>
      <c r="ED979" s="2"/>
      <c r="EE979" s="2">
        <v>56938432</v>
      </c>
      <c r="EF979" s="2">
        <v>213</v>
      </c>
      <c r="EG979" s="2" t="s">
        <v>412</v>
      </c>
      <c r="EH979" s="2">
        <v>0</v>
      </c>
      <c r="EI979" s="2" t="s">
        <v>3</v>
      </c>
      <c r="EJ979" s="2">
        <v>1</v>
      </c>
      <c r="EK979" s="2">
        <v>400005</v>
      </c>
      <c r="EL979" s="2" t="s">
        <v>412</v>
      </c>
      <c r="EM979" s="2" t="s">
        <v>413</v>
      </c>
      <c r="EN979" s="2"/>
      <c r="EO979" s="2" t="s">
        <v>3</v>
      </c>
      <c r="EP979" s="2"/>
      <c r="EQ979" s="2">
        <v>131088</v>
      </c>
      <c r="ER979" s="2">
        <v>0</v>
      </c>
      <c r="ES979" s="2">
        <v>467.65000000000003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>
        <v>0</v>
      </c>
      <c r="FR979" s="2">
        <v>0</v>
      </c>
      <c r="FS979" s="2">
        <v>0</v>
      </c>
      <c r="FT979" s="2"/>
      <c r="FU979" s="2"/>
      <c r="FV979" s="2"/>
      <c r="FW979" s="2"/>
      <c r="FX979" s="2">
        <v>0</v>
      </c>
      <c r="FY979" s="2">
        <v>0</v>
      </c>
      <c r="FZ979" s="2"/>
      <c r="GA979" s="2" t="s">
        <v>922</v>
      </c>
      <c r="GB979" s="2"/>
      <c r="GC979" s="2"/>
      <c r="GD979" s="2">
        <v>1</v>
      </c>
      <c r="GE979" s="2"/>
      <c r="GF979" s="2">
        <v>-1393922355</v>
      </c>
      <c r="GG979" s="2">
        <v>2</v>
      </c>
      <c r="GH979" s="2">
        <v>4</v>
      </c>
      <c r="GI979" s="2">
        <v>-2</v>
      </c>
      <c r="GJ979" s="2">
        <v>0</v>
      </c>
      <c r="GK979" s="2">
        <v>0</v>
      </c>
      <c r="GL979" s="2">
        <f t="shared" si="784"/>
        <v>0</v>
      </c>
      <c r="GM979" s="2">
        <f t="shared" si="785"/>
        <v>2805.9</v>
      </c>
      <c r="GN979" s="2">
        <f t="shared" si="786"/>
        <v>2805.9</v>
      </c>
      <c r="GO979" s="2">
        <f t="shared" si="787"/>
        <v>0</v>
      </c>
      <c r="GP979" s="2">
        <f t="shared" si="788"/>
        <v>0</v>
      </c>
      <c r="GQ979" s="2"/>
      <c r="GR979" s="2">
        <v>1</v>
      </c>
      <c r="GS979" s="2">
        <v>2</v>
      </c>
      <c r="GT979" s="2">
        <v>0</v>
      </c>
      <c r="GU979" s="2" t="s">
        <v>3</v>
      </c>
      <c r="GV979" s="2">
        <f t="shared" si="789"/>
        <v>0</v>
      </c>
      <c r="GW979" s="2">
        <v>1</v>
      </c>
      <c r="GX979" s="2">
        <f t="shared" si="790"/>
        <v>0</v>
      </c>
      <c r="GY979" s="2"/>
      <c r="GZ979" s="2"/>
      <c r="HA979" s="2">
        <v>0</v>
      </c>
      <c r="HB979" s="2">
        <v>0</v>
      </c>
      <c r="HC979" s="2">
        <f t="shared" si="791"/>
        <v>0</v>
      </c>
      <c r="HD979" s="2"/>
      <c r="HE979" s="2" t="s">
        <v>415</v>
      </c>
      <c r="HF979" s="2" t="s">
        <v>38</v>
      </c>
      <c r="HG979" s="2"/>
      <c r="HH979" s="2"/>
      <c r="HI979" s="2"/>
      <c r="HJ979" s="2"/>
      <c r="HK979" s="2"/>
      <c r="HL979" s="2"/>
      <c r="HM979" s="2" t="s">
        <v>3</v>
      </c>
      <c r="HN979" s="2" t="s">
        <v>3</v>
      </c>
      <c r="HO979" s="2" t="s">
        <v>3</v>
      </c>
      <c r="HP979" s="2" t="s">
        <v>3</v>
      </c>
      <c r="HQ979" s="2" t="s">
        <v>3</v>
      </c>
      <c r="HR979" s="2"/>
      <c r="HS979" s="2">
        <v>0</v>
      </c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>
        <v>0</v>
      </c>
      <c r="IL979" s="2"/>
      <c r="IM979" s="2"/>
      <c r="IN979" s="2"/>
      <c r="IO979" s="2"/>
      <c r="IP979" s="2"/>
      <c r="IQ979" s="2"/>
      <c r="IR979" s="2"/>
      <c r="IS979" s="2"/>
      <c r="IT979" s="2"/>
      <c r="IU979" s="2"/>
    </row>
    <row r="980" spans="1:255" x14ac:dyDescent="0.2">
      <c r="A980" s="3">
        <v>17</v>
      </c>
      <c r="B980" s="3">
        <v>1</v>
      </c>
      <c r="E980" s="3" t="s">
        <v>919</v>
      </c>
      <c r="F980" s="3" t="s">
        <v>920</v>
      </c>
      <c r="G980" s="3" t="s">
        <v>921</v>
      </c>
      <c r="H980" s="3" t="s">
        <v>41</v>
      </c>
      <c r="I980" s="3">
        <v>6</v>
      </c>
      <c r="J980" s="3">
        <v>0</v>
      </c>
      <c r="K980" s="3">
        <v>6</v>
      </c>
      <c r="O980" s="3">
        <f t="shared" si="767"/>
        <v>27610.06</v>
      </c>
      <c r="P980" s="3">
        <f t="shared" si="768"/>
        <v>27610.06</v>
      </c>
      <c r="Q980" s="3">
        <f t="shared" si="792"/>
        <v>0</v>
      </c>
      <c r="R980" s="3">
        <f t="shared" si="793"/>
        <v>0</v>
      </c>
      <c r="S980" s="3">
        <f t="shared" si="769"/>
        <v>0</v>
      </c>
      <c r="T980" s="3">
        <f t="shared" si="770"/>
        <v>0</v>
      </c>
      <c r="U980" s="3">
        <f t="shared" si="771"/>
        <v>0</v>
      </c>
      <c r="V980" s="3">
        <f t="shared" si="772"/>
        <v>0</v>
      </c>
      <c r="W980" s="3">
        <f t="shared" si="773"/>
        <v>0</v>
      </c>
      <c r="X980" s="3">
        <f t="shared" si="794"/>
        <v>0</v>
      </c>
      <c r="Y980" s="3">
        <f t="shared" si="795"/>
        <v>0</v>
      </c>
      <c r="AA980" s="3">
        <v>56661436</v>
      </c>
      <c r="AB980" s="3">
        <f t="shared" si="774"/>
        <v>467.65</v>
      </c>
      <c r="AC980" s="3">
        <f t="shared" si="796"/>
        <v>467.65</v>
      </c>
      <c r="AD980" s="3">
        <f t="shared" si="797"/>
        <v>0</v>
      </c>
      <c r="AE980" s="3">
        <f t="shared" si="798"/>
        <v>0</v>
      </c>
      <c r="AF980" s="3">
        <f t="shared" si="799"/>
        <v>0</v>
      </c>
      <c r="AG980" s="3">
        <f t="shared" si="775"/>
        <v>0</v>
      </c>
      <c r="AH980" s="3">
        <f t="shared" si="800"/>
        <v>0</v>
      </c>
      <c r="AI980" s="3">
        <f t="shared" si="801"/>
        <v>0</v>
      </c>
      <c r="AJ980" s="3">
        <f t="shared" si="776"/>
        <v>0</v>
      </c>
      <c r="AK980" s="3">
        <v>467.65000000000003</v>
      </c>
      <c r="AL980" s="3">
        <v>467.65000000000003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1</v>
      </c>
      <c r="AW980" s="3">
        <v>1</v>
      </c>
      <c r="AZ980" s="3">
        <v>1</v>
      </c>
      <c r="BA980" s="3">
        <v>1</v>
      </c>
      <c r="BB980" s="3">
        <v>1</v>
      </c>
      <c r="BC980" s="3">
        <v>9.84</v>
      </c>
      <c r="BD980" s="3" t="s">
        <v>3</v>
      </c>
      <c r="BE980" s="3" t="s">
        <v>3</v>
      </c>
      <c r="BF980" s="3" t="s">
        <v>3</v>
      </c>
      <c r="BG980" s="3" t="s">
        <v>3</v>
      </c>
      <c r="BH980" s="3">
        <v>3</v>
      </c>
      <c r="BI980" s="3">
        <v>1</v>
      </c>
      <c r="BJ980" s="3" t="s">
        <v>920</v>
      </c>
      <c r="BM980" s="3">
        <v>400005</v>
      </c>
      <c r="BN980" s="3">
        <v>0</v>
      </c>
      <c r="BO980" s="3" t="s">
        <v>3</v>
      </c>
      <c r="BP980" s="3">
        <v>0</v>
      </c>
      <c r="BQ980" s="3">
        <v>213</v>
      </c>
      <c r="BR980" s="3">
        <v>0</v>
      </c>
      <c r="BS980" s="3">
        <v>1</v>
      </c>
      <c r="BT980" s="3">
        <v>1</v>
      </c>
      <c r="BU980" s="3">
        <v>1</v>
      </c>
      <c r="BV980" s="3">
        <v>1</v>
      </c>
      <c r="BW980" s="3">
        <v>1</v>
      </c>
      <c r="BX980" s="3">
        <v>1</v>
      </c>
      <c r="BY980" s="3" t="s">
        <v>3</v>
      </c>
      <c r="BZ980" s="3">
        <v>0</v>
      </c>
      <c r="CA980" s="3">
        <v>0</v>
      </c>
      <c r="CB980" s="3" t="s">
        <v>3</v>
      </c>
      <c r="CE980" s="3">
        <v>1566</v>
      </c>
      <c r="CF980" s="3">
        <v>0</v>
      </c>
      <c r="CG980" s="3">
        <v>0</v>
      </c>
      <c r="CM980" s="3">
        <v>0</v>
      </c>
      <c r="CN980" s="3" t="s">
        <v>3</v>
      </c>
      <c r="CO980" s="3">
        <v>0</v>
      </c>
      <c r="CP980" s="3">
        <f t="shared" si="777"/>
        <v>27610.06</v>
      </c>
      <c r="CQ980" s="3">
        <f t="shared" si="778"/>
        <v>4601.68</v>
      </c>
      <c r="CR980" s="3">
        <f t="shared" si="802"/>
        <v>0</v>
      </c>
      <c r="CS980" s="3">
        <f t="shared" si="803"/>
        <v>0</v>
      </c>
      <c r="CT980" s="3">
        <f t="shared" si="779"/>
        <v>0</v>
      </c>
      <c r="CU980" s="3">
        <f t="shared" si="780"/>
        <v>0</v>
      </c>
      <c r="CV980" s="3">
        <f t="shared" si="781"/>
        <v>0</v>
      </c>
      <c r="CW980" s="3">
        <f t="shared" si="782"/>
        <v>0</v>
      </c>
      <c r="CX980" s="3">
        <f t="shared" si="783"/>
        <v>0</v>
      </c>
      <c r="CY980" s="3">
        <f t="shared" si="804"/>
        <v>0</v>
      </c>
      <c r="CZ980" s="3">
        <f t="shared" si="805"/>
        <v>0</v>
      </c>
      <c r="DC980" s="3" t="s">
        <v>3</v>
      </c>
      <c r="DD980" s="3" t="s">
        <v>3</v>
      </c>
      <c r="DE980" s="3" t="s">
        <v>3</v>
      </c>
      <c r="DF980" s="3" t="s">
        <v>3</v>
      </c>
      <c r="DG980" s="3" t="s">
        <v>3</v>
      </c>
      <c r="DH980" s="3" t="s">
        <v>3</v>
      </c>
      <c r="DI980" s="3" t="s">
        <v>3</v>
      </c>
      <c r="DJ980" s="3" t="s">
        <v>3</v>
      </c>
      <c r="DK980" s="3" t="s">
        <v>3</v>
      </c>
      <c r="DL980" s="3" t="s">
        <v>3</v>
      </c>
      <c r="DM980" s="3" t="s">
        <v>3</v>
      </c>
      <c r="DN980" s="3">
        <v>0</v>
      </c>
      <c r="DO980" s="3">
        <v>0</v>
      </c>
      <c r="DP980" s="3">
        <v>1</v>
      </c>
      <c r="DQ980" s="3">
        <v>1</v>
      </c>
      <c r="DU980" s="3">
        <v>1013</v>
      </c>
      <c r="DV980" s="3" t="s">
        <v>41</v>
      </c>
      <c r="DW980" s="3" t="s">
        <v>41</v>
      </c>
      <c r="DX980" s="3">
        <v>1</v>
      </c>
      <c r="DZ980" s="3" t="s">
        <v>3</v>
      </c>
      <c r="EA980" s="3" t="s">
        <v>3</v>
      </c>
      <c r="EB980" s="3" t="s">
        <v>3</v>
      </c>
      <c r="EC980" s="3" t="s">
        <v>3</v>
      </c>
      <c r="EE980" s="3">
        <v>56938432</v>
      </c>
      <c r="EF980" s="3">
        <v>213</v>
      </c>
      <c r="EG980" s="3" t="s">
        <v>412</v>
      </c>
      <c r="EH980" s="3">
        <v>0</v>
      </c>
      <c r="EI980" s="3" t="s">
        <v>3</v>
      </c>
      <c r="EJ980" s="3">
        <v>1</v>
      </c>
      <c r="EK980" s="3">
        <v>400005</v>
      </c>
      <c r="EL980" s="3" t="s">
        <v>412</v>
      </c>
      <c r="EM980" s="3" t="s">
        <v>413</v>
      </c>
      <c r="EO980" s="3" t="s">
        <v>3</v>
      </c>
      <c r="EQ980" s="3">
        <v>131088</v>
      </c>
      <c r="ER980" s="3">
        <v>0</v>
      </c>
      <c r="ES980" s="3">
        <v>467.65000000000003</v>
      </c>
      <c r="ET980" s="3">
        <v>0</v>
      </c>
      <c r="EU980" s="3">
        <v>0</v>
      </c>
      <c r="EV980" s="3">
        <v>0</v>
      </c>
      <c r="EW980" s="3">
        <v>0</v>
      </c>
      <c r="EX980" s="3">
        <v>0</v>
      </c>
      <c r="EY980" s="3">
        <v>0</v>
      </c>
      <c r="EZ980" s="3">
        <v>5</v>
      </c>
      <c r="FC980" s="3">
        <v>1</v>
      </c>
      <c r="FD980" s="3">
        <v>18</v>
      </c>
      <c r="FF980" s="3">
        <v>5504</v>
      </c>
      <c r="FQ980" s="3">
        <v>0</v>
      </c>
      <c r="FR980" s="3">
        <v>0</v>
      </c>
      <c r="FS980" s="3">
        <v>0</v>
      </c>
      <c r="FX980" s="3">
        <v>0</v>
      </c>
      <c r="FY980" s="3">
        <v>0</v>
      </c>
      <c r="GA980" s="3" t="s">
        <v>922</v>
      </c>
      <c r="GD980" s="3">
        <v>1</v>
      </c>
      <c r="GF980" s="3">
        <v>-1393922355</v>
      </c>
      <c r="GG980" s="3">
        <v>2</v>
      </c>
      <c r="GH980" s="3">
        <v>3</v>
      </c>
      <c r="GI980" s="3">
        <v>3</v>
      </c>
      <c r="GJ980" s="3">
        <v>0</v>
      </c>
      <c r="GK980" s="3">
        <v>0</v>
      </c>
      <c r="GL980" s="3">
        <f t="shared" si="784"/>
        <v>0</v>
      </c>
      <c r="GM980" s="3">
        <f t="shared" si="785"/>
        <v>27610.06</v>
      </c>
      <c r="GN980" s="3">
        <f t="shared" si="786"/>
        <v>27610.06</v>
      </c>
      <c r="GO980" s="3">
        <f t="shared" si="787"/>
        <v>0</v>
      </c>
      <c r="GP980" s="3">
        <f t="shared" si="788"/>
        <v>0</v>
      </c>
      <c r="GR980" s="3">
        <v>1</v>
      </c>
      <c r="GS980" s="3">
        <v>1</v>
      </c>
      <c r="GT980" s="3">
        <v>0</v>
      </c>
      <c r="GU980" s="3" t="s">
        <v>3</v>
      </c>
      <c r="GV980" s="3">
        <f t="shared" si="789"/>
        <v>0</v>
      </c>
      <c r="GW980" s="3">
        <v>1</v>
      </c>
      <c r="GX980" s="3">
        <f t="shared" si="790"/>
        <v>0</v>
      </c>
      <c r="HA980" s="3">
        <v>0</v>
      </c>
      <c r="HB980" s="3">
        <v>0</v>
      </c>
      <c r="HC980" s="3">
        <f t="shared" si="791"/>
        <v>0</v>
      </c>
      <c r="HE980" s="3" t="s">
        <v>415</v>
      </c>
      <c r="HF980" s="3" t="s">
        <v>38</v>
      </c>
      <c r="HM980" s="3" t="s">
        <v>3</v>
      </c>
      <c r="HN980" s="3" t="s">
        <v>3</v>
      </c>
      <c r="HO980" s="3" t="s">
        <v>3</v>
      </c>
      <c r="HP980" s="3" t="s">
        <v>3</v>
      </c>
      <c r="HQ980" s="3" t="s">
        <v>3</v>
      </c>
      <c r="HS980" s="3">
        <v>0</v>
      </c>
      <c r="IK980" s="3">
        <v>0</v>
      </c>
    </row>
    <row r="981" spans="1:255" x14ac:dyDescent="0.2">
      <c r="A981" s="2">
        <v>17</v>
      </c>
      <c r="B981" s="2">
        <v>1</v>
      </c>
      <c r="C981" s="2"/>
      <c r="D981" s="2"/>
      <c r="E981" s="2" t="s">
        <v>923</v>
      </c>
      <c r="F981" s="2" t="s">
        <v>924</v>
      </c>
      <c r="G981" s="2" t="s">
        <v>925</v>
      </c>
      <c r="H981" s="2" t="s">
        <v>41</v>
      </c>
      <c r="I981" s="2">
        <v>3</v>
      </c>
      <c r="J981" s="2">
        <v>0</v>
      </c>
      <c r="K981" s="2">
        <v>3</v>
      </c>
      <c r="L981" s="2"/>
      <c r="M981" s="2"/>
      <c r="N981" s="2"/>
      <c r="O981" s="2">
        <f t="shared" si="767"/>
        <v>1402.95</v>
      </c>
      <c r="P981" s="2">
        <f t="shared" si="768"/>
        <v>1402.95</v>
      </c>
      <c r="Q981" s="2">
        <f t="shared" si="792"/>
        <v>0</v>
      </c>
      <c r="R981" s="2">
        <f t="shared" si="793"/>
        <v>0</v>
      </c>
      <c r="S981" s="2">
        <f t="shared" si="769"/>
        <v>0</v>
      </c>
      <c r="T981" s="2">
        <f t="shared" si="770"/>
        <v>0</v>
      </c>
      <c r="U981" s="2">
        <f t="shared" si="771"/>
        <v>0</v>
      </c>
      <c r="V981" s="2">
        <f t="shared" si="772"/>
        <v>0</v>
      </c>
      <c r="W981" s="2">
        <f t="shared" si="773"/>
        <v>0</v>
      </c>
      <c r="X981" s="2">
        <f t="shared" si="794"/>
        <v>0</v>
      </c>
      <c r="Y981" s="2">
        <f t="shared" si="795"/>
        <v>0</v>
      </c>
      <c r="Z981" s="2"/>
      <c r="AA981" s="2">
        <v>56661434</v>
      </c>
      <c r="AB981" s="2">
        <f t="shared" si="774"/>
        <v>467.65</v>
      </c>
      <c r="AC981" s="2">
        <f t="shared" si="796"/>
        <v>467.65</v>
      </c>
      <c r="AD981" s="2">
        <f t="shared" si="797"/>
        <v>0</v>
      </c>
      <c r="AE981" s="2">
        <f t="shared" si="798"/>
        <v>0</v>
      </c>
      <c r="AF981" s="2">
        <f t="shared" si="799"/>
        <v>0</v>
      </c>
      <c r="AG981" s="2">
        <f t="shared" si="775"/>
        <v>0</v>
      </c>
      <c r="AH981" s="2">
        <f t="shared" si="800"/>
        <v>0</v>
      </c>
      <c r="AI981" s="2">
        <f t="shared" si="801"/>
        <v>0</v>
      </c>
      <c r="AJ981" s="2">
        <f t="shared" si="776"/>
        <v>0</v>
      </c>
      <c r="AK981" s="2">
        <v>467.65000000000003</v>
      </c>
      <c r="AL981" s="2">
        <v>467.65000000000003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1</v>
      </c>
      <c r="AW981" s="2">
        <v>1</v>
      </c>
      <c r="AX981" s="2"/>
      <c r="AY981" s="2"/>
      <c r="AZ981" s="2">
        <v>1</v>
      </c>
      <c r="BA981" s="2">
        <v>1</v>
      </c>
      <c r="BB981" s="2">
        <v>1</v>
      </c>
      <c r="BC981" s="2">
        <v>1</v>
      </c>
      <c r="BD981" s="2" t="s">
        <v>3</v>
      </c>
      <c r="BE981" s="2" t="s">
        <v>3</v>
      </c>
      <c r="BF981" s="2" t="s">
        <v>3</v>
      </c>
      <c r="BG981" s="2" t="s">
        <v>3</v>
      </c>
      <c r="BH981" s="2">
        <v>3</v>
      </c>
      <c r="BI981" s="2">
        <v>1</v>
      </c>
      <c r="BJ981" s="2" t="s">
        <v>924</v>
      </c>
      <c r="BK981" s="2"/>
      <c r="BL981" s="2"/>
      <c r="BM981" s="2">
        <v>400005</v>
      </c>
      <c r="BN981" s="2">
        <v>0</v>
      </c>
      <c r="BO981" s="2" t="s">
        <v>3</v>
      </c>
      <c r="BP981" s="2">
        <v>0</v>
      </c>
      <c r="BQ981" s="2">
        <v>213</v>
      </c>
      <c r="BR981" s="2">
        <v>0</v>
      </c>
      <c r="BS981" s="2">
        <v>1</v>
      </c>
      <c r="BT981" s="2">
        <v>1</v>
      </c>
      <c r="BU981" s="2">
        <v>1</v>
      </c>
      <c r="BV981" s="2">
        <v>1</v>
      </c>
      <c r="BW981" s="2">
        <v>1</v>
      </c>
      <c r="BX981" s="2">
        <v>1</v>
      </c>
      <c r="BY981" s="2" t="s">
        <v>3</v>
      </c>
      <c r="BZ981" s="2">
        <v>0</v>
      </c>
      <c r="CA981" s="2">
        <v>0</v>
      </c>
      <c r="CB981" s="2" t="s">
        <v>3</v>
      </c>
      <c r="CC981" s="2"/>
      <c r="CD981" s="2"/>
      <c r="CE981" s="2">
        <v>1566</v>
      </c>
      <c r="CF981" s="2">
        <v>0</v>
      </c>
      <c r="CG981" s="2">
        <v>0</v>
      </c>
      <c r="CH981" s="2"/>
      <c r="CI981" s="2"/>
      <c r="CJ981" s="2"/>
      <c r="CK981" s="2"/>
      <c r="CL981" s="2"/>
      <c r="CM981" s="2">
        <v>0</v>
      </c>
      <c r="CN981" s="2" t="s">
        <v>3</v>
      </c>
      <c r="CO981" s="2">
        <v>0</v>
      </c>
      <c r="CP981" s="2">
        <f t="shared" si="777"/>
        <v>1402.95</v>
      </c>
      <c r="CQ981" s="2">
        <f t="shared" si="778"/>
        <v>467.65</v>
      </c>
      <c r="CR981" s="2">
        <f t="shared" si="802"/>
        <v>0</v>
      </c>
      <c r="CS981" s="2">
        <f t="shared" si="803"/>
        <v>0</v>
      </c>
      <c r="CT981" s="2">
        <f t="shared" si="779"/>
        <v>0</v>
      </c>
      <c r="CU981" s="2">
        <f t="shared" si="780"/>
        <v>0</v>
      </c>
      <c r="CV981" s="2">
        <f t="shared" si="781"/>
        <v>0</v>
      </c>
      <c r="CW981" s="2">
        <f t="shared" si="782"/>
        <v>0</v>
      </c>
      <c r="CX981" s="2">
        <f t="shared" si="783"/>
        <v>0</v>
      </c>
      <c r="CY981" s="2">
        <f t="shared" si="804"/>
        <v>0</v>
      </c>
      <c r="CZ981" s="2">
        <f t="shared" si="805"/>
        <v>0</v>
      </c>
      <c r="DA981" s="2"/>
      <c r="DB981" s="2"/>
      <c r="DC981" s="2" t="s">
        <v>3</v>
      </c>
      <c r="DD981" s="2" t="s">
        <v>3</v>
      </c>
      <c r="DE981" s="2" t="s">
        <v>3</v>
      </c>
      <c r="DF981" s="2" t="s">
        <v>3</v>
      </c>
      <c r="DG981" s="2" t="s">
        <v>3</v>
      </c>
      <c r="DH981" s="2" t="s">
        <v>3</v>
      </c>
      <c r="DI981" s="2" t="s">
        <v>3</v>
      </c>
      <c r="DJ981" s="2" t="s">
        <v>3</v>
      </c>
      <c r="DK981" s="2" t="s">
        <v>3</v>
      </c>
      <c r="DL981" s="2" t="s">
        <v>3</v>
      </c>
      <c r="DM981" s="2" t="s">
        <v>3</v>
      </c>
      <c r="DN981" s="2">
        <v>0</v>
      </c>
      <c r="DO981" s="2">
        <v>0</v>
      </c>
      <c r="DP981" s="2">
        <v>1</v>
      </c>
      <c r="DQ981" s="2">
        <v>1</v>
      </c>
      <c r="DR981" s="2"/>
      <c r="DS981" s="2"/>
      <c r="DT981" s="2"/>
      <c r="DU981" s="2">
        <v>1013</v>
      </c>
      <c r="DV981" s="2" t="s">
        <v>41</v>
      </c>
      <c r="DW981" s="2" t="s">
        <v>41</v>
      </c>
      <c r="DX981" s="2">
        <v>1</v>
      </c>
      <c r="DY981" s="2"/>
      <c r="DZ981" s="2" t="s">
        <v>3</v>
      </c>
      <c r="EA981" s="2" t="s">
        <v>3</v>
      </c>
      <c r="EB981" s="2" t="s">
        <v>3</v>
      </c>
      <c r="EC981" s="2" t="s">
        <v>3</v>
      </c>
      <c r="ED981" s="2"/>
      <c r="EE981" s="2">
        <v>56938432</v>
      </c>
      <c r="EF981" s="2">
        <v>213</v>
      </c>
      <c r="EG981" s="2" t="s">
        <v>412</v>
      </c>
      <c r="EH981" s="2">
        <v>0</v>
      </c>
      <c r="EI981" s="2" t="s">
        <v>3</v>
      </c>
      <c r="EJ981" s="2">
        <v>1</v>
      </c>
      <c r="EK981" s="2">
        <v>400005</v>
      </c>
      <c r="EL981" s="2" t="s">
        <v>412</v>
      </c>
      <c r="EM981" s="2" t="s">
        <v>413</v>
      </c>
      <c r="EN981" s="2"/>
      <c r="EO981" s="2" t="s">
        <v>3</v>
      </c>
      <c r="EP981" s="2"/>
      <c r="EQ981" s="2">
        <v>131088</v>
      </c>
      <c r="ER981" s="2">
        <v>0</v>
      </c>
      <c r="ES981" s="2">
        <v>467.65000000000003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>
        <v>0</v>
      </c>
      <c r="FR981" s="2">
        <v>0</v>
      </c>
      <c r="FS981" s="2">
        <v>0</v>
      </c>
      <c r="FT981" s="2"/>
      <c r="FU981" s="2"/>
      <c r="FV981" s="2"/>
      <c r="FW981" s="2"/>
      <c r="FX981" s="2">
        <v>0</v>
      </c>
      <c r="FY981" s="2">
        <v>0</v>
      </c>
      <c r="FZ981" s="2"/>
      <c r="GA981" s="2" t="s">
        <v>922</v>
      </c>
      <c r="GB981" s="2"/>
      <c r="GC981" s="2"/>
      <c r="GD981" s="2">
        <v>1</v>
      </c>
      <c r="GE981" s="2"/>
      <c r="GF981" s="2">
        <v>86496738</v>
      </c>
      <c r="GG981" s="2">
        <v>2</v>
      </c>
      <c r="GH981" s="2">
        <v>4</v>
      </c>
      <c r="GI981" s="2">
        <v>-2</v>
      </c>
      <c r="GJ981" s="2">
        <v>0</v>
      </c>
      <c r="GK981" s="2">
        <v>0</v>
      </c>
      <c r="GL981" s="2">
        <f t="shared" si="784"/>
        <v>0</v>
      </c>
      <c r="GM981" s="2">
        <f t="shared" si="785"/>
        <v>1402.95</v>
      </c>
      <c r="GN981" s="2">
        <f t="shared" si="786"/>
        <v>1402.95</v>
      </c>
      <c r="GO981" s="2">
        <f t="shared" si="787"/>
        <v>0</v>
      </c>
      <c r="GP981" s="2">
        <f t="shared" si="788"/>
        <v>0</v>
      </c>
      <c r="GQ981" s="2"/>
      <c r="GR981" s="2">
        <v>1</v>
      </c>
      <c r="GS981" s="2">
        <v>2</v>
      </c>
      <c r="GT981" s="2">
        <v>0</v>
      </c>
      <c r="GU981" s="2" t="s">
        <v>3</v>
      </c>
      <c r="GV981" s="2">
        <f t="shared" si="789"/>
        <v>0</v>
      </c>
      <c r="GW981" s="2">
        <v>1</v>
      </c>
      <c r="GX981" s="2">
        <f t="shared" si="790"/>
        <v>0</v>
      </c>
      <c r="GY981" s="2"/>
      <c r="GZ981" s="2"/>
      <c r="HA981" s="2">
        <v>0</v>
      </c>
      <c r="HB981" s="2">
        <v>0</v>
      </c>
      <c r="HC981" s="2">
        <f t="shared" si="791"/>
        <v>0</v>
      </c>
      <c r="HD981" s="2"/>
      <c r="HE981" s="2" t="s">
        <v>415</v>
      </c>
      <c r="HF981" s="2" t="s">
        <v>38</v>
      </c>
      <c r="HG981" s="2"/>
      <c r="HH981" s="2"/>
      <c r="HI981" s="2"/>
      <c r="HJ981" s="2"/>
      <c r="HK981" s="2"/>
      <c r="HL981" s="2"/>
      <c r="HM981" s="2" t="s">
        <v>3</v>
      </c>
      <c r="HN981" s="2" t="s">
        <v>3</v>
      </c>
      <c r="HO981" s="2" t="s">
        <v>3</v>
      </c>
      <c r="HP981" s="2" t="s">
        <v>3</v>
      </c>
      <c r="HQ981" s="2" t="s">
        <v>3</v>
      </c>
      <c r="HR981" s="2"/>
      <c r="HS981" s="2">
        <v>0</v>
      </c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>
        <v>0</v>
      </c>
      <c r="IL981" s="2"/>
      <c r="IM981" s="2"/>
      <c r="IN981" s="2"/>
      <c r="IO981" s="2"/>
      <c r="IP981" s="2"/>
      <c r="IQ981" s="2"/>
      <c r="IR981" s="2"/>
      <c r="IS981" s="2"/>
      <c r="IT981" s="2"/>
      <c r="IU981" s="2"/>
    </row>
    <row r="982" spans="1:255" x14ac:dyDescent="0.2">
      <c r="A982" s="3">
        <v>17</v>
      </c>
      <c r="B982" s="3">
        <v>1</v>
      </c>
      <c r="E982" s="3" t="s">
        <v>923</v>
      </c>
      <c r="F982" s="3" t="s">
        <v>924</v>
      </c>
      <c r="G982" s="3" t="s">
        <v>925</v>
      </c>
      <c r="H982" s="3" t="s">
        <v>41</v>
      </c>
      <c r="I982" s="3">
        <v>3</v>
      </c>
      <c r="J982" s="3">
        <v>0</v>
      </c>
      <c r="K982" s="3">
        <v>3</v>
      </c>
      <c r="O982" s="3">
        <f t="shared" si="767"/>
        <v>13805.03</v>
      </c>
      <c r="P982" s="3">
        <f t="shared" si="768"/>
        <v>13805.03</v>
      </c>
      <c r="Q982" s="3">
        <f t="shared" si="792"/>
        <v>0</v>
      </c>
      <c r="R982" s="3">
        <f t="shared" si="793"/>
        <v>0</v>
      </c>
      <c r="S982" s="3">
        <f t="shared" si="769"/>
        <v>0</v>
      </c>
      <c r="T982" s="3">
        <f t="shared" si="770"/>
        <v>0</v>
      </c>
      <c r="U982" s="3">
        <f t="shared" si="771"/>
        <v>0</v>
      </c>
      <c r="V982" s="3">
        <f t="shared" si="772"/>
        <v>0</v>
      </c>
      <c r="W982" s="3">
        <f t="shared" si="773"/>
        <v>0</v>
      </c>
      <c r="X982" s="3">
        <f t="shared" si="794"/>
        <v>0</v>
      </c>
      <c r="Y982" s="3">
        <f t="shared" si="795"/>
        <v>0</v>
      </c>
      <c r="AA982" s="3">
        <v>56661436</v>
      </c>
      <c r="AB982" s="3">
        <f t="shared" si="774"/>
        <v>467.65</v>
      </c>
      <c r="AC982" s="3">
        <f t="shared" si="796"/>
        <v>467.65</v>
      </c>
      <c r="AD982" s="3">
        <f t="shared" si="797"/>
        <v>0</v>
      </c>
      <c r="AE982" s="3">
        <f t="shared" si="798"/>
        <v>0</v>
      </c>
      <c r="AF982" s="3">
        <f t="shared" si="799"/>
        <v>0</v>
      </c>
      <c r="AG982" s="3">
        <f t="shared" si="775"/>
        <v>0</v>
      </c>
      <c r="AH982" s="3">
        <f t="shared" si="800"/>
        <v>0</v>
      </c>
      <c r="AI982" s="3">
        <f t="shared" si="801"/>
        <v>0</v>
      </c>
      <c r="AJ982" s="3">
        <f t="shared" si="776"/>
        <v>0</v>
      </c>
      <c r="AK982" s="3">
        <v>467.65000000000003</v>
      </c>
      <c r="AL982" s="3">
        <v>467.65000000000003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1</v>
      </c>
      <c r="AW982" s="3">
        <v>1</v>
      </c>
      <c r="AZ982" s="3">
        <v>1</v>
      </c>
      <c r="BA982" s="3">
        <v>1</v>
      </c>
      <c r="BB982" s="3">
        <v>1</v>
      </c>
      <c r="BC982" s="3">
        <v>9.84</v>
      </c>
      <c r="BD982" s="3" t="s">
        <v>3</v>
      </c>
      <c r="BE982" s="3" t="s">
        <v>3</v>
      </c>
      <c r="BF982" s="3" t="s">
        <v>3</v>
      </c>
      <c r="BG982" s="3" t="s">
        <v>3</v>
      </c>
      <c r="BH982" s="3">
        <v>3</v>
      </c>
      <c r="BI982" s="3">
        <v>1</v>
      </c>
      <c r="BJ982" s="3" t="s">
        <v>924</v>
      </c>
      <c r="BM982" s="3">
        <v>400005</v>
      </c>
      <c r="BN982" s="3">
        <v>0</v>
      </c>
      <c r="BO982" s="3" t="s">
        <v>3</v>
      </c>
      <c r="BP982" s="3">
        <v>0</v>
      </c>
      <c r="BQ982" s="3">
        <v>213</v>
      </c>
      <c r="BR982" s="3">
        <v>0</v>
      </c>
      <c r="BS982" s="3">
        <v>1</v>
      </c>
      <c r="BT982" s="3">
        <v>1</v>
      </c>
      <c r="BU982" s="3">
        <v>1</v>
      </c>
      <c r="BV982" s="3">
        <v>1</v>
      </c>
      <c r="BW982" s="3">
        <v>1</v>
      </c>
      <c r="BX982" s="3">
        <v>1</v>
      </c>
      <c r="BY982" s="3" t="s">
        <v>3</v>
      </c>
      <c r="BZ982" s="3">
        <v>0</v>
      </c>
      <c r="CA982" s="3">
        <v>0</v>
      </c>
      <c r="CB982" s="3" t="s">
        <v>3</v>
      </c>
      <c r="CE982" s="3">
        <v>1566</v>
      </c>
      <c r="CF982" s="3">
        <v>0</v>
      </c>
      <c r="CG982" s="3">
        <v>0</v>
      </c>
      <c r="CM982" s="3">
        <v>0</v>
      </c>
      <c r="CN982" s="3" t="s">
        <v>3</v>
      </c>
      <c r="CO982" s="3">
        <v>0</v>
      </c>
      <c r="CP982" s="3">
        <f t="shared" si="777"/>
        <v>13805.03</v>
      </c>
      <c r="CQ982" s="3">
        <f t="shared" si="778"/>
        <v>4601.68</v>
      </c>
      <c r="CR982" s="3">
        <f t="shared" si="802"/>
        <v>0</v>
      </c>
      <c r="CS982" s="3">
        <f t="shared" si="803"/>
        <v>0</v>
      </c>
      <c r="CT982" s="3">
        <f t="shared" si="779"/>
        <v>0</v>
      </c>
      <c r="CU982" s="3">
        <f t="shared" si="780"/>
        <v>0</v>
      </c>
      <c r="CV982" s="3">
        <f t="shared" si="781"/>
        <v>0</v>
      </c>
      <c r="CW982" s="3">
        <f t="shared" si="782"/>
        <v>0</v>
      </c>
      <c r="CX982" s="3">
        <f t="shared" si="783"/>
        <v>0</v>
      </c>
      <c r="CY982" s="3">
        <f t="shared" si="804"/>
        <v>0</v>
      </c>
      <c r="CZ982" s="3">
        <f t="shared" si="805"/>
        <v>0</v>
      </c>
      <c r="DC982" s="3" t="s">
        <v>3</v>
      </c>
      <c r="DD982" s="3" t="s">
        <v>3</v>
      </c>
      <c r="DE982" s="3" t="s">
        <v>3</v>
      </c>
      <c r="DF982" s="3" t="s">
        <v>3</v>
      </c>
      <c r="DG982" s="3" t="s">
        <v>3</v>
      </c>
      <c r="DH982" s="3" t="s">
        <v>3</v>
      </c>
      <c r="DI982" s="3" t="s">
        <v>3</v>
      </c>
      <c r="DJ982" s="3" t="s">
        <v>3</v>
      </c>
      <c r="DK982" s="3" t="s">
        <v>3</v>
      </c>
      <c r="DL982" s="3" t="s">
        <v>3</v>
      </c>
      <c r="DM982" s="3" t="s">
        <v>3</v>
      </c>
      <c r="DN982" s="3">
        <v>0</v>
      </c>
      <c r="DO982" s="3">
        <v>0</v>
      </c>
      <c r="DP982" s="3">
        <v>1</v>
      </c>
      <c r="DQ982" s="3">
        <v>1</v>
      </c>
      <c r="DU982" s="3">
        <v>1013</v>
      </c>
      <c r="DV982" s="3" t="s">
        <v>41</v>
      </c>
      <c r="DW982" s="3" t="s">
        <v>41</v>
      </c>
      <c r="DX982" s="3">
        <v>1</v>
      </c>
      <c r="DZ982" s="3" t="s">
        <v>3</v>
      </c>
      <c r="EA982" s="3" t="s">
        <v>3</v>
      </c>
      <c r="EB982" s="3" t="s">
        <v>3</v>
      </c>
      <c r="EC982" s="3" t="s">
        <v>3</v>
      </c>
      <c r="EE982" s="3">
        <v>56938432</v>
      </c>
      <c r="EF982" s="3">
        <v>213</v>
      </c>
      <c r="EG982" s="3" t="s">
        <v>412</v>
      </c>
      <c r="EH982" s="3">
        <v>0</v>
      </c>
      <c r="EI982" s="3" t="s">
        <v>3</v>
      </c>
      <c r="EJ982" s="3">
        <v>1</v>
      </c>
      <c r="EK982" s="3">
        <v>400005</v>
      </c>
      <c r="EL982" s="3" t="s">
        <v>412</v>
      </c>
      <c r="EM982" s="3" t="s">
        <v>413</v>
      </c>
      <c r="EO982" s="3" t="s">
        <v>3</v>
      </c>
      <c r="EQ982" s="3">
        <v>131088</v>
      </c>
      <c r="ER982" s="3">
        <v>0</v>
      </c>
      <c r="ES982" s="3">
        <v>467.65000000000003</v>
      </c>
      <c r="ET982" s="3">
        <v>0</v>
      </c>
      <c r="EU982" s="3">
        <v>0</v>
      </c>
      <c r="EV982" s="3">
        <v>0</v>
      </c>
      <c r="EW982" s="3">
        <v>0</v>
      </c>
      <c r="EX982" s="3">
        <v>0</v>
      </c>
      <c r="EY982" s="3">
        <v>0</v>
      </c>
      <c r="EZ982" s="3">
        <v>5</v>
      </c>
      <c r="FC982" s="3">
        <v>1</v>
      </c>
      <c r="FD982" s="3">
        <v>18</v>
      </c>
      <c r="FF982" s="3">
        <v>5504</v>
      </c>
      <c r="FQ982" s="3">
        <v>0</v>
      </c>
      <c r="FR982" s="3">
        <v>0</v>
      </c>
      <c r="FS982" s="3">
        <v>0</v>
      </c>
      <c r="FX982" s="3">
        <v>0</v>
      </c>
      <c r="FY982" s="3">
        <v>0</v>
      </c>
      <c r="GA982" s="3" t="s">
        <v>922</v>
      </c>
      <c r="GD982" s="3">
        <v>1</v>
      </c>
      <c r="GF982" s="3">
        <v>86496738</v>
      </c>
      <c r="GG982" s="3">
        <v>2</v>
      </c>
      <c r="GH982" s="3">
        <v>3</v>
      </c>
      <c r="GI982" s="3">
        <v>3</v>
      </c>
      <c r="GJ982" s="3">
        <v>0</v>
      </c>
      <c r="GK982" s="3">
        <v>0</v>
      </c>
      <c r="GL982" s="3">
        <f t="shared" si="784"/>
        <v>0</v>
      </c>
      <c r="GM982" s="3">
        <f t="shared" si="785"/>
        <v>13805.03</v>
      </c>
      <c r="GN982" s="3">
        <f t="shared" si="786"/>
        <v>13805.03</v>
      </c>
      <c r="GO982" s="3">
        <f t="shared" si="787"/>
        <v>0</v>
      </c>
      <c r="GP982" s="3">
        <f t="shared" si="788"/>
        <v>0</v>
      </c>
      <c r="GR982" s="3">
        <v>1</v>
      </c>
      <c r="GS982" s="3">
        <v>1</v>
      </c>
      <c r="GT982" s="3">
        <v>0</v>
      </c>
      <c r="GU982" s="3" t="s">
        <v>3</v>
      </c>
      <c r="GV982" s="3">
        <f t="shared" si="789"/>
        <v>0</v>
      </c>
      <c r="GW982" s="3">
        <v>1</v>
      </c>
      <c r="GX982" s="3">
        <f t="shared" si="790"/>
        <v>0</v>
      </c>
      <c r="HA982" s="3">
        <v>0</v>
      </c>
      <c r="HB982" s="3">
        <v>0</v>
      </c>
      <c r="HC982" s="3">
        <f t="shared" si="791"/>
        <v>0</v>
      </c>
      <c r="HE982" s="3" t="s">
        <v>415</v>
      </c>
      <c r="HF982" s="3" t="s">
        <v>38</v>
      </c>
      <c r="HM982" s="3" t="s">
        <v>3</v>
      </c>
      <c r="HN982" s="3" t="s">
        <v>3</v>
      </c>
      <c r="HO982" s="3" t="s">
        <v>3</v>
      </c>
      <c r="HP982" s="3" t="s">
        <v>3</v>
      </c>
      <c r="HQ982" s="3" t="s">
        <v>3</v>
      </c>
      <c r="HS982" s="3">
        <v>0</v>
      </c>
      <c r="IK982" s="3">
        <v>0</v>
      </c>
    </row>
    <row r="983" spans="1:255" x14ac:dyDescent="0.2">
      <c r="A983" s="2">
        <v>17</v>
      </c>
      <c r="B983" s="2">
        <v>1</v>
      </c>
      <c r="C983" s="2"/>
      <c r="D983" s="2"/>
      <c r="E983" s="2" t="s">
        <v>926</v>
      </c>
      <c r="F983" s="2" t="s">
        <v>927</v>
      </c>
      <c r="G983" s="2" t="s">
        <v>928</v>
      </c>
      <c r="H983" s="2" t="s">
        <v>41</v>
      </c>
      <c r="I983" s="2">
        <v>1</v>
      </c>
      <c r="J983" s="2">
        <v>0</v>
      </c>
      <c r="K983" s="2">
        <v>1</v>
      </c>
      <c r="L983" s="2"/>
      <c r="M983" s="2"/>
      <c r="N983" s="2"/>
      <c r="O983" s="2">
        <f t="shared" si="767"/>
        <v>467.65</v>
      </c>
      <c r="P983" s="2">
        <f t="shared" si="768"/>
        <v>467.65</v>
      </c>
      <c r="Q983" s="2">
        <f t="shared" si="792"/>
        <v>0</v>
      </c>
      <c r="R983" s="2">
        <f t="shared" si="793"/>
        <v>0</v>
      </c>
      <c r="S983" s="2">
        <f t="shared" si="769"/>
        <v>0</v>
      </c>
      <c r="T983" s="2">
        <f t="shared" si="770"/>
        <v>0</v>
      </c>
      <c r="U983" s="2">
        <f t="shared" si="771"/>
        <v>0</v>
      </c>
      <c r="V983" s="2">
        <f t="shared" si="772"/>
        <v>0</v>
      </c>
      <c r="W983" s="2">
        <f t="shared" si="773"/>
        <v>0</v>
      </c>
      <c r="X983" s="2">
        <f t="shared" si="794"/>
        <v>0</v>
      </c>
      <c r="Y983" s="2">
        <f t="shared" si="795"/>
        <v>0</v>
      </c>
      <c r="Z983" s="2"/>
      <c r="AA983" s="2">
        <v>56661434</v>
      </c>
      <c r="AB983" s="2">
        <f t="shared" si="774"/>
        <v>467.65</v>
      </c>
      <c r="AC983" s="2">
        <f t="shared" si="796"/>
        <v>467.65</v>
      </c>
      <c r="AD983" s="2">
        <f t="shared" si="797"/>
        <v>0</v>
      </c>
      <c r="AE983" s="2">
        <f t="shared" si="798"/>
        <v>0</v>
      </c>
      <c r="AF983" s="2">
        <f t="shared" si="799"/>
        <v>0</v>
      </c>
      <c r="AG983" s="2">
        <f t="shared" si="775"/>
        <v>0</v>
      </c>
      <c r="AH983" s="2">
        <f t="shared" si="800"/>
        <v>0</v>
      </c>
      <c r="AI983" s="2">
        <f t="shared" si="801"/>
        <v>0</v>
      </c>
      <c r="AJ983" s="2">
        <f t="shared" si="776"/>
        <v>0</v>
      </c>
      <c r="AK983" s="2">
        <v>467.65000000000003</v>
      </c>
      <c r="AL983" s="2">
        <v>467.65000000000003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1</v>
      </c>
      <c r="AW983" s="2">
        <v>1</v>
      </c>
      <c r="AX983" s="2"/>
      <c r="AY983" s="2"/>
      <c r="AZ983" s="2">
        <v>1</v>
      </c>
      <c r="BA983" s="2">
        <v>1</v>
      </c>
      <c r="BB983" s="2">
        <v>1</v>
      </c>
      <c r="BC983" s="2">
        <v>1</v>
      </c>
      <c r="BD983" s="2" t="s">
        <v>3</v>
      </c>
      <c r="BE983" s="2" t="s">
        <v>3</v>
      </c>
      <c r="BF983" s="2" t="s">
        <v>3</v>
      </c>
      <c r="BG983" s="2" t="s">
        <v>3</v>
      </c>
      <c r="BH983" s="2">
        <v>3</v>
      </c>
      <c r="BI983" s="2">
        <v>1</v>
      </c>
      <c r="BJ983" s="2" t="s">
        <v>927</v>
      </c>
      <c r="BK983" s="2"/>
      <c r="BL983" s="2"/>
      <c r="BM983" s="2">
        <v>400005</v>
      </c>
      <c r="BN983" s="2">
        <v>0</v>
      </c>
      <c r="BO983" s="2" t="s">
        <v>3</v>
      </c>
      <c r="BP983" s="2">
        <v>0</v>
      </c>
      <c r="BQ983" s="2">
        <v>213</v>
      </c>
      <c r="BR983" s="2">
        <v>0</v>
      </c>
      <c r="BS983" s="2">
        <v>1</v>
      </c>
      <c r="BT983" s="2">
        <v>1</v>
      </c>
      <c r="BU983" s="2">
        <v>1</v>
      </c>
      <c r="BV983" s="2">
        <v>1</v>
      </c>
      <c r="BW983" s="2">
        <v>1</v>
      </c>
      <c r="BX983" s="2">
        <v>1</v>
      </c>
      <c r="BY983" s="2" t="s">
        <v>3</v>
      </c>
      <c r="BZ983" s="2">
        <v>0</v>
      </c>
      <c r="CA983" s="2">
        <v>0</v>
      </c>
      <c r="CB983" s="2" t="s">
        <v>3</v>
      </c>
      <c r="CC983" s="2"/>
      <c r="CD983" s="2"/>
      <c r="CE983" s="2">
        <v>1566</v>
      </c>
      <c r="CF983" s="2">
        <v>0</v>
      </c>
      <c r="CG983" s="2">
        <v>0</v>
      </c>
      <c r="CH983" s="2"/>
      <c r="CI983" s="2"/>
      <c r="CJ983" s="2"/>
      <c r="CK983" s="2"/>
      <c r="CL983" s="2"/>
      <c r="CM983" s="2">
        <v>0</v>
      </c>
      <c r="CN983" s="2" t="s">
        <v>3</v>
      </c>
      <c r="CO983" s="2">
        <v>0</v>
      </c>
      <c r="CP983" s="2">
        <f t="shared" si="777"/>
        <v>467.65</v>
      </c>
      <c r="CQ983" s="2">
        <f t="shared" si="778"/>
        <v>467.65</v>
      </c>
      <c r="CR983" s="2">
        <f t="shared" si="802"/>
        <v>0</v>
      </c>
      <c r="CS983" s="2">
        <f t="shared" si="803"/>
        <v>0</v>
      </c>
      <c r="CT983" s="2">
        <f t="shared" si="779"/>
        <v>0</v>
      </c>
      <c r="CU983" s="2">
        <f t="shared" si="780"/>
        <v>0</v>
      </c>
      <c r="CV983" s="2">
        <f t="shared" si="781"/>
        <v>0</v>
      </c>
      <c r="CW983" s="2">
        <f t="shared" si="782"/>
        <v>0</v>
      </c>
      <c r="CX983" s="2">
        <f t="shared" si="783"/>
        <v>0</v>
      </c>
      <c r="CY983" s="2">
        <f t="shared" si="804"/>
        <v>0</v>
      </c>
      <c r="CZ983" s="2">
        <f t="shared" si="805"/>
        <v>0</v>
      </c>
      <c r="DA983" s="2"/>
      <c r="DB983" s="2"/>
      <c r="DC983" s="2" t="s">
        <v>3</v>
      </c>
      <c r="DD983" s="2" t="s">
        <v>3</v>
      </c>
      <c r="DE983" s="2" t="s">
        <v>3</v>
      </c>
      <c r="DF983" s="2" t="s">
        <v>3</v>
      </c>
      <c r="DG983" s="2" t="s">
        <v>3</v>
      </c>
      <c r="DH983" s="2" t="s">
        <v>3</v>
      </c>
      <c r="DI983" s="2" t="s">
        <v>3</v>
      </c>
      <c r="DJ983" s="2" t="s">
        <v>3</v>
      </c>
      <c r="DK983" s="2" t="s">
        <v>3</v>
      </c>
      <c r="DL983" s="2" t="s">
        <v>3</v>
      </c>
      <c r="DM983" s="2" t="s">
        <v>3</v>
      </c>
      <c r="DN983" s="2">
        <v>0</v>
      </c>
      <c r="DO983" s="2">
        <v>0</v>
      </c>
      <c r="DP983" s="2">
        <v>1</v>
      </c>
      <c r="DQ983" s="2">
        <v>1</v>
      </c>
      <c r="DR983" s="2"/>
      <c r="DS983" s="2"/>
      <c r="DT983" s="2"/>
      <c r="DU983" s="2">
        <v>1013</v>
      </c>
      <c r="DV983" s="2" t="s">
        <v>41</v>
      </c>
      <c r="DW983" s="2" t="s">
        <v>41</v>
      </c>
      <c r="DX983" s="2">
        <v>1</v>
      </c>
      <c r="DY983" s="2"/>
      <c r="DZ983" s="2" t="s">
        <v>3</v>
      </c>
      <c r="EA983" s="2" t="s">
        <v>3</v>
      </c>
      <c r="EB983" s="2" t="s">
        <v>3</v>
      </c>
      <c r="EC983" s="2" t="s">
        <v>3</v>
      </c>
      <c r="ED983" s="2"/>
      <c r="EE983" s="2">
        <v>56938432</v>
      </c>
      <c r="EF983" s="2">
        <v>213</v>
      </c>
      <c r="EG983" s="2" t="s">
        <v>412</v>
      </c>
      <c r="EH983" s="2">
        <v>0</v>
      </c>
      <c r="EI983" s="2" t="s">
        <v>3</v>
      </c>
      <c r="EJ983" s="2">
        <v>1</v>
      </c>
      <c r="EK983" s="2">
        <v>400005</v>
      </c>
      <c r="EL983" s="2" t="s">
        <v>412</v>
      </c>
      <c r="EM983" s="2" t="s">
        <v>413</v>
      </c>
      <c r="EN983" s="2"/>
      <c r="EO983" s="2" t="s">
        <v>3</v>
      </c>
      <c r="EP983" s="2"/>
      <c r="EQ983" s="2">
        <v>131088</v>
      </c>
      <c r="ER983" s="2">
        <v>0</v>
      </c>
      <c r="ES983" s="2">
        <v>467.65000000000003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>
        <v>0</v>
      </c>
      <c r="FR983" s="2">
        <v>0</v>
      </c>
      <c r="FS983" s="2">
        <v>0</v>
      </c>
      <c r="FT983" s="2"/>
      <c r="FU983" s="2"/>
      <c r="FV983" s="2"/>
      <c r="FW983" s="2"/>
      <c r="FX983" s="2">
        <v>0</v>
      </c>
      <c r="FY983" s="2">
        <v>0</v>
      </c>
      <c r="FZ983" s="2"/>
      <c r="GA983" s="2" t="s">
        <v>922</v>
      </c>
      <c r="GB983" s="2"/>
      <c r="GC983" s="2"/>
      <c r="GD983" s="2">
        <v>1</v>
      </c>
      <c r="GE983" s="2"/>
      <c r="GF983" s="2">
        <v>756469685</v>
      </c>
      <c r="GG983" s="2">
        <v>2</v>
      </c>
      <c r="GH983" s="2">
        <v>4</v>
      </c>
      <c r="GI983" s="2">
        <v>-2</v>
      </c>
      <c r="GJ983" s="2">
        <v>0</v>
      </c>
      <c r="GK983" s="2">
        <v>0</v>
      </c>
      <c r="GL983" s="2">
        <f t="shared" si="784"/>
        <v>0</v>
      </c>
      <c r="GM983" s="2">
        <f t="shared" si="785"/>
        <v>467.65</v>
      </c>
      <c r="GN983" s="2">
        <f t="shared" si="786"/>
        <v>467.65</v>
      </c>
      <c r="GO983" s="2">
        <f t="shared" si="787"/>
        <v>0</v>
      </c>
      <c r="GP983" s="2">
        <f t="shared" si="788"/>
        <v>0</v>
      </c>
      <c r="GQ983" s="2"/>
      <c r="GR983" s="2">
        <v>1</v>
      </c>
      <c r="GS983" s="2">
        <v>2</v>
      </c>
      <c r="GT983" s="2">
        <v>0</v>
      </c>
      <c r="GU983" s="2" t="s">
        <v>3</v>
      </c>
      <c r="GV983" s="2">
        <f t="shared" si="789"/>
        <v>0</v>
      </c>
      <c r="GW983" s="2">
        <v>1</v>
      </c>
      <c r="GX983" s="2">
        <f t="shared" si="790"/>
        <v>0</v>
      </c>
      <c r="GY983" s="2"/>
      <c r="GZ983" s="2"/>
      <c r="HA983" s="2">
        <v>0</v>
      </c>
      <c r="HB983" s="2">
        <v>0</v>
      </c>
      <c r="HC983" s="2">
        <f t="shared" si="791"/>
        <v>0</v>
      </c>
      <c r="HD983" s="2"/>
      <c r="HE983" s="2" t="s">
        <v>415</v>
      </c>
      <c r="HF983" s="2" t="s">
        <v>38</v>
      </c>
      <c r="HG983" s="2"/>
      <c r="HH983" s="2"/>
      <c r="HI983" s="2"/>
      <c r="HJ983" s="2"/>
      <c r="HK983" s="2"/>
      <c r="HL983" s="2"/>
      <c r="HM983" s="2" t="s">
        <v>3</v>
      </c>
      <c r="HN983" s="2" t="s">
        <v>3</v>
      </c>
      <c r="HO983" s="2" t="s">
        <v>3</v>
      </c>
      <c r="HP983" s="2" t="s">
        <v>3</v>
      </c>
      <c r="HQ983" s="2" t="s">
        <v>3</v>
      </c>
      <c r="HR983" s="2"/>
      <c r="HS983" s="2">
        <v>0</v>
      </c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>
        <v>0</v>
      </c>
      <c r="IL983" s="2"/>
      <c r="IM983" s="2"/>
      <c r="IN983" s="2"/>
      <c r="IO983" s="2"/>
      <c r="IP983" s="2"/>
      <c r="IQ983" s="2"/>
      <c r="IR983" s="2"/>
      <c r="IS983" s="2"/>
      <c r="IT983" s="2"/>
      <c r="IU983" s="2"/>
    </row>
    <row r="984" spans="1:255" x14ac:dyDescent="0.2">
      <c r="A984" s="3">
        <v>17</v>
      </c>
      <c r="B984" s="3">
        <v>1</v>
      </c>
      <c r="E984" s="3" t="s">
        <v>926</v>
      </c>
      <c r="F984" s="3" t="s">
        <v>927</v>
      </c>
      <c r="G984" s="3" t="s">
        <v>928</v>
      </c>
      <c r="H984" s="3" t="s">
        <v>41</v>
      </c>
      <c r="I984" s="3">
        <v>1</v>
      </c>
      <c r="J984" s="3">
        <v>0</v>
      </c>
      <c r="K984" s="3">
        <v>1</v>
      </c>
      <c r="O984" s="3">
        <f t="shared" si="767"/>
        <v>4601.68</v>
      </c>
      <c r="P984" s="3">
        <f t="shared" si="768"/>
        <v>4601.68</v>
      </c>
      <c r="Q984" s="3">
        <f t="shared" si="792"/>
        <v>0</v>
      </c>
      <c r="R984" s="3">
        <f t="shared" si="793"/>
        <v>0</v>
      </c>
      <c r="S984" s="3">
        <f t="shared" si="769"/>
        <v>0</v>
      </c>
      <c r="T984" s="3">
        <f t="shared" si="770"/>
        <v>0</v>
      </c>
      <c r="U984" s="3">
        <f t="shared" si="771"/>
        <v>0</v>
      </c>
      <c r="V984" s="3">
        <f t="shared" si="772"/>
        <v>0</v>
      </c>
      <c r="W984" s="3">
        <f t="shared" si="773"/>
        <v>0</v>
      </c>
      <c r="X984" s="3">
        <f t="shared" si="794"/>
        <v>0</v>
      </c>
      <c r="Y984" s="3">
        <f t="shared" si="795"/>
        <v>0</v>
      </c>
      <c r="AA984" s="3">
        <v>56661436</v>
      </c>
      <c r="AB984" s="3">
        <f t="shared" si="774"/>
        <v>467.65</v>
      </c>
      <c r="AC984" s="3">
        <f t="shared" si="796"/>
        <v>467.65</v>
      </c>
      <c r="AD984" s="3">
        <f t="shared" si="797"/>
        <v>0</v>
      </c>
      <c r="AE984" s="3">
        <f t="shared" si="798"/>
        <v>0</v>
      </c>
      <c r="AF984" s="3">
        <f t="shared" si="799"/>
        <v>0</v>
      </c>
      <c r="AG984" s="3">
        <f t="shared" si="775"/>
        <v>0</v>
      </c>
      <c r="AH984" s="3">
        <f t="shared" si="800"/>
        <v>0</v>
      </c>
      <c r="AI984" s="3">
        <f t="shared" si="801"/>
        <v>0</v>
      </c>
      <c r="AJ984" s="3">
        <f t="shared" si="776"/>
        <v>0</v>
      </c>
      <c r="AK984" s="3">
        <v>467.65000000000003</v>
      </c>
      <c r="AL984" s="3">
        <v>467.65000000000003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1</v>
      </c>
      <c r="AW984" s="3">
        <v>1</v>
      </c>
      <c r="AZ984" s="3">
        <v>1</v>
      </c>
      <c r="BA984" s="3">
        <v>1</v>
      </c>
      <c r="BB984" s="3">
        <v>1</v>
      </c>
      <c r="BC984" s="3">
        <v>9.84</v>
      </c>
      <c r="BD984" s="3" t="s">
        <v>3</v>
      </c>
      <c r="BE984" s="3" t="s">
        <v>3</v>
      </c>
      <c r="BF984" s="3" t="s">
        <v>3</v>
      </c>
      <c r="BG984" s="3" t="s">
        <v>3</v>
      </c>
      <c r="BH984" s="3">
        <v>3</v>
      </c>
      <c r="BI984" s="3">
        <v>1</v>
      </c>
      <c r="BJ984" s="3" t="s">
        <v>927</v>
      </c>
      <c r="BM984" s="3">
        <v>400005</v>
      </c>
      <c r="BN984" s="3">
        <v>0</v>
      </c>
      <c r="BO984" s="3" t="s">
        <v>3</v>
      </c>
      <c r="BP984" s="3">
        <v>0</v>
      </c>
      <c r="BQ984" s="3">
        <v>213</v>
      </c>
      <c r="BR984" s="3">
        <v>0</v>
      </c>
      <c r="BS984" s="3">
        <v>1</v>
      </c>
      <c r="BT984" s="3">
        <v>1</v>
      </c>
      <c r="BU984" s="3">
        <v>1</v>
      </c>
      <c r="BV984" s="3">
        <v>1</v>
      </c>
      <c r="BW984" s="3">
        <v>1</v>
      </c>
      <c r="BX984" s="3">
        <v>1</v>
      </c>
      <c r="BY984" s="3" t="s">
        <v>3</v>
      </c>
      <c r="BZ984" s="3">
        <v>0</v>
      </c>
      <c r="CA984" s="3">
        <v>0</v>
      </c>
      <c r="CB984" s="3" t="s">
        <v>3</v>
      </c>
      <c r="CE984" s="3">
        <v>1566</v>
      </c>
      <c r="CF984" s="3">
        <v>0</v>
      </c>
      <c r="CG984" s="3">
        <v>0</v>
      </c>
      <c r="CM984" s="3">
        <v>0</v>
      </c>
      <c r="CN984" s="3" t="s">
        <v>3</v>
      </c>
      <c r="CO984" s="3">
        <v>0</v>
      </c>
      <c r="CP984" s="3">
        <f t="shared" si="777"/>
        <v>4601.68</v>
      </c>
      <c r="CQ984" s="3">
        <f t="shared" si="778"/>
        <v>4601.68</v>
      </c>
      <c r="CR984" s="3">
        <f t="shared" si="802"/>
        <v>0</v>
      </c>
      <c r="CS984" s="3">
        <f t="shared" si="803"/>
        <v>0</v>
      </c>
      <c r="CT984" s="3">
        <f t="shared" si="779"/>
        <v>0</v>
      </c>
      <c r="CU984" s="3">
        <f t="shared" si="780"/>
        <v>0</v>
      </c>
      <c r="CV984" s="3">
        <f t="shared" si="781"/>
        <v>0</v>
      </c>
      <c r="CW984" s="3">
        <f t="shared" si="782"/>
        <v>0</v>
      </c>
      <c r="CX984" s="3">
        <f t="shared" si="783"/>
        <v>0</v>
      </c>
      <c r="CY984" s="3">
        <f t="shared" si="804"/>
        <v>0</v>
      </c>
      <c r="CZ984" s="3">
        <f t="shared" si="805"/>
        <v>0</v>
      </c>
      <c r="DC984" s="3" t="s">
        <v>3</v>
      </c>
      <c r="DD984" s="3" t="s">
        <v>3</v>
      </c>
      <c r="DE984" s="3" t="s">
        <v>3</v>
      </c>
      <c r="DF984" s="3" t="s">
        <v>3</v>
      </c>
      <c r="DG984" s="3" t="s">
        <v>3</v>
      </c>
      <c r="DH984" s="3" t="s">
        <v>3</v>
      </c>
      <c r="DI984" s="3" t="s">
        <v>3</v>
      </c>
      <c r="DJ984" s="3" t="s">
        <v>3</v>
      </c>
      <c r="DK984" s="3" t="s">
        <v>3</v>
      </c>
      <c r="DL984" s="3" t="s">
        <v>3</v>
      </c>
      <c r="DM984" s="3" t="s">
        <v>3</v>
      </c>
      <c r="DN984" s="3">
        <v>0</v>
      </c>
      <c r="DO984" s="3">
        <v>0</v>
      </c>
      <c r="DP984" s="3">
        <v>1</v>
      </c>
      <c r="DQ984" s="3">
        <v>1</v>
      </c>
      <c r="DU984" s="3">
        <v>1013</v>
      </c>
      <c r="DV984" s="3" t="s">
        <v>41</v>
      </c>
      <c r="DW984" s="3" t="s">
        <v>41</v>
      </c>
      <c r="DX984" s="3">
        <v>1</v>
      </c>
      <c r="DZ984" s="3" t="s">
        <v>3</v>
      </c>
      <c r="EA984" s="3" t="s">
        <v>3</v>
      </c>
      <c r="EB984" s="3" t="s">
        <v>3</v>
      </c>
      <c r="EC984" s="3" t="s">
        <v>3</v>
      </c>
      <c r="EE984" s="3">
        <v>56938432</v>
      </c>
      <c r="EF984" s="3">
        <v>213</v>
      </c>
      <c r="EG984" s="3" t="s">
        <v>412</v>
      </c>
      <c r="EH984" s="3">
        <v>0</v>
      </c>
      <c r="EI984" s="3" t="s">
        <v>3</v>
      </c>
      <c r="EJ984" s="3">
        <v>1</v>
      </c>
      <c r="EK984" s="3">
        <v>400005</v>
      </c>
      <c r="EL984" s="3" t="s">
        <v>412</v>
      </c>
      <c r="EM984" s="3" t="s">
        <v>413</v>
      </c>
      <c r="EO984" s="3" t="s">
        <v>3</v>
      </c>
      <c r="EQ984" s="3">
        <v>131088</v>
      </c>
      <c r="ER984" s="3">
        <v>0</v>
      </c>
      <c r="ES984" s="3">
        <v>467.65000000000003</v>
      </c>
      <c r="ET984" s="3">
        <v>0</v>
      </c>
      <c r="EU984" s="3">
        <v>0</v>
      </c>
      <c r="EV984" s="3">
        <v>0</v>
      </c>
      <c r="EW984" s="3">
        <v>0</v>
      </c>
      <c r="EX984" s="3">
        <v>0</v>
      </c>
      <c r="EY984" s="3">
        <v>0</v>
      </c>
      <c r="EZ984" s="3">
        <v>5</v>
      </c>
      <c r="FC984" s="3">
        <v>1</v>
      </c>
      <c r="FD984" s="3">
        <v>18</v>
      </c>
      <c r="FF984" s="3">
        <v>5504</v>
      </c>
      <c r="FQ984" s="3">
        <v>0</v>
      </c>
      <c r="FR984" s="3">
        <v>0</v>
      </c>
      <c r="FS984" s="3">
        <v>0</v>
      </c>
      <c r="FX984" s="3">
        <v>0</v>
      </c>
      <c r="FY984" s="3">
        <v>0</v>
      </c>
      <c r="GA984" s="3" t="s">
        <v>922</v>
      </c>
      <c r="GD984" s="3">
        <v>1</v>
      </c>
      <c r="GF984" s="3">
        <v>756469685</v>
      </c>
      <c r="GG984" s="3">
        <v>2</v>
      </c>
      <c r="GH984" s="3">
        <v>3</v>
      </c>
      <c r="GI984" s="3">
        <v>3</v>
      </c>
      <c r="GJ984" s="3">
        <v>0</v>
      </c>
      <c r="GK984" s="3">
        <v>0</v>
      </c>
      <c r="GL984" s="3">
        <f t="shared" si="784"/>
        <v>0</v>
      </c>
      <c r="GM984" s="3">
        <f t="shared" si="785"/>
        <v>4601.68</v>
      </c>
      <c r="GN984" s="3">
        <f t="shared" si="786"/>
        <v>4601.68</v>
      </c>
      <c r="GO984" s="3">
        <f t="shared" si="787"/>
        <v>0</v>
      </c>
      <c r="GP984" s="3">
        <f t="shared" si="788"/>
        <v>0</v>
      </c>
      <c r="GR984" s="3">
        <v>1</v>
      </c>
      <c r="GS984" s="3">
        <v>1</v>
      </c>
      <c r="GT984" s="3">
        <v>0</v>
      </c>
      <c r="GU984" s="3" t="s">
        <v>3</v>
      </c>
      <c r="GV984" s="3">
        <f t="shared" si="789"/>
        <v>0</v>
      </c>
      <c r="GW984" s="3">
        <v>1</v>
      </c>
      <c r="GX984" s="3">
        <f t="shared" si="790"/>
        <v>0</v>
      </c>
      <c r="HA984" s="3">
        <v>0</v>
      </c>
      <c r="HB984" s="3">
        <v>0</v>
      </c>
      <c r="HC984" s="3">
        <f t="shared" si="791"/>
        <v>0</v>
      </c>
      <c r="HE984" s="3" t="s">
        <v>415</v>
      </c>
      <c r="HF984" s="3" t="s">
        <v>38</v>
      </c>
      <c r="HM984" s="3" t="s">
        <v>3</v>
      </c>
      <c r="HN984" s="3" t="s">
        <v>3</v>
      </c>
      <c r="HO984" s="3" t="s">
        <v>3</v>
      </c>
      <c r="HP984" s="3" t="s">
        <v>3</v>
      </c>
      <c r="HQ984" s="3" t="s">
        <v>3</v>
      </c>
      <c r="HS984" s="3">
        <v>0</v>
      </c>
      <c r="IK984" s="3">
        <v>0</v>
      </c>
    </row>
    <row r="985" spans="1:255" x14ac:dyDescent="0.2">
      <c r="A985" s="2">
        <v>17</v>
      </c>
      <c r="B985" s="2">
        <v>1</v>
      </c>
      <c r="C985" s="2"/>
      <c r="D985" s="2"/>
      <c r="E985" s="2" t="s">
        <v>929</v>
      </c>
      <c r="F985" s="2" t="s">
        <v>930</v>
      </c>
      <c r="G985" s="2" t="s">
        <v>931</v>
      </c>
      <c r="H985" s="2" t="s">
        <v>41</v>
      </c>
      <c r="I985" s="2">
        <v>11</v>
      </c>
      <c r="J985" s="2">
        <v>0</v>
      </c>
      <c r="K985" s="2">
        <v>11</v>
      </c>
      <c r="L985" s="2"/>
      <c r="M985" s="2"/>
      <c r="N985" s="2"/>
      <c r="O985" s="2">
        <f t="shared" si="767"/>
        <v>4630.12</v>
      </c>
      <c r="P985" s="2">
        <f t="shared" si="768"/>
        <v>4630.12</v>
      </c>
      <c r="Q985" s="2">
        <f t="shared" si="792"/>
        <v>0</v>
      </c>
      <c r="R985" s="2">
        <f t="shared" si="793"/>
        <v>0</v>
      </c>
      <c r="S985" s="2">
        <f t="shared" si="769"/>
        <v>0</v>
      </c>
      <c r="T985" s="2">
        <f t="shared" si="770"/>
        <v>0</v>
      </c>
      <c r="U985" s="2">
        <f t="shared" si="771"/>
        <v>0</v>
      </c>
      <c r="V985" s="2">
        <f t="shared" si="772"/>
        <v>0</v>
      </c>
      <c r="W985" s="2">
        <f t="shared" si="773"/>
        <v>0</v>
      </c>
      <c r="X985" s="2">
        <f t="shared" si="794"/>
        <v>0</v>
      </c>
      <c r="Y985" s="2">
        <f t="shared" si="795"/>
        <v>0</v>
      </c>
      <c r="Z985" s="2"/>
      <c r="AA985" s="2">
        <v>56661434</v>
      </c>
      <c r="AB985" s="2">
        <f t="shared" si="774"/>
        <v>420.92</v>
      </c>
      <c r="AC985" s="2">
        <f t="shared" si="796"/>
        <v>420.92</v>
      </c>
      <c r="AD985" s="2">
        <f t="shared" si="797"/>
        <v>0</v>
      </c>
      <c r="AE985" s="2">
        <f t="shared" si="798"/>
        <v>0</v>
      </c>
      <c r="AF985" s="2">
        <f t="shared" si="799"/>
        <v>0</v>
      </c>
      <c r="AG985" s="2">
        <f t="shared" si="775"/>
        <v>0</v>
      </c>
      <c r="AH985" s="2">
        <f t="shared" si="800"/>
        <v>0</v>
      </c>
      <c r="AI985" s="2">
        <f t="shared" si="801"/>
        <v>0</v>
      </c>
      <c r="AJ985" s="2">
        <f t="shared" si="776"/>
        <v>0</v>
      </c>
      <c r="AK985" s="2">
        <v>420.92</v>
      </c>
      <c r="AL985" s="2">
        <v>420.92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1</v>
      </c>
      <c r="AW985" s="2">
        <v>1</v>
      </c>
      <c r="AX985" s="2"/>
      <c r="AY985" s="2"/>
      <c r="AZ985" s="2">
        <v>1</v>
      </c>
      <c r="BA985" s="2">
        <v>1</v>
      </c>
      <c r="BB985" s="2">
        <v>1</v>
      </c>
      <c r="BC985" s="2">
        <v>1</v>
      </c>
      <c r="BD985" s="2" t="s">
        <v>3</v>
      </c>
      <c r="BE985" s="2" t="s">
        <v>3</v>
      </c>
      <c r="BF985" s="2" t="s">
        <v>3</v>
      </c>
      <c r="BG985" s="2" t="s">
        <v>3</v>
      </c>
      <c r="BH985" s="2">
        <v>3</v>
      </c>
      <c r="BI985" s="2">
        <v>1</v>
      </c>
      <c r="BJ985" s="2" t="s">
        <v>930</v>
      </c>
      <c r="BK985" s="2"/>
      <c r="BL985" s="2"/>
      <c r="BM985" s="2">
        <v>400005</v>
      </c>
      <c r="BN985" s="2">
        <v>0</v>
      </c>
      <c r="BO985" s="2" t="s">
        <v>3</v>
      </c>
      <c r="BP985" s="2">
        <v>0</v>
      </c>
      <c r="BQ985" s="2">
        <v>213</v>
      </c>
      <c r="BR985" s="2">
        <v>0</v>
      </c>
      <c r="BS985" s="2">
        <v>1</v>
      </c>
      <c r="BT985" s="2">
        <v>1</v>
      </c>
      <c r="BU985" s="2">
        <v>1</v>
      </c>
      <c r="BV985" s="2">
        <v>1</v>
      </c>
      <c r="BW985" s="2">
        <v>1</v>
      </c>
      <c r="BX985" s="2">
        <v>1</v>
      </c>
      <c r="BY985" s="2" t="s">
        <v>3</v>
      </c>
      <c r="BZ985" s="2">
        <v>0</v>
      </c>
      <c r="CA985" s="2">
        <v>0</v>
      </c>
      <c r="CB985" s="2" t="s">
        <v>3</v>
      </c>
      <c r="CC985" s="2"/>
      <c r="CD985" s="2"/>
      <c r="CE985" s="2">
        <v>1566</v>
      </c>
      <c r="CF985" s="2">
        <v>0</v>
      </c>
      <c r="CG985" s="2">
        <v>0</v>
      </c>
      <c r="CH985" s="2"/>
      <c r="CI985" s="2"/>
      <c r="CJ985" s="2"/>
      <c r="CK985" s="2"/>
      <c r="CL985" s="2"/>
      <c r="CM985" s="2">
        <v>0</v>
      </c>
      <c r="CN985" s="2" t="s">
        <v>3</v>
      </c>
      <c r="CO985" s="2">
        <v>0</v>
      </c>
      <c r="CP985" s="2">
        <f t="shared" si="777"/>
        <v>4630.12</v>
      </c>
      <c r="CQ985" s="2">
        <f t="shared" si="778"/>
        <v>420.92</v>
      </c>
      <c r="CR985" s="2">
        <f t="shared" si="802"/>
        <v>0</v>
      </c>
      <c r="CS985" s="2">
        <f t="shared" si="803"/>
        <v>0</v>
      </c>
      <c r="CT985" s="2">
        <f t="shared" si="779"/>
        <v>0</v>
      </c>
      <c r="CU985" s="2">
        <f t="shared" si="780"/>
        <v>0</v>
      </c>
      <c r="CV985" s="2">
        <f t="shared" si="781"/>
        <v>0</v>
      </c>
      <c r="CW985" s="2">
        <f t="shared" si="782"/>
        <v>0</v>
      </c>
      <c r="CX985" s="2">
        <f t="shared" si="783"/>
        <v>0</v>
      </c>
      <c r="CY985" s="2">
        <f t="shared" si="804"/>
        <v>0</v>
      </c>
      <c r="CZ985" s="2">
        <f t="shared" si="805"/>
        <v>0</v>
      </c>
      <c r="DA985" s="2"/>
      <c r="DB985" s="2"/>
      <c r="DC985" s="2" t="s">
        <v>3</v>
      </c>
      <c r="DD985" s="2" t="s">
        <v>3</v>
      </c>
      <c r="DE985" s="2" t="s">
        <v>3</v>
      </c>
      <c r="DF985" s="2" t="s">
        <v>3</v>
      </c>
      <c r="DG985" s="2" t="s">
        <v>3</v>
      </c>
      <c r="DH985" s="2" t="s">
        <v>3</v>
      </c>
      <c r="DI985" s="2" t="s">
        <v>3</v>
      </c>
      <c r="DJ985" s="2" t="s">
        <v>3</v>
      </c>
      <c r="DK985" s="2" t="s">
        <v>3</v>
      </c>
      <c r="DL985" s="2" t="s">
        <v>3</v>
      </c>
      <c r="DM985" s="2" t="s">
        <v>3</v>
      </c>
      <c r="DN985" s="2">
        <v>0</v>
      </c>
      <c r="DO985" s="2">
        <v>0</v>
      </c>
      <c r="DP985" s="2">
        <v>1</v>
      </c>
      <c r="DQ985" s="2">
        <v>1</v>
      </c>
      <c r="DR985" s="2"/>
      <c r="DS985" s="2"/>
      <c r="DT985" s="2"/>
      <c r="DU985" s="2">
        <v>1013</v>
      </c>
      <c r="DV985" s="2" t="s">
        <v>41</v>
      </c>
      <c r="DW985" s="2" t="s">
        <v>41</v>
      </c>
      <c r="DX985" s="2">
        <v>1</v>
      </c>
      <c r="DY985" s="2"/>
      <c r="DZ985" s="2" t="s">
        <v>3</v>
      </c>
      <c r="EA985" s="2" t="s">
        <v>3</v>
      </c>
      <c r="EB985" s="2" t="s">
        <v>3</v>
      </c>
      <c r="EC985" s="2" t="s">
        <v>3</v>
      </c>
      <c r="ED985" s="2"/>
      <c r="EE985" s="2">
        <v>56938432</v>
      </c>
      <c r="EF985" s="2">
        <v>213</v>
      </c>
      <c r="EG985" s="2" t="s">
        <v>412</v>
      </c>
      <c r="EH985" s="2">
        <v>0</v>
      </c>
      <c r="EI985" s="2" t="s">
        <v>3</v>
      </c>
      <c r="EJ985" s="2">
        <v>1</v>
      </c>
      <c r="EK985" s="2">
        <v>400005</v>
      </c>
      <c r="EL985" s="2" t="s">
        <v>412</v>
      </c>
      <c r="EM985" s="2" t="s">
        <v>413</v>
      </c>
      <c r="EN985" s="2"/>
      <c r="EO985" s="2" t="s">
        <v>3</v>
      </c>
      <c r="EP985" s="2"/>
      <c r="EQ985" s="2">
        <v>131088</v>
      </c>
      <c r="ER985" s="2">
        <v>0</v>
      </c>
      <c r="ES985" s="2">
        <v>420.92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>
        <v>0</v>
      </c>
      <c r="FR985" s="2">
        <v>0</v>
      </c>
      <c r="FS985" s="2">
        <v>0</v>
      </c>
      <c r="FT985" s="2"/>
      <c r="FU985" s="2"/>
      <c r="FV985" s="2"/>
      <c r="FW985" s="2"/>
      <c r="FX985" s="2">
        <v>0</v>
      </c>
      <c r="FY985" s="2">
        <v>0</v>
      </c>
      <c r="FZ985" s="2"/>
      <c r="GA985" s="2" t="s">
        <v>932</v>
      </c>
      <c r="GB985" s="2"/>
      <c r="GC985" s="2"/>
      <c r="GD985" s="2">
        <v>1</v>
      </c>
      <c r="GE985" s="2"/>
      <c r="GF985" s="2">
        <v>-716751467</v>
      </c>
      <c r="GG985" s="2">
        <v>2</v>
      </c>
      <c r="GH985" s="2">
        <v>4</v>
      </c>
      <c r="GI985" s="2">
        <v>-2</v>
      </c>
      <c r="GJ985" s="2">
        <v>0</v>
      </c>
      <c r="GK985" s="2">
        <v>0</v>
      </c>
      <c r="GL985" s="2">
        <f t="shared" si="784"/>
        <v>0</v>
      </c>
      <c r="GM985" s="2">
        <f t="shared" si="785"/>
        <v>4630.12</v>
      </c>
      <c r="GN985" s="2">
        <f t="shared" si="786"/>
        <v>4630.12</v>
      </c>
      <c r="GO985" s="2">
        <f t="shared" si="787"/>
        <v>0</v>
      </c>
      <c r="GP985" s="2">
        <f t="shared" si="788"/>
        <v>0</v>
      </c>
      <c r="GQ985" s="2"/>
      <c r="GR985" s="2">
        <v>1</v>
      </c>
      <c r="GS985" s="2">
        <v>2</v>
      </c>
      <c r="GT985" s="2">
        <v>0</v>
      </c>
      <c r="GU985" s="2" t="s">
        <v>3</v>
      </c>
      <c r="GV985" s="2">
        <f t="shared" si="789"/>
        <v>0</v>
      </c>
      <c r="GW985" s="2">
        <v>1</v>
      </c>
      <c r="GX985" s="2">
        <f t="shared" si="790"/>
        <v>0</v>
      </c>
      <c r="GY985" s="2"/>
      <c r="GZ985" s="2"/>
      <c r="HA985" s="2">
        <v>0</v>
      </c>
      <c r="HB985" s="2">
        <v>0</v>
      </c>
      <c r="HC985" s="2">
        <f t="shared" si="791"/>
        <v>0</v>
      </c>
      <c r="HD985" s="2"/>
      <c r="HE985" s="2" t="s">
        <v>415</v>
      </c>
      <c r="HF985" s="2" t="s">
        <v>38</v>
      </c>
      <c r="HG985" s="2"/>
      <c r="HH985" s="2"/>
      <c r="HI985" s="2"/>
      <c r="HJ985" s="2"/>
      <c r="HK985" s="2"/>
      <c r="HL985" s="2"/>
      <c r="HM985" s="2" t="s">
        <v>3</v>
      </c>
      <c r="HN985" s="2" t="s">
        <v>3</v>
      </c>
      <c r="HO985" s="2" t="s">
        <v>3</v>
      </c>
      <c r="HP985" s="2" t="s">
        <v>3</v>
      </c>
      <c r="HQ985" s="2" t="s">
        <v>3</v>
      </c>
      <c r="HR985" s="2"/>
      <c r="HS985" s="2">
        <v>0</v>
      </c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>
        <v>0</v>
      </c>
      <c r="IL985" s="2"/>
      <c r="IM985" s="2"/>
      <c r="IN985" s="2"/>
      <c r="IO985" s="2"/>
      <c r="IP985" s="2"/>
      <c r="IQ985" s="2"/>
      <c r="IR985" s="2"/>
      <c r="IS985" s="2"/>
      <c r="IT985" s="2"/>
      <c r="IU985" s="2"/>
    </row>
    <row r="986" spans="1:255" x14ac:dyDescent="0.2">
      <c r="A986" s="3">
        <v>17</v>
      </c>
      <c r="B986" s="3">
        <v>1</v>
      </c>
      <c r="E986" s="3" t="s">
        <v>929</v>
      </c>
      <c r="F986" s="3" t="s">
        <v>930</v>
      </c>
      <c r="G986" s="3" t="s">
        <v>931</v>
      </c>
      <c r="H986" s="3" t="s">
        <v>41</v>
      </c>
      <c r="I986" s="3">
        <v>11</v>
      </c>
      <c r="J986" s="3">
        <v>0</v>
      </c>
      <c r="K986" s="3">
        <v>11</v>
      </c>
      <c r="O986" s="3">
        <f t="shared" si="767"/>
        <v>45560.38</v>
      </c>
      <c r="P986" s="3">
        <f t="shared" si="768"/>
        <v>45560.38</v>
      </c>
      <c r="Q986" s="3">
        <f t="shared" si="792"/>
        <v>0</v>
      </c>
      <c r="R986" s="3">
        <f t="shared" si="793"/>
        <v>0</v>
      </c>
      <c r="S986" s="3">
        <f t="shared" si="769"/>
        <v>0</v>
      </c>
      <c r="T986" s="3">
        <f t="shared" si="770"/>
        <v>0</v>
      </c>
      <c r="U986" s="3">
        <f t="shared" si="771"/>
        <v>0</v>
      </c>
      <c r="V986" s="3">
        <f t="shared" si="772"/>
        <v>0</v>
      </c>
      <c r="W986" s="3">
        <f t="shared" si="773"/>
        <v>0</v>
      </c>
      <c r="X986" s="3">
        <f t="shared" si="794"/>
        <v>0</v>
      </c>
      <c r="Y986" s="3">
        <f t="shared" si="795"/>
        <v>0</v>
      </c>
      <c r="AA986" s="3">
        <v>56661436</v>
      </c>
      <c r="AB986" s="3">
        <f t="shared" si="774"/>
        <v>420.92</v>
      </c>
      <c r="AC986" s="3">
        <f t="shared" si="796"/>
        <v>420.92</v>
      </c>
      <c r="AD986" s="3">
        <f t="shared" si="797"/>
        <v>0</v>
      </c>
      <c r="AE986" s="3">
        <f t="shared" si="798"/>
        <v>0</v>
      </c>
      <c r="AF986" s="3">
        <f t="shared" si="799"/>
        <v>0</v>
      </c>
      <c r="AG986" s="3">
        <f t="shared" si="775"/>
        <v>0</v>
      </c>
      <c r="AH986" s="3">
        <f t="shared" si="800"/>
        <v>0</v>
      </c>
      <c r="AI986" s="3">
        <f t="shared" si="801"/>
        <v>0</v>
      </c>
      <c r="AJ986" s="3">
        <f t="shared" si="776"/>
        <v>0</v>
      </c>
      <c r="AK986" s="3">
        <v>420.92</v>
      </c>
      <c r="AL986" s="3">
        <v>420.92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1</v>
      </c>
      <c r="AW986" s="3">
        <v>1</v>
      </c>
      <c r="AZ986" s="3">
        <v>1</v>
      </c>
      <c r="BA986" s="3">
        <v>1</v>
      </c>
      <c r="BB986" s="3">
        <v>1</v>
      </c>
      <c r="BC986" s="3">
        <v>9.84</v>
      </c>
      <c r="BD986" s="3" t="s">
        <v>3</v>
      </c>
      <c r="BE986" s="3" t="s">
        <v>3</v>
      </c>
      <c r="BF986" s="3" t="s">
        <v>3</v>
      </c>
      <c r="BG986" s="3" t="s">
        <v>3</v>
      </c>
      <c r="BH986" s="3">
        <v>3</v>
      </c>
      <c r="BI986" s="3">
        <v>1</v>
      </c>
      <c r="BJ986" s="3" t="s">
        <v>930</v>
      </c>
      <c r="BM986" s="3">
        <v>400005</v>
      </c>
      <c r="BN986" s="3">
        <v>0</v>
      </c>
      <c r="BO986" s="3" t="s">
        <v>3</v>
      </c>
      <c r="BP986" s="3">
        <v>0</v>
      </c>
      <c r="BQ986" s="3">
        <v>213</v>
      </c>
      <c r="BR986" s="3">
        <v>0</v>
      </c>
      <c r="BS986" s="3">
        <v>1</v>
      </c>
      <c r="BT986" s="3">
        <v>1</v>
      </c>
      <c r="BU986" s="3">
        <v>1</v>
      </c>
      <c r="BV986" s="3">
        <v>1</v>
      </c>
      <c r="BW986" s="3">
        <v>1</v>
      </c>
      <c r="BX986" s="3">
        <v>1</v>
      </c>
      <c r="BY986" s="3" t="s">
        <v>3</v>
      </c>
      <c r="BZ986" s="3">
        <v>0</v>
      </c>
      <c r="CA986" s="3">
        <v>0</v>
      </c>
      <c r="CB986" s="3" t="s">
        <v>3</v>
      </c>
      <c r="CE986" s="3">
        <v>1566</v>
      </c>
      <c r="CF986" s="3">
        <v>0</v>
      </c>
      <c r="CG986" s="3">
        <v>0</v>
      </c>
      <c r="CM986" s="3">
        <v>0</v>
      </c>
      <c r="CN986" s="3" t="s">
        <v>3</v>
      </c>
      <c r="CO986" s="3">
        <v>0</v>
      </c>
      <c r="CP986" s="3">
        <f t="shared" si="777"/>
        <v>45560.38</v>
      </c>
      <c r="CQ986" s="3">
        <f t="shared" si="778"/>
        <v>4141.8500000000004</v>
      </c>
      <c r="CR986" s="3">
        <f t="shared" si="802"/>
        <v>0</v>
      </c>
      <c r="CS986" s="3">
        <f t="shared" si="803"/>
        <v>0</v>
      </c>
      <c r="CT986" s="3">
        <f t="shared" si="779"/>
        <v>0</v>
      </c>
      <c r="CU986" s="3">
        <f t="shared" si="780"/>
        <v>0</v>
      </c>
      <c r="CV986" s="3">
        <f t="shared" si="781"/>
        <v>0</v>
      </c>
      <c r="CW986" s="3">
        <f t="shared" si="782"/>
        <v>0</v>
      </c>
      <c r="CX986" s="3">
        <f t="shared" si="783"/>
        <v>0</v>
      </c>
      <c r="CY986" s="3">
        <f t="shared" si="804"/>
        <v>0</v>
      </c>
      <c r="CZ986" s="3">
        <f t="shared" si="805"/>
        <v>0</v>
      </c>
      <c r="DC986" s="3" t="s">
        <v>3</v>
      </c>
      <c r="DD986" s="3" t="s">
        <v>3</v>
      </c>
      <c r="DE986" s="3" t="s">
        <v>3</v>
      </c>
      <c r="DF986" s="3" t="s">
        <v>3</v>
      </c>
      <c r="DG986" s="3" t="s">
        <v>3</v>
      </c>
      <c r="DH986" s="3" t="s">
        <v>3</v>
      </c>
      <c r="DI986" s="3" t="s">
        <v>3</v>
      </c>
      <c r="DJ986" s="3" t="s">
        <v>3</v>
      </c>
      <c r="DK986" s="3" t="s">
        <v>3</v>
      </c>
      <c r="DL986" s="3" t="s">
        <v>3</v>
      </c>
      <c r="DM986" s="3" t="s">
        <v>3</v>
      </c>
      <c r="DN986" s="3">
        <v>0</v>
      </c>
      <c r="DO986" s="3">
        <v>0</v>
      </c>
      <c r="DP986" s="3">
        <v>1</v>
      </c>
      <c r="DQ986" s="3">
        <v>1</v>
      </c>
      <c r="DU986" s="3">
        <v>1013</v>
      </c>
      <c r="DV986" s="3" t="s">
        <v>41</v>
      </c>
      <c r="DW986" s="3" t="s">
        <v>41</v>
      </c>
      <c r="DX986" s="3">
        <v>1</v>
      </c>
      <c r="DZ986" s="3" t="s">
        <v>3</v>
      </c>
      <c r="EA986" s="3" t="s">
        <v>3</v>
      </c>
      <c r="EB986" s="3" t="s">
        <v>3</v>
      </c>
      <c r="EC986" s="3" t="s">
        <v>3</v>
      </c>
      <c r="EE986" s="3">
        <v>56938432</v>
      </c>
      <c r="EF986" s="3">
        <v>213</v>
      </c>
      <c r="EG986" s="3" t="s">
        <v>412</v>
      </c>
      <c r="EH986" s="3">
        <v>0</v>
      </c>
      <c r="EI986" s="3" t="s">
        <v>3</v>
      </c>
      <c r="EJ986" s="3">
        <v>1</v>
      </c>
      <c r="EK986" s="3">
        <v>400005</v>
      </c>
      <c r="EL986" s="3" t="s">
        <v>412</v>
      </c>
      <c r="EM986" s="3" t="s">
        <v>413</v>
      </c>
      <c r="EO986" s="3" t="s">
        <v>3</v>
      </c>
      <c r="EQ986" s="3">
        <v>131088</v>
      </c>
      <c r="ER986" s="3">
        <v>0</v>
      </c>
      <c r="ES986" s="3">
        <v>420.92</v>
      </c>
      <c r="ET986" s="3">
        <v>0</v>
      </c>
      <c r="EU986" s="3">
        <v>0</v>
      </c>
      <c r="EV986" s="3">
        <v>0</v>
      </c>
      <c r="EW986" s="3">
        <v>0</v>
      </c>
      <c r="EX986" s="3">
        <v>0</v>
      </c>
      <c r="EY986" s="3">
        <v>0</v>
      </c>
      <c r="EZ986" s="3">
        <v>5</v>
      </c>
      <c r="FC986" s="3">
        <v>1</v>
      </c>
      <c r="FD986" s="3">
        <v>18</v>
      </c>
      <c r="FF986" s="3">
        <v>4954</v>
      </c>
      <c r="FQ986" s="3">
        <v>0</v>
      </c>
      <c r="FR986" s="3">
        <v>0</v>
      </c>
      <c r="FS986" s="3">
        <v>0</v>
      </c>
      <c r="FX986" s="3">
        <v>0</v>
      </c>
      <c r="FY986" s="3">
        <v>0</v>
      </c>
      <c r="GA986" s="3" t="s">
        <v>932</v>
      </c>
      <c r="GD986" s="3">
        <v>1</v>
      </c>
      <c r="GF986" s="3">
        <v>-716751467</v>
      </c>
      <c r="GG986" s="3">
        <v>2</v>
      </c>
      <c r="GH986" s="3">
        <v>3</v>
      </c>
      <c r="GI986" s="3">
        <v>3</v>
      </c>
      <c r="GJ986" s="3">
        <v>0</v>
      </c>
      <c r="GK986" s="3">
        <v>0</v>
      </c>
      <c r="GL986" s="3">
        <f t="shared" si="784"/>
        <v>0</v>
      </c>
      <c r="GM986" s="3">
        <f t="shared" si="785"/>
        <v>45560.38</v>
      </c>
      <c r="GN986" s="3">
        <f t="shared" si="786"/>
        <v>45560.38</v>
      </c>
      <c r="GO986" s="3">
        <f t="shared" si="787"/>
        <v>0</v>
      </c>
      <c r="GP986" s="3">
        <f t="shared" si="788"/>
        <v>0</v>
      </c>
      <c r="GR986" s="3">
        <v>1</v>
      </c>
      <c r="GS986" s="3">
        <v>1</v>
      </c>
      <c r="GT986" s="3">
        <v>0</v>
      </c>
      <c r="GU986" s="3" t="s">
        <v>3</v>
      </c>
      <c r="GV986" s="3">
        <f t="shared" si="789"/>
        <v>0</v>
      </c>
      <c r="GW986" s="3">
        <v>1</v>
      </c>
      <c r="GX986" s="3">
        <f t="shared" si="790"/>
        <v>0</v>
      </c>
      <c r="HA986" s="3">
        <v>0</v>
      </c>
      <c r="HB986" s="3">
        <v>0</v>
      </c>
      <c r="HC986" s="3">
        <f t="shared" si="791"/>
        <v>0</v>
      </c>
      <c r="HE986" s="3" t="s">
        <v>415</v>
      </c>
      <c r="HF986" s="3" t="s">
        <v>38</v>
      </c>
      <c r="HM986" s="3" t="s">
        <v>3</v>
      </c>
      <c r="HN986" s="3" t="s">
        <v>3</v>
      </c>
      <c r="HO986" s="3" t="s">
        <v>3</v>
      </c>
      <c r="HP986" s="3" t="s">
        <v>3</v>
      </c>
      <c r="HQ986" s="3" t="s">
        <v>3</v>
      </c>
      <c r="HS986" s="3">
        <v>0</v>
      </c>
      <c r="IK986" s="3">
        <v>0</v>
      </c>
    </row>
    <row r="988" spans="1:255" x14ac:dyDescent="0.2">
      <c r="A988" s="11">
        <v>51</v>
      </c>
      <c r="B988" s="11">
        <f>B961</f>
        <v>1</v>
      </c>
      <c r="C988" s="11">
        <f>A961</f>
        <v>5</v>
      </c>
      <c r="D988" s="11">
        <f>ROW(A961)</f>
        <v>961</v>
      </c>
      <c r="E988" s="11"/>
      <c r="F988" s="11" t="str">
        <f>IF(F961&lt;&gt;"",F961,"")</f>
        <v>Новый подраздел</v>
      </c>
      <c r="G988" s="11" t="str">
        <f>IF(G961&lt;&gt;"",G961,"")</f>
        <v>Декоративные решетки</v>
      </c>
      <c r="H988" s="11">
        <v>0</v>
      </c>
      <c r="I988" s="11"/>
      <c r="J988" s="11"/>
      <c r="K988" s="11"/>
      <c r="L988" s="11"/>
      <c r="M988" s="11"/>
      <c r="N988" s="11"/>
      <c r="O988" s="11">
        <f t="shared" ref="O988:T988" si="806">ROUND(AB988,2)</f>
        <v>17814.25</v>
      </c>
      <c r="P988" s="11">
        <f t="shared" si="806"/>
        <v>17052.400000000001</v>
      </c>
      <c r="Q988" s="11">
        <f t="shared" si="806"/>
        <v>100.56</v>
      </c>
      <c r="R988" s="11">
        <f t="shared" si="806"/>
        <v>7.43</v>
      </c>
      <c r="S988" s="11">
        <f t="shared" si="806"/>
        <v>661.29</v>
      </c>
      <c r="T988" s="11">
        <f t="shared" si="806"/>
        <v>0</v>
      </c>
      <c r="U988" s="11">
        <f>AH988</f>
        <v>56.246499539999995</v>
      </c>
      <c r="V988" s="11">
        <f>AI988</f>
        <v>0</v>
      </c>
      <c r="W988" s="11">
        <f>ROUND(AJ988,2)</f>
        <v>0</v>
      </c>
      <c r="X988" s="11">
        <f>ROUND(AK988,2)</f>
        <v>728.9</v>
      </c>
      <c r="Y988" s="11">
        <f>ROUND(AL988,2)</f>
        <v>407.92</v>
      </c>
      <c r="Z988" s="11"/>
      <c r="AA988" s="11"/>
      <c r="AB988" s="11">
        <f>ROUND(SUMIF(AA965:AA986,"=56661434",O965:O986),2)</f>
        <v>17814.25</v>
      </c>
      <c r="AC988" s="11">
        <f>ROUND(SUMIF(AA965:AA986,"=56661434",P965:P986),2)</f>
        <v>17052.400000000001</v>
      </c>
      <c r="AD988" s="11">
        <f>ROUND(SUMIF(AA965:AA986,"=56661434",Q965:Q986),2)</f>
        <v>100.56</v>
      </c>
      <c r="AE988" s="11">
        <f>ROUND(SUMIF(AA965:AA986,"=56661434",R965:R986),2)</f>
        <v>7.43</v>
      </c>
      <c r="AF988" s="11">
        <f>ROUND(SUMIF(AA965:AA986,"=56661434",S965:S986),2)</f>
        <v>661.29</v>
      </c>
      <c r="AG988" s="11">
        <f>ROUND(SUMIF(AA965:AA986,"=56661434",T965:T986),2)</f>
        <v>0</v>
      </c>
      <c r="AH988" s="11">
        <f>SUMIF(AA965:AA986,"=56661434",U965:U986)</f>
        <v>56.246499539999995</v>
      </c>
      <c r="AI988" s="11">
        <f>SUMIF(AA965:AA986,"=56661434",V965:V986)</f>
        <v>0</v>
      </c>
      <c r="AJ988" s="11">
        <f>ROUND(SUMIF(AA965:AA986,"=56661434",W965:W986),2)</f>
        <v>0</v>
      </c>
      <c r="AK988" s="11">
        <f>ROUND(SUMIF(AA965:AA986,"=56661434",X965:X986),2)</f>
        <v>728.9</v>
      </c>
      <c r="AL988" s="11">
        <f>ROUND(SUMIF(AA965:AA986,"=56661434",Y965:Y986),2)</f>
        <v>407.92</v>
      </c>
      <c r="AM988" s="11"/>
      <c r="AN988" s="11"/>
      <c r="AO988" s="11">
        <f t="shared" ref="AO988:BD988" si="807">ROUND(BX988,2)</f>
        <v>0</v>
      </c>
      <c r="AP988" s="11">
        <f t="shared" si="807"/>
        <v>0</v>
      </c>
      <c r="AQ988" s="11">
        <f t="shared" si="807"/>
        <v>0</v>
      </c>
      <c r="AR988" s="11">
        <f t="shared" si="807"/>
        <v>18951.07</v>
      </c>
      <c r="AS988" s="11">
        <f t="shared" si="807"/>
        <v>18951.07</v>
      </c>
      <c r="AT988" s="11">
        <f t="shared" si="807"/>
        <v>0</v>
      </c>
      <c r="AU988" s="11">
        <f t="shared" si="807"/>
        <v>0</v>
      </c>
      <c r="AV988" s="11">
        <f t="shared" si="807"/>
        <v>17052.400000000001</v>
      </c>
      <c r="AW988" s="11">
        <f t="shared" si="807"/>
        <v>17052.400000000001</v>
      </c>
      <c r="AX988" s="11">
        <f t="shared" si="807"/>
        <v>0</v>
      </c>
      <c r="AY988" s="11">
        <f t="shared" si="807"/>
        <v>17052.400000000001</v>
      </c>
      <c r="AZ988" s="11">
        <f t="shared" si="807"/>
        <v>0</v>
      </c>
      <c r="BA988" s="11">
        <f t="shared" si="807"/>
        <v>0</v>
      </c>
      <c r="BB988" s="11">
        <f t="shared" si="807"/>
        <v>0</v>
      </c>
      <c r="BC988" s="11">
        <f t="shared" si="807"/>
        <v>0</v>
      </c>
      <c r="BD988" s="11">
        <f t="shared" si="807"/>
        <v>0</v>
      </c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>
        <f>ROUND(SUMIF(AA965:AA986,"=56661434",FQ965:FQ986),2)</f>
        <v>0</v>
      </c>
      <c r="BY988" s="11">
        <f>ROUND(SUMIF(AA965:AA986,"=56661434",FR965:FR986),2)</f>
        <v>0</v>
      </c>
      <c r="BZ988" s="11">
        <f>ROUND(SUMIF(AA965:AA986,"=56661434",GL965:GL986),2)</f>
        <v>0</v>
      </c>
      <c r="CA988" s="11">
        <f>ROUND(SUMIF(AA965:AA986,"=56661434",GM965:GM986),2)</f>
        <v>18951.07</v>
      </c>
      <c r="CB988" s="11">
        <f>ROUND(SUMIF(AA965:AA986,"=56661434",GN965:GN986),2)</f>
        <v>18951.07</v>
      </c>
      <c r="CC988" s="11">
        <f>ROUND(SUMIF(AA965:AA986,"=56661434",GO965:GO986),2)</f>
        <v>0</v>
      </c>
      <c r="CD988" s="11">
        <f>ROUND(SUMIF(AA965:AA986,"=56661434",GP965:GP986),2)</f>
        <v>0</v>
      </c>
      <c r="CE988" s="11">
        <f>AC988-BX988</f>
        <v>17052.400000000001</v>
      </c>
      <c r="CF988" s="11">
        <f>AC988-BY988</f>
        <v>17052.400000000001</v>
      </c>
      <c r="CG988" s="11">
        <f>BX988-BZ988</f>
        <v>0</v>
      </c>
      <c r="CH988" s="11">
        <f>AC988-BX988-BY988+BZ988</f>
        <v>17052.400000000001</v>
      </c>
      <c r="CI988" s="11">
        <f>BY988-BZ988</f>
        <v>0</v>
      </c>
      <c r="CJ988" s="11">
        <f>ROUND(SUMIF(AA965:AA986,"=56661434",GX965:GX986),2)</f>
        <v>0</v>
      </c>
      <c r="CK988" s="11">
        <f>ROUND(SUMIF(AA965:AA986,"=56661434",GY965:GY986),2)</f>
        <v>0</v>
      </c>
      <c r="CL988" s="11">
        <f>ROUND(SUMIF(AA965:AA986,"=56661434",GZ965:GZ986),2)</f>
        <v>0</v>
      </c>
      <c r="CM988" s="11">
        <f>ROUND(SUMIF(AA965:AA986,"=56661434",HD965:HD986),2)</f>
        <v>0</v>
      </c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2">
        <f t="shared" ref="DG988:DL988" si="808">ROUND(DT988,2)</f>
        <v>206691.14</v>
      </c>
      <c r="DH988" s="12">
        <f t="shared" si="808"/>
        <v>167953.24</v>
      </c>
      <c r="DI988" s="12">
        <f t="shared" si="808"/>
        <v>1474.21</v>
      </c>
      <c r="DJ988" s="12">
        <f t="shared" si="808"/>
        <v>418.68</v>
      </c>
      <c r="DK988" s="12">
        <f t="shared" si="808"/>
        <v>37263.69</v>
      </c>
      <c r="DL988" s="12">
        <f t="shared" si="808"/>
        <v>0</v>
      </c>
      <c r="DM988" s="12">
        <f>DZ988</f>
        <v>56.246499539999995</v>
      </c>
      <c r="DN988" s="12">
        <f>EA988</f>
        <v>0</v>
      </c>
      <c r="DO988" s="12">
        <f>ROUND(EB988,2)</f>
        <v>0</v>
      </c>
      <c r="DP988" s="12">
        <f>ROUND(EC988,2)</f>
        <v>41073.78</v>
      </c>
      <c r="DQ988" s="12">
        <f>ROUND(ED988,2)</f>
        <v>22986.25</v>
      </c>
      <c r="DR988" s="12"/>
      <c r="DS988" s="12"/>
      <c r="DT988" s="12">
        <f>ROUND(SUMIF(AA965:AA986,"=56661436",O965:O986),2)</f>
        <v>206691.14</v>
      </c>
      <c r="DU988" s="12">
        <f>ROUND(SUMIF(AA965:AA986,"=56661436",P965:P986),2)</f>
        <v>167953.24</v>
      </c>
      <c r="DV988" s="12">
        <f>ROUND(SUMIF(AA965:AA986,"=56661436",Q965:Q986),2)</f>
        <v>1474.21</v>
      </c>
      <c r="DW988" s="12">
        <f>ROUND(SUMIF(AA965:AA986,"=56661436",R965:R986),2)</f>
        <v>418.68</v>
      </c>
      <c r="DX988" s="12">
        <f>ROUND(SUMIF(AA965:AA986,"=56661436",S965:S986),2)</f>
        <v>37263.69</v>
      </c>
      <c r="DY988" s="12">
        <f>ROUND(SUMIF(AA965:AA986,"=56661436",T965:T986),2)</f>
        <v>0</v>
      </c>
      <c r="DZ988" s="12">
        <f>SUMIF(AA965:AA986,"=56661436",U965:U986)</f>
        <v>56.246499539999995</v>
      </c>
      <c r="EA988" s="12">
        <f>SUMIF(AA965:AA986,"=56661436",V965:V986)</f>
        <v>0</v>
      </c>
      <c r="EB988" s="12">
        <f>ROUND(SUMIF(AA965:AA986,"=56661436",W965:W986),2)</f>
        <v>0</v>
      </c>
      <c r="EC988" s="12">
        <f>ROUND(SUMIF(AA965:AA986,"=56661436",X965:X986),2)</f>
        <v>41073.78</v>
      </c>
      <c r="ED988" s="12">
        <f>ROUND(SUMIF(AA965:AA986,"=56661436",Y965:Y986),2)</f>
        <v>22986.25</v>
      </c>
      <c r="EE988" s="12"/>
      <c r="EF988" s="12"/>
      <c r="EG988" s="12">
        <f t="shared" ref="EG988:EV988" si="809">ROUND(FP988,2)</f>
        <v>0</v>
      </c>
      <c r="EH988" s="12">
        <f t="shared" si="809"/>
        <v>0</v>
      </c>
      <c r="EI988" s="12">
        <f t="shared" si="809"/>
        <v>0</v>
      </c>
      <c r="EJ988" s="12">
        <f t="shared" si="809"/>
        <v>270751.17</v>
      </c>
      <c r="EK988" s="12">
        <f t="shared" si="809"/>
        <v>270751.17</v>
      </c>
      <c r="EL988" s="12">
        <f t="shared" si="809"/>
        <v>0</v>
      </c>
      <c r="EM988" s="12">
        <f t="shared" si="809"/>
        <v>0</v>
      </c>
      <c r="EN988" s="12">
        <f t="shared" si="809"/>
        <v>167953.24</v>
      </c>
      <c r="EO988" s="12">
        <f t="shared" si="809"/>
        <v>167953.24</v>
      </c>
      <c r="EP988" s="12">
        <f t="shared" si="809"/>
        <v>0</v>
      </c>
      <c r="EQ988" s="12">
        <f t="shared" si="809"/>
        <v>167953.24</v>
      </c>
      <c r="ER988" s="12">
        <f t="shared" si="809"/>
        <v>0</v>
      </c>
      <c r="ES988" s="12">
        <f t="shared" si="809"/>
        <v>0</v>
      </c>
      <c r="ET988" s="12">
        <f t="shared" si="809"/>
        <v>0</v>
      </c>
      <c r="EU988" s="12">
        <f t="shared" si="809"/>
        <v>0</v>
      </c>
      <c r="EV988" s="12">
        <f t="shared" si="809"/>
        <v>0</v>
      </c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>
        <f>ROUND(SUMIF(AA965:AA986,"=56661436",FQ965:FQ986),2)</f>
        <v>0</v>
      </c>
      <c r="FQ988" s="12">
        <f>ROUND(SUMIF(AA965:AA986,"=56661436",FR965:FR986),2)</f>
        <v>0</v>
      </c>
      <c r="FR988" s="12">
        <f>ROUND(SUMIF(AA965:AA986,"=56661436",GL965:GL986),2)</f>
        <v>0</v>
      </c>
      <c r="FS988" s="12">
        <f>ROUND(SUMIF(AA965:AA986,"=56661436",GM965:GM986),2)</f>
        <v>270751.17</v>
      </c>
      <c r="FT988" s="12">
        <f>ROUND(SUMIF(AA965:AA986,"=56661436",GN965:GN986),2)</f>
        <v>270751.17</v>
      </c>
      <c r="FU988" s="12">
        <f>ROUND(SUMIF(AA965:AA986,"=56661436",GO965:GO986),2)</f>
        <v>0</v>
      </c>
      <c r="FV988" s="12">
        <f>ROUND(SUMIF(AA965:AA986,"=56661436",GP965:GP986),2)</f>
        <v>0</v>
      </c>
      <c r="FW988" s="12">
        <f>DU988-FP988</f>
        <v>167953.24</v>
      </c>
      <c r="FX988" s="12">
        <f>DU988-FQ988</f>
        <v>167953.24</v>
      </c>
      <c r="FY988" s="12">
        <f>FP988-FR988</f>
        <v>0</v>
      </c>
      <c r="FZ988" s="12">
        <f>DU988-FP988-FQ988+FR988</f>
        <v>167953.24</v>
      </c>
      <c r="GA988" s="12">
        <f>FQ988-FR988</f>
        <v>0</v>
      </c>
      <c r="GB988" s="12">
        <f>ROUND(SUMIF(AA965:AA986,"=56661436",GX965:GX986),2)</f>
        <v>0</v>
      </c>
      <c r="GC988" s="12">
        <f>ROUND(SUMIF(AA965:AA986,"=56661436",GY965:GY986),2)</f>
        <v>0</v>
      </c>
      <c r="GD988" s="12">
        <f>ROUND(SUMIF(AA965:AA986,"=56661436",GZ965:GZ986),2)</f>
        <v>0</v>
      </c>
      <c r="GE988" s="12">
        <f>ROUND(SUMIF(AA965:AA986,"=56661436",HD965:HD986),2)</f>
        <v>0</v>
      </c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>
        <v>0</v>
      </c>
    </row>
    <row r="990" spans="1:255" x14ac:dyDescent="0.2">
      <c r="A990" s="13">
        <v>50</v>
      </c>
      <c r="B990" s="13">
        <v>0</v>
      </c>
      <c r="C990" s="13">
        <v>0</v>
      </c>
      <c r="D990" s="13">
        <v>1</v>
      </c>
      <c r="E990" s="13">
        <v>201</v>
      </c>
      <c r="F990" s="13">
        <f>ROUND(Source!O988,O990)</f>
        <v>17814.25</v>
      </c>
      <c r="G990" s="13" t="s">
        <v>112</v>
      </c>
      <c r="H990" s="13" t="s">
        <v>113</v>
      </c>
      <c r="I990" s="13"/>
      <c r="J990" s="13"/>
      <c r="K990" s="13">
        <v>201</v>
      </c>
      <c r="L990" s="13">
        <v>1</v>
      </c>
      <c r="M990" s="13">
        <v>3</v>
      </c>
      <c r="N990" s="13" t="s">
        <v>3</v>
      </c>
      <c r="O990" s="13">
        <v>2</v>
      </c>
      <c r="P990" s="13">
        <f>ROUND(Source!DG988,O990)</f>
        <v>206691.14</v>
      </c>
      <c r="Q990" s="13"/>
      <c r="R990" s="13"/>
      <c r="S990" s="13"/>
      <c r="T990" s="13"/>
      <c r="U990" s="13"/>
      <c r="V990" s="13"/>
      <c r="W990" s="13">
        <v>17814.25</v>
      </c>
      <c r="X990" s="13">
        <v>1</v>
      </c>
      <c r="Y990" s="13">
        <v>17814.25</v>
      </c>
      <c r="Z990" s="13">
        <v>206691.14</v>
      </c>
      <c r="AA990" s="13">
        <v>1</v>
      </c>
      <c r="AB990" s="13">
        <v>206691.14</v>
      </c>
    </row>
    <row r="991" spans="1:255" x14ac:dyDescent="0.2">
      <c r="A991" s="13">
        <v>50</v>
      </c>
      <c r="B991" s="13">
        <v>0</v>
      </c>
      <c r="C991" s="13">
        <v>0</v>
      </c>
      <c r="D991" s="13">
        <v>1</v>
      </c>
      <c r="E991" s="13">
        <v>202</v>
      </c>
      <c r="F991" s="13">
        <f>ROUND(Source!P988,O991)</f>
        <v>17052.400000000001</v>
      </c>
      <c r="G991" s="13" t="s">
        <v>114</v>
      </c>
      <c r="H991" s="13" t="s">
        <v>115</v>
      </c>
      <c r="I991" s="13"/>
      <c r="J991" s="13"/>
      <c r="K991" s="13">
        <v>202</v>
      </c>
      <c r="L991" s="13">
        <v>2</v>
      </c>
      <c r="M991" s="13">
        <v>3</v>
      </c>
      <c r="N991" s="13" t="s">
        <v>3</v>
      </c>
      <c r="O991" s="13">
        <v>2</v>
      </c>
      <c r="P991" s="13">
        <f>ROUND(Source!DH988,O991)</f>
        <v>167953.24</v>
      </c>
      <c r="Q991" s="13"/>
      <c r="R991" s="13"/>
      <c r="S991" s="13"/>
      <c r="T991" s="13"/>
      <c r="U991" s="13"/>
      <c r="V991" s="13"/>
      <c r="W991" s="13">
        <v>17052.400000000001</v>
      </c>
      <c r="X991" s="13">
        <v>1</v>
      </c>
      <c r="Y991" s="13">
        <v>17052.400000000001</v>
      </c>
      <c r="Z991" s="13">
        <v>167953.24</v>
      </c>
      <c r="AA991" s="13">
        <v>1</v>
      </c>
      <c r="AB991" s="13">
        <v>167953.24</v>
      </c>
    </row>
    <row r="992" spans="1:255" x14ac:dyDescent="0.2">
      <c r="A992" s="13">
        <v>50</v>
      </c>
      <c r="B992" s="13">
        <v>0</v>
      </c>
      <c r="C992" s="13">
        <v>0</v>
      </c>
      <c r="D992" s="13">
        <v>1</v>
      </c>
      <c r="E992" s="13">
        <v>222</v>
      </c>
      <c r="F992" s="13">
        <f>ROUND(Source!AO988,O992)</f>
        <v>0</v>
      </c>
      <c r="G992" s="13" t="s">
        <v>116</v>
      </c>
      <c r="H992" s="13" t="s">
        <v>117</v>
      </c>
      <c r="I992" s="13"/>
      <c r="J992" s="13"/>
      <c r="K992" s="13">
        <v>222</v>
      </c>
      <c r="L992" s="13">
        <v>3</v>
      </c>
      <c r="M992" s="13">
        <v>3</v>
      </c>
      <c r="N992" s="13" t="s">
        <v>3</v>
      </c>
      <c r="O992" s="13">
        <v>2</v>
      </c>
      <c r="P992" s="13">
        <f>ROUND(Source!EG988,O992)</f>
        <v>0</v>
      </c>
      <c r="Q992" s="13"/>
      <c r="R992" s="13"/>
      <c r="S992" s="13"/>
      <c r="T992" s="13"/>
      <c r="U992" s="13"/>
      <c r="V992" s="13"/>
      <c r="W992" s="13">
        <v>0</v>
      </c>
      <c r="X992" s="13">
        <v>1</v>
      </c>
      <c r="Y992" s="13">
        <v>0</v>
      </c>
      <c r="Z992" s="13">
        <v>0</v>
      </c>
      <c r="AA992" s="13">
        <v>1</v>
      </c>
      <c r="AB992" s="13">
        <v>0</v>
      </c>
    </row>
    <row r="993" spans="1:28" x14ac:dyDescent="0.2">
      <c r="A993" s="13">
        <v>50</v>
      </c>
      <c r="B993" s="13">
        <v>0</v>
      </c>
      <c r="C993" s="13">
        <v>0</v>
      </c>
      <c r="D993" s="13">
        <v>1</v>
      </c>
      <c r="E993" s="13">
        <v>225</v>
      </c>
      <c r="F993" s="13">
        <f>ROUND(Source!AV988,O993)</f>
        <v>17052.400000000001</v>
      </c>
      <c r="G993" s="13" t="s">
        <v>118</v>
      </c>
      <c r="H993" s="13" t="s">
        <v>119</v>
      </c>
      <c r="I993" s="13"/>
      <c r="J993" s="13"/>
      <c r="K993" s="13">
        <v>225</v>
      </c>
      <c r="L993" s="13">
        <v>4</v>
      </c>
      <c r="M993" s="13">
        <v>3</v>
      </c>
      <c r="N993" s="13" t="s">
        <v>3</v>
      </c>
      <c r="O993" s="13">
        <v>2</v>
      </c>
      <c r="P993" s="13">
        <f>ROUND(Source!EN988,O993)</f>
        <v>167953.24</v>
      </c>
      <c r="Q993" s="13"/>
      <c r="R993" s="13"/>
      <c r="S993" s="13"/>
      <c r="T993" s="13"/>
      <c r="U993" s="13"/>
      <c r="V993" s="13"/>
      <c r="W993" s="13">
        <v>17052.400000000001</v>
      </c>
      <c r="X993" s="13">
        <v>1</v>
      </c>
      <c r="Y993" s="13">
        <v>17052.400000000001</v>
      </c>
      <c r="Z993" s="13">
        <v>167953.24</v>
      </c>
      <c r="AA993" s="13">
        <v>1</v>
      </c>
      <c r="AB993" s="13">
        <v>167953.24</v>
      </c>
    </row>
    <row r="994" spans="1:28" x14ac:dyDescent="0.2">
      <c r="A994" s="13">
        <v>50</v>
      </c>
      <c r="B994" s="13">
        <v>0</v>
      </c>
      <c r="C994" s="13">
        <v>0</v>
      </c>
      <c r="D994" s="13">
        <v>1</v>
      </c>
      <c r="E994" s="13">
        <v>226</v>
      </c>
      <c r="F994" s="13">
        <f>ROUND(Source!AW988,O994)</f>
        <v>17052.400000000001</v>
      </c>
      <c r="G994" s="13" t="s">
        <v>120</v>
      </c>
      <c r="H994" s="13" t="s">
        <v>121</v>
      </c>
      <c r="I994" s="13"/>
      <c r="J994" s="13"/>
      <c r="K994" s="13">
        <v>226</v>
      </c>
      <c r="L994" s="13">
        <v>5</v>
      </c>
      <c r="M994" s="13">
        <v>3</v>
      </c>
      <c r="N994" s="13" t="s">
        <v>3</v>
      </c>
      <c r="O994" s="13">
        <v>2</v>
      </c>
      <c r="P994" s="13">
        <f>ROUND(Source!EO988,O994)</f>
        <v>167953.24</v>
      </c>
      <c r="Q994" s="13"/>
      <c r="R994" s="13"/>
      <c r="S994" s="13"/>
      <c r="T994" s="13"/>
      <c r="U994" s="13"/>
      <c r="V994" s="13"/>
      <c r="W994" s="13">
        <v>17052.400000000001</v>
      </c>
      <c r="X994" s="13">
        <v>1</v>
      </c>
      <c r="Y994" s="13">
        <v>17052.400000000001</v>
      </c>
      <c r="Z994" s="13">
        <v>167953.24</v>
      </c>
      <c r="AA994" s="13">
        <v>1</v>
      </c>
      <c r="AB994" s="13">
        <v>167953.24</v>
      </c>
    </row>
    <row r="995" spans="1:28" x14ac:dyDescent="0.2">
      <c r="A995" s="13">
        <v>50</v>
      </c>
      <c r="B995" s="13">
        <v>0</v>
      </c>
      <c r="C995" s="13">
        <v>0</v>
      </c>
      <c r="D995" s="13">
        <v>1</v>
      </c>
      <c r="E995" s="13">
        <v>227</v>
      </c>
      <c r="F995" s="13">
        <f>ROUND(Source!AX988,O995)</f>
        <v>0</v>
      </c>
      <c r="G995" s="13" t="s">
        <v>122</v>
      </c>
      <c r="H995" s="13" t="s">
        <v>123</v>
      </c>
      <c r="I995" s="13"/>
      <c r="J995" s="13"/>
      <c r="K995" s="13">
        <v>227</v>
      </c>
      <c r="L995" s="13">
        <v>6</v>
      </c>
      <c r="M995" s="13">
        <v>3</v>
      </c>
      <c r="N995" s="13" t="s">
        <v>3</v>
      </c>
      <c r="O995" s="13">
        <v>2</v>
      </c>
      <c r="P995" s="13">
        <f>ROUND(Source!EP988,O995)</f>
        <v>0</v>
      </c>
      <c r="Q995" s="13"/>
      <c r="R995" s="13"/>
      <c r="S995" s="13"/>
      <c r="T995" s="13"/>
      <c r="U995" s="13"/>
      <c r="V995" s="13"/>
      <c r="W995" s="13">
        <v>0</v>
      </c>
      <c r="X995" s="13">
        <v>1</v>
      </c>
      <c r="Y995" s="13">
        <v>0</v>
      </c>
      <c r="Z995" s="13">
        <v>0</v>
      </c>
      <c r="AA995" s="13">
        <v>1</v>
      </c>
      <c r="AB995" s="13">
        <v>0</v>
      </c>
    </row>
    <row r="996" spans="1:28" x14ac:dyDescent="0.2">
      <c r="A996" s="13">
        <v>50</v>
      </c>
      <c r="B996" s="13">
        <v>0</v>
      </c>
      <c r="C996" s="13">
        <v>0</v>
      </c>
      <c r="D996" s="13">
        <v>1</v>
      </c>
      <c r="E996" s="13">
        <v>228</v>
      </c>
      <c r="F996" s="13">
        <f>ROUND(Source!AY988,O996)</f>
        <v>17052.400000000001</v>
      </c>
      <c r="G996" s="13" t="s">
        <v>124</v>
      </c>
      <c r="H996" s="13" t="s">
        <v>125</v>
      </c>
      <c r="I996" s="13"/>
      <c r="J996" s="13"/>
      <c r="K996" s="13">
        <v>228</v>
      </c>
      <c r="L996" s="13">
        <v>7</v>
      </c>
      <c r="M996" s="13">
        <v>3</v>
      </c>
      <c r="N996" s="13" t="s">
        <v>3</v>
      </c>
      <c r="O996" s="13">
        <v>2</v>
      </c>
      <c r="P996" s="13">
        <f>ROUND(Source!EQ988,O996)</f>
        <v>167953.24</v>
      </c>
      <c r="Q996" s="13"/>
      <c r="R996" s="13"/>
      <c r="S996" s="13"/>
      <c r="T996" s="13"/>
      <c r="U996" s="13"/>
      <c r="V996" s="13"/>
      <c r="W996" s="13">
        <v>17052.400000000001</v>
      </c>
      <c r="X996" s="13">
        <v>1</v>
      </c>
      <c r="Y996" s="13">
        <v>17052.400000000001</v>
      </c>
      <c r="Z996" s="13">
        <v>167953.24</v>
      </c>
      <c r="AA996" s="13">
        <v>1</v>
      </c>
      <c r="AB996" s="13">
        <v>167953.24</v>
      </c>
    </row>
    <row r="997" spans="1:28" x14ac:dyDescent="0.2">
      <c r="A997" s="13">
        <v>50</v>
      </c>
      <c r="B997" s="13">
        <v>0</v>
      </c>
      <c r="C997" s="13">
        <v>0</v>
      </c>
      <c r="D997" s="13">
        <v>1</v>
      </c>
      <c r="E997" s="13">
        <v>216</v>
      </c>
      <c r="F997" s="13">
        <f>ROUND(Source!AP988,O997)</f>
        <v>0</v>
      </c>
      <c r="G997" s="13" t="s">
        <v>126</v>
      </c>
      <c r="H997" s="13" t="s">
        <v>127</v>
      </c>
      <c r="I997" s="13"/>
      <c r="J997" s="13"/>
      <c r="K997" s="13">
        <v>216</v>
      </c>
      <c r="L997" s="13">
        <v>8</v>
      </c>
      <c r="M997" s="13">
        <v>3</v>
      </c>
      <c r="N997" s="13" t="s">
        <v>3</v>
      </c>
      <c r="O997" s="13">
        <v>2</v>
      </c>
      <c r="P997" s="13">
        <f>ROUND(Source!EH988,O997)</f>
        <v>0</v>
      </c>
      <c r="Q997" s="13"/>
      <c r="R997" s="13"/>
      <c r="S997" s="13"/>
      <c r="T997" s="13"/>
      <c r="U997" s="13"/>
      <c r="V997" s="13"/>
      <c r="W997" s="13">
        <v>0</v>
      </c>
      <c r="X997" s="13">
        <v>1</v>
      </c>
      <c r="Y997" s="13">
        <v>0</v>
      </c>
      <c r="Z997" s="13">
        <v>0</v>
      </c>
      <c r="AA997" s="13">
        <v>1</v>
      </c>
      <c r="AB997" s="13">
        <v>0</v>
      </c>
    </row>
    <row r="998" spans="1:28" x14ac:dyDescent="0.2">
      <c r="A998" s="13">
        <v>50</v>
      </c>
      <c r="B998" s="13">
        <v>0</v>
      </c>
      <c r="C998" s="13">
        <v>0</v>
      </c>
      <c r="D998" s="13">
        <v>1</v>
      </c>
      <c r="E998" s="13">
        <v>223</v>
      </c>
      <c r="F998" s="13">
        <f>ROUND(Source!AQ988,O998)</f>
        <v>0</v>
      </c>
      <c r="G998" s="13" t="s">
        <v>128</v>
      </c>
      <c r="H998" s="13" t="s">
        <v>129</v>
      </c>
      <c r="I998" s="13"/>
      <c r="J998" s="13"/>
      <c r="K998" s="13">
        <v>223</v>
      </c>
      <c r="L998" s="13">
        <v>9</v>
      </c>
      <c r="M998" s="13">
        <v>3</v>
      </c>
      <c r="N998" s="13" t="s">
        <v>3</v>
      </c>
      <c r="O998" s="13">
        <v>2</v>
      </c>
      <c r="P998" s="13">
        <f>ROUND(Source!EI988,O998)</f>
        <v>0</v>
      </c>
      <c r="Q998" s="13"/>
      <c r="R998" s="13"/>
      <c r="S998" s="13"/>
      <c r="T998" s="13"/>
      <c r="U998" s="13"/>
      <c r="V998" s="13"/>
      <c r="W998" s="13">
        <v>0</v>
      </c>
      <c r="X998" s="13">
        <v>1</v>
      </c>
      <c r="Y998" s="13">
        <v>0</v>
      </c>
      <c r="Z998" s="13">
        <v>0</v>
      </c>
      <c r="AA998" s="13">
        <v>1</v>
      </c>
      <c r="AB998" s="13">
        <v>0</v>
      </c>
    </row>
    <row r="999" spans="1:28" x14ac:dyDescent="0.2">
      <c r="A999" s="13">
        <v>50</v>
      </c>
      <c r="B999" s="13">
        <v>0</v>
      </c>
      <c r="C999" s="13">
        <v>0</v>
      </c>
      <c r="D999" s="13">
        <v>1</v>
      </c>
      <c r="E999" s="13">
        <v>229</v>
      </c>
      <c r="F999" s="13">
        <f>ROUND(Source!AZ988,O999)</f>
        <v>0</v>
      </c>
      <c r="G999" s="13" t="s">
        <v>130</v>
      </c>
      <c r="H999" s="13" t="s">
        <v>131</v>
      </c>
      <c r="I999" s="13"/>
      <c r="J999" s="13"/>
      <c r="K999" s="13">
        <v>229</v>
      </c>
      <c r="L999" s="13">
        <v>10</v>
      </c>
      <c r="M999" s="13">
        <v>3</v>
      </c>
      <c r="N999" s="13" t="s">
        <v>3</v>
      </c>
      <c r="O999" s="13">
        <v>2</v>
      </c>
      <c r="P999" s="13">
        <f>ROUND(Source!ER988,O999)</f>
        <v>0</v>
      </c>
      <c r="Q999" s="13"/>
      <c r="R999" s="13"/>
      <c r="S999" s="13"/>
      <c r="T999" s="13"/>
      <c r="U999" s="13"/>
      <c r="V999" s="13"/>
      <c r="W999" s="13">
        <v>0</v>
      </c>
      <c r="X999" s="13">
        <v>1</v>
      </c>
      <c r="Y999" s="13">
        <v>0</v>
      </c>
      <c r="Z999" s="13">
        <v>0</v>
      </c>
      <c r="AA999" s="13">
        <v>1</v>
      </c>
      <c r="AB999" s="13">
        <v>0</v>
      </c>
    </row>
    <row r="1000" spans="1:28" x14ac:dyDescent="0.2">
      <c r="A1000" s="13">
        <v>50</v>
      </c>
      <c r="B1000" s="13">
        <v>0</v>
      </c>
      <c r="C1000" s="13">
        <v>0</v>
      </c>
      <c r="D1000" s="13">
        <v>1</v>
      </c>
      <c r="E1000" s="13">
        <v>203</v>
      </c>
      <c r="F1000" s="13">
        <f>ROUND(Source!Q988,O1000)</f>
        <v>100.56</v>
      </c>
      <c r="G1000" s="13" t="s">
        <v>132</v>
      </c>
      <c r="H1000" s="13" t="s">
        <v>133</v>
      </c>
      <c r="I1000" s="13"/>
      <c r="J1000" s="13"/>
      <c r="K1000" s="13">
        <v>203</v>
      </c>
      <c r="L1000" s="13">
        <v>11</v>
      </c>
      <c r="M1000" s="13">
        <v>3</v>
      </c>
      <c r="N1000" s="13" t="s">
        <v>3</v>
      </c>
      <c r="O1000" s="13">
        <v>2</v>
      </c>
      <c r="P1000" s="13">
        <f>ROUND(Source!DI988,O1000)</f>
        <v>1474.21</v>
      </c>
      <c r="Q1000" s="13"/>
      <c r="R1000" s="13"/>
      <c r="S1000" s="13"/>
      <c r="T1000" s="13"/>
      <c r="U1000" s="13"/>
      <c r="V1000" s="13"/>
      <c r="W1000" s="13">
        <v>100.56</v>
      </c>
      <c r="X1000" s="13">
        <v>1</v>
      </c>
      <c r="Y1000" s="13">
        <v>100.56</v>
      </c>
      <c r="Z1000" s="13">
        <v>1474.21</v>
      </c>
      <c r="AA1000" s="13">
        <v>1</v>
      </c>
      <c r="AB1000" s="13">
        <v>1474.21</v>
      </c>
    </row>
    <row r="1001" spans="1:28" x14ac:dyDescent="0.2">
      <c r="A1001" s="13">
        <v>50</v>
      </c>
      <c r="B1001" s="13">
        <v>0</v>
      </c>
      <c r="C1001" s="13">
        <v>0</v>
      </c>
      <c r="D1001" s="13">
        <v>1</v>
      </c>
      <c r="E1001" s="13">
        <v>231</v>
      </c>
      <c r="F1001" s="13">
        <f>ROUND(Source!BB988,O1001)</f>
        <v>0</v>
      </c>
      <c r="G1001" s="13" t="s">
        <v>134</v>
      </c>
      <c r="H1001" s="13" t="s">
        <v>135</v>
      </c>
      <c r="I1001" s="13"/>
      <c r="J1001" s="13"/>
      <c r="K1001" s="13">
        <v>231</v>
      </c>
      <c r="L1001" s="13">
        <v>12</v>
      </c>
      <c r="M1001" s="13">
        <v>3</v>
      </c>
      <c r="N1001" s="13" t="s">
        <v>3</v>
      </c>
      <c r="O1001" s="13">
        <v>2</v>
      </c>
      <c r="P1001" s="13">
        <f>ROUND(Source!ET988,O1001)</f>
        <v>0</v>
      </c>
      <c r="Q1001" s="13"/>
      <c r="R1001" s="13"/>
      <c r="S1001" s="13"/>
      <c r="T1001" s="13"/>
      <c r="U1001" s="13"/>
      <c r="V1001" s="13"/>
      <c r="W1001" s="13">
        <v>0</v>
      </c>
      <c r="X1001" s="13">
        <v>1</v>
      </c>
      <c r="Y1001" s="13">
        <v>0</v>
      </c>
      <c r="Z1001" s="13">
        <v>0</v>
      </c>
      <c r="AA1001" s="13">
        <v>1</v>
      </c>
      <c r="AB1001" s="13">
        <v>0</v>
      </c>
    </row>
    <row r="1002" spans="1:28" x14ac:dyDescent="0.2">
      <c r="A1002" s="13">
        <v>50</v>
      </c>
      <c r="B1002" s="13">
        <v>0</v>
      </c>
      <c r="C1002" s="13">
        <v>0</v>
      </c>
      <c r="D1002" s="13">
        <v>1</v>
      </c>
      <c r="E1002" s="13">
        <v>204</v>
      </c>
      <c r="F1002" s="13">
        <f>ROUND(Source!R988,O1002)</f>
        <v>7.43</v>
      </c>
      <c r="G1002" s="13" t="s">
        <v>136</v>
      </c>
      <c r="H1002" s="13" t="s">
        <v>137</v>
      </c>
      <c r="I1002" s="13"/>
      <c r="J1002" s="13"/>
      <c r="K1002" s="13">
        <v>204</v>
      </c>
      <c r="L1002" s="13">
        <v>13</v>
      </c>
      <c r="M1002" s="13">
        <v>3</v>
      </c>
      <c r="N1002" s="13" t="s">
        <v>3</v>
      </c>
      <c r="O1002" s="13">
        <v>2</v>
      </c>
      <c r="P1002" s="13">
        <f>ROUND(Source!DJ988,O1002)</f>
        <v>418.68</v>
      </c>
      <c r="Q1002" s="13"/>
      <c r="R1002" s="13"/>
      <c r="S1002" s="13"/>
      <c r="T1002" s="13"/>
      <c r="U1002" s="13"/>
      <c r="V1002" s="13"/>
      <c r="W1002" s="13">
        <v>7.43</v>
      </c>
      <c r="X1002" s="13">
        <v>1</v>
      </c>
      <c r="Y1002" s="13">
        <v>7.43</v>
      </c>
      <c r="Z1002" s="13">
        <v>418.68</v>
      </c>
      <c r="AA1002" s="13">
        <v>1</v>
      </c>
      <c r="AB1002" s="13">
        <v>418.68</v>
      </c>
    </row>
    <row r="1003" spans="1:28" x14ac:dyDescent="0.2">
      <c r="A1003" s="13">
        <v>50</v>
      </c>
      <c r="B1003" s="13">
        <v>0</v>
      </c>
      <c r="C1003" s="13">
        <v>0</v>
      </c>
      <c r="D1003" s="13">
        <v>1</v>
      </c>
      <c r="E1003" s="13">
        <v>205</v>
      </c>
      <c r="F1003" s="13">
        <f>ROUND(Source!S988,O1003)</f>
        <v>661.29</v>
      </c>
      <c r="G1003" s="13" t="s">
        <v>138</v>
      </c>
      <c r="H1003" s="13" t="s">
        <v>139</v>
      </c>
      <c r="I1003" s="13"/>
      <c r="J1003" s="13"/>
      <c r="K1003" s="13">
        <v>205</v>
      </c>
      <c r="L1003" s="13">
        <v>14</v>
      </c>
      <c r="M1003" s="13">
        <v>3</v>
      </c>
      <c r="N1003" s="13" t="s">
        <v>3</v>
      </c>
      <c r="O1003" s="13">
        <v>2</v>
      </c>
      <c r="P1003" s="13">
        <f>ROUND(Source!DK988,O1003)</f>
        <v>37263.69</v>
      </c>
      <c r="Q1003" s="13"/>
      <c r="R1003" s="13"/>
      <c r="S1003" s="13"/>
      <c r="T1003" s="13"/>
      <c r="U1003" s="13"/>
      <c r="V1003" s="13"/>
      <c r="W1003" s="13">
        <v>661.29</v>
      </c>
      <c r="X1003" s="13">
        <v>1</v>
      </c>
      <c r="Y1003" s="13">
        <v>661.29</v>
      </c>
      <c r="Z1003" s="13">
        <v>37263.69</v>
      </c>
      <c r="AA1003" s="13">
        <v>1</v>
      </c>
      <c r="AB1003" s="13">
        <v>37263.69</v>
      </c>
    </row>
    <row r="1004" spans="1:28" x14ac:dyDescent="0.2">
      <c r="A1004" s="13">
        <v>50</v>
      </c>
      <c r="B1004" s="13">
        <v>0</v>
      </c>
      <c r="C1004" s="13">
        <v>0</v>
      </c>
      <c r="D1004" s="13">
        <v>1</v>
      </c>
      <c r="E1004" s="13">
        <v>232</v>
      </c>
      <c r="F1004" s="13">
        <f>ROUND(Source!BC988,O1004)</f>
        <v>0</v>
      </c>
      <c r="G1004" s="13" t="s">
        <v>140</v>
      </c>
      <c r="H1004" s="13" t="s">
        <v>141</v>
      </c>
      <c r="I1004" s="13"/>
      <c r="J1004" s="13"/>
      <c r="K1004" s="13">
        <v>232</v>
      </c>
      <c r="L1004" s="13">
        <v>15</v>
      </c>
      <c r="M1004" s="13">
        <v>3</v>
      </c>
      <c r="N1004" s="13" t="s">
        <v>3</v>
      </c>
      <c r="O1004" s="13">
        <v>2</v>
      </c>
      <c r="P1004" s="13">
        <f>ROUND(Source!EU988,O1004)</f>
        <v>0</v>
      </c>
      <c r="Q1004" s="13"/>
      <c r="R1004" s="13"/>
      <c r="S1004" s="13"/>
      <c r="T1004" s="13"/>
      <c r="U1004" s="13"/>
      <c r="V1004" s="13"/>
      <c r="W1004" s="13">
        <v>0</v>
      </c>
      <c r="X1004" s="13">
        <v>1</v>
      </c>
      <c r="Y1004" s="13">
        <v>0</v>
      </c>
      <c r="Z1004" s="13">
        <v>0</v>
      </c>
      <c r="AA1004" s="13">
        <v>1</v>
      </c>
      <c r="AB1004" s="13">
        <v>0</v>
      </c>
    </row>
    <row r="1005" spans="1:28" x14ac:dyDescent="0.2">
      <c r="A1005" s="13">
        <v>50</v>
      </c>
      <c r="B1005" s="13">
        <v>0</v>
      </c>
      <c r="C1005" s="13">
        <v>0</v>
      </c>
      <c r="D1005" s="13">
        <v>1</v>
      </c>
      <c r="E1005" s="13">
        <v>214</v>
      </c>
      <c r="F1005" s="13">
        <f>ROUND(Source!AS988,O1005)</f>
        <v>18951.07</v>
      </c>
      <c r="G1005" s="13" t="s">
        <v>142</v>
      </c>
      <c r="H1005" s="13" t="s">
        <v>143</v>
      </c>
      <c r="I1005" s="13"/>
      <c r="J1005" s="13"/>
      <c r="K1005" s="13">
        <v>214</v>
      </c>
      <c r="L1005" s="13">
        <v>16</v>
      </c>
      <c r="M1005" s="13">
        <v>3</v>
      </c>
      <c r="N1005" s="13" t="s">
        <v>3</v>
      </c>
      <c r="O1005" s="13">
        <v>2</v>
      </c>
      <c r="P1005" s="13">
        <f>ROUND(Source!EK988,O1005)</f>
        <v>270751.17</v>
      </c>
      <c r="Q1005" s="13"/>
      <c r="R1005" s="13"/>
      <c r="S1005" s="13"/>
      <c r="T1005" s="13"/>
      <c r="U1005" s="13"/>
      <c r="V1005" s="13"/>
      <c r="W1005" s="13">
        <v>18951.07</v>
      </c>
      <c r="X1005" s="13">
        <v>1</v>
      </c>
      <c r="Y1005" s="13">
        <v>18951.07</v>
      </c>
      <c r="Z1005" s="13">
        <v>270751.17</v>
      </c>
      <c r="AA1005" s="13">
        <v>1</v>
      </c>
      <c r="AB1005" s="13">
        <v>270751.17</v>
      </c>
    </row>
    <row r="1006" spans="1:28" x14ac:dyDescent="0.2">
      <c r="A1006" s="13">
        <v>50</v>
      </c>
      <c r="B1006" s="13">
        <v>0</v>
      </c>
      <c r="C1006" s="13">
        <v>0</v>
      </c>
      <c r="D1006" s="13">
        <v>1</v>
      </c>
      <c r="E1006" s="13">
        <v>215</v>
      </c>
      <c r="F1006" s="13">
        <f>ROUND(Source!AT988,O1006)</f>
        <v>0</v>
      </c>
      <c r="G1006" s="13" t="s">
        <v>144</v>
      </c>
      <c r="H1006" s="13" t="s">
        <v>145</v>
      </c>
      <c r="I1006" s="13"/>
      <c r="J1006" s="13"/>
      <c r="K1006" s="13">
        <v>215</v>
      </c>
      <c r="L1006" s="13">
        <v>17</v>
      </c>
      <c r="M1006" s="13">
        <v>3</v>
      </c>
      <c r="N1006" s="13" t="s">
        <v>3</v>
      </c>
      <c r="O1006" s="13">
        <v>2</v>
      </c>
      <c r="P1006" s="13">
        <f>ROUND(Source!EL988,O1006)</f>
        <v>0</v>
      </c>
      <c r="Q1006" s="13"/>
      <c r="R1006" s="13"/>
      <c r="S1006" s="13"/>
      <c r="T1006" s="13"/>
      <c r="U1006" s="13"/>
      <c r="V1006" s="13"/>
      <c r="W1006" s="13">
        <v>0</v>
      </c>
      <c r="X1006" s="13">
        <v>1</v>
      </c>
      <c r="Y1006" s="13">
        <v>0</v>
      </c>
      <c r="Z1006" s="13">
        <v>0</v>
      </c>
      <c r="AA1006" s="13">
        <v>1</v>
      </c>
      <c r="AB1006" s="13">
        <v>0</v>
      </c>
    </row>
    <row r="1007" spans="1:28" x14ac:dyDescent="0.2">
      <c r="A1007" s="13">
        <v>50</v>
      </c>
      <c r="B1007" s="13">
        <v>0</v>
      </c>
      <c r="C1007" s="13">
        <v>0</v>
      </c>
      <c r="D1007" s="13">
        <v>1</v>
      </c>
      <c r="E1007" s="13">
        <v>217</v>
      </c>
      <c r="F1007" s="13">
        <f>ROUND(Source!AU988,O1007)</f>
        <v>0</v>
      </c>
      <c r="G1007" s="13" t="s">
        <v>146</v>
      </c>
      <c r="H1007" s="13" t="s">
        <v>147</v>
      </c>
      <c r="I1007" s="13"/>
      <c r="J1007" s="13"/>
      <c r="K1007" s="13">
        <v>217</v>
      </c>
      <c r="L1007" s="13">
        <v>18</v>
      </c>
      <c r="M1007" s="13">
        <v>3</v>
      </c>
      <c r="N1007" s="13" t="s">
        <v>3</v>
      </c>
      <c r="O1007" s="13">
        <v>2</v>
      </c>
      <c r="P1007" s="13">
        <f>ROUND(Source!EM988,O1007)</f>
        <v>0</v>
      </c>
      <c r="Q1007" s="13"/>
      <c r="R1007" s="13"/>
      <c r="S1007" s="13"/>
      <c r="T1007" s="13"/>
      <c r="U1007" s="13"/>
      <c r="V1007" s="13"/>
      <c r="W1007" s="13">
        <v>0</v>
      </c>
      <c r="X1007" s="13">
        <v>1</v>
      </c>
      <c r="Y1007" s="13">
        <v>0</v>
      </c>
      <c r="Z1007" s="13">
        <v>0</v>
      </c>
      <c r="AA1007" s="13">
        <v>1</v>
      </c>
      <c r="AB1007" s="13">
        <v>0</v>
      </c>
    </row>
    <row r="1008" spans="1:28" x14ac:dyDescent="0.2">
      <c r="A1008" s="13">
        <v>50</v>
      </c>
      <c r="B1008" s="13">
        <v>0</v>
      </c>
      <c r="C1008" s="13">
        <v>0</v>
      </c>
      <c r="D1008" s="13">
        <v>1</v>
      </c>
      <c r="E1008" s="13">
        <v>230</v>
      </c>
      <c r="F1008" s="13">
        <f>ROUND(Source!BA988,O1008)</f>
        <v>0</v>
      </c>
      <c r="G1008" s="13" t="s">
        <v>148</v>
      </c>
      <c r="H1008" s="13" t="s">
        <v>149</v>
      </c>
      <c r="I1008" s="13"/>
      <c r="J1008" s="13"/>
      <c r="K1008" s="13">
        <v>230</v>
      </c>
      <c r="L1008" s="13">
        <v>19</v>
      </c>
      <c r="M1008" s="13">
        <v>3</v>
      </c>
      <c r="N1008" s="13" t="s">
        <v>3</v>
      </c>
      <c r="O1008" s="13">
        <v>2</v>
      </c>
      <c r="P1008" s="13">
        <f>ROUND(Source!ES988,O1008)</f>
        <v>0</v>
      </c>
      <c r="Q1008" s="13"/>
      <c r="R1008" s="13"/>
      <c r="S1008" s="13"/>
      <c r="T1008" s="13"/>
      <c r="U1008" s="13"/>
      <c r="V1008" s="13"/>
      <c r="W1008" s="13">
        <v>0</v>
      </c>
      <c r="X1008" s="13">
        <v>1</v>
      </c>
      <c r="Y1008" s="13">
        <v>0</v>
      </c>
      <c r="Z1008" s="13">
        <v>0</v>
      </c>
      <c r="AA1008" s="13">
        <v>1</v>
      </c>
      <c r="AB1008" s="13">
        <v>0</v>
      </c>
    </row>
    <row r="1009" spans="1:255" x14ac:dyDescent="0.2">
      <c r="A1009" s="13">
        <v>50</v>
      </c>
      <c r="B1009" s="13">
        <v>0</v>
      </c>
      <c r="C1009" s="13">
        <v>0</v>
      </c>
      <c r="D1009" s="13">
        <v>1</v>
      </c>
      <c r="E1009" s="13">
        <v>206</v>
      </c>
      <c r="F1009" s="13">
        <f>ROUND(Source!T988,O1009)</f>
        <v>0</v>
      </c>
      <c r="G1009" s="13" t="s">
        <v>150</v>
      </c>
      <c r="H1009" s="13" t="s">
        <v>151</v>
      </c>
      <c r="I1009" s="13"/>
      <c r="J1009" s="13"/>
      <c r="K1009" s="13">
        <v>206</v>
      </c>
      <c r="L1009" s="13">
        <v>20</v>
      </c>
      <c r="M1009" s="13">
        <v>3</v>
      </c>
      <c r="N1009" s="13" t="s">
        <v>3</v>
      </c>
      <c r="O1009" s="13">
        <v>2</v>
      </c>
      <c r="P1009" s="13">
        <f>ROUND(Source!DL988,O1009)</f>
        <v>0</v>
      </c>
      <c r="Q1009" s="13"/>
      <c r="R1009" s="13"/>
      <c r="S1009" s="13"/>
      <c r="T1009" s="13"/>
      <c r="U1009" s="13"/>
      <c r="V1009" s="13"/>
      <c r="W1009" s="13">
        <v>0</v>
      </c>
      <c r="X1009" s="13">
        <v>1</v>
      </c>
      <c r="Y1009" s="13">
        <v>0</v>
      </c>
      <c r="Z1009" s="13">
        <v>0</v>
      </c>
      <c r="AA1009" s="13">
        <v>1</v>
      </c>
      <c r="AB1009" s="13">
        <v>0</v>
      </c>
    </row>
    <row r="1010" spans="1:255" x14ac:dyDescent="0.2">
      <c r="A1010" s="13">
        <v>50</v>
      </c>
      <c r="B1010" s="13">
        <v>0</v>
      </c>
      <c r="C1010" s="13">
        <v>0</v>
      </c>
      <c r="D1010" s="13">
        <v>1</v>
      </c>
      <c r="E1010" s="13">
        <v>207</v>
      </c>
      <c r="F1010" s="13">
        <f>Source!U988</f>
        <v>56.246499539999995</v>
      </c>
      <c r="G1010" s="13" t="s">
        <v>152</v>
      </c>
      <c r="H1010" s="13" t="s">
        <v>153</v>
      </c>
      <c r="I1010" s="13"/>
      <c r="J1010" s="13"/>
      <c r="K1010" s="13">
        <v>207</v>
      </c>
      <c r="L1010" s="13">
        <v>21</v>
      </c>
      <c r="M1010" s="13">
        <v>3</v>
      </c>
      <c r="N1010" s="13" t="s">
        <v>3</v>
      </c>
      <c r="O1010" s="13">
        <v>-1</v>
      </c>
      <c r="P1010" s="13">
        <f>Source!DM988</f>
        <v>56.246499539999995</v>
      </c>
      <c r="Q1010" s="13"/>
      <c r="R1010" s="13"/>
      <c r="S1010" s="13"/>
      <c r="T1010" s="13"/>
      <c r="U1010" s="13"/>
      <c r="V1010" s="13"/>
      <c r="W1010" s="13">
        <v>56.246499540000002</v>
      </c>
      <c r="X1010" s="13">
        <v>1</v>
      </c>
      <c r="Y1010" s="13">
        <v>56.246499540000002</v>
      </c>
      <c r="Z1010" s="13">
        <v>56.246499540000002</v>
      </c>
      <c r="AA1010" s="13">
        <v>1</v>
      </c>
      <c r="AB1010" s="13">
        <v>56.246499540000002</v>
      </c>
    </row>
    <row r="1011" spans="1:255" x14ac:dyDescent="0.2">
      <c r="A1011" s="13">
        <v>50</v>
      </c>
      <c r="B1011" s="13">
        <v>0</v>
      </c>
      <c r="C1011" s="13">
        <v>0</v>
      </c>
      <c r="D1011" s="13">
        <v>1</v>
      </c>
      <c r="E1011" s="13">
        <v>208</v>
      </c>
      <c r="F1011" s="13">
        <f>Source!V988</f>
        <v>0</v>
      </c>
      <c r="G1011" s="13" t="s">
        <v>154</v>
      </c>
      <c r="H1011" s="13" t="s">
        <v>155</v>
      </c>
      <c r="I1011" s="13"/>
      <c r="J1011" s="13"/>
      <c r="K1011" s="13">
        <v>208</v>
      </c>
      <c r="L1011" s="13">
        <v>22</v>
      </c>
      <c r="M1011" s="13">
        <v>3</v>
      </c>
      <c r="N1011" s="13" t="s">
        <v>3</v>
      </c>
      <c r="O1011" s="13">
        <v>-1</v>
      </c>
      <c r="P1011" s="13">
        <f>Source!DN988</f>
        <v>0</v>
      </c>
      <c r="Q1011" s="13"/>
      <c r="R1011" s="13"/>
      <c r="S1011" s="13"/>
      <c r="T1011" s="13"/>
      <c r="U1011" s="13"/>
      <c r="V1011" s="13"/>
      <c r="W1011" s="13">
        <v>0</v>
      </c>
      <c r="X1011" s="13">
        <v>1</v>
      </c>
      <c r="Y1011" s="13">
        <v>0</v>
      </c>
      <c r="Z1011" s="13">
        <v>0</v>
      </c>
      <c r="AA1011" s="13">
        <v>1</v>
      </c>
      <c r="AB1011" s="13">
        <v>0</v>
      </c>
    </row>
    <row r="1012" spans="1:255" x14ac:dyDescent="0.2">
      <c r="A1012" s="13">
        <v>50</v>
      </c>
      <c r="B1012" s="13">
        <v>0</v>
      </c>
      <c r="C1012" s="13">
        <v>0</v>
      </c>
      <c r="D1012" s="13">
        <v>1</v>
      </c>
      <c r="E1012" s="13">
        <v>209</v>
      </c>
      <c r="F1012" s="13">
        <f>ROUND(Source!W988,O1012)</f>
        <v>0</v>
      </c>
      <c r="G1012" s="13" t="s">
        <v>156</v>
      </c>
      <c r="H1012" s="13" t="s">
        <v>157</v>
      </c>
      <c r="I1012" s="13"/>
      <c r="J1012" s="13"/>
      <c r="K1012" s="13">
        <v>209</v>
      </c>
      <c r="L1012" s="13">
        <v>23</v>
      </c>
      <c r="M1012" s="13">
        <v>3</v>
      </c>
      <c r="N1012" s="13" t="s">
        <v>3</v>
      </c>
      <c r="O1012" s="13">
        <v>2</v>
      </c>
      <c r="P1012" s="13">
        <f>ROUND(Source!DO988,O1012)</f>
        <v>0</v>
      </c>
      <c r="Q1012" s="13"/>
      <c r="R1012" s="13"/>
      <c r="S1012" s="13"/>
      <c r="T1012" s="13"/>
      <c r="U1012" s="13"/>
      <c r="V1012" s="13"/>
      <c r="W1012" s="13">
        <v>0</v>
      </c>
      <c r="X1012" s="13">
        <v>1</v>
      </c>
      <c r="Y1012" s="13">
        <v>0</v>
      </c>
      <c r="Z1012" s="13">
        <v>0</v>
      </c>
      <c r="AA1012" s="13">
        <v>1</v>
      </c>
      <c r="AB1012" s="13">
        <v>0</v>
      </c>
    </row>
    <row r="1013" spans="1:255" x14ac:dyDescent="0.2">
      <c r="A1013" s="13">
        <v>50</v>
      </c>
      <c r="B1013" s="13">
        <v>0</v>
      </c>
      <c r="C1013" s="13">
        <v>0</v>
      </c>
      <c r="D1013" s="13">
        <v>1</v>
      </c>
      <c r="E1013" s="13">
        <v>233</v>
      </c>
      <c r="F1013" s="13">
        <f>ROUND(Source!BD988,O1013)</f>
        <v>0</v>
      </c>
      <c r="G1013" s="13" t="s">
        <v>158</v>
      </c>
      <c r="H1013" s="13" t="s">
        <v>159</v>
      </c>
      <c r="I1013" s="13"/>
      <c r="J1013" s="13"/>
      <c r="K1013" s="13">
        <v>233</v>
      </c>
      <c r="L1013" s="13">
        <v>24</v>
      </c>
      <c r="M1013" s="13">
        <v>3</v>
      </c>
      <c r="N1013" s="13" t="s">
        <v>3</v>
      </c>
      <c r="O1013" s="13">
        <v>2</v>
      </c>
      <c r="P1013" s="13">
        <f>ROUND(Source!EV988,O1013)</f>
        <v>0</v>
      </c>
      <c r="Q1013" s="13"/>
      <c r="R1013" s="13"/>
      <c r="S1013" s="13"/>
      <c r="T1013" s="13"/>
      <c r="U1013" s="13"/>
      <c r="V1013" s="13"/>
      <c r="W1013" s="13">
        <v>0</v>
      </c>
      <c r="X1013" s="13">
        <v>1</v>
      </c>
      <c r="Y1013" s="13">
        <v>0</v>
      </c>
      <c r="Z1013" s="13">
        <v>0</v>
      </c>
      <c r="AA1013" s="13">
        <v>1</v>
      </c>
      <c r="AB1013" s="13">
        <v>0</v>
      </c>
    </row>
    <row r="1014" spans="1:255" x14ac:dyDescent="0.2">
      <c r="A1014" s="13">
        <v>50</v>
      </c>
      <c r="B1014" s="13">
        <v>0</v>
      </c>
      <c r="C1014" s="13">
        <v>0</v>
      </c>
      <c r="D1014" s="13">
        <v>1</v>
      </c>
      <c r="E1014" s="13">
        <v>210</v>
      </c>
      <c r="F1014" s="13">
        <f>ROUND(Source!X988,O1014)</f>
        <v>728.9</v>
      </c>
      <c r="G1014" s="13" t="s">
        <v>160</v>
      </c>
      <c r="H1014" s="13" t="s">
        <v>161</v>
      </c>
      <c r="I1014" s="13"/>
      <c r="J1014" s="13"/>
      <c r="K1014" s="13">
        <v>210</v>
      </c>
      <c r="L1014" s="13">
        <v>25</v>
      </c>
      <c r="M1014" s="13">
        <v>3</v>
      </c>
      <c r="N1014" s="13" t="s">
        <v>3</v>
      </c>
      <c r="O1014" s="13">
        <v>2</v>
      </c>
      <c r="P1014" s="13">
        <f>ROUND(Source!DP988,O1014)</f>
        <v>41073.78</v>
      </c>
      <c r="Q1014" s="13"/>
      <c r="R1014" s="13"/>
      <c r="S1014" s="13"/>
      <c r="T1014" s="13"/>
      <c r="U1014" s="13"/>
      <c r="V1014" s="13"/>
      <c r="W1014" s="13">
        <v>728.9</v>
      </c>
      <c r="X1014" s="13">
        <v>1</v>
      </c>
      <c r="Y1014" s="13">
        <v>728.9</v>
      </c>
      <c r="Z1014" s="13">
        <v>41073.78</v>
      </c>
      <c r="AA1014" s="13">
        <v>1</v>
      </c>
      <c r="AB1014" s="13">
        <v>41073.78</v>
      </c>
    </row>
    <row r="1015" spans="1:255" x14ac:dyDescent="0.2">
      <c r="A1015" s="13">
        <v>50</v>
      </c>
      <c r="B1015" s="13">
        <v>0</v>
      </c>
      <c r="C1015" s="13">
        <v>0</v>
      </c>
      <c r="D1015" s="13">
        <v>1</v>
      </c>
      <c r="E1015" s="13">
        <v>211</v>
      </c>
      <c r="F1015" s="13">
        <f>ROUND(Source!Y988,O1015)</f>
        <v>407.92</v>
      </c>
      <c r="G1015" s="13" t="s">
        <v>162</v>
      </c>
      <c r="H1015" s="13" t="s">
        <v>163</v>
      </c>
      <c r="I1015" s="13"/>
      <c r="J1015" s="13"/>
      <c r="K1015" s="13">
        <v>211</v>
      </c>
      <c r="L1015" s="13">
        <v>26</v>
      </c>
      <c r="M1015" s="13">
        <v>3</v>
      </c>
      <c r="N1015" s="13" t="s">
        <v>3</v>
      </c>
      <c r="O1015" s="13">
        <v>2</v>
      </c>
      <c r="P1015" s="13">
        <f>ROUND(Source!DQ988,O1015)</f>
        <v>22986.25</v>
      </c>
      <c r="Q1015" s="13"/>
      <c r="R1015" s="13"/>
      <c r="S1015" s="13"/>
      <c r="T1015" s="13"/>
      <c r="U1015" s="13"/>
      <c r="V1015" s="13"/>
      <c r="W1015" s="13">
        <v>407.92</v>
      </c>
      <c r="X1015" s="13">
        <v>1</v>
      </c>
      <c r="Y1015" s="13">
        <v>407.92</v>
      </c>
      <c r="Z1015" s="13">
        <v>22986.25</v>
      </c>
      <c r="AA1015" s="13">
        <v>1</v>
      </c>
      <c r="AB1015" s="13">
        <v>22986.25</v>
      </c>
    </row>
    <row r="1016" spans="1:255" x14ac:dyDescent="0.2">
      <c r="A1016" s="13">
        <v>50</v>
      </c>
      <c r="B1016" s="13">
        <v>0</v>
      </c>
      <c r="C1016" s="13">
        <v>0</v>
      </c>
      <c r="D1016" s="13">
        <v>1</v>
      </c>
      <c r="E1016" s="13">
        <v>224</v>
      </c>
      <c r="F1016" s="13">
        <f>ROUND(Source!AR988,O1016)</f>
        <v>18951.07</v>
      </c>
      <c r="G1016" s="13" t="s">
        <v>164</v>
      </c>
      <c r="H1016" s="13" t="s">
        <v>165</v>
      </c>
      <c r="I1016" s="13"/>
      <c r="J1016" s="13"/>
      <c r="K1016" s="13">
        <v>224</v>
      </c>
      <c r="L1016" s="13">
        <v>27</v>
      </c>
      <c r="M1016" s="13">
        <v>3</v>
      </c>
      <c r="N1016" s="13" t="s">
        <v>3</v>
      </c>
      <c r="O1016" s="13">
        <v>2</v>
      </c>
      <c r="P1016" s="13">
        <f>ROUND(Source!EJ988,O1016)</f>
        <v>270751.17</v>
      </c>
      <c r="Q1016" s="13"/>
      <c r="R1016" s="13"/>
      <c r="S1016" s="13"/>
      <c r="T1016" s="13"/>
      <c r="U1016" s="13"/>
      <c r="V1016" s="13"/>
      <c r="W1016" s="13">
        <v>18951.07</v>
      </c>
      <c r="X1016" s="13">
        <v>1</v>
      </c>
      <c r="Y1016" s="13">
        <v>18951.07</v>
      </c>
      <c r="Z1016" s="13">
        <v>270751.17</v>
      </c>
      <c r="AA1016" s="13">
        <v>1</v>
      </c>
      <c r="AB1016" s="13">
        <v>270751.17</v>
      </c>
    </row>
    <row r="1018" spans="1:255" x14ac:dyDescent="0.2">
      <c r="A1018" s="10">
        <v>5</v>
      </c>
      <c r="B1018" s="10">
        <v>1</v>
      </c>
      <c r="C1018" s="10"/>
      <c r="D1018" s="10">
        <f>ROW(A1027)</f>
        <v>1027</v>
      </c>
      <c r="E1018" s="10"/>
      <c r="F1018" s="10" t="s">
        <v>24</v>
      </c>
      <c r="G1018" s="10" t="s">
        <v>933</v>
      </c>
      <c r="H1018" s="10" t="s">
        <v>3</v>
      </c>
      <c r="I1018" s="10">
        <v>0</v>
      </c>
      <c r="J1018" s="10"/>
      <c r="K1018" s="10">
        <v>0</v>
      </c>
      <c r="L1018" s="10"/>
      <c r="M1018" s="10" t="s">
        <v>3</v>
      </c>
      <c r="N1018" s="10"/>
      <c r="O1018" s="10"/>
      <c r="P1018" s="10"/>
      <c r="Q1018" s="10"/>
      <c r="R1018" s="10"/>
      <c r="S1018" s="10">
        <v>0</v>
      </c>
      <c r="T1018" s="10">
        <v>0</v>
      </c>
      <c r="U1018" s="10" t="s">
        <v>3</v>
      </c>
      <c r="V1018" s="10">
        <v>2</v>
      </c>
      <c r="W1018" s="10"/>
      <c r="X1018" s="10"/>
      <c r="Y1018" s="10"/>
      <c r="Z1018" s="10"/>
      <c r="AA1018" s="10"/>
      <c r="AB1018" s="10" t="s">
        <v>3</v>
      </c>
      <c r="AC1018" s="10" t="s">
        <v>3</v>
      </c>
      <c r="AD1018" s="10" t="s">
        <v>3</v>
      </c>
      <c r="AE1018" s="10" t="s">
        <v>3</v>
      </c>
      <c r="AF1018" s="10" t="s">
        <v>3</v>
      </c>
      <c r="AG1018" s="10" t="s">
        <v>3</v>
      </c>
      <c r="AH1018" s="10"/>
      <c r="AI1018" s="10"/>
      <c r="AJ1018" s="10"/>
      <c r="AK1018" s="10"/>
      <c r="AL1018" s="10"/>
      <c r="AM1018" s="10"/>
      <c r="AN1018" s="10"/>
      <c r="AO1018" s="10"/>
      <c r="AP1018" s="10" t="s">
        <v>3</v>
      </c>
      <c r="AQ1018" s="10" t="s">
        <v>3</v>
      </c>
      <c r="AR1018" s="10" t="s">
        <v>3</v>
      </c>
      <c r="AS1018" s="10"/>
      <c r="AT1018" s="10"/>
      <c r="AU1018" s="10"/>
      <c r="AV1018" s="10"/>
      <c r="AW1018" s="10"/>
      <c r="AX1018" s="10"/>
      <c r="AY1018" s="10"/>
      <c r="AZ1018" s="10" t="s">
        <v>3</v>
      </c>
      <c r="BA1018" s="10"/>
      <c r="BB1018" s="10" t="s">
        <v>3</v>
      </c>
      <c r="BC1018" s="10" t="s">
        <v>3</v>
      </c>
      <c r="BD1018" s="10" t="s">
        <v>3</v>
      </c>
      <c r="BE1018" s="10" t="s">
        <v>3</v>
      </c>
      <c r="BF1018" s="10" t="s">
        <v>3</v>
      </c>
      <c r="BG1018" s="10" t="s">
        <v>3</v>
      </c>
      <c r="BH1018" s="10" t="s">
        <v>3</v>
      </c>
      <c r="BI1018" s="10" t="s">
        <v>3</v>
      </c>
      <c r="BJ1018" s="10" t="s">
        <v>3</v>
      </c>
      <c r="BK1018" s="10" t="s">
        <v>3</v>
      </c>
      <c r="BL1018" s="10" t="s">
        <v>3</v>
      </c>
      <c r="BM1018" s="10" t="s">
        <v>3</v>
      </c>
      <c r="BN1018" s="10" t="s">
        <v>3</v>
      </c>
      <c r="BO1018" s="10" t="s">
        <v>3</v>
      </c>
      <c r="BP1018" s="10" t="s">
        <v>3</v>
      </c>
      <c r="BQ1018" s="10"/>
      <c r="BR1018" s="10"/>
      <c r="BS1018" s="10"/>
      <c r="BT1018" s="10"/>
      <c r="BU1018" s="10"/>
      <c r="BV1018" s="10"/>
      <c r="BW1018" s="10"/>
      <c r="BX1018" s="10">
        <v>0</v>
      </c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>
        <v>0</v>
      </c>
    </row>
    <row r="1020" spans="1:255" x14ac:dyDescent="0.2">
      <c r="A1020" s="11">
        <v>52</v>
      </c>
      <c r="B1020" s="11">
        <f t="shared" ref="B1020:G1020" si="810">B1027</f>
        <v>1</v>
      </c>
      <c r="C1020" s="11">
        <f t="shared" si="810"/>
        <v>5</v>
      </c>
      <c r="D1020" s="11">
        <f t="shared" si="810"/>
        <v>1018</v>
      </c>
      <c r="E1020" s="11">
        <f t="shared" si="810"/>
        <v>0</v>
      </c>
      <c r="F1020" s="11" t="str">
        <f t="shared" si="810"/>
        <v>Новый подраздел</v>
      </c>
      <c r="G1020" s="11" t="str">
        <f t="shared" si="810"/>
        <v>Огнезащитное покрытие</v>
      </c>
      <c r="H1020" s="11"/>
      <c r="I1020" s="11"/>
      <c r="J1020" s="11"/>
      <c r="K1020" s="11"/>
      <c r="L1020" s="11"/>
      <c r="M1020" s="11"/>
      <c r="N1020" s="11"/>
      <c r="O1020" s="11">
        <f t="shared" ref="O1020:AT1020" si="811">O1027</f>
        <v>56747.18</v>
      </c>
      <c r="P1020" s="11">
        <f t="shared" si="811"/>
        <v>53640.49</v>
      </c>
      <c r="Q1020" s="11">
        <f t="shared" si="811"/>
        <v>140.97</v>
      </c>
      <c r="R1020" s="11">
        <f t="shared" si="811"/>
        <v>21.48</v>
      </c>
      <c r="S1020" s="11">
        <f t="shared" si="811"/>
        <v>2965.72</v>
      </c>
      <c r="T1020" s="11">
        <f t="shared" si="811"/>
        <v>0</v>
      </c>
      <c r="U1020" s="11">
        <f t="shared" si="811"/>
        <v>253.48623839999993</v>
      </c>
      <c r="V1020" s="11">
        <f t="shared" si="811"/>
        <v>0</v>
      </c>
      <c r="W1020" s="11">
        <f t="shared" si="811"/>
        <v>0</v>
      </c>
      <c r="X1020" s="11">
        <f t="shared" si="811"/>
        <v>2598.86</v>
      </c>
      <c r="Y1020" s="11">
        <f t="shared" si="811"/>
        <v>1403.98</v>
      </c>
      <c r="Z1020" s="11">
        <f t="shared" si="811"/>
        <v>0</v>
      </c>
      <c r="AA1020" s="11">
        <f t="shared" si="811"/>
        <v>0</v>
      </c>
      <c r="AB1020" s="11">
        <f t="shared" si="811"/>
        <v>56747.18</v>
      </c>
      <c r="AC1020" s="11">
        <f t="shared" si="811"/>
        <v>53640.49</v>
      </c>
      <c r="AD1020" s="11">
        <f t="shared" si="811"/>
        <v>140.97</v>
      </c>
      <c r="AE1020" s="11">
        <f t="shared" si="811"/>
        <v>21.48</v>
      </c>
      <c r="AF1020" s="11">
        <f t="shared" si="811"/>
        <v>2965.72</v>
      </c>
      <c r="AG1020" s="11">
        <f t="shared" si="811"/>
        <v>0</v>
      </c>
      <c r="AH1020" s="11">
        <f t="shared" si="811"/>
        <v>253.48623839999993</v>
      </c>
      <c r="AI1020" s="11">
        <f t="shared" si="811"/>
        <v>0</v>
      </c>
      <c r="AJ1020" s="11">
        <f t="shared" si="811"/>
        <v>0</v>
      </c>
      <c r="AK1020" s="11">
        <f t="shared" si="811"/>
        <v>2598.86</v>
      </c>
      <c r="AL1020" s="11">
        <f t="shared" si="811"/>
        <v>1403.98</v>
      </c>
      <c r="AM1020" s="11">
        <f t="shared" si="811"/>
        <v>0</v>
      </c>
      <c r="AN1020" s="11">
        <f t="shared" si="811"/>
        <v>0</v>
      </c>
      <c r="AO1020" s="11">
        <f t="shared" si="811"/>
        <v>0</v>
      </c>
      <c r="AP1020" s="11">
        <f t="shared" si="811"/>
        <v>0</v>
      </c>
      <c r="AQ1020" s="11">
        <f t="shared" si="811"/>
        <v>0</v>
      </c>
      <c r="AR1020" s="11">
        <f t="shared" si="811"/>
        <v>60750.02</v>
      </c>
      <c r="AS1020" s="11">
        <f t="shared" si="811"/>
        <v>60750.02</v>
      </c>
      <c r="AT1020" s="11">
        <f t="shared" si="811"/>
        <v>0</v>
      </c>
      <c r="AU1020" s="11">
        <f t="shared" ref="AU1020:BZ1020" si="812">AU1027</f>
        <v>0</v>
      </c>
      <c r="AV1020" s="11">
        <f t="shared" si="812"/>
        <v>53640.49</v>
      </c>
      <c r="AW1020" s="11">
        <f t="shared" si="812"/>
        <v>53640.49</v>
      </c>
      <c r="AX1020" s="11">
        <f t="shared" si="812"/>
        <v>0</v>
      </c>
      <c r="AY1020" s="11">
        <f t="shared" si="812"/>
        <v>53640.49</v>
      </c>
      <c r="AZ1020" s="11">
        <f t="shared" si="812"/>
        <v>0</v>
      </c>
      <c r="BA1020" s="11">
        <f t="shared" si="812"/>
        <v>0</v>
      </c>
      <c r="BB1020" s="11">
        <f t="shared" si="812"/>
        <v>0</v>
      </c>
      <c r="BC1020" s="11">
        <f t="shared" si="812"/>
        <v>0</v>
      </c>
      <c r="BD1020" s="11">
        <f t="shared" si="812"/>
        <v>0</v>
      </c>
      <c r="BE1020" s="11">
        <f t="shared" si="812"/>
        <v>0</v>
      </c>
      <c r="BF1020" s="11">
        <f t="shared" si="812"/>
        <v>0</v>
      </c>
      <c r="BG1020" s="11">
        <f t="shared" si="812"/>
        <v>0</v>
      </c>
      <c r="BH1020" s="11">
        <f t="shared" si="812"/>
        <v>0</v>
      </c>
      <c r="BI1020" s="11">
        <f t="shared" si="812"/>
        <v>0</v>
      </c>
      <c r="BJ1020" s="11">
        <f t="shared" si="812"/>
        <v>0</v>
      </c>
      <c r="BK1020" s="11">
        <f t="shared" si="812"/>
        <v>0</v>
      </c>
      <c r="BL1020" s="11">
        <f t="shared" si="812"/>
        <v>0</v>
      </c>
      <c r="BM1020" s="11">
        <f t="shared" si="812"/>
        <v>0</v>
      </c>
      <c r="BN1020" s="11">
        <f t="shared" si="812"/>
        <v>0</v>
      </c>
      <c r="BO1020" s="11">
        <f t="shared" si="812"/>
        <v>0</v>
      </c>
      <c r="BP1020" s="11">
        <f t="shared" si="812"/>
        <v>0</v>
      </c>
      <c r="BQ1020" s="11">
        <f t="shared" si="812"/>
        <v>0</v>
      </c>
      <c r="BR1020" s="11">
        <f t="shared" si="812"/>
        <v>0</v>
      </c>
      <c r="BS1020" s="11">
        <f t="shared" si="812"/>
        <v>0</v>
      </c>
      <c r="BT1020" s="11">
        <f t="shared" si="812"/>
        <v>0</v>
      </c>
      <c r="BU1020" s="11">
        <f t="shared" si="812"/>
        <v>0</v>
      </c>
      <c r="BV1020" s="11">
        <f t="shared" si="812"/>
        <v>0</v>
      </c>
      <c r="BW1020" s="11">
        <f t="shared" si="812"/>
        <v>0</v>
      </c>
      <c r="BX1020" s="11">
        <f t="shared" si="812"/>
        <v>0</v>
      </c>
      <c r="BY1020" s="11">
        <f t="shared" si="812"/>
        <v>0</v>
      </c>
      <c r="BZ1020" s="11">
        <f t="shared" si="812"/>
        <v>0</v>
      </c>
      <c r="CA1020" s="11">
        <f t="shared" ref="CA1020:DF1020" si="813">CA1027</f>
        <v>60750.02</v>
      </c>
      <c r="CB1020" s="11">
        <f t="shared" si="813"/>
        <v>60750.02</v>
      </c>
      <c r="CC1020" s="11">
        <f t="shared" si="813"/>
        <v>0</v>
      </c>
      <c r="CD1020" s="11">
        <f t="shared" si="813"/>
        <v>0</v>
      </c>
      <c r="CE1020" s="11">
        <f t="shared" si="813"/>
        <v>53640.49</v>
      </c>
      <c r="CF1020" s="11">
        <f t="shared" si="813"/>
        <v>53640.49</v>
      </c>
      <c r="CG1020" s="11">
        <f t="shared" si="813"/>
        <v>0</v>
      </c>
      <c r="CH1020" s="11">
        <f t="shared" si="813"/>
        <v>53640.49</v>
      </c>
      <c r="CI1020" s="11">
        <f t="shared" si="813"/>
        <v>0</v>
      </c>
      <c r="CJ1020" s="11">
        <f t="shared" si="813"/>
        <v>0</v>
      </c>
      <c r="CK1020" s="11">
        <f t="shared" si="813"/>
        <v>0</v>
      </c>
      <c r="CL1020" s="11">
        <f t="shared" si="813"/>
        <v>0</v>
      </c>
      <c r="CM1020" s="11">
        <f t="shared" si="813"/>
        <v>0</v>
      </c>
      <c r="CN1020" s="11">
        <f t="shared" si="813"/>
        <v>0</v>
      </c>
      <c r="CO1020" s="11">
        <f t="shared" si="813"/>
        <v>0</v>
      </c>
      <c r="CP1020" s="11">
        <f t="shared" si="813"/>
        <v>0</v>
      </c>
      <c r="CQ1020" s="11">
        <f t="shared" si="813"/>
        <v>0</v>
      </c>
      <c r="CR1020" s="11">
        <f t="shared" si="813"/>
        <v>0</v>
      </c>
      <c r="CS1020" s="11">
        <f t="shared" si="813"/>
        <v>0</v>
      </c>
      <c r="CT1020" s="11">
        <f t="shared" si="813"/>
        <v>0</v>
      </c>
      <c r="CU1020" s="11">
        <f t="shared" si="813"/>
        <v>0</v>
      </c>
      <c r="CV1020" s="11">
        <f t="shared" si="813"/>
        <v>0</v>
      </c>
      <c r="CW1020" s="11">
        <f t="shared" si="813"/>
        <v>0</v>
      </c>
      <c r="CX1020" s="11">
        <f t="shared" si="813"/>
        <v>0</v>
      </c>
      <c r="CY1020" s="11">
        <f t="shared" si="813"/>
        <v>0</v>
      </c>
      <c r="CZ1020" s="11">
        <f t="shared" si="813"/>
        <v>0</v>
      </c>
      <c r="DA1020" s="11">
        <f t="shared" si="813"/>
        <v>0</v>
      </c>
      <c r="DB1020" s="11">
        <f t="shared" si="813"/>
        <v>0</v>
      </c>
      <c r="DC1020" s="11">
        <f t="shared" si="813"/>
        <v>0</v>
      </c>
      <c r="DD1020" s="11">
        <f t="shared" si="813"/>
        <v>0</v>
      </c>
      <c r="DE1020" s="11">
        <f t="shared" si="813"/>
        <v>0</v>
      </c>
      <c r="DF1020" s="11">
        <f t="shared" si="813"/>
        <v>0</v>
      </c>
      <c r="DG1020" s="12">
        <f t="shared" ref="DG1020:EL1020" si="814">DG1027</f>
        <v>506426.45</v>
      </c>
      <c r="DH1020" s="12">
        <f t="shared" si="814"/>
        <v>336901.77</v>
      </c>
      <c r="DI1020" s="12">
        <f t="shared" si="814"/>
        <v>2406.36</v>
      </c>
      <c r="DJ1020" s="12">
        <f t="shared" si="814"/>
        <v>1210.4000000000001</v>
      </c>
      <c r="DK1020" s="12">
        <f t="shared" si="814"/>
        <v>167118.32</v>
      </c>
      <c r="DL1020" s="12">
        <f t="shared" si="814"/>
        <v>0</v>
      </c>
      <c r="DM1020" s="12">
        <f t="shared" si="814"/>
        <v>253.48623839999993</v>
      </c>
      <c r="DN1020" s="12">
        <f t="shared" si="814"/>
        <v>0</v>
      </c>
      <c r="DO1020" s="12">
        <f t="shared" si="814"/>
        <v>0</v>
      </c>
      <c r="DP1020" s="12">
        <f t="shared" si="814"/>
        <v>146445.99</v>
      </c>
      <c r="DQ1020" s="12">
        <f t="shared" si="814"/>
        <v>79114.5</v>
      </c>
      <c r="DR1020" s="12">
        <f t="shared" si="814"/>
        <v>0</v>
      </c>
      <c r="DS1020" s="12">
        <f t="shared" si="814"/>
        <v>0</v>
      </c>
      <c r="DT1020" s="12">
        <f t="shared" si="814"/>
        <v>506426.45</v>
      </c>
      <c r="DU1020" s="12">
        <f t="shared" si="814"/>
        <v>336901.77</v>
      </c>
      <c r="DV1020" s="12">
        <f t="shared" si="814"/>
        <v>2406.36</v>
      </c>
      <c r="DW1020" s="12">
        <f t="shared" si="814"/>
        <v>1210.4000000000001</v>
      </c>
      <c r="DX1020" s="12">
        <f t="shared" si="814"/>
        <v>167118.32</v>
      </c>
      <c r="DY1020" s="12">
        <f t="shared" si="814"/>
        <v>0</v>
      </c>
      <c r="DZ1020" s="12">
        <f t="shared" si="814"/>
        <v>253.48623839999993</v>
      </c>
      <c r="EA1020" s="12">
        <f t="shared" si="814"/>
        <v>0</v>
      </c>
      <c r="EB1020" s="12">
        <f t="shared" si="814"/>
        <v>0</v>
      </c>
      <c r="EC1020" s="12">
        <f t="shared" si="814"/>
        <v>146445.99</v>
      </c>
      <c r="ED1020" s="12">
        <f t="shared" si="814"/>
        <v>79114.5</v>
      </c>
      <c r="EE1020" s="12">
        <f t="shared" si="814"/>
        <v>0</v>
      </c>
      <c r="EF1020" s="12">
        <f t="shared" si="814"/>
        <v>0</v>
      </c>
      <c r="EG1020" s="12">
        <f t="shared" si="814"/>
        <v>0</v>
      </c>
      <c r="EH1020" s="12">
        <f t="shared" si="814"/>
        <v>0</v>
      </c>
      <c r="EI1020" s="12">
        <f t="shared" si="814"/>
        <v>0</v>
      </c>
      <c r="EJ1020" s="12">
        <f t="shared" si="814"/>
        <v>731986.94</v>
      </c>
      <c r="EK1020" s="12">
        <f t="shared" si="814"/>
        <v>731986.94</v>
      </c>
      <c r="EL1020" s="12">
        <f t="shared" si="814"/>
        <v>0</v>
      </c>
      <c r="EM1020" s="12">
        <f t="shared" ref="EM1020:FR1020" si="815">EM1027</f>
        <v>0</v>
      </c>
      <c r="EN1020" s="12">
        <f t="shared" si="815"/>
        <v>336901.77</v>
      </c>
      <c r="EO1020" s="12">
        <f t="shared" si="815"/>
        <v>336901.77</v>
      </c>
      <c r="EP1020" s="12">
        <f t="shared" si="815"/>
        <v>0</v>
      </c>
      <c r="EQ1020" s="12">
        <f t="shared" si="815"/>
        <v>336901.77</v>
      </c>
      <c r="ER1020" s="12">
        <f t="shared" si="815"/>
        <v>0</v>
      </c>
      <c r="ES1020" s="12">
        <f t="shared" si="815"/>
        <v>0</v>
      </c>
      <c r="ET1020" s="12">
        <f t="shared" si="815"/>
        <v>0</v>
      </c>
      <c r="EU1020" s="12">
        <f t="shared" si="815"/>
        <v>0</v>
      </c>
      <c r="EV1020" s="12">
        <f t="shared" si="815"/>
        <v>0</v>
      </c>
      <c r="EW1020" s="12">
        <f t="shared" si="815"/>
        <v>0</v>
      </c>
      <c r="EX1020" s="12">
        <f t="shared" si="815"/>
        <v>0</v>
      </c>
      <c r="EY1020" s="12">
        <f t="shared" si="815"/>
        <v>0</v>
      </c>
      <c r="EZ1020" s="12">
        <f t="shared" si="815"/>
        <v>0</v>
      </c>
      <c r="FA1020" s="12">
        <f t="shared" si="815"/>
        <v>0</v>
      </c>
      <c r="FB1020" s="12">
        <f t="shared" si="815"/>
        <v>0</v>
      </c>
      <c r="FC1020" s="12">
        <f t="shared" si="815"/>
        <v>0</v>
      </c>
      <c r="FD1020" s="12">
        <f t="shared" si="815"/>
        <v>0</v>
      </c>
      <c r="FE1020" s="12">
        <f t="shared" si="815"/>
        <v>0</v>
      </c>
      <c r="FF1020" s="12">
        <f t="shared" si="815"/>
        <v>0</v>
      </c>
      <c r="FG1020" s="12">
        <f t="shared" si="815"/>
        <v>0</v>
      </c>
      <c r="FH1020" s="12">
        <f t="shared" si="815"/>
        <v>0</v>
      </c>
      <c r="FI1020" s="12">
        <f t="shared" si="815"/>
        <v>0</v>
      </c>
      <c r="FJ1020" s="12">
        <f t="shared" si="815"/>
        <v>0</v>
      </c>
      <c r="FK1020" s="12">
        <f t="shared" si="815"/>
        <v>0</v>
      </c>
      <c r="FL1020" s="12">
        <f t="shared" si="815"/>
        <v>0</v>
      </c>
      <c r="FM1020" s="12">
        <f t="shared" si="815"/>
        <v>0</v>
      </c>
      <c r="FN1020" s="12">
        <f t="shared" si="815"/>
        <v>0</v>
      </c>
      <c r="FO1020" s="12">
        <f t="shared" si="815"/>
        <v>0</v>
      </c>
      <c r="FP1020" s="12">
        <f t="shared" si="815"/>
        <v>0</v>
      </c>
      <c r="FQ1020" s="12">
        <f t="shared" si="815"/>
        <v>0</v>
      </c>
      <c r="FR1020" s="12">
        <f t="shared" si="815"/>
        <v>0</v>
      </c>
      <c r="FS1020" s="12">
        <f t="shared" ref="FS1020:GX1020" si="816">FS1027</f>
        <v>731986.94</v>
      </c>
      <c r="FT1020" s="12">
        <f t="shared" si="816"/>
        <v>731986.94</v>
      </c>
      <c r="FU1020" s="12">
        <f t="shared" si="816"/>
        <v>0</v>
      </c>
      <c r="FV1020" s="12">
        <f t="shared" si="816"/>
        <v>0</v>
      </c>
      <c r="FW1020" s="12">
        <f t="shared" si="816"/>
        <v>336901.77</v>
      </c>
      <c r="FX1020" s="12">
        <f t="shared" si="816"/>
        <v>336901.77</v>
      </c>
      <c r="FY1020" s="12">
        <f t="shared" si="816"/>
        <v>0</v>
      </c>
      <c r="FZ1020" s="12">
        <f t="shared" si="816"/>
        <v>336901.77</v>
      </c>
      <c r="GA1020" s="12">
        <f t="shared" si="816"/>
        <v>0</v>
      </c>
      <c r="GB1020" s="12">
        <f t="shared" si="816"/>
        <v>0</v>
      </c>
      <c r="GC1020" s="12">
        <f t="shared" si="816"/>
        <v>0</v>
      </c>
      <c r="GD1020" s="12">
        <f t="shared" si="816"/>
        <v>0</v>
      </c>
      <c r="GE1020" s="12">
        <f t="shared" si="816"/>
        <v>0</v>
      </c>
      <c r="GF1020" s="12">
        <f t="shared" si="816"/>
        <v>0</v>
      </c>
      <c r="GG1020" s="12">
        <f t="shared" si="816"/>
        <v>0</v>
      </c>
      <c r="GH1020" s="12">
        <f t="shared" si="816"/>
        <v>0</v>
      </c>
      <c r="GI1020" s="12">
        <f t="shared" si="816"/>
        <v>0</v>
      </c>
      <c r="GJ1020" s="12">
        <f t="shared" si="816"/>
        <v>0</v>
      </c>
      <c r="GK1020" s="12">
        <f t="shared" si="816"/>
        <v>0</v>
      </c>
      <c r="GL1020" s="12">
        <f t="shared" si="816"/>
        <v>0</v>
      </c>
      <c r="GM1020" s="12">
        <f t="shared" si="816"/>
        <v>0</v>
      </c>
      <c r="GN1020" s="12">
        <f t="shared" si="816"/>
        <v>0</v>
      </c>
      <c r="GO1020" s="12">
        <f t="shared" si="816"/>
        <v>0</v>
      </c>
      <c r="GP1020" s="12">
        <f t="shared" si="816"/>
        <v>0</v>
      </c>
      <c r="GQ1020" s="12">
        <f t="shared" si="816"/>
        <v>0</v>
      </c>
      <c r="GR1020" s="12">
        <f t="shared" si="816"/>
        <v>0</v>
      </c>
      <c r="GS1020" s="12">
        <f t="shared" si="816"/>
        <v>0</v>
      </c>
      <c r="GT1020" s="12">
        <f t="shared" si="816"/>
        <v>0</v>
      </c>
      <c r="GU1020" s="12">
        <f t="shared" si="816"/>
        <v>0</v>
      </c>
      <c r="GV1020" s="12">
        <f t="shared" si="816"/>
        <v>0</v>
      </c>
      <c r="GW1020" s="12">
        <f t="shared" si="816"/>
        <v>0</v>
      </c>
      <c r="GX1020" s="12">
        <f t="shared" si="816"/>
        <v>0</v>
      </c>
    </row>
    <row r="1022" spans="1:255" x14ac:dyDescent="0.2">
      <c r="A1022" s="2">
        <v>17</v>
      </c>
      <c r="B1022" s="2">
        <v>1</v>
      </c>
      <c r="C1022" s="2">
        <f>ROW(SmtRes!A678)</f>
        <v>678</v>
      </c>
      <c r="D1022" s="2">
        <f>ROW(EtalonRes!A931)</f>
        <v>931</v>
      </c>
      <c r="E1022" s="2" t="s">
        <v>934</v>
      </c>
      <c r="F1022" s="2" t="s">
        <v>685</v>
      </c>
      <c r="G1022" s="2" t="s">
        <v>686</v>
      </c>
      <c r="H1022" s="2" t="s">
        <v>687</v>
      </c>
      <c r="I1022" s="2">
        <f>ROUND(1200/100,9)</f>
        <v>12</v>
      </c>
      <c r="J1022" s="2">
        <v>0</v>
      </c>
      <c r="K1022" s="2">
        <f>ROUND(1200/100,9)</f>
        <v>12</v>
      </c>
      <c r="L1022" s="2"/>
      <c r="M1022" s="2"/>
      <c r="N1022" s="2"/>
      <c r="O1022" s="2">
        <f>ROUND(CP1022,2)</f>
        <v>18853.91</v>
      </c>
      <c r="P1022" s="2">
        <f>ROUND((ROUND((AC1022*AW1022*I1022),2)*BC1022),2)</f>
        <v>15747.22</v>
      </c>
      <c r="Q1022" s="2">
        <f>(ROUND((ROUND(((((ET1022*1.2)*1.25))*AV1022*I1022),2)*BB1022),2)+ROUND((ROUND(((AE1022-(((EU1022*1.2)*1.25)))*AV1022*I1022),2)*BS1022),2))</f>
        <v>140.97</v>
      </c>
      <c r="R1022" s="2">
        <f>(ROUND((ROUND(((((EU1022*1.2)*1.25))*AV1022*I1022),2)*BS1022),2)+ROUND((ROUND(((AE1022-(((EU1022*1.2)*1.25)))*AV1022*I1022),2)*BS1022),2))</f>
        <v>21.48</v>
      </c>
      <c r="S1022" s="2">
        <f>ROUND((ROUND((AF1022*AV1022*I1022),2)*BA1022),2)</f>
        <v>2965.72</v>
      </c>
      <c r="T1022" s="2">
        <f>ROUND(CU1022*I1022,2)</f>
        <v>0</v>
      </c>
      <c r="U1022" s="2">
        <f>CV1022*I1022</f>
        <v>253.48623839999993</v>
      </c>
      <c r="V1022" s="2">
        <f>CW1022*I1022</f>
        <v>0</v>
      </c>
      <c r="W1022" s="2">
        <f>ROUND(CX1022*I1022,2)</f>
        <v>0</v>
      </c>
      <c r="X1022" s="2">
        <f>(ROUND((((S1022+ROUND((ROUND(((((EU1022*1.2)*1.25))*AV1022*I1022),2)*BS1022),2))*AT1022)/100),2)+ROUND(((ROUND((ROUND(((AE1022-(((EU1022*1.2)*1.25)))*AV1022*I1022),2)*BS1022),2)*AT1022)/100),2))</f>
        <v>2598.86</v>
      </c>
      <c r="Y1022" s="2">
        <f>(ROUND((((S1022+ROUND((ROUND(((((EU1022*1.2)*1.25))*AV1022*I1022),2)*BS1022),2))*AU1022)/100),2)+ROUND(((ROUND((ROUND(((AE1022-(((EU1022*1.2)*1.25)))*AV1022*I1022),2)*BS1022),2)*AU1022)/100),2))</f>
        <v>1403.98</v>
      </c>
      <c r="Z1022" s="2"/>
      <c r="AA1022" s="2">
        <v>56661434</v>
      </c>
      <c r="AB1022" s="2">
        <f>ROUND((AC1022+AD1022+AF1022),6)</f>
        <v>1535.069</v>
      </c>
      <c r="AC1022" s="2">
        <f>ROUND((((ES1022*1)*1)),6)</f>
        <v>1287.8</v>
      </c>
      <c r="AD1022" s="2">
        <f>ROUND((((((ET1022*1.2)*1.25))-(((EU1022*1.2)*1.25)))+AE1022),6)</f>
        <v>11.22</v>
      </c>
      <c r="AE1022" s="2">
        <f>ROUND((((EU1022*1.2)*1.25)),6)</f>
        <v>1.71</v>
      </c>
      <c r="AF1022" s="2">
        <f>ROUND((((EV1022*1.2)*1.15)),6)</f>
        <v>236.04900000000001</v>
      </c>
      <c r="AG1022" s="2">
        <f>ROUND((AP1022),6)</f>
        <v>0</v>
      </c>
      <c r="AH1022" s="2">
        <f>(((EW1022*1.2)*1.15))</f>
        <v>20.175599999999996</v>
      </c>
      <c r="AI1022" s="2">
        <f>(((EX1022*1.2)*1.25))</f>
        <v>0</v>
      </c>
      <c r="AJ1022" s="2">
        <f>(AS1022)</f>
        <v>0</v>
      </c>
      <c r="AK1022" s="2">
        <v>1466.33</v>
      </c>
      <c r="AL1022" s="2">
        <v>1287.8</v>
      </c>
      <c r="AM1022" s="2">
        <v>7.48</v>
      </c>
      <c r="AN1022" s="2">
        <v>1.1399999999999999</v>
      </c>
      <c r="AO1022" s="2">
        <v>171.05</v>
      </c>
      <c r="AP1022" s="2">
        <v>0</v>
      </c>
      <c r="AQ1022" s="2">
        <v>14.62</v>
      </c>
      <c r="AR1022" s="2">
        <v>0</v>
      </c>
      <c r="AS1022" s="2">
        <v>0</v>
      </c>
      <c r="AT1022" s="2">
        <v>87</v>
      </c>
      <c r="AU1022" s="2">
        <v>47</v>
      </c>
      <c r="AV1022" s="2">
        <v>1.0469999999999999</v>
      </c>
      <c r="AW1022" s="2">
        <v>1.0189999999999999</v>
      </c>
      <c r="AX1022" s="2"/>
      <c r="AY1022" s="2"/>
      <c r="AZ1022" s="2">
        <v>1</v>
      </c>
      <c r="BA1022" s="2">
        <v>1</v>
      </c>
      <c r="BB1022" s="2">
        <v>1</v>
      </c>
      <c r="BC1022" s="2">
        <v>1</v>
      </c>
      <c r="BD1022" s="2" t="s">
        <v>3</v>
      </c>
      <c r="BE1022" s="2" t="s">
        <v>3</v>
      </c>
      <c r="BF1022" s="2" t="s">
        <v>3</v>
      </c>
      <c r="BG1022" s="2" t="s">
        <v>3</v>
      </c>
      <c r="BH1022" s="2">
        <v>0</v>
      </c>
      <c r="BI1022" s="2">
        <v>1</v>
      </c>
      <c r="BJ1022" s="2" t="s">
        <v>688</v>
      </c>
      <c r="BK1022" s="2"/>
      <c r="BL1022" s="2"/>
      <c r="BM1022" s="2">
        <v>29</v>
      </c>
      <c r="BN1022" s="2">
        <v>0</v>
      </c>
      <c r="BO1022" s="2" t="s">
        <v>685</v>
      </c>
      <c r="BP1022" s="2">
        <v>1</v>
      </c>
      <c r="BQ1022" s="2">
        <v>30</v>
      </c>
      <c r="BR1022" s="2">
        <v>0</v>
      </c>
      <c r="BS1022" s="2">
        <v>1</v>
      </c>
      <c r="BT1022" s="2">
        <v>1</v>
      </c>
      <c r="BU1022" s="2">
        <v>1</v>
      </c>
      <c r="BV1022" s="2">
        <v>1</v>
      </c>
      <c r="BW1022" s="2">
        <v>1</v>
      </c>
      <c r="BX1022" s="2">
        <v>1</v>
      </c>
      <c r="BY1022" s="2" t="s">
        <v>3</v>
      </c>
      <c r="BZ1022" s="2">
        <v>87</v>
      </c>
      <c r="CA1022" s="2">
        <v>47</v>
      </c>
      <c r="CB1022" s="2" t="s">
        <v>3</v>
      </c>
      <c r="CC1022" s="2"/>
      <c r="CD1022" s="2"/>
      <c r="CE1022" s="2">
        <v>1566</v>
      </c>
      <c r="CF1022" s="2">
        <v>0</v>
      </c>
      <c r="CG1022" s="2">
        <v>0</v>
      </c>
      <c r="CH1022" s="2"/>
      <c r="CI1022" s="2"/>
      <c r="CJ1022" s="2"/>
      <c r="CK1022" s="2"/>
      <c r="CL1022" s="2"/>
      <c r="CM1022" s="2">
        <v>0</v>
      </c>
      <c r="CN1022" s="2" t="s">
        <v>2117</v>
      </c>
      <c r="CO1022" s="2">
        <v>0</v>
      </c>
      <c r="CP1022" s="2">
        <f>(P1022+Q1022+S1022)</f>
        <v>18853.91</v>
      </c>
      <c r="CQ1022" s="2">
        <f>ROUND((ROUND((AC1022*AW1022*1),2)*BC1022),2)</f>
        <v>1312.27</v>
      </c>
      <c r="CR1022" s="2">
        <f>(ROUND((ROUND(((((ET1022*1.2)*1.25))*AV1022*1),2)*BB1022),2)+ROUND((ROUND(((AE1022-(((EU1022*1.2)*1.25)))*AV1022*1),2)*BS1022),2))</f>
        <v>11.75</v>
      </c>
      <c r="CS1022" s="2">
        <f>(ROUND((ROUND(((((EU1022*1.2)*1.25))*AV1022*1),2)*BS1022),2)+ROUND((ROUND(((AE1022-(((EU1022*1.2)*1.25)))*AV1022*1),2)*BS1022),2))</f>
        <v>1.79</v>
      </c>
      <c r="CT1022" s="2">
        <f>ROUND((ROUND((AF1022*AV1022*1),2)*BA1022),2)</f>
        <v>247.14</v>
      </c>
      <c r="CU1022" s="2">
        <f>AG1022</f>
        <v>0</v>
      </c>
      <c r="CV1022" s="2">
        <f>(AH1022*AV1022)</f>
        <v>21.123853199999996</v>
      </c>
      <c r="CW1022" s="2">
        <f t="shared" ref="CW1022:CX1025" si="817">AI1022</f>
        <v>0</v>
      </c>
      <c r="CX1022" s="2">
        <f t="shared" si="817"/>
        <v>0</v>
      </c>
      <c r="CY1022" s="2">
        <f>(ROUND((((S1022+ROUND((ROUND(((((EU1022*1.2)*1.25))*AV1022*1),2)*BS1022),2))*AT1022)/100),2)+ROUND(((ROUND((ROUND(((AE1022-(((EU1022*1.2)*1.25)))*AV1022*1),2)*BS1022),2)*AT1022)/100),2))</f>
        <v>2581.73</v>
      </c>
      <c r="CZ1022" s="2">
        <f>(ROUND((((S1022+ROUND((ROUND(((((EU1022*1.2)*1.25))*AV1022*1),2)*BS1022),2))*AU1022)/100),2)+ROUND(((ROUND((ROUND(((AE1022-(((EU1022*1.2)*1.25)))*AV1022*1),2)*BS1022),2)*AU1022)/100),2))</f>
        <v>1394.73</v>
      </c>
      <c r="DA1022" s="2"/>
      <c r="DB1022" s="2">
        <v>225</v>
      </c>
      <c r="DC1022" s="2" t="s">
        <v>3</v>
      </c>
      <c r="DD1022" s="2" t="s">
        <v>31</v>
      </c>
      <c r="DE1022" s="2" t="s">
        <v>935</v>
      </c>
      <c r="DF1022" s="2" t="s">
        <v>935</v>
      </c>
      <c r="DG1022" s="2" t="s">
        <v>936</v>
      </c>
      <c r="DH1022" s="2" t="s">
        <v>3</v>
      </c>
      <c r="DI1022" s="2" t="s">
        <v>936</v>
      </c>
      <c r="DJ1022" s="2" t="s">
        <v>935</v>
      </c>
      <c r="DK1022" s="2" t="s">
        <v>3</v>
      </c>
      <c r="DL1022" s="2" t="s">
        <v>3</v>
      </c>
      <c r="DM1022" s="2" t="s">
        <v>3</v>
      </c>
      <c r="DN1022" s="2">
        <v>0</v>
      </c>
      <c r="DO1022" s="2">
        <v>0</v>
      </c>
      <c r="DP1022" s="2">
        <v>1</v>
      </c>
      <c r="DQ1022" s="2">
        <v>1</v>
      </c>
      <c r="DR1022" s="2"/>
      <c r="DS1022" s="2"/>
      <c r="DT1022" s="2"/>
      <c r="DU1022" s="2">
        <v>1005</v>
      </c>
      <c r="DV1022" s="2" t="s">
        <v>687</v>
      </c>
      <c r="DW1022" s="2" t="s">
        <v>687</v>
      </c>
      <c r="DX1022" s="2">
        <v>100</v>
      </c>
      <c r="DY1022" s="2"/>
      <c r="DZ1022" s="2" t="s">
        <v>3</v>
      </c>
      <c r="EA1022" s="2" t="s">
        <v>3</v>
      </c>
      <c r="EB1022" s="2" t="s">
        <v>3</v>
      </c>
      <c r="EC1022" s="2" t="s">
        <v>3</v>
      </c>
      <c r="ED1022" s="2"/>
      <c r="EE1022" s="2">
        <v>56938462</v>
      </c>
      <c r="EF1022" s="2">
        <v>30</v>
      </c>
      <c r="EG1022" s="2" t="s">
        <v>34</v>
      </c>
      <c r="EH1022" s="2">
        <v>0</v>
      </c>
      <c r="EI1022" s="2" t="s">
        <v>3</v>
      </c>
      <c r="EJ1022" s="2">
        <v>1</v>
      </c>
      <c r="EK1022" s="2">
        <v>29</v>
      </c>
      <c r="EL1022" s="2" t="s">
        <v>667</v>
      </c>
      <c r="EM1022" s="2" t="s">
        <v>668</v>
      </c>
      <c r="EN1022" s="2"/>
      <c r="EO1022" s="2" t="s">
        <v>37</v>
      </c>
      <c r="EP1022" s="2"/>
      <c r="EQ1022" s="2">
        <v>131072</v>
      </c>
      <c r="ER1022" s="2">
        <v>1466.33</v>
      </c>
      <c r="ES1022" s="2">
        <v>1287.8</v>
      </c>
      <c r="ET1022" s="2">
        <v>7.48</v>
      </c>
      <c r="EU1022" s="2">
        <v>1.1399999999999999</v>
      </c>
      <c r="EV1022" s="2">
        <v>171.05</v>
      </c>
      <c r="EW1022" s="2">
        <v>14.62</v>
      </c>
      <c r="EX1022" s="2">
        <v>0</v>
      </c>
      <c r="EY1022" s="2">
        <v>0</v>
      </c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>
        <v>0</v>
      </c>
      <c r="FR1022" s="2">
        <v>0</v>
      </c>
      <c r="FS1022" s="2">
        <v>0</v>
      </c>
      <c r="FT1022" s="2"/>
      <c r="FU1022" s="2"/>
      <c r="FV1022" s="2"/>
      <c r="FW1022" s="2"/>
      <c r="FX1022" s="2">
        <v>87</v>
      </c>
      <c r="FY1022" s="2">
        <v>47</v>
      </c>
      <c r="FZ1022" s="2"/>
      <c r="GA1022" s="2" t="s">
        <v>3</v>
      </c>
      <c r="GB1022" s="2"/>
      <c r="GC1022" s="2"/>
      <c r="GD1022" s="2">
        <v>1</v>
      </c>
      <c r="GE1022" s="2"/>
      <c r="GF1022" s="2">
        <v>-1126482818</v>
      </c>
      <c r="GG1022" s="2">
        <v>2</v>
      </c>
      <c r="GH1022" s="2">
        <v>1</v>
      </c>
      <c r="GI1022" s="2">
        <v>2</v>
      </c>
      <c r="GJ1022" s="2">
        <v>0</v>
      </c>
      <c r="GK1022" s="2">
        <v>0</v>
      </c>
      <c r="GL1022" s="2">
        <f>ROUND(IF(AND(BH1022=3,BI1022=3,FS1022&lt;&gt;0),P1022,0),2)</f>
        <v>0</v>
      </c>
      <c r="GM1022" s="2">
        <f>ROUND(O1022+X1022+Y1022,2)+GX1022</f>
        <v>22856.75</v>
      </c>
      <c r="GN1022" s="2">
        <f>IF(OR(BI1022=0,BI1022=1),GM1022-GX1022,0)</f>
        <v>22856.75</v>
      </c>
      <c r="GO1022" s="2">
        <f>IF(BI1022=2,GM1022-GX1022,0)</f>
        <v>0</v>
      </c>
      <c r="GP1022" s="2">
        <f>IF(BI1022=4,GM1022-GX1022,0)</f>
        <v>0</v>
      </c>
      <c r="GQ1022" s="2"/>
      <c r="GR1022" s="2">
        <v>0</v>
      </c>
      <c r="GS1022" s="2">
        <v>3</v>
      </c>
      <c r="GT1022" s="2">
        <v>0</v>
      </c>
      <c r="GU1022" s="2" t="s">
        <v>3</v>
      </c>
      <c r="GV1022" s="2">
        <f>ROUND((GT1022),6)</f>
        <v>0</v>
      </c>
      <c r="GW1022" s="2">
        <v>1</v>
      </c>
      <c r="GX1022" s="2">
        <f>ROUND(HC1022*I1022,2)</f>
        <v>0</v>
      </c>
      <c r="GY1022" s="2"/>
      <c r="GZ1022" s="2"/>
      <c r="HA1022" s="2">
        <v>0</v>
      </c>
      <c r="HB1022" s="2">
        <v>0</v>
      </c>
      <c r="HC1022" s="2">
        <f>GV1022*GW1022</f>
        <v>0</v>
      </c>
      <c r="HD1022" s="2"/>
      <c r="HE1022" s="2" t="s">
        <v>3</v>
      </c>
      <c r="HF1022" s="2" t="s">
        <v>3</v>
      </c>
      <c r="HG1022" s="2"/>
      <c r="HH1022" s="2"/>
      <c r="HI1022" s="2"/>
      <c r="HJ1022" s="2"/>
      <c r="HK1022" s="2"/>
      <c r="HL1022" s="2"/>
      <c r="HM1022" s="2" t="s">
        <v>3</v>
      </c>
      <c r="HN1022" s="2" t="s">
        <v>3</v>
      </c>
      <c r="HO1022" s="2" t="s">
        <v>3</v>
      </c>
      <c r="HP1022" s="2" t="s">
        <v>3</v>
      </c>
      <c r="HQ1022" s="2" t="s">
        <v>3</v>
      </c>
      <c r="HR1022" s="2"/>
      <c r="HS1022" s="2">
        <v>0</v>
      </c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>
        <v>0</v>
      </c>
      <c r="IL1022" s="2"/>
      <c r="IM1022" s="2"/>
      <c r="IN1022" s="2"/>
      <c r="IO1022" s="2"/>
      <c r="IP1022" s="2"/>
      <c r="IQ1022" s="2"/>
      <c r="IR1022" s="2"/>
      <c r="IS1022" s="2"/>
      <c r="IT1022" s="2"/>
      <c r="IU1022" s="2"/>
    </row>
    <row r="1023" spans="1:255" x14ac:dyDescent="0.2">
      <c r="A1023" s="3">
        <v>17</v>
      </c>
      <c r="B1023" s="3">
        <v>1</v>
      </c>
      <c r="C1023" s="3">
        <f>ROW(SmtRes!A682)</f>
        <v>682</v>
      </c>
      <c r="D1023" s="3">
        <f>ROW(EtalonRes!A936)</f>
        <v>936</v>
      </c>
      <c r="E1023" s="3" t="s">
        <v>934</v>
      </c>
      <c r="F1023" s="3" t="s">
        <v>685</v>
      </c>
      <c r="G1023" s="3" t="s">
        <v>686</v>
      </c>
      <c r="H1023" s="3" t="s">
        <v>687</v>
      </c>
      <c r="I1023" s="3">
        <f>ROUND(1200/100,9)</f>
        <v>12</v>
      </c>
      <c r="J1023" s="3">
        <v>0</v>
      </c>
      <c r="K1023" s="3">
        <f>ROUND(1200/100,9)</f>
        <v>12</v>
      </c>
      <c r="O1023" s="3">
        <f>ROUND(CP1023,2)</f>
        <v>265425.25</v>
      </c>
      <c r="P1023" s="3">
        <f>ROUND((ROUND((AC1023*AW1023*I1023),2)*BC1023),2)</f>
        <v>95900.57</v>
      </c>
      <c r="Q1023" s="3">
        <f>(ROUND((ROUND(((((ET1023*1.2)*1.25))*AV1023*I1023),2)*BB1023),2)+ROUND((ROUND(((AE1023-(((EU1023*1.2)*1.25)))*AV1023*I1023),2)*BS1023),2))</f>
        <v>2406.36</v>
      </c>
      <c r="R1023" s="3">
        <f>(ROUND((ROUND(((((EU1023*1.2)*1.25))*AV1023*I1023),2)*BS1023),2)+ROUND((ROUND(((AE1023-(((EU1023*1.2)*1.25)))*AV1023*I1023),2)*BS1023),2))</f>
        <v>1210.4000000000001</v>
      </c>
      <c r="S1023" s="3">
        <f>ROUND((ROUND((AF1023*AV1023*I1023),2)*BA1023),2)</f>
        <v>167118.32</v>
      </c>
      <c r="T1023" s="3">
        <f>ROUND(CU1023*I1023,2)</f>
        <v>0</v>
      </c>
      <c r="U1023" s="3">
        <f>CV1023*I1023</f>
        <v>253.48623839999993</v>
      </c>
      <c r="V1023" s="3">
        <f>CW1023*I1023</f>
        <v>0</v>
      </c>
      <c r="W1023" s="3">
        <f>ROUND(CX1023*I1023,2)</f>
        <v>0</v>
      </c>
      <c r="X1023" s="3">
        <f>(ROUND((((S1023+ROUND((ROUND(((((EU1023*1.2)*1.25))*AV1023*I1023),2)*BS1023),2))*AT1023)/100),2)+ROUND(((ROUND((ROUND(((AE1023-(((EU1023*1.2)*1.25)))*AV1023*I1023),2)*BS1023),2)*AT1023)/100),2))</f>
        <v>146445.99</v>
      </c>
      <c r="Y1023" s="3">
        <f>(ROUND((((S1023+ROUND((ROUND(((((EU1023*1.2)*1.25))*AV1023*I1023),2)*BS1023),2))*AU1023)/100),2)+ROUND(((ROUND((ROUND(((AE1023-(((EU1023*1.2)*1.25)))*AV1023*I1023),2)*BS1023),2)*AU1023)/100),2))</f>
        <v>79114.5</v>
      </c>
      <c r="AA1023" s="3">
        <v>56661436</v>
      </c>
      <c r="AB1023" s="3">
        <f>ROUND((AC1023+AD1023+AF1023),6)</f>
        <v>1535.069</v>
      </c>
      <c r="AC1023" s="3">
        <f>ROUND((((ES1023*1)*1)),6)</f>
        <v>1287.8</v>
      </c>
      <c r="AD1023" s="3">
        <f>ROUND((((((ET1023*1.2)*1.25))-(((EU1023*1.2)*1.25)))+AE1023),6)</f>
        <v>11.22</v>
      </c>
      <c r="AE1023" s="3">
        <f>ROUND((((EU1023*1.2)*1.25)),6)</f>
        <v>1.71</v>
      </c>
      <c r="AF1023" s="3">
        <f>ROUND((((EV1023*1.2)*1.15)),6)</f>
        <v>236.04900000000001</v>
      </c>
      <c r="AG1023" s="3">
        <f>ROUND((AP1023),6)</f>
        <v>0</v>
      </c>
      <c r="AH1023" s="3">
        <f>(((EW1023*1.2)*1.15))</f>
        <v>20.175599999999996</v>
      </c>
      <c r="AI1023" s="3">
        <f>(((EX1023*1.2)*1.25))</f>
        <v>0</v>
      </c>
      <c r="AJ1023" s="3">
        <f>(AS1023)</f>
        <v>0</v>
      </c>
      <c r="AK1023" s="3">
        <v>1466.33</v>
      </c>
      <c r="AL1023" s="3">
        <v>1287.8</v>
      </c>
      <c r="AM1023" s="3">
        <v>7.48</v>
      </c>
      <c r="AN1023" s="3">
        <v>1.1399999999999999</v>
      </c>
      <c r="AO1023" s="3">
        <v>171.05</v>
      </c>
      <c r="AP1023" s="3">
        <v>0</v>
      </c>
      <c r="AQ1023" s="3">
        <v>14.62</v>
      </c>
      <c r="AR1023" s="3">
        <v>0</v>
      </c>
      <c r="AS1023" s="3">
        <v>0</v>
      </c>
      <c r="AT1023" s="3">
        <v>87</v>
      </c>
      <c r="AU1023" s="3">
        <v>47</v>
      </c>
      <c r="AV1023" s="3">
        <v>1.0469999999999999</v>
      </c>
      <c r="AW1023" s="3">
        <v>1.0189999999999999</v>
      </c>
      <c r="AZ1023" s="3">
        <v>1</v>
      </c>
      <c r="BA1023" s="3">
        <v>56.35</v>
      </c>
      <c r="BB1023" s="3">
        <v>17.07</v>
      </c>
      <c r="BC1023" s="3">
        <v>6.09</v>
      </c>
      <c r="BD1023" s="3" t="s">
        <v>3</v>
      </c>
      <c r="BE1023" s="3" t="s">
        <v>3</v>
      </c>
      <c r="BF1023" s="3" t="s">
        <v>3</v>
      </c>
      <c r="BG1023" s="3" t="s">
        <v>3</v>
      </c>
      <c r="BH1023" s="3">
        <v>0</v>
      </c>
      <c r="BI1023" s="3">
        <v>1</v>
      </c>
      <c r="BJ1023" s="3" t="s">
        <v>688</v>
      </c>
      <c r="BM1023" s="3">
        <v>29</v>
      </c>
      <c r="BN1023" s="3">
        <v>0</v>
      </c>
      <c r="BO1023" s="3" t="s">
        <v>685</v>
      </c>
      <c r="BP1023" s="3">
        <v>1</v>
      </c>
      <c r="BQ1023" s="3">
        <v>30</v>
      </c>
      <c r="BR1023" s="3">
        <v>0</v>
      </c>
      <c r="BS1023" s="3">
        <v>56.35</v>
      </c>
      <c r="BT1023" s="3">
        <v>1</v>
      </c>
      <c r="BU1023" s="3">
        <v>1</v>
      </c>
      <c r="BV1023" s="3">
        <v>1</v>
      </c>
      <c r="BW1023" s="3">
        <v>1</v>
      </c>
      <c r="BX1023" s="3">
        <v>1</v>
      </c>
      <c r="BY1023" s="3" t="s">
        <v>3</v>
      </c>
      <c r="BZ1023" s="3">
        <v>87</v>
      </c>
      <c r="CA1023" s="3">
        <v>47</v>
      </c>
      <c r="CB1023" s="3" t="s">
        <v>3</v>
      </c>
      <c r="CE1023" s="3">
        <v>1566</v>
      </c>
      <c r="CF1023" s="3">
        <v>0</v>
      </c>
      <c r="CG1023" s="3">
        <v>0</v>
      </c>
      <c r="CM1023" s="3">
        <v>0</v>
      </c>
      <c r="CN1023" s="3" t="s">
        <v>2117</v>
      </c>
      <c r="CO1023" s="3">
        <v>0</v>
      </c>
      <c r="CP1023" s="3">
        <f>(P1023+Q1023+S1023)</f>
        <v>265425.25</v>
      </c>
      <c r="CQ1023" s="3">
        <f>ROUND((ROUND((AC1023*AW1023*1),2)*BC1023),2)</f>
        <v>7991.72</v>
      </c>
      <c r="CR1023" s="3">
        <f>(ROUND((ROUND(((((ET1023*1.2)*1.25))*AV1023*1),2)*BB1023),2)+ROUND((ROUND(((AE1023-(((EU1023*1.2)*1.25)))*AV1023*1),2)*BS1023),2))</f>
        <v>200.57</v>
      </c>
      <c r="CS1023" s="3">
        <f>(ROUND((ROUND(((((EU1023*1.2)*1.25))*AV1023*1),2)*BS1023),2)+ROUND((ROUND(((AE1023-(((EU1023*1.2)*1.25)))*AV1023*1),2)*BS1023),2))</f>
        <v>100.87</v>
      </c>
      <c r="CT1023" s="3">
        <f>ROUND((ROUND((AF1023*AV1023*1),2)*BA1023),2)</f>
        <v>13926.34</v>
      </c>
      <c r="CU1023" s="3">
        <f>AG1023</f>
        <v>0</v>
      </c>
      <c r="CV1023" s="3">
        <f>(AH1023*AV1023)</f>
        <v>21.123853199999996</v>
      </c>
      <c r="CW1023" s="3">
        <f t="shared" si="817"/>
        <v>0</v>
      </c>
      <c r="CX1023" s="3">
        <f t="shared" si="817"/>
        <v>0</v>
      </c>
      <c r="CY1023" s="3">
        <f>(ROUND((((S1023+ROUND((ROUND(((((EU1023*1.2)*1.25))*AV1023*1),2)*BS1023),2))*AT1023)/100),2)+ROUND(((ROUND((ROUND(((AE1023-(((EU1023*1.2)*1.25)))*AV1023*1),2)*BS1023),2)*AT1023)/100),2))</f>
        <v>145480.70000000001</v>
      </c>
      <c r="CZ1023" s="3">
        <f>(ROUND((((S1023+ROUND((ROUND(((((EU1023*1.2)*1.25))*AV1023*1),2)*BS1023),2))*AU1023)/100),2)+ROUND(((ROUND((ROUND(((AE1023-(((EU1023*1.2)*1.25)))*AV1023*1),2)*BS1023),2)*AU1023)/100),2))</f>
        <v>78593.02</v>
      </c>
      <c r="DB1023" s="3">
        <v>227</v>
      </c>
      <c r="DC1023" s="3" t="s">
        <v>3</v>
      </c>
      <c r="DD1023" s="3" t="s">
        <v>31</v>
      </c>
      <c r="DE1023" s="3" t="s">
        <v>935</v>
      </c>
      <c r="DF1023" s="3" t="s">
        <v>935</v>
      </c>
      <c r="DG1023" s="3" t="s">
        <v>936</v>
      </c>
      <c r="DH1023" s="3" t="s">
        <v>3</v>
      </c>
      <c r="DI1023" s="3" t="s">
        <v>936</v>
      </c>
      <c r="DJ1023" s="3" t="s">
        <v>935</v>
      </c>
      <c r="DK1023" s="3" t="s">
        <v>3</v>
      </c>
      <c r="DL1023" s="3" t="s">
        <v>3</v>
      </c>
      <c r="DM1023" s="3" t="s">
        <v>3</v>
      </c>
      <c r="DN1023" s="3">
        <v>0</v>
      </c>
      <c r="DO1023" s="3">
        <v>0</v>
      </c>
      <c r="DP1023" s="3">
        <v>1</v>
      </c>
      <c r="DQ1023" s="3">
        <v>1</v>
      </c>
      <c r="DU1023" s="3">
        <v>1005</v>
      </c>
      <c r="DV1023" s="3" t="s">
        <v>687</v>
      </c>
      <c r="DW1023" s="3" t="s">
        <v>687</v>
      </c>
      <c r="DX1023" s="3">
        <v>100</v>
      </c>
      <c r="DZ1023" s="3" t="s">
        <v>3</v>
      </c>
      <c r="EA1023" s="3" t="s">
        <v>3</v>
      </c>
      <c r="EB1023" s="3" t="s">
        <v>3</v>
      </c>
      <c r="EC1023" s="3" t="s">
        <v>3</v>
      </c>
      <c r="EE1023" s="3">
        <v>56938462</v>
      </c>
      <c r="EF1023" s="3">
        <v>30</v>
      </c>
      <c r="EG1023" s="3" t="s">
        <v>34</v>
      </c>
      <c r="EH1023" s="3">
        <v>0</v>
      </c>
      <c r="EI1023" s="3" t="s">
        <v>3</v>
      </c>
      <c r="EJ1023" s="3">
        <v>1</v>
      </c>
      <c r="EK1023" s="3">
        <v>29</v>
      </c>
      <c r="EL1023" s="3" t="s">
        <v>667</v>
      </c>
      <c r="EM1023" s="3" t="s">
        <v>668</v>
      </c>
      <c r="EO1023" s="3" t="s">
        <v>37</v>
      </c>
      <c r="EQ1023" s="3">
        <v>131072</v>
      </c>
      <c r="ER1023" s="3">
        <v>1466.33</v>
      </c>
      <c r="ES1023" s="3">
        <v>1287.8</v>
      </c>
      <c r="ET1023" s="3">
        <v>7.48</v>
      </c>
      <c r="EU1023" s="3">
        <v>1.1399999999999999</v>
      </c>
      <c r="EV1023" s="3">
        <v>171.05</v>
      </c>
      <c r="EW1023" s="3">
        <v>14.62</v>
      </c>
      <c r="EX1023" s="3">
        <v>0</v>
      </c>
      <c r="EY1023" s="3">
        <v>0</v>
      </c>
      <c r="FQ1023" s="3">
        <v>0</v>
      </c>
      <c r="FR1023" s="3">
        <v>0</v>
      </c>
      <c r="FS1023" s="3">
        <v>0</v>
      </c>
      <c r="FX1023" s="3">
        <v>87</v>
      </c>
      <c r="FY1023" s="3">
        <v>47</v>
      </c>
      <c r="GA1023" s="3" t="s">
        <v>3</v>
      </c>
      <c r="GD1023" s="3">
        <v>1</v>
      </c>
      <c r="GF1023" s="3">
        <v>-1126482818</v>
      </c>
      <c r="GG1023" s="3">
        <v>2</v>
      </c>
      <c r="GH1023" s="3">
        <v>1</v>
      </c>
      <c r="GI1023" s="3">
        <v>2</v>
      </c>
      <c r="GJ1023" s="3">
        <v>0</v>
      </c>
      <c r="GK1023" s="3">
        <v>0</v>
      </c>
      <c r="GL1023" s="3">
        <f>ROUND(IF(AND(BH1023=3,BI1023=3,FS1023&lt;&gt;0),P1023,0),2)</f>
        <v>0</v>
      </c>
      <c r="GM1023" s="3">
        <f>ROUND(O1023+X1023+Y1023,2)+GX1023</f>
        <v>490985.74</v>
      </c>
      <c r="GN1023" s="3">
        <f>IF(OR(BI1023=0,BI1023=1),GM1023-GX1023,0)</f>
        <v>490985.74</v>
      </c>
      <c r="GO1023" s="3">
        <f>IF(BI1023=2,GM1023-GX1023,0)</f>
        <v>0</v>
      </c>
      <c r="GP1023" s="3">
        <f>IF(BI1023=4,GM1023-GX1023,0)</f>
        <v>0</v>
      </c>
      <c r="GR1023" s="3">
        <v>0</v>
      </c>
      <c r="GS1023" s="3">
        <v>3</v>
      </c>
      <c r="GT1023" s="3">
        <v>0</v>
      </c>
      <c r="GU1023" s="3" t="s">
        <v>3</v>
      </c>
      <c r="GV1023" s="3">
        <f>ROUND((GT1023),6)</f>
        <v>0</v>
      </c>
      <c r="GW1023" s="3">
        <v>1</v>
      </c>
      <c r="GX1023" s="3">
        <f>ROUND(HC1023*I1023,2)</f>
        <v>0</v>
      </c>
      <c r="HA1023" s="3">
        <v>0</v>
      </c>
      <c r="HB1023" s="3">
        <v>0</v>
      </c>
      <c r="HC1023" s="3">
        <f>GV1023*GW1023</f>
        <v>0</v>
      </c>
      <c r="HE1023" s="3" t="s">
        <v>3</v>
      </c>
      <c r="HF1023" s="3" t="s">
        <v>3</v>
      </c>
      <c r="HM1023" s="3" t="s">
        <v>3</v>
      </c>
      <c r="HN1023" s="3" t="s">
        <v>3</v>
      </c>
      <c r="HO1023" s="3" t="s">
        <v>3</v>
      </c>
      <c r="HP1023" s="3" t="s">
        <v>3</v>
      </c>
      <c r="HQ1023" s="3" t="s">
        <v>3</v>
      </c>
      <c r="HS1023" s="3">
        <v>0</v>
      </c>
      <c r="IK1023" s="3">
        <v>0</v>
      </c>
    </row>
    <row r="1024" spans="1:255" x14ac:dyDescent="0.2">
      <c r="A1024" s="2">
        <v>17</v>
      </c>
      <c r="B1024" s="2">
        <v>1</v>
      </c>
      <c r="C1024" s="2"/>
      <c r="D1024" s="2"/>
      <c r="E1024" s="2" t="s">
        <v>937</v>
      </c>
      <c r="F1024" s="2" t="s">
        <v>693</v>
      </c>
      <c r="G1024" s="2" t="s">
        <v>2133</v>
      </c>
      <c r="H1024" s="2" t="s">
        <v>329</v>
      </c>
      <c r="I1024" s="2">
        <v>1288.0103999999999</v>
      </c>
      <c r="J1024" s="2">
        <v>0</v>
      </c>
      <c r="K1024" s="2">
        <v>1288.0103999999999</v>
      </c>
      <c r="L1024" s="2"/>
      <c r="M1024" s="2"/>
      <c r="N1024" s="2"/>
      <c r="O1024" s="2">
        <f>ROUND(CP1024,2)</f>
        <v>37893.269999999997</v>
      </c>
      <c r="P1024" s="2">
        <f>ROUND((ROUND((AC1024*AW1024*I1024),2)*BC1024),2)</f>
        <v>37893.269999999997</v>
      </c>
      <c r="Q1024" s="2">
        <f>(ROUND((ROUND(((ET1024)*AV1024*I1024),2)*BB1024),2)+ROUND((ROUND(((AE1024-(EU1024))*AV1024*I1024),2)*BS1024),2))</f>
        <v>0</v>
      </c>
      <c r="R1024" s="2">
        <f>(ROUND((ROUND(((EU1024)*AV1024*I1024),2)*BS1024),2)+ROUND((ROUND(((AE1024-(EU1024))*AV1024*I1024),2)*BS1024),2))</f>
        <v>0</v>
      </c>
      <c r="S1024" s="2">
        <f>ROUND((ROUND((AF1024*AV1024*I1024),2)*BA1024),2)</f>
        <v>0</v>
      </c>
      <c r="T1024" s="2">
        <f>ROUND(CU1024*I1024,2)</f>
        <v>0</v>
      </c>
      <c r="U1024" s="2">
        <f>CV1024*I1024</f>
        <v>0</v>
      </c>
      <c r="V1024" s="2">
        <f>CW1024*I1024</f>
        <v>0</v>
      </c>
      <c r="W1024" s="2">
        <f>ROUND(CX1024*I1024,2)</f>
        <v>0</v>
      </c>
      <c r="X1024" s="2">
        <f>(ROUND((((S1024+ROUND((ROUND(((EU1024)*AV1024*I1024),2)*BS1024),2))*AT1024)/100),2)+ROUND(((ROUND((ROUND(((AE1024-(EU1024))*AV1024*I1024),2)*BS1024),2)*AT1024)/100),2))</f>
        <v>0</v>
      </c>
      <c r="Y1024" s="2">
        <f>(ROUND((((S1024+ROUND((ROUND(((EU1024)*AV1024*I1024),2)*BS1024),2))*AU1024)/100),2)+ROUND(((ROUND((ROUND(((AE1024-(EU1024))*AV1024*I1024),2)*BS1024),2)*AU1024)/100),2))</f>
        <v>0</v>
      </c>
      <c r="Z1024" s="2"/>
      <c r="AA1024" s="2">
        <v>56661434</v>
      </c>
      <c r="AB1024" s="2">
        <f>ROUND((AC1024+AD1024+AF1024),6)</f>
        <v>29.42</v>
      </c>
      <c r="AC1024" s="2">
        <f>ROUND((ES1024),6)</f>
        <v>29.42</v>
      </c>
      <c r="AD1024" s="2">
        <f>ROUND((((ET1024)-(EU1024))+AE1024),6)</f>
        <v>0</v>
      </c>
      <c r="AE1024" s="2">
        <f>ROUND((EU1024),6)</f>
        <v>0</v>
      </c>
      <c r="AF1024" s="2">
        <f>ROUND((EV1024),6)</f>
        <v>0</v>
      </c>
      <c r="AG1024" s="2">
        <f>ROUND((AP1024),6)</f>
        <v>0</v>
      </c>
      <c r="AH1024" s="2">
        <f>(EW1024)</f>
        <v>0</v>
      </c>
      <c r="AI1024" s="2">
        <f>(EX1024)</f>
        <v>0</v>
      </c>
      <c r="AJ1024" s="2">
        <f>(AS1024)</f>
        <v>0</v>
      </c>
      <c r="AK1024" s="2">
        <v>29.42</v>
      </c>
      <c r="AL1024" s="2">
        <v>29.42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1</v>
      </c>
      <c r="AW1024" s="2">
        <v>1</v>
      </c>
      <c r="AX1024" s="2"/>
      <c r="AY1024" s="2"/>
      <c r="AZ1024" s="2">
        <v>1</v>
      </c>
      <c r="BA1024" s="2">
        <v>1</v>
      </c>
      <c r="BB1024" s="2">
        <v>1</v>
      </c>
      <c r="BC1024" s="2">
        <v>1</v>
      </c>
      <c r="BD1024" s="2" t="s">
        <v>3</v>
      </c>
      <c r="BE1024" s="2" t="s">
        <v>3</v>
      </c>
      <c r="BF1024" s="2" t="s">
        <v>3</v>
      </c>
      <c r="BG1024" s="2" t="s">
        <v>3</v>
      </c>
      <c r="BH1024" s="2">
        <v>3</v>
      </c>
      <c r="BI1024" s="2">
        <v>1</v>
      </c>
      <c r="BJ1024" s="2" t="s">
        <v>694</v>
      </c>
      <c r="BK1024" s="2"/>
      <c r="BL1024" s="2"/>
      <c r="BM1024" s="2">
        <v>1617</v>
      </c>
      <c r="BN1024" s="2">
        <v>0</v>
      </c>
      <c r="BO1024" s="2" t="s">
        <v>3</v>
      </c>
      <c r="BP1024" s="2">
        <v>0</v>
      </c>
      <c r="BQ1024" s="2">
        <v>200</v>
      </c>
      <c r="BR1024" s="2">
        <v>0</v>
      </c>
      <c r="BS1024" s="2">
        <v>1</v>
      </c>
      <c r="BT1024" s="2">
        <v>1</v>
      </c>
      <c r="BU1024" s="2">
        <v>1</v>
      </c>
      <c r="BV1024" s="2">
        <v>1</v>
      </c>
      <c r="BW1024" s="2">
        <v>1</v>
      </c>
      <c r="BX1024" s="2">
        <v>1</v>
      </c>
      <c r="BY1024" s="2" t="s">
        <v>3</v>
      </c>
      <c r="BZ1024" s="2">
        <v>0</v>
      </c>
      <c r="CA1024" s="2">
        <v>0</v>
      </c>
      <c r="CB1024" s="2" t="s">
        <v>3</v>
      </c>
      <c r="CC1024" s="2"/>
      <c r="CD1024" s="2"/>
      <c r="CE1024" s="2">
        <v>1566</v>
      </c>
      <c r="CF1024" s="2">
        <v>0</v>
      </c>
      <c r="CG1024" s="2">
        <v>0</v>
      </c>
      <c r="CH1024" s="2"/>
      <c r="CI1024" s="2"/>
      <c r="CJ1024" s="2"/>
      <c r="CK1024" s="2"/>
      <c r="CL1024" s="2"/>
      <c r="CM1024" s="2">
        <v>0</v>
      </c>
      <c r="CN1024" s="2" t="s">
        <v>3</v>
      </c>
      <c r="CO1024" s="2">
        <v>0</v>
      </c>
      <c r="CP1024" s="2">
        <f>(P1024+Q1024+S1024)</f>
        <v>37893.269999999997</v>
      </c>
      <c r="CQ1024" s="2">
        <f>ROUND((ROUND((AC1024*AW1024*1),2)*BC1024),2)</f>
        <v>29.42</v>
      </c>
      <c r="CR1024" s="2">
        <f>(ROUND((ROUND(((ET1024)*AV1024*1),2)*BB1024),2)+ROUND((ROUND(((AE1024-(EU1024))*AV1024*1),2)*BS1024),2))</f>
        <v>0</v>
      </c>
      <c r="CS1024" s="2">
        <f>(ROUND((ROUND(((EU1024)*AV1024*1),2)*BS1024),2)+ROUND((ROUND(((AE1024-(EU1024))*AV1024*1),2)*BS1024),2))</f>
        <v>0</v>
      </c>
      <c r="CT1024" s="2">
        <f>ROUND((ROUND((AF1024*AV1024*1),2)*BA1024),2)</f>
        <v>0</v>
      </c>
      <c r="CU1024" s="2">
        <f>AG1024</f>
        <v>0</v>
      </c>
      <c r="CV1024" s="2">
        <f>(AH1024*AV1024)</f>
        <v>0</v>
      </c>
      <c r="CW1024" s="2">
        <f t="shared" si="817"/>
        <v>0</v>
      </c>
      <c r="CX1024" s="2">
        <f t="shared" si="817"/>
        <v>0</v>
      </c>
      <c r="CY1024" s="2">
        <f>(ROUND((((S1024+ROUND((ROUND(((EU1024)*AV1024*1),2)*BS1024),2))*AT1024)/100),2)+ROUND(((ROUND((ROUND(((AE1024-(EU1024))*AV1024*1),2)*BS1024),2)*AT1024)/100),2))</f>
        <v>0</v>
      </c>
      <c r="CZ1024" s="2">
        <f>(ROUND((((S1024+ROUND((ROUND(((EU1024)*AV1024*1),2)*BS1024),2))*AU1024)/100),2)+ROUND(((ROUND((ROUND(((AE1024-(EU1024))*AV1024*1),2)*BS1024),2)*AU1024)/100),2))</f>
        <v>0</v>
      </c>
      <c r="DA1024" s="2"/>
      <c r="DB1024" s="2"/>
      <c r="DC1024" s="2" t="s">
        <v>3</v>
      </c>
      <c r="DD1024" s="2" t="s">
        <v>3</v>
      </c>
      <c r="DE1024" s="2" t="s">
        <v>3</v>
      </c>
      <c r="DF1024" s="2" t="s">
        <v>3</v>
      </c>
      <c r="DG1024" s="2" t="s">
        <v>3</v>
      </c>
      <c r="DH1024" s="2" t="s">
        <v>3</v>
      </c>
      <c r="DI1024" s="2" t="s">
        <v>3</v>
      </c>
      <c r="DJ1024" s="2" t="s">
        <v>3</v>
      </c>
      <c r="DK1024" s="2" t="s">
        <v>3</v>
      </c>
      <c r="DL1024" s="2" t="s">
        <v>3</v>
      </c>
      <c r="DM1024" s="2" t="s">
        <v>3</v>
      </c>
      <c r="DN1024" s="2">
        <v>0</v>
      </c>
      <c r="DO1024" s="2">
        <v>0</v>
      </c>
      <c r="DP1024" s="2">
        <v>1</v>
      </c>
      <c r="DQ1024" s="2">
        <v>1</v>
      </c>
      <c r="DR1024" s="2"/>
      <c r="DS1024" s="2"/>
      <c r="DT1024" s="2"/>
      <c r="DU1024" s="2">
        <v>1005</v>
      </c>
      <c r="DV1024" s="2" t="s">
        <v>329</v>
      </c>
      <c r="DW1024" s="2" t="s">
        <v>329</v>
      </c>
      <c r="DX1024" s="2">
        <v>1</v>
      </c>
      <c r="DY1024" s="2"/>
      <c r="DZ1024" s="2" t="s">
        <v>3</v>
      </c>
      <c r="EA1024" s="2" t="s">
        <v>3</v>
      </c>
      <c r="EB1024" s="2" t="s">
        <v>3</v>
      </c>
      <c r="EC1024" s="2" t="s">
        <v>3</v>
      </c>
      <c r="ED1024" s="2"/>
      <c r="EE1024" s="2">
        <v>56938530</v>
      </c>
      <c r="EF1024" s="2">
        <v>200</v>
      </c>
      <c r="EG1024" s="2" t="s">
        <v>343</v>
      </c>
      <c r="EH1024" s="2">
        <v>0</v>
      </c>
      <c r="EI1024" s="2" t="s">
        <v>3</v>
      </c>
      <c r="EJ1024" s="2">
        <v>1</v>
      </c>
      <c r="EK1024" s="2">
        <v>1617</v>
      </c>
      <c r="EL1024" s="2" t="s">
        <v>344</v>
      </c>
      <c r="EM1024" s="2" t="s">
        <v>345</v>
      </c>
      <c r="EN1024" s="2"/>
      <c r="EO1024" s="2" t="s">
        <v>3</v>
      </c>
      <c r="EP1024" s="2"/>
      <c r="EQ1024" s="2">
        <v>131072</v>
      </c>
      <c r="ER1024" s="2">
        <v>29.42</v>
      </c>
      <c r="ES1024" s="2">
        <v>29.42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>
        <v>0</v>
      </c>
      <c r="FR1024" s="2">
        <v>0</v>
      </c>
      <c r="FS1024" s="2">
        <v>0</v>
      </c>
      <c r="FT1024" s="2"/>
      <c r="FU1024" s="2"/>
      <c r="FV1024" s="2"/>
      <c r="FW1024" s="2"/>
      <c r="FX1024" s="2">
        <v>0</v>
      </c>
      <c r="FY1024" s="2">
        <v>0</v>
      </c>
      <c r="FZ1024" s="2"/>
      <c r="GA1024" s="2" t="s">
        <v>3</v>
      </c>
      <c r="GB1024" s="2"/>
      <c r="GC1024" s="2"/>
      <c r="GD1024" s="2">
        <v>1</v>
      </c>
      <c r="GE1024" s="2"/>
      <c r="GF1024" s="2">
        <v>1242087909</v>
      </c>
      <c r="GG1024" s="2">
        <v>2</v>
      </c>
      <c r="GH1024" s="2">
        <v>1</v>
      </c>
      <c r="GI1024" s="2">
        <v>-2</v>
      </c>
      <c r="GJ1024" s="2">
        <v>0</v>
      </c>
      <c r="GK1024" s="2">
        <v>0</v>
      </c>
      <c r="GL1024" s="2">
        <f>ROUND(IF(AND(BH1024=3,BI1024=3,FS1024&lt;&gt;0),P1024,0),2)</f>
        <v>0</v>
      </c>
      <c r="GM1024" s="2">
        <f>ROUND(O1024+X1024+Y1024,2)+GX1024</f>
        <v>37893.269999999997</v>
      </c>
      <c r="GN1024" s="2">
        <f>IF(OR(BI1024=0,BI1024=1),GM1024-GX1024,0)</f>
        <v>37893.269999999997</v>
      </c>
      <c r="GO1024" s="2">
        <f>IF(BI1024=2,GM1024-GX1024,0)</f>
        <v>0</v>
      </c>
      <c r="GP1024" s="2">
        <f>IF(BI1024=4,GM1024-GX1024,0)</f>
        <v>0</v>
      </c>
      <c r="GQ1024" s="2"/>
      <c r="GR1024" s="2">
        <v>0</v>
      </c>
      <c r="GS1024" s="2">
        <v>3</v>
      </c>
      <c r="GT1024" s="2">
        <v>0</v>
      </c>
      <c r="GU1024" s="2" t="s">
        <v>3</v>
      </c>
      <c r="GV1024" s="2">
        <f>ROUND((GT1024),6)</f>
        <v>0</v>
      </c>
      <c r="GW1024" s="2">
        <v>1</v>
      </c>
      <c r="GX1024" s="2">
        <f>ROUND(HC1024*I1024,2)</f>
        <v>0</v>
      </c>
      <c r="GY1024" s="2"/>
      <c r="GZ1024" s="2"/>
      <c r="HA1024" s="2">
        <v>0</v>
      </c>
      <c r="HB1024" s="2">
        <v>0</v>
      </c>
      <c r="HC1024" s="2">
        <f>GV1024*GW1024</f>
        <v>0</v>
      </c>
      <c r="HD1024" s="2"/>
      <c r="HE1024" s="2" t="s">
        <v>3</v>
      </c>
      <c r="HF1024" s="2" t="s">
        <v>3</v>
      </c>
      <c r="HG1024" s="2"/>
      <c r="HH1024" s="2"/>
      <c r="HI1024" s="2"/>
      <c r="HJ1024" s="2"/>
      <c r="HK1024" s="2"/>
      <c r="HL1024" s="2"/>
      <c r="HM1024" s="2" t="s">
        <v>3</v>
      </c>
      <c r="HN1024" s="2" t="s">
        <v>3</v>
      </c>
      <c r="HO1024" s="2" t="s">
        <v>3</v>
      </c>
      <c r="HP1024" s="2" t="s">
        <v>3</v>
      </c>
      <c r="HQ1024" s="2" t="s">
        <v>3</v>
      </c>
      <c r="HR1024" s="2"/>
      <c r="HS1024" s="2">
        <v>0</v>
      </c>
      <c r="HT1024" s="2"/>
      <c r="HU1024" s="2"/>
      <c r="HV1024" s="2"/>
      <c r="HW1024" s="2"/>
      <c r="HX1024" s="2"/>
      <c r="HY1024" s="2"/>
      <c r="HZ1024" s="2"/>
      <c r="IA1024" s="2"/>
      <c r="IB1024" s="2"/>
      <c r="IC1024" s="2"/>
      <c r="ID1024" s="2"/>
      <c r="IE1024" s="2"/>
      <c r="IF1024" s="2"/>
      <c r="IG1024" s="2"/>
      <c r="IH1024" s="2"/>
      <c r="II1024" s="2"/>
      <c r="IJ1024" s="2"/>
      <c r="IK1024" s="2">
        <v>0</v>
      </c>
      <c r="IL1024" s="2"/>
      <c r="IM1024" s="2"/>
      <c r="IN1024" s="2"/>
      <c r="IO1024" s="2"/>
      <c r="IP1024" s="2"/>
      <c r="IQ1024" s="2"/>
      <c r="IR1024" s="2"/>
      <c r="IS1024" s="2"/>
      <c r="IT1024" s="2"/>
      <c r="IU1024" s="2"/>
    </row>
    <row r="1025" spans="1:245" x14ac:dyDescent="0.2">
      <c r="A1025" s="3">
        <v>17</v>
      </c>
      <c r="B1025" s="3">
        <v>1</v>
      </c>
      <c r="E1025" s="3" t="s">
        <v>937</v>
      </c>
      <c r="F1025" s="3" t="s">
        <v>693</v>
      </c>
      <c r="G1025" s="3" t="s">
        <v>2133</v>
      </c>
      <c r="H1025" s="3" t="s">
        <v>329</v>
      </c>
      <c r="I1025" s="3">
        <v>1288.0103999999999</v>
      </c>
      <c r="J1025" s="3">
        <v>0</v>
      </c>
      <c r="K1025" s="3">
        <v>1288.0103999999999</v>
      </c>
      <c r="O1025" s="3">
        <f>ROUND(CP1025,2)</f>
        <v>241001.2</v>
      </c>
      <c r="P1025" s="3">
        <f>ROUND((ROUND((AC1025*AW1025*I1025),2)*BC1025),2)</f>
        <v>241001.2</v>
      </c>
      <c r="Q1025" s="3">
        <f>(ROUND((ROUND(((ET1025)*AV1025*I1025),2)*BB1025),2)+ROUND((ROUND(((AE1025-(EU1025))*AV1025*I1025),2)*BS1025),2))</f>
        <v>0</v>
      </c>
      <c r="R1025" s="3">
        <f>(ROUND((ROUND(((EU1025)*AV1025*I1025),2)*BS1025),2)+ROUND((ROUND(((AE1025-(EU1025))*AV1025*I1025),2)*BS1025),2))</f>
        <v>0</v>
      </c>
      <c r="S1025" s="3">
        <f>ROUND((ROUND((AF1025*AV1025*I1025),2)*BA1025),2)</f>
        <v>0</v>
      </c>
      <c r="T1025" s="3">
        <f>ROUND(CU1025*I1025,2)</f>
        <v>0</v>
      </c>
      <c r="U1025" s="3">
        <f>CV1025*I1025</f>
        <v>0</v>
      </c>
      <c r="V1025" s="3">
        <f>CW1025*I1025</f>
        <v>0</v>
      </c>
      <c r="W1025" s="3">
        <f>ROUND(CX1025*I1025,2)</f>
        <v>0</v>
      </c>
      <c r="X1025" s="3">
        <f>(ROUND((((S1025+ROUND((ROUND(((EU1025)*AV1025*I1025),2)*BS1025),2))*AT1025)/100),2)+ROUND(((ROUND((ROUND(((AE1025-(EU1025))*AV1025*I1025),2)*BS1025),2)*AT1025)/100),2))</f>
        <v>0</v>
      </c>
      <c r="Y1025" s="3">
        <f>(ROUND((((S1025+ROUND((ROUND(((EU1025)*AV1025*I1025),2)*BS1025),2))*AU1025)/100),2)+ROUND(((ROUND((ROUND(((AE1025-(EU1025))*AV1025*I1025),2)*BS1025),2)*AU1025)/100),2))</f>
        <v>0</v>
      </c>
      <c r="AA1025" s="3">
        <v>56661436</v>
      </c>
      <c r="AB1025" s="3">
        <f>ROUND((AC1025+AD1025+AF1025),6)</f>
        <v>29.42</v>
      </c>
      <c r="AC1025" s="3">
        <f>ROUND((ES1025),6)</f>
        <v>29.42</v>
      </c>
      <c r="AD1025" s="3">
        <f>ROUND((((ET1025)-(EU1025))+AE1025),6)</f>
        <v>0</v>
      </c>
      <c r="AE1025" s="3">
        <f>ROUND((EU1025),6)</f>
        <v>0</v>
      </c>
      <c r="AF1025" s="3">
        <f>ROUND((EV1025),6)</f>
        <v>0</v>
      </c>
      <c r="AG1025" s="3">
        <f>ROUND((AP1025),6)</f>
        <v>0</v>
      </c>
      <c r="AH1025" s="3">
        <f>(EW1025)</f>
        <v>0</v>
      </c>
      <c r="AI1025" s="3">
        <f>(EX1025)</f>
        <v>0</v>
      </c>
      <c r="AJ1025" s="3">
        <f>(AS1025)</f>
        <v>0</v>
      </c>
      <c r="AK1025" s="3">
        <v>29.42</v>
      </c>
      <c r="AL1025" s="3">
        <v>29.42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1</v>
      </c>
      <c r="AW1025" s="3">
        <v>1</v>
      </c>
      <c r="AZ1025" s="3">
        <v>1</v>
      </c>
      <c r="BA1025" s="3">
        <v>1</v>
      </c>
      <c r="BB1025" s="3">
        <v>1</v>
      </c>
      <c r="BC1025" s="3">
        <v>6.36</v>
      </c>
      <c r="BD1025" s="3" t="s">
        <v>3</v>
      </c>
      <c r="BE1025" s="3" t="s">
        <v>3</v>
      </c>
      <c r="BF1025" s="3" t="s">
        <v>3</v>
      </c>
      <c r="BG1025" s="3" t="s">
        <v>3</v>
      </c>
      <c r="BH1025" s="3">
        <v>3</v>
      </c>
      <c r="BI1025" s="3">
        <v>1</v>
      </c>
      <c r="BJ1025" s="3" t="s">
        <v>694</v>
      </c>
      <c r="BM1025" s="3">
        <v>1617</v>
      </c>
      <c r="BN1025" s="3">
        <v>0</v>
      </c>
      <c r="BO1025" s="3" t="s">
        <v>693</v>
      </c>
      <c r="BP1025" s="3">
        <v>1</v>
      </c>
      <c r="BQ1025" s="3">
        <v>200</v>
      </c>
      <c r="BR1025" s="3">
        <v>0</v>
      </c>
      <c r="BS1025" s="3">
        <v>1</v>
      </c>
      <c r="BT1025" s="3">
        <v>1</v>
      </c>
      <c r="BU1025" s="3">
        <v>1</v>
      </c>
      <c r="BV1025" s="3">
        <v>1</v>
      </c>
      <c r="BW1025" s="3">
        <v>1</v>
      </c>
      <c r="BX1025" s="3">
        <v>1</v>
      </c>
      <c r="BY1025" s="3" t="s">
        <v>3</v>
      </c>
      <c r="BZ1025" s="3">
        <v>0</v>
      </c>
      <c r="CA1025" s="3">
        <v>0</v>
      </c>
      <c r="CB1025" s="3" t="s">
        <v>3</v>
      </c>
      <c r="CE1025" s="3">
        <v>1566</v>
      </c>
      <c r="CF1025" s="3">
        <v>0</v>
      </c>
      <c r="CG1025" s="3">
        <v>0</v>
      </c>
      <c r="CM1025" s="3">
        <v>0</v>
      </c>
      <c r="CN1025" s="3" t="s">
        <v>3</v>
      </c>
      <c r="CO1025" s="3">
        <v>0</v>
      </c>
      <c r="CP1025" s="3">
        <f>(P1025+Q1025+S1025)</f>
        <v>241001.2</v>
      </c>
      <c r="CQ1025" s="3">
        <f>ROUND((ROUND((AC1025*AW1025*1),2)*BC1025),2)</f>
        <v>187.11</v>
      </c>
      <c r="CR1025" s="3">
        <f>(ROUND((ROUND(((ET1025)*AV1025*1),2)*BB1025),2)+ROUND((ROUND(((AE1025-(EU1025))*AV1025*1),2)*BS1025),2))</f>
        <v>0</v>
      </c>
      <c r="CS1025" s="3">
        <f>(ROUND((ROUND(((EU1025)*AV1025*1),2)*BS1025),2)+ROUND((ROUND(((AE1025-(EU1025))*AV1025*1),2)*BS1025),2))</f>
        <v>0</v>
      </c>
      <c r="CT1025" s="3">
        <f>ROUND((ROUND((AF1025*AV1025*1),2)*BA1025),2)</f>
        <v>0</v>
      </c>
      <c r="CU1025" s="3">
        <f>AG1025</f>
        <v>0</v>
      </c>
      <c r="CV1025" s="3">
        <f>(AH1025*AV1025)</f>
        <v>0</v>
      </c>
      <c r="CW1025" s="3">
        <f t="shared" si="817"/>
        <v>0</v>
      </c>
      <c r="CX1025" s="3">
        <f t="shared" si="817"/>
        <v>0</v>
      </c>
      <c r="CY1025" s="3">
        <f>(ROUND((((S1025+ROUND((ROUND(((EU1025)*AV1025*1),2)*BS1025),2))*AT1025)/100),2)+ROUND(((ROUND((ROUND(((AE1025-(EU1025))*AV1025*1),2)*BS1025),2)*AT1025)/100),2))</f>
        <v>0</v>
      </c>
      <c r="CZ1025" s="3">
        <f>(ROUND((((S1025+ROUND((ROUND(((EU1025)*AV1025*1),2)*BS1025),2))*AU1025)/100),2)+ROUND(((ROUND((ROUND(((AE1025-(EU1025))*AV1025*1),2)*BS1025),2)*AU1025)/100),2))</f>
        <v>0</v>
      </c>
      <c r="DC1025" s="3" t="s">
        <v>3</v>
      </c>
      <c r="DD1025" s="3" t="s">
        <v>3</v>
      </c>
      <c r="DE1025" s="3" t="s">
        <v>3</v>
      </c>
      <c r="DF1025" s="3" t="s">
        <v>3</v>
      </c>
      <c r="DG1025" s="3" t="s">
        <v>3</v>
      </c>
      <c r="DH1025" s="3" t="s">
        <v>3</v>
      </c>
      <c r="DI1025" s="3" t="s">
        <v>3</v>
      </c>
      <c r="DJ1025" s="3" t="s">
        <v>3</v>
      </c>
      <c r="DK1025" s="3" t="s">
        <v>3</v>
      </c>
      <c r="DL1025" s="3" t="s">
        <v>3</v>
      </c>
      <c r="DM1025" s="3" t="s">
        <v>3</v>
      </c>
      <c r="DN1025" s="3">
        <v>0</v>
      </c>
      <c r="DO1025" s="3">
        <v>0</v>
      </c>
      <c r="DP1025" s="3">
        <v>1</v>
      </c>
      <c r="DQ1025" s="3">
        <v>1</v>
      </c>
      <c r="DU1025" s="3">
        <v>1005</v>
      </c>
      <c r="DV1025" s="3" t="s">
        <v>329</v>
      </c>
      <c r="DW1025" s="3" t="s">
        <v>329</v>
      </c>
      <c r="DX1025" s="3">
        <v>1</v>
      </c>
      <c r="DZ1025" s="3" t="s">
        <v>3</v>
      </c>
      <c r="EA1025" s="3" t="s">
        <v>3</v>
      </c>
      <c r="EB1025" s="3" t="s">
        <v>3</v>
      </c>
      <c r="EC1025" s="3" t="s">
        <v>3</v>
      </c>
      <c r="EE1025" s="3">
        <v>56938530</v>
      </c>
      <c r="EF1025" s="3">
        <v>200</v>
      </c>
      <c r="EG1025" s="3" t="s">
        <v>343</v>
      </c>
      <c r="EH1025" s="3">
        <v>0</v>
      </c>
      <c r="EI1025" s="3" t="s">
        <v>3</v>
      </c>
      <c r="EJ1025" s="3">
        <v>1</v>
      </c>
      <c r="EK1025" s="3">
        <v>1617</v>
      </c>
      <c r="EL1025" s="3" t="s">
        <v>344</v>
      </c>
      <c r="EM1025" s="3" t="s">
        <v>345</v>
      </c>
      <c r="EO1025" s="3" t="s">
        <v>3</v>
      </c>
      <c r="EQ1025" s="3">
        <v>131072</v>
      </c>
      <c r="ER1025" s="3">
        <v>29.42</v>
      </c>
      <c r="ES1025" s="3">
        <v>29.42</v>
      </c>
      <c r="ET1025" s="3">
        <v>0</v>
      </c>
      <c r="EU1025" s="3">
        <v>0</v>
      </c>
      <c r="EV1025" s="3">
        <v>0</v>
      </c>
      <c r="EW1025" s="3">
        <v>0</v>
      </c>
      <c r="EX1025" s="3">
        <v>0</v>
      </c>
      <c r="EY1025" s="3">
        <v>0</v>
      </c>
      <c r="FQ1025" s="3">
        <v>0</v>
      </c>
      <c r="FR1025" s="3">
        <v>0</v>
      </c>
      <c r="FS1025" s="3">
        <v>0</v>
      </c>
      <c r="FX1025" s="3">
        <v>0</v>
      </c>
      <c r="FY1025" s="3">
        <v>0</v>
      </c>
      <c r="GA1025" s="3" t="s">
        <v>3</v>
      </c>
      <c r="GD1025" s="3">
        <v>1</v>
      </c>
      <c r="GF1025" s="3">
        <v>1242087909</v>
      </c>
      <c r="GG1025" s="3">
        <v>2</v>
      </c>
      <c r="GH1025" s="3">
        <v>1</v>
      </c>
      <c r="GI1025" s="3">
        <v>2</v>
      </c>
      <c r="GJ1025" s="3">
        <v>0</v>
      </c>
      <c r="GK1025" s="3">
        <v>0</v>
      </c>
      <c r="GL1025" s="3">
        <f>ROUND(IF(AND(BH1025=3,BI1025=3,FS1025&lt;&gt;0),P1025,0),2)</f>
        <v>0</v>
      </c>
      <c r="GM1025" s="3">
        <f>ROUND(O1025+X1025+Y1025,2)+GX1025</f>
        <v>241001.2</v>
      </c>
      <c r="GN1025" s="3">
        <f>IF(OR(BI1025=0,BI1025=1),GM1025-GX1025,0)</f>
        <v>241001.2</v>
      </c>
      <c r="GO1025" s="3">
        <f>IF(BI1025=2,GM1025-GX1025,0)</f>
        <v>0</v>
      </c>
      <c r="GP1025" s="3">
        <f>IF(BI1025=4,GM1025-GX1025,0)</f>
        <v>0</v>
      </c>
      <c r="GR1025" s="3">
        <v>0</v>
      </c>
      <c r="GS1025" s="3">
        <v>3</v>
      </c>
      <c r="GT1025" s="3">
        <v>0</v>
      </c>
      <c r="GU1025" s="3" t="s">
        <v>3</v>
      </c>
      <c r="GV1025" s="3">
        <f>ROUND((GT1025),6)</f>
        <v>0</v>
      </c>
      <c r="GW1025" s="3">
        <v>1</v>
      </c>
      <c r="GX1025" s="3">
        <f>ROUND(HC1025*I1025,2)</f>
        <v>0</v>
      </c>
      <c r="HA1025" s="3">
        <v>0</v>
      </c>
      <c r="HB1025" s="3">
        <v>0</v>
      </c>
      <c r="HC1025" s="3">
        <f>GV1025*GW1025</f>
        <v>0</v>
      </c>
      <c r="HE1025" s="3" t="s">
        <v>3</v>
      </c>
      <c r="HF1025" s="3" t="s">
        <v>3</v>
      </c>
      <c r="HM1025" s="3" t="s">
        <v>3</v>
      </c>
      <c r="HN1025" s="3" t="s">
        <v>3</v>
      </c>
      <c r="HO1025" s="3" t="s">
        <v>3</v>
      </c>
      <c r="HP1025" s="3" t="s">
        <v>3</v>
      </c>
      <c r="HQ1025" s="3" t="s">
        <v>3</v>
      </c>
      <c r="HS1025" s="3">
        <v>0</v>
      </c>
      <c r="IK1025" s="3">
        <v>0</v>
      </c>
    </row>
    <row r="1027" spans="1:245" x14ac:dyDescent="0.2">
      <c r="A1027" s="11">
        <v>51</v>
      </c>
      <c r="B1027" s="11">
        <f>B1018</f>
        <v>1</v>
      </c>
      <c r="C1027" s="11">
        <f>A1018</f>
        <v>5</v>
      </c>
      <c r="D1027" s="11">
        <f>ROW(A1018)</f>
        <v>1018</v>
      </c>
      <c r="E1027" s="11"/>
      <c r="F1027" s="11" t="str">
        <f>IF(F1018&lt;&gt;"",F1018,"")</f>
        <v>Новый подраздел</v>
      </c>
      <c r="G1027" s="11" t="str">
        <f>IF(G1018&lt;&gt;"",G1018,"")</f>
        <v>Огнезащитное покрытие</v>
      </c>
      <c r="H1027" s="11">
        <v>0</v>
      </c>
      <c r="I1027" s="11"/>
      <c r="J1027" s="11"/>
      <c r="K1027" s="11"/>
      <c r="L1027" s="11"/>
      <c r="M1027" s="11"/>
      <c r="N1027" s="11"/>
      <c r="O1027" s="11">
        <f t="shared" ref="O1027:T1027" si="818">ROUND(AB1027,2)</f>
        <v>56747.18</v>
      </c>
      <c r="P1027" s="11">
        <f t="shared" si="818"/>
        <v>53640.49</v>
      </c>
      <c r="Q1027" s="11">
        <f t="shared" si="818"/>
        <v>140.97</v>
      </c>
      <c r="R1027" s="11">
        <f t="shared" si="818"/>
        <v>21.48</v>
      </c>
      <c r="S1027" s="11">
        <f t="shared" si="818"/>
        <v>2965.72</v>
      </c>
      <c r="T1027" s="11">
        <f t="shared" si="818"/>
        <v>0</v>
      </c>
      <c r="U1027" s="11">
        <f>AH1027</f>
        <v>253.48623839999993</v>
      </c>
      <c r="V1027" s="11">
        <f>AI1027</f>
        <v>0</v>
      </c>
      <c r="W1027" s="11">
        <f>ROUND(AJ1027,2)</f>
        <v>0</v>
      </c>
      <c r="X1027" s="11">
        <f>ROUND(AK1027,2)</f>
        <v>2598.86</v>
      </c>
      <c r="Y1027" s="11">
        <f>ROUND(AL1027,2)</f>
        <v>1403.98</v>
      </c>
      <c r="Z1027" s="11"/>
      <c r="AA1027" s="11"/>
      <c r="AB1027" s="11">
        <f>ROUND(SUMIF(AA1022:AA1025,"=56661434",O1022:O1025),2)</f>
        <v>56747.18</v>
      </c>
      <c r="AC1027" s="11">
        <f>ROUND(SUMIF(AA1022:AA1025,"=56661434",P1022:P1025),2)</f>
        <v>53640.49</v>
      </c>
      <c r="AD1027" s="11">
        <f>ROUND(SUMIF(AA1022:AA1025,"=56661434",Q1022:Q1025),2)</f>
        <v>140.97</v>
      </c>
      <c r="AE1027" s="11">
        <f>ROUND(SUMIF(AA1022:AA1025,"=56661434",R1022:R1025),2)</f>
        <v>21.48</v>
      </c>
      <c r="AF1027" s="11">
        <f>ROUND(SUMIF(AA1022:AA1025,"=56661434",S1022:S1025),2)</f>
        <v>2965.72</v>
      </c>
      <c r="AG1027" s="11">
        <f>ROUND(SUMIF(AA1022:AA1025,"=56661434",T1022:T1025),2)</f>
        <v>0</v>
      </c>
      <c r="AH1027" s="11">
        <f>SUMIF(AA1022:AA1025,"=56661434",U1022:U1025)</f>
        <v>253.48623839999993</v>
      </c>
      <c r="AI1027" s="11">
        <f>SUMIF(AA1022:AA1025,"=56661434",V1022:V1025)</f>
        <v>0</v>
      </c>
      <c r="AJ1027" s="11">
        <f>ROUND(SUMIF(AA1022:AA1025,"=56661434",W1022:W1025),2)</f>
        <v>0</v>
      </c>
      <c r="AK1027" s="11">
        <f>ROUND(SUMIF(AA1022:AA1025,"=56661434",X1022:X1025),2)</f>
        <v>2598.86</v>
      </c>
      <c r="AL1027" s="11">
        <f>ROUND(SUMIF(AA1022:AA1025,"=56661434",Y1022:Y1025),2)</f>
        <v>1403.98</v>
      </c>
      <c r="AM1027" s="11"/>
      <c r="AN1027" s="11"/>
      <c r="AO1027" s="11">
        <f t="shared" ref="AO1027:BD1027" si="819">ROUND(BX1027,2)</f>
        <v>0</v>
      </c>
      <c r="AP1027" s="11">
        <f t="shared" si="819"/>
        <v>0</v>
      </c>
      <c r="AQ1027" s="11">
        <f t="shared" si="819"/>
        <v>0</v>
      </c>
      <c r="AR1027" s="11">
        <f t="shared" si="819"/>
        <v>60750.02</v>
      </c>
      <c r="AS1027" s="11">
        <f t="shared" si="819"/>
        <v>60750.02</v>
      </c>
      <c r="AT1027" s="11">
        <f t="shared" si="819"/>
        <v>0</v>
      </c>
      <c r="AU1027" s="11">
        <f t="shared" si="819"/>
        <v>0</v>
      </c>
      <c r="AV1027" s="11">
        <f t="shared" si="819"/>
        <v>53640.49</v>
      </c>
      <c r="AW1027" s="11">
        <f t="shared" si="819"/>
        <v>53640.49</v>
      </c>
      <c r="AX1027" s="11">
        <f t="shared" si="819"/>
        <v>0</v>
      </c>
      <c r="AY1027" s="11">
        <f t="shared" si="819"/>
        <v>53640.49</v>
      </c>
      <c r="AZ1027" s="11">
        <f t="shared" si="819"/>
        <v>0</v>
      </c>
      <c r="BA1027" s="11">
        <f t="shared" si="819"/>
        <v>0</v>
      </c>
      <c r="BB1027" s="11">
        <f t="shared" si="819"/>
        <v>0</v>
      </c>
      <c r="BC1027" s="11">
        <f t="shared" si="819"/>
        <v>0</v>
      </c>
      <c r="BD1027" s="11">
        <f t="shared" si="819"/>
        <v>0</v>
      </c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>
        <f>ROUND(SUMIF(AA1022:AA1025,"=56661434",FQ1022:FQ1025),2)</f>
        <v>0</v>
      </c>
      <c r="BY1027" s="11">
        <f>ROUND(SUMIF(AA1022:AA1025,"=56661434",FR1022:FR1025),2)</f>
        <v>0</v>
      </c>
      <c r="BZ1027" s="11">
        <f>ROUND(SUMIF(AA1022:AA1025,"=56661434",GL1022:GL1025),2)</f>
        <v>0</v>
      </c>
      <c r="CA1027" s="11">
        <f>ROUND(SUMIF(AA1022:AA1025,"=56661434",GM1022:GM1025),2)</f>
        <v>60750.02</v>
      </c>
      <c r="CB1027" s="11">
        <f>ROUND(SUMIF(AA1022:AA1025,"=56661434",GN1022:GN1025),2)</f>
        <v>60750.02</v>
      </c>
      <c r="CC1027" s="11">
        <f>ROUND(SUMIF(AA1022:AA1025,"=56661434",GO1022:GO1025),2)</f>
        <v>0</v>
      </c>
      <c r="CD1027" s="11">
        <f>ROUND(SUMIF(AA1022:AA1025,"=56661434",GP1022:GP1025),2)</f>
        <v>0</v>
      </c>
      <c r="CE1027" s="11">
        <f>AC1027-BX1027</f>
        <v>53640.49</v>
      </c>
      <c r="CF1027" s="11">
        <f>AC1027-BY1027</f>
        <v>53640.49</v>
      </c>
      <c r="CG1027" s="11">
        <f>BX1027-BZ1027</f>
        <v>0</v>
      </c>
      <c r="CH1027" s="11">
        <f>AC1027-BX1027-BY1027+BZ1027</f>
        <v>53640.49</v>
      </c>
      <c r="CI1027" s="11">
        <f>BY1027-BZ1027</f>
        <v>0</v>
      </c>
      <c r="CJ1027" s="11">
        <f>ROUND(SUMIF(AA1022:AA1025,"=56661434",GX1022:GX1025),2)</f>
        <v>0</v>
      </c>
      <c r="CK1027" s="11">
        <f>ROUND(SUMIF(AA1022:AA1025,"=56661434",GY1022:GY1025),2)</f>
        <v>0</v>
      </c>
      <c r="CL1027" s="11">
        <f>ROUND(SUMIF(AA1022:AA1025,"=56661434",GZ1022:GZ1025),2)</f>
        <v>0</v>
      </c>
      <c r="CM1027" s="11">
        <f>ROUND(SUMIF(AA1022:AA1025,"=56661434",HD1022:HD1025),2)</f>
        <v>0</v>
      </c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2">
        <f t="shared" ref="DG1027:DL1027" si="820">ROUND(DT1027,2)</f>
        <v>506426.45</v>
      </c>
      <c r="DH1027" s="12">
        <f t="shared" si="820"/>
        <v>336901.77</v>
      </c>
      <c r="DI1027" s="12">
        <f t="shared" si="820"/>
        <v>2406.36</v>
      </c>
      <c r="DJ1027" s="12">
        <f t="shared" si="820"/>
        <v>1210.4000000000001</v>
      </c>
      <c r="DK1027" s="12">
        <f t="shared" si="820"/>
        <v>167118.32</v>
      </c>
      <c r="DL1027" s="12">
        <f t="shared" si="820"/>
        <v>0</v>
      </c>
      <c r="DM1027" s="12">
        <f>DZ1027</f>
        <v>253.48623839999993</v>
      </c>
      <c r="DN1027" s="12">
        <f>EA1027</f>
        <v>0</v>
      </c>
      <c r="DO1027" s="12">
        <f>ROUND(EB1027,2)</f>
        <v>0</v>
      </c>
      <c r="DP1027" s="12">
        <f>ROUND(EC1027,2)</f>
        <v>146445.99</v>
      </c>
      <c r="DQ1027" s="12">
        <f>ROUND(ED1027,2)</f>
        <v>79114.5</v>
      </c>
      <c r="DR1027" s="12"/>
      <c r="DS1027" s="12"/>
      <c r="DT1027" s="12">
        <f>ROUND(SUMIF(AA1022:AA1025,"=56661436",O1022:O1025),2)</f>
        <v>506426.45</v>
      </c>
      <c r="DU1027" s="12">
        <f>ROUND(SUMIF(AA1022:AA1025,"=56661436",P1022:P1025),2)</f>
        <v>336901.77</v>
      </c>
      <c r="DV1027" s="12">
        <f>ROUND(SUMIF(AA1022:AA1025,"=56661436",Q1022:Q1025),2)</f>
        <v>2406.36</v>
      </c>
      <c r="DW1027" s="12">
        <f>ROUND(SUMIF(AA1022:AA1025,"=56661436",R1022:R1025),2)</f>
        <v>1210.4000000000001</v>
      </c>
      <c r="DX1027" s="12">
        <f>ROUND(SUMIF(AA1022:AA1025,"=56661436",S1022:S1025),2)</f>
        <v>167118.32</v>
      </c>
      <c r="DY1027" s="12">
        <f>ROUND(SUMIF(AA1022:AA1025,"=56661436",T1022:T1025),2)</f>
        <v>0</v>
      </c>
      <c r="DZ1027" s="12">
        <f>SUMIF(AA1022:AA1025,"=56661436",U1022:U1025)</f>
        <v>253.48623839999993</v>
      </c>
      <c r="EA1027" s="12">
        <f>SUMIF(AA1022:AA1025,"=56661436",V1022:V1025)</f>
        <v>0</v>
      </c>
      <c r="EB1027" s="12">
        <f>ROUND(SUMIF(AA1022:AA1025,"=56661436",W1022:W1025),2)</f>
        <v>0</v>
      </c>
      <c r="EC1027" s="12">
        <f>ROUND(SUMIF(AA1022:AA1025,"=56661436",X1022:X1025),2)</f>
        <v>146445.99</v>
      </c>
      <c r="ED1027" s="12">
        <f>ROUND(SUMIF(AA1022:AA1025,"=56661436",Y1022:Y1025),2)</f>
        <v>79114.5</v>
      </c>
      <c r="EE1027" s="12"/>
      <c r="EF1027" s="12"/>
      <c r="EG1027" s="12">
        <f t="shared" ref="EG1027:EV1027" si="821">ROUND(FP1027,2)</f>
        <v>0</v>
      </c>
      <c r="EH1027" s="12">
        <f t="shared" si="821"/>
        <v>0</v>
      </c>
      <c r="EI1027" s="12">
        <f t="shared" si="821"/>
        <v>0</v>
      </c>
      <c r="EJ1027" s="12">
        <f t="shared" si="821"/>
        <v>731986.94</v>
      </c>
      <c r="EK1027" s="12">
        <f t="shared" si="821"/>
        <v>731986.94</v>
      </c>
      <c r="EL1027" s="12">
        <f t="shared" si="821"/>
        <v>0</v>
      </c>
      <c r="EM1027" s="12">
        <f t="shared" si="821"/>
        <v>0</v>
      </c>
      <c r="EN1027" s="12">
        <f t="shared" si="821"/>
        <v>336901.77</v>
      </c>
      <c r="EO1027" s="12">
        <f t="shared" si="821"/>
        <v>336901.77</v>
      </c>
      <c r="EP1027" s="12">
        <f t="shared" si="821"/>
        <v>0</v>
      </c>
      <c r="EQ1027" s="12">
        <f t="shared" si="821"/>
        <v>336901.77</v>
      </c>
      <c r="ER1027" s="12">
        <f t="shared" si="821"/>
        <v>0</v>
      </c>
      <c r="ES1027" s="12">
        <f t="shared" si="821"/>
        <v>0</v>
      </c>
      <c r="ET1027" s="12">
        <f t="shared" si="821"/>
        <v>0</v>
      </c>
      <c r="EU1027" s="12">
        <f t="shared" si="821"/>
        <v>0</v>
      </c>
      <c r="EV1027" s="12">
        <f t="shared" si="821"/>
        <v>0</v>
      </c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>
        <f>ROUND(SUMIF(AA1022:AA1025,"=56661436",FQ1022:FQ1025),2)</f>
        <v>0</v>
      </c>
      <c r="FQ1027" s="12">
        <f>ROUND(SUMIF(AA1022:AA1025,"=56661436",FR1022:FR1025),2)</f>
        <v>0</v>
      </c>
      <c r="FR1027" s="12">
        <f>ROUND(SUMIF(AA1022:AA1025,"=56661436",GL1022:GL1025),2)</f>
        <v>0</v>
      </c>
      <c r="FS1027" s="12">
        <f>ROUND(SUMIF(AA1022:AA1025,"=56661436",GM1022:GM1025),2)</f>
        <v>731986.94</v>
      </c>
      <c r="FT1027" s="12">
        <f>ROUND(SUMIF(AA1022:AA1025,"=56661436",GN1022:GN1025),2)</f>
        <v>731986.94</v>
      </c>
      <c r="FU1027" s="12">
        <f>ROUND(SUMIF(AA1022:AA1025,"=56661436",GO1022:GO1025),2)</f>
        <v>0</v>
      </c>
      <c r="FV1027" s="12">
        <f>ROUND(SUMIF(AA1022:AA1025,"=56661436",GP1022:GP1025),2)</f>
        <v>0</v>
      </c>
      <c r="FW1027" s="12">
        <f>DU1027-FP1027</f>
        <v>336901.77</v>
      </c>
      <c r="FX1027" s="12">
        <f>DU1027-FQ1027</f>
        <v>336901.77</v>
      </c>
      <c r="FY1027" s="12">
        <f>FP1027-FR1027</f>
        <v>0</v>
      </c>
      <c r="FZ1027" s="12">
        <f>DU1027-FP1027-FQ1027+FR1027</f>
        <v>336901.77</v>
      </c>
      <c r="GA1027" s="12">
        <f>FQ1027-FR1027</f>
        <v>0</v>
      </c>
      <c r="GB1027" s="12">
        <f>ROUND(SUMIF(AA1022:AA1025,"=56661436",GX1022:GX1025),2)</f>
        <v>0</v>
      </c>
      <c r="GC1027" s="12">
        <f>ROUND(SUMIF(AA1022:AA1025,"=56661436",GY1022:GY1025),2)</f>
        <v>0</v>
      </c>
      <c r="GD1027" s="12">
        <f>ROUND(SUMIF(AA1022:AA1025,"=56661436",GZ1022:GZ1025),2)</f>
        <v>0</v>
      </c>
      <c r="GE1027" s="12">
        <f>ROUND(SUMIF(AA1022:AA1025,"=56661436",HD1022:HD1025),2)</f>
        <v>0</v>
      </c>
      <c r="GF1027" s="12"/>
      <c r="GG1027" s="12"/>
      <c r="GH1027" s="12"/>
      <c r="GI1027" s="12"/>
      <c r="GJ1027" s="12"/>
      <c r="GK1027" s="12"/>
      <c r="GL1027" s="12"/>
      <c r="GM1027" s="12"/>
      <c r="GN1027" s="12"/>
      <c r="GO1027" s="12"/>
      <c r="GP1027" s="12"/>
      <c r="GQ1027" s="12"/>
      <c r="GR1027" s="12"/>
      <c r="GS1027" s="12"/>
      <c r="GT1027" s="12"/>
      <c r="GU1027" s="12"/>
      <c r="GV1027" s="12"/>
      <c r="GW1027" s="12"/>
      <c r="GX1027" s="12">
        <v>0</v>
      </c>
    </row>
    <row r="1029" spans="1:245" x14ac:dyDescent="0.2">
      <c r="A1029" s="13">
        <v>50</v>
      </c>
      <c r="B1029" s="13">
        <v>0</v>
      </c>
      <c r="C1029" s="13">
        <v>0</v>
      </c>
      <c r="D1029" s="13">
        <v>1</v>
      </c>
      <c r="E1029" s="13">
        <v>201</v>
      </c>
      <c r="F1029" s="13">
        <f>ROUND(Source!O1027,O1029)</f>
        <v>56747.18</v>
      </c>
      <c r="G1029" s="13" t="s">
        <v>112</v>
      </c>
      <c r="H1029" s="13" t="s">
        <v>113</v>
      </c>
      <c r="I1029" s="13"/>
      <c r="J1029" s="13"/>
      <c r="K1029" s="13">
        <v>201</v>
      </c>
      <c r="L1029" s="13">
        <v>1</v>
      </c>
      <c r="M1029" s="13">
        <v>3</v>
      </c>
      <c r="N1029" s="13" t="s">
        <v>3</v>
      </c>
      <c r="O1029" s="13">
        <v>2</v>
      </c>
      <c r="P1029" s="13">
        <f>ROUND(Source!DG1027,O1029)</f>
        <v>506426.45</v>
      </c>
      <c r="Q1029" s="13"/>
      <c r="R1029" s="13"/>
      <c r="S1029" s="13"/>
      <c r="T1029" s="13"/>
      <c r="U1029" s="13"/>
      <c r="V1029" s="13"/>
      <c r="W1029" s="13">
        <v>56747.18</v>
      </c>
      <c r="X1029" s="13">
        <v>1</v>
      </c>
      <c r="Y1029" s="13">
        <v>56747.18</v>
      </c>
      <c r="Z1029" s="13">
        <v>506426.45</v>
      </c>
      <c r="AA1029" s="13">
        <v>1</v>
      </c>
      <c r="AB1029" s="13">
        <v>506426.45</v>
      </c>
    </row>
    <row r="1030" spans="1:245" x14ac:dyDescent="0.2">
      <c r="A1030" s="13">
        <v>50</v>
      </c>
      <c r="B1030" s="13">
        <v>0</v>
      </c>
      <c r="C1030" s="13">
        <v>0</v>
      </c>
      <c r="D1030" s="13">
        <v>1</v>
      </c>
      <c r="E1030" s="13">
        <v>202</v>
      </c>
      <c r="F1030" s="13">
        <f>ROUND(Source!P1027,O1030)</f>
        <v>53640.49</v>
      </c>
      <c r="G1030" s="13" t="s">
        <v>114</v>
      </c>
      <c r="H1030" s="13" t="s">
        <v>115</v>
      </c>
      <c r="I1030" s="13"/>
      <c r="J1030" s="13"/>
      <c r="K1030" s="13">
        <v>202</v>
      </c>
      <c r="L1030" s="13">
        <v>2</v>
      </c>
      <c r="M1030" s="13">
        <v>3</v>
      </c>
      <c r="N1030" s="13" t="s">
        <v>3</v>
      </c>
      <c r="O1030" s="13">
        <v>2</v>
      </c>
      <c r="P1030" s="13">
        <f>ROUND(Source!DH1027,O1030)</f>
        <v>336901.77</v>
      </c>
      <c r="Q1030" s="13"/>
      <c r="R1030" s="13"/>
      <c r="S1030" s="13"/>
      <c r="T1030" s="13"/>
      <c r="U1030" s="13"/>
      <c r="V1030" s="13"/>
      <c r="W1030" s="13">
        <v>53640.49</v>
      </c>
      <c r="X1030" s="13">
        <v>1</v>
      </c>
      <c r="Y1030" s="13">
        <v>53640.49</v>
      </c>
      <c r="Z1030" s="13">
        <v>336901.77</v>
      </c>
      <c r="AA1030" s="13">
        <v>1</v>
      </c>
      <c r="AB1030" s="13">
        <v>336901.77</v>
      </c>
    </row>
    <row r="1031" spans="1:245" x14ac:dyDescent="0.2">
      <c r="A1031" s="13">
        <v>50</v>
      </c>
      <c r="B1031" s="13">
        <v>0</v>
      </c>
      <c r="C1031" s="13">
        <v>0</v>
      </c>
      <c r="D1031" s="13">
        <v>1</v>
      </c>
      <c r="E1031" s="13">
        <v>222</v>
      </c>
      <c r="F1031" s="13">
        <f>ROUND(Source!AO1027,O1031)</f>
        <v>0</v>
      </c>
      <c r="G1031" s="13" t="s">
        <v>116</v>
      </c>
      <c r="H1031" s="13" t="s">
        <v>117</v>
      </c>
      <c r="I1031" s="13"/>
      <c r="J1031" s="13"/>
      <c r="K1031" s="13">
        <v>222</v>
      </c>
      <c r="L1031" s="13">
        <v>3</v>
      </c>
      <c r="M1031" s="13">
        <v>3</v>
      </c>
      <c r="N1031" s="13" t="s">
        <v>3</v>
      </c>
      <c r="O1031" s="13">
        <v>2</v>
      </c>
      <c r="P1031" s="13">
        <f>ROUND(Source!EG1027,O1031)</f>
        <v>0</v>
      </c>
      <c r="Q1031" s="13"/>
      <c r="R1031" s="13"/>
      <c r="S1031" s="13"/>
      <c r="T1031" s="13"/>
      <c r="U1031" s="13"/>
      <c r="V1031" s="13"/>
      <c r="W1031" s="13">
        <v>0</v>
      </c>
      <c r="X1031" s="13">
        <v>1</v>
      </c>
      <c r="Y1031" s="13">
        <v>0</v>
      </c>
      <c r="Z1031" s="13">
        <v>0</v>
      </c>
      <c r="AA1031" s="13">
        <v>1</v>
      </c>
      <c r="AB1031" s="13">
        <v>0</v>
      </c>
    </row>
    <row r="1032" spans="1:245" x14ac:dyDescent="0.2">
      <c r="A1032" s="13">
        <v>50</v>
      </c>
      <c r="B1032" s="13">
        <v>0</v>
      </c>
      <c r="C1032" s="13">
        <v>0</v>
      </c>
      <c r="D1032" s="13">
        <v>1</v>
      </c>
      <c r="E1032" s="13">
        <v>225</v>
      </c>
      <c r="F1032" s="13">
        <f>ROUND(Source!AV1027,O1032)</f>
        <v>53640.49</v>
      </c>
      <c r="G1032" s="13" t="s">
        <v>118</v>
      </c>
      <c r="H1032" s="13" t="s">
        <v>119</v>
      </c>
      <c r="I1032" s="13"/>
      <c r="J1032" s="13"/>
      <c r="K1032" s="13">
        <v>225</v>
      </c>
      <c r="L1032" s="13">
        <v>4</v>
      </c>
      <c r="M1032" s="13">
        <v>3</v>
      </c>
      <c r="N1032" s="13" t="s">
        <v>3</v>
      </c>
      <c r="O1032" s="13">
        <v>2</v>
      </c>
      <c r="P1032" s="13">
        <f>ROUND(Source!EN1027,O1032)</f>
        <v>336901.77</v>
      </c>
      <c r="Q1032" s="13"/>
      <c r="R1032" s="13"/>
      <c r="S1032" s="13"/>
      <c r="T1032" s="13"/>
      <c r="U1032" s="13"/>
      <c r="V1032" s="13"/>
      <c r="W1032" s="13">
        <v>53640.49</v>
      </c>
      <c r="X1032" s="13">
        <v>1</v>
      </c>
      <c r="Y1032" s="13">
        <v>53640.49</v>
      </c>
      <c r="Z1032" s="13">
        <v>336901.77</v>
      </c>
      <c r="AA1032" s="13">
        <v>1</v>
      </c>
      <c r="AB1032" s="13">
        <v>336901.77</v>
      </c>
    </row>
    <row r="1033" spans="1:245" x14ac:dyDescent="0.2">
      <c r="A1033" s="13">
        <v>50</v>
      </c>
      <c r="B1033" s="13">
        <v>0</v>
      </c>
      <c r="C1033" s="13">
        <v>0</v>
      </c>
      <c r="D1033" s="13">
        <v>1</v>
      </c>
      <c r="E1033" s="13">
        <v>226</v>
      </c>
      <c r="F1033" s="13">
        <f>ROUND(Source!AW1027,O1033)</f>
        <v>53640.49</v>
      </c>
      <c r="G1033" s="13" t="s">
        <v>120</v>
      </c>
      <c r="H1033" s="13" t="s">
        <v>121</v>
      </c>
      <c r="I1033" s="13"/>
      <c r="J1033" s="13"/>
      <c r="K1033" s="13">
        <v>226</v>
      </c>
      <c r="L1033" s="13">
        <v>5</v>
      </c>
      <c r="M1033" s="13">
        <v>3</v>
      </c>
      <c r="N1033" s="13" t="s">
        <v>3</v>
      </c>
      <c r="O1033" s="13">
        <v>2</v>
      </c>
      <c r="P1033" s="13">
        <f>ROUND(Source!EO1027,O1033)</f>
        <v>336901.77</v>
      </c>
      <c r="Q1033" s="13"/>
      <c r="R1033" s="13"/>
      <c r="S1033" s="13"/>
      <c r="T1033" s="13"/>
      <c r="U1033" s="13"/>
      <c r="V1033" s="13"/>
      <c r="W1033" s="13">
        <v>53640.49</v>
      </c>
      <c r="X1033" s="13">
        <v>1</v>
      </c>
      <c r="Y1033" s="13">
        <v>53640.49</v>
      </c>
      <c r="Z1033" s="13">
        <v>336901.77</v>
      </c>
      <c r="AA1033" s="13">
        <v>1</v>
      </c>
      <c r="AB1033" s="13">
        <v>336901.77</v>
      </c>
    </row>
    <row r="1034" spans="1:245" x14ac:dyDescent="0.2">
      <c r="A1034" s="13">
        <v>50</v>
      </c>
      <c r="B1034" s="13">
        <v>0</v>
      </c>
      <c r="C1034" s="13">
        <v>0</v>
      </c>
      <c r="D1034" s="13">
        <v>1</v>
      </c>
      <c r="E1034" s="13">
        <v>227</v>
      </c>
      <c r="F1034" s="13">
        <f>ROUND(Source!AX1027,O1034)</f>
        <v>0</v>
      </c>
      <c r="G1034" s="13" t="s">
        <v>122</v>
      </c>
      <c r="H1034" s="13" t="s">
        <v>123</v>
      </c>
      <c r="I1034" s="13"/>
      <c r="J1034" s="13"/>
      <c r="K1034" s="13">
        <v>227</v>
      </c>
      <c r="L1034" s="13">
        <v>6</v>
      </c>
      <c r="M1034" s="13">
        <v>3</v>
      </c>
      <c r="N1034" s="13" t="s">
        <v>3</v>
      </c>
      <c r="O1034" s="13">
        <v>2</v>
      </c>
      <c r="P1034" s="13">
        <f>ROUND(Source!EP1027,O1034)</f>
        <v>0</v>
      </c>
      <c r="Q1034" s="13"/>
      <c r="R1034" s="13"/>
      <c r="S1034" s="13"/>
      <c r="T1034" s="13"/>
      <c r="U1034" s="13"/>
      <c r="V1034" s="13"/>
      <c r="W1034" s="13">
        <v>0</v>
      </c>
      <c r="X1034" s="13">
        <v>1</v>
      </c>
      <c r="Y1034" s="13">
        <v>0</v>
      </c>
      <c r="Z1034" s="13">
        <v>0</v>
      </c>
      <c r="AA1034" s="13">
        <v>1</v>
      </c>
      <c r="AB1034" s="13">
        <v>0</v>
      </c>
    </row>
    <row r="1035" spans="1:245" x14ac:dyDescent="0.2">
      <c r="A1035" s="13">
        <v>50</v>
      </c>
      <c r="B1035" s="13">
        <v>0</v>
      </c>
      <c r="C1035" s="13">
        <v>0</v>
      </c>
      <c r="D1035" s="13">
        <v>1</v>
      </c>
      <c r="E1035" s="13">
        <v>228</v>
      </c>
      <c r="F1035" s="13">
        <f>ROUND(Source!AY1027,O1035)</f>
        <v>53640.49</v>
      </c>
      <c r="G1035" s="13" t="s">
        <v>124</v>
      </c>
      <c r="H1035" s="13" t="s">
        <v>125</v>
      </c>
      <c r="I1035" s="13"/>
      <c r="J1035" s="13"/>
      <c r="K1035" s="13">
        <v>228</v>
      </c>
      <c r="L1035" s="13">
        <v>7</v>
      </c>
      <c r="M1035" s="13">
        <v>3</v>
      </c>
      <c r="N1035" s="13" t="s">
        <v>3</v>
      </c>
      <c r="O1035" s="13">
        <v>2</v>
      </c>
      <c r="P1035" s="13">
        <f>ROUND(Source!EQ1027,O1035)</f>
        <v>336901.77</v>
      </c>
      <c r="Q1035" s="13"/>
      <c r="R1035" s="13"/>
      <c r="S1035" s="13"/>
      <c r="T1035" s="13"/>
      <c r="U1035" s="13"/>
      <c r="V1035" s="13"/>
      <c r="W1035" s="13">
        <v>53640.49</v>
      </c>
      <c r="X1035" s="13">
        <v>1</v>
      </c>
      <c r="Y1035" s="13">
        <v>53640.49</v>
      </c>
      <c r="Z1035" s="13">
        <v>336901.77</v>
      </c>
      <c r="AA1035" s="13">
        <v>1</v>
      </c>
      <c r="AB1035" s="13">
        <v>336901.77</v>
      </c>
    </row>
    <row r="1036" spans="1:245" x14ac:dyDescent="0.2">
      <c r="A1036" s="13">
        <v>50</v>
      </c>
      <c r="B1036" s="13">
        <v>0</v>
      </c>
      <c r="C1036" s="13">
        <v>0</v>
      </c>
      <c r="D1036" s="13">
        <v>1</v>
      </c>
      <c r="E1036" s="13">
        <v>216</v>
      </c>
      <c r="F1036" s="13">
        <f>ROUND(Source!AP1027,O1036)</f>
        <v>0</v>
      </c>
      <c r="G1036" s="13" t="s">
        <v>126</v>
      </c>
      <c r="H1036" s="13" t="s">
        <v>127</v>
      </c>
      <c r="I1036" s="13"/>
      <c r="J1036" s="13"/>
      <c r="K1036" s="13">
        <v>216</v>
      </c>
      <c r="L1036" s="13">
        <v>8</v>
      </c>
      <c r="M1036" s="13">
        <v>3</v>
      </c>
      <c r="N1036" s="13" t="s">
        <v>3</v>
      </c>
      <c r="O1036" s="13">
        <v>2</v>
      </c>
      <c r="P1036" s="13">
        <f>ROUND(Source!EH1027,O1036)</f>
        <v>0</v>
      </c>
      <c r="Q1036" s="13"/>
      <c r="R1036" s="13"/>
      <c r="S1036" s="13"/>
      <c r="T1036" s="13"/>
      <c r="U1036" s="13"/>
      <c r="V1036" s="13"/>
      <c r="W1036" s="13">
        <v>0</v>
      </c>
      <c r="X1036" s="13">
        <v>1</v>
      </c>
      <c r="Y1036" s="13">
        <v>0</v>
      </c>
      <c r="Z1036" s="13">
        <v>0</v>
      </c>
      <c r="AA1036" s="13">
        <v>1</v>
      </c>
      <c r="AB1036" s="13">
        <v>0</v>
      </c>
    </row>
    <row r="1037" spans="1:245" x14ac:dyDescent="0.2">
      <c r="A1037" s="13">
        <v>50</v>
      </c>
      <c r="B1037" s="13">
        <v>0</v>
      </c>
      <c r="C1037" s="13">
        <v>0</v>
      </c>
      <c r="D1037" s="13">
        <v>1</v>
      </c>
      <c r="E1037" s="13">
        <v>223</v>
      </c>
      <c r="F1037" s="13">
        <f>ROUND(Source!AQ1027,O1037)</f>
        <v>0</v>
      </c>
      <c r="G1037" s="13" t="s">
        <v>128</v>
      </c>
      <c r="H1037" s="13" t="s">
        <v>129</v>
      </c>
      <c r="I1037" s="13"/>
      <c r="J1037" s="13"/>
      <c r="K1037" s="13">
        <v>223</v>
      </c>
      <c r="L1037" s="13">
        <v>9</v>
      </c>
      <c r="M1037" s="13">
        <v>3</v>
      </c>
      <c r="N1037" s="13" t="s">
        <v>3</v>
      </c>
      <c r="O1037" s="13">
        <v>2</v>
      </c>
      <c r="P1037" s="13">
        <f>ROUND(Source!EI1027,O1037)</f>
        <v>0</v>
      </c>
      <c r="Q1037" s="13"/>
      <c r="R1037" s="13"/>
      <c r="S1037" s="13"/>
      <c r="T1037" s="13"/>
      <c r="U1037" s="13"/>
      <c r="V1037" s="13"/>
      <c r="W1037" s="13">
        <v>0</v>
      </c>
      <c r="X1037" s="13">
        <v>1</v>
      </c>
      <c r="Y1037" s="13">
        <v>0</v>
      </c>
      <c r="Z1037" s="13">
        <v>0</v>
      </c>
      <c r="AA1037" s="13">
        <v>1</v>
      </c>
      <c r="AB1037" s="13">
        <v>0</v>
      </c>
    </row>
    <row r="1038" spans="1:245" x14ac:dyDescent="0.2">
      <c r="A1038" s="13">
        <v>50</v>
      </c>
      <c r="B1038" s="13">
        <v>0</v>
      </c>
      <c r="C1038" s="13">
        <v>0</v>
      </c>
      <c r="D1038" s="13">
        <v>1</v>
      </c>
      <c r="E1038" s="13">
        <v>229</v>
      </c>
      <c r="F1038" s="13">
        <f>ROUND(Source!AZ1027,O1038)</f>
        <v>0</v>
      </c>
      <c r="G1038" s="13" t="s">
        <v>130</v>
      </c>
      <c r="H1038" s="13" t="s">
        <v>131</v>
      </c>
      <c r="I1038" s="13"/>
      <c r="J1038" s="13"/>
      <c r="K1038" s="13">
        <v>229</v>
      </c>
      <c r="L1038" s="13">
        <v>10</v>
      </c>
      <c r="M1038" s="13">
        <v>3</v>
      </c>
      <c r="N1038" s="13" t="s">
        <v>3</v>
      </c>
      <c r="O1038" s="13">
        <v>2</v>
      </c>
      <c r="P1038" s="13">
        <f>ROUND(Source!ER1027,O1038)</f>
        <v>0</v>
      </c>
      <c r="Q1038" s="13"/>
      <c r="R1038" s="13"/>
      <c r="S1038" s="13"/>
      <c r="T1038" s="13"/>
      <c r="U1038" s="13"/>
      <c r="V1038" s="13"/>
      <c r="W1038" s="13">
        <v>0</v>
      </c>
      <c r="X1038" s="13">
        <v>1</v>
      </c>
      <c r="Y1038" s="13">
        <v>0</v>
      </c>
      <c r="Z1038" s="13">
        <v>0</v>
      </c>
      <c r="AA1038" s="13">
        <v>1</v>
      </c>
      <c r="AB1038" s="13">
        <v>0</v>
      </c>
    </row>
    <row r="1039" spans="1:245" x14ac:dyDescent="0.2">
      <c r="A1039" s="13">
        <v>50</v>
      </c>
      <c r="B1039" s="13">
        <v>0</v>
      </c>
      <c r="C1039" s="13">
        <v>0</v>
      </c>
      <c r="D1039" s="13">
        <v>1</v>
      </c>
      <c r="E1039" s="13">
        <v>203</v>
      </c>
      <c r="F1039" s="13">
        <f>ROUND(Source!Q1027,O1039)</f>
        <v>140.97</v>
      </c>
      <c r="G1039" s="13" t="s">
        <v>132</v>
      </c>
      <c r="H1039" s="13" t="s">
        <v>133</v>
      </c>
      <c r="I1039" s="13"/>
      <c r="J1039" s="13"/>
      <c r="K1039" s="13">
        <v>203</v>
      </c>
      <c r="L1039" s="13">
        <v>11</v>
      </c>
      <c r="M1039" s="13">
        <v>3</v>
      </c>
      <c r="N1039" s="13" t="s">
        <v>3</v>
      </c>
      <c r="O1039" s="13">
        <v>2</v>
      </c>
      <c r="P1039" s="13">
        <f>ROUND(Source!DI1027,O1039)</f>
        <v>2406.36</v>
      </c>
      <c r="Q1039" s="13"/>
      <c r="R1039" s="13"/>
      <c r="S1039" s="13"/>
      <c r="T1039" s="13"/>
      <c r="U1039" s="13"/>
      <c r="V1039" s="13"/>
      <c r="W1039" s="13">
        <v>140.97</v>
      </c>
      <c r="X1039" s="13">
        <v>1</v>
      </c>
      <c r="Y1039" s="13">
        <v>140.97</v>
      </c>
      <c r="Z1039" s="13">
        <v>2406.36</v>
      </c>
      <c r="AA1039" s="13">
        <v>1</v>
      </c>
      <c r="AB1039" s="13">
        <v>2406.36</v>
      </c>
    </row>
    <row r="1040" spans="1:245" x14ac:dyDescent="0.2">
      <c r="A1040" s="13">
        <v>50</v>
      </c>
      <c r="B1040" s="13">
        <v>0</v>
      </c>
      <c r="C1040" s="13">
        <v>0</v>
      </c>
      <c r="D1040" s="13">
        <v>1</v>
      </c>
      <c r="E1040" s="13">
        <v>231</v>
      </c>
      <c r="F1040" s="13">
        <f>ROUND(Source!BB1027,O1040)</f>
        <v>0</v>
      </c>
      <c r="G1040" s="13" t="s">
        <v>134</v>
      </c>
      <c r="H1040" s="13" t="s">
        <v>135</v>
      </c>
      <c r="I1040" s="13"/>
      <c r="J1040" s="13"/>
      <c r="K1040" s="13">
        <v>231</v>
      </c>
      <c r="L1040" s="13">
        <v>12</v>
      </c>
      <c r="M1040" s="13">
        <v>3</v>
      </c>
      <c r="N1040" s="13" t="s">
        <v>3</v>
      </c>
      <c r="O1040" s="13">
        <v>2</v>
      </c>
      <c r="P1040" s="13">
        <f>ROUND(Source!ET1027,O1040)</f>
        <v>0</v>
      </c>
      <c r="Q1040" s="13"/>
      <c r="R1040" s="13"/>
      <c r="S1040" s="13"/>
      <c r="T1040" s="13"/>
      <c r="U1040" s="13"/>
      <c r="V1040" s="13"/>
      <c r="W1040" s="13">
        <v>0</v>
      </c>
      <c r="X1040" s="13">
        <v>1</v>
      </c>
      <c r="Y1040" s="13">
        <v>0</v>
      </c>
      <c r="Z1040" s="13">
        <v>0</v>
      </c>
      <c r="AA1040" s="13">
        <v>1</v>
      </c>
      <c r="AB1040" s="13">
        <v>0</v>
      </c>
    </row>
    <row r="1041" spans="1:28" x14ac:dyDescent="0.2">
      <c r="A1041" s="13">
        <v>50</v>
      </c>
      <c r="B1041" s="13">
        <v>0</v>
      </c>
      <c r="C1041" s="13">
        <v>0</v>
      </c>
      <c r="D1041" s="13">
        <v>1</v>
      </c>
      <c r="E1041" s="13">
        <v>204</v>
      </c>
      <c r="F1041" s="13">
        <f>ROUND(Source!R1027,O1041)</f>
        <v>21.48</v>
      </c>
      <c r="G1041" s="13" t="s">
        <v>136</v>
      </c>
      <c r="H1041" s="13" t="s">
        <v>137</v>
      </c>
      <c r="I1041" s="13"/>
      <c r="J1041" s="13"/>
      <c r="K1041" s="13">
        <v>204</v>
      </c>
      <c r="L1041" s="13">
        <v>13</v>
      </c>
      <c r="M1041" s="13">
        <v>3</v>
      </c>
      <c r="N1041" s="13" t="s">
        <v>3</v>
      </c>
      <c r="O1041" s="13">
        <v>2</v>
      </c>
      <c r="P1041" s="13">
        <f>ROUND(Source!DJ1027,O1041)</f>
        <v>1210.4000000000001</v>
      </c>
      <c r="Q1041" s="13"/>
      <c r="R1041" s="13"/>
      <c r="S1041" s="13"/>
      <c r="T1041" s="13"/>
      <c r="U1041" s="13"/>
      <c r="V1041" s="13"/>
      <c r="W1041" s="13">
        <v>21.48</v>
      </c>
      <c r="X1041" s="13">
        <v>1</v>
      </c>
      <c r="Y1041" s="13">
        <v>21.48</v>
      </c>
      <c r="Z1041" s="13">
        <v>1210.4000000000001</v>
      </c>
      <c r="AA1041" s="13">
        <v>1</v>
      </c>
      <c r="AB1041" s="13">
        <v>1210.4000000000001</v>
      </c>
    </row>
    <row r="1042" spans="1:28" x14ac:dyDescent="0.2">
      <c r="A1042" s="13">
        <v>50</v>
      </c>
      <c r="B1042" s="13">
        <v>0</v>
      </c>
      <c r="C1042" s="13">
        <v>0</v>
      </c>
      <c r="D1042" s="13">
        <v>1</v>
      </c>
      <c r="E1042" s="13">
        <v>205</v>
      </c>
      <c r="F1042" s="13">
        <f>ROUND(Source!S1027,O1042)</f>
        <v>2965.72</v>
      </c>
      <c r="G1042" s="13" t="s">
        <v>138</v>
      </c>
      <c r="H1042" s="13" t="s">
        <v>139</v>
      </c>
      <c r="I1042" s="13"/>
      <c r="J1042" s="13"/>
      <c r="K1042" s="13">
        <v>205</v>
      </c>
      <c r="L1042" s="13">
        <v>14</v>
      </c>
      <c r="M1042" s="13">
        <v>3</v>
      </c>
      <c r="N1042" s="13" t="s">
        <v>3</v>
      </c>
      <c r="O1042" s="13">
        <v>2</v>
      </c>
      <c r="P1042" s="13">
        <f>ROUND(Source!DK1027,O1042)</f>
        <v>167118.32</v>
      </c>
      <c r="Q1042" s="13"/>
      <c r="R1042" s="13"/>
      <c r="S1042" s="13"/>
      <c r="T1042" s="13"/>
      <c r="U1042" s="13"/>
      <c r="V1042" s="13"/>
      <c r="W1042" s="13">
        <v>2965.72</v>
      </c>
      <c r="X1042" s="13">
        <v>1</v>
      </c>
      <c r="Y1042" s="13">
        <v>2965.72</v>
      </c>
      <c r="Z1042" s="13">
        <v>167118.32</v>
      </c>
      <c r="AA1042" s="13">
        <v>1</v>
      </c>
      <c r="AB1042" s="13">
        <v>167118.32</v>
      </c>
    </row>
    <row r="1043" spans="1:28" x14ac:dyDescent="0.2">
      <c r="A1043" s="13">
        <v>50</v>
      </c>
      <c r="B1043" s="13">
        <v>0</v>
      </c>
      <c r="C1043" s="13">
        <v>0</v>
      </c>
      <c r="D1043" s="13">
        <v>1</v>
      </c>
      <c r="E1043" s="13">
        <v>232</v>
      </c>
      <c r="F1043" s="13">
        <f>ROUND(Source!BC1027,O1043)</f>
        <v>0</v>
      </c>
      <c r="G1043" s="13" t="s">
        <v>140</v>
      </c>
      <c r="H1043" s="13" t="s">
        <v>141</v>
      </c>
      <c r="I1043" s="13"/>
      <c r="J1043" s="13"/>
      <c r="K1043" s="13">
        <v>232</v>
      </c>
      <c r="L1043" s="13">
        <v>15</v>
      </c>
      <c r="M1043" s="13">
        <v>3</v>
      </c>
      <c r="N1043" s="13" t="s">
        <v>3</v>
      </c>
      <c r="O1043" s="13">
        <v>2</v>
      </c>
      <c r="P1043" s="13">
        <f>ROUND(Source!EU1027,O1043)</f>
        <v>0</v>
      </c>
      <c r="Q1043" s="13"/>
      <c r="R1043" s="13"/>
      <c r="S1043" s="13"/>
      <c r="T1043" s="13"/>
      <c r="U1043" s="13"/>
      <c r="V1043" s="13"/>
      <c r="W1043" s="13">
        <v>0</v>
      </c>
      <c r="X1043" s="13">
        <v>1</v>
      </c>
      <c r="Y1043" s="13">
        <v>0</v>
      </c>
      <c r="Z1043" s="13">
        <v>0</v>
      </c>
      <c r="AA1043" s="13">
        <v>1</v>
      </c>
      <c r="AB1043" s="13">
        <v>0</v>
      </c>
    </row>
    <row r="1044" spans="1:28" x14ac:dyDescent="0.2">
      <c r="A1044" s="13">
        <v>50</v>
      </c>
      <c r="B1044" s="13">
        <v>0</v>
      </c>
      <c r="C1044" s="13">
        <v>0</v>
      </c>
      <c r="D1044" s="13">
        <v>1</v>
      </c>
      <c r="E1044" s="13">
        <v>214</v>
      </c>
      <c r="F1044" s="13">
        <f>ROUND(Source!AS1027,O1044)</f>
        <v>60750.02</v>
      </c>
      <c r="G1044" s="13" t="s">
        <v>142</v>
      </c>
      <c r="H1044" s="13" t="s">
        <v>143</v>
      </c>
      <c r="I1044" s="13"/>
      <c r="J1044" s="13"/>
      <c r="K1044" s="13">
        <v>214</v>
      </c>
      <c r="L1044" s="13">
        <v>16</v>
      </c>
      <c r="M1044" s="13">
        <v>3</v>
      </c>
      <c r="N1044" s="13" t="s">
        <v>3</v>
      </c>
      <c r="O1044" s="13">
        <v>2</v>
      </c>
      <c r="P1044" s="13">
        <f>ROUND(Source!EK1027,O1044)</f>
        <v>731986.94</v>
      </c>
      <c r="Q1044" s="13"/>
      <c r="R1044" s="13"/>
      <c r="S1044" s="13"/>
      <c r="T1044" s="13"/>
      <c r="U1044" s="13"/>
      <c r="V1044" s="13"/>
      <c r="W1044" s="13">
        <v>60750.02</v>
      </c>
      <c r="X1044" s="13">
        <v>1</v>
      </c>
      <c r="Y1044" s="13">
        <v>60750.02</v>
      </c>
      <c r="Z1044" s="13">
        <v>731986.94</v>
      </c>
      <c r="AA1044" s="13">
        <v>1</v>
      </c>
      <c r="AB1044" s="13">
        <v>731986.94</v>
      </c>
    </row>
    <row r="1045" spans="1:28" x14ac:dyDescent="0.2">
      <c r="A1045" s="13">
        <v>50</v>
      </c>
      <c r="B1045" s="13">
        <v>0</v>
      </c>
      <c r="C1045" s="13">
        <v>0</v>
      </c>
      <c r="D1045" s="13">
        <v>1</v>
      </c>
      <c r="E1045" s="13">
        <v>215</v>
      </c>
      <c r="F1045" s="13">
        <f>ROUND(Source!AT1027,O1045)</f>
        <v>0</v>
      </c>
      <c r="G1045" s="13" t="s">
        <v>144</v>
      </c>
      <c r="H1045" s="13" t="s">
        <v>145</v>
      </c>
      <c r="I1045" s="13"/>
      <c r="J1045" s="13"/>
      <c r="K1045" s="13">
        <v>215</v>
      </c>
      <c r="L1045" s="13">
        <v>17</v>
      </c>
      <c r="M1045" s="13">
        <v>3</v>
      </c>
      <c r="N1045" s="13" t="s">
        <v>3</v>
      </c>
      <c r="O1045" s="13">
        <v>2</v>
      </c>
      <c r="P1045" s="13">
        <f>ROUND(Source!EL1027,O1045)</f>
        <v>0</v>
      </c>
      <c r="Q1045" s="13"/>
      <c r="R1045" s="13"/>
      <c r="S1045" s="13"/>
      <c r="T1045" s="13"/>
      <c r="U1045" s="13"/>
      <c r="V1045" s="13"/>
      <c r="W1045" s="13">
        <v>0</v>
      </c>
      <c r="X1045" s="13">
        <v>1</v>
      </c>
      <c r="Y1045" s="13">
        <v>0</v>
      </c>
      <c r="Z1045" s="13">
        <v>0</v>
      </c>
      <c r="AA1045" s="13">
        <v>1</v>
      </c>
      <c r="AB1045" s="13">
        <v>0</v>
      </c>
    </row>
    <row r="1046" spans="1:28" x14ac:dyDescent="0.2">
      <c r="A1046" s="13">
        <v>50</v>
      </c>
      <c r="B1046" s="13">
        <v>0</v>
      </c>
      <c r="C1046" s="13">
        <v>0</v>
      </c>
      <c r="D1046" s="13">
        <v>1</v>
      </c>
      <c r="E1046" s="13">
        <v>217</v>
      </c>
      <c r="F1046" s="13">
        <f>ROUND(Source!AU1027,O1046)</f>
        <v>0</v>
      </c>
      <c r="G1046" s="13" t="s">
        <v>146</v>
      </c>
      <c r="H1046" s="13" t="s">
        <v>147</v>
      </c>
      <c r="I1046" s="13"/>
      <c r="J1046" s="13"/>
      <c r="K1046" s="13">
        <v>217</v>
      </c>
      <c r="L1046" s="13">
        <v>18</v>
      </c>
      <c r="M1046" s="13">
        <v>3</v>
      </c>
      <c r="N1046" s="13" t="s">
        <v>3</v>
      </c>
      <c r="O1046" s="13">
        <v>2</v>
      </c>
      <c r="P1046" s="13">
        <f>ROUND(Source!EM1027,O1046)</f>
        <v>0</v>
      </c>
      <c r="Q1046" s="13"/>
      <c r="R1046" s="13"/>
      <c r="S1046" s="13"/>
      <c r="T1046" s="13"/>
      <c r="U1046" s="13"/>
      <c r="V1046" s="13"/>
      <c r="W1046" s="13">
        <v>0</v>
      </c>
      <c r="X1046" s="13">
        <v>1</v>
      </c>
      <c r="Y1046" s="13">
        <v>0</v>
      </c>
      <c r="Z1046" s="13">
        <v>0</v>
      </c>
      <c r="AA1046" s="13">
        <v>1</v>
      </c>
      <c r="AB1046" s="13">
        <v>0</v>
      </c>
    </row>
    <row r="1047" spans="1:28" x14ac:dyDescent="0.2">
      <c r="A1047" s="13">
        <v>50</v>
      </c>
      <c r="B1047" s="13">
        <v>0</v>
      </c>
      <c r="C1047" s="13">
        <v>0</v>
      </c>
      <c r="D1047" s="13">
        <v>1</v>
      </c>
      <c r="E1047" s="13">
        <v>230</v>
      </c>
      <c r="F1047" s="13">
        <f>ROUND(Source!BA1027,O1047)</f>
        <v>0</v>
      </c>
      <c r="G1047" s="13" t="s">
        <v>148</v>
      </c>
      <c r="H1047" s="13" t="s">
        <v>149</v>
      </c>
      <c r="I1047" s="13"/>
      <c r="J1047" s="13"/>
      <c r="K1047" s="13">
        <v>230</v>
      </c>
      <c r="L1047" s="13">
        <v>19</v>
      </c>
      <c r="M1047" s="13">
        <v>3</v>
      </c>
      <c r="N1047" s="13" t="s">
        <v>3</v>
      </c>
      <c r="O1047" s="13">
        <v>2</v>
      </c>
      <c r="P1047" s="13">
        <f>ROUND(Source!ES1027,O1047)</f>
        <v>0</v>
      </c>
      <c r="Q1047" s="13"/>
      <c r="R1047" s="13"/>
      <c r="S1047" s="13"/>
      <c r="T1047" s="13"/>
      <c r="U1047" s="13"/>
      <c r="V1047" s="13"/>
      <c r="W1047" s="13">
        <v>0</v>
      </c>
      <c r="X1047" s="13">
        <v>1</v>
      </c>
      <c r="Y1047" s="13">
        <v>0</v>
      </c>
      <c r="Z1047" s="13">
        <v>0</v>
      </c>
      <c r="AA1047" s="13">
        <v>1</v>
      </c>
      <c r="AB1047" s="13">
        <v>0</v>
      </c>
    </row>
    <row r="1048" spans="1:28" x14ac:dyDescent="0.2">
      <c r="A1048" s="13">
        <v>50</v>
      </c>
      <c r="B1048" s="13">
        <v>0</v>
      </c>
      <c r="C1048" s="13">
        <v>0</v>
      </c>
      <c r="D1048" s="13">
        <v>1</v>
      </c>
      <c r="E1048" s="13">
        <v>206</v>
      </c>
      <c r="F1048" s="13">
        <f>ROUND(Source!T1027,O1048)</f>
        <v>0</v>
      </c>
      <c r="G1048" s="13" t="s">
        <v>150</v>
      </c>
      <c r="H1048" s="13" t="s">
        <v>151</v>
      </c>
      <c r="I1048" s="13"/>
      <c r="J1048" s="13"/>
      <c r="K1048" s="13">
        <v>206</v>
      </c>
      <c r="L1048" s="13">
        <v>20</v>
      </c>
      <c r="M1048" s="13">
        <v>3</v>
      </c>
      <c r="N1048" s="13" t="s">
        <v>3</v>
      </c>
      <c r="O1048" s="13">
        <v>2</v>
      </c>
      <c r="P1048" s="13">
        <f>ROUND(Source!DL1027,O1048)</f>
        <v>0</v>
      </c>
      <c r="Q1048" s="13"/>
      <c r="R1048" s="13"/>
      <c r="S1048" s="13"/>
      <c r="T1048" s="13"/>
      <c r="U1048" s="13"/>
      <c r="V1048" s="13"/>
      <c r="W1048" s="13">
        <v>0</v>
      </c>
      <c r="X1048" s="13">
        <v>1</v>
      </c>
      <c r="Y1048" s="13">
        <v>0</v>
      </c>
      <c r="Z1048" s="13">
        <v>0</v>
      </c>
      <c r="AA1048" s="13">
        <v>1</v>
      </c>
      <c r="AB1048" s="13">
        <v>0</v>
      </c>
    </row>
    <row r="1049" spans="1:28" x14ac:dyDescent="0.2">
      <c r="A1049" s="13">
        <v>50</v>
      </c>
      <c r="B1049" s="13">
        <v>0</v>
      </c>
      <c r="C1049" s="13">
        <v>0</v>
      </c>
      <c r="D1049" s="13">
        <v>1</v>
      </c>
      <c r="E1049" s="13">
        <v>207</v>
      </c>
      <c r="F1049" s="13">
        <f>Source!U1027</f>
        <v>253.48623839999993</v>
      </c>
      <c r="G1049" s="13" t="s">
        <v>152</v>
      </c>
      <c r="H1049" s="13" t="s">
        <v>153</v>
      </c>
      <c r="I1049" s="13"/>
      <c r="J1049" s="13"/>
      <c r="K1049" s="13">
        <v>207</v>
      </c>
      <c r="L1049" s="13">
        <v>21</v>
      </c>
      <c r="M1049" s="13">
        <v>3</v>
      </c>
      <c r="N1049" s="13" t="s">
        <v>3</v>
      </c>
      <c r="O1049" s="13">
        <v>-1</v>
      </c>
      <c r="P1049" s="13">
        <f>Source!DM1027</f>
        <v>253.48623839999993</v>
      </c>
      <c r="Q1049" s="13"/>
      <c r="R1049" s="13"/>
      <c r="S1049" s="13"/>
      <c r="T1049" s="13"/>
      <c r="U1049" s="13"/>
      <c r="V1049" s="13"/>
      <c r="W1049" s="13">
        <v>253.48623839999999</v>
      </c>
      <c r="X1049" s="13">
        <v>1</v>
      </c>
      <c r="Y1049" s="13">
        <v>253.48623839999999</v>
      </c>
      <c r="Z1049" s="13">
        <v>253.48623839999999</v>
      </c>
      <c r="AA1049" s="13">
        <v>1</v>
      </c>
      <c r="AB1049" s="13">
        <v>253.48623839999999</v>
      </c>
    </row>
    <row r="1050" spans="1:28" x14ac:dyDescent="0.2">
      <c r="A1050" s="13">
        <v>50</v>
      </c>
      <c r="B1050" s="13">
        <v>0</v>
      </c>
      <c r="C1050" s="13">
        <v>0</v>
      </c>
      <c r="D1050" s="13">
        <v>1</v>
      </c>
      <c r="E1050" s="13">
        <v>208</v>
      </c>
      <c r="F1050" s="13">
        <f>Source!V1027</f>
        <v>0</v>
      </c>
      <c r="G1050" s="13" t="s">
        <v>154</v>
      </c>
      <c r="H1050" s="13" t="s">
        <v>155</v>
      </c>
      <c r="I1050" s="13"/>
      <c r="J1050" s="13"/>
      <c r="K1050" s="13">
        <v>208</v>
      </c>
      <c r="L1050" s="13">
        <v>22</v>
      </c>
      <c r="M1050" s="13">
        <v>3</v>
      </c>
      <c r="N1050" s="13" t="s">
        <v>3</v>
      </c>
      <c r="O1050" s="13">
        <v>-1</v>
      </c>
      <c r="P1050" s="13">
        <f>Source!DN1027</f>
        <v>0</v>
      </c>
      <c r="Q1050" s="13"/>
      <c r="R1050" s="13"/>
      <c r="S1050" s="13"/>
      <c r="T1050" s="13"/>
      <c r="U1050" s="13"/>
      <c r="V1050" s="13"/>
      <c r="W1050" s="13">
        <v>0</v>
      </c>
      <c r="X1050" s="13">
        <v>1</v>
      </c>
      <c r="Y1050" s="13">
        <v>0</v>
      </c>
      <c r="Z1050" s="13">
        <v>0</v>
      </c>
      <c r="AA1050" s="13">
        <v>1</v>
      </c>
      <c r="AB1050" s="13">
        <v>0</v>
      </c>
    </row>
    <row r="1051" spans="1:28" x14ac:dyDescent="0.2">
      <c r="A1051" s="13">
        <v>50</v>
      </c>
      <c r="B1051" s="13">
        <v>0</v>
      </c>
      <c r="C1051" s="13">
        <v>0</v>
      </c>
      <c r="D1051" s="13">
        <v>1</v>
      </c>
      <c r="E1051" s="13">
        <v>209</v>
      </c>
      <c r="F1051" s="13">
        <f>ROUND(Source!W1027,O1051)</f>
        <v>0</v>
      </c>
      <c r="G1051" s="13" t="s">
        <v>156</v>
      </c>
      <c r="H1051" s="13" t="s">
        <v>157</v>
      </c>
      <c r="I1051" s="13"/>
      <c r="J1051" s="13"/>
      <c r="K1051" s="13">
        <v>209</v>
      </c>
      <c r="L1051" s="13">
        <v>23</v>
      </c>
      <c r="M1051" s="13">
        <v>3</v>
      </c>
      <c r="N1051" s="13" t="s">
        <v>3</v>
      </c>
      <c r="O1051" s="13">
        <v>2</v>
      </c>
      <c r="P1051" s="13">
        <f>ROUND(Source!DO1027,O1051)</f>
        <v>0</v>
      </c>
      <c r="Q1051" s="13"/>
      <c r="R1051" s="13"/>
      <c r="S1051" s="13"/>
      <c r="T1051" s="13"/>
      <c r="U1051" s="13"/>
      <c r="V1051" s="13"/>
      <c r="W1051" s="13">
        <v>0</v>
      </c>
      <c r="X1051" s="13">
        <v>1</v>
      </c>
      <c r="Y1051" s="13">
        <v>0</v>
      </c>
      <c r="Z1051" s="13">
        <v>0</v>
      </c>
      <c r="AA1051" s="13">
        <v>1</v>
      </c>
      <c r="AB1051" s="13">
        <v>0</v>
      </c>
    </row>
    <row r="1052" spans="1:28" x14ac:dyDescent="0.2">
      <c r="A1052" s="13">
        <v>50</v>
      </c>
      <c r="B1052" s="13">
        <v>0</v>
      </c>
      <c r="C1052" s="13">
        <v>0</v>
      </c>
      <c r="D1052" s="13">
        <v>1</v>
      </c>
      <c r="E1052" s="13">
        <v>233</v>
      </c>
      <c r="F1052" s="13">
        <f>ROUND(Source!BD1027,O1052)</f>
        <v>0</v>
      </c>
      <c r="G1052" s="13" t="s">
        <v>158</v>
      </c>
      <c r="H1052" s="13" t="s">
        <v>159</v>
      </c>
      <c r="I1052" s="13"/>
      <c r="J1052" s="13"/>
      <c r="K1052" s="13">
        <v>233</v>
      </c>
      <c r="L1052" s="13">
        <v>24</v>
      </c>
      <c r="M1052" s="13">
        <v>3</v>
      </c>
      <c r="N1052" s="13" t="s">
        <v>3</v>
      </c>
      <c r="O1052" s="13">
        <v>2</v>
      </c>
      <c r="P1052" s="13">
        <f>ROUND(Source!EV1027,O1052)</f>
        <v>0</v>
      </c>
      <c r="Q1052" s="13"/>
      <c r="R1052" s="13"/>
      <c r="S1052" s="13"/>
      <c r="T1052" s="13"/>
      <c r="U1052" s="13"/>
      <c r="V1052" s="13"/>
      <c r="W1052" s="13">
        <v>0</v>
      </c>
      <c r="X1052" s="13">
        <v>1</v>
      </c>
      <c r="Y1052" s="13">
        <v>0</v>
      </c>
      <c r="Z1052" s="13">
        <v>0</v>
      </c>
      <c r="AA1052" s="13">
        <v>1</v>
      </c>
      <c r="AB1052" s="13">
        <v>0</v>
      </c>
    </row>
    <row r="1053" spans="1:28" x14ac:dyDescent="0.2">
      <c r="A1053" s="13">
        <v>50</v>
      </c>
      <c r="B1053" s="13">
        <v>0</v>
      </c>
      <c r="C1053" s="13">
        <v>0</v>
      </c>
      <c r="D1053" s="13">
        <v>1</v>
      </c>
      <c r="E1053" s="13">
        <v>210</v>
      </c>
      <c r="F1053" s="13">
        <f>ROUND(Source!X1027,O1053)</f>
        <v>2598.86</v>
      </c>
      <c r="G1053" s="13" t="s">
        <v>160</v>
      </c>
      <c r="H1053" s="13" t="s">
        <v>161</v>
      </c>
      <c r="I1053" s="13"/>
      <c r="J1053" s="13"/>
      <c r="K1053" s="13">
        <v>210</v>
      </c>
      <c r="L1053" s="13">
        <v>25</v>
      </c>
      <c r="M1053" s="13">
        <v>3</v>
      </c>
      <c r="N1053" s="13" t="s">
        <v>3</v>
      </c>
      <c r="O1053" s="13">
        <v>2</v>
      </c>
      <c r="P1053" s="13">
        <f>ROUND(Source!DP1027,O1053)</f>
        <v>146445.99</v>
      </c>
      <c r="Q1053" s="13"/>
      <c r="R1053" s="13"/>
      <c r="S1053" s="13"/>
      <c r="T1053" s="13"/>
      <c r="U1053" s="13"/>
      <c r="V1053" s="13"/>
      <c r="W1053" s="13">
        <v>2598.86</v>
      </c>
      <c r="X1053" s="13">
        <v>1</v>
      </c>
      <c r="Y1053" s="13">
        <v>2598.86</v>
      </c>
      <c r="Z1053" s="13">
        <v>146445.99</v>
      </c>
      <c r="AA1053" s="13">
        <v>1</v>
      </c>
      <c r="AB1053" s="13">
        <v>146445.99</v>
      </c>
    </row>
    <row r="1054" spans="1:28" x14ac:dyDescent="0.2">
      <c r="A1054" s="13">
        <v>50</v>
      </c>
      <c r="B1054" s="13">
        <v>0</v>
      </c>
      <c r="C1054" s="13">
        <v>0</v>
      </c>
      <c r="D1054" s="13">
        <v>1</v>
      </c>
      <c r="E1054" s="13">
        <v>211</v>
      </c>
      <c r="F1054" s="13">
        <f>ROUND(Source!Y1027,O1054)</f>
        <v>1403.98</v>
      </c>
      <c r="G1054" s="13" t="s">
        <v>162</v>
      </c>
      <c r="H1054" s="13" t="s">
        <v>163</v>
      </c>
      <c r="I1054" s="13"/>
      <c r="J1054" s="13"/>
      <c r="K1054" s="13">
        <v>211</v>
      </c>
      <c r="L1054" s="13">
        <v>26</v>
      </c>
      <c r="M1054" s="13">
        <v>3</v>
      </c>
      <c r="N1054" s="13" t="s">
        <v>3</v>
      </c>
      <c r="O1054" s="13">
        <v>2</v>
      </c>
      <c r="P1054" s="13">
        <f>ROUND(Source!DQ1027,O1054)</f>
        <v>79114.5</v>
      </c>
      <c r="Q1054" s="13"/>
      <c r="R1054" s="13"/>
      <c r="S1054" s="13"/>
      <c r="T1054" s="13"/>
      <c r="U1054" s="13"/>
      <c r="V1054" s="13"/>
      <c r="W1054" s="13">
        <v>1403.98</v>
      </c>
      <c r="X1054" s="13">
        <v>1</v>
      </c>
      <c r="Y1054" s="13">
        <v>1403.98</v>
      </c>
      <c r="Z1054" s="13">
        <v>79114.5</v>
      </c>
      <c r="AA1054" s="13">
        <v>1</v>
      </c>
      <c r="AB1054" s="13">
        <v>79114.5</v>
      </c>
    </row>
    <row r="1055" spans="1:28" x14ac:dyDescent="0.2">
      <c r="A1055" s="13">
        <v>50</v>
      </c>
      <c r="B1055" s="13">
        <v>0</v>
      </c>
      <c r="C1055" s="13">
        <v>0</v>
      </c>
      <c r="D1055" s="13">
        <v>1</v>
      </c>
      <c r="E1055" s="13">
        <v>224</v>
      </c>
      <c r="F1055" s="13">
        <f>ROUND(Source!AR1027,O1055)</f>
        <v>60750.02</v>
      </c>
      <c r="G1055" s="13" t="s">
        <v>164</v>
      </c>
      <c r="H1055" s="13" t="s">
        <v>165</v>
      </c>
      <c r="I1055" s="13"/>
      <c r="J1055" s="13"/>
      <c r="K1055" s="13">
        <v>224</v>
      </c>
      <c r="L1055" s="13">
        <v>27</v>
      </c>
      <c r="M1055" s="13">
        <v>3</v>
      </c>
      <c r="N1055" s="13" t="s">
        <v>3</v>
      </c>
      <c r="O1055" s="13">
        <v>2</v>
      </c>
      <c r="P1055" s="13">
        <f>ROUND(Source!EJ1027,O1055)</f>
        <v>731986.94</v>
      </c>
      <c r="Q1055" s="13"/>
      <c r="R1055" s="13"/>
      <c r="S1055" s="13"/>
      <c r="T1055" s="13"/>
      <c r="U1055" s="13"/>
      <c r="V1055" s="13"/>
      <c r="W1055" s="13">
        <v>60750.02</v>
      </c>
      <c r="X1055" s="13">
        <v>1</v>
      </c>
      <c r="Y1055" s="13">
        <v>60750.02</v>
      </c>
      <c r="Z1055" s="13">
        <v>731986.94</v>
      </c>
      <c r="AA1055" s="13">
        <v>1</v>
      </c>
      <c r="AB1055" s="13">
        <v>731986.94</v>
      </c>
    </row>
    <row r="1057" spans="1:206" x14ac:dyDescent="0.2">
      <c r="A1057" s="11">
        <v>51</v>
      </c>
      <c r="B1057" s="11">
        <f>B705</f>
        <v>1</v>
      </c>
      <c r="C1057" s="11">
        <f>A705</f>
        <v>4</v>
      </c>
      <c r="D1057" s="11">
        <f>ROW(A705)</f>
        <v>705</v>
      </c>
      <c r="E1057" s="11"/>
      <c r="F1057" s="11" t="str">
        <f>IF(F705&lt;&gt;"",F705,"")</f>
        <v>Новый раздел</v>
      </c>
      <c r="G1057" s="11" t="str">
        <f>IF(G705&lt;&gt;"",G705,"")</f>
        <v>Противодымная вентиляция</v>
      </c>
      <c r="H1057" s="11">
        <v>0</v>
      </c>
      <c r="I1057" s="11"/>
      <c r="J1057" s="11"/>
      <c r="K1057" s="11"/>
      <c r="L1057" s="11"/>
      <c r="M1057" s="11"/>
      <c r="N1057" s="11"/>
      <c r="O1057" s="11">
        <f t="shared" ref="O1057:T1057" si="822">ROUND(O732+O787+O860+O931+O988+O1027+AB1057,2)</f>
        <v>1022700.34</v>
      </c>
      <c r="P1057" s="11">
        <f t="shared" si="822"/>
        <v>1003577.86</v>
      </c>
      <c r="Q1057" s="11">
        <f t="shared" si="822"/>
        <v>3535.7</v>
      </c>
      <c r="R1057" s="11">
        <f t="shared" si="822"/>
        <v>548.89</v>
      </c>
      <c r="S1057" s="11">
        <f t="shared" si="822"/>
        <v>15586.78</v>
      </c>
      <c r="T1057" s="11">
        <f t="shared" si="822"/>
        <v>0</v>
      </c>
      <c r="U1057" s="11">
        <f>U732+U787+U860+U931+U988+U1027+AH1057</f>
        <v>1325.4879666050997</v>
      </c>
      <c r="V1057" s="11">
        <f>V732+V787+V860+V931+V988+V1027+AI1057</f>
        <v>0</v>
      </c>
      <c r="W1057" s="11">
        <f>ROUND(W732+W787+W860+W931+W988+W1027+AJ1057,2)</f>
        <v>0</v>
      </c>
      <c r="X1057" s="11">
        <f>ROUND(X732+X787+X860+X931+X988+X1027+AK1057,2)</f>
        <v>16930.68</v>
      </c>
      <c r="Y1057" s="11">
        <f>ROUND(Y732+Y787+Y860+Y931+Y988+Y1027+AL1057,2)</f>
        <v>9424.5499999999993</v>
      </c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>
        <f t="shared" ref="AO1057:BD1057" si="823">ROUND(AO732+AO787+AO860+AO931+AO988+AO1027+BX1057,2)</f>
        <v>0</v>
      </c>
      <c r="AP1057" s="11">
        <f t="shared" si="823"/>
        <v>714121.32</v>
      </c>
      <c r="AQ1057" s="11">
        <f t="shared" si="823"/>
        <v>0</v>
      </c>
      <c r="AR1057" s="11">
        <f t="shared" si="823"/>
        <v>1049055.57</v>
      </c>
      <c r="AS1057" s="11">
        <f t="shared" si="823"/>
        <v>334934.25</v>
      </c>
      <c r="AT1057" s="11">
        <f t="shared" si="823"/>
        <v>0</v>
      </c>
      <c r="AU1057" s="11">
        <f t="shared" si="823"/>
        <v>0</v>
      </c>
      <c r="AV1057" s="11">
        <f t="shared" si="823"/>
        <v>1003577.86</v>
      </c>
      <c r="AW1057" s="11">
        <f t="shared" si="823"/>
        <v>289456.53999999998</v>
      </c>
      <c r="AX1057" s="11">
        <f t="shared" si="823"/>
        <v>0</v>
      </c>
      <c r="AY1057" s="11">
        <f t="shared" si="823"/>
        <v>289456.53999999998</v>
      </c>
      <c r="AZ1057" s="11">
        <f t="shared" si="823"/>
        <v>714121.32</v>
      </c>
      <c r="BA1057" s="11">
        <f t="shared" si="823"/>
        <v>0</v>
      </c>
      <c r="BB1057" s="11">
        <f t="shared" si="823"/>
        <v>0</v>
      </c>
      <c r="BC1057" s="11">
        <f t="shared" si="823"/>
        <v>0</v>
      </c>
      <c r="BD1057" s="11">
        <f t="shared" si="823"/>
        <v>0</v>
      </c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2">
        <f t="shared" ref="DG1057:DL1057" si="824">ROUND(DG732+DG787+DG860+DG931+DG988+DG1027+DT1057,2)</f>
        <v>8335924.4000000004</v>
      </c>
      <c r="DH1057" s="12">
        <f t="shared" si="824"/>
        <v>7395800.2400000002</v>
      </c>
      <c r="DI1057" s="12">
        <f t="shared" si="824"/>
        <v>61809.120000000003</v>
      </c>
      <c r="DJ1057" s="12">
        <f t="shared" si="824"/>
        <v>30929.96</v>
      </c>
      <c r="DK1057" s="12">
        <f t="shared" si="824"/>
        <v>878315.04</v>
      </c>
      <c r="DL1057" s="12">
        <f t="shared" si="824"/>
        <v>0</v>
      </c>
      <c r="DM1057" s="12">
        <f>DM732+DM787+DM860+DM931+DM988+DM1027+DZ1057</f>
        <v>1325.4879666050997</v>
      </c>
      <c r="DN1057" s="12">
        <f>DN732+DN787+DN860+DN931+DN988+DN1027+EA1057</f>
        <v>0</v>
      </c>
      <c r="DO1057" s="12">
        <f>ROUND(DO732+DO787+DO860+DO931+DO988+DO1027+EB1057,2)</f>
        <v>0</v>
      </c>
      <c r="DP1057" s="12">
        <f>ROUND(DP732+DP787+DP860+DP931+DP988+DP1027+EC1057,2)</f>
        <v>954044.72</v>
      </c>
      <c r="DQ1057" s="12">
        <f>ROUND(DQ732+DQ787+DQ860+DQ931+DQ988+DQ1027+ED1057,2)</f>
        <v>531073.43000000005</v>
      </c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>
        <f t="shared" ref="EG1057:EV1057" si="825">ROUND(EG732+EG787+EG860+EG931+EG988+EG1027+FP1057,2)</f>
        <v>0</v>
      </c>
      <c r="EH1057" s="12">
        <f t="shared" si="825"/>
        <v>5405898.3700000001</v>
      </c>
      <c r="EI1057" s="12">
        <f t="shared" si="825"/>
        <v>0</v>
      </c>
      <c r="EJ1057" s="12">
        <f t="shared" si="825"/>
        <v>9821042.5500000007</v>
      </c>
      <c r="EK1057" s="12">
        <f t="shared" si="825"/>
        <v>4415144.18</v>
      </c>
      <c r="EL1057" s="12">
        <f t="shared" si="825"/>
        <v>0</v>
      </c>
      <c r="EM1057" s="12">
        <f t="shared" si="825"/>
        <v>0</v>
      </c>
      <c r="EN1057" s="12">
        <f t="shared" si="825"/>
        <v>7395800.2400000002</v>
      </c>
      <c r="EO1057" s="12">
        <f t="shared" si="825"/>
        <v>1989901.87</v>
      </c>
      <c r="EP1057" s="12">
        <f t="shared" si="825"/>
        <v>0</v>
      </c>
      <c r="EQ1057" s="12">
        <f t="shared" si="825"/>
        <v>1989901.87</v>
      </c>
      <c r="ER1057" s="12">
        <f t="shared" si="825"/>
        <v>5405898.3700000001</v>
      </c>
      <c r="ES1057" s="12">
        <f t="shared" si="825"/>
        <v>0</v>
      </c>
      <c r="ET1057" s="12">
        <f t="shared" si="825"/>
        <v>0</v>
      </c>
      <c r="EU1057" s="12">
        <f t="shared" si="825"/>
        <v>0</v>
      </c>
      <c r="EV1057" s="12">
        <f t="shared" si="825"/>
        <v>0</v>
      </c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/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12"/>
      <c r="GH1057" s="12"/>
      <c r="GI1057" s="12"/>
      <c r="GJ1057" s="12"/>
      <c r="GK1057" s="12"/>
      <c r="GL1057" s="12"/>
      <c r="GM1057" s="12"/>
      <c r="GN1057" s="12"/>
      <c r="GO1057" s="12"/>
      <c r="GP1057" s="12"/>
      <c r="GQ1057" s="12"/>
      <c r="GR1057" s="12"/>
      <c r="GS1057" s="12"/>
      <c r="GT1057" s="12"/>
      <c r="GU1057" s="12"/>
      <c r="GV1057" s="12"/>
      <c r="GW1057" s="12"/>
      <c r="GX1057" s="12">
        <v>0</v>
      </c>
    </row>
    <row r="1059" spans="1:206" x14ac:dyDescent="0.2">
      <c r="A1059" s="13">
        <v>50</v>
      </c>
      <c r="B1059" s="13">
        <v>0</v>
      </c>
      <c r="C1059" s="13">
        <v>0</v>
      </c>
      <c r="D1059" s="13">
        <v>1</v>
      </c>
      <c r="E1059" s="13">
        <v>201</v>
      </c>
      <c r="F1059" s="13">
        <f>ROUND(Source!O1057,O1059)</f>
        <v>1022700.34</v>
      </c>
      <c r="G1059" s="13" t="s">
        <v>112</v>
      </c>
      <c r="H1059" s="13" t="s">
        <v>113</v>
      </c>
      <c r="I1059" s="13"/>
      <c r="J1059" s="13"/>
      <c r="K1059" s="13">
        <v>201</v>
      </c>
      <c r="L1059" s="13">
        <v>1</v>
      </c>
      <c r="M1059" s="13">
        <v>3</v>
      </c>
      <c r="N1059" s="13" t="s">
        <v>3</v>
      </c>
      <c r="O1059" s="13">
        <v>2</v>
      </c>
      <c r="P1059" s="13">
        <f>ROUND(Source!DG1057,O1059)</f>
        <v>8335924.4000000004</v>
      </c>
      <c r="Q1059" s="13"/>
      <c r="R1059" s="13"/>
      <c r="S1059" s="13"/>
      <c r="T1059" s="13"/>
      <c r="U1059" s="13"/>
      <c r="V1059" s="13"/>
      <c r="W1059" s="13">
        <v>1022700.34</v>
      </c>
      <c r="X1059" s="13">
        <v>1</v>
      </c>
      <c r="Y1059" s="13">
        <v>1022700.34</v>
      </c>
      <c r="Z1059" s="13">
        <v>8335924.4000000004</v>
      </c>
      <c r="AA1059" s="13">
        <v>1</v>
      </c>
      <c r="AB1059" s="13">
        <v>8335924.4000000004</v>
      </c>
    </row>
    <row r="1060" spans="1:206" x14ac:dyDescent="0.2">
      <c r="A1060" s="13">
        <v>50</v>
      </c>
      <c r="B1060" s="13">
        <v>0</v>
      </c>
      <c r="C1060" s="13">
        <v>0</v>
      </c>
      <c r="D1060" s="13">
        <v>1</v>
      </c>
      <c r="E1060" s="13">
        <v>202</v>
      </c>
      <c r="F1060" s="13">
        <f>ROUND(Source!P1057,O1060)</f>
        <v>1003577.86</v>
      </c>
      <c r="G1060" s="13" t="s">
        <v>114</v>
      </c>
      <c r="H1060" s="13" t="s">
        <v>115</v>
      </c>
      <c r="I1060" s="13"/>
      <c r="J1060" s="13"/>
      <c r="K1060" s="13">
        <v>202</v>
      </c>
      <c r="L1060" s="13">
        <v>2</v>
      </c>
      <c r="M1060" s="13">
        <v>3</v>
      </c>
      <c r="N1060" s="13" t="s">
        <v>3</v>
      </c>
      <c r="O1060" s="13">
        <v>2</v>
      </c>
      <c r="P1060" s="13">
        <f>ROUND(Source!DH1057,O1060)</f>
        <v>7395800.2400000002</v>
      </c>
      <c r="Q1060" s="13"/>
      <c r="R1060" s="13"/>
      <c r="S1060" s="13"/>
      <c r="T1060" s="13"/>
      <c r="U1060" s="13"/>
      <c r="V1060" s="13"/>
      <c r="W1060" s="13">
        <v>1003577.86</v>
      </c>
      <c r="X1060" s="13">
        <v>1</v>
      </c>
      <c r="Y1060" s="13">
        <v>1003577.86</v>
      </c>
      <c r="Z1060" s="13">
        <v>7395800.2400000002</v>
      </c>
      <c r="AA1060" s="13">
        <v>1</v>
      </c>
      <c r="AB1060" s="13">
        <v>7395800.2400000002</v>
      </c>
    </row>
    <row r="1061" spans="1:206" x14ac:dyDescent="0.2">
      <c r="A1061" s="13">
        <v>50</v>
      </c>
      <c r="B1061" s="13">
        <v>0</v>
      </c>
      <c r="C1061" s="13">
        <v>0</v>
      </c>
      <c r="D1061" s="13">
        <v>1</v>
      </c>
      <c r="E1061" s="13">
        <v>222</v>
      </c>
      <c r="F1061" s="13">
        <f>ROUND(Source!AO1057,O1061)</f>
        <v>0</v>
      </c>
      <c r="G1061" s="13" t="s">
        <v>116</v>
      </c>
      <c r="H1061" s="13" t="s">
        <v>117</v>
      </c>
      <c r="I1061" s="13"/>
      <c r="J1061" s="13"/>
      <c r="K1061" s="13">
        <v>222</v>
      </c>
      <c r="L1061" s="13">
        <v>3</v>
      </c>
      <c r="M1061" s="13">
        <v>3</v>
      </c>
      <c r="N1061" s="13" t="s">
        <v>3</v>
      </c>
      <c r="O1061" s="13">
        <v>2</v>
      </c>
      <c r="P1061" s="13">
        <f>ROUND(Source!EG1057,O1061)</f>
        <v>0</v>
      </c>
      <c r="Q1061" s="13"/>
      <c r="R1061" s="13"/>
      <c r="S1061" s="13"/>
      <c r="T1061" s="13"/>
      <c r="U1061" s="13"/>
      <c r="V1061" s="13"/>
      <c r="W1061" s="13">
        <v>0</v>
      </c>
      <c r="X1061" s="13">
        <v>1</v>
      </c>
      <c r="Y1061" s="13">
        <v>0</v>
      </c>
      <c r="Z1061" s="13">
        <v>0</v>
      </c>
      <c r="AA1061" s="13">
        <v>1</v>
      </c>
      <c r="AB1061" s="13">
        <v>0</v>
      </c>
    </row>
    <row r="1062" spans="1:206" x14ac:dyDescent="0.2">
      <c r="A1062" s="13">
        <v>50</v>
      </c>
      <c r="B1062" s="13">
        <v>0</v>
      </c>
      <c r="C1062" s="13">
        <v>0</v>
      </c>
      <c r="D1062" s="13">
        <v>1</v>
      </c>
      <c r="E1062" s="13">
        <v>225</v>
      </c>
      <c r="F1062" s="13">
        <f>ROUND(Source!AV1057,O1062)</f>
        <v>1003577.86</v>
      </c>
      <c r="G1062" s="13" t="s">
        <v>118</v>
      </c>
      <c r="H1062" s="13" t="s">
        <v>119</v>
      </c>
      <c r="I1062" s="13"/>
      <c r="J1062" s="13"/>
      <c r="K1062" s="13">
        <v>225</v>
      </c>
      <c r="L1062" s="13">
        <v>4</v>
      </c>
      <c r="M1062" s="13">
        <v>3</v>
      </c>
      <c r="N1062" s="13" t="s">
        <v>3</v>
      </c>
      <c r="O1062" s="13">
        <v>2</v>
      </c>
      <c r="P1062" s="13">
        <f>ROUND(Source!EN1057,O1062)</f>
        <v>7395800.2400000002</v>
      </c>
      <c r="Q1062" s="13"/>
      <c r="R1062" s="13"/>
      <c r="S1062" s="13"/>
      <c r="T1062" s="13"/>
      <c r="U1062" s="13"/>
      <c r="V1062" s="13"/>
      <c r="W1062" s="13">
        <v>1003577.86</v>
      </c>
      <c r="X1062" s="13">
        <v>1</v>
      </c>
      <c r="Y1062" s="13">
        <v>1003577.86</v>
      </c>
      <c r="Z1062" s="13">
        <v>7395800.2400000002</v>
      </c>
      <c r="AA1062" s="13">
        <v>1</v>
      </c>
      <c r="AB1062" s="13">
        <v>7395800.2400000002</v>
      </c>
    </row>
    <row r="1063" spans="1:206" x14ac:dyDescent="0.2">
      <c r="A1063" s="13">
        <v>50</v>
      </c>
      <c r="B1063" s="13">
        <v>0</v>
      </c>
      <c r="C1063" s="13">
        <v>0</v>
      </c>
      <c r="D1063" s="13">
        <v>1</v>
      </c>
      <c r="E1063" s="13">
        <v>226</v>
      </c>
      <c r="F1063" s="13">
        <f>ROUND(Source!AW1057,O1063)</f>
        <v>289456.53999999998</v>
      </c>
      <c r="G1063" s="13" t="s">
        <v>120</v>
      </c>
      <c r="H1063" s="13" t="s">
        <v>121</v>
      </c>
      <c r="I1063" s="13"/>
      <c r="J1063" s="13"/>
      <c r="K1063" s="13">
        <v>226</v>
      </c>
      <c r="L1063" s="13">
        <v>5</v>
      </c>
      <c r="M1063" s="13">
        <v>3</v>
      </c>
      <c r="N1063" s="13" t="s">
        <v>3</v>
      </c>
      <c r="O1063" s="13">
        <v>2</v>
      </c>
      <c r="P1063" s="13">
        <f>ROUND(Source!EO1057,O1063)</f>
        <v>1989901.87</v>
      </c>
      <c r="Q1063" s="13"/>
      <c r="R1063" s="13"/>
      <c r="S1063" s="13"/>
      <c r="T1063" s="13"/>
      <c r="U1063" s="13"/>
      <c r="V1063" s="13"/>
      <c r="W1063" s="13">
        <v>289456.53999999998</v>
      </c>
      <c r="X1063" s="13">
        <v>1</v>
      </c>
      <c r="Y1063" s="13">
        <v>289456.53999999998</v>
      </c>
      <c r="Z1063" s="13">
        <v>1989901.87</v>
      </c>
      <c r="AA1063" s="13">
        <v>1</v>
      </c>
      <c r="AB1063" s="13">
        <v>1989901.87</v>
      </c>
    </row>
    <row r="1064" spans="1:206" x14ac:dyDescent="0.2">
      <c r="A1064" s="13">
        <v>50</v>
      </c>
      <c r="B1064" s="13">
        <v>0</v>
      </c>
      <c r="C1064" s="13">
        <v>0</v>
      </c>
      <c r="D1064" s="13">
        <v>1</v>
      </c>
      <c r="E1064" s="13">
        <v>227</v>
      </c>
      <c r="F1064" s="13">
        <f>ROUND(Source!AX1057,O1064)</f>
        <v>0</v>
      </c>
      <c r="G1064" s="13" t="s">
        <v>122</v>
      </c>
      <c r="H1064" s="13" t="s">
        <v>123</v>
      </c>
      <c r="I1064" s="13"/>
      <c r="J1064" s="13"/>
      <c r="K1064" s="13">
        <v>227</v>
      </c>
      <c r="L1064" s="13">
        <v>6</v>
      </c>
      <c r="M1064" s="13">
        <v>3</v>
      </c>
      <c r="N1064" s="13" t="s">
        <v>3</v>
      </c>
      <c r="O1064" s="13">
        <v>2</v>
      </c>
      <c r="P1064" s="13">
        <f>ROUND(Source!EP1057,O1064)</f>
        <v>0</v>
      </c>
      <c r="Q1064" s="13"/>
      <c r="R1064" s="13"/>
      <c r="S1064" s="13"/>
      <c r="T1064" s="13"/>
      <c r="U1064" s="13"/>
      <c r="V1064" s="13"/>
      <c r="W1064" s="13">
        <v>0</v>
      </c>
      <c r="X1064" s="13">
        <v>1</v>
      </c>
      <c r="Y1064" s="13">
        <v>0</v>
      </c>
      <c r="Z1064" s="13">
        <v>0</v>
      </c>
      <c r="AA1064" s="13">
        <v>1</v>
      </c>
      <c r="AB1064" s="13">
        <v>0</v>
      </c>
    </row>
    <row r="1065" spans="1:206" x14ac:dyDescent="0.2">
      <c r="A1065" s="13">
        <v>50</v>
      </c>
      <c r="B1065" s="13">
        <v>0</v>
      </c>
      <c r="C1065" s="13">
        <v>0</v>
      </c>
      <c r="D1065" s="13">
        <v>1</v>
      </c>
      <c r="E1065" s="13">
        <v>228</v>
      </c>
      <c r="F1065" s="13">
        <f>ROUND(Source!AY1057,O1065)</f>
        <v>289456.53999999998</v>
      </c>
      <c r="G1065" s="13" t="s">
        <v>124</v>
      </c>
      <c r="H1065" s="13" t="s">
        <v>125</v>
      </c>
      <c r="I1065" s="13"/>
      <c r="J1065" s="13"/>
      <c r="K1065" s="13">
        <v>228</v>
      </c>
      <c r="L1065" s="13">
        <v>7</v>
      </c>
      <c r="M1065" s="13">
        <v>3</v>
      </c>
      <c r="N1065" s="13" t="s">
        <v>3</v>
      </c>
      <c r="O1065" s="13">
        <v>2</v>
      </c>
      <c r="P1065" s="13">
        <f>ROUND(Source!EQ1057,O1065)</f>
        <v>1989901.87</v>
      </c>
      <c r="Q1065" s="13"/>
      <c r="R1065" s="13"/>
      <c r="S1065" s="13"/>
      <c r="T1065" s="13"/>
      <c r="U1065" s="13"/>
      <c r="V1065" s="13"/>
      <c r="W1065" s="13">
        <v>289456.53999999998</v>
      </c>
      <c r="X1065" s="13">
        <v>1</v>
      </c>
      <c r="Y1065" s="13">
        <v>289456.53999999998</v>
      </c>
      <c r="Z1065" s="13">
        <v>1989901.87</v>
      </c>
      <c r="AA1065" s="13">
        <v>1</v>
      </c>
      <c r="AB1065" s="13">
        <v>1989901.87</v>
      </c>
    </row>
    <row r="1066" spans="1:206" x14ac:dyDescent="0.2">
      <c r="A1066" s="13">
        <v>50</v>
      </c>
      <c r="B1066" s="13">
        <v>0</v>
      </c>
      <c r="C1066" s="13">
        <v>0</v>
      </c>
      <c r="D1066" s="13">
        <v>1</v>
      </c>
      <c r="E1066" s="13">
        <v>216</v>
      </c>
      <c r="F1066" s="13">
        <f>ROUND(Source!AP1057,O1066)</f>
        <v>714121.32</v>
      </c>
      <c r="G1066" s="13" t="s">
        <v>126</v>
      </c>
      <c r="H1066" s="13" t="s">
        <v>127</v>
      </c>
      <c r="I1066" s="13"/>
      <c r="J1066" s="13"/>
      <c r="K1066" s="13">
        <v>216</v>
      </c>
      <c r="L1066" s="13">
        <v>8</v>
      </c>
      <c r="M1066" s="13">
        <v>3</v>
      </c>
      <c r="N1066" s="13" t="s">
        <v>3</v>
      </c>
      <c r="O1066" s="13">
        <v>2</v>
      </c>
      <c r="P1066" s="13">
        <f>ROUND(Source!EH1057,O1066)</f>
        <v>5405898.3700000001</v>
      </c>
      <c r="Q1066" s="13"/>
      <c r="R1066" s="13"/>
      <c r="S1066" s="13"/>
      <c r="T1066" s="13"/>
      <c r="U1066" s="13"/>
      <c r="V1066" s="13"/>
      <c r="W1066" s="13">
        <v>714121.32</v>
      </c>
      <c r="X1066" s="13">
        <v>1</v>
      </c>
      <c r="Y1066" s="13">
        <v>714121.32</v>
      </c>
      <c r="Z1066" s="13">
        <v>5405898.3700000001</v>
      </c>
      <c r="AA1066" s="13">
        <v>1</v>
      </c>
      <c r="AB1066" s="13">
        <v>5405898.3700000001</v>
      </c>
    </row>
    <row r="1067" spans="1:206" x14ac:dyDescent="0.2">
      <c r="A1067" s="13">
        <v>50</v>
      </c>
      <c r="B1067" s="13">
        <v>0</v>
      </c>
      <c r="C1067" s="13">
        <v>0</v>
      </c>
      <c r="D1067" s="13">
        <v>1</v>
      </c>
      <c r="E1067" s="13">
        <v>223</v>
      </c>
      <c r="F1067" s="13">
        <f>ROUND(Source!AQ1057,O1067)</f>
        <v>0</v>
      </c>
      <c r="G1067" s="13" t="s">
        <v>128</v>
      </c>
      <c r="H1067" s="13" t="s">
        <v>129</v>
      </c>
      <c r="I1067" s="13"/>
      <c r="J1067" s="13"/>
      <c r="K1067" s="13">
        <v>223</v>
      </c>
      <c r="L1067" s="13">
        <v>9</v>
      </c>
      <c r="M1067" s="13">
        <v>3</v>
      </c>
      <c r="N1067" s="13" t="s">
        <v>3</v>
      </c>
      <c r="O1067" s="13">
        <v>2</v>
      </c>
      <c r="P1067" s="13">
        <f>ROUND(Source!EI1057,O1067)</f>
        <v>0</v>
      </c>
      <c r="Q1067" s="13"/>
      <c r="R1067" s="13"/>
      <c r="S1067" s="13"/>
      <c r="T1067" s="13"/>
      <c r="U1067" s="13"/>
      <c r="V1067" s="13"/>
      <c r="W1067" s="13">
        <v>0</v>
      </c>
      <c r="X1067" s="13">
        <v>1</v>
      </c>
      <c r="Y1067" s="13">
        <v>0</v>
      </c>
      <c r="Z1067" s="13">
        <v>0</v>
      </c>
      <c r="AA1067" s="13">
        <v>1</v>
      </c>
      <c r="AB1067" s="13">
        <v>0</v>
      </c>
    </row>
    <row r="1068" spans="1:206" x14ac:dyDescent="0.2">
      <c r="A1068" s="13">
        <v>50</v>
      </c>
      <c r="B1068" s="13">
        <v>0</v>
      </c>
      <c r="C1068" s="13">
        <v>0</v>
      </c>
      <c r="D1068" s="13">
        <v>1</v>
      </c>
      <c r="E1068" s="13">
        <v>229</v>
      </c>
      <c r="F1068" s="13">
        <f>ROUND(Source!AZ1057,O1068)</f>
        <v>714121.32</v>
      </c>
      <c r="G1068" s="13" t="s">
        <v>130</v>
      </c>
      <c r="H1068" s="13" t="s">
        <v>131</v>
      </c>
      <c r="I1068" s="13"/>
      <c r="J1068" s="13"/>
      <c r="K1068" s="13">
        <v>229</v>
      </c>
      <c r="L1068" s="13">
        <v>10</v>
      </c>
      <c r="M1068" s="13">
        <v>3</v>
      </c>
      <c r="N1068" s="13" t="s">
        <v>3</v>
      </c>
      <c r="O1068" s="13">
        <v>2</v>
      </c>
      <c r="P1068" s="13">
        <f>ROUND(Source!ER1057,O1068)</f>
        <v>5405898.3700000001</v>
      </c>
      <c r="Q1068" s="13"/>
      <c r="R1068" s="13"/>
      <c r="S1068" s="13"/>
      <c r="T1068" s="13"/>
      <c r="U1068" s="13"/>
      <c r="V1068" s="13"/>
      <c r="W1068" s="13">
        <v>714121.32</v>
      </c>
      <c r="X1068" s="13">
        <v>1</v>
      </c>
      <c r="Y1068" s="13">
        <v>714121.32</v>
      </c>
      <c r="Z1068" s="13">
        <v>5405898.3700000001</v>
      </c>
      <c r="AA1068" s="13">
        <v>1</v>
      </c>
      <c r="AB1068" s="13">
        <v>5405898.3700000001</v>
      </c>
    </row>
    <row r="1069" spans="1:206" x14ac:dyDescent="0.2">
      <c r="A1069" s="13">
        <v>50</v>
      </c>
      <c r="B1069" s="13">
        <v>0</v>
      </c>
      <c r="C1069" s="13">
        <v>0</v>
      </c>
      <c r="D1069" s="13">
        <v>1</v>
      </c>
      <c r="E1069" s="13">
        <v>203</v>
      </c>
      <c r="F1069" s="13">
        <f>ROUND(Source!Q1057,O1069)</f>
        <v>3535.7</v>
      </c>
      <c r="G1069" s="13" t="s">
        <v>132</v>
      </c>
      <c r="H1069" s="13" t="s">
        <v>133</v>
      </c>
      <c r="I1069" s="13"/>
      <c r="J1069" s="13"/>
      <c r="K1069" s="13">
        <v>203</v>
      </c>
      <c r="L1069" s="13">
        <v>11</v>
      </c>
      <c r="M1069" s="13">
        <v>3</v>
      </c>
      <c r="N1069" s="13" t="s">
        <v>3</v>
      </c>
      <c r="O1069" s="13">
        <v>2</v>
      </c>
      <c r="P1069" s="13">
        <f>ROUND(Source!DI1057,O1069)</f>
        <v>61809.120000000003</v>
      </c>
      <c r="Q1069" s="13"/>
      <c r="R1069" s="13"/>
      <c r="S1069" s="13"/>
      <c r="T1069" s="13"/>
      <c r="U1069" s="13"/>
      <c r="V1069" s="13"/>
      <c r="W1069" s="13">
        <v>3535.7</v>
      </c>
      <c r="X1069" s="13">
        <v>1</v>
      </c>
      <c r="Y1069" s="13">
        <v>3535.7</v>
      </c>
      <c r="Z1069" s="13">
        <v>61809.120000000003</v>
      </c>
      <c r="AA1069" s="13">
        <v>1</v>
      </c>
      <c r="AB1069" s="13">
        <v>61809.120000000003</v>
      </c>
    </row>
    <row r="1070" spans="1:206" x14ac:dyDescent="0.2">
      <c r="A1070" s="13">
        <v>50</v>
      </c>
      <c r="B1070" s="13">
        <v>0</v>
      </c>
      <c r="C1070" s="13">
        <v>0</v>
      </c>
      <c r="D1070" s="13">
        <v>1</v>
      </c>
      <c r="E1070" s="13">
        <v>231</v>
      </c>
      <c r="F1070" s="13">
        <f>ROUND(Source!BB1057,O1070)</f>
        <v>0</v>
      </c>
      <c r="G1070" s="13" t="s">
        <v>134</v>
      </c>
      <c r="H1070" s="13" t="s">
        <v>135</v>
      </c>
      <c r="I1070" s="13"/>
      <c r="J1070" s="13"/>
      <c r="K1070" s="13">
        <v>231</v>
      </c>
      <c r="L1070" s="13">
        <v>12</v>
      </c>
      <c r="M1070" s="13">
        <v>3</v>
      </c>
      <c r="N1070" s="13" t="s">
        <v>3</v>
      </c>
      <c r="O1070" s="13">
        <v>2</v>
      </c>
      <c r="P1070" s="13">
        <f>ROUND(Source!ET1057,O1070)</f>
        <v>0</v>
      </c>
      <c r="Q1070" s="13"/>
      <c r="R1070" s="13"/>
      <c r="S1070" s="13"/>
      <c r="T1070" s="13"/>
      <c r="U1070" s="13"/>
      <c r="V1070" s="13"/>
      <c r="W1070" s="13">
        <v>0</v>
      </c>
      <c r="X1070" s="13">
        <v>1</v>
      </c>
      <c r="Y1070" s="13">
        <v>0</v>
      </c>
      <c r="Z1070" s="13">
        <v>0</v>
      </c>
      <c r="AA1070" s="13">
        <v>1</v>
      </c>
      <c r="AB1070" s="13">
        <v>0</v>
      </c>
    </row>
    <row r="1071" spans="1:206" x14ac:dyDescent="0.2">
      <c r="A1071" s="13">
        <v>50</v>
      </c>
      <c r="B1071" s="13">
        <v>0</v>
      </c>
      <c r="C1071" s="13">
        <v>0</v>
      </c>
      <c r="D1071" s="13">
        <v>1</v>
      </c>
      <c r="E1071" s="13">
        <v>204</v>
      </c>
      <c r="F1071" s="13">
        <f>ROUND(Source!R1057,O1071)</f>
        <v>548.89</v>
      </c>
      <c r="G1071" s="13" t="s">
        <v>136</v>
      </c>
      <c r="H1071" s="13" t="s">
        <v>137</v>
      </c>
      <c r="I1071" s="13"/>
      <c r="J1071" s="13"/>
      <c r="K1071" s="13">
        <v>204</v>
      </c>
      <c r="L1071" s="13">
        <v>13</v>
      </c>
      <c r="M1071" s="13">
        <v>3</v>
      </c>
      <c r="N1071" s="13" t="s">
        <v>3</v>
      </c>
      <c r="O1071" s="13">
        <v>2</v>
      </c>
      <c r="P1071" s="13">
        <f>ROUND(Source!DJ1057,O1071)</f>
        <v>30929.96</v>
      </c>
      <c r="Q1071" s="13"/>
      <c r="R1071" s="13"/>
      <c r="S1071" s="13"/>
      <c r="T1071" s="13"/>
      <c r="U1071" s="13"/>
      <c r="V1071" s="13"/>
      <c r="W1071" s="13">
        <v>548.89</v>
      </c>
      <c r="X1071" s="13">
        <v>1</v>
      </c>
      <c r="Y1071" s="13">
        <v>548.89</v>
      </c>
      <c r="Z1071" s="13">
        <v>30929.96</v>
      </c>
      <c r="AA1071" s="13">
        <v>1</v>
      </c>
      <c r="AB1071" s="13">
        <v>30929.96</v>
      </c>
    </row>
    <row r="1072" spans="1:206" x14ac:dyDescent="0.2">
      <c r="A1072" s="13">
        <v>50</v>
      </c>
      <c r="B1072" s="13">
        <v>0</v>
      </c>
      <c r="C1072" s="13">
        <v>0</v>
      </c>
      <c r="D1072" s="13">
        <v>1</v>
      </c>
      <c r="E1072" s="13">
        <v>205</v>
      </c>
      <c r="F1072" s="13">
        <f>ROUND(Source!S1057,O1072)</f>
        <v>15586.78</v>
      </c>
      <c r="G1072" s="13" t="s">
        <v>138</v>
      </c>
      <c r="H1072" s="13" t="s">
        <v>139</v>
      </c>
      <c r="I1072" s="13"/>
      <c r="J1072" s="13"/>
      <c r="K1072" s="13">
        <v>205</v>
      </c>
      <c r="L1072" s="13">
        <v>14</v>
      </c>
      <c r="M1072" s="13">
        <v>3</v>
      </c>
      <c r="N1072" s="13" t="s">
        <v>3</v>
      </c>
      <c r="O1072" s="13">
        <v>2</v>
      </c>
      <c r="P1072" s="13">
        <f>ROUND(Source!DK1057,O1072)</f>
        <v>878315.04</v>
      </c>
      <c r="Q1072" s="13"/>
      <c r="R1072" s="13"/>
      <c r="S1072" s="13"/>
      <c r="T1072" s="13"/>
      <c r="U1072" s="13"/>
      <c r="V1072" s="13"/>
      <c r="W1072" s="13">
        <v>15586.78</v>
      </c>
      <c r="X1072" s="13">
        <v>1</v>
      </c>
      <c r="Y1072" s="13">
        <v>15586.78</v>
      </c>
      <c r="Z1072" s="13">
        <v>878315.04</v>
      </c>
      <c r="AA1072" s="13">
        <v>1</v>
      </c>
      <c r="AB1072" s="13">
        <v>878315.04</v>
      </c>
    </row>
    <row r="1073" spans="1:88" x14ac:dyDescent="0.2">
      <c r="A1073" s="13">
        <v>50</v>
      </c>
      <c r="B1073" s="13">
        <v>0</v>
      </c>
      <c r="C1073" s="13">
        <v>0</v>
      </c>
      <c r="D1073" s="13">
        <v>1</v>
      </c>
      <c r="E1073" s="13">
        <v>232</v>
      </c>
      <c r="F1073" s="13">
        <f>ROUND(Source!BC1057,O1073)</f>
        <v>0</v>
      </c>
      <c r="G1073" s="13" t="s">
        <v>140</v>
      </c>
      <c r="H1073" s="13" t="s">
        <v>141</v>
      </c>
      <c r="I1073" s="13"/>
      <c r="J1073" s="13"/>
      <c r="K1073" s="13">
        <v>232</v>
      </c>
      <c r="L1073" s="13">
        <v>15</v>
      </c>
      <c r="M1073" s="13">
        <v>3</v>
      </c>
      <c r="N1073" s="13" t="s">
        <v>3</v>
      </c>
      <c r="O1073" s="13">
        <v>2</v>
      </c>
      <c r="P1073" s="13">
        <f>ROUND(Source!EU1057,O1073)</f>
        <v>0</v>
      </c>
      <c r="Q1073" s="13"/>
      <c r="R1073" s="13"/>
      <c r="S1073" s="13"/>
      <c r="T1073" s="13"/>
      <c r="U1073" s="13"/>
      <c r="V1073" s="13"/>
      <c r="W1073" s="13">
        <v>0</v>
      </c>
      <c r="X1073" s="13">
        <v>1</v>
      </c>
      <c r="Y1073" s="13">
        <v>0</v>
      </c>
      <c r="Z1073" s="13">
        <v>0</v>
      </c>
      <c r="AA1073" s="13">
        <v>1</v>
      </c>
      <c r="AB1073" s="13">
        <v>0</v>
      </c>
    </row>
    <row r="1074" spans="1:88" x14ac:dyDescent="0.2">
      <c r="A1074" s="13">
        <v>50</v>
      </c>
      <c r="B1074" s="13">
        <v>0</v>
      </c>
      <c r="C1074" s="13">
        <v>0</v>
      </c>
      <c r="D1074" s="13">
        <v>1</v>
      </c>
      <c r="E1074" s="13">
        <v>214</v>
      </c>
      <c r="F1074" s="13">
        <f>ROUND(Source!AS1057,O1074)</f>
        <v>334934.25</v>
      </c>
      <c r="G1074" s="13" t="s">
        <v>142</v>
      </c>
      <c r="H1074" s="13" t="s">
        <v>143</v>
      </c>
      <c r="I1074" s="13"/>
      <c r="J1074" s="13"/>
      <c r="K1074" s="13">
        <v>214</v>
      </c>
      <c r="L1074" s="13">
        <v>16</v>
      </c>
      <c r="M1074" s="13">
        <v>3</v>
      </c>
      <c r="N1074" s="13" t="s">
        <v>3</v>
      </c>
      <c r="O1074" s="13">
        <v>2</v>
      </c>
      <c r="P1074" s="13">
        <f>ROUND(Source!EK1057,O1074)</f>
        <v>4415144.18</v>
      </c>
      <c r="Q1074" s="13"/>
      <c r="R1074" s="13"/>
      <c r="S1074" s="13"/>
      <c r="T1074" s="13"/>
      <c r="U1074" s="13"/>
      <c r="V1074" s="13"/>
      <c r="W1074" s="13">
        <v>334934.25</v>
      </c>
      <c r="X1074" s="13">
        <v>1</v>
      </c>
      <c r="Y1074" s="13">
        <v>334934.25</v>
      </c>
      <c r="Z1074" s="13">
        <v>4415144.18</v>
      </c>
      <c r="AA1074" s="13">
        <v>1</v>
      </c>
      <c r="AB1074" s="13">
        <v>4415144.18</v>
      </c>
    </row>
    <row r="1075" spans="1:88" x14ac:dyDescent="0.2">
      <c r="A1075" s="13">
        <v>50</v>
      </c>
      <c r="B1075" s="13">
        <v>0</v>
      </c>
      <c r="C1075" s="13">
        <v>0</v>
      </c>
      <c r="D1075" s="13">
        <v>1</v>
      </c>
      <c r="E1075" s="13">
        <v>215</v>
      </c>
      <c r="F1075" s="13">
        <f>ROUND(Source!AT1057,O1075)</f>
        <v>0</v>
      </c>
      <c r="G1075" s="13" t="s">
        <v>144</v>
      </c>
      <c r="H1075" s="13" t="s">
        <v>145</v>
      </c>
      <c r="I1075" s="13"/>
      <c r="J1075" s="13"/>
      <c r="K1075" s="13">
        <v>215</v>
      </c>
      <c r="L1075" s="13">
        <v>17</v>
      </c>
      <c r="M1075" s="13">
        <v>3</v>
      </c>
      <c r="N1075" s="13" t="s">
        <v>3</v>
      </c>
      <c r="O1075" s="13">
        <v>2</v>
      </c>
      <c r="P1075" s="13">
        <f>ROUND(Source!EL1057,O1075)</f>
        <v>0</v>
      </c>
      <c r="Q1075" s="13"/>
      <c r="R1075" s="13"/>
      <c r="S1075" s="13"/>
      <c r="T1075" s="13"/>
      <c r="U1075" s="13"/>
      <c r="V1075" s="13"/>
      <c r="W1075" s="13">
        <v>0</v>
      </c>
      <c r="X1075" s="13">
        <v>1</v>
      </c>
      <c r="Y1075" s="13">
        <v>0</v>
      </c>
      <c r="Z1075" s="13">
        <v>0</v>
      </c>
      <c r="AA1075" s="13">
        <v>1</v>
      </c>
      <c r="AB1075" s="13">
        <v>0</v>
      </c>
    </row>
    <row r="1076" spans="1:88" x14ac:dyDescent="0.2">
      <c r="A1076" s="13">
        <v>50</v>
      </c>
      <c r="B1076" s="13">
        <v>0</v>
      </c>
      <c r="C1076" s="13">
        <v>0</v>
      </c>
      <c r="D1076" s="13">
        <v>1</v>
      </c>
      <c r="E1076" s="13">
        <v>217</v>
      </c>
      <c r="F1076" s="13">
        <f>ROUND(Source!AU1057,O1076)</f>
        <v>0</v>
      </c>
      <c r="G1076" s="13" t="s">
        <v>146</v>
      </c>
      <c r="H1076" s="13" t="s">
        <v>147</v>
      </c>
      <c r="I1076" s="13"/>
      <c r="J1076" s="13"/>
      <c r="K1076" s="13">
        <v>217</v>
      </c>
      <c r="L1076" s="13">
        <v>18</v>
      </c>
      <c r="M1076" s="13">
        <v>3</v>
      </c>
      <c r="N1076" s="13" t="s">
        <v>3</v>
      </c>
      <c r="O1076" s="13">
        <v>2</v>
      </c>
      <c r="P1076" s="13">
        <f>ROUND(Source!EM1057,O1076)</f>
        <v>0</v>
      </c>
      <c r="Q1076" s="13"/>
      <c r="R1076" s="13"/>
      <c r="S1076" s="13"/>
      <c r="T1076" s="13"/>
      <c r="U1076" s="13"/>
      <c r="V1076" s="13"/>
      <c r="W1076" s="13">
        <v>0</v>
      </c>
      <c r="X1076" s="13">
        <v>1</v>
      </c>
      <c r="Y1076" s="13">
        <v>0</v>
      </c>
      <c r="Z1076" s="13">
        <v>0</v>
      </c>
      <c r="AA1076" s="13">
        <v>1</v>
      </c>
      <c r="AB1076" s="13">
        <v>0</v>
      </c>
    </row>
    <row r="1077" spans="1:88" x14ac:dyDescent="0.2">
      <c r="A1077" s="13">
        <v>50</v>
      </c>
      <c r="B1077" s="13">
        <v>0</v>
      </c>
      <c r="C1077" s="13">
        <v>0</v>
      </c>
      <c r="D1077" s="13">
        <v>1</v>
      </c>
      <c r="E1077" s="13">
        <v>230</v>
      </c>
      <c r="F1077" s="13">
        <f>ROUND(Source!BA1057,O1077)</f>
        <v>0</v>
      </c>
      <c r="G1077" s="13" t="s">
        <v>148</v>
      </c>
      <c r="H1077" s="13" t="s">
        <v>149</v>
      </c>
      <c r="I1077" s="13"/>
      <c r="J1077" s="13"/>
      <c r="K1077" s="13">
        <v>230</v>
      </c>
      <c r="L1077" s="13">
        <v>19</v>
      </c>
      <c r="M1077" s="13">
        <v>3</v>
      </c>
      <c r="N1077" s="13" t="s">
        <v>3</v>
      </c>
      <c r="O1077" s="13">
        <v>2</v>
      </c>
      <c r="P1077" s="13">
        <f>ROUND(Source!ES1057,O1077)</f>
        <v>0</v>
      </c>
      <c r="Q1077" s="13"/>
      <c r="R1077" s="13"/>
      <c r="S1077" s="13"/>
      <c r="T1077" s="13"/>
      <c r="U1077" s="13"/>
      <c r="V1077" s="13"/>
      <c r="W1077" s="13">
        <v>0</v>
      </c>
      <c r="X1077" s="13">
        <v>1</v>
      </c>
      <c r="Y1077" s="13">
        <v>0</v>
      </c>
      <c r="Z1077" s="13">
        <v>0</v>
      </c>
      <c r="AA1077" s="13">
        <v>1</v>
      </c>
      <c r="AB1077" s="13">
        <v>0</v>
      </c>
    </row>
    <row r="1078" spans="1:88" x14ac:dyDescent="0.2">
      <c r="A1078" s="13">
        <v>50</v>
      </c>
      <c r="B1078" s="13">
        <v>0</v>
      </c>
      <c r="C1078" s="13">
        <v>0</v>
      </c>
      <c r="D1078" s="13">
        <v>1</v>
      </c>
      <c r="E1078" s="13">
        <v>206</v>
      </c>
      <c r="F1078" s="13">
        <f>ROUND(Source!T1057,O1078)</f>
        <v>0</v>
      </c>
      <c r="G1078" s="13" t="s">
        <v>150</v>
      </c>
      <c r="H1078" s="13" t="s">
        <v>151</v>
      </c>
      <c r="I1078" s="13"/>
      <c r="J1078" s="13"/>
      <c r="K1078" s="13">
        <v>206</v>
      </c>
      <c r="L1078" s="13">
        <v>20</v>
      </c>
      <c r="M1078" s="13">
        <v>3</v>
      </c>
      <c r="N1078" s="13" t="s">
        <v>3</v>
      </c>
      <c r="O1078" s="13">
        <v>2</v>
      </c>
      <c r="P1078" s="13">
        <f>ROUND(Source!DL1057,O1078)</f>
        <v>0</v>
      </c>
      <c r="Q1078" s="13"/>
      <c r="R1078" s="13"/>
      <c r="S1078" s="13"/>
      <c r="T1078" s="13"/>
      <c r="U1078" s="13"/>
      <c r="V1078" s="13"/>
      <c r="W1078" s="13">
        <v>0</v>
      </c>
      <c r="X1078" s="13">
        <v>1</v>
      </c>
      <c r="Y1078" s="13">
        <v>0</v>
      </c>
      <c r="Z1078" s="13">
        <v>0</v>
      </c>
      <c r="AA1078" s="13">
        <v>1</v>
      </c>
      <c r="AB1078" s="13">
        <v>0</v>
      </c>
    </row>
    <row r="1079" spans="1:88" x14ac:dyDescent="0.2">
      <c r="A1079" s="13">
        <v>50</v>
      </c>
      <c r="B1079" s="13">
        <v>0</v>
      </c>
      <c r="C1079" s="13">
        <v>0</v>
      </c>
      <c r="D1079" s="13">
        <v>1</v>
      </c>
      <c r="E1079" s="13">
        <v>207</v>
      </c>
      <c r="F1079" s="13">
        <f>Source!U1057</f>
        <v>1325.4879666050997</v>
      </c>
      <c r="G1079" s="13" t="s">
        <v>152</v>
      </c>
      <c r="H1079" s="13" t="s">
        <v>153</v>
      </c>
      <c r="I1079" s="13"/>
      <c r="J1079" s="13"/>
      <c r="K1079" s="13">
        <v>207</v>
      </c>
      <c r="L1079" s="13">
        <v>21</v>
      </c>
      <c r="M1079" s="13">
        <v>3</v>
      </c>
      <c r="N1079" s="13" t="s">
        <v>3</v>
      </c>
      <c r="O1079" s="13">
        <v>-1</v>
      </c>
      <c r="P1079" s="13">
        <f>Source!DM1057</f>
        <v>1325.4879666050997</v>
      </c>
      <c r="Q1079" s="13"/>
      <c r="R1079" s="13"/>
      <c r="S1079" s="13"/>
      <c r="T1079" s="13"/>
      <c r="U1079" s="13"/>
      <c r="V1079" s="13"/>
      <c r="W1079" s="13">
        <v>1325.4879666050999</v>
      </c>
      <c r="X1079" s="13">
        <v>1</v>
      </c>
      <c r="Y1079" s="13">
        <v>1325.4879666050999</v>
      </c>
      <c r="Z1079" s="13">
        <v>1325.4879666050999</v>
      </c>
      <c r="AA1079" s="13">
        <v>1</v>
      </c>
      <c r="AB1079" s="13">
        <v>1325.4879666050999</v>
      </c>
    </row>
    <row r="1080" spans="1:88" x14ac:dyDescent="0.2">
      <c r="A1080" s="13">
        <v>50</v>
      </c>
      <c r="B1080" s="13">
        <v>0</v>
      </c>
      <c r="C1080" s="13">
        <v>0</v>
      </c>
      <c r="D1080" s="13">
        <v>1</v>
      </c>
      <c r="E1080" s="13">
        <v>208</v>
      </c>
      <c r="F1080" s="13">
        <f>Source!V1057</f>
        <v>0</v>
      </c>
      <c r="G1080" s="13" t="s">
        <v>154</v>
      </c>
      <c r="H1080" s="13" t="s">
        <v>155</v>
      </c>
      <c r="I1080" s="13"/>
      <c r="J1080" s="13"/>
      <c r="K1080" s="13">
        <v>208</v>
      </c>
      <c r="L1080" s="13">
        <v>22</v>
      </c>
      <c r="M1080" s="13">
        <v>3</v>
      </c>
      <c r="N1080" s="13" t="s">
        <v>3</v>
      </c>
      <c r="O1080" s="13">
        <v>-1</v>
      </c>
      <c r="P1080" s="13">
        <f>Source!DN1057</f>
        <v>0</v>
      </c>
      <c r="Q1080" s="13"/>
      <c r="R1080" s="13"/>
      <c r="S1080" s="13"/>
      <c r="T1080" s="13"/>
      <c r="U1080" s="13"/>
      <c r="V1080" s="13"/>
      <c r="W1080" s="13">
        <v>0</v>
      </c>
      <c r="X1080" s="13">
        <v>1</v>
      </c>
      <c r="Y1080" s="13">
        <v>0</v>
      </c>
      <c r="Z1080" s="13">
        <v>0</v>
      </c>
      <c r="AA1080" s="13">
        <v>1</v>
      </c>
      <c r="AB1080" s="13">
        <v>0</v>
      </c>
    </row>
    <row r="1081" spans="1:88" x14ac:dyDescent="0.2">
      <c r="A1081" s="13">
        <v>50</v>
      </c>
      <c r="B1081" s="13">
        <v>0</v>
      </c>
      <c r="C1081" s="13">
        <v>0</v>
      </c>
      <c r="D1081" s="13">
        <v>1</v>
      </c>
      <c r="E1081" s="13">
        <v>209</v>
      </c>
      <c r="F1081" s="13">
        <f>ROUND(Source!W1057,O1081)</f>
        <v>0</v>
      </c>
      <c r="G1081" s="13" t="s">
        <v>156</v>
      </c>
      <c r="H1081" s="13" t="s">
        <v>157</v>
      </c>
      <c r="I1081" s="13"/>
      <c r="J1081" s="13"/>
      <c r="K1081" s="13">
        <v>209</v>
      </c>
      <c r="L1081" s="13">
        <v>23</v>
      </c>
      <c r="M1081" s="13">
        <v>3</v>
      </c>
      <c r="N1081" s="13" t="s">
        <v>3</v>
      </c>
      <c r="O1081" s="13">
        <v>2</v>
      </c>
      <c r="P1081" s="13">
        <f>ROUND(Source!DO1057,O1081)</f>
        <v>0</v>
      </c>
      <c r="Q1081" s="13"/>
      <c r="R1081" s="13"/>
      <c r="S1081" s="13"/>
      <c r="T1081" s="13"/>
      <c r="U1081" s="13"/>
      <c r="V1081" s="13"/>
      <c r="W1081" s="13">
        <v>0</v>
      </c>
      <c r="X1081" s="13">
        <v>1</v>
      </c>
      <c r="Y1081" s="13">
        <v>0</v>
      </c>
      <c r="Z1081" s="13">
        <v>0</v>
      </c>
      <c r="AA1081" s="13">
        <v>1</v>
      </c>
      <c r="AB1081" s="13">
        <v>0</v>
      </c>
    </row>
    <row r="1082" spans="1:88" x14ac:dyDescent="0.2">
      <c r="A1082" s="13">
        <v>50</v>
      </c>
      <c r="B1082" s="13">
        <v>0</v>
      </c>
      <c r="C1082" s="13">
        <v>0</v>
      </c>
      <c r="D1082" s="13">
        <v>1</v>
      </c>
      <c r="E1082" s="13">
        <v>233</v>
      </c>
      <c r="F1082" s="13">
        <f>ROUND(Source!BD1057,O1082)</f>
        <v>0</v>
      </c>
      <c r="G1082" s="13" t="s">
        <v>158</v>
      </c>
      <c r="H1082" s="13" t="s">
        <v>159</v>
      </c>
      <c r="I1082" s="13"/>
      <c r="J1082" s="13"/>
      <c r="K1082" s="13">
        <v>233</v>
      </c>
      <c r="L1082" s="13">
        <v>24</v>
      </c>
      <c r="M1082" s="13">
        <v>3</v>
      </c>
      <c r="N1082" s="13" t="s">
        <v>3</v>
      </c>
      <c r="O1082" s="13">
        <v>2</v>
      </c>
      <c r="P1082" s="13">
        <f>ROUND(Source!EV1057,O1082)</f>
        <v>0</v>
      </c>
      <c r="Q1082" s="13"/>
      <c r="R1082" s="13"/>
      <c r="S1082" s="13"/>
      <c r="T1082" s="13"/>
      <c r="U1082" s="13"/>
      <c r="V1082" s="13"/>
      <c r="W1082" s="13">
        <v>0</v>
      </c>
      <c r="X1082" s="13">
        <v>1</v>
      </c>
      <c r="Y1082" s="13">
        <v>0</v>
      </c>
      <c r="Z1082" s="13">
        <v>0</v>
      </c>
      <c r="AA1082" s="13">
        <v>1</v>
      </c>
      <c r="AB1082" s="13">
        <v>0</v>
      </c>
    </row>
    <row r="1083" spans="1:88" x14ac:dyDescent="0.2">
      <c r="A1083" s="13">
        <v>50</v>
      </c>
      <c r="B1083" s="13">
        <v>0</v>
      </c>
      <c r="C1083" s="13">
        <v>0</v>
      </c>
      <c r="D1083" s="13">
        <v>1</v>
      </c>
      <c r="E1083" s="13">
        <v>210</v>
      </c>
      <c r="F1083" s="13">
        <f>ROUND(Source!X1057,O1083)</f>
        <v>16930.68</v>
      </c>
      <c r="G1083" s="13" t="s">
        <v>160</v>
      </c>
      <c r="H1083" s="13" t="s">
        <v>161</v>
      </c>
      <c r="I1083" s="13"/>
      <c r="J1083" s="13"/>
      <c r="K1083" s="13">
        <v>210</v>
      </c>
      <c r="L1083" s="13">
        <v>25</v>
      </c>
      <c r="M1083" s="13">
        <v>3</v>
      </c>
      <c r="N1083" s="13" t="s">
        <v>3</v>
      </c>
      <c r="O1083" s="13">
        <v>2</v>
      </c>
      <c r="P1083" s="13">
        <f>ROUND(Source!DP1057,O1083)</f>
        <v>954044.72</v>
      </c>
      <c r="Q1083" s="13"/>
      <c r="R1083" s="13"/>
      <c r="S1083" s="13"/>
      <c r="T1083" s="13"/>
      <c r="U1083" s="13"/>
      <c r="V1083" s="13"/>
      <c r="W1083" s="13">
        <v>16930.68</v>
      </c>
      <c r="X1083" s="13">
        <v>1</v>
      </c>
      <c r="Y1083" s="13">
        <v>16930.68</v>
      </c>
      <c r="Z1083" s="13">
        <v>954044.72</v>
      </c>
      <c r="AA1083" s="13">
        <v>1</v>
      </c>
      <c r="AB1083" s="13">
        <v>954044.72</v>
      </c>
    </row>
    <row r="1084" spans="1:88" x14ac:dyDescent="0.2">
      <c r="A1084" s="13">
        <v>50</v>
      </c>
      <c r="B1084" s="13">
        <v>0</v>
      </c>
      <c r="C1084" s="13">
        <v>0</v>
      </c>
      <c r="D1084" s="13">
        <v>1</v>
      </c>
      <c r="E1084" s="13">
        <v>211</v>
      </c>
      <c r="F1084" s="13">
        <f>ROUND(Source!Y1057,O1084)</f>
        <v>9424.5499999999993</v>
      </c>
      <c r="G1084" s="13" t="s">
        <v>162</v>
      </c>
      <c r="H1084" s="13" t="s">
        <v>163</v>
      </c>
      <c r="I1084" s="13"/>
      <c r="J1084" s="13"/>
      <c r="K1084" s="13">
        <v>211</v>
      </c>
      <c r="L1084" s="13">
        <v>26</v>
      </c>
      <c r="M1084" s="13">
        <v>3</v>
      </c>
      <c r="N1084" s="13" t="s">
        <v>3</v>
      </c>
      <c r="O1084" s="13">
        <v>2</v>
      </c>
      <c r="P1084" s="13">
        <f>ROUND(Source!DQ1057,O1084)</f>
        <v>531073.43000000005</v>
      </c>
      <c r="Q1084" s="13"/>
      <c r="R1084" s="13"/>
      <c r="S1084" s="13"/>
      <c r="T1084" s="13"/>
      <c r="U1084" s="13"/>
      <c r="V1084" s="13"/>
      <c r="W1084" s="13">
        <v>9424.5499999999993</v>
      </c>
      <c r="X1084" s="13">
        <v>1</v>
      </c>
      <c r="Y1084" s="13">
        <v>9424.5499999999993</v>
      </c>
      <c r="Z1084" s="13">
        <v>531073.43000000005</v>
      </c>
      <c r="AA1084" s="13">
        <v>1</v>
      </c>
      <c r="AB1084" s="13">
        <v>531073.43000000005</v>
      </c>
    </row>
    <row r="1085" spans="1:88" x14ac:dyDescent="0.2">
      <c r="A1085" s="13">
        <v>50</v>
      </c>
      <c r="B1085" s="13">
        <v>0</v>
      </c>
      <c r="C1085" s="13">
        <v>0</v>
      </c>
      <c r="D1085" s="13">
        <v>1</v>
      </c>
      <c r="E1085" s="13">
        <v>224</v>
      </c>
      <c r="F1085" s="13">
        <f>ROUND(Source!AR1057,O1085)</f>
        <v>1049055.57</v>
      </c>
      <c r="G1085" s="13" t="s">
        <v>164</v>
      </c>
      <c r="H1085" s="13" t="s">
        <v>165</v>
      </c>
      <c r="I1085" s="13"/>
      <c r="J1085" s="13"/>
      <c r="K1085" s="13">
        <v>224</v>
      </c>
      <c r="L1085" s="13">
        <v>27</v>
      </c>
      <c r="M1085" s="13">
        <v>3</v>
      </c>
      <c r="N1085" s="13" t="s">
        <v>3</v>
      </c>
      <c r="O1085" s="13">
        <v>2</v>
      </c>
      <c r="P1085" s="13">
        <f>ROUND(Source!EJ1057,O1085)</f>
        <v>9821042.5500000007</v>
      </c>
      <c r="Q1085" s="13"/>
      <c r="R1085" s="13"/>
      <c r="S1085" s="13"/>
      <c r="T1085" s="13"/>
      <c r="U1085" s="13"/>
      <c r="V1085" s="13"/>
      <c r="W1085" s="13">
        <v>1049055.57</v>
      </c>
      <c r="X1085" s="13">
        <v>1</v>
      </c>
      <c r="Y1085" s="13">
        <v>1049055.57</v>
      </c>
      <c r="Z1085" s="13">
        <v>9821042.5500000007</v>
      </c>
      <c r="AA1085" s="13">
        <v>1</v>
      </c>
      <c r="AB1085" s="13">
        <v>9821042.5500000007</v>
      </c>
    </row>
    <row r="1087" spans="1:88" x14ac:dyDescent="0.2">
      <c r="A1087" s="10">
        <v>4</v>
      </c>
      <c r="B1087" s="10">
        <v>1</v>
      </c>
      <c r="C1087" s="10"/>
      <c r="D1087" s="10">
        <f>ROW(A1174)</f>
        <v>1174</v>
      </c>
      <c r="E1087" s="10"/>
      <c r="F1087" s="10" t="s">
        <v>22</v>
      </c>
      <c r="G1087" s="10" t="s">
        <v>938</v>
      </c>
      <c r="H1087" s="10" t="s">
        <v>3</v>
      </c>
      <c r="I1087" s="10">
        <v>0</v>
      </c>
      <c r="J1087" s="10"/>
      <c r="K1087" s="10">
        <v>0</v>
      </c>
      <c r="L1087" s="10"/>
      <c r="M1087" s="10" t="s">
        <v>3</v>
      </c>
      <c r="N1087" s="10"/>
      <c r="O1087" s="10"/>
      <c r="P1087" s="10"/>
      <c r="Q1087" s="10"/>
      <c r="R1087" s="10"/>
      <c r="S1087" s="10">
        <v>0</v>
      </c>
      <c r="T1087" s="10">
        <v>0</v>
      </c>
      <c r="U1087" s="10" t="s">
        <v>3</v>
      </c>
      <c r="V1087" s="10">
        <v>2</v>
      </c>
      <c r="W1087" s="10"/>
      <c r="X1087" s="10"/>
      <c r="Y1087" s="10"/>
      <c r="Z1087" s="10"/>
      <c r="AA1087" s="10"/>
      <c r="AB1087" s="10" t="s">
        <v>3</v>
      </c>
      <c r="AC1087" s="10" t="s">
        <v>3</v>
      </c>
      <c r="AD1087" s="10" t="s">
        <v>3</v>
      </c>
      <c r="AE1087" s="10" t="s">
        <v>3</v>
      </c>
      <c r="AF1087" s="10" t="s">
        <v>3</v>
      </c>
      <c r="AG1087" s="10" t="s">
        <v>3</v>
      </c>
      <c r="AH1087" s="10"/>
      <c r="AI1087" s="10"/>
      <c r="AJ1087" s="10"/>
      <c r="AK1087" s="10"/>
      <c r="AL1087" s="10"/>
      <c r="AM1087" s="10"/>
      <c r="AN1087" s="10"/>
      <c r="AO1087" s="10"/>
      <c r="AP1087" s="10" t="s">
        <v>3</v>
      </c>
      <c r="AQ1087" s="10" t="s">
        <v>3</v>
      </c>
      <c r="AR1087" s="10" t="s">
        <v>3</v>
      </c>
      <c r="AS1087" s="10"/>
      <c r="AT1087" s="10"/>
      <c r="AU1087" s="10"/>
      <c r="AV1087" s="10"/>
      <c r="AW1087" s="10"/>
      <c r="AX1087" s="10"/>
      <c r="AY1087" s="10"/>
      <c r="AZ1087" s="10" t="s">
        <v>3</v>
      </c>
      <c r="BA1087" s="10"/>
      <c r="BB1087" s="10" t="s">
        <v>3</v>
      </c>
      <c r="BC1087" s="10" t="s">
        <v>3</v>
      </c>
      <c r="BD1087" s="10" t="s">
        <v>3</v>
      </c>
      <c r="BE1087" s="10" t="s">
        <v>3</v>
      </c>
      <c r="BF1087" s="10" t="s">
        <v>3</v>
      </c>
      <c r="BG1087" s="10" t="s">
        <v>3</v>
      </c>
      <c r="BH1087" s="10" t="s">
        <v>3</v>
      </c>
      <c r="BI1087" s="10" t="s">
        <v>3</v>
      </c>
      <c r="BJ1087" s="10" t="s">
        <v>3</v>
      </c>
      <c r="BK1087" s="10" t="s">
        <v>3</v>
      </c>
      <c r="BL1087" s="10" t="s">
        <v>3</v>
      </c>
      <c r="BM1087" s="10" t="s">
        <v>3</v>
      </c>
      <c r="BN1087" s="10" t="s">
        <v>3</v>
      </c>
      <c r="BO1087" s="10" t="s">
        <v>3</v>
      </c>
      <c r="BP1087" s="10" t="s">
        <v>3</v>
      </c>
      <c r="BQ1087" s="10"/>
      <c r="BR1087" s="10"/>
      <c r="BS1087" s="10"/>
      <c r="BT1087" s="10"/>
      <c r="BU1087" s="10"/>
      <c r="BV1087" s="10"/>
      <c r="BW1087" s="10"/>
      <c r="BX1087" s="10">
        <v>0</v>
      </c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>
        <v>0</v>
      </c>
    </row>
    <row r="1089" spans="1:255" x14ac:dyDescent="0.2">
      <c r="A1089" s="11">
        <v>52</v>
      </c>
      <c r="B1089" s="11">
        <f t="shared" ref="B1089:G1089" si="826">B1174</f>
        <v>1</v>
      </c>
      <c r="C1089" s="11">
        <f t="shared" si="826"/>
        <v>4</v>
      </c>
      <c r="D1089" s="11">
        <f t="shared" si="826"/>
        <v>1087</v>
      </c>
      <c r="E1089" s="11">
        <f t="shared" si="826"/>
        <v>0</v>
      </c>
      <c r="F1089" s="11" t="str">
        <f t="shared" si="826"/>
        <v>Новый раздел</v>
      </c>
      <c r="G1089" s="11" t="str">
        <f t="shared" si="826"/>
        <v>Теплоснабжение</v>
      </c>
      <c r="H1089" s="11"/>
      <c r="I1089" s="11"/>
      <c r="J1089" s="11"/>
      <c r="K1089" s="11"/>
      <c r="L1089" s="11"/>
      <c r="M1089" s="11"/>
      <c r="N1089" s="11"/>
      <c r="O1089" s="11">
        <f t="shared" ref="O1089:AT1089" si="827">O1174</f>
        <v>71157.960000000006</v>
      </c>
      <c r="P1089" s="11">
        <f t="shared" si="827"/>
        <v>66652.09</v>
      </c>
      <c r="Q1089" s="11">
        <f t="shared" si="827"/>
        <v>890.31</v>
      </c>
      <c r="R1089" s="11">
        <f t="shared" si="827"/>
        <v>116.69</v>
      </c>
      <c r="S1089" s="11">
        <f t="shared" si="827"/>
        <v>3615.56</v>
      </c>
      <c r="T1089" s="11">
        <f t="shared" si="827"/>
        <v>0</v>
      </c>
      <c r="U1089" s="11">
        <f t="shared" si="827"/>
        <v>292.18408344812514</v>
      </c>
      <c r="V1089" s="11">
        <f t="shared" si="827"/>
        <v>0</v>
      </c>
      <c r="W1089" s="11">
        <f t="shared" si="827"/>
        <v>0</v>
      </c>
      <c r="X1089" s="11">
        <f t="shared" si="827"/>
        <v>3993.17</v>
      </c>
      <c r="Y1089" s="11">
        <f t="shared" si="827"/>
        <v>2233.4899999999998</v>
      </c>
      <c r="Z1089" s="11">
        <f t="shared" si="827"/>
        <v>0</v>
      </c>
      <c r="AA1089" s="11">
        <f t="shared" si="827"/>
        <v>0</v>
      </c>
      <c r="AB1089" s="11">
        <f t="shared" si="827"/>
        <v>71157.960000000006</v>
      </c>
      <c r="AC1089" s="11">
        <f t="shared" si="827"/>
        <v>66652.09</v>
      </c>
      <c r="AD1089" s="11">
        <f t="shared" si="827"/>
        <v>890.31</v>
      </c>
      <c r="AE1089" s="11">
        <f t="shared" si="827"/>
        <v>116.69</v>
      </c>
      <c r="AF1089" s="11">
        <f t="shared" si="827"/>
        <v>3615.56</v>
      </c>
      <c r="AG1089" s="11">
        <f t="shared" si="827"/>
        <v>0</v>
      </c>
      <c r="AH1089" s="11">
        <f t="shared" si="827"/>
        <v>292.18408344812514</v>
      </c>
      <c r="AI1089" s="11">
        <f t="shared" si="827"/>
        <v>0</v>
      </c>
      <c r="AJ1089" s="11">
        <f t="shared" si="827"/>
        <v>0</v>
      </c>
      <c r="AK1089" s="11">
        <f t="shared" si="827"/>
        <v>3993.17</v>
      </c>
      <c r="AL1089" s="11">
        <f t="shared" si="827"/>
        <v>2233.4899999999998</v>
      </c>
      <c r="AM1089" s="11">
        <f t="shared" si="827"/>
        <v>0</v>
      </c>
      <c r="AN1089" s="11">
        <f t="shared" si="827"/>
        <v>0</v>
      </c>
      <c r="AO1089" s="11">
        <f t="shared" si="827"/>
        <v>0</v>
      </c>
      <c r="AP1089" s="11">
        <f t="shared" si="827"/>
        <v>0</v>
      </c>
      <c r="AQ1089" s="11">
        <f t="shared" si="827"/>
        <v>0</v>
      </c>
      <c r="AR1089" s="11">
        <f t="shared" si="827"/>
        <v>77384.62</v>
      </c>
      <c r="AS1089" s="11">
        <f t="shared" si="827"/>
        <v>77384.62</v>
      </c>
      <c r="AT1089" s="11">
        <f t="shared" si="827"/>
        <v>0</v>
      </c>
      <c r="AU1089" s="11">
        <f t="shared" ref="AU1089:BZ1089" si="828">AU1174</f>
        <v>0</v>
      </c>
      <c r="AV1089" s="11">
        <f t="shared" si="828"/>
        <v>66652.09</v>
      </c>
      <c r="AW1089" s="11">
        <f t="shared" si="828"/>
        <v>66652.09</v>
      </c>
      <c r="AX1089" s="11">
        <f t="shared" si="828"/>
        <v>0</v>
      </c>
      <c r="AY1089" s="11">
        <f t="shared" si="828"/>
        <v>66652.09</v>
      </c>
      <c r="AZ1089" s="11">
        <f t="shared" si="828"/>
        <v>0</v>
      </c>
      <c r="BA1089" s="11">
        <f t="shared" si="828"/>
        <v>0</v>
      </c>
      <c r="BB1089" s="11">
        <f t="shared" si="828"/>
        <v>0</v>
      </c>
      <c r="BC1089" s="11">
        <f t="shared" si="828"/>
        <v>0</v>
      </c>
      <c r="BD1089" s="11">
        <f t="shared" si="828"/>
        <v>0</v>
      </c>
      <c r="BE1089" s="11">
        <f t="shared" si="828"/>
        <v>0</v>
      </c>
      <c r="BF1089" s="11">
        <f t="shared" si="828"/>
        <v>0</v>
      </c>
      <c r="BG1089" s="11">
        <f t="shared" si="828"/>
        <v>0</v>
      </c>
      <c r="BH1089" s="11">
        <f t="shared" si="828"/>
        <v>0</v>
      </c>
      <c r="BI1089" s="11">
        <f t="shared" si="828"/>
        <v>0</v>
      </c>
      <c r="BJ1089" s="11">
        <f t="shared" si="828"/>
        <v>0</v>
      </c>
      <c r="BK1089" s="11">
        <f t="shared" si="828"/>
        <v>0</v>
      </c>
      <c r="BL1089" s="11">
        <f t="shared" si="828"/>
        <v>0</v>
      </c>
      <c r="BM1089" s="11">
        <f t="shared" si="828"/>
        <v>0</v>
      </c>
      <c r="BN1089" s="11">
        <f t="shared" si="828"/>
        <v>0</v>
      </c>
      <c r="BO1089" s="11">
        <f t="shared" si="828"/>
        <v>0</v>
      </c>
      <c r="BP1089" s="11">
        <f t="shared" si="828"/>
        <v>0</v>
      </c>
      <c r="BQ1089" s="11">
        <f t="shared" si="828"/>
        <v>0</v>
      </c>
      <c r="BR1089" s="11">
        <f t="shared" si="828"/>
        <v>0</v>
      </c>
      <c r="BS1089" s="11">
        <f t="shared" si="828"/>
        <v>0</v>
      </c>
      <c r="BT1089" s="11">
        <f t="shared" si="828"/>
        <v>0</v>
      </c>
      <c r="BU1089" s="11">
        <f t="shared" si="828"/>
        <v>0</v>
      </c>
      <c r="BV1089" s="11">
        <f t="shared" si="828"/>
        <v>0</v>
      </c>
      <c r="BW1089" s="11">
        <f t="shared" si="828"/>
        <v>0</v>
      </c>
      <c r="BX1089" s="11">
        <f t="shared" si="828"/>
        <v>0</v>
      </c>
      <c r="BY1089" s="11">
        <f t="shared" si="828"/>
        <v>0</v>
      </c>
      <c r="BZ1089" s="11">
        <f t="shared" si="828"/>
        <v>0</v>
      </c>
      <c r="CA1089" s="11">
        <f t="shared" ref="CA1089:DF1089" si="829">CA1174</f>
        <v>77384.62</v>
      </c>
      <c r="CB1089" s="11">
        <f t="shared" si="829"/>
        <v>77384.62</v>
      </c>
      <c r="CC1089" s="11">
        <f t="shared" si="829"/>
        <v>0</v>
      </c>
      <c r="CD1089" s="11">
        <f t="shared" si="829"/>
        <v>0</v>
      </c>
      <c r="CE1089" s="11">
        <f t="shared" si="829"/>
        <v>66652.09</v>
      </c>
      <c r="CF1089" s="11">
        <f t="shared" si="829"/>
        <v>66652.09</v>
      </c>
      <c r="CG1089" s="11">
        <f t="shared" si="829"/>
        <v>0</v>
      </c>
      <c r="CH1089" s="11">
        <f t="shared" si="829"/>
        <v>66652.09</v>
      </c>
      <c r="CI1089" s="11">
        <f t="shared" si="829"/>
        <v>0</v>
      </c>
      <c r="CJ1089" s="11">
        <f t="shared" si="829"/>
        <v>0</v>
      </c>
      <c r="CK1089" s="11">
        <f t="shared" si="829"/>
        <v>0</v>
      </c>
      <c r="CL1089" s="11">
        <f t="shared" si="829"/>
        <v>0</v>
      </c>
      <c r="CM1089" s="11">
        <f t="shared" si="829"/>
        <v>0</v>
      </c>
      <c r="CN1089" s="11">
        <f t="shared" si="829"/>
        <v>0</v>
      </c>
      <c r="CO1089" s="11">
        <f t="shared" si="829"/>
        <v>0</v>
      </c>
      <c r="CP1089" s="11">
        <f t="shared" si="829"/>
        <v>0</v>
      </c>
      <c r="CQ1089" s="11">
        <f t="shared" si="829"/>
        <v>0</v>
      </c>
      <c r="CR1089" s="11">
        <f t="shared" si="829"/>
        <v>0</v>
      </c>
      <c r="CS1089" s="11">
        <f t="shared" si="829"/>
        <v>0</v>
      </c>
      <c r="CT1089" s="11">
        <f t="shared" si="829"/>
        <v>0</v>
      </c>
      <c r="CU1089" s="11">
        <f t="shared" si="829"/>
        <v>0</v>
      </c>
      <c r="CV1089" s="11">
        <f t="shared" si="829"/>
        <v>0</v>
      </c>
      <c r="CW1089" s="11">
        <f t="shared" si="829"/>
        <v>0</v>
      </c>
      <c r="CX1089" s="11">
        <f t="shared" si="829"/>
        <v>0</v>
      </c>
      <c r="CY1089" s="11">
        <f t="shared" si="829"/>
        <v>0</v>
      </c>
      <c r="CZ1089" s="11">
        <f t="shared" si="829"/>
        <v>0</v>
      </c>
      <c r="DA1089" s="11">
        <f t="shared" si="829"/>
        <v>0</v>
      </c>
      <c r="DB1089" s="11">
        <f t="shared" si="829"/>
        <v>0</v>
      </c>
      <c r="DC1089" s="11">
        <f t="shared" si="829"/>
        <v>0</v>
      </c>
      <c r="DD1089" s="11">
        <f t="shared" si="829"/>
        <v>0</v>
      </c>
      <c r="DE1089" s="11">
        <f t="shared" si="829"/>
        <v>0</v>
      </c>
      <c r="DF1089" s="11">
        <f t="shared" si="829"/>
        <v>0</v>
      </c>
      <c r="DG1089" s="12">
        <f t="shared" ref="DG1089:EL1089" si="830">DG1174</f>
        <v>1050629.82</v>
      </c>
      <c r="DH1089" s="12">
        <f t="shared" si="830"/>
        <v>832173.73</v>
      </c>
      <c r="DI1089" s="12">
        <f t="shared" si="830"/>
        <v>14719.28</v>
      </c>
      <c r="DJ1089" s="12">
        <f t="shared" si="830"/>
        <v>6575.47</v>
      </c>
      <c r="DK1089" s="12">
        <f t="shared" si="830"/>
        <v>203736.81</v>
      </c>
      <c r="DL1089" s="12">
        <f t="shared" si="830"/>
        <v>0</v>
      </c>
      <c r="DM1089" s="12">
        <f t="shared" si="830"/>
        <v>292.18408344812514</v>
      </c>
      <c r="DN1089" s="12">
        <f t="shared" si="830"/>
        <v>0</v>
      </c>
      <c r="DO1089" s="12">
        <f t="shared" si="830"/>
        <v>0</v>
      </c>
      <c r="DP1089" s="12">
        <f t="shared" si="830"/>
        <v>225014.89</v>
      </c>
      <c r="DQ1089" s="12">
        <f t="shared" si="830"/>
        <v>125856.22</v>
      </c>
      <c r="DR1089" s="12">
        <f t="shared" si="830"/>
        <v>0</v>
      </c>
      <c r="DS1089" s="12">
        <f t="shared" si="830"/>
        <v>0</v>
      </c>
      <c r="DT1089" s="12">
        <f t="shared" si="830"/>
        <v>1050629.82</v>
      </c>
      <c r="DU1089" s="12">
        <f t="shared" si="830"/>
        <v>832173.73</v>
      </c>
      <c r="DV1089" s="12">
        <f t="shared" si="830"/>
        <v>14719.28</v>
      </c>
      <c r="DW1089" s="12">
        <f t="shared" si="830"/>
        <v>6575.47</v>
      </c>
      <c r="DX1089" s="12">
        <f t="shared" si="830"/>
        <v>203736.81</v>
      </c>
      <c r="DY1089" s="12">
        <f t="shared" si="830"/>
        <v>0</v>
      </c>
      <c r="DZ1089" s="12">
        <f t="shared" si="830"/>
        <v>292.18408344812514</v>
      </c>
      <c r="EA1089" s="12">
        <f t="shared" si="830"/>
        <v>0</v>
      </c>
      <c r="EB1089" s="12">
        <f t="shared" si="830"/>
        <v>0</v>
      </c>
      <c r="EC1089" s="12">
        <f t="shared" si="830"/>
        <v>225014.89</v>
      </c>
      <c r="ED1089" s="12">
        <f t="shared" si="830"/>
        <v>125856.22</v>
      </c>
      <c r="EE1089" s="12">
        <f t="shared" si="830"/>
        <v>0</v>
      </c>
      <c r="EF1089" s="12">
        <f t="shared" si="830"/>
        <v>0</v>
      </c>
      <c r="EG1089" s="12">
        <f t="shared" si="830"/>
        <v>0</v>
      </c>
      <c r="EH1089" s="12">
        <f t="shared" si="830"/>
        <v>0</v>
      </c>
      <c r="EI1089" s="12">
        <f t="shared" si="830"/>
        <v>0</v>
      </c>
      <c r="EJ1089" s="12">
        <f t="shared" si="830"/>
        <v>1401500.93</v>
      </c>
      <c r="EK1089" s="12">
        <f t="shared" si="830"/>
        <v>1401500.93</v>
      </c>
      <c r="EL1089" s="12">
        <f t="shared" si="830"/>
        <v>0</v>
      </c>
      <c r="EM1089" s="12">
        <f t="shared" ref="EM1089:FR1089" si="831">EM1174</f>
        <v>0</v>
      </c>
      <c r="EN1089" s="12">
        <f t="shared" si="831"/>
        <v>832173.73</v>
      </c>
      <c r="EO1089" s="12">
        <f t="shared" si="831"/>
        <v>832173.73</v>
      </c>
      <c r="EP1089" s="12">
        <f t="shared" si="831"/>
        <v>0</v>
      </c>
      <c r="EQ1089" s="12">
        <f t="shared" si="831"/>
        <v>832173.73</v>
      </c>
      <c r="ER1089" s="12">
        <f t="shared" si="831"/>
        <v>0</v>
      </c>
      <c r="ES1089" s="12">
        <f t="shared" si="831"/>
        <v>0</v>
      </c>
      <c r="ET1089" s="12">
        <f t="shared" si="831"/>
        <v>0</v>
      </c>
      <c r="EU1089" s="12">
        <f t="shared" si="831"/>
        <v>0</v>
      </c>
      <c r="EV1089" s="12">
        <f t="shared" si="831"/>
        <v>0</v>
      </c>
      <c r="EW1089" s="12">
        <f t="shared" si="831"/>
        <v>0</v>
      </c>
      <c r="EX1089" s="12">
        <f t="shared" si="831"/>
        <v>0</v>
      </c>
      <c r="EY1089" s="12">
        <f t="shared" si="831"/>
        <v>0</v>
      </c>
      <c r="EZ1089" s="12">
        <f t="shared" si="831"/>
        <v>0</v>
      </c>
      <c r="FA1089" s="12">
        <f t="shared" si="831"/>
        <v>0</v>
      </c>
      <c r="FB1089" s="12">
        <f t="shared" si="831"/>
        <v>0</v>
      </c>
      <c r="FC1089" s="12">
        <f t="shared" si="831"/>
        <v>0</v>
      </c>
      <c r="FD1089" s="12">
        <f t="shared" si="831"/>
        <v>0</v>
      </c>
      <c r="FE1089" s="12">
        <f t="shared" si="831"/>
        <v>0</v>
      </c>
      <c r="FF1089" s="12">
        <f t="shared" si="831"/>
        <v>0</v>
      </c>
      <c r="FG1089" s="12">
        <f t="shared" si="831"/>
        <v>0</v>
      </c>
      <c r="FH1089" s="12">
        <f t="shared" si="831"/>
        <v>0</v>
      </c>
      <c r="FI1089" s="12">
        <f t="shared" si="831"/>
        <v>0</v>
      </c>
      <c r="FJ1089" s="12">
        <f t="shared" si="831"/>
        <v>0</v>
      </c>
      <c r="FK1089" s="12">
        <f t="shared" si="831"/>
        <v>0</v>
      </c>
      <c r="FL1089" s="12">
        <f t="shared" si="831"/>
        <v>0</v>
      </c>
      <c r="FM1089" s="12">
        <f t="shared" si="831"/>
        <v>0</v>
      </c>
      <c r="FN1089" s="12">
        <f t="shared" si="831"/>
        <v>0</v>
      </c>
      <c r="FO1089" s="12">
        <f t="shared" si="831"/>
        <v>0</v>
      </c>
      <c r="FP1089" s="12">
        <f t="shared" si="831"/>
        <v>0</v>
      </c>
      <c r="FQ1089" s="12">
        <f t="shared" si="831"/>
        <v>0</v>
      </c>
      <c r="FR1089" s="12">
        <f t="shared" si="831"/>
        <v>0</v>
      </c>
      <c r="FS1089" s="12">
        <f t="shared" ref="FS1089:GX1089" si="832">FS1174</f>
        <v>1401500.93</v>
      </c>
      <c r="FT1089" s="12">
        <f t="shared" si="832"/>
        <v>1401500.93</v>
      </c>
      <c r="FU1089" s="12">
        <f t="shared" si="832"/>
        <v>0</v>
      </c>
      <c r="FV1089" s="12">
        <f t="shared" si="832"/>
        <v>0</v>
      </c>
      <c r="FW1089" s="12">
        <f t="shared" si="832"/>
        <v>832173.73</v>
      </c>
      <c r="FX1089" s="12">
        <f t="shared" si="832"/>
        <v>832173.73</v>
      </c>
      <c r="FY1089" s="12">
        <f t="shared" si="832"/>
        <v>0</v>
      </c>
      <c r="FZ1089" s="12">
        <f t="shared" si="832"/>
        <v>832173.73</v>
      </c>
      <c r="GA1089" s="12">
        <f t="shared" si="832"/>
        <v>0</v>
      </c>
      <c r="GB1089" s="12">
        <f t="shared" si="832"/>
        <v>0</v>
      </c>
      <c r="GC1089" s="12">
        <f t="shared" si="832"/>
        <v>0</v>
      </c>
      <c r="GD1089" s="12">
        <f t="shared" si="832"/>
        <v>0</v>
      </c>
      <c r="GE1089" s="12">
        <f t="shared" si="832"/>
        <v>0</v>
      </c>
      <c r="GF1089" s="12">
        <f t="shared" si="832"/>
        <v>0</v>
      </c>
      <c r="GG1089" s="12">
        <f t="shared" si="832"/>
        <v>0</v>
      </c>
      <c r="GH1089" s="12">
        <f t="shared" si="832"/>
        <v>0</v>
      </c>
      <c r="GI1089" s="12">
        <f t="shared" si="832"/>
        <v>0</v>
      </c>
      <c r="GJ1089" s="12">
        <f t="shared" si="832"/>
        <v>0</v>
      </c>
      <c r="GK1089" s="12">
        <f t="shared" si="832"/>
        <v>0</v>
      </c>
      <c r="GL1089" s="12">
        <f t="shared" si="832"/>
        <v>0</v>
      </c>
      <c r="GM1089" s="12">
        <f t="shared" si="832"/>
        <v>0</v>
      </c>
      <c r="GN1089" s="12">
        <f t="shared" si="832"/>
        <v>0</v>
      </c>
      <c r="GO1089" s="12">
        <f t="shared" si="832"/>
        <v>0</v>
      </c>
      <c r="GP1089" s="12">
        <f t="shared" si="832"/>
        <v>0</v>
      </c>
      <c r="GQ1089" s="12">
        <f t="shared" si="832"/>
        <v>0</v>
      </c>
      <c r="GR1089" s="12">
        <f t="shared" si="832"/>
        <v>0</v>
      </c>
      <c r="GS1089" s="12">
        <f t="shared" si="832"/>
        <v>0</v>
      </c>
      <c r="GT1089" s="12">
        <f t="shared" si="832"/>
        <v>0</v>
      </c>
      <c r="GU1089" s="12">
        <f t="shared" si="832"/>
        <v>0</v>
      </c>
      <c r="GV1089" s="12">
        <f t="shared" si="832"/>
        <v>0</v>
      </c>
      <c r="GW1089" s="12">
        <f t="shared" si="832"/>
        <v>0</v>
      </c>
      <c r="GX1089" s="12">
        <f t="shared" si="832"/>
        <v>0</v>
      </c>
    </row>
    <row r="1091" spans="1:255" x14ac:dyDescent="0.2">
      <c r="A1091" s="2">
        <v>17</v>
      </c>
      <c r="B1091" s="2">
        <v>1</v>
      </c>
      <c r="C1091" s="2">
        <f>ROW(SmtRes!A695)</f>
        <v>695</v>
      </c>
      <c r="D1091" s="2">
        <f>ROW(EtalonRes!A951)</f>
        <v>951</v>
      </c>
      <c r="E1091" s="2" t="s">
        <v>939</v>
      </c>
      <c r="F1091" s="2" t="s">
        <v>940</v>
      </c>
      <c r="G1091" s="2" t="s">
        <v>941</v>
      </c>
      <c r="H1091" s="2" t="s">
        <v>942</v>
      </c>
      <c r="I1091" s="2">
        <f>ROUND(30/100,9)</f>
        <v>0.3</v>
      </c>
      <c r="J1091" s="2">
        <v>0</v>
      </c>
      <c r="K1091" s="2">
        <f>ROUND(30/100,9)</f>
        <v>0.3</v>
      </c>
      <c r="L1091" s="2"/>
      <c r="M1091" s="2"/>
      <c r="N1091" s="2"/>
      <c r="O1091" s="2">
        <f t="shared" ref="O1091:O1122" si="833">ROUND(CP1091,2)</f>
        <v>193.75</v>
      </c>
      <c r="P1091" s="2">
        <f t="shared" ref="P1091:P1122" si="834">ROUND((ROUND((AC1091*AW1091*I1091),2)*BC1091),2)</f>
        <v>9.75</v>
      </c>
      <c r="Q1091" s="2">
        <f>(ROUND((ROUND(((((ET1091*1.2)*1.25))*AV1091*I1091),2)*BB1091),2)+ROUND((ROUND(((AE1091-(((EU1091*1.2)*1.25)))*AV1091*I1091),2)*BS1091),2))</f>
        <v>20.14</v>
      </c>
      <c r="R1091" s="2">
        <f>(ROUND((ROUND(((((EU1091*1.2)*1.25))*AV1091*I1091),2)*BS1091),2)+ROUND((ROUND(((AE1091-(((EU1091*1.2)*1.25)))*AV1091*I1091),2)*BS1091),2))</f>
        <v>2.69</v>
      </c>
      <c r="S1091" s="2">
        <f t="shared" ref="S1091:S1122" si="835">ROUND((ROUND((AF1091*AV1091*I1091),2)*BA1091),2)</f>
        <v>163.86</v>
      </c>
      <c r="T1091" s="2">
        <f t="shared" ref="T1091:T1122" si="836">ROUND(CU1091*I1091,2)</f>
        <v>0</v>
      </c>
      <c r="U1091" s="2">
        <f t="shared" ref="U1091:U1122" si="837">CV1091*I1091</f>
        <v>13.119618599999997</v>
      </c>
      <c r="V1091" s="2">
        <f t="shared" ref="V1091:V1122" si="838">CW1091*I1091</f>
        <v>0</v>
      </c>
      <c r="W1091" s="2">
        <f t="shared" ref="W1091:W1122" si="839">ROUND(CX1091*I1091,2)</f>
        <v>0</v>
      </c>
      <c r="X1091" s="2">
        <f>(ROUND((((S1091+ROUND((ROUND(((((EU1091*1.2)*1.25))*AV1091*I1091),2)*BS1091),2))*AT1091)/100),2)+ROUND(((ROUND((ROUND(((AE1091-(((EU1091*1.2)*1.25)))*AV1091*I1091),2)*BS1091),2)*AT1091)/100),2))</f>
        <v>181.54</v>
      </c>
      <c r="Y1091" s="2">
        <f>(ROUND((((S1091+ROUND((ROUND(((((EU1091*1.2)*1.25))*AV1091*I1091),2)*BS1091),2))*AU1091)/100),2)+ROUND(((ROUND((ROUND(((AE1091-(((EU1091*1.2)*1.25)))*AV1091*I1091),2)*BS1091),2)*AU1091)/100),2))</f>
        <v>101.6</v>
      </c>
      <c r="Z1091" s="2"/>
      <c r="AA1091" s="2">
        <v>56661434</v>
      </c>
      <c r="AB1091" s="2">
        <f t="shared" ref="AB1091:AB1122" si="840">ROUND((AC1091+AD1091+AF1091),6)</f>
        <v>607.346</v>
      </c>
      <c r="AC1091" s="2">
        <f>ROUND((((ES1091*1)*1)),6)</f>
        <v>32.51</v>
      </c>
      <c r="AD1091" s="2">
        <f>ROUND((((((ET1091*1.2)*1.25))-(((EU1091*1.2)*1.25)))+AE1091),6)</f>
        <v>62.924999999999997</v>
      </c>
      <c r="AE1091" s="2">
        <f>ROUND((((EU1091*1.2)*1.25)),6)</f>
        <v>8.4</v>
      </c>
      <c r="AF1091" s="2">
        <f>ROUND((((EV1091*1.2)*1.15)),6)</f>
        <v>511.911</v>
      </c>
      <c r="AG1091" s="2">
        <f t="shared" ref="AG1091:AG1122" si="841">ROUND((AP1091),6)</f>
        <v>0</v>
      </c>
      <c r="AH1091" s="2">
        <f>(((EW1091*1.2)*1.15))</f>
        <v>40.985999999999997</v>
      </c>
      <c r="AI1091" s="2">
        <f>(((EX1091*1.2)*1.25))</f>
        <v>0</v>
      </c>
      <c r="AJ1091" s="2">
        <f t="shared" ref="AJ1091:AJ1122" si="842">(AS1091)</f>
        <v>0</v>
      </c>
      <c r="AK1091" s="2">
        <v>445.41</v>
      </c>
      <c r="AL1091" s="2">
        <v>32.51</v>
      </c>
      <c r="AM1091" s="2">
        <v>41.95</v>
      </c>
      <c r="AN1091" s="2">
        <v>5.6</v>
      </c>
      <c r="AO1091" s="2">
        <v>370.95</v>
      </c>
      <c r="AP1091" s="2">
        <v>0</v>
      </c>
      <c r="AQ1091" s="2">
        <v>29.7</v>
      </c>
      <c r="AR1091" s="2">
        <v>0</v>
      </c>
      <c r="AS1091" s="2">
        <v>0</v>
      </c>
      <c r="AT1091" s="2">
        <v>109</v>
      </c>
      <c r="AU1091" s="2">
        <v>61</v>
      </c>
      <c r="AV1091" s="2">
        <v>1.0669999999999999</v>
      </c>
      <c r="AW1091" s="2">
        <v>1</v>
      </c>
      <c r="AX1091" s="2"/>
      <c r="AY1091" s="2"/>
      <c r="AZ1091" s="2">
        <v>1</v>
      </c>
      <c r="BA1091" s="2">
        <v>1</v>
      </c>
      <c r="BB1091" s="2">
        <v>1</v>
      </c>
      <c r="BC1091" s="2">
        <v>1</v>
      </c>
      <c r="BD1091" s="2" t="s">
        <v>3</v>
      </c>
      <c r="BE1091" s="2" t="s">
        <v>3</v>
      </c>
      <c r="BF1091" s="2" t="s">
        <v>3</v>
      </c>
      <c r="BG1091" s="2" t="s">
        <v>3</v>
      </c>
      <c r="BH1091" s="2">
        <v>0</v>
      </c>
      <c r="BI1091" s="2">
        <v>1</v>
      </c>
      <c r="BJ1091" s="2" t="s">
        <v>943</v>
      </c>
      <c r="BK1091" s="2"/>
      <c r="BL1091" s="2"/>
      <c r="BM1091" s="2">
        <v>21</v>
      </c>
      <c r="BN1091" s="2">
        <v>0</v>
      </c>
      <c r="BO1091" s="2" t="s">
        <v>940</v>
      </c>
      <c r="BP1091" s="2">
        <v>1</v>
      </c>
      <c r="BQ1091" s="2">
        <v>30</v>
      </c>
      <c r="BR1091" s="2">
        <v>0</v>
      </c>
      <c r="BS1091" s="2">
        <v>1</v>
      </c>
      <c r="BT1091" s="2">
        <v>1</v>
      </c>
      <c r="BU1091" s="2">
        <v>1</v>
      </c>
      <c r="BV1091" s="2">
        <v>1</v>
      </c>
      <c r="BW1091" s="2">
        <v>1</v>
      </c>
      <c r="BX1091" s="2">
        <v>1</v>
      </c>
      <c r="BY1091" s="2" t="s">
        <v>3</v>
      </c>
      <c r="BZ1091" s="2">
        <v>109</v>
      </c>
      <c r="CA1091" s="2">
        <v>61</v>
      </c>
      <c r="CB1091" s="2" t="s">
        <v>3</v>
      </c>
      <c r="CC1091" s="2"/>
      <c r="CD1091" s="2"/>
      <c r="CE1091" s="2">
        <v>1566</v>
      </c>
      <c r="CF1091" s="2">
        <v>0</v>
      </c>
      <c r="CG1091" s="2">
        <v>0</v>
      </c>
      <c r="CH1091" s="2"/>
      <c r="CI1091" s="2"/>
      <c r="CJ1091" s="2"/>
      <c r="CK1091" s="2"/>
      <c r="CL1091" s="2"/>
      <c r="CM1091" s="2">
        <v>0</v>
      </c>
      <c r="CN1091" s="2" t="s">
        <v>2117</v>
      </c>
      <c r="CO1091" s="2">
        <v>0</v>
      </c>
      <c r="CP1091" s="2">
        <f t="shared" ref="CP1091:CP1122" si="843">(P1091+Q1091+S1091)</f>
        <v>193.75</v>
      </c>
      <c r="CQ1091" s="2">
        <f t="shared" ref="CQ1091:CQ1122" si="844">ROUND((ROUND((AC1091*AW1091*1),2)*BC1091),2)</f>
        <v>32.51</v>
      </c>
      <c r="CR1091" s="2">
        <f>(ROUND((ROUND(((((ET1091*1.2)*1.25))*AV1091*1),2)*BB1091),2)+ROUND((ROUND(((AE1091-(((EU1091*1.2)*1.25)))*AV1091*1),2)*BS1091),2))</f>
        <v>67.14</v>
      </c>
      <c r="CS1091" s="2">
        <f>(ROUND((ROUND(((((EU1091*1.2)*1.25))*AV1091*1),2)*BS1091),2)+ROUND((ROUND(((AE1091-(((EU1091*1.2)*1.25)))*AV1091*1),2)*BS1091),2))</f>
        <v>8.9600000000000009</v>
      </c>
      <c r="CT1091" s="2">
        <f t="shared" ref="CT1091:CT1122" si="845">ROUND((ROUND((AF1091*AV1091*1),2)*BA1091),2)</f>
        <v>546.21</v>
      </c>
      <c r="CU1091" s="2">
        <f t="shared" ref="CU1091:CU1122" si="846">AG1091</f>
        <v>0</v>
      </c>
      <c r="CV1091" s="2">
        <f t="shared" ref="CV1091:CV1122" si="847">(AH1091*AV1091)</f>
        <v>43.732061999999992</v>
      </c>
      <c r="CW1091" s="2">
        <f t="shared" ref="CW1091:CW1122" si="848">AI1091</f>
        <v>0</v>
      </c>
      <c r="CX1091" s="2">
        <f t="shared" ref="CX1091:CX1122" si="849">AJ1091</f>
        <v>0</v>
      </c>
      <c r="CY1091" s="2">
        <f>(ROUND((((S1091+ROUND((ROUND(((((EU1091*1.2)*1.25))*AV1091*1),2)*BS1091),2))*AT1091)/100),2)+ROUND(((ROUND((ROUND(((AE1091-(((EU1091*1.2)*1.25)))*AV1091*1),2)*BS1091),2)*AT1091)/100),2))</f>
        <v>188.37</v>
      </c>
      <c r="CZ1091" s="2">
        <f>(ROUND((((S1091+ROUND((ROUND(((((EU1091*1.2)*1.25))*AV1091*1),2)*BS1091),2))*AU1091)/100),2)+ROUND(((ROUND((ROUND(((AE1091-(((EU1091*1.2)*1.25)))*AV1091*1),2)*BS1091),2)*AU1091)/100),2))</f>
        <v>105.42</v>
      </c>
      <c r="DA1091" s="2"/>
      <c r="DB1091" s="2">
        <v>229</v>
      </c>
      <c r="DC1091" s="2" t="s">
        <v>3</v>
      </c>
      <c r="DD1091" s="2" t="s">
        <v>31</v>
      </c>
      <c r="DE1091" s="2" t="s">
        <v>935</v>
      </c>
      <c r="DF1091" s="2" t="s">
        <v>935</v>
      </c>
      <c r="DG1091" s="2" t="s">
        <v>936</v>
      </c>
      <c r="DH1091" s="2" t="s">
        <v>3</v>
      </c>
      <c r="DI1091" s="2" t="s">
        <v>936</v>
      </c>
      <c r="DJ1091" s="2" t="s">
        <v>935</v>
      </c>
      <c r="DK1091" s="2" t="s">
        <v>3</v>
      </c>
      <c r="DL1091" s="2" t="s">
        <v>3</v>
      </c>
      <c r="DM1091" s="2" t="s">
        <v>3</v>
      </c>
      <c r="DN1091" s="2">
        <v>0</v>
      </c>
      <c r="DO1091" s="2">
        <v>0</v>
      </c>
      <c r="DP1091" s="2">
        <v>1</v>
      </c>
      <c r="DQ1091" s="2">
        <v>1</v>
      </c>
      <c r="DR1091" s="2"/>
      <c r="DS1091" s="2"/>
      <c r="DT1091" s="2"/>
      <c r="DU1091" s="2">
        <v>1013</v>
      </c>
      <c r="DV1091" s="2" t="s">
        <v>942</v>
      </c>
      <c r="DW1091" s="2" t="s">
        <v>942</v>
      </c>
      <c r="DX1091" s="2">
        <v>1</v>
      </c>
      <c r="DY1091" s="2"/>
      <c r="DZ1091" s="2" t="s">
        <v>3</v>
      </c>
      <c r="EA1091" s="2" t="s">
        <v>3</v>
      </c>
      <c r="EB1091" s="2" t="s">
        <v>3</v>
      </c>
      <c r="EC1091" s="2" t="s">
        <v>3</v>
      </c>
      <c r="ED1091" s="2"/>
      <c r="EE1091" s="2">
        <v>56938454</v>
      </c>
      <c r="EF1091" s="2">
        <v>30</v>
      </c>
      <c r="EG1091" s="2" t="s">
        <v>34</v>
      </c>
      <c r="EH1091" s="2">
        <v>0</v>
      </c>
      <c r="EI1091" s="2" t="s">
        <v>3</v>
      </c>
      <c r="EJ1091" s="2">
        <v>1</v>
      </c>
      <c r="EK1091" s="2">
        <v>21</v>
      </c>
      <c r="EL1091" s="2" t="s">
        <v>944</v>
      </c>
      <c r="EM1091" s="2" t="s">
        <v>945</v>
      </c>
      <c r="EN1091" s="2"/>
      <c r="EO1091" s="2" t="s">
        <v>37</v>
      </c>
      <c r="EP1091" s="2"/>
      <c r="EQ1091" s="2">
        <v>131072</v>
      </c>
      <c r="ER1091" s="2">
        <v>445.41</v>
      </c>
      <c r="ES1091" s="2">
        <v>32.51</v>
      </c>
      <c r="ET1091" s="2">
        <v>41.95</v>
      </c>
      <c r="EU1091" s="2">
        <v>5.6</v>
      </c>
      <c r="EV1091" s="2">
        <v>370.95</v>
      </c>
      <c r="EW1091" s="2">
        <v>29.7</v>
      </c>
      <c r="EX1091" s="2">
        <v>0</v>
      </c>
      <c r="EY1091" s="2">
        <v>0</v>
      </c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>
        <v>0</v>
      </c>
      <c r="FR1091" s="2">
        <v>0</v>
      </c>
      <c r="FS1091" s="2">
        <v>0</v>
      </c>
      <c r="FT1091" s="2"/>
      <c r="FU1091" s="2"/>
      <c r="FV1091" s="2"/>
      <c r="FW1091" s="2"/>
      <c r="FX1091" s="2">
        <v>109</v>
      </c>
      <c r="FY1091" s="2">
        <v>61</v>
      </c>
      <c r="FZ1091" s="2"/>
      <c r="GA1091" s="2" t="s">
        <v>3</v>
      </c>
      <c r="GB1091" s="2"/>
      <c r="GC1091" s="2"/>
      <c r="GD1091" s="2">
        <v>1</v>
      </c>
      <c r="GE1091" s="2"/>
      <c r="GF1091" s="2">
        <v>-436444023</v>
      </c>
      <c r="GG1091" s="2">
        <v>2</v>
      </c>
      <c r="GH1091" s="2">
        <v>1</v>
      </c>
      <c r="GI1091" s="2">
        <v>2</v>
      </c>
      <c r="GJ1091" s="2">
        <v>0</v>
      </c>
      <c r="GK1091" s="2">
        <v>0</v>
      </c>
      <c r="GL1091" s="2">
        <f t="shared" ref="GL1091:GL1122" si="850">ROUND(IF(AND(BH1091=3,BI1091=3,FS1091&lt;&gt;0),P1091,0),2)</f>
        <v>0</v>
      </c>
      <c r="GM1091" s="2">
        <f t="shared" ref="GM1091:GM1122" si="851">ROUND(O1091+X1091+Y1091,2)+GX1091</f>
        <v>476.89</v>
      </c>
      <c r="GN1091" s="2">
        <f t="shared" ref="GN1091:GN1122" si="852">IF(OR(BI1091=0,BI1091=1),GM1091-GX1091,0)</f>
        <v>476.89</v>
      </c>
      <c r="GO1091" s="2">
        <f t="shared" ref="GO1091:GO1122" si="853">IF(BI1091=2,GM1091-GX1091,0)</f>
        <v>0</v>
      </c>
      <c r="GP1091" s="2">
        <f t="shared" ref="GP1091:GP1122" si="854">IF(BI1091=4,GM1091-GX1091,0)</f>
        <v>0</v>
      </c>
      <c r="GQ1091" s="2"/>
      <c r="GR1091" s="2">
        <v>0</v>
      </c>
      <c r="GS1091" s="2">
        <v>3</v>
      </c>
      <c r="GT1091" s="2">
        <v>0</v>
      </c>
      <c r="GU1091" s="2" t="s">
        <v>3</v>
      </c>
      <c r="GV1091" s="2">
        <f t="shared" ref="GV1091:GV1122" si="855">ROUND((GT1091),6)</f>
        <v>0</v>
      </c>
      <c r="GW1091" s="2">
        <v>1</v>
      </c>
      <c r="GX1091" s="2">
        <f t="shared" ref="GX1091:GX1122" si="856">ROUND(HC1091*I1091,2)</f>
        <v>0</v>
      </c>
      <c r="GY1091" s="2"/>
      <c r="GZ1091" s="2"/>
      <c r="HA1091" s="2">
        <v>0</v>
      </c>
      <c r="HB1091" s="2">
        <v>0</v>
      </c>
      <c r="HC1091" s="2">
        <f t="shared" ref="HC1091:HC1122" si="857">GV1091*GW1091</f>
        <v>0</v>
      </c>
      <c r="HD1091" s="2"/>
      <c r="HE1091" s="2" t="s">
        <v>3</v>
      </c>
      <c r="HF1091" s="2" t="s">
        <v>3</v>
      </c>
      <c r="HG1091" s="2"/>
      <c r="HH1091" s="2"/>
      <c r="HI1091" s="2"/>
      <c r="HJ1091" s="2"/>
      <c r="HK1091" s="2"/>
      <c r="HL1091" s="2"/>
      <c r="HM1091" s="2" t="s">
        <v>3</v>
      </c>
      <c r="HN1091" s="2" t="s">
        <v>3</v>
      </c>
      <c r="HO1091" s="2" t="s">
        <v>3</v>
      </c>
      <c r="HP1091" s="2" t="s">
        <v>3</v>
      </c>
      <c r="HQ1091" s="2" t="s">
        <v>3</v>
      </c>
      <c r="HR1091" s="2"/>
      <c r="HS1091" s="2">
        <v>0</v>
      </c>
      <c r="HT1091" s="2"/>
      <c r="HU1091" s="2"/>
      <c r="HV1091" s="2"/>
      <c r="HW1091" s="2"/>
      <c r="HX1091" s="2"/>
      <c r="HY1091" s="2"/>
      <c r="HZ1091" s="2"/>
      <c r="IA1091" s="2"/>
      <c r="IB1091" s="2"/>
      <c r="IC1091" s="2"/>
      <c r="ID1091" s="2"/>
      <c r="IE1091" s="2"/>
      <c r="IF1091" s="2"/>
      <c r="IG1091" s="2"/>
      <c r="IH1091" s="2"/>
      <c r="II1091" s="2"/>
      <c r="IJ1091" s="2"/>
      <c r="IK1091" s="2">
        <v>0</v>
      </c>
      <c r="IL1091" s="2"/>
      <c r="IM1091" s="2"/>
      <c r="IN1091" s="2"/>
      <c r="IO1091" s="2"/>
      <c r="IP1091" s="2"/>
      <c r="IQ1091" s="2"/>
      <c r="IR1091" s="2"/>
      <c r="IS1091" s="2"/>
      <c r="IT1091" s="2"/>
      <c r="IU1091" s="2"/>
    </row>
    <row r="1092" spans="1:255" x14ac:dyDescent="0.2">
      <c r="A1092" s="3">
        <v>17</v>
      </c>
      <c r="B1092" s="3">
        <v>1</v>
      </c>
      <c r="C1092" s="3">
        <f>ROW(SmtRes!A708)</f>
        <v>708</v>
      </c>
      <c r="D1092" s="3">
        <f>ROW(EtalonRes!A966)</f>
        <v>966</v>
      </c>
      <c r="E1092" s="3" t="s">
        <v>939</v>
      </c>
      <c r="F1092" s="3" t="s">
        <v>940</v>
      </c>
      <c r="G1092" s="3" t="s">
        <v>941</v>
      </c>
      <c r="H1092" s="3" t="s">
        <v>942</v>
      </c>
      <c r="I1092" s="3">
        <f>ROUND(30/100,9)</f>
        <v>0.3</v>
      </c>
      <c r="J1092" s="3">
        <v>0</v>
      </c>
      <c r="K1092" s="3">
        <f>ROUND(30/100,9)</f>
        <v>0.3</v>
      </c>
      <c r="O1092" s="3">
        <f t="shared" si="833"/>
        <v>9629.2099999999991</v>
      </c>
      <c r="P1092" s="3">
        <f t="shared" si="834"/>
        <v>69.03</v>
      </c>
      <c r="Q1092" s="3">
        <f>(ROUND((ROUND(((((ET1092*1.2)*1.25))*AV1092*I1092),2)*BB1092),2)+ROUND((ROUND(((AE1092-(((EU1092*1.2)*1.25)))*AV1092*I1092),2)*BS1092),2))</f>
        <v>326.67</v>
      </c>
      <c r="R1092" s="3">
        <f>(ROUND((ROUND(((((EU1092*1.2)*1.25))*AV1092*I1092),2)*BS1092),2)+ROUND((ROUND(((AE1092-(((EU1092*1.2)*1.25)))*AV1092*I1092),2)*BS1092),2))</f>
        <v>151.58000000000001</v>
      </c>
      <c r="S1092" s="3">
        <f t="shared" si="835"/>
        <v>9233.51</v>
      </c>
      <c r="T1092" s="3">
        <f t="shared" si="836"/>
        <v>0</v>
      </c>
      <c r="U1092" s="3">
        <f t="shared" si="837"/>
        <v>13.119618599999997</v>
      </c>
      <c r="V1092" s="3">
        <f t="shared" si="838"/>
        <v>0</v>
      </c>
      <c r="W1092" s="3">
        <f t="shared" si="839"/>
        <v>0</v>
      </c>
      <c r="X1092" s="3">
        <f>(ROUND((((S1092+ROUND((ROUND(((((EU1092*1.2)*1.25))*AV1092*I1092),2)*BS1092),2))*AT1092)/100),2)+ROUND(((ROUND((ROUND(((AE1092-(((EU1092*1.2)*1.25)))*AV1092*I1092),2)*BS1092),2)*AT1092)/100),2))</f>
        <v>10229.75</v>
      </c>
      <c r="Y1092" s="3">
        <f>(ROUND((((S1092+ROUND((ROUND(((((EU1092*1.2)*1.25))*AV1092*I1092),2)*BS1092),2))*AU1092)/100),2)+ROUND(((ROUND((ROUND(((AE1092-(((EU1092*1.2)*1.25)))*AV1092*I1092),2)*BS1092),2)*AU1092)/100),2))</f>
        <v>5724.9</v>
      </c>
      <c r="AA1092" s="3">
        <v>56661436</v>
      </c>
      <c r="AB1092" s="3">
        <f t="shared" si="840"/>
        <v>607.346</v>
      </c>
      <c r="AC1092" s="3">
        <f>ROUND((((ES1092*1)*1)),6)</f>
        <v>32.51</v>
      </c>
      <c r="AD1092" s="3">
        <f>ROUND((((((ET1092*1.2)*1.25))-(((EU1092*1.2)*1.25)))+AE1092),6)</f>
        <v>62.924999999999997</v>
      </c>
      <c r="AE1092" s="3">
        <f>ROUND((((EU1092*1.2)*1.25)),6)</f>
        <v>8.4</v>
      </c>
      <c r="AF1092" s="3">
        <f>ROUND((((EV1092*1.2)*1.15)),6)</f>
        <v>511.911</v>
      </c>
      <c r="AG1092" s="3">
        <f t="shared" si="841"/>
        <v>0</v>
      </c>
      <c r="AH1092" s="3">
        <f>(((EW1092*1.2)*1.15))</f>
        <v>40.985999999999997</v>
      </c>
      <c r="AI1092" s="3">
        <f>(((EX1092*1.2)*1.25))</f>
        <v>0</v>
      </c>
      <c r="AJ1092" s="3">
        <f t="shared" si="842"/>
        <v>0</v>
      </c>
      <c r="AK1092" s="3">
        <v>445.41</v>
      </c>
      <c r="AL1092" s="3">
        <v>32.51</v>
      </c>
      <c r="AM1092" s="3">
        <v>41.95</v>
      </c>
      <c r="AN1092" s="3">
        <v>5.6</v>
      </c>
      <c r="AO1092" s="3">
        <v>370.95</v>
      </c>
      <c r="AP1092" s="3">
        <v>0</v>
      </c>
      <c r="AQ1092" s="3">
        <v>29.7</v>
      </c>
      <c r="AR1092" s="3">
        <v>0</v>
      </c>
      <c r="AS1092" s="3">
        <v>0</v>
      </c>
      <c r="AT1092" s="3">
        <v>109</v>
      </c>
      <c r="AU1092" s="3">
        <v>61</v>
      </c>
      <c r="AV1092" s="3">
        <v>1.0669999999999999</v>
      </c>
      <c r="AW1092" s="3">
        <v>1</v>
      </c>
      <c r="AZ1092" s="3">
        <v>1</v>
      </c>
      <c r="BA1092" s="3">
        <v>56.35</v>
      </c>
      <c r="BB1092" s="3">
        <v>16.22</v>
      </c>
      <c r="BC1092" s="3">
        <v>7.08</v>
      </c>
      <c r="BD1092" s="3" t="s">
        <v>3</v>
      </c>
      <c r="BE1092" s="3" t="s">
        <v>3</v>
      </c>
      <c r="BF1092" s="3" t="s">
        <v>3</v>
      </c>
      <c r="BG1092" s="3" t="s">
        <v>3</v>
      </c>
      <c r="BH1092" s="3">
        <v>0</v>
      </c>
      <c r="BI1092" s="3">
        <v>1</v>
      </c>
      <c r="BJ1092" s="3" t="s">
        <v>943</v>
      </c>
      <c r="BM1092" s="3">
        <v>21</v>
      </c>
      <c r="BN1092" s="3">
        <v>0</v>
      </c>
      <c r="BO1092" s="3" t="s">
        <v>940</v>
      </c>
      <c r="BP1092" s="3">
        <v>1</v>
      </c>
      <c r="BQ1092" s="3">
        <v>30</v>
      </c>
      <c r="BR1092" s="3">
        <v>0</v>
      </c>
      <c r="BS1092" s="3">
        <v>56.35</v>
      </c>
      <c r="BT1092" s="3">
        <v>1</v>
      </c>
      <c r="BU1092" s="3">
        <v>1</v>
      </c>
      <c r="BV1092" s="3">
        <v>1</v>
      </c>
      <c r="BW1092" s="3">
        <v>1</v>
      </c>
      <c r="BX1092" s="3">
        <v>1</v>
      </c>
      <c r="BY1092" s="3" t="s">
        <v>3</v>
      </c>
      <c r="BZ1092" s="3">
        <v>109</v>
      </c>
      <c r="CA1092" s="3">
        <v>61</v>
      </c>
      <c r="CB1092" s="3" t="s">
        <v>3</v>
      </c>
      <c r="CE1092" s="3">
        <v>1566</v>
      </c>
      <c r="CF1092" s="3">
        <v>0</v>
      </c>
      <c r="CG1092" s="3">
        <v>0</v>
      </c>
      <c r="CM1092" s="3">
        <v>0</v>
      </c>
      <c r="CN1092" s="3" t="s">
        <v>2117</v>
      </c>
      <c r="CO1092" s="3">
        <v>0</v>
      </c>
      <c r="CP1092" s="3">
        <f t="shared" si="843"/>
        <v>9629.2100000000009</v>
      </c>
      <c r="CQ1092" s="3">
        <f t="shared" si="844"/>
        <v>230.17</v>
      </c>
      <c r="CR1092" s="3">
        <f>(ROUND((ROUND(((((ET1092*1.2)*1.25))*AV1092*1),2)*BB1092),2)+ROUND((ROUND(((AE1092-(((EU1092*1.2)*1.25)))*AV1092*1),2)*BS1092),2))</f>
        <v>1089.01</v>
      </c>
      <c r="CS1092" s="3">
        <f>(ROUND((ROUND(((((EU1092*1.2)*1.25))*AV1092*1),2)*BS1092),2)+ROUND((ROUND(((AE1092-(((EU1092*1.2)*1.25)))*AV1092*1),2)*BS1092),2))</f>
        <v>504.9</v>
      </c>
      <c r="CT1092" s="3">
        <f t="shared" si="845"/>
        <v>30778.93</v>
      </c>
      <c r="CU1092" s="3">
        <f t="shared" si="846"/>
        <v>0</v>
      </c>
      <c r="CV1092" s="3">
        <f t="shared" si="847"/>
        <v>43.732061999999992</v>
      </c>
      <c r="CW1092" s="3">
        <f t="shared" si="848"/>
        <v>0</v>
      </c>
      <c r="CX1092" s="3">
        <f t="shared" si="849"/>
        <v>0</v>
      </c>
      <c r="CY1092" s="3">
        <f>(ROUND((((S1092+ROUND((ROUND(((((EU1092*1.2)*1.25))*AV1092*1),2)*BS1092),2))*AT1092)/100),2)+ROUND(((ROUND((ROUND(((AE1092-(((EU1092*1.2)*1.25)))*AV1092*1),2)*BS1092),2)*AT1092)/100),2))</f>
        <v>10614.87</v>
      </c>
      <c r="CZ1092" s="3">
        <f>(ROUND((((S1092+ROUND((ROUND(((((EU1092*1.2)*1.25))*AV1092*1),2)*BS1092),2))*AU1092)/100),2)+ROUND(((ROUND((ROUND(((AE1092-(((EU1092*1.2)*1.25)))*AV1092*1),2)*BS1092),2)*AU1092)/100),2))</f>
        <v>5940.43</v>
      </c>
      <c r="DB1092" s="3">
        <v>231</v>
      </c>
      <c r="DC1092" s="3" t="s">
        <v>3</v>
      </c>
      <c r="DD1092" s="3" t="s">
        <v>31</v>
      </c>
      <c r="DE1092" s="3" t="s">
        <v>935</v>
      </c>
      <c r="DF1092" s="3" t="s">
        <v>935</v>
      </c>
      <c r="DG1092" s="3" t="s">
        <v>936</v>
      </c>
      <c r="DH1092" s="3" t="s">
        <v>3</v>
      </c>
      <c r="DI1092" s="3" t="s">
        <v>936</v>
      </c>
      <c r="DJ1092" s="3" t="s">
        <v>935</v>
      </c>
      <c r="DK1092" s="3" t="s">
        <v>3</v>
      </c>
      <c r="DL1092" s="3" t="s">
        <v>3</v>
      </c>
      <c r="DM1092" s="3" t="s">
        <v>3</v>
      </c>
      <c r="DN1092" s="3">
        <v>0</v>
      </c>
      <c r="DO1092" s="3">
        <v>0</v>
      </c>
      <c r="DP1092" s="3">
        <v>1</v>
      </c>
      <c r="DQ1092" s="3">
        <v>1</v>
      </c>
      <c r="DU1092" s="3">
        <v>1013</v>
      </c>
      <c r="DV1092" s="3" t="s">
        <v>942</v>
      </c>
      <c r="DW1092" s="3" t="s">
        <v>942</v>
      </c>
      <c r="DX1092" s="3">
        <v>1</v>
      </c>
      <c r="DZ1092" s="3" t="s">
        <v>3</v>
      </c>
      <c r="EA1092" s="3" t="s">
        <v>3</v>
      </c>
      <c r="EB1092" s="3" t="s">
        <v>3</v>
      </c>
      <c r="EC1092" s="3" t="s">
        <v>3</v>
      </c>
      <c r="EE1092" s="3">
        <v>56938454</v>
      </c>
      <c r="EF1092" s="3">
        <v>30</v>
      </c>
      <c r="EG1092" s="3" t="s">
        <v>34</v>
      </c>
      <c r="EH1092" s="3">
        <v>0</v>
      </c>
      <c r="EI1092" s="3" t="s">
        <v>3</v>
      </c>
      <c r="EJ1092" s="3">
        <v>1</v>
      </c>
      <c r="EK1092" s="3">
        <v>21</v>
      </c>
      <c r="EL1092" s="3" t="s">
        <v>944</v>
      </c>
      <c r="EM1092" s="3" t="s">
        <v>945</v>
      </c>
      <c r="EO1092" s="3" t="s">
        <v>37</v>
      </c>
      <c r="EQ1092" s="3">
        <v>131072</v>
      </c>
      <c r="ER1092" s="3">
        <v>445.41</v>
      </c>
      <c r="ES1092" s="3">
        <v>32.51</v>
      </c>
      <c r="ET1092" s="3">
        <v>41.95</v>
      </c>
      <c r="EU1092" s="3">
        <v>5.6</v>
      </c>
      <c r="EV1092" s="3">
        <v>370.95</v>
      </c>
      <c r="EW1092" s="3">
        <v>29.7</v>
      </c>
      <c r="EX1092" s="3">
        <v>0</v>
      </c>
      <c r="EY1092" s="3">
        <v>0</v>
      </c>
      <c r="FQ1092" s="3">
        <v>0</v>
      </c>
      <c r="FR1092" s="3">
        <v>0</v>
      </c>
      <c r="FS1092" s="3">
        <v>0</v>
      </c>
      <c r="FX1092" s="3">
        <v>109</v>
      </c>
      <c r="FY1092" s="3">
        <v>61</v>
      </c>
      <c r="GA1092" s="3" t="s">
        <v>3</v>
      </c>
      <c r="GD1092" s="3">
        <v>1</v>
      </c>
      <c r="GF1092" s="3">
        <v>-436444023</v>
      </c>
      <c r="GG1092" s="3">
        <v>2</v>
      </c>
      <c r="GH1092" s="3">
        <v>1</v>
      </c>
      <c r="GI1092" s="3">
        <v>2</v>
      </c>
      <c r="GJ1092" s="3">
        <v>0</v>
      </c>
      <c r="GK1092" s="3">
        <v>0</v>
      </c>
      <c r="GL1092" s="3">
        <f t="shared" si="850"/>
        <v>0</v>
      </c>
      <c r="GM1092" s="3">
        <f t="shared" si="851"/>
        <v>25583.86</v>
      </c>
      <c r="GN1092" s="3">
        <f t="shared" si="852"/>
        <v>25583.86</v>
      </c>
      <c r="GO1092" s="3">
        <f t="shared" si="853"/>
        <v>0</v>
      </c>
      <c r="GP1092" s="3">
        <f t="shared" si="854"/>
        <v>0</v>
      </c>
      <c r="GR1092" s="3">
        <v>0</v>
      </c>
      <c r="GS1092" s="3">
        <v>3</v>
      </c>
      <c r="GT1092" s="3">
        <v>0</v>
      </c>
      <c r="GU1092" s="3" t="s">
        <v>3</v>
      </c>
      <c r="GV1092" s="3">
        <f t="shared" si="855"/>
        <v>0</v>
      </c>
      <c r="GW1092" s="3">
        <v>1</v>
      </c>
      <c r="GX1092" s="3">
        <f t="shared" si="856"/>
        <v>0</v>
      </c>
      <c r="HA1092" s="3">
        <v>0</v>
      </c>
      <c r="HB1092" s="3">
        <v>0</v>
      </c>
      <c r="HC1092" s="3">
        <f t="shared" si="857"/>
        <v>0</v>
      </c>
      <c r="HE1092" s="3" t="s">
        <v>3</v>
      </c>
      <c r="HF1092" s="3" t="s">
        <v>3</v>
      </c>
      <c r="HM1092" s="3" t="s">
        <v>3</v>
      </c>
      <c r="HN1092" s="3" t="s">
        <v>3</v>
      </c>
      <c r="HO1092" s="3" t="s">
        <v>3</v>
      </c>
      <c r="HP1092" s="3" t="s">
        <v>3</v>
      </c>
      <c r="HQ1092" s="3" t="s">
        <v>3</v>
      </c>
      <c r="HS1092" s="3">
        <v>0</v>
      </c>
      <c r="IK1092" s="3">
        <v>0</v>
      </c>
    </row>
    <row r="1093" spans="1:255" x14ac:dyDescent="0.2">
      <c r="A1093" s="2">
        <v>18</v>
      </c>
      <c r="B1093" s="2">
        <v>1</v>
      </c>
      <c r="C1093" s="2">
        <v>695</v>
      </c>
      <c r="D1093" s="2"/>
      <c r="E1093" s="2" t="s">
        <v>946</v>
      </c>
      <c r="F1093" s="2" t="s">
        <v>947</v>
      </c>
      <c r="G1093" s="2" t="s">
        <v>948</v>
      </c>
      <c r="H1093" s="2" t="s">
        <v>672</v>
      </c>
      <c r="I1093" s="2">
        <f>I1091*J1093</f>
        <v>30</v>
      </c>
      <c r="J1093" s="2">
        <v>100</v>
      </c>
      <c r="K1093" s="2">
        <v>100</v>
      </c>
      <c r="L1093" s="2"/>
      <c r="M1093" s="2"/>
      <c r="N1093" s="2"/>
      <c r="O1093" s="2">
        <f t="shared" si="833"/>
        <v>939.3</v>
      </c>
      <c r="P1093" s="2">
        <f t="shared" si="834"/>
        <v>939.3</v>
      </c>
      <c r="Q1093" s="2">
        <f>(ROUND((ROUND(((ET1093)*AV1093*I1093),2)*BB1093),2)+ROUND((ROUND(((AE1093-(EU1093))*AV1093*I1093),2)*BS1093),2))</f>
        <v>0</v>
      </c>
      <c r="R1093" s="2">
        <f>(ROUND((ROUND(((EU1093)*AV1093*I1093),2)*BS1093),2)+ROUND((ROUND(((AE1093-(EU1093))*AV1093*I1093),2)*BS1093),2))</f>
        <v>0</v>
      </c>
      <c r="S1093" s="2">
        <f t="shared" si="835"/>
        <v>0</v>
      </c>
      <c r="T1093" s="2">
        <f t="shared" si="836"/>
        <v>0</v>
      </c>
      <c r="U1093" s="2">
        <f t="shared" si="837"/>
        <v>0</v>
      </c>
      <c r="V1093" s="2">
        <f t="shared" si="838"/>
        <v>0</v>
      </c>
      <c r="W1093" s="2">
        <f t="shared" si="839"/>
        <v>0</v>
      </c>
      <c r="X1093" s="2">
        <f>(ROUND((((S1093+ROUND((ROUND(((EU1093)*AV1093*I1093),2)*BS1093),2))*AT1093)/100),2)+ROUND(((ROUND((ROUND(((AE1093-(EU1093))*AV1093*I1093),2)*BS1093),2)*AT1093)/100),2))</f>
        <v>0</v>
      </c>
      <c r="Y1093" s="2">
        <f>(ROUND((((S1093+ROUND((ROUND(((EU1093)*AV1093*I1093),2)*BS1093),2))*AU1093)/100),2)+ROUND(((ROUND((ROUND(((AE1093-(EU1093))*AV1093*I1093),2)*BS1093),2)*AU1093)/100),2))</f>
        <v>0</v>
      </c>
      <c r="Z1093" s="2"/>
      <c r="AA1093" s="2">
        <v>56661434</v>
      </c>
      <c r="AB1093" s="2">
        <f t="shared" si="840"/>
        <v>31.31</v>
      </c>
      <c r="AC1093" s="2">
        <f>ROUND((ES1093),6)</f>
        <v>31.31</v>
      </c>
      <c r="AD1093" s="2">
        <f>ROUND((((ET1093)-(EU1093))+AE1093),6)</f>
        <v>0</v>
      </c>
      <c r="AE1093" s="2">
        <f>ROUND((EU1093),6)</f>
        <v>0</v>
      </c>
      <c r="AF1093" s="2">
        <f>ROUND((EV1093),6)</f>
        <v>0</v>
      </c>
      <c r="AG1093" s="2">
        <f t="shared" si="841"/>
        <v>0</v>
      </c>
      <c r="AH1093" s="2">
        <f>(EW1093)</f>
        <v>0</v>
      </c>
      <c r="AI1093" s="2">
        <f>(EX1093)</f>
        <v>0</v>
      </c>
      <c r="AJ1093" s="2">
        <f t="shared" si="842"/>
        <v>0</v>
      </c>
      <c r="AK1093" s="2">
        <v>31.31</v>
      </c>
      <c r="AL1093" s="2">
        <v>31.31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109</v>
      </c>
      <c r="AU1093" s="2">
        <v>61</v>
      </c>
      <c r="AV1093" s="2">
        <v>1</v>
      </c>
      <c r="AW1093" s="2">
        <v>1</v>
      </c>
      <c r="AX1093" s="2"/>
      <c r="AY1093" s="2"/>
      <c r="AZ1093" s="2">
        <v>1</v>
      </c>
      <c r="BA1093" s="2">
        <v>1</v>
      </c>
      <c r="BB1093" s="2">
        <v>1</v>
      </c>
      <c r="BC1093" s="2">
        <v>1</v>
      </c>
      <c r="BD1093" s="2" t="s">
        <v>3</v>
      </c>
      <c r="BE1093" s="2" t="s">
        <v>3</v>
      </c>
      <c r="BF1093" s="2" t="s">
        <v>3</v>
      </c>
      <c r="BG1093" s="2" t="s">
        <v>3</v>
      </c>
      <c r="BH1093" s="2">
        <v>3</v>
      </c>
      <c r="BI1093" s="2">
        <v>1</v>
      </c>
      <c r="BJ1093" s="2" t="s">
        <v>949</v>
      </c>
      <c r="BK1093" s="2"/>
      <c r="BL1093" s="2"/>
      <c r="BM1093" s="2">
        <v>21</v>
      </c>
      <c r="BN1093" s="2">
        <v>0</v>
      </c>
      <c r="BO1093" s="2" t="s">
        <v>3</v>
      </c>
      <c r="BP1093" s="2">
        <v>0</v>
      </c>
      <c r="BQ1093" s="2">
        <v>30</v>
      </c>
      <c r="BR1093" s="2">
        <v>0</v>
      </c>
      <c r="BS1093" s="2">
        <v>1</v>
      </c>
      <c r="BT1093" s="2">
        <v>1</v>
      </c>
      <c r="BU1093" s="2">
        <v>1</v>
      </c>
      <c r="BV1093" s="2">
        <v>1</v>
      </c>
      <c r="BW1093" s="2">
        <v>1</v>
      </c>
      <c r="BX1093" s="2">
        <v>1</v>
      </c>
      <c r="BY1093" s="2" t="s">
        <v>3</v>
      </c>
      <c r="BZ1093" s="2">
        <v>109</v>
      </c>
      <c r="CA1093" s="2">
        <v>61</v>
      </c>
      <c r="CB1093" s="2" t="s">
        <v>3</v>
      </c>
      <c r="CC1093" s="2"/>
      <c r="CD1093" s="2"/>
      <c r="CE1093" s="2">
        <v>1566</v>
      </c>
      <c r="CF1093" s="2">
        <v>0</v>
      </c>
      <c r="CG1093" s="2">
        <v>0</v>
      </c>
      <c r="CH1093" s="2"/>
      <c r="CI1093" s="2"/>
      <c r="CJ1093" s="2"/>
      <c r="CK1093" s="2"/>
      <c r="CL1093" s="2"/>
      <c r="CM1093" s="2">
        <v>0</v>
      </c>
      <c r="CN1093" s="2" t="s">
        <v>2136</v>
      </c>
      <c r="CO1093" s="2">
        <v>0</v>
      </c>
      <c r="CP1093" s="2">
        <f t="shared" si="843"/>
        <v>939.3</v>
      </c>
      <c r="CQ1093" s="2">
        <f t="shared" si="844"/>
        <v>31.31</v>
      </c>
      <c r="CR1093" s="2">
        <f>(ROUND((ROUND(((ET1093)*AV1093*1),2)*BB1093),2)+ROUND((ROUND(((AE1093-(EU1093))*AV1093*1),2)*BS1093),2))</f>
        <v>0</v>
      </c>
      <c r="CS1093" s="2">
        <f>(ROUND((ROUND(((EU1093)*AV1093*1),2)*BS1093),2)+ROUND((ROUND(((AE1093-(EU1093))*AV1093*1),2)*BS1093),2))</f>
        <v>0</v>
      </c>
      <c r="CT1093" s="2">
        <f t="shared" si="845"/>
        <v>0</v>
      </c>
      <c r="CU1093" s="2">
        <f t="shared" si="846"/>
        <v>0</v>
      </c>
      <c r="CV1093" s="2">
        <f t="shared" si="847"/>
        <v>0</v>
      </c>
      <c r="CW1093" s="2">
        <f t="shared" si="848"/>
        <v>0</v>
      </c>
      <c r="CX1093" s="2">
        <f t="shared" si="849"/>
        <v>0</v>
      </c>
      <c r="CY1093" s="2">
        <f>(ROUND((((S1093+ROUND((ROUND(((EU1093)*AV1093*1),2)*BS1093),2))*AT1093)/100),2)+ROUND(((ROUND((ROUND(((AE1093-(EU1093))*AV1093*1),2)*BS1093),2)*AT1093)/100),2))</f>
        <v>0</v>
      </c>
      <c r="CZ1093" s="2">
        <f>(ROUND((((S1093+ROUND((ROUND(((EU1093)*AV1093*1),2)*BS1093),2))*AU1093)/100),2)+ROUND(((ROUND((ROUND(((AE1093-(EU1093))*AV1093*1),2)*BS1093),2)*AU1093)/100),2))</f>
        <v>0</v>
      </c>
      <c r="DA1093" s="2"/>
      <c r="DB1093" s="2"/>
      <c r="DC1093" s="2" t="s">
        <v>3</v>
      </c>
      <c r="DD1093" s="2" t="s">
        <v>3</v>
      </c>
      <c r="DE1093" s="2" t="s">
        <v>3</v>
      </c>
      <c r="DF1093" s="2" t="s">
        <v>3</v>
      </c>
      <c r="DG1093" s="2" t="s">
        <v>3</v>
      </c>
      <c r="DH1093" s="2" t="s">
        <v>3</v>
      </c>
      <c r="DI1093" s="2" t="s">
        <v>3</v>
      </c>
      <c r="DJ1093" s="2" t="s">
        <v>3</v>
      </c>
      <c r="DK1093" s="2" t="s">
        <v>3</v>
      </c>
      <c r="DL1093" s="2" t="s">
        <v>3</v>
      </c>
      <c r="DM1093" s="2" t="s">
        <v>3</v>
      </c>
      <c r="DN1093" s="2">
        <v>0</v>
      </c>
      <c r="DO1093" s="2">
        <v>0</v>
      </c>
      <c r="DP1093" s="2">
        <v>1</v>
      </c>
      <c r="DQ1093" s="2">
        <v>1</v>
      </c>
      <c r="DR1093" s="2"/>
      <c r="DS1093" s="2"/>
      <c r="DT1093" s="2"/>
      <c r="DU1093" s="2">
        <v>1003</v>
      </c>
      <c r="DV1093" s="2" t="s">
        <v>672</v>
      </c>
      <c r="DW1093" s="2" t="s">
        <v>672</v>
      </c>
      <c r="DX1093" s="2">
        <v>1</v>
      </c>
      <c r="DY1093" s="2"/>
      <c r="DZ1093" s="2" t="s">
        <v>3</v>
      </c>
      <c r="EA1093" s="2" t="s">
        <v>3</v>
      </c>
      <c r="EB1093" s="2" t="s">
        <v>3</v>
      </c>
      <c r="EC1093" s="2" t="s">
        <v>3</v>
      </c>
      <c r="ED1093" s="2"/>
      <c r="EE1093" s="2">
        <v>56938454</v>
      </c>
      <c r="EF1093" s="2">
        <v>30</v>
      </c>
      <c r="EG1093" s="2" t="s">
        <v>34</v>
      </c>
      <c r="EH1093" s="2">
        <v>0</v>
      </c>
      <c r="EI1093" s="2" t="s">
        <v>3</v>
      </c>
      <c r="EJ1093" s="2">
        <v>1</v>
      </c>
      <c r="EK1093" s="2">
        <v>21</v>
      </c>
      <c r="EL1093" s="2" t="s">
        <v>944</v>
      </c>
      <c r="EM1093" s="2" t="s">
        <v>945</v>
      </c>
      <c r="EN1093" s="2"/>
      <c r="EO1093" s="2" t="s">
        <v>950</v>
      </c>
      <c r="EP1093" s="2"/>
      <c r="EQ1093" s="2">
        <v>0</v>
      </c>
      <c r="ER1093" s="2">
        <v>31.31</v>
      </c>
      <c r="ES1093" s="2">
        <v>31.31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>
        <v>0</v>
      </c>
      <c r="FR1093" s="2">
        <v>0</v>
      </c>
      <c r="FS1093" s="2">
        <v>0</v>
      </c>
      <c r="FT1093" s="2"/>
      <c r="FU1093" s="2"/>
      <c r="FV1093" s="2"/>
      <c r="FW1093" s="2"/>
      <c r="FX1093" s="2">
        <v>109</v>
      </c>
      <c r="FY1093" s="2">
        <v>61</v>
      </c>
      <c r="FZ1093" s="2"/>
      <c r="GA1093" s="2" t="s">
        <v>3</v>
      </c>
      <c r="GB1093" s="2"/>
      <c r="GC1093" s="2"/>
      <c r="GD1093" s="2">
        <v>1</v>
      </c>
      <c r="GE1093" s="2"/>
      <c r="GF1093" s="2">
        <v>-1416319633</v>
      </c>
      <c r="GG1093" s="2">
        <v>2</v>
      </c>
      <c r="GH1093" s="2">
        <v>1</v>
      </c>
      <c r="GI1093" s="2">
        <v>-2</v>
      </c>
      <c r="GJ1093" s="2">
        <v>0</v>
      </c>
      <c r="GK1093" s="2">
        <v>0</v>
      </c>
      <c r="GL1093" s="2">
        <f t="shared" si="850"/>
        <v>0</v>
      </c>
      <c r="GM1093" s="2">
        <f t="shared" si="851"/>
        <v>939.3</v>
      </c>
      <c r="GN1093" s="2">
        <f t="shared" si="852"/>
        <v>939.3</v>
      </c>
      <c r="GO1093" s="2">
        <f t="shared" si="853"/>
        <v>0</v>
      </c>
      <c r="GP1093" s="2">
        <f t="shared" si="854"/>
        <v>0</v>
      </c>
      <c r="GQ1093" s="2"/>
      <c r="GR1093" s="2">
        <v>0</v>
      </c>
      <c r="GS1093" s="2">
        <v>3</v>
      </c>
      <c r="GT1093" s="2">
        <v>0</v>
      </c>
      <c r="GU1093" s="2" t="s">
        <v>3</v>
      </c>
      <c r="GV1093" s="2">
        <f t="shared" si="855"/>
        <v>0</v>
      </c>
      <c r="GW1093" s="2">
        <v>1</v>
      </c>
      <c r="GX1093" s="2">
        <f t="shared" si="856"/>
        <v>0</v>
      </c>
      <c r="GY1093" s="2"/>
      <c r="GZ1093" s="2"/>
      <c r="HA1093" s="2">
        <v>0</v>
      </c>
      <c r="HB1093" s="2">
        <v>0</v>
      </c>
      <c r="HC1093" s="2">
        <f t="shared" si="857"/>
        <v>0</v>
      </c>
      <c r="HD1093" s="2"/>
      <c r="HE1093" s="2" t="s">
        <v>3</v>
      </c>
      <c r="HF1093" s="2" t="s">
        <v>3</v>
      </c>
      <c r="HG1093" s="2"/>
      <c r="HH1093" s="2"/>
      <c r="HI1093" s="2"/>
      <c r="HJ1093" s="2"/>
      <c r="HK1093" s="2"/>
      <c r="HL1093" s="2"/>
      <c r="HM1093" s="2" t="s">
        <v>31</v>
      </c>
      <c r="HN1093" s="2" t="s">
        <v>3</v>
      </c>
      <c r="HO1093" s="2" t="s">
        <v>3</v>
      </c>
      <c r="HP1093" s="2" t="s">
        <v>3</v>
      </c>
      <c r="HQ1093" s="2" t="s">
        <v>3</v>
      </c>
      <c r="HR1093" s="2"/>
      <c r="HS1093" s="2">
        <v>0</v>
      </c>
      <c r="HT1093" s="2"/>
      <c r="HU1093" s="2"/>
      <c r="HV1093" s="2"/>
      <c r="HW1093" s="2"/>
      <c r="HX1093" s="2"/>
      <c r="HY1093" s="2"/>
      <c r="HZ1093" s="2"/>
      <c r="IA1093" s="2"/>
      <c r="IB1093" s="2"/>
      <c r="IC1093" s="2"/>
      <c r="ID1093" s="2"/>
      <c r="IE1093" s="2"/>
      <c r="IF1093" s="2"/>
      <c r="IG1093" s="2"/>
      <c r="IH1093" s="2"/>
      <c r="II1093" s="2"/>
      <c r="IJ1093" s="2"/>
      <c r="IK1093" s="2">
        <v>0</v>
      </c>
      <c r="IL1093" s="2"/>
      <c r="IM1093" s="2"/>
      <c r="IN1093" s="2"/>
      <c r="IO1093" s="2"/>
      <c r="IP1093" s="2"/>
      <c r="IQ1093" s="2"/>
      <c r="IR1093" s="2"/>
      <c r="IS1093" s="2"/>
      <c r="IT1093" s="2"/>
      <c r="IU1093" s="2"/>
    </row>
    <row r="1094" spans="1:255" x14ac:dyDescent="0.2">
      <c r="A1094" s="3">
        <v>18</v>
      </c>
      <c r="B1094" s="3">
        <v>1</v>
      </c>
      <c r="C1094" s="3">
        <v>708</v>
      </c>
      <c r="E1094" s="3" t="s">
        <v>946</v>
      </c>
      <c r="F1094" s="3" t="s">
        <v>947</v>
      </c>
      <c r="G1094" s="3" t="s">
        <v>948</v>
      </c>
      <c r="H1094" s="3" t="s">
        <v>672</v>
      </c>
      <c r="I1094" s="3">
        <f>I1092*J1094</f>
        <v>30</v>
      </c>
      <c r="J1094" s="3">
        <v>100</v>
      </c>
      <c r="K1094" s="3">
        <v>100</v>
      </c>
      <c r="O1094" s="3">
        <f t="shared" si="833"/>
        <v>10999.2</v>
      </c>
      <c r="P1094" s="3">
        <f t="shared" si="834"/>
        <v>10999.2</v>
      </c>
      <c r="Q1094" s="3">
        <f>(ROUND((ROUND(((ET1094)*AV1094*I1094),2)*BB1094),2)+ROUND((ROUND(((AE1094-(EU1094))*AV1094*I1094),2)*BS1094),2))</f>
        <v>0</v>
      </c>
      <c r="R1094" s="3">
        <f>(ROUND((ROUND(((EU1094)*AV1094*I1094),2)*BS1094),2)+ROUND((ROUND(((AE1094-(EU1094))*AV1094*I1094),2)*BS1094),2))</f>
        <v>0</v>
      </c>
      <c r="S1094" s="3">
        <f t="shared" si="835"/>
        <v>0</v>
      </c>
      <c r="T1094" s="3">
        <f t="shared" si="836"/>
        <v>0</v>
      </c>
      <c r="U1094" s="3">
        <f t="shared" si="837"/>
        <v>0</v>
      </c>
      <c r="V1094" s="3">
        <f t="shared" si="838"/>
        <v>0</v>
      </c>
      <c r="W1094" s="3">
        <f t="shared" si="839"/>
        <v>0</v>
      </c>
      <c r="X1094" s="3">
        <f>(ROUND((((S1094+ROUND((ROUND(((EU1094)*AV1094*I1094),2)*BS1094),2))*AT1094)/100),2)+ROUND(((ROUND((ROUND(((AE1094-(EU1094))*AV1094*I1094),2)*BS1094),2)*AT1094)/100),2))</f>
        <v>0</v>
      </c>
      <c r="Y1094" s="3">
        <f>(ROUND((((S1094+ROUND((ROUND(((EU1094)*AV1094*I1094),2)*BS1094),2))*AU1094)/100),2)+ROUND(((ROUND((ROUND(((AE1094-(EU1094))*AV1094*I1094),2)*BS1094),2)*AU1094)/100),2))</f>
        <v>0</v>
      </c>
      <c r="AA1094" s="3">
        <v>56661436</v>
      </c>
      <c r="AB1094" s="3">
        <f t="shared" si="840"/>
        <v>31.31</v>
      </c>
      <c r="AC1094" s="3">
        <f>ROUND((ES1094),6)</f>
        <v>31.31</v>
      </c>
      <c r="AD1094" s="3">
        <f>ROUND((((ET1094)-(EU1094))+AE1094),6)</f>
        <v>0</v>
      </c>
      <c r="AE1094" s="3">
        <f>ROUND((EU1094),6)</f>
        <v>0</v>
      </c>
      <c r="AF1094" s="3">
        <f>ROUND((EV1094),6)</f>
        <v>0</v>
      </c>
      <c r="AG1094" s="3">
        <f t="shared" si="841"/>
        <v>0</v>
      </c>
      <c r="AH1094" s="3">
        <f>(EW1094)</f>
        <v>0</v>
      </c>
      <c r="AI1094" s="3">
        <f>(EX1094)</f>
        <v>0</v>
      </c>
      <c r="AJ1094" s="3">
        <f t="shared" si="842"/>
        <v>0</v>
      </c>
      <c r="AK1094" s="3">
        <v>31.31</v>
      </c>
      <c r="AL1094" s="3">
        <v>31.31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109</v>
      </c>
      <c r="AU1094" s="3">
        <v>61</v>
      </c>
      <c r="AV1094" s="3">
        <v>1</v>
      </c>
      <c r="AW1094" s="3">
        <v>1</v>
      </c>
      <c r="AZ1094" s="3">
        <v>1</v>
      </c>
      <c r="BA1094" s="3">
        <v>1</v>
      </c>
      <c r="BB1094" s="3">
        <v>1</v>
      </c>
      <c r="BC1094" s="3">
        <v>11.71</v>
      </c>
      <c r="BD1094" s="3" t="s">
        <v>3</v>
      </c>
      <c r="BE1094" s="3" t="s">
        <v>3</v>
      </c>
      <c r="BF1094" s="3" t="s">
        <v>3</v>
      </c>
      <c r="BG1094" s="3" t="s">
        <v>3</v>
      </c>
      <c r="BH1094" s="3">
        <v>3</v>
      </c>
      <c r="BI1094" s="3">
        <v>1</v>
      </c>
      <c r="BJ1094" s="3" t="s">
        <v>949</v>
      </c>
      <c r="BM1094" s="3">
        <v>21</v>
      </c>
      <c r="BN1094" s="3">
        <v>0</v>
      </c>
      <c r="BO1094" s="3" t="s">
        <v>947</v>
      </c>
      <c r="BP1094" s="3">
        <v>1</v>
      </c>
      <c r="BQ1094" s="3">
        <v>30</v>
      </c>
      <c r="BR1094" s="3">
        <v>0</v>
      </c>
      <c r="BS1094" s="3">
        <v>1</v>
      </c>
      <c r="BT1094" s="3">
        <v>1</v>
      </c>
      <c r="BU1094" s="3">
        <v>1</v>
      </c>
      <c r="BV1094" s="3">
        <v>1</v>
      </c>
      <c r="BW1094" s="3">
        <v>1</v>
      </c>
      <c r="BX1094" s="3">
        <v>1</v>
      </c>
      <c r="BY1094" s="3" t="s">
        <v>3</v>
      </c>
      <c r="BZ1094" s="3">
        <v>109</v>
      </c>
      <c r="CA1094" s="3">
        <v>61</v>
      </c>
      <c r="CB1094" s="3" t="s">
        <v>3</v>
      </c>
      <c r="CE1094" s="3">
        <v>1566</v>
      </c>
      <c r="CF1094" s="3">
        <v>0</v>
      </c>
      <c r="CG1094" s="3">
        <v>0</v>
      </c>
      <c r="CM1094" s="3">
        <v>0</v>
      </c>
      <c r="CN1094" s="3" t="s">
        <v>2136</v>
      </c>
      <c r="CO1094" s="3">
        <v>0</v>
      </c>
      <c r="CP1094" s="3">
        <f t="shared" si="843"/>
        <v>10999.2</v>
      </c>
      <c r="CQ1094" s="3">
        <f t="shared" si="844"/>
        <v>366.64</v>
      </c>
      <c r="CR1094" s="3">
        <f>(ROUND((ROUND(((ET1094)*AV1094*1),2)*BB1094),2)+ROUND((ROUND(((AE1094-(EU1094))*AV1094*1),2)*BS1094),2))</f>
        <v>0</v>
      </c>
      <c r="CS1094" s="3">
        <f>(ROUND((ROUND(((EU1094)*AV1094*1),2)*BS1094),2)+ROUND((ROUND(((AE1094-(EU1094))*AV1094*1),2)*BS1094),2))</f>
        <v>0</v>
      </c>
      <c r="CT1094" s="3">
        <f t="shared" si="845"/>
        <v>0</v>
      </c>
      <c r="CU1094" s="3">
        <f t="shared" si="846"/>
        <v>0</v>
      </c>
      <c r="CV1094" s="3">
        <f t="shared" si="847"/>
        <v>0</v>
      </c>
      <c r="CW1094" s="3">
        <f t="shared" si="848"/>
        <v>0</v>
      </c>
      <c r="CX1094" s="3">
        <f t="shared" si="849"/>
        <v>0</v>
      </c>
      <c r="CY1094" s="3">
        <f>(ROUND((((S1094+ROUND((ROUND(((EU1094)*AV1094*1),2)*BS1094),2))*AT1094)/100),2)+ROUND(((ROUND((ROUND(((AE1094-(EU1094))*AV1094*1),2)*BS1094),2)*AT1094)/100),2))</f>
        <v>0</v>
      </c>
      <c r="CZ1094" s="3">
        <f>(ROUND((((S1094+ROUND((ROUND(((EU1094)*AV1094*1),2)*BS1094),2))*AU1094)/100),2)+ROUND(((ROUND((ROUND(((AE1094-(EU1094))*AV1094*1),2)*BS1094),2)*AU1094)/100),2))</f>
        <v>0</v>
      </c>
      <c r="DC1094" s="3" t="s">
        <v>3</v>
      </c>
      <c r="DD1094" s="3" t="s">
        <v>3</v>
      </c>
      <c r="DE1094" s="3" t="s">
        <v>3</v>
      </c>
      <c r="DF1094" s="3" t="s">
        <v>3</v>
      </c>
      <c r="DG1094" s="3" t="s">
        <v>3</v>
      </c>
      <c r="DH1094" s="3" t="s">
        <v>3</v>
      </c>
      <c r="DI1094" s="3" t="s">
        <v>3</v>
      </c>
      <c r="DJ1094" s="3" t="s">
        <v>3</v>
      </c>
      <c r="DK1094" s="3" t="s">
        <v>3</v>
      </c>
      <c r="DL1094" s="3" t="s">
        <v>3</v>
      </c>
      <c r="DM1094" s="3" t="s">
        <v>3</v>
      </c>
      <c r="DN1094" s="3">
        <v>0</v>
      </c>
      <c r="DO1094" s="3">
        <v>0</v>
      </c>
      <c r="DP1094" s="3">
        <v>1</v>
      </c>
      <c r="DQ1094" s="3">
        <v>1</v>
      </c>
      <c r="DU1094" s="3">
        <v>1003</v>
      </c>
      <c r="DV1094" s="3" t="s">
        <v>672</v>
      </c>
      <c r="DW1094" s="3" t="s">
        <v>672</v>
      </c>
      <c r="DX1094" s="3">
        <v>1</v>
      </c>
      <c r="DZ1094" s="3" t="s">
        <v>3</v>
      </c>
      <c r="EA1094" s="3" t="s">
        <v>3</v>
      </c>
      <c r="EB1094" s="3" t="s">
        <v>3</v>
      </c>
      <c r="EC1094" s="3" t="s">
        <v>3</v>
      </c>
      <c r="EE1094" s="3">
        <v>56938454</v>
      </c>
      <c r="EF1094" s="3">
        <v>30</v>
      </c>
      <c r="EG1094" s="3" t="s">
        <v>34</v>
      </c>
      <c r="EH1094" s="3">
        <v>0</v>
      </c>
      <c r="EI1094" s="3" t="s">
        <v>3</v>
      </c>
      <c r="EJ1094" s="3">
        <v>1</v>
      </c>
      <c r="EK1094" s="3">
        <v>21</v>
      </c>
      <c r="EL1094" s="3" t="s">
        <v>944</v>
      </c>
      <c r="EM1094" s="3" t="s">
        <v>945</v>
      </c>
      <c r="EO1094" s="3" t="s">
        <v>950</v>
      </c>
      <c r="EQ1094" s="3">
        <v>0</v>
      </c>
      <c r="ER1094" s="3">
        <v>31.31</v>
      </c>
      <c r="ES1094" s="3">
        <v>31.31</v>
      </c>
      <c r="ET1094" s="3">
        <v>0</v>
      </c>
      <c r="EU1094" s="3">
        <v>0</v>
      </c>
      <c r="EV1094" s="3">
        <v>0</v>
      </c>
      <c r="EW1094" s="3">
        <v>0</v>
      </c>
      <c r="EX1094" s="3">
        <v>0</v>
      </c>
      <c r="FQ1094" s="3">
        <v>0</v>
      </c>
      <c r="FR1094" s="3">
        <v>0</v>
      </c>
      <c r="FS1094" s="3">
        <v>0</v>
      </c>
      <c r="FX1094" s="3">
        <v>109</v>
      </c>
      <c r="FY1094" s="3">
        <v>61</v>
      </c>
      <c r="GA1094" s="3" t="s">
        <v>3</v>
      </c>
      <c r="GD1094" s="3">
        <v>1</v>
      </c>
      <c r="GF1094" s="3">
        <v>-1416319633</v>
      </c>
      <c r="GG1094" s="3">
        <v>2</v>
      </c>
      <c r="GH1094" s="3">
        <v>1</v>
      </c>
      <c r="GI1094" s="3">
        <v>2</v>
      </c>
      <c r="GJ1094" s="3">
        <v>0</v>
      </c>
      <c r="GK1094" s="3">
        <v>0</v>
      </c>
      <c r="GL1094" s="3">
        <f t="shared" si="850"/>
        <v>0</v>
      </c>
      <c r="GM1094" s="3">
        <f t="shared" si="851"/>
        <v>10999.2</v>
      </c>
      <c r="GN1094" s="3">
        <f t="shared" si="852"/>
        <v>10999.2</v>
      </c>
      <c r="GO1094" s="3">
        <f t="shared" si="853"/>
        <v>0</v>
      </c>
      <c r="GP1094" s="3">
        <f t="shared" si="854"/>
        <v>0</v>
      </c>
      <c r="GR1094" s="3">
        <v>0</v>
      </c>
      <c r="GS1094" s="3">
        <v>3</v>
      </c>
      <c r="GT1094" s="3">
        <v>0</v>
      </c>
      <c r="GU1094" s="3" t="s">
        <v>3</v>
      </c>
      <c r="GV1094" s="3">
        <f t="shared" si="855"/>
        <v>0</v>
      </c>
      <c r="GW1094" s="3">
        <v>1</v>
      </c>
      <c r="GX1094" s="3">
        <f t="shared" si="856"/>
        <v>0</v>
      </c>
      <c r="HA1094" s="3">
        <v>0</v>
      </c>
      <c r="HB1094" s="3">
        <v>0</v>
      </c>
      <c r="HC1094" s="3">
        <f t="shared" si="857"/>
        <v>0</v>
      </c>
      <c r="HE1094" s="3" t="s">
        <v>3</v>
      </c>
      <c r="HF1094" s="3" t="s">
        <v>3</v>
      </c>
      <c r="HM1094" s="3" t="s">
        <v>31</v>
      </c>
      <c r="HN1094" s="3" t="s">
        <v>3</v>
      </c>
      <c r="HO1094" s="3" t="s">
        <v>3</v>
      </c>
      <c r="HP1094" s="3" t="s">
        <v>3</v>
      </c>
      <c r="HQ1094" s="3" t="s">
        <v>3</v>
      </c>
      <c r="HS1094" s="3">
        <v>0</v>
      </c>
      <c r="IK1094" s="3">
        <v>0</v>
      </c>
    </row>
    <row r="1095" spans="1:255" x14ac:dyDescent="0.2">
      <c r="A1095" s="2">
        <v>17</v>
      </c>
      <c r="B1095" s="2">
        <v>1</v>
      </c>
      <c r="C1095" s="2">
        <f>ROW(SmtRes!A721)</f>
        <v>721</v>
      </c>
      <c r="D1095" s="2">
        <f>ROW(EtalonRes!A981)</f>
        <v>981</v>
      </c>
      <c r="E1095" s="2" t="s">
        <v>951</v>
      </c>
      <c r="F1095" s="2" t="s">
        <v>952</v>
      </c>
      <c r="G1095" s="2" t="s">
        <v>953</v>
      </c>
      <c r="H1095" s="2" t="s">
        <v>942</v>
      </c>
      <c r="I1095" s="2">
        <f>ROUND(30/100,9)</f>
        <v>0.3</v>
      </c>
      <c r="J1095" s="2">
        <v>0</v>
      </c>
      <c r="K1095" s="2">
        <f>ROUND(30/100,9)</f>
        <v>0.3</v>
      </c>
      <c r="L1095" s="2"/>
      <c r="M1095" s="2"/>
      <c r="N1095" s="2"/>
      <c r="O1095" s="2">
        <f t="shared" si="833"/>
        <v>193.89</v>
      </c>
      <c r="P1095" s="2">
        <f t="shared" si="834"/>
        <v>9.89</v>
      </c>
      <c r="Q1095" s="2">
        <f>(ROUND((ROUND(((((ET1095*1.2)*1.25))*AV1095*I1095),2)*BB1095),2)+ROUND((ROUND(((AE1095-(((EU1095*1.2)*1.25)))*AV1095*I1095),2)*BS1095),2))</f>
        <v>20.14</v>
      </c>
      <c r="R1095" s="2">
        <f>(ROUND((ROUND(((((EU1095*1.2)*1.25))*AV1095*I1095),2)*BS1095),2)+ROUND((ROUND(((AE1095-(((EU1095*1.2)*1.25)))*AV1095*I1095),2)*BS1095),2))</f>
        <v>2.69</v>
      </c>
      <c r="S1095" s="2">
        <f t="shared" si="835"/>
        <v>163.86</v>
      </c>
      <c r="T1095" s="2">
        <f t="shared" si="836"/>
        <v>0</v>
      </c>
      <c r="U1095" s="2">
        <f t="shared" si="837"/>
        <v>13.119618599999997</v>
      </c>
      <c r="V1095" s="2">
        <f t="shared" si="838"/>
        <v>0</v>
      </c>
      <c r="W1095" s="2">
        <f t="shared" si="839"/>
        <v>0</v>
      </c>
      <c r="X1095" s="2">
        <f>(ROUND((((S1095+ROUND((ROUND(((((EU1095*1.2)*1.25))*AV1095*I1095),2)*BS1095),2))*AT1095)/100),2)+ROUND(((ROUND((ROUND(((AE1095-(((EU1095*1.2)*1.25)))*AV1095*I1095),2)*BS1095),2)*AT1095)/100),2))</f>
        <v>181.54</v>
      </c>
      <c r="Y1095" s="2">
        <f>(ROUND((((S1095+ROUND((ROUND(((((EU1095*1.2)*1.25))*AV1095*I1095),2)*BS1095),2))*AU1095)/100),2)+ROUND(((ROUND((ROUND(((AE1095-(((EU1095*1.2)*1.25)))*AV1095*I1095),2)*BS1095),2)*AU1095)/100),2))</f>
        <v>101.6</v>
      </c>
      <c r="Z1095" s="2"/>
      <c r="AA1095" s="2">
        <v>56661434</v>
      </c>
      <c r="AB1095" s="2">
        <f t="shared" si="840"/>
        <v>607.79600000000005</v>
      </c>
      <c r="AC1095" s="2">
        <f>ROUND((((ES1095*1)*1)),6)</f>
        <v>32.96</v>
      </c>
      <c r="AD1095" s="2">
        <f>ROUND((((((ET1095*1.2)*1.25))-(((EU1095*1.2)*1.25)))+AE1095),6)</f>
        <v>62.924999999999997</v>
      </c>
      <c r="AE1095" s="2">
        <f>ROUND((((EU1095*1.2)*1.25)),6)</f>
        <v>8.4</v>
      </c>
      <c r="AF1095" s="2">
        <f>ROUND((((EV1095*1.2)*1.15)),6)</f>
        <v>511.911</v>
      </c>
      <c r="AG1095" s="2">
        <f t="shared" si="841"/>
        <v>0</v>
      </c>
      <c r="AH1095" s="2">
        <f>(((EW1095*1.2)*1.15))</f>
        <v>40.985999999999997</v>
      </c>
      <c r="AI1095" s="2">
        <f>(((EX1095*1.2)*1.25))</f>
        <v>0</v>
      </c>
      <c r="AJ1095" s="2">
        <f t="shared" si="842"/>
        <v>0</v>
      </c>
      <c r="AK1095" s="2">
        <v>445.86</v>
      </c>
      <c r="AL1095" s="2">
        <v>32.96</v>
      </c>
      <c r="AM1095" s="2">
        <v>41.95</v>
      </c>
      <c r="AN1095" s="2">
        <v>5.6</v>
      </c>
      <c r="AO1095" s="2">
        <v>370.95</v>
      </c>
      <c r="AP1095" s="2">
        <v>0</v>
      </c>
      <c r="AQ1095" s="2">
        <v>29.7</v>
      </c>
      <c r="AR1095" s="2">
        <v>0</v>
      </c>
      <c r="AS1095" s="2">
        <v>0</v>
      </c>
      <c r="AT1095" s="2">
        <v>109</v>
      </c>
      <c r="AU1095" s="2">
        <v>61</v>
      </c>
      <c r="AV1095" s="2">
        <v>1.0669999999999999</v>
      </c>
      <c r="AW1095" s="2">
        <v>1</v>
      </c>
      <c r="AX1095" s="2"/>
      <c r="AY1095" s="2"/>
      <c r="AZ1095" s="2">
        <v>1</v>
      </c>
      <c r="BA1095" s="2">
        <v>1</v>
      </c>
      <c r="BB1095" s="2">
        <v>1</v>
      </c>
      <c r="BC1095" s="2">
        <v>1</v>
      </c>
      <c r="BD1095" s="2" t="s">
        <v>3</v>
      </c>
      <c r="BE1095" s="2" t="s">
        <v>3</v>
      </c>
      <c r="BF1095" s="2" t="s">
        <v>3</v>
      </c>
      <c r="BG1095" s="2" t="s">
        <v>3</v>
      </c>
      <c r="BH1095" s="2">
        <v>0</v>
      </c>
      <c r="BI1095" s="2">
        <v>1</v>
      </c>
      <c r="BJ1095" s="2" t="s">
        <v>954</v>
      </c>
      <c r="BK1095" s="2"/>
      <c r="BL1095" s="2"/>
      <c r="BM1095" s="2">
        <v>21</v>
      </c>
      <c r="BN1095" s="2">
        <v>0</v>
      </c>
      <c r="BO1095" s="2" t="s">
        <v>952</v>
      </c>
      <c r="BP1095" s="2">
        <v>1</v>
      </c>
      <c r="BQ1095" s="2">
        <v>30</v>
      </c>
      <c r="BR1095" s="2">
        <v>0</v>
      </c>
      <c r="BS1095" s="2">
        <v>1</v>
      </c>
      <c r="BT1095" s="2">
        <v>1</v>
      </c>
      <c r="BU1095" s="2">
        <v>1</v>
      </c>
      <c r="BV1095" s="2">
        <v>1</v>
      </c>
      <c r="BW1095" s="2">
        <v>1</v>
      </c>
      <c r="BX1095" s="2">
        <v>1</v>
      </c>
      <c r="BY1095" s="2" t="s">
        <v>3</v>
      </c>
      <c r="BZ1095" s="2">
        <v>109</v>
      </c>
      <c r="CA1095" s="2">
        <v>61</v>
      </c>
      <c r="CB1095" s="2" t="s">
        <v>3</v>
      </c>
      <c r="CC1095" s="2"/>
      <c r="CD1095" s="2"/>
      <c r="CE1095" s="2">
        <v>1566</v>
      </c>
      <c r="CF1095" s="2">
        <v>0</v>
      </c>
      <c r="CG1095" s="2">
        <v>0</v>
      </c>
      <c r="CH1095" s="2"/>
      <c r="CI1095" s="2"/>
      <c r="CJ1095" s="2"/>
      <c r="CK1095" s="2"/>
      <c r="CL1095" s="2"/>
      <c r="CM1095" s="2">
        <v>0</v>
      </c>
      <c r="CN1095" s="2" t="s">
        <v>2117</v>
      </c>
      <c r="CO1095" s="2">
        <v>0</v>
      </c>
      <c r="CP1095" s="2">
        <f t="shared" si="843"/>
        <v>193.89000000000001</v>
      </c>
      <c r="CQ1095" s="2">
        <f t="shared" si="844"/>
        <v>32.96</v>
      </c>
      <c r="CR1095" s="2">
        <f>(ROUND((ROUND(((((ET1095*1.2)*1.25))*AV1095*1),2)*BB1095),2)+ROUND((ROUND(((AE1095-(((EU1095*1.2)*1.25)))*AV1095*1),2)*BS1095),2))</f>
        <v>67.14</v>
      </c>
      <c r="CS1095" s="2">
        <f>(ROUND((ROUND(((((EU1095*1.2)*1.25))*AV1095*1),2)*BS1095),2)+ROUND((ROUND(((AE1095-(((EU1095*1.2)*1.25)))*AV1095*1),2)*BS1095),2))</f>
        <v>8.9600000000000009</v>
      </c>
      <c r="CT1095" s="2">
        <f t="shared" si="845"/>
        <v>546.21</v>
      </c>
      <c r="CU1095" s="2">
        <f t="shared" si="846"/>
        <v>0</v>
      </c>
      <c r="CV1095" s="2">
        <f t="shared" si="847"/>
        <v>43.732061999999992</v>
      </c>
      <c r="CW1095" s="2">
        <f t="shared" si="848"/>
        <v>0</v>
      </c>
      <c r="CX1095" s="2">
        <f t="shared" si="849"/>
        <v>0</v>
      </c>
      <c r="CY1095" s="2">
        <f>(ROUND((((S1095+ROUND((ROUND(((((EU1095*1.2)*1.25))*AV1095*1),2)*BS1095),2))*AT1095)/100),2)+ROUND(((ROUND((ROUND(((AE1095-(((EU1095*1.2)*1.25)))*AV1095*1),2)*BS1095),2)*AT1095)/100),2))</f>
        <v>188.37</v>
      </c>
      <c r="CZ1095" s="2">
        <f>(ROUND((((S1095+ROUND((ROUND(((((EU1095*1.2)*1.25))*AV1095*1),2)*BS1095),2))*AU1095)/100),2)+ROUND(((ROUND((ROUND(((AE1095-(((EU1095*1.2)*1.25)))*AV1095*1),2)*BS1095),2)*AU1095)/100),2))</f>
        <v>105.42</v>
      </c>
      <c r="DA1095" s="2"/>
      <c r="DB1095" s="2">
        <v>233</v>
      </c>
      <c r="DC1095" s="2" t="s">
        <v>3</v>
      </c>
      <c r="DD1095" s="2" t="s">
        <v>31</v>
      </c>
      <c r="DE1095" s="2" t="s">
        <v>935</v>
      </c>
      <c r="DF1095" s="2" t="s">
        <v>935</v>
      </c>
      <c r="DG1095" s="2" t="s">
        <v>936</v>
      </c>
      <c r="DH1095" s="2" t="s">
        <v>3</v>
      </c>
      <c r="DI1095" s="2" t="s">
        <v>936</v>
      </c>
      <c r="DJ1095" s="2" t="s">
        <v>935</v>
      </c>
      <c r="DK1095" s="2" t="s">
        <v>3</v>
      </c>
      <c r="DL1095" s="2" t="s">
        <v>3</v>
      </c>
      <c r="DM1095" s="2" t="s">
        <v>3</v>
      </c>
      <c r="DN1095" s="2">
        <v>0</v>
      </c>
      <c r="DO1095" s="2">
        <v>0</v>
      </c>
      <c r="DP1095" s="2">
        <v>1</v>
      </c>
      <c r="DQ1095" s="2">
        <v>1</v>
      </c>
      <c r="DR1095" s="2"/>
      <c r="DS1095" s="2"/>
      <c r="DT1095" s="2"/>
      <c r="DU1095" s="2">
        <v>1013</v>
      </c>
      <c r="DV1095" s="2" t="s">
        <v>942</v>
      </c>
      <c r="DW1095" s="2" t="s">
        <v>942</v>
      </c>
      <c r="DX1095" s="2">
        <v>1</v>
      </c>
      <c r="DY1095" s="2"/>
      <c r="DZ1095" s="2" t="s">
        <v>3</v>
      </c>
      <c r="EA1095" s="2" t="s">
        <v>3</v>
      </c>
      <c r="EB1095" s="2" t="s">
        <v>3</v>
      </c>
      <c r="EC1095" s="2" t="s">
        <v>3</v>
      </c>
      <c r="ED1095" s="2"/>
      <c r="EE1095" s="2">
        <v>56938454</v>
      </c>
      <c r="EF1095" s="2">
        <v>30</v>
      </c>
      <c r="EG1095" s="2" t="s">
        <v>34</v>
      </c>
      <c r="EH1095" s="2">
        <v>0</v>
      </c>
      <c r="EI1095" s="2" t="s">
        <v>3</v>
      </c>
      <c r="EJ1095" s="2">
        <v>1</v>
      </c>
      <c r="EK1095" s="2">
        <v>21</v>
      </c>
      <c r="EL1095" s="2" t="s">
        <v>944</v>
      </c>
      <c r="EM1095" s="2" t="s">
        <v>945</v>
      </c>
      <c r="EN1095" s="2"/>
      <c r="EO1095" s="2" t="s">
        <v>37</v>
      </c>
      <c r="EP1095" s="2"/>
      <c r="EQ1095" s="2">
        <v>131072</v>
      </c>
      <c r="ER1095" s="2">
        <v>445.86</v>
      </c>
      <c r="ES1095" s="2">
        <v>32.96</v>
      </c>
      <c r="ET1095" s="2">
        <v>41.95</v>
      </c>
      <c r="EU1095" s="2">
        <v>5.6</v>
      </c>
      <c r="EV1095" s="2">
        <v>370.95</v>
      </c>
      <c r="EW1095" s="2">
        <v>29.7</v>
      </c>
      <c r="EX1095" s="2">
        <v>0</v>
      </c>
      <c r="EY1095" s="2">
        <v>0</v>
      </c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>
        <v>0</v>
      </c>
      <c r="FR1095" s="2">
        <v>0</v>
      </c>
      <c r="FS1095" s="2">
        <v>0</v>
      </c>
      <c r="FT1095" s="2"/>
      <c r="FU1095" s="2"/>
      <c r="FV1095" s="2"/>
      <c r="FW1095" s="2"/>
      <c r="FX1095" s="2">
        <v>109</v>
      </c>
      <c r="FY1095" s="2">
        <v>61</v>
      </c>
      <c r="FZ1095" s="2"/>
      <c r="GA1095" s="2" t="s">
        <v>3</v>
      </c>
      <c r="GB1095" s="2"/>
      <c r="GC1095" s="2"/>
      <c r="GD1095" s="2">
        <v>1</v>
      </c>
      <c r="GE1095" s="2"/>
      <c r="GF1095" s="2">
        <v>-1279469446</v>
      </c>
      <c r="GG1095" s="2">
        <v>2</v>
      </c>
      <c r="GH1095" s="2">
        <v>1</v>
      </c>
      <c r="GI1095" s="2">
        <v>2</v>
      </c>
      <c r="GJ1095" s="2">
        <v>0</v>
      </c>
      <c r="GK1095" s="2">
        <v>0</v>
      </c>
      <c r="GL1095" s="2">
        <f t="shared" si="850"/>
        <v>0</v>
      </c>
      <c r="GM1095" s="2">
        <f t="shared" si="851"/>
        <v>477.03</v>
      </c>
      <c r="GN1095" s="2">
        <f t="shared" si="852"/>
        <v>477.03</v>
      </c>
      <c r="GO1095" s="2">
        <f t="shared" si="853"/>
        <v>0</v>
      </c>
      <c r="GP1095" s="2">
        <f t="shared" si="854"/>
        <v>0</v>
      </c>
      <c r="GQ1095" s="2"/>
      <c r="GR1095" s="2">
        <v>0</v>
      </c>
      <c r="GS1095" s="2">
        <v>3</v>
      </c>
      <c r="GT1095" s="2">
        <v>0</v>
      </c>
      <c r="GU1095" s="2" t="s">
        <v>3</v>
      </c>
      <c r="GV1095" s="2">
        <f t="shared" si="855"/>
        <v>0</v>
      </c>
      <c r="GW1095" s="2">
        <v>1</v>
      </c>
      <c r="GX1095" s="2">
        <f t="shared" si="856"/>
        <v>0</v>
      </c>
      <c r="GY1095" s="2"/>
      <c r="GZ1095" s="2"/>
      <c r="HA1095" s="2">
        <v>0</v>
      </c>
      <c r="HB1095" s="2">
        <v>0</v>
      </c>
      <c r="HC1095" s="2">
        <f t="shared" si="857"/>
        <v>0</v>
      </c>
      <c r="HD1095" s="2"/>
      <c r="HE1095" s="2" t="s">
        <v>3</v>
      </c>
      <c r="HF1095" s="2" t="s">
        <v>3</v>
      </c>
      <c r="HG1095" s="2"/>
      <c r="HH1095" s="2"/>
      <c r="HI1095" s="2"/>
      <c r="HJ1095" s="2"/>
      <c r="HK1095" s="2"/>
      <c r="HL1095" s="2"/>
      <c r="HM1095" s="2" t="s">
        <v>3</v>
      </c>
      <c r="HN1095" s="2" t="s">
        <v>3</v>
      </c>
      <c r="HO1095" s="2" t="s">
        <v>3</v>
      </c>
      <c r="HP1095" s="2" t="s">
        <v>3</v>
      </c>
      <c r="HQ1095" s="2" t="s">
        <v>3</v>
      </c>
      <c r="HR1095" s="2"/>
      <c r="HS1095" s="2">
        <v>0</v>
      </c>
      <c r="HT1095" s="2"/>
      <c r="HU1095" s="2"/>
      <c r="HV1095" s="2"/>
      <c r="HW1095" s="2"/>
      <c r="HX1095" s="2"/>
      <c r="HY1095" s="2"/>
      <c r="HZ1095" s="2"/>
      <c r="IA1095" s="2"/>
      <c r="IB1095" s="2"/>
      <c r="IC1095" s="2"/>
      <c r="ID1095" s="2"/>
      <c r="IE1095" s="2"/>
      <c r="IF1095" s="2"/>
      <c r="IG1095" s="2"/>
      <c r="IH1095" s="2"/>
      <c r="II1095" s="2"/>
      <c r="IJ1095" s="2"/>
      <c r="IK1095" s="2">
        <v>0</v>
      </c>
      <c r="IL1095" s="2"/>
      <c r="IM1095" s="2"/>
      <c r="IN1095" s="2"/>
      <c r="IO1095" s="2"/>
      <c r="IP1095" s="2"/>
      <c r="IQ1095" s="2"/>
      <c r="IR1095" s="2"/>
      <c r="IS1095" s="2"/>
      <c r="IT1095" s="2"/>
      <c r="IU1095" s="2"/>
    </row>
    <row r="1096" spans="1:255" x14ac:dyDescent="0.2">
      <c r="A1096" s="3">
        <v>17</v>
      </c>
      <c r="B1096" s="3">
        <v>1</v>
      </c>
      <c r="C1096" s="3">
        <f>ROW(SmtRes!A734)</f>
        <v>734</v>
      </c>
      <c r="D1096" s="3">
        <f>ROW(EtalonRes!A996)</f>
        <v>996</v>
      </c>
      <c r="E1096" s="3" t="s">
        <v>951</v>
      </c>
      <c r="F1096" s="3" t="s">
        <v>952</v>
      </c>
      <c r="G1096" s="3" t="s">
        <v>953</v>
      </c>
      <c r="H1096" s="3" t="s">
        <v>942</v>
      </c>
      <c r="I1096" s="3">
        <f>ROUND(30/100,9)</f>
        <v>0.3</v>
      </c>
      <c r="J1096" s="3">
        <v>0</v>
      </c>
      <c r="K1096" s="3">
        <f>ROUND(30/100,9)</f>
        <v>0.3</v>
      </c>
      <c r="O1096" s="3">
        <f t="shared" si="833"/>
        <v>9630.2999999999993</v>
      </c>
      <c r="P1096" s="3">
        <f t="shared" si="834"/>
        <v>70.12</v>
      </c>
      <c r="Q1096" s="3">
        <f>(ROUND((ROUND(((((ET1096*1.2)*1.25))*AV1096*I1096),2)*BB1096),2)+ROUND((ROUND(((AE1096-(((EU1096*1.2)*1.25)))*AV1096*I1096),2)*BS1096),2))</f>
        <v>326.67</v>
      </c>
      <c r="R1096" s="3">
        <f>(ROUND((ROUND(((((EU1096*1.2)*1.25))*AV1096*I1096),2)*BS1096),2)+ROUND((ROUND(((AE1096-(((EU1096*1.2)*1.25)))*AV1096*I1096),2)*BS1096),2))</f>
        <v>151.58000000000001</v>
      </c>
      <c r="S1096" s="3">
        <f t="shared" si="835"/>
        <v>9233.51</v>
      </c>
      <c r="T1096" s="3">
        <f t="shared" si="836"/>
        <v>0</v>
      </c>
      <c r="U1096" s="3">
        <f t="shared" si="837"/>
        <v>13.119618599999997</v>
      </c>
      <c r="V1096" s="3">
        <f t="shared" si="838"/>
        <v>0</v>
      </c>
      <c r="W1096" s="3">
        <f t="shared" si="839"/>
        <v>0</v>
      </c>
      <c r="X1096" s="3">
        <f>(ROUND((((S1096+ROUND((ROUND(((((EU1096*1.2)*1.25))*AV1096*I1096),2)*BS1096),2))*AT1096)/100),2)+ROUND(((ROUND((ROUND(((AE1096-(((EU1096*1.2)*1.25)))*AV1096*I1096),2)*BS1096),2)*AT1096)/100),2))</f>
        <v>10229.75</v>
      </c>
      <c r="Y1096" s="3">
        <f>(ROUND((((S1096+ROUND((ROUND(((((EU1096*1.2)*1.25))*AV1096*I1096),2)*BS1096),2))*AU1096)/100),2)+ROUND(((ROUND((ROUND(((AE1096-(((EU1096*1.2)*1.25)))*AV1096*I1096),2)*BS1096),2)*AU1096)/100),2))</f>
        <v>5724.9</v>
      </c>
      <c r="AA1096" s="3">
        <v>56661436</v>
      </c>
      <c r="AB1096" s="3">
        <f t="shared" si="840"/>
        <v>607.79600000000005</v>
      </c>
      <c r="AC1096" s="3">
        <f>ROUND((((ES1096*1)*1)),6)</f>
        <v>32.96</v>
      </c>
      <c r="AD1096" s="3">
        <f>ROUND((((((ET1096*1.2)*1.25))-(((EU1096*1.2)*1.25)))+AE1096),6)</f>
        <v>62.924999999999997</v>
      </c>
      <c r="AE1096" s="3">
        <f>ROUND((((EU1096*1.2)*1.25)),6)</f>
        <v>8.4</v>
      </c>
      <c r="AF1096" s="3">
        <f>ROUND((((EV1096*1.2)*1.15)),6)</f>
        <v>511.911</v>
      </c>
      <c r="AG1096" s="3">
        <f t="shared" si="841"/>
        <v>0</v>
      </c>
      <c r="AH1096" s="3">
        <f>(((EW1096*1.2)*1.15))</f>
        <v>40.985999999999997</v>
      </c>
      <c r="AI1096" s="3">
        <f>(((EX1096*1.2)*1.25))</f>
        <v>0</v>
      </c>
      <c r="AJ1096" s="3">
        <f t="shared" si="842"/>
        <v>0</v>
      </c>
      <c r="AK1096" s="3">
        <v>445.86</v>
      </c>
      <c r="AL1096" s="3">
        <v>32.96</v>
      </c>
      <c r="AM1096" s="3">
        <v>41.95</v>
      </c>
      <c r="AN1096" s="3">
        <v>5.6</v>
      </c>
      <c r="AO1096" s="3">
        <v>370.95</v>
      </c>
      <c r="AP1096" s="3">
        <v>0</v>
      </c>
      <c r="AQ1096" s="3">
        <v>29.7</v>
      </c>
      <c r="AR1096" s="3">
        <v>0</v>
      </c>
      <c r="AS1096" s="3">
        <v>0</v>
      </c>
      <c r="AT1096" s="3">
        <v>109</v>
      </c>
      <c r="AU1096" s="3">
        <v>61</v>
      </c>
      <c r="AV1096" s="3">
        <v>1.0669999999999999</v>
      </c>
      <c r="AW1096" s="3">
        <v>1</v>
      </c>
      <c r="AZ1096" s="3">
        <v>1</v>
      </c>
      <c r="BA1096" s="3">
        <v>56.35</v>
      </c>
      <c r="BB1096" s="3">
        <v>16.22</v>
      </c>
      <c r="BC1096" s="3">
        <v>7.09</v>
      </c>
      <c r="BD1096" s="3" t="s">
        <v>3</v>
      </c>
      <c r="BE1096" s="3" t="s">
        <v>3</v>
      </c>
      <c r="BF1096" s="3" t="s">
        <v>3</v>
      </c>
      <c r="BG1096" s="3" t="s">
        <v>3</v>
      </c>
      <c r="BH1096" s="3">
        <v>0</v>
      </c>
      <c r="BI1096" s="3">
        <v>1</v>
      </c>
      <c r="BJ1096" s="3" t="s">
        <v>954</v>
      </c>
      <c r="BM1096" s="3">
        <v>21</v>
      </c>
      <c r="BN1096" s="3">
        <v>0</v>
      </c>
      <c r="BO1096" s="3" t="s">
        <v>952</v>
      </c>
      <c r="BP1096" s="3">
        <v>1</v>
      </c>
      <c r="BQ1096" s="3">
        <v>30</v>
      </c>
      <c r="BR1096" s="3">
        <v>0</v>
      </c>
      <c r="BS1096" s="3">
        <v>56.35</v>
      </c>
      <c r="BT1096" s="3">
        <v>1</v>
      </c>
      <c r="BU1096" s="3">
        <v>1</v>
      </c>
      <c r="BV1096" s="3">
        <v>1</v>
      </c>
      <c r="BW1096" s="3">
        <v>1</v>
      </c>
      <c r="BX1096" s="3">
        <v>1</v>
      </c>
      <c r="BY1096" s="3" t="s">
        <v>3</v>
      </c>
      <c r="BZ1096" s="3">
        <v>109</v>
      </c>
      <c r="CA1096" s="3">
        <v>61</v>
      </c>
      <c r="CB1096" s="3" t="s">
        <v>3</v>
      </c>
      <c r="CE1096" s="3">
        <v>1566</v>
      </c>
      <c r="CF1096" s="3">
        <v>0</v>
      </c>
      <c r="CG1096" s="3">
        <v>0</v>
      </c>
      <c r="CM1096" s="3">
        <v>0</v>
      </c>
      <c r="CN1096" s="3" t="s">
        <v>2117</v>
      </c>
      <c r="CO1096" s="3">
        <v>0</v>
      </c>
      <c r="CP1096" s="3">
        <f t="shared" si="843"/>
        <v>9630.3000000000011</v>
      </c>
      <c r="CQ1096" s="3">
        <f t="shared" si="844"/>
        <v>233.69</v>
      </c>
      <c r="CR1096" s="3">
        <f>(ROUND((ROUND(((((ET1096*1.2)*1.25))*AV1096*1),2)*BB1096),2)+ROUND((ROUND(((AE1096-(((EU1096*1.2)*1.25)))*AV1096*1),2)*BS1096),2))</f>
        <v>1089.01</v>
      </c>
      <c r="CS1096" s="3">
        <f>(ROUND((ROUND(((((EU1096*1.2)*1.25))*AV1096*1),2)*BS1096),2)+ROUND((ROUND(((AE1096-(((EU1096*1.2)*1.25)))*AV1096*1),2)*BS1096),2))</f>
        <v>504.9</v>
      </c>
      <c r="CT1096" s="3">
        <f t="shared" si="845"/>
        <v>30778.93</v>
      </c>
      <c r="CU1096" s="3">
        <f t="shared" si="846"/>
        <v>0</v>
      </c>
      <c r="CV1096" s="3">
        <f t="shared" si="847"/>
        <v>43.732061999999992</v>
      </c>
      <c r="CW1096" s="3">
        <f t="shared" si="848"/>
        <v>0</v>
      </c>
      <c r="CX1096" s="3">
        <f t="shared" si="849"/>
        <v>0</v>
      </c>
      <c r="CY1096" s="3">
        <f>(ROUND((((S1096+ROUND((ROUND(((((EU1096*1.2)*1.25))*AV1096*1),2)*BS1096),2))*AT1096)/100),2)+ROUND(((ROUND((ROUND(((AE1096-(((EU1096*1.2)*1.25)))*AV1096*1),2)*BS1096),2)*AT1096)/100),2))</f>
        <v>10614.87</v>
      </c>
      <c r="CZ1096" s="3">
        <f>(ROUND((((S1096+ROUND((ROUND(((((EU1096*1.2)*1.25))*AV1096*1),2)*BS1096),2))*AU1096)/100),2)+ROUND(((ROUND((ROUND(((AE1096-(((EU1096*1.2)*1.25)))*AV1096*1),2)*BS1096),2)*AU1096)/100),2))</f>
        <v>5940.43</v>
      </c>
      <c r="DB1096" s="3">
        <v>235</v>
      </c>
      <c r="DC1096" s="3" t="s">
        <v>3</v>
      </c>
      <c r="DD1096" s="3" t="s">
        <v>31</v>
      </c>
      <c r="DE1096" s="3" t="s">
        <v>935</v>
      </c>
      <c r="DF1096" s="3" t="s">
        <v>935</v>
      </c>
      <c r="DG1096" s="3" t="s">
        <v>936</v>
      </c>
      <c r="DH1096" s="3" t="s">
        <v>3</v>
      </c>
      <c r="DI1096" s="3" t="s">
        <v>936</v>
      </c>
      <c r="DJ1096" s="3" t="s">
        <v>935</v>
      </c>
      <c r="DK1096" s="3" t="s">
        <v>3</v>
      </c>
      <c r="DL1096" s="3" t="s">
        <v>3</v>
      </c>
      <c r="DM1096" s="3" t="s">
        <v>3</v>
      </c>
      <c r="DN1096" s="3">
        <v>0</v>
      </c>
      <c r="DO1096" s="3">
        <v>0</v>
      </c>
      <c r="DP1096" s="3">
        <v>1</v>
      </c>
      <c r="DQ1096" s="3">
        <v>1</v>
      </c>
      <c r="DU1096" s="3">
        <v>1013</v>
      </c>
      <c r="DV1096" s="3" t="s">
        <v>942</v>
      </c>
      <c r="DW1096" s="3" t="s">
        <v>942</v>
      </c>
      <c r="DX1096" s="3">
        <v>1</v>
      </c>
      <c r="DZ1096" s="3" t="s">
        <v>3</v>
      </c>
      <c r="EA1096" s="3" t="s">
        <v>3</v>
      </c>
      <c r="EB1096" s="3" t="s">
        <v>3</v>
      </c>
      <c r="EC1096" s="3" t="s">
        <v>3</v>
      </c>
      <c r="EE1096" s="3">
        <v>56938454</v>
      </c>
      <c r="EF1096" s="3">
        <v>30</v>
      </c>
      <c r="EG1096" s="3" t="s">
        <v>34</v>
      </c>
      <c r="EH1096" s="3">
        <v>0</v>
      </c>
      <c r="EI1096" s="3" t="s">
        <v>3</v>
      </c>
      <c r="EJ1096" s="3">
        <v>1</v>
      </c>
      <c r="EK1096" s="3">
        <v>21</v>
      </c>
      <c r="EL1096" s="3" t="s">
        <v>944</v>
      </c>
      <c r="EM1096" s="3" t="s">
        <v>945</v>
      </c>
      <c r="EO1096" s="3" t="s">
        <v>37</v>
      </c>
      <c r="EQ1096" s="3">
        <v>131072</v>
      </c>
      <c r="ER1096" s="3">
        <v>445.86</v>
      </c>
      <c r="ES1096" s="3">
        <v>32.96</v>
      </c>
      <c r="ET1096" s="3">
        <v>41.95</v>
      </c>
      <c r="EU1096" s="3">
        <v>5.6</v>
      </c>
      <c r="EV1096" s="3">
        <v>370.95</v>
      </c>
      <c r="EW1096" s="3">
        <v>29.7</v>
      </c>
      <c r="EX1096" s="3">
        <v>0</v>
      </c>
      <c r="EY1096" s="3">
        <v>0</v>
      </c>
      <c r="FQ1096" s="3">
        <v>0</v>
      </c>
      <c r="FR1096" s="3">
        <v>0</v>
      </c>
      <c r="FS1096" s="3">
        <v>0</v>
      </c>
      <c r="FX1096" s="3">
        <v>109</v>
      </c>
      <c r="FY1096" s="3">
        <v>61</v>
      </c>
      <c r="GA1096" s="3" t="s">
        <v>3</v>
      </c>
      <c r="GD1096" s="3">
        <v>1</v>
      </c>
      <c r="GF1096" s="3">
        <v>-1279469446</v>
      </c>
      <c r="GG1096" s="3">
        <v>2</v>
      </c>
      <c r="GH1096" s="3">
        <v>1</v>
      </c>
      <c r="GI1096" s="3">
        <v>2</v>
      </c>
      <c r="GJ1096" s="3">
        <v>0</v>
      </c>
      <c r="GK1096" s="3">
        <v>0</v>
      </c>
      <c r="GL1096" s="3">
        <f t="shared" si="850"/>
        <v>0</v>
      </c>
      <c r="GM1096" s="3">
        <f t="shared" si="851"/>
        <v>25584.95</v>
      </c>
      <c r="GN1096" s="3">
        <f t="shared" si="852"/>
        <v>25584.95</v>
      </c>
      <c r="GO1096" s="3">
        <f t="shared" si="853"/>
        <v>0</v>
      </c>
      <c r="GP1096" s="3">
        <f t="shared" si="854"/>
        <v>0</v>
      </c>
      <c r="GR1096" s="3">
        <v>0</v>
      </c>
      <c r="GS1096" s="3">
        <v>3</v>
      </c>
      <c r="GT1096" s="3">
        <v>0</v>
      </c>
      <c r="GU1096" s="3" t="s">
        <v>3</v>
      </c>
      <c r="GV1096" s="3">
        <f t="shared" si="855"/>
        <v>0</v>
      </c>
      <c r="GW1096" s="3">
        <v>1</v>
      </c>
      <c r="GX1096" s="3">
        <f t="shared" si="856"/>
        <v>0</v>
      </c>
      <c r="HA1096" s="3">
        <v>0</v>
      </c>
      <c r="HB1096" s="3">
        <v>0</v>
      </c>
      <c r="HC1096" s="3">
        <f t="shared" si="857"/>
        <v>0</v>
      </c>
      <c r="HE1096" s="3" t="s">
        <v>3</v>
      </c>
      <c r="HF1096" s="3" t="s">
        <v>3</v>
      </c>
      <c r="HM1096" s="3" t="s">
        <v>3</v>
      </c>
      <c r="HN1096" s="3" t="s">
        <v>3</v>
      </c>
      <c r="HO1096" s="3" t="s">
        <v>3</v>
      </c>
      <c r="HP1096" s="3" t="s">
        <v>3</v>
      </c>
      <c r="HQ1096" s="3" t="s">
        <v>3</v>
      </c>
      <c r="HS1096" s="3">
        <v>0</v>
      </c>
      <c r="IK1096" s="3">
        <v>0</v>
      </c>
    </row>
    <row r="1097" spans="1:255" x14ac:dyDescent="0.2">
      <c r="A1097" s="2">
        <v>18</v>
      </c>
      <c r="B1097" s="2">
        <v>1</v>
      </c>
      <c r="C1097" s="2">
        <v>721</v>
      </c>
      <c r="D1097" s="2"/>
      <c r="E1097" s="2" t="s">
        <v>955</v>
      </c>
      <c r="F1097" s="2" t="s">
        <v>956</v>
      </c>
      <c r="G1097" s="2" t="s">
        <v>957</v>
      </c>
      <c r="H1097" s="2" t="s">
        <v>672</v>
      </c>
      <c r="I1097" s="2">
        <f>I1095*J1097</f>
        <v>30</v>
      </c>
      <c r="J1097" s="2">
        <v>100</v>
      </c>
      <c r="K1097" s="2">
        <v>100</v>
      </c>
      <c r="L1097" s="2"/>
      <c r="M1097" s="2"/>
      <c r="N1097" s="2"/>
      <c r="O1097" s="2">
        <f t="shared" si="833"/>
        <v>951.9</v>
      </c>
      <c r="P1097" s="2">
        <f t="shared" si="834"/>
        <v>951.9</v>
      </c>
      <c r="Q1097" s="2">
        <f>(ROUND((ROUND(((ET1097)*AV1097*I1097),2)*BB1097),2)+ROUND((ROUND(((AE1097-(EU1097))*AV1097*I1097),2)*BS1097),2))</f>
        <v>0</v>
      </c>
      <c r="R1097" s="2">
        <f>(ROUND((ROUND(((EU1097)*AV1097*I1097),2)*BS1097),2)+ROUND((ROUND(((AE1097-(EU1097))*AV1097*I1097),2)*BS1097),2))</f>
        <v>0</v>
      </c>
      <c r="S1097" s="2">
        <f t="shared" si="835"/>
        <v>0</v>
      </c>
      <c r="T1097" s="2">
        <f t="shared" si="836"/>
        <v>0</v>
      </c>
      <c r="U1097" s="2">
        <f t="shared" si="837"/>
        <v>0</v>
      </c>
      <c r="V1097" s="2">
        <f t="shared" si="838"/>
        <v>0</v>
      </c>
      <c r="W1097" s="2">
        <f t="shared" si="839"/>
        <v>0</v>
      </c>
      <c r="X1097" s="2">
        <f>(ROUND((((S1097+ROUND((ROUND(((EU1097)*AV1097*I1097),2)*BS1097),2))*AT1097)/100),2)+ROUND(((ROUND((ROUND(((AE1097-(EU1097))*AV1097*I1097),2)*BS1097),2)*AT1097)/100),2))</f>
        <v>0</v>
      </c>
      <c r="Y1097" s="2">
        <f>(ROUND((((S1097+ROUND((ROUND(((EU1097)*AV1097*I1097),2)*BS1097),2))*AU1097)/100),2)+ROUND(((ROUND((ROUND(((AE1097-(EU1097))*AV1097*I1097),2)*BS1097),2)*AU1097)/100),2))</f>
        <v>0</v>
      </c>
      <c r="Z1097" s="2"/>
      <c r="AA1097" s="2">
        <v>56661434</v>
      </c>
      <c r="AB1097" s="2">
        <f t="shared" si="840"/>
        <v>31.73</v>
      </c>
      <c r="AC1097" s="2">
        <f>ROUND((ES1097),6)</f>
        <v>31.73</v>
      </c>
      <c r="AD1097" s="2">
        <f>ROUND((((ET1097)-(EU1097))+AE1097),6)</f>
        <v>0</v>
      </c>
      <c r="AE1097" s="2">
        <f>ROUND((EU1097),6)</f>
        <v>0</v>
      </c>
      <c r="AF1097" s="2">
        <f>ROUND((EV1097),6)</f>
        <v>0</v>
      </c>
      <c r="AG1097" s="2">
        <f t="shared" si="841"/>
        <v>0</v>
      </c>
      <c r="AH1097" s="2">
        <f>(EW1097)</f>
        <v>0</v>
      </c>
      <c r="AI1097" s="2">
        <f>(EX1097)</f>
        <v>0</v>
      </c>
      <c r="AJ1097" s="2">
        <f t="shared" si="842"/>
        <v>0</v>
      </c>
      <c r="AK1097" s="2">
        <v>31.73</v>
      </c>
      <c r="AL1097" s="2">
        <v>31.73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109</v>
      </c>
      <c r="AU1097" s="2">
        <v>61</v>
      </c>
      <c r="AV1097" s="2">
        <v>1</v>
      </c>
      <c r="AW1097" s="2">
        <v>1</v>
      </c>
      <c r="AX1097" s="2"/>
      <c r="AY1097" s="2"/>
      <c r="AZ1097" s="2">
        <v>1</v>
      </c>
      <c r="BA1097" s="2">
        <v>1</v>
      </c>
      <c r="BB1097" s="2">
        <v>1</v>
      </c>
      <c r="BC1097" s="2">
        <v>1</v>
      </c>
      <c r="BD1097" s="2" t="s">
        <v>3</v>
      </c>
      <c r="BE1097" s="2" t="s">
        <v>3</v>
      </c>
      <c r="BF1097" s="2" t="s">
        <v>3</v>
      </c>
      <c r="BG1097" s="2" t="s">
        <v>3</v>
      </c>
      <c r="BH1097" s="2">
        <v>3</v>
      </c>
      <c r="BI1097" s="2">
        <v>1</v>
      </c>
      <c r="BJ1097" s="2" t="s">
        <v>958</v>
      </c>
      <c r="BK1097" s="2"/>
      <c r="BL1097" s="2"/>
      <c r="BM1097" s="2">
        <v>21</v>
      </c>
      <c r="BN1097" s="2">
        <v>0</v>
      </c>
      <c r="BO1097" s="2" t="s">
        <v>3</v>
      </c>
      <c r="BP1097" s="2">
        <v>0</v>
      </c>
      <c r="BQ1097" s="2">
        <v>30</v>
      </c>
      <c r="BR1097" s="2">
        <v>0</v>
      </c>
      <c r="BS1097" s="2">
        <v>1</v>
      </c>
      <c r="BT1097" s="2">
        <v>1</v>
      </c>
      <c r="BU1097" s="2">
        <v>1</v>
      </c>
      <c r="BV1097" s="2">
        <v>1</v>
      </c>
      <c r="BW1097" s="2">
        <v>1</v>
      </c>
      <c r="BX1097" s="2">
        <v>1</v>
      </c>
      <c r="BY1097" s="2" t="s">
        <v>3</v>
      </c>
      <c r="BZ1097" s="2">
        <v>109</v>
      </c>
      <c r="CA1097" s="2">
        <v>61</v>
      </c>
      <c r="CB1097" s="2" t="s">
        <v>3</v>
      </c>
      <c r="CC1097" s="2"/>
      <c r="CD1097" s="2"/>
      <c r="CE1097" s="2">
        <v>1566</v>
      </c>
      <c r="CF1097" s="2">
        <v>0</v>
      </c>
      <c r="CG1097" s="2">
        <v>0</v>
      </c>
      <c r="CH1097" s="2"/>
      <c r="CI1097" s="2"/>
      <c r="CJ1097" s="2"/>
      <c r="CK1097" s="2"/>
      <c r="CL1097" s="2"/>
      <c r="CM1097" s="2">
        <v>0</v>
      </c>
      <c r="CN1097" s="2" t="s">
        <v>2136</v>
      </c>
      <c r="CO1097" s="2">
        <v>0</v>
      </c>
      <c r="CP1097" s="2">
        <f t="shared" si="843"/>
        <v>951.9</v>
      </c>
      <c r="CQ1097" s="2">
        <f t="shared" si="844"/>
        <v>31.73</v>
      </c>
      <c r="CR1097" s="2">
        <f>(ROUND((ROUND(((ET1097)*AV1097*1),2)*BB1097),2)+ROUND((ROUND(((AE1097-(EU1097))*AV1097*1),2)*BS1097),2))</f>
        <v>0</v>
      </c>
      <c r="CS1097" s="2">
        <f>(ROUND((ROUND(((EU1097)*AV1097*1),2)*BS1097),2)+ROUND((ROUND(((AE1097-(EU1097))*AV1097*1),2)*BS1097),2))</f>
        <v>0</v>
      </c>
      <c r="CT1097" s="2">
        <f t="shared" si="845"/>
        <v>0</v>
      </c>
      <c r="CU1097" s="2">
        <f t="shared" si="846"/>
        <v>0</v>
      </c>
      <c r="CV1097" s="2">
        <f t="shared" si="847"/>
        <v>0</v>
      </c>
      <c r="CW1097" s="2">
        <f t="shared" si="848"/>
        <v>0</v>
      </c>
      <c r="CX1097" s="2">
        <f t="shared" si="849"/>
        <v>0</v>
      </c>
      <c r="CY1097" s="2">
        <f>(ROUND((((S1097+ROUND((ROUND(((EU1097)*AV1097*1),2)*BS1097),2))*AT1097)/100),2)+ROUND(((ROUND((ROUND(((AE1097-(EU1097))*AV1097*1),2)*BS1097),2)*AT1097)/100),2))</f>
        <v>0</v>
      </c>
      <c r="CZ1097" s="2">
        <f>(ROUND((((S1097+ROUND((ROUND(((EU1097)*AV1097*1),2)*BS1097),2))*AU1097)/100),2)+ROUND(((ROUND((ROUND(((AE1097-(EU1097))*AV1097*1),2)*BS1097),2)*AU1097)/100),2))</f>
        <v>0</v>
      </c>
      <c r="DA1097" s="2"/>
      <c r="DB1097" s="2"/>
      <c r="DC1097" s="2" t="s">
        <v>3</v>
      </c>
      <c r="DD1097" s="2" t="s">
        <v>3</v>
      </c>
      <c r="DE1097" s="2" t="s">
        <v>3</v>
      </c>
      <c r="DF1097" s="2" t="s">
        <v>3</v>
      </c>
      <c r="DG1097" s="2" t="s">
        <v>3</v>
      </c>
      <c r="DH1097" s="2" t="s">
        <v>3</v>
      </c>
      <c r="DI1097" s="2" t="s">
        <v>3</v>
      </c>
      <c r="DJ1097" s="2" t="s">
        <v>3</v>
      </c>
      <c r="DK1097" s="2" t="s">
        <v>3</v>
      </c>
      <c r="DL1097" s="2" t="s">
        <v>3</v>
      </c>
      <c r="DM1097" s="2" t="s">
        <v>3</v>
      </c>
      <c r="DN1097" s="2">
        <v>0</v>
      </c>
      <c r="DO1097" s="2">
        <v>0</v>
      </c>
      <c r="DP1097" s="2">
        <v>1</v>
      </c>
      <c r="DQ1097" s="2">
        <v>1</v>
      </c>
      <c r="DR1097" s="2"/>
      <c r="DS1097" s="2"/>
      <c r="DT1097" s="2"/>
      <c r="DU1097" s="2">
        <v>1003</v>
      </c>
      <c r="DV1097" s="2" t="s">
        <v>672</v>
      </c>
      <c r="DW1097" s="2" t="s">
        <v>672</v>
      </c>
      <c r="DX1097" s="2">
        <v>1</v>
      </c>
      <c r="DY1097" s="2"/>
      <c r="DZ1097" s="2" t="s">
        <v>3</v>
      </c>
      <c r="EA1097" s="2" t="s">
        <v>3</v>
      </c>
      <c r="EB1097" s="2" t="s">
        <v>3</v>
      </c>
      <c r="EC1097" s="2" t="s">
        <v>3</v>
      </c>
      <c r="ED1097" s="2"/>
      <c r="EE1097" s="2">
        <v>56938454</v>
      </c>
      <c r="EF1097" s="2">
        <v>30</v>
      </c>
      <c r="EG1097" s="2" t="s">
        <v>34</v>
      </c>
      <c r="EH1097" s="2">
        <v>0</v>
      </c>
      <c r="EI1097" s="2" t="s">
        <v>3</v>
      </c>
      <c r="EJ1097" s="2">
        <v>1</v>
      </c>
      <c r="EK1097" s="2">
        <v>21</v>
      </c>
      <c r="EL1097" s="2" t="s">
        <v>944</v>
      </c>
      <c r="EM1097" s="2" t="s">
        <v>945</v>
      </c>
      <c r="EN1097" s="2"/>
      <c r="EO1097" s="2" t="s">
        <v>950</v>
      </c>
      <c r="EP1097" s="2"/>
      <c r="EQ1097" s="2">
        <v>0</v>
      </c>
      <c r="ER1097" s="2">
        <v>31.73</v>
      </c>
      <c r="ES1097" s="2">
        <v>31.73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>
        <v>0</v>
      </c>
      <c r="FR1097" s="2">
        <v>0</v>
      </c>
      <c r="FS1097" s="2">
        <v>0</v>
      </c>
      <c r="FT1097" s="2"/>
      <c r="FU1097" s="2"/>
      <c r="FV1097" s="2"/>
      <c r="FW1097" s="2"/>
      <c r="FX1097" s="2">
        <v>109</v>
      </c>
      <c r="FY1097" s="2">
        <v>61</v>
      </c>
      <c r="FZ1097" s="2"/>
      <c r="GA1097" s="2" t="s">
        <v>3</v>
      </c>
      <c r="GB1097" s="2"/>
      <c r="GC1097" s="2"/>
      <c r="GD1097" s="2">
        <v>1</v>
      </c>
      <c r="GE1097" s="2"/>
      <c r="GF1097" s="2">
        <v>1091244886</v>
      </c>
      <c r="GG1097" s="2">
        <v>2</v>
      </c>
      <c r="GH1097" s="2">
        <v>1</v>
      </c>
      <c r="GI1097" s="2">
        <v>-2</v>
      </c>
      <c r="GJ1097" s="2">
        <v>0</v>
      </c>
      <c r="GK1097" s="2">
        <v>0</v>
      </c>
      <c r="GL1097" s="2">
        <f t="shared" si="850"/>
        <v>0</v>
      </c>
      <c r="GM1097" s="2">
        <f t="shared" si="851"/>
        <v>951.9</v>
      </c>
      <c r="GN1097" s="2">
        <f t="shared" si="852"/>
        <v>951.9</v>
      </c>
      <c r="GO1097" s="2">
        <f t="shared" si="853"/>
        <v>0</v>
      </c>
      <c r="GP1097" s="2">
        <f t="shared" si="854"/>
        <v>0</v>
      </c>
      <c r="GQ1097" s="2"/>
      <c r="GR1097" s="2">
        <v>0</v>
      </c>
      <c r="GS1097" s="2">
        <v>3</v>
      </c>
      <c r="GT1097" s="2">
        <v>0</v>
      </c>
      <c r="GU1097" s="2" t="s">
        <v>3</v>
      </c>
      <c r="GV1097" s="2">
        <f t="shared" si="855"/>
        <v>0</v>
      </c>
      <c r="GW1097" s="2">
        <v>1</v>
      </c>
      <c r="GX1097" s="2">
        <f t="shared" si="856"/>
        <v>0</v>
      </c>
      <c r="GY1097" s="2"/>
      <c r="GZ1097" s="2"/>
      <c r="HA1097" s="2">
        <v>0</v>
      </c>
      <c r="HB1097" s="2">
        <v>0</v>
      </c>
      <c r="HC1097" s="2">
        <f t="shared" si="857"/>
        <v>0</v>
      </c>
      <c r="HD1097" s="2"/>
      <c r="HE1097" s="2" t="s">
        <v>3</v>
      </c>
      <c r="HF1097" s="2" t="s">
        <v>3</v>
      </c>
      <c r="HG1097" s="2"/>
      <c r="HH1097" s="2"/>
      <c r="HI1097" s="2"/>
      <c r="HJ1097" s="2"/>
      <c r="HK1097" s="2"/>
      <c r="HL1097" s="2"/>
      <c r="HM1097" s="2" t="s">
        <v>31</v>
      </c>
      <c r="HN1097" s="2" t="s">
        <v>3</v>
      </c>
      <c r="HO1097" s="2" t="s">
        <v>3</v>
      </c>
      <c r="HP1097" s="2" t="s">
        <v>3</v>
      </c>
      <c r="HQ1097" s="2" t="s">
        <v>3</v>
      </c>
      <c r="HR1097" s="2"/>
      <c r="HS1097" s="2">
        <v>0</v>
      </c>
      <c r="HT1097" s="2"/>
      <c r="HU1097" s="2"/>
      <c r="HV1097" s="2"/>
      <c r="HW1097" s="2"/>
      <c r="HX1097" s="2"/>
      <c r="HY1097" s="2"/>
      <c r="HZ1097" s="2"/>
      <c r="IA1097" s="2"/>
      <c r="IB1097" s="2"/>
      <c r="IC1097" s="2"/>
      <c r="ID1097" s="2"/>
      <c r="IE1097" s="2"/>
      <c r="IF1097" s="2"/>
      <c r="IG1097" s="2"/>
      <c r="IH1097" s="2"/>
      <c r="II1097" s="2"/>
      <c r="IJ1097" s="2"/>
      <c r="IK1097" s="2">
        <v>0</v>
      </c>
      <c r="IL1097" s="2"/>
      <c r="IM1097" s="2"/>
      <c r="IN1097" s="2"/>
      <c r="IO1097" s="2"/>
      <c r="IP1097" s="2"/>
      <c r="IQ1097" s="2"/>
      <c r="IR1097" s="2"/>
      <c r="IS1097" s="2"/>
      <c r="IT1097" s="2"/>
      <c r="IU1097" s="2"/>
    </row>
    <row r="1098" spans="1:255" x14ac:dyDescent="0.2">
      <c r="A1098" s="3">
        <v>18</v>
      </c>
      <c r="B1098" s="3">
        <v>1</v>
      </c>
      <c r="C1098" s="3">
        <v>734</v>
      </c>
      <c r="E1098" s="3" t="s">
        <v>955</v>
      </c>
      <c r="F1098" s="3" t="s">
        <v>956</v>
      </c>
      <c r="G1098" s="3" t="s">
        <v>957</v>
      </c>
      <c r="H1098" s="3" t="s">
        <v>672</v>
      </c>
      <c r="I1098" s="3">
        <f>I1096*J1098</f>
        <v>30</v>
      </c>
      <c r="J1098" s="3">
        <v>100</v>
      </c>
      <c r="K1098" s="3">
        <v>100</v>
      </c>
      <c r="O1098" s="3">
        <f t="shared" si="833"/>
        <v>13773.99</v>
      </c>
      <c r="P1098" s="3">
        <f t="shared" si="834"/>
        <v>13773.99</v>
      </c>
      <c r="Q1098" s="3">
        <f>(ROUND((ROUND(((ET1098)*AV1098*I1098),2)*BB1098),2)+ROUND((ROUND(((AE1098-(EU1098))*AV1098*I1098),2)*BS1098),2))</f>
        <v>0</v>
      </c>
      <c r="R1098" s="3">
        <f>(ROUND((ROUND(((EU1098)*AV1098*I1098),2)*BS1098),2)+ROUND((ROUND(((AE1098-(EU1098))*AV1098*I1098),2)*BS1098),2))</f>
        <v>0</v>
      </c>
      <c r="S1098" s="3">
        <f t="shared" si="835"/>
        <v>0</v>
      </c>
      <c r="T1098" s="3">
        <f t="shared" si="836"/>
        <v>0</v>
      </c>
      <c r="U1098" s="3">
        <f t="shared" si="837"/>
        <v>0</v>
      </c>
      <c r="V1098" s="3">
        <f t="shared" si="838"/>
        <v>0</v>
      </c>
      <c r="W1098" s="3">
        <f t="shared" si="839"/>
        <v>0</v>
      </c>
      <c r="X1098" s="3">
        <f>(ROUND((((S1098+ROUND((ROUND(((EU1098)*AV1098*I1098),2)*BS1098),2))*AT1098)/100),2)+ROUND(((ROUND((ROUND(((AE1098-(EU1098))*AV1098*I1098),2)*BS1098),2)*AT1098)/100),2))</f>
        <v>0</v>
      </c>
      <c r="Y1098" s="3">
        <f>(ROUND((((S1098+ROUND((ROUND(((EU1098)*AV1098*I1098),2)*BS1098),2))*AU1098)/100),2)+ROUND(((ROUND((ROUND(((AE1098-(EU1098))*AV1098*I1098),2)*BS1098),2)*AU1098)/100),2))</f>
        <v>0</v>
      </c>
      <c r="AA1098" s="3">
        <v>56661436</v>
      </c>
      <c r="AB1098" s="3">
        <f t="shared" si="840"/>
        <v>31.73</v>
      </c>
      <c r="AC1098" s="3">
        <f>ROUND((ES1098),6)</f>
        <v>31.73</v>
      </c>
      <c r="AD1098" s="3">
        <f>ROUND((((ET1098)-(EU1098))+AE1098),6)</f>
        <v>0</v>
      </c>
      <c r="AE1098" s="3">
        <f>ROUND((EU1098),6)</f>
        <v>0</v>
      </c>
      <c r="AF1098" s="3">
        <f>ROUND((EV1098),6)</f>
        <v>0</v>
      </c>
      <c r="AG1098" s="3">
        <f t="shared" si="841"/>
        <v>0</v>
      </c>
      <c r="AH1098" s="3">
        <f>(EW1098)</f>
        <v>0</v>
      </c>
      <c r="AI1098" s="3">
        <f>(EX1098)</f>
        <v>0</v>
      </c>
      <c r="AJ1098" s="3">
        <f t="shared" si="842"/>
        <v>0</v>
      </c>
      <c r="AK1098" s="3">
        <v>31.73</v>
      </c>
      <c r="AL1098" s="3">
        <v>31.73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109</v>
      </c>
      <c r="AU1098" s="3">
        <v>61</v>
      </c>
      <c r="AV1098" s="3">
        <v>1</v>
      </c>
      <c r="AW1098" s="3">
        <v>1</v>
      </c>
      <c r="AZ1098" s="3">
        <v>1</v>
      </c>
      <c r="BA1098" s="3">
        <v>1</v>
      </c>
      <c r="BB1098" s="3">
        <v>1</v>
      </c>
      <c r="BC1098" s="3">
        <v>14.47</v>
      </c>
      <c r="BD1098" s="3" t="s">
        <v>3</v>
      </c>
      <c r="BE1098" s="3" t="s">
        <v>3</v>
      </c>
      <c r="BF1098" s="3" t="s">
        <v>3</v>
      </c>
      <c r="BG1098" s="3" t="s">
        <v>3</v>
      </c>
      <c r="BH1098" s="3">
        <v>3</v>
      </c>
      <c r="BI1098" s="3">
        <v>1</v>
      </c>
      <c r="BJ1098" s="3" t="s">
        <v>958</v>
      </c>
      <c r="BM1098" s="3">
        <v>21</v>
      </c>
      <c r="BN1098" s="3">
        <v>0</v>
      </c>
      <c r="BO1098" s="3" t="s">
        <v>956</v>
      </c>
      <c r="BP1098" s="3">
        <v>1</v>
      </c>
      <c r="BQ1098" s="3">
        <v>30</v>
      </c>
      <c r="BR1098" s="3">
        <v>0</v>
      </c>
      <c r="BS1098" s="3">
        <v>1</v>
      </c>
      <c r="BT1098" s="3">
        <v>1</v>
      </c>
      <c r="BU1098" s="3">
        <v>1</v>
      </c>
      <c r="BV1098" s="3">
        <v>1</v>
      </c>
      <c r="BW1098" s="3">
        <v>1</v>
      </c>
      <c r="BX1098" s="3">
        <v>1</v>
      </c>
      <c r="BY1098" s="3" t="s">
        <v>3</v>
      </c>
      <c r="BZ1098" s="3">
        <v>109</v>
      </c>
      <c r="CA1098" s="3">
        <v>61</v>
      </c>
      <c r="CB1098" s="3" t="s">
        <v>3</v>
      </c>
      <c r="CE1098" s="3">
        <v>1566</v>
      </c>
      <c r="CF1098" s="3">
        <v>0</v>
      </c>
      <c r="CG1098" s="3">
        <v>0</v>
      </c>
      <c r="CM1098" s="3">
        <v>0</v>
      </c>
      <c r="CN1098" s="3" t="s">
        <v>2136</v>
      </c>
      <c r="CO1098" s="3">
        <v>0</v>
      </c>
      <c r="CP1098" s="3">
        <f t="shared" si="843"/>
        <v>13773.99</v>
      </c>
      <c r="CQ1098" s="3">
        <f t="shared" si="844"/>
        <v>459.13</v>
      </c>
      <c r="CR1098" s="3">
        <f>(ROUND((ROUND(((ET1098)*AV1098*1),2)*BB1098),2)+ROUND((ROUND(((AE1098-(EU1098))*AV1098*1),2)*BS1098),2))</f>
        <v>0</v>
      </c>
      <c r="CS1098" s="3">
        <f>(ROUND((ROUND(((EU1098)*AV1098*1),2)*BS1098),2)+ROUND((ROUND(((AE1098-(EU1098))*AV1098*1),2)*BS1098),2))</f>
        <v>0</v>
      </c>
      <c r="CT1098" s="3">
        <f t="shared" si="845"/>
        <v>0</v>
      </c>
      <c r="CU1098" s="3">
        <f t="shared" si="846"/>
        <v>0</v>
      </c>
      <c r="CV1098" s="3">
        <f t="shared" si="847"/>
        <v>0</v>
      </c>
      <c r="CW1098" s="3">
        <f t="shared" si="848"/>
        <v>0</v>
      </c>
      <c r="CX1098" s="3">
        <f t="shared" si="849"/>
        <v>0</v>
      </c>
      <c r="CY1098" s="3">
        <f>(ROUND((((S1098+ROUND((ROUND(((EU1098)*AV1098*1),2)*BS1098),2))*AT1098)/100),2)+ROUND(((ROUND((ROUND(((AE1098-(EU1098))*AV1098*1),2)*BS1098),2)*AT1098)/100),2))</f>
        <v>0</v>
      </c>
      <c r="CZ1098" s="3">
        <f>(ROUND((((S1098+ROUND((ROUND(((EU1098)*AV1098*1),2)*BS1098),2))*AU1098)/100),2)+ROUND(((ROUND((ROUND(((AE1098-(EU1098))*AV1098*1),2)*BS1098),2)*AU1098)/100),2))</f>
        <v>0</v>
      </c>
      <c r="DC1098" s="3" t="s">
        <v>3</v>
      </c>
      <c r="DD1098" s="3" t="s">
        <v>3</v>
      </c>
      <c r="DE1098" s="3" t="s">
        <v>3</v>
      </c>
      <c r="DF1098" s="3" t="s">
        <v>3</v>
      </c>
      <c r="DG1098" s="3" t="s">
        <v>3</v>
      </c>
      <c r="DH1098" s="3" t="s">
        <v>3</v>
      </c>
      <c r="DI1098" s="3" t="s">
        <v>3</v>
      </c>
      <c r="DJ1098" s="3" t="s">
        <v>3</v>
      </c>
      <c r="DK1098" s="3" t="s">
        <v>3</v>
      </c>
      <c r="DL1098" s="3" t="s">
        <v>3</v>
      </c>
      <c r="DM1098" s="3" t="s">
        <v>3</v>
      </c>
      <c r="DN1098" s="3">
        <v>0</v>
      </c>
      <c r="DO1098" s="3">
        <v>0</v>
      </c>
      <c r="DP1098" s="3">
        <v>1</v>
      </c>
      <c r="DQ1098" s="3">
        <v>1</v>
      </c>
      <c r="DU1098" s="3">
        <v>1003</v>
      </c>
      <c r="DV1098" s="3" t="s">
        <v>672</v>
      </c>
      <c r="DW1098" s="3" t="s">
        <v>672</v>
      </c>
      <c r="DX1098" s="3">
        <v>1</v>
      </c>
      <c r="DZ1098" s="3" t="s">
        <v>3</v>
      </c>
      <c r="EA1098" s="3" t="s">
        <v>3</v>
      </c>
      <c r="EB1098" s="3" t="s">
        <v>3</v>
      </c>
      <c r="EC1098" s="3" t="s">
        <v>3</v>
      </c>
      <c r="EE1098" s="3">
        <v>56938454</v>
      </c>
      <c r="EF1098" s="3">
        <v>30</v>
      </c>
      <c r="EG1098" s="3" t="s">
        <v>34</v>
      </c>
      <c r="EH1098" s="3">
        <v>0</v>
      </c>
      <c r="EI1098" s="3" t="s">
        <v>3</v>
      </c>
      <c r="EJ1098" s="3">
        <v>1</v>
      </c>
      <c r="EK1098" s="3">
        <v>21</v>
      </c>
      <c r="EL1098" s="3" t="s">
        <v>944</v>
      </c>
      <c r="EM1098" s="3" t="s">
        <v>945</v>
      </c>
      <c r="EO1098" s="3" t="s">
        <v>950</v>
      </c>
      <c r="EQ1098" s="3">
        <v>0</v>
      </c>
      <c r="ER1098" s="3">
        <v>31.73</v>
      </c>
      <c r="ES1098" s="3">
        <v>31.73</v>
      </c>
      <c r="ET1098" s="3">
        <v>0</v>
      </c>
      <c r="EU1098" s="3">
        <v>0</v>
      </c>
      <c r="EV1098" s="3">
        <v>0</v>
      </c>
      <c r="EW1098" s="3">
        <v>0</v>
      </c>
      <c r="EX1098" s="3">
        <v>0</v>
      </c>
      <c r="FQ1098" s="3">
        <v>0</v>
      </c>
      <c r="FR1098" s="3">
        <v>0</v>
      </c>
      <c r="FS1098" s="3">
        <v>0</v>
      </c>
      <c r="FX1098" s="3">
        <v>109</v>
      </c>
      <c r="FY1098" s="3">
        <v>61</v>
      </c>
      <c r="GA1098" s="3" t="s">
        <v>3</v>
      </c>
      <c r="GD1098" s="3">
        <v>1</v>
      </c>
      <c r="GF1098" s="3">
        <v>1091244886</v>
      </c>
      <c r="GG1098" s="3">
        <v>2</v>
      </c>
      <c r="GH1098" s="3">
        <v>1</v>
      </c>
      <c r="GI1098" s="3">
        <v>2</v>
      </c>
      <c r="GJ1098" s="3">
        <v>0</v>
      </c>
      <c r="GK1098" s="3">
        <v>0</v>
      </c>
      <c r="GL1098" s="3">
        <f t="shared" si="850"/>
        <v>0</v>
      </c>
      <c r="GM1098" s="3">
        <f t="shared" si="851"/>
        <v>13773.99</v>
      </c>
      <c r="GN1098" s="3">
        <f t="shared" si="852"/>
        <v>13773.99</v>
      </c>
      <c r="GO1098" s="3">
        <f t="shared" si="853"/>
        <v>0</v>
      </c>
      <c r="GP1098" s="3">
        <f t="shared" si="854"/>
        <v>0</v>
      </c>
      <c r="GR1098" s="3">
        <v>0</v>
      </c>
      <c r="GS1098" s="3">
        <v>3</v>
      </c>
      <c r="GT1098" s="3">
        <v>0</v>
      </c>
      <c r="GU1098" s="3" t="s">
        <v>3</v>
      </c>
      <c r="GV1098" s="3">
        <f t="shared" si="855"/>
        <v>0</v>
      </c>
      <c r="GW1098" s="3">
        <v>1</v>
      </c>
      <c r="GX1098" s="3">
        <f t="shared" si="856"/>
        <v>0</v>
      </c>
      <c r="HA1098" s="3">
        <v>0</v>
      </c>
      <c r="HB1098" s="3">
        <v>0</v>
      </c>
      <c r="HC1098" s="3">
        <f t="shared" si="857"/>
        <v>0</v>
      </c>
      <c r="HE1098" s="3" t="s">
        <v>3</v>
      </c>
      <c r="HF1098" s="3" t="s">
        <v>3</v>
      </c>
      <c r="HM1098" s="3" t="s">
        <v>31</v>
      </c>
      <c r="HN1098" s="3" t="s">
        <v>3</v>
      </c>
      <c r="HO1098" s="3" t="s">
        <v>3</v>
      </c>
      <c r="HP1098" s="3" t="s">
        <v>3</v>
      </c>
      <c r="HQ1098" s="3" t="s">
        <v>3</v>
      </c>
      <c r="HS1098" s="3">
        <v>0</v>
      </c>
      <c r="IK1098" s="3">
        <v>0</v>
      </c>
    </row>
    <row r="1099" spans="1:255" x14ac:dyDescent="0.2">
      <c r="A1099" s="2">
        <v>17</v>
      </c>
      <c r="B1099" s="2">
        <v>1</v>
      </c>
      <c r="C1099" s="2">
        <f>ROW(SmtRes!A747)</f>
        <v>747</v>
      </c>
      <c r="D1099" s="2">
        <f>ROW(EtalonRes!A1011)</f>
        <v>1011</v>
      </c>
      <c r="E1099" s="2" t="s">
        <v>959</v>
      </c>
      <c r="F1099" s="2" t="s">
        <v>960</v>
      </c>
      <c r="G1099" s="2" t="s">
        <v>961</v>
      </c>
      <c r="H1099" s="2" t="s">
        <v>942</v>
      </c>
      <c r="I1099" s="2">
        <f>ROUND(35/100,9)</f>
        <v>0.35</v>
      </c>
      <c r="J1099" s="2">
        <v>0</v>
      </c>
      <c r="K1099" s="2">
        <f>ROUND(35/100,9)</f>
        <v>0.35</v>
      </c>
      <c r="L1099" s="2"/>
      <c r="M1099" s="2"/>
      <c r="N1099" s="2"/>
      <c r="O1099" s="2">
        <f t="shared" si="833"/>
        <v>226.48</v>
      </c>
      <c r="P1099" s="2">
        <f t="shared" si="834"/>
        <v>11.81</v>
      </c>
      <c r="Q1099" s="2">
        <f>(ROUND((ROUND(((((ET1099*1.2)*1.25))*AV1099*I1099),2)*BB1099),2)+ROUND((ROUND(((AE1099-(((EU1099*1.2)*1.25)))*AV1099*I1099),2)*BS1099),2))</f>
        <v>23.5</v>
      </c>
      <c r="R1099" s="2">
        <f>(ROUND((ROUND(((((EU1099*1.2)*1.25))*AV1099*I1099),2)*BS1099),2)+ROUND((ROUND(((AE1099-(((EU1099*1.2)*1.25)))*AV1099*I1099),2)*BS1099),2))</f>
        <v>3.14</v>
      </c>
      <c r="S1099" s="2">
        <f t="shared" si="835"/>
        <v>191.17</v>
      </c>
      <c r="T1099" s="2">
        <f t="shared" si="836"/>
        <v>0</v>
      </c>
      <c r="U1099" s="2">
        <f t="shared" si="837"/>
        <v>15.306221699999996</v>
      </c>
      <c r="V1099" s="2">
        <f t="shared" si="838"/>
        <v>0</v>
      </c>
      <c r="W1099" s="2">
        <f t="shared" si="839"/>
        <v>0</v>
      </c>
      <c r="X1099" s="2">
        <f>(ROUND((((S1099+ROUND((ROUND(((((EU1099*1.2)*1.25))*AV1099*I1099),2)*BS1099),2))*AT1099)/100),2)+ROUND(((ROUND((ROUND(((AE1099-(((EU1099*1.2)*1.25)))*AV1099*I1099),2)*BS1099),2)*AT1099)/100),2))</f>
        <v>211.8</v>
      </c>
      <c r="Y1099" s="2">
        <f>(ROUND((((S1099+ROUND((ROUND(((((EU1099*1.2)*1.25))*AV1099*I1099),2)*BS1099),2))*AU1099)/100),2)+ROUND(((ROUND((ROUND(((AE1099-(((EU1099*1.2)*1.25)))*AV1099*I1099),2)*BS1099),2)*AU1099)/100),2))</f>
        <v>118.53</v>
      </c>
      <c r="Z1099" s="2"/>
      <c r="AA1099" s="2">
        <v>56661434</v>
      </c>
      <c r="AB1099" s="2">
        <f t="shared" si="840"/>
        <v>608.57600000000002</v>
      </c>
      <c r="AC1099" s="2">
        <f>ROUND((((ES1099*1)*1)),6)</f>
        <v>33.74</v>
      </c>
      <c r="AD1099" s="2">
        <f>ROUND((((((ET1099*1.2)*1.25))-(((EU1099*1.2)*1.25)))+AE1099),6)</f>
        <v>62.924999999999997</v>
      </c>
      <c r="AE1099" s="2">
        <f>ROUND((((EU1099*1.2)*1.25)),6)</f>
        <v>8.4</v>
      </c>
      <c r="AF1099" s="2">
        <f>ROUND((((EV1099*1.2)*1.15)),6)</f>
        <v>511.911</v>
      </c>
      <c r="AG1099" s="2">
        <f t="shared" si="841"/>
        <v>0</v>
      </c>
      <c r="AH1099" s="2">
        <f>(((EW1099*1.2)*1.15))</f>
        <v>40.985999999999997</v>
      </c>
      <c r="AI1099" s="2">
        <f>(((EX1099*1.2)*1.25))</f>
        <v>0</v>
      </c>
      <c r="AJ1099" s="2">
        <f t="shared" si="842"/>
        <v>0</v>
      </c>
      <c r="AK1099" s="2">
        <v>446.64</v>
      </c>
      <c r="AL1099" s="2">
        <v>33.74</v>
      </c>
      <c r="AM1099" s="2">
        <v>41.95</v>
      </c>
      <c r="AN1099" s="2">
        <v>5.6</v>
      </c>
      <c r="AO1099" s="2">
        <v>370.95</v>
      </c>
      <c r="AP1099" s="2">
        <v>0</v>
      </c>
      <c r="AQ1099" s="2">
        <v>29.7</v>
      </c>
      <c r="AR1099" s="2">
        <v>0</v>
      </c>
      <c r="AS1099" s="2">
        <v>0</v>
      </c>
      <c r="AT1099" s="2">
        <v>109</v>
      </c>
      <c r="AU1099" s="2">
        <v>61</v>
      </c>
      <c r="AV1099" s="2">
        <v>1.0669999999999999</v>
      </c>
      <c r="AW1099" s="2">
        <v>1</v>
      </c>
      <c r="AX1099" s="2"/>
      <c r="AY1099" s="2"/>
      <c r="AZ1099" s="2">
        <v>1</v>
      </c>
      <c r="BA1099" s="2">
        <v>1</v>
      </c>
      <c r="BB1099" s="2">
        <v>1</v>
      </c>
      <c r="BC1099" s="2">
        <v>1</v>
      </c>
      <c r="BD1099" s="2" t="s">
        <v>3</v>
      </c>
      <c r="BE1099" s="2" t="s">
        <v>3</v>
      </c>
      <c r="BF1099" s="2" t="s">
        <v>3</v>
      </c>
      <c r="BG1099" s="2" t="s">
        <v>3</v>
      </c>
      <c r="BH1099" s="2">
        <v>0</v>
      </c>
      <c r="BI1099" s="2">
        <v>1</v>
      </c>
      <c r="BJ1099" s="2" t="s">
        <v>962</v>
      </c>
      <c r="BK1099" s="2"/>
      <c r="BL1099" s="2"/>
      <c r="BM1099" s="2">
        <v>21</v>
      </c>
      <c r="BN1099" s="2">
        <v>0</v>
      </c>
      <c r="BO1099" s="2" t="s">
        <v>960</v>
      </c>
      <c r="BP1099" s="2">
        <v>1</v>
      </c>
      <c r="BQ1099" s="2">
        <v>30</v>
      </c>
      <c r="BR1099" s="2">
        <v>0</v>
      </c>
      <c r="BS1099" s="2">
        <v>1</v>
      </c>
      <c r="BT1099" s="2">
        <v>1</v>
      </c>
      <c r="BU1099" s="2">
        <v>1</v>
      </c>
      <c r="BV1099" s="2">
        <v>1</v>
      </c>
      <c r="BW1099" s="2">
        <v>1</v>
      </c>
      <c r="BX1099" s="2">
        <v>1</v>
      </c>
      <c r="BY1099" s="2" t="s">
        <v>3</v>
      </c>
      <c r="BZ1099" s="2">
        <v>109</v>
      </c>
      <c r="CA1099" s="2">
        <v>61</v>
      </c>
      <c r="CB1099" s="2" t="s">
        <v>3</v>
      </c>
      <c r="CC1099" s="2"/>
      <c r="CD1099" s="2"/>
      <c r="CE1099" s="2">
        <v>1566</v>
      </c>
      <c r="CF1099" s="2">
        <v>0</v>
      </c>
      <c r="CG1099" s="2">
        <v>0</v>
      </c>
      <c r="CH1099" s="2"/>
      <c r="CI1099" s="2"/>
      <c r="CJ1099" s="2"/>
      <c r="CK1099" s="2"/>
      <c r="CL1099" s="2"/>
      <c r="CM1099" s="2">
        <v>0</v>
      </c>
      <c r="CN1099" s="2" t="s">
        <v>2117</v>
      </c>
      <c r="CO1099" s="2">
        <v>0</v>
      </c>
      <c r="CP1099" s="2">
        <f t="shared" si="843"/>
        <v>226.48</v>
      </c>
      <c r="CQ1099" s="2">
        <f t="shared" si="844"/>
        <v>33.74</v>
      </c>
      <c r="CR1099" s="2">
        <f>(ROUND((ROUND(((((ET1099*1.2)*1.25))*AV1099*1),2)*BB1099),2)+ROUND((ROUND(((AE1099-(((EU1099*1.2)*1.25)))*AV1099*1),2)*BS1099),2))</f>
        <v>67.14</v>
      </c>
      <c r="CS1099" s="2">
        <f>(ROUND((ROUND(((((EU1099*1.2)*1.25))*AV1099*1),2)*BS1099),2)+ROUND((ROUND(((AE1099-(((EU1099*1.2)*1.25)))*AV1099*1),2)*BS1099),2))</f>
        <v>8.9600000000000009</v>
      </c>
      <c r="CT1099" s="2">
        <f t="shared" si="845"/>
        <v>546.21</v>
      </c>
      <c r="CU1099" s="2">
        <f t="shared" si="846"/>
        <v>0</v>
      </c>
      <c r="CV1099" s="2">
        <f t="shared" si="847"/>
        <v>43.732061999999992</v>
      </c>
      <c r="CW1099" s="2">
        <f t="shared" si="848"/>
        <v>0</v>
      </c>
      <c r="CX1099" s="2">
        <f t="shared" si="849"/>
        <v>0</v>
      </c>
      <c r="CY1099" s="2">
        <f>(ROUND((((S1099+ROUND((ROUND(((((EU1099*1.2)*1.25))*AV1099*1),2)*BS1099),2))*AT1099)/100),2)+ROUND(((ROUND((ROUND(((AE1099-(((EU1099*1.2)*1.25)))*AV1099*1),2)*BS1099),2)*AT1099)/100),2))</f>
        <v>218.14</v>
      </c>
      <c r="CZ1099" s="2">
        <f>(ROUND((((S1099+ROUND((ROUND(((((EU1099*1.2)*1.25))*AV1099*1),2)*BS1099),2))*AU1099)/100),2)+ROUND(((ROUND((ROUND(((AE1099-(((EU1099*1.2)*1.25)))*AV1099*1),2)*BS1099),2)*AU1099)/100),2))</f>
        <v>122.08</v>
      </c>
      <c r="DA1099" s="2"/>
      <c r="DB1099" s="2">
        <v>237</v>
      </c>
      <c r="DC1099" s="2" t="s">
        <v>3</v>
      </c>
      <c r="DD1099" s="2" t="s">
        <v>31</v>
      </c>
      <c r="DE1099" s="2" t="s">
        <v>935</v>
      </c>
      <c r="DF1099" s="2" t="s">
        <v>935</v>
      </c>
      <c r="DG1099" s="2" t="s">
        <v>936</v>
      </c>
      <c r="DH1099" s="2" t="s">
        <v>3</v>
      </c>
      <c r="DI1099" s="2" t="s">
        <v>936</v>
      </c>
      <c r="DJ1099" s="2" t="s">
        <v>935</v>
      </c>
      <c r="DK1099" s="2" t="s">
        <v>3</v>
      </c>
      <c r="DL1099" s="2" t="s">
        <v>3</v>
      </c>
      <c r="DM1099" s="2" t="s">
        <v>3</v>
      </c>
      <c r="DN1099" s="2">
        <v>0</v>
      </c>
      <c r="DO1099" s="2">
        <v>0</v>
      </c>
      <c r="DP1099" s="2">
        <v>1</v>
      </c>
      <c r="DQ1099" s="2">
        <v>1</v>
      </c>
      <c r="DR1099" s="2"/>
      <c r="DS1099" s="2"/>
      <c r="DT1099" s="2"/>
      <c r="DU1099" s="2">
        <v>1013</v>
      </c>
      <c r="DV1099" s="2" t="s">
        <v>942</v>
      </c>
      <c r="DW1099" s="2" t="s">
        <v>942</v>
      </c>
      <c r="DX1099" s="2">
        <v>1</v>
      </c>
      <c r="DY1099" s="2"/>
      <c r="DZ1099" s="2" t="s">
        <v>3</v>
      </c>
      <c r="EA1099" s="2" t="s">
        <v>3</v>
      </c>
      <c r="EB1099" s="2" t="s">
        <v>3</v>
      </c>
      <c r="EC1099" s="2" t="s">
        <v>3</v>
      </c>
      <c r="ED1099" s="2"/>
      <c r="EE1099" s="2">
        <v>56938454</v>
      </c>
      <c r="EF1099" s="2">
        <v>30</v>
      </c>
      <c r="EG1099" s="2" t="s">
        <v>34</v>
      </c>
      <c r="EH1099" s="2">
        <v>0</v>
      </c>
      <c r="EI1099" s="2" t="s">
        <v>3</v>
      </c>
      <c r="EJ1099" s="2">
        <v>1</v>
      </c>
      <c r="EK1099" s="2">
        <v>21</v>
      </c>
      <c r="EL1099" s="2" t="s">
        <v>944</v>
      </c>
      <c r="EM1099" s="2" t="s">
        <v>945</v>
      </c>
      <c r="EN1099" s="2"/>
      <c r="EO1099" s="2" t="s">
        <v>37</v>
      </c>
      <c r="EP1099" s="2"/>
      <c r="EQ1099" s="2">
        <v>131072</v>
      </c>
      <c r="ER1099" s="2">
        <v>446.64</v>
      </c>
      <c r="ES1099" s="2">
        <v>33.74</v>
      </c>
      <c r="ET1099" s="2">
        <v>41.95</v>
      </c>
      <c r="EU1099" s="2">
        <v>5.6</v>
      </c>
      <c r="EV1099" s="2">
        <v>370.95</v>
      </c>
      <c r="EW1099" s="2">
        <v>29.7</v>
      </c>
      <c r="EX1099" s="2">
        <v>0</v>
      </c>
      <c r="EY1099" s="2">
        <v>0</v>
      </c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>
        <v>0</v>
      </c>
      <c r="FR1099" s="2">
        <v>0</v>
      </c>
      <c r="FS1099" s="2">
        <v>0</v>
      </c>
      <c r="FT1099" s="2"/>
      <c r="FU1099" s="2"/>
      <c r="FV1099" s="2"/>
      <c r="FW1099" s="2"/>
      <c r="FX1099" s="2">
        <v>109</v>
      </c>
      <c r="FY1099" s="2">
        <v>61</v>
      </c>
      <c r="FZ1099" s="2"/>
      <c r="GA1099" s="2" t="s">
        <v>3</v>
      </c>
      <c r="GB1099" s="2"/>
      <c r="GC1099" s="2"/>
      <c r="GD1099" s="2">
        <v>1</v>
      </c>
      <c r="GE1099" s="2"/>
      <c r="GF1099" s="2">
        <v>-1306831148</v>
      </c>
      <c r="GG1099" s="2">
        <v>2</v>
      </c>
      <c r="GH1099" s="2">
        <v>1</v>
      </c>
      <c r="GI1099" s="2">
        <v>2</v>
      </c>
      <c r="GJ1099" s="2">
        <v>0</v>
      </c>
      <c r="GK1099" s="2">
        <v>0</v>
      </c>
      <c r="GL1099" s="2">
        <f t="shared" si="850"/>
        <v>0</v>
      </c>
      <c r="GM1099" s="2">
        <f t="shared" si="851"/>
        <v>556.80999999999995</v>
      </c>
      <c r="GN1099" s="2">
        <f t="shared" si="852"/>
        <v>556.80999999999995</v>
      </c>
      <c r="GO1099" s="2">
        <f t="shared" si="853"/>
        <v>0</v>
      </c>
      <c r="GP1099" s="2">
        <f t="shared" si="854"/>
        <v>0</v>
      </c>
      <c r="GQ1099" s="2"/>
      <c r="GR1099" s="2">
        <v>0</v>
      </c>
      <c r="GS1099" s="2">
        <v>3</v>
      </c>
      <c r="GT1099" s="2">
        <v>0</v>
      </c>
      <c r="GU1099" s="2" t="s">
        <v>3</v>
      </c>
      <c r="GV1099" s="2">
        <f t="shared" si="855"/>
        <v>0</v>
      </c>
      <c r="GW1099" s="2">
        <v>1</v>
      </c>
      <c r="GX1099" s="2">
        <f t="shared" si="856"/>
        <v>0</v>
      </c>
      <c r="GY1099" s="2"/>
      <c r="GZ1099" s="2"/>
      <c r="HA1099" s="2">
        <v>0</v>
      </c>
      <c r="HB1099" s="2">
        <v>0</v>
      </c>
      <c r="HC1099" s="2">
        <f t="shared" si="857"/>
        <v>0</v>
      </c>
      <c r="HD1099" s="2"/>
      <c r="HE1099" s="2" t="s">
        <v>3</v>
      </c>
      <c r="HF1099" s="2" t="s">
        <v>3</v>
      </c>
      <c r="HG1099" s="2"/>
      <c r="HH1099" s="2"/>
      <c r="HI1099" s="2"/>
      <c r="HJ1099" s="2"/>
      <c r="HK1099" s="2"/>
      <c r="HL1099" s="2"/>
      <c r="HM1099" s="2" t="s">
        <v>3</v>
      </c>
      <c r="HN1099" s="2" t="s">
        <v>3</v>
      </c>
      <c r="HO1099" s="2" t="s">
        <v>3</v>
      </c>
      <c r="HP1099" s="2" t="s">
        <v>3</v>
      </c>
      <c r="HQ1099" s="2" t="s">
        <v>3</v>
      </c>
      <c r="HR1099" s="2"/>
      <c r="HS1099" s="2">
        <v>0</v>
      </c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/>
      <c r="IJ1099" s="2"/>
      <c r="IK1099" s="2">
        <v>0</v>
      </c>
      <c r="IL1099" s="2"/>
      <c r="IM1099" s="2"/>
      <c r="IN1099" s="2"/>
      <c r="IO1099" s="2"/>
      <c r="IP1099" s="2"/>
      <c r="IQ1099" s="2"/>
      <c r="IR1099" s="2"/>
      <c r="IS1099" s="2"/>
      <c r="IT1099" s="2"/>
      <c r="IU1099" s="2"/>
    </row>
    <row r="1100" spans="1:255" x14ac:dyDescent="0.2">
      <c r="A1100" s="3">
        <v>17</v>
      </c>
      <c r="B1100" s="3">
        <v>1</v>
      </c>
      <c r="C1100" s="3">
        <f>ROW(SmtRes!A760)</f>
        <v>760</v>
      </c>
      <c r="D1100" s="3">
        <f>ROW(EtalonRes!A1026)</f>
        <v>1026</v>
      </c>
      <c r="E1100" s="3" t="s">
        <v>959</v>
      </c>
      <c r="F1100" s="3" t="s">
        <v>960</v>
      </c>
      <c r="G1100" s="3" t="s">
        <v>961</v>
      </c>
      <c r="H1100" s="3" t="s">
        <v>942</v>
      </c>
      <c r="I1100" s="3">
        <f>ROUND(35/100,9)</f>
        <v>0.35</v>
      </c>
      <c r="J1100" s="3">
        <v>0</v>
      </c>
      <c r="K1100" s="3">
        <f>ROUND(35/100,9)</f>
        <v>0.35</v>
      </c>
      <c r="O1100" s="3">
        <f t="shared" si="833"/>
        <v>11237.57</v>
      </c>
      <c r="P1100" s="3">
        <f t="shared" si="834"/>
        <v>83.97</v>
      </c>
      <c r="Q1100" s="3">
        <f>(ROUND((ROUND(((((ET1100*1.2)*1.25))*AV1100*I1100),2)*BB1100),2)+ROUND((ROUND(((AE1100-(((EU1100*1.2)*1.25)))*AV1100*I1100),2)*BS1100),2))</f>
        <v>381.17</v>
      </c>
      <c r="R1100" s="3">
        <f>(ROUND((ROUND(((((EU1100*1.2)*1.25))*AV1100*I1100),2)*BS1100),2)+ROUND((ROUND(((AE1100-(((EU1100*1.2)*1.25)))*AV1100*I1100),2)*BS1100),2))</f>
        <v>176.94</v>
      </c>
      <c r="S1100" s="3">
        <f t="shared" si="835"/>
        <v>10772.43</v>
      </c>
      <c r="T1100" s="3">
        <f t="shared" si="836"/>
        <v>0</v>
      </c>
      <c r="U1100" s="3">
        <f t="shared" si="837"/>
        <v>15.306221699999996</v>
      </c>
      <c r="V1100" s="3">
        <f t="shared" si="838"/>
        <v>0</v>
      </c>
      <c r="W1100" s="3">
        <f t="shared" si="839"/>
        <v>0</v>
      </c>
      <c r="X1100" s="3">
        <f>(ROUND((((S1100+ROUND((ROUND(((((EU1100*1.2)*1.25))*AV1100*I1100),2)*BS1100),2))*AT1100)/100),2)+ROUND(((ROUND((ROUND(((AE1100-(((EU1100*1.2)*1.25)))*AV1100*I1100),2)*BS1100),2)*AT1100)/100),2))</f>
        <v>11934.81</v>
      </c>
      <c r="Y1100" s="3">
        <f>(ROUND((((S1100+ROUND((ROUND(((((EU1100*1.2)*1.25))*AV1100*I1100),2)*BS1100),2))*AU1100)/100),2)+ROUND(((ROUND((ROUND(((AE1100-(((EU1100*1.2)*1.25)))*AV1100*I1100),2)*BS1100),2)*AU1100)/100),2))</f>
        <v>6679.12</v>
      </c>
      <c r="AA1100" s="3">
        <v>56661436</v>
      </c>
      <c r="AB1100" s="3">
        <f t="shared" si="840"/>
        <v>608.57600000000002</v>
      </c>
      <c r="AC1100" s="3">
        <f>ROUND((((ES1100*1)*1)),6)</f>
        <v>33.74</v>
      </c>
      <c r="AD1100" s="3">
        <f>ROUND((((((ET1100*1.2)*1.25))-(((EU1100*1.2)*1.25)))+AE1100),6)</f>
        <v>62.924999999999997</v>
      </c>
      <c r="AE1100" s="3">
        <f>ROUND((((EU1100*1.2)*1.25)),6)</f>
        <v>8.4</v>
      </c>
      <c r="AF1100" s="3">
        <f>ROUND((((EV1100*1.2)*1.15)),6)</f>
        <v>511.911</v>
      </c>
      <c r="AG1100" s="3">
        <f t="shared" si="841"/>
        <v>0</v>
      </c>
      <c r="AH1100" s="3">
        <f>(((EW1100*1.2)*1.15))</f>
        <v>40.985999999999997</v>
      </c>
      <c r="AI1100" s="3">
        <f>(((EX1100*1.2)*1.25))</f>
        <v>0</v>
      </c>
      <c r="AJ1100" s="3">
        <f t="shared" si="842"/>
        <v>0</v>
      </c>
      <c r="AK1100" s="3">
        <v>446.64</v>
      </c>
      <c r="AL1100" s="3">
        <v>33.74</v>
      </c>
      <c r="AM1100" s="3">
        <v>41.95</v>
      </c>
      <c r="AN1100" s="3">
        <v>5.6</v>
      </c>
      <c r="AO1100" s="3">
        <v>370.95</v>
      </c>
      <c r="AP1100" s="3">
        <v>0</v>
      </c>
      <c r="AQ1100" s="3">
        <v>29.7</v>
      </c>
      <c r="AR1100" s="3">
        <v>0</v>
      </c>
      <c r="AS1100" s="3">
        <v>0</v>
      </c>
      <c r="AT1100" s="3">
        <v>109</v>
      </c>
      <c r="AU1100" s="3">
        <v>61</v>
      </c>
      <c r="AV1100" s="3">
        <v>1.0669999999999999</v>
      </c>
      <c r="AW1100" s="3">
        <v>1</v>
      </c>
      <c r="AZ1100" s="3">
        <v>1</v>
      </c>
      <c r="BA1100" s="3">
        <v>56.35</v>
      </c>
      <c r="BB1100" s="3">
        <v>16.22</v>
      </c>
      <c r="BC1100" s="3">
        <v>7.11</v>
      </c>
      <c r="BD1100" s="3" t="s">
        <v>3</v>
      </c>
      <c r="BE1100" s="3" t="s">
        <v>3</v>
      </c>
      <c r="BF1100" s="3" t="s">
        <v>3</v>
      </c>
      <c r="BG1100" s="3" t="s">
        <v>3</v>
      </c>
      <c r="BH1100" s="3">
        <v>0</v>
      </c>
      <c r="BI1100" s="3">
        <v>1</v>
      </c>
      <c r="BJ1100" s="3" t="s">
        <v>962</v>
      </c>
      <c r="BM1100" s="3">
        <v>21</v>
      </c>
      <c r="BN1100" s="3">
        <v>0</v>
      </c>
      <c r="BO1100" s="3" t="s">
        <v>960</v>
      </c>
      <c r="BP1100" s="3">
        <v>1</v>
      </c>
      <c r="BQ1100" s="3">
        <v>30</v>
      </c>
      <c r="BR1100" s="3">
        <v>0</v>
      </c>
      <c r="BS1100" s="3">
        <v>56.35</v>
      </c>
      <c r="BT1100" s="3">
        <v>1</v>
      </c>
      <c r="BU1100" s="3">
        <v>1</v>
      </c>
      <c r="BV1100" s="3">
        <v>1</v>
      </c>
      <c r="BW1100" s="3">
        <v>1</v>
      </c>
      <c r="BX1100" s="3">
        <v>1</v>
      </c>
      <c r="BY1100" s="3" t="s">
        <v>3</v>
      </c>
      <c r="BZ1100" s="3">
        <v>109</v>
      </c>
      <c r="CA1100" s="3">
        <v>61</v>
      </c>
      <c r="CB1100" s="3" t="s">
        <v>3</v>
      </c>
      <c r="CE1100" s="3">
        <v>1566</v>
      </c>
      <c r="CF1100" s="3">
        <v>0</v>
      </c>
      <c r="CG1100" s="3">
        <v>0</v>
      </c>
      <c r="CM1100" s="3">
        <v>0</v>
      </c>
      <c r="CN1100" s="3" t="s">
        <v>2117</v>
      </c>
      <c r="CO1100" s="3">
        <v>0</v>
      </c>
      <c r="CP1100" s="3">
        <f t="shared" si="843"/>
        <v>11237.57</v>
      </c>
      <c r="CQ1100" s="3">
        <f t="shared" si="844"/>
        <v>239.89</v>
      </c>
      <c r="CR1100" s="3">
        <f>(ROUND((ROUND(((((ET1100*1.2)*1.25))*AV1100*1),2)*BB1100),2)+ROUND((ROUND(((AE1100-(((EU1100*1.2)*1.25)))*AV1100*1),2)*BS1100),2))</f>
        <v>1089.01</v>
      </c>
      <c r="CS1100" s="3">
        <f>(ROUND((ROUND(((((EU1100*1.2)*1.25))*AV1100*1),2)*BS1100),2)+ROUND((ROUND(((AE1100-(((EU1100*1.2)*1.25)))*AV1100*1),2)*BS1100),2))</f>
        <v>504.9</v>
      </c>
      <c r="CT1100" s="3">
        <f t="shared" si="845"/>
        <v>30778.93</v>
      </c>
      <c r="CU1100" s="3">
        <f t="shared" si="846"/>
        <v>0</v>
      </c>
      <c r="CV1100" s="3">
        <f t="shared" si="847"/>
        <v>43.732061999999992</v>
      </c>
      <c r="CW1100" s="3">
        <f t="shared" si="848"/>
        <v>0</v>
      </c>
      <c r="CX1100" s="3">
        <f t="shared" si="849"/>
        <v>0</v>
      </c>
      <c r="CY1100" s="3">
        <f>(ROUND((((S1100+ROUND((ROUND(((((EU1100*1.2)*1.25))*AV1100*1),2)*BS1100),2))*AT1100)/100),2)+ROUND(((ROUND((ROUND(((AE1100-(((EU1100*1.2)*1.25)))*AV1100*1),2)*BS1100),2)*AT1100)/100),2))</f>
        <v>12292.29</v>
      </c>
      <c r="CZ1100" s="3">
        <f>(ROUND((((S1100+ROUND((ROUND(((((EU1100*1.2)*1.25))*AV1100*1),2)*BS1100),2))*AU1100)/100),2)+ROUND(((ROUND((ROUND(((AE1100-(((EU1100*1.2)*1.25)))*AV1100*1),2)*BS1100),2)*AU1100)/100),2))</f>
        <v>6879.17</v>
      </c>
      <c r="DB1100" s="3">
        <v>239</v>
      </c>
      <c r="DC1100" s="3" t="s">
        <v>3</v>
      </c>
      <c r="DD1100" s="3" t="s">
        <v>31</v>
      </c>
      <c r="DE1100" s="3" t="s">
        <v>935</v>
      </c>
      <c r="DF1100" s="3" t="s">
        <v>935</v>
      </c>
      <c r="DG1100" s="3" t="s">
        <v>936</v>
      </c>
      <c r="DH1100" s="3" t="s">
        <v>3</v>
      </c>
      <c r="DI1100" s="3" t="s">
        <v>936</v>
      </c>
      <c r="DJ1100" s="3" t="s">
        <v>935</v>
      </c>
      <c r="DK1100" s="3" t="s">
        <v>3</v>
      </c>
      <c r="DL1100" s="3" t="s">
        <v>3</v>
      </c>
      <c r="DM1100" s="3" t="s">
        <v>3</v>
      </c>
      <c r="DN1100" s="3">
        <v>0</v>
      </c>
      <c r="DO1100" s="3">
        <v>0</v>
      </c>
      <c r="DP1100" s="3">
        <v>1</v>
      </c>
      <c r="DQ1100" s="3">
        <v>1</v>
      </c>
      <c r="DU1100" s="3">
        <v>1013</v>
      </c>
      <c r="DV1100" s="3" t="s">
        <v>942</v>
      </c>
      <c r="DW1100" s="3" t="s">
        <v>942</v>
      </c>
      <c r="DX1100" s="3">
        <v>1</v>
      </c>
      <c r="DZ1100" s="3" t="s">
        <v>3</v>
      </c>
      <c r="EA1100" s="3" t="s">
        <v>3</v>
      </c>
      <c r="EB1100" s="3" t="s">
        <v>3</v>
      </c>
      <c r="EC1100" s="3" t="s">
        <v>3</v>
      </c>
      <c r="EE1100" s="3">
        <v>56938454</v>
      </c>
      <c r="EF1100" s="3">
        <v>30</v>
      </c>
      <c r="EG1100" s="3" t="s">
        <v>34</v>
      </c>
      <c r="EH1100" s="3">
        <v>0</v>
      </c>
      <c r="EI1100" s="3" t="s">
        <v>3</v>
      </c>
      <c r="EJ1100" s="3">
        <v>1</v>
      </c>
      <c r="EK1100" s="3">
        <v>21</v>
      </c>
      <c r="EL1100" s="3" t="s">
        <v>944</v>
      </c>
      <c r="EM1100" s="3" t="s">
        <v>945</v>
      </c>
      <c r="EO1100" s="3" t="s">
        <v>37</v>
      </c>
      <c r="EQ1100" s="3">
        <v>131072</v>
      </c>
      <c r="ER1100" s="3">
        <v>446.64</v>
      </c>
      <c r="ES1100" s="3">
        <v>33.74</v>
      </c>
      <c r="ET1100" s="3">
        <v>41.95</v>
      </c>
      <c r="EU1100" s="3">
        <v>5.6</v>
      </c>
      <c r="EV1100" s="3">
        <v>370.95</v>
      </c>
      <c r="EW1100" s="3">
        <v>29.7</v>
      </c>
      <c r="EX1100" s="3">
        <v>0</v>
      </c>
      <c r="EY1100" s="3">
        <v>0</v>
      </c>
      <c r="FQ1100" s="3">
        <v>0</v>
      </c>
      <c r="FR1100" s="3">
        <v>0</v>
      </c>
      <c r="FS1100" s="3">
        <v>0</v>
      </c>
      <c r="FX1100" s="3">
        <v>109</v>
      </c>
      <c r="FY1100" s="3">
        <v>61</v>
      </c>
      <c r="GA1100" s="3" t="s">
        <v>3</v>
      </c>
      <c r="GD1100" s="3">
        <v>1</v>
      </c>
      <c r="GF1100" s="3">
        <v>-1306831148</v>
      </c>
      <c r="GG1100" s="3">
        <v>2</v>
      </c>
      <c r="GH1100" s="3">
        <v>1</v>
      </c>
      <c r="GI1100" s="3">
        <v>2</v>
      </c>
      <c r="GJ1100" s="3">
        <v>0</v>
      </c>
      <c r="GK1100" s="3">
        <v>0</v>
      </c>
      <c r="GL1100" s="3">
        <f t="shared" si="850"/>
        <v>0</v>
      </c>
      <c r="GM1100" s="3">
        <f t="shared" si="851"/>
        <v>29851.5</v>
      </c>
      <c r="GN1100" s="3">
        <f t="shared" si="852"/>
        <v>29851.5</v>
      </c>
      <c r="GO1100" s="3">
        <f t="shared" si="853"/>
        <v>0</v>
      </c>
      <c r="GP1100" s="3">
        <f t="shared" si="854"/>
        <v>0</v>
      </c>
      <c r="GR1100" s="3">
        <v>0</v>
      </c>
      <c r="GS1100" s="3">
        <v>3</v>
      </c>
      <c r="GT1100" s="3">
        <v>0</v>
      </c>
      <c r="GU1100" s="3" t="s">
        <v>3</v>
      </c>
      <c r="GV1100" s="3">
        <f t="shared" si="855"/>
        <v>0</v>
      </c>
      <c r="GW1100" s="3">
        <v>1</v>
      </c>
      <c r="GX1100" s="3">
        <f t="shared" si="856"/>
        <v>0</v>
      </c>
      <c r="HA1100" s="3">
        <v>0</v>
      </c>
      <c r="HB1100" s="3">
        <v>0</v>
      </c>
      <c r="HC1100" s="3">
        <f t="shared" si="857"/>
        <v>0</v>
      </c>
      <c r="HE1100" s="3" t="s">
        <v>3</v>
      </c>
      <c r="HF1100" s="3" t="s">
        <v>3</v>
      </c>
      <c r="HM1100" s="3" t="s">
        <v>3</v>
      </c>
      <c r="HN1100" s="3" t="s">
        <v>3</v>
      </c>
      <c r="HO1100" s="3" t="s">
        <v>3</v>
      </c>
      <c r="HP1100" s="3" t="s">
        <v>3</v>
      </c>
      <c r="HQ1100" s="3" t="s">
        <v>3</v>
      </c>
      <c r="HS1100" s="3">
        <v>0</v>
      </c>
      <c r="IK1100" s="3">
        <v>0</v>
      </c>
    </row>
    <row r="1101" spans="1:255" x14ac:dyDescent="0.2">
      <c r="A1101" s="2">
        <v>18</v>
      </c>
      <c r="B1101" s="2">
        <v>1</v>
      </c>
      <c r="C1101" s="2">
        <v>747</v>
      </c>
      <c r="D1101" s="2"/>
      <c r="E1101" s="2" t="s">
        <v>963</v>
      </c>
      <c r="F1101" s="2" t="s">
        <v>964</v>
      </c>
      <c r="G1101" s="2" t="s">
        <v>965</v>
      </c>
      <c r="H1101" s="2" t="s">
        <v>672</v>
      </c>
      <c r="I1101" s="2">
        <f>I1099*J1101</f>
        <v>35</v>
      </c>
      <c r="J1101" s="2">
        <v>100</v>
      </c>
      <c r="K1101" s="2">
        <v>100</v>
      </c>
      <c r="L1101" s="2"/>
      <c r="M1101" s="2"/>
      <c r="N1101" s="2"/>
      <c r="O1101" s="2">
        <f t="shared" si="833"/>
        <v>1165.1500000000001</v>
      </c>
      <c r="P1101" s="2">
        <f t="shared" si="834"/>
        <v>1165.1500000000001</v>
      </c>
      <c r="Q1101" s="2">
        <f>(ROUND((ROUND(((ET1101)*AV1101*I1101),2)*BB1101),2)+ROUND((ROUND(((AE1101-(EU1101))*AV1101*I1101),2)*BS1101),2))</f>
        <v>0</v>
      </c>
      <c r="R1101" s="2">
        <f>(ROUND((ROUND(((EU1101)*AV1101*I1101),2)*BS1101),2)+ROUND((ROUND(((AE1101-(EU1101))*AV1101*I1101),2)*BS1101),2))</f>
        <v>0</v>
      </c>
      <c r="S1101" s="2">
        <f t="shared" si="835"/>
        <v>0</v>
      </c>
      <c r="T1101" s="2">
        <f t="shared" si="836"/>
        <v>0</v>
      </c>
      <c r="U1101" s="2">
        <f t="shared" si="837"/>
        <v>0</v>
      </c>
      <c r="V1101" s="2">
        <f t="shared" si="838"/>
        <v>0</v>
      </c>
      <c r="W1101" s="2">
        <f t="shared" si="839"/>
        <v>0</v>
      </c>
      <c r="X1101" s="2">
        <f>(ROUND((((S1101+ROUND((ROUND(((EU1101)*AV1101*I1101),2)*BS1101),2))*AT1101)/100),2)+ROUND(((ROUND((ROUND(((AE1101-(EU1101))*AV1101*I1101),2)*BS1101),2)*AT1101)/100),2))</f>
        <v>0</v>
      </c>
      <c r="Y1101" s="2">
        <f>(ROUND((((S1101+ROUND((ROUND(((EU1101)*AV1101*I1101),2)*BS1101),2))*AU1101)/100),2)+ROUND(((ROUND((ROUND(((AE1101-(EU1101))*AV1101*I1101),2)*BS1101),2)*AU1101)/100),2))</f>
        <v>0</v>
      </c>
      <c r="Z1101" s="2"/>
      <c r="AA1101" s="2">
        <v>56661434</v>
      </c>
      <c r="AB1101" s="2">
        <f t="shared" si="840"/>
        <v>33.29</v>
      </c>
      <c r="AC1101" s="2">
        <f>ROUND((ES1101),6)</f>
        <v>33.29</v>
      </c>
      <c r="AD1101" s="2">
        <f>ROUND((((ET1101)-(EU1101))+AE1101),6)</f>
        <v>0</v>
      </c>
      <c r="AE1101" s="2">
        <f>ROUND((EU1101),6)</f>
        <v>0</v>
      </c>
      <c r="AF1101" s="2">
        <f>ROUND((EV1101),6)</f>
        <v>0</v>
      </c>
      <c r="AG1101" s="2">
        <f t="shared" si="841"/>
        <v>0</v>
      </c>
      <c r="AH1101" s="2">
        <f>(EW1101)</f>
        <v>0</v>
      </c>
      <c r="AI1101" s="2">
        <f>(EX1101)</f>
        <v>0</v>
      </c>
      <c r="AJ1101" s="2">
        <f t="shared" si="842"/>
        <v>0</v>
      </c>
      <c r="AK1101" s="2">
        <v>33.29</v>
      </c>
      <c r="AL1101" s="2">
        <v>33.29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109</v>
      </c>
      <c r="AU1101" s="2">
        <v>61</v>
      </c>
      <c r="AV1101" s="2">
        <v>1</v>
      </c>
      <c r="AW1101" s="2">
        <v>1</v>
      </c>
      <c r="AX1101" s="2"/>
      <c r="AY1101" s="2"/>
      <c r="AZ1101" s="2">
        <v>1</v>
      </c>
      <c r="BA1101" s="2">
        <v>1</v>
      </c>
      <c r="BB1101" s="2">
        <v>1</v>
      </c>
      <c r="BC1101" s="2">
        <v>1</v>
      </c>
      <c r="BD1101" s="2" t="s">
        <v>3</v>
      </c>
      <c r="BE1101" s="2" t="s">
        <v>3</v>
      </c>
      <c r="BF1101" s="2" t="s">
        <v>3</v>
      </c>
      <c r="BG1101" s="2" t="s">
        <v>3</v>
      </c>
      <c r="BH1101" s="2">
        <v>3</v>
      </c>
      <c r="BI1101" s="2">
        <v>1</v>
      </c>
      <c r="BJ1101" s="2" t="s">
        <v>966</v>
      </c>
      <c r="BK1101" s="2"/>
      <c r="BL1101" s="2"/>
      <c r="BM1101" s="2">
        <v>21</v>
      </c>
      <c r="BN1101" s="2">
        <v>0</v>
      </c>
      <c r="BO1101" s="2" t="s">
        <v>3</v>
      </c>
      <c r="BP1101" s="2">
        <v>0</v>
      </c>
      <c r="BQ1101" s="2">
        <v>30</v>
      </c>
      <c r="BR1101" s="2">
        <v>0</v>
      </c>
      <c r="BS1101" s="2">
        <v>1</v>
      </c>
      <c r="BT1101" s="2">
        <v>1</v>
      </c>
      <c r="BU1101" s="2">
        <v>1</v>
      </c>
      <c r="BV1101" s="2">
        <v>1</v>
      </c>
      <c r="BW1101" s="2">
        <v>1</v>
      </c>
      <c r="BX1101" s="2">
        <v>1</v>
      </c>
      <c r="BY1101" s="2" t="s">
        <v>3</v>
      </c>
      <c r="BZ1101" s="2">
        <v>109</v>
      </c>
      <c r="CA1101" s="2">
        <v>61</v>
      </c>
      <c r="CB1101" s="2" t="s">
        <v>3</v>
      </c>
      <c r="CC1101" s="2"/>
      <c r="CD1101" s="2"/>
      <c r="CE1101" s="2">
        <v>1566</v>
      </c>
      <c r="CF1101" s="2">
        <v>0</v>
      </c>
      <c r="CG1101" s="2">
        <v>0</v>
      </c>
      <c r="CH1101" s="2"/>
      <c r="CI1101" s="2"/>
      <c r="CJ1101" s="2"/>
      <c r="CK1101" s="2"/>
      <c r="CL1101" s="2"/>
      <c r="CM1101" s="2">
        <v>0</v>
      </c>
      <c r="CN1101" s="2" t="s">
        <v>2136</v>
      </c>
      <c r="CO1101" s="2">
        <v>0</v>
      </c>
      <c r="CP1101" s="2">
        <f t="shared" si="843"/>
        <v>1165.1500000000001</v>
      </c>
      <c r="CQ1101" s="2">
        <f t="shared" si="844"/>
        <v>33.29</v>
      </c>
      <c r="CR1101" s="2">
        <f>(ROUND((ROUND(((ET1101)*AV1101*1),2)*BB1101),2)+ROUND((ROUND(((AE1101-(EU1101))*AV1101*1),2)*BS1101),2))</f>
        <v>0</v>
      </c>
      <c r="CS1101" s="2">
        <f>(ROUND((ROUND(((EU1101)*AV1101*1),2)*BS1101),2)+ROUND((ROUND(((AE1101-(EU1101))*AV1101*1),2)*BS1101),2))</f>
        <v>0</v>
      </c>
      <c r="CT1101" s="2">
        <f t="shared" si="845"/>
        <v>0</v>
      </c>
      <c r="CU1101" s="2">
        <f t="shared" si="846"/>
        <v>0</v>
      </c>
      <c r="CV1101" s="2">
        <f t="shared" si="847"/>
        <v>0</v>
      </c>
      <c r="CW1101" s="2">
        <f t="shared" si="848"/>
        <v>0</v>
      </c>
      <c r="CX1101" s="2">
        <f t="shared" si="849"/>
        <v>0</v>
      </c>
      <c r="CY1101" s="2">
        <f>(ROUND((((S1101+ROUND((ROUND(((EU1101)*AV1101*1),2)*BS1101),2))*AT1101)/100),2)+ROUND(((ROUND((ROUND(((AE1101-(EU1101))*AV1101*1),2)*BS1101),2)*AT1101)/100),2))</f>
        <v>0</v>
      </c>
      <c r="CZ1101" s="2">
        <f>(ROUND((((S1101+ROUND((ROUND(((EU1101)*AV1101*1),2)*BS1101),2))*AU1101)/100),2)+ROUND(((ROUND((ROUND(((AE1101-(EU1101))*AV1101*1),2)*BS1101),2)*AU1101)/100),2))</f>
        <v>0</v>
      </c>
      <c r="DA1101" s="2"/>
      <c r="DB1101" s="2"/>
      <c r="DC1101" s="2" t="s">
        <v>3</v>
      </c>
      <c r="DD1101" s="2" t="s">
        <v>3</v>
      </c>
      <c r="DE1101" s="2" t="s">
        <v>3</v>
      </c>
      <c r="DF1101" s="2" t="s">
        <v>3</v>
      </c>
      <c r="DG1101" s="2" t="s">
        <v>3</v>
      </c>
      <c r="DH1101" s="2" t="s">
        <v>3</v>
      </c>
      <c r="DI1101" s="2" t="s">
        <v>3</v>
      </c>
      <c r="DJ1101" s="2" t="s">
        <v>3</v>
      </c>
      <c r="DK1101" s="2" t="s">
        <v>3</v>
      </c>
      <c r="DL1101" s="2" t="s">
        <v>3</v>
      </c>
      <c r="DM1101" s="2" t="s">
        <v>3</v>
      </c>
      <c r="DN1101" s="2">
        <v>0</v>
      </c>
      <c r="DO1101" s="2">
        <v>0</v>
      </c>
      <c r="DP1101" s="2">
        <v>1</v>
      </c>
      <c r="DQ1101" s="2">
        <v>1</v>
      </c>
      <c r="DR1101" s="2"/>
      <c r="DS1101" s="2"/>
      <c r="DT1101" s="2"/>
      <c r="DU1101" s="2">
        <v>1003</v>
      </c>
      <c r="DV1101" s="2" t="s">
        <v>672</v>
      </c>
      <c r="DW1101" s="2" t="s">
        <v>672</v>
      </c>
      <c r="DX1101" s="2">
        <v>1</v>
      </c>
      <c r="DY1101" s="2"/>
      <c r="DZ1101" s="2" t="s">
        <v>3</v>
      </c>
      <c r="EA1101" s="2" t="s">
        <v>3</v>
      </c>
      <c r="EB1101" s="2" t="s">
        <v>3</v>
      </c>
      <c r="EC1101" s="2" t="s">
        <v>3</v>
      </c>
      <c r="ED1101" s="2"/>
      <c r="EE1101" s="2">
        <v>56938454</v>
      </c>
      <c r="EF1101" s="2">
        <v>30</v>
      </c>
      <c r="EG1101" s="2" t="s">
        <v>34</v>
      </c>
      <c r="EH1101" s="2">
        <v>0</v>
      </c>
      <c r="EI1101" s="2" t="s">
        <v>3</v>
      </c>
      <c r="EJ1101" s="2">
        <v>1</v>
      </c>
      <c r="EK1101" s="2">
        <v>21</v>
      </c>
      <c r="EL1101" s="2" t="s">
        <v>944</v>
      </c>
      <c r="EM1101" s="2" t="s">
        <v>945</v>
      </c>
      <c r="EN1101" s="2"/>
      <c r="EO1101" s="2" t="s">
        <v>950</v>
      </c>
      <c r="EP1101" s="2"/>
      <c r="EQ1101" s="2">
        <v>0</v>
      </c>
      <c r="ER1101" s="2">
        <v>33.29</v>
      </c>
      <c r="ES1101" s="2">
        <v>33.29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>
        <v>0</v>
      </c>
      <c r="FR1101" s="2">
        <v>0</v>
      </c>
      <c r="FS1101" s="2">
        <v>0</v>
      </c>
      <c r="FT1101" s="2"/>
      <c r="FU1101" s="2"/>
      <c r="FV1101" s="2"/>
      <c r="FW1101" s="2"/>
      <c r="FX1101" s="2">
        <v>109</v>
      </c>
      <c r="FY1101" s="2">
        <v>61</v>
      </c>
      <c r="FZ1101" s="2"/>
      <c r="GA1101" s="2" t="s">
        <v>3</v>
      </c>
      <c r="GB1101" s="2"/>
      <c r="GC1101" s="2"/>
      <c r="GD1101" s="2">
        <v>1</v>
      </c>
      <c r="GE1101" s="2"/>
      <c r="GF1101" s="2">
        <v>-1072589213</v>
      </c>
      <c r="GG1101" s="2">
        <v>2</v>
      </c>
      <c r="GH1101" s="2">
        <v>1</v>
      </c>
      <c r="GI1101" s="2">
        <v>-2</v>
      </c>
      <c r="GJ1101" s="2">
        <v>0</v>
      </c>
      <c r="GK1101" s="2">
        <v>0</v>
      </c>
      <c r="GL1101" s="2">
        <f t="shared" si="850"/>
        <v>0</v>
      </c>
      <c r="GM1101" s="2">
        <f t="shared" si="851"/>
        <v>1165.1500000000001</v>
      </c>
      <c r="GN1101" s="2">
        <f t="shared" si="852"/>
        <v>1165.1500000000001</v>
      </c>
      <c r="GO1101" s="2">
        <f t="shared" si="853"/>
        <v>0</v>
      </c>
      <c r="GP1101" s="2">
        <f t="shared" si="854"/>
        <v>0</v>
      </c>
      <c r="GQ1101" s="2"/>
      <c r="GR1101" s="2">
        <v>0</v>
      </c>
      <c r="GS1101" s="2">
        <v>3</v>
      </c>
      <c r="GT1101" s="2">
        <v>0</v>
      </c>
      <c r="GU1101" s="2" t="s">
        <v>3</v>
      </c>
      <c r="GV1101" s="2">
        <f t="shared" si="855"/>
        <v>0</v>
      </c>
      <c r="GW1101" s="2">
        <v>1</v>
      </c>
      <c r="GX1101" s="2">
        <f t="shared" si="856"/>
        <v>0</v>
      </c>
      <c r="GY1101" s="2"/>
      <c r="GZ1101" s="2"/>
      <c r="HA1101" s="2">
        <v>0</v>
      </c>
      <c r="HB1101" s="2">
        <v>0</v>
      </c>
      <c r="HC1101" s="2">
        <f t="shared" si="857"/>
        <v>0</v>
      </c>
      <c r="HD1101" s="2"/>
      <c r="HE1101" s="2" t="s">
        <v>3</v>
      </c>
      <c r="HF1101" s="2" t="s">
        <v>3</v>
      </c>
      <c r="HG1101" s="2"/>
      <c r="HH1101" s="2"/>
      <c r="HI1101" s="2"/>
      <c r="HJ1101" s="2"/>
      <c r="HK1101" s="2"/>
      <c r="HL1101" s="2"/>
      <c r="HM1101" s="2" t="s">
        <v>31</v>
      </c>
      <c r="HN1101" s="2" t="s">
        <v>3</v>
      </c>
      <c r="HO1101" s="2" t="s">
        <v>3</v>
      </c>
      <c r="HP1101" s="2" t="s">
        <v>3</v>
      </c>
      <c r="HQ1101" s="2" t="s">
        <v>3</v>
      </c>
      <c r="HR1101" s="2"/>
      <c r="HS1101" s="2">
        <v>0</v>
      </c>
      <c r="HT1101" s="2"/>
      <c r="HU1101" s="2"/>
      <c r="HV1101" s="2"/>
      <c r="HW1101" s="2"/>
      <c r="HX1101" s="2"/>
      <c r="HY1101" s="2"/>
      <c r="HZ1101" s="2"/>
      <c r="IA1101" s="2"/>
      <c r="IB1101" s="2"/>
      <c r="IC1101" s="2"/>
      <c r="ID1101" s="2"/>
      <c r="IE1101" s="2"/>
      <c r="IF1101" s="2"/>
      <c r="IG1101" s="2"/>
      <c r="IH1101" s="2"/>
      <c r="II1101" s="2"/>
      <c r="IJ1101" s="2"/>
      <c r="IK1101" s="2">
        <v>0</v>
      </c>
      <c r="IL1101" s="2"/>
      <c r="IM1101" s="2"/>
      <c r="IN1101" s="2"/>
      <c r="IO1101" s="2"/>
      <c r="IP1101" s="2"/>
      <c r="IQ1101" s="2"/>
      <c r="IR1101" s="2"/>
      <c r="IS1101" s="2"/>
      <c r="IT1101" s="2"/>
      <c r="IU1101" s="2"/>
    </row>
    <row r="1102" spans="1:255" x14ac:dyDescent="0.2">
      <c r="A1102" s="3">
        <v>18</v>
      </c>
      <c r="B1102" s="3">
        <v>1</v>
      </c>
      <c r="C1102" s="3">
        <v>760</v>
      </c>
      <c r="E1102" s="3" t="s">
        <v>963</v>
      </c>
      <c r="F1102" s="3" t="s">
        <v>964</v>
      </c>
      <c r="G1102" s="3" t="s">
        <v>965</v>
      </c>
      <c r="H1102" s="3" t="s">
        <v>672</v>
      </c>
      <c r="I1102" s="3">
        <f>I1100*J1102</f>
        <v>35</v>
      </c>
      <c r="J1102" s="3">
        <v>100</v>
      </c>
      <c r="K1102" s="3">
        <v>100</v>
      </c>
      <c r="O1102" s="3">
        <f t="shared" si="833"/>
        <v>19213.32</v>
      </c>
      <c r="P1102" s="3">
        <f t="shared" si="834"/>
        <v>19213.32</v>
      </c>
      <c r="Q1102" s="3">
        <f>(ROUND((ROUND(((ET1102)*AV1102*I1102),2)*BB1102),2)+ROUND((ROUND(((AE1102-(EU1102))*AV1102*I1102),2)*BS1102),2))</f>
        <v>0</v>
      </c>
      <c r="R1102" s="3">
        <f>(ROUND((ROUND(((EU1102)*AV1102*I1102),2)*BS1102),2)+ROUND((ROUND(((AE1102-(EU1102))*AV1102*I1102),2)*BS1102),2))</f>
        <v>0</v>
      </c>
      <c r="S1102" s="3">
        <f t="shared" si="835"/>
        <v>0</v>
      </c>
      <c r="T1102" s="3">
        <f t="shared" si="836"/>
        <v>0</v>
      </c>
      <c r="U1102" s="3">
        <f t="shared" si="837"/>
        <v>0</v>
      </c>
      <c r="V1102" s="3">
        <f t="shared" si="838"/>
        <v>0</v>
      </c>
      <c r="W1102" s="3">
        <f t="shared" si="839"/>
        <v>0</v>
      </c>
      <c r="X1102" s="3">
        <f>(ROUND((((S1102+ROUND((ROUND(((EU1102)*AV1102*I1102),2)*BS1102),2))*AT1102)/100),2)+ROUND(((ROUND((ROUND(((AE1102-(EU1102))*AV1102*I1102),2)*BS1102),2)*AT1102)/100),2))</f>
        <v>0</v>
      </c>
      <c r="Y1102" s="3">
        <f>(ROUND((((S1102+ROUND((ROUND(((EU1102)*AV1102*I1102),2)*BS1102),2))*AU1102)/100),2)+ROUND(((ROUND((ROUND(((AE1102-(EU1102))*AV1102*I1102),2)*BS1102),2)*AU1102)/100),2))</f>
        <v>0</v>
      </c>
      <c r="AA1102" s="3">
        <v>56661436</v>
      </c>
      <c r="AB1102" s="3">
        <f t="shared" si="840"/>
        <v>33.29</v>
      </c>
      <c r="AC1102" s="3">
        <f>ROUND((ES1102),6)</f>
        <v>33.29</v>
      </c>
      <c r="AD1102" s="3">
        <f>ROUND((((ET1102)-(EU1102))+AE1102),6)</f>
        <v>0</v>
      </c>
      <c r="AE1102" s="3">
        <f>ROUND((EU1102),6)</f>
        <v>0</v>
      </c>
      <c r="AF1102" s="3">
        <f>ROUND((EV1102),6)</f>
        <v>0</v>
      </c>
      <c r="AG1102" s="3">
        <f t="shared" si="841"/>
        <v>0</v>
      </c>
      <c r="AH1102" s="3">
        <f>(EW1102)</f>
        <v>0</v>
      </c>
      <c r="AI1102" s="3">
        <f>(EX1102)</f>
        <v>0</v>
      </c>
      <c r="AJ1102" s="3">
        <f t="shared" si="842"/>
        <v>0</v>
      </c>
      <c r="AK1102" s="3">
        <v>33.29</v>
      </c>
      <c r="AL1102" s="3">
        <v>33.29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109</v>
      </c>
      <c r="AU1102" s="3">
        <v>61</v>
      </c>
      <c r="AV1102" s="3">
        <v>1</v>
      </c>
      <c r="AW1102" s="3">
        <v>1</v>
      </c>
      <c r="AZ1102" s="3">
        <v>1</v>
      </c>
      <c r="BA1102" s="3">
        <v>1</v>
      </c>
      <c r="BB1102" s="3">
        <v>1</v>
      </c>
      <c r="BC1102" s="3">
        <v>16.489999999999998</v>
      </c>
      <c r="BD1102" s="3" t="s">
        <v>3</v>
      </c>
      <c r="BE1102" s="3" t="s">
        <v>3</v>
      </c>
      <c r="BF1102" s="3" t="s">
        <v>3</v>
      </c>
      <c r="BG1102" s="3" t="s">
        <v>3</v>
      </c>
      <c r="BH1102" s="3">
        <v>3</v>
      </c>
      <c r="BI1102" s="3">
        <v>1</v>
      </c>
      <c r="BJ1102" s="3" t="s">
        <v>966</v>
      </c>
      <c r="BM1102" s="3">
        <v>21</v>
      </c>
      <c r="BN1102" s="3">
        <v>0</v>
      </c>
      <c r="BO1102" s="3" t="s">
        <v>964</v>
      </c>
      <c r="BP1102" s="3">
        <v>1</v>
      </c>
      <c r="BQ1102" s="3">
        <v>30</v>
      </c>
      <c r="BR1102" s="3">
        <v>0</v>
      </c>
      <c r="BS1102" s="3">
        <v>1</v>
      </c>
      <c r="BT1102" s="3">
        <v>1</v>
      </c>
      <c r="BU1102" s="3">
        <v>1</v>
      </c>
      <c r="BV1102" s="3">
        <v>1</v>
      </c>
      <c r="BW1102" s="3">
        <v>1</v>
      </c>
      <c r="BX1102" s="3">
        <v>1</v>
      </c>
      <c r="BY1102" s="3" t="s">
        <v>3</v>
      </c>
      <c r="BZ1102" s="3">
        <v>109</v>
      </c>
      <c r="CA1102" s="3">
        <v>61</v>
      </c>
      <c r="CB1102" s="3" t="s">
        <v>3</v>
      </c>
      <c r="CE1102" s="3">
        <v>1566</v>
      </c>
      <c r="CF1102" s="3">
        <v>0</v>
      </c>
      <c r="CG1102" s="3">
        <v>0</v>
      </c>
      <c r="CM1102" s="3">
        <v>0</v>
      </c>
      <c r="CN1102" s="3" t="s">
        <v>2136</v>
      </c>
      <c r="CO1102" s="3">
        <v>0</v>
      </c>
      <c r="CP1102" s="3">
        <f t="shared" si="843"/>
        <v>19213.32</v>
      </c>
      <c r="CQ1102" s="3">
        <f t="shared" si="844"/>
        <v>548.95000000000005</v>
      </c>
      <c r="CR1102" s="3">
        <f>(ROUND((ROUND(((ET1102)*AV1102*1),2)*BB1102),2)+ROUND((ROUND(((AE1102-(EU1102))*AV1102*1),2)*BS1102),2))</f>
        <v>0</v>
      </c>
      <c r="CS1102" s="3">
        <f>(ROUND((ROUND(((EU1102)*AV1102*1),2)*BS1102),2)+ROUND((ROUND(((AE1102-(EU1102))*AV1102*1),2)*BS1102),2))</f>
        <v>0</v>
      </c>
      <c r="CT1102" s="3">
        <f t="shared" si="845"/>
        <v>0</v>
      </c>
      <c r="CU1102" s="3">
        <f t="shared" si="846"/>
        <v>0</v>
      </c>
      <c r="CV1102" s="3">
        <f t="shared" si="847"/>
        <v>0</v>
      </c>
      <c r="CW1102" s="3">
        <f t="shared" si="848"/>
        <v>0</v>
      </c>
      <c r="CX1102" s="3">
        <f t="shared" si="849"/>
        <v>0</v>
      </c>
      <c r="CY1102" s="3">
        <f>(ROUND((((S1102+ROUND((ROUND(((EU1102)*AV1102*1),2)*BS1102),2))*AT1102)/100),2)+ROUND(((ROUND((ROUND(((AE1102-(EU1102))*AV1102*1),2)*BS1102),2)*AT1102)/100),2))</f>
        <v>0</v>
      </c>
      <c r="CZ1102" s="3">
        <f>(ROUND((((S1102+ROUND((ROUND(((EU1102)*AV1102*1),2)*BS1102),2))*AU1102)/100),2)+ROUND(((ROUND((ROUND(((AE1102-(EU1102))*AV1102*1),2)*BS1102),2)*AU1102)/100),2))</f>
        <v>0</v>
      </c>
      <c r="DC1102" s="3" t="s">
        <v>3</v>
      </c>
      <c r="DD1102" s="3" t="s">
        <v>3</v>
      </c>
      <c r="DE1102" s="3" t="s">
        <v>3</v>
      </c>
      <c r="DF1102" s="3" t="s">
        <v>3</v>
      </c>
      <c r="DG1102" s="3" t="s">
        <v>3</v>
      </c>
      <c r="DH1102" s="3" t="s">
        <v>3</v>
      </c>
      <c r="DI1102" s="3" t="s">
        <v>3</v>
      </c>
      <c r="DJ1102" s="3" t="s">
        <v>3</v>
      </c>
      <c r="DK1102" s="3" t="s">
        <v>3</v>
      </c>
      <c r="DL1102" s="3" t="s">
        <v>3</v>
      </c>
      <c r="DM1102" s="3" t="s">
        <v>3</v>
      </c>
      <c r="DN1102" s="3">
        <v>0</v>
      </c>
      <c r="DO1102" s="3">
        <v>0</v>
      </c>
      <c r="DP1102" s="3">
        <v>1</v>
      </c>
      <c r="DQ1102" s="3">
        <v>1</v>
      </c>
      <c r="DU1102" s="3">
        <v>1003</v>
      </c>
      <c r="DV1102" s="3" t="s">
        <v>672</v>
      </c>
      <c r="DW1102" s="3" t="s">
        <v>672</v>
      </c>
      <c r="DX1102" s="3">
        <v>1</v>
      </c>
      <c r="DZ1102" s="3" t="s">
        <v>3</v>
      </c>
      <c r="EA1102" s="3" t="s">
        <v>3</v>
      </c>
      <c r="EB1102" s="3" t="s">
        <v>3</v>
      </c>
      <c r="EC1102" s="3" t="s">
        <v>3</v>
      </c>
      <c r="EE1102" s="3">
        <v>56938454</v>
      </c>
      <c r="EF1102" s="3">
        <v>30</v>
      </c>
      <c r="EG1102" s="3" t="s">
        <v>34</v>
      </c>
      <c r="EH1102" s="3">
        <v>0</v>
      </c>
      <c r="EI1102" s="3" t="s">
        <v>3</v>
      </c>
      <c r="EJ1102" s="3">
        <v>1</v>
      </c>
      <c r="EK1102" s="3">
        <v>21</v>
      </c>
      <c r="EL1102" s="3" t="s">
        <v>944</v>
      </c>
      <c r="EM1102" s="3" t="s">
        <v>945</v>
      </c>
      <c r="EO1102" s="3" t="s">
        <v>950</v>
      </c>
      <c r="EQ1102" s="3">
        <v>0</v>
      </c>
      <c r="ER1102" s="3">
        <v>33.29</v>
      </c>
      <c r="ES1102" s="3">
        <v>33.29</v>
      </c>
      <c r="ET1102" s="3">
        <v>0</v>
      </c>
      <c r="EU1102" s="3">
        <v>0</v>
      </c>
      <c r="EV1102" s="3">
        <v>0</v>
      </c>
      <c r="EW1102" s="3">
        <v>0</v>
      </c>
      <c r="EX1102" s="3">
        <v>0</v>
      </c>
      <c r="FQ1102" s="3">
        <v>0</v>
      </c>
      <c r="FR1102" s="3">
        <v>0</v>
      </c>
      <c r="FS1102" s="3">
        <v>0</v>
      </c>
      <c r="FX1102" s="3">
        <v>109</v>
      </c>
      <c r="FY1102" s="3">
        <v>61</v>
      </c>
      <c r="GA1102" s="3" t="s">
        <v>3</v>
      </c>
      <c r="GD1102" s="3">
        <v>1</v>
      </c>
      <c r="GF1102" s="3">
        <v>-1072589213</v>
      </c>
      <c r="GG1102" s="3">
        <v>2</v>
      </c>
      <c r="GH1102" s="3">
        <v>1</v>
      </c>
      <c r="GI1102" s="3">
        <v>2</v>
      </c>
      <c r="GJ1102" s="3">
        <v>0</v>
      </c>
      <c r="GK1102" s="3">
        <v>0</v>
      </c>
      <c r="GL1102" s="3">
        <f t="shared" si="850"/>
        <v>0</v>
      </c>
      <c r="GM1102" s="3">
        <f t="shared" si="851"/>
        <v>19213.32</v>
      </c>
      <c r="GN1102" s="3">
        <f t="shared" si="852"/>
        <v>19213.32</v>
      </c>
      <c r="GO1102" s="3">
        <f t="shared" si="853"/>
        <v>0</v>
      </c>
      <c r="GP1102" s="3">
        <f t="shared" si="854"/>
        <v>0</v>
      </c>
      <c r="GR1102" s="3">
        <v>0</v>
      </c>
      <c r="GS1102" s="3">
        <v>3</v>
      </c>
      <c r="GT1102" s="3">
        <v>0</v>
      </c>
      <c r="GU1102" s="3" t="s">
        <v>3</v>
      </c>
      <c r="GV1102" s="3">
        <f t="shared" si="855"/>
        <v>0</v>
      </c>
      <c r="GW1102" s="3">
        <v>1</v>
      </c>
      <c r="GX1102" s="3">
        <f t="shared" si="856"/>
        <v>0</v>
      </c>
      <c r="HA1102" s="3">
        <v>0</v>
      </c>
      <c r="HB1102" s="3">
        <v>0</v>
      </c>
      <c r="HC1102" s="3">
        <f t="shared" si="857"/>
        <v>0</v>
      </c>
      <c r="HE1102" s="3" t="s">
        <v>3</v>
      </c>
      <c r="HF1102" s="3" t="s">
        <v>3</v>
      </c>
      <c r="HM1102" s="3" t="s">
        <v>31</v>
      </c>
      <c r="HN1102" s="3" t="s">
        <v>3</v>
      </c>
      <c r="HO1102" s="3" t="s">
        <v>3</v>
      </c>
      <c r="HP1102" s="3" t="s">
        <v>3</v>
      </c>
      <c r="HQ1102" s="3" t="s">
        <v>3</v>
      </c>
      <c r="HS1102" s="3">
        <v>0</v>
      </c>
      <c r="IK1102" s="3">
        <v>0</v>
      </c>
    </row>
    <row r="1103" spans="1:255" x14ac:dyDescent="0.2">
      <c r="A1103" s="2">
        <v>17</v>
      </c>
      <c r="B1103" s="2">
        <v>1</v>
      </c>
      <c r="C1103" s="2">
        <f>ROW(SmtRes!A773)</f>
        <v>773</v>
      </c>
      <c r="D1103" s="2">
        <f>ROW(EtalonRes!A1041)</f>
        <v>1041</v>
      </c>
      <c r="E1103" s="2" t="s">
        <v>967</v>
      </c>
      <c r="F1103" s="2" t="s">
        <v>968</v>
      </c>
      <c r="G1103" s="2" t="s">
        <v>969</v>
      </c>
      <c r="H1103" s="2" t="s">
        <v>942</v>
      </c>
      <c r="I1103" s="2">
        <f>ROUND(140/100,9)</f>
        <v>1.4</v>
      </c>
      <c r="J1103" s="2">
        <v>0</v>
      </c>
      <c r="K1103" s="2">
        <f>ROUND(140/100,9)</f>
        <v>1.4</v>
      </c>
      <c r="L1103" s="2"/>
      <c r="M1103" s="2"/>
      <c r="N1103" s="2"/>
      <c r="O1103" s="2">
        <f t="shared" si="833"/>
        <v>907.58</v>
      </c>
      <c r="P1103" s="2">
        <f t="shared" si="834"/>
        <v>48.89</v>
      </c>
      <c r="Q1103" s="2">
        <f>(ROUND((ROUND(((((ET1103*1.2)*1.25))*AV1103*I1103),2)*BB1103),2)+ROUND((ROUND(((AE1103-(((EU1103*1.2)*1.25)))*AV1103*I1103),2)*BS1103),2))</f>
        <v>94</v>
      </c>
      <c r="R1103" s="2">
        <f>(ROUND((ROUND(((((EU1103*1.2)*1.25))*AV1103*I1103),2)*BS1103),2)+ROUND((ROUND(((AE1103-(((EU1103*1.2)*1.25)))*AV1103*I1103),2)*BS1103),2))</f>
        <v>12.55</v>
      </c>
      <c r="S1103" s="2">
        <f t="shared" si="835"/>
        <v>764.69</v>
      </c>
      <c r="T1103" s="2">
        <f t="shared" si="836"/>
        <v>0</v>
      </c>
      <c r="U1103" s="2">
        <f t="shared" si="837"/>
        <v>61.224886799999986</v>
      </c>
      <c r="V1103" s="2">
        <f t="shared" si="838"/>
        <v>0</v>
      </c>
      <c r="W1103" s="2">
        <f t="shared" si="839"/>
        <v>0</v>
      </c>
      <c r="X1103" s="2">
        <f>(ROUND((((S1103+ROUND((ROUND(((((EU1103*1.2)*1.25))*AV1103*I1103),2)*BS1103),2))*AT1103)/100),2)+ROUND(((ROUND((ROUND(((AE1103-(((EU1103*1.2)*1.25)))*AV1103*I1103),2)*BS1103),2)*AT1103)/100),2))</f>
        <v>847.19</v>
      </c>
      <c r="Y1103" s="2">
        <f>(ROUND((((S1103+ROUND((ROUND(((((EU1103*1.2)*1.25))*AV1103*I1103),2)*BS1103),2))*AU1103)/100),2)+ROUND(((ROUND((ROUND(((AE1103-(((EU1103*1.2)*1.25)))*AV1103*I1103),2)*BS1103),2)*AU1103)/100),2))</f>
        <v>474.12</v>
      </c>
      <c r="Z1103" s="2"/>
      <c r="AA1103" s="2">
        <v>56661434</v>
      </c>
      <c r="AB1103" s="2">
        <f t="shared" si="840"/>
        <v>609.75599999999997</v>
      </c>
      <c r="AC1103" s="2">
        <f>ROUND((((ES1103*1)*1)),6)</f>
        <v>34.92</v>
      </c>
      <c r="AD1103" s="2">
        <f>ROUND((((((ET1103*1.2)*1.25))-(((EU1103*1.2)*1.25)))+AE1103),6)</f>
        <v>62.924999999999997</v>
      </c>
      <c r="AE1103" s="2">
        <f>ROUND((((EU1103*1.2)*1.25)),6)</f>
        <v>8.4</v>
      </c>
      <c r="AF1103" s="2">
        <f>ROUND((((EV1103*1.2)*1.15)),6)</f>
        <v>511.911</v>
      </c>
      <c r="AG1103" s="2">
        <f t="shared" si="841"/>
        <v>0</v>
      </c>
      <c r="AH1103" s="2">
        <f>(((EW1103*1.2)*1.15))</f>
        <v>40.985999999999997</v>
      </c>
      <c r="AI1103" s="2">
        <f>(((EX1103*1.2)*1.25))</f>
        <v>0</v>
      </c>
      <c r="AJ1103" s="2">
        <f t="shared" si="842"/>
        <v>0</v>
      </c>
      <c r="AK1103" s="2">
        <v>447.82</v>
      </c>
      <c r="AL1103" s="2">
        <v>34.92</v>
      </c>
      <c r="AM1103" s="2">
        <v>41.95</v>
      </c>
      <c r="AN1103" s="2">
        <v>5.6</v>
      </c>
      <c r="AO1103" s="2">
        <v>370.95</v>
      </c>
      <c r="AP1103" s="2">
        <v>0</v>
      </c>
      <c r="AQ1103" s="2">
        <v>29.7</v>
      </c>
      <c r="AR1103" s="2">
        <v>0</v>
      </c>
      <c r="AS1103" s="2">
        <v>0</v>
      </c>
      <c r="AT1103" s="2">
        <v>109</v>
      </c>
      <c r="AU1103" s="2">
        <v>61</v>
      </c>
      <c r="AV1103" s="2">
        <v>1.0669999999999999</v>
      </c>
      <c r="AW1103" s="2">
        <v>1</v>
      </c>
      <c r="AX1103" s="2"/>
      <c r="AY1103" s="2"/>
      <c r="AZ1103" s="2">
        <v>1</v>
      </c>
      <c r="BA1103" s="2">
        <v>1</v>
      </c>
      <c r="BB1103" s="2">
        <v>1</v>
      </c>
      <c r="BC1103" s="2">
        <v>1</v>
      </c>
      <c r="BD1103" s="2" t="s">
        <v>3</v>
      </c>
      <c r="BE1103" s="2" t="s">
        <v>3</v>
      </c>
      <c r="BF1103" s="2" t="s">
        <v>3</v>
      </c>
      <c r="BG1103" s="2" t="s">
        <v>3</v>
      </c>
      <c r="BH1103" s="2">
        <v>0</v>
      </c>
      <c r="BI1103" s="2">
        <v>1</v>
      </c>
      <c r="BJ1103" s="2" t="s">
        <v>970</v>
      </c>
      <c r="BK1103" s="2"/>
      <c r="BL1103" s="2"/>
      <c r="BM1103" s="2">
        <v>21</v>
      </c>
      <c r="BN1103" s="2">
        <v>0</v>
      </c>
      <c r="BO1103" s="2" t="s">
        <v>968</v>
      </c>
      <c r="BP1103" s="2">
        <v>1</v>
      </c>
      <c r="BQ1103" s="2">
        <v>30</v>
      </c>
      <c r="BR1103" s="2">
        <v>0</v>
      </c>
      <c r="BS1103" s="2">
        <v>1</v>
      </c>
      <c r="BT1103" s="2">
        <v>1</v>
      </c>
      <c r="BU1103" s="2">
        <v>1</v>
      </c>
      <c r="BV1103" s="2">
        <v>1</v>
      </c>
      <c r="BW1103" s="2">
        <v>1</v>
      </c>
      <c r="BX1103" s="2">
        <v>1</v>
      </c>
      <c r="BY1103" s="2" t="s">
        <v>3</v>
      </c>
      <c r="BZ1103" s="2">
        <v>109</v>
      </c>
      <c r="CA1103" s="2">
        <v>61</v>
      </c>
      <c r="CB1103" s="2" t="s">
        <v>3</v>
      </c>
      <c r="CC1103" s="2"/>
      <c r="CD1103" s="2"/>
      <c r="CE1103" s="2">
        <v>1566</v>
      </c>
      <c r="CF1103" s="2">
        <v>0</v>
      </c>
      <c r="CG1103" s="2">
        <v>0</v>
      </c>
      <c r="CH1103" s="2"/>
      <c r="CI1103" s="2"/>
      <c r="CJ1103" s="2"/>
      <c r="CK1103" s="2"/>
      <c r="CL1103" s="2"/>
      <c r="CM1103" s="2">
        <v>0</v>
      </c>
      <c r="CN1103" s="2" t="s">
        <v>2117</v>
      </c>
      <c r="CO1103" s="2">
        <v>0</v>
      </c>
      <c r="CP1103" s="2">
        <f t="shared" si="843"/>
        <v>907.58</v>
      </c>
      <c r="CQ1103" s="2">
        <f t="shared" si="844"/>
        <v>34.92</v>
      </c>
      <c r="CR1103" s="2">
        <f>(ROUND((ROUND(((((ET1103*1.2)*1.25))*AV1103*1),2)*BB1103),2)+ROUND((ROUND(((AE1103-(((EU1103*1.2)*1.25)))*AV1103*1),2)*BS1103),2))</f>
        <v>67.14</v>
      </c>
      <c r="CS1103" s="2">
        <f>(ROUND((ROUND(((((EU1103*1.2)*1.25))*AV1103*1),2)*BS1103),2)+ROUND((ROUND(((AE1103-(((EU1103*1.2)*1.25)))*AV1103*1),2)*BS1103),2))</f>
        <v>8.9600000000000009</v>
      </c>
      <c r="CT1103" s="2">
        <f t="shared" si="845"/>
        <v>546.21</v>
      </c>
      <c r="CU1103" s="2">
        <f t="shared" si="846"/>
        <v>0</v>
      </c>
      <c r="CV1103" s="2">
        <f t="shared" si="847"/>
        <v>43.732061999999992</v>
      </c>
      <c r="CW1103" s="2">
        <f t="shared" si="848"/>
        <v>0</v>
      </c>
      <c r="CX1103" s="2">
        <f t="shared" si="849"/>
        <v>0</v>
      </c>
      <c r="CY1103" s="2">
        <f>(ROUND((((S1103+ROUND((ROUND(((((EU1103*1.2)*1.25))*AV1103*1),2)*BS1103),2))*AT1103)/100),2)+ROUND(((ROUND((ROUND(((AE1103-(((EU1103*1.2)*1.25)))*AV1103*1),2)*BS1103),2)*AT1103)/100),2))</f>
        <v>843.28</v>
      </c>
      <c r="CZ1103" s="2">
        <f>(ROUND((((S1103+ROUND((ROUND(((((EU1103*1.2)*1.25))*AV1103*1),2)*BS1103),2))*AU1103)/100),2)+ROUND(((ROUND((ROUND(((AE1103-(((EU1103*1.2)*1.25)))*AV1103*1),2)*BS1103),2)*AU1103)/100),2))</f>
        <v>471.93</v>
      </c>
      <c r="DA1103" s="2"/>
      <c r="DB1103" s="2">
        <v>241</v>
      </c>
      <c r="DC1103" s="2" t="s">
        <v>3</v>
      </c>
      <c r="DD1103" s="2" t="s">
        <v>31</v>
      </c>
      <c r="DE1103" s="2" t="s">
        <v>935</v>
      </c>
      <c r="DF1103" s="2" t="s">
        <v>935</v>
      </c>
      <c r="DG1103" s="2" t="s">
        <v>936</v>
      </c>
      <c r="DH1103" s="2" t="s">
        <v>3</v>
      </c>
      <c r="DI1103" s="2" t="s">
        <v>936</v>
      </c>
      <c r="DJ1103" s="2" t="s">
        <v>935</v>
      </c>
      <c r="DK1103" s="2" t="s">
        <v>3</v>
      </c>
      <c r="DL1103" s="2" t="s">
        <v>3</v>
      </c>
      <c r="DM1103" s="2" t="s">
        <v>3</v>
      </c>
      <c r="DN1103" s="2">
        <v>0</v>
      </c>
      <c r="DO1103" s="2">
        <v>0</v>
      </c>
      <c r="DP1103" s="2">
        <v>1</v>
      </c>
      <c r="DQ1103" s="2">
        <v>1</v>
      </c>
      <c r="DR1103" s="2"/>
      <c r="DS1103" s="2"/>
      <c r="DT1103" s="2"/>
      <c r="DU1103" s="2">
        <v>1013</v>
      </c>
      <c r="DV1103" s="2" t="s">
        <v>942</v>
      </c>
      <c r="DW1103" s="2" t="s">
        <v>942</v>
      </c>
      <c r="DX1103" s="2">
        <v>1</v>
      </c>
      <c r="DY1103" s="2"/>
      <c r="DZ1103" s="2" t="s">
        <v>3</v>
      </c>
      <c r="EA1103" s="2" t="s">
        <v>3</v>
      </c>
      <c r="EB1103" s="2" t="s">
        <v>3</v>
      </c>
      <c r="EC1103" s="2" t="s">
        <v>3</v>
      </c>
      <c r="ED1103" s="2"/>
      <c r="EE1103" s="2">
        <v>56938454</v>
      </c>
      <c r="EF1103" s="2">
        <v>30</v>
      </c>
      <c r="EG1103" s="2" t="s">
        <v>34</v>
      </c>
      <c r="EH1103" s="2">
        <v>0</v>
      </c>
      <c r="EI1103" s="2" t="s">
        <v>3</v>
      </c>
      <c r="EJ1103" s="2">
        <v>1</v>
      </c>
      <c r="EK1103" s="2">
        <v>21</v>
      </c>
      <c r="EL1103" s="2" t="s">
        <v>944</v>
      </c>
      <c r="EM1103" s="2" t="s">
        <v>945</v>
      </c>
      <c r="EN1103" s="2"/>
      <c r="EO1103" s="2" t="s">
        <v>37</v>
      </c>
      <c r="EP1103" s="2"/>
      <c r="EQ1103" s="2">
        <v>131072</v>
      </c>
      <c r="ER1103" s="2">
        <v>447.82</v>
      </c>
      <c r="ES1103" s="2">
        <v>34.92</v>
      </c>
      <c r="ET1103" s="2">
        <v>41.95</v>
      </c>
      <c r="EU1103" s="2">
        <v>5.6</v>
      </c>
      <c r="EV1103" s="2">
        <v>370.95</v>
      </c>
      <c r="EW1103" s="2">
        <v>29.7</v>
      </c>
      <c r="EX1103" s="2">
        <v>0</v>
      </c>
      <c r="EY1103" s="2">
        <v>0</v>
      </c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>
        <v>0</v>
      </c>
      <c r="FR1103" s="2">
        <v>0</v>
      </c>
      <c r="FS1103" s="2">
        <v>0</v>
      </c>
      <c r="FT1103" s="2"/>
      <c r="FU1103" s="2"/>
      <c r="FV1103" s="2"/>
      <c r="FW1103" s="2"/>
      <c r="FX1103" s="2">
        <v>109</v>
      </c>
      <c r="FY1103" s="2">
        <v>61</v>
      </c>
      <c r="FZ1103" s="2"/>
      <c r="GA1103" s="2" t="s">
        <v>3</v>
      </c>
      <c r="GB1103" s="2"/>
      <c r="GC1103" s="2"/>
      <c r="GD1103" s="2">
        <v>1</v>
      </c>
      <c r="GE1103" s="2"/>
      <c r="GF1103" s="2">
        <v>941858029</v>
      </c>
      <c r="GG1103" s="2">
        <v>2</v>
      </c>
      <c r="GH1103" s="2">
        <v>1</v>
      </c>
      <c r="GI1103" s="2">
        <v>2</v>
      </c>
      <c r="GJ1103" s="2">
        <v>0</v>
      </c>
      <c r="GK1103" s="2">
        <v>0</v>
      </c>
      <c r="GL1103" s="2">
        <f t="shared" si="850"/>
        <v>0</v>
      </c>
      <c r="GM1103" s="2">
        <f t="shared" si="851"/>
        <v>2228.89</v>
      </c>
      <c r="GN1103" s="2">
        <f t="shared" si="852"/>
        <v>2228.89</v>
      </c>
      <c r="GO1103" s="2">
        <f t="shared" si="853"/>
        <v>0</v>
      </c>
      <c r="GP1103" s="2">
        <f t="shared" si="854"/>
        <v>0</v>
      </c>
      <c r="GQ1103" s="2"/>
      <c r="GR1103" s="2">
        <v>0</v>
      </c>
      <c r="GS1103" s="2">
        <v>3</v>
      </c>
      <c r="GT1103" s="2">
        <v>0</v>
      </c>
      <c r="GU1103" s="2" t="s">
        <v>3</v>
      </c>
      <c r="GV1103" s="2">
        <f t="shared" si="855"/>
        <v>0</v>
      </c>
      <c r="GW1103" s="2">
        <v>1</v>
      </c>
      <c r="GX1103" s="2">
        <f t="shared" si="856"/>
        <v>0</v>
      </c>
      <c r="GY1103" s="2"/>
      <c r="GZ1103" s="2"/>
      <c r="HA1103" s="2">
        <v>0</v>
      </c>
      <c r="HB1103" s="2">
        <v>0</v>
      </c>
      <c r="HC1103" s="2">
        <f t="shared" si="857"/>
        <v>0</v>
      </c>
      <c r="HD1103" s="2"/>
      <c r="HE1103" s="2" t="s">
        <v>3</v>
      </c>
      <c r="HF1103" s="2" t="s">
        <v>3</v>
      </c>
      <c r="HG1103" s="2"/>
      <c r="HH1103" s="2"/>
      <c r="HI1103" s="2"/>
      <c r="HJ1103" s="2"/>
      <c r="HK1103" s="2"/>
      <c r="HL1103" s="2"/>
      <c r="HM1103" s="2" t="s">
        <v>3</v>
      </c>
      <c r="HN1103" s="2" t="s">
        <v>3</v>
      </c>
      <c r="HO1103" s="2" t="s">
        <v>3</v>
      </c>
      <c r="HP1103" s="2" t="s">
        <v>3</v>
      </c>
      <c r="HQ1103" s="2" t="s">
        <v>3</v>
      </c>
      <c r="HR1103" s="2"/>
      <c r="HS1103" s="2">
        <v>0</v>
      </c>
      <c r="HT1103" s="2"/>
      <c r="HU1103" s="2"/>
      <c r="HV1103" s="2"/>
      <c r="HW1103" s="2"/>
      <c r="HX1103" s="2"/>
      <c r="HY1103" s="2"/>
      <c r="HZ1103" s="2"/>
      <c r="IA1103" s="2"/>
      <c r="IB1103" s="2"/>
      <c r="IC1103" s="2"/>
      <c r="ID1103" s="2"/>
      <c r="IE1103" s="2"/>
      <c r="IF1103" s="2"/>
      <c r="IG1103" s="2"/>
      <c r="IH1103" s="2"/>
      <c r="II1103" s="2"/>
      <c r="IJ1103" s="2"/>
      <c r="IK1103" s="2">
        <v>0</v>
      </c>
      <c r="IL1103" s="2"/>
      <c r="IM1103" s="2"/>
      <c r="IN1103" s="2"/>
      <c r="IO1103" s="2"/>
      <c r="IP1103" s="2"/>
      <c r="IQ1103" s="2"/>
      <c r="IR1103" s="2"/>
      <c r="IS1103" s="2"/>
      <c r="IT1103" s="2"/>
      <c r="IU1103" s="2"/>
    </row>
    <row r="1104" spans="1:255" x14ac:dyDescent="0.2">
      <c r="A1104" s="3">
        <v>17</v>
      </c>
      <c r="B1104" s="3">
        <v>1</v>
      </c>
      <c r="C1104" s="3">
        <f>ROW(SmtRes!A786)</f>
        <v>786</v>
      </c>
      <c r="D1104" s="3">
        <f>ROW(EtalonRes!A1056)</f>
        <v>1056</v>
      </c>
      <c r="E1104" s="3" t="s">
        <v>967</v>
      </c>
      <c r="F1104" s="3" t="s">
        <v>968</v>
      </c>
      <c r="G1104" s="3" t="s">
        <v>969</v>
      </c>
      <c r="H1104" s="3" t="s">
        <v>942</v>
      </c>
      <c r="I1104" s="3">
        <f>ROUND(140/100,9)</f>
        <v>1.4</v>
      </c>
      <c r="J1104" s="3">
        <v>0</v>
      </c>
      <c r="K1104" s="3">
        <f>ROUND(140/100,9)</f>
        <v>1.4</v>
      </c>
      <c r="O1104" s="3">
        <f t="shared" si="833"/>
        <v>44963.55</v>
      </c>
      <c r="P1104" s="3">
        <f t="shared" si="834"/>
        <v>348.59</v>
      </c>
      <c r="Q1104" s="3">
        <f>(ROUND((ROUND(((((ET1104*1.2)*1.25))*AV1104*I1104),2)*BB1104),2)+ROUND((ROUND(((AE1104-(((EU1104*1.2)*1.25)))*AV1104*I1104),2)*BS1104),2))</f>
        <v>1524.68</v>
      </c>
      <c r="R1104" s="3">
        <f>(ROUND((ROUND(((((EU1104*1.2)*1.25))*AV1104*I1104),2)*BS1104),2)+ROUND((ROUND(((AE1104-(((EU1104*1.2)*1.25)))*AV1104*I1104),2)*BS1104),2))</f>
        <v>707.19</v>
      </c>
      <c r="S1104" s="3">
        <f t="shared" si="835"/>
        <v>43090.28</v>
      </c>
      <c r="T1104" s="3">
        <f t="shared" si="836"/>
        <v>0</v>
      </c>
      <c r="U1104" s="3">
        <f t="shared" si="837"/>
        <v>61.224886799999986</v>
      </c>
      <c r="V1104" s="3">
        <f t="shared" si="838"/>
        <v>0</v>
      </c>
      <c r="W1104" s="3">
        <f t="shared" si="839"/>
        <v>0</v>
      </c>
      <c r="X1104" s="3">
        <f>(ROUND((((S1104+ROUND((ROUND(((((EU1104*1.2)*1.25))*AV1104*I1104),2)*BS1104),2))*AT1104)/100),2)+ROUND(((ROUND((ROUND(((AE1104-(((EU1104*1.2)*1.25)))*AV1104*I1104),2)*BS1104),2)*AT1104)/100),2))</f>
        <v>47739.24</v>
      </c>
      <c r="Y1104" s="3">
        <f>(ROUND((((S1104+ROUND((ROUND(((((EU1104*1.2)*1.25))*AV1104*I1104),2)*BS1104),2))*AU1104)/100),2)+ROUND(((ROUND((ROUND(((AE1104-(((EU1104*1.2)*1.25)))*AV1104*I1104),2)*BS1104),2)*AU1104)/100),2))</f>
        <v>26716.46</v>
      </c>
      <c r="AA1104" s="3">
        <v>56661436</v>
      </c>
      <c r="AB1104" s="3">
        <f t="shared" si="840"/>
        <v>609.75599999999997</v>
      </c>
      <c r="AC1104" s="3">
        <f>ROUND((((ES1104*1)*1)),6)</f>
        <v>34.92</v>
      </c>
      <c r="AD1104" s="3">
        <f>ROUND((((((ET1104*1.2)*1.25))-(((EU1104*1.2)*1.25)))+AE1104),6)</f>
        <v>62.924999999999997</v>
      </c>
      <c r="AE1104" s="3">
        <f>ROUND((((EU1104*1.2)*1.25)),6)</f>
        <v>8.4</v>
      </c>
      <c r="AF1104" s="3">
        <f>ROUND((((EV1104*1.2)*1.15)),6)</f>
        <v>511.911</v>
      </c>
      <c r="AG1104" s="3">
        <f t="shared" si="841"/>
        <v>0</v>
      </c>
      <c r="AH1104" s="3">
        <f>(((EW1104*1.2)*1.15))</f>
        <v>40.985999999999997</v>
      </c>
      <c r="AI1104" s="3">
        <f>(((EX1104*1.2)*1.25))</f>
        <v>0</v>
      </c>
      <c r="AJ1104" s="3">
        <f t="shared" si="842"/>
        <v>0</v>
      </c>
      <c r="AK1104" s="3">
        <v>447.82</v>
      </c>
      <c r="AL1104" s="3">
        <v>34.92</v>
      </c>
      <c r="AM1104" s="3">
        <v>41.95</v>
      </c>
      <c r="AN1104" s="3">
        <v>5.6</v>
      </c>
      <c r="AO1104" s="3">
        <v>370.95</v>
      </c>
      <c r="AP1104" s="3">
        <v>0</v>
      </c>
      <c r="AQ1104" s="3">
        <v>29.7</v>
      </c>
      <c r="AR1104" s="3">
        <v>0</v>
      </c>
      <c r="AS1104" s="3">
        <v>0</v>
      </c>
      <c r="AT1104" s="3">
        <v>109</v>
      </c>
      <c r="AU1104" s="3">
        <v>61</v>
      </c>
      <c r="AV1104" s="3">
        <v>1.0669999999999999</v>
      </c>
      <c r="AW1104" s="3">
        <v>1</v>
      </c>
      <c r="AZ1104" s="3">
        <v>1</v>
      </c>
      <c r="BA1104" s="3">
        <v>56.35</v>
      </c>
      <c r="BB1104" s="3">
        <v>16.22</v>
      </c>
      <c r="BC1104" s="3">
        <v>7.13</v>
      </c>
      <c r="BD1104" s="3" t="s">
        <v>3</v>
      </c>
      <c r="BE1104" s="3" t="s">
        <v>3</v>
      </c>
      <c r="BF1104" s="3" t="s">
        <v>3</v>
      </c>
      <c r="BG1104" s="3" t="s">
        <v>3</v>
      </c>
      <c r="BH1104" s="3">
        <v>0</v>
      </c>
      <c r="BI1104" s="3">
        <v>1</v>
      </c>
      <c r="BJ1104" s="3" t="s">
        <v>970</v>
      </c>
      <c r="BM1104" s="3">
        <v>21</v>
      </c>
      <c r="BN1104" s="3">
        <v>0</v>
      </c>
      <c r="BO1104" s="3" t="s">
        <v>968</v>
      </c>
      <c r="BP1104" s="3">
        <v>1</v>
      </c>
      <c r="BQ1104" s="3">
        <v>30</v>
      </c>
      <c r="BR1104" s="3">
        <v>0</v>
      </c>
      <c r="BS1104" s="3">
        <v>56.35</v>
      </c>
      <c r="BT1104" s="3">
        <v>1</v>
      </c>
      <c r="BU1104" s="3">
        <v>1</v>
      </c>
      <c r="BV1104" s="3">
        <v>1</v>
      </c>
      <c r="BW1104" s="3">
        <v>1</v>
      </c>
      <c r="BX1104" s="3">
        <v>1</v>
      </c>
      <c r="BY1104" s="3" t="s">
        <v>3</v>
      </c>
      <c r="BZ1104" s="3">
        <v>109</v>
      </c>
      <c r="CA1104" s="3">
        <v>61</v>
      </c>
      <c r="CB1104" s="3" t="s">
        <v>3</v>
      </c>
      <c r="CE1104" s="3">
        <v>1566</v>
      </c>
      <c r="CF1104" s="3">
        <v>0</v>
      </c>
      <c r="CG1104" s="3">
        <v>0</v>
      </c>
      <c r="CM1104" s="3">
        <v>0</v>
      </c>
      <c r="CN1104" s="3" t="s">
        <v>2117</v>
      </c>
      <c r="CO1104" s="3">
        <v>0</v>
      </c>
      <c r="CP1104" s="3">
        <f t="shared" si="843"/>
        <v>44963.549999999996</v>
      </c>
      <c r="CQ1104" s="3">
        <f t="shared" si="844"/>
        <v>248.98</v>
      </c>
      <c r="CR1104" s="3">
        <f>(ROUND((ROUND(((((ET1104*1.2)*1.25))*AV1104*1),2)*BB1104),2)+ROUND((ROUND(((AE1104-(((EU1104*1.2)*1.25)))*AV1104*1),2)*BS1104),2))</f>
        <v>1089.01</v>
      </c>
      <c r="CS1104" s="3">
        <f>(ROUND((ROUND(((((EU1104*1.2)*1.25))*AV1104*1),2)*BS1104),2)+ROUND((ROUND(((AE1104-(((EU1104*1.2)*1.25)))*AV1104*1),2)*BS1104),2))</f>
        <v>504.9</v>
      </c>
      <c r="CT1104" s="3">
        <f t="shared" si="845"/>
        <v>30778.93</v>
      </c>
      <c r="CU1104" s="3">
        <f t="shared" si="846"/>
        <v>0</v>
      </c>
      <c r="CV1104" s="3">
        <f t="shared" si="847"/>
        <v>43.732061999999992</v>
      </c>
      <c r="CW1104" s="3">
        <f t="shared" si="848"/>
        <v>0</v>
      </c>
      <c r="CX1104" s="3">
        <f t="shared" si="849"/>
        <v>0</v>
      </c>
      <c r="CY1104" s="3">
        <f>(ROUND((((S1104+ROUND((ROUND(((((EU1104*1.2)*1.25))*AV1104*1),2)*BS1104),2))*AT1104)/100),2)+ROUND(((ROUND((ROUND(((AE1104-(((EU1104*1.2)*1.25)))*AV1104*1),2)*BS1104),2)*AT1104)/100),2))</f>
        <v>47518.75</v>
      </c>
      <c r="CZ1104" s="3">
        <f>(ROUND((((S1104+ROUND((ROUND(((((EU1104*1.2)*1.25))*AV1104*1),2)*BS1104),2))*AU1104)/100),2)+ROUND(((ROUND((ROUND(((AE1104-(((EU1104*1.2)*1.25)))*AV1104*1),2)*BS1104),2)*AU1104)/100),2))</f>
        <v>26593.06</v>
      </c>
      <c r="DB1104" s="3">
        <v>243</v>
      </c>
      <c r="DC1104" s="3" t="s">
        <v>3</v>
      </c>
      <c r="DD1104" s="3" t="s">
        <v>31</v>
      </c>
      <c r="DE1104" s="3" t="s">
        <v>935</v>
      </c>
      <c r="DF1104" s="3" t="s">
        <v>935</v>
      </c>
      <c r="DG1104" s="3" t="s">
        <v>936</v>
      </c>
      <c r="DH1104" s="3" t="s">
        <v>3</v>
      </c>
      <c r="DI1104" s="3" t="s">
        <v>936</v>
      </c>
      <c r="DJ1104" s="3" t="s">
        <v>935</v>
      </c>
      <c r="DK1104" s="3" t="s">
        <v>3</v>
      </c>
      <c r="DL1104" s="3" t="s">
        <v>3</v>
      </c>
      <c r="DM1104" s="3" t="s">
        <v>3</v>
      </c>
      <c r="DN1104" s="3">
        <v>0</v>
      </c>
      <c r="DO1104" s="3">
        <v>0</v>
      </c>
      <c r="DP1104" s="3">
        <v>1</v>
      </c>
      <c r="DQ1104" s="3">
        <v>1</v>
      </c>
      <c r="DU1104" s="3">
        <v>1013</v>
      </c>
      <c r="DV1104" s="3" t="s">
        <v>942</v>
      </c>
      <c r="DW1104" s="3" t="s">
        <v>942</v>
      </c>
      <c r="DX1104" s="3">
        <v>1</v>
      </c>
      <c r="DZ1104" s="3" t="s">
        <v>3</v>
      </c>
      <c r="EA1104" s="3" t="s">
        <v>3</v>
      </c>
      <c r="EB1104" s="3" t="s">
        <v>3</v>
      </c>
      <c r="EC1104" s="3" t="s">
        <v>3</v>
      </c>
      <c r="EE1104" s="3">
        <v>56938454</v>
      </c>
      <c r="EF1104" s="3">
        <v>30</v>
      </c>
      <c r="EG1104" s="3" t="s">
        <v>34</v>
      </c>
      <c r="EH1104" s="3">
        <v>0</v>
      </c>
      <c r="EI1104" s="3" t="s">
        <v>3</v>
      </c>
      <c r="EJ1104" s="3">
        <v>1</v>
      </c>
      <c r="EK1104" s="3">
        <v>21</v>
      </c>
      <c r="EL1104" s="3" t="s">
        <v>944</v>
      </c>
      <c r="EM1104" s="3" t="s">
        <v>945</v>
      </c>
      <c r="EO1104" s="3" t="s">
        <v>37</v>
      </c>
      <c r="EQ1104" s="3">
        <v>131072</v>
      </c>
      <c r="ER1104" s="3">
        <v>447.82</v>
      </c>
      <c r="ES1104" s="3">
        <v>34.92</v>
      </c>
      <c r="ET1104" s="3">
        <v>41.95</v>
      </c>
      <c r="EU1104" s="3">
        <v>5.6</v>
      </c>
      <c r="EV1104" s="3">
        <v>370.95</v>
      </c>
      <c r="EW1104" s="3">
        <v>29.7</v>
      </c>
      <c r="EX1104" s="3">
        <v>0</v>
      </c>
      <c r="EY1104" s="3">
        <v>0</v>
      </c>
      <c r="FQ1104" s="3">
        <v>0</v>
      </c>
      <c r="FR1104" s="3">
        <v>0</v>
      </c>
      <c r="FS1104" s="3">
        <v>0</v>
      </c>
      <c r="FX1104" s="3">
        <v>109</v>
      </c>
      <c r="FY1104" s="3">
        <v>61</v>
      </c>
      <c r="GA1104" s="3" t="s">
        <v>3</v>
      </c>
      <c r="GD1104" s="3">
        <v>1</v>
      </c>
      <c r="GF1104" s="3">
        <v>941858029</v>
      </c>
      <c r="GG1104" s="3">
        <v>2</v>
      </c>
      <c r="GH1104" s="3">
        <v>1</v>
      </c>
      <c r="GI1104" s="3">
        <v>2</v>
      </c>
      <c r="GJ1104" s="3">
        <v>0</v>
      </c>
      <c r="GK1104" s="3">
        <v>0</v>
      </c>
      <c r="GL1104" s="3">
        <f t="shared" si="850"/>
        <v>0</v>
      </c>
      <c r="GM1104" s="3">
        <f t="shared" si="851"/>
        <v>119419.25</v>
      </c>
      <c r="GN1104" s="3">
        <f t="shared" si="852"/>
        <v>119419.25</v>
      </c>
      <c r="GO1104" s="3">
        <f t="shared" si="853"/>
        <v>0</v>
      </c>
      <c r="GP1104" s="3">
        <f t="shared" si="854"/>
        <v>0</v>
      </c>
      <c r="GR1104" s="3">
        <v>0</v>
      </c>
      <c r="GS1104" s="3">
        <v>3</v>
      </c>
      <c r="GT1104" s="3">
        <v>0</v>
      </c>
      <c r="GU1104" s="3" t="s">
        <v>3</v>
      </c>
      <c r="GV1104" s="3">
        <f t="shared" si="855"/>
        <v>0</v>
      </c>
      <c r="GW1104" s="3">
        <v>1</v>
      </c>
      <c r="GX1104" s="3">
        <f t="shared" si="856"/>
        <v>0</v>
      </c>
      <c r="HA1104" s="3">
        <v>0</v>
      </c>
      <c r="HB1104" s="3">
        <v>0</v>
      </c>
      <c r="HC1104" s="3">
        <f t="shared" si="857"/>
        <v>0</v>
      </c>
      <c r="HE1104" s="3" t="s">
        <v>3</v>
      </c>
      <c r="HF1104" s="3" t="s">
        <v>3</v>
      </c>
      <c r="HM1104" s="3" t="s">
        <v>3</v>
      </c>
      <c r="HN1104" s="3" t="s">
        <v>3</v>
      </c>
      <c r="HO1104" s="3" t="s">
        <v>3</v>
      </c>
      <c r="HP1104" s="3" t="s">
        <v>3</v>
      </c>
      <c r="HQ1104" s="3" t="s">
        <v>3</v>
      </c>
      <c r="HS1104" s="3">
        <v>0</v>
      </c>
      <c r="IK1104" s="3">
        <v>0</v>
      </c>
    </row>
    <row r="1105" spans="1:255" x14ac:dyDescent="0.2">
      <c r="A1105" s="2">
        <v>18</v>
      </c>
      <c r="B1105" s="2">
        <v>1</v>
      </c>
      <c r="C1105" s="2">
        <v>773</v>
      </c>
      <c r="D1105" s="2"/>
      <c r="E1105" s="2" t="s">
        <v>971</v>
      </c>
      <c r="F1105" s="2" t="s">
        <v>972</v>
      </c>
      <c r="G1105" s="2" t="s">
        <v>973</v>
      </c>
      <c r="H1105" s="2" t="s">
        <v>672</v>
      </c>
      <c r="I1105" s="2">
        <f>I1103*J1105</f>
        <v>140</v>
      </c>
      <c r="J1105" s="2">
        <v>100</v>
      </c>
      <c r="K1105" s="2">
        <v>100</v>
      </c>
      <c r="L1105" s="2"/>
      <c r="M1105" s="2"/>
      <c r="N1105" s="2"/>
      <c r="O1105" s="2">
        <f t="shared" si="833"/>
        <v>5037.2</v>
      </c>
      <c r="P1105" s="2">
        <f t="shared" si="834"/>
        <v>5037.2</v>
      </c>
      <c r="Q1105" s="2">
        <f>(ROUND((ROUND(((ET1105)*AV1105*I1105),2)*BB1105),2)+ROUND((ROUND(((AE1105-(EU1105))*AV1105*I1105),2)*BS1105),2))</f>
        <v>0</v>
      </c>
      <c r="R1105" s="2">
        <f>(ROUND((ROUND(((EU1105)*AV1105*I1105),2)*BS1105),2)+ROUND((ROUND(((AE1105-(EU1105))*AV1105*I1105),2)*BS1105),2))</f>
        <v>0</v>
      </c>
      <c r="S1105" s="2">
        <f t="shared" si="835"/>
        <v>0</v>
      </c>
      <c r="T1105" s="2">
        <f t="shared" si="836"/>
        <v>0</v>
      </c>
      <c r="U1105" s="2">
        <f t="shared" si="837"/>
        <v>0</v>
      </c>
      <c r="V1105" s="2">
        <f t="shared" si="838"/>
        <v>0</v>
      </c>
      <c r="W1105" s="2">
        <f t="shared" si="839"/>
        <v>0</v>
      </c>
      <c r="X1105" s="2">
        <f>(ROUND((((S1105+ROUND((ROUND(((EU1105)*AV1105*I1105),2)*BS1105),2))*AT1105)/100),2)+ROUND(((ROUND((ROUND(((AE1105-(EU1105))*AV1105*I1105),2)*BS1105),2)*AT1105)/100),2))</f>
        <v>0</v>
      </c>
      <c r="Y1105" s="2">
        <f>(ROUND((((S1105+ROUND((ROUND(((EU1105)*AV1105*I1105),2)*BS1105),2))*AU1105)/100),2)+ROUND(((ROUND((ROUND(((AE1105-(EU1105))*AV1105*I1105),2)*BS1105),2)*AU1105)/100),2))</f>
        <v>0</v>
      </c>
      <c r="Z1105" s="2"/>
      <c r="AA1105" s="2">
        <v>56661434</v>
      </c>
      <c r="AB1105" s="2">
        <f t="shared" si="840"/>
        <v>35.979999999999997</v>
      </c>
      <c r="AC1105" s="2">
        <f>ROUND((ES1105),6)</f>
        <v>35.979999999999997</v>
      </c>
      <c r="AD1105" s="2">
        <f>ROUND((((ET1105)-(EU1105))+AE1105),6)</f>
        <v>0</v>
      </c>
      <c r="AE1105" s="2">
        <f>ROUND((EU1105),6)</f>
        <v>0</v>
      </c>
      <c r="AF1105" s="2">
        <f>ROUND((EV1105),6)</f>
        <v>0</v>
      </c>
      <c r="AG1105" s="2">
        <f t="shared" si="841"/>
        <v>0</v>
      </c>
      <c r="AH1105" s="2">
        <f>(EW1105)</f>
        <v>0</v>
      </c>
      <c r="AI1105" s="2">
        <f>(EX1105)</f>
        <v>0</v>
      </c>
      <c r="AJ1105" s="2">
        <f t="shared" si="842"/>
        <v>0</v>
      </c>
      <c r="AK1105" s="2">
        <v>35.979999999999997</v>
      </c>
      <c r="AL1105" s="2">
        <v>35.979999999999997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109</v>
      </c>
      <c r="AU1105" s="2">
        <v>61</v>
      </c>
      <c r="AV1105" s="2">
        <v>1</v>
      </c>
      <c r="AW1105" s="2">
        <v>1</v>
      </c>
      <c r="AX1105" s="2"/>
      <c r="AY1105" s="2"/>
      <c r="AZ1105" s="2">
        <v>1</v>
      </c>
      <c r="BA1105" s="2">
        <v>1</v>
      </c>
      <c r="BB1105" s="2">
        <v>1</v>
      </c>
      <c r="BC1105" s="2">
        <v>1</v>
      </c>
      <c r="BD1105" s="2" t="s">
        <v>3</v>
      </c>
      <c r="BE1105" s="2" t="s">
        <v>3</v>
      </c>
      <c r="BF1105" s="2" t="s">
        <v>3</v>
      </c>
      <c r="BG1105" s="2" t="s">
        <v>3</v>
      </c>
      <c r="BH1105" s="2">
        <v>3</v>
      </c>
      <c r="BI1105" s="2">
        <v>1</v>
      </c>
      <c r="BJ1105" s="2" t="s">
        <v>974</v>
      </c>
      <c r="BK1105" s="2"/>
      <c r="BL1105" s="2"/>
      <c r="BM1105" s="2">
        <v>21</v>
      </c>
      <c r="BN1105" s="2">
        <v>0</v>
      </c>
      <c r="BO1105" s="2" t="s">
        <v>3</v>
      </c>
      <c r="BP1105" s="2">
        <v>0</v>
      </c>
      <c r="BQ1105" s="2">
        <v>30</v>
      </c>
      <c r="BR1105" s="2">
        <v>0</v>
      </c>
      <c r="BS1105" s="2">
        <v>1</v>
      </c>
      <c r="BT1105" s="2">
        <v>1</v>
      </c>
      <c r="BU1105" s="2">
        <v>1</v>
      </c>
      <c r="BV1105" s="2">
        <v>1</v>
      </c>
      <c r="BW1105" s="2">
        <v>1</v>
      </c>
      <c r="BX1105" s="2">
        <v>1</v>
      </c>
      <c r="BY1105" s="2" t="s">
        <v>3</v>
      </c>
      <c r="BZ1105" s="2">
        <v>109</v>
      </c>
      <c r="CA1105" s="2">
        <v>61</v>
      </c>
      <c r="CB1105" s="2" t="s">
        <v>3</v>
      </c>
      <c r="CC1105" s="2"/>
      <c r="CD1105" s="2"/>
      <c r="CE1105" s="2">
        <v>1566</v>
      </c>
      <c r="CF1105" s="2">
        <v>0</v>
      </c>
      <c r="CG1105" s="2">
        <v>0</v>
      </c>
      <c r="CH1105" s="2"/>
      <c r="CI1105" s="2"/>
      <c r="CJ1105" s="2"/>
      <c r="CK1105" s="2"/>
      <c r="CL1105" s="2"/>
      <c r="CM1105" s="2">
        <v>0</v>
      </c>
      <c r="CN1105" s="2" t="s">
        <v>2136</v>
      </c>
      <c r="CO1105" s="2">
        <v>0</v>
      </c>
      <c r="CP1105" s="2">
        <f t="shared" si="843"/>
        <v>5037.2</v>
      </c>
      <c r="CQ1105" s="2">
        <f t="shared" si="844"/>
        <v>35.979999999999997</v>
      </c>
      <c r="CR1105" s="2">
        <f>(ROUND((ROUND(((ET1105)*AV1105*1),2)*BB1105),2)+ROUND((ROUND(((AE1105-(EU1105))*AV1105*1),2)*BS1105),2))</f>
        <v>0</v>
      </c>
      <c r="CS1105" s="2">
        <f>(ROUND((ROUND(((EU1105)*AV1105*1),2)*BS1105),2)+ROUND((ROUND(((AE1105-(EU1105))*AV1105*1),2)*BS1105),2))</f>
        <v>0</v>
      </c>
      <c r="CT1105" s="2">
        <f t="shared" si="845"/>
        <v>0</v>
      </c>
      <c r="CU1105" s="2">
        <f t="shared" si="846"/>
        <v>0</v>
      </c>
      <c r="CV1105" s="2">
        <f t="shared" si="847"/>
        <v>0</v>
      </c>
      <c r="CW1105" s="2">
        <f t="shared" si="848"/>
        <v>0</v>
      </c>
      <c r="CX1105" s="2">
        <f t="shared" si="849"/>
        <v>0</v>
      </c>
      <c r="CY1105" s="2">
        <f>(ROUND((((S1105+ROUND((ROUND(((EU1105)*AV1105*1),2)*BS1105),2))*AT1105)/100),2)+ROUND(((ROUND((ROUND(((AE1105-(EU1105))*AV1105*1),2)*BS1105),2)*AT1105)/100),2))</f>
        <v>0</v>
      </c>
      <c r="CZ1105" s="2">
        <f>(ROUND((((S1105+ROUND((ROUND(((EU1105)*AV1105*1),2)*BS1105),2))*AU1105)/100),2)+ROUND(((ROUND((ROUND(((AE1105-(EU1105))*AV1105*1),2)*BS1105),2)*AU1105)/100),2))</f>
        <v>0</v>
      </c>
      <c r="DA1105" s="2"/>
      <c r="DB1105" s="2"/>
      <c r="DC1105" s="2" t="s">
        <v>3</v>
      </c>
      <c r="DD1105" s="2" t="s">
        <v>3</v>
      </c>
      <c r="DE1105" s="2" t="s">
        <v>3</v>
      </c>
      <c r="DF1105" s="2" t="s">
        <v>3</v>
      </c>
      <c r="DG1105" s="2" t="s">
        <v>3</v>
      </c>
      <c r="DH1105" s="2" t="s">
        <v>3</v>
      </c>
      <c r="DI1105" s="2" t="s">
        <v>3</v>
      </c>
      <c r="DJ1105" s="2" t="s">
        <v>3</v>
      </c>
      <c r="DK1105" s="2" t="s">
        <v>3</v>
      </c>
      <c r="DL1105" s="2" t="s">
        <v>3</v>
      </c>
      <c r="DM1105" s="2" t="s">
        <v>3</v>
      </c>
      <c r="DN1105" s="2">
        <v>0</v>
      </c>
      <c r="DO1105" s="2">
        <v>0</v>
      </c>
      <c r="DP1105" s="2">
        <v>1</v>
      </c>
      <c r="DQ1105" s="2">
        <v>1</v>
      </c>
      <c r="DR1105" s="2"/>
      <c r="DS1105" s="2"/>
      <c r="DT1105" s="2"/>
      <c r="DU1105" s="2">
        <v>1003</v>
      </c>
      <c r="DV1105" s="2" t="s">
        <v>672</v>
      </c>
      <c r="DW1105" s="2" t="s">
        <v>672</v>
      </c>
      <c r="DX1105" s="2">
        <v>1</v>
      </c>
      <c r="DY1105" s="2"/>
      <c r="DZ1105" s="2" t="s">
        <v>3</v>
      </c>
      <c r="EA1105" s="2" t="s">
        <v>3</v>
      </c>
      <c r="EB1105" s="2" t="s">
        <v>3</v>
      </c>
      <c r="EC1105" s="2" t="s">
        <v>3</v>
      </c>
      <c r="ED1105" s="2"/>
      <c r="EE1105" s="2">
        <v>56938454</v>
      </c>
      <c r="EF1105" s="2">
        <v>30</v>
      </c>
      <c r="EG1105" s="2" t="s">
        <v>34</v>
      </c>
      <c r="EH1105" s="2">
        <v>0</v>
      </c>
      <c r="EI1105" s="2" t="s">
        <v>3</v>
      </c>
      <c r="EJ1105" s="2">
        <v>1</v>
      </c>
      <c r="EK1105" s="2">
        <v>21</v>
      </c>
      <c r="EL1105" s="2" t="s">
        <v>944</v>
      </c>
      <c r="EM1105" s="2" t="s">
        <v>945</v>
      </c>
      <c r="EN1105" s="2"/>
      <c r="EO1105" s="2" t="s">
        <v>950</v>
      </c>
      <c r="EP1105" s="2"/>
      <c r="EQ1105" s="2">
        <v>0</v>
      </c>
      <c r="ER1105" s="2">
        <v>35.979999999999997</v>
      </c>
      <c r="ES1105" s="2">
        <v>35.979999999999997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>
        <v>0</v>
      </c>
      <c r="FR1105" s="2">
        <v>0</v>
      </c>
      <c r="FS1105" s="2">
        <v>0</v>
      </c>
      <c r="FT1105" s="2"/>
      <c r="FU1105" s="2"/>
      <c r="FV1105" s="2"/>
      <c r="FW1105" s="2"/>
      <c r="FX1105" s="2">
        <v>109</v>
      </c>
      <c r="FY1105" s="2">
        <v>61</v>
      </c>
      <c r="FZ1105" s="2"/>
      <c r="GA1105" s="2" t="s">
        <v>3</v>
      </c>
      <c r="GB1105" s="2"/>
      <c r="GC1105" s="2"/>
      <c r="GD1105" s="2">
        <v>1</v>
      </c>
      <c r="GE1105" s="2"/>
      <c r="GF1105" s="2">
        <v>-337259316</v>
      </c>
      <c r="GG1105" s="2">
        <v>2</v>
      </c>
      <c r="GH1105" s="2">
        <v>1</v>
      </c>
      <c r="GI1105" s="2">
        <v>-2</v>
      </c>
      <c r="GJ1105" s="2">
        <v>0</v>
      </c>
      <c r="GK1105" s="2">
        <v>0</v>
      </c>
      <c r="GL1105" s="2">
        <f t="shared" si="850"/>
        <v>0</v>
      </c>
      <c r="GM1105" s="2">
        <f t="shared" si="851"/>
        <v>5037.2</v>
      </c>
      <c r="GN1105" s="2">
        <f t="shared" si="852"/>
        <v>5037.2</v>
      </c>
      <c r="GO1105" s="2">
        <f t="shared" si="853"/>
        <v>0</v>
      </c>
      <c r="GP1105" s="2">
        <f t="shared" si="854"/>
        <v>0</v>
      </c>
      <c r="GQ1105" s="2"/>
      <c r="GR1105" s="2">
        <v>0</v>
      </c>
      <c r="GS1105" s="2">
        <v>3</v>
      </c>
      <c r="GT1105" s="2">
        <v>0</v>
      </c>
      <c r="GU1105" s="2" t="s">
        <v>3</v>
      </c>
      <c r="GV1105" s="2">
        <f t="shared" si="855"/>
        <v>0</v>
      </c>
      <c r="GW1105" s="2">
        <v>1</v>
      </c>
      <c r="GX1105" s="2">
        <f t="shared" si="856"/>
        <v>0</v>
      </c>
      <c r="GY1105" s="2"/>
      <c r="GZ1105" s="2"/>
      <c r="HA1105" s="2">
        <v>0</v>
      </c>
      <c r="HB1105" s="2">
        <v>0</v>
      </c>
      <c r="HC1105" s="2">
        <f t="shared" si="857"/>
        <v>0</v>
      </c>
      <c r="HD1105" s="2"/>
      <c r="HE1105" s="2" t="s">
        <v>3</v>
      </c>
      <c r="HF1105" s="2" t="s">
        <v>3</v>
      </c>
      <c r="HG1105" s="2"/>
      <c r="HH1105" s="2"/>
      <c r="HI1105" s="2"/>
      <c r="HJ1105" s="2"/>
      <c r="HK1105" s="2"/>
      <c r="HL1105" s="2"/>
      <c r="HM1105" s="2" t="s">
        <v>31</v>
      </c>
      <c r="HN1105" s="2" t="s">
        <v>3</v>
      </c>
      <c r="HO1105" s="2" t="s">
        <v>3</v>
      </c>
      <c r="HP1105" s="2" t="s">
        <v>3</v>
      </c>
      <c r="HQ1105" s="2" t="s">
        <v>3</v>
      </c>
      <c r="HR1105" s="2"/>
      <c r="HS1105" s="2">
        <v>0</v>
      </c>
      <c r="HT1105" s="2"/>
      <c r="HU1105" s="2"/>
      <c r="HV1105" s="2"/>
      <c r="HW1105" s="2"/>
      <c r="HX1105" s="2"/>
      <c r="HY1105" s="2"/>
      <c r="HZ1105" s="2"/>
      <c r="IA1105" s="2"/>
      <c r="IB1105" s="2"/>
      <c r="IC1105" s="2"/>
      <c r="ID1105" s="2"/>
      <c r="IE1105" s="2"/>
      <c r="IF1105" s="2"/>
      <c r="IG1105" s="2"/>
      <c r="IH1105" s="2"/>
      <c r="II1105" s="2"/>
      <c r="IJ1105" s="2"/>
      <c r="IK1105" s="2">
        <v>0</v>
      </c>
      <c r="IL1105" s="2"/>
      <c r="IM1105" s="2"/>
      <c r="IN1105" s="2"/>
      <c r="IO1105" s="2"/>
      <c r="IP1105" s="2"/>
      <c r="IQ1105" s="2"/>
      <c r="IR1105" s="2"/>
      <c r="IS1105" s="2"/>
      <c r="IT1105" s="2"/>
      <c r="IU1105" s="2"/>
    </row>
    <row r="1106" spans="1:255" x14ac:dyDescent="0.2">
      <c r="A1106" s="3">
        <v>18</v>
      </c>
      <c r="B1106" s="3">
        <v>1</v>
      </c>
      <c r="C1106" s="3">
        <v>786</v>
      </c>
      <c r="E1106" s="3" t="s">
        <v>971</v>
      </c>
      <c r="F1106" s="3" t="s">
        <v>972</v>
      </c>
      <c r="G1106" s="3" t="s">
        <v>973</v>
      </c>
      <c r="H1106" s="3" t="s">
        <v>672</v>
      </c>
      <c r="I1106" s="3">
        <f>I1104*J1106</f>
        <v>140</v>
      </c>
      <c r="J1106" s="3">
        <v>100</v>
      </c>
      <c r="K1106" s="3">
        <v>100</v>
      </c>
      <c r="O1106" s="3">
        <f t="shared" si="833"/>
        <v>123159.54</v>
      </c>
      <c r="P1106" s="3">
        <f t="shared" si="834"/>
        <v>123159.54</v>
      </c>
      <c r="Q1106" s="3">
        <f>(ROUND((ROUND(((ET1106)*AV1106*I1106),2)*BB1106),2)+ROUND((ROUND(((AE1106-(EU1106))*AV1106*I1106),2)*BS1106),2))</f>
        <v>0</v>
      </c>
      <c r="R1106" s="3">
        <f>(ROUND((ROUND(((EU1106)*AV1106*I1106),2)*BS1106),2)+ROUND((ROUND(((AE1106-(EU1106))*AV1106*I1106),2)*BS1106),2))</f>
        <v>0</v>
      </c>
      <c r="S1106" s="3">
        <f t="shared" si="835"/>
        <v>0</v>
      </c>
      <c r="T1106" s="3">
        <f t="shared" si="836"/>
        <v>0</v>
      </c>
      <c r="U1106" s="3">
        <f t="shared" si="837"/>
        <v>0</v>
      </c>
      <c r="V1106" s="3">
        <f t="shared" si="838"/>
        <v>0</v>
      </c>
      <c r="W1106" s="3">
        <f t="shared" si="839"/>
        <v>0</v>
      </c>
      <c r="X1106" s="3">
        <f>(ROUND((((S1106+ROUND((ROUND(((EU1106)*AV1106*I1106),2)*BS1106),2))*AT1106)/100),2)+ROUND(((ROUND((ROUND(((AE1106-(EU1106))*AV1106*I1106),2)*BS1106),2)*AT1106)/100),2))</f>
        <v>0</v>
      </c>
      <c r="Y1106" s="3">
        <f>(ROUND((((S1106+ROUND((ROUND(((EU1106)*AV1106*I1106),2)*BS1106),2))*AU1106)/100),2)+ROUND(((ROUND((ROUND(((AE1106-(EU1106))*AV1106*I1106),2)*BS1106),2)*AU1106)/100),2))</f>
        <v>0</v>
      </c>
      <c r="AA1106" s="3">
        <v>56661436</v>
      </c>
      <c r="AB1106" s="3">
        <f t="shared" si="840"/>
        <v>35.979999999999997</v>
      </c>
      <c r="AC1106" s="3">
        <f>ROUND((ES1106),6)</f>
        <v>35.979999999999997</v>
      </c>
      <c r="AD1106" s="3">
        <f>ROUND((((ET1106)-(EU1106))+AE1106),6)</f>
        <v>0</v>
      </c>
      <c r="AE1106" s="3">
        <f>ROUND((EU1106),6)</f>
        <v>0</v>
      </c>
      <c r="AF1106" s="3">
        <f>ROUND((EV1106),6)</f>
        <v>0</v>
      </c>
      <c r="AG1106" s="3">
        <f t="shared" si="841"/>
        <v>0</v>
      </c>
      <c r="AH1106" s="3">
        <f>(EW1106)</f>
        <v>0</v>
      </c>
      <c r="AI1106" s="3">
        <f>(EX1106)</f>
        <v>0</v>
      </c>
      <c r="AJ1106" s="3">
        <f t="shared" si="842"/>
        <v>0</v>
      </c>
      <c r="AK1106" s="3">
        <v>35.979999999999997</v>
      </c>
      <c r="AL1106" s="3">
        <v>35.979999999999997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109</v>
      </c>
      <c r="AU1106" s="3">
        <v>61</v>
      </c>
      <c r="AV1106" s="3">
        <v>1</v>
      </c>
      <c r="AW1106" s="3">
        <v>1</v>
      </c>
      <c r="AZ1106" s="3">
        <v>1</v>
      </c>
      <c r="BA1106" s="3">
        <v>1</v>
      </c>
      <c r="BB1106" s="3">
        <v>1</v>
      </c>
      <c r="BC1106" s="3">
        <v>24.45</v>
      </c>
      <c r="BD1106" s="3" t="s">
        <v>3</v>
      </c>
      <c r="BE1106" s="3" t="s">
        <v>3</v>
      </c>
      <c r="BF1106" s="3" t="s">
        <v>3</v>
      </c>
      <c r="BG1106" s="3" t="s">
        <v>3</v>
      </c>
      <c r="BH1106" s="3">
        <v>3</v>
      </c>
      <c r="BI1106" s="3">
        <v>1</v>
      </c>
      <c r="BJ1106" s="3" t="s">
        <v>974</v>
      </c>
      <c r="BM1106" s="3">
        <v>21</v>
      </c>
      <c r="BN1106" s="3">
        <v>0</v>
      </c>
      <c r="BO1106" s="3" t="s">
        <v>972</v>
      </c>
      <c r="BP1106" s="3">
        <v>1</v>
      </c>
      <c r="BQ1106" s="3">
        <v>30</v>
      </c>
      <c r="BR1106" s="3">
        <v>0</v>
      </c>
      <c r="BS1106" s="3">
        <v>1</v>
      </c>
      <c r="BT1106" s="3">
        <v>1</v>
      </c>
      <c r="BU1106" s="3">
        <v>1</v>
      </c>
      <c r="BV1106" s="3">
        <v>1</v>
      </c>
      <c r="BW1106" s="3">
        <v>1</v>
      </c>
      <c r="BX1106" s="3">
        <v>1</v>
      </c>
      <c r="BY1106" s="3" t="s">
        <v>3</v>
      </c>
      <c r="BZ1106" s="3">
        <v>109</v>
      </c>
      <c r="CA1106" s="3">
        <v>61</v>
      </c>
      <c r="CB1106" s="3" t="s">
        <v>3</v>
      </c>
      <c r="CE1106" s="3">
        <v>1566</v>
      </c>
      <c r="CF1106" s="3">
        <v>0</v>
      </c>
      <c r="CG1106" s="3">
        <v>0</v>
      </c>
      <c r="CM1106" s="3">
        <v>0</v>
      </c>
      <c r="CN1106" s="3" t="s">
        <v>2136</v>
      </c>
      <c r="CO1106" s="3">
        <v>0</v>
      </c>
      <c r="CP1106" s="3">
        <f t="shared" si="843"/>
        <v>123159.54</v>
      </c>
      <c r="CQ1106" s="3">
        <f t="shared" si="844"/>
        <v>879.71</v>
      </c>
      <c r="CR1106" s="3">
        <f>(ROUND((ROUND(((ET1106)*AV1106*1),2)*BB1106),2)+ROUND((ROUND(((AE1106-(EU1106))*AV1106*1),2)*BS1106),2))</f>
        <v>0</v>
      </c>
      <c r="CS1106" s="3">
        <f>(ROUND((ROUND(((EU1106)*AV1106*1),2)*BS1106),2)+ROUND((ROUND(((AE1106-(EU1106))*AV1106*1),2)*BS1106),2))</f>
        <v>0</v>
      </c>
      <c r="CT1106" s="3">
        <f t="shared" si="845"/>
        <v>0</v>
      </c>
      <c r="CU1106" s="3">
        <f t="shared" si="846"/>
        <v>0</v>
      </c>
      <c r="CV1106" s="3">
        <f t="shared" si="847"/>
        <v>0</v>
      </c>
      <c r="CW1106" s="3">
        <f t="shared" si="848"/>
        <v>0</v>
      </c>
      <c r="CX1106" s="3">
        <f t="shared" si="849"/>
        <v>0</v>
      </c>
      <c r="CY1106" s="3">
        <f>(ROUND((((S1106+ROUND((ROUND(((EU1106)*AV1106*1),2)*BS1106),2))*AT1106)/100),2)+ROUND(((ROUND((ROUND(((AE1106-(EU1106))*AV1106*1),2)*BS1106),2)*AT1106)/100),2))</f>
        <v>0</v>
      </c>
      <c r="CZ1106" s="3">
        <f>(ROUND((((S1106+ROUND((ROUND(((EU1106)*AV1106*1),2)*BS1106),2))*AU1106)/100),2)+ROUND(((ROUND((ROUND(((AE1106-(EU1106))*AV1106*1),2)*BS1106),2)*AU1106)/100),2))</f>
        <v>0</v>
      </c>
      <c r="DC1106" s="3" t="s">
        <v>3</v>
      </c>
      <c r="DD1106" s="3" t="s">
        <v>3</v>
      </c>
      <c r="DE1106" s="3" t="s">
        <v>3</v>
      </c>
      <c r="DF1106" s="3" t="s">
        <v>3</v>
      </c>
      <c r="DG1106" s="3" t="s">
        <v>3</v>
      </c>
      <c r="DH1106" s="3" t="s">
        <v>3</v>
      </c>
      <c r="DI1106" s="3" t="s">
        <v>3</v>
      </c>
      <c r="DJ1106" s="3" t="s">
        <v>3</v>
      </c>
      <c r="DK1106" s="3" t="s">
        <v>3</v>
      </c>
      <c r="DL1106" s="3" t="s">
        <v>3</v>
      </c>
      <c r="DM1106" s="3" t="s">
        <v>3</v>
      </c>
      <c r="DN1106" s="3">
        <v>0</v>
      </c>
      <c r="DO1106" s="3">
        <v>0</v>
      </c>
      <c r="DP1106" s="3">
        <v>1</v>
      </c>
      <c r="DQ1106" s="3">
        <v>1</v>
      </c>
      <c r="DU1106" s="3">
        <v>1003</v>
      </c>
      <c r="DV1106" s="3" t="s">
        <v>672</v>
      </c>
      <c r="DW1106" s="3" t="s">
        <v>672</v>
      </c>
      <c r="DX1106" s="3">
        <v>1</v>
      </c>
      <c r="DZ1106" s="3" t="s">
        <v>3</v>
      </c>
      <c r="EA1106" s="3" t="s">
        <v>3</v>
      </c>
      <c r="EB1106" s="3" t="s">
        <v>3</v>
      </c>
      <c r="EC1106" s="3" t="s">
        <v>3</v>
      </c>
      <c r="EE1106" s="3">
        <v>56938454</v>
      </c>
      <c r="EF1106" s="3">
        <v>30</v>
      </c>
      <c r="EG1106" s="3" t="s">
        <v>34</v>
      </c>
      <c r="EH1106" s="3">
        <v>0</v>
      </c>
      <c r="EI1106" s="3" t="s">
        <v>3</v>
      </c>
      <c r="EJ1106" s="3">
        <v>1</v>
      </c>
      <c r="EK1106" s="3">
        <v>21</v>
      </c>
      <c r="EL1106" s="3" t="s">
        <v>944</v>
      </c>
      <c r="EM1106" s="3" t="s">
        <v>945</v>
      </c>
      <c r="EO1106" s="3" t="s">
        <v>950</v>
      </c>
      <c r="EQ1106" s="3">
        <v>0</v>
      </c>
      <c r="ER1106" s="3">
        <v>35.979999999999997</v>
      </c>
      <c r="ES1106" s="3">
        <v>35.979999999999997</v>
      </c>
      <c r="ET1106" s="3">
        <v>0</v>
      </c>
      <c r="EU1106" s="3">
        <v>0</v>
      </c>
      <c r="EV1106" s="3">
        <v>0</v>
      </c>
      <c r="EW1106" s="3">
        <v>0</v>
      </c>
      <c r="EX1106" s="3">
        <v>0</v>
      </c>
      <c r="FQ1106" s="3">
        <v>0</v>
      </c>
      <c r="FR1106" s="3">
        <v>0</v>
      </c>
      <c r="FS1106" s="3">
        <v>0</v>
      </c>
      <c r="FX1106" s="3">
        <v>109</v>
      </c>
      <c r="FY1106" s="3">
        <v>61</v>
      </c>
      <c r="GA1106" s="3" t="s">
        <v>3</v>
      </c>
      <c r="GD1106" s="3">
        <v>1</v>
      </c>
      <c r="GF1106" s="3">
        <v>-337259316</v>
      </c>
      <c r="GG1106" s="3">
        <v>2</v>
      </c>
      <c r="GH1106" s="3">
        <v>1</v>
      </c>
      <c r="GI1106" s="3">
        <v>2</v>
      </c>
      <c r="GJ1106" s="3">
        <v>0</v>
      </c>
      <c r="GK1106" s="3">
        <v>0</v>
      </c>
      <c r="GL1106" s="3">
        <f t="shared" si="850"/>
        <v>0</v>
      </c>
      <c r="GM1106" s="3">
        <f t="shared" si="851"/>
        <v>123159.54</v>
      </c>
      <c r="GN1106" s="3">
        <f t="shared" si="852"/>
        <v>123159.54</v>
      </c>
      <c r="GO1106" s="3">
        <f t="shared" si="853"/>
        <v>0</v>
      </c>
      <c r="GP1106" s="3">
        <f t="shared" si="854"/>
        <v>0</v>
      </c>
      <c r="GR1106" s="3">
        <v>0</v>
      </c>
      <c r="GS1106" s="3">
        <v>3</v>
      </c>
      <c r="GT1106" s="3">
        <v>0</v>
      </c>
      <c r="GU1106" s="3" t="s">
        <v>3</v>
      </c>
      <c r="GV1106" s="3">
        <f t="shared" si="855"/>
        <v>0</v>
      </c>
      <c r="GW1106" s="3">
        <v>1</v>
      </c>
      <c r="GX1106" s="3">
        <f t="shared" si="856"/>
        <v>0</v>
      </c>
      <c r="HA1106" s="3">
        <v>0</v>
      </c>
      <c r="HB1106" s="3">
        <v>0</v>
      </c>
      <c r="HC1106" s="3">
        <f t="shared" si="857"/>
        <v>0</v>
      </c>
      <c r="HE1106" s="3" t="s">
        <v>3</v>
      </c>
      <c r="HF1106" s="3" t="s">
        <v>3</v>
      </c>
      <c r="HM1106" s="3" t="s">
        <v>31</v>
      </c>
      <c r="HN1106" s="3" t="s">
        <v>3</v>
      </c>
      <c r="HO1106" s="3" t="s">
        <v>3</v>
      </c>
      <c r="HP1106" s="3" t="s">
        <v>3</v>
      </c>
      <c r="HQ1106" s="3" t="s">
        <v>3</v>
      </c>
      <c r="HS1106" s="3">
        <v>0</v>
      </c>
      <c r="IK1106" s="3">
        <v>0</v>
      </c>
    </row>
    <row r="1107" spans="1:255" x14ac:dyDescent="0.2">
      <c r="A1107" s="2">
        <v>17</v>
      </c>
      <c r="B1107" s="2">
        <v>1</v>
      </c>
      <c r="C1107" s="2">
        <f>ROW(SmtRes!A799)</f>
        <v>799</v>
      </c>
      <c r="D1107" s="2">
        <f>ROW(EtalonRes!A1071)</f>
        <v>1071</v>
      </c>
      <c r="E1107" s="2" t="s">
        <v>975</v>
      </c>
      <c r="F1107" s="2" t="s">
        <v>976</v>
      </c>
      <c r="G1107" s="2" t="s">
        <v>977</v>
      </c>
      <c r="H1107" s="2" t="s">
        <v>942</v>
      </c>
      <c r="I1107" s="2">
        <f>ROUND(110/100,9)</f>
        <v>1.1000000000000001</v>
      </c>
      <c r="J1107" s="2">
        <v>0</v>
      </c>
      <c r="K1107" s="2">
        <f>ROUND(110/100,9)</f>
        <v>1.1000000000000001</v>
      </c>
      <c r="L1107" s="2"/>
      <c r="M1107" s="2"/>
      <c r="N1107" s="2"/>
      <c r="O1107" s="2">
        <f t="shared" si="833"/>
        <v>961.3</v>
      </c>
      <c r="P1107" s="2">
        <f t="shared" si="834"/>
        <v>67.33</v>
      </c>
      <c r="Q1107" s="2">
        <f>(ROUND((ROUND(((((ET1107*1.2)*1.25))*AV1107*I1107),2)*BB1107),2)+ROUND((ROUND(((AE1107-(((EU1107*1.2)*1.25)))*AV1107*I1107),2)*BS1107),2))</f>
        <v>141.41</v>
      </c>
      <c r="R1107" s="2">
        <f>(ROUND((ROUND(((((EU1107*1.2)*1.25))*AV1107*I1107),2)*BS1107),2)+ROUND((ROUND(((AE1107-(((EU1107*1.2)*1.25)))*AV1107*I1107),2)*BS1107),2))</f>
        <v>20.09</v>
      </c>
      <c r="S1107" s="2">
        <f t="shared" si="835"/>
        <v>752.56</v>
      </c>
      <c r="T1107" s="2">
        <f t="shared" si="836"/>
        <v>0</v>
      </c>
      <c r="U1107" s="2">
        <f t="shared" si="837"/>
        <v>60.253063200000007</v>
      </c>
      <c r="V1107" s="2">
        <f t="shared" si="838"/>
        <v>0</v>
      </c>
      <c r="W1107" s="2">
        <f t="shared" si="839"/>
        <v>0</v>
      </c>
      <c r="X1107" s="2">
        <f>(ROUND((((S1107+ROUND((ROUND(((((EU1107*1.2)*1.25))*AV1107*I1107),2)*BS1107),2))*AT1107)/100),2)+ROUND(((ROUND((ROUND(((AE1107-(((EU1107*1.2)*1.25)))*AV1107*I1107),2)*BS1107),2)*AT1107)/100),2))</f>
        <v>842.19</v>
      </c>
      <c r="Y1107" s="2">
        <f>(ROUND((((S1107+ROUND((ROUND(((((EU1107*1.2)*1.25))*AV1107*I1107),2)*BS1107),2))*AU1107)/100),2)+ROUND(((ROUND((ROUND(((AE1107-(((EU1107*1.2)*1.25)))*AV1107*I1107),2)*BS1107),2)*AU1107)/100),2))</f>
        <v>471.32</v>
      </c>
      <c r="Z1107" s="2"/>
      <c r="AA1107" s="2">
        <v>56661434</v>
      </c>
      <c r="AB1107" s="2">
        <f t="shared" si="840"/>
        <v>822.87940000000003</v>
      </c>
      <c r="AC1107" s="2">
        <f>ROUND((((ES1107*1)*1)),6)</f>
        <v>61.21</v>
      </c>
      <c r="AD1107" s="2">
        <f>ROUND((((((ET1107*1.2)*1.25))-(((EU1107*1.2)*1.25)))+AE1107),6)</f>
        <v>120.48</v>
      </c>
      <c r="AE1107" s="2">
        <f>ROUND((((EU1107*1.2)*1.25)),6)</f>
        <v>17.114999999999998</v>
      </c>
      <c r="AF1107" s="2">
        <f>ROUND((((EV1107*1.2)*1.15)),6)</f>
        <v>641.18939999999998</v>
      </c>
      <c r="AG1107" s="2">
        <f t="shared" si="841"/>
        <v>0</v>
      </c>
      <c r="AH1107" s="2">
        <f>(((EW1107*1.2)*1.15))</f>
        <v>51.335999999999999</v>
      </c>
      <c r="AI1107" s="2">
        <f>(((EX1107*1.2)*1.25))</f>
        <v>0</v>
      </c>
      <c r="AJ1107" s="2">
        <f t="shared" si="842"/>
        <v>0</v>
      </c>
      <c r="AK1107" s="2">
        <v>606.16</v>
      </c>
      <c r="AL1107" s="2">
        <v>61.21</v>
      </c>
      <c r="AM1107" s="2">
        <v>80.319999999999993</v>
      </c>
      <c r="AN1107" s="2">
        <v>11.41</v>
      </c>
      <c r="AO1107" s="2">
        <v>464.63</v>
      </c>
      <c r="AP1107" s="2">
        <v>0</v>
      </c>
      <c r="AQ1107" s="2">
        <v>37.200000000000003</v>
      </c>
      <c r="AR1107" s="2">
        <v>0</v>
      </c>
      <c r="AS1107" s="2">
        <v>0</v>
      </c>
      <c r="AT1107" s="2">
        <v>109</v>
      </c>
      <c r="AU1107" s="2">
        <v>61</v>
      </c>
      <c r="AV1107" s="2">
        <v>1.0669999999999999</v>
      </c>
      <c r="AW1107" s="2">
        <v>1</v>
      </c>
      <c r="AX1107" s="2"/>
      <c r="AY1107" s="2"/>
      <c r="AZ1107" s="2">
        <v>1</v>
      </c>
      <c r="BA1107" s="2">
        <v>1</v>
      </c>
      <c r="BB1107" s="2">
        <v>1</v>
      </c>
      <c r="BC1107" s="2">
        <v>1</v>
      </c>
      <c r="BD1107" s="2" t="s">
        <v>3</v>
      </c>
      <c r="BE1107" s="2" t="s">
        <v>3</v>
      </c>
      <c r="BF1107" s="2" t="s">
        <v>3</v>
      </c>
      <c r="BG1107" s="2" t="s">
        <v>3</v>
      </c>
      <c r="BH1107" s="2">
        <v>0</v>
      </c>
      <c r="BI1107" s="2">
        <v>1</v>
      </c>
      <c r="BJ1107" s="2" t="s">
        <v>978</v>
      </c>
      <c r="BK1107" s="2"/>
      <c r="BL1107" s="2"/>
      <c r="BM1107" s="2">
        <v>21</v>
      </c>
      <c r="BN1107" s="2">
        <v>0</v>
      </c>
      <c r="BO1107" s="2" t="s">
        <v>976</v>
      </c>
      <c r="BP1107" s="2">
        <v>1</v>
      </c>
      <c r="BQ1107" s="2">
        <v>30</v>
      </c>
      <c r="BR1107" s="2">
        <v>0</v>
      </c>
      <c r="BS1107" s="2">
        <v>1</v>
      </c>
      <c r="BT1107" s="2">
        <v>1</v>
      </c>
      <c r="BU1107" s="2">
        <v>1</v>
      </c>
      <c r="BV1107" s="2">
        <v>1</v>
      </c>
      <c r="BW1107" s="2">
        <v>1</v>
      </c>
      <c r="BX1107" s="2">
        <v>1</v>
      </c>
      <c r="BY1107" s="2" t="s">
        <v>3</v>
      </c>
      <c r="BZ1107" s="2">
        <v>109</v>
      </c>
      <c r="CA1107" s="2">
        <v>61</v>
      </c>
      <c r="CB1107" s="2" t="s">
        <v>3</v>
      </c>
      <c r="CC1107" s="2"/>
      <c r="CD1107" s="2"/>
      <c r="CE1107" s="2">
        <v>1566</v>
      </c>
      <c r="CF1107" s="2">
        <v>0</v>
      </c>
      <c r="CG1107" s="2">
        <v>0</v>
      </c>
      <c r="CH1107" s="2"/>
      <c r="CI1107" s="2"/>
      <c r="CJ1107" s="2"/>
      <c r="CK1107" s="2"/>
      <c r="CL1107" s="2"/>
      <c r="CM1107" s="2">
        <v>0</v>
      </c>
      <c r="CN1107" s="2" t="s">
        <v>2117</v>
      </c>
      <c r="CO1107" s="2">
        <v>0</v>
      </c>
      <c r="CP1107" s="2">
        <f t="shared" si="843"/>
        <v>961.3</v>
      </c>
      <c r="CQ1107" s="2">
        <f t="shared" si="844"/>
        <v>61.21</v>
      </c>
      <c r="CR1107" s="2">
        <f>(ROUND((ROUND(((((ET1107*1.2)*1.25))*AV1107*1),2)*BB1107),2)+ROUND((ROUND(((AE1107-(((EU1107*1.2)*1.25)))*AV1107*1),2)*BS1107),2))</f>
        <v>128.55000000000001</v>
      </c>
      <c r="CS1107" s="2">
        <f>(ROUND((ROUND(((((EU1107*1.2)*1.25))*AV1107*1),2)*BS1107),2)+ROUND((ROUND(((AE1107-(((EU1107*1.2)*1.25)))*AV1107*1),2)*BS1107),2))</f>
        <v>18.260000000000002</v>
      </c>
      <c r="CT1107" s="2">
        <f t="shared" si="845"/>
        <v>684.15</v>
      </c>
      <c r="CU1107" s="2">
        <f t="shared" si="846"/>
        <v>0</v>
      </c>
      <c r="CV1107" s="2">
        <f t="shared" si="847"/>
        <v>54.775511999999999</v>
      </c>
      <c r="CW1107" s="2">
        <f t="shared" si="848"/>
        <v>0</v>
      </c>
      <c r="CX1107" s="2">
        <f t="shared" si="849"/>
        <v>0</v>
      </c>
      <c r="CY1107" s="2">
        <f>(ROUND((((S1107+ROUND((ROUND(((((EU1107*1.2)*1.25))*AV1107*1),2)*BS1107),2))*AT1107)/100),2)+ROUND(((ROUND((ROUND(((AE1107-(((EU1107*1.2)*1.25)))*AV1107*1),2)*BS1107),2)*AT1107)/100),2))</f>
        <v>840.19</v>
      </c>
      <c r="CZ1107" s="2">
        <f>(ROUND((((S1107+ROUND((ROUND(((((EU1107*1.2)*1.25))*AV1107*1),2)*BS1107),2))*AU1107)/100),2)+ROUND(((ROUND((ROUND(((AE1107-(((EU1107*1.2)*1.25)))*AV1107*1),2)*BS1107),2)*AU1107)/100),2))</f>
        <v>470.2</v>
      </c>
      <c r="DA1107" s="2"/>
      <c r="DB1107" s="2">
        <v>245</v>
      </c>
      <c r="DC1107" s="2" t="s">
        <v>3</v>
      </c>
      <c r="DD1107" s="2" t="s">
        <v>31</v>
      </c>
      <c r="DE1107" s="2" t="s">
        <v>935</v>
      </c>
      <c r="DF1107" s="2" t="s">
        <v>935</v>
      </c>
      <c r="DG1107" s="2" t="s">
        <v>936</v>
      </c>
      <c r="DH1107" s="2" t="s">
        <v>3</v>
      </c>
      <c r="DI1107" s="2" t="s">
        <v>936</v>
      </c>
      <c r="DJ1107" s="2" t="s">
        <v>935</v>
      </c>
      <c r="DK1107" s="2" t="s">
        <v>3</v>
      </c>
      <c r="DL1107" s="2" t="s">
        <v>3</v>
      </c>
      <c r="DM1107" s="2" t="s">
        <v>3</v>
      </c>
      <c r="DN1107" s="2">
        <v>0</v>
      </c>
      <c r="DO1107" s="2">
        <v>0</v>
      </c>
      <c r="DP1107" s="2">
        <v>1</v>
      </c>
      <c r="DQ1107" s="2">
        <v>1</v>
      </c>
      <c r="DR1107" s="2"/>
      <c r="DS1107" s="2"/>
      <c r="DT1107" s="2"/>
      <c r="DU1107" s="2">
        <v>1013</v>
      </c>
      <c r="DV1107" s="2" t="s">
        <v>942</v>
      </c>
      <c r="DW1107" s="2" t="s">
        <v>942</v>
      </c>
      <c r="DX1107" s="2">
        <v>1</v>
      </c>
      <c r="DY1107" s="2"/>
      <c r="DZ1107" s="2" t="s">
        <v>3</v>
      </c>
      <c r="EA1107" s="2" t="s">
        <v>3</v>
      </c>
      <c r="EB1107" s="2" t="s">
        <v>3</v>
      </c>
      <c r="EC1107" s="2" t="s">
        <v>3</v>
      </c>
      <c r="ED1107" s="2"/>
      <c r="EE1107" s="2">
        <v>56938454</v>
      </c>
      <c r="EF1107" s="2">
        <v>30</v>
      </c>
      <c r="EG1107" s="2" t="s">
        <v>34</v>
      </c>
      <c r="EH1107" s="2">
        <v>0</v>
      </c>
      <c r="EI1107" s="2" t="s">
        <v>3</v>
      </c>
      <c r="EJ1107" s="2">
        <v>1</v>
      </c>
      <c r="EK1107" s="2">
        <v>21</v>
      </c>
      <c r="EL1107" s="2" t="s">
        <v>944</v>
      </c>
      <c r="EM1107" s="2" t="s">
        <v>945</v>
      </c>
      <c r="EN1107" s="2"/>
      <c r="EO1107" s="2" t="s">
        <v>37</v>
      </c>
      <c r="EP1107" s="2"/>
      <c r="EQ1107" s="2">
        <v>131072</v>
      </c>
      <c r="ER1107" s="2">
        <v>606.16</v>
      </c>
      <c r="ES1107" s="2">
        <v>61.21</v>
      </c>
      <c r="ET1107" s="2">
        <v>80.319999999999993</v>
      </c>
      <c r="EU1107" s="2">
        <v>11.41</v>
      </c>
      <c r="EV1107" s="2">
        <v>464.63</v>
      </c>
      <c r="EW1107" s="2">
        <v>37.200000000000003</v>
      </c>
      <c r="EX1107" s="2">
        <v>0</v>
      </c>
      <c r="EY1107" s="2">
        <v>0</v>
      </c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>
        <v>0</v>
      </c>
      <c r="FR1107" s="2">
        <v>0</v>
      </c>
      <c r="FS1107" s="2">
        <v>0</v>
      </c>
      <c r="FT1107" s="2"/>
      <c r="FU1107" s="2"/>
      <c r="FV1107" s="2"/>
      <c r="FW1107" s="2"/>
      <c r="FX1107" s="2">
        <v>109</v>
      </c>
      <c r="FY1107" s="2">
        <v>61</v>
      </c>
      <c r="FZ1107" s="2"/>
      <c r="GA1107" s="2" t="s">
        <v>3</v>
      </c>
      <c r="GB1107" s="2"/>
      <c r="GC1107" s="2"/>
      <c r="GD1107" s="2">
        <v>1</v>
      </c>
      <c r="GE1107" s="2"/>
      <c r="GF1107" s="2">
        <v>-1362723995</v>
      </c>
      <c r="GG1107" s="2">
        <v>2</v>
      </c>
      <c r="GH1107" s="2">
        <v>1</v>
      </c>
      <c r="GI1107" s="2">
        <v>2</v>
      </c>
      <c r="GJ1107" s="2">
        <v>0</v>
      </c>
      <c r="GK1107" s="2">
        <v>0</v>
      </c>
      <c r="GL1107" s="2">
        <f t="shared" si="850"/>
        <v>0</v>
      </c>
      <c r="GM1107" s="2">
        <f t="shared" si="851"/>
        <v>2274.81</v>
      </c>
      <c r="GN1107" s="2">
        <f t="shared" si="852"/>
        <v>2274.81</v>
      </c>
      <c r="GO1107" s="2">
        <f t="shared" si="853"/>
        <v>0</v>
      </c>
      <c r="GP1107" s="2">
        <f t="shared" si="854"/>
        <v>0</v>
      </c>
      <c r="GQ1107" s="2"/>
      <c r="GR1107" s="2">
        <v>0</v>
      </c>
      <c r="GS1107" s="2">
        <v>3</v>
      </c>
      <c r="GT1107" s="2">
        <v>0</v>
      </c>
      <c r="GU1107" s="2" t="s">
        <v>3</v>
      </c>
      <c r="GV1107" s="2">
        <f t="shared" si="855"/>
        <v>0</v>
      </c>
      <c r="GW1107" s="2">
        <v>1</v>
      </c>
      <c r="GX1107" s="2">
        <f t="shared" si="856"/>
        <v>0</v>
      </c>
      <c r="GY1107" s="2"/>
      <c r="GZ1107" s="2"/>
      <c r="HA1107" s="2">
        <v>0</v>
      </c>
      <c r="HB1107" s="2">
        <v>0</v>
      </c>
      <c r="HC1107" s="2">
        <f t="shared" si="857"/>
        <v>0</v>
      </c>
      <c r="HD1107" s="2"/>
      <c r="HE1107" s="2" t="s">
        <v>3</v>
      </c>
      <c r="HF1107" s="2" t="s">
        <v>3</v>
      </c>
      <c r="HG1107" s="2"/>
      <c r="HH1107" s="2"/>
      <c r="HI1107" s="2"/>
      <c r="HJ1107" s="2"/>
      <c r="HK1107" s="2"/>
      <c r="HL1107" s="2"/>
      <c r="HM1107" s="2" t="s">
        <v>3</v>
      </c>
      <c r="HN1107" s="2" t="s">
        <v>3</v>
      </c>
      <c r="HO1107" s="2" t="s">
        <v>3</v>
      </c>
      <c r="HP1107" s="2" t="s">
        <v>3</v>
      </c>
      <c r="HQ1107" s="2" t="s">
        <v>3</v>
      </c>
      <c r="HR1107" s="2"/>
      <c r="HS1107" s="2">
        <v>0</v>
      </c>
      <c r="HT1107" s="2"/>
      <c r="HU1107" s="2"/>
      <c r="HV1107" s="2"/>
      <c r="HW1107" s="2"/>
      <c r="HX1107" s="2"/>
      <c r="HY1107" s="2"/>
      <c r="HZ1107" s="2"/>
      <c r="IA1107" s="2"/>
      <c r="IB1107" s="2"/>
      <c r="IC1107" s="2"/>
      <c r="ID1107" s="2"/>
      <c r="IE1107" s="2"/>
      <c r="IF1107" s="2"/>
      <c r="IG1107" s="2"/>
      <c r="IH1107" s="2"/>
      <c r="II1107" s="2"/>
      <c r="IJ1107" s="2"/>
      <c r="IK1107" s="2">
        <v>0</v>
      </c>
      <c r="IL1107" s="2"/>
      <c r="IM1107" s="2"/>
      <c r="IN1107" s="2"/>
      <c r="IO1107" s="2"/>
      <c r="IP1107" s="2"/>
      <c r="IQ1107" s="2"/>
      <c r="IR1107" s="2"/>
      <c r="IS1107" s="2"/>
      <c r="IT1107" s="2"/>
      <c r="IU1107" s="2"/>
    </row>
    <row r="1108" spans="1:255" x14ac:dyDescent="0.2">
      <c r="A1108" s="3">
        <v>17</v>
      </c>
      <c r="B1108" s="3">
        <v>1</v>
      </c>
      <c r="C1108" s="3">
        <f>ROW(SmtRes!A812)</f>
        <v>812</v>
      </c>
      <c r="D1108" s="3">
        <f>ROW(EtalonRes!A1086)</f>
        <v>1086</v>
      </c>
      <c r="E1108" s="3" t="s">
        <v>975</v>
      </c>
      <c r="F1108" s="3" t="s">
        <v>976</v>
      </c>
      <c r="G1108" s="3" t="s">
        <v>977</v>
      </c>
      <c r="H1108" s="3" t="s">
        <v>942</v>
      </c>
      <c r="I1108" s="3">
        <f>ROUND(110/100,9)</f>
        <v>1.1000000000000001</v>
      </c>
      <c r="J1108" s="3">
        <v>0</v>
      </c>
      <c r="K1108" s="3">
        <f>ROUND(110/100,9)</f>
        <v>1.1000000000000001</v>
      </c>
      <c r="O1108" s="3">
        <f t="shared" si="833"/>
        <v>45379.73</v>
      </c>
      <c r="P1108" s="3">
        <f t="shared" si="834"/>
        <v>624.15</v>
      </c>
      <c r="Q1108" s="3">
        <f>(ROUND((ROUND(((((ET1108*1.2)*1.25))*AV1108*I1108),2)*BB1108),2)+ROUND((ROUND(((AE1108-(((EU1108*1.2)*1.25)))*AV1108*I1108),2)*BS1108),2))</f>
        <v>2348.8200000000002</v>
      </c>
      <c r="R1108" s="3">
        <f>(ROUND((ROUND(((((EU1108*1.2)*1.25))*AV1108*I1108),2)*BS1108),2)+ROUND((ROUND(((AE1108-(((EU1108*1.2)*1.25)))*AV1108*I1108),2)*BS1108),2))</f>
        <v>1132.07</v>
      </c>
      <c r="S1108" s="3">
        <f t="shared" si="835"/>
        <v>42406.76</v>
      </c>
      <c r="T1108" s="3">
        <f t="shared" si="836"/>
        <v>0</v>
      </c>
      <c r="U1108" s="3">
        <f t="shared" si="837"/>
        <v>60.253063200000007</v>
      </c>
      <c r="V1108" s="3">
        <f t="shared" si="838"/>
        <v>0</v>
      </c>
      <c r="W1108" s="3">
        <f t="shared" si="839"/>
        <v>0</v>
      </c>
      <c r="X1108" s="3">
        <f>(ROUND((((S1108+ROUND((ROUND(((((EU1108*1.2)*1.25))*AV1108*I1108),2)*BS1108),2))*AT1108)/100),2)+ROUND(((ROUND((ROUND(((AE1108-(((EU1108*1.2)*1.25)))*AV1108*I1108),2)*BS1108),2)*AT1108)/100),2))</f>
        <v>47457.32</v>
      </c>
      <c r="Y1108" s="3">
        <f>(ROUND((((S1108+ROUND((ROUND(((((EU1108*1.2)*1.25))*AV1108*I1108),2)*BS1108),2))*AU1108)/100),2)+ROUND(((ROUND((ROUND(((AE1108-(((EU1108*1.2)*1.25)))*AV1108*I1108),2)*BS1108),2)*AU1108)/100),2))</f>
        <v>26558.69</v>
      </c>
      <c r="AA1108" s="3">
        <v>56661436</v>
      </c>
      <c r="AB1108" s="3">
        <f t="shared" si="840"/>
        <v>822.87940000000003</v>
      </c>
      <c r="AC1108" s="3">
        <f>ROUND((((ES1108*1)*1)),6)</f>
        <v>61.21</v>
      </c>
      <c r="AD1108" s="3">
        <f>ROUND((((((ET1108*1.2)*1.25))-(((EU1108*1.2)*1.25)))+AE1108),6)</f>
        <v>120.48</v>
      </c>
      <c r="AE1108" s="3">
        <f>ROUND((((EU1108*1.2)*1.25)),6)</f>
        <v>17.114999999999998</v>
      </c>
      <c r="AF1108" s="3">
        <f>ROUND((((EV1108*1.2)*1.15)),6)</f>
        <v>641.18939999999998</v>
      </c>
      <c r="AG1108" s="3">
        <f t="shared" si="841"/>
        <v>0</v>
      </c>
      <c r="AH1108" s="3">
        <f>(((EW1108*1.2)*1.15))</f>
        <v>51.335999999999999</v>
      </c>
      <c r="AI1108" s="3">
        <f>(((EX1108*1.2)*1.25))</f>
        <v>0</v>
      </c>
      <c r="AJ1108" s="3">
        <f t="shared" si="842"/>
        <v>0</v>
      </c>
      <c r="AK1108" s="3">
        <v>606.16</v>
      </c>
      <c r="AL1108" s="3">
        <v>61.21</v>
      </c>
      <c r="AM1108" s="3">
        <v>80.319999999999993</v>
      </c>
      <c r="AN1108" s="3">
        <v>11.41</v>
      </c>
      <c r="AO1108" s="3">
        <v>464.63</v>
      </c>
      <c r="AP1108" s="3">
        <v>0</v>
      </c>
      <c r="AQ1108" s="3">
        <v>37.200000000000003</v>
      </c>
      <c r="AR1108" s="3">
        <v>0</v>
      </c>
      <c r="AS1108" s="3">
        <v>0</v>
      </c>
      <c r="AT1108" s="3">
        <v>109</v>
      </c>
      <c r="AU1108" s="3">
        <v>61</v>
      </c>
      <c r="AV1108" s="3">
        <v>1.0669999999999999</v>
      </c>
      <c r="AW1108" s="3">
        <v>1</v>
      </c>
      <c r="AZ1108" s="3">
        <v>1</v>
      </c>
      <c r="BA1108" s="3">
        <v>56.35</v>
      </c>
      <c r="BB1108" s="3">
        <v>16.61</v>
      </c>
      <c r="BC1108" s="3">
        <v>9.27</v>
      </c>
      <c r="BD1108" s="3" t="s">
        <v>3</v>
      </c>
      <c r="BE1108" s="3" t="s">
        <v>3</v>
      </c>
      <c r="BF1108" s="3" t="s">
        <v>3</v>
      </c>
      <c r="BG1108" s="3" t="s">
        <v>3</v>
      </c>
      <c r="BH1108" s="3">
        <v>0</v>
      </c>
      <c r="BI1108" s="3">
        <v>1</v>
      </c>
      <c r="BJ1108" s="3" t="s">
        <v>978</v>
      </c>
      <c r="BM1108" s="3">
        <v>21</v>
      </c>
      <c r="BN1108" s="3">
        <v>0</v>
      </c>
      <c r="BO1108" s="3" t="s">
        <v>976</v>
      </c>
      <c r="BP1108" s="3">
        <v>1</v>
      </c>
      <c r="BQ1108" s="3">
        <v>30</v>
      </c>
      <c r="BR1108" s="3">
        <v>0</v>
      </c>
      <c r="BS1108" s="3">
        <v>56.35</v>
      </c>
      <c r="BT1108" s="3">
        <v>1</v>
      </c>
      <c r="BU1108" s="3">
        <v>1</v>
      </c>
      <c r="BV1108" s="3">
        <v>1</v>
      </c>
      <c r="BW1108" s="3">
        <v>1</v>
      </c>
      <c r="BX1108" s="3">
        <v>1</v>
      </c>
      <c r="BY1108" s="3" t="s">
        <v>3</v>
      </c>
      <c r="BZ1108" s="3">
        <v>109</v>
      </c>
      <c r="CA1108" s="3">
        <v>61</v>
      </c>
      <c r="CB1108" s="3" t="s">
        <v>3</v>
      </c>
      <c r="CE1108" s="3">
        <v>1566</v>
      </c>
      <c r="CF1108" s="3">
        <v>0</v>
      </c>
      <c r="CG1108" s="3">
        <v>0</v>
      </c>
      <c r="CM1108" s="3">
        <v>0</v>
      </c>
      <c r="CN1108" s="3" t="s">
        <v>2117</v>
      </c>
      <c r="CO1108" s="3">
        <v>0</v>
      </c>
      <c r="CP1108" s="3">
        <f t="shared" si="843"/>
        <v>45379.73</v>
      </c>
      <c r="CQ1108" s="3">
        <f t="shared" si="844"/>
        <v>567.41999999999996</v>
      </c>
      <c r="CR1108" s="3">
        <f>(ROUND((ROUND(((((ET1108*1.2)*1.25))*AV1108*1),2)*BB1108),2)+ROUND((ROUND(((AE1108-(((EU1108*1.2)*1.25)))*AV1108*1),2)*BS1108),2))</f>
        <v>2135.2199999999998</v>
      </c>
      <c r="CS1108" s="3">
        <f>(ROUND((ROUND(((((EU1108*1.2)*1.25))*AV1108*1),2)*BS1108),2)+ROUND((ROUND(((AE1108-(((EU1108*1.2)*1.25)))*AV1108*1),2)*BS1108),2))</f>
        <v>1028.95</v>
      </c>
      <c r="CT1108" s="3">
        <f t="shared" si="845"/>
        <v>38551.85</v>
      </c>
      <c r="CU1108" s="3">
        <f t="shared" si="846"/>
        <v>0</v>
      </c>
      <c r="CV1108" s="3">
        <f t="shared" si="847"/>
        <v>54.775511999999999</v>
      </c>
      <c r="CW1108" s="3">
        <f t="shared" si="848"/>
        <v>0</v>
      </c>
      <c r="CX1108" s="3">
        <f t="shared" si="849"/>
        <v>0</v>
      </c>
      <c r="CY1108" s="3">
        <f>(ROUND((((S1108+ROUND((ROUND(((((EU1108*1.2)*1.25))*AV1108*1),2)*BS1108),2))*AT1108)/100),2)+ROUND(((ROUND((ROUND(((AE1108-(((EU1108*1.2)*1.25)))*AV1108*1),2)*BS1108),2)*AT1108)/100),2))</f>
        <v>47344.92</v>
      </c>
      <c r="CZ1108" s="3">
        <f>(ROUND((((S1108+ROUND((ROUND(((((EU1108*1.2)*1.25))*AV1108*1),2)*BS1108),2))*AU1108)/100),2)+ROUND(((ROUND((ROUND(((AE1108-(((EU1108*1.2)*1.25)))*AV1108*1),2)*BS1108),2)*AU1108)/100),2))</f>
        <v>26495.78</v>
      </c>
      <c r="DB1108" s="3">
        <v>247</v>
      </c>
      <c r="DC1108" s="3" t="s">
        <v>3</v>
      </c>
      <c r="DD1108" s="3" t="s">
        <v>31</v>
      </c>
      <c r="DE1108" s="3" t="s">
        <v>935</v>
      </c>
      <c r="DF1108" s="3" t="s">
        <v>935</v>
      </c>
      <c r="DG1108" s="3" t="s">
        <v>936</v>
      </c>
      <c r="DH1108" s="3" t="s">
        <v>3</v>
      </c>
      <c r="DI1108" s="3" t="s">
        <v>936</v>
      </c>
      <c r="DJ1108" s="3" t="s">
        <v>935</v>
      </c>
      <c r="DK1108" s="3" t="s">
        <v>3</v>
      </c>
      <c r="DL1108" s="3" t="s">
        <v>3</v>
      </c>
      <c r="DM1108" s="3" t="s">
        <v>3</v>
      </c>
      <c r="DN1108" s="3">
        <v>0</v>
      </c>
      <c r="DO1108" s="3">
        <v>0</v>
      </c>
      <c r="DP1108" s="3">
        <v>1</v>
      </c>
      <c r="DQ1108" s="3">
        <v>1</v>
      </c>
      <c r="DU1108" s="3">
        <v>1013</v>
      </c>
      <c r="DV1108" s="3" t="s">
        <v>942</v>
      </c>
      <c r="DW1108" s="3" t="s">
        <v>942</v>
      </c>
      <c r="DX1108" s="3">
        <v>1</v>
      </c>
      <c r="DZ1108" s="3" t="s">
        <v>3</v>
      </c>
      <c r="EA1108" s="3" t="s">
        <v>3</v>
      </c>
      <c r="EB1108" s="3" t="s">
        <v>3</v>
      </c>
      <c r="EC1108" s="3" t="s">
        <v>3</v>
      </c>
      <c r="EE1108" s="3">
        <v>56938454</v>
      </c>
      <c r="EF1108" s="3">
        <v>30</v>
      </c>
      <c r="EG1108" s="3" t="s">
        <v>34</v>
      </c>
      <c r="EH1108" s="3">
        <v>0</v>
      </c>
      <c r="EI1108" s="3" t="s">
        <v>3</v>
      </c>
      <c r="EJ1108" s="3">
        <v>1</v>
      </c>
      <c r="EK1108" s="3">
        <v>21</v>
      </c>
      <c r="EL1108" s="3" t="s">
        <v>944</v>
      </c>
      <c r="EM1108" s="3" t="s">
        <v>945</v>
      </c>
      <c r="EO1108" s="3" t="s">
        <v>37</v>
      </c>
      <c r="EQ1108" s="3">
        <v>131072</v>
      </c>
      <c r="ER1108" s="3">
        <v>606.16</v>
      </c>
      <c r="ES1108" s="3">
        <v>61.21</v>
      </c>
      <c r="ET1108" s="3">
        <v>80.319999999999993</v>
      </c>
      <c r="EU1108" s="3">
        <v>11.41</v>
      </c>
      <c r="EV1108" s="3">
        <v>464.63</v>
      </c>
      <c r="EW1108" s="3">
        <v>37.200000000000003</v>
      </c>
      <c r="EX1108" s="3">
        <v>0</v>
      </c>
      <c r="EY1108" s="3">
        <v>0</v>
      </c>
      <c r="FQ1108" s="3">
        <v>0</v>
      </c>
      <c r="FR1108" s="3">
        <v>0</v>
      </c>
      <c r="FS1108" s="3">
        <v>0</v>
      </c>
      <c r="FX1108" s="3">
        <v>109</v>
      </c>
      <c r="FY1108" s="3">
        <v>61</v>
      </c>
      <c r="GA1108" s="3" t="s">
        <v>3</v>
      </c>
      <c r="GD1108" s="3">
        <v>1</v>
      </c>
      <c r="GF1108" s="3">
        <v>-1362723995</v>
      </c>
      <c r="GG1108" s="3">
        <v>2</v>
      </c>
      <c r="GH1108" s="3">
        <v>1</v>
      </c>
      <c r="GI1108" s="3">
        <v>2</v>
      </c>
      <c r="GJ1108" s="3">
        <v>0</v>
      </c>
      <c r="GK1108" s="3">
        <v>0</v>
      </c>
      <c r="GL1108" s="3">
        <f t="shared" si="850"/>
        <v>0</v>
      </c>
      <c r="GM1108" s="3">
        <f t="shared" si="851"/>
        <v>119395.74</v>
      </c>
      <c r="GN1108" s="3">
        <f t="shared" si="852"/>
        <v>119395.74</v>
      </c>
      <c r="GO1108" s="3">
        <f t="shared" si="853"/>
        <v>0</v>
      </c>
      <c r="GP1108" s="3">
        <f t="shared" si="854"/>
        <v>0</v>
      </c>
      <c r="GR1108" s="3">
        <v>0</v>
      </c>
      <c r="GS1108" s="3">
        <v>3</v>
      </c>
      <c r="GT1108" s="3">
        <v>0</v>
      </c>
      <c r="GU1108" s="3" t="s">
        <v>3</v>
      </c>
      <c r="GV1108" s="3">
        <f t="shared" si="855"/>
        <v>0</v>
      </c>
      <c r="GW1108" s="3">
        <v>1</v>
      </c>
      <c r="GX1108" s="3">
        <f t="shared" si="856"/>
        <v>0</v>
      </c>
      <c r="HA1108" s="3">
        <v>0</v>
      </c>
      <c r="HB1108" s="3">
        <v>0</v>
      </c>
      <c r="HC1108" s="3">
        <f t="shared" si="857"/>
        <v>0</v>
      </c>
      <c r="HE1108" s="3" t="s">
        <v>3</v>
      </c>
      <c r="HF1108" s="3" t="s">
        <v>3</v>
      </c>
      <c r="HM1108" s="3" t="s">
        <v>3</v>
      </c>
      <c r="HN1108" s="3" t="s">
        <v>3</v>
      </c>
      <c r="HO1108" s="3" t="s">
        <v>3</v>
      </c>
      <c r="HP1108" s="3" t="s">
        <v>3</v>
      </c>
      <c r="HQ1108" s="3" t="s">
        <v>3</v>
      </c>
      <c r="HS1108" s="3">
        <v>0</v>
      </c>
      <c r="IK1108" s="3">
        <v>0</v>
      </c>
    </row>
    <row r="1109" spans="1:255" x14ac:dyDescent="0.2">
      <c r="A1109" s="2">
        <v>18</v>
      </c>
      <c r="B1109" s="2">
        <v>1</v>
      </c>
      <c r="C1109" s="2">
        <v>799</v>
      </c>
      <c r="D1109" s="2"/>
      <c r="E1109" s="2" t="s">
        <v>979</v>
      </c>
      <c r="F1109" s="2" t="s">
        <v>980</v>
      </c>
      <c r="G1109" s="2" t="s">
        <v>981</v>
      </c>
      <c r="H1109" s="2" t="s">
        <v>672</v>
      </c>
      <c r="I1109" s="2">
        <f>I1107*J1109</f>
        <v>110</v>
      </c>
      <c r="J1109" s="2">
        <v>99.999999999999986</v>
      </c>
      <c r="K1109" s="2">
        <v>100</v>
      </c>
      <c r="L1109" s="2"/>
      <c r="M1109" s="2"/>
      <c r="N1109" s="2"/>
      <c r="O1109" s="2">
        <f t="shared" si="833"/>
        <v>4895</v>
      </c>
      <c r="P1109" s="2">
        <f t="shared" si="834"/>
        <v>4895</v>
      </c>
      <c r="Q1109" s="2">
        <f>(ROUND((ROUND(((ET1109)*AV1109*I1109),2)*BB1109),2)+ROUND((ROUND(((AE1109-(EU1109))*AV1109*I1109),2)*BS1109),2))</f>
        <v>0</v>
      </c>
      <c r="R1109" s="2">
        <f>(ROUND((ROUND(((EU1109)*AV1109*I1109),2)*BS1109),2)+ROUND((ROUND(((AE1109-(EU1109))*AV1109*I1109),2)*BS1109),2))</f>
        <v>0</v>
      </c>
      <c r="S1109" s="2">
        <f t="shared" si="835"/>
        <v>0</v>
      </c>
      <c r="T1109" s="2">
        <f t="shared" si="836"/>
        <v>0</v>
      </c>
      <c r="U1109" s="2">
        <f t="shared" si="837"/>
        <v>0</v>
      </c>
      <c r="V1109" s="2">
        <f t="shared" si="838"/>
        <v>0</v>
      </c>
      <c r="W1109" s="2">
        <f t="shared" si="839"/>
        <v>0</v>
      </c>
      <c r="X1109" s="2">
        <f>(ROUND((((S1109+ROUND((ROUND(((EU1109)*AV1109*I1109),2)*BS1109),2))*AT1109)/100),2)+ROUND(((ROUND((ROUND(((AE1109-(EU1109))*AV1109*I1109),2)*BS1109),2)*AT1109)/100),2))</f>
        <v>0</v>
      </c>
      <c r="Y1109" s="2">
        <f>(ROUND((((S1109+ROUND((ROUND(((EU1109)*AV1109*I1109),2)*BS1109),2))*AU1109)/100),2)+ROUND(((ROUND((ROUND(((AE1109-(EU1109))*AV1109*I1109),2)*BS1109),2)*AU1109)/100),2))</f>
        <v>0</v>
      </c>
      <c r="Z1109" s="2"/>
      <c r="AA1109" s="2">
        <v>56661434</v>
      </c>
      <c r="AB1109" s="2">
        <f t="shared" si="840"/>
        <v>44.5</v>
      </c>
      <c r="AC1109" s="2">
        <f>ROUND((ES1109),6)</f>
        <v>44.5</v>
      </c>
      <c r="AD1109" s="2">
        <f>ROUND((((ET1109)-(EU1109))+AE1109),6)</f>
        <v>0</v>
      </c>
      <c r="AE1109" s="2">
        <f>ROUND((EU1109),6)</f>
        <v>0</v>
      </c>
      <c r="AF1109" s="2">
        <f>ROUND((EV1109),6)</f>
        <v>0</v>
      </c>
      <c r="AG1109" s="2">
        <f t="shared" si="841"/>
        <v>0</v>
      </c>
      <c r="AH1109" s="2">
        <f>(EW1109)</f>
        <v>0</v>
      </c>
      <c r="AI1109" s="2">
        <f>(EX1109)</f>
        <v>0</v>
      </c>
      <c r="AJ1109" s="2">
        <f t="shared" si="842"/>
        <v>0</v>
      </c>
      <c r="AK1109" s="2">
        <v>44.5</v>
      </c>
      <c r="AL1109" s="2">
        <v>44.5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109</v>
      </c>
      <c r="AU1109" s="2">
        <v>61</v>
      </c>
      <c r="AV1109" s="2">
        <v>1</v>
      </c>
      <c r="AW1109" s="2">
        <v>1</v>
      </c>
      <c r="AX1109" s="2"/>
      <c r="AY1109" s="2"/>
      <c r="AZ1109" s="2">
        <v>1</v>
      </c>
      <c r="BA1109" s="2">
        <v>1</v>
      </c>
      <c r="BB1109" s="2">
        <v>1</v>
      </c>
      <c r="BC1109" s="2">
        <v>1</v>
      </c>
      <c r="BD1109" s="2" t="s">
        <v>3</v>
      </c>
      <c r="BE1109" s="2" t="s">
        <v>3</v>
      </c>
      <c r="BF1109" s="2" t="s">
        <v>3</v>
      </c>
      <c r="BG1109" s="2" t="s">
        <v>3</v>
      </c>
      <c r="BH1109" s="2">
        <v>3</v>
      </c>
      <c r="BI1109" s="2">
        <v>1</v>
      </c>
      <c r="BJ1109" s="2" t="s">
        <v>982</v>
      </c>
      <c r="BK1109" s="2"/>
      <c r="BL1109" s="2"/>
      <c r="BM1109" s="2">
        <v>21</v>
      </c>
      <c r="BN1109" s="2">
        <v>0</v>
      </c>
      <c r="BO1109" s="2" t="s">
        <v>3</v>
      </c>
      <c r="BP1109" s="2">
        <v>0</v>
      </c>
      <c r="BQ1109" s="2">
        <v>30</v>
      </c>
      <c r="BR1109" s="2">
        <v>0</v>
      </c>
      <c r="BS1109" s="2">
        <v>1</v>
      </c>
      <c r="BT1109" s="2">
        <v>1</v>
      </c>
      <c r="BU1109" s="2">
        <v>1</v>
      </c>
      <c r="BV1109" s="2">
        <v>1</v>
      </c>
      <c r="BW1109" s="2">
        <v>1</v>
      </c>
      <c r="BX1109" s="2">
        <v>1</v>
      </c>
      <c r="BY1109" s="2" t="s">
        <v>3</v>
      </c>
      <c r="BZ1109" s="2">
        <v>109</v>
      </c>
      <c r="CA1109" s="2">
        <v>61</v>
      </c>
      <c r="CB1109" s="2" t="s">
        <v>3</v>
      </c>
      <c r="CC1109" s="2"/>
      <c r="CD1109" s="2"/>
      <c r="CE1109" s="2">
        <v>1566</v>
      </c>
      <c r="CF1109" s="2">
        <v>0</v>
      </c>
      <c r="CG1109" s="2">
        <v>0</v>
      </c>
      <c r="CH1109" s="2"/>
      <c r="CI1109" s="2"/>
      <c r="CJ1109" s="2"/>
      <c r="CK1109" s="2"/>
      <c r="CL1109" s="2"/>
      <c r="CM1109" s="2">
        <v>0</v>
      </c>
      <c r="CN1109" s="2" t="s">
        <v>2136</v>
      </c>
      <c r="CO1109" s="2">
        <v>0</v>
      </c>
      <c r="CP1109" s="2">
        <f t="shared" si="843"/>
        <v>4895</v>
      </c>
      <c r="CQ1109" s="2">
        <f t="shared" si="844"/>
        <v>44.5</v>
      </c>
      <c r="CR1109" s="2">
        <f>(ROUND((ROUND(((ET1109)*AV1109*1),2)*BB1109),2)+ROUND((ROUND(((AE1109-(EU1109))*AV1109*1),2)*BS1109),2))</f>
        <v>0</v>
      </c>
      <c r="CS1109" s="2">
        <f>(ROUND((ROUND(((EU1109)*AV1109*1),2)*BS1109),2)+ROUND((ROUND(((AE1109-(EU1109))*AV1109*1),2)*BS1109),2))</f>
        <v>0</v>
      </c>
      <c r="CT1109" s="2">
        <f t="shared" si="845"/>
        <v>0</v>
      </c>
      <c r="CU1109" s="2">
        <f t="shared" si="846"/>
        <v>0</v>
      </c>
      <c r="CV1109" s="2">
        <f t="shared" si="847"/>
        <v>0</v>
      </c>
      <c r="CW1109" s="2">
        <f t="shared" si="848"/>
        <v>0</v>
      </c>
      <c r="CX1109" s="2">
        <f t="shared" si="849"/>
        <v>0</v>
      </c>
      <c r="CY1109" s="2">
        <f>(ROUND((((S1109+ROUND((ROUND(((EU1109)*AV1109*1),2)*BS1109),2))*AT1109)/100),2)+ROUND(((ROUND((ROUND(((AE1109-(EU1109))*AV1109*1),2)*BS1109),2)*AT1109)/100),2))</f>
        <v>0</v>
      </c>
      <c r="CZ1109" s="2">
        <f>(ROUND((((S1109+ROUND((ROUND(((EU1109)*AV1109*1),2)*BS1109),2))*AU1109)/100),2)+ROUND(((ROUND((ROUND(((AE1109-(EU1109))*AV1109*1),2)*BS1109),2)*AU1109)/100),2))</f>
        <v>0</v>
      </c>
      <c r="DA1109" s="2"/>
      <c r="DB1109" s="2"/>
      <c r="DC1109" s="2" t="s">
        <v>3</v>
      </c>
      <c r="DD1109" s="2" t="s">
        <v>3</v>
      </c>
      <c r="DE1109" s="2" t="s">
        <v>3</v>
      </c>
      <c r="DF1109" s="2" t="s">
        <v>3</v>
      </c>
      <c r="DG1109" s="2" t="s">
        <v>3</v>
      </c>
      <c r="DH1109" s="2" t="s">
        <v>3</v>
      </c>
      <c r="DI1109" s="2" t="s">
        <v>3</v>
      </c>
      <c r="DJ1109" s="2" t="s">
        <v>3</v>
      </c>
      <c r="DK1109" s="2" t="s">
        <v>3</v>
      </c>
      <c r="DL1109" s="2" t="s">
        <v>3</v>
      </c>
      <c r="DM1109" s="2" t="s">
        <v>3</v>
      </c>
      <c r="DN1109" s="2">
        <v>0</v>
      </c>
      <c r="DO1109" s="2">
        <v>0</v>
      </c>
      <c r="DP1109" s="2">
        <v>1</v>
      </c>
      <c r="DQ1109" s="2">
        <v>1</v>
      </c>
      <c r="DR1109" s="2"/>
      <c r="DS1109" s="2"/>
      <c r="DT1109" s="2"/>
      <c r="DU1109" s="2">
        <v>1003</v>
      </c>
      <c r="DV1109" s="2" t="s">
        <v>672</v>
      </c>
      <c r="DW1109" s="2" t="s">
        <v>672</v>
      </c>
      <c r="DX1109" s="2">
        <v>1</v>
      </c>
      <c r="DY1109" s="2"/>
      <c r="DZ1109" s="2" t="s">
        <v>3</v>
      </c>
      <c r="EA1109" s="2" t="s">
        <v>3</v>
      </c>
      <c r="EB1109" s="2" t="s">
        <v>3</v>
      </c>
      <c r="EC1109" s="2" t="s">
        <v>3</v>
      </c>
      <c r="ED1109" s="2"/>
      <c r="EE1109" s="2">
        <v>56938454</v>
      </c>
      <c r="EF1109" s="2">
        <v>30</v>
      </c>
      <c r="EG1109" s="2" t="s">
        <v>34</v>
      </c>
      <c r="EH1109" s="2">
        <v>0</v>
      </c>
      <c r="EI1109" s="2" t="s">
        <v>3</v>
      </c>
      <c r="EJ1109" s="2">
        <v>1</v>
      </c>
      <c r="EK1109" s="2">
        <v>21</v>
      </c>
      <c r="EL1109" s="2" t="s">
        <v>944</v>
      </c>
      <c r="EM1109" s="2" t="s">
        <v>945</v>
      </c>
      <c r="EN1109" s="2"/>
      <c r="EO1109" s="2" t="s">
        <v>950</v>
      </c>
      <c r="EP1109" s="2"/>
      <c r="EQ1109" s="2">
        <v>0</v>
      </c>
      <c r="ER1109" s="2">
        <v>44.5</v>
      </c>
      <c r="ES1109" s="2">
        <v>44.5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>
        <v>0</v>
      </c>
      <c r="FR1109" s="2">
        <v>0</v>
      </c>
      <c r="FS1109" s="2">
        <v>0</v>
      </c>
      <c r="FT1109" s="2"/>
      <c r="FU1109" s="2"/>
      <c r="FV1109" s="2"/>
      <c r="FW1109" s="2"/>
      <c r="FX1109" s="2">
        <v>109</v>
      </c>
      <c r="FY1109" s="2">
        <v>61</v>
      </c>
      <c r="FZ1109" s="2"/>
      <c r="GA1109" s="2" t="s">
        <v>3</v>
      </c>
      <c r="GB1109" s="2"/>
      <c r="GC1109" s="2"/>
      <c r="GD1109" s="2">
        <v>1</v>
      </c>
      <c r="GE1109" s="2"/>
      <c r="GF1109" s="2">
        <v>-284105215</v>
      </c>
      <c r="GG1109" s="2">
        <v>2</v>
      </c>
      <c r="GH1109" s="2">
        <v>1</v>
      </c>
      <c r="GI1109" s="2">
        <v>-2</v>
      </c>
      <c r="GJ1109" s="2">
        <v>0</v>
      </c>
      <c r="GK1109" s="2">
        <v>0</v>
      </c>
      <c r="GL1109" s="2">
        <f t="shared" si="850"/>
        <v>0</v>
      </c>
      <c r="GM1109" s="2">
        <f t="shared" si="851"/>
        <v>4895</v>
      </c>
      <c r="GN1109" s="2">
        <f t="shared" si="852"/>
        <v>4895</v>
      </c>
      <c r="GO1109" s="2">
        <f t="shared" si="853"/>
        <v>0</v>
      </c>
      <c r="GP1109" s="2">
        <f t="shared" si="854"/>
        <v>0</v>
      </c>
      <c r="GQ1109" s="2"/>
      <c r="GR1109" s="2">
        <v>0</v>
      </c>
      <c r="GS1109" s="2">
        <v>3</v>
      </c>
      <c r="GT1109" s="2">
        <v>0</v>
      </c>
      <c r="GU1109" s="2" t="s">
        <v>3</v>
      </c>
      <c r="GV1109" s="2">
        <f t="shared" si="855"/>
        <v>0</v>
      </c>
      <c r="GW1109" s="2">
        <v>1</v>
      </c>
      <c r="GX1109" s="2">
        <f t="shared" si="856"/>
        <v>0</v>
      </c>
      <c r="GY1109" s="2"/>
      <c r="GZ1109" s="2"/>
      <c r="HA1109" s="2">
        <v>0</v>
      </c>
      <c r="HB1109" s="2">
        <v>0</v>
      </c>
      <c r="HC1109" s="2">
        <f t="shared" si="857"/>
        <v>0</v>
      </c>
      <c r="HD1109" s="2"/>
      <c r="HE1109" s="2" t="s">
        <v>3</v>
      </c>
      <c r="HF1109" s="2" t="s">
        <v>3</v>
      </c>
      <c r="HG1109" s="2"/>
      <c r="HH1109" s="2"/>
      <c r="HI1109" s="2"/>
      <c r="HJ1109" s="2"/>
      <c r="HK1109" s="2"/>
      <c r="HL1109" s="2"/>
      <c r="HM1109" s="2" t="s">
        <v>31</v>
      </c>
      <c r="HN1109" s="2" t="s">
        <v>3</v>
      </c>
      <c r="HO1109" s="2" t="s">
        <v>3</v>
      </c>
      <c r="HP1109" s="2" t="s">
        <v>3</v>
      </c>
      <c r="HQ1109" s="2" t="s">
        <v>3</v>
      </c>
      <c r="HR1109" s="2"/>
      <c r="HS1109" s="2">
        <v>0</v>
      </c>
      <c r="HT1109" s="2"/>
      <c r="HU1109" s="2"/>
      <c r="HV1109" s="2"/>
      <c r="HW1109" s="2"/>
      <c r="HX1109" s="2"/>
      <c r="HY1109" s="2"/>
      <c r="HZ1109" s="2"/>
      <c r="IA1109" s="2"/>
      <c r="IB1109" s="2"/>
      <c r="IC1109" s="2"/>
      <c r="ID1109" s="2"/>
      <c r="IE1109" s="2"/>
      <c r="IF1109" s="2"/>
      <c r="IG1109" s="2"/>
      <c r="IH1109" s="2"/>
      <c r="II1109" s="2"/>
      <c r="IJ1109" s="2"/>
      <c r="IK1109" s="2">
        <v>0</v>
      </c>
      <c r="IL1109" s="2"/>
      <c r="IM1109" s="2"/>
      <c r="IN1109" s="2"/>
      <c r="IO1109" s="2"/>
      <c r="IP1109" s="2"/>
      <c r="IQ1109" s="2"/>
      <c r="IR1109" s="2"/>
      <c r="IS1109" s="2"/>
      <c r="IT1109" s="2"/>
      <c r="IU1109" s="2"/>
    </row>
    <row r="1110" spans="1:255" x14ac:dyDescent="0.2">
      <c r="A1110" s="3">
        <v>18</v>
      </c>
      <c r="B1110" s="3">
        <v>1</v>
      </c>
      <c r="C1110" s="3">
        <v>812</v>
      </c>
      <c r="E1110" s="3" t="s">
        <v>979</v>
      </c>
      <c r="F1110" s="3" t="s">
        <v>980</v>
      </c>
      <c r="G1110" s="3" t="s">
        <v>981</v>
      </c>
      <c r="H1110" s="3" t="s">
        <v>672</v>
      </c>
      <c r="I1110" s="3">
        <f>I1108*J1110</f>
        <v>110</v>
      </c>
      <c r="J1110" s="3">
        <v>99.999999999999986</v>
      </c>
      <c r="K1110" s="3">
        <v>100</v>
      </c>
      <c r="O1110" s="3">
        <f t="shared" si="833"/>
        <v>100200.65</v>
      </c>
      <c r="P1110" s="3">
        <f t="shared" si="834"/>
        <v>100200.65</v>
      </c>
      <c r="Q1110" s="3">
        <f>(ROUND((ROUND(((ET1110)*AV1110*I1110),2)*BB1110),2)+ROUND((ROUND(((AE1110-(EU1110))*AV1110*I1110),2)*BS1110),2))</f>
        <v>0</v>
      </c>
      <c r="R1110" s="3">
        <f>(ROUND((ROUND(((EU1110)*AV1110*I1110),2)*BS1110),2)+ROUND((ROUND(((AE1110-(EU1110))*AV1110*I1110),2)*BS1110),2))</f>
        <v>0</v>
      </c>
      <c r="S1110" s="3">
        <f t="shared" si="835"/>
        <v>0</v>
      </c>
      <c r="T1110" s="3">
        <f t="shared" si="836"/>
        <v>0</v>
      </c>
      <c r="U1110" s="3">
        <f t="shared" si="837"/>
        <v>0</v>
      </c>
      <c r="V1110" s="3">
        <f t="shared" si="838"/>
        <v>0</v>
      </c>
      <c r="W1110" s="3">
        <f t="shared" si="839"/>
        <v>0</v>
      </c>
      <c r="X1110" s="3">
        <f>(ROUND((((S1110+ROUND((ROUND(((EU1110)*AV1110*I1110),2)*BS1110),2))*AT1110)/100),2)+ROUND(((ROUND((ROUND(((AE1110-(EU1110))*AV1110*I1110),2)*BS1110),2)*AT1110)/100),2))</f>
        <v>0</v>
      </c>
      <c r="Y1110" s="3">
        <f>(ROUND((((S1110+ROUND((ROUND(((EU1110)*AV1110*I1110),2)*BS1110),2))*AU1110)/100),2)+ROUND(((ROUND((ROUND(((AE1110-(EU1110))*AV1110*I1110),2)*BS1110),2)*AU1110)/100),2))</f>
        <v>0</v>
      </c>
      <c r="AA1110" s="3">
        <v>56661436</v>
      </c>
      <c r="AB1110" s="3">
        <f t="shared" si="840"/>
        <v>44.5</v>
      </c>
      <c r="AC1110" s="3">
        <f>ROUND((ES1110),6)</f>
        <v>44.5</v>
      </c>
      <c r="AD1110" s="3">
        <f>ROUND((((ET1110)-(EU1110))+AE1110),6)</f>
        <v>0</v>
      </c>
      <c r="AE1110" s="3">
        <f>ROUND((EU1110),6)</f>
        <v>0</v>
      </c>
      <c r="AF1110" s="3">
        <f>ROUND((EV1110),6)</f>
        <v>0</v>
      </c>
      <c r="AG1110" s="3">
        <f t="shared" si="841"/>
        <v>0</v>
      </c>
      <c r="AH1110" s="3">
        <f>(EW1110)</f>
        <v>0</v>
      </c>
      <c r="AI1110" s="3">
        <f>(EX1110)</f>
        <v>0</v>
      </c>
      <c r="AJ1110" s="3">
        <f t="shared" si="842"/>
        <v>0</v>
      </c>
      <c r="AK1110" s="3">
        <v>44.5</v>
      </c>
      <c r="AL1110" s="3">
        <v>44.5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109</v>
      </c>
      <c r="AU1110" s="3">
        <v>61</v>
      </c>
      <c r="AV1110" s="3">
        <v>1</v>
      </c>
      <c r="AW1110" s="3">
        <v>1</v>
      </c>
      <c r="AZ1110" s="3">
        <v>1</v>
      </c>
      <c r="BA1110" s="3">
        <v>1</v>
      </c>
      <c r="BB1110" s="3">
        <v>1</v>
      </c>
      <c r="BC1110" s="3">
        <v>20.47</v>
      </c>
      <c r="BD1110" s="3" t="s">
        <v>3</v>
      </c>
      <c r="BE1110" s="3" t="s">
        <v>3</v>
      </c>
      <c r="BF1110" s="3" t="s">
        <v>3</v>
      </c>
      <c r="BG1110" s="3" t="s">
        <v>3</v>
      </c>
      <c r="BH1110" s="3">
        <v>3</v>
      </c>
      <c r="BI1110" s="3">
        <v>1</v>
      </c>
      <c r="BJ1110" s="3" t="s">
        <v>982</v>
      </c>
      <c r="BM1110" s="3">
        <v>21</v>
      </c>
      <c r="BN1110" s="3">
        <v>0</v>
      </c>
      <c r="BO1110" s="3" t="s">
        <v>980</v>
      </c>
      <c r="BP1110" s="3">
        <v>1</v>
      </c>
      <c r="BQ1110" s="3">
        <v>30</v>
      </c>
      <c r="BR1110" s="3">
        <v>0</v>
      </c>
      <c r="BS1110" s="3">
        <v>1</v>
      </c>
      <c r="BT1110" s="3">
        <v>1</v>
      </c>
      <c r="BU1110" s="3">
        <v>1</v>
      </c>
      <c r="BV1110" s="3">
        <v>1</v>
      </c>
      <c r="BW1110" s="3">
        <v>1</v>
      </c>
      <c r="BX1110" s="3">
        <v>1</v>
      </c>
      <c r="BY1110" s="3" t="s">
        <v>3</v>
      </c>
      <c r="BZ1110" s="3">
        <v>109</v>
      </c>
      <c r="CA1110" s="3">
        <v>61</v>
      </c>
      <c r="CB1110" s="3" t="s">
        <v>3</v>
      </c>
      <c r="CE1110" s="3">
        <v>1566</v>
      </c>
      <c r="CF1110" s="3">
        <v>0</v>
      </c>
      <c r="CG1110" s="3">
        <v>0</v>
      </c>
      <c r="CM1110" s="3">
        <v>0</v>
      </c>
      <c r="CN1110" s="3" t="s">
        <v>2136</v>
      </c>
      <c r="CO1110" s="3">
        <v>0</v>
      </c>
      <c r="CP1110" s="3">
        <f t="shared" si="843"/>
        <v>100200.65</v>
      </c>
      <c r="CQ1110" s="3">
        <f t="shared" si="844"/>
        <v>910.92</v>
      </c>
      <c r="CR1110" s="3">
        <f>(ROUND((ROUND(((ET1110)*AV1110*1),2)*BB1110),2)+ROUND((ROUND(((AE1110-(EU1110))*AV1110*1),2)*BS1110),2))</f>
        <v>0</v>
      </c>
      <c r="CS1110" s="3">
        <f>(ROUND((ROUND(((EU1110)*AV1110*1),2)*BS1110),2)+ROUND((ROUND(((AE1110-(EU1110))*AV1110*1),2)*BS1110),2))</f>
        <v>0</v>
      </c>
      <c r="CT1110" s="3">
        <f t="shared" si="845"/>
        <v>0</v>
      </c>
      <c r="CU1110" s="3">
        <f t="shared" si="846"/>
        <v>0</v>
      </c>
      <c r="CV1110" s="3">
        <f t="shared" si="847"/>
        <v>0</v>
      </c>
      <c r="CW1110" s="3">
        <f t="shared" si="848"/>
        <v>0</v>
      </c>
      <c r="CX1110" s="3">
        <f t="shared" si="849"/>
        <v>0</v>
      </c>
      <c r="CY1110" s="3">
        <f>(ROUND((((S1110+ROUND((ROUND(((EU1110)*AV1110*1),2)*BS1110),2))*AT1110)/100),2)+ROUND(((ROUND((ROUND(((AE1110-(EU1110))*AV1110*1),2)*BS1110),2)*AT1110)/100),2))</f>
        <v>0</v>
      </c>
      <c r="CZ1110" s="3">
        <f>(ROUND((((S1110+ROUND((ROUND(((EU1110)*AV1110*1),2)*BS1110),2))*AU1110)/100),2)+ROUND(((ROUND((ROUND(((AE1110-(EU1110))*AV1110*1),2)*BS1110),2)*AU1110)/100),2))</f>
        <v>0</v>
      </c>
      <c r="DC1110" s="3" t="s">
        <v>3</v>
      </c>
      <c r="DD1110" s="3" t="s">
        <v>3</v>
      </c>
      <c r="DE1110" s="3" t="s">
        <v>3</v>
      </c>
      <c r="DF1110" s="3" t="s">
        <v>3</v>
      </c>
      <c r="DG1110" s="3" t="s">
        <v>3</v>
      </c>
      <c r="DH1110" s="3" t="s">
        <v>3</v>
      </c>
      <c r="DI1110" s="3" t="s">
        <v>3</v>
      </c>
      <c r="DJ1110" s="3" t="s">
        <v>3</v>
      </c>
      <c r="DK1110" s="3" t="s">
        <v>3</v>
      </c>
      <c r="DL1110" s="3" t="s">
        <v>3</v>
      </c>
      <c r="DM1110" s="3" t="s">
        <v>3</v>
      </c>
      <c r="DN1110" s="3">
        <v>0</v>
      </c>
      <c r="DO1110" s="3">
        <v>0</v>
      </c>
      <c r="DP1110" s="3">
        <v>1</v>
      </c>
      <c r="DQ1110" s="3">
        <v>1</v>
      </c>
      <c r="DU1110" s="3">
        <v>1003</v>
      </c>
      <c r="DV1110" s="3" t="s">
        <v>672</v>
      </c>
      <c r="DW1110" s="3" t="s">
        <v>672</v>
      </c>
      <c r="DX1110" s="3">
        <v>1</v>
      </c>
      <c r="DZ1110" s="3" t="s">
        <v>3</v>
      </c>
      <c r="EA1110" s="3" t="s">
        <v>3</v>
      </c>
      <c r="EB1110" s="3" t="s">
        <v>3</v>
      </c>
      <c r="EC1110" s="3" t="s">
        <v>3</v>
      </c>
      <c r="EE1110" s="3">
        <v>56938454</v>
      </c>
      <c r="EF1110" s="3">
        <v>30</v>
      </c>
      <c r="EG1110" s="3" t="s">
        <v>34</v>
      </c>
      <c r="EH1110" s="3">
        <v>0</v>
      </c>
      <c r="EI1110" s="3" t="s">
        <v>3</v>
      </c>
      <c r="EJ1110" s="3">
        <v>1</v>
      </c>
      <c r="EK1110" s="3">
        <v>21</v>
      </c>
      <c r="EL1110" s="3" t="s">
        <v>944</v>
      </c>
      <c r="EM1110" s="3" t="s">
        <v>945</v>
      </c>
      <c r="EO1110" s="3" t="s">
        <v>950</v>
      </c>
      <c r="EQ1110" s="3">
        <v>0</v>
      </c>
      <c r="ER1110" s="3">
        <v>44.5</v>
      </c>
      <c r="ES1110" s="3">
        <v>44.5</v>
      </c>
      <c r="ET1110" s="3">
        <v>0</v>
      </c>
      <c r="EU1110" s="3">
        <v>0</v>
      </c>
      <c r="EV1110" s="3">
        <v>0</v>
      </c>
      <c r="EW1110" s="3">
        <v>0</v>
      </c>
      <c r="EX1110" s="3">
        <v>0</v>
      </c>
      <c r="FQ1110" s="3">
        <v>0</v>
      </c>
      <c r="FR1110" s="3">
        <v>0</v>
      </c>
      <c r="FS1110" s="3">
        <v>0</v>
      </c>
      <c r="FX1110" s="3">
        <v>109</v>
      </c>
      <c r="FY1110" s="3">
        <v>61</v>
      </c>
      <c r="GA1110" s="3" t="s">
        <v>3</v>
      </c>
      <c r="GD1110" s="3">
        <v>1</v>
      </c>
      <c r="GF1110" s="3">
        <v>-284105215</v>
      </c>
      <c r="GG1110" s="3">
        <v>2</v>
      </c>
      <c r="GH1110" s="3">
        <v>1</v>
      </c>
      <c r="GI1110" s="3">
        <v>2</v>
      </c>
      <c r="GJ1110" s="3">
        <v>0</v>
      </c>
      <c r="GK1110" s="3">
        <v>0</v>
      </c>
      <c r="GL1110" s="3">
        <f t="shared" si="850"/>
        <v>0</v>
      </c>
      <c r="GM1110" s="3">
        <f t="shared" si="851"/>
        <v>100200.65</v>
      </c>
      <c r="GN1110" s="3">
        <f t="shared" si="852"/>
        <v>100200.65</v>
      </c>
      <c r="GO1110" s="3">
        <f t="shared" si="853"/>
        <v>0</v>
      </c>
      <c r="GP1110" s="3">
        <f t="shared" si="854"/>
        <v>0</v>
      </c>
      <c r="GR1110" s="3">
        <v>0</v>
      </c>
      <c r="GS1110" s="3">
        <v>3</v>
      </c>
      <c r="GT1110" s="3">
        <v>0</v>
      </c>
      <c r="GU1110" s="3" t="s">
        <v>3</v>
      </c>
      <c r="GV1110" s="3">
        <f t="shared" si="855"/>
        <v>0</v>
      </c>
      <c r="GW1110" s="3">
        <v>1</v>
      </c>
      <c r="GX1110" s="3">
        <f t="shared" si="856"/>
        <v>0</v>
      </c>
      <c r="HA1110" s="3">
        <v>0</v>
      </c>
      <c r="HB1110" s="3">
        <v>0</v>
      </c>
      <c r="HC1110" s="3">
        <f t="shared" si="857"/>
        <v>0</v>
      </c>
      <c r="HE1110" s="3" t="s">
        <v>3</v>
      </c>
      <c r="HF1110" s="3" t="s">
        <v>3</v>
      </c>
      <c r="HM1110" s="3" t="s">
        <v>31</v>
      </c>
      <c r="HN1110" s="3" t="s">
        <v>3</v>
      </c>
      <c r="HO1110" s="3" t="s">
        <v>3</v>
      </c>
      <c r="HP1110" s="3" t="s">
        <v>3</v>
      </c>
      <c r="HQ1110" s="3" t="s">
        <v>3</v>
      </c>
      <c r="HS1110" s="3">
        <v>0</v>
      </c>
      <c r="IK1110" s="3">
        <v>0</v>
      </c>
    </row>
    <row r="1111" spans="1:255" x14ac:dyDescent="0.2">
      <c r="A1111" s="2">
        <v>17</v>
      </c>
      <c r="B1111" s="2">
        <v>1</v>
      </c>
      <c r="C1111" s="2">
        <f>ROW(SmtRes!A823)</f>
        <v>823</v>
      </c>
      <c r="D1111" s="2">
        <f>ROW(EtalonRes!A1099)</f>
        <v>1099</v>
      </c>
      <c r="E1111" s="2" t="s">
        <v>983</v>
      </c>
      <c r="F1111" s="2" t="s">
        <v>984</v>
      </c>
      <c r="G1111" s="2" t="s">
        <v>985</v>
      </c>
      <c r="H1111" s="2" t="s">
        <v>942</v>
      </c>
      <c r="I1111" s="2">
        <f>ROUND(15/100,9)</f>
        <v>0.15</v>
      </c>
      <c r="J1111" s="2">
        <v>0</v>
      </c>
      <c r="K1111" s="2">
        <f>ROUND(15/100,9)</f>
        <v>0.15</v>
      </c>
      <c r="L1111" s="2"/>
      <c r="M1111" s="2"/>
      <c r="N1111" s="2"/>
      <c r="O1111" s="2">
        <f t="shared" si="833"/>
        <v>196.63</v>
      </c>
      <c r="P1111" s="2">
        <f t="shared" si="834"/>
        <v>21.87</v>
      </c>
      <c r="Q1111" s="2">
        <f>(ROUND((ROUND(((((ET1111*1.2)*1.25))*AV1111*I1111),2)*BB1111),2)+ROUND((ROUND(((AE1111-(((EU1111*1.2)*1.25)))*AV1111*I1111),2)*BS1111),2))</f>
        <v>27.29</v>
      </c>
      <c r="R1111" s="2">
        <f>(ROUND((ROUND(((((EU1111*1.2)*1.25))*AV1111*I1111),2)*BS1111),2)+ROUND((ROUND(((AE1111-(((EU1111*1.2)*1.25)))*AV1111*I1111),2)*BS1111),2))</f>
        <v>3.52</v>
      </c>
      <c r="S1111" s="2">
        <f t="shared" si="835"/>
        <v>147.47</v>
      </c>
      <c r="T1111" s="2">
        <f t="shared" si="836"/>
        <v>0</v>
      </c>
      <c r="U1111" s="2">
        <f t="shared" si="837"/>
        <v>12.258229499999997</v>
      </c>
      <c r="V1111" s="2">
        <f t="shared" si="838"/>
        <v>0</v>
      </c>
      <c r="W1111" s="2">
        <f t="shared" si="839"/>
        <v>0</v>
      </c>
      <c r="X1111" s="2">
        <f>(ROUND((((S1111+ROUND((ROUND(((((EU1111*1.2)*1.25))*AV1111*I1111),2)*BS1111),2))*AT1111)/100),2)+ROUND(((ROUND((ROUND(((AE1111-(((EU1111*1.2)*1.25)))*AV1111*I1111),2)*BS1111),2)*AT1111)/100),2))</f>
        <v>164.58</v>
      </c>
      <c r="Y1111" s="2">
        <f>(ROUND((((S1111+ROUND((ROUND(((((EU1111*1.2)*1.25))*AV1111*I1111),2)*BS1111),2))*AU1111)/100),2)+ROUND(((ROUND((ROUND(((AE1111-(((EU1111*1.2)*1.25)))*AV1111*I1111),2)*BS1111),2)*AU1111)/100),2))</f>
        <v>92.1</v>
      </c>
      <c r="Z1111" s="2"/>
      <c r="AA1111" s="2">
        <v>56661434</v>
      </c>
      <c r="AB1111" s="2">
        <f t="shared" si="840"/>
        <v>1237.7108000000001</v>
      </c>
      <c r="AC1111" s="2">
        <f>ROUND((((ES1111*1)*1)),6)</f>
        <v>145.82</v>
      </c>
      <c r="AD1111" s="2">
        <f>ROUND((((((ET1111*1.2)*1.25))-(((EU1111*1.2)*1.25)))+AE1111),6)</f>
        <v>170.52</v>
      </c>
      <c r="AE1111" s="2">
        <f>ROUND((((EU1111*1.2)*1.25)),6)</f>
        <v>21.975000000000001</v>
      </c>
      <c r="AF1111" s="2">
        <f>ROUND((((EV1111*1.2)*1.15)),6)</f>
        <v>921.37080000000003</v>
      </c>
      <c r="AG1111" s="2">
        <f t="shared" si="841"/>
        <v>0</v>
      </c>
      <c r="AH1111" s="2">
        <f>(((EW1111*1.2)*1.15))</f>
        <v>76.589999999999989</v>
      </c>
      <c r="AI1111" s="2">
        <f>(((EX1111*1.2)*1.25))</f>
        <v>0</v>
      </c>
      <c r="AJ1111" s="2">
        <f t="shared" si="842"/>
        <v>0</v>
      </c>
      <c r="AK1111" s="2">
        <v>927.16</v>
      </c>
      <c r="AL1111" s="2">
        <v>145.82</v>
      </c>
      <c r="AM1111" s="2">
        <v>113.68</v>
      </c>
      <c r="AN1111" s="2">
        <v>14.65</v>
      </c>
      <c r="AO1111" s="2">
        <v>667.66</v>
      </c>
      <c r="AP1111" s="2">
        <v>0</v>
      </c>
      <c r="AQ1111" s="2">
        <v>55.5</v>
      </c>
      <c r="AR1111" s="2">
        <v>0</v>
      </c>
      <c r="AS1111" s="2">
        <v>0</v>
      </c>
      <c r="AT1111" s="2">
        <v>109</v>
      </c>
      <c r="AU1111" s="2">
        <v>61</v>
      </c>
      <c r="AV1111" s="2">
        <v>1.0669999999999999</v>
      </c>
      <c r="AW1111" s="2">
        <v>1</v>
      </c>
      <c r="AX1111" s="2"/>
      <c r="AY1111" s="2"/>
      <c r="AZ1111" s="2">
        <v>1</v>
      </c>
      <c r="BA1111" s="2">
        <v>1</v>
      </c>
      <c r="BB1111" s="2">
        <v>1</v>
      </c>
      <c r="BC1111" s="2">
        <v>1</v>
      </c>
      <c r="BD1111" s="2" t="s">
        <v>3</v>
      </c>
      <c r="BE1111" s="2" t="s">
        <v>3</v>
      </c>
      <c r="BF1111" s="2" t="s">
        <v>3</v>
      </c>
      <c r="BG1111" s="2" t="s">
        <v>3</v>
      </c>
      <c r="BH1111" s="2">
        <v>0</v>
      </c>
      <c r="BI1111" s="2">
        <v>1</v>
      </c>
      <c r="BJ1111" s="2" t="s">
        <v>986</v>
      </c>
      <c r="BK1111" s="2"/>
      <c r="BL1111" s="2"/>
      <c r="BM1111" s="2">
        <v>21</v>
      </c>
      <c r="BN1111" s="2">
        <v>0</v>
      </c>
      <c r="BO1111" s="2" t="s">
        <v>984</v>
      </c>
      <c r="BP1111" s="2">
        <v>1</v>
      </c>
      <c r="BQ1111" s="2">
        <v>30</v>
      </c>
      <c r="BR1111" s="2">
        <v>0</v>
      </c>
      <c r="BS1111" s="2">
        <v>1</v>
      </c>
      <c r="BT1111" s="2">
        <v>1</v>
      </c>
      <c r="BU1111" s="2">
        <v>1</v>
      </c>
      <c r="BV1111" s="2">
        <v>1</v>
      </c>
      <c r="BW1111" s="2">
        <v>1</v>
      </c>
      <c r="BX1111" s="2">
        <v>1</v>
      </c>
      <c r="BY1111" s="2" t="s">
        <v>3</v>
      </c>
      <c r="BZ1111" s="2">
        <v>109</v>
      </c>
      <c r="CA1111" s="2">
        <v>61</v>
      </c>
      <c r="CB1111" s="2" t="s">
        <v>3</v>
      </c>
      <c r="CC1111" s="2"/>
      <c r="CD1111" s="2"/>
      <c r="CE1111" s="2">
        <v>1566</v>
      </c>
      <c r="CF1111" s="2">
        <v>0</v>
      </c>
      <c r="CG1111" s="2">
        <v>0</v>
      </c>
      <c r="CH1111" s="2"/>
      <c r="CI1111" s="2"/>
      <c r="CJ1111" s="2"/>
      <c r="CK1111" s="2"/>
      <c r="CL1111" s="2"/>
      <c r="CM1111" s="2">
        <v>0</v>
      </c>
      <c r="CN1111" s="2" t="s">
        <v>2117</v>
      </c>
      <c r="CO1111" s="2">
        <v>0</v>
      </c>
      <c r="CP1111" s="2">
        <f t="shared" si="843"/>
        <v>196.63</v>
      </c>
      <c r="CQ1111" s="2">
        <f t="shared" si="844"/>
        <v>145.82</v>
      </c>
      <c r="CR1111" s="2">
        <f>(ROUND((ROUND(((((ET1111*1.2)*1.25))*AV1111*1),2)*BB1111),2)+ROUND((ROUND(((AE1111-(((EU1111*1.2)*1.25)))*AV1111*1),2)*BS1111),2))</f>
        <v>181.94</v>
      </c>
      <c r="CS1111" s="2">
        <f>(ROUND((ROUND(((((EU1111*1.2)*1.25))*AV1111*1),2)*BS1111),2)+ROUND((ROUND(((AE1111-(((EU1111*1.2)*1.25)))*AV1111*1),2)*BS1111),2))</f>
        <v>23.45</v>
      </c>
      <c r="CT1111" s="2">
        <f t="shared" si="845"/>
        <v>983.1</v>
      </c>
      <c r="CU1111" s="2">
        <f t="shared" si="846"/>
        <v>0</v>
      </c>
      <c r="CV1111" s="2">
        <f t="shared" si="847"/>
        <v>81.721529999999987</v>
      </c>
      <c r="CW1111" s="2">
        <f t="shared" si="848"/>
        <v>0</v>
      </c>
      <c r="CX1111" s="2">
        <f t="shared" si="849"/>
        <v>0</v>
      </c>
      <c r="CY1111" s="2">
        <f>(ROUND((((S1111+ROUND((ROUND(((((EU1111*1.2)*1.25))*AV1111*1),2)*BS1111),2))*AT1111)/100),2)+ROUND(((ROUND((ROUND(((AE1111-(((EU1111*1.2)*1.25)))*AV1111*1),2)*BS1111),2)*AT1111)/100),2))</f>
        <v>186.3</v>
      </c>
      <c r="CZ1111" s="2">
        <f>(ROUND((((S1111+ROUND((ROUND(((((EU1111*1.2)*1.25))*AV1111*1),2)*BS1111),2))*AU1111)/100),2)+ROUND(((ROUND((ROUND(((AE1111-(((EU1111*1.2)*1.25)))*AV1111*1),2)*BS1111),2)*AU1111)/100),2))</f>
        <v>104.26</v>
      </c>
      <c r="DA1111" s="2"/>
      <c r="DB1111" s="2">
        <v>249</v>
      </c>
      <c r="DC1111" s="2" t="s">
        <v>3</v>
      </c>
      <c r="DD1111" s="2" t="s">
        <v>31</v>
      </c>
      <c r="DE1111" s="2" t="s">
        <v>935</v>
      </c>
      <c r="DF1111" s="2" t="s">
        <v>935</v>
      </c>
      <c r="DG1111" s="2" t="s">
        <v>936</v>
      </c>
      <c r="DH1111" s="2" t="s">
        <v>3</v>
      </c>
      <c r="DI1111" s="2" t="s">
        <v>936</v>
      </c>
      <c r="DJ1111" s="2" t="s">
        <v>935</v>
      </c>
      <c r="DK1111" s="2" t="s">
        <v>3</v>
      </c>
      <c r="DL1111" s="2" t="s">
        <v>3</v>
      </c>
      <c r="DM1111" s="2" t="s">
        <v>3</v>
      </c>
      <c r="DN1111" s="2">
        <v>0</v>
      </c>
      <c r="DO1111" s="2">
        <v>0</v>
      </c>
      <c r="DP1111" s="2">
        <v>1</v>
      </c>
      <c r="DQ1111" s="2">
        <v>1</v>
      </c>
      <c r="DR1111" s="2"/>
      <c r="DS1111" s="2"/>
      <c r="DT1111" s="2"/>
      <c r="DU1111" s="2">
        <v>1013</v>
      </c>
      <c r="DV1111" s="2" t="s">
        <v>942</v>
      </c>
      <c r="DW1111" s="2" t="s">
        <v>942</v>
      </c>
      <c r="DX1111" s="2">
        <v>1</v>
      </c>
      <c r="DY1111" s="2"/>
      <c r="DZ1111" s="2" t="s">
        <v>3</v>
      </c>
      <c r="EA1111" s="2" t="s">
        <v>3</v>
      </c>
      <c r="EB1111" s="2" t="s">
        <v>3</v>
      </c>
      <c r="EC1111" s="2" t="s">
        <v>3</v>
      </c>
      <c r="ED1111" s="2"/>
      <c r="EE1111" s="2">
        <v>56938454</v>
      </c>
      <c r="EF1111" s="2">
        <v>30</v>
      </c>
      <c r="EG1111" s="2" t="s">
        <v>34</v>
      </c>
      <c r="EH1111" s="2">
        <v>0</v>
      </c>
      <c r="EI1111" s="2" t="s">
        <v>3</v>
      </c>
      <c r="EJ1111" s="2">
        <v>1</v>
      </c>
      <c r="EK1111" s="2">
        <v>21</v>
      </c>
      <c r="EL1111" s="2" t="s">
        <v>944</v>
      </c>
      <c r="EM1111" s="2" t="s">
        <v>945</v>
      </c>
      <c r="EN1111" s="2"/>
      <c r="EO1111" s="2" t="s">
        <v>37</v>
      </c>
      <c r="EP1111" s="2"/>
      <c r="EQ1111" s="2">
        <v>131072</v>
      </c>
      <c r="ER1111" s="2">
        <v>927.16</v>
      </c>
      <c r="ES1111" s="2">
        <v>145.82</v>
      </c>
      <c r="ET1111" s="2">
        <v>113.68</v>
      </c>
      <c r="EU1111" s="2">
        <v>14.65</v>
      </c>
      <c r="EV1111" s="2">
        <v>667.66</v>
      </c>
      <c r="EW1111" s="2">
        <v>55.5</v>
      </c>
      <c r="EX1111" s="2">
        <v>0</v>
      </c>
      <c r="EY1111" s="2">
        <v>0</v>
      </c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>
        <v>0</v>
      </c>
      <c r="FR1111" s="2">
        <v>0</v>
      </c>
      <c r="FS1111" s="2">
        <v>0</v>
      </c>
      <c r="FT1111" s="2"/>
      <c r="FU1111" s="2"/>
      <c r="FV1111" s="2"/>
      <c r="FW1111" s="2"/>
      <c r="FX1111" s="2">
        <v>109</v>
      </c>
      <c r="FY1111" s="2">
        <v>61</v>
      </c>
      <c r="FZ1111" s="2"/>
      <c r="GA1111" s="2" t="s">
        <v>3</v>
      </c>
      <c r="GB1111" s="2"/>
      <c r="GC1111" s="2"/>
      <c r="GD1111" s="2">
        <v>1</v>
      </c>
      <c r="GE1111" s="2"/>
      <c r="GF1111" s="2">
        <v>-33691066</v>
      </c>
      <c r="GG1111" s="2">
        <v>2</v>
      </c>
      <c r="GH1111" s="2">
        <v>1</v>
      </c>
      <c r="GI1111" s="2">
        <v>2</v>
      </c>
      <c r="GJ1111" s="2">
        <v>0</v>
      </c>
      <c r="GK1111" s="2">
        <v>0</v>
      </c>
      <c r="GL1111" s="2">
        <f t="shared" si="850"/>
        <v>0</v>
      </c>
      <c r="GM1111" s="2">
        <f t="shared" si="851"/>
        <v>453.31</v>
      </c>
      <c r="GN1111" s="2">
        <f t="shared" si="852"/>
        <v>453.31</v>
      </c>
      <c r="GO1111" s="2">
        <f t="shared" si="853"/>
        <v>0</v>
      </c>
      <c r="GP1111" s="2">
        <f t="shared" si="854"/>
        <v>0</v>
      </c>
      <c r="GQ1111" s="2"/>
      <c r="GR1111" s="2">
        <v>0</v>
      </c>
      <c r="GS1111" s="2">
        <v>3</v>
      </c>
      <c r="GT1111" s="2">
        <v>0</v>
      </c>
      <c r="GU1111" s="2" t="s">
        <v>3</v>
      </c>
      <c r="GV1111" s="2">
        <f t="shared" si="855"/>
        <v>0</v>
      </c>
      <c r="GW1111" s="2">
        <v>1</v>
      </c>
      <c r="GX1111" s="2">
        <f t="shared" si="856"/>
        <v>0</v>
      </c>
      <c r="GY1111" s="2"/>
      <c r="GZ1111" s="2"/>
      <c r="HA1111" s="2">
        <v>0</v>
      </c>
      <c r="HB1111" s="2">
        <v>0</v>
      </c>
      <c r="HC1111" s="2">
        <f t="shared" si="857"/>
        <v>0</v>
      </c>
      <c r="HD1111" s="2"/>
      <c r="HE1111" s="2" t="s">
        <v>3</v>
      </c>
      <c r="HF1111" s="2" t="s">
        <v>3</v>
      </c>
      <c r="HG1111" s="2"/>
      <c r="HH1111" s="2"/>
      <c r="HI1111" s="2"/>
      <c r="HJ1111" s="2"/>
      <c r="HK1111" s="2"/>
      <c r="HL1111" s="2"/>
      <c r="HM1111" s="2" t="s">
        <v>3</v>
      </c>
      <c r="HN1111" s="2" t="s">
        <v>3</v>
      </c>
      <c r="HO1111" s="2" t="s">
        <v>3</v>
      </c>
      <c r="HP1111" s="2" t="s">
        <v>3</v>
      </c>
      <c r="HQ1111" s="2" t="s">
        <v>3</v>
      </c>
      <c r="HR1111" s="2"/>
      <c r="HS1111" s="2">
        <v>0</v>
      </c>
      <c r="HT1111" s="2"/>
      <c r="HU1111" s="2"/>
      <c r="HV1111" s="2"/>
      <c r="HW1111" s="2"/>
      <c r="HX1111" s="2"/>
      <c r="HY1111" s="2"/>
      <c r="HZ1111" s="2"/>
      <c r="IA1111" s="2"/>
      <c r="IB1111" s="2"/>
      <c r="IC1111" s="2"/>
      <c r="ID1111" s="2"/>
      <c r="IE1111" s="2"/>
      <c r="IF1111" s="2"/>
      <c r="IG1111" s="2"/>
      <c r="IH1111" s="2"/>
      <c r="II1111" s="2"/>
      <c r="IJ1111" s="2"/>
      <c r="IK1111" s="2">
        <v>0</v>
      </c>
      <c r="IL1111" s="2"/>
      <c r="IM1111" s="2"/>
      <c r="IN1111" s="2"/>
      <c r="IO1111" s="2"/>
      <c r="IP1111" s="2"/>
      <c r="IQ1111" s="2"/>
      <c r="IR1111" s="2"/>
      <c r="IS1111" s="2"/>
      <c r="IT1111" s="2"/>
      <c r="IU1111" s="2"/>
    </row>
    <row r="1112" spans="1:255" x14ac:dyDescent="0.2">
      <c r="A1112" s="3">
        <v>17</v>
      </c>
      <c r="B1112" s="3">
        <v>1</v>
      </c>
      <c r="C1112" s="3">
        <f>ROW(SmtRes!A834)</f>
        <v>834</v>
      </c>
      <c r="D1112" s="3">
        <f>ROW(EtalonRes!A1112)</f>
        <v>1112</v>
      </c>
      <c r="E1112" s="3" t="s">
        <v>983</v>
      </c>
      <c r="F1112" s="3" t="s">
        <v>984</v>
      </c>
      <c r="G1112" s="3" t="s">
        <v>985</v>
      </c>
      <c r="H1112" s="3" t="s">
        <v>942</v>
      </c>
      <c r="I1112" s="3">
        <f>ROUND(15/100,9)</f>
        <v>0.15</v>
      </c>
      <c r="J1112" s="3">
        <v>0</v>
      </c>
      <c r="K1112" s="3">
        <f>ROUND(15/100,9)</f>
        <v>0.15</v>
      </c>
      <c r="O1112" s="3">
        <f t="shared" si="833"/>
        <v>8998.5499999999993</v>
      </c>
      <c r="P1112" s="3">
        <f t="shared" si="834"/>
        <v>241.88</v>
      </c>
      <c r="Q1112" s="3">
        <f>(ROUND((ROUND(((((ET1112*1.2)*1.25))*AV1112*I1112),2)*BB1112),2)+ROUND((ROUND(((AE1112-(((EU1112*1.2)*1.25)))*AV1112*I1112),2)*BS1112),2))</f>
        <v>446.74</v>
      </c>
      <c r="R1112" s="3">
        <f>(ROUND((ROUND(((((EU1112*1.2)*1.25))*AV1112*I1112),2)*BS1112),2)+ROUND((ROUND(((AE1112-(((EU1112*1.2)*1.25)))*AV1112*I1112),2)*BS1112),2))</f>
        <v>198.35</v>
      </c>
      <c r="S1112" s="3">
        <f t="shared" si="835"/>
        <v>8309.93</v>
      </c>
      <c r="T1112" s="3">
        <f t="shared" si="836"/>
        <v>0</v>
      </c>
      <c r="U1112" s="3">
        <f t="shared" si="837"/>
        <v>12.258229499999997</v>
      </c>
      <c r="V1112" s="3">
        <f t="shared" si="838"/>
        <v>0</v>
      </c>
      <c r="W1112" s="3">
        <f t="shared" si="839"/>
        <v>0</v>
      </c>
      <c r="X1112" s="3">
        <f>(ROUND((((S1112+ROUND((ROUND(((((EU1112*1.2)*1.25))*AV1112*I1112),2)*BS1112),2))*AT1112)/100),2)+ROUND(((ROUND((ROUND(((AE1112-(((EU1112*1.2)*1.25)))*AV1112*I1112),2)*BS1112),2)*AT1112)/100),2))</f>
        <v>9274.0300000000007</v>
      </c>
      <c r="Y1112" s="3">
        <f>(ROUND((((S1112+ROUND((ROUND(((((EU1112*1.2)*1.25))*AV1112*I1112),2)*BS1112),2))*AU1112)/100),2)+ROUND(((ROUND((ROUND(((AE1112-(((EU1112*1.2)*1.25)))*AV1112*I1112),2)*BS1112),2)*AU1112)/100),2))</f>
        <v>5190.05</v>
      </c>
      <c r="AA1112" s="3">
        <v>56661436</v>
      </c>
      <c r="AB1112" s="3">
        <f t="shared" si="840"/>
        <v>1237.7108000000001</v>
      </c>
      <c r="AC1112" s="3">
        <f>ROUND((((ES1112*1)*1)),6)</f>
        <v>145.82</v>
      </c>
      <c r="AD1112" s="3">
        <f>ROUND((((((ET1112*1.2)*1.25))-(((EU1112*1.2)*1.25)))+AE1112),6)</f>
        <v>170.52</v>
      </c>
      <c r="AE1112" s="3">
        <f>ROUND((((EU1112*1.2)*1.25)),6)</f>
        <v>21.975000000000001</v>
      </c>
      <c r="AF1112" s="3">
        <f>ROUND((((EV1112*1.2)*1.15)),6)</f>
        <v>921.37080000000003</v>
      </c>
      <c r="AG1112" s="3">
        <f t="shared" si="841"/>
        <v>0</v>
      </c>
      <c r="AH1112" s="3">
        <f>(((EW1112*1.2)*1.15))</f>
        <v>76.589999999999989</v>
      </c>
      <c r="AI1112" s="3">
        <f>(((EX1112*1.2)*1.25))</f>
        <v>0</v>
      </c>
      <c r="AJ1112" s="3">
        <f t="shared" si="842"/>
        <v>0</v>
      </c>
      <c r="AK1112" s="3">
        <v>927.16</v>
      </c>
      <c r="AL1112" s="3">
        <v>145.82</v>
      </c>
      <c r="AM1112" s="3">
        <v>113.68</v>
      </c>
      <c r="AN1112" s="3">
        <v>14.65</v>
      </c>
      <c r="AO1112" s="3">
        <v>667.66</v>
      </c>
      <c r="AP1112" s="3">
        <v>0</v>
      </c>
      <c r="AQ1112" s="3">
        <v>55.5</v>
      </c>
      <c r="AR1112" s="3">
        <v>0</v>
      </c>
      <c r="AS1112" s="3">
        <v>0</v>
      </c>
      <c r="AT1112" s="3">
        <v>109</v>
      </c>
      <c r="AU1112" s="3">
        <v>61</v>
      </c>
      <c r="AV1112" s="3">
        <v>1.0669999999999999</v>
      </c>
      <c r="AW1112" s="3">
        <v>1</v>
      </c>
      <c r="AZ1112" s="3">
        <v>1</v>
      </c>
      <c r="BA1112" s="3">
        <v>56.35</v>
      </c>
      <c r="BB1112" s="3">
        <v>16.37</v>
      </c>
      <c r="BC1112" s="3">
        <v>11.06</v>
      </c>
      <c r="BD1112" s="3" t="s">
        <v>3</v>
      </c>
      <c r="BE1112" s="3" t="s">
        <v>3</v>
      </c>
      <c r="BF1112" s="3" t="s">
        <v>3</v>
      </c>
      <c r="BG1112" s="3" t="s">
        <v>3</v>
      </c>
      <c r="BH1112" s="3">
        <v>0</v>
      </c>
      <c r="BI1112" s="3">
        <v>1</v>
      </c>
      <c r="BJ1112" s="3" t="s">
        <v>986</v>
      </c>
      <c r="BM1112" s="3">
        <v>21</v>
      </c>
      <c r="BN1112" s="3">
        <v>0</v>
      </c>
      <c r="BO1112" s="3" t="s">
        <v>984</v>
      </c>
      <c r="BP1112" s="3">
        <v>1</v>
      </c>
      <c r="BQ1112" s="3">
        <v>30</v>
      </c>
      <c r="BR1112" s="3">
        <v>0</v>
      </c>
      <c r="BS1112" s="3">
        <v>56.35</v>
      </c>
      <c r="BT1112" s="3">
        <v>1</v>
      </c>
      <c r="BU1112" s="3">
        <v>1</v>
      </c>
      <c r="BV1112" s="3">
        <v>1</v>
      </c>
      <c r="BW1112" s="3">
        <v>1</v>
      </c>
      <c r="BX1112" s="3">
        <v>1</v>
      </c>
      <c r="BY1112" s="3" t="s">
        <v>3</v>
      </c>
      <c r="BZ1112" s="3">
        <v>109</v>
      </c>
      <c r="CA1112" s="3">
        <v>61</v>
      </c>
      <c r="CB1112" s="3" t="s">
        <v>3</v>
      </c>
      <c r="CE1112" s="3">
        <v>1566</v>
      </c>
      <c r="CF1112" s="3">
        <v>0</v>
      </c>
      <c r="CG1112" s="3">
        <v>0</v>
      </c>
      <c r="CM1112" s="3">
        <v>0</v>
      </c>
      <c r="CN1112" s="3" t="s">
        <v>2117</v>
      </c>
      <c r="CO1112" s="3">
        <v>0</v>
      </c>
      <c r="CP1112" s="3">
        <f t="shared" si="843"/>
        <v>8998.5500000000011</v>
      </c>
      <c r="CQ1112" s="3">
        <f t="shared" si="844"/>
        <v>1612.77</v>
      </c>
      <c r="CR1112" s="3">
        <f>(ROUND((ROUND(((((ET1112*1.2)*1.25))*AV1112*1),2)*BB1112),2)+ROUND((ROUND(((AE1112-(((EU1112*1.2)*1.25)))*AV1112*1),2)*BS1112),2))</f>
        <v>2978.36</v>
      </c>
      <c r="CS1112" s="3">
        <f>(ROUND((ROUND(((((EU1112*1.2)*1.25))*AV1112*1),2)*BS1112),2)+ROUND((ROUND(((AE1112-(((EU1112*1.2)*1.25)))*AV1112*1),2)*BS1112),2))</f>
        <v>1321.41</v>
      </c>
      <c r="CT1112" s="3">
        <f t="shared" si="845"/>
        <v>55397.69</v>
      </c>
      <c r="CU1112" s="3">
        <f t="shared" si="846"/>
        <v>0</v>
      </c>
      <c r="CV1112" s="3">
        <f t="shared" si="847"/>
        <v>81.721529999999987</v>
      </c>
      <c r="CW1112" s="3">
        <f t="shared" si="848"/>
        <v>0</v>
      </c>
      <c r="CX1112" s="3">
        <f t="shared" si="849"/>
        <v>0</v>
      </c>
      <c r="CY1112" s="3">
        <f>(ROUND((((S1112+ROUND((ROUND(((((EU1112*1.2)*1.25))*AV1112*1),2)*BS1112),2))*AT1112)/100),2)+ROUND(((ROUND((ROUND(((AE1112-(((EU1112*1.2)*1.25)))*AV1112*1),2)*BS1112),2)*AT1112)/100),2))</f>
        <v>10498.16</v>
      </c>
      <c r="CZ1112" s="3">
        <f>(ROUND((((S1112+ROUND((ROUND(((((EU1112*1.2)*1.25))*AV1112*1),2)*BS1112),2))*AU1112)/100),2)+ROUND(((ROUND((ROUND(((AE1112-(((EU1112*1.2)*1.25)))*AV1112*1),2)*BS1112),2)*AU1112)/100),2))</f>
        <v>5875.12</v>
      </c>
      <c r="DB1112" s="3">
        <v>251</v>
      </c>
      <c r="DC1112" s="3" t="s">
        <v>3</v>
      </c>
      <c r="DD1112" s="3" t="s">
        <v>31</v>
      </c>
      <c r="DE1112" s="3" t="s">
        <v>935</v>
      </c>
      <c r="DF1112" s="3" t="s">
        <v>935</v>
      </c>
      <c r="DG1112" s="3" t="s">
        <v>936</v>
      </c>
      <c r="DH1112" s="3" t="s">
        <v>3</v>
      </c>
      <c r="DI1112" s="3" t="s">
        <v>936</v>
      </c>
      <c r="DJ1112" s="3" t="s">
        <v>935</v>
      </c>
      <c r="DK1112" s="3" t="s">
        <v>3</v>
      </c>
      <c r="DL1112" s="3" t="s">
        <v>3</v>
      </c>
      <c r="DM1112" s="3" t="s">
        <v>3</v>
      </c>
      <c r="DN1112" s="3">
        <v>0</v>
      </c>
      <c r="DO1112" s="3">
        <v>0</v>
      </c>
      <c r="DP1112" s="3">
        <v>1</v>
      </c>
      <c r="DQ1112" s="3">
        <v>1</v>
      </c>
      <c r="DU1112" s="3">
        <v>1013</v>
      </c>
      <c r="DV1112" s="3" t="s">
        <v>942</v>
      </c>
      <c r="DW1112" s="3" t="s">
        <v>942</v>
      </c>
      <c r="DX1112" s="3">
        <v>1</v>
      </c>
      <c r="DZ1112" s="3" t="s">
        <v>3</v>
      </c>
      <c r="EA1112" s="3" t="s">
        <v>3</v>
      </c>
      <c r="EB1112" s="3" t="s">
        <v>3</v>
      </c>
      <c r="EC1112" s="3" t="s">
        <v>3</v>
      </c>
      <c r="EE1112" s="3">
        <v>56938454</v>
      </c>
      <c r="EF1112" s="3">
        <v>30</v>
      </c>
      <c r="EG1112" s="3" t="s">
        <v>34</v>
      </c>
      <c r="EH1112" s="3">
        <v>0</v>
      </c>
      <c r="EI1112" s="3" t="s">
        <v>3</v>
      </c>
      <c r="EJ1112" s="3">
        <v>1</v>
      </c>
      <c r="EK1112" s="3">
        <v>21</v>
      </c>
      <c r="EL1112" s="3" t="s">
        <v>944</v>
      </c>
      <c r="EM1112" s="3" t="s">
        <v>945</v>
      </c>
      <c r="EO1112" s="3" t="s">
        <v>37</v>
      </c>
      <c r="EQ1112" s="3">
        <v>131072</v>
      </c>
      <c r="ER1112" s="3">
        <v>927.16</v>
      </c>
      <c r="ES1112" s="3">
        <v>145.82</v>
      </c>
      <c r="ET1112" s="3">
        <v>113.68</v>
      </c>
      <c r="EU1112" s="3">
        <v>14.65</v>
      </c>
      <c r="EV1112" s="3">
        <v>667.66</v>
      </c>
      <c r="EW1112" s="3">
        <v>55.5</v>
      </c>
      <c r="EX1112" s="3">
        <v>0</v>
      </c>
      <c r="EY1112" s="3">
        <v>0</v>
      </c>
      <c r="FQ1112" s="3">
        <v>0</v>
      </c>
      <c r="FR1112" s="3">
        <v>0</v>
      </c>
      <c r="FS1112" s="3">
        <v>0</v>
      </c>
      <c r="FX1112" s="3">
        <v>109</v>
      </c>
      <c r="FY1112" s="3">
        <v>61</v>
      </c>
      <c r="GA1112" s="3" t="s">
        <v>3</v>
      </c>
      <c r="GD1112" s="3">
        <v>1</v>
      </c>
      <c r="GF1112" s="3">
        <v>-33691066</v>
      </c>
      <c r="GG1112" s="3">
        <v>2</v>
      </c>
      <c r="GH1112" s="3">
        <v>1</v>
      </c>
      <c r="GI1112" s="3">
        <v>2</v>
      </c>
      <c r="GJ1112" s="3">
        <v>0</v>
      </c>
      <c r="GK1112" s="3">
        <v>0</v>
      </c>
      <c r="GL1112" s="3">
        <f t="shared" si="850"/>
        <v>0</v>
      </c>
      <c r="GM1112" s="3">
        <f t="shared" si="851"/>
        <v>23462.63</v>
      </c>
      <c r="GN1112" s="3">
        <f t="shared" si="852"/>
        <v>23462.63</v>
      </c>
      <c r="GO1112" s="3">
        <f t="shared" si="853"/>
        <v>0</v>
      </c>
      <c r="GP1112" s="3">
        <f t="shared" si="854"/>
        <v>0</v>
      </c>
      <c r="GR1112" s="3">
        <v>0</v>
      </c>
      <c r="GS1112" s="3">
        <v>3</v>
      </c>
      <c r="GT1112" s="3">
        <v>0</v>
      </c>
      <c r="GU1112" s="3" t="s">
        <v>3</v>
      </c>
      <c r="GV1112" s="3">
        <f t="shared" si="855"/>
        <v>0</v>
      </c>
      <c r="GW1112" s="3">
        <v>1</v>
      </c>
      <c r="GX1112" s="3">
        <f t="shared" si="856"/>
        <v>0</v>
      </c>
      <c r="HA1112" s="3">
        <v>0</v>
      </c>
      <c r="HB1112" s="3">
        <v>0</v>
      </c>
      <c r="HC1112" s="3">
        <f t="shared" si="857"/>
        <v>0</v>
      </c>
      <c r="HE1112" s="3" t="s">
        <v>3</v>
      </c>
      <c r="HF1112" s="3" t="s">
        <v>3</v>
      </c>
      <c r="HM1112" s="3" t="s">
        <v>3</v>
      </c>
      <c r="HN1112" s="3" t="s">
        <v>3</v>
      </c>
      <c r="HO1112" s="3" t="s">
        <v>3</v>
      </c>
      <c r="HP1112" s="3" t="s">
        <v>3</v>
      </c>
      <c r="HQ1112" s="3" t="s">
        <v>3</v>
      </c>
      <c r="HS1112" s="3">
        <v>0</v>
      </c>
      <c r="IK1112" s="3">
        <v>0</v>
      </c>
    </row>
    <row r="1113" spans="1:255" x14ac:dyDescent="0.2">
      <c r="A1113" s="2">
        <v>18</v>
      </c>
      <c r="B1113" s="2">
        <v>1</v>
      </c>
      <c r="C1113" s="2">
        <v>822</v>
      </c>
      <c r="D1113" s="2"/>
      <c r="E1113" s="2" t="s">
        <v>987</v>
      </c>
      <c r="F1113" s="2" t="s">
        <v>988</v>
      </c>
      <c r="G1113" s="2" t="s">
        <v>989</v>
      </c>
      <c r="H1113" s="2" t="s">
        <v>672</v>
      </c>
      <c r="I1113" s="2">
        <f>I1111*J1113</f>
        <v>15</v>
      </c>
      <c r="J1113" s="2">
        <v>100</v>
      </c>
      <c r="K1113" s="2">
        <v>100</v>
      </c>
      <c r="L1113" s="2"/>
      <c r="M1113" s="2"/>
      <c r="N1113" s="2"/>
      <c r="O1113" s="2">
        <f t="shared" si="833"/>
        <v>1185.5999999999999</v>
      </c>
      <c r="P1113" s="2">
        <f t="shared" si="834"/>
        <v>1185.5999999999999</v>
      </c>
      <c r="Q1113" s="2">
        <f>(ROUND((ROUND(((ET1113)*AV1113*I1113),2)*BB1113),2)+ROUND((ROUND(((AE1113-(EU1113))*AV1113*I1113),2)*BS1113),2))</f>
        <v>0</v>
      </c>
      <c r="R1113" s="2">
        <f>(ROUND((ROUND(((EU1113)*AV1113*I1113),2)*BS1113),2)+ROUND((ROUND(((AE1113-(EU1113))*AV1113*I1113),2)*BS1113),2))</f>
        <v>0</v>
      </c>
      <c r="S1113" s="2">
        <f t="shared" si="835"/>
        <v>0</v>
      </c>
      <c r="T1113" s="2">
        <f t="shared" si="836"/>
        <v>0</v>
      </c>
      <c r="U1113" s="2">
        <f t="shared" si="837"/>
        <v>0</v>
      </c>
      <c r="V1113" s="2">
        <f t="shared" si="838"/>
        <v>0</v>
      </c>
      <c r="W1113" s="2">
        <f t="shared" si="839"/>
        <v>0</v>
      </c>
      <c r="X1113" s="2">
        <f>(ROUND((((S1113+ROUND((ROUND(((EU1113)*AV1113*I1113),2)*BS1113),2))*AT1113)/100),2)+ROUND(((ROUND((ROUND(((AE1113-(EU1113))*AV1113*I1113),2)*BS1113),2)*AT1113)/100),2))</f>
        <v>0</v>
      </c>
      <c r="Y1113" s="2">
        <f>(ROUND((((S1113+ROUND((ROUND(((EU1113)*AV1113*I1113),2)*BS1113),2))*AU1113)/100),2)+ROUND(((ROUND((ROUND(((AE1113-(EU1113))*AV1113*I1113),2)*BS1113),2)*AU1113)/100),2))</f>
        <v>0</v>
      </c>
      <c r="Z1113" s="2"/>
      <c r="AA1113" s="2">
        <v>56661434</v>
      </c>
      <c r="AB1113" s="2">
        <f t="shared" si="840"/>
        <v>79.040000000000006</v>
      </c>
      <c r="AC1113" s="2">
        <f>ROUND((ES1113),6)</f>
        <v>79.040000000000006</v>
      </c>
      <c r="AD1113" s="2">
        <f>ROUND((((ET1113)-(EU1113))+AE1113),6)</f>
        <v>0</v>
      </c>
      <c r="AE1113" s="2">
        <f>ROUND((EU1113),6)</f>
        <v>0</v>
      </c>
      <c r="AF1113" s="2">
        <f>ROUND((EV1113),6)</f>
        <v>0</v>
      </c>
      <c r="AG1113" s="2">
        <f t="shared" si="841"/>
        <v>0</v>
      </c>
      <c r="AH1113" s="2">
        <f>(EW1113)</f>
        <v>0</v>
      </c>
      <c r="AI1113" s="2">
        <f>(EX1113)</f>
        <v>0</v>
      </c>
      <c r="AJ1113" s="2">
        <f t="shared" si="842"/>
        <v>0</v>
      </c>
      <c r="AK1113" s="2">
        <v>79.040000000000006</v>
      </c>
      <c r="AL1113" s="2">
        <v>79.040000000000006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109</v>
      </c>
      <c r="AU1113" s="2">
        <v>61</v>
      </c>
      <c r="AV1113" s="2">
        <v>1</v>
      </c>
      <c r="AW1113" s="2">
        <v>1</v>
      </c>
      <c r="AX1113" s="2"/>
      <c r="AY1113" s="2"/>
      <c r="AZ1113" s="2">
        <v>1</v>
      </c>
      <c r="BA1113" s="2">
        <v>1</v>
      </c>
      <c r="BB1113" s="2">
        <v>1</v>
      </c>
      <c r="BC1113" s="2">
        <v>1</v>
      </c>
      <c r="BD1113" s="2" t="s">
        <v>3</v>
      </c>
      <c r="BE1113" s="2" t="s">
        <v>3</v>
      </c>
      <c r="BF1113" s="2" t="s">
        <v>3</v>
      </c>
      <c r="BG1113" s="2" t="s">
        <v>3</v>
      </c>
      <c r="BH1113" s="2">
        <v>3</v>
      </c>
      <c r="BI1113" s="2">
        <v>1</v>
      </c>
      <c r="BJ1113" s="2" t="s">
        <v>990</v>
      </c>
      <c r="BK1113" s="2"/>
      <c r="BL1113" s="2"/>
      <c r="BM1113" s="2">
        <v>21</v>
      </c>
      <c r="BN1113" s="2">
        <v>0</v>
      </c>
      <c r="BO1113" s="2" t="s">
        <v>3</v>
      </c>
      <c r="BP1113" s="2">
        <v>0</v>
      </c>
      <c r="BQ1113" s="2">
        <v>30</v>
      </c>
      <c r="BR1113" s="2">
        <v>0</v>
      </c>
      <c r="BS1113" s="2">
        <v>1</v>
      </c>
      <c r="BT1113" s="2">
        <v>1</v>
      </c>
      <c r="BU1113" s="2">
        <v>1</v>
      </c>
      <c r="BV1113" s="2">
        <v>1</v>
      </c>
      <c r="BW1113" s="2">
        <v>1</v>
      </c>
      <c r="BX1113" s="2">
        <v>1</v>
      </c>
      <c r="BY1113" s="2" t="s">
        <v>3</v>
      </c>
      <c r="BZ1113" s="2">
        <v>109</v>
      </c>
      <c r="CA1113" s="2">
        <v>61</v>
      </c>
      <c r="CB1113" s="2" t="s">
        <v>3</v>
      </c>
      <c r="CC1113" s="2"/>
      <c r="CD1113" s="2"/>
      <c r="CE1113" s="2">
        <v>1566</v>
      </c>
      <c r="CF1113" s="2">
        <v>0</v>
      </c>
      <c r="CG1113" s="2">
        <v>0</v>
      </c>
      <c r="CH1113" s="2"/>
      <c r="CI1113" s="2"/>
      <c r="CJ1113" s="2"/>
      <c r="CK1113" s="2"/>
      <c r="CL1113" s="2"/>
      <c r="CM1113" s="2">
        <v>0</v>
      </c>
      <c r="CN1113" s="2" t="s">
        <v>2136</v>
      </c>
      <c r="CO1113" s="2">
        <v>0</v>
      </c>
      <c r="CP1113" s="2">
        <f t="shared" si="843"/>
        <v>1185.5999999999999</v>
      </c>
      <c r="CQ1113" s="2">
        <f t="shared" si="844"/>
        <v>79.040000000000006</v>
      </c>
      <c r="CR1113" s="2">
        <f>(ROUND((ROUND(((ET1113)*AV1113*1),2)*BB1113),2)+ROUND((ROUND(((AE1113-(EU1113))*AV1113*1),2)*BS1113),2))</f>
        <v>0</v>
      </c>
      <c r="CS1113" s="2">
        <f>(ROUND((ROUND(((EU1113)*AV1113*1),2)*BS1113),2)+ROUND((ROUND(((AE1113-(EU1113))*AV1113*1),2)*BS1113),2))</f>
        <v>0</v>
      </c>
      <c r="CT1113" s="2">
        <f t="shared" si="845"/>
        <v>0</v>
      </c>
      <c r="CU1113" s="2">
        <f t="shared" si="846"/>
        <v>0</v>
      </c>
      <c r="CV1113" s="2">
        <f t="shared" si="847"/>
        <v>0</v>
      </c>
      <c r="CW1113" s="2">
        <f t="shared" si="848"/>
        <v>0</v>
      </c>
      <c r="CX1113" s="2">
        <f t="shared" si="849"/>
        <v>0</v>
      </c>
      <c r="CY1113" s="2">
        <f>(ROUND((((S1113+ROUND((ROUND(((EU1113)*AV1113*1),2)*BS1113),2))*AT1113)/100),2)+ROUND(((ROUND((ROUND(((AE1113-(EU1113))*AV1113*1),2)*BS1113),2)*AT1113)/100),2))</f>
        <v>0</v>
      </c>
      <c r="CZ1113" s="2">
        <f>(ROUND((((S1113+ROUND((ROUND(((EU1113)*AV1113*1),2)*BS1113),2))*AU1113)/100),2)+ROUND(((ROUND((ROUND(((AE1113-(EU1113))*AV1113*1),2)*BS1113),2)*AU1113)/100),2))</f>
        <v>0</v>
      </c>
      <c r="DA1113" s="2"/>
      <c r="DB1113" s="2"/>
      <c r="DC1113" s="2" t="s">
        <v>3</v>
      </c>
      <c r="DD1113" s="2" t="s">
        <v>3</v>
      </c>
      <c r="DE1113" s="2" t="s">
        <v>3</v>
      </c>
      <c r="DF1113" s="2" t="s">
        <v>3</v>
      </c>
      <c r="DG1113" s="2" t="s">
        <v>3</v>
      </c>
      <c r="DH1113" s="2" t="s">
        <v>3</v>
      </c>
      <c r="DI1113" s="2" t="s">
        <v>3</v>
      </c>
      <c r="DJ1113" s="2" t="s">
        <v>3</v>
      </c>
      <c r="DK1113" s="2" t="s">
        <v>3</v>
      </c>
      <c r="DL1113" s="2" t="s">
        <v>3</v>
      </c>
      <c r="DM1113" s="2" t="s">
        <v>3</v>
      </c>
      <c r="DN1113" s="2">
        <v>0</v>
      </c>
      <c r="DO1113" s="2">
        <v>0</v>
      </c>
      <c r="DP1113" s="2">
        <v>1</v>
      </c>
      <c r="DQ1113" s="2">
        <v>1</v>
      </c>
      <c r="DR1113" s="2"/>
      <c r="DS1113" s="2"/>
      <c r="DT1113" s="2"/>
      <c r="DU1113" s="2">
        <v>1003</v>
      </c>
      <c r="DV1113" s="2" t="s">
        <v>672</v>
      </c>
      <c r="DW1113" s="2" t="s">
        <v>672</v>
      </c>
      <c r="DX1113" s="2">
        <v>1</v>
      </c>
      <c r="DY1113" s="2"/>
      <c r="DZ1113" s="2" t="s">
        <v>3</v>
      </c>
      <c r="EA1113" s="2" t="s">
        <v>3</v>
      </c>
      <c r="EB1113" s="2" t="s">
        <v>3</v>
      </c>
      <c r="EC1113" s="2" t="s">
        <v>3</v>
      </c>
      <c r="ED1113" s="2"/>
      <c r="EE1113" s="2">
        <v>56938454</v>
      </c>
      <c r="EF1113" s="2">
        <v>30</v>
      </c>
      <c r="EG1113" s="2" t="s">
        <v>34</v>
      </c>
      <c r="EH1113" s="2">
        <v>0</v>
      </c>
      <c r="EI1113" s="2" t="s">
        <v>3</v>
      </c>
      <c r="EJ1113" s="2">
        <v>1</v>
      </c>
      <c r="EK1113" s="2">
        <v>21</v>
      </c>
      <c r="EL1113" s="2" t="s">
        <v>944</v>
      </c>
      <c r="EM1113" s="2" t="s">
        <v>945</v>
      </c>
      <c r="EN1113" s="2"/>
      <c r="EO1113" s="2" t="s">
        <v>950</v>
      </c>
      <c r="EP1113" s="2"/>
      <c r="EQ1113" s="2">
        <v>0</v>
      </c>
      <c r="ER1113" s="2">
        <v>79.040000000000006</v>
      </c>
      <c r="ES1113" s="2">
        <v>79.040000000000006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>
        <v>0</v>
      </c>
      <c r="FR1113" s="2">
        <v>0</v>
      </c>
      <c r="FS1113" s="2">
        <v>0</v>
      </c>
      <c r="FT1113" s="2"/>
      <c r="FU1113" s="2"/>
      <c r="FV1113" s="2"/>
      <c r="FW1113" s="2"/>
      <c r="FX1113" s="2">
        <v>109</v>
      </c>
      <c r="FY1113" s="2">
        <v>61</v>
      </c>
      <c r="FZ1113" s="2"/>
      <c r="GA1113" s="2" t="s">
        <v>3</v>
      </c>
      <c r="GB1113" s="2"/>
      <c r="GC1113" s="2"/>
      <c r="GD1113" s="2">
        <v>1</v>
      </c>
      <c r="GE1113" s="2"/>
      <c r="GF1113" s="2">
        <v>-958209142</v>
      </c>
      <c r="GG1113" s="2">
        <v>2</v>
      </c>
      <c r="GH1113" s="2">
        <v>1</v>
      </c>
      <c r="GI1113" s="2">
        <v>-2</v>
      </c>
      <c r="GJ1113" s="2">
        <v>0</v>
      </c>
      <c r="GK1113" s="2">
        <v>0</v>
      </c>
      <c r="GL1113" s="2">
        <f t="shared" si="850"/>
        <v>0</v>
      </c>
      <c r="GM1113" s="2">
        <f t="shared" si="851"/>
        <v>1185.5999999999999</v>
      </c>
      <c r="GN1113" s="2">
        <f t="shared" si="852"/>
        <v>1185.5999999999999</v>
      </c>
      <c r="GO1113" s="2">
        <f t="shared" si="853"/>
        <v>0</v>
      </c>
      <c r="GP1113" s="2">
        <f t="shared" si="854"/>
        <v>0</v>
      </c>
      <c r="GQ1113" s="2"/>
      <c r="GR1113" s="2">
        <v>0</v>
      </c>
      <c r="GS1113" s="2">
        <v>3</v>
      </c>
      <c r="GT1113" s="2">
        <v>0</v>
      </c>
      <c r="GU1113" s="2" t="s">
        <v>3</v>
      </c>
      <c r="GV1113" s="2">
        <f t="shared" si="855"/>
        <v>0</v>
      </c>
      <c r="GW1113" s="2">
        <v>1</v>
      </c>
      <c r="GX1113" s="2">
        <f t="shared" si="856"/>
        <v>0</v>
      </c>
      <c r="GY1113" s="2"/>
      <c r="GZ1113" s="2"/>
      <c r="HA1113" s="2">
        <v>0</v>
      </c>
      <c r="HB1113" s="2">
        <v>0</v>
      </c>
      <c r="HC1113" s="2">
        <f t="shared" si="857"/>
        <v>0</v>
      </c>
      <c r="HD1113" s="2"/>
      <c r="HE1113" s="2" t="s">
        <v>3</v>
      </c>
      <c r="HF1113" s="2" t="s">
        <v>3</v>
      </c>
      <c r="HG1113" s="2"/>
      <c r="HH1113" s="2"/>
      <c r="HI1113" s="2"/>
      <c r="HJ1113" s="2"/>
      <c r="HK1113" s="2"/>
      <c r="HL1113" s="2"/>
      <c r="HM1113" s="2" t="s">
        <v>31</v>
      </c>
      <c r="HN1113" s="2" t="s">
        <v>3</v>
      </c>
      <c r="HO1113" s="2" t="s">
        <v>3</v>
      </c>
      <c r="HP1113" s="2" t="s">
        <v>3</v>
      </c>
      <c r="HQ1113" s="2" t="s">
        <v>3</v>
      </c>
      <c r="HR1113" s="2"/>
      <c r="HS1113" s="2">
        <v>0</v>
      </c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>
        <v>0</v>
      </c>
      <c r="IL1113" s="2"/>
      <c r="IM1113" s="2"/>
      <c r="IN1113" s="2"/>
      <c r="IO1113" s="2"/>
      <c r="IP1113" s="2"/>
      <c r="IQ1113" s="2"/>
      <c r="IR1113" s="2"/>
      <c r="IS1113" s="2"/>
      <c r="IT1113" s="2"/>
      <c r="IU1113" s="2"/>
    </row>
    <row r="1114" spans="1:255" x14ac:dyDescent="0.2">
      <c r="A1114" s="3">
        <v>18</v>
      </c>
      <c r="B1114" s="3">
        <v>1</v>
      </c>
      <c r="C1114" s="3">
        <v>833</v>
      </c>
      <c r="E1114" s="3" t="s">
        <v>987</v>
      </c>
      <c r="F1114" s="3" t="s">
        <v>988</v>
      </c>
      <c r="G1114" s="3" t="s">
        <v>989</v>
      </c>
      <c r="H1114" s="3" t="s">
        <v>672</v>
      </c>
      <c r="I1114" s="3">
        <f>I1112*J1114</f>
        <v>15</v>
      </c>
      <c r="J1114" s="3">
        <v>100</v>
      </c>
      <c r="K1114" s="3">
        <v>100</v>
      </c>
      <c r="O1114" s="3">
        <f t="shared" si="833"/>
        <v>26593.01</v>
      </c>
      <c r="P1114" s="3">
        <f t="shared" si="834"/>
        <v>26593.01</v>
      </c>
      <c r="Q1114" s="3">
        <f>(ROUND((ROUND(((ET1114)*AV1114*I1114),2)*BB1114),2)+ROUND((ROUND(((AE1114-(EU1114))*AV1114*I1114),2)*BS1114),2))</f>
        <v>0</v>
      </c>
      <c r="R1114" s="3">
        <f>(ROUND((ROUND(((EU1114)*AV1114*I1114),2)*BS1114),2)+ROUND((ROUND(((AE1114-(EU1114))*AV1114*I1114),2)*BS1114),2))</f>
        <v>0</v>
      </c>
      <c r="S1114" s="3">
        <f t="shared" si="835"/>
        <v>0</v>
      </c>
      <c r="T1114" s="3">
        <f t="shared" si="836"/>
        <v>0</v>
      </c>
      <c r="U1114" s="3">
        <f t="shared" si="837"/>
        <v>0</v>
      </c>
      <c r="V1114" s="3">
        <f t="shared" si="838"/>
        <v>0</v>
      </c>
      <c r="W1114" s="3">
        <f t="shared" si="839"/>
        <v>0</v>
      </c>
      <c r="X1114" s="3">
        <f>(ROUND((((S1114+ROUND((ROUND(((EU1114)*AV1114*I1114),2)*BS1114),2))*AT1114)/100),2)+ROUND(((ROUND((ROUND(((AE1114-(EU1114))*AV1114*I1114),2)*BS1114),2)*AT1114)/100),2))</f>
        <v>0</v>
      </c>
      <c r="Y1114" s="3">
        <f>(ROUND((((S1114+ROUND((ROUND(((EU1114)*AV1114*I1114),2)*BS1114),2))*AU1114)/100),2)+ROUND(((ROUND((ROUND(((AE1114-(EU1114))*AV1114*I1114),2)*BS1114),2)*AU1114)/100),2))</f>
        <v>0</v>
      </c>
      <c r="AA1114" s="3">
        <v>56661436</v>
      </c>
      <c r="AB1114" s="3">
        <f t="shared" si="840"/>
        <v>79.040000000000006</v>
      </c>
      <c r="AC1114" s="3">
        <f>ROUND((ES1114),6)</f>
        <v>79.040000000000006</v>
      </c>
      <c r="AD1114" s="3">
        <f>ROUND((((ET1114)-(EU1114))+AE1114),6)</f>
        <v>0</v>
      </c>
      <c r="AE1114" s="3">
        <f>ROUND((EU1114),6)</f>
        <v>0</v>
      </c>
      <c r="AF1114" s="3">
        <f>ROUND((EV1114),6)</f>
        <v>0</v>
      </c>
      <c r="AG1114" s="3">
        <f t="shared" si="841"/>
        <v>0</v>
      </c>
      <c r="AH1114" s="3">
        <f>(EW1114)</f>
        <v>0</v>
      </c>
      <c r="AI1114" s="3">
        <f>(EX1114)</f>
        <v>0</v>
      </c>
      <c r="AJ1114" s="3">
        <f t="shared" si="842"/>
        <v>0</v>
      </c>
      <c r="AK1114" s="3">
        <v>79.040000000000006</v>
      </c>
      <c r="AL1114" s="3">
        <v>79.040000000000006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109</v>
      </c>
      <c r="AU1114" s="3">
        <v>61</v>
      </c>
      <c r="AV1114" s="3">
        <v>1</v>
      </c>
      <c r="AW1114" s="3">
        <v>1</v>
      </c>
      <c r="AZ1114" s="3">
        <v>1</v>
      </c>
      <c r="BA1114" s="3">
        <v>1</v>
      </c>
      <c r="BB1114" s="3">
        <v>1</v>
      </c>
      <c r="BC1114" s="3">
        <v>22.43</v>
      </c>
      <c r="BD1114" s="3" t="s">
        <v>3</v>
      </c>
      <c r="BE1114" s="3" t="s">
        <v>3</v>
      </c>
      <c r="BF1114" s="3" t="s">
        <v>3</v>
      </c>
      <c r="BG1114" s="3" t="s">
        <v>3</v>
      </c>
      <c r="BH1114" s="3">
        <v>3</v>
      </c>
      <c r="BI1114" s="3">
        <v>1</v>
      </c>
      <c r="BJ1114" s="3" t="s">
        <v>990</v>
      </c>
      <c r="BM1114" s="3">
        <v>21</v>
      </c>
      <c r="BN1114" s="3">
        <v>0</v>
      </c>
      <c r="BO1114" s="3" t="s">
        <v>988</v>
      </c>
      <c r="BP1114" s="3">
        <v>1</v>
      </c>
      <c r="BQ1114" s="3">
        <v>30</v>
      </c>
      <c r="BR1114" s="3">
        <v>0</v>
      </c>
      <c r="BS1114" s="3">
        <v>1</v>
      </c>
      <c r="BT1114" s="3">
        <v>1</v>
      </c>
      <c r="BU1114" s="3">
        <v>1</v>
      </c>
      <c r="BV1114" s="3">
        <v>1</v>
      </c>
      <c r="BW1114" s="3">
        <v>1</v>
      </c>
      <c r="BX1114" s="3">
        <v>1</v>
      </c>
      <c r="BY1114" s="3" t="s">
        <v>3</v>
      </c>
      <c r="BZ1114" s="3">
        <v>109</v>
      </c>
      <c r="CA1114" s="3">
        <v>61</v>
      </c>
      <c r="CB1114" s="3" t="s">
        <v>3</v>
      </c>
      <c r="CE1114" s="3">
        <v>1566</v>
      </c>
      <c r="CF1114" s="3">
        <v>0</v>
      </c>
      <c r="CG1114" s="3">
        <v>0</v>
      </c>
      <c r="CM1114" s="3">
        <v>0</v>
      </c>
      <c r="CN1114" s="3" t="s">
        <v>2136</v>
      </c>
      <c r="CO1114" s="3">
        <v>0</v>
      </c>
      <c r="CP1114" s="3">
        <f t="shared" si="843"/>
        <v>26593.01</v>
      </c>
      <c r="CQ1114" s="3">
        <f t="shared" si="844"/>
        <v>1772.87</v>
      </c>
      <c r="CR1114" s="3">
        <f>(ROUND((ROUND(((ET1114)*AV1114*1),2)*BB1114),2)+ROUND((ROUND(((AE1114-(EU1114))*AV1114*1),2)*BS1114),2))</f>
        <v>0</v>
      </c>
      <c r="CS1114" s="3">
        <f>(ROUND((ROUND(((EU1114)*AV1114*1),2)*BS1114),2)+ROUND((ROUND(((AE1114-(EU1114))*AV1114*1),2)*BS1114),2))</f>
        <v>0</v>
      </c>
      <c r="CT1114" s="3">
        <f t="shared" si="845"/>
        <v>0</v>
      </c>
      <c r="CU1114" s="3">
        <f t="shared" si="846"/>
        <v>0</v>
      </c>
      <c r="CV1114" s="3">
        <f t="shared" si="847"/>
        <v>0</v>
      </c>
      <c r="CW1114" s="3">
        <f t="shared" si="848"/>
        <v>0</v>
      </c>
      <c r="CX1114" s="3">
        <f t="shared" si="849"/>
        <v>0</v>
      </c>
      <c r="CY1114" s="3">
        <f>(ROUND((((S1114+ROUND((ROUND(((EU1114)*AV1114*1),2)*BS1114),2))*AT1114)/100),2)+ROUND(((ROUND((ROUND(((AE1114-(EU1114))*AV1114*1),2)*BS1114),2)*AT1114)/100),2))</f>
        <v>0</v>
      </c>
      <c r="CZ1114" s="3">
        <f>(ROUND((((S1114+ROUND((ROUND(((EU1114)*AV1114*1),2)*BS1114),2))*AU1114)/100),2)+ROUND(((ROUND((ROUND(((AE1114-(EU1114))*AV1114*1),2)*BS1114),2)*AU1114)/100),2))</f>
        <v>0</v>
      </c>
      <c r="DC1114" s="3" t="s">
        <v>3</v>
      </c>
      <c r="DD1114" s="3" t="s">
        <v>3</v>
      </c>
      <c r="DE1114" s="3" t="s">
        <v>3</v>
      </c>
      <c r="DF1114" s="3" t="s">
        <v>3</v>
      </c>
      <c r="DG1114" s="3" t="s">
        <v>3</v>
      </c>
      <c r="DH1114" s="3" t="s">
        <v>3</v>
      </c>
      <c r="DI1114" s="3" t="s">
        <v>3</v>
      </c>
      <c r="DJ1114" s="3" t="s">
        <v>3</v>
      </c>
      <c r="DK1114" s="3" t="s">
        <v>3</v>
      </c>
      <c r="DL1114" s="3" t="s">
        <v>3</v>
      </c>
      <c r="DM1114" s="3" t="s">
        <v>3</v>
      </c>
      <c r="DN1114" s="3">
        <v>0</v>
      </c>
      <c r="DO1114" s="3">
        <v>0</v>
      </c>
      <c r="DP1114" s="3">
        <v>1</v>
      </c>
      <c r="DQ1114" s="3">
        <v>1</v>
      </c>
      <c r="DU1114" s="3">
        <v>1003</v>
      </c>
      <c r="DV1114" s="3" t="s">
        <v>672</v>
      </c>
      <c r="DW1114" s="3" t="s">
        <v>672</v>
      </c>
      <c r="DX1114" s="3">
        <v>1</v>
      </c>
      <c r="DZ1114" s="3" t="s">
        <v>3</v>
      </c>
      <c r="EA1114" s="3" t="s">
        <v>3</v>
      </c>
      <c r="EB1114" s="3" t="s">
        <v>3</v>
      </c>
      <c r="EC1114" s="3" t="s">
        <v>3</v>
      </c>
      <c r="EE1114" s="3">
        <v>56938454</v>
      </c>
      <c r="EF1114" s="3">
        <v>30</v>
      </c>
      <c r="EG1114" s="3" t="s">
        <v>34</v>
      </c>
      <c r="EH1114" s="3">
        <v>0</v>
      </c>
      <c r="EI1114" s="3" t="s">
        <v>3</v>
      </c>
      <c r="EJ1114" s="3">
        <v>1</v>
      </c>
      <c r="EK1114" s="3">
        <v>21</v>
      </c>
      <c r="EL1114" s="3" t="s">
        <v>944</v>
      </c>
      <c r="EM1114" s="3" t="s">
        <v>945</v>
      </c>
      <c r="EO1114" s="3" t="s">
        <v>950</v>
      </c>
      <c r="EQ1114" s="3">
        <v>0</v>
      </c>
      <c r="ER1114" s="3">
        <v>79.040000000000006</v>
      </c>
      <c r="ES1114" s="3">
        <v>79.040000000000006</v>
      </c>
      <c r="ET1114" s="3">
        <v>0</v>
      </c>
      <c r="EU1114" s="3">
        <v>0</v>
      </c>
      <c r="EV1114" s="3">
        <v>0</v>
      </c>
      <c r="EW1114" s="3">
        <v>0</v>
      </c>
      <c r="EX1114" s="3">
        <v>0</v>
      </c>
      <c r="FQ1114" s="3">
        <v>0</v>
      </c>
      <c r="FR1114" s="3">
        <v>0</v>
      </c>
      <c r="FS1114" s="3">
        <v>0</v>
      </c>
      <c r="FX1114" s="3">
        <v>109</v>
      </c>
      <c r="FY1114" s="3">
        <v>61</v>
      </c>
      <c r="GA1114" s="3" t="s">
        <v>3</v>
      </c>
      <c r="GD1114" s="3">
        <v>1</v>
      </c>
      <c r="GF1114" s="3">
        <v>-958209142</v>
      </c>
      <c r="GG1114" s="3">
        <v>2</v>
      </c>
      <c r="GH1114" s="3">
        <v>1</v>
      </c>
      <c r="GI1114" s="3">
        <v>2</v>
      </c>
      <c r="GJ1114" s="3">
        <v>0</v>
      </c>
      <c r="GK1114" s="3">
        <v>0</v>
      </c>
      <c r="GL1114" s="3">
        <f t="shared" si="850"/>
        <v>0</v>
      </c>
      <c r="GM1114" s="3">
        <f t="shared" si="851"/>
        <v>26593.01</v>
      </c>
      <c r="GN1114" s="3">
        <f t="shared" si="852"/>
        <v>26593.01</v>
      </c>
      <c r="GO1114" s="3">
        <f t="shared" si="853"/>
        <v>0</v>
      </c>
      <c r="GP1114" s="3">
        <f t="shared" si="854"/>
        <v>0</v>
      </c>
      <c r="GR1114" s="3">
        <v>0</v>
      </c>
      <c r="GS1114" s="3">
        <v>3</v>
      </c>
      <c r="GT1114" s="3">
        <v>0</v>
      </c>
      <c r="GU1114" s="3" t="s">
        <v>3</v>
      </c>
      <c r="GV1114" s="3">
        <f t="shared" si="855"/>
        <v>0</v>
      </c>
      <c r="GW1114" s="3">
        <v>1</v>
      </c>
      <c r="GX1114" s="3">
        <f t="shared" si="856"/>
        <v>0</v>
      </c>
      <c r="HA1114" s="3">
        <v>0</v>
      </c>
      <c r="HB1114" s="3">
        <v>0</v>
      </c>
      <c r="HC1114" s="3">
        <f t="shared" si="857"/>
        <v>0</v>
      </c>
      <c r="HE1114" s="3" t="s">
        <v>3</v>
      </c>
      <c r="HF1114" s="3" t="s">
        <v>3</v>
      </c>
      <c r="HM1114" s="3" t="s">
        <v>31</v>
      </c>
      <c r="HN1114" s="3" t="s">
        <v>3</v>
      </c>
      <c r="HO1114" s="3" t="s">
        <v>3</v>
      </c>
      <c r="HP1114" s="3" t="s">
        <v>3</v>
      </c>
      <c r="HQ1114" s="3" t="s">
        <v>3</v>
      </c>
      <c r="HS1114" s="3">
        <v>0</v>
      </c>
      <c r="IK1114" s="3">
        <v>0</v>
      </c>
    </row>
    <row r="1115" spans="1:255" x14ac:dyDescent="0.2">
      <c r="A1115" s="2">
        <v>17</v>
      </c>
      <c r="B1115" s="2">
        <v>1</v>
      </c>
      <c r="C1115" s="2">
        <f>ROW(SmtRes!A845)</f>
        <v>845</v>
      </c>
      <c r="D1115" s="2">
        <f>ROW(EtalonRes!A1125)</f>
        <v>1125</v>
      </c>
      <c r="E1115" s="2" t="s">
        <v>991</v>
      </c>
      <c r="F1115" s="2" t="s">
        <v>992</v>
      </c>
      <c r="G1115" s="2" t="s">
        <v>993</v>
      </c>
      <c r="H1115" s="2" t="s">
        <v>942</v>
      </c>
      <c r="I1115" s="2">
        <f>ROUND(30/100,9)</f>
        <v>0.3</v>
      </c>
      <c r="J1115" s="2">
        <v>0</v>
      </c>
      <c r="K1115" s="2">
        <f>ROUND(30/100,9)</f>
        <v>0.3</v>
      </c>
      <c r="L1115" s="2"/>
      <c r="M1115" s="2"/>
      <c r="N1115" s="2"/>
      <c r="O1115" s="2">
        <f t="shared" si="833"/>
        <v>503.91</v>
      </c>
      <c r="P1115" s="2">
        <f t="shared" si="834"/>
        <v>59.08</v>
      </c>
      <c r="Q1115" s="2">
        <f>(ROUND((ROUND(((((ET1115*1.2)*1.25))*AV1115*I1115),2)*BB1115),2)+ROUND((ROUND(((AE1115-(((EU1115*1.2)*1.25)))*AV1115*I1115),2)*BS1115),2))</f>
        <v>78.16</v>
      </c>
      <c r="R1115" s="2">
        <f>(ROUND((ROUND(((((EU1115*1.2)*1.25))*AV1115*I1115),2)*BS1115),2)+ROUND((ROUND(((AE1115-(((EU1115*1.2)*1.25)))*AV1115*I1115),2)*BS1115),2))</f>
        <v>10.199999999999999</v>
      </c>
      <c r="S1115" s="2">
        <f t="shared" si="835"/>
        <v>366.67</v>
      </c>
      <c r="T1115" s="2">
        <f t="shared" si="836"/>
        <v>0</v>
      </c>
      <c r="U1115" s="2">
        <f t="shared" si="837"/>
        <v>30.479921999999995</v>
      </c>
      <c r="V1115" s="2">
        <f t="shared" si="838"/>
        <v>0</v>
      </c>
      <c r="W1115" s="2">
        <f t="shared" si="839"/>
        <v>0</v>
      </c>
      <c r="X1115" s="2">
        <f>(ROUND((((S1115+ROUND((ROUND(((((EU1115*1.2)*1.25))*AV1115*I1115),2)*BS1115),2))*AT1115)/100),2)+ROUND(((ROUND((ROUND(((AE1115-(((EU1115*1.2)*1.25)))*AV1115*I1115),2)*BS1115),2)*AT1115)/100),2))</f>
        <v>410.79</v>
      </c>
      <c r="Y1115" s="2">
        <f>(ROUND((((S1115+ROUND((ROUND(((((EU1115*1.2)*1.25))*AV1115*I1115),2)*BS1115),2))*AU1115)/100),2)+ROUND(((ROUND((ROUND(((AE1115-(((EU1115*1.2)*1.25)))*AV1115*I1115),2)*BS1115),2)*AU1115)/100),2))</f>
        <v>229.89</v>
      </c>
      <c r="Z1115" s="2"/>
      <c r="AA1115" s="2">
        <v>56661434</v>
      </c>
      <c r="AB1115" s="2">
        <f t="shared" si="840"/>
        <v>1586.5866000000001</v>
      </c>
      <c r="AC1115" s="2">
        <f>ROUND((((ES1115*1)*1)),6)</f>
        <v>196.92</v>
      </c>
      <c r="AD1115" s="2">
        <f>ROUND((((((ET1115*1.2)*1.25))-(((EU1115*1.2)*1.25)))+AE1115),6)</f>
        <v>244.17</v>
      </c>
      <c r="AE1115" s="2">
        <f>ROUND((((EU1115*1.2)*1.25)),6)</f>
        <v>31.875</v>
      </c>
      <c r="AF1115" s="2">
        <f>ROUND((((EV1115*1.2)*1.15)),6)</f>
        <v>1145.4965999999999</v>
      </c>
      <c r="AG1115" s="2">
        <f t="shared" si="841"/>
        <v>0</v>
      </c>
      <c r="AH1115" s="2">
        <f>(((EW1115*1.2)*1.15))</f>
        <v>95.219999999999985</v>
      </c>
      <c r="AI1115" s="2">
        <f>(((EX1115*1.2)*1.25))</f>
        <v>0</v>
      </c>
      <c r="AJ1115" s="2">
        <f t="shared" si="842"/>
        <v>0</v>
      </c>
      <c r="AK1115" s="2">
        <v>1189.77</v>
      </c>
      <c r="AL1115" s="2">
        <v>196.92</v>
      </c>
      <c r="AM1115" s="2">
        <v>162.78</v>
      </c>
      <c r="AN1115" s="2">
        <v>21.25</v>
      </c>
      <c r="AO1115" s="2">
        <v>830.07</v>
      </c>
      <c r="AP1115" s="2">
        <v>0</v>
      </c>
      <c r="AQ1115" s="2">
        <v>69</v>
      </c>
      <c r="AR1115" s="2">
        <v>0</v>
      </c>
      <c r="AS1115" s="2">
        <v>0</v>
      </c>
      <c r="AT1115" s="2">
        <v>109</v>
      </c>
      <c r="AU1115" s="2">
        <v>61</v>
      </c>
      <c r="AV1115" s="2">
        <v>1.0669999999999999</v>
      </c>
      <c r="AW1115" s="2">
        <v>1</v>
      </c>
      <c r="AX1115" s="2"/>
      <c r="AY1115" s="2"/>
      <c r="AZ1115" s="2">
        <v>1</v>
      </c>
      <c r="BA1115" s="2">
        <v>1</v>
      </c>
      <c r="BB1115" s="2">
        <v>1</v>
      </c>
      <c r="BC1115" s="2">
        <v>1</v>
      </c>
      <c r="BD1115" s="2" t="s">
        <v>3</v>
      </c>
      <c r="BE1115" s="2" t="s">
        <v>3</v>
      </c>
      <c r="BF1115" s="2" t="s">
        <v>3</v>
      </c>
      <c r="BG1115" s="2" t="s">
        <v>3</v>
      </c>
      <c r="BH1115" s="2">
        <v>0</v>
      </c>
      <c r="BI1115" s="2">
        <v>1</v>
      </c>
      <c r="BJ1115" s="2" t="s">
        <v>994</v>
      </c>
      <c r="BK1115" s="2"/>
      <c r="BL1115" s="2"/>
      <c r="BM1115" s="2">
        <v>21</v>
      </c>
      <c r="BN1115" s="2">
        <v>0</v>
      </c>
      <c r="BO1115" s="2" t="s">
        <v>992</v>
      </c>
      <c r="BP1115" s="2">
        <v>1</v>
      </c>
      <c r="BQ1115" s="2">
        <v>30</v>
      </c>
      <c r="BR1115" s="2">
        <v>0</v>
      </c>
      <c r="BS1115" s="2">
        <v>1</v>
      </c>
      <c r="BT1115" s="2">
        <v>1</v>
      </c>
      <c r="BU1115" s="2">
        <v>1</v>
      </c>
      <c r="BV1115" s="2">
        <v>1</v>
      </c>
      <c r="BW1115" s="2">
        <v>1</v>
      </c>
      <c r="BX1115" s="2">
        <v>1</v>
      </c>
      <c r="BY1115" s="2" t="s">
        <v>3</v>
      </c>
      <c r="BZ1115" s="2">
        <v>109</v>
      </c>
      <c r="CA1115" s="2">
        <v>61</v>
      </c>
      <c r="CB1115" s="2" t="s">
        <v>3</v>
      </c>
      <c r="CC1115" s="2"/>
      <c r="CD1115" s="2"/>
      <c r="CE1115" s="2">
        <v>1566</v>
      </c>
      <c r="CF1115" s="2">
        <v>0</v>
      </c>
      <c r="CG1115" s="2">
        <v>0</v>
      </c>
      <c r="CH1115" s="2"/>
      <c r="CI1115" s="2"/>
      <c r="CJ1115" s="2"/>
      <c r="CK1115" s="2"/>
      <c r="CL1115" s="2"/>
      <c r="CM1115" s="2">
        <v>0</v>
      </c>
      <c r="CN1115" s="2" t="s">
        <v>2117</v>
      </c>
      <c r="CO1115" s="2">
        <v>0</v>
      </c>
      <c r="CP1115" s="2">
        <f t="shared" si="843"/>
        <v>503.91</v>
      </c>
      <c r="CQ1115" s="2">
        <f t="shared" si="844"/>
        <v>196.92</v>
      </c>
      <c r="CR1115" s="2">
        <f>(ROUND((ROUND(((((ET1115*1.2)*1.25))*AV1115*1),2)*BB1115),2)+ROUND((ROUND(((AE1115-(((EU1115*1.2)*1.25)))*AV1115*1),2)*BS1115),2))</f>
        <v>260.52999999999997</v>
      </c>
      <c r="CS1115" s="2">
        <f>(ROUND((ROUND(((((EU1115*1.2)*1.25))*AV1115*1),2)*BS1115),2)+ROUND((ROUND(((AE1115-(((EU1115*1.2)*1.25)))*AV1115*1),2)*BS1115),2))</f>
        <v>34.01</v>
      </c>
      <c r="CT1115" s="2">
        <f t="shared" si="845"/>
        <v>1222.24</v>
      </c>
      <c r="CU1115" s="2">
        <f t="shared" si="846"/>
        <v>0</v>
      </c>
      <c r="CV1115" s="2">
        <f t="shared" si="847"/>
        <v>101.59973999999998</v>
      </c>
      <c r="CW1115" s="2">
        <f t="shared" si="848"/>
        <v>0</v>
      </c>
      <c r="CX1115" s="2">
        <f t="shared" si="849"/>
        <v>0</v>
      </c>
      <c r="CY1115" s="2">
        <f>(ROUND((((S1115+ROUND((ROUND(((((EU1115*1.2)*1.25))*AV1115*1),2)*BS1115),2))*AT1115)/100),2)+ROUND(((ROUND((ROUND(((AE1115-(((EU1115*1.2)*1.25)))*AV1115*1),2)*BS1115),2)*AT1115)/100),2))</f>
        <v>436.74</v>
      </c>
      <c r="CZ1115" s="2">
        <f>(ROUND((((S1115+ROUND((ROUND(((((EU1115*1.2)*1.25))*AV1115*1),2)*BS1115),2))*AU1115)/100),2)+ROUND(((ROUND((ROUND(((AE1115-(((EU1115*1.2)*1.25)))*AV1115*1),2)*BS1115),2)*AU1115)/100),2))</f>
        <v>244.41</v>
      </c>
      <c r="DA1115" s="2"/>
      <c r="DB1115" s="2">
        <v>253</v>
      </c>
      <c r="DC1115" s="2" t="s">
        <v>3</v>
      </c>
      <c r="DD1115" s="2" t="s">
        <v>31</v>
      </c>
      <c r="DE1115" s="2" t="s">
        <v>935</v>
      </c>
      <c r="DF1115" s="2" t="s">
        <v>935</v>
      </c>
      <c r="DG1115" s="2" t="s">
        <v>936</v>
      </c>
      <c r="DH1115" s="2" t="s">
        <v>3</v>
      </c>
      <c r="DI1115" s="2" t="s">
        <v>936</v>
      </c>
      <c r="DJ1115" s="2" t="s">
        <v>935</v>
      </c>
      <c r="DK1115" s="2" t="s">
        <v>3</v>
      </c>
      <c r="DL1115" s="2" t="s">
        <v>3</v>
      </c>
      <c r="DM1115" s="2" t="s">
        <v>3</v>
      </c>
      <c r="DN1115" s="2">
        <v>0</v>
      </c>
      <c r="DO1115" s="2">
        <v>0</v>
      </c>
      <c r="DP1115" s="2">
        <v>1</v>
      </c>
      <c r="DQ1115" s="2">
        <v>1</v>
      </c>
      <c r="DR1115" s="2"/>
      <c r="DS1115" s="2"/>
      <c r="DT1115" s="2"/>
      <c r="DU1115" s="2">
        <v>1013</v>
      </c>
      <c r="DV1115" s="2" t="s">
        <v>942</v>
      </c>
      <c r="DW1115" s="2" t="s">
        <v>942</v>
      </c>
      <c r="DX1115" s="2">
        <v>1</v>
      </c>
      <c r="DY1115" s="2"/>
      <c r="DZ1115" s="2" t="s">
        <v>3</v>
      </c>
      <c r="EA1115" s="2" t="s">
        <v>3</v>
      </c>
      <c r="EB1115" s="2" t="s">
        <v>3</v>
      </c>
      <c r="EC1115" s="2" t="s">
        <v>3</v>
      </c>
      <c r="ED1115" s="2"/>
      <c r="EE1115" s="2">
        <v>56938454</v>
      </c>
      <c r="EF1115" s="2">
        <v>30</v>
      </c>
      <c r="EG1115" s="2" t="s">
        <v>34</v>
      </c>
      <c r="EH1115" s="2">
        <v>0</v>
      </c>
      <c r="EI1115" s="2" t="s">
        <v>3</v>
      </c>
      <c r="EJ1115" s="2">
        <v>1</v>
      </c>
      <c r="EK1115" s="2">
        <v>21</v>
      </c>
      <c r="EL1115" s="2" t="s">
        <v>944</v>
      </c>
      <c r="EM1115" s="2" t="s">
        <v>945</v>
      </c>
      <c r="EN1115" s="2"/>
      <c r="EO1115" s="2" t="s">
        <v>37</v>
      </c>
      <c r="EP1115" s="2"/>
      <c r="EQ1115" s="2">
        <v>131072</v>
      </c>
      <c r="ER1115" s="2">
        <v>1189.77</v>
      </c>
      <c r="ES1115" s="2">
        <v>196.92</v>
      </c>
      <c r="ET1115" s="2">
        <v>162.78</v>
      </c>
      <c r="EU1115" s="2">
        <v>21.25</v>
      </c>
      <c r="EV1115" s="2">
        <v>830.07</v>
      </c>
      <c r="EW1115" s="2">
        <v>69</v>
      </c>
      <c r="EX1115" s="2">
        <v>0</v>
      </c>
      <c r="EY1115" s="2">
        <v>0</v>
      </c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>
        <v>0</v>
      </c>
      <c r="FR1115" s="2">
        <v>0</v>
      </c>
      <c r="FS1115" s="2">
        <v>0</v>
      </c>
      <c r="FT1115" s="2"/>
      <c r="FU1115" s="2"/>
      <c r="FV1115" s="2"/>
      <c r="FW1115" s="2"/>
      <c r="FX1115" s="2">
        <v>109</v>
      </c>
      <c r="FY1115" s="2">
        <v>61</v>
      </c>
      <c r="FZ1115" s="2"/>
      <c r="GA1115" s="2" t="s">
        <v>3</v>
      </c>
      <c r="GB1115" s="2"/>
      <c r="GC1115" s="2"/>
      <c r="GD1115" s="2">
        <v>1</v>
      </c>
      <c r="GE1115" s="2"/>
      <c r="GF1115" s="2">
        <v>160161495</v>
      </c>
      <c r="GG1115" s="2">
        <v>2</v>
      </c>
      <c r="GH1115" s="2">
        <v>1</v>
      </c>
      <c r="GI1115" s="2">
        <v>2</v>
      </c>
      <c r="GJ1115" s="2">
        <v>0</v>
      </c>
      <c r="GK1115" s="2">
        <v>0</v>
      </c>
      <c r="GL1115" s="2">
        <f t="shared" si="850"/>
        <v>0</v>
      </c>
      <c r="GM1115" s="2">
        <f t="shared" si="851"/>
        <v>1144.5899999999999</v>
      </c>
      <c r="GN1115" s="2">
        <f t="shared" si="852"/>
        <v>1144.5899999999999</v>
      </c>
      <c r="GO1115" s="2">
        <f t="shared" si="853"/>
        <v>0</v>
      </c>
      <c r="GP1115" s="2">
        <f t="shared" si="854"/>
        <v>0</v>
      </c>
      <c r="GQ1115" s="2"/>
      <c r="GR1115" s="2">
        <v>0</v>
      </c>
      <c r="GS1115" s="2">
        <v>3</v>
      </c>
      <c r="GT1115" s="2">
        <v>0</v>
      </c>
      <c r="GU1115" s="2" t="s">
        <v>3</v>
      </c>
      <c r="GV1115" s="2">
        <f t="shared" si="855"/>
        <v>0</v>
      </c>
      <c r="GW1115" s="2">
        <v>1</v>
      </c>
      <c r="GX1115" s="2">
        <f t="shared" si="856"/>
        <v>0</v>
      </c>
      <c r="GY1115" s="2"/>
      <c r="GZ1115" s="2"/>
      <c r="HA1115" s="2">
        <v>0</v>
      </c>
      <c r="HB1115" s="2">
        <v>0</v>
      </c>
      <c r="HC1115" s="2">
        <f t="shared" si="857"/>
        <v>0</v>
      </c>
      <c r="HD1115" s="2"/>
      <c r="HE1115" s="2" t="s">
        <v>3</v>
      </c>
      <c r="HF1115" s="2" t="s">
        <v>3</v>
      </c>
      <c r="HG1115" s="2"/>
      <c r="HH1115" s="2"/>
      <c r="HI1115" s="2"/>
      <c r="HJ1115" s="2"/>
      <c r="HK1115" s="2"/>
      <c r="HL1115" s="2"/>
      <c r="HM1115" s="2" t="s">
        <v>3</v>
      </c>
      <c r="HN1115" s="2" t="s">
        <v>3</v>
      </c>
      <c r="HO1115" s="2" t="s">
        <v>3</v>
      </c>
      <c r="HP1115" s="2" t="s">
        <v>3</v>
      </c>
      <c r="HQ1115" s="2" t="s">
        <v>3</v>
      </c>
      <c r="HR1115" s="2"/>
      <c r="HS1115" s="2">
        <v>0</v>
      </c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>
        <v>0</v>
      </c>
      <c r="IL1115" s="2"/>
      <c r="IM1115" s="2"/>
      <c r="IN1115" s="2"/>
      <c r="IO1115" s="2"/>
      <c r="IP1115" s="2"/>
      <c r="IQ1115" s="2"/>
      <c r="IR1115" s="2"/>
      <c r="IS1115" s="2"/>
      <c r="IT1115" s="2"/>
      <c r="IU1115" s="2"/>
    </row>
    <row r="1116" spans="1:255" x14ac:dyDescent="0.2">
      <c r="A1116" s="3">
        <v>17</v>
      </c>
      <c r="B1116" s="3">
        <v>1</v>
      </c>
      <c r="C1116" s="3">
        <f>ROW(SmtRes!A856)</f>
        <v>856</v>
      </c>
      <c r="D1116" s="3">
        <f>ROW(EtalonRes!A1138)</f>
        <v>1138</v>
      </c>
      <c r="E1116" s="3" t="s">
        <v>991</v>
      </c>
      <c r="F1116" s="3" t="s">
        <v>992</v>
      </c>
      <c r="G1116" s="3" t="s">
        <v>993</v>
      </c>
      <c r="H1116" s="3" t="s">
        <v>942</v>
      </c>
      <c r="I1116" s="3">
        <f>ROUND(30/100,9)</f>
        <v>0.3</v>
      </c>
      <c r="J1116" s="3">
        <v>0</v>
      </c>
      <c r="K1116" s="3">
        <f>ROUND(30/100,9)</f>
        <v>0.3</v>
      </c>
      <c r="O1116" s="3">
        <f t="shared" si="833"/>
        <v>22609.87</v>
      </c>
      <c r="P1116" s="3">
        <f t="shared" si="834"/>
        <v>662.29</v>
      </c>
      <c r="Q1116" s="3">
        <f>(ROUND((ROUND(((((ET1116*1.2)*1.25))*AV1116*I1116),2)*BB1116),2)+ROUND((ROUND(((AE1116-(((EU1116*1.2)*1.25)))*AV1116*I1116),2)*BS1116),2))</f>
        <v>1285.73</v>
      </c>
      <c r="R1116" s="3">
        <f>(ROUND((ROUND(((((EU1116*1.2)*1.25))*AV1116*I1116),2)*BS1116),2)+ROUND((ROUND(((AE1116-(((EU1116*1.2)*1.25)))*AV1116*I1116),2)*BS1116),2))</f>
        <v>574.77</v>
      </c>
      <c r="S1116" s="3">
        <f t="shared" si="835"/>
        <v>20661.849999999999</v>
      </c>
      <c r="T1116" s="3">
        <f t="shared" si="836"/>
        <v>0</v>
      </c>
      <c r="U1116" s="3">
        <f t="shared" si="837"/>
        <v>30.479921999999995</v>
      </c>
      <c r="V1116" s="3">
        <f t="shared" si="838"/>
        <v>0</v>
      </c>
      <c r="W1116" s="3">
        <f t="shared" si="839"/>
        <v>0</v>
      </c>
      <c r="X1116" s="3">
        <f>(ROUND((((S1116+ROUND((ROUND(((((EU1116*1.2)*1.25))*AV1116*I1116),2)*BS1116),2))*AT1116)/100),2)+ROUND(((ROUND((ROUND(((AE1116-(((EU1116*1.2)*1.25)))*AV1116*I1116),2)*BS1116),2)*AT1116)/100),2))</f>
        <v>23147.919999999998</v>
      </c>
      <c r="Y1116" s="3">
        <f>(ROUND((((S1116+ROUND((ROUND(((((EU1116*1.2)*1.25))*AV1116*I1116),2)*BS1116),2))*AU1116)/100),2)+ROUND(((ROUND((ROUND(((AE1116-(((EU1116*1.2)*1.25)))*AV1116*I1116),2)*BS1116),2)*AU1116)/100),2))</f>
        <v>12954.34</v>
      </c>
      <c r="AA1116" s="3">
        <v>56661436</v>
      </c>
      <c r="AB1116" s="3">
        <f t="shared" si="840"/>
        <v>1586.5866000000001</v>
      </c>
      <c r="AC1116" s="3">
        <f>ROUND((((ES1116*1)*1)),6)</f>
        <v>196.92</v>
      </c>
      <c r="AD1116" s="3">
        <f>ROUND((((((ET1116*1.2)*1.25))-(((EU1116*1.2)*1.25)))+AE1116),6)</f>
        <v>244.17</v>
      </c>
      <c r="AE1116" s="3">
        <f>ROUND((((EU1116*1.2)*1.25)),6)</f>
        <v>31.875</v>
      </c>
      <c r="AF1116" s="3">
        <f>ROUND((((EV1116*1.2)*1.15)),6)</f>
        <v>1145.4965999999999</v>
      </c>
      <c r="AG1116" s="3">
        <f t="shared" si="841"/>
        <v>0</v>
      </c>
      <c r="AH1116" s="3">
        <f>(((EW1116*1.2)*1.15))</f>
        <v>95.219999999999985</v>
      </c>
      <c r="AI1116" s="3">
        <f>(((EX1116*1.2)*1.25))</f>
        <v>0</v>
      </c>
      <c r="AJ1116" s="3">
        <f t="shared" si="842"/>
        <v>0</v>
      </c>
      <c r="AK1116" s="3">
        <v>1189.77</v>
      </c>
      <c r="AL1116" s="3">
        <v>196.92</v>
      </c>
      <c r="AM1116" s="3">
        <v>162.78</v>
      </c>
      <c r="AN1116" s="3">
        <v>21.25</v>
      </c>
      <c r="AO1116" s="3">
        <v>830.07</v>
      </c>
      <c r="AP1116" s="3">
        <v>0</v>
      </c>
      <c r="AQ1116" s="3">
        <v>69</v>
      </c>
      <c r="AR1116" s="3">
        <v>0</v>
      </c>
      <c r="AS1116" s="3">
        <v>0</v>
      </c>
      <c r="AT1116" s="3">
        <v>109</v>
      </c>
      <c r="AU1116" s="3">
        <v>61</v>
      </c>
      <c r="AV1116" s="3">
        <v>1.0669999999999999</v>
      </c>
      <c r="AW1116" s="3">
        <v>1</v>
      </c>
      <c r="AZ1116" s="3">
        <v>1</v>
      </c>
      <c r="BA1116" s="3">
        <v>56.35</v>
      </c>
      <c r="BB1116" s="3">
        <v>16.45</v>
      </c>
      <c r="BC1116" s="3">
        <v>11.21</v>
      </c>
      <c r="BD1116" s="3" t="s">
        <v>3</v>
      </c>
      <c r="BE1116" s="3" t="s">
        <v>3</v>
      </c>
      <c r="BF1116" s="3" t="s">
        <v>3</v>
      </c>
      <c r="BG1116" s="3" t="s">
        <v>3</v>
      </c>
      <c r="BH1116" s="3">
        <v>0</v>
      </c>
      <c r="BI1116" s="3">
        <v>1</v>
      </c>
      <c r="BJ1116" s="3" t="s">
        <v>994</v>
      </c>
      <c r="BM1116" s="3">
        <v>21</v>
      </c>
      <c r="BN1116" s="3">
        <v>0</v>
      </c>
      <c r="BO1116" s="3" t="s">
        <v>992</v>
      </c>
      <c r="BP1116" s="3">
        <v>1</v>
      </c>
      <c r="BQ1116" s="3">
        <v>30</v>
      </c>
      <c r="BR1116" s="3">
        <v>0</v>
      </c>
      <c r="BS1116" s="3">
        <v>56.35</v>
      </c>
      <c r="BT1116" s="3">
        <v>1</v>
      </c>
      <c r="BU1116" s="3">
        <v>1</v>
      </c>
      <c r="BV1116" s="3">
        <v>1</v>
      </c>
      <c r="BW1116" s="3">
        <v>1</v>
      </c>
      <c r="BX1116" s="3">
        <v>1</v>
      </c>
      <c r="BY1116" s="3" t="s">
        <v>3</v>
      </c>
      <c r="BZ1116" s="3">
        <v>109</v>
      </c>
      <c r="CA1116" s="3">
        <v>61</v>
      </c>
      <c r="CB1116" s="3" t="s">
        <v>3</v>
      </c>
      <c r="CE1116" s="3">
        <v>1566</v>
      </c>
      <c r="CF1116" s="3">
        <v>0</v>
      </c>
      <c r="CG1116" s="3">
        <v>0</v>
      </c>
      <c r="CM1116" s="3">
        <v>0</v>
      </c>
      <c r="CN1116" s="3" t="s">
        <v>2117</v>
      </c>
      <c r="CO1116" s="3">
        <v>0</v>
      </c>
      <c r="CP1116" s="3">
        <f t="shared" si="843"/>
        <v>22609.87</v>
      </c>
      <c r="CQ1116" s="3">
        <f t="shared" si="844"/>
        <v>2207.4699999999998</v>
      </c>
      <c r="CR1116" s="3">
        <f>(ROUND((ROUND(((((ET1116*1.2)*1.25))*AV1116*1),2)*BB1116),2)+ROUND((ROUND(((AE1116-(((EU1116*1.2)*1.25)))*AV1116*1),2)*BS1116),2))</f>
        <v>4285.72</v>
      </c>
      <c r="CS1116" s="3">
        <f>(ROUND((ROUND(((((EU1116*1.2)*1.25))*AV1116*1),2)*BS1116),2)+ROUND((ROUND(((AE1116-(((EU1116*1.2)*1.25)))*AV1116*1),2)*BS1116),2))</f>
        <v>1916.46</v>
      </c>
      <c r="CT1116" s="3">
        <f t="shared" si="845"/>
        <v>68873.22</v>
      </c>
      <c r="CU1116" s="3">
        <f t="shared" si="846"/>
        <v>0</v>
      </c>
      <c r="CV1116" s="3">
        <f t="shared" si="847"/>
        <v>101.59973999999998</v>
      </c>
      <c r="CW1116" s="3">
        <f t="shared" si="848"/>
        <v>0</v>
      </c>
      <c r="CX1116" s="3">
        <f t="shared" si="849"/>
        <v>0</v>
      </c>
      <c r="CY1116" s="3">
        <f>(ROUND((((S1116+ROUND((ROUND(((((EU1116*1.2)*1.25))*AV1116*1),2)*BS1116),2))*AT1116)/100),2)+ROUND(((ROUND((ROUND(((AE1116-(((EU1116*1.2)*1.25)))*AV1116*1),2)*BS1116),2)*AT1116)/100),2))</f>
        <v>24610.36</v>
      </c>
      <c r="CZ1116" s="3">
        <f>(ROUND((((S1116+ROUND((ROUND(((((EU1116*1.2)*1.25))*AV1116*1),2)*BS1116),2))*AU1116)/100),2)+ROUND(((ROUND((ROUND(((AE1116-(((EU1116*1.2)*1.25)))*AV1116*1),2)*BS1116),2)*AU1116)/100),2))</f>
        <v>13772.77</v>
      </c>
      <c r="DB1116" s="3">
        <v>255</v>
      </c>
      <c r="DC1116" s="3" t="s">
        <v>3</v>
      </c>
      <c r="DD1116" s="3" t="s">
        <v>31</v>
      </c>
      <c r="DE1116" s="3" t="s">
        <v>935</v>
      </c>
      <c r="DF1116" s="3" t="s">
        <v>935</v>
      </c>
      <c r="DG1116" s="3" t="s">
        <v>936</v>
      </c>
      <c r="DH1116" s="3" t="s">
        <v>3</v>
      </c>
      <c r="DI1116" s="3" t="s">
        <v>936</v>
      </c>
      <c r="DJ1116" s="3" t="s">
        <v>935</v>
      </c>
      <c r="DK1116" s="3" t="s">
        <v>3</v>
      </c>
      <c r="DL1116" s="3" t="s">
        <v>3</v>
      </c>
      <c r="DM1116" s="3" t="s">
        <v>3</v>
      </c>
      <c r="DN1116" s="3">
        <v>0</v>
      </c>
      <c r="DO1116" s="3">
        <v>0</v>
      </c>
      <c r="DP1116" s="3">
        <v>1</v>
      </c>
      <c r="DQ1116" s="3">
        <v>1</v>
      </c>
      <c r="DU1116" s="3">
        <v>1013</v>
      </c>
      <c r="DV1116" s="3" t="s">
        <v>942</v>
      </c>
      <c r="DW1116" s="3" t="s">
        <v>942</v>
      </c>
      <c r="DX1116" s="3">
        <v>1</v>
      </c>
      <c r="DZ1116" s="3" t="s">
        <v>3</v>
      </c>
      <c r="EA1116" s="3" t="s">
        <v>3</v>
      </c>
      <c r="EB1116" s="3" t="s">
        <v>3</v>
      </c>
      <c r="EC1116" s="3" t="s">
        <v>3</v>
      </c>
      <c r="EE1116" s="3">
        <v>56938454</v>
      </c>
      <c r="EF1116" s="3">
        <v>30</v>
      </c>
      <c r="EG1116" s="3" t="s">
        <v>34</v>
      </c>
      <c r="EH1116" s="3">
        <v>0</v>
      </c>
      <c r="EI1116" s="3" t="s">
        <v>3</v>
      </c>
      <c r="EJ1116" s="3">
        <v>1</v>
      </c>
      <c r="EK1116" s="3">
        <v>21</v>
      </c>
      <c r="EL1116" s="3" t="s">
        <v>944</v>
      </c>
      <c r="EM1116" s="3" t="s">
        <v>945</v>
      </c>
      <c r="EO1116" s="3" t="s">
        <v>37</v>
      </c>
      <c r="EQ1116" s="3">
        <v>131072</v>
      </c>
      <c r="ER1116" s="3">
        <v>1189.77</v>
      </c>
      <c r="ES1116" s="3">
        <v>196.92</v>
      </c>
      <c r="ET1116" s="3">
        <v>162.78</v>
      </c>
      <c r="EU1116" s="3">
        <v>21.25</v>
      </c>
      <c r="EV1116" s="3">
        <v>830.07</v>
      </c>
      <c r="EW1116" s="3">
        <v>69</v>
      </c>
      <c r="EX1116" s="3">
        <v>0</v>
      </c>
      <c r="EY1116" s="3">
        <v>0</v>
      </c>
      <c r="FQ1116" s="3">
        <v>0</v>
      </c>
      <c r="FR1116" s="3">
        <v>0</v>
      </c>
      <c r="FS1116" s="3">
        <v>0</v>
      </c>
      <c r="FX1116" s="3">
        <v>109</v>
      </c>
      <c r="FY1116" s="3">
        <v>61</v>
      </c>
      <c r="GA1116" s="3" t="s">
        <v>3</v>
      </c>
      <c r="GD1116" s="3">
        <v>1</v>
      </c>
      <c r="GF1116" s="3">
        <v>160161495</v>
      </c>
      <c r="GG1116" s="3">
        <v>2</v>
      </c>
      <c r="GH1116" s="3">
        <v>1</v>
      </c>
      <c r="GI1116" s="3">
        <v>2</v>
      </c>
      <c r="GJ1116" s="3">
        <v>0</v>
      </c>
      <c r="GK1116" s="3">
        <v>0</v>
      </c>
      <c r="GL1116" s="3">
        <f t="shared" si="850"/>
        <v>0</v>
      </c>
      <c r="GM1116" s="3">
        <f t="shared" si="851"/>
        <v>58712.13</v>
      </c>
      <c r="GN1116" s="3">
        <f t="shared" si="852"/>
        <v>58712.13</v>
      </c>
      <c r="GO1116" s="3">
        <f t="shared" si="853"/>
        <v>0</v>
      </c>
      <c r="GP1116" s="3">
        <f t="shared" si="854"/>
        <v>0</v>
      </c>
      <c r="GR1116" s="3">
        <v>0</v>
      </c>
      <c r="GS1116" s="3">
        <v>3</v>
      </c>
      <c r="GT1116" s="3">
        <v>0</v>
      </c>
      <c r="GU1116" s="3" t="s">
        <v>3</v>
      </c>
      <c r="GV1116" s="3">
        <f t="shared" si="855"/>
        <v>0</v>
      </c>
      <c r="GW1116" s="3">
        <v>1</v>
      </c>
      <c r="GX1116" s="3">
        <f t="shared" si="856"/>
        <v>0</v>
      </c>
      <c r="HA1116" s="3">
        <v>0</v>
      </c>
      <c r="HB1116" s="3">
        <v>0</v>
      </c>
      <c r="HC1116" s="3">
        <f t="shared" si="857"/>
        <v>0</v>
      </c>
      <c r="HE1116" s="3" t="s">
        <v>3</v>
      </c>
      <c r="HF1116" s="3" t="s">
        <v>3</v>
      </c>
      <c r="HM1116" s="3" t="s">
        <v>3</v>
      </c>
      <c r="HN1116" s="3" t="s">
        <v>3</v>
      </c>
      <c r="HO1116" s="3" t="s">
        <v>3</v>
      </c>
      <c r="HP1116" s="3" t="s">
        <v>3</v>
      </c>
      <c r="HQ1116" s="3" t="s">
        <v>3</v>
      </c>
      <c r="HS1116" s="3">
        <v>0</v>
      </c>
      <c r="IK1116" s="3">
        <v>0</v>
      </c>
    </row>
    <row r="1117" spans="1:255" x14ac:dyDescent="0.2">
      <c r="A1117" s="2">
        <v>18</v>
      </c>
      <c r="B1117" s="2">
        <v>1</v>
      </c>
      <c r="C1117" s="2">
        <v>844</v>
      </c>
      <c r="D1117" s="2"/>
      <c r="E1117" s="2" t="s">
        <v>995</v>
      </c>
      <c r="F1117" s="2" t="s">
        <v>996</v>
      </c>
      <c r="G1117" s="2" t="s">
        <v>997</v>
      </c>
      <c r="H1117" s="2" t="s">
        <v>672</v>
      </c>
      <c r="I1117" s="2">
        <f>I1115*J1117</f>
        <v>30</v>
      </c>
      <c r="J1117" s="2">
        <v>100</v>
      </c>
      <c r="K1117" s="2">
        <v>100</v>
      </c>
      <c r="L1117" s="2"/>
      <c r="M1117" s="2"/>
      <c r="N1117" s="2"/>
      <c r="O1117" s="2">
        <f t="shared" si="833"/>
        <v>2635.8</v>
      </c>
      <c r="P1117" s="2">
        <f t="shared" si="834"/>
        <v>2635.8</v>
      </c>
      <c r="Q1117" s="2">
        <f>(ROUND((ROUND(((ET1117)*AV1117*I1117),2)*BB1117),2)+ROUND((ROUND(((AE1117-(EU1117))*AV1117*I1117),2)*BS1117),2))</f>
        <v>0</v>
      </c>
      <c r="R1117" s="2">
        <f>(ROUND((ROUND(((EU1117)*AV1117*I1117),2)*BS1117),2)+ROUND((ROUND(((AE1117-(EU1117))*AV1117*I1117),2)*BS1117),2))</f>
        <v>0</v>
      </c>
      <c r="S1117" s="2">
        <f t="shared" si="835"/>
        <v>0</v>
      </c>
      <c r="T1117" s="2">
        <f t="shared" si="836"/>
        <v>0</v>
      </c>
      <c r="U1117" s="2">
        <f t="shared" si="837"/>
        <v>0</v>
      </c>
      <c r="V1117" s="2">
        <f t="shared" si="838"/>
        <v>0</v>
      </c>
      <c r="W1117" s="2">
        <f t="shared" si="839"/>
        <v>0</v>
      </c>
      <c r="X1117" s="2">
        <f>(ROUND((((S1117+ROUND((ROUND(((EU1117)*AV1117*I1117),2)*BS1117),2))*AT1117)/100),2)+ROUND(((ROUND((ROUND(((AE1117-(EU1117))*AV1117*I1117),2)*BS1117),2)*AT1117)/100),2))</f>
        <v>0</v>
      </c>
      <c r="Y1117" s="2">
        <f>(ROUND((((S1117+ROUND((ROUND(((EU1117)*AV1117*I1117),2)*BS1117),2))*AU1117)/100),2)+ROUND(((ROUND((ROUND(((AE1117-(EU1117))*AV1117*I1117),2)*BS1117),2)*AU1117)/100),2))</f>
        <v>0</v>
      </c>
      <c r="Z1117" s="2"/>
      <c r="AA1117" s="2">
        <v>56661434</v>
      </c>
      <c r="AB1117" s="2">
        <f t="shared" si="840"/>
        <v>87.86</v>
      </c>
      <c r="AC1117" s="2">
        <f>ROUND((ES1117),6)</f>
        <v>87.86</v>
      </c>
      <c r="AD1117" s="2">
        <f>ROUND((((ET1117)-(EU1117))+AE1117),6)</f>
        <v>0</v>
      </c>
      <c r="AE1117" s="2">
        <f>ROUND((EU1117),6)</f>
        <v>0</v>
      </c>
      <c r="AF1117" s="2">
        <f>ROUND((EV1117),6)</f>
        <v>0</v>
      </c>
      <c r="AG1117" s="2">
        <f t="shared" si="841"/>
        <v>0</v>
      </c>
      <c r="AH1117" s="2">
        <f>(EW1117)</f>
        <v>0</v>
      </c>
      <c r="AI1117" s="2">
        <f>(EX1117)</f>
        <v>0</v>
      </c>
      <c r="AJ1117" s="2">
        <f t="shared" si="842"/>
        <v>0</v>
      </c>
      <c r="AK1117" s="2">
        <v>87.86</v>
      </c>
      <c r="AL1117" s="2">
        <v>87.86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109</v>
      </c>
      <c r="AU1117" s="2">
        <v>61</v>
      </c>
      <c r="AV1117" s="2">
        <v>1</v>
      </c>
      <c r="AW1117" s="2">
        <v>1</v>
      </c>
      <c r="AX1117" s="2"/>
      <c r="AY1117" s="2"/>
      <c r="AZ1117" s="2">
        <v>1</v>
      </c>
      <c r="BA1117" s="2">
        <v>1</v>
      </c>
      <c r="BB1117" s="2">
        <v>1</v>
      </c>
      <c r="BC1117" s="2">
        <v>1</v>
      </c>
      <c r="BD1117" s="2" t="s">
        <v>3</v>
      </c>
      <c r="BE1117" s="2" t="s">
        <v>3</v>
      </c>
      <c r="BF1117" s="2" t="s">
        <v>3</v>
      </c>
      <c r="BG1117" s="2" t="s">
        <v>3</v>
      </c>
      <c r="BH1117" s="2">
        <v>3</v>
      </c>
      <c r="BI1117" s="2">
        <v>1</v>
      </c>
      <c r="BJ1117" s="2" t="s">
        <v>998</v>
      </c>
      <c r="BK1117" s="2"/>
      <c r="BL1117" s="2"/>
      <c r="BM1117" s="2">
        <v>21</v>
      </c>
      <c r="BN1117" s="2">
        <v>0</v>
      </c>
      <c r="BO1117" s="2" t="s">
        <v>3</v>
      </c>
      <c r="BP1117" s="2">
        <v>0</v>
      </c>
      <c r="BQ1117" s="2">
        <v>30</v>
      </c>
      <c r="BR1117" s="2">
        <v>0</v>
      </c>
      <c r="BS1117" s="2">
        <v>1</v>
      </c>
      <c r="BT1117" s="2">
        <v>1</v>
      </c>
      <c r="BU1117" s="2">
        <v>1</v>
      </c>
      <c r="BV1117" s="2">
        <v>1</v>
      </c>
      <c r="BW1117" s="2">
        <v>1</v>
      </c>
      <c r="BX1117" s="2">
        <v>1</v>
      </c>
      <c r="BY1117" s="2" t="s">
        <v>3</v>
      </c>
      <c r="BZ1117" s="2">
        <v>109</v>
      </c>
      <c r="CA1117" s="2">
        <v>61</v>
      </c>
      <c r="CB1117" s="2" t="s">
        <v>3</v>
      </c>
      <c r="CC1117" s="2"/>
      <c r="CD1117" s="2"/>
      <c r="CE1117" s="2">
        <v>1566</v>
      </c>
      <c r="CF1117" s="2">
        <v>0</v>
      </c>
      <c r="CG1117" s="2">
        <v>0</v>
      </c>
      <c r="CH1117" s="2"/>
      <c r="CI1117" s="2"/>
      <c r="CJ1117" s="2"/>
      <c r="CK1117" s="2"/>
      <c r="CL1117" s="2"/>
      <c r="CM1117" s="2">
        <v>0</v>
      </c>
      <c r="CN1117" s="2" t="s">
        <v>2136</v>
      </c>
      <c r="CO1117" s="2">
        <v>0</v>
      </c>
      <c r="CP1117" s="2">
        <f t="shared" si="843"/>
        <v>2635.8</v>
      </c>
      <c r="CQ1117" s="2">
        <f t="shared" si="844"/>
        <v>87.86</v>
      </c>
      <c r="CR1117" s="2">
        <f>(ROUND((ROUND(((ET1117)*AV1117*1),2)*BB1117),2)+ROUND((ROUND(((AE1117-(EU1117))*AV1117*1),2)*BS1117),2))</f>
        <v>0</v>
      </c>
      <c r="CS1117" s="2">
        <f>(ROUND((ROUND(((EU1117)*AV1117*1),2)*BS1117),2)+ROUND((ROUND(((AE1117-(EU1117))*AV1117*1),2)*BS1117),2))</f>
        <v>0</v>
      </c>
      <c r="CT1117" s="2">
        <f t="shared" si="845"/>
        <v>0</v>
      </c>
      <c r="CU1117" s="2">
        <f t="shared" si="846"/>
        <v>0</v>
      </c>
      <c r="CV1117" s="2">
        <f t="shared" si="847"/>
        <v>0</v>
      </c>
      <c r="CW1117" s="2">
        <f t="shared" si="848"/>
        <v>0</v>
      </c>
      <c r="CX1117" s="2">
        <f t="shared" si="849"/>
        <v>0</v>
      </c>
      <c r="CY1117" s="2">
        <f>(ROUND((((S1117+ROUND((ROUND(((EU1117)*AV1117*1),2)*BS1117),2))*AT1117)/100),2)+ROUND(((ROUND((ROUND(((AE1117-(EU1117))*AV1117*1),2)*BS1117),2)*AT1117)/100),2))</f>
        <v>0</v>
      </c>
      <c r="CZ1117" s="2">
        <f>(ROUND((((S1117+ROUND((ROUND(((EU1117)*AV1117*1),2)*BS1117),2))*AU1117)/100),2)+ROUND(((ROUND((ROUND(((AE1117-(EU1117))*AV1117*1),2)*BS1117),2)*AU1117)/100),2))</f>
        <v>0</v>
      </c>
      <c r="DA1117" s="2"/>
      <c r="DB1117" s="2"/>
      <c r="DC1117" s="2" t="s">
        <v>3</v>
      </c>
      <c r="DD1117" s="2" t="s">
        <v>3</v>
      </c>
      <c r="DE1117" s="2" t="s">
        <v>3</v>
      </c>
      <c r="DF1117" s="2" t="s">
        <v>3</v>
      </c>
      <c r="DG1117" s="2" t="s">
        <v>3</v>
      </c>
      <c r="DH1117" s="2" t="s">
        <v>3</v>
      </c>
      <c r="DI1117" s="2" t="s">
        <v>3</v>
      </c>
      <c r="DJ1117" s="2" t="s">
        <v>3</v>
      </c>
      <c r="DK1117" s="2" t="s">
        <v>3</v>
      </c>
      <c r="DL1117" s="2" t="s">
        <v>3</v>
      </c>
      <c r="DM1117" s="2" t="s">
        <v>3</v>
      </c>
      <c r="DN1117" s="2">
        <v>0</v>
      </c>
      <c r="DO1117" s="2">
        <v>0</v>
      </c>
      <c r="DP1117" s="2">
        <v>1</v>
      </c>
      <c r="DQ1117" s="2">
        <v>1</v>
      </c>
      <c r="DR1117" s="2"/>
      <c r="DS1117" s="2"/>
      <c r="DT1117" s="2"/>
      <c r="DU1117" s="2">
        <v>1003</v>
      </c>
      <c r="DV1117" s="2" t="s">
        <v>672</v>
      </c>
      <c r="DW1117" s="2" t="s">
        <v>672</v>
      </c>
      <c r="DX1117" s="2">
        <v>1</v>
      </c>
      <c r="DY1117" s="2"/>
      <c r="DZ1117" s="2" t="s">
        <v>3</v>
      </c>
      <c r="EA1117" s="2" t="s">
        <v>3</v>
      </c>
      <c r="EB1117" s="2" t="s">
        <v>3</v>
      </c>
      <c r="EC1117" s="2" t="s">
        <v>3</v>
      </c>
      <c r="ED1117" s="2"/>
      <c r="EE1117" s="2">
        <v>56938454</v>
      </c>
      <c r="EF1117" s="2">
        <v>30</v>
      </c>
      <c r="EG1117" s="2" t="s">
        <v>34</v>
      </c>
      <c r="EH1117" s="2">
        <v>0</v>
      </c>
      <c r="EI1117" s="2" t="s">
        <v>3</v>
      </c>
      <c r="EJ1117" s="2">
        <v>1</v>
      </c>
      <c r="EK1117" s="2">
        <v>21</v>
      </c>
      <c r="EL1117" s="2" t="s">
        <v>944</v>
      </c>
      <c r="EM1117" s="2" t="s">
        <v>945</v>
      </c>
      <c r="EN1117" s="2"/>
      <c r="EO1117" s="2" t="s">
        <v>950</v>
      </c>
      <c r="EP1117" s="2"/>
      <c r="EQ1117" s="2">
        <v>0</v>
      </c>
      <c r="ER1117" s="2">
        <v>87.86</v>
      </c>
      <c r="ES1117" s="2">
        <v>87.86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>
        <v>0</v>
      </c>
      <c r="FR1117" s="2">
        <v>0</v>
      </c>
      <c r="FS1117" s="2">
        <v>0</v>
      </c>
      <c r="FT1117" s="2"/>
      <c r="FU1117" s="2"/>
      <c r="FV1117" s="2"/>
      <c r="FW1117" s="2"/>
      <c r="FX1117" s="2">
        <v>109</v>
      </c>
      <c r="FY1117" s="2">
        <v>61</v>
      </c>
      <c r="FZ1117" s="2"/>
      <c r="GA1117" s="2" t="s">
        <v>3</v>
      </c>
      <c r="GB1117" s="2"/>
      <c r="GC1117" s="2"/>
      <c r="GD1117" s="2">
        <v>1</v>
      </c>
      <c r="GE1117" s="2"/>
      <c r="GF1117" s="2">
        <v>-1637136052</v>
      </c>
      <c r="GG1117" s="2">
        <v>2</v>
      </c>
      <c r="GH1117" s="2">
        <v>1</v>
      </c>
      <c r="GI1117" s="2">
        <v>-2</v>
      </c>
      <c r="GJ1117" s="2">
        <v>0</v>
      </c>
      <c r="GK1117" s="2">
        <v>0</v>
      </c>
      <c r="GL1117" s="2">
        <f t="shared" si="850"/>
        <v>0</v>
      </c>
      <c r="GM1117" s="2">
        <f t="shared" si="851"/>
        <v>2635.8</v>
      </c>
      <c r="GN1117" s="2">
        <f t="shared" si="852"/>
        <v>2635.8</v>
      </c>
      <c r="GO1117" s="2">
        <f t="shared" si="853"/>
        <v>0</v>
      </c>
      <c r="GP1117" s="2">
        <f t="shared" si="854"/>
        <v>0</v>
      </c>
      <c r="GQ1117" s="2"/>
      <c r="GR1117" s="2">
        <v>0</v>
      </c>
      <c r="GS1117" s="2">
        <v>3</v>
      </c>
      <c r="GT1117" s="2">
        <v>0</v>
      </c>
      <c r="GU1117" s="2" t="s">
        <v>3</v>
      </c>
      <c r="GV1117" s="2">
        <f t="shared" si="855"/>
        <v>0</v>
      </c>
      <c r="GW1117" s="2">
        <v>1</v>
      </c>
      <c r="GX1117" s="2">
        <f t="shared" si="856"/>
        <v>0</v>
      </c>
      <c r="GY1117" s="2"/>
      <c r="GZ1117" s="2"/>
      <c r="HA1117" s="2">
        <v>0</v>
      </c>
      <c r="HB1117" s="2">
        <v>0</v>
      </c>
      <c r="HC1117" s="2">
        <f t="shared" si="857"/>
        <v>0</v>
      </c>
      <c r="HD1117" s="2"/>
      <c r="HE1117" s="2" t="s">
        <v>3</v>
      </c>
      <c r="HF1117" s="2" t="s">
        <v>3</v>
      </c>
      <c r="HG1117" s="2"/>
      <c r="HH1117" s="2"/>
      <c r="HI1117" s="2"/>
      <c r="HJ1117" s="2"/>
      <c r="HK1117" s="2"/>
      <c r="HL1117" s="2"/>
      <c r="HM1117" s="2" t="s">
        <v>31</v>
      </c>
      <c r="HN1117" s="2" t="s">
        <v>3</v>
      </c>
      <c r="HO1117" s="2" t="s">
        <v>3</v>
      </c>
      <c r="HP1117" s="2" t="s">
        <v>3</v>
      </c>
      <c r="HQ1117" s="2" t="s">
        <v>3</v>
      </c>
      <c r="HR1117" s="2"/>
      <c r="HS1117" s="2">
        <v>0</v>
      </c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>
        <v>0</v>
      </c>
      <c r="IL1117" s="2"/>
      <c r="IM1117" s="2"/>
      <c r="IN1117" s="2"/>
      <c r="IO1117" s="2"/>
      <c r="IP1117" s="2"/>
      <c r="IQ1117" s="2"/>
      <c r="IR1117" s="2"/>
      <c r="IS1117" s="2"/>
      <c r="IT1117" s="2"/>
      <c r="IU1117" s="2"/>
    </row>
    <row r="1118" spans="1:255" x14ac:dyDescent="0.2">
      <c r="A1118" s="3">
        <v>18</v>
      </c>
      <c r="B1118" s="3">
        <v>1</v>
      </c>
      <c r="C1118" s="3">
        <v>855</v>
      </c>
      <c r="E1118" s="3" t="s">
        <v>995</v>
      </c>
      <c r="F1118" s="3" t="s">
        <v>996</v>
      </c>
      <c r="G1118" s="3" t="s">
        <v>997</v>
      </c>
      <c r="H1118" s="3" t="s">
        <v>672</v>
      </c>
      <c r="I1118" s="3">
        <f>I1116*J1118</f>
        <v>30</v>
      </c>
      <c r="J1118" s="3">
        <v>100</v>
      </c>
      <c r="K1118" s="3">
        <v>100</v>
      </c>
      <c r="O1118" s="3">
        <f t="shared" si="833"/>
        <v>37164.78</v>
      </c>
      <c r="P1118" s="3">
        <f t="shared" si="834"/>
        <v>37164.78</v>
      </c>
      <c r="Q1118" s="3">
        <f>(ROUND((ROUND(((ET1118)*AV1118*I1118),2)*BB1118),2)+ROUND((ROUND(((AE1118-(EU1118))*AV1118*I1118),2)*BS1118),2))</f>
        <v>0</v>
      </c>
      <c r="R1118" s="3">
        <f>(ROUND((ROUND(((EU1118)*AV1118*I1118),2)*BS1118),2)+ROUND((ROUND(((AE1118-(EU1118))*AV1118*I1118),2)*BS1118),2))</f>
        <v>0</v>
      </c>
      <c r="S1118" s="3">
        <f t="shared" si="835"/>
        <v>0</v>
      </c>
      <c r="T1118" s="3">
        <f t="shared" si="836"/>
        <v>0</v>
      </c>
      <c r="U1118" s="3">
        <f t="shared" si="837"/>
        <v>0</v>
      </c>
      <c r="V1118" s="3">
        <f t="shared" si="838"/>
        <v>0</v>
      </c>
      <c r="W1118" s="3">
        <f t="shared" si="839"/>
        <v>0</v>
      </c>
      <c r="X1118" s="3">
        <f>(ROUND((((S1118+ROUND((ROUND(((EU1118)*AV1118*I1118),2)*BS1118),2))*AT1118)/100),2)+ROUND(((ROUND((ROUND(((AE1118-(EU1118))*AV1118*I1118),2)*BS1118),2)*AT1118)/100),2))</f>
        <v>0</v>
      </c>
      <c r="Y1118" s="3">
        <f>(ROUND((((S1118+ROUND((ROUND(((EU1118)*AV1118*I1118),2)*BS1118),2))*AU1118)/100),2)+ROUND(((ROUND((ROUND(((AE1118-(EU1118))*AV1118*I1118),2)*BS1118),2)*AU1118)/100),2))</f>
        <v>0</v>
      </c>
      <c r="AA1118" s="3">
        <v>56661436</v>
      </c>
      <c r="AB1118" s="3">
        <f t="shared" si="840"/>
        <v>87.86</v>
      </c>
      <c r="AC1118" s="3">
        <f>ROUND((ES1118),6)</f>
        <v>87.86</v>
      </c>
      <c r="AD1118" s="3">
        <f>ROUND((((ET1118)-(EU1118))+AE1118),6)</f>
        <v>0</v>
      </c>
      <c r="AE1118" s="3">
        <f>ROUND((EU1118),6)</f>
        <v>0</v>
      </c>
      <c r="AF1118" s="3">
        <f>ROUND((EV1118),6)</f>
        <v>0</v>
      </c>
      <c r="AG1118" s="3">
        <f t="shared" si="841"/>
        <v>0</v>
      </c>
      <c r="AH1118" s="3">
        <f>(EW1118)</f>
        <v>0</v>
      </c>
      <c r="AI1118" s="3">
        <f>(EX1118)</f>
        <v>0</v>
      </c>
      <c r="AJ1118" s="3">
        <f t="shared" si="842"/>
        <v>0</v>
      </c>
      <c r="AK1118" s="3">
        <v>87.86</v>
      </c>
      <c r="AL1118" s="3">
        <v>87.86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109</v>
      </c>
      <c r="AU1118" s="3">
        <v>61</v>
      </c>
      <c r="AV1118" s="3">
        <v>1</v>
      </c>
      <c r="AW1118" s="3">
        <v>1</v>
      </c>
      <c r="AZ1118" s="3">
        <v>1</v>
      </c>
      <c r="BA1118" s="3">
        <v>1</v>
      </c>
      <c r="BB1118" s="3">
        <v>1</v>
      </c>
      <c r="BC1118" s="3">
        <v>14.1</v>
      </c>
      <c r="BD1118" s="3" t="s">
        <v>3</v>
      </c>
      <c r="BE1118" s="3" t="s">
        <v>3</v>
      </c>
      <c r="BF1118" s="3" t="s">
        <v>3</v>
      </c>
      <c r="BG1118" s="3" t="s">
        <v>3</v>
      </c>
      <c r="BH1118" s="3">
        <v>3</v>
      </c>
      <c r="BI1118" s="3">
        <v>1</v>
      </c>
      <c r="BJ1118" s="3" t="s">
        <v>998</v>
      </c>
      <c r="BM1118" s="3">
        <v>21</v>
      </c>
      <c r="BN1118" s="3">
        <v>0</v>
      </c>
      <c r="BO1118" s="3" t="s">
        <v>996</v>
      </c>
      <c r="BP1118" s="3">
        <v>1</v>
      </c>
      <c r="BQ1118" s="3">
        <v>30</v>
      </c>
      <c r="BR1118" s="3">
        <v>0</v>
      </c>
      <c r="BS1118" s="3">
        <v>1</v>
      </c>
      <c r="BT1118" s="3">
        <v>1</v>
      </c>
      <c r="BU1118" s="3">
        <v>1</v>
      </c>
      <c r="BV1118" s="3">
        <v>1</v>
      </c>
      <c r="BW1118" s="3">
        <v>1</v>
      </c>
      <c r="BX1118" s="3">
        <v>1</v>
      </c>
      <c r="BY1118" s="3" t="s">
        <v>3</v>
      </c>
      <c r="BZ1118" s="3">
        <v>109</v>
      </c>
      <c r="CA1118" s="3">
        <v>61</v>
      </c>
      <c r="CB1118" s="3" t="s">
        <v>3</v>
      </c>
      <c r="CE1118" s="3">
        <v>1566</v>
      </c>
      <c r="CF1118" s="3">
        <v>0</v>
      </c>
      <c r="CG1118" s="3">
        <v>0</v>
      </c>
      <c r="CM1118" s="3">
        <v>0</v>
      </c>
      <c r="CN1118" s="3" t="s">
        <v>2136</v>
      </c>
      <c r="CO1118" s="3">
        <v>0</v>
      </c>
      <c r="CP1118" s="3">
        <f t="shared" si="843"/>
        <v>37164.78</v>
      </c>
      <c r="CQ1118" s="3">
        <f t="shared" si="844"/>
        <v>1238.83</v>
      </c>
      <c r="CR1118" s="3">
        <f>(ROUND((ROUND(((ET1118)*AV1118*1),2)*BB1118),2)+ROUND((ROUND(((AE1118-(EU1118))*AV1118*1),2)*BS1118),2))</f>
        <v>0</v>
      </c>
      <c r="CS1118" s="3">
        <f>(ROUND((ROUND(((EU1118)*AV1118*1),2)*BS1118),2)+ROUND((ROUND(((AE1118-(EU1118))*AV1118*1),2)*BS1118),2))</f>
        <v>0</v>
      </c>
      <c r="CT1118" s="3">
        <f t="shared" si="845"/>
        <v>0</v>
      </c>
      <c r="CU1118" s="3">
        <f t="shared" si="846"/>
        <v>0</v>
      </c>
      <c r="CV1118" s="3">
        <f t="shared" si="847"/>
        <v>0</v>
      </c>
      <c r="CW1118" s="3">
        <f t="shared" si="848"/>
        <v>0</v>
      </c>
      <c r="CX1118" s="3">
        <f t="shared" si="849"/>
        <v>0</v>
      </c>
      <c r="CY1118" s="3">
        <f>(ROUND((((S1118+ROUND((ROUND(((EU1118)*AV1118*1),2)*BS1118),2))*AT1118)/100),2)+ROUND(((ROUND((ROUND(((AE1118-(EU1118))*AV1118*1),2)*BS1118),2)*AT1118)/100),2))</f>
        <v>0</v>
      </c>
      <c r="CZ1118" s="3">
        <f>(ROUND((((S1118+ROUND((ROUND(((EU1118)*AV1118*1),2)*BS1118),2))*AU1118)/100),2)+ROUND(((ROUND((ROUND(((AE1118-(EU1118))*AV1118*1),2)*BS1118),2)*AU1118)/100),2))</f>
        <v>0</v>
      </c>
      <c r="DC1118" s="3" t="s">
        <v>3</v>
      </c>
      <c r="DD1118" s="3" t="s">
        <v>3</v>
      </c>
      <c r="DE1118" s="3" t="s">
        <v>3</v>
      </c>
      <c r="DF1118" s="3" t="s">
        <v>3</v>
      </c>
      <c r="DG1118" s="3" t="s">
        <v>3</v>
      </c>
      <c r="DH1118" s="3" t="s">
        <v>3</v>
      </c>
      <c r="DI1118" s="3" t="s">
        <v>3</v>
      </c>
      <c r="DJ1118" s="3" t="s">
        <v>3</v>
      </c>
      <c r="DK1118" s="3" t="s">
        <v>3</v>
      </c>
      <c r="DL1118" s="3" t="s">
        <v>3</v>
      </c>
      <c r="DM1118" s="3" t="s">
        <v>3</v>
      </c>
      <c r="DN1118" s="3">
        <v>0</v>
      </c>
      <c r="DO1118" s="3">
        <v>0</v>
      </c>
      <c r="DP1118" s="3">
        <v>1</v>
      </c>
      <c r="DQ1118" s="3">
        <v>1</v>
      </c>
      <c r="DU1118" s="3">
        <v>1003</v>
      </c>
      <c r="DV1118" s="3" t="s">
        <v>672</v>
      </c>
      <c r="DW1118" s="3" t="s">
        <v>672</v>
      </c>
      <c r="DX1118" s="3">
        <v>1</v>
      </c>
      <c r="DZ1118" s="3" t="s">
        <v>3</v>
      </c>
      <c r="EA1118" s="3" t="s">
        <v>3</v>
      </c>
      <c r="EB1118" s="3" t="s">
        <v>3</v>
      </c>
      <c r="EC1118" s="3" t="s">
        <v>3</v>
      </c>
      <c r="EE1118" s="3">
        <v>56938454</v>
      </c>
      <c r="EF1118" s="3">
        <v>30</v>
      </c>
      <c r="EG1118" s="3" t="s">
        <v>34</v>
      </c>
      <c r="EH1118" s="3">
        <v>0</v>
      </c>
      <c r="EI1118" s="3" t="s">
        <v>3</v>
      </c>
      <c r="EJ1118" s="3">
        <v>1</v>
      </c>
      <c r="EK1118" s="3">
        <v>21</v>
      </c>
      <c r="EL1118" s="3" t="s">
        <v>944</v>
      </c>
      <c r="EM1118" s="3" t="s">
        <v>945</v>
      </c>
      <c r="EO1118" s="3" t="s">
        <v>950</v>
      </c>
      <c r="EQ1118" s="3">
        <v>0</v>
      </c>
      <c r="ER1118" s="3">
        <v>87.86</v>
      </c>
      <c r="ES1118" s="3">
        <v>87.86</v>
      </c>
      <c r="ET1118" s="3">
        <v>0</v>
      </c>
      <c r="EU1118" s="3">
        <v>0</v>
      </c>
      <c r="EV1118" s="3">
        <v>0</v>
      </c>
      <c r="EW1118" s="3">
        <v>0</v>
      </c>
      <c r="EX1118" s="3">
        <v>0</v>
      </c>
      <c r="FQ1118" s="3">
        <v>0</v>
      </c>
      <c r="FR1118" s="3">
        <v>0</v>
      </c>
      <c r="FS1118" s="3">
        <v>0</v>
      </c>
      <c r="FX1118" s="3">
        <v>109</v>
      </c>
      <c r="FY1118" s="3">
        <v>61</v>
      </c>
      <c r="GA1118" s="3" t="s">
        <v>3</v>
      </c>
      <c r="GD1118" s="3">
        <v>1</v>
      </c>
      <c r="GF1118" s="3">
        <v>-1637136052</v>
      </c>
      <c r="GG1118" s="3">
        <v>2</v>
      </c>
      <c r="GH1118" s="3">
        <v>1</v>
      </c>
      <c r="GI1118" s="3">
        <v>2</v>
      </c>
      <c r="GJ1118" s="3">
        <v>0</v>
      </c>
      <c r="GK1118" s="3">
        <v>0</v>
      </c>
      <c r="GL1118" s="3">
        <f t="shared" si="850"/>
        <v>0</v>
      </c>
      <c r="GM1118" s="3">
        <f t="shared" si="851"/>
        <v>37164.78</v>
      </c>
      <c r="GN1118" s="3">
        <f t="shared" si="852"/>
        <v>37164.78</v>
      </c>
      <c r="GO1118" s="3">
        <f t="shared" si="853"/>
        <v>0</v>
      </c>
      <c r="GP1118" s="3">
        <f t="shared" si="854"/>
        <v>0</v>
      </c>
      <c r="GR1118" s="3">
        <v>0</v>
      </c>
      <c r="GS1118" s="3">
        <v>3</v>
      </c>
      <c r="GT1118" s="3">
        <v>0</v>
      </c>
      <c r="GU1118" s="3" t="s">
        <v>3</v>
      </c>
      <c r="GV1118" s="3">
        <f t="shared" si="855"/>
        <v>0</v>
      </c>
      <c r="GW1118" s="3">
        <v>1</v>
      </c>
      <c r="GX1118" s="3">
        <f t="shared" si="856"/>
        <v>0</v>
      </c>
      <c r="HA1118" s="3">
        <v>0</v>
      </c>
      <c r="HB1118" s="3">
        <v>0</v>
      </c>
      <c r="HC1118" s="3">
        <f t="shared" si="857"/>
        <v>0</v>
      </c>
      <c r="HE1118" s="3" t="s">
        <v>3</v>
      </c>
      <c r="HF1118" s="3" t="s">
        <v>3</v>
      </c>
      <c r="HM1118" s="3" t="s">
        <v>31</v>
      </c>
      <c r="HN1118" s="3" t="s">
        <v>3</v>
      </c>
      <c r="HO1118" s="3" t="s">
        <v>3</v>
      </c>
      <c r="HP1118" s="3" t="s">
        <v>3</v>
      </c>
      <c r="HQ1118" s="3" t="s">
        <v>3</v>
      </c>
      <c r="HS1118" s="3">
        <v>0</v>
      </c>
      <c r="IK1118" s="3">
        <v>0</v>
      </c>
    </row>
    <row r="1119" spans="1:255" x14ac:dyDescent="0.2">
      <c r="A1119" s="2">
        <v>17</v>
      </c>
      <c r="B1119" s="2">
        <v>1</v>
      </c>
      <c r="C1119" s="2">
        <f>ROW(SmtRes!A867)</f>
        <v>867</v>
      </c>
      <c r="D1119" s="2">
        <f>ROW(EtalonRes!A1151)</f>
        <v>1151</v>
      </c>
      <c r="E1119" s="2" t="s">
        <v>999</v>
      </c>
      <c r="F1119" s="2" t="s">
        <v>1000</v>
      </c>
      <c r="G1119" s="2" t="s">
        <v>1001</v>
      </c>
      <c r="H1119" s="2" t="s">
        <v>942</v>
      </c>
      <c r="I1119" s="2">
        <f>ROUND(40/100,9)</f>
        <v>0.4</v>
      </c>
      <c r="J1119" s="2">
        <v>0</v>
      </c>
      <c r="K1119" s="2">
        <f>ROUND(40/100,9)</f>
        <v>0.4</v>
      </c>
      <c r="L1119" s="2"/>
      <c r="M1119" s="2"/>
      <c r="N1119" s="2"/>
      <c r="O1119" s="2">
        <f t="shared" si="833"/>
        <v>672.68</v>
      </c>
      <c r="P1119" s="2">
        <f t="shared" si="834"/>
        <v>79.569999999999993</v>
      </c>
      <c r="Q1119" s="2">
        <f>(ROUND((ROUND(((((ET1119*1.2)*1.25))*AV1119*I1119),2)*BB1119),2)+ROUND((ROUND(((AE1119-(((EU1119*1.2)*1.25)))*AV1119*I1119),2)*BS1119),2))</f>
        <v>104.21</v>
      </c>
      <c r="R1119" s="2">
        <f>(ROUND((ROUND(((((EU1119*1.2)*1.25))*AV1119*I1119),2)*BS1119),2)+ROUND((ROUND(((AE1119-(((EU1119*1.2)*1.25)))*AV1119*I1119),2)*BS1119),2))</f>
        <v>13.6</v>
      </c>
      <c r="S1119" s="2">
        <f t="shared" si="835"/>
        <v>488.9</v>
      </c>
      <c r="T1119" s="2">
        <f t="shared" si="836"/>
        <v>0</v>
      </c>
      <c r="U1119" s="2">
        <f t="shared" si="837"/>
        <v>40.639895999999993</v>
      </c>
      <c r="V1119" s="2">
        <f t="shared" si="838"/>
        <v>0</v>
      </c>
      <c r="W1119" s="2">
        <f t="shared" si="839"/>
        <v>0</v>
      </c>
      <c r="X1119" s="2">
        <f>(ROUND((((S1119+ROUND((ROUND(((((EU1119*1.2)*1.25))*AV1119*I1119),2)*BS1119),2))*AT1119)/100),2)+ROUND(((ROUND((ROUND(((AE1119-(((EU1119*1.2)*1.25)))*AV1119*I1119),2)*BS1119),2)*AT1119)/100),2))</f>
        <v>547.73</v>
      </c>
      <c r="Y1119" s="2">
        <f>(ROUND((((S1119+ROUND((ROUND(((((EU1119*1.2)*1.25))*AV1119*I1119),2)*BS1119),2))*AU1119)/100),2)+ROUND(((ROUND((ROUND(((AE1119-(((EU1119*1.2)*1.25)))*AV1119*I1119),2)*BS1119),2)*AU1119)/100),2))</f>
        <v>306.52999999999997</v>
      </c>
      <c r="Z1119" s="2"/>
      <c r="AA1119" s="2">
        <v>56661434</v>
      </c>
      <c r="AB1119" s="2">
        <f t="shared" si="840"/>
        <v>1588.5866000000001</v>
      </c>
      <c r="AC1119" s="2">
        <f>ROUND((((ES1119*1)*1)),6)</f>
        <v>198.92</v>
      </c>
      <c r="AD1119" s="2">
        <f>ROUND((((((ET1119*1.2)*1.25))-(((EU1119*1.2)*1.25)))+AE1119),6)</f>
        <v>244.17</v>
      </c>
      <c r="AE1119" s="2">
        <f>ROUND((((EU1119*1.2)*1.25)),6)</f>
        <v>31.875</v>
      </c>
      <c r="AF1119" s="2">
        <f>ROUND((((EV1119*1.2)*1.15)),6)</f>
        <v>1145.4965999999999</v>
      </c>
      <c r="AG1119" s="2">
        <f t="shared" si="841"/>
        <v>0</v>
      </c>
      <c r="AH1119" s="2">
        <f>(((EW1119*1.2)*1.15))</f>
        <v>95.219999999999985</v>
      </c>
      <c r="AI1119" s="2">
        <f>(((EX1119*1.2)*1.25))</f>
        <v>0</v>
      </c>
      <c r="AJ1119" s="2">
        <f t="shared" si="842"/>
        <v>0</v>
      </c>
      <c r="AK1119" s="2">
        <v>1191.77</v>
      </c>
      <c r="AL1119" s="2">
        <v>198.92</v>
      </c>
      <c r="AM1119" s="2">
        <v>162.78</v>
      </c>
      <c r="AN1119" s="2">
        <v>21.25</v>
      </c>
      <c r="AO1119" s="2">
        <v>830.07</v>
      </c>
      <c r="AP1119" s="2">
        <v>0</v>
      </c>
      <c r="AQ1119" s="2">
        <v>69</v>
      </c>
      <c r="AR1119" s="2">
        <v>0</v>
      </c>
      <c r="AS1119" s="2">
        <v>0</v>
      </c>
      <c r="AT1119" s="2">
        <v>109</v>
      </c>
      <c r="AU1119" s="2">
        <v>61</v>
      </c>
      <c r="AV1119" s="2">
        <v>1.0669999999999999</v>
      </c>
      <c r="AW1119" s="2">
        <v>1</v>
      </c>
      <c r="AX1119" s="2"/>
      <c r="AY1119" s="2"/>
      <c r="AZ1119" s="2">
        <v>1</v>
      </c>
      <c r="BA1119" s="2">
        <v>1</v>
      </c>
      <c r="BB1119" s="2">
        <v>1</v>
      </c>
      <c r="BC1119" s="2">
        <v>1</v>
      </c>
      <c r="BD1119" s="2" t="s">
        <v>3</v>
      </c>
      <c r="BE1119" s="2" t="s">
        <v>3</v>
      </c>
      <c r="BF1119" s="2" t="s">
        <v>3</v>
      </c>
      <c r="BG1119" s="2" t="s">
        <v>3</v>
      </c>
      <c r="BH1119" s="2">
        <v>0</v>
      </c>
      <c r="BI1119" s="2">
        <v>1</v>
      </c>
      <c r="BJ1119" s="2" t="s">
        <v>1002</v>
      </c>
      <c r="BK1119" s="2"/>
      <c r="BL1119" s="2"/>
      <c r="BM1119" s="2">
        <v>21</v>
      </c>
      <c r="BN1119" s="2">
        <v>0</v>
      </c>
      <c r="BO1119" s="2" t="s">
        <v>1000</v>
      </c>
      <c r="BP1119" s="2">
        <v>1</v>
      </c>
      <c r="BQ1119" s="2">
        <v>30</v>
      </c>
      <c r="BR1119" s="2">
        <v>0</v>
      </c>
      <c r="BS1119" s="2">
        <v>1</v>
      </c>
      <c r="BT1119" s="2">
        <v>1</v>
      </c>
      <c r="BU1119" s="2">
        <v>1</v>
      </c>
      <c r="BV1119" s="2">
        <v>1</v>
      </c>
      <c r="BW1119" s="2">
        <v>1</v>
      </c>
      <c r="BX1119" s="2">
        <v>1</v>
      </c>
      <c r="BY1119" s="2" t="s">
        <v>3</v>
      </c>
      <c r="BZ1119" s="2">
        <v>109</v>
      </c>
      <c r="CA1119" s="2">
        <v>61</v>
      </c>
      <c r="CB1119" s="2" t="s">
        <v>3</v>
      </c>
      <c r="CC1119" s="2"/>
      <c r="CD1119" s="2"/>
      <c r="CE1119" s="2">
        <v>1566</v>
      </c>
      <c r="CF1119" s="2">
        <v>0</v>
      </c>
      <c r="CG1119" s="2">
        <v>0</v>
      </c>
      <c r="CH1119" s="2"/>
      <c r="CI1119" s="2"/>
      <c r="CJ1119" s="2"/>
      <c r="CK1119" s="2"/>
      <c r="CL1119" s="2"/>
      <c r="CM1119" s="2">
        <v>0</v>
      </c>
      <c r="CN1119" s="2" t="s">
        <v>2117</v>
      </c>
      <c r="CO1119" s="2">
        <v>0</v>
      </c>
      <c r="CP1119" s="2">
        <f t="shared" si="843"/>
        <v>672.68</v>
      </c>
      <c r="CQ1119" s="2">
        <f t="shared" si="844"/>
        <v>198.92</v>
      </c>
      <c r="CR1119" s="2">
        <f>(ROUND((ROUND(((((ET1119*1.2)*1.25))*AV1119*1),2)*BB1119),2)+ROUND((ROUND(((AE1119-(((EU1119*1.2)*1.25)))*AV1119*1),2)*BS1119),2))</f>
        <v>260.52999999999997</v>
      </c>
      <c r="CS1119" s="2">
        <f>(ROUND((ROUND(((((EU1119*1.2)*1.25))*AV1119*1),2)*BS1119),2)+ROUND((ROUND(((AE1119-(((EU1119*1.2)*1.25)))*AV1119*1),2)*BS1119),2))</f>
        <v>34.01</v>
      </c>
      <c r="CT1119" s="2">
        <f t="shared" si="845"/>
        <v>1222.24</v>
      </c>
      <c r="CU1119" s="2">
        <f t="shared" si="846"/>
        <v>0</v>
      </c>
      <c r="CV1119" s="2">
        <f t="shared" si="847"/>
        <v>101.59973999999998</v>
      </c>
      <c r="CW1119" s="2">
        <f t="shared" si="848"/>
        <v>0</v>
      </c>
      <c r="CX1119" s="2">
        <f t="shared" si="849"/>
        <v>0</v>
      </c>
      <c r="CY1119" s="2">
        <f>(ROUND((((S1119+ROUND((ROUND(((((EU1119*1.2)*1.25))*AV1119*1),2)*BS1119),2))*AT1119)/100),2)+ROUND(((ROUND((ROUND(((AE1119-(((EU1119*1.2)*1.25)))*AV1119*1),2)*BS1119),2)*AT1119)/100),2))</f>
        <v>569.97</v>
      </c>
      <c r="CZ1119" s="2">
        <f>(ROUND((((S1119+ROUND((ROUND(((((EU1119*1.2)*1.25))*AV1119*1),2)*BS1119),2))*AU1119)/100),2)+ROUND(((ROUND((ROUND(((AE1119-(((EU1119*1.2)*1.25)))*AV1119*1),2)*BS1119),2)*AU1119)/100),2))</f>
        <v>318.98</v>
      </c>
      <c r="DA1119" s="2"/>
      <c r="DB1119" s="2">
        <v>257</v>
      </c>
      <c r="DC1119" s="2" t="s">
        <v>3</v>
      </c>
      <c r="DD1119" s="2" t="s">
        <v>31</v>
      </c>
      <c r="DE1119" s="2" t="s">
        <v>935</v>
      </c>
      <c r="DF1119" s="2" t="s">
        <v>935</v>
      </c>
      <c r="DG1119" s="2" t="s">
        <v>936</v>
      </c>
      <c r="DH1119" s="2" t="s">
        <v>3</v>
      </c>
      <c r="DI1119" s="2" t="s">
        <v>936</v>
      </c>
      <c r="DJ1119" s="2" t="s">
        <v>935</v>
      </c>
      <c r="DK1119" s="2" t="s">
        <v>3</v>
      </c>
      <c r="DL1119" s="2" t="s">
        <v>3</v>
      </c>
      <c r="DM1119" s="2" t="s">
        <v>3</v>
      </c>
      <c r="DN1119" s="2">
        <v>0</v>
      </c>
      <c r="DO1119" s="2">
        <v>0</v>
      </c>
      <c r="DP1119" s="2">
        <v>1</v>
      </c>
      <c r="DQ1119" s="2">
        <v>1</v>
      </c>
      <c r="DR1119" s="2"/>
      <c r="DS1119" s="2"/>
      <c r="DT1119" s="2"/>
      <c r="DU1119" s="2">
        <v>1013</v>
      </c>
      <c r="DV1119" s="2" t="s">
        <v>942</v>
      </c>
      <c r="DW1119" s="2" t="s">
        <v>942</v>
      </c>
      <c r="DX1119" s="2">
        <v>1</v>
      </c>
      <c r="DY1119" s="2"/>
      <c r="DZ1119" s="2" t="s">
        <v>3</v>
      </c>
      <c r="EA1119" s="2" t="s">
        <v>3</v>
      </c>
      <c r="EB1119" s="2" t="s">
        <v>3</v>
      </c>
      <c r="EC1119" s="2" t="s">
        <v>3</v>
      </c>
      <c r="ED1119" s="2"/>
      <c r="EE1119" s="2">
        <v>56938454</v>
      </c>
      <c r="EF1119" s="2">
        <v>30</v>
      </c>
      <c r="EG1119" s="2" t="s">
        <v>34</v>
      </c>
      <c r="EH1119" s="2">
        <v>0</v>
      </c>
      <c r="EI1119" s="2" t="s">
        <v>3</v>
      </c>
      <c r="EJ1119" s="2">
        <v>1</v>
      </c>
      <c r="EK1119" s="2">
        <v>21</v>
      </c>
      <c r="EL1119" s="2" t="s">
        <v>944</v>
      </c>
      <c r="EM1119" s="2" t="s">
        <v>945</v>
      </c>
      <c r="EN1119" s="2"/>
      <c r="EO1119" s="2" t="s">
        <v>37</v>
      </c>
      <c r="EP1119" s="2"/>
      <c r="EQ1119" s="2">
        <v>131072</v>
      </c>
      <c r="ER1119" s="2">
        <v>1191.77</v>
      </c>
      <c r="ES1119" s="2">
        <v>198.92</v>
      </c>
      <c r="ET1119" s="2">
        <v>162.78</v>
      </c>
      <c r="EU1119" s="2">
        <v>21.25</v>
      </c>
      <c r="EV1119" s="2">
        <v>830.07</v>
      </c>
      <c r="EW1119" s="2">
        <v>69</v>
      </c>
      <c r="EX1119" s="2">
        <v>0</v>
      </c>
      <c r="EY1119" s="2">
        <v>0</v>
      </c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>
        <v>0</v>
      </c>
      <c r="FR1119" s="2">
        <v>0</v>
      </c>
      <c r="FS1119" s="2">
        <v>0</v>
      </c>
      <c r="FT1119" s="2"/>
      <c r="FU1119" s="2"/>
      <c r="FV1119" s="2"/>
      <c r="FW1119" s="2"/>
      <c r="FX1119" s="2">
        <v>109</v>
      </c>
      <c r="FY1119" s="2">
        <v>61</v>
      </c>
      <c r="FZ1119" s="2"/>
      <c r="GA1119" s="2" t="s">
        <v>3</v>
      </c>
      <c r="GB1119" s="2"/>
      <c r="GC1119" s="2"/>
      <c r="GD1119" s="2">
        <v>1</v>
      </c>
      <c r="GE1119" s="2"/>
      <c r="GF1119" s="2">
        <v>-556190582</v>
      </c>
      <c r="GG1119" s="2">
        <v>2</v>
      </c>
      <c r="GH1119" s="2">
        <v>1</v>
      </c>
      <c r="GI1119" s="2">
        <v>2</v>
      </c>
      <c r="GJ1119" s="2">
        <v>0</v>
      </c>
      <c r="GK1119" s="2">
        <v>0</v>
      </c>
      <c r="GL1119" s="2">
        <f t="shared" si="850"/>
        <v>0</v>
      </c>
      <c r="GM1119" s="2">
        <f t="shared" si="851"/>
        <v>1526.94</v>
      </c>
      <c r="GN1119" s="2">
        <f t="shared" si="852"/>
        <v>1526.94</v>
      </c>
      <c r="GO1119" s="2">
        <f t="shared" si="853"/>
        <v>0</v>
      </c>
      <c r="GP1119" s="2">
        <f t="shared" si="854"/>
        <v>0</v>
      </c>
      <c r="GQ1119" s="2"/>
      <c r="GR1119" s="2">
        <v>0</v>
      </c>
      <c r="GS1119" s="2">
        <v>3</v>
      </c>
      <c r="GT1119" s="2">
        <v>0</v>
      </c>
      <c r="GU1119" s="2" t="s">
        <v>3</v>
      </c>
      <c r="GV1119" s="2">
        <f t="shared" si="855"/>
        <v>0</v>
      </c>
      <c r="GW1119" s="2">
        <v>1</v>
      </c>
      <c r="GX1119" s="2">
        <f t="shared" si="856"/>
        <v>0</v>
      </c>
      <c r="GY1119" s="2"/>
      <c r="GZ1119" s="2"/>
      <c r="HA1119" s="2">
        <v>0</v>
      </c>
      <c r="HB1119" s="2">
        <v>0</v>
      </c>
      <c r="HC1119" s="2">
        <f t="shared" si="857"/>
        <v>0</v>
      </c>
      <c r="HD1119" s="2"/>
      <c r="HE1119" s="2" t="s">
        <v>3</v>
      </c>
      <c r="HF1119" s="2" t="s">
        <v>3</v>
      </c>
      <c r="HG1119" s="2"/>
      <c r="HH1119" s="2"/>
      <c r="HI1119" s="2"/>
      <c r="HJ1119" s="2"/>
      <c r="HK1119" s="2"/>
      <c r="HL1119" s="2"/>
      <c r="HM1119" s="2" t="s">
        <v>3</v>
      </c>
      <c r="HN1119" s="2" t="s">
        <v>3</v>
      </c>
      <c r="HO1119" s="2" t="s">
        <v>3</v>
      </c>
      <c r="HP1119" s="2" t="s">
        <v>3</v>
      </c>
      <c r="HQ1119" s="2" t="s">
        <v>3</v>
      </c>
      <c r="HR1119" s="2"/>
      <c r="HS1119" s="2">
        <v>0</v>
      </c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>
        <v>0</v>
      </c>
      <c r="IL1119" s="2"/>
      <c r="IM1119" s="2"/>
      <c r="IN1119" s="2"/>
      <c r="IO1119" s="2"/>
      <c r="IP1119" s="2"/>
      <c r="IQ1119" s="2"/>
      <c r="IR1119" s="2"/>
      <c r="IS1119" s="2"/>
      <c r="IT1119" s="2"/>
      <c r="IU1119" s="2"/>
    </row>
    <row r="1120" spans="1:255" x14ac:dyDescent="0.2">
      <c r="A1120" s="3">
        <v>17</v>
      </c>
      <c r="B1120" s="3">
        <v>1</v>
      </c>
      <c r="C1120" s="3">
        <f>ROW(SmtRes!A878)</f>
        <v>878</v>
      </c>
      <c r="D1120" s="3">
        <f>ROW(EtalonRes!A1164)</f>
        <v>1164</v>
      </c>
      <c r="E1120" s="3" t="s">
        <v>999</v>
      </c>
      <c r="F1120" s="3" t="s">
        <v>1000</v>
      </c>
      <c r="G1120" s="3" t="s">
        <v>1001</v>
      </c>
      <c r="H1120" s="3" t="s">
        <v>942</v>
      </c>
      <c r="I1120" s="3">
        <f>ROUND(40/100,9)</f>
        <v>0.4</v>
      </c>
      <c r="J1120" s="3">
        <v>0</v>
      </c>
      <c r="K1120" s="3">
        <f>ROUND(40/100,9)</f>
        <v>0.4</v>
      </c>
      <c r="O1120" s="3">
        <f t="shared" si="833"/>
        <v>30153.360000000001</v>
      </c>
      <c r="P1120" s="3">
        <f t="shared" si="834"/>
        <v>889.59</v>
      </c>
      <c r="Q1120" s="3">
        <f>(ROUND((ROUND(((((ET1120*1.2)*1.25))*AV1120*I1120),2)*BB1120),2)+ROUND((ROUND(((AE1120-(((EU1120*1.2)*1.25)))*AV1120*I1120),2)*BS1120),2))</f>
        <v>1714.25</v>
      </c>
      <c r="R1120" s="3">
        <f>(ROUND((ROUND(((((EU1120*1.2)*1.25))*AV1120*I1120),2)*BS1120),2)+ROUND((ROUND(((AE1120-(((EU1120*1.2)*1.25)))*AV1120*I1120),2)*BS1120),2))</f>
        <v>766.36</v>
      </c>
      <c r="S1120" s="3">
        <f t="shared" si="835"/>
        <v>27549.52</v>
      </c>
      <c r="T1120" s="3">
        <f t="shared" si="836"/>
        <v>0</v>
      </c>
      <c r="U1120" s="3">
        <f t="shared" si="837"/>
        <v>40.639895999999993</v>
      </c>
      <c r="V1120" s="3">
        <f t="shared" si="838"/>
        <v>0</v>
      </c>
      <c r="W1120" s="3">
        <f t="shared" si="839"/>
        <v>0</v>
      </c>
      <c r="X1120" s="3">
        <f>(ROUND((((S1120+ROUND((ROUND(((((EU1120*1.2)*1.25))*AV1120*I1120),2)*BS1120),2))*AT1120)/100),2)+ROUND(((ROUND((ROUND(((AE1120-(((EU1120*1.2)*1.25)))*AV1120*I1120),2)*BS1120),2)*AT1120)/100),2))</f>
        <v>30864.31</v>
      </c>
      <c r="Y1120" s="3">
        <f>(ROUND((((S1120+ROUND((ROUND(((((EU1120*1.2)*1.25))*AV1120*I1120),2)*BS1120),2))*AU1120)/100),2)+ROUND(((ROUND((ROUND(((AE1120-(((EU1120*1.2)*1.25)))*AV1120*I1120),2)*BS1120),2)*AU1120)/100),2))</f>
        <v>17272.689999999999</v>
      </c>
      <c r="AA1120" s="3">
        <v>56661436</v>
      </c>
      <c r="AB1120" s="3">
        <f t="shared" si="840"/>
        <v>1588.5866000000001</v>
      </c>
      <c r="AC1120" s="3">
        <f>ROUND((((ES1120*1)*1)),6)</f>
        <v>198.92</v>
      </c>
      <c r="AD1120" s="3">
        <f>ROUND((((((ET1120*1.2)*1.25))-(((EU1120*1.2)*1.25)))+AE1120),6)</f>
        <v>244.17</v>
      </c>
      <c r="AE1120" s="3">
        <f>ROUND((((EU1120*1.2)*1.25)),6)</f>
        <v>31.875</v>
      </c>
      <c r="AF1120" s="3">
        <f>ROUND((((EV1120*1.2)*1.15)),6)</f>
        <v>1145.4965999999999</v>
      </c>
      <c r="AG1120" s="3">
        <f t="shared" si="841"/>
        <v>0</v>
      </c>
      <c r="AH1120" s="3">
        <f>(((EW1120*1.2)*1.15))</f>
        <v>95.219999999999985</v>
      </c>
      <c r="AI1120" s="3">
        <f>(((EX1120*1.2)*1.25))</f>
        <v>0</v>
      </c>
      <c r="AJ1120" s="3">
        <f t="shared" si="842"/>
        <v>0</v>
      </c>
      <c r="AK1120" s="3">
        <v>1191.77</v>
      </c>
      <c r="AL1120" s="3">
        <v>198.92</v>
      </c>
      <c r="AM1120" s="3">
        <v>162.78</v>
      </c>
      <c r="AN1120" s="3">
        <v>21.25</v>
      </c>
      <c r="AO1120" s="3">
        <v>830.07</v>
      </c>
      <c r="AP1120" s="3">
        <v>0</v>
      </c>
      <c r="AQ1120" s="3">
        <v>69</v>
      </c>
      <c r="AR1120" s="3">
        <v>0</v>
      </c>
      <c r="AS1120" s="3">
        <v>0</v>
      </c>
      <c r="AT1120" s="3">
        <v>109</v>
      </c>
      <c r="AU1120" s="3">
        <v>61</v>
      </c>
      <c r="AV1120" s="3">
        <v>1.0669999999999999</v>
      </c>
      <c r="AW1120" s="3">
        <v>1</v>
      </c>
      <c r="AZ1120" s="3">
        <v>1</v>
      </c>
      <c r="BA1120" s="3">
        <v>56.35</v>
      </c>
      <c r="BB1120" s="3">
        <v>16.45</v>
      </c>
      <c r="BC1120" s="3">
        <v>11.18</v>
      </c>
      <c r="BD1120" s="3" t="s">
        <v>3</v>
      </c>
      <c r="BE1120" s="3" t="s">
        <v>3</v>
      </c>
      <c r="BF1120" s="3" t="s">
        <v>3</v>
      </c>
      <c r="BG1120" s="3" t="s">
        <v>3</v>
      </c>
      <c r="BH1120" s="3">
        <v>0</v>
      </c>
      <c r="BI1120" s="3">
        <v>1</v>
      </c>
      <c r="BJ1120" s="3" t="s">
        <v>1002</v>
      </c>
      <c r="BM1120" s="3">
        <v>21</v>
      </c>
      <c r="BN1120" s="3">
        <v>0</v>
      </c>
      <c r="BO1120" s="3" t="s">
        <v>1000</v>
      </c>
      <c r="BP1120" s="3">
        <v>1</v>
      </c>
      <c r="BQ1120" s="3">
        <v>30</v>
      </c>
      <c r="BR1120" s="3">
        <v>0</v>
      </c>
      <c r="BS1120" s="3">
        <v>56.35</v>
      </c>
      <c r="BT1120" s="3">
        <v>1</v>
      </c>
      <c r="BU1120" s="3">
        <v>1</v>
      </c>
      <c r="BV1120" s="3">
        <v>1</v>
      </c>
      <c r="BW1120" s="3">
        <v>1</v>
      </c>
      <c r="BX1120" s="3">
        <v>1</v>
      </c>
      <c r="BY1120" s="3" t="s">
        <v>3</v>
      </c>
      <c r="BZ1120" s="3">
        <v>109</v>
      </c>
      <c r="CA1120" s="3">
        <v>61</v>
      </c>
      <c r="CB1120" s="3" t="s">
        <v>3</v>
      </c>
      <c r="CE1120" s="3">
        <v>1566</v>
      </c>
      <c r="CF1120" s="3">
        <v>0</v>
      </c>
      <c r="CG1120" s="3">
        <v>0</v>
      </c>
      <c r="CM1120" s="3">
        <v>0</v>
      </c>
      <c r="CN1120" s="3" t="s">
        <v>2117</v>
      </c>
      <c r="CO1120" s="3">
        <v>0</v>
      </c>
      <c r="CP1120" s="3">
        <f t="shared" si="843"/>
        <v>30153.360000000001</v>
      </c>
      <c r="CQ1120" s="3">
        <f t="shared" si="844"/>
        <v>2223.9299999999998</v>
      </c>
      <c r="CR1120" s="3">
        <f>(ROUND((ROUND(((((ET1120*1.2)*1.25))*AV1120*1),2)*BB1120),2)+ROUND((ROUND(((AE1120-(((EU1120*1.2)*1.25)))*AV1120*1),2)*BS1120),2))</f>
        <v>4285.72</v>
      </c>
      <c r="CS1120" s="3">
        <f>(ROUND((ROUND(((((EU1120*1.2)*1.25))*AV1120*1),2)*BS1120),2)+ROUND((ROUND(((AE1120-(((EU1120*1.2)*1.25)))*AV1120*1),2)*BS1120),2))</f>
        <v>1916.46</v>
      </c>
      <c r="CT1120" s="3">
        <f t="shared" si="845"/>
        <v>68873.22</v>
      </c>
      <c r="CU1120" s="3">
        <f t="shared" si="846"/>
        <v>0</v>
      </c>
      <c r="CV1120" s="3">
        <f t="shared" si="847"/>
        <v>101.59973999999998</v>
      </c>
      <c r="CW1120" s="3">
        <f t="shared" si="848"/>
        <v>0</v>
      </c>
      <c r="CX1120" s="3">
        <f t="shared" si="849"/>
        <v>0</v>
      </c>
      <c r="CY1120" s="3">
        <f>(ROUND((((S1120+ROUND((ROUND(((((EU1120*1.2)*1.25))*AV1120*1),2)*BS1120),2))*AT1120)/100),2)+ROUND(((ROUND((ROUND(((AE1120-(((EU1120*1.2)*1.25)))*AV1120*1),2)*BS1120),2)*AT1120)/100),2))</f>
        <v>32117.919999999998</v>
      </c>
      <c r="CZ1120" s="3">
        <f>(ROUND((((S1120+ROUND((ROUND(((((EU1120*1.2)*1.25))*AV1120*1),2)*BS1120),2))*AU1120)/100),2)+ROUND(((ROUND((ROUND(((AE1120-(((EU1120*1.2)*1.25)))*AV1120*1),2)*BS1120),2)*AU1120)/100),2))</f>
        <v>17974.25</v>
      </c>
      <c r="DB1120" s="3">
        <v>259</v>
      </c>
      <c r="DC1120" s="3" t="s">
        <v>3</v>
      </c>
      <c r="DD1120" s="3" t="s">
        <v>31</v>
      </c>
      <c r="DE1120" s="3" t="s">
        <v>935</v>
      </c>
      <c r="DF1120" s="3" t="s">
        <v>935</v>
      </c>
      <c r="DG1120" s="3" t="s">
        <v>936</v>
      </c>
      <c r="DH1120" s="3" t="s">
        <v>3</v>
      </c>
      <c r="DI1120" s="3" t="s">
        <v>936</v>
      </c>
      <c r="DJ1120" s="3" t="s">
        <v>935</v>
      </c>
      <c r="DK1120" s="3" t="s">
        <v>3</v>
      </c>
      <c r="DL1120" s="3" t="s">
        <v>3</v>
      </c>
      <c r="DM1120" s="3" t="s">
        <v>3</v>
      </c>
      <c r="DN1120" s="3">
        <v>0</v>
      </c>
      <c r="DO1120" s="3">
        <v>0</v>
      </c>
      <c r="DP1120" s="3">
        <v>1</v>
      </c>
      <c r="DQ1120" s="3">
        <v>1</v>
      </c>
      <c r="DU1120" s="3">
        <v>1013</v>
      </c>
      <c r="DV1120" s="3" t="s">
        <v>942</v>
      </c>
      <c r="DW1120" s="3" t="s">
        <v>942</v>
      </c>
      <c r="DX1120" s="3">
        <v>1</v>
      </c>
      <c r="DZ1120" s="3" t="s">
        <v>3</v>
      </c>
      <c r="EA1120" s="3" t="s">
        <v>3</v>
      </c>
      <c r="EB1120" s="3" t="s">
        <v>3</v>
      </c>
      <c r="EC1120" s="3" t="s">
        <v>3</v>
      </c>
      <c r="EE1120" s="3">
        <v>56938454</v>
      </c>
      <c r="EF1120" s="3">
        <v>30</v>
      </c>
      <c r="EG1120" s="3" t="s">
        <v>34</v>
      </c>
      <c r="EH1120" s="3">
        <v>0</v>
      </c>
      <c r="EI1120" s="3" t="s">
        <v>3</v>
      </c>
      <c r="EJ1120" s="3">
        <v>1</v>
      </c>
      <c r="EK1120" s="3">
        <v>21</v>
      </c>
      <c r="EL1120" s="3" t="s">
        <v>944</v>
      </c>
      <c r="EM1120" s="3" t="s">
        <v>945</v>
      </c>
      <c r="EO1120" s="3" t="s">
        <v>37</v>
      </c>
      <c r="EQ1120" s="3">
        <v>131072</v>
      </c>
      <c r="ER1120" s="3">
        <v>1191.77</v>
      </c>
      <c r="ES1120" s="3">
        <v>198.92</v>
      </c>
      <c r="ET1120" s="3">
        <v>162.78</v>
      </c>
      <c r="EU1120" s="3">
        <v>21.25</v>
      </c>
      <c r="EV1120" s="3">
        <v>830.07</v>
      </c>
      <c r="EW1120" s="3">
        <v>69</v>
      </c>
      <c r="EX1120" s="3">
        <v>0</v>
      </c>
      <c r="EY1120" s="3">
        <v>0</v>
      </c>
      <c r="FQ1120" s="3">
        <v>0</v>
      </c>
      <c r="FR1120" s="3">
        <v>0</v>
      </c>
      <c r="FS1120" s="3">
        <v>0</v>
      </c>
      <c r="FX1120" s="3">
        <v>109</v>
      </c>
      <c r="FY1120" s="3">
        <v>61</v>
      </c>
      <c r="GA1120" s="3" t="s">
        <v>3</v>
      </c>
      <c r="GD1120" s="3">
        <v>1</v>
      </c>
      <c r="GF1120" s="3">
        <v>-556190582</v>
      </c>
      <c r="GG1120" s="3">
        <v>2</v>
      </c>
      <c r="GH1120" s="3">
        <v>1</v>
      </c>
      <c r="GI1120" s="3">
        <v>2</v>
      </c>
      <c r="GJ1120" s="3">
        <v>0</v>
      </c>
      <c r="GK1120" s="3">
        <v>0</v>
      </c>
      <c r="GL1120" s="3">
        <f t="shared" si="850"/>
        <v>0</v>
      </c>
      <c r="GM1120" s="3">
        <f t="shared" si="851"/>
        <v>78290.36</v>
      </c>
      <c r="GN1120" s="3">
        <f t="shared" si="852"/>
        <v>78290.36</v>
      </c>
      <c r="GO1120" s="3">
        <f t="shared" si="853"/>
        <v>0</v>
      </c>
      <c r="GP1120" s="3">
        <f t="shared" si="854"/>
        <v>0</v>
      </c>
      <c r="GR1120" s="3">
        <v>0</v>
      </c>
      <c r="GS1120" s="3">
        <v>3</v>
      </c>
      <c r="GT1120" s="3">
        <v>0</v>
      </c>
      <c r="GU1120" s="3" t="s">
        <v>3</v>
      </c>
      <c r="GV1120" s="3">
        <f t="shared" si="855"/>
        <v>0</v>
      </c>
      <c r="GW1120" s="3">
        <v>1</v>
      </c>
      <c r="GX1120" s="3">
        <f t="shared" si="856"/>
        <v>0</v>
      </c>
      <c r="HA1120" s="3">
        <v>0</v>
      </c>
      <c r="HB1120" s="3">
        <v>0</v>
      </c>
      <c r="HC1120" s="3">
        <f t="shared" si="857"/>
        <v>0</v>
      </c>
      <c r="HE1120" s="3" t="s">
        <v>3</v>
      </c>
      <c r="HF1120" s="3" t="s">
        <v>3</v>
      </c>
      <c r="HM1120" s="3" t="s">
        <v>3</v>
      </c>
      <c r="HN1120" s="3" t="s">
        <v>3</v>
      </c>
      <c r="HO1120" s="3" t="s">
        <v>3</v>
      </c>
      <c r="HP1120" s="3" t="s">
        <v>3</v>
      </c>
      <c r="HQ1120" s="3" t="s">
        <v>3</v>
      </c>
      <c r="HS1120" s="3">
        <v>0</v>
      </c>
      <c r="IK1120" s="3">
        <v>0</v>
      </c>
    </row>
    <row r="1121" spans="1:255" x14ac:dyDescent="0.2">
      <c r="A1121" s="2">
        <v>18</v>
      </c>
      <c r="B1121" s="2">
        <v>1</v>
      </c>
      <c r="C1121" s="2">
        <v>866</v>
      </c>
      <c r="D1121" s="2"/>
      <c r="E1121" s="2" t="s">
        <v>1003</v>
      </c>
      <c r="F1121" s="2" t="s">
        <v>1004</v>
      </c>
      <c r="G1121" s="2" t="s">
        <v>1005</v>
      </c>
      <c r="H1121" s="2" t="s">
        <v>672</v>
      </c>
      <c r="I1121" s="2">
        <f>I1119*J1121</f>
        <v>40</v>
      </c>
      <c r="J1121" s="2">
        <v>100</v>
      </c>
      <c r="K1121" s="2">
        <v>100</v>
      </c>
      <c r="L1121" s="2"/>
      <c r="M1121" s="2"/>
      <c r="N1121" s="2"/>
      <c r="O1121" s="2">
        <f t="shared" si="833"/>
        <v>4348</v>
      </c>
      <c r="P1121" s="2">
        <f t="shared" si="834"/>
        <v>4348</v>
      </c>
      <c r="Q1121" s="2">
        <f>(ROUND((ROUND(((ET1121)*AV1121*I1121),2)*BB1121),2)+ROUND((ROUND(((AE1121-(EU1121))*AV1121*I1121),2)*BS1121),2))</f>
        <v>0</v>
      </c>
      <c r="R1121" s="2">
        <f>(ROUND((ROUND(((EU1121)*AV1121*I1121),2)*BS1121),2)+ROUND((ROUND(((AE1121-(EU1121))*AV1121*I1121),2)*BS1121),2))</f>
        <v>0</v>
      </c>
      <c r="S1121" s="2">
        <f t="shared" si="835"/>
        <v>0</v>
      </c>
      <c r="T1121" s="2">
        <f t="shared" si="836"/>
        <v>0</v>
      </c>
      <c r="U1121" s="2">
        <f t="shared" si="837"/>
        <v>0</v>
      </c>
      <c r="V1121" s="2">
        <f t="shared" si="838"/>
        <v>0</v>
      </c>
      <c r="W1121" s="2">
        <f t="shared" si="839"/>
        <v>0</v>
      </c>
      <c r="X1121" s="2">
        <f>(ROUND((((S1121+ROUND((ROUND(((EU1121)*AV1121*I1121),2)*BS1121),2))*AT1121)/100),2)+ROUND(((ROUND((ROUND(((AE1121-(EU1121))*AV1121*I1121),2)*BS1121),2)*AT1121)/100),2))</f>
        <v>0</v>
      </c>
      <c r="Y1121" s="2">
        <f>(ROUND((((S1121+ROUND((ROUND(((EU1121)*AV1121*I1121),2)*BS1121),2))*AU1121)/100),2)+ROUND(((ROUND((ROUND(((AE1121-(EU1121))*AV1121*I1121),2)*BS1121),2)*AU1121)/100),2))</f>
        <v>0</v>
      </c>
      <c r="Z1121" s="2"/>
      <c r="AA1121" s="2">
        <v>56661434</v>
      </c>
      <c r="AB1121" s="2">
        <f t="shared" si="840"/>
        <v>108.7</v>
      </c>
      <c r="AC1121" s="2">
        <f>ROUND((ES1121),6)</f>
        <v>108.7</v>
      </c>
      <c r="AD1121" s="2">
        <f>ROUND((((ET1121)-(EU1121))+AE1121),6)</f>
        <v>0</v>
      </c>
      <c r="AE1121" s="2">
        <f>ROUND((EU1121),6)</f>
        <v>0</v>
      </c>
      <c r="AF1121" s="2">
        <f>ROUND((EV1121),6)</f>
        <v>0</v>
      </c>
      <c r="AG1121" s="2">
        <f t="shared" si="841"/>
        <v>0</v>
      </c>
      <c r="AH1121" s="2">
        <f>(EW1121)</f>
        <v>0</v>
      </c>
      <c r="AI1121" s="2">
        <f>(EX1121)</f>
        <v>0</v>
      </c>
      <c r="AJ1121" s="2">
        <f t="shared" si="842"/>
        <v>0</v>
      </c>
      <c r="AK1121" s="2">
        <v>108.7</v>
      </c>
      <c r="AL1121" s="2">
        <v>108.7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109</v>
      </c>
      <c r="AU1121" s="2">
        <v>61</v>
      </c>
      <c r="AV1121" s="2">
        <v>1</v>
      </c>
      <c r="AW1121" s="2">
        <v>1</v>
      </c>
      <c r="AX1121" s="2"/>
      <c r="AY1121" s="2"/>
      <c r="AZ1121" s="2">
        <v>1</v>
      </c>
      <c r="BA1121" s="2">
        <v>1</v>
      </c>
      <c r="BB1121" s="2">
        <v>1</v>
      </c>
      <c r="BC1121" s="2">
        <v>1</v>
      </c>
      <c r="BD1121" s="2" t="s">
        <v>3</v>
      </c>
      <c r="BE1121" s="2" t="s">
        <v>3</v>
      </c>
      <c r="BF1121" s="2" t="s">
        <v>3</v>
      </c>
      <c r="BG1121" s="2" t="s">
        <v>3</v>
      </c>
      <c r="BH1121" s="2">
        <v>3</v>
      </c>
      <c r="BI1121" s="2">
        <v>1</v>
      </c>
      <c r="BJ1121" s="2" t="s">
        <v>1006</v>
      </c>
      <c r="BK1121" s="2"/>
      <c r="BL1121" s="2"/>
      <c r="BM1121" s="2">
        <v>21</v>
      </c>
      <c r="BN1121" s="2">
        <v>0</v>
      </c>
      <c r="BO1121" s="2" t="s">
        <v>3</v>
      </c>
      <c r="BP1121" s="2">
        <v>0</v>
      </c>
      <c r="BQ1121" s="2">
        <v>30</v>
      </c>
      <c r="BR1121" s="2">
        <v>0</v>
      </c>
      <c r="BS1121" s="2">
        <v>1</v>
      </c>
      <c r="BT1121" s="2">
        <v>1</v>
      </c>
      <c r="BU1121" s="2">
        <v>1</v>
      </c>
      <c r="BV1121" s="2">
        <v>1</v>
      </c>
      <c r="BW1121" s="2">
        <v>1</v>
      </c>
      <c r="BX1121" s="2">
        <v>1</v>
      </c>
      <c r="BY1121" s="2" t="s">
        <v>3</v>
      </c>
      <c r="BZ1121" s="2">
        <v>109</v>
      </c>
      <c r="CA1121" s="2">
        <v>61</v>
      </c>
      <c r="CB1121" s="2" t="s">
        <v>3</v>
      </c>
      <c r="CC1121" s="2"/>
      <c r="CD1121" s="2"/>
      <c r="CE1121" s="2">
        <v>1566</v>
      </c>
      <c r="CF1121" s="2">
        <v>0</v>
      </c>
      <c r="CG1121" s="2">
        <v>0</v>
      </c>
      <c r="CH1121" s="2"/>
      <c r="CI1121" s="2"/>
      <c r="CJ1121" s="2"/>
      <c r="CK1121" s="2"/>
      <c r="CL1121" s="2"/>
      <c r="CM1121" s="2">
        <v>0</v>
      </c>
      <c r="CN1121" s="2" t="s">
        <v>2136</v>
      </c>
      <c r="CO1121" s="2">
        <v>0</v>
      </c>
      <c r="CP1121" s="2">
        <f t="shared" si="843"/>
        <v>4348</v>
      </c>
      <c r="CQ1121" s="2">
        <f t="shared" si="844"/>
        <v>108.7</v>
      </c>
      <c r="CR1121" s="2">
        <f>(ROUND((ROUND(((ET1121)*AV1121*1),2)*BB1121),2)+ROUND((ROUND(((AE1121-(EU1121))*AV1121*1),2)*BS1121),2))</f>
        <v>0</v>
      </c>
      <c r="CS1121" s="2">
        <f>(ROUND((ROUND(((EU1121)*AV1121*1),2)*BS1121),2)+ROUND((ROUND(((AE1121-(EU1121))*AV1121*1),2)*BS1121),2))</f>
        <v>0</v>
      </c>
      <c r="CT1121" s="2">
        <f t="shared" si="845"/>
        <v>0</v>
      </c>
      <c r="CU1121" s="2">
        <f t="shared" si="846"/>
        <v>0</v>
      </c>
      <c r="CV1121" s="2">
        <f t="shared" si="847"/>
        <v>0</v>
      </c>
      <c r="CW1121" s="2">
        <f t="shared" si="848"/>
        <v>0</v>
      </c>
      <c r="CX1121" s="2">
        <f t="shared" si="849"/>
        <v>0</v>
      </c>
      <c r="CY1121" s="2">
        <f>(ROUND((((S1121+ROUND((ROUND(((EU1121)*AV1121*1),2)*BS1121),2))*AT1121)/100),2)+ROUND(((ROUND((ROUND(((AE1121-(EU1121))*AV1121*1),2)*BS1121),2)*AT1121)/100),2))</f>
        <v>0</v>
      </c>
      <c r="CZ1121" s="2">
        <f>(ROUND((((S1121+ROUND((ROUND(((EU1121)*AV1121*1),2)*BS1121),2))*AU1121)/100),2)+ROUND(((ROUND((ROUND(((AE1121-(EU1121))*AV1121*1),2)*BS1121),2)*AU1121)/100),2))</f>
        <v>0</v>
      </c>
      <c r="DA1121" s="2"/>
      <c r="DB1121" s="2"/>
      <c r="DC1121" s="2" t="s">
        <v>3</v>
      </c>
      <c r="DD1121" s="2" t="s">
        <v>3</v>
      </c>
      <c r="DE1121" s="2" t="s">
        <v>3</v>
      </c>
      <c r="DF1121" s="2" t="s">
        <v>3</v>
      </c>
      <c r="DG1121" s="2" t="s">
        <v>3</v>
      </c>
      <c r="DH1121" s="2" t="s">
        <v>3</v>
      </c>
      <c r="DI1121" s="2" t="s">
        <v>3</v>
      </c>
      <c r="DJ1121" s="2" t="s">
        <v>3</v>
      </c>
      <c r="DK1121" s="2" t="s">
        <v>3</v>
      </c>
      <c r="DL1121" s="2" t="s">
        <v>3</v>
      </c>
      <c r="DM1121" s="2" t="s">
        <v>3</v>
      </c>
      <c r="DN1121" s="2">
        <v>0</v>
      </c>
      <c r="DO1121" s="2">
        <v>0</v>
      </c>
      <c r="DP1121" s="2">
        <v>1</v>
      </c>
      <c r="DQ1121" s="2">
        <v>1</v>
      </c>
      <c r="DR1121" s="2"/>
      <c r="DS1121" s="2"/>
      <c r="DT1121" s="2"/>
      <c r="DU1121" s="2">
        <v>1003</v>
      </c>
      <c r="DV1121" s="2" t="s">
        <v>672</v>
      </c>
      <c r="DW1121" s="2" t="s">
        <v>672</v>
      </c>
      <c r="DX1121" s="2">
        <v>1</v>
      </c>
      <c r="DY1121" s="2"/>
      <c r="DZ1121" s="2" t="s">
        <v>3</v>
      </c>
      <c r="EA1121" s="2" t="s">
        <v>3</v>
      </c>
      <c r="EB1121" s="2" t="s">
        <v>3</v>
      </c>
      <c r="EC1121" s="2" t="s">
        <v>3</v>
      </c>
      <c r="ED1121" s="2"/>
      <c r="EE1121" s="2">
        <v>56938454</v>
      </c>
      <c r="EF1121" s="2">
        <v>30</v>
      </c>
      <c r="EG1121" s="2" t="s">
        <v>34</v>
      </c>
      <c r="EH1121" s="2">
        <v>0</v>
      </c>
      <c r="EI1121" s="2" t="s">
        <v>3</v>
      </c>
      <c r="EJ1121" s="2">
        <v>1</v>
      </c>
      <c r="EK1121" s="2">
        <v>21</v>
      </c>
      <c r="EL1121" s="2" t="s">
        <v>944</v>
      </c>
      <c r="EM1121" s="2" t="s">
        <v>945</v>
      </c>
      <c r="EN1121" s="2"/>
      <c r="EO1121" s="2" t="s">
        <v>950</v>
      </c>
      <c r="EP1121" s="2"/>
      <c r="EQ1121" s="2">
        <v>0</v>
      </c>
      <c r="ER1121" s="2">
        <v>108.7</v>
      </c>
      <c r="ES1121" s="2">
        <v>108.7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>
        <v>0</v>
      </c>
      <c r="FR1121" s="2">
        <v>0</v>
      </c>
      <c r="FS1121" s="2">
        <v>0</v>
      </c>
      <c r="FT1121" s="2"/>
      <c r="FU1121" s="2"/>
      <c r="FV1121" s="2"/>
      <c r="FW1121" s="2"/>
      <c r="FX1121" s="2">
        <v>109</v>
      </c>
      <c r="FY1121" s="2">
        <v>61</v>
      </c>
      <c r="FZ1121" s="2"/>
      <c r="GA1121" s="2" t="s">
        <v>3</v>
      </c>
      <c r="GB1121" s="2"/>
      <c r="GC1121" s="2"/>
      <c r="GD1121" s="2">
        <v>1</v>
      </c>
      <c r="GE1121" s="2"/>
      <c r="GF1121" s="2">
        <v>1897095614</v>
      </c>
      <c r="GG1121" s="2">
        <v>2</v>
      </c>
      <c r="GH1121" s="2">
        <v>1</v>
      </c>
      <c r="GI1121" s="2">
        <v>-2</v>
      </c>
      <c r="GJ1121" s="2">
        <v>0</v>
      </c>
      <c r="GK1121" s="2">
        <v>0</v>
      </c>
      <c r="GL1121" s="2">
        <f t="shared" si="850"/>
        <v>0</v>
      </c>
      <c r="GM1121" s="2">
        <f t="shared" si="851"/>
        <v>4348</v>
      </c>
      <c r="GN1121" s="2">
        <f t="shared" si="852"/>
        <v>4348</v>
      </c>
      <c r="GO1121" s="2">
        <f t="shared" si="853"/>
        <v>0</v>
      </c>
      <c r="GP1121" s="2">
        <f t="shared" si="854"/>
        <v>0</v>
      </c>
      <c r="GQ1121" s="2"/>
      <c r="GR1121" s="2">
        <v>0</v>
      </c>
      <c r="GS1121" s="2">
        <v>3</v>
      </c>
      <c r="GT1121" s="2">
        <v>0</v>
      </c>
      <c r="GU1121" s="2" t="s">
        <v>3</v>
      </c>
      <c r="GV1121" s="2">
        <f t="shared" si="855"/>
        <v>0</v>
      </c>
      <c r="GW1121" s="2">
        <v>1</v>
      </c>
      <c r="GX1121" s="2">
        <f t="shared" si="856"/>
        <v>0</v>
      </c>
      <c r="GY1121" s="2"/>
      <c r="GZ1121" s="2"/>
      <c r="HA1121" s="2">
        <v>0</v>
      </c>
      <c r="HB1121" s="2">
        <v>0</v>
      </c>
      <c r="HC1121" s="2">
        <f t="shared" si="857"/>
        <v>0</v>
      </c>
      <c r="HD1121" s="2"/>
      <c r="HE1121" s="2" t="s">
        <v>3</v>
      </c>
      <c r="HF1121" s="2" t="s">
        <v>3</v>
      </c>
      <c r="HG1121" s="2"/>
      <c r="HH1121" s="2"/>
      <c r="HI1121" s="2"/>
      <c r="HJ1121" s="2"/>
      <c r="HK1121" s="2"/>
      <c r="HL1121" s="2"/>
      <c r="HM1121" s="2" t="s">
        <v>31</v>
      </c>
      <c r="HN1121" s="2" t="s">
        <v>3</v>
      </c>
      <c r="HO1121" s="2" t="s">
        <v>3</v>
      </c>
      <c r="HP1121" s="2" t="s">
        <v>3</v>
      </c>
      <c r="HQ1121" s="2" t="s">
        <v>3</v>
      </c>
      <c r="HR1121" s="2"/>
      <c r="HS1121" s="2">
        <v>0</v>
      </c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>
        <v>0</v>
      </c>
      <c r="IL1121" s="2"/>
      <c r="IM1121" s="2"/>
      <c r="IN1121" s="2"/>
      <c r="IO1121" s="2"/>
      <c r="IP1121" s="2"/>
      <c r="IQ1121" s="2"/>
      <c r="IR1121" s="2"/>
      <c r="IS1121" s="2"/>
      <c r="IT1121" s="2"/>
      <c r="IU1121" s="2"/>
    </row>
    <row r="1122" spans="1:255" x14ac:dyDescent="0.2">
      <c r="A1122" s="3">
        <v>18</v>
      </c>
      <c r="B1122" s="3">
        <v>1</v>
      </c>
      <c r="C1122" s="3">
        <v>877</v>
      </c>
      <c r="E1122" s="3" t="s">
        <v>1003</v>
      </c>
      <c r="F1122" s="3" t="s">
        <v>1004</v>
      </c>
      <c r="G1122" s="3" t="s">
        <v>1005</v>
      </c>
      <c r="H1122" s="3" t="s">
        <v>672</v>
      </c>
      <c r="I1122" s="3">
        <f>I1120*J1122</f>
        <v>40</v>
      </c>
      <c r="J1122" s="3">
        <v>100</v>
      </c>
      <c r="K1122" s="3">
        <v>100</v>
      </c>
      <c r="O1122" s="3">
        <f t="shared" si="833"/>
        <v>72568.12</v>
      </c>
      <c r="P1122" s="3">
        <f t="shared" si="834"/>
        <v>72568.12</v>
      </c>
      <c r="Q1122" s="3">
        <f>(ROUND((ROUND(((ET1122)*AV1122*I1122),2)*BB1122),2)+ROUND((ROUND(((AE1122-(EU1122))*AV1122*I1122),2)*BS1122),2))</f>
        <v>0</v>
      </c>
      <c r="R1122" s="3">
        <f>(ROUND((ROUND(((EU1122)*AV1122*I1122),2)*BS1122),2)+ROUND((ROUND(((AE1122-(EU1122))*AV1122*I1122),2)*BS1122),2))</f>
        <v>0</v>
      </c>
      <c r="S1122" s="3">
        <f t="shared" si="835"/>
        <v>0</v>
      </c>
      <c r="T1122" s="3">
        <f t="shared" si="836"/>
        <v>0</v>
      </c>
      <c r="U1122" s="3">
        <f t="shared" si="837"/>
        <v>0</v>
      </c>
      <c r="V1122" s="3">
        <f t="shared" si="838"/>
        <v>0</v>
      </c>
      <c r="W1122" s="3">
        <f t="shared" si="839"/>
        <v>0</v>
      </c>
      <c r="X1122" s="3">
        <f>(ROUND((((S1122+ROUND((ROUND(((EU1122)*AV1122*I1122),2)*BS1122),2))*AT1122)/100),2)+ROUND(((ROUND((ROUND(((AE1122-(EU1122))*AV1122*I1122),2)*BS1122),2)*AT1122)/100),2))</f>
        <v>0</v>
      </c>
      <c r="Y1122" s="3">
        <f>(ROUND((((S1122+ROUND((ROUND(((EU1122)*AV1122*I1122),2)*BS1122),2))*AU1122)/100),2)+ROUND(((ROUND((ROUND(((AE1122-(EU1122))*AV1122*I1122),2)*BS1122),2)*AU1122)/100),2))</f>
        <v>0</v>
      </c>
      <c r="AA1122" s="3">
        <v>56661436</v>
      </c>
      <c r="AB1122" s="3">
        <f t="shared" si="840"/>
        <v>108.7</v>
      </c>
      <c r="AC1122" s="3">
        <f>ROUND((ES1122),6)</f>
        <v>108.7</v>
      </c>
      <c r="AD1122" s="3">
        <f>ROUND((((ET1122)-(EU1122))+AE1122),6)</f>
        <v>0</v>
      </c>
      <c r="AE1122" s="3">
        <f>ROUND((EU1122),6)</f>
        <v>0</v>
      </c>
      <c r="AF1122" s="3">
        <f>ROUND((EV1122),6)</f>
        <v>0</v>
      </c>
      <c r="AG1122" s="3">
        <f t="shared" si="841"/>
        <v>0</v>
      </c>
      <c r="AH1122" s="3">
        <f>(EW1122)</f>
        <v>0</v>
      </c>
      <c r="AI1122" s="3">
        <f>(EX1122)</f>
        <v>0</v>
      </c>
      <c r="AJ1122" s="3">
        <f t="shared" si="842"/>
        <v>0</v>
      </c>
      <c r="AK1122" s="3">
        <v>108.7</v>
      </c>
      <c r="AL1122" s="3">
        <v>108.7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109</v>
      </c>
      <c r="AU1122" s="3">
        <v>61</v>
      </c>
      <c r="AV1122" s="3">
        <v>1</v>
      </c>
      <c r="AW1122" s="3">
        <v>1</v>
      </c>
      <c r="AZ1122" s="3">
        <v>1</v>
      </c>
      <c r="BA1122" s="3">
        <v>1</v>
      </c>
      <c r="BB1122" s="3">
        <v>1</v>
      </c>
      <c r="BC1122" s="3">
        <v>16.690000000000001</v>
      </c>
      <c r="BD1122" s="3" t="s">
        <v>3</v>
      </c>
      <c r="BE1122" s="3" t="s">
        <v>3</v>
      </c>
      <c r="BF1122" s="3" t="s">
        <v>3</v>
      </c>
      <c r="BG1122" s="3" t="s">
        <v>3</v>
      </c>
      <c r="BH1122" s="3">
        <v>3</v>
      </c>
      <c r="BI1122" s="3">
        <v>1</v>
      </c>
      <c r="BJ1122" s="3" t="s">
        <v>1006</v>
      </c>
      <c r="BM1122" s="3">
        <v>21</v>
      </c>
      <c r="BN1122" s="3">
        <v>0</v>
      </c>
      <c r="BO1122" s="3" t="s">
        <v>1004</v>
      </c>
      <c r="BP1122" s="3">
        <v>1</v>
      </c>
      <c r="BQ1122" s="3">
        <v>30</v>
      </c>
      <c r="BR1122" s="3">
        <v>0</v>
      </c>
      <c r="BS1122" s="3">
        <v>1</v>
      </c>
      <c r="BT1122" s="3">
        <v>1</v>
      </c>
      <c r="BU1122" s="3">
        <v>1</v>
      </c>
      <c r="BV1122" s="3">
        <v>1</v>
      </c>
      <c r="BW1122" s="3">
        <v>1</v>
      </c>
      <c r="BX1122" s="3">
        <v>1</v>
      </c>
      <c r="BY1122" s="3" t="s">
        <v>3</v>
      </c>
      <c r="BZ1122" s="3">
        <v>109</v>
      </c>
      <c r="CA1122" s="3">
        <v>61</v>
      </c>
      <c r="CB1122" s="3" t="s">
        <v>3</v>
      </c>
      <c r="CE1122" s="3">
        <v>1566</v>
      </c>
      <c r="CF1122" s="3">
        <v>0</v>
      </c>
      <c r="CG1122" s="3">
        <v>0</v>
      </c>
      <c r="CM1122" s="3">
        <v>0</v>
      </c>
      <c r="CN1122" s="3" t="s">
        <v>2136</v>
      </c>
      <c r="CO1122" s="3">
        <v>0</v>
      </c>
      <c r="CP1122" s="3">
        <f t="shared" si="843"/>
        <v>72568.12</v>
      </c>
      <c r="CQ1122" s="3">
        <f t="shared" si="844"/>
        <v>1814.2</v>
      </c>
      <c r="CR1122" s="3">
        <f>(ROUND((ROUND(((ET1122)*AV1122*1),2)*BB1122),2)+ROUND((ROUND(((AE1122-(EU1122))*AV1122*1),2)*BS1122),2))</f>
        <v>0</v>
      </c>
      <c r="CS1122" s="3">
        <f>(ROUND((ROUND(((EU1122)*AV1122*1),2)*BS1122),2)+ROUND((ROUND(((AE1122-(EU1122))*AV1122*1),2)*BS1122),2))</f>
        <v>0</v>
      </c>
      <c r="CT1122" s="3">
        <f t="shared" si="845"/>
        <v>0</v>
      </c>
      <c r="CU1122" s="3">
        <f t="shared" si="846"/>
        <v>0</v>
      </c>
      <c r="CV1122" s="3">
        <f t="shared" si="847"/>
        <v>0</v>
      </c>
      <c r="CW1122" s="3">
        <f t="shared" si="848"/>
        <v>0</v>
      </c>
      <c r="CX1122" s="3">
        <f t="shared" si="849"/>
        <v>0</v>
      </c>
      <c r="CY1122" s="3">
        <f>(ROUND((((S1122+ROUND((ROUND(((EU1122)*AV1122*1),2)*BS1122),2))*AT1122)/100),2)+ROUND(((ROUND((ROUND(((AE1122-(EU1122))*AV1122*1),2)*BS1122),2)*AT1122)/100),2))</f>
        <v>0</v>
      </c>
      <c r="CZ1122" s="3">
        <f>(ROUND((((S1122+ROUND((ROUND(((EU1122)*AV1122*1),2)*BS1122),2))*AU1122)/100),2)+ROUND(((ROUND((ROUND(((AE1122-(EU1122))*AV1122*1),2)*BS1122),2)*AU1122)/100),2))</f>
        <v>0</v>
      </c>
      <c r="DC1122" s="3" t="s">
        <v>3</v>
      </c>
      <c r="DD1122" s="3" t="s">
        <v>3</v>
      </c>
      <c r="DE1122" s="3" t="s">
        <v>3</v>
      </c>
      <c r="DF1122" s="3" t="s">
        <v>3</v>
      </c>
      <c r="DG1122" s="3" t="s">
        <v>3</v>
      </c>
      <c r="DH1122" s="3" t="s">
        <v>3</v>
      </c>
      <c r="DI1122" s="3" t="s">
        <v>3</v>
      </c>
      <c r="DJ1122" s="3" t="s">
        <v>3</v>
      </c>
      <c r="DK1122" s="3" t="s">
        <v>3</v>
      </c>
      <c r="DL1122" s="3" t="s">
        <v>3</v>
      </c>
      <c r="DM1122" s="3" t="s">
        <v>3</v>
      </c>
      <c r="DN1122" s="3">
        <v>0</v>
      </c>
      <c r="DO1122" s="3">
        <v>0</v>
      </c>
      <c r="DP1122" s="3">
        <v>1</v>
      </c>
      <c r="DQ1122" s="3">
        <v>1</v>
      </c>
      <c r="DU1122" s="3">
        <v>1003</v>
      </c>
      <c r="DV1122" s="3" t="s">
        <v>672</v>
      </c>
      <c r="DW1122" s="3" t="s">
        <v>672</v>
      </c>
      <c r="DX1122" s="3">
        <v>1</v>
      </c>
      <c r="DZ1122" s="3" t="s">
        <v>3</v>
      </c>
      <c r="EA1122" s="3" t="s">
        <v>3</v>
      </c>
      <c r="EB1122" s="3" t="s">
        <v>3</v>
      </c>
      <c r="EC1122" s="3" t="s">
        <v>3</v>
      </c>
      <c r="EE1122" s="3">
        <v>56938454</v>
      </c>
      <c r="EF1122" s="3">
        <v>30</v>
      </c>
      <c r="EG1122" s="3" t="s">
        <v>34</v>
      </c>
      <c r="EH1122" s="3">
        <v>0</v>
      </c>
      <c r="EI1122" s="3" t="s">
        <v>3</v>
      </c>
      <c r="EJ1122" s="3">
        <v>1</v>
      </c>
      <c r="EK1122" s="3">
        <v>21</v>
      </c>
      <c r="EL1122" s="3" t="s">
        <v>944</v>
      </c>
      <c r="EM1122" s="3" t="s">
        <v>945</v>
      </c>
      <c r="EO1122" s="3" t="s">
        <v>950</v>
      </c>
      <c r="EQ1122" s="3">
        <v>0</v>
      </c>
      <c r="ER1122" s="3">
        <v>108.7</v>
      </c>
      <c r="ES1122" s="3">
        <v>108.7</v>
      </c>
      <c r="ET1122" s="3">
        <v>0</v>
      </c>
      <c r="EU1122" s="3">
        <v>0</v>
      </c>
      <c r="EV1122" s="3">
        <v>0</v>
      </c>
      <c r="EW1122" s="3">
        <v>0</v>
      </c>
      <c r="EX1122" s="3">
        <v>0</v>
      </c>
      <c r="FQ1122" s="3">
        <v>0</v>
      </c>
      <c r="FR1122" s="3">
        <v>0</v>
      </c>
      <c r="FS1122" s="3">
        <v>0</v>
      </c>
      <c r="FX1122" s="3">
        <v>109</v>
      </c>
      <c r="FY1122" s="3">
        <v>61</v>
      </c>
      <c r="GA1122" s="3" t="s">
        <v>3</v>
      </c>
      <c r="GD1122" s="3">
        <v>1</v>
      </c>
      <c r="GF1122" s="3">
        <v>1897095614</v>
      </c>
      <c r="GG1122" s="3">
        <v>2</v>
      </c>
      <c r="GH1122" s="3">
        <v>1</v>
      </c>
      <c r="GI1122" s="3">
        <v>2</v>
      </c>
      <c r="GJ1122" s="3">
        <v>0</v>
      </c>
      <c r="GK1122" s="3">
        <v>0</v>
      </c>
      <c r="GL1122" s="3">
        <f t="shared" si="850"/>
        <v>0</v>
      </c>
      <c r="GM1122" s="3">
        <f t="shared" si="851"/>
        <v>72568.12</v>
      </c>
      <c r="GN1122" s="3">
        <f t="shared" si="852"/>
        <v>72568.12</v>
      </c>
      <c r="GO1122" s="3">
        <f t="shared" si="853"/>
        <v>0</v>
      </c>
      <c r="GP1122" s="3">
        <f t="shared" si="854"/>
        <v>0</v>
      </c>
      <c r="GR1122" s="3">
        <v>0</v>
      </c>
      <c r="GS1122" s="3">
        <v>3</v>
      </c>
      <c r="GT1122" s="3">
        <v>0</v>
      </c>
      <c r="GU1122" s="3" t="s">
        <v>3</v>
      </c>
      <c r="GV1122" s="3">
        <f t="shared" si="855"/>
        <v>0</v>
      </c>
      <c r="GW1122" s="3">
        <v>1</v>
      </c>
      <c r="GX1122" s="3">
        <f t="shared" si="856"/>
        <v>0</v>
      </c>
      <c r="HA1122" s="3">
        <v>0</v>
      </c>
      <c r="HB1122" s="3">
        <v>0</v>
      </c>
      <c r="HC1122" s="3">
        <f t="shared" si="857"/>
        <v>0</v>
      </c>
      <c r="HE1122" s="3" t="s">
        <v>3</v>
      </c>
      <c r="HF1122" s="3" t="s">
        <v>3</v>
      </c>
      <c r="HM1122" s="3" t="s">
        <v>31</v>
      </c>
      <c r="HN1122" s="3" t="s">
        <v>3</v>
      </c>
      <c r="HO1122" s="3" t="s">
        <v>3</v>
      </c>
      <c r="HP1122" s="3" t="s">
        <v>3</v>
      </c>
      <c r="HQ1122" s="3" t="s">
        <v>3</v>
      </c>
      <c r="HS1122" s="3">
        <v>0</v>
      </c>
      <c r="IK1122" s="3">
        <v>0</v>
      </c>
    </row>
    <row r="1123" spans="1:255" x14ac:dyDescent="0.2">
      <c r="A1123" s="2">
        <v>17</v>
      </c>
      <c r="B1123" s="2">
        <v>1</v>
      </c>
      <c r="C1123" s="2">
        <f>ROW(SmtRes!A887)</f>
        <v>887</v>
      </c>
      <c r="D1123" s="2">
        <f>ROW(EtalonRes!A1173)</f>
        <v>1173</v>
      </c>
      <c r="E1123" s="2" t="s">
        <v>1007</v>
      </c>
      <c r="F1123" s="2" t="s">
        <v>1008</v>
      </c>
      <c r="G1123" s="2" t="s">
        <v>1009</v>
      </c>
      <c r="H1123" s="2" t="s">
        <v>1010</v>
      </c>
      <c r="I1123" s="2">
        <f>ROUND((30*0.0628+30*0.0785+35*0.1+140*0.1256+110*0.157+15*0.23864+30*0.27946+40*0.33912)*0.013,9)</f>
        <v>0.88557560000000002</v>
      </c>
      <c r="J1123" s="2">
        <v>0</v>
      </c>
      <c r="K1123" s="2">
        <f>ROUND((30*0.0628+30*0.0785+35*0.1+140*0.1256+110*0.157+15*0.23864+30*0.27946+40*0.33912)*0.013,9)</f>
        <v>0.88557560000000002</v>
      </c>
      <c r="L1123" s="2"/>
      <c r="M1123" s="2"/>
      <c r="N1123" s="2"/>
      <c r="O1123" s="2">
        <f t="shared" ref="O1123:O1154" si="858">ROUND(CP1123,2)</f>
        <v>862.72</v>
      </c>
      <c r="P1123" s="2">
        <f t="shared" ref="P1123:P1154" si="859">ROUND((ROUND((AC1123*AW1123*I1123),2)*BC1123),2)</f>
        <v>503.04</v>
      </c>
      <c r="Q1123" s="2">
        <f>(ROUND((ROUND(((((ET1123*1.2)*1.25))*AV1123*I1123),2)*BB1123),2)+ROUND((ROUND(((AE1123-(((EU1123*1.2)*1.25)))*AV1123*I1123),2)*BS1123),2))</f>
        <v>61.75</v>
      </c>
      <c r="R1123" s="2">
        <f>(ROUND((ROUND(((((EU1123*1.2)*1.25))*AV1123*I1123),2)*BS1123),2)+ROUND((ROUND(((AE1123-(((EU1123*1.2)*1.25)))*AV1123*I1123),2)*BS1123),2))</f>
        <v>24.84</v>
      </c>
      <c r="S1123" s="2">
        <f t="shared" ref="S1123:S1154" si="860">ROUND((ROUND((AF1123*AV1123*I1123),2)*BA1123),2)</f>
        <v>297.93</v>
      </c>
      <c r="T1123" s="2">
        <f t="shared" ref="T1123:T1154" si="861">ROUND(CU1123*I1123,2)</f>
        <v>0</v>
      </c>
      <c r="U1123" s="2">
        <f t="shared" ref="U1123:U1154" si="862">CV1123*I1123</f>
        <v>23.607379448125194</v>
      </c>
      <c r="V1123" s="2">
        <f t="shared" ref="V1123:V1154" si="863">CW1123*I1123</f>
        <v>0</v>
      </c>
      <c r="W1123" s="2">
        <f t="shared" ref="W1123:W1154" si="864">ROUND(CX1123*I1123,2)</f>
        <v>0</v>
      </c>
      <c r="X1123" s="2">
        <f>(ROUND((((S1123+ROUND((ROUND(((((EU1123*1.2)*1.25))*AV1123*I1123),2)*BS1123),2))*AT1123)/100),2)+ROUND(((ROUND((ROUND(((AE1123-(((EU1123*1.2)*1.25)))*AV1123*I1123),2)*BS1123),2)*AT1123)/100),2))</f>
        <v>280.81</v>
      </c>
      <c r="Y1123" s="2">
        <f>(ROUND((((S1123+ROUND((ROUND(((((EU1123*1.2)*1.25))*AV1123*I1123),2)*BS1123),2))*AU1123)/100),2)+ROUND(((ROUND((ROUND(((AE1123-(((EU1123*1.2)*1.25)))*AV1123*I1123),2)*BS1123),2)*AU1123)/100),2))</f>
        <v>151.69999999999999</v>
      </c>
      <c r="Z1123" s="2"/>
      <c r="AA1123" s="2">
        <v>56661434</v>
      </c>
      <c r="AB1123" s="2">
        <f t="shared" ref="AB1123:AB1154" si="865">ROUND((AC1123+AD1123+AF1123),6)</f>
        <v>945.36919999999998</v>
      </c>
      <c r="AC1123" s="2">
        <f>ROUND((((ES1123*1)*1)),6)</f>
        <v>557.45000000000005</v>
      </c>
      <c r="AD1123" s="2">
        <f>ROUND((((((ET1123*1.2)*1.25))-(((EU1123*1.2)*1.25)))+AE1123),6)</f>
        <v>66.599999999999994</v>
      </c>
      <c r="AE1123" s="2">
        <f>ROUND((((EU1123*1.2)*1.25)),6)</f>
        <v>26.79</v>
      </c>
      <c r="AF1123" s="2">
        <f>ROUND((((EV1123*1.2)*1.15)),6)</f>
        <v>321.31920000000002</v>
      </c>
      <c r="AG1123" s="2">
        <f t="shared" ref="AG1123:AG1154" si="866">ROUND((AP1123),6)</f>
        <v>0</v>
      </c>
      <c r="AH1123" s="2">
        <f>(((EW1123*1.2)*1.15))</f>
        <v>25.460999999999995</v>
      </c>
      <c r="AI1123" s="2">
        <f>(((EX1123*1.2)*1.25))</f>
        <v>0</v>
      </c>
      <c r="AJ1123" s="2">
        <f t="shared" ref="AJ1123:AJ1154" si="867">(AS1123)</f>
        <v>0</v>
      </c>
      <c r="AK1123" s="2">
        <v>834.69</v>
      </c>
      <c r="AL1123" s="2">
        <v>557.45000000000005</v>
      </c>
      <c r="AM1123" s="2">
        <v>44.4</v>
      </c>
      <c r="AN1123" s="2">
        <v>17.86</v>
      </c>
      <c r="AO1123" s="2">
        <v>232.84</v>
      </c>
      <c r="AP1123" s="2">
        <v>0</v>
      </c>
      <c r="AQ1123" s="2">
        <v>18.45</v>
      </c>
      <c r="AR1123" s="2">
        <v>0</v>
      </c>
      <c r="AS1123" s="2">
        <v>0</v>
      </c>
      <c r="AT1123" s="2">
        <v>87</v>
      </c>
      <c r="AU1123" s="2">
        <v>47</v>
      </c>
      <c r="AV1123" s="2">
        <v>1.0469999999999999</v>
      </c>
      <c r="AW1123" s="2">
        <v>1.0189999999999999</v>
      </c>
      <c r="AX1123" s="2"/>
      <c r="AY1123" s="2"/>
      <c r="AZ1123" s="2">
        <v>1</v>
      </c>
      <c r="BA1123" s="2">
        <v>1</v>
      </c>
      <c r="BB1123" s="2">
        <v>1</v>
      </c>
      <c r="BC1123" s="2">
        <v>1</v>
      </c>
      <c r="BD1123" s="2" t="s">
        <v>3</v>
      </c>
      <c r="BE1123" s="2" t="s">
        <v>3</v>
      </c>
      <c r="BF1123" s="2" t="s">
        <v>3</v>
      </c>
      <c r="BG1123" s="2" t="s">
        <v>3</v>
      </c>
      <c r="BH1123" s="2">
        <v>0</v>
      </c>
      <c r="BI1123" s="2">
        <v>1</v>
      </c>
      <c r="BJ1123" s="2" t="s">
        <v>1011</v>
      </c>
      <c r="BK1123" s="2"/>
      <c r="BL1123" s="2"/>
      <c r="BM1123" s="2">
        <v>29</v>
      </c>
      <c r="BN1123" s="2">
        <v>0</v>
      </c>
      <c r="BO1123" s="2" t="s">
        <v>1008</v>
      </c>
      <c r="BP1123" s="2">
        <v>1</v>
      </c>
      <c r="BQ1123" s="2">
        <v>30</v>
      </c>
      <c r="BR1123" s="2">
        <v>0</v>
      </c>
      <c r="BS1123" s="2">
        <v>1</v>
      </c>
      <c r="BT1123" s="2">
        <v>1</v>
      </c>
      <c r="BU1123" s="2">
        <v>1</v>
      </c>
      <c r="BV1123" s="2">
        <v>1</v>
      </c>
      <c r="BW1123" s="2">
        <v>1</v>
      </c>
      <c r="BX1123" s="2">
        <v>1</v>
      </c>
      <c r="BY1123" s="2" t="s">
        <v>3</v>
      </c>
      <c r="BZ1123" s="2">
        <v>87</v>
      </c>
      <c r="CA1123" s="2">
        <v>47</v>
      </c>
      <c r="CB1123" s="2" t="s">
        <v>3</v>
      </c>
      <c r="CC1123" s="2"/>
      <c r="CD1123" s="2"/>
      <c r="CE1123" s="2">
        <v>1566</v>
      </c>
      <c r="CF1123" s="2">
        <v>0</v>
      </c>
      <c r="CG1123" s="2">
        <v>0</v>
      </c>
      <c r="CH1123" s="2"/>
      <c r="CI1123" s="2"/>
      <c r="CJ1123" s="2"/>
      <c r="CK1123" s="2"/>
      <c r="CL1123" s="2"/>
      <c r="CM1123" s="2">
        <v>0</v>
      </c>
      <c r="CN1123" s="2" t="s">
        <v>2117</v>
      </c>
      <c r="CO1123" s="2">
        <v>0</v>
      </c>
      <c r="CP1123" s="2">
        <f t="shared" ref="CP1123:CP1154" si="868">(P1123+Q1123+S1123)</f>
        <v>862.72</v>
      </c>
      <c r="CQ1123" s="2">
        <f t="shared" ref="CQ1123:CQ1154" si="869">ROUND((ROUND((AC1123*AW1123*1),2)*BC1123),2)</f>
        <v>568.04</v>
      </c>
      <c r="CR1123" s="2">
        <f>(ROUND((ROUND(((((ET1123*1.2)*1.25))*AV1123*1),2)*BB1123),2)+ROUND((ROUND(((AE1123-(((EU1123*1.2)*1.25)))*AV1123*1),2)*BS1123),2))</f>
        <v>69.73</v>
      </c>
      <c r="CS1123" s="2">
        <f>(ROUND((ROUND(((((EU1123*1.2)*1.25))*AV1123*1),2)*BS1123),2)+ROUND((ROUND(((AE1123-(((EU1123*1.2)*1.25)))*AV1123*1),2)*BS1123),2))</f>
        <v>28.05</v>
      </c>
      <c r="CT1123" s="2">
        <f t="shared" ref="CT1123:CT1154" si="870">ROUND((ROUND((AF1123*AV1123*1),2)*BA1123),2)</f>
        <v>336.42</v>
      </c>
      <c r="CU1123" s="2">
        <f t="shared" ref="CU1123:CU1154" si="871">AG1123</f>
        <v>0</v>
      </c>
      <c r="CV1123" s="2">
        <f t="shared" ref="CV1123:CV1154" si="872">(AH1123*AV1123)</f>
        <v>26.657666999999993</v>
      </c>
      <c r="CW1123" s="2">
        <f t="shared" ref="CW1123:CW1154" si="873">AI1123</f>
        <v>0</v>
      </c>
      <c r="CX1123" s="2">
        <f t="shared" ref="CX1123:CX1154" si="874">AJ1123</f>
        <v>0</v>
      </c>
      <c r="CY1123" s="2">
        <f>(ROUND((((S1123+ROUND((ROUND(((((EU1123*1.2)*1.25))*AV1123*1),2)*BS1123),2))*AT1123)/100),2)+ROUND(((ROUND((ROUND(((AE1123-(((EU1123*1.2)*1.25)))*AV1123*1),2)*BS1123),2)*AT1123)/100),2))</f>
        <v>283.60000000000002</v>
      </c>
      <c r="CZ1123" s="2">
        <f>(ROUND((((S1123+ROUND((ROUND(((((EU1123*1.2)*1.25))*AV1123*1),2)*BS1123),2))*AU1123)/100),2)+ROUND(((ROUND((ROUND(((AE1123-(((EU1123*1.2)*1.25)))*AV1123*1),2)*BS1123),2)*AU1123)/100),2))</f>
        <v>153.21</v>
      </c>
      <c r="DA1123" s="2"/>
      <c r="DB1123" s="2">
        <v>261</v>
      </c>
      <c r="DC1123" s="2" t="s">
        <v>3</v>
      </c>
      <c r="DD1123" s="2" t="s">
        <v>31</v>
      </c>
      <c r="DE1123" s="2" t="s">
        <v>935</v>
      </c>
      <c r="DF1123" s="2" t="s">
        <v>935</v>
      </c>
      <c r="DG1123" s="2" t="s">
        <v>936</v>
      </c>
      <c r="DH1123" s="2" t="s">
        <v>3</v>
      </c>
      <c r="DI1123" s="2" t="s">
        <v>936</v>
      </c>
      <c r="DJ1123" s="2" t="s">
        <v>935</v>
      </c>
      <c r="DK1123" s="2" t="s">
        <v>3</v>
      </c>
      <c r="DL1123" s="2" t="s">
        <v>3</v>
      </c>
      <c r="DM1123" s="2" t="s">
        <v>3</v>
      </c>
      <c r="DN1123" s="2">
        <v>0</v>
      </c>
      <c r="DO1123" s="2">
        <v>0</v>
      </c>
      <c r="DP1123" s="2">
        <v>1</v>
      </c>
      <c r="DQ1123" s="2">
        <v>1</v>
      </c>
      <c r="DR1123" s="2"/>
      <c r="DS1123" s="2"/>
      <c r="DT1123" s="2"/>
      <c r="DU1123" s="2">
        <v>1013</v>
      </c>
      <c r="DV1123" s="2" t="s">
        <v>1010</v>
      </c>
      <c r="DW1123" s="2" t="s">
        <v>1010</v>
      </c>
      <c r="DX1123" s="2">
        <v>1</v>
      </c>
      <c r="DY1123" s="2"/>
      <c r="DZ1123" s="2" t="s">
        <v>3</v>
      </c>
      <c r="EA1123" s="2" t="s">
        <v>3</v>
      </c>
      <c r="EB1123" s="2" t="s">
        <v>3</v>
      </c>
      <c r="EC1123" s="2" t="s">
        <v>3</v>
      </c>
      <c r="ED1123" s="2"/>
      <c r="EE1123" s="2">
        <v>56938462</v>
      </c>
      <c r="EF1123" s="2">
        <v>30</v>
      </c>
      <c r="EG1123" s="2" t="s">
        <v>34</v>
      </c>
      <c r="EH1123" s="2">
        <v>0</v>
      </c>
      <c r="EI1123" s="2" t="s">
        <v>3</v>
      </c>
      <c r="EJ1123" s="2">
        <v>1</v>
      </c>
      <c r="EK1123" s="2">
        <v>29</v>
      </c>
      <c r="EL1123" s="2" t="s">
        <v>667</v>
      </c>
      <c r="EM1123" s="2" t="s">
        <v>668</v>
      </c>
      <c r="EN1123" s="2"/>
      <c r="EO1123" s="2" t="s">
        <v>37</v>
      </c>
      <c r="EP1123" s="2"/>
      <c r="EQ1123" s="2">
        <v>131072</v>
      </c>
      <c r="ER1123" s="2">
        <v>834.69</v>
      </c>
      <c r="ES1123" s="2">
        <v>557.45000000000005</v>
      </c>
      <c r="ET1123" s="2">
        <v>44.4</v>
      </c>
      <c r="EU1123" s="2">
        <v>17.86</v>
      </c>
      <c r="EV1123" s="2">
        <v>232.84</v>
      </c>
      <c r="EW1123" s="2">
        <v>18.45</v>
      </c>
      <c r="EX1123" s="2">
        <v>0</v>
      </c>
      <c r="EY1123" s="2">
        <v>0</v>
      </c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>
        <v>0</v>
      </c>
      <c r="FR1123" s="2">
        <v>0</v>
      </c>
      <c r="FS1123" s="2">
        <v>0</v>
      </c>
      <c r="FT1123" s="2"/>
      <c r="FU1123" s="2"/>
      <c r="FV1123" s="2"/>
      <c r="FW1123" s="2"/>
      <c r="FX1123" s="2">
        <v>87</v>
      </c>
      <c r="FY1123" s="2">
        <v>47</v>
      </c>
      <c r="FZ1123" s="2"/>
      <c r="GA1123" s="2" t="s">
        <v>3</v>
      </c>
      <c r="GB1123" s="2"/>
      <c r="GC1123" s="2"/>
      <c r="GD1123" s="2">
        <v>1</v>
      </c>
      <c r="GE1123" s="2"/>
      <c r="GF1123" s="2">
        <v>-456861503</v>
      </c>
      <c r="GG1123" s="2">
        <v>2</v>
      </c>
      <c r="GH1123" s="2">
        <v>1</v>
      </c>
      <c r="GI1123" s="2">
        <v>2</v>
      </c>
      <c r="GJ1123" s="2">
        <v>0</v>
      </c>
      <c r="GK1123" s="2">
        <v>0</v>
      </c>
      <c r="GL1123" s="2">
        <f t="shared" ref="GL1123:GL1154" si="875">ROUND(IF(AND(BH1123=3,BI1123=3,FS1123&lt;&gt;0),P1123,0),2)</f>
        <v>0</v>
      </c>
      <c r="GM1123" s="2">
        <f t="shared" ref="GM1123:GM1154" si="876">ROUND(O1123+X1123+Y1123,2)+GX1123</f>
        <v>1295.23</v>
      </c>
      <c r="GN1123" s="2">
        <f t="shared" ref="GN1123:GN1154" si="877">IF(OR(BI1123=0,BI1123=1),GM1123-GX1123,0)</f>
        <v>1295.23</v>
      </c>
      <c r="GO1123" s="2">
        <f t="shared" ref="GO1123:GO1154" si="878">IF(BI1123=2,GM1123-GX1123,0)</f>
        <v>0</v>
      </c>
      <c r="GP1123" s="2">
        <f t="shared" ref="GP1123:GP1154" si="879">IF(BI1123=4,GM1123-GX1123,0)</f>
        <v>0</v>
      </c>
      <c r="GQ1123" s="2"/>
      <c r="GR1123" s="2">
        <v>0</v>
      </c>
      <c r="GS1123" s="2">
        <v>3</v>
      </c>
      <c r="GT1123" s="2">
        <v>0</v>
      </c>
      <c r="GU1123" s="2" t="s">
        <v>3</v>
      </c>
      <c r="GV1123" s="2">
        <f t="shared" ref="GV1123:GV1154" si="880">ROUND((GT1123),6)</f>
        <v>0</v>
      </c>
      <c r="GW1123" s="2">
        <v>1</v>
      </c>
      <c r="GX1123" s="2">
        <f t="shared" ref="GX1123:GX1154" si="881">ROUND(HC1123*I1123,2)</f>
        <v>0</v>
      </c>
      <c r="GY1123" s="2"/>
      <c r="GZ1123" s="2"/>
      <c r="HA1123" s="2">
        <v>0</v>
      </c>
      <c r="HB1123" s="2">
        <v>0</v>
      </c>
      <c r="HC1123" s="2">
        <f t="shared" ref="HC1123:HC1154" si="882">GV1123*GW1123</f>
        <v>0</v>
      </c>
      <c r="HD1123" s="2"/>
      <c r="HE1123" s="2" t="s">
        <v>3</v>
      </c>
      <c r="HF1123" s="2" t="s">
        <v>3</v>
      </c>
      <c r="HG1123" s="2"/>
      <c r="HH1123" s="2"/>
      <c r="HI1123" s="2"/>
      <c r="HJ1123" s="2"/>
      <c r="HK1123" s="2"/>
      <c r="HL1123" s="2"/>
      <c r="HM1123" s="2" t="s">
        <v>3</v>
      </c>
      <c r="HN1123" s="2" t="s">
        <v>3</v>
      </c>
      <c r="HO1123" s="2" t="s">
        <v>3</v>
      </c>
      <c r="HP1123" s="2" t="s">
        <v>3</v>
      </c>
      <c r="HQ1123" s="2" t="s">
        <v>3</v>
      </c>
      <c r="HR1123" s="2"/>
      <c r="HS1123" s="2">
        <v>0</v>
      </c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>
        <v>0</v>
      </c>
      <c r="IL1123" s="2"/>
      <c r="IM1123" s="2"/>
      <c r="IN1123" s="2"/>
      <c r="IO1123" s="2"/>
      <c r="IP1123" s="2"/>
      <c r="IQ1123" s="2"/>
      <c r="IR1123" s="2"/>
      <c r="IS1123" s="2"/>
      <c r="IT1123" s="2"/>
      <c r="IU1123" s="2"/>
    </row>
    <row r="1124" spans="1:255" x14ac:dyDescent="0.2">
      <c r="A1124" s="3">
        <v>17</v>
      </c>
      <c r="B1124" s="3">
        <v>1</v>
      </c>
      <c r="C1124" s="3">
        <f>ROW(SmtRes!A896)</f>
        <v>896</v>
      </c>
      <c r="D1124" s="3">
        <f>ROW(EtalonRes!A1182)</f>
        <v>1182</v>
      </c>
      <c r="E1124" s="3" t="s">
        <v>1007</v>
      </c>
      <c r="F1124" s="3" t="s">
        <v>1008</v>
      </c>
      <c r="G1124" s="3" t="s">
        <v>1009</v>
      </c>
      <c r="H1124" s="3" t="s">
        <v>1010</v>
      </c>
      <c r="I1124" s="3">
        <f>ROUND((30*0.0628+30*0.0785+35*0.1+140*0.1256+110*0.157+15*0.23864+30*0.27946+40*0.33912)*0.013,9)</f>
        <v>0.88557560000000002</v>
      </c>
      <c r="J1124" s="3">
        <v>0</v>
      </c>
      <c r="K1124" s="3">
        <f>ROUND((30*0.0628+30*0.0785+35*0.1+140*0.1256+110*0.157+15*0.23864+30*0.27946+40*0.33912)*0.013,9)</f>
        <v>0.88557560000000002</v>
      </c>
      <c r="O1124" s="3">
        <f t="shared" si="858"/>
        <v>21883.82</v>
      </c>
      <c r="P1124" s="3">
        <f t="shared" si="859"/>
        <v>3325.09</v>
      </c>
      <c r="Q1124" s="3">
        <f>(ROUND((ROUND(((((ET1124*1.2)*1.25))*AV1124*I1124),2)*BB1124),2)+ROUND((ROUND(((AE1124-(((EU1124*1.2)*1.25)))*AV1124*I1124),2)*BS1124),2))</f>
        <v>1770.37</v>
      </c>
      <c r="R1124" s="3">
        <f>(ROUND((ROUND(((((EU1124*1.2)*1.25))*AV1124*I1124),2)*BS1124),2)+ROUND((ROUND(((AE1124-(((EU1124*1.2)*1.25)))*AV1124*I1124),2)*BS1124),2))</f>
        <v>1399.73</v>
      </c>
      <c r="S1124" s="3">
        <f t="shared" si="860"/>
        <v>16788.36</v>
      </c>
      <c r="T1124" s="3">
        <f t="shared" si="861"/>
        <v>0</v>
      </c>
      <c r="U1124" s="3">
        <f t="shared" si="862"/>
        <v>23.607379448125194</v>
      </c>
      <c r="V1124" s="3">
        <f t="shared" si="863"/>
        <v>0</v>
      </c>
      <c r="W1124" s="3">
        <f t="shared" si="864"/>
        <v>0</v>
      </c>
      <c r="X1124" s="3">
        <f>(ROUND((((S1124+ROUND((ROUND(((((EU1124*1.2)*1.25))*AV1124*I1124),2)*BS1124),2))*AT1124)/100),2)+ROUND(((ROUND((ROUND(((AE1124-(((EU1124*1.2)*1.25)))*AV1124*I1124),2)*BS1124),2)*AT1124)/100),2))</f>
        <v>15823.64</v>
      </c>
      <c r="Y1124" s="3">
        <f>(ROUND((((S1124+ROUND((ROUND(((((EU1124*1.2)*1.25))*AV1124*I1124),2)*BS1124),2))*AU1124)/100),2)+ROUND(((ROUND((ROUND(((AE1124-(((EU1124*1.2)*1.25)))*AV1124*I1124),2)*BS1124),2)*AU1124)/100),2))</f>
        <v>8548.4</v>
      </c>
      <c r="AA1124" s="3">
        <v>56661436</v>
      </c>
      <c r="AB1124" s="3">
        <f t="shared" si="865"/>
        <v>945.36919999999998</v>
      </c>
      <c r="AC1124" s="3">
        <f>ROUND((((ES1124*1)*1)),6)</f>
        <v>557.45000000000005</v>
      </c>
      <c r="AD1124" s="3">
        <f>ROUND((((((ET1124*1.2)*1.25))-(((EU1124*1.2)*1.25)))+AE1124),6)</f>
        <v>66.599999999999994</v>
      </c>
      <c r="AE1124" s="3">
        <f>ROUND((((EU1124*1.2)*1.25)),6)</f>
        <v>26.79</v>
      </c>
      <c r="AF1124" s="3">
        <f>ROUND((((EV1124*1.2)*1.15)),6)</f>
        <v>321.31920000000002</v>
      </c>
      <c r="AG1124" s="3">
        <f t="shared" si="866"/>
        <v>0</v>
      </c>
      <c r="AH1124" s="3">
        <f>(((EW1124*1.2)*1.15))</f>
        <v>25.460999999999995</v>
      </c>
      <c r="AI1124" s="3">
        <f>(((EX1124*1.2)*1.25))</f>
        <v>0</v>
      </c>
      <c r="AJ1124" s="3">
        <f t="shared" si="867"/>
        <v>0</v>
      </c>
      <c r="AK1124" s="3">
        <v>834.69</v>
      </c>
      <c r="AL1124" s="3">
        <v>557.45000000000005</v>
      </c>
      <c r="AM1124" s="3">
        <v>44.4</v>
      </c>
      <c r="AN1124" s="3">
        <v>17.86</v>
      </c>
      <c r="AO1124" s="3">
        <v>232.84</v>
      </c>
      <c r="AP1124" s="3">
        <v>0</v>
      </c>
      <c r="AQ1124" s="3">
        <v>18.45</v>
      </c>
      <c r="AR1124" s="3">
        <v>0</v>
      </c>
      <c r="AS1124" s="3">
        <v>0</v>
      </c>
      <c r="AT1124" s="3">
        <v>87</v>
      </c>
      <c r="AU1124" s="3">
        <v>47</v>
      </c>
      <c r="AV1124" s="3">
        <v>1.0469999999999999</v>
      </c>
      <c r="AW1124" s="3">
        <v>1.0189999999999999</v>
      </c>
      <c r="AZ1124" s="3">
        <v>1</v>
      </c>
      <c r="BA1124" s="3">
        <v>56.35</v>
      </c>
      <c r="BB1124" s="3">
        <v>28.67</v>
      </c>
      <c r="BC1124" s="3">
        <v>6.61</v>
      </c>
      <c r="BD1124" s="3" t="s">
        <v>3</v>
      </c>
      <c r="BE1124" s="3" t="s">
        <v>3</v>
      </c>
      <c r="BF1124" s="3" t="s">
        <v>3</v>
      </c>
      <c r="BG1124" s="3" t="s">
        <v>3</v>
      </c>
      <c r="BH1124" s="3">
        <v>0</v>
      </c>
      <c r="BI1124" s="3">
        <v>1</v>
      </c>
      <c r="BJ1124" s="3" t="s">
        <v>1011</v>
      </c>
      <c r="BM1124" s="3">
        <v>29</v>
      </c>
      <c r="BN1124" s="3">
        <v>0</v>
      </c>
      <c r="BO1124" s="3" t="s">
        <v>1008</v>
      </c>
      <c r="BP1124" s="3">
        <v>1</v>
      </c>
      <c r="BQ1124" s="3">
        <v>30</v>
      </c>
      <c r="BR1124" s="3">
        <v>0</v>
      </c>
      <c r="BS1124" s="3">
        <v>56.35</v>
      </c>
      <c r="BT1124" s="3">
        <v>1</v>
      </c>
      <c r="BU1124" s="3">
        <v>1</v>
      </c>
      <c r="BV1124" s="3">
        <v>1</v>
      </c>
      <c r="BW1124" s="3">
        <v>1</v>
      </c>
      <c r="BX1124" s="3">
        <v>1</v>
      </c>
      <c r="BY1124" s="3" t="s">
        <v>3</v>
      </c>
      <c r="BZ1124" s="3">
        <v>87</v>
      </c>
      <c r="CA1124" s="3">
        <v>47</v>
      </c>
      <c r="CB1124" s="3" t="s">
        <v>3</v>
      </c>
      <c r="CE1124" s="3">
        <v>1566</v>
      </c>
      <c r="CF1124" s="3">
        <v>0</v>
      </c>
      <c r="CG1124" s="3">
        <v>0</v>
      </c>
      <c r="CM1124" s="3">
        <v>0</v>
      </c>
      <c r="CN1124" s="3" t="s">
        <v>2117</v>
      </c>
      <c r="CO1124" s="3">
        <v>0</v>
      </c>
      <c r="CP1124" s="3">
        <f t="shared" si="868"/>
        <v>21883.82</v>
      </c>
      <c r="CQ1124" s="3">
        <f t="shared" si="869"/>
        <v>3754.74</v>
      </c>
      <c r="CR1124" s="3">
        <f>(ROUND((ROUND(((((ET1124*1.2)*1.25))*AV1124*1),2)*BB1124),2)+ROUND((ROUND(((AE1124-(((EU1124*1.2)*1.25)))*AV1124*1),2)*BS1124),2))</f>
        <v>1999.16</v>
      </c>
      <c r="CS1124" s="3">
        <f>(ROUND((ROUND(((((EU1124*1.2)*1.25))*AV1124*1),2)*BS1124),2)+ROUND((ROUND(((AE1124-(((EU1124*1.2)*1.25)))*AV1124*1),2)*BS1124),2))</f>
        <v>1580.62</v>
      </c>
      <c r="CT1124" s="3">
        <f t="shared" si="870"/>
        <v>18957.27</v>
      </c>
      <c r="CU1124" s="3">
        <f t="shared" si="871"/>
        <v>0</v>
      </c>
      <c r="CV1124" s="3">
        <f t="shared" si="872"/>
        <v>26.657666999999993</v>
      </c>
      <c r="CW1124" s="3">
        <f t="shared" si="873"/>
        <v>0</v>
      </c>
      <c r="CX1124" s="3">
        <f t="shared" si="874"/>
        <v>0</v>
      </c>
      <c r="CY1124" s="3">
        <f>(ROUND((((S1124+ROUND((ROUND(((((EU1124*1.2)*1.25))*AV1124*1),2)*BS1124),2))*AT1124)/100),2)+ROUND(((ROUND((ROUND(((AE1124-(((EU1124*1.2)*1.25)))*AV1124*1),2)*BS1124),2)*AT1124)/100),2))</f>
        <v>15981.01</v>
      </c>
      <c r="CZ1124" s="3">
        <f>(ROUND((((S1124+ROUND((ROUND(((((EU1124*1.2)*1.25))*AV1124*1),2)*BS1124),2))*AU1124)/100),2)+ROUND(((ROUND((ROUND(((AE1124-(((EU1124*1.2)*1.25)))*AV1124*1),2)*BS1124),2)*AU1124)/100),2))</f>
        <v>8633.42</v>
      </c>
      <c r="DB1124" s="3">
        <v>263</v>
      </c>
      <c r="DC1124" s="3" t="s">
        <v>3</v>
      </c>
      <c r="DD1124" s="3" t="s">
        <v>31</v>
      </c>
      <c r="DE1124" s="3" t="s">
        <v>935</v>
      </c>
      <c r="DF1124" s="3" t="s">
        <v>935</v>
      </c>
      <c r="DG1124" s="3" t="s">
        <v>936</v>
      </c>
      <c r="DH1124" s="3" t="s">
        <v>3</v>
      </c>
      <c r="DI1124" s="3" t="s">
        <v>936</v>
      </c>
      <c r="DJ1124" s="3" t="s">
        <v>935</v>
      </c>
      <c r="DK1124" s="3" t="s">
        <v>3</v>
      </c>
      <c r="DL1124" s="3" t="s">
        <v>3</v>
      </c>
      <c r="DM1124" s="3" t="s">
        <v>3</v>
      </c>
      <c r="DN1124" s="3">
        <v>0</v>
      </c>
      <c r="DO1124" s="3">
        <v>0</v>
      </c>
      <c r="DP1124" s="3">
        <v>1</v>
      </c>
      <c r="DQ1124" s="3">
        <v>1</v>
      </c>
      <c r="DU1124" s="3">
        <v>1013</v>
      </c>
      <c r="DV1124" s="3" t="s">
        <v>1010</v>
      </c>
      <c r="DW1124" s="3" t="s">
        <v>1010</v>
      </c>
      <c r="DX1124" s="3">
        <v>1</v>
      </c>
      <c r="DZ1124" s="3" t="s">
        <v>3</v>
      </c>
      <c r="EA1124" s="3" t="s">
        <v>3</v>
      </c>
      <c r="EB1124" s="3" t="s">
        <v>3</v>
      </c>
      <c r="EC1124" s="3" t="s">
        <v>3</v>
      </c>
      <c r="EE1124" s="3">
        <v>56938462</v>
      </c>
      <c r="EF1124" s="3">
        <v>30</v>
      </c>
      <c r="EG1124" s="3" t="s">
        <v>34</v>
      </c>
      <c r="EH1124" s="3">
        <v>0</v>
      </c>
      <c r="EI1124" s="3" t="s">
        <v>3</v>
      </c>
      <c r="EJ1124" s="3">
        <v>1</v>
      </c>
      <c r="EK1124" s="3">
        <v>29</v>
      </c>
      <c r="EL1124" s="3" t="s">
        <v>667</v>
      </c>
      <c r="EM1124" s="3" t="s">
        <v>668</v>
      </c>
      <c r="EO1124" s="3" t="s">
        <v>37</v>
      </c>
      <c r="EQ1124" s="3">
        <v>131072</v>
      </c>
      <c r="ER1124" s="3">
        <v>834.69</v>
      </c>
      <c r="ES1124" s="3">
        <v>557.45000000000005</v>
      </c>
      <c r="ET1124" s="3">
        <v>44.4</v>
      </c>
      <c r="EU1124" s="3">
        <v>17.86</v>
      </c>
      <c r="EV1124" s="3">
        <v>232.84</v>
      </c>
      <c r="EW1124" s="3">
        <v>18.45</v>
      </c>
      <c r="EX1124" s="3">
        <v>0</v>
      </c>
      <c r="EY1124" s="3">
        <v>0</v>
      </c>
      <c r="FQ1124" s="3">
        <v>0</v>
      </c>
      <c r="FR1124" s="3">
        <v>0</v>
      </c>
      <c r="FS1124" s="3">
        <v>0</v>
      </c>
      <c r="FX1124" s="3">
        <v>87</v>
      </c>
      <c r="FY1124" s="3">
        <v>47</v>
      </c>
      <c r="GA1124" s="3" t="s">
        <v>3</v>
      </c>
      <c r="GD1124" s="3">
        <v>1</v>
      </c>
      <c r="GF1124" s="3">
        <v>-456861503</v>
      </c>
      <c r="GG1124" s="3">
        <v>2</v>
      </c>
      <c r="GH1124" s="3">
        <v>1</v>
      </c>
      <c r="GI1124" s="3">
        <v>2</v>
      </c>
      <c r="GJ1124" s="3">
        <v>0</v>
      </c>
      <c r="GK1124" s="3">
        <v>0</v>
      </c>
      <c r="GL1124" s="3">
        <f t="shared" si="875"/>
        <v>0</v>
      </c>
      <c r="GM1124" s="3">
        <f t="shared" si="876"/>
        <v>46255.86</v>
      </c>
      <c r="GN1124" s="3">
        <f t="shared" si="877"/>
        <v>46255.86</v>
      </c>
      <c r="GO1124" s="3">
        <f t="shared" si="878"/>
        <v>0</v>
      </c>
      <c r="GP1124" s="3">
        <f t="shared" si="879"/>
        <v>0</v>
      </c>
      <c r="GR1124" s="3">
        <v>0</v>
      </c>
      <c r="GS1124" s="3">
        <v>3</v>
      </c>
      <c r="GT1124" s="3">
        <v>0</v>
      </c>
      <c r="GU1124" s="3" t="s">
        <v>3</v>
      </c>
      <c r="GV1124" s="3">
        <f t="shared" si="880"/>
        <v>0</v>
      </c>
      <c r="GW1124" s="3">
        <v>1</v>
      </c>
      <c r="GX1124" s="3">
        <f t="shared" si="881"/>
        <v>0</v>
      </c>
      <c r="HA1124" s="3">
        <v>0</v>
      </c>
      <c r="HB1124" s="3">
        <v>0</v>
      </c>
      <c r="HC1124" s="3">
        <f t="shared" si="882"/>
        <v>0</v>
      </c>
      <c r="HE1124" s="3" t="s">
        <v>3</v>
      </c>
      <c r="HF1124" s="3" t="s">
        <v>3</v>
      </c>
      <c r="HM1124" s="3" t="s">
        <v>3</v>
      </c>
      <c r="HN1124" s="3" t="s">
        <v>3</v>
      </c>
      <c r="HO1124" s="3" t="s">
        <v>3</v>
      </c>
      <c r="HP1124" s="3" t="s">
        <v>3</v>
      </c>
      <c r="HQ1124" s="3" t="s">
        <v>3</v>
      </c>
      <c r="HS1124" s="3">
        <v>0</v>
      </c>
      <c r="IK1124" s="3">
        <v>0</v>
      </c>
    </row>
    <row r="1125" spans="1:255" x14ac:dyDescent="0.2">
      <c r="A1125" s="2">
        <v>18</v>
      </c>
      <c r="B1125" s="2">
        <v>1</v>
      </c>
      <c r="C1125" s="2">
        <v>883</v>
      </c>
      <c r="D1125" s="2"/>
      <c r="E1125" s="2" t="s">
        <v>1012</v>
      </c>
      <c r="F1125" s="2" t="s">
        <v>1013</v>
      </c>
      <c r="G1125" s="2" t="s">
        <v>1014</v>
      </c>
      <c r="H1125" s="2" t="s">
        <v>672</v>
      </c>
      <c r="I1125" s="2">
        <f>I1123*J1125</f>
        <v>0.913914</v>
      </c>
      <c r="J1125" s="2">
        <v>1.0319999783191858</v>
      </c>
      <c r="K1125" s="2">
        <v>1.032</v>
      </c>
      <c r="L1125" s="2"/>
      <c r="M1125" s="2"/>
      <c r="N1125" s="2"/>
      <c r="O1125" s="2">
        <f t="shared" si="858"/>
        <v>32.090000000000003</v>
      </c>
      <c r="P1125" s="2">
        <f t="shared" si="859"/>
        <v>32.090000000000003</v>
      </c>
      <c r="Q1125" s="2">
        <f t="shared" ref="Q1125:Q1148" si="883">(ROUND((ROUND(((ET1125)*AV1125*I1125),2)*BB1125),2)+ROUND((ROUND(((AE1125-(EU1125))*AV1125*I1125),2)*BS1125),2))</f>
        <v>0</v>
      </c>
      <c r="R1125" s="2">
        <f t="shared" ref="R1125:R1148" si="884">(ROUND((ROUND(((EU1125)*AV1125*I1125),2)*BS1125),2)+ROUND((ROUND(((AE1125-(EU1125))*AV1125*I1125),2)*BS1125),2))</f>
        <v>0</v>
      </c>
      <c r="S1125" s="2">
        <f t="shared" si="860"/>
        <v>0</v>
      </c>
      <c r="T1125" s="2">
        <f t="shared" si="861"/>
        <v>0</v>
      </c>
      <c r="U1125" s="2">
        <f t="shared" si="862"/>
        <v>0</v>
      </c>
      <c r="V1125" s="2">
        <f t="shared" si="863"/>
        <v>0</v>
      </c>
      <c r="W1125" s="2">
        <f t="shared" si="864"/>
        <v>0</v>
      </c>
      <c r="X1125" s="2">
        <f t="shared" ref="X1125:X1148" si="885">(ROUND((((S1125+ROUND((ROUND(((EU1125)*AV1125*I1125),2)*BS1125),2))*AT1125)/100),2)+ROUND(((ROUND((ROUND(((AE1125-(EU1125))*AV1125*I1125),2)*BS1125),2)*AT1125)/100),2))</f>
        <v>0</v>
      </c>
      <c r="Y1125" s="2">
        <f t="shared" ref="Y1125:Y1148" si="886">(ROUND((((S1125+ROUND((ROUND(((EU1125)*AV1125*I1125),2)*BS1125),2))*AU1125)/100),2)+ROUND(((ROUND((ROUND(((AE1125-(EU1125))*AV1125*I1125),2)*BS1125),2)*AU1125)/100),2))</f>
        <v>0</v>
      </c>
      <c r="Z1125" s="2"/>
      <c r="AA1125" s="2">
        <v>56661434</v>
      </c>
      <c r="AB1125" s="2">
        <f t="shared" si="865"/>
        <v>34.46</v>
      </c>
      <c r="AC1125" s="2">
        <f t="shared" ref="AC1125:AC1148" si="887">ROUND((ES1125),6)</f>
        <v>34.46</v>
      </c>
      <c r="AD1125" s="2">
        <f t="shared" ref="AD1125:AD1148" si="888">ROUND((((ET1125)-(EU1125))+AE1125),6)</f>
        <v>0</v>
      </c>
      <c r="AE1125" s="2">
        <f t="shared" ref="AE1125:AE1148" si="889">ROUND((EU1125),6)</f>
        <v>0</v>
      </c>
      <c r="AF1125" s="2">
        <f t="shared" ref="AF1125:AF1148" si="890">ROUND((EV1125),6)</f>
        <v>0</v>
      </c>
      <c r="AG1125" s="2">
        <f t="shared" si="866"/>
        <v>0</v>
      </c>
      <c r="AH1125" s="2">
        <f t="shared" ref="AH1125:AH1148" si="891">(EW1125)</f>
        <v>0</v>
      </c>
      <c r="AI1125" s="2">
        <f t="shared" ref="AI1125:AI1148" si="892">(EX1125)</f>
        <v>0</v>
      </c>
      <c r="AJ1125" s="2">
        <f t="shared" si="867"/>
        <v>0</v>
      </c>
      <c r="AK1125" s="2">
        <v>34.46</v>
      </c>
      <c r="AL1125" s="2">
        <v>34.46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87</v>
      </c>
      <c r="AU1125" s="2">
        <v>47</v>
      </c>
      <c r="AV1125" s="2">
        <v>1</v>
      </c>
      <c r="AW1125" s="2">
        <v>1.0189999999999999</v>
      </c>
      <c r="AX1125" s="2"/>
      <c r="AY1125" s="2"/>
      <c r="AZ1125" s="2">
        <v>1</v>
      </c>
      <c r="BA1125" s="2">
        <v>1</v>
      </c>
      <c r="BB1125" s="2">
        <v>1</v>
      </c>
      <c r="BC1125" s="2">
        <v>1</v>
      </c>
      <c r="BD1125" s="2" t="s">
        <v>3</v>
      </c>
      <c r="BE1125" s="2" t="s">
        <v>3</v>
      </c>
      <c r="BF1125" s="2" t="s">
        <v>3</v>
      </c>
      <c r="BG1125" s="2" t="s">
        <v>3</v>
      </c>
      <c r="BH1125" s="2">
        <v>3</v>
      </c>
      <c r="BI1125" s="2">
        <v>1</v>
      </c>
      <c r="BJ1125" s="2" t="s">
        <v>1015</v>
      </c>
      <c r="BK1125" s="2"/>
      <c r="BL1125" s="2"/>
      <c r="BM1125" s="2">
        <v>29</v>
      </c>
      <c r="BN1125" s="2">
        <v>0</v>
      </c>
      <c r="BO1125" s="2" t="s">
        <v>3</v>
      </c>
      <c r="BP1125" s="2">
        <v>0</v>
      </c>
      <c r="BQ1125" s="2">
        <v>30</v>
      </c>
      <c r="BR1125" s="2">
        <v>0</v>
      </c>
      <c r="BS1125" s="2">
        <v>1</v>
      </c>
      <c r="BT1125" s="2">
        <v>1</v>
      </c>
      <c r="BU1125" s="2">
        <v>1</v>
      </c>
      <c r="BV1125" s="2">
        <v>1</v>
      </c>
      <c r="BW1125" s="2">
        <v>1</v>
      </c>
      <c r="BX1125" s="2">
        <v>1</v>
      </c>
      <c r="BY1125" s="2" t="s">
        <v>3</v>
      </c>
      <c r="BZ1125" s="2">
        <v>87</v>
      </c>
      <c r="CA1125" s="2">
        <v>47</v>
      </c>
      <c r="CB1125" s="2" t="s">
        <v>3</v>
      </c>
      <c r="CC1125" s="2"/>
      <c r="CD1125" s="2"/>
      <c r="CE1125" s="2">
        <v>1566</v>
      </c>
      <c r="CF1125" s="2">
        <v>0</v>
      </c>
      <c r="CG1125" s="2">
        <v>0</v>
      </c>
      <c r="CH1125" s="2"/>
      <c r="CI1125" s="2"/>
      <c r="CJ1125" s="2"/>
      <c r="CK1125" s="2"/>
      <c r="CL1125" s="2"/>
      <c r="CM1125" s="2">
        <v>0</v>
      </c>
      <c r="CN1125" s="2" t="s">
        <v>2136</v>
      </c>
      <c r="CO1125" s="2">
        <v>0</v>
      </c>
      <c r="CP1125" s="2">
        <f t="shared" si="868"/>
        <v>32.090000000000003</v>
      </c>
      <c r="CQ1125" s="2">
        <f t="shared" si="869"/>
        <v>35.11</v>
      </c>
      <c r="CR1125" s="2">
        <f t="shared" ref="CR1125:CR1148" si="893">(ROUND((ROUND(((ET1125)*AV1125*1),2)*BB1125),2)+ROUND((ROUND(((AE1125-(EU1125))*AV1125*1),2)*BS1125),2))</f>
        <v>0</v>
      </c>
      <c r="CS1125" s="2">
        <f t="shared" ref="CS1125:CS1148" si="894">(ROUND((ROUND(((EU1125)*AV1125*1),2)*BS1125),2)+ROUND((ROUND(((AE1125-(EU1125))*AV1125*1),2)*BS1125),2))</f>
        <v>0</v>
      </c>
      <c r="CT1125" s="2">
        <f t="shared" si="870"/>
        <v>0</v>
      </c>
      <c r="CU1125" s="2">
        <f t="shared" si="871"/>
        <v>0</v>
      </c>
      <c r="CV1125" s="2">
        <f t="shared" si="872"/>
        <v>0</v>
      </c>
      <c r="CW1125" s="2">
        <f t="shared" si="873"/>
        <v>0</v>
      </c>
      <c r="CX1125" s="2">
        <f t="shared" si="874"/>
        <v>0</v>
      </c>
      <c r="CY1125" s="2">
        <f t="shared" ref="CY1125:CY1148" si="895">(ROUND((((S1125+ROUND((ROUND(((EU1125)*AV1125*1),2)*BS1125),2))*AT1125)/100),2)+ROUND(((ROUND((ROUND(((AE1125-(EU1125))*AV1125*1),2)*BS1125),2)*AT1125)/100),2))</f>
        <v>0</v>
      </c>
      <c r="CZ1125" s="2">
        <f t="shared" ref="CZ1125:CZ1148" si="896">(ROUND((((S1125+ROUND((ROUND(((EU1125)*AV1125*1),2)*BS1125),2))*AU1125)/100),2)+ROUND(((ROUND((ROUND(((AE1125-(EU1125))*AV1125*1),2)*BS1125),2)*AU1125)/100),2))</f>
        <v>0</v>
      </c>
      <c r="DA1125" s="2"/>
      <c r="DB1125" s="2"/>
      <c r="DC1125" s="2" t="s">
        <v>3</v>
      </c>
      <c r="DD1125" s="2" t="s">
        <v>3</v>
      </c>
      <c r="DE1125" s="2" t="s">
        <v>3</v>
      </c>
      <c r="DF1125" s="2" t="s">
        <v>3</v>
      </c>
      <c r="DG1125" s="2" t="s">
        <v>3</v>
      </c>
      <c r="DH1125" s="2" t="s">
        <v>3</v>
      </c>
      <c r="DI1125" s="2" t="s">
        <v>3</v>
      </c>
      <c r="DJ1125" s="2" t="s">
        <v>3</v>
      </c>
      <c r="DK1125" s="2" t="s">
        <v>3</v>
      </c>
      <c r="DL1125" s="2" t="s">
        <v>3</v>
      </c>
      <c r="DM1125" s="2" t="s">
        <v>3</v>
      </c>
      <c r="DN1125" s="2">
        <v>0</v>
      </c>
      <c r="DO1125" s="2">
        <v>0</v>
      </c>
      <c r="DP1125" s="2">
        <v>1</v>
      </c>
      <c r="DQ1125" s="2">
        <v>1</v>
      </c>
      <c r="DR1125" s="2"/>
      <c r="DS1125" s="2"/>
      <c r="DT1125" s="2"/>
      <c r="DU1125" s="2">
        <v>1003</v>
      </c>
      <c r="DV1125" s="2" t="s">
        <v>672</v>
      </c>
      <c r="DW1125" s="2" t="s">
        <v>672</v>
      </c>
      <c r="DX1125" s="2">
        <v>1</v>
      </c>
      <c r="DY1125" s="2"/>
      <c r="DZ1125" s="2" t="s">
        <v>3</v>
      </c>
      <c r="EA1125" s="2" t="s">
        <v>3</v>
      </c>
      <c r="EB1125" s="2" t="s">
        <v>3</v>
      </c>
      <c r="EC1125" s="2" t="s">
        <v>3</v>
      </c>
      <c r="ED1125" s="2"/>
      <c r="EE1125" s="2">
        <v>56938462</v>
      </c>
      <c r="EF1125" s="2">
        <v>30</v>
      </c>
      <c r="EG1125" s="2" t="s">
        <v>34</v>
      </c>
      <c r="EH1125" s="2">
        <v>0</v>
      </c>
      <c r="EI1125" s="2" t="s">
        <v>3</v>
      </c>
      <c r="EJ1125" s="2">
        <v>1</v>
      </c>
      <c r="EK1125" s="2">
        <v>29</v>
      </c>
      <c r="EL1125" s="2" t="s">
        <v>667</v>
      </c>
      <c r="EM1125" s="2" t="s">
        <v>668</v>
      </c>
      <c r="EN1125" s="2"/>
      <c r="EO1125" s="2" t="s">
        <v>950</v>
      </c>
      <c r="EP1125" s="2"/>
      <c r="EQ1125" s="2">
        <v>0</v>
      </c>
      <c r="ER1125" s="2">
        <v>34.46</v>
      </c>
      <c r="ES1125" s="2">
        <v>34.46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>
        <v>0</v>
      </c>
      <c r="FR1125" s="2">
        <v>0</v>
      </c>
      <c r="FS1125" s="2">
        <v>0</v>
      </c>
      <c r="FT1125" s="2"/>
      <c r="FU1125" s="2"/>
      <c r="FV1125" s="2"/>
      <c r="FW1125" s="2"/>
      <c r="FX1125" s="2">
        <v>87</v>
      </c>
      <c r="FY1125" s="2">
        <v>47</v>
      </c>
      <c r="FZ1125" s="2"/>
      <c r="GA1125" s="2" t="s">
        <v>3</v>
      </c>
      <c r="GB1125" s="2"/>
      <c r="GC1125" s="2"/>
      <c r="GD1125" s="2">
        <v>1</v>
      </c>
      <c r="GE1125" s="2"/>
      <c r="GF1125" s="2">
        <v>1935226305</v>
      </c>
      <c r="GG1125" s="2">
        <v>2</v>
      </c>
      <c r="GH1125" s="2">
        <v>1</v>
      </c>
      <c r="GI1125" s="2">
        <v>-2</v>
      </c>
      <c r="GJ1125" s="2">
        <v>0</v>
      </c>
      <c r="GK1125" s="2">
        <v>0</v>
      </c>
      <c r="GL1125" s="2">
        <f t="shared" si="875"/>
        <v>0</v>
      </c>
      <c r="GM1125" s="2">
        <f t="shared" si="876"/>
        <v>32.090000000000003</v>
      </c>
      <c r="GN1125" s="2">
        <f t="shared" si="877"/>
        <v>32.090000000000003</v>
      </c>
      <c r="GO1125" s="2">
        <f t="shared" si="878"/>
        <v>0</v>
      </c>
      <c r="GP1125" s="2">
        <f t="shared" si="879"/>
        <v>0</v>
      </c>
      <c r="GQ1125" s="2"/>
      <c r="GR1125" s="2">
        <v>0</v>
      </c>
      <c r="GS1125" s="2">
        <v>3</v>
      </c>
      <c r="GT1125" s="2">
        <v>0</v>
      </c>
      <c r="GU1125" s="2" t="s">
        <v>3</v>
      </c>
      <c r="GV1125" s="2">
        <f t="shared" si="880"/>
        <v>0</v>
      </c>
      <c r="GW1125" s="2">
        <v>1</v>
      </c>
      <c r="GX1125" s="2">
        <f t="shared" si="881"/>
        <v>0</v>
      </c>
      <c r="GY1125" s="2"/>
      <c r="GZ1125" s="2"/>
      <c r="HA1125" s="2">
        <v>0</v>
      </c>
      <c r="HB1125" s="2">
        <v>0</v>
      </c>
      <c r="HC1125" s="2">
        <f t="shared" si="882"/>
        <v>0</v>
      </c>
      <c r="HD1125" s="2"/>
      <c r="HE1125" s="2" t="s">
        <v>3</v>
      </c>
      <c r="HF1125" s="2" t="s">
        <v>3</v>
      </c>
      <c r="HG1125" s="2"/>
      <c r="HH1125" s="2"/>
      <c r="HI1125" s="2"/>
      <c r="HJ1125" s="2"/>
      <c r="HK1125" s="2"/>
      <c r="HL1125" s="2"/>
      <c r="HM1125" s="2" t="s">
        <v>31</v>
      </c>
      <c r="HN1125" s="2" t="s">
        <v>3</v>
      </c>
      <c r="HO1125" s="2" t="s">
        <v>3</v>
      </c>
      <c r="HP1125" s="2" t="s">
        <v>3</v>
      </c>
      <c r="HQ1125" s="2" t="s">
        <v>3</v>
      </c>
      <c r="HR1125" s="2"/>
      <c r="HS1125" s="2">
        <v>0</v>
      </c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>
        <v>0</v>
      </c>
      <c r="IL1125" s="2"/>
      <c r="IM1125" s="2"/>
      <c r="IN1125" s="2"/>
      <c r="IO1125" s="2"/>
      <c r="IP1125" s="2"/>
      <c r="IQ1125" s="2"/>
      <c r="IR1125" s="2"/>
      <c r="IS1125" s="2"/>
      <c r="IT1125" s="2"/>
      <c r="IU1125" s="2"/>
    </row>
    <row r="1126" spans="1:255" x14ac:dyDescent="0.2">
      <c r="A1126" s="3">
        <v>18</v>
      </c>
      <c r="B1126" s="3">
        <v>1</v>
      </c>
      <c r="C1126" s="3">
        <v>892</v>
      </c>
      <c r="E1126" s="3" t="s">
        <v>1012</v>
      </c>
      <c r="F1126" s="3" t="s">
        <v>1013</v>
      </c>
      <c r="G1126" s="3" t="s">
        <v>1014</v>
      </c>
      <c r="H1126" s="3" t="s">
        <v>672</v>
      </c>
      <c r="I1126" s="3">
        <f>I1124*J1126</f>
        <v>0.913914</v>
      </c>
      <c r="J1126" s="3">
        <v>1.0319999783191858</v>
      </c>
      <c r="K1126" s="3">
        <v>1.032</v>
      </c>
      <c r="O1126" s="3">
        <f t="shared" si="858"/>
        <v>157.88</v>
      </c>
      <c r="P1126" s="3">
        <f t="shared" si="859"/>
        <v>157.88</v>
      </c>
      <c r="Q1126" s="3">
        <f t="shared" si="883"/>
        <v>0</v>
      </c>
      <c r="R1126" s="3">
        <f t="shared" si="884"/>
        <v>0</v>
      </c>
      <c r="S1126" s="3">
        <f t="shared" si="860"/>
        <v>0</v>
      </c>
      <c r="T1126" s="3">
        <f t="shared" si="861"/>
        <v>0</v>
      </c>
      <c r="U1126" s="3">
        <f t="shared" si="862"/>
        <v>0</v>
      </c>
      <c r="V1126" s="3">
        <f t="shared" si="863"/>
        <v>0</v>
      </c>
      <c r="W1126" s="3">
        <f t="shared" si="864"/>
        <v>0</v>
      </c>
      <c r="X1126" s="3">
        <f t="shared" si="885"/>
        <v>0</v>
      </c>
      <c r="Y1126" s="3">
        <f t="shared" si="886"/>
        <v>0</v>
      </c>
      <c r="AA1126" s="3">
        <v>56661436</v>
      </c>
      <c r="AB1126" s="3">
        <f t="shared" si="865"/>
        <v>34.46</v>
      </c>
      <c r="AC1126" s="3">
        <f t="shared" si="887"/>
        <v>34.46</v>
      </c>
      <c r="AD1126" s="3">
        <f t="shared" si="888"/>
        <v>0</v>
      </c>
      <c r="AE1126" s="3">
        <f t="shared" si="889"/>
        <v>0</v>
      </c>
      <c r="AF1126" s="3">
        <f t="shared" si="890"/>
        <v>0</v>
      </c>
      <c r="AG1126" s="3">
        <f t="shared" si="866"/>
        <v>0</v>
      </c>
      <c r="AH1126" s="3">
        <f t="shared" si="891"/>
        <v>0</v>
      </c>
      <c r="AI1126" s="3">
        <f t="shared" si="892"/>
        <v>0</v>
      </c>
      <c r="AJ1126" s="3">
        <f t="shared" si="867"/>
        <v>0</v>
      </c>
      <c r="AK1126" s="3">
        <v>34.46</v>
      </c>
      <c r="AL1126" s="3">
        <v>34.46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87</v>
      </c>
      <c r="AU1126" s="3">
        <v>47</v>
      </c>
      <c r="AV1126" s="3">
        <v>1</v>
      </c>
      <c r="AW1126" s="3">
        <v>1.0189999999999999</v>
      </c>
      <c r="AZ1126" s="3">
        <v>1</v>
      </c>
      <c r="BA1126" s="3">
        <v>1</v>
      </c>
      <c r="BB1126" s="3">
        <v>1</v>
      </c>
      <c r="BC1126" s="3">
        <v>4.92</v>
      </c>
      <c r="BD1126" s="3" t="s">
        <v>3</v>
      </c>
      <c r="BE1126" s="3" t="s">
        <v>3</v>
      </c>
      <c r="BF1126" s="3" t="s">
        <v>3</v>
      </c>
      <c r="BG1126" s="3" t="s">
        <v>3</v>
      </c>
      <c r="BH1126" s="3">
        <v>3</v>
      </c>
      <c r="BI1126" s="3">
        <v>1</v>
      </c>
      <c r="BJ1126" s="3" t="s">
        <v>1015</v>
      </c>
      <c r="BM1126" s="3">
        <v>29</v>
      </c>
      <c r="BN1126" s="3">
        <v>0</v>
      </c>
      <c r="BO1126" s="3" t="s">
        <v>1013</v>
      </c>
      <c r="BP1126" s="3">
        <v>1</v>
      </c>
      <c r="BQ1126" s="3">
        <v>30</v>
      </c>
      <c r="BR1126" s="3">
        <v>0</v>
      </c>
      <c r="BS1126" s="3">
        <v>1</v>
      </c>
      <c r="BT1126" s="3">
        <v>1</v>
      </c>
      <c r="BU1126" s="3">
        <v>1</v>
      </c>
      <c r="BV1126" s="3">
        <v>1</v>
      </c>
      <c r="BW1126" s="3">
        <v>1</v>
      </c>
      <c r="BX1126" s="3">
        <v>1</v>
      </c>
      <c r="BY1126" s="3" t="s">
        <v>3</v>
      </c>
      <c r="BZ1126" s="3">
        <v>87</v>
      </c>
      <c r="CA1126" s="3">
        <v>47</v>
      </c>
      <c r="CB1126" s="3" t="s">
        <v>3</v>
      </c>
      <c r="CE1126" s="3">
        <v>1566</v>
      </c>
      <c r="CF1126" s="3">
        <v>0</v>
      </c>
      <c r="CG1126" s="3">
        <v>0</v>
      </c>
      <c r="CM1126" s="3">
        <v>0</v>
      </c>
      <c r="CN1126" s="3" t="s">
        <v>2136</v>
      </c>
      <c r="CO1126" s="3">
        <v>0</v>
      </c>
      <c r="CP1126" s="3">
        <f t="shared" si="868"/>
        <v>157.88</v>
      </c>
      <c r="CQ1126" s="3">
        <f t="shared" si="869"/>
        <v>172.74</v>
      </c>
      <c r="CR1126" s="3">
        <f t="shared" si="893"/>
        <v>0</v>
      </c>
      <c r="CS1126" s="3">
        <f t="shared" si="894"/>
        <v>0</v>
      </c>
      <c r="CT1126" s="3">
        <f t="shared" si="870"/>
        <v>0</v>
      </c>
      <c r="CU1126" s="3">
        <f t="shared" si="871"/>
        <v>0</v>
      </c>
      <c r="CV1126" s="3">
        <f t="shared" si="872"/>
        <v>0</v>
      </c>
      <c r="CW1126" s="3">
        <f t="shared" si="873"/>
        <v>0</v>
      </c>
      <c r="CX1126" s="3">
        <f t="shared" si="874"/>
        <v>0</v>
      </c>
      <c r="CY1126" s="3">
        <f t="shared" si="895"/>
        <v>0</v>
      </c>
      <c r="CZ1126" s="3">
        <f t="shared" si="896"/>
        <v>0</v>
      </c>
      <c r="DC1126" s="3" t="s">
        <v>3</v>
      </c>
      <c r="DD1126" s="3" t="s">
        <v>3</v>
      </c>
      <c r="DE1126" s="3" t="s">
        <v>3</v>
      </c>
      <c r="DF1126" s="3" t="s">
        <v>3</v>
      </c>
      <c r="DG1126" s="3" t="s">
        <v>3</v>
      </c>
      <c r="DH1126" s="3" t="s">
        <v>3</v>
      </c>
      <c r="DI1126" s="3" t="s">
        <v>3</v>
      </c>
      <c r="DJ1126" s="3" t="s">
        <v>3</v>
      </c>
      <c r="DK1126" s="3" t="s">
        <v>3</v>
      </c>
      <c r="DL1126" s="3" t="s">
        <v>3</v>
      </c>
      <c r="DM1126" s="3" t="s">
        <v>3</v>
      </c>
      <c r="DN1126" s="3">
        <v>0</v>
      </c>
      <c r="DO1126" s="3">
        <v>0</v>
      </c>
      <c r="DP1126" s="3">
        <v>1</v>
      </c>
      <c r="DQ1126" s="3">
        <v>1</v>
      </c>
      <c r="DU1126" s="3">
        <v>1003</v>
      </c>
      <c r="DV1126" s="3" t="s">
        <v>672</v>
      </c>
      <c r="DW1126" s="3" t="s">
        <v>672</v>
      </c>
      <c r="DX1126" s="3">
        <v>1</v>
      </c>
      <c r="DZ1126" s="3" t="s">
        <v>3</v>
      </c>
      <c r="EA1126" s="3" t="s">
        <v>3</v>
      </c>
      <c r="EB1126" s="3" t="s">
        <v>3</v>
      </c>
      <c r="EC1126" s="3" t="s">
        <v>3</v>
      </c>
      <c r="EE1126" s="3">
        <v>56938462</v>
      </c>
      <c r="EF1126" s="3">
        <v>30</v>
      </c>
      <c r="EG1126" s="3" t="s">
        <v>34</v>
      </c>
      <c r="EH1126" s="3">
        <v>0</v>
      </c>
      <c r="EI1126" s="3" t="s">
        <v>3</v>
      </c>
      <c r="EJ1126" s="3">
        <v>1</v>
      </c>
      <c r="EK1126" s="3">
        <v>29</v>
      </c>
      <c r="EL1126" s="3" t="s">
        <v>667</v>
      </c>
      <c r="EM1126" s="3" t="s">
        <v>668</v>
      </c>
      <c r="EO1126" s="3" t="s">
        <v>950</v>
      </c>
      <c r="EQ1126" s="3">
        <v>0</v>
      </c>
      <c r="ER1126" s="3">
        <v>34.46</v>
      </c>
      <c r="ES1126" s="3">
        <v>34.46</v>
      </c>
      <c r="ET1126" s="3">
        <v>0</v>
      </c>
      <c r="EU1126" s="3">
        <v>0</v>
      </c>
      <c r="EV1126" s="3">
        <v>0</v>
      </c>
      <c r="EW1126" s="3">
        <v>0</v>
      </c>
      <c r="EX1126" s="3">
        <v>0</v>
      </c>
      <c r="FQ1126" s="3">
        <v>0</v>
      </c>
      <c r="FR1126" s="3">
        <v>0</v>
      </c>
      <c r="FS1126" s="3">
        <v>0</v>
      </c>
      <c r="FX1126" s="3">
        <v>87</v>
      </c>
      <c r="FY1126" s="3">
        <v>47</v>
      </c>
      <c r="GA1126" s="3" t="s">
        <v>3</v>
      </c>
      <c r="GD1126" s="3">
        <v>1</v>
      </c>
      <c r="GF1126" s="3">
        <v>1935226305</v>
      </c>
      <c r="GG1126" s="3">
        <v>2</v>
      </c>
      <c r="GH1126" s="3">
        <v>1</v>
      </c>
      <c r="GI1126" s="3">
        <v>2</v>
      </c>
      <c r="GJ1126" s="3">
        <v>0</v>
      </c>
      <c r="GK1126" s="3">
        <v>0</v>
      </c>
      <c r="GL1126" s="3">
        <f t="shared" si="875"/>
        <v>0</v>
      </c>
      <c r="GM1126" s="3">
        <f t="shared" si="876"/>
        <v>157.88</v>
      </c>
      <c r="GN1126" s="3">
        <f t="shared" si="877"/>
        <v>157.88</v>
      </c>
      <c r="GO1126" s="3">
        <f t="shared" si="878"/>
        <v>0</v>
      </c>
      <c r="GP1126" s="3">
        <f t="shared" si="879"/>
        <v>0</v>
      </c>
      <c r="GR1126" s="3">
        <v>0</v>
      </c>
      <c r="GS1126" s="3">
        <v>3</v>
      </c>
      <c r="GT1126" s="3">
        <v>0</v>
      </c>
      <c r="GU1126" s="3" t="s">
        <v>3</v>
      </c>
      <c r="GV1126" s="3">
        <f t="shared" si="880"/>
        <v>0</v>
      </c>
      <c r="GW1126" s="3">
        <v>1</v>
      </c>
      <c r="GX1126" s="3">
        <f t="shared" si="881"/>
        <v>0</v>
      </c>
      <c r="HA1126" s="3">
        <v>0</v>
      </c>
      <c r="HB1126" s="3">
        <v>0</v>
      </c>
      <c r="HC1126" s="3">
        <f t="shared" si="882"/>
        <v>0</v>
      </c>
      <c r="HE1126" s="3" t="s">
        <v>3</v>
      </c>
      <c r="HF1126" s="3" t="s">
        <v>3</v>
      </c>
      <c r="HM1126" s="3" t="s">
        <v>31</v>
      </c>
      <c r="HN1126" s="3" t="s">
        <v>3</v>
      </c>
      <c r="HO1126" s="3" t="s">
        <v>3</v>
      </c>
      <c r="HP1126" s="3" t="s">
        <v>3</v>
      </c>
      <c r="HQ1126" s="3" t="s">
        <v>3</v>
      </c>
      <c r="HS1126" s="3">
        <v>0</v>
      </c>
      <c r="IK1126" s="3">
        <v>0</v>
      </c>
    </row>
    <row r="1127" spans="1:255" x14ac:dyDescent="0.2">
      <c r="A1127" s="2">
        <v>17</v>
      </c>
      <c r="B1127" s="2">
        <v>1</v>
      </c>
      <c r="C1127" s="2"/>
      <c r="D1127" s="2"/>
      <c r="E1127" s="2" t="s">
        <v>1016</v>
      </c>
      <c r="F1127" s="2" t="s">
        <v>1017</v>
      </c>
      <c r="G1127" s="2" t="s">
        <v>2137</v>
      </c>
      <c r="H1127" s="2" t="s">
        <v>672</v>
      </c>
      <c r="I1127" s="2">
        <v>30</v>
      </c>
      <c r="J1127" s="2">
        <v>0</v>
      </c>
      <c r="K1127" s="2">
        <v>30</v>
      </c>
      <c r="L1127" s="2"/>
      <c r="M1127" s="2"/>
      <c r="N1127" s="2"/>
      <c r="O1127" s="2">
        <f t="shared" si="858"/>
        <v>311.39999999999998</v>
      </c>
      <c r="P1127" s="2">
        <f t="shared" si="859"/>
        <v>311.39999999999998</v>
      </c>
      <c r="Q1127" s="2">
        <f t="shared" si="883"/>
        <v>0</v>
      </c>
      <c r="R1127" s="2">
        <f t="shared" si="884"/>
        <v>0</v>
      </c>
      <c r="S1127" s="2">
        <f t="shared" si="860"/>
        <v>0</v>
      </c>
      <c r="T1127" s="2">
        <f t="shared" si="861"/>
        <v>0</v>
      </c>
      <c r="U1127" s="2">
        <f t="shared" si="862"/>
        <v>0</v>
      </c>
      <c r="V1127" s="2">
        <f t="shared" si="863"/>
        <v>0</v>
      </c>
      <c r="W1127" s="2">
        <f t="shared" si="864"/>
        <v>0</v>
      </c>
      <c r="X1127" s="2">
        <f t="shared" si="885"/>
        <v>0</v>
      </c>
      <c r="Y1127" s="2">
        <f t="shared" si="886"/>
        <v>0</v>
      </c>
      <c r="Z1127" s="2"/>
      <c r="AA1127" s="2">
        <v>56661434</v>
      </c>
      <c r="AB1127" s="2">
        <f t="shared" si="865"/>
        <v>10.38</v>
      </c>
      <c r="AC1127" s="2">
        <f t="shared" si="887"/>
        <v>10.38</v>
      </c>
      <c r="AD1127" s="2">
        <f t="shared" si="888"/>
        <v>0</v>
      </c>
      <c r="AE1127" s="2">
        <f t="shared" si="889"/>
        <v>0</v>
      </c>
      <c r="AF1127" s="2">
        <f t="shared" si="890"/>
        <v>0</v>
      </c>
      <c r="AG1127" s="2">
        <f t="shared" si="866"/>
        <v>0</v>
      </c>
      <c r="AH1127" s="2">
        <f t="shared" si="891"/>
        <v>0</v>
      </c>
      <c r="AI1127" s="2">
        <f t="shared" si="892"/>
        <v>0</v>
      </c>
      <c r="AJ1127" s="2">
        <f t="shared" si="867"/>
        <v>0</v>
      </c>
      <c r="AK1127" s="2">
        <v>10.38</v>
      </c>
      <c r="AL1127" s="2">
        <v>10.38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1</v>
      </c>
      <c r="AW1127" s="2">
        <v>1</v>
      </c>
      <c r="AX1127" s="2"/>
      <c r="AY1127" s="2"/>
      <c r="AZ1127" s="2">
        <v>1</v>
      </c>
      <c r="BA1127" s="2">
        <v>1</v>
      </c>
      <c r="BB1127" s="2">
        <v>1</v>
      </c>
      <c r="BC1127" s="2">
        <v>1</v>
      </c>
      <c r="BD1127" s="2" t="s">
        <v>3</v>
      </c>
      <c r="BE1127" s="2" t="s">
        <v>3</v>
      </c>
      <c r="BF1127" s="2" t="s">
        <v>3</v>
      </c>
      <c r="BG1127" s="2" t="s">
        <v>3</v>
      </c>
      <c r="BH1127" s="2">
        <v>3</v>
      </c>
      <c r="BI1127" s="2">
        <v>1</v>
      </c>
      <c r="BJ1127" s="2" t="s">
        <v>1018</v>
      </c>
      <c r="BK1127" s="2"/>
      <c r="BL1127" s="2"/>
      <c r="BM1127" s="2">
        <v>1617</v>
      </c>
      <c r="BN1127" s="2">
        <v>0</v>
      </c>
      <c r="BO1127" s="2" t="s">
        <v>3</v>
      </c>
      <c r="BP1127" s="2">
        <v>0</v>
      </c>
      <c r="BQ1127" s="2">
        <v>200</v>
      </c>
      <c r="BR1127" s="2">
        <v>0</v>
      </c>
      <c r="BS1127" s="2">
        <v>1</v>
      </c>
      <c r="BT1127" s="2">
        <v>1</v>
      </c>
      <c r="BU1127" s="2">
        <v>1</v>
      </c>
      <c r="BV1127" s="2">
        <v>1</v>
      </c>
      <c r="BW1127" s="2">
        <v>1</v>
      </c>
      <c r="BX1127" s="2">
        <v>1</v>
      </c>
      <c r="BY1127" s="2" t="s">
        <v>3</v>
      </c>
      <c r="BZ1127" s="2">
        <v>0</v>
      </c>
      <c r="CA1127" s="2">
        <v>0</v>
      </c>
      <c r="CB1127" s="2" t="s">
        <v>3</v>
      </c>
      <c r="CC1127" s="2"/>
      <c r="CD1127" s="2"/>
      <c r="CE1127" s="2">
        <v>1566</v>
      </c>
      <c r="CF1127" s="2">
        <v>0</v>
      </c>
      <c r="CG1127" s="2">
        <v>0</v>
      </c>
      <c r="CH1127" s="2"/>
      <c r="CI1127" s="2"/>
      <c r="CJ1127" s="2"/>
      <c r="CK1127" s="2"/>
      <c r="CL1127" s="2"/>
      <c r="CM1127" s="2">
        <v>0</v>
      </c>
      <c r="CN1127" s="2" t="s">
        <v>3</v>
      </c>
      <c r="CO1127" s="2">
        <v>0</v>
      </c>
      <c r="CP1127" s="2">
        <f t="shared" si="868"/>
        <v>311.39999999999998</v>
      </c>
      <c r="CQ1127" s="2">
        <f t="shared" si="869"/>
        <v>10.38</v>
      </c>
      <c r="CR1127" s="2">
        <f t="shared" si="893"/>
        <v>0</v>
      </c>
      <c r="CS1127" s="2">
        <f t="shared" si="894"/>
        <v>0</v>
      </c>
      <c r="CT1127" s="2">
        <f t="shared" si="870"/>
        <v>0</v>
      </c>
      <c r="CU1127" s="2">
        <f t="shared" si="871"/>
        <v>0</v>
      </c>
      <c r="CV1127" s="2">
        <f t="shared" si="872"/>
        <v>0</v>
      </c>
      <c r="CW1127" s="2">
        <f t="shared" si="873"/>
        <v>0</v>
      </c>
      <c r="CX1127" s="2">
        <f t="shared" si="874"/>
        <v>0</v>
      </c>
      <c r="CY1127" s="2">
        <f t="shared" si="895"/>
        <v>0</v>
      </c>
      <c r="CZ1127" s="2">
        <f t="shared" si="896"/>
        <v>0</v>
      </c>
      <c r="DA1127" s="2"/>
      <c r="DB1127" s="2"/>
      <c r="DC1127" s="2" t="s">
        <v>3</v>
      </c>
      <c r="DD1127" s="2" t="s">
        <v>3</v>
      </c>
      <c r="DE1127" s="2" t="s">
        <v>3</v>
      </c>
      <c r="DF1127" s="2" t="s">
        <v>3</v>
      </c>
      <c r="DG1127" s="2" t="s">
        <v>3</v>
      </c>
      <c r="DH1127" s="2" t="s">
        <v>3</v>
      </c>
      <c r="DI1127" s="2" t="s">
        <v>3</v>
      </c>
      <c r="DJ1127" s="2" t="s">
        <v>3</v>
      </c>
      <c r="DK1127" s="2" t="s">
        <v>3</v>
      </c>
      <c r="DL1127" s="2" t="s">
        <v>3</v>
      </c>
      <c r="DM1127" s="2" t="s">
        <v>3</v>
      </c>
      <c r="DN1127" s="2">
        <v>0</v>
      </c>
      <c r="DO1127" s="2">
        <v>0</v>
      </c>
      <c r="DP1127" s="2">
        <v>1</v>
      </c>
      <c r="DQ1127" s="2">
        <v>1</v>
      </c>
      <c r="DR1127" s="2"/>
      <c r="DS1127" s="2"/>
      <c r="DT1127" s="2"/>
      <c r="DU1127" s="2">
        <v>1003</v>
      </c>
      <c r="DV1127" s="2" t="s">
        <v>672</v>
      </c>
      <c r="DW1127" s="2" t="s">
        <v>672</v>
      </c>
      <c r="DX1127" s="2">
        <v>1</v>
      </c>
      <c r="DY1127" s="2"/>
      <c r="DZ1127" s="2" t="s">
        <v>3</v>
      </c>
      <c r="EA1127" s="2" t="s">
        <v>3</v>
      </c>
      <c r="EB1127" s="2" t="s">
        <v>3</v>
      </c>
      <c r="EC1127" s="2" t="s">
        <v>3</v>
      </c>
      <c r="ED1127" s="2"/>
      <c r="EE1127" s="2">
        <v>56938530</v>
      </c>
      <c r="EF1127" s="2">
        <v>200</v>
      </c>
      <c r="EG1127" s="2" t="s">
        <v>343</v>
      </c>
      <c r="EH1127" s="2">
        <v>0</v>
      </c>
      <c r="EI1127" s="2" t="s">
        <v>3</v>
      </c>
      <c r="EJ1127" s="2">
        <v>1</v>
      </c>
      <c r="EK1127" s="2">
        <v>1617</v>
      </c>
      <c r="EL1127" s="2" t="s">
        <v>344</v>
      </c>
      <c r="EM1127" s="2" t="s">
        <v>345</v>
      </c>
      <c r="EN1127" s="2"/>
      <c r="EO1127" s="2" t="s">
        <v>3</v>
      </c>
      <c r="EP1127" s="2"/>
      <c r="EQ1127" s="2">
        <v>131072</v>
      </c>
      <c r="ER1127" s="2">
        <v>10.38</v>
      </c>
      <c r="ES1127" s="2">
        <v>10.38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>
        <v>0</v>
      </c>
      <c r="FR1127" s="2">
        <v>0</v>
      </c>
      <c r="FS1127" s="2">
        <v>0</v>
      </c>
      <c r="FT1127" s="2"/>
      <c r="FU1127" s="2"/>
      <c r="FV1127" s="2"/>
      <c r="FW1127" s="2"/>
      <c r="FX1127" s="2">
        <v>0</v>
      </c>
      <c r="FY1127" s="2">
        <v>0</v>
      </c>
      <c r="FZ1127" s="2"/>
      <c r="GA1127" s="2" t="s">
        <v>3</v>
      </c>
      <c r="GB1127" s="2"/>
      <c r="GC1127" s="2"/>
      <c r="GD1127" s="2">
        <v>1</v>
      </c>
      <c r="GE1127" s="2"/>
      <c r="GF1127" s="2">
        <v>442356811</v>
      </c>
      <c r="GG1127" s="2">
        <v>2</v>
      </c>
      <c r="GH1127" s="2">
        <v>1</v>
      </c>
      <c r="GI1127" s="2">
        <v>-2</v>
      </c>
      <c r="GJ1127" s="2">
        <v>0</v>
      </c>
      <c r="GK1127" s="2">
        <v>0</v>
      </c>
      <c r="GL1127" s="2">
        <f t="shared" si="875"/>
        <v>0</v>
      </c>
      <c r="GM1127" s="2">
        <f t="shared" si="876"/>
        <v>311.39999999999998</v>
      </c>
      <c r="GN1127" s="2">
        <f t="shared" si="877"/>
        <v>311.39999999999998</v>
      </c>
      <c r="GO1127" s="2">
        <f t="shared" si="878"/>
        <v>0</v>
      </c>
      <c r="GP1127" s="2">
        <f t="shared" si="879"/>
        <v>0</v>
      </c>
      <c r="GQ1127" s="2"/>
      <c r="GR1127" s="2">
        <v>0</v>
      </c>
      <c r="GS1127" s="2">
        <v>3</v>
      </c>
      <c r="GT1127" s="2">
        <v>0</v>
      </c>
      <c r="GU1127" s="2" t="s">
        <v>3</v>
      </c>
      <c r="GV1127" s="2">
        <f t="shared" si="880"/>
        <v>0</v>
      </c>
      <c r="GW1127" s="2">
        <v>1</v>
      </c>
      <c r="GX1127" s="2">
        <f t="shared" si="881"/>
        <v>0</v>
      </c>
      <c r="GY1127" s="2"/>
      <c r="GZ1127" s="2"/>
      <c r="HA1127" s="2">
        <v>0</v>
      </c>
      <c r="HB1127" s="2">
        <v>0</v>
      </c>
      <c r="HC1127" s="2">
        <f t="shared" si="882"/>
        <v>0</v>
      </c>
      <c r="HD1127" s="2"/>
      <c r="HE1127" s="2" t="s">
        <v>3</v>
      </c>
      <c r="HF1127" s="2" t="s">
        <v>3</v>
      </c>
      <c r="HG1127" s="2"/>
      <c r="HH1127" s="2"/>
      <c r="HI1127" s="2"/>
      <c r="HJ1127" s="2"/>
      <c r="HK1127" s="2"/>
      <c r="HL1127" s="2"/>
      <c r="HM1127" s="2" t="s">
        <v>3</v>
      </c>
      <c r="HN1127" s="2" t="s">
        <v>3</v>
      </c>
      <c r="HO1127" s="2" t="s">
        <v>3</v>
      </c>
      <c r="HP1127" s="2" t="s">
        <v>3</v>
      </c>
      <c r="HQ1127" s="2" t="s">
        <v>3</v>
      </c>
      <c r="HR1127" s="2"/>
      <c r="HS1127" s="2">
        <v>0</v>
      </c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/>
      <c r="II1127" s="2"/>
      <c r="IJ1127" s="2"/>
      <c r="IK1127" s="2">
        <v>0</v>
      </c>
      <c r="IL1127" s="2"/>
      <c r="IM1127" s="2"/>
      <c r="IN1127" s="2"/>
      <c r="IO1127" s="2"/>
      <c r="IP1127" s="2"/>
      <c r="IQ1127" s="2"/>
      <c r="IR1127" s="2"/>
      <c r="IS1127" s="2"/>
      <c r="IT1127" s="2"/>
      <c r="IU1127" s="2"/>
    </row>
    <row r="1128" spans="1:255" x14ac:dyDescent="0.2">
      <c r="A1128" s="3">
        <v>17</v>
      </c>
      <c r="B1128" s="3">
        <v>1</v>
      </c>
      <c r="E1128" s="3" t="s">
        <v>1016</v>
      </c>
      <c r="F1128" s="3" t="s">
        <v>1017</v>
      </c>
      <c r="G1128" s="3" t="s">
        <v>2137</v>
      </c>
      <c r="H1128" s="3" t="s">
        <v>672</v>
      </c>
      <c r="I1128" s="3">
        <v>30</v>
      </c>
      <c r="J1128" s="3">
        <v>0</v>
      </c>
      <c r="K1128" s="3">
        <v>30</v>
      </c>
      <c r="O1128" s="3">
        <f t="shared" si="858"/>
        <v>2217.17</v>
      </c>
      <c r="P1128" s="3">
        <f t="shared" si="859"/>
        <v>2217.17</v>
      </c>
      <c r="Q1128" s="3">
        <f t="shared" si="883"/>
        <v>0</v>
      </c>
      <c r="R1128" s="3">
        <f t="shared" si="884"/>
        <v>0</v>
      </c>
      <c r="S1128" s="3">
        <f t="shared" si="860"/>
        <v>0</v>
      </c>
      <c r="T1128" s="3">
        <f t="shared" si="861"/>
        <v>0</v>
      </c>
      <c r="U1128" s="3">
        <f t="shared" si="862"/>
        <v>0</v>
      </c>
      <c r="V1128" s="3">
        <f t="shared" si="863"/>
        <v>0</v>
      </c>
      <c r="W1128" s="3">
        <f t="shared" si="864"/>
        <v>0</v>
      </c>
      <c r="X1128" s="3">
        <f t="shared" si="885"/>
        <v>0</v>
      </c>
      <c r="Y1128" s="3">
        <f t="shared" si="886"/>
        <v>0</v>
      </c>
      <c r="AA1128" s="3">
        <v>56661436</v>
      </c>
      <c r="AB1128" s="3">
        <f t="shared" si="865"/>
        <v>10.38</v>
      </c>
      <c r="AC1128" s="3">
        <f t="shared" si="887"/>
        <v>10.38</v>
      </c>
      <c r="AD1128" s="3">
        <f t="shared" si="888"/>
        <v>0</v>
      </c>
      <c r="AE1128" s="3">
        <f t="shared" si="889"/>
        <v>0</v>
      </c>
      <c r="AF1128" s="3">
        <f t="shared" si="890"/>
        <v>0</v>
      </c>
      <c r="AG1128" s="3">
        <f t="shared" si="866"/>
        <v>0</v>
      </c>
      <c r="AH1128" s="3">
        <f t="shared" si="891"/>
        <v>0</v>
      </c>
      <c r="AI1128" s="3">
        <f t="shared" si="892"/>
        <v>0</v>
      </c>
      <c r="AJ1128" s="3">
        <f t="shared" si="867"/>
        <v>0</v>
      </c>
      <c r="AK1128" s="3">
        <v>10.38</v>
      </c>
      <c r="AL1128" s="3">
        <v>10.38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1</v>
      </c>
      <c r="AW1128" s="3">
        <v>1</v>
      </c>
      <c r="AZ1128" s="3">
        <v>1</v>
      </c>
      <c r="BA1128" s="3">
        <v>1</v>
      </c>
      <c r="BB1128" s="3">
        <v>1</v>
      </c>
      <c r="BC1128" s="3">
        <v>7.12</v>
      </c>
      <c r="BD1128" s="3" t="s">
        <v>3</v>
      </c>
      <c r="BE1128" s="3" t="s">
        <v>3</v>
      </c>
      <c r="BF1128" s="3" t="s">
        <v>3</v>
      </c>
      <c r="BG1128" s="3" t="s">
        <v>3</v>
      </c>
      <c r="BH1128" s="3">
        <v>3</v>
      </c>
      <c r="BI1128" s="3">
        <v>1</v>
      </c>
      <c r="BJ1128" s="3" t="s">
        <v>1018</v>
      </c>
      <c r="BM1128" s="3">
        <v>1617</v>
      </c>
      <c r="BN1128" s="3">
        <v>0</v>
      </c>
      <c r="BO1128" s="3" t="s">
        <v>1017</v>
      </c>
      <c r="BP1128" s="3">
        <v>1</v>
      </c>
      <c r="BQ1128" s="3">
        <v>200</v>
      </c>
      <c r="BR1128" s="3">
        <v>0</v>
      </c>
      <c r="BS1128" s="3">
        <v>1</v>
      </c>
      <c r="BT1128" s="3">
        <v>1</v>
      </c>
      <c r="BU1128" s="3">
        <v>1</v>
      </c>
      <c r="BV1128" s="3">
        <v>1</v>
      </c>
      <c r="BW1128" s="3">
        <v>1</v>
      </c>
      <c r="BX1128" s="3">
        <v>1</v>
      </c>
      <c r="BY1128" s="3" t="s">
        <v>3</v>
      </c>
      <c r="BZ1128" s="3">
        <v>0</v>
      </c>
      <c r="CA1128" s="3">
        <v>0</v>
      </c>
      <c r="CB1128" s="3" t="s">
        <v>3</v>
      </c>
      <c r="CE1128" s="3">
        <v>1566</v>
      </c>
      <c r="CF1128" s="3">
        <v>0</v>
      </c>
      <c r="CG1128" s="3">
        <v>0</v>
      </c>
      <c r="CM1128" s="3">
        <v>0</v>
      </c>
      <c r="CN1128" s="3" t="s">
        <v>3</v>
      </c>
      <c r="CO1128" s="3">
        <v>0</v>
      </c>
      <c r="CP1128" s="3">
        <f t="shared" si="868"/>
        <v>2217.17</v>
      </c>
      <c r="CQ1128" s="3">
        <f t="shared" si="869"/>
        <v>73.91</v>
      </c>
      <c r="CR1128" s="3">
        <f t="shared" si="893"/>
        <v>0</v>
      </c>
      <c r="CS1128" s="3">
        <f t="shared" si="894"/>
        <v>0</v>
      </c>
      <c r="CT1128" s="3">
        <f t="shared" si="870"/>
        <v>0</v>
      </c>
      <c r="CU1128" s="3">
        <f t="shared" si="871"/>
        <v>0</v>
      </c>
      <c r="CV1128" s="3">
        <f t="shared" si="872"/>
        <v>0</v>
      </c>
      <c r="CW1128" s="3">
        <f t="shared" si="873"/>
        <v>0</v>
      </c>
      <c r="CX1128" s="3">
        <f t="shared" si="874"/>
        <v>0</v>
      </c>
      <c r="CY1128" s="3">
        <f t="shared" si="895"/>
        <v>0</v>
      </c>
      <c r="CZ1128" s="3">
        <f t="shared" si="896"/>
        <v>0</v>
      </c>
      <c r="DC1128" s="3" t="s">
        <v>3</v>
      </c>
      <c r="DD1128" s="3" t="s">
        <v>3</v>
      </c>
      <c r="DE1128" s="3" t="s">
        <v>3</v>
      </c>
      <c r="DF1128" s="3" t="s">
        <v>3</v>
      </c>
      <c r="DG1128" s="3" t="s">
        <v>3</v>
      </c>
      <c r="DH1128" s="3" t="s">
        <v>3</v>
      </c>
      <c r="DI1128" s="3" t="s">
        <v>3</v>
      </c>
      <c r="DJ1128" s="3" t="s">
        <v>3</v>
      </c>
      <c r="DK1128" s="3" t="s">
        <v>3</v>
      </c>
      <c r="DL1128" s="3" t="s">
        <v>3</v>
      </c>
      <c r="DM1128" s="3" t="s">
        <v>3</v>
      </c>
      <c r="DN1128" s="3">
        <v>0</v>
      </c>
      <c r="DO1128" s="3">
        <v>0</v>
      </c>
      <c r="DP1128" s="3">
        <v>1</v>
      </c>
      <c r="DQ1128" s="3">
        <v>1</v>
      </c>
      <c r="DU1128" s="3">
        <v>1003</v>
      </c>
      <c r="DV1128" s="3" t="s">
        <v>672</v>
      </c>
      <c r="DW1128" s="3" t="s">
        <v>672</v>
      </c>
      <c r="DX1128" s="3">
        <v>1</v>
      </c>
      <c r="DZ1128" s="3" t="s">
        <v>3</v>
      </c>
      <c r="EA1128" s="3" t="s">
        <v>3</v>
      </c>
      <c r="EB1128" s="3" t="s">
        <v>3</v>
      </c>
      <c r="EC1128" s="3" t="s">
        <v>3</v>
      </c>
      <c r="EE1128" s="3">
        <v>56938530</v>
      </c>
      <c r="EF1128" s="3">
        <v>200</v>
      </c>
      <c r="EG1128" s="3" t="s">
        <v>343</v>
      </c>
      <c r="EH1128" s="3">
        <v>0</v>
      </c>
      <c r="EI1128" s="3" t="s">
        <v>3</v>
      </c>
      <c r="EJ1128" s="3">
        <v>1</v>
      </c>
      <c r="EK1128" s="3">
        <v>1617</v>
      </c>
      <c r="EL1128" s="3" t="s">
        <v>344</v>
      </c>
      <c r="EM1128" s="3" t="s">
        <v>345</v>
      </c>
      <c r="EO1128" s="3" t="s">
        <v>3</v>
      </c>
      <c r="EQ1128" s="3">
        <v>131072</v>
      </c>
      <c r="ER1128" s="3">
        <v>10.38</v>
      </c>
      <c r="ES1128" s="3">
        <v>10.38</v>
      </c>
      <c r="ET1128" s="3">
        <v>0</v>
      </c>
      <c r="EU1128" s="3">
        <v>0</v>
      </c>
      <c r="EV1128" s="3">
        <v>0</v>
      </c>
      <c r="EW1128" s="3">
        <v>0</v>
      </c>
      <c r="EX1128" s="3">
        <v>0</v>
      </c>
      <c r="EY1128" s="3">
        <v>0</v>
      </c>
      <c r="FQ1128" s="3">
        <v>0</v>
      </c>
      <c r="FR1128" s="3">
        <v>0</v>
      </c>
      <c r="FS1128" s="3">
        <v>0</v>
      </c>
      <c r="FX1128" s="3">
        <v>0</v>
      </c>
      <c r="FY1128" s="3">
        <v>0</v>
      </c>
      <c r="GA1128" s="3" t="s">
        <v>3</v>
      </c>
      <c r="GD1128" s="3">
        <v>1</v>
      </c>
      <c r="GF1128" s="3">
        <v>442356811</v>
      </c>
      <c r="GG1128" s="3">
        <v>2</v>
      </c>
      <c r="GH1128" s="3">
        <v>1</v>
      </c>
      <c r="GI1128" s="3">
        <v>2</v>
      </c>
      <c r="GJ1128" s="3">
        <v>0</v>
      </c>
      <c r="GK1128" s="3">
        <v>0</v>
      </c>
      <c r="GL1128" s="3">
        <f t="shared" si="875"/>
        <v>0</v>
      </c>
      <c r="GM1128" s="3">
        <f t="shared" si="876"/>
        <v>2217.17</v>
      </c>
      <c r="GN1128" s="3">
        <f t="shared" si="877"/>
        <v>2217.17</v>
      </c>
      <c r="GO1128" s="3">
        <f t="shared" si="878"/>
        <v>0</v>
      </c>
      <c r="GP1128" s="3">
        <f t="shared" si="879"/>
        <v>0</v>
      </c>
      <c r="GR1128" s="3">
        <v>0</v>
      </c>
      <c r="GS1128" s="3">
        <v>3</v>
      </c>
      <c r="GT1128" s="3">
        <v>0</v>
      </c>
      <c r="GU1128" s="3" t="s">
        <v>3</v>
      </c>
      <c r="GV1128" s="3">
        <f t="shared" si="880"/>
        <v>0</v>
      </c>
      <c r="GW1128" s="3">
        <v>1</v>
      </c>
      <c r="GX1128" s="3">
        <f t="shared" si="881"/>
        <v>0</v>
      </c>
      <c r="HA1128" s="3">
        <v>0</v>
      </c>
      <c r="HB1128" s="3">
        <v>0</v>
      </c>
      <c r="HC1128" s="3">
        <f t="shared" si="882"/>
        <v>0</v>
      </c>
      <c r="HE1128" s="3" t="s">
        <v>3</v>
      </c>
      <c r="HF1128" s="3" t="s">
        <v>3</v>
      </c>
      <c r="HM1128" s="3" t="s">
        <v>3</v>
      </c>
      <c r="HN1128" s="3" t="s">
        <v>3</v>
      </c>
      <c r="HO1128" s="3" t="s">
        <v>3</v>
      </c>
      <c r="HP1128" s="3" t="s">
        <v>3</v>
      </c>
      <c r="HQ1128" s="3" t="s">
        <v>3</v>
      </c>
      <c r="HS1128" s="3">
        <v>0</v>
      </c>
      <c r="IK1128" s="3">
        <v>0</v>
      </c>
    </row>
    <row r="1129" spans="1:255" x14ac:dyDescent="0.2">
      <c r="A1129" s="2">
        <v>17</v>
      </c>
      <c r="B1129" s="2">
        <v>1</v>
      </c>
      <c r="C1129" s="2"/>
      <c r="D1129" s="2"/>
      <c r="E1129" s="2" t="s">
        <v>1019</v>
      </c>
      <c r="F1129" s="2" t="s">
        <v>1020</v>
      </c>
      <c r="G1129" s="2" t="s">
        <v>2138</v>
      </c>
      <c r="H1129" s="2" t="s">
        <v>672</v>
      </c>
      <c r="I1129" s="2">
        <v>30</v>
      </c>
      <c r="J1129" s="2">
        <v>0</v>
      </c>
      <c r="K1129" s="2">
        <v>30</v>
      </c>
      <c r="L1129" s="2"/>
      <c r="M1129" s="2"/>
      <c r="N1129" s="2"/>
      <c r="O1129" s="2">
        <f t="shared" si="858"/>
        <v>361.2</v>
      </c>
      <c r="P1129" s="2">
        <f t="shared" si="859"/>
        <v>361.2</v>
      </c>
      <c r="Q1129" s="2">
        <f t="shared" si="883"/>
        <v>0</v>
      </c>
      <c r="R1129" s="2">
        <f t="shared" si="884"/>
        <v>0</v>
      </c>
      <c r="S1129" s="2">
        <f t="shared" si="860"/>
        <v>0</v>
      </c>
      <c r="T1129" s="2">
        <f t="shared" si="861"/>
        <v>0</v>
      </c>
      <c r="U1129" s="2">
        <f t="shared" si="862"/>
        <v>0</v>
      </c>
      <c r="V1129" s="2">
        <f t="shared" si="863"/>
        <v>0</v>
      </c>
      <c r="W1129" s="2">
        <f t="shared" si="864"/>
        <v>0</v>
      </c>
      <c r="X1129" s="2">
        <f t="shared" si="885"/>
        <v>0</v>
      </c>
      <c r="Y1129" s="2">
        <f t="shared" si="886"/>
        <v>0</v>
      </c>
      <c r="Z1129" s="2"/>
      <c r="AA1129" s="2">
        <v>56661434</v>
      </c>
      <c r="AB1129" s="2">
        <f t="shared" si="865"/>
        <v>12.04</v>
      </c>
      <c r="AC1129" s="2">
        <f t="shared" si="887"/>
        <v>12.04</v>
      </c>
      <c r="AD1129" s="2">
        <f t="shared" si="888"/>
        <v>0</v>
      </c>
      <c r="AE1129" s="2">
        <f t="shared" si="889"/>
        <v>0</v>
      </c>
      <c r="AF1129" s="2">
        <f t="shared" si="890"/>
        <v>0</v>
      </c>
      <c r="AG1129" s="2">
        <f t="shared" si="866"/>
        <v>0</v>
      </c>
      <c r="AH1129" s="2">
        <f t="shared" si="891"/>
        <v>0</v>
      </c>
      <c r="AI1129" s="2">
        <f t="shared" si="892"/>
        <v>0</v>
      </c>
      <c r="AJ1129" s="2">
        <f t="shared" si="867"/>
        <v>0</v>
      </c>
      <c r="AK1129" s="2">
        <v>12.04</v>
      </c>
      <c r="AL1129" s="2">
        <v>12.04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1</v>
      </c>
      <c r="AW1129" s="2">
        <v>1</v>
      </c>
      <c r="AX1129" s="2"/>
      <c r="AY1129" s="2"/>
      <c r="AZ1129" s="2">
        <v>1</v>
      </c>
      <c r="BA1129" s="2">
        <v>1</v>
      </c>
      <c r="BB1129" s="2">
        <v>1</v>
      </c>
      <c r="BC1129" s="2">
        <v>1</v>
      </c>
      <c r="BD1129" s="2" t="s">
        <v>3</v>
      </c>
      <c r="BE1129" s="2" t="s">
        <v>3</v>
      </c>
      <c r="BF1129" s="2" t="s">
        <v>3</v>
      </c>
      <c r="BG1129" s="2" t="s">
        <v>3</v>
      </c>
      <c r="BH1129" s="2">
        <v>3</v>
      </c>
      <c r="BI1129" s="2">
        <v>1</v>
      </c>
      <c r="BJ1129" s="2" t="s">
        <v>1021</v>
      </c>
      <c r="BK1129" s="2"/>
      <c r="BL1129" s="2"/>
      <c r="BM1129" s="2">
        <v>1617</v>
      </c>
      <c r="BN1129" s="2">
        <v>0</v>
      </c>
      <c r="BO1129" s="2" t="s">
        <v>3</v>
      </c>
      <c r="BP1129" s="2">
        <v>0</v>
      </c>
      <c r="BQ1129" s="2">
        <v>200</v>
      </c>
      <c r="BR1129" s="2">
        <v>0</v>
      </c>
      <c r="BS1129" s="2">
        <v>1</v>
      </c>
      <c r="BT1129" s="2">
        <v>1</v>
      </c>
      <c r="BU1129" s="2">
        <v>1</v>
      </c>
      <c r="BV1129" s="2">
        <v>1</v>
      </c>
      <c r="BW1129" s="2">
        <v>1</v>
      </c>
      <c r="BX1129" s="2">
        <v>1</v>
      </c>
      <c r="BY1129" s="2" t="s">
        <v>3</v>
      </c>
      <c r="BZ1129" s="2">
        <v>0</v>
      </c>
      <c r="CA1129" s="2">
        <v>0</v>
      </c>
      <c r="CB1129" s="2" t="s">
        <v>3</v>
      </c>
      <c r="CC1129" s="2"/>
      <c r="CD1129" s="2"/>
      <c r="CE1129" s="2">
        <v>1566</v>
      </c>
      <c r="CF1129" s="2">
        <v>0</v>
      </c>
      <c r="CG1129" s="2">
        <v>0</v>
      </c>
      <c r="CH1129" s="2"/>
      <c r="CI1129" s="2"/>
      <c r="CJ1129" s="2"/>
      <c r="CK1129" s="2"/>
      <c r="CL1129" s="2"/>
      <c r="CM1129" s="2">
        <v>0</v>
      </c>
      <c r="CN1129" s="2" t="s">
        <v>3</v>
      </c>
      <c r="CO1129" s="2">
        <v>0</v>
      </c>
      <c r="CP1129" s="2">
        <f t="shared" si="868"/>
        <v>361.2</v>
      </c>
      <c r="CQ1129" s="2">
        <f t="shared" si="869"/>
        <v>12.04</v>
      </c>
      <c r="CR1129" s="2">
        <f t="shared" si="893"/>
        <v>0</v>
      </c>
      <c r="CS1129" s="2">
        <f t="shared" si="894"/>
        <v>0</v>
      </c>
      <c r="CT1129" s="2">
        <f t="shared" si="870"/>
        <v>0</v>
      </c>
      <c r="CU1129" s="2">
        <f t="shared" si="871"/>
        <v>0</v>
      </c>
      <c r="CV1129" s="2">
        <f t="shared" si="872"/>
        <v>0</v>
      </c>
      <c r="CW1129" s="2">
        <f t="shared" si="873"/>
        <v>0</v>
      </c>
      <c r="CX1129" s="2">
        <f t="shared" si="874"/>
        <v>0</v>
      </c>
      <c r="CY1129" s="2">
        <f t="shared" si="895"/>
        <v>0</v>
      </c>
      <c r="CZ1129" s="2">
        <f t="shared" si="896"/>
        <v>0</v>
      </c>
      <c r="DA1129" s="2"/>
      <c r="DB1129" s="2"/>
      <c r="DC1129" s="2" t="s">
        <v>3</v>
      </c>
      <c r="DD1129" s="2" t="s">
        <v>3</v>
      </c>
      <c r="DE1129" s="2" t="s">
        <v>3</v>
      </c>
      <c r="DF1129" s="2" t="s">
        <v>3</v>
      </c>
      <c r="DG1129" s="2" t="s">
        <v>3</v>
      </c>
      <c r="DH1129" s="2" t="s">
        <v>3</v>
      </c>
      <c r="DI1129" s="2" t="s">
        <v>3</v>
      </c>
      <c r="DJ1129" s="2" t="s">
        <v>3</v>
      </c>
      <c r="DK1129" s="2" t="s">
        <v>3</v>
      </c>
      <c r="DL1129" s="2" t="s">
        <v>3</v>
      </c>
      <c r="DM1129" s="2" t="s">
        <v>3</v>
      </c>
      <c r="DN1129" s="2">
        <v>0</v>
      </c>
      <c r="DO1129" s="2">
        <v>0</v>
      </c>
      <c r="DP1129" s="2">
        <v>1</v>
      </c>
      <c r="DQ1129" s="2">
        <v>1</v>
      </c>
      <c r="DR1129" s="2"/>
      <c r="DS1129" s="2"/>
      <c r="DT1129" s="2"/>
      <c r="DU1129" s="2">
        <v>1003</v>
      </c>
      <c r="DV1129" s="2" t="s">
        <v>672</v>
      </c>
      <c r="DW1129" s="2" t="s">
        <v>672</v>
      </c>
      <c r="DX1129" s="2">
        <v>1</v>
      </c>
      <c r="DY1129" s="2"/>
      <c r="DZ1129" s="2" t="s">
        <v>3</v>
      </c>
      <c r="EA1129" s="2" t="s">
        <v>3</v>
      </c>
      <c r="EB1129" s="2" t="s">
        <v>3</v>
      </c>
      <c r="EC1129" s="2" t="s">
        <v>3</v>
      </c>
      <c r="ED1129" s="2"/>
      <c r="EE1129" s="2">
        <v>56938530</v>
      </c>
      <c r="EF1129" s="2">
        <v>200</v>
      </c>
      <c r="EG1129" s="2" t="s">
        <v>343</v>
      </c>
      <c r="EH1129" s="2">
        <v>0</v>
      </c>
      <c r="EI1129" s="2" t="s">
        <v>3</v>
      </c>
      <c r="EJ1129" s="2">
        <v>1</v>
      </c>
      <c r="EK1129" s="2">
        <v>1617</v>
      </c>
      <c r="EL1129" s="2" t="s">
        <v>344</v>
      </c>
      <c r="EM1129" s="2" t="s">
        <v>345</v>
      </c>
      <c r="EN1129" s="2"/>
      <c r="EO1129" s="2" t="s">
        <v>3</v>
      </c>
      <c r="EP1129" s="2"/>
      <c r="EQ1129" s="2">
        <v>131072</v>
      </c>
      <c r="ER1129" s="2">
        <v>12.04</v>
      </c>
      <c r="ES1129" s="2">
        <v>12.04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>
        <v>0</v>
      </c>
      <c r="FR1129" s="2">
        <v>0</v>
      </c>
      <c r="FS1129" s="2">
        <v>0</v>
      </c>
      <c r="FT1129" s="2"/>
      <c r="FU1129" s="2"/>
      <c r="FV1129" s="2"/>
      <c r="FW1129" s="2"/>
      <c r="FX1129" s="2">
        <v>0</v>
      </c>
      <c r="FY1129" s="2">
        <v>0</v>
      </c>
      <c r="FZ1129" s="2"/>
      <c r="GA1129" s="2" t="s">
        <v>3</v>
      </c>
      <c r="GB1129" s="2"/>
      <c r="GC1129" s="2"/>
      <c r="GD1129" s="2">
        <v>1</v>
      </c>
      <c r="GE1129" s="2"/>
      <c r="GF1129" s="2">
        <v>996614633</v>
      </c>
      <c r="GG1129" s="2">
        <v>2</v>
      </c>
      <c r="GH1129" s="2">
        <v>1</v>
      </c>
      <c r="GI1129" s="2">
        <v>-2</v>
      </c>
      <c r="GJ1129" s="2">
        <v>0</v>
      </c>
      <c r="GK1129" s="2">
        <v>0</v>
      </c>
      <c r="GL1129" s="2">
        <f t="shared" si="875"/>
        <v>0</v>
      </c>
      <c r="GM1129" s="2">
        <f t="shared" si="876"/>
        <v>361.2</v>
      </c>
      <c r="GN1129" s="2">
        <f t="shared" si="877"/>
        <v>361.2</v>
      </c>
      <c r="GO1129" s="2">
        <f t="shared" si="878"/>
        <v>0</v>
      </c>
      <c r="GP1129" s="2">
        <f t="shared" si="879"/>
        <v>0</v>
      </c>
      <c r="GQ1129" s="2"/>
      <c r="GR1129" s="2">
        <v>0</v>
      </c>
      <c r="GS1129" s="2">
        <v>3</v>
      </c>
      <c r="GT1129" s="2">
        <v>0</v>
      </c>
      <c r="GU1129" s="2" t="s">
        <v>3</v>
      </c>
      <c r="GV1129" s="2">
        <f t="shared" si="880"/>
        <v>0</v>
      </c>
      <c r="GW1129" s="2">
        <v>1</v>
      </c>
      <c r="GX1129" s="2">
        <f t="shared" si="881"/>
        <v>0</v>
      </c>
      <c r="GY1129" s="2"/>
      <c r="GZ1129" s="2"/>
      <c r="HA1129" s="2">
        <v>0</v>
      </c>
      <c r="HB1129" s="2">
        <v>0</v>
      </c>
      <c r="HC1129" s="2">
        <f t="shared" si="882"/>
        <v>0</v>
      </c>
      <c r="HD1129" s="2"/>
      <c r="HE1129" s="2" t="s">
        <v>3</v>
      </c>
      <c r="HF1129" s="2" t="s">
        <v>3</v>
      </c>
      <c r="HG1129" s="2"/>
      <c r="HH1129" s="2"/>
      <c r="HI1129" s="2"/>
      <c r="HJ1129" s="2"/>
      <c r="HK1129" s="2"/>
      <c r="HL1129" s="2"/>
      <c r="HM1129" s="2" t="s">
        <v>3</v>
      </c>
      <c r="HN1129" s="2" t="s">
        <v>3</v>
      </c>
      <c r="HO1129" s="2" t="s">
        <v>3</v>
      </c>
      <c r="HP1129" s="2" t="s">
        <v>3</v>
      </c>
      <c r="HQ1129" s="2" t="s">
        <v>3</v>
      </c>
      <c r="HR1129" s="2"/>
      <c r="HS1129" s="2">
        <v>0</v>
      </c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>
        <v>0</v>
      </c>
      <c r="IL1129" s="2"/>
      <c r="IM1129" s="2"/>
      <c r="IN1129" s="2"/>
      <c r="IO1129" s="2"/>
      <c r="IP1129" s="2"/>
      <c r="IQ1129" s="2"/>
      <c r="IR1129" s="2"/>
      <c r="IS1129" s="2"/>
      <c r="IT1129" s="2"/>
      <c r="IU1129" s="2"/>
    </row>
    <row r="1130" spans="1:255" x14ac:dyDescent="0.2">
      <c r="A1130" s="3">
        <v>17</v>
      </c>
      <c r="B1130" s="3">
        <v>1</v>
      </c>
      <c r="E1130" s="3" t="s">
        <v>1019</v>
      </c>
      <c r="F1130" s="3" t="s">
        <v>1020</v>
      </c>
      <c r="G1130" s="3" t="s">
        <v>2138</v>
      </c>
      <c r="H1130" s="3" t="s">
        <v>672</v>
      </c>
      <c r="I1130" s="3">
        <v>30</v>
      </c>
      <c r="J1130" s="3">
        <v>0</v>
      </c>
      <c r="K1130" s="3">
        <v>30</v>
      </c>
      <c r="O1130" s="3">
        <f t="shared" si="858"/>
        <v>2618.6999999999998</v>
      </c>
      <c r="P1130" s="3">
        <f t="shared" si="859"/>
        <v>2618.6999999999998</v>
      </c>
      <c r="Q1130" s="3">
        <f t="shared" si="883"/>
        <v>0</v>
      </c>
      <c r="R1130" s="3">
        <f t="shared" si="884"/>
        <v>0</v>
      </c>
      <c r="S1130" s="3">
        <f t="shared" si="860"/>
        <v>0</v>
      </c>
      <c r="T1130" s="3">
        <f t="shared" si="861"/>
        <v>0</v>
      </c>
      <c r="U1130" s="3">
        <f t="shared" si="862"/>
        <v>0</v>
      </c>
      <c r="V1130" s="3">
        <f t="shared" si="863"/>
        <v>0</v>
      </c>
      <c r="W1130" s="3">
        <f t="shared" si="864"/>
        <v>0</v>
      </c>
      <c r="X1130" s="3">
        <f t="shared" si="885"/>
        <v>0</v>
      </c>
      <c r="Y1130" s="3">
        <f t="shared" si="886"/>
        <v>0</v>
      </c>
      <c r="AA1130" s="3">
        <v>56661436</v>
      </c>
      <c r="AB1130" s="3">
        <f t="shared" si="865"/>
        <v>12.04</v>
      </c>
      <c r="AC1130" s="3">
        <f t="shared" si="887"/>
        <v>12.04</v>
      </c>
      <c r="AD1130" s="3">
        <f t="shared" si="888"/>
        <v>0</v>
      </c>
      <c r="AE1130" s="3">
        <f t="shared" si="889"/>
        <v>0</v>
      </c>
      <c r="AF1130" s="3">
        <f t="shared" si="890"/>
        <v>0</v>
      </c>
      <c r="AG1130" s="3">
        <f t="shared" si="866"/>
        <v>0</v>
      </c>
      <c r="AH1130" s="3">
        <f t="shared" si="891"/>
        <v>0</v>
      </c>
      <c r="AI1130" s="3">
        <f t="shared" si="892"/>
        <v>0</v>
      </c>
      <c r="AJ1130" s="3">
        <f t="shared" si="867"/>
        <v>0</v>
      </c>
      <c r="AK1130" s="3">
        <v>12.04</v>
      </c>
      <c r="AL1130" s="3">
        <v>12.04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1</v>
      </c>
      <c r="AW1130" s="3">
        <v>1</v>
      </c>
      <c r="AZ1130" s="3">
        <v>1</v>
      </c>
      <c r="BA1130" s="3">
        <v>1</v>
      </c>
      <c r="BB1130" s="3">
        <v>1</v>
      </c>
      <c r="BC1130" s="3">
        <v>7.25</v>
      </c>
      <c r="BD1130" s="3" t="s">
        <v>3</v>
      </c>
      <c r="BE1130" s="3" t="s">
        <v>3</v>
      </c>
      <c r="BF1130" s="3" t="s">
        <v>3</v>
      </c>
      <c r="BG1130" s="3" t="s">
        <v>3</v>
      </c>
      <c r="BH1130" s="3">
        <v>3</v>
      </c>
      <c r="BI1130" s="3">
        <v>1</v>
      </c>
      <c r="BJ1130" s="3" t="s">
        <v>1021</v>
      </c>
      <c r="BM1130" s="3">
        <v>1617</v>
      </c>
      <c r="BN1130" s="3">
        <v>0</v>
      </c>
      <c r="BO1130" s="3" t="s">
        <v>1020</v>
      </c>
      <c r="BP1130" s="3">
        <v>1</v>
      </c>
      <c r="BQ1130" s="3">
        <v>200</v>
      </c>
      <c r="BR1130" s="3">
        <v>0</v>
      </c>
      <c r="BS1130" s="3">
        <v>1</v>
      </c>
      <c r="BT1130" s="3">
        <v>1</v>
      </c>
      <c r="BU1130" s="3">
        <v>1</v>
      </c>
      <c r="BV1130" s="3">
        <v>1</v>
      </c>
      <c r="BW1130" s="3">
        <v>1</v>
      </c>
      <c r="BX1130" s="3">
        <v>1</v>
      </c>
      <c r="BY1130" s="3" t="s">
        <v>3</v>
      </c>
      <c r="BZ1130" s="3">
        <v>0</v>
      </c>
      <c r="CA1130" s="3">
        <v>0</v>
      </c>
      <c r="CB1130" s="3" t="s">
        <v>3</v>
      </c>
      <c r="CE1130" s="3">
        <v>1566</v>
      </c>
      <c r="CF1130" s="3">
        <v>0</v>
      </c>
      <c r="CG1130" s="3">
        <v>0</v>
      </c>
      <c r="CM1130" s="3">
        <v>0</v>
      </c>
      <c r="CN1130" s="3" t="s">
        <v>3</v>
      </c>
      <c r="CO1130" s="3">
        <v>0</v>
      </c>
      <c r="CP1130" s="3">
        <f t="shared" si="868"/>
        <v>2618.6999999999998</v>
      </c>
      <c r="CQ1130" s="3">
        <f t="shared" si="869"/>
        <v>87.29</v>
      </c>
      <c r="CR1130" s="3">
        <f t="shared" si="893"/>
        <v>0</v>
      </c>
      <c r="CS1130" s="3">
        <f t="shared" si="894"/>
        <v>0</v>
      </c>
      <c r="CT1130" s="3">
        <f t="shared" si="870"/>
        <v>0</v>
      </c>
      <c r="CU1130" s="3">
        <f t="shared" si="871"/>
        <v>0</v>
      </c>
      <c r="CV1130" s="3">
        <f t="shared" si="872"/>
        <v>0</v>
      </c>
      <c r="CW1130" s="3">
        <f t="shared" si="873"/>
        <v>0</v>
      </c>
      <c r="CX1130" s="3">
        <f t="shared" si="874"/>
        <v>0</v>
      </c>
      <c r="CY1130" s="3">
        <f t="shared" si="895"/>
        <v>0</v>
      </c>
      <c r="CZ1130" s="3">
        <f t="shared" si="896"/>
        <v>0</v>
      </c>
      <c r="DC1130" s="3" t="s">
        <v>3</v>
      </c>
      <c r="DD1130" s="3" t="s">
        <v>3</v>
      </c>
      <c r="DE1130" s="3" t="s">
        <v>3</v>
      </c>
      <c r="DF1130" s="3" t="s">
        <v>3</v>
      </c>
      <c r="DG1130" s="3" t="s">
        <v>3</v>
      </c>
      <c r="DH1130" s="3" t="s">
        <v>3</v>
      </c>
      <c r="DI1130" s="3" t="s">
        <v>3</v>
      </c>
      <c r="DJ1130" s="3" t="s">
        <v>3</v>
      </c>
      <c r="DK1130" s="3" t="s">
        <v>3</v>
      </c>
      <c r="DL1130" s="3" t="s">
        <v>3</v>
      </c>
      <c r="DM1130" s="3" t="s">
        <v>3</v>
      </c>
      <c r="DN1130" s="3">
        <v>0</v>
      </c>
      <c r="DO1130" s="3">
        <v>0</v>
      </c>
      <c r="DP1130" s="3">
        <v>1</v>
      </c>
      <c r="DQ1130" s="3">
        <v>1</v>
      </c>
      <c r="DU1130" s="3">
        <v>1003</v>
      </c>
      <c r="DV1130" s="3" t="s">
        <v>672</v>
      </c>
      <c r="DW1130" s="3" t="s">
        <v>672</v>
      </c>
      <c r="DX1130" s="3">
        <v>1</v>
      </c>
      <c r="DZ1130" s="3" t="s">
        <v>3</v>
      </c>
      <c r="EA1130" s="3" t="s">
        <v>3</v>
      </c>
      <c r="EB1130" s="3" t="s">
        <v>3</v>
      </c>
      <c r="EC1130" s="3" t="s">
        <v>3</v>
      </c>
      <c r="EE1130" s="3">
        <v>56938530</v>
      </c>
      <c r="EF1130" s="3">
        <v>200</v>
      </c>
      <c r="EG1130" s="3" t="s">
        <v>343</v>
      </c>
      <c r="EH1130" s="3">
        <v>0</v>
      </c>
      <c r="EI1130" s="3" t="s">
        <v>3</v>
      </c>
      <c r="EJ1130" s="3">
        <v>1</v>
      </c>
      <c r="EK1130" s="3">
        <v>1617</v>
      </c>
      <c r="EL1130" s="3" t="s">
        <v>344</v>
      </c>
      <c r="EM1130" s="3" t="s">
        <v>345</v>
      </c>
      <c r="EO1130" s="3" t="s">
        <v>3</v>
      </c>
      <c r="EQ1130" s="3">
        <v>131072</v>
      </c>
      <c r="ER1130" s="3">
        <v>12.04</v>
      </c>
      <c r="ES1130" s="3">
        <v>12.04</v>
      </c>
      <c r="ET1130" s="3">
        <v>0</v>
      </c>
      <c r="EU1130" s="3">
        <v>0</v>
      </c>
      <c r="EV1130" s="3">
        <v>0</v>
      </c>
      <c r="EW1130" s="3">
        <v>0</v>
      </c>
      <c r="EX1130" s="3">
        <v>0</v>
      </c>
      <c r="EY1130" s="3">
        <v>0</v>
      </c>
      <c r="FQ1130" s="3">
        <v>0</v>
      </c>
      <c r="FR1130" s="3">
        <v>0</v>
      </c>
      <c r="FS1130" s="3">
        <v>0</v>
      </c>
      <c r="FX1130" s="3">
        <v>0</v>
      </c>
      <c r="FY1130" s="3">
        <v>0</v>
      </c>
      <c r="GA1130" s="3" t="s">
        <v>3</v>
      </c>
      <c r="GD1130" s="3">
        <v>1</v>
      </c>
      <c r="GF1130" s="3">
        <v>996614633</v>
      </c>
      <c r="GG1130" s="3">
        <v>2</v>
      </c>
      <c r="GH1130" s="3">
        <v>1</v>
      </c>
      <c r="GI1130" s="3">
        <v>2</v>
      </c>
      <c r="GJ1130" s="3">
        <v>0</v>
      </c>
      <c r="GK1130" s="3">
        <v>0</v>
      </c>
      <c r="GL1130" s="3">
        <f t="shared" si="875"/>
        <v>0</v>
      </c>
      <c r="GM1130" s="3">
        <f t="shared" si="876"/>
        <v>2618.6999999999998</v>
      </c>
      <c r="GN1130" s="3">
        <f t="shared" si="877"/>
        <v>2618.6999999999998</v>
      </c>
      <c r="GO1130" s="3">
        <f t="shared" si="878"/>
        <v>0</v>
      </c>
      <c r="GP1130" s="3">
        <f t="shared" si="879"/>
        <v>0</v>
      </c>
      <c r="GR1130" s="3">
        <v>0</v>
      </c>
      <c r="GS1130" s="3">
        <v>3</v>
      </c>
      <c r="GT1130" s="3">
        <v>0</v>
      </c>
      <c r="GU1130" s="3" t="s">
        <v>3</v>
      </c>
      <c r="GV1130" s="3">
        <f t="shared" si="880"/>
        <v>0</v>
      </c>
      <c r="GW1130" s="3">
        <v>1</v>
      </c>
      <c r="GX1130" s="3">
        <f t="shared" si="881"/>
        <v>0</v>
      </c>
      <c r="HA1130" s="3">
        <v>0</v>
      </c>
      <c r="HB1130" s="3">
        <v>0</v>
      </c>
      <c r="HC1130" s="3">
        <f t="shared" si="882"/>
        <v>0</v>
      </c>
      <c r="HE1130" s="3" t="s">
        <v>3</v>
      </c>
      <c r="HF1130" s="3" t="s">
        <v>3</v>
      </c>
      <c r="HM1130" s="3" t="s">
        <v>3</v>
      </c>
      <c r="HN1130" s="3" t="s">
        <v>3</v>
      </c>
      <c r="HO1130" s="3" t="s">
        <v>3</v>
      </c>
      <c r="HP1130" s="3" t="s">
        <v>3</v>
      </c>
      <c r="HQ1130" s="3" t="s">
        <v>3</v>
      </c>
      <c r="HS1130" s="3">
        <v>0</v>
      </c>
      <c r="IK1130" s="3">
        <v>0</v>
      </c>
    </row>
    <row r="1131" spans="1:255" x14ac:dyDescent="0.2">
      <c r="A1131" s="2">
        <v>17</v>
      </c>
      <c r="B1131" s="2">
        <v>1</v>
      </c>
      <c r="C1131" s="2"/>
      <c r="D1131" s="2"/>
      <c r="E1131" s="2" t="s">
        <v>1022</v>
      </c>
      <c r="F1131" s="2" t="s">
        <v>1023</v>
      </c>
      <c r="G1131" s="2" t="s">
        <v>2139</v>
      </c>
      <c r="H1131" s="2" t="s">
        <v>672</v>
      </c>
      <c r="I1131" s="2">
        <v>35</v>
      </c>
      <c r="J1131" s="2">
        <v>0</v>
      </c>
      <c r="K1131" s="2">
        <v>35</v>
      </c>
      <c r="L1131" s="2"/>
      <c r="M1131" s="2"/>
      <c r="N1131" s="2"/>
      <c r="O1131" s="2">
        <f t="shared" si="858"/>
        <v>505.75</v>
      </c>
      <c r="P1131" s="2">
        <f t="shared" si="859"/>
        <v>505.75</v>
      </c>
      <c r="Q1131" s="2">
        <f t="shared" si="883"/>
        <v>0</v>
      </c>
      <c r="R1131" s="2">
        <f t="shared" si="884"/>
        <v>0</v>
      </c>
      <c r="S1131" s="2">
        <f t="shared" si="860"/>
        <v>0</v>
      </c>
      <c r="T1131" s="2">
        <f t="shared" si="861"/>
        <v>0</v>
      </c>
      <c r="U1131" s="2">
        <f t="shared" si="862"/>
        <v>0</v>
      </c>
      <c r="V1131" s="2">
        <f t="shared" si="863"/>
        <v>0</v>
      </c>
      <c r="W1131" s="2">
        <f t="shared" si="864"/>
        <v>0</v>
      </c>
      <c r="X1131" s="2">
        <f t="shared" si="885"/>
        <v>0</v>
      </c>
      <c r="Y1131" s="2">
        <f t="shared" si="886"/>
        <v>0</v>
      </c>
      <c r="Z1131" s="2"/>
      <c r="AA1131" s="2">
        <v>56661434</v>
      </c>
      <c r="AB1131" s="2">
        <f t="shared" si="865"/>
        <v>14.45</v>
      </c>
      <c r="AC1131" s="2">
        <f t="shared" si="887"/>
        <v>14.45</v>
      </c>
      <c r="AD1131" s="2">
        <f t="shared" si="888"/>
        <v>0</v>
      </c>
      <c r="AE1131" s="2">
        <f t="shared" si="889"/>
        <v>0</v>
      </c>
      <c r="AF1131" s="2">
        <f t="shared" si="890"/>
        <v>0</v>
      </c>
      <c r="AG1131" s="2">
        <f t="shared" si="866"/>
        <v>0</v>
      </c>
      <c r="AH1131" s="2">
        <f t="shared" si="891"/>
        <v>0</v>
      </c>
      <c r="AI1131" s="2">
        <f t="shared" si="892"/>
        <v>0</v>
      </c>
      <c r="AJ1131" s="2">
        <f t="shared" si="867"/>
        <v>0</v>
      </c>
      <c r="AK1131" s="2">
        <v>14.45</v>
      </c>
      <c r="AL1131" s="2">
        <v>14.45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1</v>
      </c>
      <c r="AW1131" s="2">
        <v>1</v>
      </c>
      <c r="AX1131" s="2"/>
      <c r="AY1131" s="2"/>
      <c r="AZ1131" s="2">
        <v>1</v>
      </c>
      <c r="BA1131" s="2">
        <v>1</v>
      </c>
      <c r="BB1131" s="2">
        <v>1</v>
      </c>
      <c r="BC1131" s="2">
        <v>1</v>
      </c>
      <c r="BD1131" s="2" t="s">
        <v>3</v>
      </c>
      <c r="BE1131" s="2" t="s">
        <v>3</v>
      </c>
      <c r="BF1131" s="2" t="s">
        <v>3</v>
      </c>
      <c r="BG1131" s="2" t="s">
        <v>3</v>
      </c>
      <c r="BH1131" s="2">
        <v>3</v>
      </c>
      <c r="BI1131" s="2">
        <v>1</v>
      </c>
      <c r="BJ1131" s="2" t="s">
        <v>1024</v>
      </c>
      <c r="BK1131" s="2"/>
      <c r="BL1131" s="2"/>
      <c r="BM1131" s="2">
        <v>1617</v>
      </c>
      <c r="BN1131" s="2">
        <v>0</v>
      </c>
      <c r="BO1131" s="2" t="s">
        <v>3</v>
      </c>
      <c r="BP1131" s="2">
        <v>0</v>
      </c>
      <c r="BQ1131" s="2">
        <v>200</v>
      </c>
      <c r="BR1131" s="2">
        <v>0</v>
      </c>
      <c r="BS1131" s="2">
        <v>1</v>
      </c>
      <c r="BT1131" s="2">
        <v>1</v>
      </c>
      <c r="BU1131" s="2">
        <v>1</v>
      </c>
      <c r="BV1131" s="2">
        <v>1</v>
      </c>
      <c r="BW1131" s="2">
        <v>1</v>
      </c>
      <c r="BX1131" s="2">
        <v>1</v>
      </c>
      <c r="BY1131" s="2" t="s">
        <v>3</v>
      </c>
      <c r="BZ1131" s="2">
        <v>0</v>
      </c>
      <c r="CA1131" s="2">
        <v>0</v>
      </c>
      <c r="CB1131" s="2" t="s">
        <v>3</v>
      </c>
      <c r="CC1131" s="2"/>
      <c r="CD1131" s="2"/>
      <c r="CE1131" s="2">
        <v>1566</v>
      </c>
      <c r="CF1131" s="2">
        <v>0</v>
      </c>
      <c r="CG1131" s="2">
        <v>0</v>
      </c>
      <c r="CH1131" s="2"/>
      <c r="CI1131" s="2"/>
      <c r="CJ1131" s="2"/>
      <c r="CK1131" s="2"/>
      <c r="CL1131" s="2"/>
      <c r="CM1131" s="2">
        <v>0</v>
      </c>
      <c r="CN1131" s="2" t="s">
        <v>3</v>
      </c>
      <c r="CO1131" s="2">
        <v>0</v>
      </c>
      <c r="CP1131" s="2">
        <f t="shared" si="868"/>
        <v>505.75</v>
      </c>
      <c r="CQ1131" s="2">
        <f t="shared" si="869"/>
        <v>14.45</v>
      </c>
      <c r="CR1131" s="2">
        <f t="shared" si="893"/>
        <v>0</v>
      </c>
      <c r="CS1131" s="2">
        <f t="shared" si="894"/>
        <v>0</v>
      </c>
      <c r="CT1131" s="2">
        <f t="shared" si="870"/>
        <v>0</v>
      </c>
      <c r="CU1131" s="2">
        <f t="shared" si="871"/>
        <v>0</v>
      </c>
      <c r="CV1131" s="2">
        <f t="shared" si="872"/>
        <v>0</v>
      </c>
      <c r="CW1131" s="2">
        <f t="shared" si="873"/>
        <v>0</v>
      </c>
      <c r="CX1131" s="2">
        <f t="shared" si="874"/>
        <v>0</v>
      </c>
      <c r="CY1131" s="2">
        <f t="shared" si="895"/>
        <v>0</v>
      </c>
      <c r="CZ1131" s="2">
        <f t="shared" si="896"/>
        <v>0</v>
      </c>
      <c r="DA1131" s="2"/>
      <c r="DB1131" s="2"/>
      <c r="DC1131" s="2" t="s">
        <v>3</v>
      </c>
      <c r="DD1131" s="2" t="s">
        <v>3</v>
      </c>
      <c r="DE1131" s="2" t="s">
        <v>3</v>
      </c>
      <c r="DF1131" s="2" t="s">
        <v>3</v>
      </c>
      <c r="DG1131" s="2" t="s">
        <v>3</v>
      </c>
      <c r="DH1131" s="2" t="s">
        <v>3</v>
      </c>
      <c r="DI1131" s="2" t="s">
        <v>3</v>
      </c>
      <c r="DJ1131" s="2" t="s">
        <v>3</v>
      </c>
      <c r="DK1131" s="2" t="s">
        <v>3</v>
      </c>
      <c r="DL1131" s="2" t="s">
        <v>3</v>
      </c>
      <c r="DM1131" s="2" t="s">
        <v>3</v>
      </c>
      <c r="DN1131" s="2">
        <v>0</v>
      </c>
      <c r="DO1131" s="2">
        <v>0</v>
      </c>
      <c r="DP1131" s="2">
        <v>1</v>
      </c>
      <c r="DQ1131" s="2">
        <v>1</v>
      </c>
      <c r="DR1131" s="2"/>
      <c r="DS1131" s="2"/>
      <c r="DT1131" s="2"/>
      <c r="DU1131" s="2">
        <v>1003</v>
      </c>
      <c r="DV1131" s="2" t="s">
        <v>672</v>
      </c>
      <c r="DW1131" s="2" t="s">
        <v>672</v>
      </c>
      <c r="DX1131" s="2">
        <v>1</v>
      </c>
      <c r="DY1131" s="2"/>
      <c r="DZ1131" s="2" t="s">
        <v>3</v>
      </c>
      <c r="EA1131" s="2" t="s">
        <v>3</v>
      </c>
      <c r="EB1131" s="2" t="s">
        <v>3</v>
      </c>
      <c r="EC1131" s="2" t="s">
        <v>3</v>
      </c>
      <c r="ED1131" s="2"/>
      <c r="EE1131" s="2">
        <v>56938530</v>
      </c>
      <c r="EF1131" s="2">
        <v>200</v>
      </c>
      <c r="EG1131" s="2" t="s">
        <v>343</v>
      </c>
      <c r="EH1131" s="2">
        <v>0</v>
      </c>
      <c r="EI1131" s="2" t="s">
        <v>3</v>
      </c>
      <c r="EJ1131" s="2">
        <v>1</v>
      </c>
      <c r="EK1131" s="2">
        <v>1617</v>
      </c>
      <c r="EL1131" s="2" t="s">
        <v>344</v>
      </c>
      <c r="EM1131" s="2" t="s">
        <v>345</v>
      </c>
      <c r="EN1131" s="2"/>
      <c r="EO1131" s="2" t="s">
        <v>3</v>
      </c>
      <c r="EP1131" s="2"/>
      <c r="EQ1131" s="2">
        <v>131072</v>
      </c>
      <c r="ER1131" s="2">
        <v>14.45</v>
      </c>
      <c r="ES1131" s="2">
        <v>14.45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>
        <v>0</v>
      </c>
      <c r="FR1131" s="2">
        <v>0</v>
      </c>
      <c r="FS1131" s="2">
        <v>0</v>
      </c>
      <c r="FT1131" s="2"/>
      <c r="FU1131" s="2"/>
      <c r="FV1131" s="2"/>
      <c r="FW1131" s="2"/>
      <c r="FX1131" s="2">
        <v>0</v>
      </c>
      <c r="FY1131" s="2">
        <v>0</v>
      </c>
      <c r="FZ1131" s="2"/>
      <c r="GA1131" s="2" t="s">
        <v>3</v>
      </c>
      <c r="GB1131" s="2"/>
      <c r="GC1131" s="2"/>
      <c r="GD1131" s="2">
        <v>1</v>
      </c>
      <c r="GE1131" s="2"/>
      <c r="GF1131" s="2">
        <v>-1335964830</v>
      </c>
      <c r="GG1131" s="2">
        <v>2</v>
      </c>
      <c r="GH1131" s="2">
        <v>1</v>
      </c>
      <c r="GI1131" s="2">
        <v>-2</v>
      </c>
      <c r="GJ1131" s="2">
        <v>0</v>
      </c>
      <c r="GK1131" s="2">
        <v>0</v>
      </c>
      <c r="GL1131" s="2">
        <f t="shared" si="875"/>
        <v>0</v>
      </c>
      <c r="GM1131" s="2">
        <f t="shared" si="876"/>
        <v>505.75</v>
      </c>
      <c r="GN1131" s="2">
        <f t="shared" si="877"/>
        <v>505.75</v>
      </c>
      <c r="GO1131" s="2">
        <f t="shared" si="878"/>
        <v>0</v>
      </c>
      <c r="GP1131" s="2">
        <f t="shared" si="879"/>
        <v>0</v>
      </c>
      <c r="GQ1131" s="2"/>
      <c r="GR1131" s="2">
        <v>0</v>
      </c>
      <c r="GS1131" s="2">
        <v>3</v>
      </c>
      <c r="GT1131" s="2">
        <v>0</v>
      </c>
      <c r="GU1131" s="2" t="s">
        <v>3</v>
      </c>
      <c r="GV1131" s="2">
        <f t="shared" si="880"/>
        <v>0</v>
      </c>
      <c r="GW1131" s="2">
        <v>1</v>
      </c>
      <c r="GX1131" s="2">
        <f t="shared" si="881"/>
        <v>0</v>
      </c>
      <c r="GY1131" s="2"/>
      <c r="GZ1131" s="2"/>
      <c r="HA1131" s="2">
        <v>0</v>
      </c>
      <c r="HB1131" s="2">
        <v>0</v>
      </c>
      <c r="HC1131" s="2">
        <f t="shared" si="882"/>
        <v>0</v>
      </c>
      <c r="HD1131" s="2"/>
      <c r="HE1131" s="2" t="s">
        <v>3</v>
      </c>
      <c r="HF1131" s="2" t="s">
        <v>3</v>
      </c>
      <c r="HG1131" s="2"/>
      <c r="HH1131" s="2"/>
      <c r="HI1131" s="2"/>
      <c r="HJ1131" s="2"/>
      <c r="HK1131" s="2"/>
      <c r="HL1131" s="2"/>
      <c r="HM1131" s="2" t="s">
        <v>3</v>
      </c>
      <c r="HN1131" s="2" t="s">
        <v>3</v>
      </c>
      <c r="HO1131" s="2" t="s">
        <v>3</v>
      </c>
      <c r="HP1131" s="2" t="s">
        <v>3</v>
      </c>
      <c r="HQ1131" s="2" t="s">
        <v>3</v>
      </c>
      <c r="HR1131" s="2"/>
      <c r="HS1131" s="2">
        <v>0</v>
      </c>
      <c r="HT1131" s="2"/>
      <c r="HU1131" s="2"/>
      <c r="HV1131" s="2"/>
      <c r="HW1131" s="2"/>
      <c r="HX1131" s="2"/>
      <c r="HY1131" s="2"/>
      <c r="HZ1131" s="2"/>
      <c r="IA1131" s="2"/>
      <c r="IB1131" s="2"/>
      <c r="IC1131" s="2"/>
      <c r="ID1131" s="2"/>
      <c r="IE1131" s="2"/>
      <c r="IF1131" s="2"/>
      <c r="IG1131" s="2"/>
      <c r="IH1131" s="2"/>
      <c r="II1131" s="2"/>
      <c r="IJ1131" s="2"/>
      <c r="IK1131" s="2">
        <v>0</v>
      </c>
      <c r="IL1131" s="2"/>
      <c r="IM1131" s="2"/>
      <c r="IN1131" s="2"/>
      <c r="IO1131" s="2"/>
      <c r="IP1131" s="2"/>
      <c r="IQ1131" s="2"/>
      <c r="IR1131" s="2"/>
      <c r="IS1131" s="2"/>
      <c r="IT1131" s="2"/>
      <c r="IU1131" s="2"/>
    </row>
    <row r="1132" spans="1:255" x14ac:dyDescent="0.2">
      <c r="A1132" s="3">
        <v>17</v>
      </c>
      <c r="B1132" s="3">
        <v>1</v>
      </c>
      <c r="E1132" s="3" t="s">
        <v>1022</v>
      </c>
      <c r="F1132" s="3" t="s">
        <v>1023</v>
      </c>
      <c r="G1132" s="3" t="s">
        <v>2139</v>
      </c>
      <c r="H1132" s="3" t="s">
        <v>672</v>
      </c>
      <c r="I1132" s="3">
        <v>35</v>
      </c>
      <c r="J1132" s="3">
        <v>0</v>
      </c>
      <c r="K1132" s="3">
        <v>35</v>
      </c>
      <c r="O1132" s="3">
        <f t="shared" si="858"/>
        <v>3732.44</v>
      </c>
      <c r="P1132" s="3">
        <f t="shared" si="859"/>
        <v>3732.44</v>
      </c>
      <c r="Q1132" s="3">
        <f t="shared" si="883"/>
        <v>0</v>
      </c>
      <c r="R1132" s="3">
        <f t="shared" si="884"/>
        <v>0</v>
      </c>
      <c r="S1132" s="3">
        <f t="shared" si="860"/>
        <v>0</v>
      </c>
      <c r="T1132" s="3">
        <f t="shared" si="861"/>
        <v>0</v>
      </c>
      <c r="U1132" s="3">
        <f t="shared" si="862"/>
        <v>0</v>
      </c>
      <c r="V1132" s="3">
        <f t="shared" si="863"/>
        <v>0</v>
      </c>
      <c r="W1132" s="3">
        <f t="shared" si="864"/>
        <v>0</v>
      </c>
      <c r="X1132" s="3">
        <f t="shared" si="885"/>
        <v>0</v>
      </c>
      <c r="Y1132" s="3">
        <f t="shared" si="886"/>
        <v>0</v>
      </c>
      <c r="AA1132" s="3">
        <v>56661436</v>
      </c>
      <c r="AB1132" s="3">
        <f t="shared" si="865"/>
        <v>14.45</v>
      </c>
      <c r="AC1132" s="3">
        <f t="shared" si="887"/>
        <v>14.45</v>
      </c>
      <c r="AD1132" s="3">
        <f t="shared" si="888"/>
        <v>0</v>
      </c>
      <c r="AE1132" s="3">
        <f t="shared" si="889"/>
        <v>0</v>
      </c>
      <c r="AF1132" s="3">
        <f t="shared" si="890"/>
        <v>0</v>
      </c>
      <c r="AG1132" s="3">
        <f t="shared" si="866"/>
        <v>0</v>
      </c>
      <c r="AH1132" s="3">
        <f t="shared" si="891"/>
        <v>0</v>
      </c>
      <c r="AI1132" s="3">
        <f t="shared" si="892"/>
        <v>0</v>
      </c>
      <c r="AJ1132" s="3">
        <f t="shared" si="867"/>
        <v>0</v>
      </c>
      <c r="AK1132" s="3">
        <v>14.45</v>
      </c>
      <c r="AL1132" s="3">
        <v>14.45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1</v>
      </c>
      <c r="AW1132" s="3">
        <v>1</v>
      </c>
      <c r="AZ1132" s="3">
        <v>1</v>
      </c>
      <c r="BA1132" s="3">
        <v>1</v>
      </c>
      <c r="BB1132" s="3">
        <v>1</v>
      </c>
      <c r="BC1132" s="3">
        <v>7.38</v>
      </c>
      <c r="BD1132" s="3" t="s">
        <v>3</v>
      </c>
      <c r="BE1132" s="3" t="s">
        <v>3</v>
      </c>
      <c r="BF1132" s="3" t="s">
        <v>3</v>
      </c>
      <c r="BG1132" s="3" t="s">
        <v>3</v>
      </c>
      <c r="BH1132" s="3">
        <v>3</v>
      </c>
      <c r="BI1132" s="3">
        <v>1</v>
      </c>
      <c r="BJ1132" s="3" t="s">
        <v>1024</v>
      </c>
      <c r="BM1132" s="3">
        <v>1617</v>
      </c>
      <c r="BN1132" s="3">
        <v>0</v>
      </c>
      <c r="BO1132" s="3" t="s">
        <v>1023</v>
      </c>
      <c r="BP1132" s="3">
        <v>1</v>
      </c>
      <c r="BQ1132" s="3">
        <v>200</v>
      </c>
      <c r="BR1132" s="3">
        <v>0</v>
      </c>
      <c r="BS1132" s="3">
        <v>1</v>
      </c>
      <c r="BT1132" s="3">
        <v>1</v>
      </c>
      <c r="BU1132" s="3">
        <v>1</v>
      </c>
      <c r="BV1132" s="3">
        <v>1</v>
      </c>
      <c r="BW1132" s="3">
        <v>1</v>
      </c>
      <c r="BX1132" s="3">
        <v>1</v>
      </c>
      <c r="BY1132" s="3" t="s">
        <v>3</v>
      </c>
      <c r="BZ1132" s="3">
        <v>0</v>
      </c>
      <c r="CA1132" s="3">
        <v>0</v>
      </c>
      <c r="CB1132" s="3" t="s">
        <v>3</v>
      </c>
      <c r="CE1132" s="3">
        <v>1566</v>
      </c>
      <c r="CF1132" s="3">
        <v>0</v>
      </c>
      <c r="CG1132" s="3">
        <v>0</v>
      </c>
      <c r="CM1132" s="3">
        <v>0</v>
      </c>
      <c r="CN1132" s="3" t="s">
        <v>3</v>
      </c>
      <c r="CO1132" s="3">
        <v>0</v>
      </c>
      <c r="CP1132" s="3">
        <f t="shared" si="868"/>
        <v>3732.44</v>
      </c>
      <c r="CQ1132" s="3">
        <f t="shared" si="869"/>
        <v>106.64</v>
      </c>
      <c r="CR1132" s="3">
        <f t="shared" si="893"/>
        <v>0</v>
      </c>
      <c r="CS1132" s="3">
        <f t="shared" si="894"/>
        <v>0</v>
      </c>
      <c r="CT1132" s="3">
        <f t="shared" si="870"/>
        <v>0</v>
      </c>
      <c r="CU1132" s="3">
        <f t="shared" si="871"/>
        <v>0</v>
      </c>
      <c r="CV1132" s="3">
        <f t="shared" si="872"/>
        <v>0</v>
      </c>
      <c r="CW1132" s="3">
        <f t="shared" si="873"/>
        <v>0</v>
      </c>
      <c r="CX1132" s="3">
        <f t="shared" si="874"/>
        <v>0</v>
      </c>
      <c r="CY1132" s="3">
        <f t="shared" si="895"/>
        <v>0</v>
      </c>
      <c r="CZ1132" s="3">
        <f t="shared" si="896"/>
        <v>0</v>
      </c>
      <c r="DC1132" s="3" t="s">
        <v>3</v>
      </c>
      <c r="DD1132" s="3" t="s">
        <v>3</v>
      </c>
      <c r="DE1132" s="3" t="s">
        <v>3</v>
      </c>
      <c r="DF1132" s="3" t="s">
        <v>3</v>
      </c>
      <c r="DG1132" s="3" t="s">
        <v>3</v>
      </c>
      <c r="DH1132" s="3" t="s">
        <v>3</v>
      </c>
      <c r="DI1132" s="3" t="s">
        <v>3</v>
      </c>
      <c r="DJ1132" s="3" t="s">
        <v>3</v>
      </c>
      <c r="DK1132" s="3" t="s">
        <v>3</v>
      </c>
      <c r="DL1132" s="3" t="s">
        <v>3</v>
      </c>
      <c r="DM1132" s="3" t="s">
        <v>3</v>
      </c>
      <c r="DN1132" s="3">
        <v>0</v>
      </c>
      <c r="DO1132" s="3">
        <v>0</v>
      </c>
      <c r="DP1132" s="3">
        <v>1</v>
      </c>
      <c r="DQ1132" s="3">
        <v>1</v>
      </c>
      <c r="DU1132" s="3">
        <v>1003</v>
      </c>
      <c r="DV1132" s="3" t="s">
        <v>672</v>
      </c>
      <c r="DW1132" s="3" t="s">
        <v>672</v>
      </c>
      <c r="DX1132" s="3">
        <v>1</v>
      </c>
      <c r="DZ1132" s="3" t="s">
        <v>3</v>
      </c>
      <c r="EA1132" s="3" t="s">
        <v>3</v>
      </c>
      <c r="EB1132" s="3" t="s">
        <v>3</v>
      </c>
      <c r="EC1132" s="3" t="s">
        <v>3</v>
      </c>
      <c r="EE1132" s="3">
        <v>56938530</v>
      </c>
      <c r="EF1132" s="3">
        <v>200</v>
      </c>
      <c r="EG1132" s="3" t="s">
        <v>343</v>
      </c>
      <c r="EH1132" s="3">
        <v>0</v>
      </c>
      <c r="EI1132" s="3" t="s">
        <v>3</v>
      </c>
      <c r="EJ1132" s="3">
        <v>1</v>
      </c>
      <c r="EK1132" s="3">
        <v>1617</v>
      </c>
      <c r="EL1132" s="3" t="s">
        <v>344</v>
      </c>
      <c r="EM1132" s="3" t="s">
        <v>345</v>
      </c>
      <c r="EO1132" s="3" t="s">
        <v>3</v>
      </c>
      <c r="EQ1132" s="3">
        <v>131072</v>
      </c>
      <c r="ER1132" s="3">
        <v>14.45</v>
      </c>
      <c r="ES1132" s="3">
        <v>14.45</v>
      </c>
      <c r="ET1132" s="3">
        <v>0</v>
      </c>
      <c r="EU1132" s="3">
        <v>0</v>
      </c>
      <c r="EV1132" s="3">
        <v>0</v>
      </c>
      <c r="EW1132" s="3">
        <v>0</v>
      </c>
      <c r="EX1132" s="3">
        <v>0</v>
      </c>
      <c r="EY1132" s="3">
        <v>0</v>
      </c>
      <c r="FQ1132" s="3">
        <v>0</v>
      </c>
      <c r="FR1132" s="3">
        <v>0</v>
      </c>
      <c r="FS1132" s="3">
        <v>0</v>
      </c>
      <c r="FX1132" s="3">
        <v>0</v>
      </c>
      <c r="FY1132" s="3">
        <v>0</v>
      </c>
      <c r="GA1132" s="3" t="s">
        <v>3</v>
      </c>
      <c r="GD1132" s="3">
        <v>1</v>
      </c>
      <c r="GF1132" s="3">
        <v>-1335964830</v>
      </c>
      <c r="GG1132" s="3">
        <v>2</v>
      </c>
      <c r="GH1132" s="3">
        <v>1</v>
      </c>
      <c r="GI1132" s="3">
        <v>2</v>
      </c>
      <c r="GJ1132" s="3">
        <v>0</v>
      </c>
      <c r="GK1132" s="3">
        <v>0</v>
      </c>
      <c r="GL1132" s="3">
        <f t="shared" si="875"/>
        <v>0</v>
      </c>
      <c r="GM1132" s="3">
        <f t="shared" si="876"/>
        <v>3732.44</v>
      </c>
      <c r="GN1132" s="3">
        <f t="shared" si="877"/>
        <v>3732.44</v>
      </c>
      <c r="GO1132" s="3">
        <f t="shared" si="878"/>
        <v>0</v>
      </c>
      <c r="GP1132" s="3">
        <f t="shared" si="879"/>
        <v>0</v>
      </c>
      <c r="GR1132" s="3">
        <v>0</v>
      </c>
      <c r="GS1132" s="3">
        <v>3</v>
      </c>
      <c r="GT1132" s="3">
        <v>0</v>
      </c>
      <c r="GU1132" s="3" t="s">
        <v>3</v>
      </c>
      <c r="GV1132" s="3">
        <f t="shared" si="880"/>
        <v>0</v>
      </c>
      <c r="GW1132" s="3">
        <v>1</v>
      </c>
      <c r="GX1132" s="3">
        <f t="shared" si="881"/>
        <v>0</v>
      </c>
      <c r="HA1132" s="3">
        <v>0</v>
      </c>
      <c r="HB1132" s="3">
        <v>0</v>
      </c>
      <c r="HC1132" s="3">
        <f t="shared" si="882"/>
        <v>0</v>
      </c>
      <c r="HE1132" s="3" t="s">
        <v>3</v>
      </c>
      <c r="HF1132" s="3" t="s">
        <v>3</v>
      </c>
      <c r="HM1132" s="3" t="s">
        <v>3</v>
      </c>
      <c r="HN1132" s="3" t="s">
        <v>3</v>
      </c>
      <c r="HO1132" s="3" t="s">
        <v>3</v>
      </c>
      <c r="HP1132" s="3" t="s">
        <v>3</v>
      </c>
      <c r="HQ1132" s="3" t="s">
        <v>3</v>
      </c>
      <c r="HS1132" s="3">
        <v>0</v>
      </c>
      <c r="IK1132" s="3">
        <v>0</v>
      </c>
    </row>
    <row r="1133" spans="1:255" x14ac:dyDescent="0.2">
      <c r="A1133" s="2">
        <v>17</v>
      </c>
      <c r="B1133" s="2">
        <v>1</v>
      </c>
      <c r="C1133" s="2"/>
      <c r="D1133" s="2"/>
      <c r="E1133" s="2" t="s">
        <v>1025</v>
      </c>
      <c r="F1133" s="2" t="s">
        <v>1026</v>
      </c>
      <c r="G1133" s="2" t="s">
        <v>2140</v>
      </c>
      <c r="H1133" s="2" t="s">
        <v>672</v>
      </c>
      <c r="I1133" s="2">
        <v>140</v>
      </c>
      <c r="J1133" s="2">
        <v>0</v>
      </c>
      <c r="K1133" s="2">
        <v>140</v>
      </c>
      <c r="L1133" s="2"/>
      <c r="M1133" s="2"/>
      <c r="N1133" s="2"/>
      <c r="O1133" s="2">
        <f t="shared" si="858"/>
        <v>2360.4</v>
      </c>
      <c r="P1133" s="2">
        <f t="shared" si="859"/>
        <v>2360.4</v>
      </c>
      <c r="Q1133" s="2">
        <f t="shared" si="883"/>
        <v>0</v>
      </c>
      <c r="R1133" s="2">
        <f t="shared" si="884"/>
        <v>0</v>
      </c>
      <c r="S1133" s="2">
        <f t="shared" si="860"/>
        <v>0</v>
      </c>
      <c r="T1133" s="2">
        <f t="shared" si="861"/>
        <v>0</v>
      </c>
      <c r="U1133" s="2">
        <f t="shared" si="862"/>
        <v>0</v>
      </c>
      <c r="V1133" s="2">
        <f t="shared" si="863"/>
        <v>0</v>
      </c>
      <c r="W1133" s="2">
        <f t="shared" si="864"/>
        <v>0</v>
      </c>
      <c r="X1133" s="2">
        <f t="shared" si="885"/>
        <v>0</v>
      </c>
      <c r="Y1133" s="2">
        <f t="shared" si="886"/>
        <v>0</v>
      </c>
      <c r="Z1133" s="2"/>
      <c r="AA1133" s="2">
        <v>56661434</v>
      </c>
      <c r="AB1133" s="2">
        <f t="shared" si="865"/>
        <v>16.86</v>
      </c>
      <c r="AC1133" s="2">
        <f t="shared" si="887"/>
        <v>16.86</v>
      </c>
      <c r="AD1133" s="2">
        <f t="shared" si="888"/>
        <v>0</v>
      </c>
      <c r="AE1133" s="2">
        <f t="shared" si="889"/>
        <v>0</v>
      </c>
      <c r="AF1133" s="2">
        <f t="shared" si="890"/>
        <v>0</v>
      </c>
      <c r="AG1133" s="2">
        <f t="shared" si="866"/>
        <v>0</v>
      </c>
      <c r="AH1133" s="2">
        <f t="shared" si="891"/>
        <v>0</v>
      </c>
      <c r="AI1133" s="2">
        <f t="shared" si="892"/>
        <v>0</v>
      </c>
      <c r="AJ1133" s="2">
        <f t="shared" si="867"/>
        <v>0</v>
      </c>
      <c r="AK1133" s="2">
        <v>16.86</v>
      </c>
      <c r="AL1133" s="2">
        <v>16.86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1</v>
      </c>
      <c r="AW1133" s="2">
        <v>1</v>
      </c>
      <c r="AX1133" s="2"/>
      <c r="AY1133" s="2"/>
      <c r="AZ1133" s="2">
        <v>1</v>
      </c>
      <c r="BA1133" s="2">
        <v>1</v>
      </c>
      <c r="BB1133" s="2">
        <v>1</v>
      </c>
      <c r="BC1133" s="2">
        <v>1</v>
      </c>
      <c r="BD1133" s="2" t="s">
        <v>3</v>
      </c>
      <c r="BE1133" s="2" t="s">
        <v>3</v>
      </c>
      <c r="BF1133" s="2" t="s">
        <v>3</v>
      </c>
      <c r="BG1133" s="2" t="s">
        <v>3</v>
      </c>
      <c r="BH1133" s="2">
        <v>3</v>
      </c>
      <c r="BI1133" s="2">
        <v>1</v>
      </c>
      <c r="BJ1133" s="2" t="s">
        <v>1027</v>
      </c>
      <c r="BK1133" s="2"/>
      <c r="BL1133" s="2"/>
      <c r="BM1133" s="2">
        <v>1617</v>
      </c>
      <c r="BN1133" s="2">
        <v>0</v>
      </c>
      <c r="BO1133" s="2" t="s">
        <v>3</v>
      </c>
      <c r="BP1133" s="2">
        <v>0</v>
      </c>
      <c r="BQ1133" s="2">
        <v>200</v>
      </c>
      <c r="BR1133" s="2">
        <v>0</v>
      </c>
      <c r="BS1133" s="2">
        <v>1</v>
      </c>
      <c r="BT1133" s="2">
        <v>1</v>
      </c>
      <c r="BU1133" s="2">
        <v>1</v>
      </c>
      <c r="BV1133" s="2">
        <v>1</v>
      </c>
      <c r="BW1133" s="2">
        <v>1</v>
      </c>
      <c r="BX1133" s="2">
        <v>1</v>
      </c>
      <c r="BY1133" s="2" t="s">
        <v>3</v>
      </c>
      <c r="BZ1133" s="2">
        <v>0</v>
      </c>
      <c r="CA1133" s="2">
        <v>0</v>
      </c>
      <c r="CB1133" s="2" t="s">
        <v>3</v>
      </c>
      <c r="CC1133" s="2"/>
      <c r="CD1133" s="2"/>
      <c r="CE1133" s="2">
        <v>1566</v>
      </c>
      <c r="CF1133" s="2">
        <v>0</v>
      </c>
      <c r="CG1133" s="2">
        <v>0</v>
      </c>
      <c r="CH1133" s="2"/>
      <c r="CI1133" s="2"/>
      <c r="CJ1133" s="2"/>
      <c r="CK1133" s="2"/>
      <c r="CL1133" s="2"/>
      <c r="CM1133" s="2">
        <v>0</v>
      </c>
      <c r="CN1133" s="2" t="s">
        <v>3</v>
      </c>
      <c r="CO1133" s="2">
        <v>0</v>
      </c>
      <c r="CP1133" s="2">
        <f t="shared" si="868"/>
        <v>2360.4</v>
      </c>
      <c r="CQ1133" s="2">
        <f t="shared" si="869"/>
        <v>16.86</v>
      </c>
      <c r="CR1133" s="2">
        <f t="shared" si="893"/>
        <v>0</v>
      </c>
      <c r="CS1133" s="2">
        <f t="shared" si="894"/>
        <v>0</v>
      </c>
      <c r="CT1133" s="2">
        <f t="shared" si="870"/>
        <v>0</v>
      </c>
      <c r="CU1133" s="2">
        <f t="shared" si="871"/>
        <v>0</v>
      </c>
      <c r="CV1133" s="2">
        <f t="shared" si="872"/>
        <v>0</v>
      </c>
      <c r="CW1133" s="2">
        <f t="shared" si="873"/>
        <v>0</v>
      </c>
      <c r="CX1133" s="2">
        <f t="shared" si="874"/>
        <v>0</v>
      </c>
      <c r="CY1133" s="2">
        <f t="shared" si="895"/>
        <v>0</v>
      </c>
      <c r="CZ1133" s="2">
        <f t="shared" si="896"/>
        <v>0</v>
      </c>
      <c r="DA1133" s="2"/>
      <c r="DB1133" s="2"/>
      <c r="DC1133" s="2" t="s">
        <v>3</v>
      </c>
      <c r="DD1133" s="2" t="s">
        <v>3</v>
      </c>
      <c r="DE1133" s="2" t="s">
        <v>3</v>
      </c>
      <c r="DF1133" s="2" t="s">
        <v>3</v>
      </c>
      <c r="DG1133" s="2" t="s">
        <v>3</v>
      </c>
      <c r="DH1133" s="2" t="s">
        <v>3</v>
      </c>
      <c r="DI1133" s="2" t="s">
        <v>3</v>
      </c>
      <c r="DJ1133" s="2" t="s">
        <v>3</v>
      </c>
      <c r="DK1133" s="2" t="s">
        <v>3</v>
      </c>
      <c r="DL1133" s="2" t="s">
        <v>3</v>
      </c>
      <c r="DM1133" s="2" t="s">
        <v>3</v>
      </c>
      <c r="DN1133" s="2">
        <v>0</v>
      </c>
      <c r="DO1133" s="2">
        <v>0</v>
      </c>
      <c r="DP1133" s="2">
        <v>1</v>
      </c>
      <c r="DQ1133" s="2">
        <v>1</v>
      </c>
      <c r="DR1133" s="2"/>
      <c r="DS1133" s="2"/>
      <c r="DT1133" s="2"/>
      <c r="DU1133" s="2">
        <v>1003</v>
      </c>
      <c r="DV1133" s="2" t="s">
        <v>672</v>
      </c>
      <c r="DW1133" s="2" t="s">
        <v>672</v>
      </c>
      <c r="DX1133" s="2">
        <v>1</v>
      </c>
      <c r="DY1133" s="2"/>
      <c r="DZ1133" s="2" t="s">
        <v>3</v>
      </c>
      <c r="EA1133" s="2" t="s">
        <v>3</v>
      </c>
      <c r="EB1133" s="2" t="s">
        <v>3</v>
      </c>
      <c r="EC1133" s="2" t="s">
        <v>3</v>
      </c>
      <c r="ED1133" s="2"/>
      <c r="EE1133" s="2">
        <v>56938530</v>
      </c>
      <c r="EF1133" s="2">
        <v>200</v>
      </c>
      <c r="EG1133" s="2" t="s">
        <v>343</v>
      </c>
      <c r="EH1133" s="2">
        <v>0</v>
      </c>
      <c r="EI1133" s="2" t="s">
        <v>3</v>
      </c>
      <c r="EJ1133" s="2">
        <v>1</v>
      </c>
      <c r="EK1133" s="2">
        <v>1617</v>
      </c>
      <c r="EL1133" s="2" t="s">
        <v>344</v>
      </c>
      <c r="EM1133" s="2" t="s">
        <v>345</v>
      </c>
      <c r="EN1133" s="2"/>
      <c r="EO1133" s="2" t="s">
        <v>3</v>
      </c>
      <c r="EP1133" s="2"/>
      <c r="EQ1133" s="2">
        <v>131072</v>
      </c>
      <c r="ER1133" s="2">
        <v>16.86</v>
      </c>
      <c r="ES1133" s="2">
        <v>16.86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>
        <v>0</v>
      </c>
      <c r="FR1133" s="2">
        <v>0</v>
      </c>
      <c r="FS1133" s="2">
        <v>0</v>
      </c>
      <c r="FT1133" s="2"/>
      <c r="FU1133" s="2"/>
      <c r="FV1133" s="2"/>
      <c r="FW1133" s="2"/>
      <c r="FX1133" s="2">
        <v>0</v>
      </c>
      <c r="FY1133" s="2">
        <v>0</v>
      </c>
      <c r="FZ1133" s="2"/>
      <c r="GA1133" s="2" t="s">
        <v>3</v>
      </c>
      <c r="GB1133" s="2"/>
      <c r="GC1133" s="2"/>
      <c r="GD1133" s="2">
        <v>1</v>
      </c>
      <c r="GE1133" s="2"/>
      <c r="GF1133" s="2">
        <v>1800936510</v>
      </c>
      <c r="GG1133" s="2">
        <v>2</v>
      </c>
      <c r="GH1133" s="2">
        <v>1</v>
      </c>
      <c r="GI1133" s="2">
        <v>-2</v>
      </c>
      <c r="GJ1133" s="2">
        <v>0</v>
      </c>
      <c r="GK1133" s="2">
        <v>0</v>
      </c>
      <c r="GL1133" s="2">
        <f t="shared" si="875"/>
        <v>0</v>
      </c>
      <c r="GM1133" s="2">
        <f t="shared" si="876"/>
        <v>2360.4</v>
      </c>
      <c r="GN1133" s="2">
        <f t="shared" si="877"/>
        <v>2360.4</v>
      </c>
      <c r="GO1133" s="2">
        <f t="shared" si="878"/>
        <v>0</v>
      </c>
      <c r="GP1133" s="2">
        <f t="shared" si="879"/>
        <v>0</v>
      </c>
      <c r="GQ1133" s="2"/>
      <c r="GR1133" s="2">
        <v>0</v>
      </c>
      <c r="GS1133" s="2">
        <v>3</v>
      </c>
      <c r="GT1133" s="2">
        <v>0</v>
      </c>
      <c r="GU1133" s="2" t="s">
        <v>3</v>
      </c>
      <c r="GV1133" s="2">
        <f t="shared" si="880"/>
        <v>0</v>
      </c>
      <c r="GW1133" s="2">
        <v>1</v>
      </c>
      <c r="GX1133" s="2">
        <f t="shared" si="881"/>
        <v>0</v>
      </c>
      <c r="GY1133" s="2"/>
      <c r="GZ1133" s="2"/>
      <c r="HA1133" s="2">
        <v>0</v>
      </c>
      <c r="HB1133" s="2">
        <v>0</v>
      </c>
      <c r="HC1133" s="2">
        <f t="shared" si="882"/>
        <v>0</v>
      </c>
      <c r="HD1133" s="2"/>
      <c r="HE1133" s="2" t="s">
        <v>3</v>
      </c>
      <c r="HF1133" s="2" t="s">
        <v>3</v>
      </c>
      <c r="HG1133" s="2"/>
      <c r="HH1133" s="2"/>
      <c r="HI1133" s="2"/>
      <c r="HJ1133" s="2"/>
      <c r="HK1133" s="2"/>
      <c r="HL1133" s="2"/>
      <c r="HM1133" s="2" t="s">
        <v>3</v>
      </c>
      <c r="HN1133" s="2" t="s">
        <v>3</v>
      </c>
      <c r="HO1133" s="2" t="s">
        <v>3</v>
      </c>
      <c r="HP1133" s="2" t="s">
        <v>3</v>
      </c>
      <c r="HQ1133" s="2" t="s">
        <v>3</v>
      </c>
      <c r="HR1133" s="2"/>
      <c r="HS1133" s="2">
        <v>0</v>
      </c>
      <c r="HT1133" s="2"/>
      <c r="HU1133" s="2"/>
      <c r="HV1133" s="2"/>
      <c r="HW1133" s="2"/>
      <c r="HX1133" s="2"/>
      <c r="HY1133" s="2"/>
      <c r="HZ1133" s="2"/>
      <c r="IA1133" s="2"/>
      <c r="IB1133" s="2"/>
      <c r="IC1133" s="2"/>
      <c r="ID1133" s="2"/>
      <c r="IE1133" s="2"/>
      <c r="IF1133" s="2"/>
      <c r="IG1133" s="2"/>
      <c r="IH1133" s="2"/>
      <c r="II1133" s="2"/>
      <c r="IJ1133" s="2"/>
      <c r="IK1133" s="2">
        <v>0</v>
      </c>
      <c r="IL1133" s="2"/>
      <c r="IM1133" s="2"/>
      <c r="IN1133" s="2"/>
      <c r="IO1133" s="2"/>
      <c r="IP1133" s="2"/>
      <c r="IQ1133" s="2"/>
      <c r="IR1133" s="2"/>
      <c r="IS1133" s="2"/>
      <c r="IT1133" s="2"/>
      <c r="IU1133" s="2"/>
    </row>
    <row r="1134" spans="1:255" x14ac:dyDescent="0.2">
      <c r="A1134" s="3">
        <v>17</v>
      </c>
      <c r="B1134" s="3">
        <v>1</v>
      </c>
      <c r="E1134" s="3" t="s">
        <v>1025</v>
      </c>
      <c r="F1134" s="3" t="s">
        <v>1026</v>
      </c>
      <c r="G1134" s="3" t="s">
        <v>2140</v>
      </c>
      <c r="H1134" s="3" t="s">
        <v>672</v>
      </c>
      <c r="I1134" s="3">
        <v>140</v>
      </c>
      <c r="J1134" s="3">
        <v>0</v>
      </c>
      <c r="K1134" s="3">
        <v>140</v>
      </c>
      <c r="O1134" s="3">
        <f t="shared" si="858"/>
        <v>15743.87</v>
      </c>
      <c r="P1134" s="3">
        <f t="shared" si="859"/>
        <v>15743.87</v>
      </c>
      <c r="Q1134" s="3">
        <f t="shared" si="883"/>
        <v>0</v>
      </c>
      <c r="R1134" s="3">
        <f t="shared" si="884"/>
        <v>0</v>
      </c>
      <c r="S1134" s="3">
        <f t="shared" si="860"/>
        <v>0</v>
      </c>
      <c r="T1134" s="3">
        <f t="shared" si="861"/>
        <v>0</v>
      </c>
      <c r="U1134" s="3">
        <f t="shared" si="862"/>
        <v>0</v>
      </c>
      <c r="V1134" s="3">
        <f t="shared" si="863"/>
        <v>0</v>
      </c>
      <c r="W1134" s="3">
        <f t="shared" si="864"/>
        <v>0</v>
      </c>
      <c r="X1134" s="3">
        <f t="shared" si="885"/>
        <v>0</v>
      </c>
      <c r="Y1134" s="3">
        <f t="shared" si="886"/>
        <v>0</v>
      </c>
      <c r="AA1134" s="3">
        <v>56661436</v>
      </c>
      <c r="AB1134" s="3">
        <f t="shared" si="865"/>
        <v>16.86</v>
      </c>
      <c r="AC1134" s="3">
        <f t="shared" si="887"/>
        <v>16.86</v>
      </c>
      <c r="AD1134" s="3">
        <f t="shared" si="888"/>
        <v>0</v>
      </c>
      <c r="AE1134" s="3">
        <f t="shared" si="889"/>
        <v>0</v>
      </c>
      <c r="AF1134" s="3">
        <f t="shared" si="890"/>
        <v>0</v>
      </c>
      <c r="AG1134" s="3">
        <f t="shared" si="866"/>
        <v>0</v>
      </c>
      <c r="AH1134" s="3">
        <f t="shared" si="891"/>
        <v>0</v>
      </c>
      <c r="AI1134" s="3">
        <f t="shared" si="892"/>
        <v>0</v>
      </c>
      <c r="AJ1134" s="3">
        <f t="shared" si="867"/>
        <v>0</v>
      </c>
      <c r="AK1134" s="3">
        <v>16.86</v>
      </c>
      <c r="AL1134" s="3">
        <v>16.86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1</v>
      </c>
      <c r="AW1134" s="3">
        <v>1</v>
      </c>
      <c r="AZ1134" s="3">
        <v>1</v>
      </c>
      <c r="BA1134" s="3">
        <v>1</v>
      </c>
      <c r="BB1134" s="3">
        <v>1</v>
      </c>
      <c r="BC1134" s="3">
        <v>6.67</v>
      </c>
      <c r="BD1134" s="3" t="s">
        <v>3</v>
      </c>
      <c r="BE1134" s="3" t="s">
        <v>3</v>
      </c>
      <c r="BF1134" s="3" t="s">
        <v>3</v>
      </c>
      <c r="BG1134" s="3" t="s">
        <v>3</v>
      </c>
      <c r="BH1134" s="3">
        <v>3</v>
      </c>
      <c r="BI1134" s="3">
        <v>1</v>
      </c>
      <c r="BJ1134" s="3" t="s">
        <v>1027</v>
      </c>
      <c r="BM1134" s="3">
        <v>1617</v>
      </c>
      <c r="BN1134" s="3">
        <v>0</v>
      </c>
      <c r="BO1134" s="3" t="s">
        <v>1026</v>
      </c>
      <c r="BP1134" s="3">
        <v>1</v>
      </c>
      <c r="BQ1134" s="3">
        <v>200</v>
      </c>
      <c r="BR1134" s="3">
        <v>0</v>
      </c>
      <c r="BS1134" s="3">
        <v>1</v>
      </c>
      <c r="BT1134" s="3">
        <v>1</v>
      </c>
      <c r="BU1134" s="3">
        <v>1</v>
      </c>
      <c r="BV1134" s="3">
        <v>1</v>
      </c>
      <c r="BW1134" s="3">
        <v>1</v>
      </c>
      <c r="BX1134" s="3">
        <v>1</v>
      </c>
      <c r="BY1134" s="3" t="s">
        <v>3</v>
      </c>
      <c r="BZ1134" s="3">
        <v>0</v>
      </c>
      <c r="CA1134" s="3">
        <v>0</v>
      </c>
      <c r="CB1134" s="3" t="s">
        <v>3</v>
      </c>
      <c r="CE1134" s="3">
        <v>1566</v>
      </c>
      <c r="CF1134" s="3">
        <v>0</v>
      </c>
      <c r="CG1134" s="3">
        <v>0</v>
      </c>
      <c r="CM1134" s="3">
        <v>0</v>
      </c>
      <c r="CN1134" s="3" t="s">
        <v>3</v>
      </c>
      <c r="CO1134" s="3">
        <v>0</v>
      </c>
      <c r="CP1134" s="3">
        <f t="shared" si="868"/>
        <v>15743.87</v>
      </c>
      <c r="CQ1134" s="3">
        <f t="shared" si="869"/>
        <v>112.46</v>
      </c>
      <c r="CR1134" s="3">
        <f t="shared" si="893"/>
        <v>0</v>
      </c>
      <c r="CS1134" s="3">
        <f t="shared" si="894"/>
        <v>0</v>
      </c>
      <c r="CT1134" s="3">
        <f t="shared" si="870"/>
        <v>0</v>
      </c>
      <c r="CU1134" s="3">
        <f t="shared" si="871"/>
        <v>0</v>
      </c>
      <c r="CV1134" s="3">
        <f t="shared" si="872"/>
        <v>0</v>
      </c>
      <c r="CW1134" s="3">
        <f t="shared" si="873"/>
        <v>0</v>
      </c>
      <c r="CX1134" s="3">
        <f t="shared" si="874"/>
        <v>0</v>
      </c>
      <c r="CY1134" s="3">
        <f t="shared" si="895"/>
        <v>0</v>
      </c>
      <c r="CZ1134" s="3">
        <f t="shared" si="896"/>
        <v>0</v>
      </c>
      <c r="DC1134" s="3" t="s">
        <v>3</v>
      </c>
      <c r="DD1134" s="3" t="s">
        <v>3</v>
      </c>
      <c r="DE1134" s="3" t="s">
        <v>3</v>
      </c>
      <c r="DF1134" s="3" t="s">
        <v>3</v>
      </c>
      <c r="DG1134" s="3" t="s">
        <v>3</v>
      </c>
      <c r="DH1134" s="3" t="s">
        <v>3</v>
      </c>
      <c r="DI1134" s="3" t="s">
        <v>3</v>
      </c>
      <c r="DJ1134" s="3" t="s">
        <v>3</v>
      </c>
      <c r="DK1134" s="3" t="s">
        <v>3</v>
      </c>
      <c r="DL1134" s="3" t="s">
        <v>3</v>
      </c>
      <c r="DM1134" s="3" t="s">
        <v>3</v>
      </c>
      <c r="DN1134" s="3">
        <v>0</v>
      </c>
      <c r="DO1134" s="3">
        <v>0</v>
      </c>
      <c r="DP1134" s="3">
        <v>1</v>
      </c>
      <c r="DQ1134" s="3">
        <v>1</v>
      </c>
      <c r="DU1134" s="3">
        <v>1003</v>
      </c>
      <c r="DV1134" s="3" t="s">
        <v>672</v>
      </c>
      <c r="DW1134" s="3" t="s">
        <v>672</v>
      </c>
      <c r="DX1134" s="3">
        <v>1</v>
      </c>
      <c r="DZ1134" s="3" t="s">
        <v>3</v>
      </c>
      <c r="EA1134" s="3" t="s">
        <v>3</v>
      </c>
      <c r="EB1134" s="3" t="s">
        <v>3</v>
      </c>
      <c r="EC1134" s="3" t="s">
        <v>3</v>
      </c>
      <c r="EE1134" s="3">
        <v>56938530</v>
      </c>
      <c r="EF1134" s="3">
        <v>200</v>
      </c>
      <c r="EG1134" s="3" t="s">
        <v>343</v>
      </c>
      <c r="EH1134" s="3">
        <v>0</v>
      </c>
      <c r="EI1134" s="3" t="s">
        <v>3</v>
      </c>
      <c r="EJ1134" s="3">
        <v>1</v>
      </c>
      <c r="EK1134" s="3">
        <v>1617</v>
      </c>
      <c r="EL1134" s="3" t="s">
        <v>344</v>
      </c>
      <c r="EM1134" s="3" t="s">
        <v>345</v>
      </c>
      <c r="EO1134" s="3" t="s">
        <v>3</v>
      </c>
      <c r="EQ1134" s="3">
        <v>131072</v>
      </c>
      <c r="ER1134" s="3">
        <v>16.86</v>
      </c>
      <c r="ES1134" s="3">
        <v>16.86</v>
      </c>
      <c r="ET1134" s="3">
        <v>0</v>
      </c>
      <c r="EU1134" s="3">
        <v>0</v>
      </c>
      <c r="EV1134" s="3">
        <v>0</v>
      </c>
      <c r="EW1134" s="3">
        <v>0</v>
      </c>
      <c r="EX1134" s="3">
        <v>0</v>
      </c>
      <c r="EY1134" s="3">
        <v>0</v>
      </c>
      <c r="FQ1134" s="3">
        <v>0</v>
      </c>
      <c r="FR1134" s="3">
        <v>0</v>
      </c>
      <c r="FS1134" s="3">
        <v>0</v>
      </c>
      <c r="FX1134" s="3">
        <v>0</v>
      </c>
      <c r="FY1134" s="3">
        <v>0</v>
      </c>
      <c r="GA1134" s="3" t="s">
        <v>3</v>
      </c>
      <c r="GD1134" s="3">
        <v>1</v>
      </c>
      <c r="GF1134" s="3">
        <v>1800936510</v>
      </c>
      <c r="GG1134" s="3">
        <v>2</v>
      </c>
      <c r="GH1134" s="3">
        <v>1</v>
      </c>
      <c r="GI1134" s="3">
        <v>2</v>
      </c>
      <c r="GJ1134" s="3">
        <v>0</v>
      </c>
      <c r="GK1134" s="3">
        <v>0</v>
      </c>
      <c r="GL1134" s="3">
        <f t="shared" si="875"/>
        <v>0</v>
      </c>
      <c r="GM1134" s="3">
        <f t="shared" si="876"/>
        <v>15743.87</v>
      </c>
      <c r="GN1134" s="3">
        <f t="shared" si="877"/>
        <v>15743.87</v>
      </c>
      <c r="GO1134" s="3">
        <f t="shared" si="878"/>
        <v>0</v>
      </c>
      <c r="GP1134" s="3">
        <f t="shared" si="879"/>
        <v>0</v>
      </c>
      <c r="GR1134" s="3">
        <v>0</v>
      </c>
      <c r="GS1134" s="3">
        <v>3</v>
      </c>
      <c r="GT1134" s="3">
        <v>0</v>
      </c>
      <c r="GU1134" s="3" t="s">
        <v>3</v>
      </c>
      <c r="GV1134" s="3">
        <f t="shared" si="880"/>
        <v>0</v>
      </c>
      <c r="GW1134" s="3">
        <v>1</v>
      </c>
      <c r="GX1134" s="3">
        <f t="shared" si="881"/>
        <v>0</v>
      </c>
      <c r="HA1134" s="3">
        <v>0</v>
      </c>
      <c r="HB1134" s="3">
        <v>0</v>
      </c>
      <c r="HC1134" s="3">
        <f t="shared" si="882"/>
        <v>0</v>
      </c>
      <c r="HE1134" s="3" t="s">
        <v>3</v>
      </c>
      <c r="HF1134" s="3" t="s">
        <v>3</v>
      </c>
      <c r="HM1134" s="3" t="s">
        <v>3</v>
      </c>
      <c r="HN1134" s="3" t="s">
        <v>3</v>
      </c>
      <c r="HO1134" s="3" t="s">
        <v>3</v>
      </c>
      <c r="HP1134" s="3" t="s">
        <v>3</v>
      </c>
      <c r="HQ1134" s="3" t="s">
        <v>3</v>
      </c>
      <c r="HS1134" s="3">
        <v>0</v>
      </c>
      <c r="IK1134" s="3">
        <v>0</v>
      </c>
    </row>
    <row r="1135" spans="1:255" x14ac:dyDescent="0.2">
      <c r="A1135" s="2">
        <v>17</v>
      </c>
      <c r="B1135" s="2">
        <v>1</v>
      </c>
      <c r="C1135" s="2"/>
      <c r="D1135" s="2"/>
      <c r="E1135" s="2" t="s">
        <v>1028</v>
      </c>
      <c r="F1135" s="2" t="s">
        <v>1029</v>
      </c>
      <c r="G1135" s="2" t="s">
        <v>2141</v>
      </c>
      <c r="H1135" s="2" t="s">
        <v>672</v>
      </c>
      <c r="I1135" s="2">
        <v>110</v>
      </c>
      <c r="J1135" s="2">
        <v>0</v>
      </c>
      <c r="K1135" s="2">
        <v>110</v>
      </c>
      <c r="L1135" s="2"/>
      <c r="M1135" s="2"/>
      <c r="N1135" s="2"/>
      <c r="O1135" s="2">
        <f t="shared" si="858"/>
        <v>2017.4</v>
      </c>
      <c r="P1135" s="2">
        <f t="shared" si="859"/>
        <v>2017.4</v>
      </c>
      <c r="Q1135" s="2">
        <f t="shared" si="883"/>
        <v>0</v>
      </c>
      <c r="R1135" s="2">
        <f t="shared" si="884"/>
        <v>0</v>
      </c>
      <c r="S1135" s="2">
        <f t="shared" si="860"/>
        <v>0</v>
      </c>
      <c r="T1135" s="2">
        <f t="shared" si="861"/>
        <v>0</v>
      </c>
      <c r="U1135" s="2">
        <f t="shared" si="862"/>
        <v>0</v>
      </c>
      <c r="V1135" s="2">
        <f t="shared" si="863"/>
        <v>0</v>
      </c>
      <c r="W1135" s="2">
        <f t="shared" si="864"/>
        <v>0</v>
      </c>
      <c r="X1135" s="2">
        <f t="shared" si="885"/>
        <v>0</v>
      </c>
      <c r="Y1135" s="2">
        <f t="shared" si="886"/>
        <v>0</v>
      </c>
      <c r="Z1135" s="2"/>
      <c r="AA1135" s="2">
        <v>56661434</v>
      </c>
      <c r="AB1135" s="2">
        <f t="shared" si="865"/>
        <v>18.34</v>
      </c>
      <c r="AC1135" s="2">
        <f t="shared" si="887"/>
        <v>18.34</v>
      </c>
      <c r="AD1135" s="2">
        <f t="shared" si="888"/>
        <v>0</v>
      </c>
      <c r="AE1135" s="2">
        <f t="shared" si="889"/>
        <v>0</v>
      </c>
      <c r="AF1135" s="2">
        <f t="shared" si="890"/>
        <v>0</v>
      </c>
      <c r="AG1135" s="2">
        <f t="shared" si="866"/>
        <v>0</v>
      </c>
      <c r="AH1135" s="2">
        <f t="shared" si="891"/>
        <v>0</v>
      </c>
      <c r="AI1135" s="2">
        <f t="shared" si="892"/>
        <v>0</v>
      </c>
      <c r="AJ1135" s="2">
        <f t="shared" si="867"/>
        <v>0</v>
      </c>
      <c r="AK1135" s="2">
        <v>18.34</v>
      </c>
      <c r="AL1135" s="2">
        <v>18.34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1</v>
      </c>
      <c r="AW1135" s="2">
        <v>1</v>
      </c>
      <c r="AX1135" s="2"/>
      <c r="AY1135" s="2"/>
      <c r="AZ1135" s="2">
        <v>1</v>
      </c>
      <c r="BA1135" s="2">
        <v>1</v>
      </c>
      <c r="BB1135" s="2">
        <v>1</v>
      </c>
      <c r="BC1135" s="2">
        <v>1</v>
      </c>
      <c r="BD1135" s="2" t="s">
        <v>3</v>
      </c>
      <c r="BE1135" s="2" t="s">
        <v>3</v>
      </c>
      <c r="BF1135" s="2" t="s">
        <v>3</v>
      </c>
      <c r="BG1135" s="2" t="s">
        <v>3</v>
      </c>
      <c r="BH1135" s="2">
        <v>3</v>
      </c>
      <c r="BI1135" s="2">
        <v>1</v>
      </c>
      <c r="BJ1135" s="2" t="s">
        <v>1030</v>
      </c>
      <c r="BK1135" s="2"/>
      <c r="BL1135" s="2"/>
      <c r="BM1135" s="2">
        <v>1617</v>
      </c>
      <c r="BN1135" s="2">
        <v>0</v>
      </c>
      <c r="BO1135" s="2" t="s">
        <v>3</v>
      </c>
      <c r="BP1135" s="2">
        <v>0</v>
      </c>
      <c r="BQ1135" s="2">
        <v>200</v>
      </c>
      <c r="BR1135" s="2">
        <v>0</v>
      </c>
      <c r="BS1135" s="2">
        <v>1</v>
      </c>
      <c r="BT1135" s="2">
        <v>1</v>
      </c>
      <c r="BU1135" s="2">
        <v>1</v>
      </c>
      <c r="BV1135" s="2">
        <v>1</v>
      </c>
      <c r="BW1135" s="2">
        <v>1</v>
      </c>
      <c r="BX1135" s="2">
        <v>1</v>
      </c>
      <c r="BY1135" s="2" t="s">
        <v>3</v>
      </c>
      <c r="BZ1135" s="2">
        <v>0</v>
      </c>
      <c r="CA1135" s="2">
        <v>0</v>
      </c>
      <c r="CB1135" s="2" t="s">
        <v>3</v>
      </c>
      <c r="CC1135" s="2"/>
      <c r="CD1135" s="2"/>
      <c r="CE1135" s="2">
        <v>1566</v>
      </c>
      <c r="CF1135" s="2">
        <v>0</v>
      </c>
      <c r="CG1135" s="2">
        <v>0</v>
      </c>
      <c r="CH1135" s="2"/>
      <c r="CI1135" s="2"/>
      <c r="CJ1135" s="2"/>
      <c r="CK1135" s="2"/>
      <c r="CL1135" s="2"/>
      <c r="CM1135" s="2">
        <v>0</v>
      </c>
      <c r="CN1135" s="2" t="s">
        <v>3</v>
      </c>
      <c r="CO1135" s="2">
        <v>0</v>
      </c>
      <c r="CP1135" s="2">
        <f t="shared" si="868"/>
        <v>2017.4</v>
      </c>
      <c r="CQ1135" s="2">
        <f t="shared" si="869"/>
        <v>18.34</v>
      </c>
      <c r="CR1135" s="2">
        <f t="shared" si="893"/>
        <v>0</v>
      </c>
      <c r="CS1135" s="2">
        <f t="shared" si="894"/>
        <v>0</v>
      </c>
      <c r="CT1135" s="2">
        <f t="shared" si="870"/>
        <v>0</v>
      </c>
      <c r="CU1135" s="2">
        <f t="shared" si="871"/>
        <v>0</v>
      </c>
      <c r="CV1135" s="2">
        <f t="shared" si="872"/>
        <v>0</v>
      </c>
      <c r="CW1135" s="2">
        <f t="shared" si="873"/>
        <v>0</v>
      </c>
      <c r="CX1135" s="2">
        <f t="shared" si="874"/>
        <v>0</v>
      </c>
      <c r="CY1135" s="2">
        <f t="shared" si="895"/>
        <v>0</v>
      </c>
      <c r="CZ1135" s="2">
        <f t="shared" si="896"/>
        <v>0</v>
      </c>
      <c r="DA1135" s="2"/>
      <c r="DB1135" s="2"/>
      <c r="DC1135" s="2" t="s">
        <v>3</v>
      </c>
      <c r="DD1135" s="2" t="s">
        <v>3</v>
      </c>
      <c r="DE1135" s="2" t="s">
        <v>3</v>
      </c>
      <c r="DF1135" s="2" t="s">
        <v>3</v>
      </c>
      <c r="DG1135" s="2" t="s">
        <v>3</v>
      </c>
      <c r="DH1135" s="2" t="s">
        <v>3</v>
      </c>
      <c r="DI1135" s="2" t="s">
        <v>3</v>
      </c>
      <c r="DJ1135" s="2" t="s">
        <v>3</v>
      </c>
      <c r="DK1135" s="2" t="s">
        <v>3</v>
      </c>
      <c r="DL1135" s="2" t="s">
        <v>3</v>
      </c>
      <c r="DM1135" s="2" t="s">
        <v>3</v>
      </c>
      <c r="DN1135" s="2">
        <v>0</v>
      </c>
      <c r="DO1135" s="2">
        <v>0</v>
      </c>
      <c r="DP1135" s="2">
        <v>1</v>
      </c>
      <c r="DQ1135" s="2">
        <v>1</v>
      </c>
      <c r="DR1135" s="2"/>
      <c r="DS1135" s="2"/>
      <c r="DT1135" s="2"/>
      <c r="DU1135" s="2">
        <v>1003</v>
      </c>
      <c r="DV1135" s="2" t="s">
        <v>672</v>
      </c>
      <c r="DW1135" s="2" t="s">
        <v>672</v>
      </c>
      <c r="DX1135" s="2">
        <v>1</v>
      </c>
      <c r="DY1135" s="2"/>
      <c r="DZ1135" s="2" t="s">
        <v>3</v>
      </c>
      <c r="EA1135" s="2" t="s">
        <v>3</v>
      </c>
      <c r="EB1135" s="2" t="s">
        <v>3</v>
      </c>
      <c r="EC1135" s="2" t="s">
        <v>3</v>
      </c>
      <c r="ED1135" s="2"/>
      <c r="EE1135" s="2">
        <v>56938530</v>
      </c>
      <c r="EF1135" s="2">
        <v>200</v>
      </c>
      <c r="EG1135" s="2" t="s">
        <v>343</v>
      </c>
      <c r="EH1135" s="2">
        <v>0</v>
      </c>
      <c r="EI1135" s="2" t="s">
        <v>3</v>
      </c>
      <c r="EJ1135" s="2">
        <v>1</v>
      </c>
      <c r="EK1135" s="2">
        <v>1617</v>
      </c>
      <c r="EL1135" s="2" t="s">
        <v>344</v>
      </c>
      <c r="EM1135" s="2" t="s">
        <v>345</v>
      </c>
      <c r="EN1135" s="2"/>
      <c r="EO1135" s="2" t="s">
        <v>3</v>
      </c>
      <c r="EP1135" s="2"/>
      <c r="EQ1135" s="2">
        <v>131072</v>
      </c>
      <c r="ER1135" s="2">
        <v>18.34</v>
      </c>
      <c r="ES1135" s="2">
        <v>18.34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>
        <v>0</v>
      </c>
      <c r="FR1135" s="2">
        <v>0</v>
      </c>
      <c r="FS1135" s="2">
        <v>0</v>
      </c>
      <c r="FT1135" s="2"/>
      <c r="FU1135" s="2"/>
      <c r="FV1135" s="2"/>
      <c r="FW1135" s="2"/>
      <c r="FX1135" s="2">
        <v>0</v>
      </c>
      <c r="FY1135" s="2">
        <v>0</v>
      </c>
      <c r="FZ1135" s="2"/>
      <c r="GA1135" s="2" t="s">
        <v>3</v>
      </c>
      <c r="GB1135" s="2"/>
      <c r="GC1135" s="2"/>
      <c r="GD1135" s="2">
        <v>1</v>
      </c>
      <c r="GE1135" s="2"/>
      <c r="GF1135" s="2">
        <v>591400329</v>
      </c>
      <c r="GG1135" s="2">
        <v>2</v>
      </c>
      <c r="GH1135" s="2">
        <v>1</v>
      </c>
      <c r="GI1135" s="2">
        <v>-2</v>
      </c>
      <c r="GJ1135" s="2">
        <v>0</v>
      </c>
      <c r="GK1135" s="2">
        <v>0</v>
      </c>
      <c r="GL1135" s="2">
        <f t="shared" si="875"/>
        <v>0</v>
      </c>
      <c r="GM1135" s="2">
        <f t="shared" si="876"/>
        <v>2017.4</v>
      </c>
      <c r="GN1135" s="2">
        <f t="shared" si="877"/>
        <v>2017.4</v>
      </c>
      <c r="GO1135" s="2">
        <f t="shared" si="878"/>
        <v>0</v>
      </c>
      <c r="GP1135" s="2">
        <f t="shared" si="879"/>
        <v>0</v>
      </c>
      <c r="GQ1135" s="2"/>
      <c r="GR1135" s="2">
        <v>0</v>
      </c>
      <c r="GS1135" s="2">
        <v>3</v>
      </c>
      <c r="GT1135" s="2">
        <v>0</v>
      </c>
      <c r="GU1135" s="2" t="s">
        <v>3</v>
      </c>
      <c r="GV1135" s="2">
        <f t="shared" si="880"/>
        <v>0</v>
      </c>
      <c r="GW1135" s="2">
        <v>1</v>
      </c>
      <c r="GX1135" s="2">
        <f t="shared" si="881"/>
        <v>0</v>
      </c>
      <c r="GY1135" s="2"/>
      <c r="GZ1135" s="2"/>
      <c r="HA1135" s="2">
        <v>0</v>
      </c>
      <c r="HB1135" s="2">
        <v>0</v>
      </c>
      <c r="HC1135" s="2">
        <f t="shared" si="882"/>
        <v>0</v>
      </c>
      <c r="HD1135" s="2"/>
      <c r="HE1135" s="2" t="s">
        <v>3</v>
      </c>
      <c r="HF1135" s="2" t="s">
        <v>3</v>
      </c>
      <c r="HG1135" s="2"/>
      <c r="HH1135" s="2"/>
      <c r="HI1135" s="2"/>
      <c r="HJ1135" s="2"/>
      <c r="HK1135" s="2"/>
      <c r="HL1135" s="2"/>
      <c r="HM1135" s="2" t="s">
        <v>3</v>
      </c>
      <c r="HN1135" s="2" t="s">
        <v>3</v>
      </c>
      <c r="HO1135" s="2" t="s">
        <v>3</v>
      </c>
      <c r="HP1135" s="2" t="s">
        <v>3</v>
      </c>
      <c r="HQ1135" s="2" t="s">
        <v>3</v>
      </c>
      <c r="HR1135" s="2"/>
      <c r="HS1135" s="2">
        <v>0</v>
      </c>
      <c r="HT1135" s="2"/>
      <c r="HU1135" s="2"/>
      <c r="HV1135" s="2"/>
      <c r="HW1135" s="2"/>
      <c r="HX1135" s="2"/>
      <c r="HY1135" s="2"/>
      <c r="HZ1135" s="2"/>
      <c r="IA1135" s="2"/>
      <c r="IB1135" s="2"/>
      <c r="IC1135" s="2"/>
      <c r="ID1135" s="2"/>
      <c r="IE1135" s="2"/>
      <c r="IF1135" s="2"/>
      <c r="IG1135" s="2"/>
      <c r="IH1135" s="2"/>
      <c r="II1135" s="2"/>
      <c r="IJ1135" s="2"/>
      <c r="IK1135" s="2">
        <v>0</v>
      </c>
      <c r="IL1135" s="2"/>
      <c r="IM1135" s="2"/>
      <c r="IN1135" s="2"/>
      <c r="IO1135" s="2"/>
      <c r="IP1135" s="2"/>
      <c r="IQ1135" s="2"/>
      <c r="IR1135" s="2"/>
      <c r="IS1135" s="2"/>
      <c r="IT1135" s="2"/>
      <c r="IU1135" s="2"/>
    </row>
    <row r="1136" spans="1:255" x14ac:dyDescent="0.2">
      <c r="A1136" s="3">
        <v>17</v>
      </c>
      <c r="B1136" s="3">
        <v>1</v>
      </c>
      <c r="E1136" s="3" t="s">
        <v>1028</v>
      </c>
      <c r="F1136" s="3" t="s">
        <v>1029</v>
      </c>
      <c r="G1136" s="3" t="s">
        <v>2141</v>
      </c>
      <c r="H1136" s="3" t="s">
        <v>672</v>
      </c>
      <c r="I1136" s="3">
        <v>110</v>
      </c>
      <c r="J1136" s="3">
        <v>0</v>
      </c>
      <c r="K1136" s="3">
        <v>110</v>
      </c>
      <c r="O1136" s="3">
        <f t="shared" si="858"/>
        <v>14343.71</v>
      </c>
      <c r="P1136" s="3">
        <f t="shared" si="859"/>
        <v>14343.71</v>
      </c>
      <c r="Q1136" s="3">
        <f t="shared" si="883"/>
        <v>0</v>
      </c>
      <c r="R1136" s="3">
        <f t="shared" si="884"/>
        <v>0</v>
      </c>
      <c r="S1136" s="3">
        <f t="shared" si="860"/>
        <v>0</v>
      </c>
      <c r="T1136" s="3">
        <f t="shared" si="861"/>
        <v>0</v>
      </c>
      <c r="U1136" s="3">
        <f t="shared" si="862"/>
        <v>0</v>
      </c>
      <c r="V1136" s="3">
        <f t="shared" si="863"/>
        <v>0</v>
      </c>
      <c r="W1136" s="3">
        <f t="shared" si="864"/>
        <v>0</v>
      </c>
      <c r="X1136" s="3">
        <f t="shared" si="885"/>
        <v>0</v>
      </c>
      <c r="Y1136" s="3">
        <f t="shared" si="886"/>
        <v>0</v>
      </c>
      <c r="AA1136" s="3">
        <v>56661436</v>
      </c>
      <c r="AB1136" s="3">
        <f t="shared" si="865"/>
        <v>18.34</v>
      </c>
      <c r="AC1136" s="3">
        <f t="shared" si="887"/>
        <v>18.34</v>
      </c>
      <c r="AD1136" s="3">
        <f t="shared" si="888"/>
        <v>0</v>
      </c>
      <c r="AE1136" s="3">
        <f t="shared" si="889"/>
        <v>0</v>
      </c>
      <c r="AF1136" s="3">
        <f t="shared" si="890"/>
        <v>0</v>
      </c>
      <c r="AG1136" s="3">
        <f t="shared" si="866"/>
        <v>0</v>
      </c>
      <c r="AH1136" s="3">
        <f t="shared" si="891"/>
        <v>0</v>
      </c>
      <c r="AI1136" s="3">
        <f t="shared" si="892"/>
        <v>0</v>
      </c>
      <c r="AJ1136" s="3">
        <f t="shared" si="867"/>
        <v>0</v>
      </c>
      <c r="AK1136" s="3">
        <v>18.34</v>
      </c>
      <c r="AL1136" s="3">
        <v>18.34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1</v>
      </c>
      <c r="AW1136" s="3">
        <v>1</v>
      </c>
      <c r="AZ1136" s="3">
        <v>1</v>
      </c>
      <c r="BA1136" s="3">
        <v>1</v>
      </c>
      <c r="BB1136" s="3">
        <v>1</v>
      </c>
      <c r="BC1136" s="3">
        <v>7.11</v>
      </c>
      <c r="BD1136" s="3" t="s">
        <v>3</v>
      </c>
      <c r="BE1136" s="3" t="s">
        <v>3</v>
      </c>
      <c r="BF1136" s="3" t="s">
        <v>3</v>
      </c>
      <c r="BG1136" s="3" t="s">
        <v>3</v>
      </c>
      <c r="BH1136" s="3">
        <v>3</v>
      </c>
      <c r="BI1136" s="3">
        <v>1</v>
      </c>
      <c r="BJ1136" s="3" t="s">
        <v>1030</v>
      </c>
      <c r="BM1136" s="3">
        <v>1617</v>
      </c>
      <c r="BN1136" s="3">
        <v>0</v>
      </c>
      <c r="BO1136" s="3" t="s">
        <v>1029</v>
      </c>
      <c r="BP1136" s="3">
        <v>1</v>
      </c>
      <c r="BQ1136" s="3">
        <v>200</v>
      </c>
      <c r="BR1136" s="3">
        <v>0</v>
      </c>
      <c r="BS1136" s="3">
        <v>1</v>
      </c>
      <c r="BT1136" s="3">
        <v>1</v>
      </c>
      <c r="BU1136" s="3">
        <v>1</v>
      </c>
      <c r="BV1136" s="3">
        <v>1</v>
      </c>
      <c r="BW1136" s="3">
        <v>1</v>
      </c>
      <c r="BX1136" s="3">
        <v>1</v>
      </c>
      <c r="BY1136" s="3" t="s">
        <v>3</v>
      </c>
      <c r="BZ1136" s="3">
        <v>0</v>
      </c>
      <c r="CA1136" s="3">
        <v>0</v>
      </c>
      <c r="CB1136" s="3" t="s">
        <v>3</v>
      </c>
      <c r="CE1136" s="3">
        <v>1566</v>
      </c>
      <c r="CF1136" s="3">
        <v>0</v>
      </c>
      <c r="CG1136" s="3">
        <v>0</v>
      </c>
      <c r="CM1136" s="3">
        <v>0</v>
      </c>
      <c r="CN1136" s="3" t="s">
        <v>3</v>
      </c>
      <c r="CO1136" s="3">
        <v>0</v>
      </c>
      <c r="CP1136" s="3">
        <f t="shared" si="868"/>
        <v>14343.71</v>
      </c>
      <c r="CQ1136" s="3">
        <f t="shared" si="869"/>
        <v>130.4</v>
      </c>
      <c r="CR1136" s="3">
        <f t="shared" si="893"/>
        <v>0</v>
      </c>
      <c r="CS1136" s="3">
        <f t="shared" si="894"/>
        <v>0</v>
      </c>
      <c r="CT1136" s="3">
        <f t="shared" si="870"/>
        <v>0</v>
      </c>
      <c r="CU1136" s="3">
        <f t="shared" si="871"/>
        <v>0</v>
      </c>
      <c r="CV1136" s="3">
        <f t="shared" si="872"/>
        <v>0</v>
      </c>
      <c r="CW1136" s="3">
        <f t="shared" si="873"/>
        <v>0</v>
      </c>
      <c r="CX1136" s="3">
        <f t="shared" si="874"/>
        <v>0</v>
      </c>
      <c r="CY1136" s="3">
        <f t="shared" si="895"/>
        <v>0</v>
      </c>
      <c r="CZ1136" s="3">
        <f t="shared" si="896"/>
        <v>0</v>
      </c>
      <c r="DC1136" s="3" t="s">
        <v>3</v>
      </c>
      <c r="DD1136" s="3" t="s">
        <v>3</v>
      </c>
      <c r="DE1136" s="3" t="s">
        <v>3</v>
      </c>
      <c r="DF1136" s="3" t="s">
        <v>3</v>
      </c>
      <c r="DG1136" s="3" t="s">
        <v>3</v>
      </c>
      <c r="DH1136" s="3" t="s">
        <v>3</v>
      </c>
      <c r="DI1136" s="3" t="s">
        <v>3</v>
      </c>
      <c r="DJ1136" s="3" t="s">
        <v>3</v>
      </c>
      <c r="DK1136" s="3" t="s">
        <v>3</v>
      </c>
      <c r="DL1136" s="3" t="s">
        <v>3</v>
      </c>
      <c r="DM1136" s="3" t="s">
        <v>3</v>
      </c>
      <c r="DN1136" s="3">
        <v>0</v>
      </c>
      <c r="DO1136" s="3">
        <v>0</v>
      </c>
      <c r="DP1136" s="3">
        <v>1</v>
      </c>
      <c r="DQ1136" s="3">
        <v>1</v>
      </c>
      <c r="DU1136" s="3">
        <v>1003</v>
      </c>
      <c r="DV1136" s="3" t="s">
        <v>672</v>
      </c>
      <c r="DW1136" s="3" t="s">
        <v>672</v>
      </c>
      <c r="DX1136" s="3">
        <v>1</v>
      </c>
      <c r="DZ1136" s="3" t="s">
        <v>3</v>
      </c>
      <c r="EA1136" s="3" t="s">
        <v>3</v>
      </c>
      <c r="EB1136" s="3" t="s">
        <v>3</v>
      </c>
      <c r="EC1136" s="3" t="s">
        <v>3</v>
      </c>
      <c r="EE1136" s="3">
        <v>56938530</v>
      </c>
      <c r="EF1136" s="3">
        <v>200</v>
      </c>
      <c r="EG1136" s="3" t="s">
        <v>343</v>
      </c>
      <c r="EH1136" s="3">
        <v>0</v>
      </c>
      <c r="EI1136" s="3" t="s">
        <v>3</v>
      </c>
      <c r="EJ1136" s="3">
        <v>1</v>
      </c>
      <c r="EK1136" s="3">
        <v>1617</v>
      </c>
      <c r="EL1136" s="3" t="s">
        <v>344</v>
      </c>
      <c r="EM1136" s="3" t="s">
        <v>345</v>
      </c>
      <c r="EO1136" s="3" t="s">
        <v>3</v>
      </c>
      <c r="EQ1136" s="3">
        <v>131072</v>
      </c>
      <c r="ER1136" s="3">
        <v>18.34</v>
      </c>
      <c r="ES1136" s="3">
        <v>18.34</v>
      </c>
      <c r="ET1136" s="3">
        <v>0</v>
      </c>
      <c r="EU1136" s="3">
        <v>0</v>
      </c>
      <c r="EV1136" s="3">
        <v>0</v>
      </c>
      <c r="EW1136" s="3">
        <v>0</v>
      </c>
      <c r="EX1136" s="3">
        <v>0</v>
      </c>
      <c r="EY1136" s="3">
        <v>0</v>
      </c>
      <c r="FQ1136" s="3">
        <v>0</v>
      </c>
      <c r="FR1136" s="3">
        <v>0</v>
      </c>
      <c r="FS1136" s="3">
        <v>0</v>
      </c>
      <c r="FX1136" s="3">
        <v>0</v>
      </c>
      <c r="FY1136" s="3">
        <v>0</v>
      </c>
      <c r="GA1136" s="3" t="s">
        <v>3</v>
      </c>
      <c r="GD1136" s="3">
        <v>1</v>
      </c>
      <c r="GF1136" s="3">
        <v>591400329</v>
      </c>
      <c r="GG1136" s="3">
        <v>2</v>
      </c>
      <c r="GH1136" s="3">
        <v>1</v>
      </c>
      <c r="GI1136" s="3">
        <v>2</v>
      </c>
      <c r="GJ1136" s="3">
        <v>0</v>
      </c>
      <c r="GK1136" s="3">
        <v>0</v>
      </c>
      <c r="GL1136" s="3">
        <f t="shared" si="875"/>
        <v>0</v>
      </c>
      <c r="GM1136" s="3">
        <f t="shared" si="876"/>
        <v>14343.71</v>
      </c>
      <c r="GN1136" s="3">
        <f t="shared" si="877"/>
        <v>14343.71</v>
      </c>
      <c r="GO1136" s="3">
        <f t="shared" si="878"/>
        <v>0</v>
      </c>
      <c r="GP1136" s="3">
        <f t="shared" si="879"/>
        <v>0</v>
      </c>
      <c r="GR1136" s="3">
        <v>0</v>
      </c>
      <c r="GS1136" s="3">
        <v>3</v>
      </c>
      <c r="GT1136" s="3">
        <v>0</v>
      </c>
      <c r="GU1136" s="3" t="s">
        <v>3</v>
      </c>
      <c r="GV1136" s="3">
        <f t="shared" si="880"/>
        <v>0</v>
      </c>
      <c r="GW1136" s="3">
        <v>1</v>
      </c>
      <c r="GX1136" s="3">
        <f t="shared" si="881"/>
        <v>0</v>
      </c>
      <c r="HA1136" s="3">
        <v>0</v>
      </c>
      <c r="HB1136" s="3">
        <v>0</v>
      </c>
      <c r="HC1136" s="3">
        <f t="shared" si="882"/>
        <v>0</v>
      </c>
      <c r="HE1136" s="3" t="s">
        <v>3</v>
      </c>
      <c r="HF1136" s="3" t="s">
        <v>3</v>
      </c>
      <c r="HM1136" s="3" t="s">
        <v>3</v>
      </c>
      <c r="HN1136" s="3" t="s">
        <v>3</v>
      </c>
      <c r="HO1136" s="3" t="s">
        <v>3</v>
      </c>
      <c r="HP1136" s="3" t="s">
        <v>3</v>
      </c>
      <c r="HQ1136" s="3" t="s">
        <v>3</v>
      </c>
      <c r="HS1136" s="3">
        <v>0</v>
      </c>
      <c r="IK1136" s="3">
        <v>0</v>
      </c>
    </row>
    <row r="1137" spans="1:255" x14ac:dyDescent="0.2">
      <c r="A1137" s="2">
        <v>17</v>
      </c>
      <c r="B1137" s="2">
        <v>1</v>
      </c>
      <c r="C1137" s="2"/>
      <c r="D1137" s="2"/>
      <c r="E1137" s="2" t="s">
        <v>1031</v>
      </c>
      <c r="F1137" s="2" t="s">
        <v>1032</v>
      </c>
      <c r="G1137" s="2" t="s">
        <v>2142</v>
      </c>
      <c r="H1137" s="2" t="s">
        <v>672</v>
      </c>
      <c r="I1137" s="2">
        <v>15</v>
      </c>
      <c r="J1137" s="2">
        <v>0</v>
      </c>
      <c r="K1137" s="2">
        <v>15</v>
      </c>
      <c r="L1137" s="2"/>
      <c r="M1137" s="2"/>
      <c r="N1137" s="2"/>
      <c r="O1137" s="2">
        <f t="shared" si="858"/>
        <v>455.7</v>
      </c>
      <c r="P1137" s="2">
        <f t="shared" si="859"/>
        <v>455.7</v>
      </c>
      <c r="Q1137" s="2">
        <f t="shared" si="883"/>
        <v>0</v>
      </c>
      <c r="R1137" s="2">
        <f t="shared" si="884"/>
        <v>0</v>
      </c>
      <c r="S1137" s="2">
        <f t="shared" si="860"/>
        <v>0</v>
      </c>
      <c r="T1137" s="2">
        <f t="shared" si="861"/>
        <v>0</v>
      </c>
      <c r="U1137" s="2">
        <f t="shared" si="862"/>
        <v>0</v>
      </c>
      <c r="V1137" s="2">
        <f t="shared" si="863"/>
        <v>0</v>
      </c>
      <c r="W1137" s="2">
        <f t="shared" si="864"/>
        <v>0</v>
      </c>
      <c r="X1137" s="2">
        <f t="shared" si="885"/>
        <v>0</v>
      </c>
      <c r="Y1137" s="2">
        <f t="shared" si="886"/>
        <v>0</v>
      </c>
      <c r="Z1137" s="2"/>
      <c r="AA1137" s="2">
        <v>56661434</v>
      </c>
      <c r="AB1137" s="2">
        <f t="shared" si="865"/>
        <v>30.38</v>
      </c>
      <c r="AC1137" s="2">
        <f t="shared" si="887"/>
        <v>30.38</v>
      </c>
      <c r="AD1137" s="2">
        <f t="shared" si="888"/>
        <v>0</v>
      </c>
      <c r="AE1137" s="2">
        <f t="shared" si="889"/>
        <v>0</v>
      </c>
      <c r="AF1137" s="2">
        <f t="shared" si="890"/>
        <v>0</v>
      </c>
      <c r="AG1137" s="2">
        <f t="shared" si="866"/>
        <v>0</v>
      </c>
      <c r="AH1137" s="2">
        <f t="shared" si="891"/>
        <v>0</v>
      </c>
      <c r="AI1137" s="2">
        <f t="shared" si="892"/>
        <v>0</v>
      </c>
      <c r="AJ1137" s="2">
        <f t="shared" si="867"/>
        <v>0</v>
      </c>
      <c r="AK1137" s="2">
        <v>30.38</v>
      </c>
      <c r="AL1137" s="2">
        <v>30.38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1</v>
      </c>
      <c r="AW1137" s="2">
        <v>1</v>
      </c>
      <c r="AX1137" s="2"/>
      <c r="AY1137" s="2"/>
      <c r="AZ1137" s="2">
        <v>1</v>
      </c>
      <c r="BA1137" s="2">
        <v>1</v>
      </c>
      <c r="BB1137" s="2">
        <v>1</v>
      </c>
      <c r="BC1137" s="2">
        <v>1</v>
      </c>
      <c r="BD1137" s="2" t="s">
        <v>3</v>
      </c>
      <c r="BE1137" s="2" t="s">
        <v>3</v>
      </c>
      <c r="BF1137" s="2" t="s">
        <v>3</v>
      </c>
      <c r="BG1137" s="2" t="s">
        <v>3</v>
      </c>
      <c r="BH1137" s="2">
        <v>3</v>
      </c>
      <c r="BI1137" s="2">
        <v>1</v>
      </c>
      <c r="BJ1137" s="2" t="s">
        <v>1033</v>
      </c>
      <c r="BK1137" s="2"/>
      <c r="BL1137" s="2"/>
      <c r="BM1137" s="2">
        <v>1617</v>
      </c>
      <c r="BN1137" s="2">
        <v>0</v>
      </c>
      <c r="BO1137" s="2" t="s">
        <v>3</v>
      </c>
      <c r="BP1137" s="2">
        <v>0</v>
      </c>
      <c r="BQ1137" s="2">
        <v>200</v>
      </c>
      <c r="BR1137" s="2">
        <v>0</v>
      </c>
      <c r="BS1137" s="2">
        <v>1</v>
      </c>
      <c r="BT1137" s="2">
        <v>1</v>
      </c>
      <c r="BU1137" s="2">
        <v>1</v>
      </c>
      <c r="BV1137" s="2">
        <v>1</v>
      </c>
      <c r="BW1137" s="2">
        <v>1</v>
      </c>
      <c r="BX1137" s="2">
        <v>1</v>
      </c>
      <c r="BY1137" s="2" t="s">
        <v>3</v>
      </c>
      <c r="BZ1137" s="2">
        <v>0</v>
      </c>
      <c r="CA1137" s="2">
        <v>0</v>
      </c>
      <c r="CB1137" s="2" t="s">
        <v>3</v>
      </c>
      <c r="CC1137" s="2"/>
      <c r="CD1137" s="2"/>
      <c r="CE1137" s="2">
        <v>1566</v>
      </c>
      <c r="CF1137" s="2">
        <v>0</v>
      </c>
      <c r="CG1137" s="2">
        <v>0</v>
      </c>
      <c r="CH1137" s="2"/>
      <c r="CI1137" s="2"/>
      <c r="CJ1137" s="2"/>
      <c r="CK1137" s="2"/>
      <c r="CL1137" s="2"/>
      <c r="CM1137" s="2">
        <v>0</v>
      </c>
      <c r="CN1137" s="2" t="s">
        <v>3</v>
      </c>
      <c r="CO1137" s="2">
        <v>0</v>
      </c>
      <c r="CP1137" s="2">
        <f t="shared" si="868"/>
        <v>455.7</v>
      </c>
      <c r="CQ1137" s="2">
        <f t="shared" si="869"/>
        <v>30.38</v>
      </c>
      <c r="CR1137" s="2">
        <f t="shared" si="893"/>
        <v>0</v>
      </c>
      <c r="CS1137" s="2">
        <f t="shared" si="894"/>
        <v>0</v>
      </c>
      <c r="CT1137" s="2">
        <f t="shared" si="870"/>
        <v>0</v>
      </c>
      <c r="CU1137" s="2">
        <f t="shared" si="871"/>
        <v>0</v>
      </c>
      <c r="CV1137" s="2">
        <f t="shared" si="872"/>
        <v>0</v>
      </c>
      <c r="CW1137" s="2">
        <f t="shared" si="873"/>
        <v>0</v>
      </c>
      <c r="CX1137" s="2">
        <f t="shared" si="874"/>
        <v>0</v>
      </c>
      <c r="CY1137" s="2">
        <f t="shared" si="895"/>
        <v>0</v>
      </c>
      <c r="CZ1137" s="2">
        <f t="shared" si="896"/>
        <v>0</v>
      </c>
      <c r="DA1137" s="2"/>
      <c r="DB1137" s="2"/>
      <c r="DC1137" s="2" t="s">
        <v>3</v>
      </c>
      <c r="DD1137" s="2" t="s">
        <v>3</v>
      </c>
      <c r="DE1137" s="2" t="s">
        <v>3</v>
      </c>
      <c r="DF1137" s="2" t="s">
        <v>3</v>
      </c>
      <c r="DG1137" s="2" t="s">
        <v>3</v>
      </c>
      <c r="DH1137" s="2" t="s">
        <v>3</v>
      </c>
      <c r="DI1137" s="2" t="s">
        <v>3</v>
      </c>
      <c r="DJ1137" s="2" t="s">
        <v>3</v>
      </c>
      <c r="DK1137" s="2" t="s">
        <v>3</v>
      </c>
      <c r="DL1137" s="2" t="s">
        <v>3</v>
      </c>
      <c r="DM1137" s="2" t="s">
        <v>3</v>
      </c>
      <c r="DN1137" s="2">
        <v>0</v>
      </c>
      <c r="DO1137" s="2">
        <v>0</v>
      </c>
      <c r="DP1137" s="2">
        <v>1</v>
      </c>
      <c r="DQ1137" s="2">
        <v>1</v>
      </c>
      <c r="DR1137" s="2"/>
      <c r="DS1137" s="2"/>
      <c r="DT1137" s="2"/>
      <c r="DU1137" s="2">
        <v>1003</v>
      </c>
      <c r="DV1137" s="2" t="s">
        <v>672</v>
      </c>
      <c r="DW1137" s="2" t="s">
        <v>672</v>
      </c>
      <c r="DX1137" s="2">
        <v>1</v>
      </c>
      <c r="DY1137" s="2"/>
      <c r="DZ1137" s="2" t="s">
        <v>3</v>
      </c>
      <c r="EA1137" s="2" t="s">
        <v>3</v>
      </c>
      <c r="EB1137" s="2" t="s">
        <v>3</v>
      </c>
      <c r="EC1137" s="2" t="s">
        <v>3</v>
      </c>
      <c r="ED1137" s="2"/>
      <c r="EE1137" s="2">
        <v>56938530</v>
      </c>
      <c r="EF1137" s="2">
        <v>200</v>
      </c>
      <c r="EG1137" s="2" t="s">
        <v>343</v>
      </c>
      <c r="EH1137" s="2">
        <v>0</v>
      </c>
      <c r="EI1137" s="2" t="s">
        <v>3</v>
      </c>
      <c r="EJ1137" s="2">
        <v>1</v>
      </c>
      <c r="EK1137" s="2">
        <v>1617</v>
      </c>
      <c r="EL1137" s="2" t="s">
        <v>344</v>
      </c>
      <c r="EM1137" s="2" t="s">
        <v>345</v>
      </c>
      <c r="EN1137" s="2"/>
      <c r="EO1137" s="2" t="s">
        <v>3</v>
      </c>
      <c r="EP1137" s="2"/>
      <c r="EQ1137" s="2">
        <v>131072</v>
      </c>
      <c r="ER1137" s="2">
        <v>30.38</v>
      </c>
      <c r="ES1137" s="2">
        <v>30.38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>
        <v>0</v>
      </c>
      <c r="FR1137" s="2">
        <v>0</v>
      </c>
      <c r="FS1137" s="2">
        <v>0</v>
      </c>
      <c r="FT1137" s="2"/>
      <c r="FU1137" s="2"/>
      <c r="FV1137" s="2"/>
      <c r="FW1137" s="2"/>
      <c r="FX1137" s="2">
        <v>0</v>
      </c>
      <c r="FY1137" s="2">
        <v>0</v>
      </c>
      <c r="FZ1137" s="2"/>
      <c r="GA1137" s="2" t="s">
        <v>3</v>
      </c>
      <c r="GB1137" s="2"/>
      <c r="GC1137" s="2"/>
      <c r="GD1137" s="2">
        <v>1</v>
      </c>
      <c r="GE1137" s="2"/>
      <c r="GF1137" s="2">
        <v>-1997428832</v>
      </c>
      <c r="GG1137" s="2">
        <v>2</v>
      </c>
      <c r="GH1137" s="2">
        <v>1</v>
      </c>
      <c r="GI1137" s="2">
        <v>-2</v>
      </c>
      <c r="GJ1137" s="2">
        <v>0</v>
      </c>
      <c r="GK1137" s="2">
        <v>0</v>
      </c>
      <c r="GL1137" s="2">
        <f t="shared" si="875"/>
        <v>0</v>
      </c>
      <c r="GM1137" s="2">
        <f t="shared" si="876"/>
        <v>455.7</v>
      </c>
      <c r="GN1137" s="2">
        <f t="shared" si="877"/>
        <v>455.7</v>
      </c>
      <c r="GO1137" s="2">
        <f t="shared" si="878"/>
        <v>0</v>
      </c>
      <c r="GP1137" s="2">
        <f t="shared" si="879"/>
        <v>0</v>
      </c>
      <c r="GQ1137" s="2"/>
      <c r="GR1137" s="2">
        <v>0</v>
      </c>
      <c r="GS1137" s="2">
        <v>3</v>
      </c>
      <c r="GT1137" s="2">
        <v>0</v>
      </c>
      <c r="GU1137" s="2" t="s">
        <v>3</v>
      </c>
      <c r="GV1137" s="2">
        <f t="shared" si="880"/>
        <v>0</v>
      </c>
      <c r="GW1137" s="2">
        <v>1</v>
      </c>
      <c r="GX1137" s="2">
        <f t="shared" si="881"/>
        <v>0</v>
      </c>
      <c r="GY1137" s="2"/>
      <c r="GZ1137" s="2"/>
      <c r="HA1137" s="2">
        <v>0</v>
      </c>
      <c r="HB1137" s="2">
        <v>0</v>
      </c>
      <c r="HC1137" s="2">
        <f t="shared" si="882"/>
        <v>0</v>
      </c>
      <c r="HD1137" s="2"/>
      <c r="HE1137" s="2" t="s">
        <v>3</v>
      </c>
      <c r="HF1137" s="2" t="s">
        <v>3</v>
      </c>
      <c r="HG1137" s="2"/>
      <c r="HH1137" s="2"/>
      <c r="HI1137" s="2"/>
      <c r="HJ1137" s="2"/>
      <c r="HK1137" s="2"/>
      <c r="HL1137" s="2"/>
      <c r="HM1137" s="2" t="s">
        <v>3</v>
      </c>
      <c r="HN1137" s="2" t="s">
        <v>3</v>
      </c>
      <c r="HO1137" s="2" t="s">
        <v>3</v>
      </c>
      <c r="HP1137" s="2" t="s">
        <v>3</v>
      </c>
      <c r="HQ1137" s="2" t="s">
        <v>3</v>
      </c>
      <c r="HR1137" s="2"/>
      <c r="HS1137" s="2">
        <v>0</v>
      </c>
      <c r="HT1137" s="2"/>
      <c r="HU1137" s="2"/>
      <c r="HV1137" s="2"/>
      <c r="HW1137" s="2"/>
      <c r="HX1137" s="2"/>
      <c r="HY1137" s="2"/>
      <c r="HZ1137" s="2"/>
      <c r="IA1137" s="2"/>
      <c r="IB1137" s="2"/>
      <c r="IC1137" s="2"/>
      <c r="ID1137" s="2"/>
      <c r="IE1137" s="2"/>
      <c r="IF1137" s="2"/>
      <c r="IG1137" s="2"/>
      <c r="IH1137" s="2"/>
      <c r="II1137" s="2"/>
      <c r="IJ1137" s="2"/>
      <c r="IK1137" s="2">
        <v>0</v>
      </c>
      <c r="IL1137" s="2"/>
      <c r="IM1137" s="2"/>
      <c r="IN1137" s="2"/>
      <c r="IO1137" s="2"/>
      <c r="IP1137" s="2"/>
      <c r="IQ1137" s="2"/>
      <c r="IR1137" s="2"/>
      <c r="IS1137" s="2"/>
      <c r="IT1137" s="2"/>
      <c r="IU1137" s="2"/>
    </row>
    <row r="1138" spans="1:255" x14ac:dyDescent="0.2">
      <c r="A1138" s="3">
        <v>17</v>
      </c>
      <c r="B1138" s="3">
        <v>1</v>
      </c>
      <c r="E1138" s="3" t="s">
        <v>1031</v>
      </c>
      <c r="F1138" s="3" t="s">
        <v>1032</v>
      </c>
      <c r="G1138" s="3" t="s">
        <v>2142</v>
      </c>
      <c r="H1138" s="3" t="s">
        <v>672</v>
      </c>
      <c r="I1138" s="3">
        <v>15</v>
      </c>
      <c r="J1138" s="3">
        <v>0</v>
      </c>
      <c r="K1138" s="3">
        <v>15</v>
      </c>
      <c r="O1138" s="3">
        <f t="shared" si="858"/>
        <v>2993.95</v>
      </c>
      <c r="P1138" s="3">
        <f t="shared" si="859"/>
        <v>2993.95</v>
      </c>
      <c r="Q1138" s="3">
        <f t="shared" si="883"/>
        <v>0</v>
      </c>
      <c r="R1138" s="3">
        <f t="shared" si="884"/>
        <v>0</v>
      </c>
      <c r="S1138" s="3">
        <f t="shared" si="860"/>
        <v>0</v>
      </c>
      <c r="T1138" s="3">
        <f t="shared" si="861"/>
        <v>0</v>
      </c>
      <c r="U1138" s="3">
        <f t="shared" si="862"/>
        <v>0</v>
      </c>
      <c r="V1138" s="3">
        <f t="shared" si="863"/>
        <v>0</v>
      </c>
      <c r="W1138" s="3">
        <f t="shared" si="864"/>
        <v>0</v>
      </c>
      <c r="X1138" s="3">
        <f t="shared" si="885"/>
        <v>0</v>
      </c>
      <c r="Y1138" s="3">
        <f t="shared" si="886"/>
        <v>0</v>
      </c>
      <c r="AA1138" s="3">
        <v>56661436</v>
      </c>
      <c r="AB1138" s="3">
        <f t="shared" si="865"/>
        <v>30.38</v>
      </c>
      <c r="AC1138" s="3">
        <f t="shared" si="887"/>
        <v>30.38</v>
      </c>
      <c r="AD1138" s="3">
        <f t="shared" si="888"/>
        <v>0</v>
      </c>
      <c r="AE1138" s="3">
        <f t="shared" si="889"/>
        <v>0</v>
      </c>
      <c r="AF1138" s="3">
        <f t="shared" si="890"/>
        <v>0</v>
      </c>
      <c r="AG1138" s="3">
        <f t="shared" si="866"/>
        <v>0</v>
      </c>
      <c r="AH1138" s="3">
        <f t="shared" si="891"/>
        <v>0</v>
      </c>
      <c r="AI1138" s="3">
        <f t="shared" si="892"/>
        <v>0</v>
      </c>
      <c r="AJ1138" s="3">
        <f t="shared" si="867"/>
        <v>0</v>
      </c>
      <c r="AK1138" s="3">
        <v>30.38</v>
      </c>
      <c r="AL1138" s="3">
        <v>30.38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1</v>
      </c>
      <c r="AW1138" s="3">
        <v>1</v>
      </c>
      <c r="AZ1138" s="3">
        <v>1</v>
      </c>
      <c r="BA1138" s="3">
        <v>1</v>
      </c>
      <c r="BB1138" s="3">
        <v>1</v>
      </c>
      <c r="BC1138" s="3">
        <v>6.57</v>
      </c>
      <c r="BD1138" s="3" t="s">
        <v>3</v>
      </c>
      <c r="BE1138" s="3" t="s">
        <v>3</v>
      </c>
      <c r="BF1138" s="3" t="s">
        <v>3</v>
      </c>
      <c r="BG1138" s="3" t="s">
        <v>3</v>
      </c>
      <c r="BH1138" s="3">
        <v>3</v>
      </c>
      <c r="BI1138" s="3">
        <v>1</v>
      </c>
      <c r="BJ1138" s="3" t="s">
        <v>1033</v>
      </c>
      <c r="BM1138" s="3">
        <v>1617</v>
      </c>
      <c r="BN1138" s="3">
        <v>0</v>
      </c>
      <c r="BO1138" s="3" t="s">
        <v>1032</v>
      </c>
      <c r="BP1138" s="3">
        <v>1</v>
      </c>
      <c r="BQ1138" s="3">
        <v>200</v>
      </c>
      <c r="BR1138" s="3">
        <v>0</v>
      </c>
      <c r="BS1138" s="3">
        <v>1</v>
      </c>
      <c r="BT1138" s="3">
        <v>1</v>
      </c>
      <c r="BU1138" s="3">
        <v>1</v>
      </c>
      <c r="BV1138" s="3">
        <v>1</v>
      </c>
      <c r="BW1138" s="3">
        <v>1</v>
      </c>
      <c r="BX1138" s="3">
        <v>1</v>
      </c>
      <c r="BY1138" s="3" t="s">
        <v>3</v>
      </c>
      <c r="BZ1138" s="3">
        <v>0</v>
      </c>
      <c r="CA1138" s="3">
        <v>0</v>
      </c>
      <c r="CB1138" s="3" t="s">
        <v>3</v>
      </c>
      <c r="CE1138" s="3">
        <v>1566</v>
      </c>
      <c r="CF1138" s="3">
        <v>0</v>
      </c>
      <c r="CG1138" s="3">
        <v>0</v>
      </c>
      <c r="CM1138" s="3">
        <v>0</v>
      </c>
      <c r="CN1138" s="3" t="s">
        <v>3</v>
      </c>
      <c r="CO1138" s="3">
        <v>0</v>
      </c>
      <c r="CP1138" s="3">
        <f t="shared" si="868"/>
        <v>2993.95</v>
      </c>
      <c r="CQ1138" s="3">
        <f t="shared" si="869"/>
        <v>199.6</v>
      </c>
      <c r="CR1138" s="3">
        <f t="shared" si="893"/>
        <v>0</v>
      </c>
      <c r="CS1138" s="3">
        <f t="shared" si="894"/>
        <v>0</v>
      </c>
      <c r="CT1138" s="3">
        <f t="shared" si="870"/>
        <v>0</v>
      </c>
      <c r="CU1138" s="3">
        <f t="shared" si="871"/>
        <v>0</v>
      </c>
      <c r="CV1138" s="3">
        <f t="shared" si="872"/>
        <v>0</v>
      </c>
      <c r="CW1138" s="3">
        <f t="shared" si="873"/>
        <v>0</v>
      </c>
      <c r="CX1138" s="3">
        <f t="shared" si="874"/>
        <v>0</v>
      </c>
      <c r="CY1138" s="3">
        <f t="shared" si="895"/>
        <v>0</v>
      </c>
      <c r="CZ1138" s="3">
        <f t="shared" si="896"/>
        <v>0</v>
      </c>
      <c r="DC1138" s="3" t="s">
        <v>3</v>
      </c>
      <c r="DD1138" s="3" t="s">
        <v>3</v>
      </c>
      <c r="DE1138" s="3" t="s">
        <v>3</v>
      </c>
      <c r="DF1138" s="3" t="s">
        <v>3</v>
      </c>
      <c r="DG1138" s="3" t="s">
        <v>3</v>
      </c>
      <c r="DH1138" s="3" t="s">
        <v>3</v>
      </c>
      <c r="DI1138" s="3" t="s">
        <v>3</v>
      </c>
      <c r="DJ1138" s="3" t="s">
        <v>3</v>
      </c>
      <c r="DK1138" s="3" t="s">
        <v>3</v>
      </c>
      <c r="DL1138" s="3" t="s">
        <v>3</v>
      </c>
      <c r="DM1138" s="3" t="s">
        <v>3</v>
      </c>
      <c r="DN1138" s="3">
        <v>0</v>
      </c>
      <c r="DO1138" s="3">
        <v>0</v>
      </c>
      <c r="DP1138" s="3">
        <v>1</v>
      </c>
      <c r="DQ1138" s="3">
        <v>1</v>
      </c>
      <c r="DU1138" s="3">
        <v>1003</v>
      </c>
      <c r="DV1138" s="3" t="s">
        <v>672</v>
      </c>
      <c r="DW1138" s="3" t="s">
        <v>672</v>
      </c>
      <c r="DX1138" s="3">
        <v>1</v>
      </c>
      <c r="DZ1138" s="3" t="s">
        <v>3</v>
      </c>
      <c r="EA1138" s="3" t="s">
        <v>3</v>
      </c>
      <c r="EB1138" s="3" t="s">
        <v>3</v>
      </c>
      <c r="EC1138" s="3" t="s">
        <v>3</v>
      </c>
      <c r="EE1138" s="3">
        <v>56938530</v>
      </c>
      <c r="EF1138" s="3">
        <v>200</v>
      </c>
      <c r="EG1138" s="3" t="s">
        <v>343</v>
      </c>
      <c r="EH1138" s="3">
        <v>0</v>
      </c>
      <c r="EI1138" s="3" t="s">
        <v>3</v>
      </c>
      <c r="EJ1138" s="3">
        <v>1</v>
      </c>
      <c r="EK1138" s="3">
        <v>1617</v>
      </c>
      <c r="EL1138" s="3" t="s">
        <v>344</v>
      </c>
      <c r="EM1138" s="3" t="s">
        <v>345</v>
      </c>
      <c r="EO1138" s="3" t="s">
        <v>3</v>
      </c>
      <c r="EQ1138" s="3">
        <v>131072</v>
      </c>
      <c r="ER1138" s="3">
        <v>30.38</v>
      </c>
      <c r="ES1138" s="3">
        <v>30.38</v>
      </c>
      <c r="ET1138" s="3">
        <v>0</v>
      </c>
      <c r="EU1138" s="3">
        <v>0</v>
      </c>
      <c r="EV1138" s="3">
        <v>0</v>
      </c>
      <c r="EW1138" s="3">
        <v>0</v>
      </c>
      <c r="EX1138" s="3">
        <v>0</v>
      </c>
      <c r="EY1138" s="3">
        <v>0</v>
      </c>
      <c r="FQ1138" s="3">
        <v>0</v>
      </c>
      <c r="FR1138" s="3">
        <v>0</v>
      </c>
      <c r="FS1138" s="3">
        <v>0</v>
      </c>
      <c r="FX1138" s="3">
        <v>0</v>
      </c>
      <c r="FY1138" s="3">
        <v>0</v>
      </c>
      <c r="GA1138" s="3" t="s">
        <v>3</v>
      </c>
      <c r="GD1138" s="3">
        <v>1</v>
      </c>
      <c r="GF1138" s="3">
        <v>-1997428832</v>
      </c>
      <c r="GG1138" s="3">
        <v>2</v>
      </c>
      <c r="GH1138" s="3">
        <v>1</v>
      </c>
      <c r="GI1138" s="3">
        <v>2</v>
      </c>
      <c r="GJ1138" s="3">
        <v>0</v>
      </c>
      <c r="GK1138" s="3">
        <v>0</v>
      </c>
      <c r="GL1138" s="3">
        <f t="shared" si="875"/>
        <v>0</v>
      </c>
      <c r="GM1138" s="3">
        <f t="shared" si="876"/>
        <v>2993.95</v>
      </c>
      <c r="GN1138" s="3">
        <f t="shared" si="877"/>
        <v>2993.95</v>
      </c>
      <c r="GO1138" s="3">
        <f t="shared" si="878"/>
        <v>0</v>
      </c>
      <c r="GP1138" s="3">
        <f t="shared" si="879"/>
        <v>0</v>
      </c>
      <c r="GR1138" s="3">
        <v>0</v>
      </c>
      <c r="GS1138" s="3">
        <v>3</v>
      </c>
      <c r="GT1138" s="3">
        <v>0</v>
      </c>
      <c r="GU1138" s="3" t="s">
        <v>3</v>
      </c>
      <c r="GV1138" s="3">
        <f t="shared" si="880"/>
        <v>0</v>
      </c>
      <c r="GW1138" s="3">
        <v>1</v>
      </c>
      <c r="GX1138" s="3">
        <f t="shared" si="881"/>
        <v>0</v>
      </c>
      <c r="HA1138" s="3">
        <v>0</v>
      </c>
      <c r="HB1138" s="3">
        <v>0</v>
      </c>
      <c r="HC1138" s="3">
        <f t="shared" si="882"/>
        <v>0</v>
      </c>
      <c r="HE1138" s="3" t="s">
        <v>3</v>
      </c>
      <c r="HF1138" s="3" t="s">
        <v>3</v>
      </c>
      <c r="HM1138" s="3" t="s">
        <v>3</v>
      </c>
      <c r="HN1138" s="3" t="s">
        <v>3</v>
      </c>
      <c r="HO1138" s="3" t="s">
        <v>3</v>
      </c>
      <c r="HP1138" s="3" t="s">
        <v>3</v>
      </c>
      <c r="HQ1138" s="3" t="s">
        <v>3</v>
      </c>
      <c r="HS1138" s="3">
        <v>0</v>
      </c>
      <c r="IK1138" s="3">
        <v>0</v>
      </c>
    </row>
    <row r="1139" spans="1:255" x14ac:dyDescent="0.2">
      <c r="A1139" s="2">
        <v>17</v>
      </c>
      <c r="B1139" s="2">
        <v>1</v>
      </c>
      <c r="C1139" s="2"/>
      <c r="D1139" s="2"/>
      <c r="E1139" s="2" t="s">
        <v>1034</v>
      </c>
      <c r="F1139" s="2" t="s">
        <v>1035</v>
      </c>
      <c r="G1139" s="2" t="s">
        <v>2143</v>
      </c>
      <c r="H1139" s="2" t="s">
        <v>672</v>
      </c>
      <c r="I1139" s="2">
        <v>30</v>
      </c>
      <c r="J1139" s="2">
        <v>0</v>
      </c>
      <c r="K1139" s="2">
        <v>30</v>
      </c>
      <c r="L1139" s="2"/>
      <c r="M1139" s="2"/>
      <c r="N1139" s="2"/>
      <c r="O1139" s="2">
        <f t="shared" si="858"/>
        <v>1083.5999999999999</v>
      </c>
      <c r="P1139" s="2">
        <f t="shared" si="859"/>
        <v>1083.5999999999999</v>
      </c>
      <c r="Q1139" s="2">
        <f t="shared" si="883"/>
        <v>0</v>
      </c>
      <c r="R1139" s="2">
        <f t="shared" si="884"/>
        <v>0</v>
      </c>
      <c r="S1139" s="2">
        <f t="shared" si="860"/>
        <v>0</v>
      </c>
      <c r="T1139" s="2">
        <f t="shared" si="861"/>
        <v>0</v>
      </c>
      <c r="U1139" s="2">
        <f t="shared" si="862"/>
        <v>0</v>
      </c>
      <c r="V1139" s="2">
        <f t="shared" si="863"/>
        <v>0</v>
      </c>
      <c r="W1139" s="2">
        <f t="shared" si="864"/>
        <v>0</v>
      </c>
      <c r="X1139" s="2">
        <f t="shared" si="885"/>
        <v>0</v>
      </c>
      <c r="Y1139" s="2">
        <f t="shared" si="886"/>
        <v>0</v>
      </c>
      <c r="Z1139" s="2"/>
      <c r="AA1139" s="2">
        <v>56661434</v>
      </c>
      <c r="AB1139" s="2">
        <f t="shared" si="865"/>
        <v>36.119999999999997</v>
      </c>
      <c r="AC1139" s="2">
        <f t="shared" si="887"/>
        <v>36.119999999999997</v>
      </c>
      <c r="AD1139" s="2">
        <f t="shared" si="888"/>
        <v>0</v>
      </c>
      <c r="AE1139" s="2">
        <f t="shared" si="889"/>
        <v>0</v>
      </c>
      <c r="AF1139" s="2">
        <f t="shared" si="890"/>
        <v>0</v>
      </c>
      <c r="AG1139" s="2">
        <f t="shared" si="866"/>
        <v>0</v>
      </c>
      <c r="AH1139" s="2">
        <f t="shared" si="891"/>
        <v>0</v>
      </c>
      <c r="AI1139" s="2">
        <f t="shared" si="892"/>
        <v>0</v>
      </c>
      <c r="AJ1139" s="2">
        <f t="shared" si="867"/>
        <v>0</v>
      </c>
      <c r="AK1139" s="2">
        <v>36.119999999999997</v>
      </c>
      <c r="AL1139" s="2">
        <v>36.119999999999997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1</v>
      </c>
      <c r="AW1139" s="2">
        <v>1</v>
      </c>
      <c r="AX1139" s="2"/>
      <c r="AY1139" s="2"/>
      <c r="AZ1139" s="2">
        <v>1</v>
      </c>
      <c r="BA1139" s="2">
        <v>1</v>
      </c>
      <c r="BB1139" s="2">
        <v>1</v>
      </c>
      <c r="BC1139" s="2">
        <v>1</v>
      </c>
      <c r="BD1139" s="2" t="s">
        <v>3</v>
      </c>
      <c r="BE1139" s="2" t="s">
        <v>3</v>
      </c>
      <c r="BF1139" s="2" t="s">
        <v>3</v>
      </c>
      <c r="BG1139" s="2" t="s">
        <v>3</v>
      </c>
      <c r="BH1139" s="2">
        <v>3</v>
      </c>
      <c r="BI1139" s="2">
        <v>1</v>
      </c>
      <c r="BJ1139" s="2" t="s">
        <v>1036</v>
      </c>
      <c r="BK1139" s="2"/>
      <c r="BL1139" s="2"/>
      <c r="BM1139" s="2">
        <v>1617</v>
      </c>
      <c r="BN1139" s="2">
        <v>0</v>
      </c>
      <c r="BO1139" s="2" t="s">
        <v>3</v>
      </c>
      <c r="BP1139" s="2">
        <v>0</v>
      </c>
      <c r="BQ1139" s="2">
        <v>200</v>
      </c>
      <c r="BR1139" s="2">
        <v>0</v>
      </c>
      <c r="BS1139" s="2">
        <v>1</v>
      </c>
      <c r="BT1139" s="2">
        <v>1</v>
      </c>
      <c r="BU1139" s="2">
        <v>1</v>
      </c>
      <c r="BV1139" s="2">
        <v>1</v>
      </c>
      <c r="BW1139" s="2">
        <v>1</v>
      </c>
      <c r="BX1139" s="2">
        <v>1</v>
      </c>
      <c r="BY1139" s="2" t="s">
        <v>3</v>
      </c>
      <c r="BZ1139" s="2">
        <v>0</v>
      </c>
      <c r="CA1139" s="2">
        <v>0</v>
      </c>
      <c r="CB1139" s="2" t="s">
        <v>3</v>
      </c>
      <c r="CC1139" s="2"/>
      <c r="CD1139" s="2"/>
      <c r="CE1139" s="2">
        <v>1566</v>
      </c>
      <c r="CF1139" s="2">
        <v>0</v>
      </c>
      <c r="CG1139" s="2">
        <v>0</v>
      </c>
      <c r="CH1139" s="2"/>
      <c r="CI1139" s="2"/>
      <c r="CJ1139" s="2"/>
      <c r="CK1139" s="2"/>
      <c r="CL1139" s="2"/>
      <c r="CM1139" s="2">
        <v>0</v>
      </c>
      <c r="CN1139" s="2" t="s">
        <v>3</v>
      </c>
      <c r="CO1139" s="2">
        <v>0</v>
      </c>
      <c r="CP1139" s="2">
        <f t="shared" si="868"/>
        <v>1083.5999999999999</v>
      </c>
      <c r="CQ1139" s="2">
        <f t="shared" si="869"/>
        <v>36.119999999999997</v>
      </c>
      <c r="CR1139" s="2">
        <f t="shared" si="893"/>
        <v>0</v>
      </c>
      <c r="CS1139" s="2">
        <f t="shared" si="894"/>
        <v>0</v>
      </c>
      <c r="CT1139" s="2">
        <f t="shared" si="870"/>
        <v>0</v>
      </c>
      <c r="CU1139" s="2">
        <f t="shared" si="871"/>
        <v>0</v>
      </c>
      <c r="CV1139" s="2">
        <f t="shared" si="872"/>
        <v>0</v>
      </c>
      <c r="CW1139" s="2">
        <f t="shared" si="873"/>
        <v>0</v>
      </c>
      <c r="CX1139" s="2">
        <f t="shared" si="874"/>
        <v>0</v>
      </c>
      <c r="CY1139" s="2">
        <f t="shared" si="895"/>
        <v>0</v>
      </c>
      <c r="CZ1139" s="2">
        <f t="shared" si="896"/>
        <v>0</v>
      </c>
      <c r="DA1139" s="2"/>
      <c r="DB1139" s="2"/>
      <c r="DC1139" s="2" t="s">
        <v>3</v>
      </c>
      <c r="DD1139" s="2" t="s">
        <v>3</v>
      </c>
      <c r="DE1139" s="2" t="s">
        <v>3</v>
      </c>
      <c r="DF1139" s="2" t="s">
        <v>3</v>
      </c>
      <c r="DG1139" s="2" t="s">
        <v>3</v>
      </c>
      <c r="DH1139" s="2" t="s">
        <v>3</v>
      </c>
      <c r="DI1139" s="2" t="s">
        <v>3</v>
      </c>
      <c r="DJ1139" s="2" t="s">
        <v>3</v>
      </c>
      <c r="DK1139" s="2" t="s">
        <v>3</v>
      </c>
      <c r="DL1139" s="2" t="s">
        <v>3</v>
      </c>
      <c r="DM1139" s="2" t="s">
        <v>3</v>
      </c>
      <c r="DN1139" s="2">
        <v>0</v>
      </c>
      <c r="DO1139" s="2">
        <v>0</v>
      </c>
      <c r="DP1139" s="2">
        <v>1</v>
      </c>
      <c r="DQ1139" s="2">
        <v>1</v>
      </c>
      <c r="DR1139" s="2"/>
      <c r="DS1139" s="2"/>
      <c r="DT1139" s="2"/>
      <c r="DU1139" s="2">
        <v>1003</v>
      </c>
      <c r="DV1139" s="2" t="s">
        <v>672</v>
      </c>
      <c r="DW1139" s="2" t="s">
        <v>672</v>
      </c>
      <c r="DX1139" s="2">
        <v>1</v>
      </c>
      <c r="DY1139" s="2"/>
      <c r="DZ1139" s="2" t="s">
        <v>3</v>
      </c>
      <c r="EA1139" s="2" t="s">
        <v>3</v>
      </c>
      <c r="EB1139" s="2" t="s">
        <v>3</v>
      </c>
      <c r="EC1139" s="2" t="s">
        <v>3</v>
      </c>
      <c r="ED1139" s="2"/>
      <c r="EE1139" s="2">
        <v>56938530</v>
      </c>
      <c r="EF1139" s="2">
        <v>200</v>
      </c>
      <c r="EG1139" s="2" t="s">
        <v>343</v>
      </c>
      <c r="EH1139" s="2">
        <v>0</v>
      </c>
      <c r="EI1139" s="2" t="s">
        <v>3</v>
      </c>
      <c r="EJ1139" s="2">
        <v>1</v>
      </c>
      <c r="EK1139" s="2">
        <v>1617</v>
      </c>
      <c r="EL1139" s="2" t="s">
        <v>344</v>
      </c>
      <c r="EM1139" s="2" t="s">
        <v>345</v>
      </c>
      <c r="EN1139" s="2"/>
      <c r="EO1139" s="2" t="s">
        <v>3</v>
      </c>
      <c r="EP1139" s="2"/>
      <c r="EQ1139" s="2">
        <v>131072</v>
      </c>
      <c r="ER1139" s="2">
        <v>36.119999999999997</v>
      </c>
      <c r="ES1139" s="2">
        <v>36.119999999999997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>
        <v>0</v>
      </c>
      <c r="FR1139" s="2">
        <v>0</v>
      </c>
      <c r="FS1139" s="2">
        <v>0</v>
      </c>
      <c r="FT1139" s="2"/>
      <c r="FU1139" s="2"/>
      <c r="FV1139" s="2"/>
      <c r="FW1139" s="2"/>
      <c r="FX1139" s="2">
        <v>0</v>
      </c>
      <c r="FY1139" s="2">
        <v>0</v>
      </c>
      <c r="FZ1139" s="2"/>
      <c r="GA1139" s="2" t="s">
        <v>3</v>
      </c>
      <c r="GB1139" s="2"/>
      <c r="GC1139" s="2"/>
      <c r="GD1139" s="2">
        <v>1</v>
      </c>
      <c r="GE1139" s="2"/>
      <c r="GF1139" s="2">
        <v>-555860934</v>
      </c>
      <c r="GG1139" s="2">
        <v>2</v>
      </c>
      <c r="GH1139" s="2">
        <v>1</v>
      </c>
      <c r="GI1139" s="2">
        <v>-2</v>
      </c>
      <c r="GJ1139" s="2">
        <v>0</v>
      </c>
      <c r="GK1139" s="2">
        <v>0</v>
      </c>
      <c r="GL1139" s="2">
        <f t="shared" si="875"/>
        <v>0</v>
      </c>
      <c r="GM1139" s="2">
        <f t="shared" si="876"/>
        <v>1083.5999999999999</v>
      </c>
      <c r="GN1139" s="2">
        <f t="shared" si="877"/>
        <v>1083.5999999999999</v>
      </c>
      <c r="GO1139" s="2">
        <f t="shared" si="878"/>
        <v>0</v>
      </c>
      <c r="GP1139" s="2">
        <f t="shared" si="879"/>
        <v>0</v>
      </c>
      <c r="GQ1139" s="2"/>
      <c r="GR1139" s="2">
        <v>0</v>
      </c>
      <c r="GS1139" s="2">
        <v>3</v>
      </c>
      <c r="GT1139" s="2">
        <v>0</v>
      </c>
      <c r="GU1139" s="2" t="s">
        <v>3</v>
      </c>
      <c r="GV1139" s="2">
        <f t="shared" si="880"/>
        <v>0</v>
      </c>
      <c r="GW1139" s="2">
        <v>1</v>
      </c>
      <c r="GX1139" s="2">
        <f t="shared" si="881"/>
        <v>0</v>
      </c>
      <c r="GY1139" s="2"/>
      <c r="GZ1139" s="2"/>
      <c r="HA1139" s="2">
        <v>0</v>
      </c>
      <c r="HB1139" s="2">
        <v>0</v>
      </c>
      <c r="HC1139" s="2">
        <f t="shared" si="882"/>
        <v>0</v>
      </c>
      <c r="HD1139" s="2"/>
      <c r="HE1139" s="2" t="s">
        <v>3</v>
      </c>
      <c r="HF1139" s="2" t="s">
        <v>3</v>
      </c>
      <c r="HG1139" s="2"/>
      <c r="HH1139" s="2"/>
      <c r="HI1139" s="2"/>
      <c r="HJ1139" s="2"/>
      <c r="HK1139" s="2"/>
      <c r="HL1139" s="2"/>
      <c r="HM1139" s="2" t="s">
        <v>3</v>
      </c>
      <c r="HN1139" s="2" t="s">
        <v>3</v>
      </c>
      <c r="HO1139" s="2" t="s">
        <v>3</v>
      </c>
      <c r="HP1139" s="2" t="s">
        <v>3</v>
      </c>
      <c r="HQ1139" s="2" t="s">
        <v>3</v>
      </c>
      <c r="HR1139" s="2"/>
      <c r="HS1139" s="2">
        <v>0</v>
      </c>
      <c r="HT1139" s="2"/>
      <c r="HU1139" s="2"/>
      <c r="HV1139" s="2"/>
      <c r="HW1139" s="2"/>
      <c r="HX1139" s="2"/>
      <c r="HY1139" s="2"/>
      <c r="HZ1139" s="2"/>
      <c r="IA1139" s="2"/>
      <c r="IB1139" s="2"/>
      <c r="IC1139" s="2"/>
      <c r="ID1139" s="2"/>
      <c r="IE1139" s="2"/>
      <c r="IF1139" s="2"/>
      <c r="IG1139" s="2"/>
      <c r="IH1139" s="2"/>
      <c r="II1139" s="2"/>
      <c r="IJ1139" s="2"/>
      <c r="IK1139" s="2">
        <v>0</v>
      </c>
      <c r="IL1139" s="2"/>
      <c r="IM1139" s="2"/>
      <c r="IN1139" s="2"/>
      <c r="IO1139" s="2"/>
      <c r="IP1139" s="2"/>
      <c r="IQ1139" s="2"/>
      <c r="IR1139" s="2"/>
      <c r="IS1139" s="2"/>
      <c r="IT1139" s="2"/>
      <c r="IU1139" s="2"/>
    </row>
    <row r="1140" spans="1:255" x14ac:dyDescent="0.2">
      <c r="A1140" s="3">
        <v>17</v>
      </c>
      <c r="B1140" s="3">
        <v>1</v>
      </c>
      <c r="E1140" s="3" t="s">
        <v>1034</v>
      </c>
      <c r="F1140" s="3" t="s">
        <v>1035</v>
      </c>
      <c r="G1140" s="3" t="s">
        <v>2143</v>
      </c>
      <c r="H1140" s="3" t="s">
        <v>672</v>
      </c>
      <c r="I1140" s="3">
        <v>30</v>
      </c>
      <c r="J1140" s="3">
        <v>0</v>
      </c>
      <c r="K1140" s="3">
        <v>30</v>
      </c>
      <c r="O1140" s="3">
        <f t="shared" si="858"/>
        <v>9383.98</v>
      </c>
      <c r="P1140" s="3">
        <f t="shared" si="859"/>
        <v>9383.98</v>
      </c>
      <c r="Q1140" s="3">
        <f t="shared" si="883"/>
        <v>0</v>
      </c>
      <c r="R1140" s="3">
        <f t="shared" si="884"/>
        <v>0</v>
      </c>
      <c r="S1140" s="3">
        <f t="shared" si="860"/>
        <v>0</v>
      </c>
      <c r="T1140" s="3">
        <f t="shared" si="861"/>
        <v>0</v>
      </c>
      <c r="U1140" s="3">
        <f t="shared" si="862"/>
        <v>0</v>
      </c>
      <c r="V1140" s="3">
        <f t="shared" si="863"/>
        <v>0</v>
      </c>
      <c r="W1140" s="3">
        <f t="shared" si="864"/>
        <v>0</v>
      </c>
      <c r="X1140" s="3">
        <f t="shared" si="885"/>
        <v>0</v>
      </c>
      <c r="Y1140" s="3">
        <f t="shared" si="886"/>
        <v>0</v>
      </c>
      <c r="AA1140" s="3">
        <v>56661436</v>
      </c>
      <c r="AB1140" s="3">
        <f t="shared" si="865"/>
        <v>36.119999999999997</v>
      </c>
      <c r="AC1140" s="3">
        <f t="shared" si="887"/>
        <v>36.119999999999997</v>
      </c>
      <c r="AD1140" s="3">
        <f t="shared" si="888"/>
        <v>0</v>
      </c>
      <c r="AE1140" s="3">
        <f t="shared" si="889"/>
        <v>0</v>
      </c>
      <c r="AF1140" s="3">
        <f t="shared" si="890"/>
        <v>0</v>
      </c>
      <c r="AG1140" s="3">
        <f t="shared" si="866"/>
        <v>0</v>
      </c>
      <c r="AH1140" s="3">
        <f t="shared" si="891"/>
        <v>0</v>
      </c>
      <c r="AI1140" s="3">
        <f t="shared" si="892"/>
        <v>0</v>
      </c>
      <c r="AJ1140" s="3">
        <f t="shared" si="867"/>
        <v>0</v>
      </c>
      <c r="AK1140" s="3">
        <v>36.119999999999997</v>
      </c>
      <c r="AL1140" s="3">
        <v>36.119999999999997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1</v>
      </c>
      <c r="AW1140" s="3">
        <v>1</v>
      </c>
      <c r="AZ1140" s="3">
        <v>1</v>
      </c>
      <c r="BA1140" s="3">
        <v>1</v>
      </c>
      <c r="BB1140" s="3">
        <v>1</v>
      </c>
      <c r="BC1140" s="3">
        <v>8.66</v>
      </c>
      <c r="BD1140" s="3" t="s">
        <v>3</v>
      </c>
      <c r="BE1140" s="3" t="s">
        <v>3</v>
      </c>
      <c r="BF1140" s="3" t="s">
        <v>3</v>
      </c>
      <c r="BG1140" s="3" t="s">
        <v>3</v>
      </c>
      <c r="BH1140" s="3">
        <v>3</v>
      </c>
      <c r="BI1140" s="3">
        <v>1</v>
      </c>
      <c r="BJ1140" s="3" t="s">
        <v>1036</v>
      </c>
      <c r="BM1140" s="3">
        <v>1617</v>
      </c>
      <c r="BN1140" s="3">
        <v>0</v>
      </c>
      <c r="BO1140" s="3" t="s">
        <v>1035</v>
      </c>
      <c r="BP1140" s="3">
        <v>1</v>
      </c>
      <c r="BQ1140" s="3">
        <v>200</v>
      </c>
      <c r="BR1140" s="3">
        <v>0</v>
      </c>
      <c r="BS1140" s="3">
        <v>1</v>
      </c>
      <c r="BT1140" s="3">
        <v>1</v>
      </c>
      <c r="BU1140" s="3">
        <v>1</v>
      </c>
      <c r="BV1140" s="3">
        <v>1</v>
      </c>
      <c r="BW1140" s="3">
        <v>1</v>
      </c>
      <c r="BX1140" s="3">
        <v>1</v>
      </c>
      <c r="BY1140" s="3" t="s">
        <v>3</v>
      </c>
      <c r="BZ1140" s="3">
        <v>0</v>
      </c>
      <c r="CA1140" s="3">
        <v>0</v>
      </c>
      <c r="CB1140" s="3" t="s">
        <v>3</v>
      </c>
      <c r="CE1140" s="3">
        <v>1566</v>
      </c>
      <c r="CF1140" s="3">
        <v>0</v>
      </c>
      <c r="CG1140" s="3">
        <v>0</v>
      </c>
      <c r="CM1140" s="3">
        <v>0</v>
      </c>
      <c r="CN1140" s="3" t="s">
        <v>3</v>
      </c>
      <c r="CO1140" s="3">
        <v>0</v>
      </c>
      <c r="CP1140" s="3">
        <f t="shared" si="868"/>
        <v>9383.98</v>
      </c>
      <c r="CQ1140" s="3">
        <f t="shared" si="869"/>
        <v>312.8</v>
      </c>
      <c r="CR1140" s="3">
        <f t="shared" si="893"/>
        <v>0</v>
      </c>
      <c r="CS1140" s="3">
        <f t="shared" si="894"/>
        <v>0</v>
      </c>
      <c r="CT1140" s="3">
        <f t="shared" si="870"/>
        <v>0</v>
      </c>
      <c r="CU1140" s="3">
        <f t="shared" si="871"/>
        <v>0</v>
      </c>
      <c r="CV1140" s="3">
        <f t="shared" si="872"/>
        <v>0</v>
      </c>
      <c r="CW1140" s="3">
        <f t="shared" si="873"/>
        <v>0</v>
      </c>
      <c r="CX1140" s="3">
        <f t="shared" si="874"/>
        <v>0</v>
      </c>
      <c r="CY1140" s="3">
        <f t="shared" si="895"/>
        <v>0</v>
      </c>
      <c r="CZ1140" s="3">
        <f t="shared" si="896"/>
        <v>0</v>
      </c>
      <c r="DC1140" s="3" t="s">
        <v>3</v>
      </c>
      <c r="DD1140" s="3" t="s">
        <v>3</v>
      </c>
      <c r="DE1140" s="3" t="s">
        <v>3</v>
      </c>
      <c r="DF1140" s="3" t="s">
        <v>3</v>
      </c>
      <c r="DG1140" s="3" t="s">
        <v>3</v>
      </c>
      <c r="DH1140" s="3" t="s">
        <v>3</v>
      </c>
      <c r="DI1140" s="3" t="s">
        <v>3</v>
      </c>
      <c r="DJ1140" s="3" t="s">
        <v>3</v>
      </c>
      <c r="DK1140" s="3" t="s">
        <v>3</v>
      </c>
      <c r="DL1140" s="3" t="s">
        <v>3</v>
      </c>
      <c r="DM1140" s="3" t="s">
        <v>3</v>
      </c>
      <c r="DN1140" s="3">
        <v>0</v>
      </c>
      <c r="DO1140" s="3">
        <v>0</v>
      </c>
      <c r="DP1140" s="3">
        <v>1</v>
      </c>
      <c r="DQ1140" s="3">
        <v>1</v>
      </c>
      <c r="DU1140" s="3">
        <v>1003</v>
      </c>
      <c r="DV1140" s="3" t="s">
        <v>672</v>
      </c>
      <c r="DW1140" s="3" t="s">
        <v>672</v>
      </c>
      <c r="DX1140" s="3">
        <v>1</v>
      </c>
      <c r="DZ1140" s="3" t="s">
        <v>3</v>
      </c>
      <c r="EA1140" s="3" t="s">
        <v>3</v>
      </c>
      <c r="EB1140" s="3" t="s">
        <v>3</v>
      </c>
      <c r="EC1140" s="3" t="s">
        <v>3</v>
      </c>
      <c r="EE1140" s="3">
        <v>56938530</v>
      </c>
      <c r="EF1140" s="3">
        <v>200</v>
      </c>
      <c r="EG1140" s="3" t="s">
        <v>343</v>
      </c>
      <c r="EH1140" s="3">
        <v>0</v>
      </c>
      <c r="EI1140" s="3" t="s">
        <v>3</v>
      </c>
      <c r="EJ1140" s="3">
        <v>1</v>
      </c>
      <c r="EK1140" s="3">
        <v>1617</v>
      </c>
      <c r="EL1140" s="3" t="s">
        <v>344</v>
      </c>
      <c r="EM1140" s="3" t="s">
        <v>345</v>
      </c>
      <c r="EO1140" s="3" t="s">
        <v>3</v>
      </c>
      <c r="EQ1140" s="3">
        <v>131072</v>
      </c>
      <c r="ER1140" s="3">
        <v>36.119999999999997</v>
      </c>
      <c r="ES1140" s="3">
        <v>36.119999999999997</v>
      </c>
      <c r="ET1140" s="3">
        <v>0</v>
      </c>
      <c r="EU1140" s="3">
        <v>0</v>
      </c>
      <c r="EV1140" s="3">
        <v>0</v>
      </c>
      <c r="EW1140" s="3">
        <v>0</v>
      </c>
      <c r="EX1140" s="3">
        <v>0</v>
      </c>
      <c r="EY1140" s="3">
        <v>0</v>
      </c>
      <c r="FQ1140" s="3">
        <v>0</v>
      </c>
      <c r="FR1140" s="3">
        <v>0</v>
      </c>
      <c r="FS1140" s="3">
        <v>0</v>
      </c>
      <c r="FX1140" s="3">
        <v>0</v>
      </c>
      <c r="FY1140" s="3">
        <v>0</v>
      </c>
      <c r="GA1140" s="3" t="s">
        <v>3</v>
      </c>
      <c r="GD1140" s="3">
        <v>1</v>
      </c>
      <c r="GF1140" s="3">
        <v>-555860934</v>
      </c>
      <c r="GG1140" s="3">
        <v>2</v>
      </c>
      <c r="GH1140" s="3">
        <v>1</v>
      </c>
      <c r="GI1140" s="3">
        <v>2</v>
      </c>
      <c r="GJ1140" s="3">
        <v>0</v>
      </c>
      <c r="GK1140" s="3">
        <v>0</v>
      </c>
      <c r="GL1140" s="3">
        <f t="shared" si="875"/>
        <v>0</v>
      </c>
      <c r="GM1140" s="3">
        <f t="shared" si="876"/>
        <v>9383.98</v>
      </c>
      <c r="GN1140" s="3">
        <f t="shared" si="877"/>
        <v>9383.98</v>
      </c>
      <c r="GO1140" s="3">
        <f t="shared" si="878"/>
        <v>0</v>
      </c>
      <c r="GP1140" s="3">
        <f t="shared" si="879"/>
        <v>0</v>
      </c>
      <c r="GR1140" s="3">
        <v>0</v>
      </c>
      <c r="GS1140" s="3">
        <v>3</v>
      </c>
      <c r="GT1140" s="3">
        <v>0</v>
      </c>
      <c r="GU1140" s="3" t="s">
        <v>3</v>
      </c>
      <c r="GV1140" s="3">
        <f t="shared" si="880"/>
        <v>0</v>
      </c>
      <c r="GW1140" s="3">
        <v>1</v>
      </c>
      <c r="GX1140" s="3">
        <f t="shared" si="881"/>
        <v>0</v>
      </c>
      <c r="HA1140" s="3">
        <v>0</v>
      </c>
      <c r="HB1140" s="3">
        <v>0</v>
      </c>
      <c r="HC1140" s="3">
        <f t="shared" si="882"/>
        <v>0</v>
      </c>
      <c r="HE1140" s="3" t="s">
        <v>3</v>
      </c>
      <c r="HF1140" s="3" t="s">
        <v>3</v>
      </c>
      <c r="HM1140" s="3" t="s">
        <v>3</v>
      </c>
      <c r="HN1140" s="3" t="s">
        <v>3</v>
      </c>
      <c r="HO1140" s="3" t="s">
        <v>3</v>
      </c>
      <c r="HP1140" s="3" t="s">
        <v>3</v>
      </c>
      <c r="HQ1140" s="3" t="s">
        <v>3</v>
      </c>
      <c r="HS1140" s="3">
        <v>0</v>
      </c>
      <c r="IK1140" s="3">
        <v>0</v>
      </c>
    </row>
    <row r="1141" spans="1:255" x14ac:dyDescent="0.2">
      <c r="A1141" s="2">
        <v>17</v>
      </c>
      <c r="B1141" s="2">
        <v>1</v>
      </c>
      <c r="C1141" s="2"/>
      <c r="D1141" s="2"/>
      <c r="E1141" s="2" t="s">
        <v>1037</v>
      </c>
      <c r="F1141" s="2" t="s">
        <v>1038</v>
      </c>
      <c r="G1141" s="2" t="s">
        <v>2144</v>
      </c>
      <c r="H1141" s="2" t="s">
        <v>672</v>
      </c>
      <c r="I1141" s="2">
        <v>40</v>
      </c>
      <c r="J1141" s="2">
        <v>0</v>
      </c>
      <c r="K1141" s="2">
        <v>40</v>
      </c>
      <c r="L1141" s="2"/>
      <c r="M1141" s="2"/>
      <c r="N1141" s="2"/>
      <c r="O1141" s="2">
        <f t="shared" si="858"/>
        <v>2890</v>
      </c>
      <c r="P1141" s="2">
        <f t="shared" si="859"/>
        <v>2890</v>
      </c>
      <c r="Q1141" s="2">
        <f t="shared" si="883"/>
        <v>0</v>
      </c>
      <c r="R1141" s="2">
        <f t="shared" si="884"/>
        <v>0</v>
      </c>
      <c r="S1141" s="2">
        <f t="shared" si="860"/>
        <v>0</v>
      </c>
      <c r="T1141" s="2">
        <f t="shared" si="861"/>
        <v>0</v>
      </c>
      <c r="U1141" s="2">
        <f t="shared" si="862"/>
        <v>0</v>
      </c>
      <c r="V1141" s="2">
        <f t="shared" si="863"/>
        <v>0</v>
      </c>
      <c r="W1141" s="2">
        <f t="shared" si="864"/>
        <v>0</v>
      </c>
      <c r="X1141" s="2">
        <f t="shared" si="885"/>
        <v>0</v>
      </c>
      <c r="Y1141" s="2">
        <f t="shared" si="886"/>
        <v>0</v>
      </c>
      <c r="Z1141" s="2"/>
      <c r="AA1141" s="2">
        <v>56661434</v>
      </c>
      <c r="AB1141" s="2">
        <f t="shared" si="865"/>
        <v>72.25</v>
      </c>
      <c r="AC1141" s="2">
        <f t="shared" si="887"/>
        <v>72.25</v>
      </c>
      <c r="AD1141" s="2">
        <f t="shared" si="888"/>
        <v>0</v>
      </c>
      <c r="AE1141" s="2">
        <f t="shared" si="889"/>
        <v>0</v>
      </c>
      <c r="AF1141" s="2">
        <f t="shared" si="890"/>
        <v>0</v>
      </c>
      <c r="AG1141" s="2">
        <f t="shared" si="866"/>
        <v>0</v>
      </c>
      <c r="AH1141" s="2">
        <f t="shared" si="891"/>
        <v>0</v>
      </c>
      <c r="AI1141" s="2">
        <f t="shared" si="892"/>
        <v>0</v>
      </c>
      <c r="AJ1141" s="2">
        <f t="shared" si="867"/>
        <v>0</v>
      </c>
      <c r="AK1141" s="2">
        <v>72.25</v>
      </c>
      <c r="AL1141" s="2">
        <v>72.25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1</v>
      </c>
      <c r="AW1141" s="2">
        <v>1</v>
      </c>
      <c r="AX1141" s="2"/>
      <c r="AY1141" s="2"/>
      <c r="AZ1141" s="2">
        <v>1</v>
      </c>
      <c r="BA1141" s="2">
        <v>1</v>
      </c>
      <c r="BB1141" s="2">
        <v>1</v>
      </c>
      <c r="BC1141" s="2">
        <v>1</v>
      </c>
      <c r="BD1141" s="2" t="s">
        <v>3</v>
      </c>
      <c r="BE1141" s="2" t="s">
        <v>3</v>
      </c>
      <c r="BF1141" s="2" t="s">
        <v>3</v>
      </c>
      <c r="BG1141" s="2" t="s">
        <v>3</v>
      </c>
      <c r="BH1141" s="2">
        <v>3</v>
      </c>
      <c r="BI1141" s="2">
        <v>1</v>
      </c>
      <c r="BJ1141" s="2" t="s">
        <v>1039</v>
      </c>
      <c r="BK1141" s="2"/>
      <c r="BL1141" s="2"/>
      <c r="BM1141" s="2">
        <v>1617</v>
      </c>
      <c r="BN1141" s="2">
        <v>0</v>
      </c>
      <c r="BO1141" s="2" t="s">
        <v>3</v>
      </c>
      <c r="BP1141" s="2">
        <v>0</v>
      </c>
      <c r="BQ1141" s="2">
        <v>200</v>
      </c>
      <c r="BR1141" s="2">
        <v>0</v>
      </c>
      <c r="BS1141" s="2">
        <v>1</v>
      </c>
      <c r="BT1141" s="2">
        <v>1</v>
      </c>
      <c r="BU1141" s="2">
        <v>1</v>
      </c>
      <c r="BV1141" s="2">
        <v>1</v>
      </c>
      <c r="BW1141" s="2">
        <v>1</v>
      </c>
      <c r="BX1141" s="2">
        <v>1</v>
      </c>
      <c r="BY1141" s="2" t="s">
        <v>3</v>
      </c>
      <c r="BZ1141" s="2">
        <v>0</v>
      </c>
      <c r="CA1141" s="2">
        <v>0</v>
      </c>
      <c r="CB1141" s="2" t="s">
        <v>3</v>
      </c>
      <c r="CC1141" s="2"/>
      <c r="CD1141" s="2"/>
      <c r="CE1141" s="2">
        <v>1566</v>
      </c>
      <c r="CF1141" s="2">
        <v>0</v>
      </c>
      <c r="CG1141" s="2">
        <v>0</v>
      </c>
      <c r="CH1141" s="2"/>
      <c r="CI1141" s="2"/>
      <c r="CJ1141" s="2"/>
      <c r="CK1141" s="2"/>
      <c r="CL1141" s="2"/>
      <c r="CM1141" s="2">
        <v>0</v>
      </c>
      <c r="CN1141" s="2" t="s">
        <v>3</v>
      </c>
      <c r="CO1141" s="2">
        <v>0</v>
      </c>
      <c r="CP1141" s="2">
        <f t="shared" si="868"/>
        <v>2890</v>
      </c>
      <c r="CQ1141" s="2">
        <f t="shared" si="869"/>
        <v>72.25</v>
      </c>
      <c r="CR1141" s="2">
        <f t="shared" si="893"/>
        <v>0</v>
      </c>
      <c r="CS1141" s="2">
        <f t="shared" si="894"/>
        <v>0</v>
      </c>
      <c r="CT1141" s="2">
        <f t="shared" si="870"/>
        <v>0</v>
      </c>
      <c r="CU1141" s="2">
        <f t="shared" si="871"/>
        <v>0</v>
      </c>
      <c r="CV1141" s="2">
        <f t="shared" si="872"/>
        <v>0</v>
      </c>
      <c r="CW1141" s="2">
        <f t="shared" si="873"/>
        <v>0</v>
      </c>
      <c r="CX1141" s="2">
        <f t="shared" si="874"/>
        <v>0</v>
      </c>
      <c r="CY1141" s="2">
        <f t="shared" si="895"/>
        <v>0</v>
      </c>
      <c r="CZ1141" s="2">
        <f t="shared" si="896"/>
        <v>0</v>
      </c>
      <c r="DA1141" s="2"/>
      <c r="DB1141" s="2"/>
      <c r="DC1141" s="2" t="s">
        <v>3</v>
      </c>
      <c r="DD1141" s="2" t="s">
        <v>3</v>
      </c>
      <c r="DE1141" s="2" t="s">
        <v>3</v>
      </c>
      <c r="DF1141" s="2" t="s">
        <v>3</v>
      </c>
      <c r="DG1141" s="2" t="s">
        <v>3</v>
      </c>
      <c r="DH1141" s="2" t="s">
        <v>3</v>
      </c>
      <c r="DI1141" s="2" t="s">
        <v>3</v>
      </c>
      <c r="DJ1141" s="2" t="s">
        <v>3</v>
      </c>
      <c r="DK1141" s="2" t="s">
        <v>3</v>
      </c>
      <c r="DL1141" s="2" t="s">
        <v>3</v>
      </c>
      <c r="DM1141" s="2" t="s">
        <v>3</v>
      </c>
      <c r="DN1141" s="2">
        <v>0</v>
      </c>
      <c r="DO1141" s="2">
        <v>0</v>
      </c>
      <c r="DP1141" s="2">
        <v>1</v>
      </c>
      <c r="DQ1141" s="2">
        <v>1</v>
      </c>
      <c r="DR1141" s="2"/>
      <c r="DS1141" s="2"/>
      <c r="DT1141" s="2"/>
      <c r="DU1141" s="2">
        <v>1003</v>
      </c>
      <c r="DV1141" s="2" t="s">
        <v>672</v>
      </c>
      <c r="DW1141" s="2" t="s">
        <v>672</v>
      </c>
      <c r="DX1141" s="2">
        <v>1</v>
      </c>
      <c r="DY1141" s="2"/>
      <c r="DZ1141" s="2" t="s">
        <v>3</v>
      </c>
      <c r="EA1141" s="2" t="s">
        <v>3</v>
      </c>
      <c r="EB1141" s="2" t="s">
        <v>3</v>
      </c>
      <c r="EC1141" s="2" t="s">
        <v>3</v>
      </c>
      <c r="ED1141" s="2"/>
      <c r="EE1141" s="2">
        <v>56938530</v>
      </c>
      <c r="EF1141" s="2">
        <v>200</v>
      </c>
      <c r="EG1141" s="2" t="s">
        <v>343</v>
      </c>
      <c r="EH1141" s="2">
        <v>0</v>
      </c>
      <c r="EI1141" s="2" t="s">
        <v>3</v>
      </c>
      <c r="EJ1141" s="2">
        <v>1</v>
      </c>
      <c r="EK1141" s="2">
        <v>1617</v>
      </c>
      <c r="EL1141" s="2" t="s">
        <v>344</v>
      </c>
      <c r="EM1141" s="2" t="s">
        <v>345</v>
      </c>
      <c r="EN1141" s="2"/>
      <c r="EO1141" s="2" t="s">
        <v>3</v>
      </c>
      <c r="EP1141" s="2"/>
      <c r="EQ1141" s="2">
        <v>131072</v>
      </c>
      <c r="ER1141" s="2">
        <v>72.25</v>
      </c>
      <c r="ES1141" s="2">
        <v>72.25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>
        <v>0</v>
      </c>
      <c r="FR1141" s="2">
        <v>0</v>
      </c>
      <c r="FS1141" s="2">
        <v>0</v>
      </c>
      <c r="FT1141" s="2"/>
      <c r="FU1141" s="2"/>
      <c r="FV1141" s="2"/>
      <c r="FW1141" s="2"/>
      <c r="FX1141" s="2">
        <v>0</v>
      </c>
      <c r="FY1141" s="2">
        <v>0</v>
      </c>
      <c r="FZ1141" s="2"/>
      <c r="GA1141" s="2" t="s">
        <v>3</v>
      </c>
      <c r="GB1141" s="2"/>
      <c r="GC1141" s="2"/>
      <c r="GD1141" s="2">
        <v>1</v>
      </c>
      <c r="GE1141" s="2"/>
      <c r="GF1141" s="2">
        <v>-1892572576</v>
      </c>
      <c r="GG1141" s="2">
        <v>2</v>
      </c>
      <c r="GH1141" s="2">
        <v>1</v>
      </c>
      <c r="GI1141" s="2">
        <v>-2</v>
      </c>
      <c r="GJ1141" s="2">
        <v>0</v>
      </c>
      <c r="GK1141" s="2">
        <v>0</v>
      </c>
      <c r="GL1141" s="2">
        <f t="shared" si="875"/>
        <v>0</v>
      </c>
      <c r="GM1141" s="2">
        <f t="shared" si="876"/>
        <v>2890</v>
      </c>
      <c r="GN1141" s="2">
        <f t="shared" si="877"/>
        <v>2890</v>
      </c>
      <c r="GO1141" s="2">
        <f t="shared" si="878"/>
        <v>0</v>
      </c>
      <c r="GP1141" s="2">
        <f t="shared" si="879"/>
        <v>0</v>
      </c>
      <c r="GQ1141" s="2"/>
      <c r="GR1141" s="2">
        <v>0</v>
      </c>
      <c r="GS1141" s="2">
        <v>3</v>
      </c>
      <c r="GT1141" s="2">
        <v>0</v>
      </c>
      <c r="GU1141" s="2" t="s">
        <v>3</v>
      </c>
      <c r="GV1141" s="2">
        <f t="shared" si="880"/>
        <v>0</v>
      </c>
      <c r="GW1141" s="2">
        <v>1</v>
      </c>
      <c r="GX1141" s="2">
        <f t="shared" si="881"/>
        <v>0</v>
      </c>
      <c r="GY1141" s="2"/>
      <c r="GZ1141" s="2"/>
      <c r="HA1141" s="2">
        <v>0</v>
      </c>
      <c r="HB1141" s="2">
        <v>0</v>
      </c>
      <c r="HC1141" s="2">
        <f t="shared" si="882"/>
        <v>0</v>
      </c>
      <c r="HD1141" s="2"/>
      <c r="HE1141" s="2" t="s">
        <v>3</v>
      </c>
      <c r="HF1141" s="2" t="s">
        <v>3</v>
      </c>
      <c r="HG1141" s="2"/>
      <c r="HH1141" s="2"/>
      <c r="HI1141" s="2"/>
      <c r="HJ1141" s="2"/>
      <c r="HK1141" s="2"/>
      <c r="HL1141" s="2"/>
      <c r="HM1141" s="2" t="s">
        <v>3</v>
      </c>
      <c r="HN1141" s="2" t="s">
        <v>3</v>
      </c>
      <c r="HO1141" s="2" t="s">
        <v>3</v>
      </c>
      <c r="HP1141" s="2" t="s">
        <v>3</v>
      </c>
      <c r="HQ1141" s="2" t="s">
        <v>3</v>
      </c>
      <c r="HR1141" s="2"/>
      <c r="HS1141" s="2">
        <v>0</v>
      </c>
      <c r="HT1141" s="2"/>
      <c r="HU1141" s="2"/>
      <c r="HV1141" s="2"/>
      <c r="HW1141" s="2"/>
      <c r="HX1141" s="2"/>
      <c r="HY1141" s="2"/>
      <c r="HZ1141" s="2"/>
      <c r="IA1141" s="2"/>
      <c r="IB1141" s="2"/>
      <c r="IC1141" s="2"/>
      <c r="ID1141" s="2"/>
      <c r="IE1141" s="2"/>
      <c r="IF1141" s="2"/>
      <c r="IG1141" s="2"/>
      <c r="IH1141" s="2"/>
      <c r="II1141" s="2"/>
      <c r="IJ1141" s="2"/>
      <c r="IK1141" s="2">
        <v>0</v>
      </c>
      <c r="IL1141" s="2"/>
      <c r="IM1141" s="2"/>
      <c r="IN1141" s="2"/>
      <c r="IO1141" s="2"/>
      <c r="IP1141" s="2"/>
      <c r="IQ1141" s="2"/>
      <c r="IR1141" s="2"/>
      <c r="IS1141" s="2"/>
      <c r="IT1141" s="2"/>
      <c r="IU1141" s="2"/>
    </row>
    <row r="1142" spans="1:255" x14ac:dyDescent="0.2">
      <c r="A1142" s="3">
        <v>17</v>
      </c>
      <c r="B1142" s="3">
        <v>1</v>
      </c>
      <c r="E1142" s="3" t="s">
        <v>1037</v>
      </c>
      <c r="F1142" s="3" t="s">
        <v>1038</v>
      </c>
      <c r="G1142" s="3" t="s">
        <v>2144</v>
      </c>
      <c r="H1142" s="3" t="s">
        <v>672</v>
      </c>
      <c r="I1142" s="3">
        <v>40</v>
      </c>
      <c r="J1142" s="3">
        <v>0</v>
      </c>
      <c r="K1142" s="3">
        <v>40</v>
      </c>
      <c r="O1142" s="3">
        <f t="shared" si="858"/>
        <v>16270.7</v>
      </c>
      <c r="P1142" s="3">
        <f t="shared" si="859"/>
        <v>16270.7</v>
      </c>
      <c r="Q1142" s="3">
        <f t="shared" si="883"/>
        <v>0</v>
      </c>
      <c r="R1142" s="3">
        <f t="shared" si="884"/>
        <v>0</v>
      </c>
      <c r="S1142" s="3">
        <f t="shared" si="860"/>
        <v>0</v>
      </c>
      <c r="T1142" s="3">
        <f t="shared" si="861"/>
        <v>0</v>
      </c>
      <c r="U1142" s="3">
        <f t="shared" si="862"/>
        <v>0</v>
      </c>
      <c r="V1142" s="3">
        <f t="shared" si="863"/>
        <v>0</v>
      </c>
      <c r="W1142" s="3">
        <f t="shared" si="864"/>
        <v>0</v>
      </c>
      <c r="X1142" s="3">
        <f t="shared" si="885"/>
        <v>0</v>
      </c>
      <c r="Y1142" s="3">
        <f t="shared" si="886"/>
        <v>0</v>
      </c>
      <c r="AA1142" s="3">
        <v>56661436</v>
      </c>
      <c r="AB1142" s="3">
        <f t="shared" si="865"/>
        <v>72.25</v>
      </c>
      <c r="AC1142" s="3">
        <f t="shared" si="887"/>
        <v>72.25</v>
      </c>
      <c r="AD1142" s="3">
        <f t="shared" si="888"/>
        <v>0</v>
      </c>
      <c r="AE1142" s="3">
        <f t="shared" si="889"/>
        <v>0</v>
      </c>
      <c r="AF1142" s="3">
        <f t="shared" si="890"/>
        <v>0</v>
      </c>
      <c r="AG1142" s="3">
        <f t="shared" si="866"/>
        <v>0</v>
      </c>
      <c r="AH1142" s="3">
        <f t="shared" si="891"/>
        <v>0</v>
      </c>
      <c r="AI1142" s="3">
        <f t="shared" si="892"/>
        <v>0</v>
      </c>
      <c r="AJ1142" s="3">
        <f t="shared" si="867"/>
        <v>0</v>
      </c>
      <c r="AK1142" s="3">
        <v>72.25</v>
      </c>
      <c r="AL1142" s="3">
        <v>72.25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1</v>
      </c>
      <c r="AW1142" s="3">
        <v>1</v>
      </c>
      <c r="AZ1142" s="3">
        <v>1</v>
      </c>
      <c r="BA1142" s="3">
        <v>1</v>
      </c>
      <c r="BB1142" s="3">
        <v>1</v>
      </c>
      <c r="BC1142" s="3">
        <v>5.63</v>
      </c>
      <c r="BD1142" s="3" t="s">
        <v>3</v>
      </c>
      <c r="BE1142" s="3" t="s">
        <v>3</v>
      </c>
      <c r="BF1142" s="3" t="s">
        <v>3</v>
      </c>
      <c r="BG1142" s="3" t="s">
        <v>3</v>
      </c>
      <c r="BH1142" s="3">
        <v>3</v>
      </c>
      <c r="BI1142" s="3">
        <v>1</v>
      </c>
      <c r="BJ1142" s="3" t="s">
        <v>1039</v>
      </c>
      <c r="BM1142" s="3">
        <v>1617</v>
      </c>
      <c r="BN1142" s="3">
        <v>0</v>
      </c>
      <c r="BO1142" s="3" t="s">
        <v>1038</v>
      </c>
      <c r="BP1142" s="3">
        <v>1</v>
      </c>
      <c r="BQ1142" s="3">
        <v>200</v>
      </c>
      <c r="BR1142" s="3">
        <v>0</v>
      </c>
      <c r="BS1142" s="3">
        <v>1</v>
      </c>
      <c r="BT1142" s="3">
        <v>1</v>
      </c>
      <c r="BU1142" s="3">
        <v>1</v>
      </c>
      <c r="BV1142" s="3">
        <v>1</v>
      </c>
      <c r="BW1142" s="3">
        <v>1</v>
      </c>
      <c r="BX1142" s="3">
        <v>1</v>
      </c>
      <c r="BY1142" s="3" t="s">
        <v>3</v>
      </c>
      <c r="BZ1142" s="3">
        <v>0</v>
      </c>
      <c r="CA1142" s="3">
        <v>0</v>
      </c>
      <c r="CB1142" s="3" t="s">
        <v>3</v>
      </c>
      <c r="CE1142" s="3">
        <v>1566</v>
      </c>
      <c r="CF1142" s="3">
        <v>0</v>
      </c>
      <c r="CG1142" s="3">
        <v>0</v>
      </c>
      <c r="CM1142" s="3">
        <v>0</v>
      </c>
      <c r="CN1142" s="3" t="s">
        <v>3</v>
      </c>
      <c r="CO1142" s="3">
        <v>0</v>
      </c>
      <c r="CP1142" s="3">
        <f t="shared" si="868"/>
        <v>16270.7</v>
      </c>
      <c r="CQ1142" s="3">
        <f t="shared" si="869"/>
        <v>406.77</v>
      </c>
      <c r="CR1142" s="3">
        <f t="shared" si="893"/>
        <v>0</v>
      </c>
      <c r="CS1142" s="3">
        <f t="shared" si="894"/>
        <v>0</v>
      </c>
      <c r="CT1142" s="3">
        <f t="shared" si="870"/>
        <v>0</v>
      </c>
      <c r="CU1142" s="3">
        <f t="shared" si="871"/>
        <v>0</v>
      </c>
      <c r="CV1142" s="3">
        <f t="shared" si="872"/>
        <v>0</v>
      </c>
      <c r="CW1142" s="3">
        <f t="shared" si="873"/>
        <v>0</v>
      </c>
      <c r="CX1142" s="3">
        <f t="shared" si="874"/>
        <v>0</v>
      </c>
      <c r="CY1142" s="3">
        <f t="shared" si="895"/>
        <v>0</v>
      </c>
      <c r="CZ1142" s="3">
        <f t="shared" si="896"/>
        <v>0</v>
      </c>
      <c r="DC1142" s="3" t="s">
        <v>3</v>
      </c>
      <c r="DD1142" s="3" t="s">
        <v>3</v>
      </c>
      <c r="DE1142" s="3" t="s">
        <v>3</v>
      </c>
      <c r="DF1142" s="3" t="s">
        <v>3</v>
      </c>
      <c r="DG1142" s="3" t="s">
        <v>3</v>
      </c>
      <c r="DH1142" s="3" t="s">
        <v>3</v>
      </c>
      <c r="DI1142" s="3" t="s">
        <v>3</v>
      </c>
      <c r="DJ1142" s="3" t="s">
        <v>3</v>
      </c>
      <c r="DK1142" s="3" t="s">
        <v>3</v>
      </c>
      <c r="DL1142" s="3" t="s">
        <v>3</v>
      </c>
      <c r="DM1142" s="3" t="s">
        <v>3</v>
      </c>
      <c r="DN1142" s="3">
        <v>0</v>
      </c>
      <c r="DO1142" s="3">
        <v>0</v>
      </c>
      <c r="DP1142" s="3">
        <v>1</v>
      </c>
      <c r="DQ1142" s="3">
        <v>1</v>
      </c>
      <c r="DU1142" s="3">
        <v>1003</v>
      </c>
      <c r="DV1142" s="3" t="s">
        <v>672</v>
      </c>
      <c r="DW1142" s="3" t="s">
        <v>672</v>
      </c>
      <c r="DX1142" s="3">
        <v>1</v>
      </c>
      <c r="DZ1142" s="3" t="s">
        <v>3</v>
      </c>
      <c r="EA1142" s="3" t="s">
        <v>3</v>
      </c>
      <c r="EB1142" s="3" t="s">
        <v>3</v>
      </c>
      <c r="EC1142" s="3" t="s">
        <v>3</v>
      </c>
      <c r="EE1142" s="3">
        <v>56938530</v>
      </c>
      <c r="EF1142" s="3">
        <v>200</v>
      </c>
      <c r="EG1142" s="3" t="s">
        <v>343</v>
      </c>
      <c r="EH1142" s="3">
        <v>0</v>
      </c>
      <c r="EI1142" s="3" t="s">
        <v>3</v>
      </c>
      <c r="EJ1142" s="3">
        <v>1</v>
      </c>
      <c r="EK1142" s="3">
        <v>1617</v>
      </c>
      <c r="EL1142" s="3" t="s">
        <v>344</v>
      </c>
      <c r="EM1142" s="3" t="s">
        <v>345</v>
      </c>
      <c r="EO1142" s="3" t="s">
        <v>3</v>
      </c>
      <c r="EQ1142" s="3">
        <v>131072</v>
      </c>
      <c r="ER1142" s="3">
        <v>72.25</v>
      </c>
      <c r="ES1142" s="3">
        <v>72.25</v>
      </c>
      <c r="ET1142" s="3">
        <v>0</v>
      </c>
      <c r="EU1142" s="3">
        <v>0</v>
      </c>
      <c r="EV1142" s="3">
        <v>0</v>
      </c>
      <c r="EW1142" s="3">
        <v>0</v>
      </c>
      <c r="EX1142" s="3">
        <v>0</v>
      </c>
      <c r="EY1142" s="3">
        <v>0</v>
      </c>
      <c r="FQ1142" s="3">
        <v>0</v>
      </c>
      <c r="FR1142" s="3">
        <v>0</v>
      </c>
      <c r="FS1142" s="3">
        <v>0</v>
      </c>
      <c r="FX1142" s="3">
        <v>0</v>
      </c>
      <c r="FY1142" s="3">
        <v>0</v>
      </c>
      <c r="GA1142" s="3" t="s">
        <v>3</v>
      </c>
      <c r="GD1142" s="3">
        <v>1</v>
      </c>
      <c r="GF1142" s="3">
        <v>-1892572576</v>
      </c>
      <c r="GG1142" s="3">
        <v>2</v>
      </c>
      <c r="GH1142" s="3">
        <v>1</v>
      </c>
      <c r="GI1142" s="3">
        <v>2</v>
      </c>
      <c r="GJ1142" s="3">
        <v>0</v>
      </c>
      <c r="GK1142" s="3">
        <v>0</v>
      </c>
      <c r="GL1142" s="3">
        <f t="shared" si="875"/>
        <v>0</v>
      </c>
      <c r="GM1142" s="3">
        <f t="shared" si="876"/>
        <v>16270.7</v>
      </c>
      <c r="GN1142" s="3">
        <f t="shared" si="877"/>
        <v>16270.7</v>
      </c>
      <c r="GO1142" s="3">
        <f t="shared" si="878"/>
        <v>0</v>
      </c>
      <c r="GP1142" s="3">
        <f t="shared" si="879"/>
        <v>0</v>
      </c>
      <c r="GR1142" s="3">
        <v>0</v>
      </c>
      <c r="GS1142" s="3">
        <v>3</v>
      </c>
      <c r="GT1142" s="3">
        <v>0</v>
      </c>
      <c r="GU1142" s="3" t="s">
        <v>3</v>
      </c>
      <c r="GV1142" s="3">
        <f t="shared" si="880"/>
        <v>0</v>
      </c>
      <c r="GW1142" s="3">
        <v>1</v>
      </c>
      <c r="GX1142" s="3">
        <f t="shared" si="881"/>
        <v>0</v>
      </c>
      <c r="HA1142" s="3">
        <v>0</v>
      </c>
      <c r="HB1142" s="3">
        <v>0</v>
      </c>
      <c r="HC1142" s="3">
        <f t="shared" si="882"/>
        <v>0</v>
      </c>
      <c r="HE1142" s="3" t="s">
        <v>3</v>
      </c>
      <c r="HF1142" s="3" t="s">
        <v>3</v>
      </c>
      <c r="HM1142" s="3" t="s">
        <v>3</v>
      </c>
      <c r="HN1142" s="3" t="s">
        <v>3</v>
      </c>
      <c r="HO1142" s="3" t="s">
        <v>3</v>
      </c>
      <c r="HP1142" s="3" t="s">
        <v>3</v>
      </c>
      <c r="HQ1142" s="3" t="s">
        <v>3</v>
      </c>
      <c r="HS1142" s="3">
        <v>0</v>
      </c>
      <c r="IK1142" s="3">
        <v>0</v>
      </c>
    </row>
    <row r="1143" spans="1:255" x14ac:dyDescent="0.2">
      <c r="A1143" s="2">
        <v>17</v>
      </c>
      <c r="B1143" s="2">
        <v>1</v>
      </c>
      <c r="C1143" s="2"/>
      <c r="D1143" s="2"/>
      <c r="E1143" s="2" t="s">
        <v>1040</v>
      </c>
      <c r="F1143" s="2" t="s">
        <v>1041</v>
      </c>
      <c r="G1143" s="2" t="s">
        <v>2145</v>
      </c>
      <c r="H1143" s="2" t="s">
        <v>398</v>
      </c>
      <c r="I1143" s="2">
        <v>2</v>
      </c>
      <c r="J1143" s="2">
        <v>0</v>
      </c>
      <c r="K1143" s="2">
        <v>2</v>
      </c>
      <c r="L1143" s="2"/>
      <c r="M1143" s="2"/>
      <c r="N1143" s="2"/>
      <c r="O1143" s="2">
        <f t="shared" si="858"/>
        <v>432.88</v>
      </c>
      <c r="P1143" s="2">
        <f t="shared" si="859"/>
        <v>432.88</v>
      </c>
      <c r="Q1143" s="2">
        <f t="shared" si="883"/>
        <v>0</v>
      </c>
      <c r="R1143" s="2">
        <f t="shared" si="884"/>
        <v>0</v>
      </c>
      <c r="S1143" s="2">
        <f t="shared" si="860"/>
        <v>0</v>
      </c>
      <c r="T1143" s="2">
        <f t="shared" si="861"/>
        <v>0</v>
      </c>
      <c r="U1143" s="2">
        <f t="shared" si="862"/>
        <v>0</v>
      </c>
      <c r="V1143" s="2">
        <f t="shared" si="863"/>
        <v>0</v>
      </c>
      <c r="W1143" s="2">
        <f t="shared" si="864"/>
        <v>0</v>
      </c>
      <c r="X1143" s="2">
        <f t="shared" si="885"/>
        <v>0</v>
      </c>
      <c r="Y1143" s="2">
        <f t="shared" si="886"/>
        <v>0</v>
      </c>
      <c r="Z1143" s="2"/>
      <c r="AA1143" s="2">
        <v>56661434</v>
      </c>
      <c r="AB1143" s="2">
        <f t="shared" si="865"/>
        <v>216.44</v>
      </c>
      <c r="AC1143" s="2">
        <f t="shared" si="887"/>
        <v>216.44</v>
      </c>
      <c r="AD1143" s="2">
        <f t="shared" si="888"/>
        <v>0</v>
      </c>
      <c r="AE1143" s="2">
        <f t="shared" si="889"/>
        <v>0</v>
      </c>
      <c r="AF1143" s="2">
        <f t="shared" si="890"/>
        <v>0</v>
      </c>
      <c r="AG1143" s="2">
        <f t="shared" si="866"/>
        <v>0</v>
      </c>
      <c r="AH1143" s="2">
        <f t="shared" si="891"/>
        <v>0</v>
      </c>
      <c r="AI1143" s="2">
        <f t="shared" si="892"/>
        <v>0</v>
      </c>
      <c r="AJ1143" s="2">
        <f t="shared" si="867"/>
        <v>0</v>
      </c>
      <c r="AK1143" s="2">
        <v>216.44</v>
      </c>
      <c r="AL1143" s="2">
        <v>216.44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1</v>
      </c>
      <c r="AW1143" s="2">
        <v>1</v>
      </c>
      <c r="AX1143" s="2"/>
      <c r="AY1143" s="2"/>
      <c r="AZ1143" s="2">
        <v>1</v>
      </c>
      <c r="BA1143" s="2">
        <v>1</v>
      </c>
      <c r="BB1143" s="2">
        <v>1</v>
      </c>
      <c r="BC1143" s="2">
        <v>1</v>
      </c>
      <c r="BD1143" s="2" t="s">
        <v>3</v>
      </c>
      <c r="BE1143" s="2" t="s">
        <v>3</v>
      </c>
      <c r="BF1143" s="2" t="s">
        <v>3</v>
      </c>
      <c r="BG1143" s="2" t="s">
        <v>3</v>
      </c>
      <c r="BH1143" s="2">
        <v>3</v>
      </c>
      <c r="BI1143" s="2">
        <v>1</v>
      </c>
      <c r="BJ1143" s="2" t="s">
        <v>1042</v>
      </c>
      <c r="BK1143" s="2"/>
      <c r="BL1143" s="2"/>
      <c r="BM1143" s="2">
        <v>1617</v>
      </c>
      <c r="BN1143" s="2">
        <v>0</v>
      </c>
      <c r="BO1143" s="2" t="s">
        <v>3</v>
      </c>
      <c r="BP1143" s="2">
        <v>0</v>
      </c>
      <c r="BQ1143" s="2">
        <v>200</v>
      </c>
      <c r="BR1143" s="2">
        <v>0</v>
      </c>
      <c r="BS1143" s="2">
        <v>1</v>
      </c>
      <c r="BT1143" s="2">
        <v>1</v>
      </c>
      <c r="BU1143" s="2">
        <v>1</v>
      </c>
      <c r="BV1143" s="2">
        <v>1</v>
      </c>
      <c r="BW1143" s="2">
        <v>1</v>
      </c>
      <c r="BX1143" s="2">
        <v>1</v>
      </c>
      <c r="BY1143" s="2" t="s">
        <v>3</v>
      </c>
      <c r="BZ1143" s="2">
        <v>0</v>
      </c>
      <c r="CA1143" s="2">
        <v>0</v>
      </c>
      <c r="CB1143" s="2" t="s">
        <v>3</v>
      </c>
      <c r="CC1143" s="2"/>
      <c r="CD1143" s="2"/>
      <c r="CE1143" s="2">
        <v>1566</v>
      </c>
      <c r="CF1143" s="2">
        <v>0</v>
      </c>
      <c r="CG1143" s="2">
        <v>0</v>
      </c>
      <c r="CH1143" s="2"/>
      <c r="CI1143" s="2"/>
      <c r="CJ1143" s="2"/>
      <c r="CK1143" s="2"/>
      <c r="CL1143" s="2"/>
      <c r="CM1143" s="2">
        <v>0</v>
      </c>
      <c r="CN1143" s="2" t="s">
        <v>3</v>
      </c>
      <c r="CO1143" s="2">
        <v>0</v>
      </c>
      <c r="CP1143" s="2">
        <f t="shared" si="868"/>
        <v>432.88</v>
      </c>
      <c r="CQ1143" s="2">
        <f t="shared" si="869"/>
        <v>216.44</v>
      </c>
      <c r="CR1143" s="2">
        <f t="shared" si="893"/>
        <v>0</v>
      </c>
      <c r="CS1143" s="2">
        <f t="shared" si="894"/>
        <v>0</v>
      </c>
      <c r="CT1143" s="2">
        <f t="shared" si="870"/>
        <v>0</v>
      </c>
      <c r="CU1143" s="2">
        <f t="shared" si="871"/>
        <v>0</v>
      </c>
      <c r="CV1143" s="2">
        <f t="shared" si="872"/>
        <v>0</v>
      </c>
      <c r="CW1143" s="2">
        <f t="shared" si="873"/>
        <v>0</v>
      </c>
      <c r="CX1143" s="2">
        <f t="shared" si="874"/>
        <v>0</v>
      </c>
      <c r="CY1143" s="2">
        <f t="shared" si="895"/>
        <v>0</v>
      </c>
      <c r="CZ1143" s="2">
        <f t="shared" si="896"/>
        <v>0</v>
      </c>
      <c r="DA1143" s="2"/>
      <c r="DB1143" s="2"/>
      <c r="DC1143" s="2" t="s">
        <v>3</v>
      </c>
      <c r="DD1143" s="2" t="s">
        <v>3</v>
      </c>
      <c r="DE1143" s="2" t="s">
        <v>3</v>
      </c>
      <c r="DF1143" s="2" t="s">
        <v>3</v>
      </c>
      <c r="DG1143" s="2" t="s">
        <v>3</v>
      </c>
      <c r="DH1143" s="2" t="s">
        <v>3</v>
      </c>
      <c r="DI1143" s="2" t="s">
        <v>3</v>
      </c>
      <c r="DJ1143" s="2" t="s">
        <v>3</v>
      </c>
      <c r="DK1143" s="2" t="s">
        <v>3</v>
      </c>
      <c r="DL1143" s="2" t="s">
        <v>3</v>
      </c>
      <c r="DM1143" s="2" t="s">
        <v>3</v>
      </c>
      <c r="DN1143" s="2">
        <v>0</v>
      </c>
      <c r="DO1143" s="2">
        <v>0</v>
      </c>
      <c r="DP1143" s="2">
        <v>1</v>
      </c>
      <c r="DQ1143" s="2">
        <v>1</v>
      </c>
      <c r="DR1143" s="2"/>
      <c r="DS1143" s="2"/>
      <c r="DT1143" s="2"/>
      <c r="DU1143" s="2">
        <v>1010</v>
      </c>
      <c r="DV1143" s="2" t="s">
        <v>398</v>
      </c>
      <c r="DW1143" s="2" t="s">
        <v>398</v>
      </c>
      <c r="DX1143" s="2">
        <v>1</v>
      </c>
      <c r="DY1143" s="2"/>
      <c r="DZ1143" s="2" t="s">
        <v>3</v>
      </c>
      <c r="EA1143" s="2" t="s">
        <v>3</v>
      </c>
      <c r="EB1143" s="2" t="s">
        <v>3</v>
      </c>
      <c r="EC1143" s="2" t="s">
        <v>3</v>
      </c>
      <c r="ED1143" s="2"/>
      <c r="EE1143" s="2">
        <v>56938530</v>
      </c>
      <c r="EF1143" s="2">
        <v>200</v>
      </c>
      <c r="EG1143" s="2" t="s">
        <v>343</v>
      </c>
      <c r="EH1143" s="2">
        <v>0</v>
      </c>
      <c r="EI1143" s="2" t="s">
        <v>3</v>
      </c>
      <c r="EJ1143" s="2">
        <v>1</v>
      </c>
      <c r="EK1143" s="2">
        <v>1617</v>
      </c>
      <c r="EL1143" s="2" t="s">
        <v>344</v>
      </c>
      <c r="EM1143" s="2" t="s">
        <v>345</v>
      </c>
      <c r="EN1143" s="2"/>
      <c r="EO1143" s="2" t="s">
        <v>3</v>
      </c>
      <c r="EP1143" s="2"/>
      <c r="EQ1143" s="2">
        <v>131072</v>
      </c>
      <c r="ER1143" s="2">
        <v>216.44</v>
      </c>
      <c r="ES1143" s="2">
        <v>216.44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>
        <v>0</v>
      </c>
      <c r="FR1143" s="2">
        <v>0</v>
      </c>
      <c r="FS1143" s="2">
        <v>0</v>
      </c>
      <c r="FT1143" s="2"/>
      <c r="FU1143" s="2"/>
      <c r="FV1143" s="2"/>
      <c r="FW1143" s="2"/>
      <c r="FX1143" s="2">
        <v>0</v>
      </c>
      <c r="FY1143" s="2">
        <v>0</v>
      </c>
      <c r="FZ1143" s="2"/>
      <c r="GA1143" s="2" t="s">
        <v>3</v>
      </c>
      <c r="GB1143" s="2"/>
      <c r="GC1143" s="2"/>
      <c r="GD1143" s="2">
        <v>1</v>
      </c>
      <c r="GE1143" s="2"/>
      <c r="GF1143" s="2">
        <v>-1187787069</v>
      </c>
      <c r="GG1143" s="2">
        <v>2</v>
      </c>
      <c r="GH1143" s="2">
        <v>1</v>
      </c>
      <c r="GI1143" s="2">
        <v>-2</v>
      </c>
      <c r="GJ1143" s="2">
        <v>0</v>
      </c>
      <c r="GK1143" s="2">
        <v>0</v>
      </c>
      <c r="GL1143" s="2">
        <f t="shared" si="875"/>
        <v>0</v>
      </c>
      <c r="GM1143" s="2">
        <f t="shared" si="876"/>
        <v>432.88</v>
      </c>
      <c r="GN1143" s="2">
        <f t="shared" si="877"/>
        <v>432.88</v>
      </c>
      <c r="GO1143" s="2">
        <f t="shared" si="878"/>
        <v>0</v>
      </c>
      <c r="GP1143" s="2">
        <f t="shared" si="879"/>
        <v>0</v>
      </c>
      <c r="GQ1143" s="2"/>
      <c r="GR1143" s="2">
        <v>0</v>
      </c>
      <c r="GS1143" s="2">
        <v>3</v>
      </c>
      <c r="GT1143" s="2">
        <v>0</v>
      </c>
      <c r="GU1143" s="2" t="s">
        <v>3</v>
      </c>
      <c r="GV1143" s="2">
        <f t="shared" si="880"/>
        <v>0</v>
      </c>
      <c r="GW1143" s="2">
        <v>1</v>
      </c>
      <c r="GX1143" s="2">
        <f t="shared" si="881"/>
        <v>0</v>
      </c>
      <c r="GY1143" s="2"/>
      <c r="GZ1143" s="2"/>
      <c r="HA1143" s="2">
        <v>0</v>
      </c>
      <c r="HB1143" s="2">
        <v>0</v>
      </c>
      <c r="HC1143" s="2">
        <f t="shared" si="882"/>
        <v>0</v>
      </c>
      <c r="HD1143" s="2"/>
      <c r="HE1143" s="2" t="s">
        <v>3</v>
      </c>
      <c r="HF1143" s="2" t="s">
        <v>3</v>
      </c>
      <c r="HG1143" s="2"/>
      <c r="HH1143" s="2"/>
      <c r="HI1143" s="2"/>
      <c r="HJ1143" s="2"/>
      <c r="HK1143" s="2"/>
      <c r="HL1143" s="2"/>
      <c r="HM1143" s="2" t="s">
        <v>3</v>
      </c>
      <c r="HN1143" s="2" t="s">
        <v>3</v>
      </c>
      <c r="HO1143" s="2" t="s">
        <v>3</v>
      </c>
      <c r="HP1143" s="2" t="s">
        <v>3</v>
      </c>
      <c r="HQ1143" s="2" t="s">
        <v>3</v>
      </c>
      <c r="HR1143" s="2"/>
      <c r="HS1143" s="2">
        <v>0</v>
      </c>
      <c r="HT1143" s="2"/>
      <c r="HU1143" s="2"/>
      <c r="HV1143" s="2"/>
      <c r="HW1143" s="2"/>
      <c r="HX1143" s="2"/>
      <c r="HY1143" s="2"/>
      <c r="HZ1143" s="2"/>
      <c r="IA1143" s="2"/>
      <c r="IB1143" s="2"/>
      <c r="IC1143" s="2"/>
      <c r="ID1143" s="2"/>
      <c r="IE1143" s="2"/>
      <c r="IF1143" s="2"/>
      <c r="IG1143" s="2"/>
      <c r="IH1143" s="2"/>
      <c r="II1143" s="2"/>
      <c r="IJ1143" s="2"/>
      <c r="IK1143" s="2">
        <v>0</v>
      </c>
      <c r="IL1143" s="2"/>
      <c r="IM1143" s="2"/>
      <c r="IN1143" s="2"/>
      <c r="IO1143" s="2"/>
      <c r="IP1143" s="2"/>
      <c r="IQ1143" s="2"/>
      <c r="IR1143" s="2"/>
      <c r="IS1143" s="2"/>
      <c r="IT1143" s="2"/>
      <c r="IU1143" s="2"/>
    </row>
    <row r="1144" spans="1:255" x14ac:dyDescent="0.2">
      <c r="A1144" s="3">
        <v>17</v>
      </c>
      <c r="B1144" s="3">
        <v>1</v>
      </c>
      <c r="E1144" s="3" t="s">
        <v>1040</v>
      </c>
      <c r="F1144" s="3" t="s">
        <v>1041</v>
      </c>
      <c r="G1144" s="3" t="s">
        <v>2145</v>
      </c>
      <c r="H1144" s="3" t="s">
        <v>398</v>
      </c>
      <c r="I1144" s="3">
        <v>2</v>
      </c>
      <c r="J1144" s="3">
        <v>0</v>
      </c>
      <c r="K1144" s="3">
        <v>2</v>
      </c>
      <c r="O1144" s="3">
        <f t="shared" si="858"/>
        <v>8246.36</v>
      </c>
      <c r="P1144" s="3">
        <f t="shared" si="859"/>
        <v>8246.36</v>
      </c>
      <c r="Q1144" s="3">
        <f t="shared" si="883"/>
        <v>0</v>
      </c>
      <c r="R1144" s="3">
        <f t="shared" si="884"/>
        <v>0</v>
      </c>
      <c r="S1144" s="3">
        <f t="shared" si="860"/>
        <v>0</v>
      </c>
      <c r="T1144" s="3">
        <f t="shared" si="861"/>
        <v>0</v>
      </c>
      <c r="U1144" s="3">
        <f t="shared" si="862"/>
        <v>0</v>
      </c>
      <c r="V1144" s="3">
        <f t="shared" si="863"/>
        <v>0</v>
      </c>
      <c r="W1144" s="3">
        <f t="shared" si="864"/>
        <v>0</v>
      </c>
      <c r="X1144" s="3">
        <f t="shared" si="885"/>
        <v>0</v>
      </c>
      <c r="Y1144" s="3">
        <f t="shared" si="886"/>
        <v>0</v>
      </c>
      <c r="AA1144" s="3">
        <v>56661436</v>
      </c>
      <c r="AB1144" s="3">
        <f t="shared" si="865"/>
        <v>216.44</v>
      </c>
      <c r="AC1144" s="3">
        <f t="shared" si="887"/>
        <v>216.44</v>
      </c>
      <c r="AD1144" s="3">
        <f t="shared" si="888"/>
        <v>0</v>
      </c>
      <c r="AE1144" s="3">
        <f t="shared" si="889"/>
        <v>0</v>
      </c>
      <c r="AF1144" s="3">
        <f t="shared" si="890"/>
        <v>0</v>
      </c>
      <c r="AG1144" s="3">
        <f t="shared" si="866"/>
        <v>0</v>
      </c>
      <c r="AH1144" s="3">
        <f t="shared" si="891"/>
        <v>0</v>
      </c>
      <c r="AI1144" s="3">
        <f t="shared" si="892"/>
        <v>0</v>
      </c>
      <c r="AJ1144" s="3">
        <f t="shared" si="867"/>
        <v>0</v>
      </c>
      <c r="AK1144" s="3">
        <v>216.44</v>
      </c>
      <c r="AL1144" s="3">
        <v>216.44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1</v>
      </c>
      <c r="AW1144" s="3">
        <v>1</v>
      </c>
      <c r="AZ1144" s="3">
        <v>1</v>
      </c>
      <c r="BA1144" s="3">
        <v>1</v>
      </c>
      <c r="BB1144" s="3">
        <v>1</v>
      </c>
      <c r="BC1144" s="3">
        <v>19.05</v>
      </c>
      <c r="BD1144" s="3" t="s">
        <v>3</v>
      </c>
      <c r="BE1144" s="3" t="s">
        <v>3</v>
      </c>
      <c r="BF1144" s="3" t="s">
        <v>3</v>
      </c>
      <c r="BG1144" s="3" t="s">
        <v>3</v>
      </c>
      <c r="BH1144" s="3">
        <v>3</v>
      </c>
      <c r="BI1144" s="3">
        <v>1</v>
      </c>
      <c r="BJ1144" s="3" t="s">
        <v>1042</v>
      </c>
      <c r="BM1144" s="3">
        <v>1617</v>
      </c>
      <c r="BN1144" s="3">
        <v>0</v>
      </c>
      <c r="BO1144" s="3" t="s">
        <v>1041</v>
      </c>
      <c r="BP1144" s="3">
        <v>1</v>
      </c>
      <c r="BQ1144" s="3">
        <v>200</v>
      </c>
      <c r="BR1144" s="3">
        <v>0</v>
      </c>
      <c r="BS1144" s="3">
        <v>1</v>
      </c>
      <c r="BT1144" s="3">
        <v>1</v>
      </c>
      <c r="BU1144" s="3">
        <v>1</v>
      </c>
      <c r="BV1144" s="3">
        <v>1</v>
      </c>
      <c r="BW1144" s="3">
        <v>1</v>
      </c>
      <c r="BX1144" s="3">
        <v>1</v>
      </c>
      <c r="BY1144" s="3" t="s">
        <v>3</v>
      </c>
      <c r="BZ1144" s="3">
        <v>0</v>
      </c>
      <c r="CA1144" s="3">
        <v>0</v>
      </c>
      <c r="CB1144" s="3" t="s">
        <v>3</v>
      </c>
      <c r="CE1144" s="3">
        <v>1566</v>
      </c>
      <c r="CF1144" s="3">
        <v>0</v>
      </c>
      <c r="CG1144" s="3">
        <v>0</v>
      </c>
      <c r="CM1144" s="3">
        <v>0</v>
      </c>
      <c r="CN1144" s="3" t="s">
        <v>3</v>
      </c>
      <c r="CO1144" s="3">
        <v>0</v>
      </c>
      <c r="CP1144" s="3">
        <f t="shared" si="868"/>
        <v>8246.36</v>
      </c>
      <c r="CQ1144" s="3">
        <f t="shared" si="869"/>
        <v>4123.18</v>
      </c>
      <c r="CR1144" s="3">
        <f t="shared" si="893"/>
        <v>0</v>
      </c>
      <c r="CS1144" s="3">
        <f t="shared" si="894"/>
        <v>0</v>
      </c>
      <c r="CT1144" s="3">
        <f t="shared" si="870"/>
        <v>0</v>
      </c>
      <c r="CU1144" s="3">
        <f t="shared" si="871"/>
        <v>0</v>
      </c>
      <c r="CV1144" s="3">
        <f t="shared" si="872"/>
        <v>0</v>
      </c>
      <c r="CW1144" s="3">
        <f t="shared" si="873"/>
        <v>0</v>
      </c>
      <c r="CX1144" s="3">
        <f t="shared" si="874"/>
        <v>0</v>
      </c>
      <c r="CY1144" s="3">
        <f t="shared" si="895"/>
        <v>0</v>
      </c>
      <c r="CZ1144" s="3">
        <f t="shared" si="896"/>
        <v>0</v>
      </c>
      <c r="DC1144" s="3" t="s">
        <v>3</v>
      </c>
      <c r="DD1144" s="3" t="s">
        <v>3</v>
      </c>
      <c r="DE1144" s="3" t="s">
        <v>3</v>
      </c>
      <c r="DF1144" s="3" t="s">
        <v>3</v>
      </c>
      <c r="DG1144" s="3" t="s">
        <v>3</v>
      </c>
      <c r="DH1144" s="3" t="s">
        <v>3</v>
      </c>
      <c r="DI1144" s="3" t="s">
        <v>3</v>
      </c>
      <c r="DJ1144" s="3" t="s">
        <v>3</v>
      </c>
      <c r="DK1144" s="3" t="s">
        <v>3</v>
      </c>
      <c r="DL1144" s="3" t="s">
        <v>3</v>
      </c>
      <c r="DM1144" s="3" t="s">
        <v>3</v>
      </c>
      <c r="DN1144" s="3">
        <v>0</v>
      </c>
      <c r="DO1144" s="3">
        <v>0</v>
      </c>
      <c r="DP1144" s="3">
        <v>1</v>
      </c>
      <c r="DQ1144" s="3">
        <v>1</v>
      </c>
      <c r="DU1144" s="3">
        <v>1010</v>
      </c>
      <c r="DV1144" s="3" t="s">
        <v>398</v>
      </c>
      <c r="DW1144" s="3" t="s">
        <v>398</v>
      </c>
      <c r="DX1144" s="3">
        <v>1</v>
      </c>
      <c r="DZ1144" s="3" t="s">
        <v>3</v>
      </c>
      <c r="EA1144" s="3" t="s">
        <v>3</v>
      </c>
      <c r="EB1144" s="3" t="s">
        <v>3</v>
      </c>
      <c r="EC1144" s="3" t="s">
        <v>3</v>
      </c>
      <c r="EE1144" s="3">
        <v>56938530</v>
      </c>
      <c r="EF1144" s="3">
        <v>200</v>
      </c>
      <c r="EG1144" s="3" t="s">
        <v>343</v>
      </c>
      <c r="EH1144" s="3">
        <v>0</v>
      </c>
      <c r="EI1144" s="3" t="s">
        <v>3</v>
      </c>
      <c r="EJ1144" s="3">
        <v>1</v>
      </c>
      <c r="EK1144" s="3">
        <v>1617</v>
      </c>
      <c r="EL1144" s="3" t="s">
        <v>344</v>
      </c>
      <c r="EM1144" s="3" t="s">
        <v>345</v>
      </c>
      <c r="EO1144" s="3" t="s">
        <v>3</v>
      </c>
      <c r="EQ1144" s="3">
        <v>131072</v>
      </c>
      <c r="ER1144" s="3">
        <v>216.44</v>
      </c>
      <c r="ES1144" s="3">
        <v>216.44</v>
      </c>
      <c r="ET1144" s="3">
        <v>0</v>
      </c>
      <c r="EU1144" s="3">
        <v>0</v>
      </c>
      <c r="EV1144" s="3">
        <v>0</v>
      </c>
      <c r="EW1144" s="3">
        <v>0</v>
      </c>
      <c r="EX1144" s="3">
        <v>0</v>
      </c>
      <c r="EY1144" s="3">
        <v>0</v>
      </c>
      <c r="FQ1144" s="3">
        <v>0</v>
      </c>
      <c r="FR1144" s="3">
        <v>0</v>
      </c>
      <c r="FS1144" s="3">
        <v>0</v>
      </c>
      <c r="FX1144" s="3">
        <v>0</v>
      </c>
      <c r="FY1144" s="3">
        <v>0</v>
      </c>
      <c r="GA1144" s="3" t="s">
        <v>3</v>
      </c>
      <c r="GD1144" s="3">
        <v>1</v>
      </c>
      <c r="GF1144" s="3">
        <v>-1187787069</v>
      </c>
      <c r="GG1144" s="3">
        <v>2</v>
      </c>
      <c r="GH1144" s="3">
        <v>1</v>
      </c>
      <c r="GI1144" s="3">
        <v>2</v>
      </c>
      <c r="GJ1144" s="3">
        <v>0</v>
      </c>
      <c r="GK1144" s="3">
        <v>0</v>
      </c>
      <c r="GL1144" s="3">
        <f t="shared" si="875"/>
        <v>0</v>
      </c>
      <c r="GM1144" s="3">
        <f t="shared" si="876"/>
        <v>8246.36</v>
      </c>
      <c r="GN1144" s="3">
        <f t="shared" si="877"/>
        <v>8246.36</v>
      </c>
      <c r="GO1144" s="3">
        <f t="shared" si="878"/>
        <v>0</v>
      </c>
      <c r="GP1144" s="3">
        <f t="shared" si="879"/>
        <v>0</v>
      </c>
      <c r="GR1144" s="3">
        <v>0</v>
      </c>
      <c r="GS1144" s="3">
        <v>3</v>
      </c>
      <c r="GT1144" s="3">
        <v>0</v>
      </c>
      <c r="GU1144" s="3" t="s">
        <v>3</v>
      </c>
      <c r="GV1144" s="3">
        <f t="shared" si="880"/>
        <v>0</v>
      </c>
      <c r="GW1144" s="3">
        <v>1</v>
      </c>
      <c r="GX1144" s="3">
        <f t="shared" si="881"/>
        <v>0</v>
      </c>
      <c r="HA1144" s="3">
        <v>0</v>
      </c>
      <c r="HB1144" s="3">
        <v>0</v>
      </c>
      <c r="HC1144" s="3">
        <f t="shared" si="882"/>
        <v>0</v>
      </c>
      <c r="HE1144" s="3" t="s">
        <v>3</v>
      </c>
      <c r="HF1144" s="3" t="s">
        <v>3</v>
      </c>
      <c r="HM1144" s="3" t="s">
        <v>3</v>
      </c>
      <c r="HN1144" s="3" t="s">
        <v>3</v>
      </c>
      <c r="HO1144" s="3" t="s">
        <v>3</v>
      </c>
      <c r="HP1144" s="3" t="s">
        <v>3</v>
      </c>
      <c r="HQ1144" s="3" t="s">
        <v>3</v>
      </c>
      <c r="HS1144" s="3">
        <v>0</v>
      </c>
      <c r="IK1144" s="3">
        <v>0</v>
      </c>
    </row>
    <row r="1145" spans="1:255" x14ac:dyDescent="0.2">
      <c r="A1145" s="2">
        <v>17</v>
      </c>
      <c r="B1145" s="2">
        <v>1</v>
      </c>
      <c r="C1145" s="2"/>
      <c r="D1145" s="2"/>
      <c r="E1145" s="2" t="s">
        <v>1043</v>
      </c>
      <c r="F1145" s="2" t="s">
        <v>1044</v>
      </c>
      <c r="G1145" s="2" t="s">
        <v>2146</v>
      </c>
      <c r="H1145" s="2" t="s">
        <v>398</v>
      </c>
      <c r="I1145" s="2">
        <v>1</v>
      </c>
      <c r="J1145" s="2">
        <v>0</v>
      </c>
      <c r="K1145" s="2">
        <v>1</v>
      </c>
      <c r="L1145" s="2"/>
      <c r="M1145" s="2"/>
      <c r="N1145" s="2"/>
      <c r="O1145" s="2">
        <f t="shared" si="858"/>
        <v>279.76</v>
      </c>
      <c r="P1145" s="2">
        <f t="shared" si="859"/>
        <v>279.76</v>
      </c>
      <c r="Q1145" s="2">
        <f t="shared" si="883"/>
        <v>0</v>
      </c>
      <c r="R1145" s="2">
        <f t="shared" si="884"/>
        <v>0</v>
      </c>
      <c r="S1145" s="2">
        <f t="shared" si="860"/>
        <v>0</v>
      </c>
      <c r="T1145" s="2">
        <f t="shared" si="861"/>
        <v>0</v>
      </c>
      <c r="U1145" s="2">
        <f t="shared" si="862"/>
        <v>0</v>
      </c>
      <c r="V1145" s="2">
        <f t="shared" si="863"/>
        <v>0</v>
      </c>
      <c r="W1145" s="2">
        <f t="shared" si="864"/>
        <v>0</v>
      </c>
      <c r="X1145" s="2">
        <f t="shared" si="885"/>
        <v>0</v>
      </c>
      <c r="Y1145" s="2">
        <f t="shared" si="886"/>
        <v>0</v>
      </c>
      <c r="Z1145" s="2"/>
      <c r="AA1145" s="2">
        <v>56661434</v>
      </c>
      <c r="AB1145" s="2">
        <f t="shared" si="865"/>
        <v>279.76</v>
      </c>
      <c r="AC1145" s="2">
        <f t="shared" si="887"/>
        <v>279.76</v>
      </c>
      <c r="AD1145" s="2">
        <f t="shared" si="888"/>
        <v>0</v>
      </c>
      <c r="AE1145" s="2">
        <f t="shared" si="889"/>
        <v>0</v>
      </c>
      <c r="AF1145" s="2">
        <f t="shared" si="890"/>
        <v>0</v>
      </c>
      <c r="AG1145" s="2">
        <f t="shared" si="866"/>
        <v>0</v>
      </c>
      <c r="AH1145" s="2">
        <f t="shared" si="891"/>
        <v>0</v>
      </c>
      <c r="AI1145" s="2">
        <f t="shared" si="892"/>
        <v>0</v>
      </c>
      <c r="AJ1145" s="2">
        <f t="shared" si="867"/>
        <v>0</v>
      </c>
      <c r="AK1145" s="2">
        <v>279.76</v>
      </c>
      <c r="AL1145" s="2">
        <v>279.76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1</v>
      </c>
      <c r="AW1145" s="2">
        <v>1</v>
      </c>
      <c r="AX1145" s="2"/>
      <c r="AY1145" s="2"/>
      <c r="AZ1145" s="2">
        <v>1</v>
      </c>
      <c r="BA1145" s="2">
        <v>1</v>
      </c>
      <c r="BB1145" s="2">
        <v>1</v>
      </c>
      <c r="BC1145" s="2">
        <v>1</v>
      </c>
      <c r="BD1145" s="2" t="s">
        <v>3</v>
      </c>
      <c r="BE1145" s="2" t="s">
        <v>3</v>
      </c>
      <c r="BF1145" s="2" t="s">
        <v>3</v>
      </c>
      <c r="BG1145" s="2" t="s">
        <v>3</v>
      </c>
      <c r="BH1145" s="2">
        <v>3</v>
      </c>
      <c r="BI1145" s="2">
        <v>1</v>
      </c>
      <c r="BJ1145" s="2" t="s">
        <v>1045</v>
      </c>
      <c r="BK1145" s="2"/>
      <c r="BL1145" s="2"/>
      <c r="BM1145" s="2">
        <v>1617</v>
      </c>
      <c r="BN1145" s="2">
        <v>0</v>
      </c>
      <c r="BO1145" s="2" t="s">
        <v>3</v>
      </c>
      <c r="BP1145" s="2">
        <v>0</v>
      </c>
      <c r="BQ1145" s="2">
        <v>200</v>
      </c>
      <c r="BR1145" s="2">
        <v>0</v>
      </c>
      <c r="BS1145" s="2">
        <v>1</v>
      </c>
      <c r="BT1145" s="2">
        <v>1</v>
      </c>
      <c r="BU1145" s="2">
        <v>1</v>
      </c>
      <c r="BV1145" s="2">
        <v>1</v>
      </c>
      <c r="BW1145" s="2">
        <v>1</v>
      </c>
      <c r="BX1145" s="2">
        <v>1</v>
      </c>
      <c r="BY1145" s="2" t="s">
        <v>3</v>
      </c>
      <c r="BZ1145" s="2">
        <v>0</v>
      </c>
      <c r="CA1145" s="2">
        <v>0</v>
      </c>
      <c r="CB1145" s="2" t="s">
        <v>3</v>
      </c>
      <c r="CC1145" s="2"/>
      <c r="CD1145" s="2"/>
      <c r="CE1145" s="2">
        <v>1566</v>
      </c>
      <c r="CF1145" s="2">
        <v>0</v>
      </c>
      <c r="CG1145" s="2">
        <v>0</v>
      </c>
      <c r="CH1145" s="2"/>
      <c r="CI1145" s="2"/>
      <c r="CJ1145" s="2"/>
      <c r="CK1145" s="2"/>
      <c r="CL1145" s="2"/>
      <c r="CM1145" s="2">
        <v>0</v>
      </c>
      <c r="CN1145" s="2" t="s">
        <v>3</v>
      </c>
      <c r="CO1145" s="2">
        <v>0</v>
      </c>
      <c r="CP1145" s="2">
        <f t="shared" si="868"/>
        <v>279.76</v>
      </c>
      <c r="CQ1145" s="2">
        <f t="shared" si="869"/>
        <v>279.76</v>
      </c>
      <c r="CR1145" s="2">
        <f t="shared" si="893"/>
        <v>0</v>
      </c>
      <c r="CS1145" s="2">
        <f t="shared" si="894"/>
        <v>0</v>
      </c>
      <c r="CT1145" s="2">
        <f t="shared" si="870"/>
        <v>0</v>
      </c>
      <c r="CU1145" s="2">
        <f t="shared" si="871"/>
        <v>0</v>
      </c>
      <c r="CV1145" s="2">
        <f t="shared" si="872"/>
        <v>0</v>
      </c>
      <c r="CW1145" s="2">
        <f t="shared" si="873"/>
        <v>0</v>
      </c>
      <c r="CX1145" s="2">
        <f t="shared" si="874"/>
        <v>0</v>
      </c>
      <c r="CY1145" s="2">
        <f t="shared" si="895"/>
        <v>0</v>
      </c>
      <c r="CZ1145" s="2">
        <f t="shared" si="896"/>
        <v>0</v>
      </c>
      <c r="DA1145" s="2"/>
      <c r="DB1145" s="2"/>
      <c r="DC1145" s="2" t="s">
        <v>3</v>
      </c>
      <c r="DD1145" s="2" t="s">
        <v>3</v>
      </c>
      <c r="DE1145" s="2" t="s">
        <v>3</v>
      </c>
      <c r="DF1145" s="2" t="s">
        <v>3</v>
      </c>
      <c r="DG1145" s="2" t="s">
        <v>3</v>
      </c>
      <c r="DH1145" s="2" t="s">
        <v>3</v>
      </c>
      <c r="DI1145" s="2" t="s">
        <v>3</v>
      </c>
      <c r="DJ1145" s="2" t="s">
        <v>3</v>
      </c>
      <c r="DK1145" s="2" t="s">
        <v>3</v>
      </c>
      <c r="DL1145" s="2" t="s">
        <v>3</v>
      </c>
      <c r="DM1145" s="2" t="s">
        <v>3</v>
      </c>
      <c r="DN1145" s="2">
        <v>0</v>
      </c>
      <c r="DO1145" s="2">
        <v>0</v>
      </c>
      <c r="DP1145" s="2">
        <v>1</v>
      </c>
      <c r="DQ1145" s="2">
        <v>1</v>
      </c>
      <c r="DR1145" s="2"/>
      <c r="DS1145" s="2"/>
      <c r="DT1145" s="2"/>
      <c r="DU1145" s="2">
        <v>1010</v>
      </c>
      <c r="DV1145" s="2" t="s">
        <v>398</v>
      </c>
      <c r="DW1145" s="2" t="s">
        <v>398</v>
      </c>
      <c r="DX1145" s="2">
        <v>1</v>
      </c>
      <c r="DY1145" s="2"/>
      <c r="DZ1145" s="2" t="s">
        <v>3</v>
      </c>
      <c r="EA1145" s="2" t="s">
        <v>3</v>
      </c>
      <c r="EB1145" s="2" t="s">
        <v>3</v>
      </c>
      <c r="EC1145" s="2" t="s">
        <v>3</v>
      </c>
      <c r="ED1145" s="2"/>
      <c r="EE1145" s="2">
        <v>56938530</v>
      </c>
      <c r="EF1145" s="2">
        <v>200</v>
      </c>
      <c r="EG1145" s="2" t="s">
        <v>343</v>
      </c>
      <c r="EH1145" s="2">
        <v>0</v>
      </c>
      <c r="EI1145" s="2" t="s">
        <v>3</v>
      </c>
      <c r="EJ1145" s="2">
        <v>1</v>
      </c>
      <c r="EK1145" s="2">
        <v>1617</v>
      </c>
      <c r="EL1145" s="2" t="s">
        <v>344</v>
      </c>
      <c r="EM1145" s="2" t="s">
        <v>345</v>
      </c>
      <c r="EN1145" s="2"/>
      <c r="EO1145" s="2" t="s">
        <v>3</v>
      </c>
      <c r="EP1145" s="2"/>
      <c r="EQ1145" s="2">
        <v>131072</v>
      </c>
      <c r="ER1145" s="2">
        <v>279.76</v>
      </c>
      <c r="ES1145" s="2">
        <v>279.76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>
        <v>0</v>
      </c>
      <c r="FR1145" s="2">
        <v>0</v>
      </c>
      <c r="FS1145" s="2">
        <v>0</v>
      </c>
      <c r="FT1145" s="2"/>
      <c r="FU1145" s="2"/>
      <c r="FV1145" s="2"/>
      <c r="FW1145" s="2"/>
      <c r="FX1145" s="2">
        <v>0</v>
      </c>
      <c r="FY1145" s="2">
        <v>0</v>
      </c>
      <c r="FZ1145" s="2"/>
      <c r="GA1145" s="2" t="s">
        <v>3</v>
      </c>
      <c r="GB1145" s="2"/>
      <c r="GC1145" s="2"/>
      <c r="GD1145" s="2">
        <v>1</v>
      </c>
      <c r="GE1145" s="2"/>
      <c r="GF1145" s="2">
        <v>1362405360</v>
      </c>
      <c r="GG1145" s="2">
        <v>2</v>
      </c>
      <c r="GH1145" s="2">
        <v>1</v>
      </c>
      <c r="GI1145" s="2">
        <v>-2</v>
      </c>
      <c r="GJ1145" s="2">
        <v>0</v>
      </c>
      <c r="GK1145" s="2">
        <v>0</v>
      </c>
      <c r="GL1145" s="2">
        <f t="shared" si="875"/>
        <v>0</v>
      </c>
      <c r="GM1145" s="2">
        <f t="shared" si="876"/>
        <v>279.76</v>
      </c>
      <c r="GN1145" s="2">
        <f t="shared" si="877"/>
        <v>279.76</v>
      </c>
      <c r="GO1145" s="2">
        <f t="shared" si="878"/>
        <v>0</v>
      </c>
      <c r="GP1145" s="2">
        <f t="shared" si="879"/>
        <v>0</v>
      </c>
      <c r="GQ1145" s="2"/>
      <c r="GR1145" s="2">
        <v>0</v>
      </c>
      <c r="GS1145" s="2">
        <v>3</v>
      </c>
      <c r="GT1145" s="2">
        <v>0</v>
      </c>
      <c r="GU1145" s="2" t="s">
        <v>3</v>
      </c>
      <c r="GV1145" s="2">
        <f t="shared" si="880"/>
        <v>0</v>
      </c>
      <c r="GW1145" s="2">
        <v>1</v>
      </c>
      <c r="GX1145" s="2">
        <f t="shared" si="881"/>
        <v>0</v>
      </c>
      <c r="GY1145" s="2"/>
      <c r="GZ1145" s="2"/>
      <c r="HA1145" s="2">
        <v>0</v>
      </c>
      <c r="HB1145" s="2">
        <v>0</v>
      </c>
      <c r="HC1145" s="2">
        <f t="shared" si="882"/>
        <v>0</v>
      </c>
      <c r="HD1145" s="2"/>
      <c r="HE1145" s="2" t="s">
        <v>3</v>
      </c>
      <c r="HF1145" s="2" t="s">
        <v>3</v>
      </c>
      <c r="HG1145" s="2"/>
      <c r="HH1145" s="2"/>
      <c r="HI1145" s="2"/>
      <c r="HJ1145" s="2"/>
      <c r="HK1145" s="2"/>
      <c r="HL1145" s="2"/>
      <c r="HM1145" s="2" t="s">
        <v>3</v>
      </c>
      <c r="HN1145" s="2" t="s">
        <v>3</v>
      </c>
      <c r="HO1145" s="2" t="s">
        <v>3</v>
      </c>
      <c r="HP1145" s="2" t="s">
        <v>3</v>
      </c>
      <c r="HQ1145" s="2" t="s">
        <v>3</v>
      </c>
      <c r="HR1145" s="2"/>
      <c r="HS1145" s="2">
        <v>0</v>
      </c>
      <c r="HT1145" s="2"/>
      <c r="HU1145" s="2"/>
      <c r="HV1145" s="2"/>
      <c r="HW1145" s="2"/>
      <c r="HX1145" s="2"/>
      <c r="HY1145" s="2"/>
      <c r="HZ1145" s="2"/>
      <c r="IA1145" s="2"/>
      <c r="IB1145" s="2"/>
      <c r="IC1145" s="2"/>
      <c r="ID1145" s="2"/>
      <c r="IE1145" s="2"/>
      <c r="IF1145" s="2"/>
      <c r="IG1145" s="2"/>
      <c r="IH1145" s="2"/>
      <c r="II1145" s="2"/>
      <c r="IJ1145" s="2"/>
      <c r="IK1145" s="2">
        <v>0</v>
      </c>
      <c r="IL1145" s="2"/>
      <c r="IM1145" s="2"/>
      <c r="IN1145" s="2"/>
      <c r="IO1145" s="2"/>
      <c r="IP1145" s="2"/>
      <c r="IQ1145" s="2"/>
      <c r="IR1145" s="2"/>
      <c r="IS1145" s="2"/>
      <c r="IT1145" s="2"/>
      <c r="IU1145" s="2"/>
    </row>
    <row r="1146" spans="1:255" x14ac:dyDescent="0.2">
      <c r="A1146" s="3">
        <v>17</v>
      </c>
      <c r="B1146" s="3">
        <v>1</v>
      </c>
      <c r="E1146" s="3" t="s">
        <v>1043</v>
      </c>
      <c r="F1146" s="3" t="s">
        <v>1044</v>
      </c>
      <c r="G1146" s="3" t="s">
        <v>2146</v>
      </c>
      <c r="H1146" s="3" t="s">
        <v>398</v>
      </c>
      <c r="I1146" s="3">
        <v>1</v>
      </c>
      <c r="J1146" s="3">
        <v>0</v>
      </c>
      <c r="K1146" s="3">
        <v>1</v>
      </c>
      <c r="O1146" s="3">
        <f t="shared" si="858"/>
        <v>6028.83</v>
      </c>
      <c r="P1146" s="3">
        <f t="shared" si="859"/>
        <v>6028.83</v>
      </c>
      <c r="Q1146" s="3">
        <f t="shared" si="883"/>
        <v>0</v>
      </c>
      <c r="R1146" s="3">
        <f t="shared" si="884"/>
        <v>0</v>
      </c>
      <c r="S1146" s="3">
        <f t="shared" si="860"/>
        <v>0</v>
      </c>
      <c r="T1146" s="3">
        <f t="shared" si="861"/>
        <v>0</v>
      </c>
      <c r="U1146" s="3">
        <f t="shared" si="862"/>
        <v>0</v>
      </c>
      <c r="V1146" s="3">
        <f t="shared" si="863"/>
        <v>0</v>
      </c>
      <c r="W1146" s="3">
        <f t="shared" si="864"/>
        <v>0</v>
      </c>
      <c r="X1146" s="3">
        <f t="shared" si="885"/>
        <v>0</v>
      </c>
      <c r="Y1146" s="3">
        <f t="shared" si="886"/>
        <v>0</v>
      </c>
      <c r="AA1146" s="3">
        <v>56661436</v>
      </c>
      <c r="AB1146" s="3">
        <f t="shared" si="865"/>
        <v>279.76</v>
      </c>
      <c r="AC1146" s="3">
        <f t="shared" si="887"/>
        <v>279.76</v>
      </c>
      <c r="AD1146" s="3">
        <f t="shared" si="888"/>
        <v>0</v>
      </c>
      <c r="AE1146" s="3">
        <f t="shared" si="889"/>
        <v>0</v>
      </c>
      <c r="AF1146" s="3">
        <f t="shared" si="890"/>
        <v>0</v>
      </c>
      <c r="AG1146" s="3">
        <f t="shared" si="866"/>
        <v>0</v>
      </c>
      <c r="AH1146" s="3">
        <f t="shared" si="891"/>
        <v>0</v>
      </c>
      <c r="AI1146" s="3">
        <f t="shared" si="892"/>
        <v>0</v>
      </c>
      <c r="AJ1146" s="3">
        <f t="shared" si="867"/>
        <v>0</v>
      </c>
      <c r="AK1146" s="3">
        <v>279.76</v>
      </c>
      <c r="AL1146" s="3">
        <v>279.76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1</v>
      </c>
      <c r="AW1146" s="3">
        <v>1</v>
      </c>
      <c r="AZ1146" s="3">
        <v>1</v>
      </c>
      <c r="BA1146" s="3">
        <v>1</v>
      </c>
      <c r="BB1146" s="3">
        <v>1</v>
      </c>
      <c r="BC1146" s="3">
        <v>21.55</v>
      </c>
      <c r="BD1146" s="3" t="s">
        <v>3</v>
      </c>
      <c r="BE1146" s="3" t="s">
        <v>3</v>
      </c>
      <c r="BF1146" s="3" t="s">
        <v>3</v>
      </c>
      <c r="BG1146" s="3" t="s">
        <v>3</v>
      </c>
      <c r="BH1146" s="3">
        <v>3</v>
      </c>
      <c r="BI1146" s="3">
        <v>1</v>
      </c>
      <c r="BJ1146" s="3" t="s">
        <v>1045</v>
      </c>
      <c r="BM1146" s="3">
        <v>1617</v>
      </c>
      <c r="BN1146" s="3">
        <v>0</v>
      </c>
      <c r="BO1146" s="3" t="s">
        <v>1044</v>
      </c>
      <c r="BP1146" s="3">
        <v>1</v>
      </c>
      <c r="BQ1146" s="3">
        <v>200</v>
      </c>
      <c r="BR1146" s="3">
        <v>0</v>
      </c>
      <c r="BS1146" s="3">
        <v>1</v>
      </c>
      <c r="BT1146" s="3">
        <v>1</v>
      </c>
      <c r="BU1146" s="3">
        <v>1</v>
      </c>
      <c r="BV1146" s="3">
        <v>1</v>
      </c>
      <c r="BW1146" s="3">
        <v>1</v>
      </c>
      <c r="BX1146" s="3">
        <v>1</v>
      </c>
      <c r="BY1146" s="3" t="s">
        <v>3</v>
      </c>
      <c r="BZ1146" s="3">
        <v>0</v>
      </c>
      <c r="CA1146" s="3">
        <v>0</v>
      </c>
      <c r="CB1146" s="3" t="s">
        <v>3</v>
      </c>
      <c r="CE1146" s="3">
        <v>1566</v>
      </c>
      <c r="CF1146" s="3">
        <v>0</v>
      </c>
      <c r="CG1146" s="3">
        <v>0</v>
      </c>
      <c r="CM1146" s="3">
        <v>0</v>
      </c>
      <c r="CN1146" s="3" t="s">
        <v>3</v>
      </c>
      <c r="CO1146" s="3">
        <v>0</v>
      </c>
      <c r="CP1146" s="3">
        <f t="shared" si="868"/>
        <v>6028.83</v>
      </c>
      <c r="CQ1146" s="3">
        <f t="shared" si="869"/>
        <v>6028.83</v>
      </c>
      <c r="CR1146" s="3">
        <f t="shared" si="893"/>
        <v>0</v>
      </c>
      <c r="CS1146" s="3">
        <f t="shared" si="894"/>
        <v>0</v>
      </c>
      <c r="CT1146" s="3">
        <f t="shared" si="870"/>
        <v>0</v>
      </c>
      <c r="CU1146" s="3">
        <f t="shared" si="871"/>
        <v>0</v>
      </c>
      <c r="CV1146" s="3">
        <f t="shared" si="872"/>
        <v>0</v>
      </c>
      <c r="CW1146" s="3">
        <f t="shared" si="873"/>
        <v>0</v>
      </c>
      <c r="CX1146" s="3">
        <f t="shared" si="874"/>
        <v>0</v>
      </c>
      <c r="CY1146" s="3">
        <f t="shared" si="895"/>
        <v>0</v>
      </c>
      <c r="CZ1146" s="3">
        <f t="shared" si="896"/>
        <v>0</v>
      </c>
      <c r="DC1146" s="3" t="s">
        <v>3</v>
      </c>
      <c r="DD1146" s="3" t="s">
        <v>3</v>
      </c>
      <c r="DE1146" s="3" t="s">
        <v>3</v>
      </c>
      <c r="DF1146" s="3" t="s">
        <v>3</v>
      </c>
      <c r="DG1146" s="3" t="s">
        <v>3</v>
      </c>
      <c r="DH1146" s="3" t="s">
        <v>3</v>
      </c>
      <c r="DI1146" s="3" t="s">
        <v>3</v>
      </c>
      <c r="DJ1146" s="3" t="s">
        <v>3</v>
      </c>
      <c r="DK1146" s="3" t="s">
        <v>3</v>
      </c>
      <c r="DL1146" s="3" t="s">
        <v>3</v>
      </c>
      <c r="DM1146" s="3" t="s">
        <v>3</v>
      </c>
      <c r="DN1146" s="3">
        <v>0</v>
      </c>
      <c r="DO1146" s="3">
        <v>0</v>
      </c>
      <c r="DP1146" s="3">
        <v>1</v>
      </c>
      <c r="DQ1146" s="3">
        <v>1</v>
      </c>
      <c r="DU1146" s="3">
        <v>1010</v>
      </c>
      <c r="DV1146" s="3" t="s">
        <v>398</v>
      </c>
      <c r="DW1146" s="3" t="s">
        <v>398</v>
      </c>
      <c r="DX1146" s="3">
        <v>1</v>
      </c>
      <c r="DZ1146" s="3" t="s">
        <v>3</v>
      </c>
      <c r="EA1146" s="3" t="s">
        <v>3</v>
      </c>
      <c r="EB1146" s="3" t="s">
        <v>3</v>
      </c>
      <c r="EC1146" s="3" t="s">
        <v>3</v>
      </c>
      <c r="EE1146" s="3">
        <v>56938530</v>
      </c>
      <c r="EF1146" s="3">
        <v>200</v>
      </c>
      <c r="EG1146" s="3" t="s">
        <v>343</v>
      </c>
      <c r="EH1146" s="3">
        <v>0</v>
      </c>
      <c r="EI1146" s="3" t="s">
        <v>3</v>
      </c>
      <c r="EJ1146" s="3">
        <v>1</v>
      </c>
      <c r="EK1146" s="3">
        <v>1617</v>
      </c>
      <c r="EL1146" s="3" t="s">
        <v>344</v>
      </c>
      <c r="EM1146" s="3" t="s">
        <v>345</v>
      </c>
      <c r="EO1146" s="3" t="s">
        <v>3</v>
      </c>
      <c r="EQ1146" s="3">
        <v>131072</v>
      </c>
      <c r="ER1146" s="3">
        <v>279.76</v>
      </c>
      <c r="ES1146" s="3">
        <v>279.76</v>
      </c>
      <c r="ET1146" s="3">
        <v>0</v>
      </c>
      <c r="EU1146" s="3">
        <v>0</v>
      </c>
      <c r="EV1146" s="3">
        <v>0</v>
      </c>
      <c r="EW1146" s="3">
        <v>0</v>
      </c>
      <c r="EX1146" s="3">
        <v>0</v>
      </c>
      <c r="EY1146" s="3">
        <v>0</v>
      </c>
      <c r="FQ1146" s="3">
        <v>0</v>
      </c>
      <c r="FR1146" s="3">
        <v>0</v>
      </c>
      <c r="FS1146" s="3">
        <v>0</v>
      </c>
      <c r="FX1146" s="3">
        <v>0</v>
      </c>
      <c r="FY1146" s="3">
        <v>0</v>
      </c>
      <c r="GA1146" s="3" t="s">
        <v>3</v>
      </c>
      <c r="GD1146" s="3">
        <v>1</v>
      </c>
      <c r="GF1146" s="3">
        <v>1362405360</v>
      </c>
      <c r="GG1146" s="3">
        <v>2</v>
      </c>
      <c r="GH1146" s="3">
        <v>1</v>
      </c>
      <c r="GI1146" s="3">
        <v>2</v>
      </c>
      <c r="GJ1146" s="3">
        <v>0</v>
      </c>
      <c r="GK1146" s="3">
        <v>0</v>
      </c>
      <c r="GL1146" s="3">
        <f t="shared" si="875"/>
        <v>0</v>
      </c>
      <c r="GM1146" s="3">
        <f t="shared" si="876"/>
        <v>6028.83</v>
      </c>
      <c r="GN1146" s="3">
        <f t="shared" si="877"/>
        <v>6028.83</v>
      </c>
      <c r="GO1146" s="3">
        <f t="shared" si="878"/>
        <v>0</v>
      </c>
      <c r="GP1146" s="3">
        <f t="shared" si="879"/>
        <v>0</v>
      </c>
      <c r="GR1146" s="3">
        <v>0</v>
      </c>
      <c r="GS1146" s="3">
        <v>3</v>
      </c>
      <c r="GT1146" s="3">
        <v>0</v>
      </c>
      <c r="GU1146" s="3" t="s">
        <v>3</v>
      </c>
      <c r="GV1146" s="3">
        <f t="shared" si="880"/>
        <v>0</v>
      </c>
      <c r="GW1146" s="3">
        <v>1</v>
      </c>
      <c r="GX1146" s="3">
        <f t="shared" si="881"/>
        <v>0</v>
      </c>
      <c r="HA1146" s="3">
        <v>0</v>
      </c>
      <c r="HB1146" s="3">
        <v>0</v>
      </c>
      <c r="HC1146" s="3">
        <f t="shared" si="882"/>
        <v>0</v>
      </c>
      <c r="HE1146" s="3" t="s">
        <v>3</v>
      </c>
      <c r="HF1146" s="3" t="s">
        <v>3</v>
      </c>
      <c r="HM1146" s="3" t="s">
        <v>3</v>
      </c>
      <c r="HN1146" s="3" t="s">
        <v>3</v>
      </c>
      <c r="HO1146" s="3" t="s">
        <v>3</v>
      </c>
      <c r="HP1146" s="3" t="s">
        <v>3</v>
      </c>
      <c r="HQ1146" s="3" t="s">
        <v>3</v>
      </c>
      <c r="HS1146" s="3">
        <v>0</v>
      </c>
      <c r="IK1146" s="3">
        <v>0</v>
      </c>
    </row>
    <row r="1147" spans="1:255" x14ac:dyDescent="0.2">
      <c r="A1147" s="2">
        <v>17</v>
      </c>
      <c r="B1147" s="2">
        <v>1</v>
      </c>
      <c r="C1147" s="2"/>
      <c r="D1147" s="2"/>
      <c r="E1147" s="2" t="s">
        <v>1046</v>
      </c>
      <c r="F1147" s="2" t="s">
        <v>1047</v>
      </c>
      <c r="G1147" s="2" t="s">
        <v>1048</v>
      </c>
      <c r="H1147" s="2" t="s">
        <v>398</v>
      </c>
      <c r="I1147" s="2">
        <v>1</v>
      </c>
      <c r="J1147" s="2">
        <v>0</v>
      </c>
      <c r="K1147" s="2">
        <v>1</v>
      </c>
      <c r="L1147" s="2"/>
      <c r="M1147" s="2"/>
      <c r="N1147" s="2"/>
      <c r="O1147" s="2">
        <f t="shared" si="858"/>
        <v>926.06</v>
      </c>
      <c r="P1147" s="2">
        <f t="shared" si="859"/>
        <v>926.06</v>
      </c>
      <c r="Q1147" s="2">
        <f t="shared" si="883"/>
        <v>0</v>
      </c>
      <c r="R1147" s="2">
        <f t="shared" si="884"/>
        <v>0</v>
      </c>
      <c r="S1147" s="2">
        <f t="shared" si="860"/>
        <v>0</v>
      </c>
      <c r="T1147" s="2">
        <f t="shared" si="861"/>
        <v>0</v>
      </c>
      <c r="U1147" s="2">
        <f t="shared" si="862"/>
        <v>0</v>
      </c>
      <c r="V1147" s="2">
        <f t="shared" si="863"/>
        <v>0</v>
      </c>
      <c r="W1147" s="2">
        <f t="shared" si="864"/>
        <v>0</v>
      </c>
      <c r="X1147" s="2">
        <f t="shared" si="885"/>
        <v>0</v>
      </c>
      <c r="Y1147" s="2">
        <f t="shared" si="886"/>
        <v>0</v>
      </c>
      <c r="Z1147" s="2"/>
      <c r="AA1147" s="2">
        <v>56661434</v>
      </c>
      <c r="AB1147" s="2">
        <f t="shared" si="865"/>
        <v>926.06</v>
      </c>
      <c r="AC1147" s="2">
        <f t="shared" si="887"/>
        <v>926.06</v>
      </c>
      <c r="AD1147" s="2">
        <f t="shared" si="888"/>
        <v>0</v>
      </c>
      <c r="AE1147" s="2">
        <f t="shared" si="889"/>
        <v>0</v>
      </c>
      <c r="AF1147" s="2">
        <f t="shared" si="890"/>
        <v>0</v>
      </c>
      <c r="AG1147" s="2">
        <f t="shared" si="866"/>
        <v>0</v>
      </c>
      <c r="AH1147" s="2">
        <f t="shared" si="891"/>
        <v>0</v>
      </c>
      <c r="AI1147" s="2">
        <f t="shared" si="892"/>
        <v>0</v>
      </c>
      <c r="AJ1147" s="2">
        <f t="shared" si="867"/>
        <v>0</v>
      </c>
      <c r="AK1147" s="2">
        <v>926.06</v>
      </c>
      <c r="AL1147" s="2">
        <v>926.06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1</v>
      </c>
      <c r="AW1147" s="2">
        <v>1</v>
      </c>
      <c r="AX1147" s="2"/>
      <c r="AY1147" s="2"/>
      <c r="AZ1147" s="2">
        <v>1</v>
      </c>
      <c r="BA1147" s="2">
        <v>1</v>
      </c>
      <c r="BB1147" s="2">
        <v>1</v>
      </c>
      <c r="BC1147" s="2">
        <v>1</v>
      </c>
      <c r="BD1147" s="2" t="s">
        <v>3</v>
      </c>
      <c r="BE1147" s="2" t="s">
        <v>3</v>
      </c>
      <c r="BF1147" s="2" t="s">
        <v>3</v>
      </c>
      <c r="BG1147" s="2" t="s">
        <v>3</v>
      </c>
      <c r="BH1147" s="2">
        <v>3</v>
      </c>
      <c r="BI1147" s="2">
        <v>1</v>
      </c>
      <c r="BJ1147" s="2" t="s">
        <v>1049</v>
      </c>
      <c r="BK1147" s="2"/>
      <c r="BL1147" s="2"/>
      <c r="BM1147" s="2">
        <v>1617</v>
      </c>
      <c r="BN1147" s="2">
        <v>0</v>
      </c>
      <c r="BO1147" s="2" t="s">
        <v>3</v>
      </c>
      <c r="BP1147" s="2">
        <v>0</v>
      </c>
      <c r="BQ1147" s="2">
        <v>200</v>
      </c>
      <c r="BR1147" s="2">
        <v>0</v>
      </c>
      <c r="BS1147" s="2">
        <v>1</v>
      </c>
      <c r="BT1147" s="2">
        <v>1</v>
      </c>
      <c r="BU1147" s="2">
        <v>1</v>
      </c>
      <c r="BV1147" s="2">
        <v>1</v>
      </c>
      <c r="BW1147" s="2">
        <v>1</v>
      </c>
      <c r="BX1147" s="2">
        <v>1</v>
      </c>
      <c r="BY1147" s="2" t="s">
        <v>3</v>
      </c>
      <c r="BZ1147" s="2">
        <v>0</v>
      </c>
      <c r="CA1147" s="2">
        <v>0</v>
      </c>
      <c r="CB1147" s="2" t="s">
        <v>3</v>
      </c>
      <c r="CC1147" s="2"/>
      <c r="CD1147" s="2"/>
      <c r="CE1147" s="2">
        <v>1566</v>
      </c>
      <c r="CF1147" s="2">
        <v>0</v>
      </c>
      <c r="CG1147" s="2">
        <v>0</v>
      </c>
      <c r="CH1147" s="2"/>
      <c r="CI1147" s="2"/>
      <c r="CJ1147" s="2"/>
      <c r="CK1147" s="2"/>
      <c r="CL1147" s="2"/>
      <c r="CM1147" s="2">
        <v>0</v>
      </c>
      <c r="CN1147" s="2" t="s">
        <v>3</v>
      </c>
      <c r="CO1147" s="2">
        <v>0</v>
      </c>
      <c r="CP1147" s="2">
        <f t="shared" si="868"/>
        <v>926.06</v>
      </c>
      <c r="CQ1147" s="2">
        <f t="shared" si="869"/>
        <v>926.06</v>
      </c>
      <c r="CR1147" s="2">
        <f t="shared" si="893"/>
        <v>0</v>
      </c>
      <c r="CS1147" s="2">
        <f t="shared" si="894"/>
        <v>0</v>
      </c>
      <c r="CT1147" s="2">
        <f t="shared" si="870"/>
        <v>0</v>
      </c>
      <c r="CU1147" s="2">
        <f t="shared" si="871"/>
        <v>0</v>
      </c>
      <c r="CV1147" s="2">
        <f t="shared" si="872"/>
        <v>0</v>
      </c>
      <c r="CW1147" s="2">
        <f t="shared" si="873"/>
        <v>0</v>
      </c>
      <c r="CX1147" s="2">
        <f t="shared" si="874"/>
        <v>0</v>
      </c>
      <c r="CY1147" s="2">
        <f t="shared" si="895"/>
        <v>0</v>
      </c>
      <c r="CZ1147" s="2">
        <f t="shared" si="896"/>
        <v>0</v>
      </c>
      <c r="DA1147" s="2"/>
      <c r="DB1147" s="2"/>
      <c r="DC1147" s="2" t="s">
        <v>3</v>
      </c>
      <c r="DD1147" s="2" t="s">
        <v>3</v>
      </c>
      <c r="DE1147" s="2" t="s">
        <v>3</v>
      </c>
      <c r="DF1147" s="2" t="s">
        <v>3</v>
      </c>
      <c r="DG1147" s="2" t="s">
        <v>3</v>
      </c>
      <c r="DH1147" s="2" t="s">
        <v>3</v>
      </c>
      <c r="DI1147" s="2" t="s">
        <v>3</v>
      </c>
      <c r="DJ1147" s="2" t="s">
        <v>3</v>
      </c>
      <c r="DK1147" s="2" t="s">
        <v>3</v>
      </c>
      <c r="DL1147" s="2" t="s">
        <v>3</v>
      </c>
      <c r="DM1147" s="2" t="s">
        <v>3</v>
      </c>
      <c r="DN1147" s="2">
        <v>0</v>
      </c>
      <c r="DO1147" s="2">
        <v>0</v>
      </c>
      <c r="DP1147" s="2">
        <v>1</v>
      </c>
      <c r="DQ1147" s="2">
        <v>1</v>
      </c>
      <c r="DR1147" s="2"/>
      <c r="DS1147" s="2"/>
      <c r="DT1147" s="2"/>
      <c r="DU1147" s="2">
        <v>1010</v>
      </c>
      <c r="DV1147" s="2" t="s">
        <v>398</v>
      </c>
      <c r="DW1147" s="2" t="s">
        <v>398</v>
      </c>
      <c r="DX1147" s="2">
        <v>1</v>
      </c>
      <c r="DY1147" s="2"/>
      <c r="DZ1147" s="2" t="s">
        <v>3</v>
      </c>
      <c r="EA1147" s="2" t="s">
        <v>3</v>
      </c>
      <c r="EB1147" s="2" t="s">
        <v>3</v>
      </c>
      <c r="EC1147" s="2" t="s">
        <v>3</v>
      </c>
      <c r="ED1147" s="2"/>
      <c r="EE1147" s="2">
        <v>56938530</v>
      </c>
      <c r="EF1147" s="2">
        <v>200</v>
      </c>
      <c r="EG1147" s="2" t="s">
        <v>343</v>
      </c>
      <c r="EH1147" s="2">
        <v>0</v>
      </c>
      <c r="EI1147" s="2" t="s">
        <v>3</v>
      </c>
      <c r="EJ1147" s="2">
        <v>1</v>
      </c>
      <c r="EK1147" s="2">
        <v>1617</v>
      </c>
      <c r="EL1147" s="2" t="s">
        <v>344</v>
      </c>
      <c r="EM1147" s="2" t="s">
        <v>345</v>
      </c>
      <c r="EN1147" s="2"/>
      <c r="EO1147" s="2" t="s">
        <v>3</v>
      </c>
      <c r="EP1147" s="2"/>
      <c r="EQ1147" s="2">
        <v>131072</v>
      </c>
      <c r="ER1147" s="2">
        <v>926.06</v>
      </c>
      <c r="ES1147" s="2">
        <v>926.06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>
        <v>0</v>
      </c>
      <c r="FR1147" s="2">
        <v>0</v>
      </c>
      <c r="FS1147" s="2">
        <v>0</v>
      </c>
      <c r="FT1147" s="2"/>
      <c r="FU1147" s="2"/>
      <c r="FV1147" s="2"/>
      <c r="FW1147" s="2"/>
      <c r="FX1147" s="2">
        <v>0</v>
      </c>
      <c r="FY1147" s="2">
        <v>0</v>
      </c>
      <c r="FZ1147" s="2"/>
      <c r="GA1147" s="2" t="s">
        <v>3</v>
      </c>
      <c r="GB1147" s="2"/>
      <c r="GC1147" s="2"/>
      <c r="GD1147" s="2">
        <v>1</v>
      </c>
      <c r="GE1147" s="2"/>
      <c r="GF1147" s="2">
        <v>1928249024</v>
      </c>
      <c r="GG1147" s="2">
        <v>2</v>
      </c>
      <c r="GH1147" s="2">
        <v>1</v>
      </c>
      <c r="GI1147" s="2">
        <v>-2</v>
      </c>
      <c r="GJ1147" s="2">
        <v>0</v>
      </c>
      <c r="GK1147" s="2">
        <v>0</v>
      </c>
      <c r="GL1147" s="2">
        <f t="shared" si="875"/>
        <v>0</v>
      </c>
      <c r="GM1147" s="2">
        <f t="shared" si="876"/>
        <v>926.06</v>
      </c>
      <c r="GN1147" s="2">
        <f t="shared" si="877"/>
        <v>926.06</v>
      </c>
      <c r="GO1147" s="2">
        <f t="shared" si="878"/>
        <v>0</v>
      </c>
      <c r="GP1147" s="2">
        <f t="shared" si="879"/>
        <v>0</v>
      </c>
      <c r="GQ1147" s="2"/>
      <c r="GR1147" s="2">
        <v>0</v>
      </c>
      <c r="GS1147" s="2">
        <v>3</v>
      </c>
      <c r="GT1147" s="2">
        <v>0</v>
      </c>
      <c r="GU1147" s="2" t="s">
        <v>3</v>
      </c>
      <c r="GV1147" s="2">
        <f t="shared" si="880"/>
        <v>0</v>
      </c>
      <c r="GW1147" s="2">
        <v>1</v>
      </c>
      <c r="GX1147" s="2">
        <f t="shared" si="881"/>
        <v>0</v>
      </c>
      <c r="GY1147" s="2"/>
      <c r="GZ1147" s="2"/>
      <c r="HA1147" s="2">
        <v>0</v>
      </c>
      <c r="HB1147" s="2">
        <v>0</v>
      </c>
      <c r="HC1147" s="2">
        <f t="shared" si="882"/>
        <v>0</v>
      </c>
      <c r="HD1147" s="2"/>
      <c r="HE1147" s="2" t="s">
        <v>3</v>
      </c>
      <c r="HF1147" s="2" t="s">
        <v>3</v>
      </c>
      <c r="HG1147" s="2"/>
      <c r="HH1147" s="2"/>
      <c r="HI1147" s="2"/>
      <c r="HJ1147" s="2"/>
      <c r="HK1147" s="2"/>
      <c r="HL1147" s="2"/>
      <c r="HM1147" s="2" t="s">
        <v>3</v>
      </c>
      <c r="HN1147" s="2" t="s">
        <v>3</v>
      </c>
      <c r="HO1147" s="2" t="s">
        <v>3</v>
      </c>
      <c r="HP1147" s="2" t="s">
        <v>3</v>
      </c>
      <c r="HQ1147" s="2" t="s">
        <v>3</v>
      </c>
      <c r="HR1147" s="2"/>
      <c r="HS1147" s="2">
        <v>0</v>
      </c>
      <c r="HT1147" s="2"/>
      <c r="HU1147" s="2"/>
      <c r="HV1147" s="2"/>
      <c r="HW1147" s="2"/>
      <c r="HX1147" s="2"/>
      <c r="HY1147" s="2"/>
      <c r="HZ1147" s="2"/>
      <c r="IA1147" s="2"/>
      <c r="IB1147" s="2"/>
      <c r="IC1147" s="2"/>
      <c r="ID1147" s="2"/>
      <c r="IE1147" s="2"/>
      <c r="IF1147" s="2"/>
      <c r="IG1147" s="2"/>
      <c r="IH1147" s="2"/>
      <c r="II1147" s="2"/>
      <c r="IJ1147" s="2"/>
      <c r="IK1147" s="2">
        <v>0</v>
      </c>
      <c r="IL1147" s="2"/>
      <c r="IM1147" s="2"/>
      <c r="IN1147" s="2"/>
      <c r="IO1147" s="2"/>
      <c r="IP1147" s="2"/>
      <c r="IQ1147" s="2"/>
      <c r="IR1147" s="2"/>
      <c r="IS1147" s="2"/>
      <c r="IT1147" s="2"/>
      <c r="IU1147" s="2"/>
    </row>
    <row r="1148" spans="1:255" x14ac:dyDescent="0.2">
      <c r="A1148" s="3">
        <v>17</v>
      </c>
      <c r="B1148" s="3">
        <v>1</v>
      </c>
      <c r="E1148" s="3" t="s">
        <v>1046</v>
      </c>
      <c r="F1148" s="3" t="s">
        <v>1047</v>
      </c>
      <c r="G1148" s="3" t="s">
        <v>1048</v>
      </c>
      <c r="H1148" s="3" t="s">
        <v>398</v>
      </c>
      <c r="I1148" s="3">
        <v>1</v>
      </c>
      <c r="J1148" s="3">
        <v>0</v>
      </c>
      <c r="K1148" s="3">
        <v>1</v>
      </c>
      <c r="O1148" s="3">
        <f t="shared" si="858"/>
        <v>18465.64</v>
      </c>
      <c r="P1148" s="3">
        <f t="shared" si="859"/>
        <v>18465.64</v>
      </c>
      <c r="Q1148" s="3">
        <f t="shared" si="883"/>
        <v>0</v>
      </c>
      <c r="R1148" s="3">
        <f t="shared" si="884"/>
        <v>0</v>
      </c>
      <c r="S1148" s="3">
        <f t="shared" si="860"/>
        <v>0</v>
      </c>
      <c r="T1148" s="3">
        <f t="shared" si="861"/>
        <v>0</v>
      </c>
      <c r="U1148" s="3">
        <f t="shared" si="862"/>
        <v>0</v>
      </c>
      <c r="V1148" s="3">
        <f t="shared" si="863"/>
        <v>0</v>
      </c>
      <c r="W1148" s="3">
        <f t="shared" si="864"/>
        <v>0</v>
      </c>
      <c r="X1148" s="3">
        <f t="shared" si="885"/>
        <v>0</v>
      </c>
      <c r="Y1148" s="3">
        <f t="shared" si="886"/>
        <v>0</v>
      </c>
      <c r="AA1148" s="3">
        <v>56661436</v>
      </c>
      <c r="AB1148" s="3">
        <f t="shared" si="865"/>
        <v>926.06</v>
      </c>
      <c r="AC1148" s="3">
        <f t="shared" si="887"/>
        <v>926.06</v>
      </c>
      <c r="AD1148" s="3">
        <f t="shared" si="888"/>
        <v>0</v>
      </c>
      <c r="AE1148" s="3">
        <f t="shared" si="889"/>
        <v>0</v>
      </c>
      <c r="AF1148" s="3">
        <f t="shared" si="890"/>
        <v>0</v>
      </c>
      <c r="AG1148" s="3">
        <f t="shared" si="866"/>
        <v>0</v>
      </c>
      <c r="AH1148" s="3">
        <f t="shared" si="891"/>
        <v>0</v>
      </c>
      <c r="AI1148" s="3">
        <f t="shared" si="892"/>
        <v>0</v>
      </c>
      <c r="AJ1148" s="3">
        <f t="shared" si="867"/>
        <v>0</v>
      </c>
      <c r="AK1148" s="3">
        <v>926.06</v>
      </c>
      <c r="AL1148" s="3">
        <v>926.06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1</v>
      </c>
      <c r="AW1148" s="3">
        <v>1</v>
      </c>
      <c r="AZ1148" s="3">
        <v>1</v>
      </c>
      <c r="BA1148" s="3">
        <v>1</v>
      </c>
      <c r="BB1148" s="3">
        <v>1</v>
      </c>
      <c r="BC1148" s="3">
        <v>19.940000000000001</v>
      </c>
      <c r="BD1148" s="3" t="s">
        <v>3</v>
      </c>
      <c r="BE1148" s="3" t="s">
        <v>3</v>
      </c>
      <c r="BF1148" s="3" t="s">
        <v>3</v>
      </c>
      <c r="BG1148" s="3" t="s">
        <v>3</v>
      </c>
      <c r="BH1148" s="3">
        <v>3</v>
      </c>
      <c r="BI1148" s="3">
        <v>1</v>
      </c>
      <c r="BJ1148" s="3" t="s">
        <v>1049</v>
      </c>
      <c r="BM1148" s="3">
        <v>1617</v>
      </c>
      <c r="BN1148" s="3">
        <v>0</v>
      </c>
      <c r="BO1148" s="3" t="s">
        <v>1047</v>
      </c>
      <c r="BP1148" s="3">
        <v>1</v>
      </c>
      <c r="BQ1148" s="3">
        <v>200</v>
      </c>
      <c r="BR1148" s="3">
        <v>0</v>
      </c>
      <c r="BS1148" s="3">
        <v>1</v>
      </c>
      <c r="BT1148" s="3">
        <v>1</v>
      </c>
      <c r="BU1148" s="3">
        <v>1</v>
      </c>
      <c r="BV1148" s="3">
        <v>1</v>
      </c>
      <c r="BW1148" s="3">
        <v>1</v>
      </c>
      <c r="BX1148" s="3">
        <v>1</v>
      </c>
      <c r="BY1148" s="3" t="s">
        <v>3</v>
      </c>
      <c r="BZ1148" s="3">
        <v>0</v>
      </c>
      <c r="CA1148" s="3">
        <v>0</v>
      </c>
      <c r="CB1148" s="3" t="s">
        <v>3</v>
      </c>
      <c r="CE1148" s="3">
        <v>1566</v>
      </c>
      <c r="CF1148" s="3">
        <v>0</v>
      </c>
      <c r="CG1148" s="3">
        <v>0</v>
      </c>
      <c r="CM1148" s="3">
        <v>0</v>
      </c>
      <c r="CN1148" s="3" t="s">
        <v>3</v>
      </c>
      <c r="CO1148" s="3">
        <v>0</v>
      </c>
      <c r="CP1148" s="3">
        <f t="shared" si="868"/>
        <v>18465.64</v>
      </c>
      <c r="CQ1148" s="3">
        <f t="shared" si="869"/>
        <v>18465.64</v>
      </c>
      <c r="CR1148" s="3">
        <f t="shared" si="893"/>
        <v>0</v>
      </c>
      <c r="CS1148" s="3">
        <f t="shared" si="894"/>
        <v>0</v>
      </c>
      <c r="CT1148" s="3">
        <f t="shared" si="870"/>
        <v>0</v>
      </c>
      <c r="CU1148" s="3">
        <f t="shared" si="871"/>
        <v>0</v>
      </c>
      <c r="CV1148" s="3">
        <f t="shared" si="872"/>
        <v>0</v>
      </c>
      <c r="CW1148" s="3">
        <f t="shared" si="873"/>
        <v>0</v>
      </c>
      <c r="CX1148" s="3">
        <f t="shared" si="874"/>
        <v>0</v>
      </c>
      <c r="CY1148" s="3">
        <f t="shared" si="895"/>
        <v>0</v>
      </c>
      <c r="CZ1148" s="3">
        <f t="shared" si="896"/>
        <v>0</v>
      </c>
      <c r="DC1148" s="3" t="s">
        <v>3</v>
      </c>
      <c r="DD1148" s="3" t="s">
        <v>3</v>
      </c>
      <c r="DE1148" s="3" t="s">
        <v>3</v>
      </c>
      <c r="DF1148" s="3" t="s">
        <v>3</v>
      </c>
      <c r="DG1148" s="3" t="s">
        <v>3</v>
      </c>
      <c r="DH1148" s="3" t="s">
        <v>3</v>
      </c>
      <c r="DI1148" s="3" t="s">
        <v>3</v>
      </c>
      <c r="DJ1148" s="3" t="s">
        <v>3</v>
      </c>
      <c r="DK1148" s="3" t="s">
        <v>3</v>
      </c>
      <c r="DL1148" s="3" t="s">
        <v>3</v>
      </c>
      <c r="DM1148" s="3" t="s">
        <v>3</v>
      </c>
      <c r="DN1148" s="3">
        <v>0</v>
      </c>
      <c r="DO1148" s="3">
        <v>0</v>
      </c>
      <c r="DP1148" s="3">
        <v>1</v>
      </c>
      <c r="DQ1148" s="3">
        <v>1</v>
      </c>
      <c r="DU1148" s="3">
        <v>1010</v>
      </c>
      <c r="DV1148" s="3" t="s">
        <v>398</v>
      </c>
      <c r="DW1148" s="3" t="s">
        <v>398</v>
      </c>
      <c r="DX1148" s="3">
        <v>1</v>
      </c>
      <c r="DZ1148" s="3" t="s">
        <v>3</v>
      </c>
      <c r="EA1148" s="3" t="s">
        <v>3</v>
      </c>
      <c r="EB1148" s="3" t="s">
        <v>3</v>
      </c>
      <c r="EC1148" s="3" t="s">
        <v>3</v>
      </c>
      <c r="EE1148" s="3">
        <v>56938530</v>
      </c>
      <c r="EF1148" s="3">
        <v>200</v>
      </c>
      <c r="EG1148" s="3" t="s">
        <v>343</v>
      </c>
      <c r="EH1148" s="3">
        <v>0</v>
      </c>
      <c r="EI1148" s="3" t="s">
        <v>3</v>
      </c>
      <c r="EJ1148" s="3">
        <v>1</v>
      </c>
      <c r="EK1148" s="3">
        <v>1617</v>
      </c>
      <c r="EL1148" s="3" t="s">
        <v>344</v>
      </c>
      <c r="EM1148" s="3" t="s">
        <v>345</v>
      </c>
      <c r="EO1148" s="3" t="s">
        <v>3</v>
      </c>
      <c r="EQ1148" s="3">
        <v>131072</v>
      </c>
      <c r="ER1148" s="3">
        <v>926.06</v>
      </c>
      <c r="ES1148" s="3">
        <v>926.06</v>
      </c>
      <c r="ET1148" s="3">
        <v>0</v>
      </c>
      <c r="EU1148" s="3">
        <v>0</v>
      </c>
      <c r="EV1148" s="3">
        <v>0</v>
      </c>
      <c r="EW1148" s="3">
        <v>0</v>
      </c>
      <c r="EX1148" s="3">
        <v>0</v>
      </c>
      <c r="EY1148" s="3">
        <v>0</v>
      </c>
      <c r="FQ1148" s="3">
        <v>0</v>
      </c>
      <c r="FR1148" s="3">
        <v>0</v>
      </c>
      <c r="FS1148" s="3">
        <v>0</v>
      </c>
      <c r="FX1148" s="3">
        <v>0</v>
      </c>
      <c r="FY1148" s="3">
        <v>0</v>
      </c>
      <c r="GA1148" s="3" t="s">
        <v>3</v>
      </c>
      <c r="GD1148" s="3">
        <v>1</v>
      </c>
      <c r="GF1148" s="3">
        <v>1928249024</v>
      </c>
      <c r="GG1148" s="3">
        <v>2</v>
      </c>
      <c r="GH1148" s="3">
        <v>1</v>
      </c>
      <c r="GI1148" s="3">
        <v>2</v>
      </c>
      <c r="GJ1148" s="3">
        <v>0</v>
      </c>
      <c r="GK1148" s="3">
        <v>0</v>
      </c>
      <c r="GL1148" s="3">
        <f t="shared" si="875"/>
        <v>0</v>
      </c>
      <c r="GM1148" s="3">
        <f t="shared" si="876"/>
        <v>18465.64</v>
      </c>
      <c r="GN1148" s="3">
        <f t="shared" si="877"/>
        <v>18465.64</v>
      </c>
      <c r="GO1148" s="3">
        <f t="shared" si="878"/>
        <v>0</v>
      </c>
      <c r="GP1148" s="3">
        <f t="shared" si="879"/>
        <v>0</v>
      </c>
      <c r="GR1148" s="3">
        <v>0</v>
      </c>
      <c r="GS1148" s="3">
        <v>3</v>
      </c>
      <c r="GT1148" s="3">
        <v>0</v>
      </c>
      <c r="GU1148" s="3" t="s">
        <v>3</v>
      </c>
      <c r="GV1148" s="3">
        <f t="shared" si="880"/>
        <v>0</v>
      </c>
      <c r="GW1148" s="3">
        <v>1</v>
      </c>
      <c r="GX1148" s="3">
        <f t="shared" si="881"/>
        <v>0</v>
      </c>
      <c r="HA1148" s="3">
        <v>0</v>
      </c>
      <c r="HB1148" s="3">
        <v>0</v>
      </c>
      <c r="HC1148" s="3">
        <f t="shared" si="882"/>
        <v>0</v>
      </c>
      <c r="HE1148" s="3" t="s">
        <v>3</v>
      </c>
      <c r="HF1148" s="3" t="s">
        <v>3</v>
      </c>
      <c r="HM1148" s="3" t="s">
        <v>3</v>
      </c>
      <c r="HN1148" s="3" t="s">
        <v>3</v>
      </c>
      <c r="HO1148" s="3" t="s">
        <v>3</v>
      </c>
      <c r="HP1148" s="3" t="s">
        <v>3</v>
      </c>
      <c r="HQ1148" s="3" t="s">
        <v>3</v>
      </c>
      <c r="HS1148" s="3">
        <v>0</v>
      </c>
      <c r="IK1148" s="3">
        <v>0</v>
      </c>
    </row>
    <row r="1149" spans="1:255" x14ac:dyDescent="0.2">
      <c r="A1149" s="2">
        <v>17</v>
      </c>
      <c r="B1149" s="2">
        <v>1</v>
      </c>
      <c r="C1149" s="2">
        <f>ROW(SmtRes!A903)</f>
        <v>903</v>
      </c>
      <c r="D1149" s="2">
        <f>ROW(EtalonRes!A1190)</f>
        <v>1190</v>
      </c>
      <c r="E1149" s="2" t="s">
        <v>1050</v>
      </c>
      <c r="F1149" s="2" t="s">
        <v>1051</v>
      </c>
      <c r="G1149" s="2" t="s">
        <v>1052</v>
      </c>
      <c r="H1149" s="2" t="s">
        <v>628</v>
      </c>
      <c r="I1149" s="2">
        <v>2</v>
      </c>
      <c r="J1149" s="2">
        <v>0</v>
      </c>
      <c r="K1149" s="2">
        <v>2</v>
      </c>
      <c r="L1149" s="2"/>
      <c r="M1149" s="2"/>
      <c r="N1149" s="2"/>
      <c r="O1149" s="2">
        <f t="shared" si="858"/>
        <v>108.41</v>
      </c>
      <c r="P1149" s="2">
        <f t="shared" si="859"/>
        <v>43.62</v>
      </c>
      <c r="Q1149" s="2">
        <f>(ROUND((ROUND(((((ET1149*1.2)*1.25))*AV1149*I1149),2)*BB1149),2)+ROUND((ROUND(((AE1149-(((EU1149*1.2)*1.25)))*AV1149*I1149),2)*BS1149),2))</f>
        <v>13.28</v>
      </c>
      <c r="R1149" s="2">
        <f>(ROUND((ROUND(((((EU1149*1.2)*1.25))*AV1149*I1149),2)*BS1149),2)+ROUND((ROUND(((AE1149-(((EU1149*1.2)*1.25)))*AV1149*I1149),2)*BS1149),2))</f>
        <v>0.8</v>
      </c>
      <c r="S1149" s="2">
        <f t="shared" si="860"/>
        <v>51.51</v>
      </c>
      <c r="T1149" s="2">
        <f t="shared" si="861"/>
        <v>0</v>
      </c>
      <c r="U1149" s="2">
        <f t="shared" si="862"/>
        <v>4.3290324</v>
      </c>
      <c r="V1149" s="2">
        <f t="shared" si="863"/>
        <v>0</v>
      </c>
      <c r="W1149" s="2">
        <f t="shared" si="864"/>
        <v>0</v>
      </c>
      <c r="X1149" s="2">
        <f>(ROUND((((S1149+ROUND((ROUND(((((EU1149*1.2)*1.25))*AV1149*I1149),2)*BS1149),2))*AT1149)/100),2)+ROUND(((ROUND((ROUND(((AE1149-(((EU1149*1.2)*1.25)))*AV1149*I1149),2)*BS1149),2)*AT1149)/100),2))</f>
        <v>57.02</v>
      </c>
      <c r="Y1149" s="2">
        <f>(ROUND((((S1149+ROUND((ROUND(((((EU1149*1.2)*1.25))*AV1149*I1149),2)*BS1149),2))*AU1149)/100),2)+ROUND(((ROUND((ROUND(((AE1149-(((EU1149*1.2)*1.25)))*AV1149*I1149),2)*BS1149),2)*AU1149)/100),2))</f>
        <v>31.91</v>
      </c>
      <c r="Z1149" s="2"/>
      <c r="AA1149" s="2">
        <v>56661434</v>
      </c>
      <c r="AB1149" s="2">
        <f t="shared" si="865"/>
        <v>52.171199999999999</v>
      </c>
      <c r="AC1149" s="2">
        <f>ROUND((((ES1149*1)*1)),6)</f>
        <v>21.81</v>
      </c>
      <c r="AD1149" s="2">
        <f>ROUND((((((ET1149*1.2)*1.25))-(((EU1149*1.2)*1.25)))+AE1149),6)</f>
        <v>6.2249999999999996</v>
      </c>
      <c r="AE1149" s="2">
        <f>ROUND((((EU1149*1.2)*1.25)),6)</f>
        <v>0.375</v>
      </c>
      <c r="AF1149" s="2">
        <f>ROUND((((EV1149*1.2)*1.15)),6)</f>
        <v>24.136199999999999</v>
      </c>
      <c r="AG1149" s="2">
        <f t="shared" si="866"/>
        <v>0</v>
      </c>
      <c r="AH1149" s="2">
        <f>(((EW1149*1.2)*1.15))</f>
        <v>2.0286</v>
      </c>
      <c r="AI1149" s="2">
        <f>(((EX1149*1.2)*1.25))</f>
        <v>0</v>
      </c>
      <c r="AJ1149" s="2">
        <f t="shared" si="867"/>
        <v>0</v>
      </c>
      <c r="AK1149" s="2">
        <v>43.45</v>
      </c>
      <c r="AL1149" s="2">
        <v>21.81</v>
      </c>
      <c r="AM1149" s="2">
        <v>4.1500000000000004</v>
      </c>
      <c r="AN1149" s="2">
        <v>0.25</v>
      </c>
      <c r="AO1149" s="2">
        <v>17.489999999999998</v>
      </c>
      <c r="AP1149" s="2">
        <v>0</v>
      </c>
      <c r="AQ1149" s="2">
        <v>1.47</v>
      </c>
      <c r="AR1149" s="2">
        <v>0</v>
      </c>
      <c r="AS1149" s="2">
        <v>0</v>
      </c>
      <c r="AT1149" s="2">
        <v>109</v>
      </c>
      <c r="AU1149" s="2">
        <v>61</v>
      </c>
      <c r="AV1149" s="2">
        <v>1.0669999999999999</v>
      </c>
      <c r="AW1149" s="2">
        <v>1</v>
      </c>
      <c r="AX1149" s="2"/>
      <c r="AY1149" s="2"/>
      <c r="AZ1149" s="2">
        <v>1</v>
      </c>
      <c r="BA1149" s="2">
        <v>1</v>
      </c>
      <c r="BB1149" s="2">
        <v>1</v>
      </c>
      <c r="BC1149" s="2">
        <v>1</v>
      </c>
      <c r="BD1149" s="2" t="s">
        <v>3</v>
      </c>
      <c r="BE1149" s="2" t="s">
        <v>3</v>
      </c>
      <c r="BF1149" s="2" t="s">
        <v>3</v>
      </c>
      <c r="BG1149" s="2" t="s">
        <v>3</v>
      </c>
      <c r="BH1149" s="2">
        <v>0</v>
      </c>
      <c r="BI1149" s="2">
        <v>1</v>
      </c>
      <c r="BJ1149" s="2" t="s">
        <v>1053</v>
      </c>
      <c r="BK1149" s="2"/>
      <c r="BL1149" s="2"/>
      <c r="BM1149" s="2">
        <v>21</v>
      </c>
      <c r="BN1149" s="2">
        <v>0</v>
      </c>
      <c r="BO1149" s="2" t="s">
        <v>1051</v>
      </c>
      <c r="BP1149" s="2">
        <v>1</v>
      </c>
      <c r="BQ1149" s="2">
        <v>30</v>
      </c>
      <c r="BR1149" s="2">
        <v>0</v>
      </c>
      <c r="BS1149" s="2">
        <v>1</v>
      </c>
      <c r="BT1149" s="2">
        <v>1</v>
      </c>
      <c r="BU1149" s="2">
        <v>1</v>
      </c>
      <c r="BV1149" s="2">
        <v>1</v>
      </c>
      <c r="BW1149" s="2">
        <v>1</v>
      </c>
      <c r="BX1149" s="2">
        <v>1</v>
      </c>
      <c r="BY1149" s="2" t="s">
        <v>3</v>
      </c>
      <c r="BZ1149" s="2">
        <v>109</v>
      </c>
      <c r="CA1149" s="2">
        <v>61</v>
      </c>
      <c r="CB1149" s="2" t="s">
        <v>3</v>
      </c>
      <c r="CC1149" s="2"/>
      <c r="CD1149" s="2"/>
      <c r="CE1149" s="2">
        <v>1566</v>
      </c>
      <c r="CF1149" s="2">
        <v>0</v>
      </c>
      <c r="CG1149" s="2">
        <v>0</v>
      </c>
      <c r="CH1149" s="2"/>
      <c r="CI1149" s="2"/>
      <c r="CJ1149" s="2"/>
      <c r="CK1149" s="2"/>
      <c r="CL1149" s="2"/>
      <c r="CM1149" s="2">
        <v>0</v>
      </c>
      <c r="CN1149" s="2" t="s">
        <v>2117</v>
      </c>
      <c r="CO1149" s="2">
        <v>0</v>
      </c>
      <c r="CP1149" s="2">
        <f t="shared" si="868"/>
        <v>108.41</v>
      </c>
      <c r="CQ1149" s="2">
        <f t="shared" si="869"/>
        <v>21.81</v>
      </c>
      <c r="CR1149" s="2">
        <f>(ROUND((ROUND(((((ET1149*1.2)*1.25))*AV1149*1),2)*BB1149),2)+ROUND((ROUND(((AE1149-(((EU1149*1.2)*1.25)))*AV1149*1),2)*BS1149),2))</f>
        <v>6.64</v>
      </c>
      <c r="CS1149" s="2">
        <f>(ROUND((ROUND(((((EU1149*1.2)*1.25))*AV1149*1),2)*BS1149),2)+ROUND((ROUND(((AE1149-(((EU1149*1.2)*1.25)))*AV1149*1),2)*BS1149),2))</f>
        <v>0.4</v>
      </c>
      <c r="CT1149" s="2">
        <f t="shared" si="870"/>
        <v>25.75</v>
      </c>
      <c r="CU1149" s="2">
        <f t="shared" si="871"/>
        <v>0</v>
      </c>
      <c r="CV1149" s="2">
        <f t="shared" si="872"/>
        <v>2.1645162</v>
      </c>
      <c r="CW1149" s="2">
        <f t="shared" si="873"/>
        <v>0</v>
      </c>
      <c r="CX1149" s="2">
        <f t="shared" si="874"/>
        <v>0</v>
      </c>
      <c r="CY1149" s="2">
        <f>(ROUND((((S1149+ROUND((ROUND(((((EU1149*1.2)*1.25))*AV1149*1),2)*BS1149),2))*AT1149)/100),2)+ROUND(((ROUND((ROUND(((AE1149-(((EU1149*1.2)*1.25)))*AV1149*1),2)*BS1149),2)*AT1149)/100),2))</f>
        <v>56.58</v>
      </c>
      <c r="CZ1149" s="2">
        <f>(ROUND((((S1149+ROUND((ROUND(((((EU1149*1.2)*1.25))*AV1149*1),2)*BS1149),2))*AU1149)/100),2)+ROUND(((ROUND((ROUND(((AE1149-(((EU1149*1.2)*1.25)))*AV1149*1),2)*BS1149),2)*AU1149)/100),2))</f>
        <v>31.67</v>
      </c>
      <c r="DA1149" s="2"/>
      <c r="DB1149" s="2">
        <v>265</v>
      </c>
      <c r="DC1149" s="2" t="s">
        <v>3</v>
      </c>
      <c r="DD1149" s="2" t="s">
        <v>31</v>
      </c>
      <c r="DE1149" s="2" t="s">
        <v>935</v>
      </c>
      <c r="DF1149" s="2" t="s">
        <v>935</v>
      </c>
      <c r="DG1149" s="2" t="s">
        <v>936</v>
      </c>
      <c r="DH1149" s="2" t="s">
        <v>3</v>
      </c>
      <c r="DI1149" s="2" t="s">
        <v>936</v>
      </c>
      <c r="DJ1149" s="2" t="s">
        <v>935</v>
      </c>
      <c r="DK1149" s="2" t="s">
        <v>3</v>
      </c>
      <c r="DL1149" s="2" t="s">
        <v>3</v>
      </c>
      <c r="DM1149" s="2" t="s">
        <v>3</v>
      </c>
      <c r="DN1149" s="2">
        <v>0</v>
      </c>
      <c r="DO1149" s="2">
        <v>0</v>
      </c>
      <c r="DP1149" s="2">
        <v>1</v>
      </c>
      <c r="DQ1149" s="2">
        <v>1</v>
      </c>
      <c r="DR1149" s="2"/>
      <c r="DS1149" s="2"/>
      <c r="DT1149" s="2"/>
      <c r="DU1149" s="2">
        <v>1013</v>
      </c>
      <c r="DV1149" s="2" t="s">
        <v>628</v>
      </c>
      <c r="DW1149" s="2" t="s">
        <v>628</v>
      </c>
      <c r="DX1149" s="2">
        <v>1</v>
      </c>
      <c r="DY1149" s="2"/>
      <c r="DZ1149" s="2" t="s">
        <v>3</v>
      </c>
      <c r="EA1149" s="2" t="s">
        <v>3</v>
      </c>
      <c r="EB1149" s="2" t="s">
        <v>3</v>
      </c>
      <c r="EC1149" s="2" t="s">
        <v>3</v>
      </c>
      <c r="ED1149" s="2"/>
      <c r="EE1149" s="2">
        <v>56938454</v>
      </c>
      <c r="EF1149" s="2">
        <v>30</v>
      </c>
      <c r="EG1149" s="2" t="s">
        <v>34</v>
      </c>
      <c r="EH1149" s="2">
        <v>0</v>
      </c>
      <c r="EI1149" s="2" t="s">
        <v>3</v>
      </c>
      <c r="EJ1149" s="2">
        <v>1</v>
      </c>
      <c r="EK1149" s="2">
        <v>21</v>
      </c>
      <c r="EL1149" s="2" t="s">
        <v>944</v>
      </c>
      <c r="EM1149" s="2" t="s">
        <v>945</v>
      </c>
      <c r="EN1149" s="2"/>
      <c r="EO1149" s="2" t="s">
        <v>37</v>
      </c>
      <c r="EP1149" s="2"/>
      <c r="EQ1149" s="2">
        <v>131072</v>
      </c>
      <c r="ER1149" s="2">
        <v>43.45</v>
      </c>
      <c r="ES1149" s="2">
        <v>21.81</v>
      </c>
      <c r="ET1149" s="2">
        <v>4.1500000000000004</v>
      </c>
      <c r="EU1149" s="2">
        <v>0.25</v>
      </c>
      <c r="EV1149" s="2">
        <v>17.489999999999998</v>
      </c>
      <c r="EW1149" s="2">
        <v>1.47</v>
      </c>
      <c r="EX1149" s="2">
        <v>0</v>
      </c>
      <c r="EY1149" s="2">
        <v>0</v>
      </c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>
        <v>0</v>
      </c>
      <c r="FR1149" s="2">
        <v>0</v>
      </c>
      <c r="FS1149" s="2">
        <v>0</v>
      </c>
      <c r="FT1149" s="2"/>
      <c r="FU1149" s="2"/>
      <c r="FV1149" s="2"/>
      <c r="FW1149" s="2"/>
      <c r="FX1149" s="2">
        <v>109</v>
      </c>
      <c r="FY1149" s="2">
        <v>61</v>
      </c>
      <c r="FZ1149" s="2"/>
      <c r="GA1149" s="2" t="s">
        <v>3</v>
      </c>
      <c r="GB1149" s="2"/>
      <c r="GC1149" s="2"/>
      <c r="GD1149" s="2">
        <v>1</v>
      </c>
      <c r="GE1149" s="2"/>
      <c r="GF1149" s="2">
        <v>956113154</v>
      </c>
      <c r="GG1149" s="2">
        <v>2</v>
      </c>
      <c r="GH1149" s="2">
        <v>1</v>
      </c>
      <c r="GI1149" s="2">
        <v>2</v>
      </c>
      <c r="GJ1149" s="2">
        <v>0</v>
      </c>
      <c r="GK1149" s="2">
        <v>0</v>
      </c>
      <c r="GL1149" s="2">
        <f t="shared" si="875"/>
        <v>0</v>
      </c>
      <c r="GM1149" s="2">
        <f t="shared" si="876"/>
        <v>197.34</v>
      </c>
      <c r="GN1149" s="2">
        <f t="shared" si="877"/>
        <v>197.34</v>
      </c>
      <c r="GO1149" s="2">
        <f t="shared" si="878"/>
        <v>0</v>
      </c>
      <c r="GP1149" s="2">
        <f t="shared" si="879"/>
        <v>0</v>
      </c>
      <c r="GQ1149" s="2"/>
      <c r="GR1149" s="2">
        <v>0</v>
      </c>
      <c r="GS1149" s="2">
        <v>3</v>
      </c>
      <c r="GT1149" s="2">
        <v>0</v>
      </c>
      <c r="GU1149" s="2" t="s">
        <v>3</v>
      </c>
      <c r="GV1149" s="2">
        <f t="shared" si="880"/>
        <v>0</v>
      </c>
      <c r="GW1149" s="2">
        <v>1</v>
      </c>
      <c r="GX1149" s="2">
        <f t="shared" si="881"/>
        <v>0</v>
      </c>
      <c r="GY1149" s="2"/>
      <c r="GZ1149" s="2"/>
      <c r="HA1149" s="2">
        <v>0</v>
      </c>
      <c r="HB1149" s="2">
        <v>0</v>
      </c>
      <c r="HC1149" s="2">
        <f t="shared" si="882"/>
        <v>0</v>
      </c>
      <c r="HD1149" s="2"/>
      <c r="HE1149" s="2" t="s">
        <v>3</v>
      </c>
      <c r="HF1149" s="2" t="s">
        <v>3</v>
      </c>
      <c r="HG1149" s="2"/>
      <c r="HH1149" s="2"/>
      <c r="HI1149" s="2"/>
      <c r="HJ1149" s="2"/>
      <c r="HK1149" s="2"/>
      <c r="HL1149" s="2"/>
      <c r="HM1149" s="2" t="s">
        <v>3</v>
      </c>
      <c r="HN1149" s="2" t="s">
        <v>3</v>
      </c>
      <c r="HO1149" s="2" t="s">
        <v>3</v>
      </c>
      <c r="HP1149" s="2" t="s">
        <v>3</v>
      </c>
      <c r="HQ1149" s="2" t="s">
        <v>3</v>
      </c>
      <c r="HR1149" s="2"/>
      <c r="HS1149" s="2">
        <v>0</v>
      </c>
      <c r="HT1149" s="2"/>
      <c r="HU1149" s="2"/>
      <c r="HV1149" s="2"/>
      <c r="HW1149" s="2"/>
      <c r="HX1149" s="2"/>
      <c r="HY1149" s="2"/>
      <c r="HZ1149" s="2"/>
      <c r="IA1149" s="2"/>
      <c r="IB1149" s="2"/>
      <c r="IC1149" s="2"/>
      <c r="ID1149" s="2"/>
      <c r="IE1149" s="2"/>
      <c r="IF1149" s="2"/>
      <c r="IG1149" s="2"/>
      <c r="IH1149" s="2"/>
      <c r="II1149" s="2"/>
      <c r="IJ1149" s="2"/>
      <c r="IK1149" s="2">
        <v>0</v>
      </c>
      <c r="IL1149" s="2"/>
      <c r="IM1149" s="2"/>
      <c r="IN1149" s="2"/>
      <c r="IO1149" s="2"/>
      <c r="IP1149" s="2"/>
      <c r="IQ1149" s="2"/>
      <c r="IR1149" s="2"/>
      <c r="IS1149" s="2"/>
      <c r="IT1149" s="2"/>
      <c r="IU1149" s="2"/>
    </row>
    <row r="1150" spans="1:255" x14ac:dyDescent="0.2">
      <c r="A1150" s="3">
        <v>17</v>
      </c>
      <c r="B1150" s="3">
        <v>1</v>
      </c>
      <c r="C1150" s="3">
        <f>ROW(SmtRes!A910)</f>
        <v>910</v>
      </c>
      <c r="D1150" s="3">
        <f>ROW(EtalonRes!A1198)</f>
        <v>1198</v>
      </c>
      <c r="E1150" s="3" t="s">
        <v>1050</v>
      </c>
      <c r="F1150" s="3" t="s">
        <v>1051</v>
      </c>
      <c r="G1150" s="3" t="s">
        <v>1052</v>
      </c>
      <c r="H1150" s="3" t="s">
        <v>628</v>
      </c>
      <c r="I1150" s="3">
        <v>2</v>
      </c>
      <c r="J1150" s="3">
        <v>0</v>
      </c>
      <c r="K1150" s="3">
        <v>2</v>
      </c>
      <c r="O1150" s="3">
        <f t="shared" si="858"/>
        <v>3452.17</v>
      </c>
      <c r="P1150" s="3">
        <f t="shared" si="859"/>
        <v>351.58</v>
      </c>
      <c r="Q1150" s="3">
        <f>(ROUND((ROUND(((((ET1150*1.2)*1.25))*AV1150*I1150),2)*BB1150),2)+ROUND((ROUND(((AE1150-(((EU1150*1.2)*1.25)))*AV1150*I1150),2)*BS1150),2))</f>
        <v>198</v>
      </c>
      <c r="R1150" s="3">
        <f>(ROUND((ROUND(((((EU1150*1.2)*1.25))*AV1150*I1150),2)*BS1150),2)+ROUND((ROUND(((AE1150-(((EU1150*1.2)*1.25)))*AV1150*I1150),2)*BS1150),2))</f>
        <v>45.08</v>
      </c>
      <c r="S1150" s="3">
        <f t="shared" si="860"/>
        <v>2902.59</v>
      </c>
      <c r="T1150" s="3">
        <f t="shared" si="861"/>
        <v>0</v>
      </c>
      <c r="U1150" s="3">
        <f t="shared" si="862"/>
        <v>4.3290324</v>
      </c>
      <c r="V1150" s="3">
        <f t="shared" si="863"/>
        <v>0</v>
      </c>
      <c r="W1150" s="3">
        <f t="shared" si="864"/>
        <v>0</v>
      </c>
      <c r="X1150" s="3">
        <f>(ROUND((((S1150+ROUND((ROUND(((((EU1150*1.2)*1.25))*AV1150*I1150),2)*BS1150),2))*AT1150)/100),2)+ROUND(((ROUND((ROUND(((AE1150-(((EU1150*1.2)*1.25)))*AV1150*I1150),2)*BS1150),2)*AT1150)/100),2))</f>
        <v>3212.96</v>
      </c>
      <c r="Y1150" s="3">
        <f>(ROUND((((S1150+ROUND((ROUND(((((EU1150*1.2)*1.25))*AV1150*I1150),2)*BS1150),2))*AU1150)/100),2)+ROUND(((ROUND((ROUND(((AE1150-(((EU1150*1.2)*1.25)))*AV1150*I1150),2)*BS1150),2)*AU1150)/100),2))</f>
        <v>1798.08</v>
      </c>
      <c r="AA1150" s="3">
        <v>56661436</v>
      </c>
      <c r="AB1150" s="3">
        <f t="shared" si="865"/>
        <v>52.171199999999999</v>
      </c>
      <c r="AC1150" s="3">
        <f>ROUND((((ES1150*1)*1)),6)</f>
        <v>21.81</v>
      </c>
      <c r="AD1150" s="3">
        <f>ROUND((((((ET1150*1.2)*1.25))-(((EU1150*1.2)*1.25)))+AE1150),6)</f>
        <v>6.2249999999999996</v>
      </c>
      <c r="AE1150" s="3">
        <f>ROUND((((EU1150*1.2)*1.25)),6)</f>
        <v>0.375</v>
      </c>
      <c r="AF1150" s="3">
        <f>ROUND((((EV1150*1.2)*1.15)),6)</f>
        <v>24.136199999999999</v>
      </c>
      <c r="AG1150" s="3">
        <f t="shared" si="866"/>
        <v>0</v>
      </c>
      <c r="AH1150" s="3">
        <f>(((EW1150*1.2)*1.15))</f>
        <v>2.0286</v>
      </c>
      <c r="AI1150" s="3">
        <f>(((EX1150*1.2)*1.25))</f>
        <v>0</v>
      </c>
      <c r="AJ1150" s="3">
        <f t="shared" si="867"/>
        <v>0</v>
      </c>
      <c r="AK1150" s="3">
        <v>43.45</v>
      </c>
      <c r="AL1150" s="3">
        <v>21.81</v>
      </c>
      <c r="AM1150" s="3">
        <v>4.1500000000000004</v>
      </c>
      <c r="AN1150" s="3">
        <v>0.25</v>
      </c>
      <c r="AO1150" s="3">
        <v>17.489999999999998</v>
      </c>
      <c r="AP1150" s="3">
        <v>0</v>
      </c>
      <c r="AQ1150" s="3">
        <v>1.47</v>
      </c>
      <c r="AR1150" s="3">
        <v>0</v>
      </c>
      <c r="AS1150" s="3">
        <v>0</v>
      </c>
      <c r="AT1150" s="3">
        <v>109</v>
      </c>
      <c r="AU1150" s="3">
        <v>61</v>
      </c>
      <c r="AV1150" s="3">
        <v>1.0669999999999999</v>
      </c>
      <c r="AW1150" s="3">
        <v>1</v>
      </c>
      <c r="AZ1150" s="3">
        <v>1</v>
      </c>
      <c r="BA1150" s="3">
        <v>56.35</v>
      </c>
      <c r="BB1150" s="3">
        <v>14.91</v>
      </c>
      <c r="BC1150" s="3">
        <v>8.06</v>
      </c>
      <c r="BD1150" s="3" t="s">
        <v>3</v>
      </c>
      <c r="BE1150" s="3" t="s">
        <v>3</v>
      </c>
      <c r="BF1150" s="3" t="s">
        <v>3</v>
      </c>
      <c r="BG1150" s="3" t="s">
        <v>3</v>
      </c>
      <c r="BH1150" s="3">
        <v>0</v>
      </c>
      <c r="BI1150" s="3">
        <v>1</v>
      </c>
      <c r="BJ1150" s="3" t="s">
        <v>1053</v>
      </c>
      <c r="BM1150" s="3">
        <v>21</v>
      </c>
      <c r="BN1150" s="3">
        <v>0</v>
      </c>
      <c r="BO1150" s="3" t="s">
        <v>1051</v>
      </c>
      <c r="BP1150" s="3">
        <v>1</v>
      </c>
      <c r="BQ1150" s="3">
        <v>30</v>
      </c>
      <c r="BR1150" s="3">
        <v>0</v>
      </c>
      <c r="BS1150" s="3">
        <v>56.35</v>
      </c>
      <c r="BT1150" s="3">
        <v>1</v>
      </c>
      <c r="BU1150" s="3">
        <v>1</v>
      </c>
      <c r="BV1150" s="3">
        <v>1</v>
      </c>
      <c r="BW1150" s="3">
        <v>1</v>
      </c>
      <c r="BX1150" s="3">
        <v>1</v>
      </c>
      <c r="BY1150" s="3" t="s">
        <v>3</v>
      </c>
      <c r="BZ1150" s="3">
        <v>109</v>
      </c>
      <c r="CA1150" s="3">
        <v>61</v>
      </c>
      <c r="CB1150" s="3" t="s">
        <v>3</v>
      </c>
      <c r="CE1150" s="3">
        <v>1566</v>
      </c>
      <c r="CF1150" s="3">
        <v>0</v>
      </c>
      <c r="CG1150" s="3">
        <v>0</v>
      </c>
      <c r="CM1150" s="3">
        <v>0</v>
      </c>
      <c r="CN1150" s="3" t="s">
        <v>2117</v>
      </c>
      <c r="CO1150" s="3">
        <v>0</v>
      </c>
      <c r="CP1150" s="3">
        <f t="shared" si="868"/>
        <v>3452.17</v>
      </c>
      <c r="CQ1150" s="3">
        <f t="shared" si="869"/>
        <v>175.79</v>
      </c>
      <c r="CR1150" s="3">
        <f>(ROUND((ROUND(((((ET1150*1.2)*1.25))*AV1150*1),2)*BB1150),2)+ROUND((ROUND(((AE1150-(((EU1150*1.2)*1.25)))*AV1150*1),2)*BS1150),2))</f>
        <v>99</v>
      </c>
      <c r="CS1150" s="3">
        <f>(ROUND((ROUND(((((EU1150*1.2)*1.25))*AV1150*1),2)*BS1150),2)+ROUND((ROUND(((AE1150-(((EU1150*1.2)*1.25)))*AV1150*1),2)*BS1150),2))</f>
        <v>22.54</v>
      </c>
      <c r="CT1150" s="3">
        <f t="shared" si="870"/>
        <v>1451.01</v>
      </c>
      <c r="CU1150" s="3">
        <f t="shared" si="871"/>
        <v>0</v>
      </c>
      <c r="CV1150" s="3">
        <f t="shared" si="872"/>
        <v>2.1645162</v>
      </c>
      <c r="CW1150" s="3">
        <f t="shared" si="873"/>
        <v>0</v>
      </c>
      <c r="CX1150" s="3">
        <f t="shared" si="874"/>
        <v>0</v>
      </c>
      <c r="CY1150" s="3">
        <f>(ROUND((((S1150+ROUND((ROUND(((((EU1150*1.2)*1.25))*AV1150*1),2)*BS1150),2))*AT1150)/100),2)+ROUND(((ROUND((ROUND(((AE1150-(((EU1150*1.2)*1.25)))*AV1150*1),2)*BS1150),2)*AT1150)/100),2))</f>
        <v>3188.39</v>
      </c>
      <c r="CZ1150" s="3">
        <f>(ROUND((((S1150+ROUND((ROUND(((((EU1150*1.2)*1.25))*AV1150*1),2)*BS1150),2))*AU1150)/100),2)+ROUND(((ROUND((ROUND(((AE1150-(((EU1150*1.2)*1.25)))*AV1150*1),2)*BS1150),2)*AU1150)/100),2))</f>
        <v>1784.33</v>
      </c>
      <c r="DB1150" s="3">
        <v>267</v>
      </c>
      <c r="DC1150" s="3" t="s">
        <v>3</v>
      </c>
      <c r="DD1150" s="3" t="s">
        <v>31</v>
      </c>
      <c r="DE1150" s="3" t="s">
        <v>935</v>
      </c>
      <c r="DF1150" s="3" t="s">
        <v>935</v>
      </c>
      <c r="DG1150" s="3" t="s">
        <v>936</v>
      </c>
      <c r="DH1150" s="3" t="s">
        <v>3</v>
      </c>
      <c r="DI1150" s="3" t="s">
        <v>936</v>
      </c>
      <c r="DJ1150" s="3" t="s">
        <v>935</v>
      </c>
      <c r="DK1150" s="3" t="s">
        <v>3</v>
      </c>
      <c r="DL1150" s="3" t="s">
        <v>3</v>
      </c>
      <c r="DM1150" s="3" t="s">
        <v>3</v>
      </c>
      <c r="DN1150" s="3">
        <v>0</v>
      </c>
      <c r="DO1150" s="3">
        <v>0</v>
      </c>
      <c r="DP1150" s="3">
        <v>1</v>
      </c>
      <c r="DQ1150" s="3">
        <v>1</v>
      </c>
      <c r="DU1150" s="3">
        <v>1013</v>
      </c>
      <c r="DV1150" s="3" t="s">
        <v>628</v>
      </c>
      <c r="DW1150" s="3" t="s">
        <v>628</v>
      </c>
      <c r="DX1150" s="3">
        <v>1</v>
      </c>
      <c r="DZ1150" s="3" t="s">
        <v>3</v>
      </c>
      <c r="EA1150" s="3" t="s">
        <v>3</v>
      </c>
      <c r="EB1150" s="3" t="s">
        <v>3</v>
      </c>
      <c r="EC1150" s="3" t="s">
        <v>3</v>
      </c>
      <c r="EE1150" s="3">
        <v>56938454</v>
      </c>
      <c r="EF1150" s="3">
        <v>30</v>
      </c>
      <c r="EG1150" s="3" t="s">
        <v>34</v>
      </c>
      <c r="EH1150" s="3">
        <v>0</v>
      </c>
      <c r="EI1150" s="3" t="s">
        <v>3</v>
      </c>
      <c r="EJ1150" s="3">
        <v>1</v>
      </c>
      <c r="EK1150" s="3">
        <v>21</v>
      </c>
      <c r="EL1150" s="3" t="s">
        <v>944</v>
      </c>
      <c r="EM1150" s="3" t="s">
        <v>945</v>
      </c>
      <c r="EO1150" s="3" t="s">
        <v>37</v>
      </c>
      <c r="EQ1150" s="3">
        <v>131072</v>
      </c>
      <c r="ER1150" s="3">
        <v>43.45</v>
      </c>
      <c r="ES1150" s="3">
        <v>21.81</v>
      </c>
      <c r="ET1150" s="3">
        <v>4.1500000000000004</v>
      </c>
      <c r="EU1150" s="3">
        <v>0.25</v>
      </c>
      <c r="EV1150" s="3">
        <v>17.489999999999998</v>
      </c>
      <c r="EW1150" s="3">
        <v>1.47</v>
      </c>
      <c r="EX1150" s="3">
        <v>0</v>
      </c>
      <c r="EY1150" s="3">
        <v>0</v>
      </c>
      <c r="FQ1150" s="3">
        <v>0</v>
      </c>
      <c r="FR1150" s="3">
        <v>0</v>
      </c>
      <c r="FS1150" s="3">
        <v>0</v>
      </c>
      <c r="FX1150" s="3">
        <v>109</v>
      </c>
      <c r="FY1150" s="3">
        <v>61</v>
      </c>
      <c r="GA1150" s="3" t="s">
        <v>3</v>
      </c>
      <c r="GD1150" s="3">
        <v>1</v>
      </c>
      <c r="GF1150" s="3">
        <v>956113154</v>
      </c>
      <c r="GG1150" s="3">
        <v>2</v>
      </c>
      <c r="GH1150" s="3">
        <v>1</v>
      </c>
      <c r="GI1150" s="3">
        <v>2</v>
      </c>
      <c r="GJ1150" s="3">
        <v>0</v>
      </c>
      <c r="GK1150" s="3">
        <v>0</v>
      </c>
      <c r="GL1150" s="3">
        <f t="shared" si="875"/>
        <v>0</v>
      </c>
      <c r="GM1150" s="3">
        <f t="shared" si="876"/>
        <v>8463.2099999999991</v>
      </c>
      <c r="GN1150" s="3">
        <f t="shared" si="877"/>
        <v>8463.2099999999991</v>
      </c>
      <c r="GO1150" s="3">
        <f t="shared" si="878"/>
        <v>0</v>
      </c>
      <c r="GP1150" s="3">
        <f t="shared" si="879"/>
        <v>0</v>
      </c>
      <c r="GR1150" s="3">
        <v>0</v>
      </c>
      <c r="GS1150" s="3">
        <v>3</v>
      </c>
      <c r="GT1150" s="3">
        <v>0</v>
      </c>
      <c r="GU1150" s="3" t="s">
        <v>3</v>
      </c>
      <c r="GV1150" s="3">
        <f t="shared" si="880"/>
        <v>0</v>
      </c>
      <c r="GW1150" s="3">
        <v>1</v>
      </c>
      <c r="GX1150" s="3">
        <f t="shared" si="881"/>
        <v>0</v>
      </c>
      <c r="HA1150" s="3">
        <v>0</v>
      </c>
      <c r="HB1150" s="3">
        <v>0</v>
      </c>
      <c r="HC1150" s="3">
        <f t="shared" si="882"/>
        <v>0</v>
      </c>
      <c r="HE1150" s="3" t="s">
        <v>3</v>
      </c>
      <c r="HF1150" s="3" t="s">
        <v>3</v>
      </c>
      <c r="HM1150" s="3" t="s">
        <v>3</v>
      </c>
      <c r="HN1150" s="3" t="s">
        <v>3</v>
      </c>
      <c r="HO1150" s="3" t="s">
        <v>3</v>
      </c>
      <c r="HP1150" s="3" t="s">
        <v>3</v>
      </c>
      <c r="HQ1150" s="3" t="s">
        <v>3</v>
      </c>
      <c r="HS1150" s="3">
        <v>0</v>
      </c>
      <c r="IK1150" s="3">
        <v>0</v>
      </c>
    </row>
    <row r="1151" spans="1:255" x14ac:dyDescent="0.2">
      <c r="A1151" s="2">
        <v>18</v>
      </c>
      <c r="B1151" s="2">
        <v>1</v>
      </c>
      <c r="C1151" s="2">
        <v>902</v>
      </c>
      <c r="D1151" s="2"/>
      <c r="E1151" s="2" t="s">
        <v>1054</v>
      </c>
      <c r="F1151" s="2" t="s">
        <v>1055</v>
      </c>
      <c r="G1151" s="2" t="s">
        <v>1056</v>
      </c>
      <c r="H1151" s="2" t="s">
        <v>398</v>
      </c>
      <c r="I1151" s="2">
        <f>I1149*J1151</f>
        <v>4</v>
      </c>
      <c r="J1151" s="2">
        <v>2</v>
      </c>
      <c r="K1151" s="2">
        <v>2</v>
      </c>
      <c r="L1151" s="2"/>
      <c r="M1151" s="2"/>
      <c r="N1151" s="2"/>
      <c r="O1151" s="2">
        <f t="shared" si="858"/>
        <v>150.47999999999999</v>
      </c>
      <c r="P1151" s="2">
        <f t="shared" si="859"/>
        <v>150.47999999999999</v>
      </c>
      <c r="Q1151" s="2">
        <f>(ROUND((ROUND(((ET1151)*AV1151*I1151),2)*BB1151),2)+ROUND((ROUND(((AE1151-(EU1151))*AV1151*I1151),2)*BS1151),2))</f>
        <v>0</v>
      </c>
      <c r="R1151" s="2">
        <f>(ROUND((ROUND(((EU1151)*AV1151*I1151),2)*BS1151),2)+ROUND((ROUND(((AE1151-(EU1151))*AV1151*I1151),2)*BS1151),2))</f>
        <v>0</v>
      </c>
      <c r="S1151" s="2">
        <f t="shared" si="860"/>
        <v>0</v>
      </c>
      <c r="T1151" s="2">
        <f t="shared" si="861"/>
        <v>0</v>
      </c>
      <c r="U1151" s="2">
        <f t="shared" si="862"/>
        <v>0</v>
      </c>
      <c r="V1151" s="2">
        <f t="shared" si="863"/>
        <v>0</v>
      </c>
      <c r="W1151" s="2">
        <f t="shared" si="864"/>
        <v>0</v>
      </c>
      <c r="X1151" s="2">
        <f>(ROUND((((S1151+ROUND((ROUND(((EU1151)*AV1151*I1151),2)*BS1151),2))*AT1151)/100),2)+ROUND(((ROUND((ROUND(((AE1151-(EU1151))*AV1151*I1151),2)*BS1151),2)*AT1151)/100),2))</f>
        <v>0</v>
      </c>
      <c r="Y1151" s="2">
        <f>(ROUND((((S1151+ROUND((ROUND(((EU1151)*AV1151*I1151),2)*BS1151),2))*AU1151)/100),2)+ROUND(((ROUND((ROUND(((AE1151-(EU1151))*AV1151*I1151),2)*BS1151),2)*AU1151)/100),2))</f>
        <v>0</v>
      </c>
      <c r="Z1151" s="2"/>
      <c r="AA1151" s="2">
        <v>56661434</v>
      </c>
      <c r="AB1151" s="2">
        <f t="shared" si="865"/>
        <v>37.619999999999997</v>
      </c>
      <c r="AC1151" s="2">
        <f>ROUND((ES1151),6)</f>
        <v>37.619999999999997</v>
      </c>
      <c r="AD1151" s="2">
        <f>ROUND((((ET1151)-(EU1151))+AE1151),6)</f>
        <v>0</v>
      </c>
      <c r="AE1151" s="2">
        <f t="shared" ref="AE1151:AF1154" si="897">ROUND((EU1151),6)</f>
        <v>0</v>
      </c>
      <c r="AF1151" s="2">
        <f t="shared" si="897"/>
        <v>0</v>
      </c>
      <c r="AG1151" s="2">
        <f t="shared" si="866"/>
        <v>0</v>
      </c>
      <c r="AH1151" s="2">
        <f t="shared" ref="AH1151:AI1154" si="898">(EW1151)</f>
        <v>0</v>
      </c>
      <c r="AI1151" s="2">
        <f t="shared" si="898"/>
        <v>0</v>
      </c>
      <c r="AJ1151" s="2">
        <f t="shared" si="867"/>
        <v>0</v>
      </c>
      <c r="AK1151" s="2">
        <v>37.619999999999997</v>
      </c>
      <c r="AL1151" s="2">
        <v>37.619999999999997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109</v>
      </c>
      <c r="AU1151" s="2">
        <v>61</v>
      </c>
      <c r="AV1151" s="2">
        <v>1</v>
      </c>
      <c r="AW1151" s="2">
        <v>1</v>
      </c>
      <c r="AX1151" s="2"/>
      <c r="AY1151" s="2"/>
      <c r="AZ1151" s="2">
        <v>1</v>
      </c>
      <c r="BA1151" s="2">
        <v>1</v>
      </c>
      <c r="BB1151" s="2">
        <v>1</v>
      </c>
      <c r="BC1151" s="2">
        <v>1</v>
      </c>
      <c r="BD1151" s="2" t="s">
        <v>3</v>
      </c>
      <c r="BE1151" s="2" t="s">
        <v>3</v>
      </c>
      <c r="BF1151" s="2" t="s">
        <v>3</v>
      </c>
      <c r="BG1151" s="2" t="s">
        <v>3</v>
      </c>
      <c r="BH1151" s="2">
        <v>3</v>
      </c>
      <c r="BI1151" s="2">
        <v>1</v>
      </c>
      <c r="BJ1151" s="2" t="s">
        <v>1057</v>
      </c>
      <c r="BK1151" s="2"/>
      <c r="BL1151" s="2"/>
      <c r="BM1151" s="2">
        <v>21</v>
      </c>
      <c r="BN1151" s="2">
        <v>0</v>
      </c>
      <c r="BO1151" s="2" t="s">
        <v>3</v>
      </c>
      <c r="BP1151" s="2">
        <v>0</v>
      </c>
      <c r="BQ1151" s="2">
        <v>30</v>
      </c>
      <c r="BR1151" s="2">
        <v>0</v>
      </c>
      <c r="BS1151" s="2">
        <v>1</v>
      </c>
      <c r="BT1151" s="2">
        <v>1</v>
      </c>
      <c r="BU1151" s="2">
        <v>1</v>
      </c>
      <c r="BV1151" s="2">
        <v>1</v>
      </c>
      <c r="BW1151" s="2">
        <v>1</v>
      </c>
      <c r="BX1151" s="2">
        <v>1</v>
      </c>
      <c r="BY1151" s="2" t="s">
        <v>3</v>
      </c>
      <c r="BZ1151" s="2">
        <v>109</v>
      </c>
      <c r="CA1151" s="2">
        <v>61</v>
      </c>
      <c r="CB1151" s="2" t="s">
        <v>3</v>
      </c>
      <c r="CC1151" s="2"/>
      <c r="CD1151" s="2"/>
      <c r="CE1151" s="2">
        <v>1566</v>
      </c>
      <c r="CF1151" s="2">
        <v>0</v>
      </c>
      <c r="CG1151" s="2">
        <v>0</v>
      </c>
      <c r="CH1151" s="2"/>
      <c r="CI1151" s="2"/>
      <c r="CJ1151" s="2"/>
      <c r="CK1151" s="2"/>
      <c r="CL1151" s="2"/>
      <c r="CM1151" s="2">
        <v>0</v>
      </c>
      <c r="CN1151" s="2" t="s">
        <v>2136</v>
      </c>
      <c r="CO1151" s="2">
        <v>0</v>
      </c>
      <c r="CP1151" s="2">
        <f t="shared" si="868"/>
        <v>150.47999999999999</v>
      </c>
      <c r="CQ1151" s="2">
        <f t="shared" si="869"/>
        <v>37.619999999999997</v>
      </c>
      <c r="CR1151" s="2">
        <f>(ROUND((ROUND(((ET1151)*AV1151*1),2)*BB1151),2)+ROUND((ROUND(((AE1151-(EU1151))*AV1151*1),2)*BS1151),2))</f>
        <v>0</v>
      </c>
      <c r="CS1151" s="2">
        <f>(ROUND((ROUND(((EU1151)*AV1151*1),2)*BS1151),2)+ROUND((ROUND(((AE1151-(EU1151))*AV1151*1),2)*BS1151),2))</f>
        <v>0</v>
      </c>
      <c r="CT1151" s="2">
        <f t="shared" si="870"/>
        <v>0</v>
      </c>
      <c r="CU1151" s="2">
        <f t="shared" si="871"/>
        <v>0</v>
      </c>
      <c r="CV1151" s="2">
        <f t="shared" si="872"/>
        <v>0</v>
      </c>
      <c r="CW1151" s="2">
        <f t="shared" si="873"/>
        <v>0</v>
      </c>
      <c r="CX1151" s="2">
        <f t="shared" si="874"/>
        <v>0</v>
      </c>
      <c r="CY1151" s="2">
        <f>(ROUND((((S1151+ROUND((ROUND(((EU1151)*AV1151*1),2)*BS1151),2))*AT1151)/100),2)+ROUND(((ROUND((ROUND(((AE1151-(EU1151))*AV1151*1),2)*BS1151),2)*AT1151)/100),2))</f>
        <v>0</v>
      </c>
      <c r="CZ1151" s="2">
        <f>(ROUND((((S1151+ROUND((ROUND(((EU1151)*AV1151*1),2)*BS1151),2))*AU1151)/100),2)+ROUND(((ROUND((ROUND(((AE1151-(EU1151))*AV1151*1),2)*BS1151),2)*AU1151)/100),2))</f>
        <v>0</v>
      </c>
      <c r="DA1151" s="2"/>
      <c r="DB1151" s="2"/>
      <c r="DC1151" s="2" t="s">
        <v>3</v>
      </c>
      <c r="DD1151" s="2" t="s">
        <v>3</v>
      </c>
      <c r="DE1151" s="2" t="s">
        <v>3</v>
      </c>
      <c r="DF1151" s="2" t="s">
        <v>3</v>
      </c>
      <c r="DG1151" s="2" t="s">
        <v>3</v>
      </c>
      <c r="DH1151" s="2" t="s">
        <v>3</v>
      </c>
      <c r="DI1151" s="2" t="s">
        <v>3</v>
      </c>
      <c r="DJ1151" s="2" t="s">
        <v>3</v>
      </c>
      <c r="DK1151" s="2" t="s">
        <v>3</v>
      </c>
      <c r="DL1151" s="2" t="s">
        <v>3</v>
      </c>
      <c r="DM1151" s="2" t="s">
        <v>3</v>
      </c>
      <c r="DN1151" s="2">
        <v>0</v>
      </c>
      <c r="DO1151" s="2">
        <v>0</v>
      </c>
      <c r="DP1151" s="2">
        <v>1</v>
      </c>
      <c r="DQ1151" s="2">
        <v>1</v>
      </c>
      <c r="DR1151" s="2"/>
      <c r="DS1151" s="2"/>
      <c r="DT1151" s="2"/>
      <c r="DU1151" s="2">
        <v>1010</v>
      </c>
      <c r="DV1151" s="2" t="s">
        <v>398</v>
      </c>
      <c r="DW1151" s="2" t="s">
        <v>398</v>
      </c>
      <c r="DX1151" s="2">
        <v>1</v>
      </c>
      <c r="DY1151" s="2"/>
      <c r="DZ1151" s="2" t="s">
        <v>3</v>
      </c>
      <c r="EA1151" s="2" t="s">
        <v>3</v>
      </c>
      <c r="EB1151" s="2" t="s">
        <v>3</v>
      </c>
      <c r="EC1151" s="2" t="s">
        <v>3</v>
      </c>
      <c r="ED1151" s="2"/>
      <c r="EE1151" s="2">
        <v>56938454</v>
      </c>
      <c r="EF1151" s="2">
        <v>30</v>
      </c>
      <c r="EG1151" s="2" t="s">
        <v>34</v>
      </c>
      <c r="EH1151" s="2">
        <v>0</v>
      </c>
      <c r="EI1151" s="2" t="s">
        <v>3</v>
      </c>
      <c r="EJ1151" s="2">
        <v>1</v>
      </c>
      <c r="EK1151" s="2">
        <v>21</v>
      </c>
      <c r="EL1151" s="2" t="s">
        <v>944</v>
      </c>
      <c r="EM1151" s="2" t="s">
        <v>945</v>
      </c>
      <c r="EN1151" s="2"/>
      <c r="EO1151" s="2" t="s">
        <v>950</v>
      </c>
      <c r="EP1151" s="2"/>
      <c r="EQ1151" s="2">
        <v>0</v>
      </c>
      <c r="ER1151" s="2">
        <v>37.619999999999997</v>
      </c>
      <c r="ES1151" s="2">
        <v>37.619999999999997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>
        <v>0</v>
      </c>
      <c r="FR1151" s="2">
        <v>0</v>
      </c>
      <c r="FS1151" s="2">
        <v>0</v>
      </c>
      <c r="FT1151" s="2"/>
      <c r="FU1151" s="2"/>
      <c r="FV1151" s="2"/>
      <c r="FW1151" s="2"/>
      <c r="FX1151" s="2">
        <v>109</v>
      </c>
      <c r="FY1151" s="2">
        <v>61</v>
      </c>
      <c r="FZ1151" s="2"/>
      <c r="GA1151" s="2" t="s">
        <v>3</v>
      </c>
      <c r="GB1151" s="2"/>
      <c r="GC1151" s="2"/>
      <c r="GD1151" s="2">
        <v>1</v>
      </c>
      <c r="GE1151" s="2"/>
      <c r="GF1151" s="2">
        <v>-1666017985</v>
      </c>
      <c r="GG1151" s="2">
        <v>2</v>
      </c>
      <c r="GH1151" s="2">
        <v>1</v>
      </c>
      <c r="GI1151" s="2">
        <v>-2</v>
      </c>
      <c r="GJ1151" s="2">
        <v>0</v>
      </c>
      <c r="GK1151" s="2">
        <v>0</v>
      </c>
      <c r="GL1151" s="2">
        <f t="shared" si="875"/>
        <v>0</v>
      </c>
      <c r="GM1151" s="2">
        <f t="shared" si="876"/>
        <v>150.47999999999999</v>
      </c>
      <c r="GN1151" s="2">
        <f t="shared" si="877"/>
        <v>150.47999999999999</v>
      </c>
      <c r="GO1151" s="2">
        <f t="shared" si="878"/>
        <v>0</v>
      </c>
      <c r="GP1151" s="2">
        <f t="shared" si="879"/>
        <v>0</v>
      </c>
      <c r="GQ1151" s="2"/>
      <c r="GR1151" s="2">
        <v>0</v>
      </c>
      <c r="GS1151" s="2">
        <v>3</v>
      </c>
      <c r="GT1151" s="2">
        <v>0</v>
      </c>
      <c r="GU1151" s="2" t="s">
        <v>3</v>
      </c>
      <c r="GV1151" s="2">
        <f t="shared" si="880"/>
        <v>0</v>
      </c>
      <c r="GW1151" s="2">
        <v>1</v>
      </c>
      <c r="GX1151" s="2">
        <f t="shared" si="881"/>
        <v>0</v>
      </c>
      <c r="GY1151" s="2"/>
      <c r="GZ1151" s="2"/>
      <c r="HA1151" s="2">
        <v>0</v>
      </c>
      <c r="HB1151" s="2">
        <v>0</v>
      </c>
      <c r="HC1151" s="2">
        <f t="shared" si="882"/>
        <v>0</v>
      </c>
      <c r="HD1151" s="2"/>
      <c r="HE1151" s="2" t="s">
        <v>3</v>
      </c>
      <c r="HF1151" s="2" t="s">
        <v>3</v>
      </c>
      <c r="HG1151" s="2"/>
      <c r="HH1151" s="2"/>
      <c r="HI1151" s="2"/>
      <c r="HJ1151" s="2"/>
      <c r="HK1151" s="2"/>
      <c r="HL1151" s="2"/>
      <c r="HM1151" s="2" t="s">
        <v>31</v>
      </c>
      <c r="HN1151" s="2" t="s">
        <v>3</v>
      </c>
      <c r="HO1151" s="2" t="s">
        <v>3</v>
      </c>
      <c r="HP1151" s="2" t="s">
        <v>3</v>
      </c>
      <c r="HQ1151" s="2" t="s">
        <v>3</v>
      </c>
      <c r="HR1151" s="2"/>
      <c r="HS1151" s="2">
        <v>0</v>
      </c>
      <c r="HT1151" s="2"/>
      <c r="HU1151" s="2"/>
      <c r="HV1151" s="2"/>
      <c r="HW1151" s="2"/>
      <c r="HX1151" s="2"/>
      <c r="HY1151" s="2"/>
      <c r="HZ1151" s="2"/>
      <c r="IA1151" s="2"/>
      <c r="IB1151" s="2"/>
      <c r="IC1151" s="2"/>
      <c r="ID1151" s="2"/>
      <c r="IE1151" s="2"/>
      <c r="IF1151" s="2"/>
      <c r="IG1151" s="2"/>
      <c r="IH1151" s="2"/>
      <c r="II1151" s="2"/>
      <c r="IJ1151" s="2"/>
      <c r="IK1151" s="2">
        <v>0</v>
      </c>
      <c r="IL1151" s="2"/>
      <c r="IM1151" s="2"/>
      <c r="IN1151" s="2"/>
      <c r="IO1151" s="2"/>
      <c r="IP1151" s="2"/>
      <c r="IQ1151" s="2"/>
      <c r="IR1151" s="2"/>
      <c r="IS1151" s="2"/>
      <c r="IT1151" s="2"/>
      <c r="IU1151" s="2"/>
    </row>
    <row r="1152" spans="1:255" x14ac:dyDescent="0.2">
      <c r="A1152" s="3">
        <v>18</v>
      </c>
      <c r="B1152" s="3">
        <v>1</v>
      </c>
      <c r="C1152" s="3">
        <v>909</v>
      </c>
      <c r="E1152" s="3" t="s">
        <v>1054</v>
      </c>
      <c r="F1152" s="3" t="s">
        <v>1055</v>
      </c>
      <c r="G1152" s="3" t="s">
        <v>1056</v>
      </c>
      <c r="H1152" s="3" t="s">
        <v>398</v>
      </c>
      <c r="I1152" s="3">
        <f>I1150*J1152</f>
        <v>4</v>
      </c>
      <c r="J1152" s="3">
        <v>2</v>
      </c>
      <c r="K1152" s="3">
        <v>2</v>
      </c>
      <c r="O1152" s="3">
        <f t="shared" si="858"/>
        <v>1100.01</v>
      </c>
      <c r="P1152" s="3">
        <f t="shared" si="859"/>
        <v>1100.01</v>
      </c>
      <c r="Q1152" s="3">
        <f>(ROUND((ROUND(((ET1152)*AV1152*I1152),2)*BB1152),2)+ROUND((ROUND(((AE1152-(EU1152))*AV1152*I1152),2)*BS1152),2))</f>
        <v>0</v>
      </c>
      <c r="R1152" s="3">
        <f>(ROUND((ROUND(((EU1152)*AV1152*I1152),2)*BS1152),2)+ROUND((ROUND(((AE1152-(EU1152))*AV1152*I1152),2)*BS1152),2))</f>
        <v>0</v>
      </c>
      <c r="S1152" s="3">
        <f t="shared" si="860"/>
        <v>0</v>
      </c>
      <c r="T1152" s="3">
        <f t="shared" si="861"/>
        <v>0</v>
      </c>
      <c r="U1152" s="3">
        <f t="shared" si="862"/>
        <v>0</v>
      </c>
      <c r="V1152" s="3">
        <f t="shared" si="863"/>
        <v>0</v>
      </c>
      <c r="W1152" s="3">
        <f t="shared" si="864"/>
        <v>0</v>
      </c>
      <c r="X1152" s="3">
        <f>(ROUND((((S1152+ROUND((ROUND(((EU1152)*AV1152*I1152),2)*BS1152),2))*AT1152)/100),2)+ROUND(((ROUND((ROUND(((AE1152-(EU1152))*AV1152*I1152),2)*BS1152),2)*AT1152)/100),2))</f>
        <v>0</v>
      </c>
      <c r="Y1152" s="3">
        <f>(ROUND((((S1152+ROUND((ROUND(((EU1152)*AV1152*I1152),2)*BS1152),2))*AU1152)/100),2)+ROUND(((ROUND((ROUND(((AE1152-(EU1152))*AV1152*I1152),2)*BS1152),2)*AU1152)/100),2))</f>
        <v>0</v>
      </c>
      <c r="AA1152" s="3">
        <v>56661436</v>
      </c>
      <c r="AB1152" s="3">
        <f t="shared" si="865"/>
        <v>37.619999999999997</v>
      </c>
      <c r="AC1152" s="3">
        <f>ROUND((ES1152),6)</f>
        <v>37.619999999999997</v>
      </c>
      <c r="AD1152" s="3">
        <f>ROUND((((ET1152)-(EU1152))+AE1152),6)</f>
        <v>0</v>
      </c>
      <c r="AE1152" s="3">
        <f t="shared" si="897"/>
        <v>0</v>
      </c>
      <c r="AF1152" s="3">
        <f t="shared" si="897"/>
        <v>0</v>
      </c>
      <c r="AG1152" s="3">
        <f t="shared" si="866"/>
        <v>0</v>
      </c>
      <c r="AH1152" s="3">
        <f t="shared" si="898"/>
        <v>0</v>
      </c>
      <c r="AI1152" s="3">
        <f t="shared" si="898"/>
        <v>0</v>
      </c>
      <c r="AJ1152" s="3">
        <f t="shared" si="867"/>
        <v>0</v>
      </c>
      <c r="AK1152" s="3">
        <v>37.619999999999997</v>
      </c>
      <c r="AL1152" s="3">
        <v>37.619999999999997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109</v>
      </c>
      <c r="AU1152" s="3">
        <v>61</v>
      </c>
      <c r="AV1152" s="3">
        <v>1</v>
      </c>
      <c r="AW1152" s="3">
        <v>1</v>
      </c>
      <c r="AZ1152" s="3">
        <v>1</v>
      </c>
      <c r="BA1152" s="3">
        <v>1</v>
      </c>
      <c r="BB1152" s="3">
        <v>1</v>
      </c>
      <c r="BC1152" s="3">
        <v>7.31</v>
      </c>
      <c r="BD1152" s="3" t="s">
        <v>3</v>
      </c>
      <c r="BE1152" s="3" t="s">
        <v>3</v>
      </c>
      <c r="BF1152" s="3" t="s">
        <v>3</v>
      </c>
      <c r="BG1152" s="3" t="s">
        <v>3</v>
      </c>
      <c r="BH1152" s="3">
        <v>3</v>
      </c>
      <c r="BI1152" s="3">
        <v>1</v>
      </c>
      <c r="BJ1152" s="3" t="s">
        <v>1057</v>
      </c>
      <c r="BM1152" s="3">
        <v>21</v>
      </c>
      <c r="BN1152" s="3">
        <v>0</v>
      </c>
      <c r="BO1152" s="3" t="s">
        <v>1055</v>
      </c>
      <c r="BP1152" s="3">
        <v>1</v>
      </c>
      <c r="BQ1152" s="3">
        <v>30</v>
      </c>
      <c r="BR1152" s="3">
        <v>0</v>
      </c>
      <c r="BS1152" s="3">
        <v>1</v>
      </c>
      <c r="BT1152" s="3">
        <v>1</v>
      </c>
      <c r="BU1152" s="3">
        <v>1</v>
      </c>
      <c r="BV1152" s="3">
        <v>1</v>
      </c>
      <c r="BW1152" s="3">
        <v>1</v>
      </c>
      <c r="BX1152" s="3">
        <v>1</v>
      </c>
      <c r="BY1152" s="3" t="s">
        <v>3</v>
      </c>
      <c r="BZ1152" s="3">
        <v>109</v>
      </c>
      <c r="CA1152" s="3">
        <v>61</v>
      </c>
      <c r="CB1152" s="3" t="s">
        <v>3</v>
      </c>
      <c r="CE1152" s="3">
        <v>1566</v>
      </c>
      <c r="CF1152" s="3">
        <v>0</v>
      </c>
      <c r="CG1152" s="3">
        <v>0</v>
      </c>
      <c r="CM1152" s="3">
        <v>0</v>
      </c>
      <c r="CN1152" s="3" t="s">
        <v>2136</v>
      </c>
      <c r="CO1152" s="3">
        <v>0</v>
      </c>
      <c r="CP1152" s="3">
        <f t="shared" si="868"/>
        <v>1100.01</v>
      </c>
      <c r="CQ1152" s="3">
        <f t="shared" si="869"/>
        <v>275</v>
      </c>
      <c r="CR1152" s="3">
        <f>(ROUND((ROUND(((ET1152)*AV1152*1),2)*BB1152),2)+ROUND((ROUND(((AE1152-(EU1152))*AV1152*1),2)*BS1152),2))</f>
        <v>0</v>
      </c>
      <c r="CS1152" s="3">
        <f>(ROUND((ROUND(((EU1152)*AV1152*1),2)*BS1152),2)+ROUND((ROUND(((AE1152-(EU1152))*AV1152*1),2)*BS1152),2))</f>
        <v>0</v>
      </c>
      <c r="CT1152" s="3">
        <f t="shared" si="870"/>
        <v>0</v>
      </c>
      <c r="CU1152" s="3">
        <f t="shared" si="871"/>
        <v>0</v>
      </c>
      <c r="CV1152" s="3">
        <f t="shared" si="872"/>
        <v>0</v>
      </c>
      <c r="CW1152" s="3">
        <f t="shared" si="873"/>
        <v>0</v>
      </c>
      <c r="CX1152" s="3">
        <f t="shared" si="874"/>
        <v>0</v>
      </c>
      <c r="CY1152" s="3">
        <f>(ROUND((((S1152+ROUND((ROUND(((EU1152)*AV1152*1),2)*BS1152),2))*AT1152)/100),2)+ROUND(((ROUND((ROUND(((AE1152-(EU1152))*AV1152*1),2)*BS1152),2)*AT1152)/100),2))</f>
        <v>0</v>
      </c>
      <c r="CZ1152" s="3">
        <f>(ROUND((((S1152+ROUND((ROUND(((EU1152)*AV1152*1),2)*BS1152),2))*AU1152)/100),2)+ROUND(((ROUND((ROUND(((AE1152-(EU1152))*AV1152*1),2)*BS1152),2)*AU1152)/100),2))</f>
        <v>0</v>
      </c>
      <c r="DC1152" s="3" t="s">
        <v>3</v>
      </c>
      <c r="DD1152" s="3" t="s">
        <v>3</v>
      </c>
      <c r="DE1152" s="3" t="s">
        <v>3</v>
      </c>
      <c r="DF1152" s="3" t="s">
        <v>3</v>
      </c>
      <c r="DG1152" s="3" t="s">
        <v>3</v>
      </c>
      <c r="DH1152" s="3" t="s">
        <v>3</v>
      </c>
      <c r="DI1152" s="3" t="s">
        <v>3</v>
      </c>
      <c r="DJ1152" s="3" t="s">
        <v>3</v>
      </c>
      <c r="DK1152" s="3" t="s">
        <v>3</v>
      </c>
      <c r="DL1152" s="3" t="s">
        <v>3</v>
      </c>
      <c r="DM1152" s="3" t="s">
        <v>3</v>
      </c>
      <c r="DN1152" s="3">
        <v>0</v>
      </c>
      <c r="DO1152" s="3">
        <v>0</v>
      </c>
      <c r="DP1152" s="3">
        <v>1</v>
      </c>
      <c r="DQ1152" s="3">
        <v>1</v>
      </c>
      <c r="DU1152" s="3">
        <v>1010</v>
      </c>
      <c r="DV1152" s="3" t="s">
        <v>398</v>
      </c>
      <c r="DW1152" s="3" t="s">
        <v>398</v>
      </c>
      <c r="DX1152" s="3">
        <v>1</v>
      </c>
      <c r="DZ1152" s="3" t="s">
        <v>3</v>
      </c>
      <c r="EA1152" s="3" t="s">
        <v>3</v>
      </c>
      <c r="EB1152" s="3" t="s">
        <v>3</v>
      </c>
      <c r="EC1152" s="3" t="s">
        <v>3</v>
      </c>
      <c r="EE1152" s="3">
        <v>56938454</v>
      </c>
      <c r="EF1152" s="3">
        <v>30</v>
      </c>
      <c r="EG1152" s="3" t="s">
        <v>34</v>
      </c>
      <c r="EH1152" s="3">
        <v>0</v>
      </c>
      <c r="EI1152" s="3" t="s">
        <v>3</v>
      </c>
      <c r="EJ1152" s="3">
        <v>1</v>
      </c>
      <c r="EK1152" s="3">
        <v>21</v>
      </c>
      <c r="EL1152" s="3" t="s">
        <v>944</v>
      </c>
      <c r="EM1152" s="3" t="s">
        <v>945</v>
      </c>
      <c r="EO1152" s="3" t="s">
        <v>950</v>
      </c>
      <c r="EQ1152" s="3">
        <v>0</v>
      </c>
      <c r="ER1152" s="3">
        <v>37.619999999999997</v>
      </c>
      <c r="ES1152" s="3">
        <v>37.619999999999997</v>
      </c>
      <c r="ET1152" s="3">
        <v>0</v>
      </c>
      <c r="EU1152" s="3">
        <v>0</v>
      </c>
      <c r="EV1152" s="3">
        <v>0</v>
      </c>
      <c r="EW1152" s="3">
        <v>0</v>
      </c>
      <c r="EX1152" s="3">
        <v>0</v>
      </c>
      <c r="FQ1152" s="3">
        <v>0</v>
      </c>
      <c r="FR1152" s="3">
        <v>0</v>
      </c>
      <c r="FS1152" s="3">
        <v>0</v>
      </c>
      <c r="FX1152" s="3">
        <v>109</v>
      </c>
      <c r="FY1152" s="3">
        <v>61</v>
      </c>
      <c r="GA1152" s="3" t="s">
        <v>3</v>
      </c>
      <c r="GD1152" s="3">
        <v>1</v>
      </c>
      <c r="GF1152" s="3">
        <v>-1666017985</v>
      </c>
      <c r="GG1152" s="3">
        <v>2</v>
      </c>
      <c r="GH1152" s="3">
        <v>1</v>
      </c>
      <c r="GI1152" s="3">
        <v>2</v>
      </c>
      <c r="GJ1152" s="3">
        <v>0</v>
      </c>
      <c r="GK1152" s="3">
        <v>0</v>
      </c>
      <c r="GL1152" s="3">
        <f t="shared" si="875"/>
        <v>0</v>
      </c>
      <c r="GM1152" s="3">
        <f t="shared" si="876"/>
        <v>1100.01</v>
      </c>
      <c r="GN1152" s="3">
        <f t="shared" si="877"/>
        <v>1100.01</v>
      </c>
      <c r="GO1152" s="3">
        <f t="shared" si="878"/>
        <v>0</v>
      </c>
      <c r="GP1152" s="3">
        <f t="shared" si="879"/>
        <v>0</v>
      </c>
      <c r="GR1152" s="3">
        <v>0</v>
      </c>
      <c r="GS1152" s="3">
        <v>3</v>
      </c>
      <c r="GT1152" s="3">
        <v>0</v>
      </c>
      <c r="GU1152" s="3" t="s">
        <v>3</v>
      </c>
      <c r="GV1152" s="3">
        <f t="shared" si="880"/>
        <v>0</v>
      </c>
      <c r="GW1152" s="3">
        <v>1</v>
      </c>
      <c r="GX1152" s="3">
        <f t="shared" si="881"/>
        <v>0</v>
      </c>
      <c r="HA1152" s="3">
        <v>0</v>
      </c>
      <c r="HB1152" s="3">
        <v>0</v>
      </c>
      <c r="HC1152" s="3">
        <f t="shared" si="882"/>
        <v>0</v>
      </c>
      <c r="HE1152" s="3" t="s">
        <v>3</v>
      </c>
      <c r="HF1152" s="3" t="s">
        <v>3</v>
      </c>
      <c r="HM1152" s="3" t="s">
        <v>31</v>
      </c>
      <c r="HN1152" s="3" t="s">
        <v>3</v>
      </c>
      <c r="HO1152" s="3" t="s">
        <v>3</v>
      </c>
      <c r="HP1152" s="3" t="s">
        <v>3</v>
      </c>
      <c r="HQ1152" s="3" t="s">
        <v>3</v>
      </c>
      <c r="HS1152" s="3">
        <v>0</v>
      </c>
      <c r="IK1152" s="3">
        <v>0</v>
      </c>
    </row>
    <row r="1153" spans="1:255" x14ac:dyDescent="0.2">
      <c r="A1153" s="2">
        <v>17</v>
      </c>
      <c r="B1153" s="2">
        <v>1</v>
      </c>
      <c r="C1153" s="2"/>
      <c r="D1153" s="2"/>
      <c r="E1153" s="2" t="s">
        <v>1058</v>
      </c>
      <c r="F1153" s="2" t="s">
        <v>1059</v>
      </c>
      <c r="G1153" s="2" t="s">
        <v>1060</v>
      </c>
      <c r="H1153" s="2" t="s">
        <v>41</v>
      </c>
      <c r="I1153" s="2">
        <v>2</v>
      </c>
      <c r="J1153" s="2">
        <v>0</v>
      </c>
      <c r="K1153" s="2">
        <v>2</v>
      </c>
      <c r="L1153" s="2"/>
      <c r="M1153" s="2"/>
      <c r="N1153" s="2"/>
      <c r="O1153" s="2">
        <f t="shared" si="858"/>
        <v>5247.52</v>
      </c>
      <c r="P1153" s="2">
        <f t="shared" si="859"/>
        <v>5247.52</v>
      </c>
      <c r="Q1153" s="2">
        <f>(ROUND((ROUND(((ET1153)*AV1153*I1153),2)*BB1153),2)+ROUND((ROUND(((AE1153-(EU1153))*AV1153*I1153),2)*BS1153),2))</f>
        <v>0</v>
      </c>
      <c r="R1153" s="2">
        <f>(ROUND((ROUND(((EU1153)*AV1153*I1153),2)*BS1153),2)+ROUND((ROUND(((AE1153-(EU1153))*AV1153*I1153),2)*BS1153),2))</f>
        <v>0</v>
      </c>
      <c r="S1153" s="2">
        <f t="shared" si="860"/>
        <v>0</v>
      </c>
      <c r="T1153" s="2">
        <f t="shared" si="861"/>
        <v>0</v>
      </c>
      <c r="U1153" s="2">
        <f t="shared" si="862"/>
        <v>0</v>
      </c>
      <c r="V1153" s="2">
        <f t="shared" si="863"/>
        <v>0</v>
      </c>
      <c r="W1153" s="2">
        <f t="shared" si="864"/>
        <v>0</v>
      </c>
      <c r="X1153" s="2">
        <f>(ROUND((((S1153+ROUND((ROUND(((EU1153)*AV1153*I1153),2)*BS1153),2))*AT1153)/100),2)+ROUND(((ROUND((ROUND(((AE1153-(EU1153))*AV1153*I1153),2)*BS1153),2)*AT1153)/100),2))</f>
        <v>0</v>
      </c>
      <c r="Y1153" s="2">
        <f>(ROUND((((S1153+ROUND((ROUND(((EU1153)*AV1153*I1153),2)*BS1153),2))*AU1153)/100),2)+ROUND(((ROUND((ROUND(((AE1153-(EU1153))*AV1153*I1153),2)*BS1153),2)*AU1153)/100),2))</f>
        <v>0</v>
      </c>
      <c r="Z1153" s="2"/>
      <c r="AA1153" s="2">
        <v>56661434</v>
      </c>
      <c r="AB1153" s="2">
        <f t="shared" si="865"/>
        <v>2623.76</v>
      </c>
      <c r="AC1153" s="2">
        <f>ROUND((ES1153),6)</f>
        <v>2623.76</v>
      </c>
      <c r="AD1153" s="2">
        <f>ROUND((((ET1153)-(EU1153))+AE1153),6)</f>
        <v>0</v>
      </c>
      <c r="AE1153" s="2">
        <f t="shared" si="897"/>
        <v>0</v>
      </c>
      <c r="AF1153" s="2">
        <f t="shared" si="897"/>
        <v>0</v>
      </c>
      <c r="AG1153" s="2">
        <f t="shared" si="866"/>
        <v>0</v>
      </c>
      <c r="AH1153" s="2">
        <f t="shared" si="898"/>
        <v>0</v>
      </c>
      <c r="AI1153" s="2">
        <f t="shared" si="898"/>
        <v>0</v>
      </c>
      <c r="AJ1153" s="2">
        <f t="shared" si="867"/>
        <v>0</v>
      </c>
      <c r="AK1153" s="2">
        <v>2623.7599999999998</v>
      </c>
      <c r="AL1153" s="2">
        <v>2623.7599999999998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1</v>
      </c>
      <c r="AW1153" s="2">
        <v>1</v>
      </c>
      <c r="AX1153" s="2"/>
      <c r="AY1153" s="2"/>
      <c r="AZ1153" s="2">
        <v>1</v>
      </c>
      <c r="BA1153" s="2">
        <v>1</v>
      </c>
      <c r="BB1153" s="2">
        <v>1</v>
      </c>
      <c r="BC1153" s="2">
        <v>1</v>
      </c>
      <c r="BD1153" s="2" t="s">
        <v>3</v>
      </c>
      <c r="BE1153" s="2" t="s">
        <v>3</v>
      </c>
      <c r="BF1153" s="2" t="s">
        <v>3</v>
      </c>
      <c r="BG1153" s="2" t="s">
        <v>3</v>
      </c>
      <c r="BH1153" s="2">
        <v>3</v>
      </c>
      <c r="BI1153" s="2">
        <v>1</v>
      </c>
      <c r="BJ1153" s="2" t="s">
        <v>1059</v>
      </c>
      <c r="BK1153" s="2"/>
      <c r="BL1153" s="2"/>
      <c r="BM1153" s="2">
        <v>400005</v>
      </c>
      <c r="BN1153" s="2">
        <v>0</v>
      </c>
      <c r="BO1153" s="2" t="s">
        <v>3</v>
      </c>
      <c r="BP1153" s="2">
        <v>0</v>
      </c>
      <c r="BQ1153" s="2">
        <v>213</v>
      </c>
      <c r="BR1153" s="2">
        <v>0</v>
      </c>
      <c r="BS1153" s="2">
        <v>1</v>
      </c>
      <c r="BT1153" s="2">
        <v>1</v>
      </c>
      <c r="BU1153" s="2">
        <v>1</v>
      </c>
      <c r="BV1153" s="2">
        <v>1</v>
      </c>
      <c r="BW1153" s="2">
        <v>1</v>
      </c>
      <c r="BX1153" s="2">
        <v>1</v>
      </c>
      <c r="BY1153" s="2" t="s">
        <v>3</v>
      </c>
      <c r="BZ1153" s="2">
        <v>0</v>
      </c>
      <c r="CA1153" s="2">
        <v>0</v>
      </c>
      <c r="CB1153" s="2" t="s">
        <v>3</v>
      </c>
      <c r="CC1153" s="2"/>
      <c r="CD1153" s="2"/>
      <c r="CE1153" s="2">
        <v>1566</v>
      </c>
      <c r="CF1153" s="2">
        <v>0</v>
      </c>
      <c r="CG1153" s="2">
        <v>0</v>
      </c>
      <c r="CH1153" s="2"/>
      <c r="CI1153" s="2"/>
      <c r="CJ1153" s="2"/>
      <c r="CK1153" s="2"/>
      <c r="CL1153" s="2"/>
      <c r="CM1153" s="2">
        <v>0</v>
      </c>
      <c r="CN1153" s="2" t="s">
        <v>3</v>
      </c>
      <c r="CO1153" s="2">
        <v>0</v>
      </c>
      <c r="CP1153" s="2">
        <f t="shared" si="868"/>
        <v>5247.52</v>
      </c>
      <c r="CQ1153" s="2">
        <f t="shared" si="869"/>
        <v>2623.76</v>
      </c>
      <c r="CR1153" s="2">
        <f>(ROUND((ROUND(((ET1153)*AV1153*1),2)*BB1153),2)+ROUND((ROUND(((AE1153-(EU1153))*AV1153*1),2)*BS1153),2))</f>
        <v>0</v>
      </c>
      <c r="CS1153" s="2">
        <f>(ROUND((ROUND(((EU1153)*AV1153*1),2)*BS1153),2)+ROUND((ROUND(((AE1153-(EU1153))*AV1153*1),2)*BS1153),2))</f>
        <v>0</v>
      </c>
      <c r="CT1153" s="2">
        <f t="shared" si="870"/>
        <v>0</v>
      </c>
      <c r="CU1153" s="2">
        <f t="shared" si="871"/>
        <v>0</v>
      </c>
      <c r="CV1153" s="2">
        <f t="shared" si="872"/>
        <v>0</v>
      </c>
      <c r="CW1153" s="2">
        <f t="shared" si="873"/>
        <v>0</v>
      </c>
      <c r="CX1153" s="2">
        <f t="shared" si="874"/>
        <v>0</v>
      </c>
      <c r="CY1153" s="2">
        <f>(ROUND((((S1153+ROUND((ROUND(((EU1153)*AV1153*1),2)*BS1153),2))*AT1153)/100),2)+ROUND(((ROUND((ROUND(((AE1153-(EU1153))*AV1153*1),2)*BS1153),2)*AT1153)/100),2))</f>
        <v>0</v>
      </c>
      <c r="CZ1153" s="2">
        <f>(ROUND((((S1153+ROUND((ROUND(((EU1153)*AV1153*1),2)*BS1153),2))*AU1153)/100),2)+ROUND(((ROUND((ROUND(((AE1153-(EU1153))*AV1153*1),2)*BS1153),2)*AU1153)/100),2))</f>
        <v>0</v>
      </c>
      <c r="DA1153" s="2"/>
      <c r="DB1153" s="2"/>
      <c r="DC1153" s="2" t="s">
        <v>3</v>
      </c>
      <c r="DD1153" s="2" t="s">
        <v>3</v>
      </c>
      <c r="DE1153" s="2" t="s">
        <v>3</v>
      </c>
      <c r="DF1153" s="2" t="s">
        <v>3</v>
      </c>
      <c r="DG1153" s="2" t="s">
        <v>3</v>
      </c>
      <c r="DH1153" s="2" t="s">
        <v>3</v>
      </c>
      <c r="DI1153" s="2" t="s">
        <v>3</v>
      </c>
      <c r="DJ1153" s="2" t="s">
        <v>3</v>
      </c>
      <c r="DK1153" s="2" t="s">
        <v>3</v>
      </c>
      <c r="DL1153" s="2" t="s">
        <v>3</v>
      </c>
      <c r="DM1153" s="2" t="s">
        <v>3</v>
      </c>
      <c r="DN1153" s="2">
        <v>0</v>
      </c>
      <c r="DO1153" s="2">
        <v>0</v>
      </c>
      <c r="DP1153" s="2">
        <v>1</v>
      </c>
      <c r="DQ1153" s="2">
        <v>1</v>
      </c>
      <c r="DR1153" s="2"/>
      <c r="DS1153" s="2"/>
      <c r="DT1153" s="2"/>
      <c r="DU1153" s="2">
        <v>1013</v>
      </c>
      <c r="DV1153" s="2" t="s">
        <v>41</v>
      </c>
      <c r="DW1153" s="2" t="s">
        <v>41</v>
      </c>
      <c r="DX1153" s="2">
        <v>1</v>
      </c>
      <c r="DY1153" s="2"/>
      <c r="DZ1153" s="2" t="s">
        <v>3</v>
      </c>
      <c r="EA1153" s="2" t="s">
        <v>3</v>
      </c>
      <c r="EB1153" s="2" t="s">
        <v>3</v>
      </c>
      <c r="EC1153" s="2" t="s">
        <v>3</v>
      </c>
      <c r="ED1153" s="2"/>
      <c r="EE1153" s="2">
        <v>56938432</v>
      </c>
      <c r="EF1153" s="2">
        <v>213</v>
      </c>
      <c r="EG1153" s="2" t="s">
        <v>412</v>
      </c>
      <c r="EH1153" s="2">
        <v>0</v>
      </c>
      <c r="EI1153" s="2" t="s">
        <v>3</v>
      </c>
      <c r="EJ1153" s="2">
        <v>1</v>
      </c>
      <c r="EK1153" s="2">
        <v>400005</v>
      </c>
      <c r="EL1153" s="2" t="s">
        <v>412</v>
      </c>
      <c r="EM1153" s="2" t="s">
        <v>413</v>
      </c>
      <c r="EN1153" s="2"/>
      <c r="EO1153" s="2" t="s">
        <v>3</v>
      </c>
      <c r="EP1153" s="2"/>
      <c r="EQ1153" s="2">
        <v>131088</v>
      </c>
      <c r="ER1153" s="2">
        <v>0</v>
      </c>
      <c r="ES1153" s="2">
        <v>2623.7599999999998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>
        <v>0</v>
      </c>
      <c r="FR1153" s="2">
        <v>0</v>
      </c>
      <c r="FS1153" s="2">
        <v>0</v>
      </c>
      <c r="FT1153" s="2"/>
      <c r="FU1153" s="2"/>
      <c r="FV1153" s="2"/>
      <c r="FW1153" s="2"/>
      <c r="FX1153" s="2">
        <v>0</v>
      </c>
      <c r="FY1153" s="2">
        <v>0</v>
      </c>
      <c r="FZ1153" s="2"/>
      <c r="GA1153" s="2" t="s">
        <v>1061</v>
      </c>
      <c r="GB1153" s="2"/>
      <c r="GC1153" s="2"/>
      <c r="GD1153" s="2">
        <v>1</v>
      </c>
      <c r="GE1153" s="2"/>
      <c r="GF1153" s="2">
        <v>556417032</v>
      </c>
      <c r="GG1153" s="2">
        <v>2</v>
      </c>
      <c r="GH1153" s="2">
        <v>4</v>
      </c>
      <c r="GI1153" s="2">
        <v>-2</v>
      </c>
      <c r="GJ1153" s="2">
        <v>0</v>
      </c>
      <c r="GK1153" s="2">
        <v>0</v>
      </c>
      <c r="GL1153" s="2">
        <f t="shared" si="875"/>
        <v>0</v>
      </c>
      <c r="GM1153" s="2">
        <f t="shared" si="876"/>
        <v>5247.52</v>
      </c>
      <c r="GN1153" s="2">
        <f t="shared" si="877"/>
        <v>5247.52</v>
      </c>
      <c r="GO1153" s="2">
        <f t="shared" si="878"/>
        <v>0</v>
      </c>
      <c r="GP1153" s="2">
        <f t="shared" si="879"/>
        <v>0</v>
      </c>
      <c r="GQ1153" s="2"/>
      <c r="GR1153" s="2">
        <v>1</v>
      </c>
      <c r="GS1153" s="2">
        <v>2</v>
      </c>
      <c r="GT1153" s="2">
        <v>0</v>
      </c>
      <c r="GU1153" s="2" t="s">
        <v>3</v>
      </c>
      <c r="GV1153" s="2">
        <f t="shared" si="880"/>
        <v>0</v>
      </c>
      <c r="GW1153" s="2">
        <v>1</v>
      </c>
      <c r="GX1153" s="2">
        <f t="shared" si="881"/>
        <v>0</v>
      </c>
      <c r="GY1153" s="2"/>
      <c r="GZ1153" s="2"/>
      <c r="HA1153" s="2">
        <v>0</v>
      </c>
      <c r="HB1153" s="2">
        <v>0</v>
      </c>
      <c r="HC1153" s="2">
        <f t="shared" si="882"/>
        <v>0</v>
      </c>
      <c r="HD1153" s="2"/>
      <c r="HE1153" s="2" t="s">
        <v>415</v>
      </c>
      <c r="HF1153" s="2" t="s">
        <v>38</v>
      </c>
      <c r="HG1153" s="2"/>
      <c r="HH1153" s="2"/>
      <c r="HI1153" s="2"/>
      <c r="HJ1153" s="2"/>
      <c r="HK1153" s="2"/>
      <c r="HL1153" s="2"/>
      <c r="HM1153" s="2" t="s">
        <v>3</v>
      </c>
      <c r="HN1153" s="2" t="s">
        <v>3</v>
      </c>
      <c r="HO1153" s="2" t="s">
        <v>3</v>
      </c>
      <c r="HP1153" s="2" t="s">
        <v>3</v>
      </c>
      <c r="HQ1153" s="2" t="s">
        <v>3</v>
      </c>
      <c r="HR1153" s="2"/>
      <c r="HS1153" s="2">
        <v>0</v>
      </c>
      <c r="HT1153" s="2"/>
      <c r="HU1153" s="2"/>
      <c r="HV1153" s="2"/>
      <c r="HW1153" s="2"/>
      <c r="HX1153" s="2"/>
      <c r="HY1153" s="2"/>
      <c r="HZ1153" s="2"/>
      <c r="IA1153" s="2"/>
      <c r="IB1153" s="2"/>
      <c r="IC1153" s="2"/>
      <c r="ID1153" s="2"/>
      <c r="IE1153" s="2"/>
      <c r="IF1153" s="2"/>
      <c r="IG1153" s="2"/>
      <c r="IH1153" s="2"/>
      <c r="II1153" s="2"/>
      <c r="IJ1153" s="2"/>
      <c r="IK1153" s="2">
        <v>0</v>
      </c>
      <c r="IL1153" s="2"/>
      <c r="IM1153" s="2"/>
      <c r="IN1153" s="2"/>
      <c r="IO1153" s="2"/>
      <c r="IP1153" s="2"/>
      <c r="IQ1153" s="2"/>
      <c r="IR1153" s="2"/>
      <c r="IS1153" s="2"/>
      <c r="IT1153" s="2"/>
      <c r="IU1153" s="2"/>
    </row>
    <row r="1154" spans="1:255" x14ac:dyDescent="0.2">
      <c r="A1154" s="3">
        <v>17</v>
      </c>
      <c r="B1154" s="3">
        <v>1</v>
      </c>
      <c r="E1154" s="3" t="s">
        <v>1058</v>
      </c>
      <c r="F1154" s="3" t="s">
        <v>1059</v>
      </c>
      <c r="G1154" s="3" t="s">
        <v>1060</v>
      </c>
      <c r="H1154" s="3" t="s">
        <v>41</v>
      </c>
      <c r="I1154" s="3">
        <v>2</v>
      </c>
      <c r="J1154" s="3">
        <v>0</v>
      </c>
      <c r="K1154" s="3">
        <v>2</v>
      </c>
      <c r="O1154" s="3">
        <f t="shared" si="858"/>
        <v>51635.6</v>
      </c>
      <c r="P1154" s="3">
        <f t="shared" si="859"/>
        <v>51635.6</v>
      </c>
      <c r="Q1154" s="3">
        <f>(ROUND((ROUND(((ET1154)*AV1154*I1154),2)*BB1154),2)+ROUND((ROUND(((AE1154-(EU1154))*AV1154*I1154),2)*BS1154),2))</f>
        <v>0</v>
      </c>
      <c r="R1154" s="3">
        <f>(ROUND((ROUND(((EU1154)*AV1154*I1154),2)*BS1154),2)+ROUND((ROUND(((AE1154-(EU1154))*AV1154*I1154),2)*BS1154),2))</f>
        <v>0</v>
      </c>
      <c r="S1154" s="3">
        <f t="shared" si="860"/>
        <v>0</v>
      </c>
      <c r="T1154" s="3">
        <f t="shared" si="861"/>
        <v>0</v>
      </c>
      <c r="U1154" s="3">
        <f t="shared" si="862"/>
        <v>0</v>
      </c>
      <c r="V1154" s="3">
        <f t="shared" si="863"/>
        <v>0</v>
      </c>
      <c r="W1154" s="3">
        <f t="shared" si="864"/>
        <v>0</v>
      </c>
      <c r="X1154" s="3">
        <f>(ROUND((((S1154+ROUND((ROUND(((EU1154)*AV1154*I1154),2)*BS1154),2))*AT1154)/100),2)+ROUND(((ROUND((ROUND(((AE1154-(EU1154))*AV1154*I1154),2)*BS1154),2)*AT1154)/100),2))</f>
        <v>0</v>
      </c>
      <c r="Y1154" s="3">
        <f>(ROUND((((S1154+ROUND((ROUND(((EU1154)*AV1154*I1154),2)*BS1154),2))*AU1154)/100),2)+ROUND(((ROUND((ROUND(((AE1154-(EU1154))*AV1154*I1154),2)*BS1154),2)*AU1154)/100),2))</f>
        <v>0</v>
      </c>
      <c r="AA1154" s="3">
        <v>56661436</v>
      </c>
      <c r="AB1154" s="3">
        <f t="shared" si="865"/>
        <v>2623.76</v>
      </c>
      <c r="AC1154" s="3">
        <f>ROUND((ES1154),6)</f>
        <v>2623.76</v>
      </c>
      <c r="AD1154" s="3">
        <f>ROUND((((ET1154)-(EU1154))+AE1154),6)</f>
        <v>0</v>
      </c>
      <c r="AE1154" s="3">
        <f t="shared" si="897"/>
        <v>0</v>
      </c>
      <c r="AF1154" s="3">
        <f t="shared" si="897"/>
        <v>0</v>
      </c>
      <c r="AG1154" s="3">
        <f t="shared" si="866"/>
        <v>0</v>
      </c>
      <c r="AH1154" s="3">
        <f t="shared" si="898"/>
        <v>0</v>
      </c>
      <c r="AI1154" s="3">
        <f t="shared" si="898"/>
        <v>0</v>
      </c>
      <c r="AJ1154" s="3">
        <f t="shared" si="867"/>
        <v>0</v>
      </c>
      <c r="AK1154" s="3">
        <v>2623.7599999999998</v>
      </c>
      <c r="AL1154" s="3">
        <v>2623.7599999999998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1</v>
      </c>
      <c r="AW1154" s="3">
        <v>1</v>
      </c>
      <c r="AZ1154" s="3">
        <v>1</v>
      </c>
      <c r="BA1154" s="3">
        <v>1</v>
      </c>
      <c r="BB1154" s="3">
        <v>1</v>
      </c>
      <c r="BC1154" s="3">
        <v>9.84</v>
      </c>
      <c r="BD1154" s="3" t="s">
        <v>3</v>
      </c>
      <c r="BE1154" s="3" t="s">
        <v>3</v>
      </c>
      <c r="BF1154" s="3" t="s">
        <v>3</v>
      </c>
      <c r="BG1154" s="3" t="s">
        <v>3</v>
      </c>
      <c r="BH1154" s="3">
        <v>3</v>
      </c>
      <c r="BI1154" s="3">
        <v>1</v>
      </c>
      <c r="BJ1154" s="3" t="s">
        <v>1059</v>
      </c>
      <c r="BM1154" s="3">
        <v>400005</v>
      </c>
      <c r="BN1154" s="3">
        <v>0</v>
      </c>
      <c r="BO1154" s="3" t="s">
        <v>3</v>
      </c>
      <c r="BP1154" s="3">
        <v>0</v>
      </c>
      <c r="BQ1154" s="3">
        <v>213</v>
      </c>
      <c r="BR1154" s="3">
        <v>0</v>
      </c>
      <c r="BS1154" s="3">
        <v>1</v>
      </c>
      <c r="BT1154" s="3">
        <v>1</v>
      </c>
      <c r="BU1154" s="3">
        <v>1</v>
      </c>
      <c r="BV1154" s="3">
        <v>1</v>
      </c>
      <c r="BW1154" s="3">
        <v>1</v>
      </c>
      <c r="BX1154" s="3">
        <v>1</v>
      </c>
      <c r="BY1154" s="3" t="s">
        <v>3</v>
      </c>
      <c r="BZ1154" s="3">
        <v>0</v>
      </c>
      <c r="CA1154" s="3">
        <v>0</v>
      </c>
      <c r="CB1154" s="3" t="s">
        <v>3</v>
      </c>
      <c r="CE1154" s="3">
        <v>1566</v>
      </c>
      <c r="CF1154" s="3">
        <v>0</v>
      </c>
      <c r="CG1154" s="3">
        <v>0</v>
      </c>
      <c r="CM1154" s="3">
        <v>0</v>
      </c>
      <c r="CN1154" s="3" t="s">
        <v>3</v>
      </c>
      <c r="CO1154" s="3">
        <v>0</v>
      </c>
      <c r="CP1154" s="3">
        <f t="shared" si="868"/>
        <v>51635.6</v>
      </c>
      <c r="CQ1154" s="3">
        <f t="shared" si="869"/>
        <v>25817.8</v>
      </c>
      <c r="CR1154" s="3">
        <f>(ROUND((ROUND(((ET1154)*AV1154*1),2)*BB1154),2)+ROUND((ROUND(((AE1154-(EU1154))*AV1154*1),2)*BS1154),2))</f>
        <v>0</v>
      </c>
      <c r="CS1154" s="3">
        <f>(ROUND((ROUND(((EU1154)*AV1154*1),2)*BS1154),2)+ROUND((ROUND(((AE1154-(EU1154))*AV1154*1),2)*BS1154),2))</f>
        <v>0</v>
      </c>
      <c r="CT1154" s="3">
        <f t="shared" si="870"/>
        <v>0</v>
      </c>
      <c r="CU1154" s="3">
        <f t="shared" si="871"/>
        <v>0</v>
      </c>
      <c r="CV1154" s="3">
        <f t="shared" si="872"/>
        <v>0</v>
      </c>
      <c r="CW1154" s="3">
        <f t="shared" si="873"/>
        <v>0</v>
      </c>
      <c r="CX1154" s="3">
        <f t="shared" si="874"/>
        <v>0</v>
      </c>
      <c r="CY1154" s="3">
        <f>(ROUND((((S1154+ROUND((ROUND(((EU1154)*AV1154*1),2)*BS1154),2))*AT1154)/100),2)+ROUND(((ROUND((ROUND(((AE1154-(EU1154))*AV1154*1),2)*BS1154),2)*AT1154)/100),2))</f>
        <v>0</v>
      </c>
      <c r="CZ1154" s="3">
        <f>(ROUND((((S1154+ROUND((ROUND(((EU1154)*AV1154*1),2)*BS1154),2))*AU1154)/100),2)+ROUND(((ROUND((ROUND(((AE1154-(EU1154))*AV1154*1),2)*BS1154),2)*AU1154)/100),2))</f>
        <v>0</v>
      </c>
      <c r="DC1154" s="3" t="s">
        <v>3</v>
      </c>
      <c r="DD1154" s="3" t="s">
        <v>3</v>
      </c>
      <c r="DE1154" s="3" t="s">
        <v>3</v>
      </c>
      <c r="DF1154" s="3" t="s">
        <v>3</v>
      </c>
      <c r="DG1154" s="3" t="s">
        <v>3</v>
      </c>
      <c r="DH1154" s="3" t="s">
        <v>3</v>
      </c>
      <c r="DI1154" s="3" t="s">
        <v>3</v>
      </c>
      <c r="DJ1154" s="3" t="s">
        <v>3</v>
      </c>
      <c r="DK1154" s="3" t="s">
        <v>3</v>
      </c>
      <c r="DL1154" s="3" t="s">
        <v>3</v>
      </c>
      <c r="DM1154" s="3" t="s">
        <v>3</v>
      </c>
      <c r="DN1154" s="3">
        <v>0</v>
      </c>
      <c r="DO1154" s="3">
        <v>0</v>
      </c>
      <c r="DP1154" s="3">
        <v>1</v>
      </c>
      <c r="DQ1154" s="3">
        <v>1</v>
      </c>
      <c r="DU1154" s="3">
        <v>1013</v>
      </c>
      <c r="DV1154" s="3" t="s">
        <v>41</v>
      </c>
      <c r="DW1154" s="3" t="s">
        <v>41</v>
      </c>
      <c r="DX1154" s="3">
        <v>1</v>
      </c>
      <c r="DZ1154" s="3" t="s">
        <v>3</v>
      </c>
      <c r="EA1154" s="3" t="s">
        <v>3</v>
      </c>
      <c r="EB1154" s="3" t="s">
        <v>3</v>
      </c>
      <c r="EC1154" s="3" t="s">
        <v>3</v>
      </c>
      <c r="EE1154" s="3">
        <v>56938432</v>
      </c>
      <c r="EF1154" s="3">
        <v>213</v>
      </c>
      <c r="EG1154" s="3" t="s">
        <v>412</v>
      </c>
      <c r="EH1154" s="3">
        <v>0</v>
      </c>
      <c r="EI1154" s="3" t="s">
        <v>3</v>
      </c>
      <c r="EJ1154" s="3">
        <v>1</v>
      </c>
      <c r="EK1154" s="3">
        <v>400005</v>
      </c>
      <c r="EL1154" s="3" t="s">
        <v>412</v>
      </c>
      <c r="EM1154" s="3" t="s">
        <v>413</v>
      </c>
      <c r="EO1154" s="3" t="s">
        <v>3</v>
      </c>
      <c r="EQ1154" s="3">
        <v>131088</v>
      </c>
      <c r="ER1154" s="3">
        <v>0</v>
      </c>
      <c r="ES1154" s="3">
        <v>2623.7599999999998</v>
      </c>
      <c r="ET1154" s="3">
        <v>0</v>
      </c>
      <c r="EU1154" s="3">
        <v>0</v>
      </c>
      <c r="EV1154" s="3">
        <v>0</v>
      </c>
      <c r="EW1154" s="3">
        <v>0</v>
      </c>
      <c r="EX1154" s="3">
        <v>0</v>
      </c>
      <c r="EY1154" s="3">
        <v>0</v>
      </c>
      <c r="EZ1154" s="3">
        <v>5</v>
      </c>
      <c r="FC1154" s="3">
        <v>1</v>
      </c>
      <c r="FD1154" s="3">
        <v>18</v>
      </c>
      <c r="FF1154" s="3">
        <v>30880.03</v>
      </c>
      <c r="FQ1154" s="3">
        <v>0</v>
      </c>
      <c r="FR1154" s="3">
        <v>0</v>
      </c>
      <c r="FS1154" s="3">
        <v>0</v>
      </c>
      <c r="FX1154" s="3">
        <v>0</v>
      </c>
      <c r="FY1154" s="3">
        <v>0</v>
      </c>
      <c r="GA1154" s="3" t="s">
        <v>1061</v>
      </c>
      <c r="GD1154" s="3">
        <v>1</v>
      </c>
      <c r="GF1154" s="3">
        <v>556417032</v>
      </c>
      <c r="GG1154" s="3">
        <v>2</v>
      </c>
      <c r="GH1154" s="3">
        <v>3</v>
      </c>
      <c r="GI1154" s="3">
        <v>3</v>
      </c>
      <c r="GJ1154" s="3">
        <v>0</v>
      </c>
      <c r="GK1154" s="3">
        <v>0</v>
      </c>
      <c r="GL1154" s="3">
        <f t="shared" si="875"/>
        <v>0</v>
      </c>
      <c r="GM1154" s="3">
        <f t="shared" si="876"/>
        <v>51635.6</v>
      </c>
      <c r="GN1154" s="3">
        <f t="shared" si="877"/>
        <v>51635.6</v>
      </c>
      <c r="GO1154" s="3">
        <f t="shared" si="878"/>
        <v>0</v>
      </c>
      <c r="GP1154" s="3">
        <f t="shared" si="879"/>
        <v>0</v>
      </c>
      <c r="GR1154" s="3">
        <v>1</v>
      </c>
      <c r="GS1154" s="3">
        <v>1</v>
      </c>
      <c r="GT1154" s="3">
        <v>0</v>
      </c>
      <c r="GU1154" s="3" t="s">
        <v>3</v>
      </c>
      <c r="GV1154" s="3">
        <f t="shared" si="880"/>
        <v>0</v>
      </c>
      <c r="GW1154" s="3">
        <v>1</v>
      </c>
      <c r="GX1154" s="3">
        <f t="shared" si="881"/>
        <v>0</v>
      </c>
      <c r="HA1154" s="3">
        <v>0</v>
      </c>
      <c r="HB1154" s="3">
        <v>0</v>
      </c>
      <c r="HC1154" s="3">
        <f t="shared" si="882"/>
        <v>0</v>
      </c>
      <c r="HE1154" s="3" t="s">
        <v>415</v>
      </c>
      <c r="HF1154" s="3" t="s">
        <v>38</v>
      </c>
      <c r="HM1154" s="3" t="s">
        <v>3</v>
      </c>
      <c r="HN1154" s="3" t="s">
        <v>3</v>
      </c>
      <c r="HO1154" s="3" t="s">
        <v>3</v>
      </c>
      <c r="HP1154" s="3" t="s">
        <v>3</v>
      </c>
      <c r="HQ1154" s="3" t="s">
        <v>3</v>
      </c>
      <c r="HS1154" s="3">
        <v>0</v>
      </c>
      <c r="IK1154" s="3">
        <v>0</v>
      </c>
    </row>
    <row r="1155" spans="1:255" x14ac:dyDescent="0.2">
      <c r="A1155" s="2">
        <v>17</v>
      </c>
      <c r="B1155" s="2">
        <v>1</v>
      </c>
      <c r="C1155" s="2">
        <f>ROW(SmtRes!A917)</f>
        <v>917</v>
      </c>
      <c r="D1155" s="2">
        <f>ROW(EtalonRes!A1206)</f>
        <v>1206</v>
      </c>
      <c r="E1155" s="2" t="s">
        <v>1062</v>
      </c>
      <c r="F1155" s="2" t="s">
        <v>1063</v>
      </c>
      <c r="G1155" s="2" t="s">
        <v>1064</v>
      </c>
      <c r="H1155" s="2" t="s">
        <v>628</v>
      </c>
      <c r="I1155" s="2">
        <v>2</v>
      </c>
      <c r="J1155" s="2">
        <v>0</v>
      </c>
      <c r="K1155" s="2">
        <v>2</v>
      </c>
      <c r="L1155" s="2"/>
      <c r="M1155" s="2"/>
      <c r="N1155" s="2"/>
      <c r="O1155" s="2">
        <f t="shared" ref="O1155:O1172" si="899">ROUND(CP1155,2)</f>
        <v>195.13</v>
      </c>
      <c r="P1155" s="2">
        <f t="shared" ref="P1155:P1172" si="900">ROUND((ROUND((AC1155*AW1155*I1155),2)*BC1155),2)</f>
        <v>84.36</v>
      </c>
      <c r="Q1155" s="2">
        <f>(ROUND((ROUND(((((ET1155*1.2)*1.25))*AV1155*I1155),2)*BB1155),2)+ROUND((ROUND(((AE1155-(((EU1155*1.2)*1.25)))*AV1155*I1155),2)*BS1155),2))</f>
        <v>19.649999999999999</v>
      </c>
      <c r="R1155" s="2">
        <f>(ROUND((ROUND(((((EU1155*1.2)*1.25))*AV1155*I1155),2)*BS1155),2)+ROUND((ROUND(((AE1155-(((EU1155*1.2)*1.25)))*AV1155*I1155),2)*BS1155),2))</f>
        <v>0.8</v>
      </c>
      <c r="S1155" s="2">
        <f t="shared" ref="S1155:S1172" si="901">ROUND((ROUND((AF1155*AV1155*I1155),2)*BA1155),2)</f>
        <v>91.12</v>
      </c>
      <c r="T1155" s="2">
        <f t="shared" ref="T1155:T1172" si="902">ROUND(CU1155*I1155,2)</f>
        <v>0</v>
      </c>
      <c r="U1155" s="2">
        <f t="shared" ref="U1155:U1172" si="903">CV1155*I1155</f>
        <v>7.6567919999999985</v>
      </c>
      <c r="V1155" s="2">
        <f t="shared" ref="V1155:V1172" si="904">CW1155*I1155</f>
        <v>0</v>
      </c>
      <c r="W1155" s="2">
        <f t="shared" ref="W1155:W1172" si="905">ROUND(CX1155*I1155,2)</f>
        <v>0</v>
      </c>
      <c r="X1155" s="2">
        <f>(ROUND((((S1155+ROUND((ROUND(((((EU1155*1.2)*1.25))*AV1155*I1155),2)*BS1155),2))*AT1155)/100),2)+ROUND(((ROUND((ROUND(((AE1155-(((EU1155*1.2)*1.25)))*AV1155*I1155),2)*BS1155),2)*AT1155)/100),2))</f>
        <v>100.19</v>
      </c>
      <c r="Y1155" s="2">
        <f>(ROUND((((S1155+ROUND((ROUND(((((EU1155*1.2)*1.25))*AV1155*I1155),2)*BS1155),2))*AU1155)/100),2)+ROUND(((ROUND((ROUND(((AE1155-(((EU1155*1.2)*1.25)))*AV1155*I1155),2)*BS1155),2)*AU1155)/100),2))</f>
        <v>56.07</v>
      </c>
      <c r="Z1155" s="2"/>
      <c r="AA1155" s="2">
        <v>56661434</v>
      </c>
      <c r="AB1155" s="2">
        <f t="shared" ref="AB1155:AB1172" si="906">ROUND((AC1155+AD1155+AF1155),6)</f>
        <v>94.087199999999996</v>
      </c>
      <c r="AC1155" s="2">
        <f>ROUND((((ES1155*1)*1)),6)</f>
        <v>42.18</v>
      </c>
      <c r="AD1155" s="2">
        <f>ROUND((((((ET1155*1.2)*1.25))-(((EU1155*1.2)*1.25)))+AE1155),6)</f>
        <v>9.2100000000000009</v>
      </c>
      <c r="AE1155" s="2">
        <f>ROUND((((EU1155*1.2)*1.25)),6)</f>
        <v>0.375</v>
      </c>
      <c r="AF1155" s="2">
        <f>ROUND((((EV1155*1.2)*1.15)),6)</f>
        <v>42.697200000000002</v>
      </c>
      <c r="AG1155" s="2">
        <f t="shared" ref="AG1155:AG1172" si="907">ROUND((AP1155),6)</f>
        <v>0</v>
      </c>
      <c r="AH1155" s="2">
        <f>(((EW1155*1.2)*1.15))</f>
        <v>3.5879999999999996</v>
      </c>
      <c r="AI1155" s="2">
        <f>(((EX1155*1.2)*1.25))</f>
        <v>0</v>
      </c>
      <c r="AJ1155" s="2">
        <f t="shared" ref="AJ1155:AJ1172" si="908">(AS1155)</f>
        <v>0</v>
      </c>
      <c r="AK1155" s="2">
        <v>79.260000000000005</v>
      </c>
      <c r="AL1155" s="2">
        <v>42.18</v>
      </c>
      <c r="AM1155" s="2">
        <v>6.14</v>
      </c>
      <c r="AN1155" s="2">
        <v>0.25</v>
      </c>
      <c r="AO1155" s="2">
        <v>30.94</v>
      </c>
      <c r="AP1155" s="2">
        <v>0</v>
      </c>
      <c r="AQ1155" s="2">
        <v>2.6</v>
      </c>
      <c r="AR1155" s="2">
        <v>0</v>
      </c>
      <c r="AS1155" s="2">
        <v>0</v>
      </c>
      <c r="AT1155" s="2">
        <v>109</v>
      </c>
      <c r="AU1155" s="2">
        <v>61</v>
      </c>
      <c r="AV1155" s="2">
        <v>1.0669999999999999</v>
      </c>
      <c r="AW1155" s="2">
        <v>1</v>
      </c>
      <c r="AX1155" s="2"/>
      <c r="AY1155" s="2"/>
      <c r="AZ1155" s="2">
        <v>1</v>
      </c>
      <c r="BA1155" s="2">
        <v>1</v>
      </c>
      <c r="BB1155" s="2">
        <v>1</v>
      </c>
      <c r="BC1155" s="2">
        <v>1</v>
      </c>
      <c r="BD1155" s="2" t="s">
        <v>3</v>
      </c>
      <c r="BE1155" s="2" t="s">
        <v>3</v>
      </c>
      <c r="BF1155" s="2" t="s">
        <v>3</v>
      </c>
      <c r="BG1155" s="2" t="s">
        <v>3</v>
      </c>
      <c r="BH1155" s="2">
        <v>0</v>
      </c>
      <c r="BI1155" s="2">
        <v>1</v>
      </c>
      <c r="BJ1155" s="2" t="s">
        <v>1065</v>
      </c>
      <c r="BK1155" s="2"/>
      <c r="BL1155" s="2"/>
      <c r="BM1155" s="2">
        <v>21</v>
      </c>
      <c r="BN1155" s="2">
        <v>0</v>
      </c>
      <c r="BO1155" s="2" t="s">
        <v>1063</v>
      </c>
      <c r="BP1155" s="2">
        <v>1</v>
      </c>
      <c r="BQ1155" s="2">
        <v>30</v>
      </c>
      <c r="BR1155" s="2">
        <v>0</v>
      </c>
      <c r="BS1155" s="2">
        <v>1</v>
      </c>
      <c r="BT1155" s="2">
        <v>1</v>
      </c>
      <c r="BU1155" s="2">
        <v>1</v>
      </c>
      <c r="BV1155" s="2">
        <v>1</v>
      </c>
      <c r="BW1155" s="2">
        <v>1</v>
      </c>
      <c r="BX1155" s="2">
        <v>1</v>
      </c>
      <c r="BY1155" s="2" t="s">
        <v>3</v>
      </c>
      <c r="BZ1155" s="2">
        <v>109</v>
      </c>
      <c r="CA1155" s="2">
        <v>61</v>
      </c>
      <c r="CB1155" s="2" t="s">
        <v>3</v>
      </c>
      <c r="CC1155" s="2"/>
      <c r="CD1155" s="2"/>
      <c r="CE1155" s="2">
        <v>1566</v>
      </c>
      <c r="CF1155" s="2">
        <v>0</v>
      </c>
      <c r="CG1155" s="2">
        <v>0</v>
      </c>
      <c r="CH1155" s="2"/>
      <c r="CI1155" s="2"/>
      <c r="CJ1155" s="2"/>
      <c r="CK1155" s="2"/>
      <c r="CL1155" s="2"/>
      <c r="CM1155" s="2">
        <v>0</v>
      </c>
      <c r="CN1155" s="2" t="s">
        <v>2117</v>
      </c>
      <c r="CO1155" s="2">
        <v>0</v>
      </c>
      <c r="CP1155" s="2">
        <f t="shared" ref="CP1155:CP1172" si="909">(P1155+Q1155+S1155)</f>
        <v>195.13</v>
      </c>
      <c r="CQ1155" s="2">
        <f t="shared" ref="CQ1155:CQ1172" si="910">ROUND((ROUND((AC1155*AW1155*1),2)*BC1155),2)</f>
        <v>42.18</v>
      </c>
      <c r="CR1155" s="2">
        <f>(ROUND((ROUND(((((ET1155*1.2)*1.25))*AV1155*1),2)*BB1155),2)+ROUND((ROUND(((AE1155-(((EU1155*1.2)*1.25)))*AV1155*1),2)*BS1155),2))</f>
        <v>9.83</v>
      </c>
      <c r="CS1155" s="2">
        <f>(ROUND((ROUND(((((EU1155*1.2)*1.25))*AV1155*1),2)*BS1155),2)+ROUND((ROUND(((AE1155-(((EU1155*1.2)*1.25)))*AV1155*1),2)*BS1155),2))</f>
        <v>0.4</v>
      </c>
      <c r="CT1155" s="2">
        <f t="shared" ref="CT1155:CT1172" si="911">ROUND((ROUND((AF1155*AV1155*1),2)*BA1155),2)</f>
        <v>45.56</v>
      </c>
      <c r="CU1155" s="2">
        <f t="shared" ref="CU1155:CU1172" si="912">AG1155</f>
        <v>0</v>
      </c>
      <c r="CV1155" s="2">
        <f t="shared" ref="CV1155:CV1172" si="913">(AH1155*AV1155)</f>
        <v>3.8283959999999992</v>
      </c>
      <c r="CW1155" s="2">
        <f t="shared" ref="CW1155:CW1172" si="914">AI1155</f>
        <v>0</v>
      </c>
      <c r="CX1155" s="2">
        <f t="shared" ref="CX1155:CX1172" si="915">AJ1155</f>
        <v>0</v>
      </c>
      <c r="CY1155" s="2">
        <f>(ROUND((((S1155+ROUND((ROUND(((((EU1155*1.2)*1.25))*AV1155*1),2)*BS1155),2))*AT1155)/100),2)+ROUND(((ROUND((ROUND(((AE1155-(((EU1155*1.2)*1.25)))*AV1155*1),2)*BS1155),2)*AT1155)/100),2))</f>
        <v>99.76</v>
      </c>
      <c r="CZ1155" s="2">
        <f>(ROUND((((S1155+ROUND((ROUND(((((EU1155*1.2)*1.25))*AV1155*1),2)*BS1155),2))*AU1155)/100),2)+ROUND(((ROUND((ROUND(((AE1155-(((EU1155*1.2)*1.25)))*AV1155*1),2)*BS1155),2)*AU1155)/100),2))</f>
        <v>55.83</v>
      </c>
      <c r="DA1155" s="2"/>
      <c r="DB1155" s="2">
        <v>269</v>
      </c>
      <c r="DC1155" s="2" t="s">
        <v>3</v>
      </c>
      <c r="DD1155" s="2" t="s">
        <v>31</v>
      </c>
      <c r="DE1155" s="2" t="s">
        <v>935</v>
      </c>
      <c r="DF1155" s="2" t="s">
        <v>935</v>
      </c>
      <c r="DG1155" s="2" t="s">
        <v>936</v>
      </c>
      <c r="DH1155" s="2" t="s">
        <v>3</v>
      </c>
      <c r="DI1155" s="2" t="s">
        <v>936</v>
      </c>
      <c r="DJ1155" s="2" t="s">
        <v>935</v>
      </c>
      <c r="DK1155" s="2" t="s">
        <v>3</v>
      </c>
      <c r="DL1155" s="2" t="s">
        <v>3</v>
      </c>
      <c r="DM1155" s="2" t="s">
        <v>3</v>
      </c>
      <c r="DN1155" s="2">
        <v>0</v>
      </c>
      <c r="DO1155" s="2">
        <v>0</v>
      </c>
      <c r="DP1155" s="2">
        <v>1</v>
      </c>
      <c r="DQ1155" s="2">
        <v>1</v>
      </c>
      <c r="DR1155" s="2"/>
      <c r="DS1155" s="2"/>
      <c r="DT1155" s="2"/>
      <c r="DU1155" s="2">
        <v>1013</v>
      </c>
      <c r="DV1155" s="2" t="s">
        <v>628</v>
      </c>
      <c r="DW1155" s="2" t="s">
        <v>628</v>
      </c>
      <c r="DX1155" s="2">
        <v>1</v>
      </c>
      <c r="DY1155" s="2"/>
      <c r="DZ1155" s="2" t="s">
        <v>3</v>
      </c>
      <c r="EA1155" s="2" t="s">
        <v>3</v>
      </c>
      <c r="EB1155" s="2" t="s">
        <v>3</v>
      </c>
      <c r="EC1155" s="2" t="s">
        <v>3</v>
      </c>
      <c r="ED1155" s="2"/>
      <c r="EE1155" s="2">
        <v>56938454</v>
      </c>
      <c r="EF1155" s="2">
        <v>30</v>
      </c>
      <c r="EG1155" s="2" t="s">
        <v>34</v>
      </c>
      <c r="EH1155" s="2">
        <v>0</v>
      </c>
      <c r="EI1155" s="2" t="s">
        <v>3</v>
      </c>
      <c r="EJ1155" s="2">
        <v>1</v>
      </c>
      <c r="EK1155" s="2">
        <v>21</v>
      </c>
      <c r="EL1155" s="2" t="s">
        <v>944</v>
      </c>
      <c r="EM1155" s="2" t="s">
        <v>945</v>
      </c>
      <c r="EN1155" s="2"/>
      <c r="EO1155" s="2" t="s">
        <v>37</v>
      </c>
      <c r="EP1155" s="2"/>
      <c r="EQ1155" s="2">
        <v>131072</v>
      </c>
      <c r="ER1155" s="2">
        <v>79.260000000000005</v>
      </c>
      <c r="ES1155" s="2">
        <v>42.18</v>
      </c>
      <c r="ET1155" s="2">
        <v>6.14</v>
      </c>
      <c r="EU1155" s="2">
        <v>0.25</v>
      </c>
      <c r="EV1155" s="2">
        <v>30.94</v>
      </c>
      <c r="EW1155" s="2">
        <v>2.6</v>
      </c>
      <c r="EX1155" s="2">
        <v>0</v>
      </c>
      <c r="EY1155" s="2">
        <v>0</v>
      </c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>
        <v>0</v>
      </c>
      <c r="FR1155" s="2">
        <v>0</v>
      </c>
      <c r="FS1155" s="2">
        <v>0</v>
      </c>
      <c r="FT1155" s="2"/>
      <c r="FU1155" s="2"/>
      <c r="FV1155" s="2"/>
      <c r="FW1155" s="2"/>
      <c r="FX1155" s="2">
        <v>109</v>
      </c>
      <c r="FY1155" s="2">
        <v>61</v>
      </c>
      <c r="FZ1155" s="2"/>
      <c r="GA1155" s="2" t="s">
        <v>3</v>
      </c>
      <c r="GB1155" s="2"/>
      <c r="GC1155" s="2"/>
      <c r="GD1155" s="2">
        <v>1</v>
      </c>
      <c r="GE1155" s="2"/>
      <c r="GF1155" s="2">
        <v>-910498209</v>
      </c>
      <c r="GG1155" s="2">
        <v>2</v>
      </c>
      <c r="GH1155" s="2">
        <v>1</v>
      </c>
      <c r="GI1155" s="2">
        <v>2</v>
      </c>
      <c r="GJ1155" s="2">
        <v>0</v>
      </c>
      <c r="GK1155" s="2">
        <v>0</v>
      </c>
      <c r="GL1155" s="2">
        <f t="shared" ref="GL1155:GL1172" si="916">ROUND(IF(AND(BH1155=3,BI1155=3,FS1155&lt;&gt;0),P1155,0),2)</f>
        <v>0</v>
      </c>
      <c r="GM1155" s="2">
        <f t="shared" ref="GM1155:GM1172" si="917">ROUND(O1155+X1155+Y1155,2)+GX1155</f>
        <v>351.39</v>
      </c>
      <c r="GN1155" s="2">
        <f t="shared" ref="GN1155:GN1172" si="918">IF(OR(BI1155=0,BI1155=1),GM1155-GX1155,0)</f>
        <v>351.39</v>
      </c>
      <c r="GO1155" s="2">
        <f t="shared" ref="GO1155:GO1172" si="919">IF(BI1155=2,GM1155-GX1155,0)</f>
        <v>0</v>
      </c>
      <c r="GP1155" s="2">
        <f t="shared" ref="GP1155:GP1172" si="920">IF(BI1155=4,GM1155-GX1155,0)</f>
        <v>0</v>
      </c>
      <c r="GQ1155" s="2"/>
      <c r="GR1155" s="2">
        <v>0</v>
      </c>
      <c r="GS1155" s="2">
        <v>3</v>
      </c>
      <c r="GT1155" s="2">
        <v>0</v>
      </c>
      <c r="GU1155" s="2" t="s">
        <v>3</v>
      </c>
      <c r="GV1155" s="2">
        <f t="shared" ref="GV1155:GV1172" si="921">ROUND((GT1155),6)</f>
        <v>0</v>
      </c>
      <c r="GW1155" s="2">
        <v>1</v>
      </c>
      <c r="GX1155" s="2">
        <f t="shared" ref="GX1155:GX1172" si="922">ROUND(HC1155*I1155,2)</f>
        <v>0</v>
      </c>
      <c r="GY1155" s="2"/>
      <c r="GZ1155" s="2"/>
      <c r="HA1155" s="2">
        <v>0</v>
      </c>
      <c r="HB1155" s="2">
        <v>0</v>
      </c>
      <c r="HC1155" s="2">
        <f t="shared" ref="HC1155:HC1172" si="923">GV1155*GW1155</f>
        <v>0</v>
      </c>
      <c r="HD1155" s="2"/>
      <c r="HE1155" s="2" t="s">
        <v>3</v>
      </c>
      <c r="HF1155" s="2" t="s">
        <v>3</v>
      </c>
      <c r="HG1155" s="2"/>
      <c r="HH1155" s="2"/>
      <c r="HI1155" s="2"/>
      <c r="HJ1155" s="2"/>
      <c r="HK1155" s="2"/>
      <c r="HL1155" s="2"/>
      <c r="HM1155" s="2" t="s">
        <v>3</v>
      </c>
      <c r="HN1155" s="2" t="s">
        <v>3</v>
      </c>
      <c r="HO1155" s="2" t="s">
        <v>3</v>
      </c>
      <c r="HP1155" s="2" t="s">
        <v>3</v>
      </c>
      <c r="HQ1155" s="2" t="s">
        <v>3</v>
      </c>
      <c r="HR1155" s="2"/>
      <c r="HS1155" s="2">
        <v>0</v>
      </c>
      <c r="HT1155" s="2"/>
      <c r="HU1155" s="2"/>
      <c r="HV1155" s="2"/>
      <c r="HW1155" s="2"/>
      <c r="HX1155" s="2"/>
      <c r="HY1155" s="2"/>
      <c r="HZ1155" s="2"/>
      <c r="IA1155" s="2"/>
      <c r="IB1155" s="2"/>
      <c r="IC1155" s="2"/>
      <c r="ID1155" s="2"/>
      <c r="IE1155" s="2"/>
      <c r="IF1155" s="2"/>
      <c r="IG1155" s="2"/>
      <c r="IH1155" s="2"/>
      <c r="II1155" s="2"/>
      <c r="IJ1155" s="2"/>
      <c r="IK1155" s="2">
        <v>0</v>
      </c>
      <c r="IL1155" s="2"/>
      <c r="IM1155" s="2"/>
      <c r="IN1155" s="2"/>
      <c r="IO1155" s="2"/>
      <c r="IP1155" s="2"/>
      <c r="IQ1155" s="2"/>
      <c r="IR1155" s="2"/>
      <c r="IS1155" s="2"/>
      <c r="IT1155" s="2"/>
      <c r="IU1155" s="2"/>
    </row>
    <row r="1156" spans="1:255" x14ac:dyDescent="0.2">
      <c r="A1156" s="3">
        <v>17</v>
      </c>
      <c r="B1156" s="3">
        <v>1</v>
      </c>
      <c r="C1156" s="3">
        <f>ROW(SmtRes!A924)</f>
        <v>924</v>
      </c>
      <c r="D1156" s="3">
        <f>ROW(EtalonRes!A1214)</f>
        <v>1214</v>
      </c>
      <c r="E1156" s="3" t="s">
        <v>1062</v>
      </c>
      <c r="F1156" s="3" t="s">
        <v>1063</v>
      </c>
      <c r="G1156" s="3" t="s">
        <v>1064</v>
      </c>
      <c r="H1156" s="3" t="s">
        <v>628</v>
      </c>
      <c r="I1156" s="3">
        <v>2</v>
      </c>
      <c r="J1156" s="3">
        <v>0</v>
      </c>
      <c r="K1156" s="3">
        <v>2</v>
      </c>
      <c r="O1156" s="3">
        <f t="shared" si="899"/>
        <v>6123.61</v>
      </c>
      <c r="P1156" s="3">
        <f t="shared" si="900"/>
        <v>705.25</v>
      </c>
      <c r="Q1156" s="3">
        <f>(ROUND((ROUND(((((ET1156*1.2)*1.25))*AV1156*I1156),2)*BB1156),2)+ROUND((ROUND(((AE1156-(((EU1156*1.2)*1.25)))*AV1156*I1156),2)*BS1156),2))</f>
        <v>283.75</v>
      </c>
      <c r="R1156" s="3">
        <f>(ROUND((ROUND(((((EU1156*1.2)*1.25))*AV1156*I1156),2)*BS1156),2)+ROUND((ROUND(((AE1156-(((EU1156*1.2)*1.25)))*AV1156*I1156),2)*BS1156),2))</f>
        <v>45.08</v>
      </c>
      <c r="S1156" s="3">
        <f t="shared" si="901"/>
        <v>5134.6099999999997</v>
      </c>
      <c r="T1156" s="3">
        <f t="shared" si="902"/>
        <v>0</v>
      </c>
      <c r="U1156" s="3">
        <f t="shared" si="903"/>
        <v>7.6567919999999985</v>
      </c>
      <c r="V1156" s="3">
        <f t="shared" si="904"/>
        <v>0</v>
      </c>
      <c r="W1156" s="3">
        <f t="shared" si="905"/>
        <v>0</v>
      </c>
      <c r="X1156" s="3">
        <f>(ROUND((((S1156+ROUND((ROUND(((((EU1156*1.2)*1.25))*AV1156*I1156),2)*BS1156),2))*AT1156)/100),2)+ROUND(((ROUND((ROUND(((AE1156-(((EU1156*1.2)*1.25)))*AV1156*I1156),2)*BS1156),2)*AT1156)/100),2))</f>
        <v>5645.86</v>
      </c>
      <c r="Y1156" s="3">
        <f>(ROUND((((S1156+ROUND((ROUND(((((EU1156*1.2)*1.25))*AV1156*I1156),2)*BS1156),2))*AU1156)/100),2)+ROUND(((ROUND((ROUND(((AE1156-(((EU1156*1.2)*1.25)))*AV1156*I1156),2)*BS1156),2)*AU1156)/100),2))</f>
        <v>3159.61</v>
      </c>
      <c r="AA1156" s="3">
        <v>56661436</v>
      </c>
      <c r="AB1156" s="3">
        <f t="shared" si="906"/>
        <v>94.087199999999996</v>
      </c>
      <c r="AC1156" s="3">
        <f>ROUND((((ES1156*1)*1)),6)</f>
        <v>42.18</v>
      </c>
      <c r="AD1156" s="3">
        <f>ROUND((((((ET1156*1.2)*1.25))-(((EU1156*1.2)*1.25)))+AE1156),6)</f>
        <v>9.2100000000000009</v>
      </c>
      <c r="AE1156" s="3">
        <f>ROUND((((EU1156*1.2)*1.25)),6)</f>
        <v>0.375</v>
      </c>
      <c r="AF1156" s="3">
        <f>ROUND((((EV1156*1.2)*1.15)),6)</f>
        <v>42.697200000000002</v>
      </c>
      <c r="AG1156" s="3">
        <f t="shared" si="907"/>
        <v>0</v>
      </c>
      <c r="AH1156" s="3">
        <f>(((EW1156*1.2)*1.15))</f>
        <v>3.5879999999999996</v>
      </c>
      <c r="AI1156" s="3">
        <f>(((EX1156*1.2)*1.25))</f>
        <v>0</v>
      </c>
      <c r="AJ1156" s="3">
        <f t="shared" si="908"/>
        <v>0</v>
      </c>
      <c r="AK1156" s="3">
        <v>79.260000000000005</v>
      </c>
      <c r="AL1156" s="3">
        <v>42.18</v>
      </c>
      <c r="AM1156" s="3">
        <v>6.14</v>
      </c>
      <c r="AN1156" s="3">
        <v>0.25</v>
      </c>
      <c r="AO1156" s="3">
        <v>30.94</v>
      </c>
      <c r="AP1156" s="3">
        <v>0</v>
      </c>
      <c r="AQ1156" s="3">
        <v>2.6</v>
      </c>
      <c r="AR1156" s="3">
        <v>0</v>
      </c>
      <c r="AS1156" s="3">
        <v>0</v>
      </c>
      <c r="AT1156" s="3">
        <v>109</v>
      </c>
      <c r="AU1156" s="3">
        <v>61</v>
      </c>
      <c r="AV1156" s="3">
        <v>1.0669999999999999</v>
      </c>
      <c r="AW1156" s="3">
        <v>1</v>
      </c>
      <c r="AZ1156" s="3">
        <v>1</v>
      </c>
      <c r="BA1156" s="3">
        <v>56.35</v>
      </c>
      <c r="BB1156" s="3">
        <v>14.44</v>
      </c>
      <c r="BC1156" s="3">
        <v>8.36</v>
      </c>
      <c r="BD1156" s="3" t="s">
        <v>3</v>
      </c>
      <c r="BE1156" s="3" t="s">
        <v>3</v>
      </c>
      <c r="BF1156" s="3" t="s">
        <v>3</v>
      </c>
      <c r="BG1156" s="3" t="s">
        <v>3</v>
      </c>
      <c r="BH1156" s="3">
        <v>0</v>
      </c>
      <c r="BI1156" s="3">
        <v>1</v>
      </c>
      <c r="BJ1156" s="3" t="s">
        <v>1065</v>
      </c>
      <c r="BM1156" s="3">
        <v>21</v>
      </c>
      <c r="BN1156" s="3">
        <v>0</v>
      </c>
      <c r="BO1156" s="3" t="s">
        <v>1063</v>
      </c>
      <c r="BP1156" s="3">
        <v>1</v>
      </c>
      <c r="BQ1156" s="3">
        <v>30</v>
      </c>
      <c r="BR1156" s="3">
        <v>0</v>
      </c>
      <c r="BS1156" s="3">
        <v>56.35</v>
      </c>
      <c r="BT1156" s="3">
        <v>1</v>
      </c>
      <c r="BU1156" s="3">
        <v>1</v>
      </c>
      <c r="BV1156" s="3">
        <v>1</v>
      </c>
      <c r="BW1156" s="3">
        <v>1</v>
      </c>
      <c r="BX1156" s="3">
        <v>1</v>
      </c>
      <c r="BY1156" s="3" t="s">
        <v>3</v>
      </c>
      <c r="BZ1156" s="3">
        <v>109</v>
      </c>
      <c r="CA1156" s="3">
        <v>61</v>
      </c>
      <c r="CB1156" s="3" t="s">
        <v>3</v>
      </c>
      <c r="CE1156" s="3">
        <v>1566</v>
      </c>
      <c r="CF1156" s="3">
        <v>0</v>
      </c>
      <c r="CG1156" s="3">
        <v>0</v>
      </c>
      <c r="CM1156" s="3">
        <v>0</v>
      </c>
      <c r="CN1156" s="3" t="s">
        <v>2117</v>
      </c>
      <c r="CO1156" s="3">
        <v>0</v>
      </c>
      <c r="CP1156" s="3">
        <f t="shared" si="909"/>
        <v>6123.61</v>
      </c>
      <c r="CQ1156" s="3">
        <f t="shared" si="910"/>
        <v>352.62</v>
      </c>
      <c r="CR1156" s="3">
        <f>(ROUND((ROUND(((((ET1156*1.2)*1.25))*AV1156*1),2)*BB1156),2)+ROUND((ROUND(((AE1156-(((EU1156*1.2)*1.25)))*AV1156*1),2)*BS1156),2))</f>
        <v>141.94999999999999</v>
      </c>
      <c r="CS1156" s="3">
        <f>(ROUND((ROUND(((((EU1156*1.2)*1.25))*AV1156*1),2)*BS1156),2)+ROUND((ROUND(((AE1156-(((EU1156*1.2)*1.25)))*AV1156*1),2)*BS1156),2))</f>
        <v>22.54</v>
      </c>
      <c r="CT1156" s="3">
        <f t="shared" si="911"/>
        <v>2567.31</v>
      </c>
      <c r="CU1156" s="3">
        <f t="shared" si="912"/>
        <v>0</v>
      </c>
      <c r="CV1156" s="3">
        <f t="shared" si="913"/>
        <v>3.8283959999999992</v>
      </c>
      <c r="CW1156" s="3">
        <f t="shared" si="914"/>
        <v>0</v>
      </c>
      <c r="CX1156" s="3">
        <f t="shared" si="915"/>
        <v>0</v>
      </c>
      <c r="CY1156" s="3">
        <f>(ROUND((((S1156+ROUND((ROUND(((((EU1156*1.2)*1.25))*AV1156*1),2)*BS1156),2))*AT1156)/100),2)+ROUND(((ROUND((ROUND(((AE1156-(((EU1156*1.2)*1.25)))*AV1156*1),2)*BS1156),2)*AT1156)/100),2))</f>
        <v>5621.29</v>
      </c>
      <c r="CZ1156" s="3">
        <f>(ROUND((((S1156+ROUND((ROUND(((((EU1156*1.2)*1.25))*AV1156*1),2)*BS1156),2))*AU1156)/100),2)+ROUND(((ROUND((ROUND(((AE1156-(((EU1156*1.2)*1.25)))*AV1156*1),2)*BS1156),2)*AU1156)/100),2))</f>
        <v>3145.86</v>
      </c>
      <c r="DB1156" s="3">
        <v>271</v>
      </c>
      <c r="DC1156" s="3" t="s">
        <v>3</v>
      </c>
      <c r="DD1156" s="3" t="s">
        <v>31</v>
      </c>
      <c r="DE1156" s="3" t="s">
        <v>935</v>
      </c>
      <c r="DF1156" s="3" t="s">
        <v>935</v>
      </c>
      <c r="DG1156" s="3" t="s">
        <v>936</v>
      </c>
      <c r="DH1156" s="3" t="s">
        <v>3</v>
      </c>
      <c r="DI1156" s="3" t="s">
        <v>936</v>
      </c>
      <c r="DJ1156" s="3" t="s">
        <v>935</v>
      </c>
      <c r="DK1156" s="3" t="s">
        <v>3</v>
      </c>
      <c r="DL1156" s="3" t="s">
        <v>3</v>
      </c>
      <c r="DM1156" s="3" t="s">
        <v>3</v>
      </c>
      <c r="DN1156" s="3">
        <v>0</v>
      </c>
      <c r="DO1156" s="3">
        <v>0</v>
      </c>
      <c r="DP1156" s="3">
        <v>1</v>
      </c>
      <c r="DQ1156" s="3">
        <v>1</v>
      </c>
      <c r="DU1156" s="3">
        <v>1013</v>
      </c>
      <c r="DV1156" s="3" t="s">
        <v>628</v>
      </c>
      <c r="DW1156" s="3" t="s">
        <v>628</v>
      </c>
      <c r="DX1156" s="3">
        <v>1</v>
      </c>
      <c r="DZ1156" s="3" t="s">
        <v>3</v>
      </c>
      <c r="EA1156" s="3" t="s">
        <v>3</v>
      </c>
      <c r="EB1156" s="3" t="s">
        <v>3</v>
      </c>
      <c r="EC1156" s="3" t="s">
        <v>3</v>
      </c>
      <c r="EE1156" s="3">
        <v>56938454</v>
      </c>
      <c r="EF1156" s="3">
        <v>30</v>
      </c>
      <c r="EG1156" s="3" t="s">
        <v>34</v>
      </c>
      <c r="EH1156" s="3">
        <v>0</v>
      </c>
      <c r="EI1156" s="3" t="s">
        <v>3</v>
      </c>
      <c r="EJ1156" s="3">
        <v>1</v>
      </c>
      <c r="EK1156" s="3">
        <v>21</v>
      </c>
      <c r="EL1156" s="3" t="s">
        <v>944</v>
      </c>
      <c r="EM1156" s="3" t="s">
        <v>945</v>
      </c>
      <c r="EO1156" s="3" t="s">
        <v>37</v>
      </c>
      <c r="EQ1156" s="3">
        <v>131072</v>
      </c>
      <c r="ER1156" s="3">
        <v>79.260000000000005</v>
      </c>
      <c r="ES1156" s="3">
        <v>42.18</v>
      </c>
      <c r="ET1156" s="3">
        <v>6.14</v>
      </c>
      <c r="EU1156" s="3">
        <v>0.25</v>
      </c>
      <c r="EV1156" s="3">
        <v>30.94</v>
      </c>
      <c r="EW1156" s="3">
        <v>2.6</v>
      </c>
      <c r="EX1156" s="3">
        <v>0</v>
      </c>
      <c r="EY1156" s="3">
        <v>0</v>
      </c>
      <c r="FQ1156" s="3">
        <v>0</v>
      </c>
      <c r="FR1156" s="3">
        <v>0</v>
      </c>
      <c r="FS1156" s="3">
        <v>0</v>
      </c>
      <c r="FX1156" s="3">
        <v>109</v>
      </c>
      <c r="FY1156" s="3">
        <v>61</v>
      </c>
      <c r="GA1156" s="3" t="s">
        <v>3</v>
      </c>
      <c r="GD1156" s="3">
        <v>1</v>
      </c>
      <c r="GF1156" s="3">
        <v>-910498209</v>
      </c>
      <c r="GG1156" s="3">
        <v>2</v>
      </c>
      <c r="GH1156" s="3">
        <v>1</v>
      </c>
      <c r="GI1156" s="3">
        <v>2</v>
      </c>
      <c r="GJ1156" s="3">
        <v>0</v>
      </c>
      <c r="GK1156" s="3">
        <v>0</v>
      </c>
      <c r="GL1156" s="3">
        <f t="shared" si="916"/>
        <v>0</v>
      </c>
      <c r="GM1156" s="3">
        <f t="shared" si="917"/>
        <v>14929.08</v>
      </c>
      <c r="GN1156" s="3">
        <f t="shared" si="918"/>
        <v>14929.08</v>
      </c>
      <c r="GO1156" s="3">
        <f t="shared" si="919"/>
        <v>0</v>
      </c>
      <c r="GP1156" s="3">
        <f t="shared" si="920"/>
        <v>0</v>
      </c>
      <c r="GR1156" s="3">
        <v>0</v>
      </c>
      <c r="GS1156" s="3">
        <v>3</v>
      </c>
      <c r="GT1156" s="3">
        <v>0</v>
      </c>
      <c r="GU1156" s="3" t="s">
        <v>3</v>
      </c>
      <c r="GV1156" s="3">
        <f t="shared" si="921"/>
        <v>0</v>
      </c>
      <c r="GW1156" s="3">
        <v>1</v>
      </c>
      <c r="GX1156" s="3">
        <f t="shared" si="922"/>
        <v>0</v>
      </c>
      <c r="HA1156" s="3">
        <v>0</v>
      </c>
      <c r="HB1156" s="3">
        <v>0</v>
      </c>
      <c r="HC1156" s="3">
        <f t="shared" si="923"/>
        <v>0</v>
      </c>
      <c r="HE1156" s="3" t="s">
        <v>3</v>
      </c>
      <c r="HF1156" s="3" t="s">
        <v>3</v>
      </c>
      <c r="HM1156" s="3" t="s">
        <v>3</v>
      </c>
      <c r="HN1156" s="3" t="s">
        <v>3</v>
      </c>
      <c r="HO1156" s="3" t="s">
        <v>3</v>
      </c>
      <c r="HP1156" s="3" t="s">
        <v>3</v>
      </c>
      <c r="HQ1156" s="3" t="s">
        <v>3</v>
      </c>
      <c r="HS1156" s="3">
        <v>0</v>
      </c>
      <c r="IK1156" s="3">
        <v>0</v>
      </c>
    </row>
    <row r="1157" spans="1:255" x14ac:dyDescent="0.2">
      <c r="A1157" s="2">
        <v>18</v>
      </c>
      <c r="B1157" s="2">
        <v>1</v>
      </c>
      <c r="C1157" s="2">
        <v>916</v>
      </c>
      <c r="D1157" s="2"/>
      <c r="E1157" s="2" t="s">
        <v>1066</v>
      </c>
      <c r="F1157" s="2" t="s">
        <v>1067</v>
      </c>
      <c r="G1157" s="2" t="s">
        <v>1068</v>
      </c>
      <c r="H1157" s="2" t="s">
        <v>398</v>
      </c>
      <c r="I1157" s="2">
        <f>I1155*J1157</f>
        <v>4</v>
      </c>
      <c r="J1157" s="2">
        <v>2</v>
      </c>
      <c r="K1157" s="2">
        <v>2</v>
      </c>
      <c r="L1157" s="2"/>
      <c r="M1157" s="2"/>
      <c r="N1157" s="2"/>
      <c r="O1157" s="2">
        <f t="shared" si="899"/>
        <v>294.08</v>
      </c>
      <c r="P1157" s="2">
        <f t="shared" si="900"/>
        <v>294.08</v>
      </c>
      <c r="Q1157" s="2">
        <f t="shared" ref="Q1157:Q1162" si="924">(ROUND((ROUND(((ET1157)*AV1157*I1157),2)*BB1157),2)+ROUND((ROUND(((AE1157-(EU1157))*AV1157*I1157),2)*BS1157),2))</f>
        <v>0</v>
      </c>
      <c r="R1157" s="2">
        <f t="shared" ref="R1157:R1162" si="925">(ROUND((ROUND(((EU1157)*AV1157*I1157),2)*BS1157),2)+ROUND((ROUND(((AE1157-(EU1157))*AV1157*I1157),2)*BS1157),2))</f>
        <v>0</v>
      </c>
      <c r="S1157" s="2">
        <f t="shared" si="901"/>
        <v>0</v>
      </c>
      <c r="T1157" s="2">
        <f t="shared" si="902"/>
        <v>0</v>
      </c>
      <c r="U1157" s="2">
        <f t="shared" si="903"/>
        <v>0</v>
      </c>
      <c r="V1157" s="2">
        <f t="shared" si="904"/>
        <v>0</v>
      </c>
      <c r="W1157" s="2">
        <f t="shared" si="905"/>
        <v>0</v>
      </c>
      <c r="X1157" s="2">
        <f t="shared" ref="X1157:X1162" si="926">(ROUND((((S1157+ROUND((ROUND(((EU1157)*AV1157*I1157),2)*BS1157),2))*AT1157)/100),2)+ROUND(((ROUND((ROUND(((AE1157-(EU1157))*AV1157*I1157),2)*BS1157),2)*AT1157)/100),2))</f>
        <v>0</v>
      </c>
      <c r="Y1157" s="2">
        <f t="shared" ref="Y1157:Y1162" si="927">(ROUND((((S1157+ROUND((ROUND(((EU1157)*AV1157*I1157),2)*BS1157),2))*AU1157)/100),2)+ROUND(((ROUND((ROUND(((AE1157-(EU1157))*AV1157*I1157),2)*BS1157),2)*AU1157)/100),2))</f>
        <v>0</v>
      </c>
      <c r="Z1157" s="2"/>
      <c r="AA1157" s="2">
        <v>56661434</v>
      </c>
      <c r="AB1157" s="2">
        <f t="shared" si="906"/>
        <v>73.52</v>
      </c>
      <c r="AC1157" s="2">
        <f t="shared" ref="AC1157:AC1162" si="928">ROUND((ES1157),6)</f>
        <v>73.52</v>
      </c>
      <c r="AD1157" s="2">
        <f t="shared" ref="AD1157:AD1162" si="929">ROUND((((ET1157)-(EU1157))+AE1157),6)</f>
        <v>0</v>
      </c>
      <c r="AE1157" s="2">
        <f t="shared" ref="AE1157:AF1162" si="930">ROUND((EU1157),6)</f>
        <v>0</v>
      </c>
      <c r="AF1157" s="2">
        <f t="shared" si="930"/>
        <v>0</v>
      </c>
      <c r="AG1157" s="2">
        <f t="shared" si="907"/>
        <v>0</v>
      </c>
      <c r="AH1157" s="2">
        <f t="shared" ref="AH1157:AI1162" si="931">(EW1157)</f>
        <v>0</v>
      </c>
      <c r="AI1157" s="2">
        <f t="shared" si="931"/>
        <v>0</v>
      </c>
      <c r="AJ1157" s="2">
        <f t="shared" si="908"/>
        <v>0</v>
      </c>
      <c r="AK1157" s="2">
        <v>73.52</v>
      </c>
      <c r="AL1157" s="2">
        <v>73.52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109</v>
      </c>
      <c r="AU1157" s="2">
        <v>61</v>
      </c>
      <c r="AV1157" s="2">
        <v>1</v>
      </c>
      <c r="AW1157" s="2">
        <v>1</v>
      </c>
      <c r="AX1157" s="2"/>
      <c r="AY1157" s="2"/>
      <c r="AZ1157" s="2">
        <v>1</v>
      </c>
      <c r="BA1157" s="2">
        <v>1</v>
      </c>
      <c r="BB1157" s="2">
        <v>1</v>
      </c>
      <c r="BC1157" s="2">
        <v>1</v>
      </c>
      <c r="BD1157" s="2" t="s">
        <v>3</v>
      </c>
      <c r="BE1157" s="2" t="s">
        <v>3</v>
      </c>
      <c r="BF1157" s="2" t="s">
        <v>3</v>
      </c>
      <c r="BG1157" s="2" t="s">
        <v>3</v>
      </c>
      <c r="BH1157" s="2">
        <v>3</v>
      </c>
      <c r="BI1157" s="2">
        <v>1</v>
      </c>
      <c r="BJ1157" s="2" t="s">
        <v>1069</v>
      </c>
      <c r="BK1157" s="2"/>
      <c r="BL1157" s="2"/>
      <c r="BM1157" s="2">
        <v>21</v>
      </c>
      <c r="BN1157" s="2">
        <v>0</v>
      </c>
      <c r="BO1157" s="2" t="s">
        <v>3</v>
      </c>
      <c r="BP1157" s="2">
        <v>0</v>
      </c>
      <c r="BQ1157" s="2">
        <v>30</v>
      </c>
      <c r="BR1157" s="2">
        <v>0</v>
      </c>
      <c r="BS1157" s="2">
        <v>1</v>
      </c>
      <c r="BT1157" s="2">
        <v>1</v>
      </c>
      <c r="BU1157" s="2">
        <v>1</v>
      </c>
      <c r="BV1157" s="2">
        <v>1</v>
      </c>
      <c r="BW1157" s="2">
        <v>1</v>
      </c>
      <c r="BX1157" s="2">
        <v>1</v>
      </c>
      <c r="BY1157" s="2" t="s">
        <v>3</v>
      </c>
      <c r="BZ1157" s="2">
        <v>109</v>
      </c>
      <c r="CA1157" s="2">
        <v>61</v>
      </c>
      <c r="CB1157" s="2" t="s">
        <v>3</v>
      </c>
      <c r="CC1157" s="2"/>
      <c r="CD1157" s="2"/>
      <c r="CE1157" s="2">
        <v>1566</v>
      </c>
      <c r="CF1157" s="2">
        <v>0</v>
      </c>
      <c r="CG1157" s="2">
        <v>0</v>
      </c>
      <c r="CH1157" s="2"/>
      <c r="CI1157" s="2"/>
      <c r="CJ1157" s="2"/>
      <c r="CK1157" s="2"/>
      <c r="CL1157" s="2"/>
      <c r="CM1157" s="2">
        <v>0</v>
      </c>
      <c r="CN1157" s="2" t="s">
        <v>2136</v>
      </c>
      <c r="CO1157" s="2">
        <v>0</v>
      </c>
      <c r="CP1157" s="2">
        <f t="shared" si="909"/>
        <v>294.08</v>
      </c>
      <c r="CQ1157" s="2">
        <f t="shared" si="910"/>
        <v>73.52</v>
      </c>
      <c r="CR1157" s="2">
        <f t="shared" ref="CR1157:CR1162" si="932">(ROUND((ROUND(((ET1157)*AV1157*1),2)*BB1157),2)+ROUND((ROUND(((AE1157-(EU1157))*AV1157*1),2)*BS1157),2))</f>
        <v>0</v>
      </c>
      <c r="CS1157" s="2">
        <f t="shared" ref="CS1157:CS1162" si="933">(ROUND((ROUND(((EU1157)*AV1157*1),2)*BS1157),2)+ROUND((ROUND(((AE1157-(EU1157))*AV1157*1),2)*BS1157),2))</f>
        <v>0</v>
      </c>
      <c r="CT1157" s="2">
        <f t="shared" si="911"/>
        <v>0</v>
      </c>
      <c r="CU1157" s="2">
        <f t="shared" si="912"/>
        <v>0</v>
      </c>
      <c r="CV1157" s="2">
        <f t="shared" si="913"/>
        <v>0</v>
      </c>
      <c r="CW1157" s="2">
        <f t="shared" si="914"/>
        <v>0</v>
      </c>
      <c r="CX1157" s="2">
        <f t="shared" si="915"/>
        <v>0</v>
      </c>
      <c r="CY1157" s="2">
        <f t="shared" ref="CY1157:CY1162" si="934">(ROUND((((S1157+ROUND((ROUND(((EU1157)*AV1157*1),2)*BS1157),2))*AT1157)/100),2)+ROUND(((ROUND((ROUND(((AE1157-(EU1157))*AV1157*1),2)*BS1157),2)*AT1157)/100),2))</f>
        <v>0</v>
      </c>
      <c r="CZ1157" s="2">
        <f t="shared" ref="CZ1157:CZ1162" si="935">(ROUND((((S1157+ROUND((ROUND(((EU1157)*AV1157*1),2)*BS1157),2))*AU1157)/100),2)+ROUND(((ROUND((ROUND(((AE1157-(EU1157))*AV1157*1),2)*BS1157),2)*AU1157)/100),2))</f>
        <v>0</v>
      </c>
      <c r="DA1157" s="2"/>
      <c r="DB1157" s="2"/>
      <c r="DC1157" s="2" t="s">
        <v>3</v>
      </c>
      <c r="DD1157" s="2" t="s">
        <v>3</v>
      </c>
      <c r="DE1157" s="2" t="s">
        <v>3</v>
      </c>
      <c r="DF1157" s="2" t="s">
        <v>3</v>
      </c>
      <c r="DG1157" s="2" t="s">
        <v>3</v>
      </c>
      <c r="DH1157" s="2" t="s">
        <v>3</v>
      </c>
      <c r="DI1157" s="2" t="s">
        <v>3</v>
      </c>
      <c r="DJ1157" s="2" t="s">
        <v>3</v>
      </c>
      <c r="DK1157" s="2" t="s">
        <v>3</v>
      </c>
      <c r="DL1157" s="2" t="s">
        <v>3</v>
      </c>
      <c r="DM1157" s="2" t="s">
        <v>3</v>
      </c>
      <c r="DN1157" s="2">
        <v>0</v>
      </c>
      <c r="DO1157" s="2">
        <v>0</v>
      </c>
      <c r="DP1157" s="2">
        <v>1</v>
      </c>
      <c r="DQ1157" s="2">
        <v>1</v>
      </c>
      <c r="DR1157" s="2"/>
      <c r="DS1157" s="2"/>
      <c r="DT1157" s="2"/>
      <c r="DU1157" s="2">
        <v>1010</v>
      </c>
      <c r="DV1157" s="2" t="s">
        <v>398</v>
      </c>
      <c r="DW1157" s="2" t="s">
        <v>398</v>
      </c>
      <c r="DX1157" s="2">
        <v>1</v>
      </c>
      <c r="DY1157" s="2"/>
      <c r="DZ1157" s="2" t="s">
        <v>3</v>
      </c>
      <c r="EA1157" s="2" t="s">
        <v>3</v>
      </c>
      <c r="EB1157" s="2" t="s">
        <v>3</v>
      </c>
      <c r="EC1157" s="2" t="s">
        <v>3</v>
      </c>
      <c r="ED1157" s="2"/>
      <c r="EE1157" s="2">
        <v>56938454</v>
      </c>
      <c r="EF1157" s="2">
        <v>30</v>
      </c>
      <c r="EG1157" s="2" t="s">
        <v>34</v>
      </c>
      <c r="EH1157" s="2">
        <v>0</v>
      </c>
      <c r="EI1157" s="2" t="s">
        <v>3</v>
      </c>
      <c r="EJ1157" s="2">
        <v>1</v>
      </c>
      <c r="EK1157" s="2">
        <v>21</v>
      </c>
      <c r="EL1157" s="2" t="s">
        <v>944</v>
      </c>
      <c r="EM1157" s="2" t="s">
        <v>945</v>
      </c>
      <c r="EN1157" s="2"/>
      <c r="EO1157" s="2" t="s">
        <v>950</v>
      </c>
      <c r="EP1157" s="2"/>
      <c r="EQ1157" s="2">
        <v>0</v>
      </c>
      <c r="ER1157" s="2">
        <v>73.52</v>
      </c>
      <c r="ES1157" s="2">
        <v>73.52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>
        <v>0</v>
      </c>
      <c r="FR1157" s="2">
        <v>0</v>
      </c>
      <c r="FS1157" s="2">
        <v>0</v>
      </c>
      <c r="FT1157" s="2"/>
      <c r="FU1157" s="2"/>
      <c r="FV1157" s="2"/>
      <c r="FW1157" s="2"/>
      <c r="FX1157" s="2">
        <v>109</v>
      </c>
      <c r="FY1157" s="2">
        <v>61</v>
      </c>
      <c r="FZ1157" s="2"/>
      <c r="GA1157" s="2" t="s">
        <v>3</v>
      </c>
      <c r="GB1157" s="2"/>
      <c r="GC1157" s="2"/>
      <c r="GD1157" s="2">
        <v>1</v>
      </c>
      <c r="GE1157" s="2"/>
      <c r="GF1157" s="2">
        <v>-1127264721</v>
      </c>
      <c r="GG1157" s="2">
        <v>2</v>
      </c>
      <c r="GH1157" s="2">
        <v>1</v>
      </c>
      <c r="GI1157" s="2">
        <v>-2</v>
      </c>
      <c r="GJ1157" s="2">
        <v>0</v>
      </c>
      <c r="GK1157" s="2">
        <v>0</v>
      </c>
      <c r="GL1157" s="2">
        <f t="shared" si="916"/>
        <v>0</v>
      </c>
      <c r="GM1157" s="2">
        <f t="shared" si="917"/>
        <v>294.08</v>
      </c>
      <c r="GN1157" s="2">
        <f t="shared" si="918"/>
        <v>294.08</v>
      </c>
      <c r="GO1157" s="2">
        <f t="shared" si="919"/>
        <v>0</v>
      </c>
      <c r="GP1157" s="2">
        <f t="shared" si="920"/>
        <v>0</v>
      </c>
      <c r="GQ1157" s="2"/>
      <c r="GR1157" s="2">
        <v>0</v>
      </c>
      <c r="GS1157" s="2">
        <v>3</v>
      </c>
      <c r="GT1157" s="2">
        <v>0</v>
      </c>
      <c r="GU1157" s="2" t="s">
        <v>3</v>
      </c>
      <c r="GV1157" s="2">
        <f t="shared" si="921"/>
        <v>0</v>
      </c>
      <c r="GW1157" s="2">
        <v>1</v>
      </c>
      <c r="GX1157" s="2">
        <f t="shared" si="922"/>
        <v>0</v>
      </c>
      <c r="GY1157" s="2"/>
      <c r="GZ1157" s="2"/>
      <c r="HA1157" s="2">
        <v>0</v>
      </c>
      <c r="HB1157" s="2">
        <v>0</v>
      </c>
      <c r="HC1157" s="2">
        <f t="shared" si="923"/>
        <v>0</v>
      </c>
      <c r="HD1157" s="2"/>
      <c r="HE1157" s="2" t="s">
        <v>3</v>
      </c>
      <c r="HF1157" s="2" t="s">
        <v>3</v>
      </c>
      <c r="HG1157" s="2"/>
      <c r="HH1157" s="2"/>
      <c r="HI1157" s="2"/>
      <c r="HJ1157" s="2"/>
      <c r="HK1157" s="2"/>
      <c r="HL1157" s="2"/>
      <c r="HM1157" s="2" t="s">
        <v>31</v>
      </c>
      <c r="HN1157" s="2" t="s">
        <v>3</v>
      </c>
      <c r="HO1157" s="2" t="s">
        <v>3</v>
      </c>
      <c r="HP1157" s="2" t="s">
        <v>3</v>
      </c>
      <c r="HQ1157" s="2" t="s">
        <v>3</v>
      </c>
      <c r="HR1157" s="2"/>
      <c r="HS1157" s="2">
        <v>0</v>
      </c>
      <c r="HT1157" s="2"/>
      <c r="HU1157" s="2"/>
      <c r="HV1157" s="2"/>
      <c r="HW1157" s="2"/>
      <c r="HX1157" s="2"/>
      <c r="HY1157" s="2"/>
      <c r="HZ1157" s="2"/>
      <c r="IA1157" s="2"/>
      <c r="IB1157" s="2"/>
      <c r="IC1157" s="2"/>
      <c r="ID1157" s="2"/>
      <c r="IE1157" s="2"/>
      <c r="IF1157" s="2"/>
      <c r="IG1157" s="2"/>
      <c r="IH1157" s="2"/>
      <c r="II1157" s="2"/>
      <c r="IJ1157" s="2"/>
      <c r="IK1157" s="2">
        <v>0</v>
      </c>
      <c r="IL1157" s="2"/>
      <c r="IM1157" s="2"/>
      <c r="IN1157" s="2"/>
      <c r="IO1157" s="2"/>
      <c r="IP1157" s="2"/>
      <c r="IQ1157" s="2"/>
      <c r="IR1157" s="2"/>
      <c r="IS1157" s="2"/>
      <c r="IT1157" s="2"/>
      <c r="IU1157" s="2"/>
    </row>
    <row r="1158" spans="1:255" x14ac:dyDescent="0.2">
      <c r="A1158" s="3">
        <v>18</v>
      </c>
      <c r="B1158" s="3">
        <v>1</v>
      </c>
      <c r="C1158" s="3">
        <v>923</v>
      </c>
      <c r="E1158" s="3" t="s">
        <v>1066</v>
      </c>
      <c r="F1158" s="3" t="s">
        <v>1067</v>
      </c>
      <c r="G1158" s="3" t="s">
        <v>1068</v>
      </c>
      <c r="H1158" s="3" t="s">
        <v>398</v>
      </c>
      <c r="I1158" s="3">
        <f>I1156*J1158</f>
        <v>4</v>
      </c>
      <c r="J1158" s="3">
        <v>2</v>
      </c>
      <c r="K1158" s="3">
        <v>2</v>
      </c>
      <c r="O1158" s="3">
        <f t="shared" si="899"/>
        <v>1838</v>
      </c>
      <c r="P1158" s="3">
        <f t="shared" si="900"/>
        <v>1838</v>
      </c>
      <c r="Q1158" s="3">
        <f t="shared" si="924"/>
        <v>0</v>
      </c>
      <c r="R1158" s="3">
        <f t="shared" si="925"/>
        <v>0</v>
      </c>
      <c r="S1158" s="3">
        <f t="shared" si="901"/>
        <v>0</v>
      </c>
      <c r="T1158" s="3">
        <f t="shared" si="902"/>
        <v>0</v>
      </c>
      <c r="U1158" s="3">
        <f t="shared" si="903"/>
        <v>0</v>
      </c>
      <c r="V1158" s="3">
        <f t="shared" si="904"/>
        <v>0</v>
      </c>
      <c r="W1158" s="3">
        <f t="shared" si="905"/>
        <v>0</v>
      </c>
      <c r="X1158" s="3">
        <f t="shared" si="926"/>
        <v>0</v>
      </c>
      <c r="Y1158" s="3">
        <f t="shared" si="927"/>
        <v>0</v>
      </c>
      <c r="AA1158" s="3">
        <v>56661436</v>
      </c>
      <c r="AB1158" s="3">
        <f t="shared" si="906"/>
        <v>73.52</v>
      </c>
      <c r="AC1158" s="3">
        <f t="shared" si="928"/>
        <v>73.52</v>
      </c>
      <c r="AD1158" s="3">
        <f t="shared" si="929"/>
        <v>0</v>
      </c>
      <c r="AE1158" s="3">
        <f t="shared" si="930"/>
        <v>0</v>
      </c>
      <c r="AF1158" s="3">
        <f t="shared" si="930"/>
        <v>0</v>
      </c>
      <c r="AG1158" s="3">
        <f t="shared" si="907"/>
        <v>0</v>
      </c>
      <c r="AH1158" s="3">
        <f t="shared" si="931"/>
        <v>0</v>
      </c>
      <c r="AI1158" s="3">
        <f t="shared" si="931"/>
        <v>0</v>
      </c>
      <c r="AJ1158" s="3">
        <f t="shared" si="908"/>
        <v>0</v>
      </c>
      <c r="AK1158" s="3">
        <v>73.52</v>
      </c>
      <c r="AL1158" s="3">
        <v>73.52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109</v>
      </c>
      <c r="AU1158" s="3">
        <v>61</v>
      </c>
      <c r="AV1158" s="3">
        <v>1</v>
      </c>
      <c r="AW1158" s="3">
        <v>1</v>
      </c>
      <c r="AZ1158" s="3">
        <v>1</v>
      </c>
      <c r="BA1158" s="3">
        <v>1</v>
      </c>
      <c r="BB1158" s="3">
        <v>1</v>
      </c>
      <c r="BC1158" s="3">
        <v>6.25</v>
      </c>
      <c r="BD1158" s="3" t="s">
        <v>3</v>
      </c>
      <c r="BE1158" s="3" t="s">
        <v>3</v>
      </c>
      <c r="BF1158" s="3" t="s">
        <v>3</v>
      </c>
      <c r="BG1158" s="3" t="s">
        <v>3</v>
      </c>
      <c r="BH1158" s="3">
        <v>3</v>
      </c>
      <c r="BI1158" s="3">
        <v>1</v>
      </c>
      <c r="BJ1158" s="3" t="s">
        <v>1069</v>
      </c>
      <c r="BM1158" s="3">
        <v>21</v>
      </c>
      <c r="BN1158" s="3">
        <v>0</v>
      </c>
      <c r="BO1158" s="3" t="s">
        <v>1067</v>
      </c>
      <c r="BP1158" s="3">
        <v>1</v>
      </c>
      <c r="BQ1158" s="3">
        <v>30</v>
      </c>
      <c r="BR1158" s="3">
        <v>0</v>
      </c>
      <c r="BS1158" s="3">
        <v>1</v>
      </c>
      <c r="BT1158" s="3">
        <v>1</v>
      </c>
      <c r="BU1158" s="3">
        <v>1</v>
      </c>
      <c r="BV1158" s="3">
        <v>1</v>
      </c>
      <c r="BW1158" s="3">
        <v>1</v>
      </c>
      <c r="BX1158" s="3">
        <v>1</v>
      </c>
      <c r="BY1158" s="3" t="s">
        <v>3</v>
      </c>
      <c r="BZ1158" s="3">
        <v>109</v>
      </c>
      <c r="CA1158" s="3">
        <v>61</v>
      </c>
      <c r="CB1158" s="3" t="s">
        <v>3</v>
      </c>
      <c r="CE1158" s="3">
        <v>1566</v>
      </c>
      <c r="CF1158" s="3">
        <v>0</v>
      </c>
      <c r="CG1158" s="3">
        <v>0</v>
      </c>
      <c r="CM1158" s="3">
        <v>0</v>
      </c>
      <c r="CN1158" s="3" t="s">
        <v>2136</v>
      </c>
      <c r="CO1158" s="3">
        <v>0</v>
      </c>
      <c r="CP1158" s="3">
        <f t="shared" si="909"/>
        <v>1838</v>
      </c>
      <c r="CQ1158" s="3">
        <f t="shared" si="910"/>
        <v>459.5</v>
      </c>
      <c r="CR1158" s="3">
        <f t="shared" si="932"/>
        <v>0</v>
      </c>
      <c r="CS1158" s="3">
        <f t="shared" si="933"/>
        <v>0</v>
      </c>
      <c r="CT1158" s="3">
        <f t="shared" si="911"/>
        <v>0</v>
      </c>
      <c r="CU1158" s="3">
        <f t="shared" si="912"/>
        <v>0</v>
      </c>
      <c r="CV1158" s="3">
        <f t="shared" si="913"/>
        <v>0</v>
      </c>
      <c r="CW1158" s="3">
        <f t="shared" si="914"/>
        <v>0</v>
      </c>
      <c r="CX1158" s="3">
        <f t="shared" si="915"/>
        <v>0</v>
      </c>
      <c r="CY1158" s="3">
        <f t="shared" si="934"/>
        <v>0</v>
      </c>
      <c r="CZ1158" s="3">
        <f t="shared" si="935"/>
        <v>0</v>
      </c>
      <c r="DC1158" s="3" t="s">
        <v>3</v>
      </c>
      <c r="DD1158" s="3" t="s">
        <v>3</v>
      </c>
      <c r="DE1158" s="3" t="s">
        <v>3</v>
      </c>
      <c r="DF1158" s="3" t="s">
        <v>3</v>
      </c>
      <c r="DG1158" s="3" t="s">
        <v>3</v>
      </c>
      <c r="DH1158" s="3" t="s">
        <v>3</v>
      </c>
      <c r="DI1158" s="3" t="s">
        <v>3</v>
      </c>
      <c r="DJ1158" s="3" t="s">
        <v>3</v>
      </c>
      <c r="DK1158" s="3" t="s">
        <v>3</v>
      </c>
      <c r="DL1158" s="3" t="s">
        <v>3</v>
      </c>
      <c r="DM1158" s="3" t="s">
        <v>3</v>
      </c>
      <c r="DN1158" s="3">
        <v>0</v>
      </c>
      <c r="DO1158" s="3">
        <v>0</v>
      </c>
      <c r="DP1158" s="3">
        <v>1</v>
      </c>
      <c r="DQ1158" s="3">
        <v>1</v>
      </c>
      <c r="DU1158" s="3">
        <v>1010</v>
      </c>
      <c r="DV1158" s="3" t="s">
        <v>398</v>
      </c>
      <c r="DW1158" s="3" t="s">
        <v>398</v>
      </c>
      <c r="DX1158" s="3">
        <v>1</v>
      </c>
      <c r="DZ1158" s="3" t="s">
        <v>3</v>
      </c>
      <c r="EA1158" s="3" t="s">
        <v>3</v>
      </c>
      <c r="EB1158" s="3" t="s">
        <v>3</v>
      </c>
      <c r="EC1158" s="3" t="s">
        <v>3</v>
      </c>
      <c r="EE1158" s="3">
        <v>56938454</v>
      </c>
      <c r="EF1158" s="3">
        <v>30</v>
      </c>
      <c r="EG1158" s="3" t="s">
        <v>34</v>
      </c>
      <c r="EH1158" s="3">
        <v>0</v>
      </c>
      <c r="EI1158" s="3" t="s">
        <v>3</v>
      </c>
      <c r="EJ1158" s="3">
        <v>1</v>
      </c>
      <c r="EK1158" s="3">
        <v>21</v>
      </c>
      <c r="EL1158" s="3" t="s">
        <v>944</v>
      </c>
      <c r="EM1158" s="3" t="s">
        <v>945</v>
      </c>
      <c r="EO1158" s="3" t="s">
        <v>950</v>
      </c>
      <c r="EQ1158" s="3">
        <v>0</v>
      </c>
      <c r="ER1158" s="3">
        <v>73.52</v>
      </c>
      <c r="ES1158" s="3">
        <v>73.52</v>
      </c>
      <c r="ET1158" s="3">
        <v>0</v>
      </c>
      <c r="EU1158" s="3">
        <v>0</v>
      </c>
      <c r="EV1158" s="3">
        <v>0</v>
      </c>
      <c r="EW1158" s="3">
        <v>0</v>
      </c>
      <c r="EX1158" s="3">
        <v>0</v>
      </c>
      <c r="FQ1158" s="3">
        <v>0</v>
      </c>
      <c r="FR1158" s="3">
        <v>0</v>
      </c>
      <c r="FS1158" s="3">
        <v>0</v>
      </c>
      <c r="FX1158" s="3">
        <v>109</v>
      </c>
      <c r="FY1158" s="3">
        <v>61</v>
      </c>
      <c r="GA1158" s="3" t="s">
        <v>3</v>
      </c>
      <c r="GD1158" s="3">
        <v>1</v>
      </c>
      <c r="GF1158" s="3">
        <v>-1127264721</v>
      </c>
      <c r="GG1158" s="3">
        <v>2</v>
      </c>
      <c r="GH1158" s="3">
        <v>1</v>
      </c>
      <c r="GI1158" s="3">
        <v>2</v>
      </c>
      <c r="GJ1158" s="3">
        <v>0</v>
      </c>
      <c r="GK1158" s="3">
        <v>0</v>
      </c>
      <c r="GL1158" s="3">
        <f t="shared" si="916"/>
        <v>0</v>
      </c>
      <c r="GM1158" s="3">
        <f t="shared" si="917"/>
        <v>1838</v>
      </c>
      <c r="GN1158" s="3">
        <f t="shared" si="918"/>
        <v>1838</v>
      </c>
      <c r="GO1158" s="3">
        <f t="shared" si="919"/>
        <v>0</v>
      </c>
      <c r="GP1158" s="3">
        <f t="shared" si="920"/>
        <v>0</v>
      </c>
      <c r="GR1158" s="3">
        <v>0</v>
      </c>
      <c r="GS1158" s="3">
        <v>3</v>
      </c>
      <c r="GT1158" s="3">
        <v>0</v>
      </c>
      <c r="GU1158" s="3" t="s">
        <v>3</v>
      </c>
      <c r="GV1158" s="3">
        <f t="shared" si="921"/>
        <v>0</v>
      </c>
      <c r="GW1158" s="3">
        <v>1</v>
      </c>
      <c r="GX1158" s="3">
        <f t="shared" si="922"/>
        <v>0</v>
      </c>
      <c r="HA1158" s="3">
        <v>0</v>
      </c>
      <c r="HB1158" s="3">
        <v>0</v>
      </c>
      <c r="HC1158" s="3">
        <f t="shared" si="923"/>
        <v>0</v>
      </c>
      <c r="HE1158" s="3" t="s">
        <v>3</v>
      </c>
      <c r="HF1158" s="3" t="s">
        <v>3</v>
      </c>
      <c r="HM1158" s="3" t="s">
        <v>31</v>
      </c>
      <c r="HN1158" s="3" t="s">
        <v>3</v>
      </c>
      <c r="HO1158" s="3" t="s">
        <v>3</v>
      </c>
      <c r="HP1158" s="3" t="s">
        <v>3</v>
      </c>
      <c r="HQ1158" s="3" t="s">
        <v>3</v>
      </c>
      <c r="HS1158" s="3">
        <v>0</v>
      </c>
      <c r="IK1158" s="3">
        <v>0</v>
      </c>
    </row>
    <row r="1159" spans="1:255" x14ac:dyDescent="0.2">
      <c r="A1159" s="2">
        <v>17</v>
      </c>
      <c r="B1159" s="2">
        <v>1</v>
      </c>
      <c r="C1159" s="2"/>
      <c r="D1159" s="2"/>
      <c r="E1159" s="2" t="s">
        <v>1070</v>
      </c>
      <c r="F1159" s="2" t="s">
        <v>1071</v>
      </c>
      <c r="G1159" s="2" t="s">
        <v>1072</v>
      </c>
      <c r="H1159" s="2" t="s">
        <v>41</v>
      </c>
      <c r="I1159" s="2">
        <v>1</v>
      </c>
      <c r="J1159" s="2">
        <v>0</v>
      </c>
      <c r="K1159" s="2">
        <v>1</v>
      </c>
      <c r="L1159" s="2"/>
      <c r="M1159" s="2"/>
      <c r="N1159" s="2"/>
      <c r="O1159" s="2">
        <f t="shared" si="899"/>
        <v>2740.11</v>
      </c>
      <c r="P1159" s="2">
        <f t="shared" si="900"/>
        <v>2740.11</v>
      </c>
      <c r="Q1159" s="2">
        <f t="shared" si="924"/>
        <v>0</v>
      </c>
      <c r="R1159" s="2">
        <f t="shared" si="925"/>
        <v>0</v>
      </c>
      <c r="S1159" s="2">
        <f t="shared" si="901"/>
        <v>0</v>
      </c>
      <c r="T1159" s="2">
        <f t="shared" si="902"/>
        <v>0</v>
      </c>
      <c r="U1159" s="2">
        <f t="shared" si="903"/>
        <v>0</v>
      </c>
      <c r="V1159" s="2">
        <f t="shared" si="904"/>
        <v>0</v>
      </c>
      <c r="W1159" s="2">
        <f t="shared" si="905"/>
        <v>0</v>
      </c>
      <c r="X1159" s="2">
        <f t="shared" si="926"/>
        <v>0</v>
      </c>
      <c r="Y1159" s="2">
        <f t="shared" si="927"/>
        <v>0</v>
      </c>
      <c r="Z1159" s="2"/>
      <c r="AA1159" s="2">
        <v>56661434</v>
      </c>
      <c r="AB1159" s="2">
        <f t="shared" si="906"/>
        <v>2740.11</v>
      </c>
      <c r="AC1159" s="2">
        <f t="shared" si="928"/>
        <v>2740.11</v>
      </c>
      <c r="AD1159" s="2">
        <f t="shared" si="929"/>
        <v>0</v>
      </c>
      <c r="AE1159" s="2">
        <f t="shared" si="930"/>
        <v>0</v>
      </c>
      <c r="AF1159" s="2">
        <f t="shared" si="930"/>
        <v>0</v>
      </c>
      <c r="AG1159" s="2">
        <f t="shared" si="907"/>
        <v>0</v>
      </c>
      <c r="AH1159" s="2">
        <f t="shared" si="931"/>
        <v>0</v>
      </c>
      <c r="AI1159" s="2">
        <f t="shared" si="931"/>
        <v>0</v>
      </c>
      <c r="AJ1159" s="2">
        <f t="shared" si="908"/>
        <v>0</v>
      </c>
      <c r="AK1159" s="2">
        <v>2740.11</v>
      </c>
      <c r="AL1159" s="2">
        <v>2740.11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1</v>
      </c>
      <c r="AW1159" s="2">
        <v>1</v>
      </c>
      <c r="AX1159" s="2"/>
      <c r="AY1159" s="2"/>
      <c r="AZ1159" s="2">
        <v>1</v>
      </c>
      <c r="BA1159" s="2">
        <v>1</v>
      </c>
      <c r="BB1159" s="2">
        <v>1</v>
      </c>
      <c r="BC1159" s="2">
        <v>1</v>
      </c>
      <c r="BD1159" s="2" t="s">
        <v>3</v>
      </c>
      <c r="BE1159" s="2" t="s">
        <v>3</v>
      </c>
      <c r="BF1159" s="2" t="s">
        <v>3</v>
      </c>
      <c r="BG1159" s="2" t="s">
        <v>3</v>
      </c>
      <c r="BH1159" s="2">
        <v>3</v>
      </c>
      <c r="BI1159" s="2">
        <v>1</v>
      </c>
      <c r="BJ1159" s="2" t="s">
        <v>1071</v>
      </c>
      <c r="BK1159" s="2"/>
      <c r="BL1159" s="2"/>
      <c r="BM1159" s="2">
        <v>400005</v>
      </c>
      <c r="BN1159" s="2">
        <v>0</v>
      </c>
      <c r="BO1159" s="2" t="s">
        <v>3</v>
      </c>
      <c r="BP1159" s="2">
        <v>0</v>
      </c>
      <c r="BQ1159" s="2">
        <v>213</v>
      </c>
      <c r="BR1159" s="2">
        <v>0</v>
      </c>
      <c r="BS1159" s="2">
        <v>1</v>
      </c>
      <c r="BT1159" s="2">
        <v>1</v>
      </c>
      <c r="BU1159" s="2">
        <v>1</v>
      </c>
      <c r="BV1159" s="2">
        <v>1</v>
      </c>
      <c r="BW1159" s="2">
        <v>1</v>
      </c>
      <c r="BX1159" s="2">
        <v>1</v>
      </c>
      <c r="BY1159" s="2" t="s">
        <v>3</v>
      </c>
      <c r="BZ1159" s="2">
        <v>0</v>
      </c>
      <c r="CA1159" s="2">
        <v>0</v>
      </c>
      <c r="CB1159" s="2" t="s">
        <v>3</v>
      </c>
      <c r="CC1159" s="2"/>
      <c r="CD1159" s="2"/>
      <c r="CE1159" s="2">
        <v>1566</v>
      </c>
      <c r="CF1159" s="2">
        <v>0</v>
      </c>
      <c r="CG1159" s="2">
        <v>0</v>
      </c>
      <c r="CH1159" s="2"/>
      <c r="CI1159" s="2"/>
      <c r="CJ1159" s="2"/>
      <c r="CK1159" s="2"/>
      <c r="CL1159" s="2"/>
      <c r="CM1159" s="2">
        <v>0</v>
      </c>
      <c r="CN1159" s="2" t="s">
        <v>3</v>
      </c>
      <c r="CO1159" s="2">
        <v>0</v>
      </c>
      <c r="CP1159" s="2">
        <f t="shared" si="909"/>
        <v>2740.11</v>
      </c>
      <c r="CQ1159" s="2">
        <f t="shared" si="910"/>
        <v>2740.11</v>
      </c>
      <c r="CR1159" s="2">
        <f t="shared" si="932"/>
        <v>0</v>
      </c>
      <c r="CS1159" s="2">
        <f t="shared" si="933"/>
        <v>0</v>
      </c>
      <c r="CT1159" s="2">
        <f t="shared" si="911"/>
        <v>0</v>
      </c>
      <c r="CU1159" s="2">
        <f t="shared" si="912"/>
        <v>0</v>
      </c>
      <c r="CV1159" s="2">
        <f t="shared" si="913"/>
        <v>0</v>
      </c>
      <c r="CW1159" s="2">
        <f t="shared" si="914"/>
        <v>0</v>
      </c>
      <c r="CX1159" s="2">
        <f t="shared" si="915"/>
        <v>0</v>
      </c>
      <c r="CY1159" s="2">
        <f t="shared" si="934"/>
        <v>0</v>
      </c>
      <c r="CZ1159" s="2">
        <f t="shared" si="935"/>
        <v>0</v>
      </c>
      <c r="DA1159" s="2"/>
      <c r="DB1159" s="2"/>
      <c r="DC1159" s="2" t="s">
        <v>3</v>
      </c>
      <c r="DD1159" s="2" t="s">
        <v>3</v>
      </c>
      <c r="DE1159" s="2" t="s">
        <v>3</v>
      </c>
      <c r="DF1159" s="2" t="s">
        <v>3</v>
      </c>
      <c r="DG1159" s="2" t="s">
        <v>3</v>
      </c>
      <c r="DH1159" s="2" t="s">
        <v>3</v>
      </c>
      <c r="DI1159" s="2" t="s">
        <v>3</v>
      </c>
      <c r="DJ1159" s="2" t="s">
        <v>3</v>
      </c>
      <c r="DK1159" s="2" t="s">
        <v>3</v>
      </c>
      <c r="DL1159" s="2" t="s">
        <v>3</v>
      </c>
      <c r="DM1159" s="2" t="s">
        <v>3</v>
      </c>
      <c r="DN1159" s="2">
        <v>0</v>
      </c>
      <c r="DO1159" s="2">
        <v>0</v>
      </c>
      <c r="DP1159" s="2">
        <v>1</v>
      </c>
      <c r="DQ1159" s="2">
        <v>1</v>
      </c>
      <c r="DR1159" s="2"/>
      <c r="DS1159" s="2"/>
      <c r="DT1159" s="2"/>
      <c r="DU1159" s="2">
        <v>1013</v>
      </c>
      <c r="DV1159" s="2" t="s">
        <v>41</v>
      </c>
      <c r="DW1159" s="2" t="s">
        <v>41</v>
      </c>
      <c r="DX1159" s="2">
        <v>1</v>
      </c>
      <c r="DY1159" s="2"/>
      <c r="DZ1159" s="2" t="s">
        <v>3</v>
      </c>
      <c r="EA1159" s="2" t="s">
        <v>3</v>
      </c>
      <c r="EB1159" s="2" t="s">
        <v>3</v>
      </c>
      <c r="EC1159" s="2" t="s">
        <v>3</v>
      </c>
      <c r="ED1159" s="2"/>
      <c r="EE1159" s="2">
        <v>56938432</v>
      </c>
      <c r="EF1159" s="2">
        <v>213</v>
      </c>
      <c r="EG1159" s="2" t="s">
        <v>412</v>
      </c>
      <c r="EH1159" s="2">
        <v>0</v>
      </c>
      <c r="EI1159" s="2" t="s">
        <v>3</v>
      </c>
      <c r="EJ1159" s="2">
        <v>1</v>
      </c>
      <c r="EK1159" s="2">
        <v>400005</v>
      </c>
      <c r="EL1159" s="2" t="s">
        <v>412</v>
      </c>
      <c r="EM1159" s="2" t="s">
        <v>413</v>
      </c>
      <c r="EN1159" s="2"/>
      <c r="EO1159" s="2" t="s">
        <v>3</v>
      </c>
      <c r="EP1159" s="2"/>
      <c r="EQ1159" s="2">
        <v>131088</v>
      </c>
      <c r="ER1159" s="2">
        <v>0</v>
      </c>
      <c r="ES1159" s="2">
        <v>2740.11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>
        <v>0</v>
      </c>
      <c r="FR1159" s="2">
        <v>0</v>
      </c>
      <c r="FS1159" s="2">
        <v>0</v>
      </c>
      <c r="FT1159" s="2"/>
      <c r="FU1159" s="2"/>
      <c r="FV1159" s="2"/>
      <c r="FW1159" s="2"/>
      <c r="FX1159" s="2">
        <v>0</v>
      </c>
      <c r="FY1159" s="2">
        <v>0</v>
      </c>
      <c r="FZ1159" s="2"/>
      <c r="GA1159" s="2" t="s">
        <v>1073</v>
      </c>
      <c r="GB1159" s="2"/>
      <c r="GC1159" s="2"/>
      <c r="GD1159" s="2">
        <v>1</v>
      </c>
      <c r="GE1159" s="2"/>
      <c r="GF1159" s="2">
        <v>1472712120</v>
      </c>
      <c r="GG1159" s="2">
        <v>2</v>
      </c>
      <c r="GH1159" s="2">
        <v>4</v>
      </c>
      <c r="GI1159" s="2">
        <v>-2</v>
      </c>
      <c r="GJ1159" s="2">
        <v>0</v>
      </c>
      <c r="GK1159" s="2">
        <v>0</v>
      </c>
      <c r="GL1159" s="2">
        <f t="shared" si="916"/>
        <v>0</v>
      </c>
      <c r="GM1159" s="2">
        <f t="shared" si="917"/>
        <v>2740.11</v>
      </c>
      <c r="GN1159" s="2">
        <f t="shared" si="918"/>
        <v>2740.11</v>
      </c>
      <c r="GO1159" s="2">
        <f t="shared" si="919"/>
        <v>0</v>
      </c>
      <c r="GP1159" s="2">
        <f t="shared" si="920"/>
        <v>0</v>
      </c>
      <c r="GQ1159" s="2"/>
      <c r="GR1159" s="2">
        <v>1</v>
      </c>
      <c r="GS1159" s="2">
        <v>2</v>
      </c>
      <c r="GT1159" s="2">
        <v>0</v>
      </c>
      <c r="GU1159" s="2" t="s">
        <v>3</v>
      </c>
      <c r="GV1159" s="2">
        <f t="shared" si="921"/>
        <v>0</v>
      </c>
      <c r="GW1159" s="2">
        <v>1</v>
      </c>
      <c r="GX1159" s="2">
        <f t="shared" si="922"/>
        <v>0</v>
      </c>
      <c r="GY1159" s="2"/>
      <c r="GZ1159" s="2"/>
      <c r="HA1159" s="2">
        <v>0</v>
      </c>
      <c r="HB1159" s="2">
        <v>0</v>
      </c>
      <c r="HC1159" s="2">
        <f t="shared" si="923"/>
        <v>0</v>
      </c>
      <c r="HD1159" s="2"/>
      <c r="HE1159" s="2" t="s">
        <v>415</v>
      </c>
      <c r="HF1159" s="2" t="s">
        <v>38</v>
      </c>
      <c r="HG1159" s="2"/>
      <c r="HH1159" s="2"/>
      <c r="HI1159" s="2"/>
      <c r="HJ1159" s="2"/>
      <c r="HK1159" s="2"/>
      <c r="HL1159" s="2"/>
      <c r="HM1159" s="2" t="s">
        <v>3</v>
      </c>
      <c r="HN1159" s="2" t="s">
        <v>3</v>
      </c>
      <c r="HO1159" s="2" t="s">
        <v>3</v>
      </c>
      <c r="HP1159" s="2" t="s">
        <v>3</v>
      </c>
      <c r="HQ1159" s="2" t="s">
        <v>3</v>
      </c>
      <c r="HR1159" s="2"/>
      <c r="HS1159" s="2">
        <v>0</v>
      </c>
      <c r="HT1159" s="2"/>
      <c r="HU1159" s="2"/>
      <c r="HV1159" s="2"/>
      <c r="HW1159" s="2"/>
      <c r="HX1159" s="2"/>
      <c r="HY1159" s="2"/>
      <c r="HZ1159" s="2"/>
      <c r="IA1159" s="2"/>
      <c r="IB1159" s="2"/>
      <c r="IC1159" s="2"/>
      <c r="ID1159" s="2"/>
      <c r="IE1159" s="2"/>
      <c r="IF1159" s="2"/>
      <c r="IG1159" s="2"/>
      <c r="IH1159" s="2"/>
      <c r="II1159" s="2"/>
      <c r="IJ1159" s="2"/>
      <c r="IK1159" s="2">
        <v>0</v>
      </c>
      <c r="IL1159" s="2"/>
      <c r="IM1159" s="2"/>
      <c r="IN1159" s="2"/>
      <c r="IO1159" s="2"/>
      <c r="IP1159" s="2"/>
      <c r="IQ1159" s="2"/>
      <c r="IR1159" s="2"/>
      <c r="IS1159" s="2"/>
      <c r="IT1159" s="2"/>
      <c r="IU1159" s="2"/>
    </row>
    <row r="1160" spans="1:255" x14ac:dyDescent="0.2">
      <c r="A1160" s="3">
        <v>17</v>
      </c>
      <c r="B1160" s="3">
        <v>1</v>
      </c>
      <c r="E1160" s="3" t="s">
        <v>1070</v>
      </c>
      <c r="F1160" s="3" t="s">
        <v>1071</v>
      </c>
      <c r="G1160" s="3" t="s">
        <v>1072</v>
      </c>
      <c r="H1160" s="3" t="s">
        <v>41</v>
      </c>
      <c r="I1160" s="3">
        <v>1</v>
      </c>
      <c r="J1160" s="3">
        <v>0</v>
      </c>
      <c r="K1160" s="3">
        <v>1</v>
      </c>
      <c r="O1160" s="3">
        <f t="shared" si="899"/>
        <v>26962.68</v>
      </c>
      <c r="P1160" s="3">
        <f t="shared" si="900"/>
        <v>26962.68</v>
      </c>
      <c r="Q1160" s="3">
        <f t="shared" si="924"/>
        <v>0</v>
      </c>
      <c r="R1160" s="3">
        <f t="shared" si="925"/>
        <v>0</v>
      </c>
      <c r="S1160" s="3">
        <f t="shared" si="901"/>
        <v>0</v>
      </c>
      <c r="T1160" s="3">
        <f t="shared" si="902"/>
        <v>0</v>
      </c>
      <c r="U1160" s="3">
        <f t="shared" si="903"/>
        <v>0</v>
      </c>
      <c r="V1160" s="3">
        <f t="shared" si="904"/>
        <v>0</v>
      </c>
      <c r="W1160" s="3">
        <f t="shared" si="905"/>
        <v>0</v>
      </c>
      <c r="X1160" s="3">
        <f t="shared" si="926"/>
        <v>0</v>
      </c>
      <c r="Y1160" s="3">
        <f t="shared" si="927"/>
        <v>0</v>
      </c>
      <c r="AA1160" s="3">
        <v>56661436</v>
      </c>
      <c r="AB1160" s="3">
        <f t="shared" si="906"/>
        <v>2740.11</v>
      </c>
      <c r="AC1160" s="3">
        <f t="shared" si="928"/>
        <v>2740.11</v>
      </c>
      <c r="AD1160" s="3">
        <f t="shared" si="929"/>
        <v>0</v>
      </c>
      <c r="AE1160" s="3">
        <f t="shared" si="930"/>
        <v>0</v>
      </c>
      <c r="AF1160" s="3">
        <f t="shared" si="930"/>
        <v>0</v>
      </c>
      <c r="AG1160" s="3">
        <f t="shared" si="907"/>
        <v>0</v>
      </c>
      <c r="AH1160" s="3">
        <f t="shared" si="931"/>
        <v>0</v>
      </c>
      <c r="AI1160" s="3">
        <f t="shared" si="931"/>
        <v>0</v>
      </c>
      <c r="AJ1160" s="3">
        <f t="shared" si="908"/>
        <v>0</v>
      </c>
      <c r="AK1160" s="3">
        <v>2740.11</v>
      </c>
      <c r="AL1160" s="3">
        <v>2740.11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1</v>
      </c>
      <c r="AW1160" s="3">
        <v>1</v>
      </c>
      <c r="AZ1160" s="3">
        <v>1</v>
      </c>
      <c r="BA1160" s="3">
        <v>1</v>
      </c>
      <c r="BB1160" s="3">
        <v>1</v>
      </c>
      <c r="BC1160" s="3">
        <v>9.84</v>
      </c>
      <c r="BD1160" s="3" t="s">
        <v>3</v>
      </c>
      <c r="BE1160" s="3" t="s">
        <v>3</v>
      </c>
      <c r="BF1160" s="3" t="s">
        <v>3</v>
      </c>
      <c r="BG1160" s="3" t="s">
        <v>3</v>
      </c>
      <c r="BH1160" s="3">
        <v>3</v>
      </c>
      <c r="BI1160" s="3">
        <v>1</v>
      </c>
      <c r="BJ1160" s="3" t="s">
        <v>1071</v>
      </c>
      <c r="BM1160" s="3">
        <v>400005</v>
      </c>
      <c r="BN1160" s="3">
        <v>0</v>
      </c>
      <c r="BO1160" s="3" t="s">
        <v>3</v>
      </c>
      <c r="BP1160" s="3">
        <v>0</v>
      </c>
      <c r="BQ1160" s="3">
        <v>213</v>
      </c>
      <c r="BR1160" s="3">
        <v>0</v>
      </c>
      <c r="BS1160" s="3">
        <v>1</v>
      </c>
      <c r="BT1160" s="3">
        <v>1</v>
      </c>
      <c r="BU1160" s="3">
        <v>1</v>
      </c>
      <c r="BV1160" s="3">
        <v>1</v>
      </c>
      <c r="BW1160" s="3">
        <v>1</v>
      </c>
      <c r="BX1160" s="3">
        <v>1</v>
      </c>
      <c r="BY1160" s="3" t="s">
        <v>3</v>
      </c>
      <c r="BZ1160" s="3">
        <v>0</v>
      </c>
      <c r="CA1160" s="3">
        <v>0</v>
      </c>
      <c r="CB1160" s="3" t="s">
        <v>3</v>
      </c>
      <c r="CE1160" s="3">
        <v>1566</v>
      </c>
      <c r="CF1160" s="3">
        <v>0</v>
      </c>
      <c r="CG1160" s="3">
        <v>0</v>
      </c>
      <c r="CM1160" s="3">
        <v>0</v>
      </c>
      <c r="CN1160" s="3" t="s">
        <v>3</v>
      </c>
      <c r="CO1160" s="3">
        <v>0</v>
      </c>
      <c r="CP1160" s="3">
        <f t="shared" si="909"/>
        <v>26962.68</v>
      </c>
      <c r="CQ1160" s="3">
        <f t="shared" si="910"/>
        <v>26962.68</v>
      </c>
      <c r="CR1160" s="3">
        <f t="shared" si="932"/>
        <v>0</v>
      </c>
      <c r="CS1160" s="3">
        <f t="shared" si="933"/>
        <v>0</v>
      </c>
      <c r="CT1160" s="3">
        <f t="shared" si="911"/>
        <v>0</v>
      </c>
      <c r="CU1160" s="3">
        <f t="shared" si="912"/>
        <v>0</v>
      </c>
      <c r="CV1160" s="3">
        <f t="shared" si="913"/>
        <v>0</v>
      </c>
      <c r="CW1160" s="3">
        <f t="shared" si="914"/>
        <v>0</v>
      </c>
      <c r="CX1160" s="3">
        <f t="shared" si="915"/>
        <v>0</v>
      </c>
      <c r="CY1160" s="3">
        <f t="shared" si="934"/>
        <v>0</v>
      </c>
      <c r="CZ1160" s="3">
        <f t="shared" si="935"/>
        <v>0</v>
      </c>
      <c r="DC1160" s="3" t="s">
        <v>3</v>
      </c>
      <c r="DD1160" s="3" t="s">
        <v>3</v>
      </c>
      <c r="DE1160" s="3" t="s">
        <v>3</v>
      </c>
      <c r="DF1160" s="3" t="s">
        <v>3</v>
      </c>
      <c r="DG1160" s="3" t="s">
        <v>3</v>
      </c>
      <c r="DH1160" s="3" t="s">
        <v>3</v>
      </c>
      <c r="DI1160" s="3" t="s">
        <v>3</v>
      </c>
      <c r="DJ1160" s="3" t="s">
        <v>3</v>
      </c>
      <c r="DK1160" s="3" t="s">
        <v>3</v>
      </c>
      <c r="DL1160" s="3" t="s">
        <v>3</v>
      </c>
      <c r="DM1160" s="3" t="s">
        <v>3</v>
      </c>
      <c r="DN1160" s="3">
        <v>0</v>
      </c>
      <c r="DO1160" s="3">
        <v>0</v>
      </c>
      <c r="DP1160" s="3">
        <v>1</v>
      </c>
      <c r="DQ1160" s="3">
        <v>1</v>
      </c>
      <c r="DU1160" s="3">
        <v>1013</v>
      </c>
      <c r="DV1160" s="3" t="s">
        <v>41</v>
      </c>
      <c r="DW1160" s="3" t="s">
        <v>41</v>
      </c>
      <c r="DX1160" s="3">
        <v>1</v>
      </c>
      <c r="DZ1160" s="3" t="s">
        <v>3</v>
      </c>
      <c r="EA1160" s="3" t="s">
        <v>3</v>
      </c>
      <c r="EB1160" s="3" t="s">
        <v>3</v>
      </c>
      <c r="EC1160" s="3" t="s">
        <v>3</v>
      </c>
      <c r="EE1160" s="3">
        <v>56938432</v>
      </c>
      <c r="EF1160" s="3">
        <v>213</v>
      </c>
      <c r="EG1160" s="3" t="s">
        <v>412</v>
      </c>
      <c r="EH1160" s="3">
        <v>0</v>
      </c>
      <c r="EI1160" s="3" t="s">
        <v>3</v>
      </c>
      <c r="EJ1160" s="3">
        <v>1</v>
      </c>
      <c r="EK1160" s="3">
        <v>400005</v>
      </c>
      <c r="EL1160" s="3" t="s">
        <v>412</v>
      </c>
      <c r="EM1160" s="3" t="s">
        <v>413</v>
      </c>
      <c r="EO1160" s="3" t="s">
        <v>3</v>
      </c>
      <c r="EQ1160" s="3">
        <v>131088</v>
      </c>
      <c r="ER1160" s="3">
        <v>0</v>
      </c>
      <c r="ES1160" s="3">
        <v>2740.11</v>
      </c>
      <c r="ET1160" s="3">
        <v>0</v>
      </c>
      <c r="EU1160" s="3">
        <v>0</v>
      </c>
      <c r="EV1160" s="3">
        <v>0</v>
      </c>
      <c r="EW1160" s="3">
        <v>0</v>
      </c>
      <c r="EX1160" s="3">
        <v>0</v>
      </c>
      <c r="EY1160" s="3">
        <v>0</v>
      </c>
      <c r="EZ1160" s="3">
        <v>5</v>
      </c>
      <c r="FC1160" s="3">
        <v>1</v>
      </c>
      <c r="FD1160" s="3">
        <v>18</v>
      </c>
      <c r="FF1160" s="3">
        <v>32249.48</v>
      </c>
      <c r="FQ1160" s="3">
        <v>0</v>
      </c>
      <c r="FR1160" s="3">
        <v>0</v>
      </c>
      <c r="FS1160" s="3">
        <v>0</v>
      </c>
      <c r="FX1160" s="3">
        <v>0</v>
      </c>
      <c r="FY1160" s="3">
        <v>0</v>
      </c>
      <c r="GA1160" s="3" t="s">
        <v>1073</v>
      </c>
      <c r="GD1160" s="3">
        <v>1</v>
      </c>
      <c r="GF1160" s="3">
        <v>1472712120</v>
      </c>
      <c r="GG1160" s="3">
        <v>2</v>
      </c>
      <c r="GH1160" s="3">
        <v>3</v>
      </c>
      <c r="GI1160" s="3">
        <v>3</v>
      </c>
      <c r="GJ1160" s="3">
        <v>0</v>
      </c>
      <c r="GK1160" s="3">
        <v>0</v>
      </c>
      <c r="GL1160" s="3">
        <f t="shared" si="916"/>
        <v>0</v>
      </c>
      <c r="GM1160" s="3">
        <f t="shared" si="917"/>
        <v>26962.68</v>
      </c>
      <c r="GN1160" s="3">
        <f t="shared" si="918"/>
        <v>26962.68</v>
      </c>
      <c r="GO1160" s="3">
        <f t="shared" si="919"/>
        <v>0</v>
      </c>
      <c r="GP1160" s="3">
        <f t="shared" si="920"/>
        <v>0</v>
      </c>
      <c r="GR1160" s="3">
        <v>1</v>
      </c>
      <c r="GS1160" s="3">
        <v>1</v>
      </c>
      <c r="GT1160" s="3">
        <v>0</v>
      </c>
      <c r="GU1160" s="3" t="s">
        <v>3</v>
      </c>
      <c r="GV1160" s="3">
        <f t="shared" si="921"/>
        <v>0</v>
      </c>
      <c r="GW1160" s="3">
        <v>1</v>
      </c>
      <c r="GX1160" s="3">
        <f t="shared" si="922"/>
        <v>0</v>
      </c>
      <c r="HA1160" s="3">
        <v>0</v>
      </c>
      <c r="HB1160" s="3">
        <v>0</v>
      </c>
      <c r="HC1160" s="3">
        <f t="shared" si="923"/>
        <v>0</v>
      </c>
      <c r="HE1160" s="3" t="s">
        <v>415</v>
      </c>
      <c r="HF1160" s="3" t="s">
        <v>38</v>
      </c>
      <c r="HM1160" s="3" t="s">
        <v>3</v>
      </c>
      <c r="HN1160" s="3" t="s">
        <v>3</v>
      </c>
      <c r="HO1160" s="3" t="s">
        <v>3</v>
      </c>
      <c r="HP1160" s="3" t="s">
        <v>3</v>
      </c>
      <c r="HQ1160" s="3" t="s">
        <v>3</v>
      </c>
      <c r="HS1160" s="3">
        <v>0</v>
      </c>
      <c r="IK1160" s="3">
        <v>0</v>
      </c>
    </row>
    <row r="1161" spans="1:255" x14ac:dyDescent="0.2">
      <c r="A1161" s="2">
        <v>17</v>
      </c>
      <c r="B1161" s="2">
        <v>1</v>
      </c>
      <c r="C1161" s="2"/>
      <c r="D1161" s="2"/>
      <c r="E1161" s="2" t="s">
        <v>1074</v>
      </c>
      <c r="F1161" s="2" t="s">
        <v>1075</v>
      </c>
      <c r="G1161" s="2" t="s">
        <v>1076</v>
      </c>
      <c r="H1161" s="2" t="s">
        <v>41</v>
      </c>
      <c r="I1161" s="2">
        <v>1</v>
      </c>
      <c r="J1161" s="2">
        <v>0</v>
      </c>
      <c r="K1161" s="2">
        <v>1</v>
      </c>
      <c r="L1161" s="2"/>
      <c r="M1161" s="2"/>
      <c r="N1161" s="2"/>
      <c r="O1161" s="2">
        <f t="shared" si="899"/>
        <v>5497.22</v>
      </c>
      <c r="P1161" s="2">
        <f t="shared" si="900"/>
        <v>5497.22</v>
      </c>
      <c r="Q1161" s="2">
        <f t="shared" si="924"/>
        <v>0</v>
      </c>
      <c r="R1161" s="2">
        <f t="shared" si="925"/>
        <v>0</v>
      </c>
      <c r="S1161" s="2">
        <f t="shared" si="901"/>
        <v>0</v>
      </c>
      <c r="T1161" s="2">
        <f t="shared" si="902"/>
        <v>0</v>
      </c>
      <c r="U1161" s="2">
        <f t="shared" si="903"/>
        <v>0</v>
      </c>
      <c r="V1161" s="2">
        <f t="shared" si="904"/>
        <v>0</v>
      </c>
      <c r="W1161" s="2">
        <f t="shared" si="905"/>
        <v>0</v>
      </c>
      <c r="X1161" s="2">
        <f t="shared" si="926"/>
        <v>0</v>
      </c>
      <c r="Y1161" s="2">
        <f t="shared" si="927"/>
        <v>0</v>
      </c>
      <c r="Z1161" s="2"/>
      <c r="AA1161" s="2">
        <v>56661434</v>
      </c>
      <c r="AB1161" s="2">
        <f t="shared" si="906"/>
        <v>5497.22</v>
      </c>
      <c r="AC1161" s="2">
        <f t="shared" si="928"/>
        <v>5497.22</v>
      </c>
      <c r="AD1161" s="2">
        <f t="shared" si="929"/>
        <v>0</v>
      </c>
      <c r="AE1161" s="2">
        <f t="shared" si="930"/>
        <v>0</v>
      </c>
      <c r="AF1161" s="2">
        <f t="shared" si="930"/>
        <v>0</v>
      </c>
      <c r="AG1161" s="2">
        <f t="shared" si="907"/>
        <v>0</v>
      </c>
      <c r="AH1161" s="2">
        <f t="shared" si="931"/>
        <v>0</v>
      </c>
      <c r="AI1161" s="2">
        <f t="shared" si="931"/>
        <v>0</v>
      </c>
      <c r="AJ1161" s="2">
        <f t="shared" si="908"/>
        <v>0</v>
      </c>
      <c r="AK1161" s="2">
        <v>5497.22</v>
      </c>
      <c r="AL1161" s="2">
        <v>5497.22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1</v>
      </c>
      <c r="AW1161" s="2">
        <v>1</v>
      </c>
      <c r="AX1161" s="2"/>
      <c r="AY1161" s="2"/>
      <c r="AZ1161" s="2">
        <v>1</v>
      </c>
      <c r="BA1161" s="2">
        <v>1</v>
      </c>
      <c r="BB1161" s="2">
        <v>1</v>
      </c>
      <c r="BC1161" s="2">
        <v>1</v>
      </c>
      <c r="BD1161" s="2" t="s">
        <v>3</v>
      </c>
      <c r="BE1161" s="2" t="s">
        <v>3</v>
      </c>
      <c r="BF1161" s="2" t="s">
        <v>3</v>
      </c>
      <c r="BG1161" s="2" t="s">
        <v>3</v>
      </c>
      <c r="BH1161" s="2">
        <v>3</v>
      </c>
      <c r="BI1161" s="2">
        <v>1</v>
      </c>
      <c r="BJ1161" s="2" t="s">
        <v>1075</v>
      </c>
      <c r="BK1161" s="2"/>
      <c r="BL1161" s="2"/>
      <c r="BM1161" s="2">
        <v>400005</v>
      </c>
      <c r="BN1161" s="2">
        <v>0</v>
      </c>
      <c r="BO1161" s="2" t="s">
        <v>3</v>
      </c>
      <c r="BP1161" s="2">
        <v>0</v>
      </c>
      <c r="BQ1161" s="2">
        <v>213</v>
      </c>
      <c r="BR1161" s="2">
        <v>0</v>
      </c>
      <c r="BS1161" s="2">
        <v>1</v>
      </c>
      <c r="BT1161" s="2">
        <v>1</v>
      </c>
      <c r="BU1161" s="2">
        <v>1</v>
      </c>
      <c r="BV1161" s="2">
        <v>1</v>
      </c>
      <c r="BW1161" s="2">
        <v>1</v>
      </c>
      <c r="BX1161" s="2">
        <v>1</v>
      </c>
      <c r="BY1161" s="2" t="s">
        <v>3</v>
      </c>
      <c r="BZ1161" s="2">
        <v>0</v>
      </c>
      <c r="CA1161" s="2">
        <v>0</v>
      </c>
      <c r="CB1161" s="2" t="s">
        <v>3</v>
      </c>
      <c r="CC1161" s="2"/>
      <c r="CD1161" s="2"/>
      <c r="CE1161" s="2">
        <v>1566</v>
      </c>
      <c r="CF1161" s="2">
        <v>0</v>
      </c>
      <c r="CG1161" s="2">
        <v>0</v>
      </c>
      <c r="CH1161" s="2"/>
      <c r="CI1161" s="2"/>
      <c r="CJ1161" s="2"/>
      <c r="CK1161" s="2"/>
      <c r="CL1161" s="2"/>
      <c r="CM1161" s="2">
        <v>0</v>
      </c>
      <c r="CN1161" s="2" t="s">
        <v>3</v>
      </c>
      <c r="CO1161" s="2">
        <v>0</v>
      </c>
      <c r="CP1161" s="2">
        <f t="shared" si="909"/>
        <v>5497.22</v>
      </c>
      <c r="CQ1161" s="2">
        <f t="shared" si="910"/>
        <v>5497.22</v>
      </c>
      <c r="CR1161" s="2">
        <f t="shared" si="932"/>
        <v>0</v>
      </c>
      <c r="CS1161" s="2">
        <f t="shared" si="933"/>
        <v>0</v>
      </c>
      <c r="CT1161" s="2">
        <f t="shared" si="911"/>
        <v>0</v>
      </c>
      <c r="CU1161" s="2">
        <f t="shared" si="912"/>
        <v>0</v>
      </c>
      <c r="CV1161" s="2">
        <f t="shared" si="913"/>
        <v>0</v>
      </c>
      <c r="CW1161" s="2">
        <f t="shared" si="914"/>
        <v>0</v>
      </c>
      <c r="CX1161" s="2">
        <f t="shared" si="915"/>
        <v>0</v>
      </c>
      <c r="CY1161" s="2">
        <f t="shared" si="934"/>
        <v>0</v>
      </c>
      <c r="CZ1161" s="2">
        <f t="shared" si="935"/>
        <v>0</v>
      </c>
      <c r="DA1161" s="2"/>
      <c r="DB1161" s="2"/>
      <c r="DC1161" s="2" t="s">
        <v>3</v>
      </c>
      <c r="DD1161" s="2" t="s">
        <v>3</v>
      </c>
      <c r="DE1161" s="2" t="s">
        <v>3</v>
      </c>
      <c r="DF1161" s="2" t="s">
        <v>3</v>
      </c>
      <c r="DG1161" s="2" t="s">
        <v>3</v>
      </c>
      <c r="DH1161" s="2" t="s">
        <v>3</v>
      </c>
      <c r="DI1161" s="2" t="s">
        <v>3</v>
      </c>
      <c r="DJ1161" s="2" t="s">
        <v>3</v>
      </c>
      <c r="DK1161" s="2" t="s">
        <v>3</v>
      </c>
      <c r="DL1161" s="2" t="s">
        <v>3</v>
      </c>
      <c r="DM1161" s="2" t="s">
        <v>3</v>
      </c>
      <c r="DN1161" s="2">
        <v>0</v>
      </c>
      <c r="DO1161" s="2">
        <v>0</v>
      </c>
      <c r="DP1161" s="2">
        <v>1</v>
      </c>
      <c r="DQ1161" s="2">
        <v>1</v>
      </c>
      <c r="DR1161" s="2"/>
      <c r="DS1161" s="2"/>
      <c r="DT1161" s="2"/>
      <c r="DU1161" s="2">
        <v>1013</v>
      </c>
      <c r="DV1161" s="2" t="s">
        <v>41</v>
      </c>
      <c r="DW1161" s="2" t="s">
        <v>41</v>
      </c>
      <c r="DX1161" s="2">
        <v>1</v>
      </c>
      <c r="DY1161" s="2"/>
      <c r="DZ1161" s="2" t="s">
        <v>3</v>
      </c>
      <c r="EA1161" s="2" t="s">
        <v>3</v>
      </c>
      <c r="EB1161" s="2" t="s">
        <v>3</v>
      </c>
      <c r="EC1161" s="2" t="s">
        <v>3</v>
      </c>
      <c r="ED1161" s="2"/>
      <c r="EE1161" s="2">
        <v>56938432</v>
      </c>
      <c r="EF1161" s="2">
        <v>213</v>
      </c>
      <c r="EG1161" s="2" t="s">
        <v>412</v>
      </c>
      <c r="EH1161" s="2">
        <v>0</v>
      </c>
      <c r="EI1161" s="2" t="s">
        <v>3</v>
      </c>
      <c r="EJ1161" s="2">
        <v>1</v>
      </c>
      <c r="EK1161" s="2">
        <v>400005</v>
      </c>
      <c r="EL1161" s="2" t="s">
        <v>412</v>
      </c>
      <c r="EM1161" s="2" t="s">
        <v>413</v>
      </c>
      <c r="EN1161" s="2"/>
      <c r="EO1161" s="2" t="s">
        <v>3</v>
      </c>
      <c r="EP1161" s="2"/>
      <c r="EQ1161" s="2">
        <v>131088</v>
      </c>
      <c r="ER1161" s="2">
        <v>0</v>
      </c>
      <c r="ES1161" s="2">
        <v>5497.22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>
        <v>0</v>
      </c>
      <c r="FR1161" s="2">
        <v>0</v>
      </c>
      <c r="FS1161" s="2">
        <v>0</v>
      </c>
      <c r="FT1161" s="2"/>
      <c r="FU1161" s="2"/>
      <c r="FV1161" s="2"/>
      <c r="FW1161" s="2"/>
      <c r="FX1161" s="2">
        <v>0</v>
      </c>
      <c r="FY1161" s="2">
        <v>0</v>
      </c>
      <c r="FZ1161" s="2"/>
      <c r="GA1161" s="2" t="s">
        <v>1077</v>
      </c>
      <c r="GB1161" s="2"/>
      <c r="GC1161" s="2"/>
      <c r="GD1161" s="2">
        <v>1</v>
      </c>
      <c r="GE1161" s="2"/>
      <c r="GF1161" s="2">
        <v>-2091183917</v>
      </c>
      <c r="GG1161" s="2">
        <v>2</v>
      </c>
      <c r="GH1161" s="2">
        <v>4</v>
      </c>
      <c r="GI1161" s="2">
        <v>-2</v>
      </c>
      <c r="GJ1161" s="2">
        <v>0</v>
      </c>
      <c r="GK1161" s="2">
        <v>0</v>
      </c>
      <c r="GL1161" s="2">
        <f t="shared" si="916"/>
        <v>0</v>
      </c>
      <c r="GM1161" s="2">
        <f t="shared" si="917"/>
        <v>5497.22</v>
      </c>
      <c r="GN1161" s="2">
        <f t="shared" si="918"/>
        <v>5497.22</v>
      </c>
      <c r="GO1161" s="2">
        <f t="shared" si="919"/>
        <v>0</v>
      </c>
      <c r="GP1161" s="2">
        <f t="shared" si="920"/>
        <v>0</v>
      </c>
      <c r="GQ1161" s="2"/>
      <c r="GR1161" s="2">
        <v>1</v>
      </c>
      <c r="GS1161" s="2">
        <v>2</v>
      </c>
      <c r="GT1161" s="2">
        <v>0</v>
      </c>
      <c r="GU1161" s="2" t="s">
        <v>3</v>
      </c>
      <c r="GV1161" s="2">
        <f t="shared" si="921"/>
        <v>0</v>
      </c>
      <c r="GW1161" s="2">
        <v>1</v>
      </c>
      <c r="GX1161" s="2">
        <f t="shared" si="922"/>
        <v>0</v>
      </c>
      <c r="GY1161" s="2"/>
      <c r="GZ1161" s="2"/>
      <c r="HA1161" s="2">
        <v>0</v>
      </c>
      <c r="HB1161" s="2">
        <v>0</v>
      </c>
      <c r="HC1161" s="2">
        <f t="shared" si="923"/>
        <v>0</v>
      </c>
      <c r="HD1161" s="2"/>
      <c r="HE1161" s="2" t="s">
        <v>415</v>
      </c>
      <c r="HF1161" s="2" t="s">
        <v>38</v>
      </c>
      <c r="HG1161" s="2"/>
      <c r="HH1161" s="2"/>
      <c r="HI1161" s="2"/>
      <c r="HJ1161" s="2"/>
      <c r="HK1161" s="2"/>
      <c r="HL1161" s="2"/>
      <c r="HM1161" s="2" t="s">
        <v>3</v>
      </c>
      <c r="HN1161" s="2" t="s">
        <v>3</v>
      </c>
      <c r="HO1161" s="2" t="s">
        <v>3</v>
      </c>
      <c r="HP1161" s="2" t="s">
        <v>3</v>
      </c>
      <c r="HQ1161" s="2" t="s">
        <v>3</v>
      </c>
      <c r="HR1161" s="2"/>
      <c r="HS1161" s="2">
        <v>0</v>
      </c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>
        <v>0</v>
      </c>
      <c r="IL1161" s="2"/>
      <c r="IM1161" s="2"/>
      <c r="IN1161" s="2"/>
      <c r="IO1161" s="2"/>
      <c r="IP1161" s="2"/>
      <c r="IQ1161" s="2"/>
      <c r="IR1161" s="2"/>
      <c r="IS1161" s="2"/>
      <c r="IT1161" s="2"/>
      <c r="IU1161" s="2"/>
    </row>
    <row r="1162" spans="1:255" x14ac:dyDescent="0.2">
      <c r="A1162" s="3">
        <v>17</v>
      </c>
      <c r="B1162" s="3">
        <v>1</v>
      </c>
      <c r="E1162" s="3" t="s">
        <v>1074</v>
      </c>
      <c r="F1162" s="3" t="s">
        <v>1075</v>
      </c>
      <c r="G1162" s="3" t="s">
        <v>1076</v>
      </c>
      <c r="H1162" s="3" t="s">
        <v>41</v>
      </c>
      <c r="I1162" s="3">
        <v>1</v>
      </c>
      <c r="J1162" s="3">
        <v>0</v>
      </c>
      <c r="K1162" s="3">
        <v>1</v>
      </c>
      <c r="O1162" s="3">
        <f t="shared" si="899"/>
        <v>54092.639999999999</v>
      </c>
      <c r="P1162" s="3">
        <f t="shared" si="900"/>
        <v>54092.639999999999</v>
      </c>
      <c r="Q1162" s="3">
        <f t="shared" si="924"/>
        <v>0</v>
      </c>
      <c r="R1162" s="3">
        <f t="shared" si="925"/>
        <v>0</v>
      </c>
      <c r="S1162" s="3">
        <f t="shared" si="901"/>
        <v>0</v>
      </c>
      <c r="T1162" s="3">
        <f t="shared" si="902"/>
        <v>0</v>
      </c>
      <c r="U1162" s="3">
        <f t="shared" si="903"/>
        <v>0</v>
      </c>
      <c r="V1162" s="3">
        <f t="shared" si="904"/>
        <v>0</v>
      </c>
      <c r="W1162" s="3">
        <f t="shared" si="905"/>
        <v>0</v>
      </c>
      <c r="X1162" s="3">
        <f t="shared" si="926"/>
        <v>0</v>
      </c>
      <c r="Y1162" s="3">
        <f t="shared" si="927"/>
        <v>0</v>
      </c>
      <c r="AA1162" s="3">
        <v>56661436</v>
      </c>
      <c r="AB1162" s="3">
        <f t="shared" si="906"/>
        <v>5497.22</v>
      </c>
      <c r="AC1162" s="3">
        <f t="shared" si="928"/>
        <v>5497.22</v>
      </c>
      <c r="AD1162" s="3">
        <f t="shared" si="929"/>
        <v>0</v>
      </c>
      <c r="AE1162" s="3">
        <f t="shared" si="930"/>
        <v>0</v>
      </c>
      <c r="AF1162" s="3">
        <f t="shared" si="930"/>
        <v>0</v>
      </c>
      <c r="AG1162" s="3">
        <f t="shared" si="907"/>
        <v>0</v>
      </c>
      <c r="AH1162" s="3">
        <f t="shared" si="931"/>
        <v>0</v>
      </c>
      <c r="AI1162" s="3">
        <f t="shared" si="931"/>
        <v>0</v>
      </c>
      <c r="AJ1162" s="3">
        <f t="shared" si="908"/>
        <v>0</v>
      </c>
      <c r="AK1162" s="3">
        <v>5497.22</v>
      </c>
      <c r="AL1162" s="3">
        <v>5497.22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1</v>
      </c>
      <c r="AW1162" s="3">
        <v>1</v>
      </c>
      <c r="AZ1162" s="3">
        <v>1</v>
      </c>
      <c r="BA1162" s="3">
        <v>1</v>
      </c>
      <c r="BB1162" s="3">
        <v>1</v>
      </c>
      <c r="BC1162" s="3">
        <v>9.84</v>
      </c>
      <c r="BD1162" s="3" t="s">
        <v>3</v>
      </c>
      <c r="BE1162" s="3" t="s">
        <v>3</v>
      </c>
      <c r="BF1162" s="3" t="s">
        <v>3</v>
      </c>
      <c r="BG1162" s="3" t="s">
        <v>3</v>
      </c>
      <c r="BH1162" s="3">
        <v>3</v>
      </c>
      <c r="BI1162" s="3">
        <v>1</v>
      </c>
      <c r="BJ1162" s="3" t="s">
        <v>1075</v>
      </c>
      <c r="BM1162" s="3">
        <v>400005</v>
      </c>
      <c r="BN1162" s="3">
        <v>0</v>
      </c>
      <c r="BO1162" s="3" t="s">
        <v>3</v>
      </c>
      <c r="BP1162" s="3">
        <v>0</v>
      </c>
      <c r="BQ1162" s="3">
        <v>213</v>
      </c>
      <c r="BR1162" s="3">
        <v>0</v>
      </c>
      <c r="BS1162" s="3">
        <v>1</v>
      </c>
      <c r="BT1162" s="3">
        <v>1</v>
      </c>
      <c r="BU1162" s="3">
        <v>1</v>
      </c>
      <c r="BV1162" s="3">
        <v>1</v>
      </c>
      <c r="BW1162" s="3">
        <v>1</v>
      </c>
      <c r="BX1162" s="3">
        <v>1</v>
      </c>
      <c r="BY1162" s="3" t="s">
        <v>3</v>
      </c>
      <c r="BZ1162" s="3">
        <v>0</v>
      </c>
      <c r="CA1162" s="3">
        <v>0</v>
      </c>
      <c r="CB1162" s="3" t="s">
        <v>3</v>
      </c>
      <c r="CE1162" s="3">
        <v>1566</v>
      </c>
      <c r="CF1162" s="3">
        <v>0</v>
      </c>
      <c r="CG1162" s="3">
        <v>0</v>
      </c>
      <c r="CM1162" s="3">
        <v>0</v>
      </c>
      <c r="CN1162" s="3" t="s">
        <v>3</v>
      </c>
      <c r="CO1162" s="3">
        <v>0</v>
      </c>
      <c r="CP1162" s="3">
        <f t="shared" si="909"/>
        <v>54092.639999999999</v>
      </c>
      <c r="CQ1162" s="3">
        <f t="shared" si="910"/>
        <v>54092.639999999999</v>
      </c>
      <c r="CR1162" s="3">
        <f t="shared" si="932"/>
        <v>0</v>
      </c>
      <c r="CS1162" s="3">
        <f t="shared" si="933"/>
        <v>0</v>
      </c>
      <c r="CT1162" s="3">
        <f t="shared" si="911"/>
        <v>0</v>
      </c>
      <c r="CU1162" s="3">
        <f t="shared" si="912"/>
        <v>0</v>
      </c>
      <c r="CV1162" s="3">
        <f t="shared" si="913"/>
        <v>0</v>
      </c>
      <c r="CW1162" s="3">
        <f t="shared" si="914"/>
        <v>0</v>
      </c>
      <c r="CX1162" s="3">
        <f t="shared" si="915"/>
        <v>0</v>
      </c>
      <c r="CY1162" s="3">
        <f t="shared" si="934"/>
        <v>0</v>
      </c>
      <c r="CZ1162" s="3">
        <f t="shared" si="935"/>
        <v>0</v>
      </c>
      <c r="DC1162" s="3" t="s">
        <v>3</v>
      </c>
      <c r="DD1162" s="3" t="s">
        <v>3</v>
      </c>
      <c r="DE1162" s="3" t="s">
        <v>3</v>
      </c>
      <c r="DF1162" s="3" t="s">
        <v>3</v>
      </c>
      <c r="DG1162" s="3" t="s">
        <v>3</v>
      </c>
      <c r="DH1162" s="3" t="s">
        <v>3</v>
      </c>
      <c r="DI1162" s="3" t="s">
        <v>3</v>
      </c>
      <c r="DJ1162" s="3" t="s">
        <v>3</v>
      </c>
      <c r="DK1162" s="3" t="s">
        <v>3</v>
      </c>
      <c r="DL1162" s="3" t="s">
        <v>3</v>
      </c>
      <c r="DM1162" s="3" t="s">
        <v>3</v>
      </c>
      <c r="DN1162" s="3">
        <v>0</v>
      </c>
      <c r="DO1162" s="3">
        <v>0</v>
      </c>
      <c r="DP1162" s="3">
        <v>1</v>
      </c>
      <c r="DQ1162" s="3">
        <v>1</v>
      </c>
      <c r="DU1162" s="3">
        <v>1013</v>
      </c>
      <c r="DV1162" s="3" t="s">
        <v>41</v>
      </c>
      <c r="DW1162" s="3" t="s">
        <v>41</v>
      </c>
      <c r="DX1162" s="3">
        <v>1</v>
      </c>
      <c r="DZ1162" s="3" t="s">
        <v>3</v>
      </c>
      <c r="EA1162" s="3" t="s">
        <v>3</v>
      </c>
      <c r="EB1162" s="3" t="s">
        <v>3</v>
      </c>
      <c r="EC1162" s="3" t="s">
        <v>3</v>
      </c>
      <c r="EE1162" s="3">
        <v>56938432</v>
      </c>
      <c r="EF1162" s="3">
        <v>213</v>
      </c>
      <c r="EG1162" s="3" t="s">
        <v>412</v>
      </c>
      <c r="EH1162" s="3">
        <v>0</v>
      </c>
      <c r="EI1162" s="3" t="s">
        <v>3</v>
      </c>
      <c r="EJ1162" s="3">
        <v>1</v>
      </c>
      <c r="EK1162" s="3">
        <v>400005</v>
      </c>
      <c r="EL1162" s="3" t="s">
        <v>412</v>
      </c>
      <c r="EM1162" s="3" t="s">
        <v>413</v>
      </c>
      <c r="EO1162" s="3" t="s">
        <v>3</v>
      </c>
      <c r="EQ1162" s="3">
        <v>131088</v>
      </c>
      <c r="ER1162" s="3">
        <v>0</v>
      </c>
      <c r="ES1162" s="3">
        <v>5497.22</v>
      </c>
      <c r="ET1162" s="3">
        <v>0</v>
      </c>
      <c r="EU1162" s="3">
        <v>0</v>
      </c>
      <c r="EV1162" s="3">
        <v>0</v>
      </c>
      <c r="EW1162" s="3">
        <v>0</v>
      </c>
      <c r="EX1162" s="3">
        <v>0</v>
      </c>
      <c r="EY1162" s="3">
        <v>0</v>
      </c>
      <c r="EZ1162" s="3">
        <v>5</v>
      </c>
      <c r="FC1162" s="3">
        <v>1</v>
      </c>
      <c r="FD1162" s="3">
        <v>18</v>
      </c>
      <c r="FF1162" s="3">
        <v>64699.040000000001</v>
      </c>
      <c r="FQ1162" s="3">
        <v>0</v>
      </c>
      <c r="FR1162" s="3">
        <v>0</v>
      </c>
      <c r="FS1162" s="3">
        <v>0</v>
      </c>
      <c r="FX1162" s="3">
        <v>0</v>
      </c>
      <c r="FY1162" s="3">
        <v>0</v>
      </c>
      <c r="GA1162" s="3" t="s">
        <v>1077</v>
      </c>
      <c r="GD1162" s="3">
        <v>1</v>
      </c>
      <c r="GF1162" s="3">
        <v>-2091183917</v>
      </c>
      <c r="GG1162" s="3">
        <v>2</v>
      </c>
      <c r="GH1162" s="3">
        <v>3</v>
      </c>
      <c r="GI1162" s="3">
        <v>3</v>
      </c>
      <c r="GJ1162" s="3">
        <v>0</v>
      </c>
      <c r="GK1162" s="3">
        <v>0</v>
      </c>
      <c r="GL1162" s="3">
        <f t="shared" si="916"/>
        <v>0</v>
      </c>
      <c r="GM1162" s="3">
        <f t="shared" si="917"/>
        <v>54092.639999999999</v>
      </c>
      <c r="GN1162" s="3">
        <f t="shared" si="918"/>
        <v>54092.639999999999</v>
      </c>
      <c r="GO1162" s="3">
        <f t="shared" si="919"/>
        <v>0</v>
      </c>
      <c r="GP1162" s="3">
        <f t="shared" si="920"/>
        <v>0</v>
      </c>
      <c r="GR1162" s="3">
        <v>1</v>
      </c>
      <c r="GS1162" s="3">
        <v>1</v>
      </c>
      <c r="GT1162" s="3">
        <v>0</v>
      </c>
      <c r="GU1162" s="3" t="s">
        <v>3</v>
      </c>
      <c r="GV1162" s="3">
        <f t="shared" si="921"/>
        <v>0</v>
      </c>
      <c r="GW1162" s="3">
        <v>1</v>
      </c>
      <c r="GX1162" s="3">
        <f t="shared" si="922"/>
        <v>0</v>
      </c>
      <c r="HA1162" s="3">
        <v>0</v>
      </c>
      <c r="HB1162" s="3">
        <v>0</v>
      </c>
      <c r="HC1162" s="3">
        <f t="shared" si="923"/>
        <v>0</v>
      </c>
      <c r="HE1162" s="3" t="s">
        <v>415</v>
      </c>
      <c r="HF1162" s="3" t="s">
        <v>38</v>
      </c>
      <c r="HM1162" s="3" t="s">
        <v>3</v>
      </c>
      <c r="HN1162" s="3" t="s">
        <v>3</v>
      </c>
      <c r="HO1162" s="3" t="s">
        <v>3</v>
      </c>
      <c r="HP1162" s="3" t="s">
        <v>3</v>
      </c>
      <c r="HQ1162" s="3" t="s">
        <v>3</v>
      </c>
      <c r="HS1162" s="3">
        <v>0</v>
      </c>
      <c r="IK1162" s="3">
        <v>0</v>
      </c>
    </row>
    <row r="1163" spans="1:255" x14ac:dyDescent="0.2">
      <c r="A1163" s="2">
        <v>17</v>
      </c>
      <c r="B1163" s="2">
        <v>1</v>
      </c>
      <c r="C1163" s="2">
        <f>ROW(SmtRes!A929)</f>
        <v>929</v>
      </c>
      <c r="D1163" s="2">
        <f>ROW(EtalonRes!A1219)</f>
        <v>1219</v>
      </c>
      <c r="E1163" s="2" t="s">
        <v>1078</v>
      </c>
      <c r="F1163" s="2" t="s">
        <v>1079</v>
      </c>
      <c r="G1163" s="2" t="s">
        <v>1080</v>
      </c>
      <c r="H1163" s="2" t="s">
        <v>1081</v>
      </c>
      <c r="I1163" s="2">
        <v>25</v>
      </c>
      <c r="J1163" s="2">
        <v>0</v>
      </c>
      <c r="K1163" s="2">
        <v>25</v>
      </c>
      <c r="L1163" s="2"/>
      <c r="M1163" s="2"/>
      <c r="N1163" s="2"/>
      <c r="O1163" s="2">
        <f t="shared" si="899"/>
        <v>206.16</v>
      </c>
      <c r="P1163" s="2">
        <f t="shared" si="900"/>
        <v>148</v>
      </c>
      <c r="Q1163" s="2">
        <f>(ROUND((ROUND(((((ET1163*1.2)*1.25))*AV1163*I1163),2)*BB1163),2)+ROUND((ROUND(((AE1163-(((EU1163*1.2)*1.25)))*AV1163*I1163),2)*BS1163),2))</f>
        <v>0</v>
      </c>
      <c r="R1163" s="2">
        <f>(ROUND((ROUND(((((EU1163*1.2)*1.25))*AV1163*I1163),2)*BS1163),2)+ROUND((ROUND(((AE1163-(((EU1163*1.2)*1.25)))*AV1163*I1163),2)*BS1163),2))</f>
        <v>0</v>
      </c>
      <c r="S1163" s="2">
        <f t="shared" si="901"/>
        <v>58.16</v>
      </c>
      <c r="T1163" s="2">
        <f t="shared" si="902"/>
        <v>0</v>
      </c>
      <c r="U1163" s="2">
        <f t="shared" si="903"/>
        <v>4.4173799999999996</v>
      </c>
      <c r="V1163" s="2">
        <f t="shared" si="904"/>
        <v>0</v>
      </c>
      <c r="W1163" s="2">
        <f t="shared" si="905"/>
        <v>0</v>
      </c>
      <c r="X1163" s="2">
        <f>(ROUND((((S1163+ROUND((ROUND(((((EU1163*1.2)*1.25))*AV1163*I1163),2)*BS1163),2))*AT1163)/100),2)+ROUND(((ROUND((ROUND(((AE1163-(((EU1163*1.2)*1.25)))*AV1163*I1163),2)*BS1163),2)*AT1163)/100),2))</f>
        <v>63.39</v>
      </c>
      <c r="Y1163" s="2">
        <f>(ROUND((((S1163+ROUND((ROUND(((((EU1163*1.2)*1.25))*AV1163*I1163),2)*BS1163),2))*AU1163)/100),2)+ROUND(((ROUND((ROUND(((AE1163-(((EU1163*1.2)*1.25)))*AV1163*I1163),2)*BS1163),2)*AU1163)/100),2))</f>
        <v>35.479999999999997</v>
      </c>
      <c r="Z1163" s="2"/>
      <c r="AA1163" s="2">
        <v>56661434</v>
      </c>
      <c r="AB1163" s="2">
        <f t="shared" si="906"/>
        <v>8.1004000000000005</v>
      </c>
      <c r="AC1163" s="2">
        <f>ROUND((((ES1163*1)*1)),6)</f>
        <v>5.92</v>
      </c>
      <c r="AD1163" s="2">
        <f>ROUND((((((ET1163*1.2)*1.25))-(((EU1163*1.2)*1.25)))+AE1163),6)</f>
        <v>0</v>
      </c>
      <c r="AE1163" s="2">
        <f>ROUND((((EU1163*1.2)*1.25)),6)</f>
        <v>0</v>
      </c>
      <c r="AF1163" s="2">
        <f>ROUND((((EV1163*1.2)*1.15)),6)</f>
        <v>2.1804000000000001</v>
      </c>
      <c r="AG1163" s="2">
        <f t="shared" si="907"/>
        <v>0</v>
      </c>
      <c r="AH1163" s="2">
        <f>(((EW1163*1.2)*1.15))</f>
        <v>0.16559999999999997</v>
      </c>
      <c r="AI1163" s="2">
        <f>(((EX1163*1.2)*1.25))</f>
        <v>0</v>
      </c>
      <c r="AJ1163" s="2">
        <f t="shared" si="908"/>
        <v>0</v>
      </c>
      <c r="AK1163" s="2">
        <v>7.5</v>
      </c>
      <c r="AL1163" s="2">
        <v>5.92</v>
      </c>
      <c r="AM1163" s="2">
        <v>0</v>
      </c>
      <c r="AN1163" s="2">
        <v>0</v>
      </c>
      <c r="AO1163" s="2">
        <v>1.58</v>
      </c>
      <c r="AP1163" s="2">
        <v>0</v>
      </c>
      <c r="AQ1163" s="2">
        <v>0.12</v>
      </c>
      <c r="AR1163" s="2">
        <v>0</v>
      </c>
      <c r="AS1163" s="2">
        <v>0</v>
      </c>
      <c r="AT1163" s="2">
        <v>109</v>
      </c>
      <c r="AU1163" s="2">
        <v>61</v>
      </c>
      <c r="AV1163" s="2">
        <v>1.0669999999999999</v>
      </c>
      <c r="AW1163" s="2">
        <v>1</v>
      </c>
      <c r="AX1163" s="2"/>
      <c r="AY1163" s="2"/>
      <c r="AZ1163" s="2">
        <v>1</v>
      </c>
      <c r="BA1163" s="2">
        <v>1</v>
      </c>
      <c r="BB1163" s="2">
        <v>1</v>
      </c>
      <c r="BC1163" s="2">
        <v>1</v>
      </c>
      <c r="BD1163" s="2" t="s">
        <v>3</v>
      </c>
      <c r="BE1163" s="2" t="s">
        <v>3</v>
      </c>
      <c r="BF1163" s="2" t="s">
        <v>3</v>
      </c>
      <c r="BG1163" s="2" t="s">
        <v>3</v>
      </c>
      <c r="BH1163" s="2">
        <v>0</v>
      </c>
      <c r="BI1163" s="2">
        <v>1</v>
      </c>
      <c r="BJ1163" s="2" t="s">
        <v>1082</v>
      </c>
      <c r="BK1163" s="2"/>
      <c r="BL1163" s="2"/>
      <c r="BM1163" s="2">
        <v>23</v>
      </c>
      <c r="BN1163" s="2">
        <v>0</v>
      </c>
      <c r="BO1163" s="2" t="s">
        <v>1079</v>
      </c>
      <c r="BP1163" s="2">
        <v>1</v>
      </c>
      <c r="BQ1163" s="2">
        <v>30</v>
      </c>
      <c r="BR1163" s="2">
        <v>0</v>
      </c>
      <c r="BS1163" s="2">
        <v>1</v>
      </c>
      <c r="BT1163" s="2">
        <v>1</v>
      </c>
      <c r="BU1163" s="2">
        <v>1</v>
      </c>
      <c r="BV1163" s="2">
        <v>1</v>
      </c>
      <c r="BW1163" s="2">
        <v>1</v>
      </c>
      <c r="BX1163" s="2">
        <v>1</v>
      </c>
      <c r="BY1163" s="2" t="s">
        <v>3</v>
      </c>
      <c r="BZ1163" s="2">
        <v>109</v>
      </c>
      <c r="CA1163" s="2">
        <v>61</v>
      </c>
      <c r="CB1163" s="2" t="s">
        <v>3</v>
      </c>
      <c r="CC1163" s="2"/>
      <c r="CD1163" s="2"/>
      <c r="CE1163" s="2">
        <v>1566</v>
      </c>
      <c r="CF1163" s="2">
        <v>0</v>
      </c>
      <c r="CG1163" s="2">
        <v>0</v>
      </c>
      <c r="CH1163" s="2"/>
      <c r="CI1163" s="2"/>
      <c r="CJ1163" s="2"/>
      <c r="CK1163" s="2"/>
      <c r="CL1163" s="2"/>
      <c r="CM1163" s="2">
        <v>0</v>
      </c>
      <c r="CN1163" s="2" t="s">
        <v>2117</v>
      </c>
      <c r="CO1163" s="2">
        <v>0</v>
      </c>
      <c r="CP1163" s="2">
        <f t="shared" si="909"/>
        <v>206.16</v>
      </c>
      <c r="CQ1163" s="2">
        <f t="shared" si="910"/>
        <v>5.92</v>
      </c>
      <c r="CR1163" s="2">
        <f>(ROUND((ROUND(((((ET1163*1.2)*1.25))*AV1163*1),2)*BB1163),2)+ROUND((ROUND(((AE1163-(((EU1163*1.2)*1.25)))*AV1163*1),2)*BS1163),2))</f>
        <v>0</v>
      </c>
      <c r="CS1163" s="2">
        <f>(ROUND((ROUND(((((EU1163*1.2)*1.25))*AV1163*1),2)*BS1163),2)+ROUND((ROUND(((AE1163-(((EU1163*1.2)*1.25)))*AV1163*1),2)*BS1163),2))</f>
        <v>0</v>
      </c>
      <c r="CT1163" s="2">
        <f t="shared" si="911"/>
        <v>2.33</v>
      </c>
      <c r="CU1163" s="2">
        <f t="shared" si="912"/>
        <v>0</v>
      </c>
      <c r="CV1163" s="2">
        <f t="shared" si="913"/>
        <v>0.17669519999999997</v>
      </c>
      <c r="CW1163" s="2">
        <f t="shared" si="914"/>
        <v>0</v>
      </c>
      <c r="CX1163" s="2">
        <f t="shared" si="915"/>
        <v>0</v>
      </c>
      <c r="CY1163" s="2">
        <f>(ROUND((((S1163+ROUND((ROUND(((((EU1163*1.2)*1.25))*AV1163*1),2)*BS1163),2))*AT1163)/100),2)+ROUND(((ROUND((ROUND(((AE1163-(((EU1163*1.2)*1.25)))*AV1163*1),2)*BS1163),2)*AT1163)/100),2))</f>
        <v>63.39</v>
      </c>
      <c r="CZ1163" s="2">
        <f>(ROUND((((S1163+ROUND((ROUND(((((EU1163*1.2)*1.25))*AV1163*1),2)*BS1163),2))*AU1163)/100),2)+ROUND(((ROUND((ROUND(((AE1163-(((EU1163*1.2)*1.25)))*AV1163*1),2)*BS1163),2)*AU1163)/100),2))</f>
        <v>35.479999999999997</v>
      </c>
      <c r="DA1163" s="2"/>
      <c r="DB1163" s="2">
        <v>273</v>
      </c>
      <c r="DC1163" s="2" t="s">
        <v>3</v>
      </c>
      <c r="DD1163" s="2" t="s">
        <v>31</v>
      </c>
      <c r="DE1163" s="2" t="s">
        <v>935</v>
      </c>
      <c r="DF1163" s="2" t="s">
        <v>935</v>
      </c>
      <c r="DG1163" s="2" t="s">
        <v>936</v>
      </c>
      <c r="DH1163" s="2" t="s">
        <v>3</v>
      </c>
      <c r="DI1163" s="2" t="s">
        <v>936</v>
      </c>
      <c r="DJ1163" s="2" t="s">
        <v>935</v>
      </c>
      <c r="DK1163" s="2" t="s">
        <v>3</v>
      </c>
      <c r="DL1163" s="2" t="s">
        <v>3</v>
      </c>
      <c r="DM1163" s="2" t="s">
        <v>3</v>
      </c>
      <c r="DN1163" s="2">
        <v>0</v>
      </c>
      <c r="DO1163" s="2">
        <v>0</v>
      </c>
      <c r="DP1163" s="2">
        <v>1</v>
      </c>
      <c r="DQ1163" s="2">
        <v>1</v>
      </c>
      <c r="DR1163" s="2"/>
      <c r="DS1163" s="2"/>
      <c r="DT1163" s="2"/>
      <c r="DU1163" s="2">
        <v>1013</v>
      </c>
      <c r="DV1163" s="2" t="s">
        <v>1081</v>
      </c>
      <c r="DW1163" s="2" t="s">
        <v>1081</v>
      </c>
      <c r="DX1163" s="2">
        <v>1</v>
      </c>
      <c r="DY1163" s="2"/>
      <c r="DZ1163" s="2" t="s">
        <v>3</v>
      </c>
      <c r="EA1163" s="2" t="s">
        <v>3</v>
      </c>
      <c r="EB1163" s="2" t="s">
        <v>3</v>
      </c>
      <c r="EC1163" s="2" t="s">
        <v>3</v>
      </c>
      <c r="ED1163" s="2"/>
      <c r="EE1163" s="2">
        <v>56938456</v>
      </c>
      <c r="EF1163" s="2">
        <v>30</v>
      </c>
      <c r="EG1163" s="2" t="s">
        <v>34</v>
      </c>
      <c r="EH1163" s="2">
        <v>0</v>
      </c>
      <c r="EI1163" s="2" t="s">
        <v>3</v>
      </c>
      <c r="EJ1163" s="2">
        <v>1</v>
      </c>
      <c r="EK1163" s="2">
        <v>23</v>
      </c>
      <c r="EL1163" s="2" t="s">
        <v>1083</v>
      </c>
      <c r="EM1163" s="2" t="s">
        <v>1084</v>
      </c>
      <c r="EN1163" s="2"/>
      <c r="EO1163" s="2" t="s">
        <v>37</v>
      </c>
      <c r="EP1163" s="2"/>
      <c r="EQ1163" s="2">
        <v>131072</v>
      </c>
      <c r="ER1163" s="2">
        <v>7.5</v>
      </c>
      <c r="ES1163" s="2">
        <v>5.92</v>
      </c>
      <c r="ET1163" s="2">
        <v>0</v>
      </c>
      <c r="EU1163" s="2">
        <v>0</v>
      </c>
      <c r="EV1163" s="2">
        <v>1.58</v>
      </c>
      <c r="EW1163" s="2">
        <v>0.12</v>
      </c>
      <c r="EX1163" s="2">
        <v>0</v>
      </c>
      <c r="EY1163" s="2">
        <v>0</v>
      </c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>
        <v>0</v>
      </c>
      <c r="FR1163" s="2">
        <v>0</v>
      </c>
      <c r="FS1163" s="2">
        <v>0</v>
      </c>
      <c r="FT1163" s="2"/>
      <c r="FU1163" s="2"/>
      <c r="FV1163" s="2"/>
      <c r="FW1163" s="2"/>
      <c r="FX1163" s="2">
        <v>109</v>
      </c>
      <c r="FY1163" s="2">
        <v>61</v>
      </c>
      <c r="FZ1163" s="2"/>
      <c r="GA1163" s="2" t="s">
        <v>3</v>
      </c>
      <c r="GB1163" s="2"/>
      <c r="GC1163" s="2"/>
      <c r="GD1163" s="2">
        <v>1</v>
      </c>
      <c r="GE1163" s="2"/>
      <c r="GF1163" s="2">
        <v>-823241450</v>
      </c>
      <c r="GG1163" s="2">
        <v>2</v>
      </c>
      <c r="GH1163" s="2">
        <v>1</v>
      </c>
      <c r="GI1163" s="2">
        <v>2</v>
      </c>
      <c r="GJ1163" s="2">
        <v>0</v>
      </c>
      <c r="GK1163" s="2">
        <v>0</v>
      </c>
      <c r="GL1163" s="2">
        <f t="shared" si="916"/>
        <v>0</v>
      </c>
      <c r="GM1163" s="2">
        <f t="shared" si="917"/>
        <v>305.02999999999997</v>
      </c>
      <c r="GN1163" s="2">
        <f t="shared" si="918"/>
        <v>305.02999999999997</v>
      </c>
      <c r="GO1163" s="2">
        <f t="shared" si="919"/>
        <v>0</v>
      </c>
      <c r="GP1163" s="2">
        <f t="shared" si="920"/>
        <v>0</v>
      </c>
      <c r="GQ1163" s="2"/>
      <c r="GR1163" s="2">
        <v>0</v>
      </c>
      <c r="GS1163" s="2">
        <v>3</v>
      </c>
      <c r="GT1163" s="2">
        <v>0</v>
      </c>
      <c r="GU1163" s="2" t="s">
        <v>3</v>
      </c>
      <c r="GV1163" s="2">
        <f t="shared" si="921"/>
        <v>0</v>
      </c>
      <c r="GW1163" s="2">
        <v>1</v>
      </c>
      <c r="GX1163" s="2">
        <f t="shared" si="922"/>
        <v>0</v>
      </c>
      <c r="GY1163" s="2"/>
      <c r="GZ1163" s="2"/>
      <c r="HA1163" s="2">
        <v>0</v>
      </c>
      <c r="HB1163" s="2">
        <v>0</v>
      </c>
      <c r="HC1163" s="2">
        <f t="shared" si="923"/>
        <v>0</v>
      </c>
      <c r="HD1163" s="2"/>
      <c r="HE1163" s="2" t="s">
        <v>3</v>
      </c>
      <c r="HF1163" s="2" t="s">
        <v>3</v>
      </c>
      <c r="HG1163" s="2"/>
      <c r="HH1163" s="2"/>
      <c r="HI1163" s="2"/>
      <c r="HJ1163" s="2"/>
      <c r="HK1163" s="2"/>
      <c r="HL1163" s="2"/>
      <c r="HM1163" s="2" t="s">
        <v>3</v>
      </c>
      <c r="HN1163" s="2" t="s">
        <v>3</v>
      </c>
      <c r="HO1163" s="2" t="s">
        <v>3</v>
      </c>
      <c r="HP1163" s="2" t="s">
        <v>3</v>
      </c>
      <c r="HQ1163" s="2" t="s">
        <v>3</v>
      </c>
      <c r="HR1163" s="2"/>
      <c r="HS1163" s="2">
        <v>0</v>
      </c>
      <c r="HT1163" s="2"/>
      <c r="HU1163" s="2"/>
      <c r="HV1163" s="2"/>
      <c r="HW1163" s="2"/>
      <c r="HX1163" s="2"/>
      <c r="HY1163" s="2"/>
      <c r="HZ1163" s="2"/>
      <c r="IA1163" s="2"/>
      <c r="IB1163" s="2"/>
      <c r="IC1163" s="2"/>
      <c r="ID1163" s="2"/>
      <c r="IE1163" s="2"/>
      <c r="IF1163" s="2"/>
      <c r="IG1163" s="2"/>
      <c r="IH1163" s="2"/>
      <c r="II1163" s="2"/>
      <c r="IJ1163" s="2"/>
      <c r="IK1163" s="2">
        <v>0</v>
      </c>
      <c r="IL1163" s="2"/>
      <c r="IM1163" s="2"/>
      <c r="IN1163" s="2"/>
      <c r="IO1163" s="2"/>
      <c r="IP1163" s="2"/>
      <c r="IQ1163" s="2"/>
      <c r="IR1163" s="2"/>
      <c r="IS1163" s="2"/>
      <c r="IT1163" s="2"/>
      <c r="IU1163" s="2"/>
    </row>
    <row r="1164" spans="1:255" x14ac:dyDescent="0.2">
      <c r="A1164" s="3">
        <v>17</v>
      </c>
      <c r="B1164" s="3">
        <v>1</v>
      </c>
      <c r="C1164" s="3">
        <f>ROW(SmtRes!A934)</f>
        <v>934</v>
      </c>
      <c r="D1164" s="3">
        <f>ROW(EtalonRes!A1224)</f>
        <v>1224</v>
      </c>
      <c r="E1164" s="3" t="s">
        <v>1078</v>
      </c>
      <c r="F1164" s="3" t="s">
        <v>1079</v>
      </c>
      <c r="G1164" s="3" t="s">
        <v>1080</v>
      </c>
      <c r="H1164" s="3" t="s">
        <v>1081</v>
      </c>
      <c r="I1164" s="3">
        <v>25</v>
      </c>
      <c r="J1164" s="3">
        <v>0</v>
      </c>
      <c r="K1164" s="3">
        <v>25</v>
      </c>
      <c r="O1164" s="3">
        <f t="shared" si="899"/>
        <v>4248.2</v>
      </c>
      <c r="P1164" s="3">
        <f t="shared" si="900"/>
        <v>970.88</v>
      </c>
      <c r="Q1164" s="3">
        <f>(ROUND((ROUND(((((ET1164*1.2)*1.25))*AV1164*I1164),2)*BB1164),2)+ROUND((ROUND(((AE1164-(((EU1164*1.2)*1.25)))*AV1164*I1164),2)*BS1164),2))</f>
        <v>0</v>
      </c>
      <c r="R1164" s="3">
        <f>(ROUND((ROUND(((((EU1164*1.2)*1.25))*AV1164*I1164),2)*BS1164),2)+ROUND((ROUND(((AE1164-(((EU1164*1.2)*1.25)))*AV1164*I1164),2)*BS1164),2))</f>
        <v>0</v>
      </c>
      <c r="S1164" s="3">
        <f t="shared" si="901"/>
        <v>3277.32</v>
      </c>
      <c r="T1164" s="3">
        <f t="shared" si="902"/>
        <v>0</v>
      </c>
      <c r="U1164" s="3">
        <f t="shared" si="903"/>
        <v>4.4173799999999996</v>
      </c>
      <c r="V1164" s="3">
        <f t="shared" si="904"/>
        <v>0</v>
      </c>
      <c r="W1164" s="3">
        <f t="shared" si="905"/>
        <v>0</v>
      </c>
      <c r="X1164" s="3">
        <f>(ROUND((((S1164+ROUND((ROUND(((((EU1164*1.2)*1.25))*AV1164*I1164),2)*BS1164),2))*AT1164)/100),2)+ROUND(((ROUND((ROUND(((AE1164-(((EU1164*1.2)*1.25)))*AV1164*I1164),2)*BS1164),2)*AT1164)/100),2))</f>
        <v>3572.28</v>
      </c>
      <c r="Y1164" s="3">
        <f>(ROUND((((S1164+ROUND((ROUND(((((EU1164*1.2)*1.25))*AV1164*I1164),2)*BS1164),2))*AU1164)/100),2)+ROUND(((ROUND((ROUND(((AE1164-(((EU1164*1.2)*1.25)))*AV1164*I1164),2)*BS1164),2)*AU1164)/100),2))</f>
        <v>1999.17</v>
      </c>
      <c r="AA1164" s="3">
        <v>56661436</v>
      </c>
      <c r="AB1164" s="3">
        <f t="shared" si="906"/>
        <v>8.1004000000000005</v>
      </c>
      <c r="AC1164" s="3">
        <f>ROUND((((ES1164*1)*1)),6)</f>
        <v>5.92</v>
      </c>
      <c r="AD1164" s="3">
        <f>ROUND((((((ET1164*1.2)*1.25))-(((EU1164*1.2)*1.25)))+AE1164),6)</f>
        <v>0</v>
      </c>
      <c r="AE1164" s="3">
        <f>ROUND((((EU1164*1.2)*1.25)),6)</f>
        <v>0</v>
      </c>
      <c r="AF1164" s="3">
        <f>ROUND((((EV1164*1.2)*1.15)),6)</f>
        <v>2.1804000000000001</v>
      </c>
      <c r="AG1164" s="3">
        <f t="shared" si="907"/>
        <v>0</v>
      </c>
      <c r="AH1164" s="3">
        <f>(((EW1164*1.2)*1.15))</f>
        <v>0.16559999999999997</v>
      </c>
      <c r="AI1164" s="3">
        <f>(((EX1164*1.2)*1.25))</f>
        <v>0</v>
      </c>
      <c r="AJ1164" s="3">
        <f t="shared" si="908"/>
        <v>0</v>
      </c>
      <c r="AK1164" s="3">
        <v>7.5</v>
      </c>
      <c r="AL1164" s="3">
        <v>5.92</v>
      </c>
      <c r="AM1164" s="3">
        <v>0</v>
      </c>
      <c r="AN1164" s="3">
        <v>0</v>
      </c>
      <c r="AO1164" s="3">
        <v>1.58</v>
      </c>
      <c r="AP1164" s="3">
        <v>0</v>
      </c>
      <c r="AQ1164" s="3">
        <v>0.12</v>
      </c>
      <c r="AR1164" s="3">
        <v>0</v>
      </c>
      <c r="AS1164" s="3">
        <v>0</v>
      </c>
      <c r="AT1164" s="3">
        <v>109</v>
      </c>
      <c r="AU1164" s="3">
        <v>61</v>
      </c>
      <c r="AV1164" s="3">
        <v>1.0669999999999999</v>
      </c>
      <c r="AW1164" s="3">
        <v>1</v>
      </c>
      <c r="AZ1164" s="3">
        <v>1</v>
      </c>
      <c r="BA1164" s="3">
        <v>56.35</v>
      </c>
      <c r="BB1164" s="3">
        <v>1</v>
      </c>
      <c r="BC1164" s="3">
        <v>6.56</v>
      </c>
      <c r="BD1164" s="3" t="s">
        <v>3</v>
      </c>
      <c r="BE1164" s="3" t="s">
        <v>3</v>
      </c>
      <c r="BF1164" s="3" t="s">
        <v>3</v>
      </c>
      <c r="BG1164" s="3" t="s">
        <v>3</v>
      </c>
      <c r="BH1164" s="3">
        <v>0</v>
      </c>
      <c r="BI1164" s="3">
        <v>1</v>
      </c>
      <c r="BJ1164" s="3" t="s">
        <v>1082</v>
      </c>
      <c r="BM1164" s="3">
        <v>23</v>
      </c>
      <c r="BN1164" s="3">
        <v>0</v>
      </c>
      <c r="BO1164" s="3" t="s">
        <v>1079</v>
      </c>
      <c r="BP1164" s="3">
        <v>1</v>
      </c>
      <c r="BQ1164" s="3">
        <v>30</v>
      </c>
      <c r="BR1164" s="3">
        <v>0</v>
      </c>
      <c r="BS1164" s="3">
        <v>56.35</v>
      </c>
      <c r="BT1164" s="3">
        <v>1</v>
      </c>
      <c r="BU1164" s="3">
        <v>1</v>
      </c>
      <c r="BV1164" s="3">
        <v>1</v>
      </c>
      <c r="BW1164" s="3">
        <v>1</v>
      </c>
      <c r="BX1164" s="3">
        <v>1</v>
      </c>
      <c r="BY1164" s="3" t="s">
        <v>3</v>
      </c>
      <c r="BZ1164" s="3">
        <v>109</v>
      </c>
      <c r="CA1164" s="3">
        <v>61</v>
      </c>
      <c r="CB1164" s="3" t="s">
        <v>3</v>
      </c>
      <c r="CE1164" s="3">
        <v>1566</v>
      </c>
      <c r="CF1164" s="3">
        <v>0</v>
      </c>
      <c r="CG1164" s="3">
        <v>0</v>
      </c>
      <c r="CM1164" s="3">
        <v>0</v>
      </c>
      <c r="CN1164" s="3" t="s">
        <v>2117</v>
      </c>
      <c r="CO1164" s="3">
        <v>0</v>
      </c>
      <c r="CP1164" s="3">
        <f t="shared" si="909"/>
        <v>4248.2</v>
      </c>
      <c r="CQ1164" s="3">
        <f t="shared" si="910"/>
        <v>38.840000000000003</v>
      </c>
      <c r="CR1164" s="3">
        <f>(ROUND((ROUND(((((ET1164*1.2)*1.25))*AV1164*1),2)*BB1164),2)+ROUND((ROUND(((AE1164-(((EU1164*1.2)*1.25)))*AV1164*1),2)*BS1164),2))</f>
        <v>0</v>
      </c>
      <c r="CS1164" s="3">
        <f>(ROUND((ROUND(((((EU1164*1.2)*1.25))*AV1164*1),2)*BS1164),2)+ROUND((ROUND(((AE1164-(((EU1164*1.2)*1.25)))*AV1164*1),2)*BS1164),2))</f>
        <v>0</v>
      </c>
      <c r="CT1164" s="3">
        <f t="shared" si="911"/>
        <v>131.30000000000001</v>
      </c>
      <c r="CU1164" s="3">
        <f t="shared" si="912"/>
        <v>0</v>
      </c>
      <c r="CV1164" s="3">
        <f t="shared" si="913"/>
        <v>0.17669519999999997</v>
      </c>
      <c r="CW1164" s="3">
        <f t="shared" si="914"/>
        <v>0</v>
      </c>
      <c r="CX1164" s="3">
        <f t="shared" si="915"/>
        <v>0</v>
      </c>
      <c r="CY1164" s="3">
        <f>(ROUND((((S1164+ROUND((ROUND(((((EU1164*1.2)*1.25))*AV1164*1),2)*BS1164),2))*AT1164)/100),2)+ROUND(((ROUND((ROUND(((AE1164-(((EU1164*1.2)*1.25)))*AV1164*1),2)*BS1164),2)*AT1164)/100),2))</f>
        <v>3572.28</v>
      </c>
      <c r="CZ1164" s="3">
        <f>(ROUND((((S1164+ROUND((ROUND(((((EU1164*1.2)*1.25))*AV1164*1),2)*BS1164),2))*AU1164)/100),2)+ROUND(((ROUND((ROUND(((AE1164-(((EU1164*1.2)*1.25)))*AV1164*1),2)*BS1164),2)*AU1164)/100),2))</f>
        <v>1999.17</v>
      </c>
      <c r="DB1164" s="3">
        <v>275</v>
      </c>
      <c r="DC1164" s="3" t="s">
        <v>3</v>
      </c>
      <c r="DD1164" s="3" t="s">
        <v>31</v>
      </c>
      <c r="DE1164" s="3" t="s">
        <v>935</v>
      </c>
      <c r="DF1164" s="3" t="s">
        <v>935</v>
      </c>
      <c r="DG1164" s="3" t="s">
        <v>936</v>
      </c>
      <c r="DH1164" s="3" t="s">
        <v>3</v>
      </c>
      <c r="DI1164" s="3" t="s">
        <v>936</v>
      </c>
      <c r="DJ1164" s="3" t="s">
        <v>935</v>
      </c>
      <c r="DK1164" s="3" t="s">
        <v>3</v>
      </c>
      <c r="DL1164" s="3" t="s">
        <v>3</v>
      </c>
      <c r="DM1164" s="3" t="s">
        <v>3</v>
      </c>
      <c r="DN1164" s="3">
        <v>0</v>
      </c>
      <c r="DO1164" s="3">
        <v>0</v>
      </c>
      <c r="DP1164" s="3">
        <v>1</v>
      </c>
      <c r="DQ1164" s="3">
        <v>1</v>
      </c>
      <c r="DU1164" s="3">
        <v>1013</v>
      </c>
      <c r="DV1164" s="3" t="s">
        <v>1081</v>
      </c>
      <c r="DW1164" s="3" t="s">
        <v>1081</v>
      </c>
      <c r="DX1164" s="3">
        <v>1</v>
      </c>
      <c r="DZ1164" s="3" t="s">
        <v>3</v>
      </c>
      <c r="EA1164" s="3" t="s">
        <v>3</v>
      </c>
      <c r="EB1164" s="3" t="s">
        <v>3</v>
      </c>
      <c r="EC1164" s="3" t="s">
        <v>3</v>
      </c>
      <c r="EE1164" s="3">
        <v>56938456</v>
      </c>
      <c r="EF1164" s="3">
        <v>30</v>
      </c>
      <c r="EG1164" s="3" t="s">
        <v>34</v>
      </c>
      <c r="EH1164" s="3">
        <v>0</v>
      </c>
      <c r="EI1164" s="3" t="s">
        <v>3</v>
      </c>
      <c r="EJ1164" s="3">
        <v>1</v>
      </c>
      <c r="EK1164" s="3">
        <v>23</v>
      </c>
      <c r="EL1164" s="3" t="s">
        <v>1083</v>
      </c>
      <c r="EM1164" s="3" t="s">
        <v>1084</v>
      </c>
      <c r="EO1164" s="3" t="s">
        <v>37</v>
      </c>
      <c r="EQ1164" s="3">
        <v>131072</v>
      </c>
      <c r="ER1164" s="3">
        <v>7.5</v>
      </c>
      <c r="ES1164" s="3">
        <v>5.92</v>
      </c>
      <c r="ET1164" s="3">
        <v>0</v>
      </c>
      <c r="EU1164" s="3">
        <v>0</v>
      </c>
      <c r="EV1164" s="3">
        <v>1.58</v>
      </c>
      <c r="EW1164" s="3">
        <v>0.12</v>
      </c>
      <c r="EX1164" s="3">
        <v>0</v>
      </c>
      <c r="EY1164" s="3">
        <v>0</v>
      </c>
      <c r="FQ1164" s="3">
        <v>0</v>
      </c>
      <c r="FR1164" s="3">
        <v>0</v>
      </c>
      <c r="FS1164" s="3">
        <v>0</v>
      </c>
      <c r="FX1164" s="3">
        <v>109</v>
      </c>
      <c r="FY1164" s="3">
        <v>61</v>
      </c>
      <c r="GA1164" s="3" t="s">
        <v>3</v>
      </c>
      <c r="GD1164" s="3">
        <v>1</v>
      </c>
      <c r="GF1164" s="3">
        <v>-823241450</v>
      </c>
      <c r="GG1164" s="3">
        <v>2</v>
      </c>
      <c r="GH1164" s="3">
        <v>1</v>
      </c>
      <c r="GI1164" s="3">
        <v>2</v>
      </c>
      <c r="GJ1164" s="3">
        <v>0</v>
      </c>
      <c r="GK1164" s="3">
        <v>0</v>
      </c>
      <c r="GL1164" s="3">
        <f t="shared" si="916"/>
        <v>0</v>
      </c>
      <c r="GM1164" s="3">
        <f t="shared" si="917"/>
        <v>9819.65</v>
      </c>
      <c r="GN1164" s="3">
        <f t="shared" si="918"/>
        <v>9819.65</v>
      </c>
      <c r="GO1164" s="3">
        <f t="shared" si="919"/>
        <v>0</v>
      </c>
      <c r="GP1164" s="3">
        <f t="shared" si="920"/>
        <v>0</v>
      </c>
      <c r="GR1164" s="3">
        <v>0</v>
      </c>
      <c r="GS1164" s="3">
        <v>3</v>
      </c>
      <c r="GT1164" s="3">
        <v>0</v>
      </c>
      <c r="GU1164" s="3" t="s">
        <v>3</v>
      </c>
      <c r="GV1164" s="3">
        <f t="shared" si="921"/>
        <v>0</v>
      </c>
      <c r="GW1164" s="3">
        <v>1</v>
      </c>
      <c r="GX1164" s="3">
        <f t="shared" si="922"/>
        <v>0</v>
      </c>
      <c r="HA1164" s="3">
        <v>0</v>
      </c>
      <c r="HB1164" s="3">
        <v>0</v>
      </c>
      <c r="HC1164" s="3">
        <f t="shared" si="923"/>
        <v>0</v>
      </c>
      <c r="HE1164" s="3" t="s">
        <v>3</v>
      </c>
      <c r="HF1164" s="3" t="s">
        <v>3</v>
      </c>
      <c r="HM1164" s="3" t="s">
        <v>3</v>
      </c>
      <c r="HN1164" s="3" t="s">
        <v>3</v>
      </c>
      <c r="HO1164" s="3" t="s">
        <v>3</v>
      </c>
      <c r="HP1164" s="3" t="s">
        <v>3</v>
      </c>
      <c r="HQ1164" s="3" t="s">
        <v>3</v>
      </c>
      <c r="HS1164" s="3">
        <v>0</v>
      </c>
      <c r="IK1164" s="3">
        <v>0</v>
      </c>
    </row>
    <row r="1165" spans="1:255" x14ac:dyDescent="0.2">
      <c r="A1165" s="2">
        <v>17</v>
      </c>
      <c r="B1165" s="2">
        <v>1</v>
      </c>
      <c r="C1165" s="2"/>
      <c r="D1165" s="2"/>
      <c r="E1165" s="2" t="s">
        <v>1085</v>
      </c>
      <c r="F1165" s="2" t="s">
        <v>1086</v>
      </c>
      <c r="G1165" s="2" t="s">
        <v>1087</v>
      </c>
      <c r="H1165" s="2" t="s">
        <v>398</v>
      </c>
      <c r="I1165" s="2">
        <v>25</v>
      </c>
      <c r="J1165" s="2">
        <v>0</v>
      </c>
      <c r="K1165" s="2">
        <v>25</v>
      </c>
      <c r="L1165" s="2"/>
      <c r="M1165" s="2"/>
      <c r="N1165" s="2"/>
      <c r="O1165" s="2">
        <f t="shared" si="899"/>
        <v>124.75</v>
      </c>
      <c r="P1165" s="2">
        <f t="shared" si="900"/>
        <v>124.75</v>
      </c>
      <c r="Q1165" s="2">
        <f>(ROUND((ROUND(((ET1165)*AV1165*I1165),2)*BB1165),2)+ROUND((ROUND(((AE1165-(EU1165))*AV1165*I1165),2)*BS1165),2))</f>
        <v>0</v>
      </c>
      <c r="R1165" s="2">
        <f>(ROUND((ROUND(((EU1165)*AV1165*I1165),2)*BS1165),2)+ROUND((ROUND(((AE1165-(EU1165))*AV1165*I1165),2)*BS1165),2))</f>
        <v>0</v>
      </c>
      <c r="S1165" s="2">
        <f t="shared" si="901"/>
        <v>0</v>
      </c>
      <c r="T1165" s="2">
        <f t="shared" si="902"/>
        <v>0</v>
      </c>
      <c r="U1165" s="2">
        <f t="shared" si="903"/>
        <v>0</v>
      </c>
      <c r="V1165" s="2">
        <f t="shared" si="904"/>
        <v>0</v>
      </c>
      <c r="W1165" s="2">
        <f t="shared" si="905"/>
        <v>0</v>
      </c>
      <c r="X1165" s="2">
        <f>(ROUND((((S1165+ROUND((ROUND(((EU1165)*AV1165*I1165),2)*BS1165),2))*AT1165)/100),2)+ROUND(((ROUND((ROUND(((AE1165-(EU1165))*AV1165*I1165),2)*BS1165),2)*AT1165)/100),2))</f>
        <v>0</v>
      </c>
      <c r="Y1165" s="2">
        <f>(ROUND((((S1165+ROUND((ROUND(((EU1165)*AV1165*I1165),2)*BS1165),2))*AU1165)/100),2)+ROUND(((ROUND((ROUND(((AE1165-(EU1165))*AV1165*I1165),2)*BS1165),2)*AU1165)/100),2))</f>
        <v>0</v>
      </c>
      <c r="Z1165" s="2"/>
      <c r="AA1165" s="2">
        <v>56661434</v>
      </c>
      <c r="AB1165" s="2">
        <f t="shared" si="906"/>
        <v>4.99</v>
      </c>
      <c r="AC1165" s="2">
        <f>ROUND((ES1165),6)</f>
        <v>4.99</v>
      </c>
      <c r="AD1165" s="2">
        <f>ROUND((((ET1165)-(EU1165))+AE1165),6)</f>
        <v>0</v>
      </c>
      <c r="AE1165" s="2">
        <f>ROUND((EU1165),6)</f>
        <v>0</v>
      </c>
      <c r="AF1165" s="2">
        <f>ROUND((EV1165),6)</f>
        <v>0</v>
      </c>
      <c r="AG1165" s="2">
        <f t="shared" si="907"/>
        <v>0</v>
      </c>
      <c r="AH1165" s="2">
        <f>(EW1165)</f>
        <v>0</v>
      </c>
      <c r="AI1165" s="2">
        <f>(EX1165)</f>
        <v>0</v>
      </c>
      <c r="AJ1165" s="2">
        <f t="shared" si="908"/>
        <v>0</v>
      </c>
      <c r="AK1165" s="2">
        <v>4.99</v>
      </c>
      <c r="AL1165" s="2">
        <v>4.99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1</v>
      </c>
      <c r="AW1165" s="2">
        <v>1</v>
      </c>
      <c r="AX1165" s="2"/>
      <c r="AY1165" s="2"/>
      <c r="AZ1165" s="2">
        <v>1</v>
      </c>
      <c r="BA1165" s="2">
        <v>1</v>
      </c>
      <c r="BB1165" s="2">
        <v>1</v>
      </c>
      <c r="BC1165" s="2">
        <v>1</v>
      </c>
      <c r="BD1165" s="2" t="s">
        <v>3</v>
      </c>
      <c r="BE1165" s="2" t="s">
        <v>3</v>
      </c>
      <c r="BF1165" s="2" t="s">
        <v>3</v>
      </c>
      <c r="BG1165" s="2" t="s">
        <v>3</v>
      </c>
      <c r="BH1165" s="2">
        <v>3</v>
      </c>
      <c r="BI1165" s="2">
        <v>1</v>
      </c>
      <c r="BJ1165" s="2" t="s">
        <v>1088</v>
      </c>
      <c r="BK1165" s="2"/>
      <c r="BL1165" s="2"/>
      <c r="BM1165" s="2">
        <v>1617</v>
      </c>
      <c r="BN1165" s="2">
        <v>0</v>
      </c>
      <c r="BO1165" s="2" t="s">
        <v>3</v>
      </c>
      <c r="BP1165" s="2">
        <v>0</v>
      </c>
      <c r="BQ1165" s="2">
        <v>200</v>
      </c>
      <c r="BR1165" s="2">
        <v>0</v>
      </c>
      <c r="BS1165" s="2">
        <v>1</v>
      </c>
      <c r="BT1165" s="2">
        <v>1</v>
      </c>
      <c r="BU1165" s="2">
        <v>1</v>
      </c>
      <c r="BV1165" s="2">
        <v>1</v>
      </c>
      <c r="BW1165" s="2">
        <v>1</v>
      </c>
      <c r="BX1165" s="2">
        <v>1</v>
      </c>
      <c r="BY1165" s="2" t="s">
        <v>3</v>
      </c>
      <c r="BZ1165" s="2">
        <v>0</v>
      </c>
      <c r="CA1165" s="2">
        <v>0</v>
      </c>
      <c r="CB1165" s="2" t="s">
        <v>3</v>
      </c>
      <c r="CC1165" s="2"/>
      <c r="CD1165" s="2"/>
      <c r="CE1165" s="2">
        <v>1566</v>
      </c>
      <c r="CF1165" s="2">
        <v>0</v>
      </c>
      <c r="CG1165" s="2">
        <v>0</v>
      </c>
      <c r="CH1165" s="2"/>
      <c r="CI1165" s="2"/>
      <c r="CJ1165" s="2"/>
      <c r="CK1165" s="2"/>
      <c r="CL1165" s="2"/>
      <c r="CM1165" s="2">
        <v>0</v>
      </c>
      <c r="CN1165" s="2" t="s">
        <v>3</v>
      </c>
      <c r="CO1165" s="2">
        <v>0</v>
      </c>
      <c r="CP1165" s="2">
        <f t="shared" si="909"/>
        <v>124.75</v>
      </c>
      <c r="CQ1165" s="2">
        <f t="shared" si="910"/>
        <v>4.99</v>
      </c>
      <c r="CR1165" s="2">
        <f>(ROUND((ROUND(((ET1165)*AV1165*1),2)*BB1165),2)+ROUND((ROUND(((AE1165-(EU1165))*AV1165*1),2)*BS1165),2))</f>
        <v>0</v>
      </c>
      <c r="CS1165" s="2">
        <f>(ROUND((ROUND(((EU1165)*AV1165*1),2)*BS1165),2)+ROUND((ROUND(((AE1165-(EU1165))*AV1165*1),2)*BS1165),2))</f>
        <v>0</v>
      </c>
      <c r="CT1165" s="2">
        <f t="shared" si="911"/>
        <v>0</v>
      </c>
      <c r="CU1165" s="2">
        <f t="shared" si="912"/>
        <v>0</v>
      </c>
      <c r="CV1165" s="2">
        <f t="shared" si="913"/>
        <v>0</v>
      </c>
      <c r="CW1165" s="2">
        <f t="shared" si="914"/>
        <v>0</v>
      </c>
      <c r="CX1165" s="2">
        <f t="shared" si="915"/>
        <v>0</v>
      </c>
      <c r="CY1165" s="2">
        <f>(ROUND((((S1165+ROUND((ROUND(((EU1165)*AV1165*1),2)*BS1165),2))*AT1165)/100),2)+ROUND(((ROUND((ROUND(((AE1165-(EU1165))*AV1165*1),2)*BS1165),2)*AT1165)/100),2))</f>
        <v>0</v>
      </c>
      <c r="CZ1165" s="2">
        <f>(ROUND((((S1165+ROUND((ROUND(((EU1165)*AV1165*1),2)*BS1165),2))*AU1165)/100),2)+ROUND(((ROUND((ROUND(((AE1165-(EU1165))*AV1165*1),2)*BS1165),2)*AU1165)/100),2))</f>
        <v>0</v>
      </c>
      <c r="DA1165" s="2"/>
      <c r="DB1165" s="2"/>
      <c r="DC1165" s="2" t="s">
        <v>3</v>
      </c>
      <c r="DD1165" s="2" t="s">
        <v>3</v>
      </c>
      <c r="DE1165" s="2" t="s">
        <v>3</v>
      </c>
      <c r="DF1165" s="2" t="s">
        <v>3</v>
      </c>
      <c r="DG1165" s="2" t="s">
        <v>3</v>
      </c>
      <c r="DH1165" s="2" t="s">
        <v>3</v>
      </c>
      <c r="DI1165" s="2" t="s">
        <v>3</v>
      </c>
      <c r="DJ1165" s="2" t="s">
        <v>3</v>
      </c>
      <c r="DK1165" s="2" t="s">
        <v>3</v>
      </c>
      <c r="DL1165" s="2" t="s">
        <v>3</v>
      </c>
      <c r="DM1165" s="2" t="s">
        <v>3</v>
      </c>
      <c r="DN1165" s="2">
        <v>0</v>
      </c>
      <c r="DO1165" s="2">
        <v>0</v>
      </c>
      <c r="DP1165" s="2">
        <v>1</v>
      </c>
      <c r="DQ1165" s="2">
        <v>1</v>
      </c>
      <c r="DR1165" s="2"/>
      <c r="DS1165" s="2"/>
      <c r="DT1165" s="2"/>
      <c r="DU1165" s="2">
        <v>1010</v>
      </c>
      <c r="DV1165" s="2" t="s">
        <v>398</v>
      </c>
      <c r="DW1165" s="2" t="s">
        <v>398</v>
      </c>
      <c r="DX1165" s="2">
        <v>1</v>
      </c>
      <c r="DY1165" s="2"/>
      <c r="DZ1165" s="2" t="s">
        <v>3</v>
      </c>
      <c r="EA1165" s="2" t="s">
        <v>3</v>
      </c>
      <c r="EB1165" s="2" t="s">
        <v>3</v>
      </c>
      <c r="EC1165" s="2" t="s">
        <v>3</v>
      </c>
      <c r="ED1165" s="2"/>
      <c r="EE1165" s="2">
        <v>56938530</v>
      </c>
      <c r="EF1165" s="2">
        <v>200</v>
      </c>
      <c r="EG1165" s="2" t="s">
        <v>343</v>
      </c>
      <c r="EH1165" s="2">
        <v>0</v>
      </c>
      <c r="EI1165" s="2" t="s">
        <v>3</v>
      </c>
      <c r="EJ1165" s="2">
        <v>1</v>
      </c>
      <c r="EK1165" s="2">
        <v>1617</v>
      </c>
      <c r="EL1165" s="2" t="s">
        <v>344</v>
      </c>
      <c r="EM1165" s="2" t="s">
        <v>345</v>
      </c>
      <c r="EN1165" s="2"/>
      <c r="EO1165" s="2" t="s">
        <v>3</v>
      </c>
      <c r="EP1165" s="2"/>
      <c r="EQ1165" s="2">
        <v>131072</v>
      </c>
      <c r="ER1165" s="2">
        <v>4.99</v>
      </c>
      <c r="ES1165" s="2">
        <v>4.99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>
        <v>0</v>
      </c>
      <c r="FR1165" s="2">
        <v>0</v>
      </c>
      <c r="FS1165" s="2">
        <v>0</v>
      </c>
      <c r="FT1165" s="2"/>
      <c r="FU1165" s="2"/>
      <c r="FV1165" s="2"/>
      <c r="FW1165" s="2"/>
      <c r="FX1165" s="2">
        <v>0</v>
      </c>
      <c r="FY1165" s="2">
        <v>0</v>
      </c>
      <c r="FZ1165" s="2"/>
      <c r="GA1165" s="2" t="s">
        <v>3</v>
      </c>
      <c r="GB1165" s="2"/>
      <c r="GC1165" s="2"/>
      <c r="GD1165" s="2">
        <v>1</v>
      </c>
      <c r="GE1165" s="2"/>
      <c r="GF1165" s="2">
        <v>1828057185</v>
      </c>
      <c r="GG1165" s="2">
        <v>2</v>
      </c>
      <c r="GH1165" s="2">
        <v>1</v>
      </c>
      <c r="GI1165" s="2">
        <v>-2</v>
      </c>
      <c r="GJ1165" s="2">
        <v>0</v>
      </c>
      <c r="GK1165" s="2">
        <v>0</v>
      </c>
      <c r="GL1165" s="2">
        <f t="shared" si="916"/>
        <v>0</v>
      </c>
      <c r="GM1165" s="2">
        <f t="shared" si="917"/>
        <v>124.75</v>
      </c>
      <c r="GN1165" s="2">
        <f t="shared" si="918"/>
        <v>124.75</v>
      </c>
      <c r="GO1165" s="2">
        <f t="shared" si="919"/>
        <v>0</v>
      </c>
      <c r="GP1165" s="2">
        <f t="shared" si="920"/>
        <v>0</v>
      </c>
      <c r="GQ1165" s="2"/>
      <c r="GR1165" s="2">
        <v>0</v>
      </c>
      <c r="GS1165" s="2">
        <v>3</v>
      </c>
      <c r="GT1165" s="2">
        <v>0</v>
      </c>
      <c r="GU1165" s="2" t="s">
        <v>3</v>
      </c>
      <c r="GV1165" s="2">
        <f t="shared" si="921"/>
        <v>0</v>
      </c>
      <c r="GW1165" s="2">
        <v>1</v>
      </c>
      <c r="GX1165" s="2">
        <f t="shared" si="922"/>
        <v>0</v>
      </c>
      <c r="GY1165" s="2"/>
      <c r="GZ1165" s="2"/>
      <c r="HA1165" s="2">
        <v>0</v>
      </c>
      <c r="HB1165" s="2">
        <v>0</v>
      </c>
      <c r="HC1165" s="2">
        <f t="shared" si="923"/>
        <v>0</v>
      </c>
      <c r="HD1165" s="2"/>
      <c r="HE1165" s="2" t="s">
        <v>3</v>
      </c>
      <c r="HF1165" s="2" t="s">
        <v>3</v>
      </c>
      <c r="HG1165" s="2"/>
      <c r="HH1165" s="2"/>
      <c r="HI1165" s="2"/>
      <c r="HJ1165" s="2"/>
      <c r="HK1165" s="2"/>
      <c r="HL1165" s="2"/>
      <c r="HM1165" s="2" t="s">
        <v>3</v>
      </c>
      <c r="HN1165" s="2" t="s">
        <v>3</v>
      </c>
      <c r="HO1165" s="2" t="s">
        <v>3</v>
      </c>
      <c r="HP1165" s="2" t="s">
        <v>3</v>
      </c>
      <c r="HQ1165" s="2" t="s">
        <v>3</v>
      </c>
      <c r="HR1165" s="2"/>
      <c r="HS1165" s="2">
        <v>0</v>
      </c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>
        <v>0</v>
      </c>
      <c r="IL1165" s="2"/>
      <c r="IM1165" s="2"/>
      <c r="IN1165" s="2"/>
      <c r="IO1165" s="2"/>
      <c r="IP1165" s="2"/>
      <c r="IQ1165" s="2"/>
      <c r="IR1165" s="2"/>
      <c r="IS1165" s="2"/>
      <c r="IT1165" s="2"/>
      <c r="IU1165" s="2"/>
    </row>
    <row r="1166" spans="1:255" x14ac:dyDescent="0.2">
      <c r="A1166" s="3">
        <v>17</v>
      </c>
      <c r="B1166" s="3">
        <v>1</v>
      </c>
      <c r="E1166" s="3" t="s">
        <v>1085</v>
      </c>
      <c r="F1166" s="3" t="s">
        <v>1086</v>
      </c>
      <c r="G1166" s="3" t="s">
        <v>1087</v>
      </c>
      <c r="H1166" s="3" t="s">
        <v>398</v>
      </c>
      <c r="I1166" s="3">
        <v>25</v>
      </c>
      <c r="J1166" s="3">
        <v>0</v>
      </c>
      <c r="K1166" s="3">
        <v>25</v>
      </c>
      <c r="O1166" s="3">
        <f t="shared" si="899"/>
        <v>844.56</v>
      </c>
      <c r="P1166" s="3">
        <f t="shared" si="900"/>
        <v>844.56</v>
      </c>
      <c r="Q1166" s="3">
        <f>(ROUND((ROUND(((ET1166)*AV1166*I1166),2)*BB1166),2)+ROUND((ROUND(((AE1166-(EU1166))*AV1166*I1166),2)*BS1166),2))</f>
        <v>0</v>
      </c>
      <c r="R1166" s="3">
        <f>(ROUND((ROUND(((EU1166)*AV1166*I1166),2)*BS1166),2)+ROUND((ROUND(((AE1166-(EU1166))*AV1166*I1166),2)*BS1166),2))</f>
        <v>0</v>
      </c>
      <c r="S1166" s="3">
        <f t="shared" si="901"/>
        <v>0</v>
      </c>
      <c r="T1166" s="3">
        <f t="shared" si="902"/>
        <v>0</v>
      </c>
      <c r="U1166" s="3">
        <f t="shared" si="903"/>
        <v>0</v>
      </c>
      <c r="V1166" s="3">
        <f t="shared" si="904"/>
        <v>0</v>
      </c>
      <c r="W1166" s="3">
        <f t="shared" si="905"/>
        <v>0</v>
      </c>
      <c r="X1166" s="3">
        <f>(ROUND((((S1166+ROUND((ROUND(((EU1166)*AV1166*I1166),2)*BS1166),2))*AT1166)/100),2)+ROUND(((ROUND((ROUND(((AE1166-(EU1166))*AV1166*I1166),2)*BS1166),2)*AT1166)/100),2))</f>
        <v>0</v>
      </c>
      <c r="Y1166" s="3">
        <f>(ROUND((((S1166+ROUND((ROUND(((EU1166)*AV1166*I1166),2)*BS1166),2))*AU1166)/100),2)+ROUND(((ROUND((ROUND(((AE1166-(EU1166))*AV1166*I1166),2)*BS1166),2)*AU1166)/100),2))</f>
        <v>0</v>
      </c>
      <c r="AA1166" s="3">
        <v>56661436</v>
      </c>
      <c r="AB1166" s="3">
        <f t="shared" si="906"/>
        <v>4.99</v>
      </c>
      <c r="AC1166" s="3">
        <f>ROUND((ES1166),6)</f>
        <v>4.99</v>
      </c>
      <c r="AD1166" s="3">
        <f>ROUND((((ET1166)-(EU1166))+AE1166),6)</f>
        <v>0</v>
      </c>
      <c r="AE1166" s="3">
        <f>ROUND((EU1166),6)</f>
        <v>0</v>
      </c>
      <c r="AF1166" s="3">
        <f>ROUND((EV1166),6)</f>
        <v>0</v>
      </c>
      <c r="AG1166" s="3">
        <f t="shared" si="907"/>
        <v>0</v>
      </c>
      <c r="AH1166" s="3">
        <f>(EW1166)</f>
        <v>0</v>
      </c>
      <c r="AI1166" s="3">
        <f>(EX1166)</f>
        <v>0</v>
      </c>
      <c r="AJ1166" s="3">
        <f t="shared" si="908"/>
        <v>0</v>
      </c>
      <c r="AK1166" s="3">
        <v>4.99</v>
      </c>
      <c r="AL1166" s="3">
        <v>4.99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1</v>
      </c>
      <c r="AW1166" s="3">
        <v>1</v>
      </c>
      <c r="AZ1166" s="3">
        <v>1</v>
      </c>
      <c r="BA1166" s="3">
        <v>1</v>
      </c>
      <c r="BB1166" s="3">
        <v>1</v>
      </c>
      <c r="BC1166" s="3">
        <v>6.77</v>
      </c>
      <c r="BD1166" s="3" t="s">
        <v>3</v>
      </c>
      <c r="BE1166" s="3" t="s">
        <v>3</v>
      </c>
      <c r="BF1166" s="3" t="s">
        <v>3</v>
      </c>
      <c r="BG1166" s="3" t="s">
        <v>3</v>
      </c>
      <c r="BH1166" s="3">
        <v>3</v>
      </c>
      <c r="BI1166" s="3">
        <v>1</v>
      </c>
      <c r="BJ1166" s="3" t="s">
        <v>1088</v>
      </c>
      <c r="BM1166" s="3">
        <v>1617</v>
      </c>
      <c r="BN1166" s="3">
        <v>0</v>
      </c>
      <c r="BO1166" s="3" t="s">
        <v>1086</v>
      </c>
      <c r="BP1166" s="3">
        <v>1</v>
      </c>
      <c r="BQ1166" s="3">
        <v>200</v>
      </c>
      <c r="BR1166" s="3">
        <v>0</v>
      </c>
      <c r="BS1166" s="3">
        <v>1</v>
      </c>
      <c r="BT1166" s="3">
        <v>1</v>
      </c>
      <c r="BU1166" s="3">
        <v>1</v>
      </c>
      <c r="BV1166" s="3">
        <v>1</v>
      </c>
      <c r="BW1166" s="3">
        <v>1</v>
      </c>
      <c r="BX1166" s="3">
        <v>1</v>
      </c>
      <c r="BY1166" s="3" t="s">
        <v>3</v>
      </c>
      <c r="BZ1166" s="3">
        <v>0</v>
      </c>
      <c r="CA1166" s="3">
        <v>0</v>
      </c>
      <c r="CB1166" s="3" t="s">
        <v>3</v>
      </c>
      <c r="CE1166" s="3">
        <v>1566</v>
      </c>
      <c r="CF1166" s="3">
        <v>0</v>
      </c>
      <c r="CG1166" s="3">
        <v>0</v>
      </c>
      <c r="CM1166" s="3">
        <v>0</v>
      </c>
      <c r="CN1166" s="3" t="s">
        <v>3</v>
      </c>
      <c r="CO1166" s="3">
        <v>0</v>
      </c>
      <c r="CP1166" s="3">
        <f t="shared" si="909"/>
        <v>844.56</v>
      </c>
      <c r="CQ1166" s="3">
        <f t="shared" si="910"/>
        <v>33.78</v>
      </c>
      <c r="CR1166" s="3">
        <f>(ROUND((ROUND(((ET1166)*AV1166*1),2)*BB1166),2)+ROUND((ROUND(((AE1166-(EU1166))*AV1166*1),2)*BS1166),2))</f>
        <v>0</v>
      </c>
      <c r="CS1166" s="3">
        <f>(ROUND((ROUND(((EU1166)*AV1166*1),2)*BS1166),2)+ROUND((ROUND(((AE1166-(EU1166))*AV1166*1),2)*BS1166),2))</f>
        <v>0</v>
      </c>
      <c r="CT1166" s="3">
        <f t="shared" si="911"/>
        <v>0</v>
      </c>
      <c r="CU1166" s="3">
        <f t="shared" si="912"/>
        <v>0</v>
      </c>
      <c r="CV1166" s="3">
        <f t="shared" si="913"/>
        <v>0</v>
      </c>
      <c r="CW1166" s="3">
        <f t="shared" si="914"/>
        <v>0</v>
      </c>
      <c r="CX1166" s="3">
        <f t="shared" si="915"/>
        <v>0</v>
      </c>
      <c r="CY1166" s="3">
        <f>(ROUND((((S1166+ROUND((ROUND(((EU1166)*AV1166*1),2)*BS1166),2))*AT1166)/100),2)+ROUND(((ROUND((ROUND(((AE1166-(EU1166))*AV1166*1),2)*BS1166),2)*AT1166)/100),2))</f>
        <v>0</v>
      </c>
      <c r="CZ1166" s="3">
        <f>(ROUND((((S1166+ROUND((ROUND(((EU1166)*AV1166*1),2)*BS1166),2))*AU1166)/100),2)+ROUND(((ROUND((ROUND(((AE1166-(EU1166))*AV1166*1),2)*BS1166),2)*AU1166)/100),2))</f>
        <v>0</v>
      </c>
      <c r="DC1166" s="3" t="s">
        <v>3</v>
      </c>
      <c r="DD1166" s="3" t="s">
        <v>3</v>
      </c>
      <c r="DE1166" s="3" t="s">
        <v>3</v>
      </c>
      <c r="DF1166" s="3" t="s">
        <v>3</v>
      </c>
      <c r="DG1166" s="3" t="s">
        <v>3</v>
      </c>
      <c r="DH1166" s="3" t="s">
        <v>3</v>
      </c>
      <c r="DI1166" s="3" t="s">
        <v>3</v>
      </c>
      <c r="DJ1166" s="3" t="s">
        <v>3</v>
      </c>
      <c r="DK1166" s="3" t="s">
        <v>3</v>
      </c>
      <c r="DL1166" s="3" t="s">
        <v>3</v>
      </c>
      <c r="DM1166" s="3" t="s">
        <v>3</v>
      </c>
      <c r="DN1166" s="3">
        <v>0</v>
      </c>
      <c r="DO1166" s="3">
        <v>0</v>
      </c>
      <c r="DP1166" s="3">
        <v>1</v>
      </c>
      <c r="DQ1166" s="3">
        <v>1</v>
      </c>
      <c r="DU1166" s="3">
        <v>1010</v>
      </c>
      <c r="DV1166" s="3" t="s">
        <v>398</v>
      </c>
      <c r="DW1166" s="3" t="s">
        <v>398</v>
      </c>
      <c r="DX1166" s="3">
        <v>1</v>
      </c>
      <c r="DZ1166" s="3" t="s">
        <v>3</v>
      </c>
      <c r="EA1166" s="3" t="s">
        <v>3</v>
      </c>
      <c r="EB1166" s="3" t="s">
        <v>3</v>
      </c>
      <c r="EC1166" s="3" t="s">
        <v>3</v>
      </c>
      <c r="EE1166" s="3">
        <v>56938530</v>
      </c>
      <c r="EF1166" s="3">
        <v>200</v>
      </c>
      <c r="EG1166" s="3" t="s">
        <v>343</v>
      </c>
      <c r="EH1166" s="3">
        <v>0</v>
      </c>
      <c r="EI1166" s="3" t="s">
        <v>3</v>
      </c>
      <c r="EJ1166" s="3">
        <v>1</v>
      </c>
      <c r="EK1166" s="3">
        <v>1617</v>
      </c>
      <c r="EL1166" s="3" t="s">
        <v>344</v>
      </c>
      <c r="EM1166" s="3" t="s">
        <v>345</v>
      </c>
      <c r="EO1166" s="3" t="s">
        <v>3</v>
      </c>
      <c r="EQ1166" s="3">
        <v>131072</v>
      </c>
      <c r="ER1166" s="3">
        <v>4.99</v>
      </c>
      <c r="ES1166" s="3">
        <v>4.99</v>
      </c>
      <c r="ET1166" s="3">
        <v>0</v>
      </c>
      <c r="EU1166" s="3">
        <v>0</v>
      </c>
      <c r="EV1166" s="3">
        <v>0</v>
      </c>
      <c r="EW1166" s="3">
        <v>0</v>
      </c>
      <c r="EX1166" s="3">
        <v>0</v>
      </c>
      <c r="EY1166" s="3">
        <v>0</v>
      </c>
      <c r="FQ1166" s="3">
        <v>0</v>
      </c>
      <c r="FR1166" s="3">
        <v>0</v>
      </c>
      <c r="FS1166" s="3">
        <v>0</v>
      </c>
      <c r="FX1166" s="3">
        <v>0</v>
      </c>
      <c r="FY1166" s="3">
        <v>0</v>
      </c>
      <c r="GA1166" s="3" t="s">
        <v>3</v>
      </c>
      <c r="GD1166" s="3">
        <v>1</v>
      </c>
      <c r="GF1166" s="3">
        <v>1828057185</v>
      </c>
      <c r="GG1166" s="3">
        <v>2</v>
      </c>
      <c r="GH1166" s="3">
        <v>1</v>
      </c>
      <c r="GI1166" s="3">
        <v>2</v>
      </c>
      <c r="GJ1166" s="3">
        <v>0</v>
      </c>
      <c r="GK1166" s="3">
        <v>0</v>
      </c>
      <c r="GL1166" s="3">
        <f t="shared" si="916"/>
        <v>0</v>
      </c>
      <c r="GM1166" s="3">
        <f t="shared" si="917"/>
        <v>844.56</v>
      </c>
      <c r="GN1166" s="3">
        <f t="shared" si="918"/>
        <v>844.56</v>
      </c>
      <c r="GO1166" s="3">
        <f t="shared" si="919"/>
        <v>0</v>
      </c>
      <c r="GP1166" s="3">
        <f t="shared" si="920"/>
        <v>0</v>
      </c>
      <c r="GR1166" s="3">
        <v>0</v>
      </c>
      <c r="GS1166" s="3">
        <v>3</v>
      </c>
      <c r="GT1166" s="3">
        <v>0</v>
      </c>
      <c r="GU1166" s="3" t="s">
        <v>3</v>
      </c>
      <c r="GV1166" s="3">
        <f t="shared" si="921"/>
        <v>0</v>
      </c>
      <c r="GW1166" s="3">
        <v>1</v>
      </c>
      <c r="GX1166" s="3">
        <f t="shared" si="922"/>
        <v>0</v>
      </c>
      <c r="HA1166" s="3">
        <v>0</v>
      </c>
      <c r="HB1166" s="3">
        <v>0</v>
      </c>
      <c r="HC1166" s="3">
        <f t="shared" si="923"/>
        <v>0</v>
      </c>
      <c r="HE1166" s="3" t="s">
        <v>3</v>
      </c>
      <c r="HF1166" s="3" t="s">
        <v>3</v>
      </c>
      <c r="HM1166" s="3" t="s">
        <v>3</v>
      </c>
      <c r="HN1166" s="3" t="s">
        <v>3</v>
      </c>
      <c r="HO1166" s="3" t="s">
        <v>3</v>
      </c>
      <c r="HP1166" s="3" t="s">
        <v>3</v>
      </c>
      <c r="HQ1166" s="3" t="s">
        <v>3</v>
      </c>
      <c r="HS1166" s="3">
        <v>0</v>
      </c>
      <c r="IK1166" s="3">
        <v>0</v>
      </c>
    </row>
    <row r="1167" spans="1:255" x14ac:dyDescent="0.2">
      <c r="A1167" s="2">
        <v>17</v>
      </c>
      <c r="B1167" s="2">
        <v>1</v>
      </c>
      <c r="C1167" s="2">
        <f>ROW(SmtRes!A949)</f>
        <v>949</v>
      </c>
      <c r="D1167" s="2">
        <f>ROW(EtalonRes!A1239)</f>
        <v>1239</v>
      </c>
      <c r="E1167" s="2" t="s">
        <v>1089</v>
      </c>
      <c r="F1167" s="2" t="s">
        <v>1090</v>
      </c>
      <c r="G1167" s="2" t="s">
        <v>1091</v>
      </c>
      <c r="H1167" s="2" t="s">
        <v>628</v>
      </c>
      <c r="I1167" s="2">
        <v>2</v>
      </c>
      <c r="J1167" s="2">
        <v>0</v>
      </c>
      <c r="K1167" s="2">
        <v>2</v>
      </c>
      <c r="L1167" s="2"/>
      <c r="M1167" s="2"/>
      <c r="N1167" s="2"/>
      <c r="O1167" s="2">
        <f t="shared" si="899"/>
        <v>560.83000000000004</v>
      </c>
      <c r="P1167" s="2">
        <f t="shared" si="900"/>
        <v>196.39</v>
      </c>
      <c r="Q1167" s="2">
        <f>(ROUND((ROUND(((((ET1167*1.2)*1.25))*AV1167*I1167),2)*BB1167),2)+ROUND((ROUND(((AE1167-(((EU1167*1.2)*1.25)))*AV1167*I1167),2)*BS1167),2))</f>
        <v>286.77999999999997</v>
      </c>
      <c r="R1167" s="2">
        <f>(ROUND((ROUND(((((EU1167*1.2)*1.25))*AV1167*I1167),2)*BS1167),2)+ROUND((ROUND(((AE1167-(((EU1167*1.2)*1.25)))*AV1167*I1167),2)*BS1167),2))</f>
        <v>21.77</v>
      </c>
      <c r="S1167" s="2">
        <f t="shared" si="901"/>
        <v>77.66</v>
      </c>
      <c r="T1167" s="2">
        <f t="shared" si="902"/>
        <v>0</v>
      </c>
      <c r="U1167" s="2">
        <f t="shared" si="903"/>
        <v>5.7720431999999988</v>
      </c>
      <c r="V1167" s="2">
        <f t="shared" si="904"/>
        <v>0</v>
      </c>
      <c r="W1167" s="2">
        <f t="shared" si="905"/>
        <v>0</v>
      </c>
      <c r="X1167" s="2">
        <f>(ROUND((((S1167+ROUND((ROUND(((((EU1167*1.2)*1.25))*AV1167*I1167),2)*BS1167),2))*AT1167)/100),2)+ROUND(((ROUND((ROUND(((AE1167-(((EU1167*1.2)*1.25)))*AV1167*I1167),2)*BS1167),2)*AT1167)/100),2))</f>
        <v>104.4</v>
      </c>
      <c r="Y1167" s="2">
        <f>(ROUND((((S1167+ROUND((ROUND(((((EU1167*1.2)*1.25))*AV1167*I1167),2)*BS1167),2))*AU1167)/100),2)+ROUND(((ROUND((ROUND(((AE1167-(((EU1167*1.2)*1.25)))*AV1167*I1167),2)*BS1167),2)*AU1167)/100),2))</f>
        <v>62.64</v>
      </c>
      <c r="Z1167" s="2"/>
      <c r="AA1167" s="2">
        <v>56661434</v>
      </c>
      <c r="AB1167" s="2">
        <f t="shared" si="906"/>
        <v>268.67559999999997</v>
      </c>
      <c r="AC1167" s="2">
        <f>ROUND((((ES1167*1)*1)),6)</f>
        <v>97.9</v>
      </c>
      <c r="AD1167" s="2">
        <f>ROUND((((((ET1167*1.2)*1.25))-(((EU1167*1.2)*1.25)))+AE1167),6)</f>
        <v>134.38499999999999</v>
      </c>
      <c r="AE1167" s="2">
        <f>ROUND((((EU1167*1.2)*1.25)),6)</f>
        <v>10.199999999999999</v>
      </c>
      <c r="AF1167" s="2">
        <f>ROUND((((EV1167*1.2)*1.15)),6)</f>
        <v>36.390599999999999</v>
      </c>
      <c r="AG1167" s="2">
        <f t="shared" si="907"/>
        <v>0</v>
      </c>
      <c r="AH1167" s="2">
        <f>(((EW1167*1.2)*1.15))</f>
        <v>2.7047999999999996</v>
      </c>
      <c r="AI1167" s="2">
        <f>(((EX1167*1.2)*1.25))</f>
        <v>0</v>
      </c>
      <c r="AJ1167" s="2">
        <f t="shared" si="908"/>
        <v>0</v>
      </c>
      <c r="AK1167" s="2">
        <v>213.86</v>
      </c>
      <c r="AL1167" s="2">
        <v>97.9</v>
      </c>
      <c r="AM1167" s="2">
        <v>89.59</v>
      </c>
      <c r="AN1167" s="2">
        <v>6.8</v>
      </c>
      <c r="AO1167" s="2">
        <v>26.37</v>
      </c>
      <c r="AP1167" s="2">
        <v>0</v>
      </c>
      <c r="AQ1167" s="2">
        <v>1.96</v>
      </c>
      <c r="AR1167" s="2">
        <v>0</v>
      </c>
      <c r="AS1167" s="2">
        <v>0</v>
      </c>
      <c r="AT1167" s="2">
        <v>105</v>
      </c>
      <c r="AU1167" s="2">
        <v>63</v>
      </c>
      <c r="AV1167" s="2">
        <v>1.0669999999999999</v>
      </c>
      <c r="AW1167" s="2">
        <v>1.0029999999999999</v>
      </c>
      <c r="AX1167" s="2"/>
      <c r="AY1167" s="2"/>
      <c r="AZ1167" s="2">
        <v>1</v>
      </c>
      <c r="BA1167" s="2">
        <v>1</v>
      </c>
      <c r="BB1167" s="2">
        <v>1</v>
      </c>
      <c r="BC1167" s="2">
        <v>1</v>
      </c>
      <c r="BD1167" s="2" t="s">
        <v>3</v>
      </c>
      <c r="BE1167" s="2" t="s">
        <v>3</v>
      </c>
      <c r="BF1167" s="2" t="s">
        <v>3</v>
      </c>
      <c r="BG1167" s="2" t="s">
        <v>3</v>
      </c>
      <c r="BH1167" s="2">
        <v>0</v>
      </c>
      <c r="BI1167" s="2">
        <v>1</v>
      </c>
      <c r="BJ1167" s="2" t="s">
        <v>1092</v>
      </c>
      <c r="BK1167" s="2"/>
      <c r="BL1167" s="2"/>
      <c r="BM1167" s="2">
        <v>28</v>
      </c>
      <c r="BN1167" s="2">
        <v>0</v>
      </c>
      <c r="BO1167" s="2" t="s">
        <v>1090</v>
      </c>
      <c r="BP1167" s="2">
        <v>1</v>
      </c>
      <c r="BQ1167" s="2">
        <v>30</v>
      </c>
      <c r="BR1167" s="2">
        <v>0</v>
      </c>
      <c r="BS1167" s="2">
        <v>1</v>
      </c>
      <c r="BT1167" s="2">
        <v>1</v>
      </c>
      <c r="BU1167" s="2">
        <v>1</v>
      </c>
      <c r="BV1167" s="2">
        <v>1</v>
      </c>
      <c r="BW1167" s="2">
        <v>1</v>
      </c>
      <c r="BX1167" s="2">
        <v>1</v>
      </c>
      <c r="BY1167" s="2" t="s">
        <v>3</v>
      </c>
      <c r="BZ1167" s="2">
        <v>105</v>
      </c>
      <c r="CA1167" s="2">
        <v>63</v>
      </c>
      <c r="CB1167" s="2" t="s">
        <v>3</v>
      </c>
      <c r="CC1167" s="2"/>
      <c r="CD1167" s="2"/>
      <c r="CE1167" s="2">
        <v>1566</v>
      </c>
      <c r="CF1167" s="2">
        <v>0</v>
      </c>
      <c r="CG1167" s="2">
        <v>0</v>
      </c>
      <c r="CH1167" s="2"/>
      <c r="CI1167" s="2"/>
      <c r="CJ1167" s="2"/>
      <c r="CK1167" s="2"/>
      <c r="CL1167" s="2"/>
      <c r="CM1167" s="2">
        <v>0</v>
      </c>
      <c r="CN1167" s="2" t="s">
        <v>2117</v>
      </c>
      <c r="CO1167" s="2">
        <v>0</v>
      </c>
      <c r="CP1167" s="2">
        <f t="shared" si="909"/>
        <v>560.82999999999993</v>
      </c>
      <c r="CQ1167" s="2">
        <f t="shared" si="910"/>
        <v>98.19</v>
      </c>
      <c r="CR1167" s="2">
        <f>(ROUND((ROUND(((((ET1167*1.2)*1.25))*AV1167*1),2)*BB1167),2)+ROUND((ROUND(((AE1167-(((EU1167*1.2)*1.25)))*AV1167*1),2)*BS1167),2))</f>
        <v>143.38999999999999</v>
      </c>
      <c r="CS1167" s="2">
        <f>(ROUND((ROUND(((((EU1167*1.2)*1.25))*AV1167*1),2)*BS1167),2)+ROUND((ROUND(((AE1167-(((EU1167*1.2)*1.25)))*AV1167*1),2)*BS1167),2))</f>
        <v>10.88</v>
      </c>
      <c r="CT1167" s="2">
        <f t="shared" si="911"/>
        <v>38.83</v>
      </c>
      <c r="CU1167" s="2">
        <f t="shared" si="912"/>
        <v>0</v>
      </c>
      <c r="CV1167" s="2">
        <f t="shared" si="913"/>
        <v>2.8860215999999994</v>
      </c>
      <c r="CW1167" s="2">
        <f t="shared" si="914"/>
        <v>0</v>
      </c>
      <c r="CX1167" s="2">
        <f t="shared" si="915"/>
        <v>0</v>
      </c>
      <c r="CY1167" s="2">
        <f>(ROUND((((S1167+ROUND((ROUND(((((EU1167*1.2)*1.25))*AV1167*1),2)*BS1167),2))*AT1167)/100),2)+ROUND(((ROUND((ROUND(((AE1167-(((EU1167*1.2)*1.25)))*AV1167*1),2)*BS1167),2)*AT1167)/100),2))</f>
        <v>92.97</v>
      </c>
      <c r="CZ1167" s="2">
        <f>(ROUND((((S1167+ROUND((ROUND(((((EU1167*1.2)*1.25))*AV1167*1),2)*BS1167),2))*AU1167)/100),2)+ROUND(((ROUND((ROUND(((AE1167-(((EU1167*1.2)*1.25)))*AV1167*1),2)*BS1167),2)*AU1167)/100),2))</f>
        <v>55.78</v>
      </c>
      <c r="DA1167" s="2"/>
      <c r="DB1167" s="2">
        <v>277</v>
      </c>
      <c r="DC1167" s="2" t="s">
        <v>3</v>
      </c>
      <c r="DD1167" s="2" t="s">
        <v>31</v>
      </c>
      <c r="DE1167" s="2" t="s">
        <v>935</v>
      </c>
      <c r="DF1167" s="2" t="s">
        <v>935</v>
      </c>
      <c r="DG1167" s="2" t="s">
        <v>936</v>
      </c>
      <c r="DH1167" s="2" t="s">
        <v>3</v>
      </c>
      <c r="DI1167" s="2" t="s">
        <v>936</v>
      </c>
      <c r="DJ1167" s="2" t="s">
        <v>935</v>
      </c>
      <c r="DK1167" s="2" t="s">
        <v>3</v>
      </c>
      <c r="DL1167" s="2" t="s">
        <v>3</v>
      </c>
      <c r="DM1167" s="2" t="s">
        <v>3</v>
      </c>
      <c r="DN1167" s="2">
        <v>0</v>
      </c>
      <c r="DO1167" s="2">
        <v>0</v>
      </c>
      <c r="DP1167" s="2">
        <v>1</v>
      </c>
      <c r="DQ1167" s="2">
        <v>1</v>
      </c>
      <c r="DR1167" s="2"/>
      <c r="DS1167" s="2"/>
      <c r="DT1167" s="2"/>
      <c r="DU1167" s="2">
        <v>1013</v>
      </c>
      <c r="DV1167" s="2" t="s">
        <v>628</v>
      </c>
      <c r="DW1167" s="2" t="s">
        <v>628</v>
      </c>
      <c r="DX1167" s="2">
        <v>1</v>
      </c>
      <c r="DY1167" s="2"/>
      <c r="DZ1167" s="2" t="s">
        <v>3</v>
      </c>
      <c r="EA1167" s="2" t="s">
        <v>3</v>
      </c>
      <c r="EB1167" s="2" t="s">
        <v>3</v>
      </c>
      <c r="EC1167" s="2" t="s">
        <v>3</v>
      </c>
      <c r="ED1167" s="2"/>
      <c r="EE1167" s="2">
        <v>56938461</v>
      </c>
      <c r="EF1167" s="2">
        <v>30</v>
      </c>
      <c r="EG1167" s="2" t="s">
        <v>34</v>
      </c>
      <c r="EH1167" s="2">
        <v>0</v>
      </c>
      <c r="EI1167" s="2" t="s">
        <v>3</v>
      </c>
      <c r="EJ1167" s="2">
        <v>1</v>
      </c>
      <c r="EK1167" s="2">
        <v>28</v>
      </c>
      <c r="EL1167" s="2" t="s">
        <v>1093</v>
      </c>
      <c r="EM1167" s="2" t="s">
        <v>1094</v>
      </c>
      <c r="EN1167" s="2"/>
      <c r="EO1167" s="2" t="s">
        <v>37</v>
      </c>
      <c r="EP1167" s="2"/>
      <c r="EQ1167" s="2">
        <v>131072</v>
      </c>
      <c r="ER1167" s="2">
        <v>213.86</v>
      </c>
      <c r="ES1167" s="2">
        <v>97.9</v>
      </c>
      <c r="ET1167" s="2">
        <v>89.59</v>
      </c>
      <c r="EU1167" s="2">
        <v>6.8</v>
      </c>
      <c r="EV1167" s="2">
        <v>26.37</v>
      </c>
      <c r="EW1167" s="2">
        <v>1.96</v>
      </c>
      <c r="EX1167" s="2">
        <v>0</v>
      </c>
      <c r="EY1167" s="2">
        <v>0</v>
      </c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>
        <v>0</v>
      </c>
      <c r="FR1167" s="2">
        <v>0</v>
      </c>
      <c r="FS1167" s="2">
        <v>0</v>
      </c>
      <c r="FT1167" s="2"/>
      <c r="FU1167" s="2"/>
      <c r="FV1167" s="2"/>
      <c r="FW1167" s="2"/>
      <c r="FX1167" s="2">
        <v>105</v>
      </c>
      <c r="FY1167" s="2">
        <v>63</v>
      </c>
      <c r="FZ1167" s="2"/>
      <c r="GA1167" s="2" t="s">
        <v>3</v>
      </c>
      <c r="GB1167" s="2"/>
      <c r="GC1167" s="2"/>
      <c r="GD1167" s="2">
        <v>1</v>
      </c>
      <c r="GE1167" s="2"/>
      <c r="GF1167" s="2">
        <v>451398151</v>
      </c>
      <c r="GG1167" s="2">
        <v>2</v>
      </c>
      <c r="GH1167" s="2">
        <v>1</v>
      </c>
      <c r="GI1167" s="2">
        <v>2</v>
      </c>
      <c r="GJ1167" s="2">
        <v>0</v>
      </c>
      <c r="GK1167" s="2">
        <v>0</v>
      </c>
      <c r="GL1167" s="2">
        <f t="shared" si="916"/>
        <v>0</v>
      </c>
      <c r="GM1167" s="2">
        <f t="shared" si="917"/>
        <v>727.87</v>
      </c>
      <c r="GN1167" s="2">
        <f t="shared" si="918"/>
        <v>727.87</v>
      </c>
      <c r="GO1167" s="2">
        <f t="shared" si="919"/>
        <v>0</v>
      </c>
      <c r="GP1167" s="2">
        <f t="shared" si="920"/>
        <v>0</v>
      </c>
      <c r="GQ1167" s="2"/>
      <c r="GR1167" s="2">
        <v>0</v>
      </c>
      <c r="GS1167" s="2">
        <v>3</v>
      </c>
      <c r="GT1167" s="2">
        <v>0</v>
      </c>
      <c r="GU1167" s="2" t="s">
        <v>3</v>
      </c>
      <c r="GV1167" s="2">
        <f t="shared" si="921"/>
        <v>0</v>
      </c>
      <c r="GW1167" s="2">
        <v>1</v>
      </c>
      <c r="GX1167" s="2">
        <f t="shared" si="922"/>
        <v>0</v>
      </c>
      <c r="GY1167" s="2"/>
      <c r="GZ1167" s="2"/>
      <c r="HA1167" s="2">
        <v>0</v>
      </c>
      <c r="HB1167" s="2">
        <v>0</v>
      </c>
      <c r="HC1167" s="2">
        <f t="shared" si="923"/>
        <v>0</v>
      </c>
      <c r="HD1167" s="2"/>
      <c r="HE1167" s="2" t="s">
        <v>3</v>
      </c>
      <c r="HF1167" s="2" t="s">
        <v>3</v>
      </c>
      <c r="HG1167" s="2"/>
      <c r="HH1167" s="2"/>
      <c r="HI1167" s="2"/>
      <c r="HJ1167" s="2"/>
      <c r="HK1167" s="2"/>
      <c r="HL1167" s="2"/>
      <c r="HM1167" s="2" t="s">
        <v>3</v>
      </c>
      <c r="HN1167" s="2" t="s">
        <v>3</v>
      </c>
      <c r="HO1167" s="2" t="s">
        <v>3</v>
      </c>
      <c r="HP1167" s="2" t="s">
        <v>3</v>
      </c>
      <c r="HQ1167" s="2" t="s">
        <v>3</v>
      </c>
      <c r="HR1167" s="2"/>
      <c r="HS1167" s="2">
        <v>0</v>
      </c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>
        <v>0</v>
      </c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</row>
    <row r="1168" spans="1:255" x14ac:dyDescent="0.2">
      <c r="A1168" s="3">
        <v>17</v>
      </c>
      <c r="B1168" s="3">
        <v>1</v>
      </c>
      <c r="C1168" s="3">
        <f>ROW(SmtRes!A964)</f>
        <v>964</v>
      </c>
      <c r="D1168" s="3">
        <f>ROW(EtalonRes!A1254)</f>
        <v>1254</v>
      </c>
      <c r="E1168" s="3" t="s">
        <v>1089</v>
      </c>
      <c r="F1168" s="3" t="s">
        <v>1090</v>
      </c>
      <c r="G1168" s="3" t="s">
        <v>1091</v>
      </c>
      <c r="H1168" s="3" t="s">
        <v>628</v>
      </c>
      <c r="I1168" s="3">
        <v>2</v>
      </c>
      <c r="J1168" s="3">
        <v>0</v>
      </c>
      <c r="K1168" s="3">
        <v>2</v>
      </c>
      <c r="O1168" s="3">
        <f t="shared" si="899"/>
        <v>9193.61</v>
      </c>
      <c r="P1168" s="3">
        <f t="shared" si="900"/>
        <v>705.04</v>
      </c>
      <c r="Q1168" s="3">
        <f>(ROUND((ROUND(((((ET1168*1.2)*1.25))*AV1168*I1168),2)*BB1168),2)+ROUND((ROUND(((AE1168-(((EU1168*1.2)*1.25)))*AV1168*I1168),2)*BS1168),2))</f>
        <v>4112.43</v>
      </c>
      <c r="R1168" s="3">
        <f>(ROUND((ROUND(((((EU1168*1.2)*1.25))*AV1168*I1168),2)*BS1168),2)+ROUND((ROUND(((AE1168-(((EU1168*1.2)*1.25)))*AV1168*I1168),2)*BS1168),2))</f>
        <v>1226.74</v>
      </c>
      <c r="S1168" s="3">
        <f t="shared" si="901"/>
        <v>4376.1400000000003</v>
      </c>
      <c r="T1168" s="3">
        <f t="shared" si="902"/>
        <v>0</v>
      </c>
      <c r="U1168" s="3">
        <f t="shared" si="903"/>
        <v>5.7720431999999988</v>
      </c>
      <c r="V1168" s="3">
        <f t="shared" si="904"/>
        <v>0</v>
      </c>
      <c r="W1168" s="3">
        <f t="shared" si="905"/>
        <v>0</v>
      </c>
      <c r="X1168" s="3">
        <f>(ROUND((((S1168+ROUND((ROUND(((((EU1168*1.2)*1.25))*AV1168*I1168),2)*BS1168),2))*AT1168)/100),2)+ROUND(((ROUND((ROUND(((AE1168-(((EU1168*1.2)*1.25)))*AV1168*I1168),2)*BS1168),2)*AT1168)/100),2))</f>
        <v>5883.02</v>
      </c>
      <c r="Y1168" s="3">
        <f>(ROUND((((S1168+ROUND((ROUND(((((EU1168*1.2)*1.25))*AV1168*I1168),2)*BS1168),2))*AU1168)/100),2)+ROUND(((ROUND((ROUND(((AE1168-(((EU1168*1.2)*1.25)))*AV1168*I1168),2)*BS1168),2)*AU1168)/100),2))</f>
        <v>3529.81</v>
      </c>
      <c r="AA1168" s="3">
        <v>56661436</v>
      </c>
      <c r="AB1168" s="3">
        <f t="shared" si="906"/>
        <v>268.67559999999997</v>
      </c>
      <c r="AC1168" s="3">
        <f>ROUND((((ES1168*1)*1)),6)</f>
        <v>97.9</v>
      </c>
      <c r="AD1168" s="3">
        <f>ROUND((((((ET1168*1.2)*1.25))-(((EU1168*1.2)*1.25)))+AE1168),6)</f>
        <v>134.38499999999999</v>
      </c>
      <c r="AE1168" s="3">
        <f>ROUND((((EU1168*1.2)*1.25)),6)</f>
        <v>10.199999999999999</v>
      </c>
      <c r="AF1168" s="3">
        <f>ROUND((((EV1168*1.2)*1.15)),6)</f>
        <v>36.390599999999999</v>
      </c>
      <c r="AG1168" s="3">
        <f t="shared" si="907"/>
        <v>0</v>
      </c>
      <c r="AH1168" s="3">
        <f>(((EW1168*1.2)*1.15))</f>
        <v>2.7047999999999996</v>
      </c>
      <c r="AI1168" s="3">
        <f>(((EX1168*1.2)*1.25))</f>
        <v>0</v>
      </c>
      <c r="AJ1168" s="3">
        <f t="shared" si="908"/>
        <v>0</v>
      </c>
      <c r="AK1168" s="3">
        <v>213.86</v>
      </c>
      <c r="AL1168" s="3">
        <v>97.9</v>
      </c>
      <c r="AM1168" s="3">
        <v>89.59</v>
      </c>
      <c r="AN1168" s="3">
        <v>6.8</v>
      </c>
      <c r="AO1168" s="3">
        <v>26.37</v>
      </c>
      <c r="AP1168" s="3">
        <v>0</v>
      </c>
      <c r="AQ1168" s="3">
        <v>1.96</v>
      </c>
      <c r="AR1168" s="3">
        <v>0</v>
      </c>
      <c r="AS1168" s="3">
        <v>0</v>
      </c>
      <c r="AT1168" s="3">
        <v>105</v>
      </c>
      <c r="AU1168" s="3">
        <v>63</v>
      </c>
      <c r="AV1168" s="3">
        <v>1.0669999999999999</v>
      </c>
      <c r="AW1168" s="3">
        <v>1.0029999999999999</v>
      </c>
      <c r="AZ1168" s="3">
        <v>1</v>
      </c>
      <c r="BA1168" s="3">
        <v>56.35</v>
      </c>
      <c r="BB1168" s="3">
        <v>14.34</v>
      </c>
      <c r="BC1168" s="3">
        <v>3.59</v>
      </c>
      <c r="BD1168" s="3" t="s">
        <v>3</v>
      </c>
      <c r="BE1168" s="3" t="s">
        <v>3</v>
      </c>
      <c r="BF1168" s="3" t="s">
        <v>3</v>
      </c>
      <c r="BG1168" s="3" t="s">
        <v>3</v>
      </c>
      <c r="BH1168" s="3">
        <v>0</v>
      </c>
      <c r="BI1168" s="3">
        <v>1</v>
      </c>
      <c r="BJ1168" s="3" t="s">
        <v>1092</v>
      </c>
      <c r="BM1168" s="3">
        <v>28</v>
      </c>
      <c r="BN1168" s="3">
        <v>0</v>
      </c>
      <c r="BO1168" s="3" t="s">
        <v>1090</v>
      </c>
      <c r="BP1168" s="3">
        <v>1</v>
      </c>
      <c r="BQ1168" s="3">
        <v>30</v>
      </c>
      <c r="BR1168" s="3">
        <v>0</v>
      </c>
      <c r="BS1168" s="3">
        <v>56.35</v>
      </c>
      <c r="BT1168" s="3">
        <v>1</v>
      </c>
      <c r="BU1168" s="3">
        <v>1</v>
      </c>
      <c r="BV1168" s="3">
        <v>1</v>
      </c>
      <c r="BW1168" s="3">
        <v>1</v>
      </c>
      <c r="BX1168" s="3">
        <v>1</v>
      </c>
      <c r="BY1168" s="3" t="s">
        <v>3</v>
      </c>
      <c r="BZ1168" s="3">
        <v>105</v>
      </c>
      <c r="CA1168" s="3">
        <v>63</v>
      </c>
      <c r="CB1168" s="3" t="s">
        <v>3</v>
      </c>
      <c r="CE1168" s="3">
        <v>1566</v>
      </c>
      <c r="CF1168" s="3">
        <v>0</v>
      </c>
      <c r="CG1168" s="3">
        <v>0</v>
      </c>
      <c r="CM1168" s="3">
        <v>0</v>
      </c>
      <c r="CN1168" s="3" t="s">
        <v>2117</v>
      </c>
      <c r="CO1168" s="3">
        <v>0</v>
      </c>
      <c r="CP1168" s="3">
        <f t="shared" si="909"/>
        <v>9193.61</v>
      </c>
      <c r="CQ1168" s="3">
        <f t="shared" si="910"/>
        <v>352.5</v>
      </c>
      <c r="CR1168" s="3">
        <f>(ROUND((ROUND(((((ET1168*1.2)*1.25))*AV1168*1),2)*BB1168),2)+ROUND((ROUND(((AE1168-(((EU1168*1.2)*1.25)))*AV1168*1),2)*BS1168),2))</f>
        <v>2056.21</v>
      </c>
      <c r="CS1168" s="3">
        <f>(ROUND((ROUND(((((EU1168*1.2)*1.25))*AV1168*1),2)*BS1168),2)+ROUND((ROUND(((AE1168-(((EU1168*1.2)*1.25)))*AV1168*1),2)*BS1168),2))</f>
        <v>613.09</v>
      </c>
      <c r="CT1168" s="3">
        <f t="shared" si="911"/>
        <v>2188.0700000000002</v>
      </c>
      <c r="CU1168" s="3">
        <f t="shared" si="912"/>
        <v>0</v>
      </c>
      <c r="CV1168" s="3">
        <f t="shared" si="913"/>
        <v>2.8860215999999994</v>
      </c>
      <c r="CW1168" s="3">
        <f t="shared" si="914"/>
        <v>0</v>
      </c>
      <c r="CX1168" s="3">
        <f t="shared" si="915"/>
        <v>0</v>
      </c>
      <c r="CY1168" s="3">
        <f>(ROUND((((S1168+ROUND((ROUND(((((EU1168*1.2)*1.25))*AV1168*1),2)*BS1168),2))*AT1168)/100),2)+ROUND(((ROUND((ROUND(((AE1168-(((EU1168*1.2)*1.25)))*AV1168*1),2)*BS1168),2)*AT1168)/100),2))</f>
        <v>5238.6899999999996</v>
      </c>
      <c r="CZ1168" s="3">
        <f>(ROUND((((S1168+ROUND((ROUND(((((EU1168*1.2)*1.25))*AV1168*1),2)*BS1168),2))*AU1168)/100),2)+ROUND(((ROUND((ROUND(((AE1168-(((EU1168*1.2)*1.25)))*AV1168*1),2)*BS1168),2)*AU1168)/100),2))</f>
        <v>3143.21</v>
      </c>
      <c r="DB1168" s="3">
        <v>279</v>
      </c>
      <c r="DC1168" s="3" t="s">
        <v>3</v>
      </c>
      <c r="DD1168" s="3" t="s">
        <v>31</v>
      </c>
      <c r="DE1168" s="3" t="s">
        <v>935</v>
      </c>
      <c r="DF1168" s="3" t="s">
        <v>935</v>
      </c>
      <c r="DG1168" s="3" t="s">
        <v>936</v>
      </c>
      <c r="DH1168" s="3" t="s">
        <v>3</v>
      </c>
      <c r="DI1168" s="3" t="s">
        <v>936</v>
      </c>
      <c r="DJ1168" s="3" t="s">
        <v>935</v>
      </c>
      <c r="DK1168" s="3" t="s">
        <v>3</v>
      </c>
      <c r="DL1168" s="3" t="s">
        <v>3</v>
      </c>
      <c r="DM1168" s="3" t="s">
        <v>3</v>
      </c>
      <c r="DN1168" s="3">
        <v>0</v>
      </c>
      <c r="DO1168" s="3">
        <v>0</v>
      </c>
      <c r="DP1168" s="3">
        <v>1</v>
      </c>
      <c r="DQ1168" s="3">
        <v>1</v>
      </c>
      <c r="DU1168" s="3">
        <v>1013</v>
      </c>
      <c r="DV1168" s="3" t="s">
        <v>628</v>
      </c>
      <c r="DW1168" s="3" t="s">
        <v>628</v>
      </c>
      <c r="DX1168" s="3">
        <v>1</v>
      </c>
      <c r="DZ1168" s="3" t="s">
        <v>3</v>
      </c>
      <c r="EA1168" s="3" t="s">
        <v>3</v>
      </c>
      <c r="EB1168" s="3" t="s">
        <v>3</v>
      </c>
      <c r="EC1168" s="3" t="s">
        <v>3</v>
      </c>
      <c r="EE1168" s="3">
        <v>56938461</v>
      </c>
      <c r="EF1168" s="3">
        <v>30</v>
      </c>
      <c r="EG1168" s="3" t="s">
        <v>34</v>
      </c>
      <c r="EH1168" s="3">
        <v>0</v>
      </c>
      <c r="EI1168" s="3" t="s">
        <v>3</v>
      </c>
      <c r="EJ1168" s="3">
        <v>1</v>
      </c>
      <c r="EK1168" s="3">
        <v>28</v>
      </c>
      <c r="EL1168" s="3" t="s">
        <v>1093</v>
      </c>
      <c r="EM1168" s="3" t="s">
        <v>1094</v>
      </c>
      <c r="EO1168" s="3" t="s">
        <v>37</v>
      </c>
      <c r="EQ1168" s="3">
        <v>131072</v>
      </c>
      <c r="ER1168" s="3">
        <v>213.86</v>
      </c>
      <c r="ES1168" s="3">
        <v>97.9</v>
      </c>
      <c r="ET1168" s="3">
        <v>89.59</v>
      </c>
      <c r="EU1168" s="3">
        <v>6.8</v>
      </c>
      <c r="EV1168" s="3">
        <v>26.37</v>
      </c>
      <c r="EW1168" s="3">
        <v>1.96</v>
      </c>
      <c r="EX1168" s="3">
        <v>0</v>
      </c>
      <c r="EY1168" s="3">
        <v>0</v>
      </c>
      <c r="FQ1168" s="3">
        <v>0</v>
      </c>
      <c r="FR1168" s="3">
        <v>0</v>
      </c>
      <c r="FS1168" s="3">
        <v>0</v>
      </c>
      <c r="FX1168" s="3">
        <v>105</v>
      </c>
      <c r="FY1168" s="3">
        <v>63</v>
      </c>
      <c r="GA1168" s="3" t="s">
        <v>3</v>
      </c>
      <c r="GD1168" s="3">
        <v>1</v>
      </c>
      <c r="GF1168" s="3">
        <v>451398151</v>
      </c>
      <c r="GG1168" s="3">
        <v>2</v>
      </c>
      <c r="GH1168" s="3">
        <v>1</v>
      </c>
      <c r="GI1168" s="3">
        <v>2</v>
      </c>
      <c r="GJ1168" s="3">
        <v>0</v>
      </c>
      <c r="GK1168" s="3">
        <v>0</v>
      </c>
      <c r="GL1168" s="3">
        <f t="shared" si="916"/>
        <v>0</v>
      </c>
      <c r="GM1168" s="3">
        <f t="shared" si="917"/>
        <v>18606.439999999999</v>
      </c>
      <c r="GN1168" s="3">
        <f t="shared" si="918"/>
        <v>18606.439999999999</v>
      </c>
      <c r="GO1168" s="3">
        <f t="shared" si="919"/>
        <v>0</v>
      </c>
      <c r="GP1168" s="3">
        <f t="shared" si="920"/>
        <v>0</v>
      </c>
      <c r="GR1168" s="3">
        <v>0</v>
      </c>
      <c r="GS1168" s="3">
        <v>3</v>
      </c>
      <c r="GT1168" s="3">
        <v>0</v>
      </c>
      <c r="GU1168" s="3" t="s">
        <v>3</v>
      </c>
      <c r="GV1168" s="3">
        <f t="shared" si="921"/>
        <v>0</v>
      </c>
      <c r="GW1168" s="3">
        <v>1</v>
      </c>
      <c r="GX1168" s="3">
        <f t="shared" si="922"/>
        <v>0</v>
      </c>
      <c r="HA1168" s="3">
        <v>0</v>
      </c>
      <c r="HB1168" s="3">
        <v>0</v>
      </c>
      <c r="HC1168" s="3">
        <f t="shared" si="923"/>
        <v>0</v>
      </c>
      <c r="HE1168" s="3" t="s">
        <v>3</v>
      </c>
      <c r="HF1168" s="3" t="s">
        <v>3</v>
      </c>
      <c r="HM1168" s="3" t="s">
        <v>3</v>
      </c>
      <c r="HN1168" s="3" t="s">
        <v>3</v>
      </c>
      <c r="HO1168" s="3" t="s">
        <v>3</v>
      </c>
      <c r="HP1168" s="3" t="s">
        <v>3</v>
      </c>
      <c r="HQ1168" s="3" t="s">
        <v>3</v>
      </c>
      <c r="HS1168" s="3">
        <v>0</v>
      </c>
      <c r="IK1168" s="3">
        <v>0</v>
      </c>
    </row>
    <row r="1169" spans="1:255" x14ac:dyDescent="0.2">
      <c r="A1169" s="2">
        <v>18</v>
      </c>
      <c r="B1169" s="2">
        <v>1</v>
      </c>
      <c r="C1169" s="2">
        <v>948</v>
      </c>
      <c r="D1169" s="2"/>
      <c r="E1169" s="2" t="s">
        <v>1095</v>
      </c>
      <c r="F1169" s="2" t="s">
        <v>1096</v>
      </c>
      <c r="G1169" s="2" t="s">
        <v>1097</v>
      </c>
      <c r="H1169" s="2" t="s">
        <v>398</v>
      </c>
      <c r="I1169" s="2">
        <f>I1167*J1169</f>
        <v>2</v>
      </c>
      <c r="J1169" s="2">
        <v>1</v>
      </c>
      <c r="K1169" s="2">
        <v>1</v>
      </c>
      <c r="L1169" s="2"/>
      <c r="M1169" s="2"/>
      <c r="N1169" s="2"/>
      <c r="O1169" s="2">
        <f t="shared" si="899"/>
        <v>2507.3000000000002</v>
      </c>
      <c r="P1169" s="2">
        <f t="shared" si="900"/>
        <v>2507.3000000000002</v>
      </c>
      <c r="Q1169" s="2">
        <f>(ROUND((ROUND(((ET1169)*AV1169*I1169),2)*BB1169),2)+ROUND((ROUND(((AE1169-(EU1169))*AV1169*I1169),2)*BS1169),2))</f>
        <v>0</v>
      </c>
      <c r="R1169" s="2">
        <f>(ROUND((ROUND(((EU1169)*AV1169*I1169),2)*BS1169),2)+ROUND((ROUND(((AE1169-(EU1169))*AV1169*I1169),2)*BS1169),2))</f>
        <v>0</v>
      </c>
      <c r="S1169" s="2">
        <f t="shared" si="901"/>
        <v>0</v>
      </c>
      <c r="T1169" s="2">
        <f t="shared" si="902"/>
        <v>0</v>
      </c>
      <c r="U1169" s="2">
        <f t="shared" si="903"/>
        <v>0</v>
      </c>
      <c r="V1169" s="2">
        <f t="shared" si="904"/>
        <v>0</v>
      </c>
      <c r="W1169" s="2">
        <f t="shared" si="905"/>
        <v>0</v>
      </c>
      <c r="X1169" s="2">
        <f>(ROUND((((S1169+ROUND((ROUND(((EU1169)*AV1169*I1169),2)*BS1169),2))*AT1169)/100),2)+ROUND(((ROUND((ROUND(((AE1169-(EU1169))*AV1169*I1169),2)*BS1169),2)*AT1169)/100),2))</f>
        <v>0</v>
      </c>
      <c r="Y1169" s="2">
        <f>(ROUND((((S1169+ROUND((ROUND(((EU1169)*AV1169*I1169),2)*BS1169),2))*AU1169)/100),2)+ROUND(((ROUND((ROUND(((AE1169-(EU1169))*AV1169*I1169),2)*BS1169),2)*AU1169)/100),2))</f>
        <v>0</v>
      </c>
      <c r="Z1169" s="2"/>
      <c r="AA1169" s="2">
        <v>56661434</v>
      </c>
      <c r="AB1169" s="2">
        <f t="shared" si="906"/>
        <v>1249.9000000000001</v>
      </c>
      <c r="AC1169" s="2">
        <f>ROUND((ES1169),6)</f>
        <v>1249.9000000000001</v>
      </c>
      <c r="AD1169" s="2">
        <f>ROUND((((ET1169)-(EU1169))+AE1169),6)</f>
        <v>0</v>
      </c>
      <c r="AE1169" s="2">
        <f t="shared" ref="AE1169:AF1172" si="936">ROUND((EU1169),6)</f>
        <v>0</v>
      </c>
      <c r="AF1169" s="2">
        <f t="shared" si="936"/>
        <v>0</v>
      </c>
      <c r="AG1169" s="2">
        <f t="shared" si="907"/>
        <v>0</v>
      </c>
      <c r="AH1169" s="2">
        <f t="shared" ref="AH1169:AI1172" si="937">(EW1169)</f>
        <v>0</v>
      </c>
      <c r="AI1169" s="2">
        <f t="shared" si="937"/>
        <v>0</v>
      </c>
      <c r="AJ1169" s="2">
        <f t="shared" si="908"/>
        <v>0</v>
      </c>
      <c r="AK1169" s="2">
        <v>1249.9000000000001</v>
      </c>
      <c r="AL1169" s="2">
        <v>1249.9000000000001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105</v>
      </c>
      <c r="AU1169" s="2">
        <v>63</v>
      </c>
      <c r="AV1169" s="2">
        <v>1</v>
      </c>
      <c r="AW1169" s="2">
        <v>1.0029999999999999</v>
      </c>
      <c r="AX1169" s="2"/>
      <c r="AY1169" s="2"/>
      <c r="AZ1169" s="2">
        <v>1</v>
      </c>
      <c r="BA1169" s="2">
        <v>1</v>
      </c>
      <c r="BB1169" s="2">
        <v>1</v>
      </c>
      <c r="BC1169" s="2">
        <v>1</v>
      </c>
      <c r="BD1169" s="2" t="s">
        <v>3</v>
      </c>
      <c r="BE1169" s="2" t="s">
        <v>3</v>
      </c>
      <c r="BF1169" s="2" t="s">
        <v>3</v>
      </c>
      <c r="BG1169" s="2" t="s">
        <v>3</v>
      </c>
      <c r="BH1169" s="2">
        <v>3</v>
      </c>
      <c r="BI1169" s="2">
        <v>1</v>
      </c>
      <c r="BJ1169" s="2" t="s">
        <v>1098</v>
      </c>
      <c r="BK1169" s="2"/>
      <c r="BL1169" s="2"/>
      <c r="BM1169" s="2">
        <v>28</v>
      </c>
      <c r="BN1169" s="2">
        <v>0</v>
      </c>
      <c r="BO1169" s="2" t="s">
        <v>3</v>
      </c>
      <c r="BP1169" s="2">
        <v>0</v>
      </c>
      <c r="BQ1169" s="2">
        <v>30</v>
      </c>
      <c r="BR1169" s="2">
        <v>0</v>
      </c>
      <c r="BS1169" s="2">
        <v>1</v>
      </c>
      <c r="BT1169" s="2">
        <v>1</v>
      </c>
      <c r="BU1169" s="2">
        <v>1</v>
      </c>
      <c r="BV1169" s="2">
        <v>1</v>
      </c>
      <c r="BW1169" s="2">
        <v>1</v>
      </c>
      <c r="BX1169" s="2">
        <v>1</v>
      </c>
      <c r="BY1169" s="2" t="s">
        <v>3</v>
      </c>
      <c r="BZ1169" s="2">
        <v>105</v>
      </c>
      <c r="CA1169" s="2">
        <v>63</v>
      </c>
      <c r="CB1169" s="2" t="s">
        <v>3</v>
      </c>
      <c r="CC1169" s="2"/>
      <c r="CD1169" s="2"/>
      <c r="CE1169" s="2">
        <v>1566</v>
      </c>
      <c r="CF1169" s="2">
        <v>0</v>
      </c>
      <c r="CG1169" s="2">
        <v>0</v>
      </c>
      <c r="CH1169" s="2"/>
      <c r="CI1169" s="2"/>
      <c r="CJ1169" s="2"/>
      <c r="CK1169" s="2"/>
      <c r="CL1169" s="2"/>
      <c r="CM1169" s="2">
        <v>0</v>
      </c>
      <c r="CN1169" s="2" t="s">
        <v>2136</v>
      </c>
      <c r="CO1169" s="2">
        <v>0</v>
      </c>
      <c r="CP1169" s="2">
        <f t="shared" si="909"/>
        <v>2507.3000000000002</v>
      </c>
      <c r="CQ1169" s="2">
        <f t="shared" si="910"/>
        <v>1253.6500000000001</v>
      </c>
      <c r="CR1169" s="2">
        <f>(ROUND((ROUND(((ET1169)*AV1169*1),2)*BB1169),2)+ROUND((ROUND(((AE1169-(EU1169))*AV1169*1),2)*BS1169),2))</f>
        <v>0</v>
      </c>
      <c r="CS1169" s="2">
        <f>(ROUND((ROUND(((EU1169)*AV1169*1),2)*BS1169),2)+ROUND((ROUND(((AE1169-(EU1169))*AV1169*1),2)*BS1169),2))</f>
        <v>0</v>
      </c>
      <c r="CT1169" s="2">
        <f t="shared" si="911"/>
        <v>0</v>
      </c>
      <c r="CU1169" s="2">
        <f t="shared" si="912"/>
        <v>0</v>
      </c>
      <c r="CV1169" s="2">
        <f t="shared" si="913"/>
        <v>0</v>
      </c>
      <c r="CW1169" s="2">
        <f t="shared" si="914"/>
        <v>0</v>
      </c>
      <c r="CX1169" s="2">
        <f t="shared" si="915"/>
        <v>0</v>
      </c>
      <c r="CY1169" s="2">
        <f>(ROUND((((S1169+ROUND((ROUND(((EU1169)*AV1169*1),2)*BS1169),2))*AT1169)/100),2)+ROUND(((ROUND((ROUND(((AE1169-(EU1169))*AV1169*1),2)*BS1169),2)*AT1169)/100),2))</f>
        <v>0</v>
      </c>
      <c r="CZ1169" s="2">
        <f>(ROUND((((S1169+ROUND((ROUND(((EU1169)*AV1169*1),2)*BS1169),2))*AU1169)/100),2)+ROUND(((ROUND((ROUND(((AE1169-(EU1169))*AV1169*1),2)*BS1169),2)*AU1169)/100),2))</f>
        <v>0</v>
      </c>
      <c r="DA1169" s="2"/>
      <c r="DB1169" s="2"/>
      <c r="DC1169" s="2" t="s">
        <v>3</v>
      </c>
      <c r="DD1169" s="2" t="s">
        <v>3</v>
      </c>
      <c r="DE1169" s="2" t="s">
        <v>3</v>
      </c>
      <c r="DF1169" s="2" t="s">
        <v>3</v>
      </c>
      <c r="DG1169" s="2" t="s">
        <v>3</v>
      </c>
      <c r="DH1169" s="2" t="s">
        <v>3</v>
      </c>
      <c r="DI1169" s="2" t="s">
        <v>3</v>
      </c>
      <c r="DJ1169" s="2" t="s">
        <v>3</v>
      </c>
      <c r="DK1169" s="2" t="s">
        <v>3</v>
      </c>
      <c r="DL1169" s="2" t="s">
        <v>3</v>
      </c>
      <c r="DM1169" s="2" t="s">
        <v>3</v>
      </c>
      <c r="DN1169" s="2">
        <v>0</v>
      </c>
      <c r="DO1169" s="2">
        <v>0</v>
      </c>
      <c r="DP1169" s="2">
        <v>1</v>
      </c>
      <c r="DQ1169" s="2">
        <v>1</v>
      </c>
      <c r="DR1169" s="2"/>
      <c r="DS1169" s="2"/>
      <c r="DT1169" s="2"/>
      <c r="DU1169" s="2">
        <v>1010</v>
      </c>
      <c r="DV1169" s="2" t="s">
        <v>398</v>
      </c>
      <c r="DW1169" s="2" t="s">
        <v>398</v>
      </c>
      <c r="DX1169" s="2">
        <v>1</v>
      </c>
      <c r="DY1169" s="2"/>
      <c r="DZ1169" s="2" t="s">
        <v>3</v>
      </c>
      <c r="EA1169" s="2" t="s">
        <v>3</v>
      </c>
      <c r="EB1169" s="2" t="s">
        <v>3</v>
      </c>
      <c r="EC1169" s="2" t="s">
        <v>3</v>
      </c>
      <c r="ED1169" s="2"/>
      <c r="EE1169" s="2">
        <v>56938461</v>
      </c>
      <c r="EF1169" s="2">
        <v>30</v>
      </c>
      <c r="EG1169" s="2" t="s">
        <v>34</v>
      </c>
      <c r="EH1169" s="2">
        <v>0</v>
      </c>
      <c r="EI1169" s="2" t="s">
        <v>3</v>
      </c>
      <c r="EJ1169" s="2">
        <v>1</v>
      </c>
      <c r="EK1169" s="2">
        <v>28</v>
      </c>
      <c r="EL1169" s="2" t="s">
        <v>1093</v>
      </c>
      <c r="EM1169" s="2" t="s">
        <v>1094</v>
      </c>
      <c r="EN1169" s="2"/>
      <c r="EO1169" s="2" t="s">
        <v>950</v>
      </c>
      <c r="EP1169" s="2"/>
      <c r="EQ1169" s="2">
        <v>0</v>
      </c>
      <c r="ER1169" s="2">
        <v>1249.9000000000001</v>
      </c>
      <c r="ES1169" s="2">
        <v>1249.9000000000001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>
        <v>0</v>
      </c>
      <c r="FR1169" s="2">
        <v>0</v>
      </c>
      <c r="FS1169" s="2">
        <v>0</v>
      </c>
      <c r="FT1169" s="2"/>
      <c r="FU1169" s="2"/>
      <c r="FV1169" s="2"/>
      <c r="FW1169" s="2"/>
      <c r="FX1169" s="2">
        <v>105</v>
      </c>
      <c r="FY1169" s="2">
        <v>63</v>
      </c>
      <c r="FZ1169" s="2"/>
      <c r="GA1169" s="2" t="s">
        <v>3</v>
      </c>
      <c r="GB1169" s="2"/>
      <c r="GC1169" s="2"/>
      <c r="GD1169" s="2">
        <v>1</v>
      </c>
      <c r="GE1169" s="2"/>
      <c r="GF1169" s="2">
        <v>-1036969942</v>
      </c>
      <c r="GG1169" s="2">
        <v>2</v>
      </c>
      <c r="GH1169" s="2">
        <v>1</v>
      </c>
      <c r="GI1169" s="2">
        <v>-2</v>
      </c>
      <c r="GJ1169" s="2">
        <v>0</v>
      </c>
      <c r="GK1169" s="2">
        <v>0</v>
      </c>
      <c r="GL1169" s="2">
        <f t="shared" si="916"/>
        <v>0</v>
      </c>
      <c r="GM1169" s="2">
        <f t="shared" si="917"/>
        <v>2507.3000000000002</v>
      </c>
      <c r="GN1169" s="2">
        <f t="shared" si="918"/>
        <v>2507.3000000000002</v>
      </c>
      <c r="GO1169" s="2">
        <f t="shared" si="919"/>
        <v>0</v>
      </c>
      <c r="GP1169" s="2">
        <f t="shared" si="920"/>
        <v>0</v>
      </c>
      <c r="GQ1169" s="2"/>
      <c r="GR1169" s="2">
        <v>0</v>
      </c>
      <c r="GS1169" s="2">
        <v>3</v>
      </c>
      <c r="GT1169" s="2">
        <v>0</v>
      </c>
      <c r="GU1169" s="2" t="s">
        <v>3</v>
      </c>
      <c r="GV1169" s="2">
        <f t="shared" si="921"/>
        <v>0</v>
      </c>
      <c r="GW1169" s="2">
        <v>1</v>
      </c>
      <c r="GX1169" s="2">
        <f t="shared" si="922"/>
        <v>0</v>
      </c>
      <c r="GY1169" s="2"/>
      <c r="GZ1169" s="2"/>
      <c r="HA1169" s="2">
        <v>0</v>
      </c>
      <c r="HB1169" s="2">
        <v>0</v>
      </c>
      <c r="HC1169" s="2">
        <f t="shared" si="923"/>
        <v>0</v>
      </c>
      <c r="HD1169" s="2"/>
      <c r="HE1169" s="2" t="s">
        <v>3</v>
      </c>
      <c r="HF1169" s="2" t="s">
        <v>3</v>
      </c>
      <c r="HG1169" s="2"/>
      <c r="HH1169" s="2"/>
      <c r="HI1169" s="2"/>
      <c r="HJ1169" s="2"/>
      <c r="HK1169" s="2"/>
      <c r="HL1169" s="2"/>
      <c r="HM1169" s="2" t="s">
        <v>31</v>
      </c>
      <c r="HN1169" s="2" t="s">
        <v>3</v>
      </c>
      <c r="HO1169" s="2" t="s">
        <v>3</v>
      </c>
      <c r="HP1169" s="2" t="s">
        <v>3</v>
      </c>
      <c r="HQ1169" s="2" t="s">
        <v>3</v>
      </c>
      <c r="HR1169" s="2"/>
      <c r="HS1169" s="2">
        <v>0</v>
      </c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>
        <v>0</v>
      </c>
      <c r="IL1169" s="2"/>
      <c r="IM1169" s="2"/>
      <c r="IN1169" s="2"/>
      <c r="IO1169" s="2"/>
      <c r="IP1169" s="2"/>
      <c r="IQ1169" s="2"/>
      <c r="IR1169" s="2"/>
      <c r="IS1169" s="2"/>
      <c r="IT1169" s="2"/>
      <c r="IU1169" s="2"/>
    </row>
    <row r="1170" spans="1:255" x14ac:dyDescent="0.2">
      <c r="A1170" s="3">
        <v>18</v>
      </c>
      <c r="B1170" s="3">
        <v>1</v>
      </c>
      <c r="C1170" s="3">
        <v>963</v>
      </c>
      <c r="E1170" s="3" t="s">
        <v>1095</v>
      </c>
      <c r="F1170" s="3" t="s">
        <v>1096</v>
      </c>
      <c r="G1170" s="3" t="s">
        <v>1097</v>
      </c>
      <c r="H1170" s="3" t="s">
        <v>398</v>
      </c>
      <c r="I1170" s="3">
        <f>I1168*J1170</f>
        <v>2</v>
      </c>
      <c r="J1170" s="3">
        <v>1</v>
      </c>
      <c r="K1170" s="3">
        <v>1</v>
      </c>
      <c r="O1170" s="3">
        <f t="shared" si="899"/>
        <v>10054.27</v>
      </c>
      <c r="P1170" s="3">
        <f t="shared" si="900"/>
        <v>10054.27</v>
      </c>
      <c r="Q1170" s="3">
        <f>(ROUND((ROUND(((ET1170)*AV1170*I1170),2)*BB1170),2)+ROUND((ROUND(((AE1170-(EU1170))*AV1170*I1170),2)*BS1170),2))</f>
        <v>0</v>
      </c>
      <c r="R1170" s="3">
        <f>(ROUND((ROUND(((EU1170)*AV1170*I1170),2)*BS1170),2)+ROUND((ROUND(((AE1170-(EU1170))*AV1170*I1170),2)*BS1170),2))</f>
        <v>0</v>
      </c>
      <c r="S1170" s="3">
        <f t="shared" si="901"/>
        <v>0</v>
      </c>
      <c r="T1170" s="3">
        <f t="shared" si="902"/>
        <v>0</v>
      </c>
      <c r="U1170" s="3">
        <f t="shared" si="903"/>
        <v>0</v>
      </c>
      <c r="V1170" s="3">
        <f t="shared" si="904"/>
        <v>0</v>
      </c>
      <c r="W1170" s="3">
        <f t="shared" si="905"/>
        <v>0</v>
      </c>
      <c r="X1170" s="3">
        <f>(ROUND((((S1170+ROUND((ROUND(((EU1170)*AV1170*I1170),2)*BS1170),2))*AT1170)/100),2)+ROUND(((ROUND((ROUND(((AE1170-(EU1170))*AV1170*I1170),2)*BS1170),2)*AT1170)/100),2))</f>
        <v>0</v>
      </c>
      <c r="Y1170" s="3">
        <f>(ROUND((((S1170+ROUND((ROUND(((EU1170)*AV1170*I1170),2)*BS1170),2))*AU1170)/100),2)+ROUND(((ROUND((ROUND(((AE1170-(EU1170))*AV1170*I1170),2)*BS1170),2)*AU1170)/100),2))</f>
        <v>0</v>
      </c>
      <c r="AA1170" s="3">
        <v>56661436</v>
      </c>
      <c r="AB1170" s="3">
        <f t="shared" si="906"/>
        <v>1249.9000000000001</v>
      </c>
      <c r="AC1170" s="3">
        <f>ROUND((ES1170),6)</f>
        <v>1249.9000000000001</v>
      </c>
      <c r="AD1170" s="3">
        <f>ROUND((((ET1170)-(EU1170))+AE1170),6)</f>
        <v>0</v>
      </c>
      <c r="AE1170" s="3">
        <f t="shared" si="936"/>
        <v>0</v>
      </c>
      <c r="AF1170" s="3">
        <f t="shared" si="936"/>
        <v>0</v>
      </c>
      <c r="AG1170" s="3">
        <f t="shared" si="907"/>
        <v>0</v>
      </c>
      <c r="AH1170" s="3">
        <f t="shared" si="937"/>
        <v>0</v>
      </c>
      <c r="AI1170" s="3">
        <f t="shared" si="937"/>
        <v>0</v>
      </c>
      <c r="AJ1170" s="3">
        <f t="shared" si="908"/>
        <v>0</v>
      </c>
      <c r="AK1170" s="3">
        <v>1249.9000000000001</v>
      </c>
      <c r="AL1170" s="3">
        <v>1249.9000000000001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105</v>
      </c>
      <c r="AU1170" s="3">
        <v>63</v>
      </c>
      <c r="AV1170" s="3">
        <v>1</v>
      </c>
      <c r="AW1170" s="3">
        <v>1.0029999999999999</v>
      </c>
      <c r="AZ1170" s="3">
        <v>1</v>
      </c>
      <c r="BA1170" s="3">
        <v>1</v>
      </c>
      <c r="BB1170" s="3">
        <v>1</v>
      </c>
      <c r="BC1170" s="3">
        <v>4.01</v>
      </c>
      <c r="BD1170" s="3" t="s">
        <v>3</v>
      </c>
      <c r="BE1170" s="3" t="s">
        <v>3</v>
      </c>
      <c r="BF1170" s="3" t="s">
        <v>3</v>
      </c>
      <c r="BG1170" s="3" t="s">
        <v>3</v>
      </c>
      <c r="BH1170" s="3">
        <v>3</v>
      </c>
      <c r="BI1170" s="3">
        <v>1</v>
      </c>
      <c r="BJ1170" s="3" t="s">
        <v>1098</v>
      </c>
      <c r="BM1170" s="3">
        <v>28</v>
      </c>
      <c r="BN1170" s="3">
        <v>0</v>
      </c>
      <c r="BO1170" s="3" t="s">
        <v>1096</v>
      </c>
      <c r="BP1170" s="3">
        <v>1</v>
      </c>
      <c r="BQ1170" s="3">
        <v>30</v>
      </c>
      <c r="BR1170" s="3">
        <v>0</v>
      </c>
      <c r="BS1170" s="3">
        <v>1</v>
      </c>
      <c r="BT1170" s="3">
        <v>1</v>
      </c>
      <c r="BU1170" s="3">
        <v>1</v>
      </c>
      <c r="BV1170" s="3">
        <v>1</v>
      </c>
      <c r="BW1170" s="3">
        <v>1</v>
      </c>
      <c r="BX1170" s="3">
        <v>1</v>
      </c>
      <c r="BY1170" s="3" t="s">
        <v>3</v>
      </c>
      <c r="BZ1170" s="3">
        <v>105</v>
      </c>
      <c r="CA1170" s="3">
        <v>63</v>
      </c>
      <c r="CB1170" s="3" t="s">
        <v>3</v>
      </c>
      <c r="CE1170" s="3">
        <v>1566</v>
      </c>
      <c r="CF1170" s="3">
        <v>0</v>
      </c>
      <c r="CG1170" s="3">
        <v>0</v>
      </c>
      <c r="CM1170" s="3">
        <v>0</v>
      </c>
      <c r="CN1170" s="3" t="s">
        <v>2136</v>
      </c>
      <c r="CO1170" s="3">
        <v>0</v>
      </c>
      <c r="CP1170" s="3">
        <f t="shared" si="909"/>
        <v>10054.27</v>
      </c>
      <c r="CQ1170" s="3">
        <f t="shared" si="910"/>
        <v>5027.1400000000003</v>
      </c>
      <c r="CR1170" s="3">
        <f>(ROUND((ROUND(((ET1170)*AV1170*1),2)*BB1170),2)+ROUND((ROUND(((AE1170-(EU1170))*AV1170*1),2)*BS1170),2))</f>
        <v>0</v>
      </c>
      <c r="CS1170" s="3">
        <f>(ROUND((ROUND(((EU1170)*AV1170*1),2)*BS1170),2)+ROUND((ROUND(((AE1170-(EU1170))*AV1170*1),2)*BS1170),2))</f>
        <v>0</v>
      </c>
      <c r="CT1170" s="3">
        <f t="shared" si="911"/>
        <v>0</v>
      </c>
      <c r="CU1170" s="3">
        <f t="shared" si="912"/>
        <v>0</v>
      </c>
      <c r="CV1170" s="3">
        <f t="shared" si="913"/>
        <v>0</v>
      </c>
      <c r="CW1170" s="3">
        <f t="shared" si="914"/>
        <v>0</v>
      </c>
      <c r="CX1170" s="3">
        <f t="shared" si="915"/>
        <v>0</v>
      </c>
      <c r="CY1170" s="3">
        <f>(ROUND((((S1170+ROUND((ROUND(((EU1170)*AV1170*1),2)*BS1170),2))*AT1170)/100),2)+ROUND(((ROUND((ROUND(((AE1170-(EU1170))*AV1170*1),2)*BS1170),2)*AT1170)/100),2))</f>
        <v>0</v>
      </c>
      <c r="CZ1170" s="3">
        <f>(ROUND((((S1170+ROUND((ROUND(((EU1170)*AV1170*1),2)*BS1170),2))*AU1170)/100),2)+ROUND(((ROUND((ROUND(((AE1170-(EU1170))*AV1170*1),2)*BS1170),2)*AU1170)/100),2))</f>
        <v>0</v>
      </c>
      <c r="DC1170" s="3" t="s">
        <v>3</v>
      </c>
      <c r="DD1170" s="3" t="s">
        <v>3</v>
      </c>
      <c r="DE1170" s="3" t="s">
        <v>3</v>
      </c>
      <c r="DF1170" s="3" t="s">
        <v>3</v>
      </c>
      <c r="DG1170" s="3" t="s">
        <v>3</v>
      </c>
      <c r="DH1170" s="3" t="s">
        <v>3</v>
      </c>
      <c r="DI1170" s="3" t="s">
        <v>3</v>
      </c>
      <c r="DJ1170" s="3" t="s">
        <v>3</v>
      </c>
      <c r="DK1170" s="3" t="s">
        <v>3</v>
      </c>
      <c r="DL1170" s="3" t="s">
        <v>3</v>
      </c>
      <c r="DM1170" s="3" t="s">
        <v>3</v>
      </c>
      <c r="DN1170" s="3">
        <v>0</v>
      </c>
      <c r="DO1170" s="3">
        <v>0</v>
      </c>
      <c r="DP1170" s="3">
        <v>1</v>
      </c>
      <c r="DQ1170" s="3">
        <v>1</v>
      </c>
      <c r="DU1170" s="3">
        <v>1010</v>
      </c>
      <c r="DV1170" s="3" t="s">
        <v>398</v>
      </c>
      <c r="DW1170" s="3" t="s">
        <v>398</v>
      </c>
      <c r="DX1170" s="3">
        <v>1</v>
      </c>
      <c r="DZ1170" s="3" t="s">
        <v>3</v>
      </c>
      <c r="EA1170" s="3" t="s">
        <v>3</v>
      </c>
      <c r="EB1170" s="3" t="s">
        <v>3</v>
      </c>
      <c r="EC1170" s="3" t="s">
        <v>3</v>
      </c>
      <c r="EE1170" s="3">
        <v>56938461</v>
      </c>
      <c r="EF1170" s="3">
        <v>30</v>
      </c>
      <c r="EG1170" s="3" t="s">
        <v>34</v>
      </c>
      <c r="EH1170" s="3">
        <v>0</v>
      </c>
      <c r="EI1170" s="3" t="s">
        <v>3</v>
      </c>
      <c r="EJ1170" s="3">
        <v>1</v>
      </c>
      <c r="EK1170" s="3">
        <v>28</v>
      </c>
      <c r="EL1170" s="3" t="s">
        <v>1093</v>
      </c>
      <c r="EM1170" s="3" t="s">
        <v>1094</v>
      </c>
      <c r="EO1170" s="3" t="s">
        <v>950</v>
      </c>
      <c r="EQ1170" s="3">
        <v>0</v>
      </c>
      <c r="ER1170" s="3">
        <v>1249.9000000000001</v>
      </c>
      <c r="ES1170" s="3">
        <v>1249.9000000000001</v>
      </c>
      <c r="ET1170" s="3">
        <v>0</v>
      </c>
      <c r="EU1170" s="3">
        <v>0</v>
      </c>
      <c r="EV1170" s="3">
        <v>0</v>
      </c>
      <c r="EW1170" s="3">
        <v>0</v>
      </c>
      <c r="EX1170" s="3">
        <v>0</v>
      </c>
      <c r="FQ1170" s="3">
        <v>0</v>
      </c>
      <c r="FR1170" s="3">
        <v>0</v>
      </c>
      <c r="FS1170" s="3">
        <v>0</v>
      </c>
      <c r="FX1170" s="3">
        <v>105</v>
      </c>
      <c r="FY1170" s="3">
        <v>63</v>
      </c>
      <c r="GA1170" s="3" t="s">
        <v>3</v>
      </c>
      <c r="GD1170" s="3">
        <v>1</v>
      </c>
      <c r="GF1170" s="3">
        <v>-1036969942</v>
      </c>
      <c r="GG1170" s="3">
        <v>2</v>
      </c>
      <c r="GH1170" s="3">
        <v>1</v>
      </c>
      <c r="GI1170" s="3">
        <v>2</v>
      </c>
      <c r="GJ1170" s="3">
        <v>0</v>
      </c>
      <c r="GK1170" s="3">
        <v>0</v>
      </c>
      <c r="GL1170" s="3">
        <f t="shared" si="916"/>
        <v>0</v>
      </c>
      <c r="GM1170" s="3">
        <f t="shared" si="917"/>
        <v>10054.27</v>
      </c>
      <c r="GN1170" s="3">
        <f t="shared" si="918"/>
        <v>10054.27</v>
      </c>
      <c r="GO1170" s="3">
        <f t="shared" si="919"/>
        <v>0</v>
      </c>
      <c r="GP1170" s="3">
        <f t="shared" si="920"/>
        <v>0</v>
      </c>
      <c r="GR1170" s="3">
        <v>0</v>
      </c>
      <c r="GS1170" s="3">
        <v>3</v>
      </c>
      <c r="GT1170" s="3">
        <v>0</v>
      </c>
      <c r="GU1170" s="3" t="s">
        <v>3</v>
      </c>
      <c r="GV1170" s="3">
        <f t="shared" si="921"/>
        <v>0</v>
      </c>
      <c r="GW1170" s="3">
        <v>1</v>
      </c>
      <c r="GX1170" s="3">
        <f t="shared" si="922"/>
        <v>0</v>
      </c>
      <c r="HA1170" s="3">
        <v>0</v>
      </c>
      <c r="HB1170" s="3">
        <v>0</v>
      </c>
      <c r="HC1170" s="3">
        <f t="shared" si="923"/>
        <v>0</v>
      </c>
      <c r="HE1170" s="3" t="s">
        <v>3</v>
      </c>
      <c r="HF1170" s="3" t="s">
        <v>3</v>
      </c>
      <c r="HM1170" s="3" t="s">
        <v>31</v>
      </c>
      <c r="HN1170" s="3" t="s">
        <v>3</v>
      </c>
      <c r="HO1170" s="3" t="s">
        <v>3</v>
      </c>
      <c r="HP1170" s="3" t="s">
        <v>3</v>
      </c>
      <c r="HQ1170" s="3" t="s">
        <v>3</v>
      </c>
      <c r="HS1170" s="3">
        <v>0</v>
      </c>
      <c r="IK1170" s="3">
        <v>0</v>
      </c>
    </row>
    <row r="1171" spans="1:255" x14ac:dyDescent="0.2">
      <c r="A1171" s="2">
        <v>18</v>
      </c>
      <c r="B1171" s="2">
        <v>1</v>
      </c>
      <c r="C1171" s="2">
        <v>947</v>
      </c>
      <c r="D1171" s="2"/>
      <c r="E1171" s="2" t="s">
        <v>1099</v>
      </c>
      <c r="F1171" s="2" t="s">
        <v>1100</v>
      </c>
      <c r="G1171" s="2" t="s">
        <v>1101</v>
      </c>
      <c r="H1171" s="2" t="s">
        <v>1102</v>
      </c>
      <c r="I1171" s="2">
        <f>I1167*J1171</f>
        <v>4</v>
      </c>
      <c r="J1171" s="2">
        <v>2</v>
      </c>
      <c r="K1171" s="2">
        <v>2</v>
      </c>
      <c r="L1171" s="2"/>
      <c r="M1171" s="2"/>
      <c r="N1171" s="2"/>
      <c r="O1171" s="2">
        <f t="shared" si="899"/>
        <v>15992.84</v>
      </c>
      <c r="P1171" s="2">
        <f t="shared" si="900"/>
        <v>15992.84</v>
      </c>
      <c r="Q1171" s="2">
        <f>(ROUND((ROUND(((ET1171)*AV1171*I1171),2)*BB1171),2)+ROUND((ROUND(((AE1171-(EU1171))*AV1171*I1171),2)*BS1171),2))</f>
        <v>0</v>
      </c>
      <c r="R1171" s="2">
        <f>(ROUND((ROUND(((EU1171)*AV1171*I1171),2)*BS1171),2)+ROUND((ROUND(((AE1171-(EU1171))*AV1171*I1171),2)*BS1171),2))</f>
        <v>0</v>
      </c>
      <c r="S1171" s="2">
        <f t="shared" si="901"/>
        <v>0</v>
      </c>
      <c r="T1171" s="2">
        <f t="shared" si="902"/>
        <v>0</v>
      </c>
      <c r="U1171" s="2">
        <f t="shared" si="903"/>
        <v>0</v>
      </c>
      <c r="V1171" s="2">
        <f t="shared" si="904"/>
        <v>0</v>
      </c>
      <c r="W1171" s="2">
        <f t="shared" si="905"/>
        <v>0</v>
      </c>
      <c r="X1171" s="2">
        <f>(ROUND((((S1171+ROUND((ROUND(((EU1171)*AV1171*I1171),2)*BS1171),2))*AT1171)/100),2)+ROUND(((ROUND((ROUND(((AE1171-(EU1171))*AV1171*I1171),2)*BS1171),2)*AT1171)/100),2))</f>
        <v>0</v>
      </c>
      <c r="Y1171" s="2">
        <f>(ROUND((((S1171+ROUND((ROUND(((EU1171)*AV1171*I1171),2)*BS1171),2))*AU1171)/100),2)+ROUND(((ROUND((ROUND(((AE1171-(EU1171))*AV1171*I1171),2)*BS1171),2)*AU1171)/100),2))</f>
        <v>0</v>
      </c>
      <c r="Z1171" s="2"/>
      <c r="AA1171" s="2">
        <v>56661434</v>
      </c>
      <c r="AB1171" s="2">
        <f t="shared" si="906"/>
        <v>3986.25</v>
      </c>
      <c r="AC1171" s="2">
        <f>ROUND((ES1171),6)</f>
        <v>3986.25</v>
      </c>
      <c r="AD1171" s="2">
        <f>ROUND((((ET1171)-(EU1171))+AE1171),6)</f>
        <v>0</v>
      </c>
      <c r="AE1171" s="2">
        <f t="shared" si="936"/>
        <v>0</v>
      </c>
      <c r="AF1171" s="2">
        <f t="shared" si="936"/>
        <v>0</v>
      </c>
      <c r="AG1171" s="2">
        <f t="shared" si="907"/>
        <v>0</v>
      </c>
      <c r="AH1171" s="2">
        <f t="shared" si="937"/>
        <v>0</v>
      </c>
      <c r="AI1171" s="2">
        <f t="shared" si="937"/>
        <v>0</v>
      </c>
      <c r="AJ1171" s="2">
        <f t="shared" si="908"/>
        <v>0</v>
      </c>
      <c r="AK1171" s="2">
        <v>3986.25</v>
      </c>
      <c r="AL1171" s="2">
        <v>3986.25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105</v>
      </c>
      <c r="AU1171" s="2">
        <v>63</v>
      </c>
      <c r="AV1171" s="2">
        <v>1</v>
      </c>
      <c r="AW1171" s="2">
        <v>1.0029999999999999</v>
      </c>
      <c r="AX1171" s="2"/>
      <c r="AY1171" s="2"/>
      <c r="AZ1171" s="2">
        <v>1</v>
      </c>
      <c r="BA1171" s="2">
        <v>1</v>
      </c>
      <c r="BB1171" s="2">
        <v>1</v>
      </c>
      <c r="BC1171" s="2">
        <v>1</v>
      </c>
      <c r="BD1171" s="2" t="s">
        <v>3</v>
      </c>
      <c r="BE1171" s="2" t="s">
        <v>3</v>
      </c>
      <c r="BF1171" s="2" t="s">
        <v>3</v>
      </c>
      <c r="BG1171" s="2" t="s">
        <v>3</v>
      </c>
      <c r="BH1171" s="2">
        <v>3</v>
      </c>
      <c r="BI1171" s="2">
        <v>1</v>
      </c>
      <c r="BJ1171" s="2" t="s">
        <v>1103</v>
      </c>
      <c r="BK1171" s="2"/>
      <c r="BL1171" s="2"/>
      <c r="BM1171" s="2">
        <v>28</v>
      </c>
      <c r="BN1171" s="2">
        <v>0</v>
      </c>
      <c r="BO1171" s="2" t="s">
        <v>3</v>
      </c>
      <c r="BP1171" s="2">
        <v>0</v>
      </c>
      <c r="BQ1171" s="2">
        <v>30</v>
      </c>
      <c r="BR1171" s="2">
        <v>0</v>
      </c>
      <c r="BS1171" s="2">
        <v>1</v>
      </c>
      <c r="BT1171" s="2">
        <v>1</v>
      </c>
      <c r="BU1171" s="2">
        <v>1</v>
      </c>
      <c r="BV1171" s="2">
        <v>1</v>
      </c>
      <c r="BW1171" s="2">
        <v>1</v>
      </c>
      <c r="BX1171" s="2">
        <v>1</v>
      </c>
      <c r="BY1171" s="2" t="s">
        <v>3</v>
      </c>
      <c r="BZ1171" s="2">
        <v>105</v>
      </c>
      <c r="CA1171" s="2">
        <v>63</v>
      </c>
      <c r="CB1171" s="2" t="s">
        <v>3</v>
      </c>
      <c r="CC1171" s="2"/>
      <c r="CD1171" s="2"/>
      <c r="CE1171" s="2">
        <v>1566</v>
      </c>
      <c r="CF1171" s="2">
        <v>0</v>
      </c>
      <c r="CG1171" s="2">
        <v>0</v>
      </c>
      <c r="CH1171" s="2"/>
      <c r="CI1171" s="2"/>
      <c r="CJ1171" s="2"/>
      <c r="CK1171" s="2"/>
      <c r="CL1171" s="2"/>
      <c r="CM1171" s="2">
        <v>0</v>
      </c>
      <c r="CN1171" s="2" t="s">
        <v>2136</v>
      </c>
      <c r="CO1171" s="2">
        <v>0</v>
      </c>
      <c r="CP1171" s="2">
        <f t="shared" si="909"/>
        <v>15992.84</v>
      </c>
      <c r="CQ1171" s="2">
        <f t="shared" si="910"/>
        <v>3998.21</v>
      </c>
      <c r="CR1171" s="2">
        <f>(ROUND((ROUND(((ET1171)*AV1171*1),2)*BB1171),2)+ROUND((ROUND(((AE1171-(EU1171))*AV1171*1),2)*BS1171),2))</f>
        <v>0</v>
      </c>
      <c r="CS1171" s="2">
        <f>(ROUND((ROUND(((EU1171)*AV1171*1),2)*BS1171),2)+ROUND((ROUND(((AE1171-(EU1171))*AV1171*1),2)*BS1171),2))</f>
        <v>0</v>
      </c>
      <c r="CT1171" s="2">
        <f t="shared" si="911"/>
        <v>0</v>
      </c>
      <c r="CU1171" s="2">
        <f t="shared" si="912"/>
        <v>0</v>
      </c>
      <c r="CV1171" s="2">
        <f t="shared" si="913"/>
        <v>0</v>
      </c>
      <c r="CW1171" s="2">
        <f t="shared" si="914"/>
        <v>0</v>
      </c>
      <c r="CX1171" s="2">
        <f t="shared" si="915"/>
        <v>0</v>
      </c>
      <c r="CY1171" s="2">
        <f>(ROUND((((S1171+ROUND((ROUND(((EU1171)*AV1171*1),2)*BS1171),2))*AT1171)/100),2)+ROUND(((ROUND((ROUND(((AE1171-(EU1171))*AV1171*1),2)*BS1171),2)*AT1171)/100),2))</f>
        <v>0</v>
      </c>
      <c r="CZ1171" s="2">
        <f>(ROUND((((S1171+ROUND((ROUND(((EU1171)*AV1171*1),2)*BS1171),2))*AU1171)/100),2)+ROUND(((ROUND((ROUND(((AE1171-(EU1171))*AV1171*1),2)*BS1171),2)*AU1171)/100),2))</f>
        <v>0</v>
      </c>
      <c r="DA1171" s="2"/>
      <c r="DB1171" s="2"/>
      <c r="DC1171" s="2" t="s">
        <v>3</v>
      </c>
      <c r="DD1171" s="2" t="s">
        <v>3</v>
      </c>
      <c r="DE1171" s="2" t="s">
        <v>3</v>
      </c>
      <c r="DF1171" s="2" t="s">
        <v>3</v>
      </c>
      <c r="DG1171" s="2" t="s">
        <v>3</v>
      </c>
      <c r="DH1171" s="2" t="s">
        <v>3</v>
      </c>
      <c r="DI1171" s="2" t="s">
        <v>3</v>
      </c>
      <c r="DJ1171" s="2" t="s">
        <v>3</v>
      </c>
      <c r="DK1171" s="2" t="s">
        <v>3</v>
      </c>
      <c r="DL1171" s="2" t="s">
        <v>3</v>
      </c>
      <c r="DM1171" s="2" t="s">
        <v>3</v>
      </c>
      <c r="DN1171" s="2">
        <v>0</v>
      </c>
      <c r="DO1171" s="2">
        <v>0</v>
      </c>
      <c r="DP1171" s="2">
        <v>1</v>
      </c>
      <c r="DQ1171" s="2">
        <v>1</v>
      </c>
      <c r="DR1171" s="2"/>
      <c r="DS1171" s="2"/>
      <c r="DT1171" s="2"/>
      <c r="DU1171" s="2">
        <v>1007</v>
      </c>
      <c r="DV1171" s="2" t="s">
        <v>1102</v>
      </c>
      <c r="DW1171" s="2" t="s">
        <v>1102</v>
      </c>
      <c r="DX1171" s="2">
        <v>1</v>
      </c>
      <c r="DY1171" s="2"/>
      <c r="DZ1171" s="2" t="s">
        <v>3</v>
      </c>
      <c r="EA1171" s="2" t="s">
        <v>3</v>
      </c>
      <c r="EB1171" s="2" t="s">
        <v>3</v>
      </c>
      <c r="EC1171" s="2" t="s">
        <v>3</v>
      </c>
      <c r="ED1171" s="2"/>
      <c r="EE1171" s="2">
        <v>56938461</v>
      </c>
      <c r="EF1171" s="2">
        <v>30</v>
      </c>
      <c r="EG1171" s="2" t="s">
        <v>34</v>
      </c>
      <c r="EH1171" s="2">
        <v>0</v>
      </c>
      <c r="EI1171" s="2" t="s">
        <v>3</v>
      </c>
      <c r="EJ1171" s="2">
        <v>1</v>
      </c>
      <c r="EK1171" s="2">
        <v>28</v>
      </c>
      <c r="EL1171" s="2" t="s">
        <v>1093</v>
      </c>
      <c r="EM1171" s="2" t="s">
        <v>1094</v>
      </c>
      <c r="EN1171" s="2"/>
      <c r="EO1171" s="2" t="s">
        <v>950</v>
      </c>
      <c r="EP1171" s="2"/>
      <c r="EQ1171" s="2">
        <v>0</v>
      </c>
      <c r="ER1171" s="2">
        <v>3986.25</v>
      </c>
      <c r="ES1171" s="2">
        <v>3986.25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>
        <v>0</v>
      </c>
      <c r="FR1171" s="2">
        <v>0</v>
      </c>
      <c r="FS1171" s="2">
        <v>0</v>
      </c>
      <c r="FT1171" s="2"/>
      <c r="FU1171" s="2"/>
      <c r="FV1171" s="2"/>
      <c r="FW1171" s="2"/>
      <c r="FX1171" s="2">
        <v>105</v>
      </c>
      <c r="FY1171" s="2">
        <v>63</v>
      </c>
      <c r="FZ1171" s="2"/>
      <c r="GA1171" s="2" t="s">
        <v>3</v>
      </c>
      <c r="GB1171" s="2"/>
      <c r="GC1171" s="2"/>
      <c r="GD1171" s="2">
        <v>1</v>
      </c>
      <c r="GE1171" s="2"/>
      <c r="GF1171" s="2">
        <v>1955477178</v>
      </c>
      <c r="GG1171" s="2">
        <v>2</v>
      </c>
      <c r="GH1171" s="2">
        <v>1</v>
      </c>
      <c r="GI1171" s="2">
        <v>-2</v>
      </c>
      <c r="GJ1171" s="2">
        <v>0</v>
      </c>
      <c r="GK1171" s="2">
        <v>0</v>
      </c>
      <c r="GL1171" s="2">
        <f t="shared" si="916"/>
        <v>0</v>
      </c>
      <c r="GM1171" s="2">
        <f t="shared" si="917"/>
        <v>15992.84</v>
      </c>
      <c r="GN1171" s="2">
        <f t="shared" si="918"/>
        <v>15992.84</v>
      </c>
      <c r="GO1171" s="2">
        <f t="shared" si="919"/>
        <v>0</v>
      </c>
      <c r="GP1171" s="2">
        <f t="shared" si="920"/>
        <v>0</v>
      </c>
      <c r="GQ1171" s="2"/>
      <c r="GR1171" s="2">
        <v>0</v>
      </c>
      <c r="GS1171" s="2">
        <v>3</v>
      </c>
      <c r="GT1171" s="2">
        <v>0</v>
      </c>
      <c r="GU1171" s="2" t="s">
        <v>3</v>
      </c>
      <c r="GV1171" s="2">
        <f t="shared" si="921"/>
        <v>0</v>
      </c>
      <c r="GW1171" s="2">
        <v>1</v>
      </c>
      <c r="GX1171" s="2">
        <f t="shared" si="922"/>
        <v>0</v>
      </c>
      <c r="GY1171" s="2"/>
      <c r="GZ1171" s="2"/>
      <c r="HA1171" s="2">
        <v>0</v>
      </c>
      <c r="HB1171" s="2">
        <v>0</v>
      </c>
      <c r="HC1171" s="2">
        <f t="shared" si="923"/>
        <v>0</v>
      </c>
      <c r="HD1171" s="2"/>
      <c r="HE1171" s="2" t="s">
        <v>3</v>
      </c>
      <c r="HF1171" s="2" t="s">
        <v>3</v>
      </c>
      <c r="HG1171" s="2"/>
      <c r="HH1171" s="2"/>
      <c r="HI1171" s="2"/>
      <c r="HJ1171" s="2"/>
      <c r="HK1171" s="2"/>
      <c r="HL1171" s="2"/>
      <c r="HM1171" s="2" t="s">
        <v>31</v>
      </c>
      <c r="HN1171" s="2" t="s">
        <v>3</v>
      </c>
      <c r="HO1171" s="2" t="s">
        <v>3</v>
      </c>
      <c r="HP1171" s="2" t="s">
        <v>3</v>
      </c>
      <c r="HQ1171" s="2" t="s">
        <v>3</v>
      </c>
      <c r="HR1171" s="2"/>
      <c r="HS1171" s="2">
        <v>0</v>
      </c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>
        <v>0</v>
      </c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</row>
    <row r="1172" spans="1:255" x14ac:dyDescent="0.2">
      <c r="A1172" s="3">
        <v>18</v>
      </c>
      <c r="B1172" s="3">
        <v>1</v>
      </c>
      <c r="C1172" s="3">
        <v>962</v>
      </c>
      <c r="E1172" s="3" t="s">
        <v>1099</v>
      </c>
      <c r="F1172" s="3" t="s">
        <v>1100</v>
      </c>
      <c r="G1172" s="3" t="s">
        <v>1101</v>
      </c>
      <c r="H1172" s="3" t="s">
        <v>1102</v>
      </c>
      <c r="I1172" s="3">
        <f>I1168*J1172</f>
        <v>4</v>
      </c>
      <c r="J1172" s="3">
        <v>2</v>
      </c>
      <c r="K1172" s="3">
        <v>2</v>
      </c>
      <c r="O1172" s="3">
        <f t="shared" si="899"/>
        <v>172722.67</v>
      </c>
      <c r="P1172" s="3">
        <f t="shared" si="900"/>
        <v>172722.67</v>
      </c>
      <c r="Q1172" s="3">
        <f>(ROUND((ROUND(((ET1172)*AV1172*I1172),2)*BB1172),2)+ROUND((ROUND(((AE1172-(EU1172))*AV1172*I1172),2)*BS1172),2))</f>
        <v>0</v>
      </c>
      <c r="R1172" s="3">
        <f>(ROUND((ROUND(((EU1172)*AV1172*I1172),2)*BS1172),2)+ROUND((ROUND(((AE1172-(EU1172))*AV1172*I1172),2)*BS1172),2))</f>
        <v>0</v>
      </c>
      <c r="S1172" s="3">
        <f t="shared" si="901"/>
        <v>0</v>
      </c>
      <c r="T1172" s="3">
        <f t="shared" si="902"/>
        <v>0</v>
      </c>
      <c r="U1172" s="3">
        <f t="shared" si="903"/>
        <v>0</v>
      </c>
      <c r="V1172" s="3">
        <f t="shared" si="904"/>
        <v>0</v>
      </c>
      <c r="W1172" s="3">
        <f t="shared" si="905"/>
        <v>0</v>
      </c>
      <c r="X1172" s="3">
        <f>(ROUND((((S1172+ROUND((ROUND(((EU1172)*AV1172*I1172),2)*BS1172),2))*AT1172)/100),2)+ROUND(((ROUND((ROUND(((AE1172-(EU1172))*AV1172*I1172),2)*BS1172),2)*AT1172)/100),2))</f>
        <v>0</v>
      </c>
      <c r="Y1172" s="3">
        <f>(ROUND((((S1172+ROUND((ROUND(((EU1172)*AV1172*I1172),2)*BS1172),2))*AU1172)/100),2)+ROUND(((ROUND((ROUND(((AE1172-(EU1172))*AV1172*I1172),2)*BS1172),2)*AU1172)/100),2))</f>
        <v>0</v>
      </c>
      <c r="AA1172" s="3">
        <v>56661436</v>
      </c>
      <c r="AB1172" s="3">
        <f t="shared" si="906"/>
        <v>3986.25</v>
      </c>
      <c r="AC1172" s="3">
        <f>ROUND((ES1172),6)</f>
        <v>3986.25</v>
      </c>
      <c r="AD1172" s="3">
        <f>ROUND((((ET1172)-(EU1172))+AE1172),6)</f>
        <v>0</v>
      </c>
      <c r="AE1172" s="3">
        <f t="shared" si="936"/>
        <v>0</v>
      </c>
      <c r="AF1172" s="3">
        <f t="shared" si="936"/>
        <v>0</v>
      </c>
      <c r="AG1172" s="3">
        <f t="shared" si="907"/>
        <v>0</v>
      </c>
      <c r="AH1172" s="3">
        <f t="shared" si="937"/>
        <v>0</v>
      </c>
      <c r="AI1172" s="3">
        <f t="shared" si="937"/>
        <v>0</v>
      </c>
      <c r="AJ1172" s="3">
        <f t="shared" si="908"/>
        <v>0</v>
      </c>
      <c r="AK1172" s="3">
        <v>3986.25</v>
      </c>
      <c r="AL1172" s="3">
        <v>3986.25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105</v>
      </c>
      <c r="AU1172" s="3">
        <v>63</v>
      </c>
      <c r="AV1172" s="3">
        <v>1</v>
      </c>
      <c r="AW1172" s="3">
        <v>1.0029999999999999</v>
      </c>
      <c r="AZ1172" s="3">
        <v>1</v>
      </c>
      <c r="BA1172" s="3">
        <v>1</v>
      </c>
      <c r="BB1172" s="3">
        <v>1</v>
      </c>
      <c r="BC1172" s="3">
        <v>10.8</v>
      </c>
      <c r="BD1172" s="3" t="s">
        <v>3</v>
      </c>
      <c r="BE1172" s="3" t="s">
        <v>3</v>
      </c>
      <c r="BF1172" s="3" t="s">
        <v>3</v>
      </c>
      <c r="BG1172" s="3" t="s">
        <v>3</v>
      </c>
      <c r="BH1172" s="3">
        <v>3</v>
      </c>
      <c r="BI1172" s="3">
        <v>1</v>
      </c>
      <c r="BJ1172" s="3" t="s">
        <v>1103</v>
      </c>
      <c r="BM1172" s="3">
        <v>28</v>
      </c>
      <c r="BN1172" s="3">
        <v>0</v>
      </c>
      <c r="BO1172" s="3" t="s">
        <v>1100</v>
      </c>
      <c r="BP1172" s="3">
        <v>1</v>
      </c>
      <c r="BQ1172" s="3">
        <v>30</v>
      </c>
      <c r="BR1172" s="3">
        <v>0</v>
      </c>
      <c r="BS1172" s="3">
        <v>1</v>
      </c>
      <c r="BT1172" s="3">
        <v>1</v>
      </c>
      <c r="BU1172" s="3">
        <v>1</v>
      </c>
      <c r="BV1172" s="3">
        <v>1</v>
      </c>
      <c r="BW1172" s="3">
        <v>1</v>
      </c>
      <c r="BX1172" s="3">
        <v>1</v>
      </c>
      <c r="BY1172" s="3" t="s">
        <v>3</v>
      </c>
      <c r="BZ1172" s="3">
        <v>105</v>
      </c>
      <c r="CA1172" s="3">
        <v>63</v>
      </c>
      <c r="CB1172" s="3" t="s">
        <v>3</v>
      </c>
      <c r="CE1172" s="3">
        <v>1566</v>
      </c>
      <c r="CF1172" s="3">
        <v>0</v>
      </c>
      <c r="CG1172" s="3">
        <v>0</v>
      </c>
      <c r="CM1172" s="3">
        <v>0</v>
      </c>
      <c r="CN1172" s="3" t="s">
        <v>2136</v>
      </c>
      <c r="CO1172" s="3">
        <v>0</v>
      </c>
      <c r="CP1172" s="3">
        <f t="shared" si="909"/>
        <v>172722.67</v>
      </c>
      <c r="CQ1172" s="3">
        <f t="shared" si="910"/>
        <v>43180.67</v>
      </c>
      <c r="CR1172" s="3">
        <f>(ROUND((ROUND(((ET1172)*AV1172*1),2)*BB1172),2)+ROUND((ROUND(((AE1172-(EU1172))*AV1172*1),2)*BS1172),2))</f>
        <v>0</v>
      </c>
      <c r="CS1172" s="3">
        <f>(ROUND((ROUND(((EU1172)*AV1172*1),2)*BS1172),2)+ROUND((ROUND(((AE1172-(EU1172))*AV1172*1),2)*BS1172),2))</f>
        <v>0</v>
      </c>
      <c r="CT1172" s="3">
        <f t="shared" si="911"/>
        <v>0</v>
      </c>
      <c r="CU1172" s="3">
        <f t="shared" si="912"/>
        <v>0</v>
      </c>
      <c r="CV1172" s="3">
        <f t="shared" si="913"/>
        <v>0</v>
      </c>
      <c r="CW1172" s="3">
        <f t="shared" si="914"/>
        <v>0</v>
      </c>
      <c r="CX1172" s="3">
        <f t="shared" si="915"/>
        <v>0</v>
      </c>
      <c r="CY1172" s="3">
        <f>(ROUND((((S1172+ROUND((ROUND(((EU1172)*AV1172*1),2)*BS1172),2))*AT1172)/100),2)+ROUND(((ROUND((ROUND(((AE1172-(EU1172))*AV1172*1),2)*BS1172),2)*AT1172)/100),2))</f>
        <v>0</v>
      </c>
      <c r="CZ1172" s="3">
        <f>(ROUND((((S1172+ROUND((ROUND(((EU1172)*AV1172*1),2)*BS1172),2))*AU1172)/100),2)+ROUND(((ROUND((ROUND(((AE1172-(EU1172))*AV1172*1),2)*BS1172),2)*AU1172)/100),2))</f>
        <v>0</v>
      </c>
      <c r="DC1172" s="3" t="s">
        <v>3</v>
      </c>
      <c r="DD1172" s="3" t="s">
        <v>3</v>
      </c>
      <c r="DE1172" s="3" t="s">
        <v>3</v>
      </c>
      <c r="DF1172" s="3" t="s">
        <v>3</v>
      </c>
      <c r="DG1172" s="3" t="s">
        <v>3</v>
      </c>
      <c r="DH1172" s="3" t="s">
        <v>3</v>
      </c>
      <c r="DI1172" s="3" t="s">
        <v>3</v>
      </c>
      <c r="DJ1172" s="3" t="s">
        <v>3</v>
      </c>
      <c r="DK1172" s="3" t="s">
        <v>3</v>
      </c>
      <c r="DL1172" s="3" t="s">
        <v>3</v>
      </c>
      <c r="DM1172" s="3" t="s">
        <v>3</v>
      </c>
      <c r="DN1172" s="3">
        <v>0</v>
      </c>
      <c r="DO1172" s="3">
        <v>0</v>
      </c>
      <c r="DP1172" s="3">
        <v>1</v>
      </c>
      <c r="DQ1172" s="3">
        <v>1</v>
      </c>
      <c r="DU1172" s="3">
        <v>1007</v>
      </c>
      <c r="DV1172" s="3" t="s">
        <v>1102</v>
      </c>
      <c r="DW1172" s="3" t="s">
        <v>1102</v>
      </c>
      <c r="DX1172" s="3">
        <v>1</v>
      </c>
      <c r="DZ1172" s="3" t="s">
        <v>3</v>
      </c>
      <c r="EA1172" s="3" t="s">
        <v>3</v>
      </c>
      <c r="EB1172" s="3" t="s">
        <v>3</v>
      </c>
      <c r="EC1172" s="3" t="s">
        <v>3</v>
      </c>
      <c r="EE1172" s="3">
        <v>56938461</v>
      </c>
      <c r="EF1172" s="3">
        <v>30</v>
      </c>
      <c r="EG1172" s="3" t="s">
        <v>34</v>
      </c>
      <c r="EH1172" s="3">
        <v>0</v>
      </c>
      <c r="EI1172" s="3" t="s">
        <v>3</v>
      </c>
      <c r="EJ1172" s="3">
        <v>1</v>
      </c>
      <c r="EK1172" s="3">
        <v>28</v>
      </c>
      <c r="EL1172" s="3" t="s">
        <v>1093</v>
      </c>
      <c r="EM1172" s="3" t="s">
        <v>1094</v>
      </c>
      <c r="EO1172" s="3" t="s">
        <v>950</v>
      </c>
      <c r="EQ1172" s="3">
        <v>0</v>
      </c>
      <c r="ER1172" s="3">
        <v>3986.25</v>
      </c>
      <c r="ES1172" s="3">
        <v>3986.25</v>
      </c>
      <c r="ET1172" s="3">
        <v>0</v>
      </c>
      <c r="EU1172" s="3">
        <v>0</v>
      </c>
      <c r="EV1172" s="3">
        <v>0</v>
      </c>
      <c r="EW1172" s="3">
        <v>0</v>
      </c>
      <c r="EX1172" s="3">
        <v>0</v>
      </c>
      <c r="FQ1172" s="3">
        <v>0</v>
      </c>
      <c r="FR1172" s="3">
        <v>0</v>
      </c>
      <c r="FS1172" s="3">
        <v>0</v>
      </c>
      <c r="FX1172" s="3">
        <v>105</v>
      </c>
      <c r="FY1172" s="3">
        <v>63</v>
      </c>
      <c r="GA1172" s="3" t="s">
        <v>3</v>
      </c>
      <c r="GD1172" s="3">
        <v>1</v>
      </c>
      <c r="GF1172" s="3">
        <v>1955477178</v>
      </c>
      <c r="GG1172" s="3">
        <v>2</v>
      </c>
      <c r="GH1172" s="3">
        <v>1</v>
      </c>
      <c r="GI1172" s="3">
        <v>2</v>
      </c>
      <c r="GJ1172" s="3">
        <v>0</v>
      </c>
      <c r="GK1172" s="3">
        <v>0</v>
      </c>
      <c r="GL1172" s="3">
        <f t="shared" si="916"/>
        <v>0</v>
      </c>
      <c r="GM1172" s="3">
        <f t="shared" si="917"/>
        <v>172722.67</v>
      </c>
      <c r="GN1172" s="3">
        <f t="shared" si="918"/>
        <v>172722.67</v>
      </c>
      <c r="GO1172" s="3">
        <f t="shared" si="919"/>
        <v>0</v>
      </c>
      <c r="GP1172" s="3">
        <f t="shared" si="920"/>
        <v>0</v>
      </c>
      <c r="GR1172" s="3">
        <v>0</v>
      </c>
      <c r="GS1172" s="3">
        <v>3</v>
      </c>
      <c r="GT1172" s="3">
        <v>0</v>
      </c>
      <c r="GU1172" s="3" t="s">
        <v>3</v>
      </c>
      <c r="GV1172" s="3">
        <f t="shared" si="921"/>
        <v>0</v>
      </c>
      <c r="GW1172" s="3">
        <v>1</v>
      </c>
      <c r="GX1172" s="3">
        <f t="shared" si="922"/>
        <v>0</v>
      </c>
      <c r="HA1172" s="3">
        <v>0</v>
      </c>
      <c r="HB1172" s="3">
        <v>0</v>
      </c>
      <c r="HC1172" s="3">
        <f t="shared" si="923"/>
        <v>0</v>
      </c>
      <c r="HE1172" s="3" t="s">
        <v>3</v>
      </c>
      <c r="HF1172" s="3" t="s">
        <v>3</v>
      </c>
      <c r="HM1172" s="3" t="s">
        <v>31</v>
      </c>
      <c r="HN1172" s="3" t="s">
        <v>3</v>
      </c>
      <c r="HO1172" s="3" t="s">
        <v>3</v>
      </c>
      <c r="HP1172" s="3" t="s">
        <v>3</v>
      </c>
      <c r="HQ1172" s="3" t="s">
        <v>3</v>
      </c>
      <c r="HS1172" s="3">
        <v>0</v>
      </c>
      <c r="IK1172" s="3">
        <v>0</v>
      </c>
    </row>
    <row r="1174" spans="1:255" x14ac:dyDescent="0.2">
      <c r="A1174" s="11">
        <v>51</v>
      </c>
      <c r="B1174" s="11">
        <f>B1087</f>
        <v>1</v>
      </c>
      <c r="C1174" s="11">
        <f>A1087</f>
        <v>4</v>
      </c>
      <c r="D1174" s="11">
        <f>ROW(A1087)</f>
        <v>1087</v>
      </c>
      <c r="E1174" s="11"/>
      <c r="F1174" s="11" t="str">
        <f>IF(F1087&lt;&gt;"",F1087,"")</f>
        <v>Новый раздел</v>
      </c>
      <c r="G1174" s="11" t="str">
        <f>IF(G1087&lt;&gt;"",G1087,"")</f>
        <v>Теплоснабжение</v>
      </c>
      <c r="H1174" s="11">
        <v>0</v>
      </c>
      <c r="I1174" s="11"/>
      <c r="J1174" s="11"/>
      <c r="K1174" s="11"/>
      <c r="L1174" s="11"/>
      <c r="M1174" s="11"/>
      <c r="N1174" s="11"/>
      <c r="O1174" s="11">
        <f t="shared" ref="O1174:T1174" si="938">ROUND(AB1174,2)</f>
        <v>71157.960000000006</v>
      </c>
      <c r="P1174" s="11">
        <f t="shared" si="938"/>
        <v>66652.09</v>
      </c>
      <c r="Q1174" s="11">
        <f t="shared" si="938"/>
        <v>890.31</v>
      </c>
      <c r="R1174" s="11">
        <f t="shared" si="938"/>
        <v>116.69</v>
      </c>
      <c r="S1174" s="11">
        <f t="shared" si="938"/>
        <v>3615.56</v>
      </c>
      <c r="T1174" s="11">
        <f t="shared" si="938"/>
        <v>0</v>
      </c>
      <c r="U1174" s="11">
        <f>AH1174</f>
        <v>292.18408344812514</v>
      </c>
      <c r="V1174" s="11">
        <f>AI1174</f>
        <v>0</v>
      </c>
      <c r="W1174" s="11">
        <f>ROUND(AJ1174,2)</f>
        <v>0</v>
      </c>
      <c r="X1174" s="11">
        <f>ROUND(AK1174,2)</f>
        <v>3993.17</v>
      </c>
      <c r="Y1174" s="11">
        <f>ROUND(AL1174,2)</f>
        <v>2233.4899999999998</v>
      </c>
      <c r="Z1174" s="11"/>
      <c r="AA1174" s="11"/>
      <c r="AB1174" s="11">
        <f>ROUND(SUMIF(AA1091:AA1172,"=56661434",O1091:O1172),2)</f>
        <v>71157.960000000006</v>
      </c>
      <c r="AC1174" s="11">
        <f>ROUND(SUMIF(AA1091:AA1172,"=56661434",P1091:P1172),2)</f>
        <v>66652.09</v>
      </c>
      <c r="AD1174" s="11">
        <f>ROUND(SUMIF(AA1091:AA1172,"=56661434",Q1091:Q1172),2)</f>
        <v>890.31</v>
      </c>
      <c r="AE1174" s="11">
        <f>ROUND(SUMIF(AA1091:AA1172,"=56661434",R1091:R1172),2)</f>
        <v>116.69</v>
      </c>
      <c r="AF1174" s="11">
        <f>ROUND(SUMIF(AA1091:AA1172,"=56661434",S1091:S1172),2)</f>
        <v>3615.56</v>
      </c>
      <c r="AG1174" s="11">
        <f>ROUND(SUMIF(AA1091:AA1172,"=56661434",T1091:T1172),2)</f>
        <v>0</v>
      </c>
      <c r="AH1174" s="11">
        <f>SUMIF(AA1091:AA1172,"=56661434",U1091:U1172)</f>
        <v>292.18408344812514</v>
      </c>
      <c r="AI1174" s="11">
        <f>SUMIF(AA1091:AA1172,"=56661434",V1091:V1172)</f>
        <v>0</v>
      </c>
      <c r="AJ1174" s="11">
        <f>ROUND(SUMIF(AA1091:AA1172,"=56661434",W1091:W1172),2)</f>
        <v>0</v>
      </c>
      <c r="AK1174" s="11">
        <f>ROUND(SUMIF(AA1091:AA1172,"=56661434",X1091:X1172),2)</f>
        <v>3993.17</v>
      </c>
      <c r="AL1174" s="11">
        <f>ROUND(SUMIF(AA1091:AA1172,"=56661434",Y1091:Y1172),2)</f>
        <v>2233.4899999999998</v>
      </c>
      <c r="AM1174" s="11"/>
      <c r="AN1174" s="11"/>
      <c r="AO1174" s="11">
        <f t="shared" ref="AO1174:BD1174" si="939">ROUND(BX1174,2)</f>
        <v>0</v>
      </c>
      <c r="AP1174" s="11">
        <f t="shared" si="939"/>
        <v>0</v>
      </c>
      <c r="AQ1174" s="11">
        <f t="shared" si="939"/>
        <v>0</v>
      </c>
      <c r="AR1174" s="11">
        <f t="shared" si="939"/>
        <v>77384.62</v>
      </c>
      <c r="AS1174" s="11">
        <f t="shared" si="939"/>
        <v>77384.62</v>
      </c>
      <c r="AT1174" s="11">
        <f t="shared" si="939"/>
        <v>0</v>
      </c>
      <c r="AU1174" s="11">
        <f t="shared" si="939"/>
        <v>0</v>
      </c>
      <c r="AV1174" s="11">
        <f t="shared" si="939"/>
        <v>66652.09</v>
      </c>
      <c r="AW1174" s="11">
        <f t="shared" si="939"/>
        <v>66652.09</v>
      </c>
      <c r="AX1174" s="11">
        <f t="shared" si="939"/>
        <v>0</v>
      </c>
      <c r="AY1174" s="11">
        <f t="shared" si="939"/>
        <v>66652.09</v>
      </c>
      <c r="AZ1174" s="11">
        <f t="shared" si="939"/>
        <v>0</v>
      </c>
      <c r="BA1174" s="11">
        <f t="shared" si="939"/>
        <v>0</v>
      </c>
      <c r="BB1174" s="11">
        <f t="shared" si="939"/>
        <v>0</v>
      </c>
      <c r="BC1174" s="11">
        <f t="shared" si="939"/>
        <v>0</v>
      </c>
      <c r="BD1174" s="11">
        <f t="shared" si="939"/>
        <v>0</v>
      </c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>
        <f>ROUND(SUMIF(AA1091:AA1172,"=56661434",FQ1091:FQ1172),2)</f>
        <v>0</v>
      </c>
      <c r="BY1174" s="11">
        <f>ROUND(SUMIF(AA1091:AA1172,"=56661434",FR1091:FR1172),2)</f>
        <v>0</v>
      </c>
      <c r="BZ1174" s="11">
        <f>ROUND(SUMIF(AA1091:AA1172,"=56661434",GL1091:GL1172),2)</f>
        <v>0</v>
      </c>
      <c r="CA1174" s="11">
        <f>ROUND(SUMIF(AA1091:AA1172,"=56661434",GM1091:GM1172),2)</f>
        <v>77384.62</v>
      </c>
      <c r="CB1174" s="11">
        <f>ROUND(SUMIF(AA1091:AA1172,"=56661434",GN1091:GN1172),2)</f>
        <v>77384.62</v>
      </c>
      <c r="CC1174" s="11">
        <f>ROUND(SUMIF(AA1091:AA1172,"=56661434",GO1091:GO1172),2)</f>
        <v>0</v>
      </c>
      <c r="CD1174" s="11">
        <f>ROUND(SUMIF(AA1091:AA1172,"=56661434",GP1091:GP1172),2)</f>
        <v>0</v>
      </c>
      <c r="CE1174" s="11">
        <f>AC1174-BX1174</f>
        <v>66652.09</v>
      </c>
      <c r="CF1174" s="11">
        <f>AC1174-BY1174</f>
        <v>66652.09</v>
      </c>
      <c r="CG1174" s="11">
        <f>BX1174-BZ1174</f>
        <v>0</v>
      </c>
      <c r="CH1174" s="11">
        <f>AC1174-BX1174-BY1174+BZ1174</f>
        <v>66652.09</v>
      </c>
      <c r="CI1174" s="11">
        <f>BY1174-BZ1174</f>
        <v>0</v>
      </c>
      <c r="CJ1174" s="11">
        <f>ROUND(SUMIF(AA1091:AA1172,"=56661434",GX1091:GX1172),2)</f>
        <v>0</v>
      </c>
      <c r="CK1174" s="11">
        <f>ROUND(SUMIF(AA1091:AA1172,"=56661434",GY1091:GY1172),2)</f>
        <v>0</v>
      </c>
      <c r="CL1174" s="11">
        <f>ROUND(SUMIF(AA1091:AA1172,"=56661434",GZ1091:GZ1172),2)</f>
        <v>0</v>
      </c>
      <c r="CM1174" s="11">
        <f>ROUND(SUMIF(AA1091:AA1172,"=56661434",HD1091:HD1172),2)</f>
        <v>0</v>
      </c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2">
        <f t="shared" ref="DG1174:DL1174" si="940">ROUND(DT1174,2)</f>
        <v>1050629.82</v>
      </c>
      <c r="DH1174" s="12">
        <f t="shared" si="940"/>
        <v>832173.73</v>
      </c>
      <c r="DI1174" s="12">
        <f t="shared" si="940"/>
        <v>14719.28</v>
      </c>
      <c r="DJ1174" s="12">
        <f t="shared" si="940"/>
        <v>6575.47</v>
      </c>
      <c r="DK1174" s="12">
        <f t="shared" si="940"/>
        <v>203736.81</v>
      </c>
      <c r="DL1174" s="12">
        <f t="shared" si="940"/>
        <v>0</v>
      </c>
      <c r="DM1174" s="12">
        <f>DZ1174</f>
        <v>292.18408344812514</v>
      </c>
      <c r="DN1174" s="12">
        <f>EA1174</f>
        <v>0</v>
      </c>
      <c r="DO1174" s="12">
        <f>ROUND(EB1174,2)</f>
        <v>0</v>
      </c>
      <c r="DP1174" s="12">
        <f>ROUND(EC1174,2)</f>
        <v>225014.89</v>
      </c>
      <c r="DQ1174" s="12">
        <f>ROUND(ED1174,2)</f>
        <v>125856.22</v>
      </c>
      <c r="DR1174" s="12"/>
      <c r="DS1174" s="12"/>
      <c r="DT1174" s="12">
        <f>ROUND(SUMIF(AA1091:AA1172,"=56661436",O1091:O1172),2)</f>
        <v>1050629.82</v>
      </c>
      <c r="DU1174" s="12">
        <f>ROUND(SUMIF(AA1091:AA1172,"=56661436",P1091:P1172),2)</f>
        <v>832173.73</v>
      </c>
      <c r="DV1174" s="12">
        <f>ROUND(SUMIF(AA1091:AA1172,"=56661436",Q1091:Q1172),2)</f>
        <v>14719.28</v>
      </c>
      <c r="DW1174" s="12">
        <f>ROUND(SUMIF(AA1091:AA1172,"=56661436",R1091:R1172),2)</f>
        <v>6575.47</v>
      </c>
      <c r="DX1174" s="12">
        <f>ROUND(SUMIF(AA1091:AA1172,"=56661436",S1091:S1172),2)</f>
        <v>203736.81</v>
      </c>
      <c r="DY1174" s="12">
        <f>ROUND(SUMIF(AA1091:AA1172,"=56661436",T1091:T1172),2)</f>
        <v>0</v>
      </c>
      <c r="DZ1174" s="12">
        <f>SUMIF(AA1091:AA1172,"=56661436",U1091:U1172)</f>
        <v>292.18408344812514</v>
      </c>
      <c r="EA1174" s="12">
        <f>SUMIF(AA1091:AA1172,"=56661436",V1091:V1172)</f>
        <v>0</v>
      </c>
      <c r="EB1174" s="12">
        <f>ROUND(SUMIF(AA1091:AA1172,"=56661436",W1091:W1172),2)</f>
        <v>0</v>
      </c>
      <c r="EC1174" s="12">
        <f>ROUND(SUMIF(AA1091:AA1172,"=56661436",X1091:X1172),2)</f>
        <v>225014.89</v>
      </c>
      <c r="ED1174" s="12">
        <f>ROUND(SUMIF(AA1091:AA1172,"=56661436",Y1091:Y1172),2)</f>
        <v>125856.22</v>
      </c>
      <c r="EE1174" s="12"/>
      <c r="EF1174" s="12"/>
      <c r="EG1174" s="12">
        <f t="shared" ref="EG1174:EV1174" si="941">ROUND(FP1174,2)</f>
        <v>0</v>
      </c>
      <c r="EH1174" s="12">
        <f t="shared" si="941"/>
        <v>0</v>
      </c>
      <c r="EI1174" s="12">
        <f t="shared" si="941"/>
        <v>0</v>
      </c>
      <c r="EJ1174" s="12">
        <f t="shared" si="941"/>
        <v>1401500.93</v>
      </c>
      <c r="EK1174" s="12">
        <f t="shared" si="941"/>
        <v>1401500.93</v>
      </c>
      <c r="EL1174" s="12">
        <f t="shared" si="941"/>
        <v>0</v>
      </c>
      <c r="EM1174" s="12">
        <f t="shared" si="941"/>
        <v>0</v>
      </c>
      <c r="EN1174" s="12">
        <f t="shared" si="941"/>
        <v>832173.73</v>
      </c>
      <c r="EO1174" s="12">
        <f t="shared" si="941"/>
        <v>832173.73</v>
      </c>
      <c r="EP1174" s="12">
        <f t="shared" si="941"/>
        <v>0</v>
      </c>
      <c r="EQ1174" s="12">
        <f t="shared" si="941"/>
        <v>832173.73</v>
      </c>
      <c r="ER1174" s="12">
        <f t="shared" si="941"/>
        <v>0</v>
      </c>
      <c r="ES1174" s="12">
        <f t="shared" si="941"/>
        <v>0</v>
      </c>
      <c r="ET1174" s="12">
        <f t="shared" si="941"/>
        <v>0</v>
      </c>
      <c r="EU1174" s="12">
        <f t="shared" si="941"/>
        <v>0</v>
      </c>
      <c r="EV1174" s="12">
        <f t="shared" si="941"/>
        <v>0</v>
      </c>
      <c r="EW1174" s="12"/>
      <c r="EX1174" s="12"/>
      <c r="EY1174" s="12"/>
      <c r="EZ1174" s="12"/>
      <c r="FA1174" s="12"/>
      <c r="FB1174" s="12"/>
      <c r="FC1174" s="12"/>
      <c r="FD1174" s="12"/>
      <c r="FE1174" s="12"/>
      <c r="FF1174" s="12"/>
      <c r="FG1174" s="12"/>
      <c r="FH1174" s="12"/>
      <c r="FI1174" s="12"/>
      <c r="FJ1174" s="12"/>
      <c r="FK1174" s="12"/>
      <c r="FL1174" s="12"/>
      <c r="FM1174" s="12"/>
      <c r="FN1174" s="12"/>
      <c r="FO1174" s="12"/>
      <c r="FP1174" s="12">
        <f>ROUND(SUMIF(AA1091:AA1172,"=56661436",FQ1091:FQ1172),2)</f>
        <v>0</v>
      </c>
      <c r="FQ1174" s="12">
        <f>ROUND(SUMIF(AA1091:AA1172,"=56661436",FR1091:FR1172),2)</f>
        <v>0</v>
      </c>
      <c r="FR1174" s="12">
        <f>ROUND(SUMIF(AA1091:AA1172,"=56661436",GL1091:GL1172),2)</f>
        <v>0</v>
      </c>
      <c r="FS1174" s="12">
        <f>ROUND(SUMIF(AA1091:AA1172,"=56661436",GM1091:GM1172),2)</f>
        <v>1401500.93</v>
      </c>
      <c r="FT1174" s="12">
        <f>ROUND(SUMIF(AA1091:AA1172,"=56661436",GN1091:GN1172),2)</f>
        <v>1401500.93</v>
      </c>
      <c r="FU1174" s="12">
        <f>ROUND(SUMIF(AA1091:AA1172,"=56661436",GO1091:GO1172),2)</f>
        <v>0</v>
      </c>
      <c r="FV1174" s="12">
        <f>ROUND(SUMIF(AA1091:AA1172,"=56661436",GP1091:GP1172),2)</f>
        <v>0</v>
      </c>
      <c r="FW1174" s="12">
        <f>DU1174-FP1174</f>
        <v>832173.73</v>
      </c>
      <c r="FX1174" s="12">
        <f>DU1174-FQ1174</f>
        <v>832173.73</v>
      </c>
      <c r="FY1174" s="12">
        <f>FP1174-FR1174</f>
        <v>0</v>
      </c>
      <c r="FZ1174" s="12">
        <f>DU1174-FP1174-FQ1174+FR1174</f>
        <v>832173.73</v>
      </c>
      <c r="GA1174" s="12">
        <f>FQ1174-FR1174</f>
        <v>0</v>
      </c>
      <c r="GB1174" s="12">
        <f>ROUND(SUMIF(AA1091:AA1172,"=56661436",GX1091:GX1172),2)</f>
        <v>0</v>
      </c>
      <c r="GC1174" s="12">
        <f>ROUND(SUMIF(AA1091:AA1172,"=56661436",GY1091:GY1172),2)</f>
        <v>0</v>
      </c>
      <c r="GD1174" s="12">
        <f>ROUND(SUMIF(AA1091:AA1172,"=56661436",GZ1091:GZ1172),2)</f>
        <v>0</v>
      </c>
      <c r="GE1174" s="12">
        <f>ROUND(SUMIF(AA1091:AA1172,"=56661436",HD1091:HD1172),2)</f>
        <v>0</v>
      </c>
      <c r="GF1174" s="12"/>
      <c r="GG1174" s="12"/>
      <c r="GH1174" s="12"/>
      <c r="GI1174" s="12"/>
      <c r="GJ1174" s="12"/>
      <c r="GK1174" s="12"/>
      <c r="GL1174" s="12"/>
      <c r="GM1174" s="12"/>
      <c r="GN1174" s="12"/>
      <c r="GO1174" s="12"/>
      <c r="GP1174" s="12"/>
      <c r="GQ1174" s="12"/>
      <c r="GR1174" s="12"/>
      <c r="GS1174" s="12"/>
      <c r="GT1174" s="12"/>
      <c r="GU1174" s="12"/>
      <c r="GV1174" s="12"/>
      <c r="GW1174" s="12"/>
      <c r="GX1174" s="12">
        <v>0</v>
      </c>
    </row>
    <row r="1176" spans="1:255" x14ac:dyDescent="0.2">
      <c r="A1176" s="13">
        <v>50</v>
      </c>
      <c r="B1176" s="13">
        <v>0</v>
      </c>
      <c r="C1176" s="13">
        <v>0</v>
      </c>
      <c r="D1176" s="13">
        <v>1</v>
      </c>
      <c r="E1176" s="13">
        <v>201</v>
      </c>
      <c r="F1176" s="13">
        <f>ROUND(Source!O1174,O1176)</f>
        <v>71157.960000000006</v>
      </c>
      <c r="G1176" s="13" t="s">
        <v>112</v>
      </c>
      <c r="H1176" s="13" t="s">
        <v>113</v>
      </c>
      <c r="I1176" s="13"/>
      <c r="J1176" s="13"/>
      <c r="K1176" s="13">
        <v>201</v>
      </c>
      <c r="L1176" s="13">
        <v>1</v>
      </c>
      <c r="M1176" s="13">
        <v>3</v>
      </c>
      <c r="N1176" s="13" t="s">
        <v>3</v>
      </c>
      <c r="O1176" s="13">
        <v>2</v>
      </c>
      <c r="P1176" s="13">
        <f>ROUND(Source!DG1174,O1176)</f>
        <v>1050629.82</v>
      </c>
      <c r="Q1176" s="13"/>
      <c r="R1176" s="13"/>
      <c r="S1176" s="13"/>
      <c r="T1176" s="13"/>
      <c r="U1176" s="13"/>
      <c r="V1176" s="13"/>
      <c r="W1176" s="13">
        <v>71157.960000000006</v>
      </c>
      <c r="X1176" s="13">
        <v>1</v>
      </c>
      <c r="Y1176" s="13">
        <v>71157.960000000006</v>
      </c>
      <c r="Z1176" s="13">
        <v>1050629.82</v>
      </c>
      <c r="AA1176" s="13">
        <v>1</v>
      </c>
      <c r="AB1176" s="13">
        <v>1050629.82</v>
      </c>
    </row>
    <row r="1177" spans="1:255" x14ac:dyDescent="0.2">
      <c r="A1177" s="13">
        <v>50</v>
      </c>
      <c r="B1177" s="13">
        <v>0</v>
      </c>
      <c r="C1177" s="13">
        <v>0</v>
      </c>
      <c r="D1177" s="13">
        <v>1</v>
      </c>
      <c r="E1177" s="13">
        <v>202</v>
      </c>
      <c r="F1177" s="13">
        <f>ROUND(Source!P1174,O1177)</f>
        <v>66652.09</v>
      </c>
      <c r="G1177" s="13" t="s">
        <v>114</v>
      </c>
      <c r="H1177" s="13" t="s">
        <v>115</v>
      </c>
      <c r="I1177" s="13"/>
      <c r="J1177" s="13"/>
      <c r="K1177" s="13">
        <v>202</v>
      </c>
      <c r="L1177" s="13">
        <v>2</v>
      </c>
      <c r="M1177" s="13">
        <v>3</v>
      </c>
      <c r="N1177" s="13" t="s">
        <v>3</v>
      </c>
      <c r="O1177" s="13">
        <v>2</v>
      </c>
      <c r="P1177" s="13">
        <f>ROUND(Source!DH1174,O1177)</f>
        <v>832173.73</v>
      </c>
      <c r="Q1177" s="13"/>
      <c r="R1177" s="13"/>
      <c r="S1177" s="13"/>
      <c r="T1177" s="13"/>
      <c r="U1177" s="13"/>
      <c r="V1177" s="13"/>
      <c r="W1177" s="13">
        <v>66652.09</v>
      </c>
      <c r="X1177" s="13">
        <v>1</v>
      </c>
      <c r="Y1177" s="13">
        <v>66652.09</v>
      </c>
      <c r="Z1177" s="13">
        <v>832173.73</v>
      </c>
      <c r="AA1177" s="13">
        <v>1</v>
      </c>
      <c r="AB1177" s="13">
        <v>832173.73</v>
      </c>
    </row>
    <row r="1178" spans="1:255" x14ac:dyDescent="0.2">
      <c r="A1178" s="13">
        <v>50</v>
      </c>
      <c r="B1178" s="13">
        <v>0</v>
      </c>
      <c r="C1178" s="13">
        <v>0</v>
      </c>
      <c r="D1178" s="13">
        <v>1</v>
      </c>
      <c r="E1178" s="13">
        <v>222</v>
      </c>
      <c r="F1178" s="13">
        <f>ROUND(Source!AO1174,O1178)</f>
        <v>0</v>
      </c>
      <c r="G1178" s="13" t="s">
        <v>116</v>
      </c>
      <c r="H1178" s="13" t="s">
        <v>117</v>
      </c>
      <c r="I1178" s="13"/>
      <c r="J1178" s="13"/>
      <c r="K1178" s="13">
        <v>222</v>
      </c>
      <c r="L1178" s="13">
        <v>3</v>
      </c>
      <c r="M1178" s="13">
        <v>3</v>
      </c>
      <c r="N1178" s="13" t="s">
        <v>3</v>
      </c>
      <c r="O1178" s="13">
        <v>2</v>
      </c>
      <c r="P1178" s="13">
        <f>ROUND(Source!EG1174,O1178)</f>
        <v>0</v>
      </c>
      <c r="Q1178" s="13"/>
      <c r="R1178" s="13"/>
      <c r="S1178" s="13"/>
      <c r="T1178" s="13"/>
      <c r="U1178" s="13"/>
      <c r="V1178" s="13"/>
      <c r="W1178" s="13">
        <v>0</v>
      </c>
      <c r="X1178" s="13">
        <v>1</v>
      </c>
      <c r="Y1178" s="13">
        <v>0</v>
      </c>
      <c r="Z1178" s="13">
        <v>0</v>
      </c>
      <c r="AA1178" s="13">
        <v>1</v>
      </c>
      <c r="AB1178" s="13">
        <v>0</v>
      </c>
    </row>
    <row r="1179" spans="1:255" x14ac:dyDescent="0.2">
      <c r="A1179" s="13">
        <v>50</v>
      </c>
      <c r="B1179" s="13">
        <v>0</v>
      </c>
      <c r="C1179" s="13">
        <v>0</v>
      </c>
      <c r="D1179" s="13">
        <v>1</v>
      </c>
      <c r="E1179" s="13">
        <v>225</v>
      </c>
      <c r="F1179" s="13">
        <f>ROUND(Source!AV1174,O1179)</f>
        <v>66652.09</v>
      </c>
      <c r="G1179" s="13" t="s">
        <v>118</v>
      </c>
      <c r="H1179" s="13" t="s">
        <v>119</v>
      </c>
      <c r="I1179" s="13"/>
      <c r="J1179" s="13"/>
      <c r="K1179" s="13">
        <v>225</v>
      </c>
      <c r="L1179" s="13">
        <v>4</v>
      </c>
      <c r="M1179" s="13">
        <v>3</v>
      </c>
      <c r="N1179" s="13" t="s">
        <v>3</v>
      </c>
      <c r="O1179" s="13">
        <v>2</v>
      </c>
      <c r="P1179" s="13">
        <f>ROUND(Source!EN1174,O1179)</f>
        <v>832173.73</v>
      </c>
      <c r="Q1179" s="13"/>
      <c r="R1179" s="13"/>
      <c r="S1179" s="13"/>
      <c r="T1179" s="13"/>
      <c r="U1179" s="13"/>
      <c r="V1179" s="13"/>
      <c r="W1179" s="13">
        <v>66652.09</v>
      </c>
      <c r="X1179" s="13">
        <v>1</v>
      </c>
      <c r="Y1179" s="13">
        <v>66652.09</v>
      </c>
      <c r="Z1179" s="13">
        <v>832173.73</v>
      </c>
      <c r="AA1179" s="13">
        <v>1</v>
      </c>
      <c r="AB1179" s="13">
        <v>832173.73</v>
      </c>
    </row>
    <row r="1180" spans="1:255" x14ac:dyDescent="0.2">
      <c r="A1180" s="13">
        <v>50</v>
      </c>
      <c r="B1180" s="13">
        <v>0</v>
      </c>
      <c r="C1180" s="13">
        <v>0</v>
      </c>
      <c r="D1180" s="13">
        <v>1</v>
      </c>
      <c r="E1180" s="13">
        <v>226</v>
      </c>
      <c r="F1180" s="13">
        <f>ROUND(Source!AW1174,O1180)</f>
        <v>66652.09</v>
      </c>
      <c r="G1180" s="13" t="s">
        <v>120</v>
      </c>
      <c r="H1180" s="13" t="s">
        <v>121</v>
      </c>
      <c r="I1180" s="13"/>
      <c r="J1180" s="13"/>
      <c r="K1180" s="13">
        <v>226</v>
      </c>
      <c r="L1180" s="13">
        <v>5</v>
      </c>
      <c r="M1180" s="13">
        <v>3</v>
      </c>
      <c r="N1180" s="13" t="s">
        <v>3</v>
      </c>
      <c r="O1180" s="13">
        <v>2</v>
      </c>
      <c r="P1180" s="13">
        <f>ROUND(Source!EO1174,O1180)</f>
        <v>832173.73</v>
      </c>
      <c r="Q1180" s="13"/>
      <c r="R1180" s="13"/>
      <c r="S1180" s="13"/>
      <c r="T1180" s="13"/>
      <c r="U1180" s="13"/>
      <c r="V1180" s="13"/>
      <c r="W1180" s="13">
        <v>66652.09</v>
      </c>
      <c r="X1180" s="13">
        <v>1</v>
      </c>
      <c r="Y1180" s="13">
        <v>66652.09</v>
      </c>
      <c r="Z1180" s="13">
        <v>832173.73</v>
      </c>
      <c r="AA1180" s="13">
        <v>1</v>
      </c>
      <c r="AB1180" s="13">
        <v>832173.73</v>
      </c>
    </row>
    <row r="1181" spans="1:255" x14ac:dyDescent="0.2">
      <c r="A1181" s="13">
        <v>50</v>
      </c>
      <c r="B1181" s="13">
        <v>0</v>
      </c>
      <c r="C1181" s="13">
        <v>0</v>
      </c>
      <c r="D1181" s="13">
        <v>1</v>
      </c>
      <c r="E1181" s="13">
        <v>227</v>
      </c>
      <c r="F1181" s="13">
        <f>ROUND(Source!AX1174,O1181)</f>
        <v>0</v>
      </c>
      <c r="G1181" s="13" t="s">
        <v>122</v>
      </c>
      <c r="H1181" s="13" t="s">
        <v>123</v>
      </c>
      <c r="I1181" s="13"/>
      <c r="J1181" s="13"/>
      <c r="K1181" s="13">
        <v>227</v>
      </c>
      <c r="L1181" s="13">
        <v>6</v>
      </c>
      <c r="M1181" s="13">
        <v>3</v>
      </c>
      <c r="N1181" s="13" t="s">
        <v>3</v>
      </c>
      <c r="O1181" s="13">
        <v>2</v>
      </c>
      <c r="P1181" s="13">
        <f>ROUND(Source!EP1174,O1181)</f>
        <v>0</v>
      </c>
      <c r="Q1181" s="13"/>
      <c r="R1181" s="13"/>
      <c r="S1181" s="13"/>
      <c r="T1181" s="13"/>
      <c r="U1181" s="13"/>
      <c r="V1181" s="13"/>
      <c r="W1181" s="13">
        <v>0</v>
      </c>
      <c r="X1181" s="13">
        <v>1</v>
      </c>
      <c r="Y1181" s="13">
        <v>0</v>
      </c>
      <c r="Z1181" s="13">
        <v>0</v>
      </c>
      <c r="AA1181" s="13">
        <v>1</v>
      </c>
      <c r="AB1181" s="13">
        <v>0</v>
      </c>
    </row>
    <row r="1182" spans="1:255" x14ac:dyDescent="0.2">
      <c r="A1182" s="13">
        <v>50</v>
      </c>
      <c r="B1182" s="13">
        <v>0</v>
      </c>
      <c r="C1182" s="13">
        <v>0</v>
      </c>
      <c r="D1182" s="13">
        <v>1</v>
      </c>
      <c r="E1182" s="13">
        <v>228</v>
      </c>
      <c r="F1182" s="13">
        <f>ROUND(Source!AY1174,O1182)</f>
        <v>66652.09</v>
      </c>
      <c r="G1182" s="13" t="s">
        <v>124</v>
      </c>
      <c r="H1182" s="13" t="s">
        <v>125</v>
      </c>
      <c r="I1182" s="13"/>
      <c r="J1182" s="13"/>
      <c r="K1182" s="13">
        <v>228</v>
      </c>
      <c r="L1182" s="13">
        <v>7</v>
      </c>
      <c r="M1182" s="13">
        <v>3</v>
      </c>
      <c r="N1182" s="13" t="s">
        <v>3</v>
      </c>
      <c r="O1182" s="13">
        <v>2</v>
      </c>
      <c r="P1182" s="13">
        <f>ROUND(Source!EQ1174,O1182)</f>
        <v>832173.73</v>
      </c>
      <c r="Q1182" s="13"/>
      <c r="R1182" s="13"/>
      <c r="S1182" s="13"/>
      <c r="T1182" s="13"/>
      <c r="U1182" s="13"/>
      <c r="V1182" s="13"/>
      <c r="W1182" s="13">
        <v>66652.09</v>
      </c>
      <c r="X1182" s="13">
        <v>1</v>
      </c>
      <c r="Y1182" s="13">
        <v>66652.09</v>
      </c>
      <c r="Z1182" s="13">
        <v>832173.73</v>
      </c>
      <c r="AA1182" s="13">
        <v>1</v>
      </c>
      <c r="AB1182" s="13">
        <v>832173.73</v>
      </c>
    </row>
    <row r="1183" spans="1:255" x14ac:dyDescent="0.2">
      <c r="A1183" s="13">
        <v>50</v>
      </c>
      <c r="B1183" s="13">
        <v>0</v>
      </c>
      <c r="C1183" s="13">
        <v>0</v>
      </c>
      <c r="D1183" s="13">
        <v>1</v>
      </c>
      <c r="E1183" s="13">
        <v>216</v>
      </c>
      <c r="F1183" s="13">
        <f>ROUND(Source!AP1174,O1183)</f>
        <v>0</v>
      </c>
      <c r="G1183" s="13" t="s">
        <v>126</v>
      </c>
      <c r="H1183" s="13" t="s">
        <v>127</v>
      </c>
      <c r="I1183" s="13"/>
      <c r="J1183" s="13"/>
      <c r="K1183" s="13">
        <v>216</v>
      </c>
      <c r="L1183" s="13">
        <v>8</v>
      </c>
      <c r="M1183" s="13">
        <v>3</v>
      </c>
      <c r="N1183" s="13" t="s">
        <v>3</v>
      </c>
      <c r="O1183" s="13">
        <v>2</v>
      </c>
      <c r="P1183" s="13">
        <f>ROUND(Source!EH1174,O1183)</f>
        <v>0</v>
      </c>
      <c r="Q1183" s="13"/>
      <c r="R1183" s="13"/>
      <c r="S1183" s="13"/>
      <c r="T1183" s="13"/>
      <c r="U1183" s="13"/>
      <c r="V1183" s="13"/>
      <c r="W1183" s="13">
        <v>0</v>
      </c>
      <c r="X1183" s="13">
        <v>1</v>
      </c>
      <c r="Y1183" s="13">
        <v>0</v>
      </c>
      <c r="Z1183" s="13">
        <v>0</v>
      </c>
      <c r="AA1183" s="13">
        <v>1</v>
      </c>
      <c r="AB1183" s="13">
        <v>0</v>
      </c>
    </row>
    <row r="1184" spans="1:255" x14ac:dyDescent="0.2">
      <c r="A1184" s="13">
        <v>50</v>
      </c>
      <c r="B1184" s="13">
        <v>0</v>
      </c>
      <c r="C1184" s="13">
        <v>0</v>
      </c>
      <c r="D1184" s="13">
        <v>1</v>
      </c>
      <c r="E1184" s="13">
        <v>223</v>
      </c>
      <c r="F1184" s="13">
        <f>ROUND(Source!AQ1174,O1184)</f>
        <v>0</v>
      </c>
      <c r="G1184" s="13" t="s">
        <v>128</v>
      </c>
      <c r="H1184" s="13" t="s">
        <v>129</v>
      </c>
      <c r="I1184" s="13"/>
      <c r="J1184" s="13"/>
      <c r="K1184" s="13">
        <v>223</v>
      </c>
      <c r="L1184" s="13">
        <v>9</v>
      </c>
      <c r="M1184" s="13">
        <v>3</v>
      </c>
      <c r="N1184" s="13" t="s">
        <v>3</v>
      </c>
      <c r="O1184" s="13">
        <v>2</v>
      </c>
      <c r="P1184" s="13">
        <f>ROUND(Source!EI1174,O1184)</f>
        <v>0</v>
      </c>
      <c r="Q1184" s="13"/>
      <c r="R1184" s="13"/>
      <c r="S1184" s="13"/>
      <c r="T1184" s="13"/>
      <c r="U1184" s="13"/>
      <c r="V1184" s="13"/>
      <c r="W1184" s="13">
        <v>0</v>
      </c>
      <c r="X1184" s="13">
        <v>1</v>
      </c>
      <c r="Y1184" s="13">
        <v>0</v>
      </c>
      <c r="Z1184" s="13">
        <v>0</v>
      </c>
      <c r="AA1184" s="13">
        <v>1</v>
      </c>
      <c r="AB1184" s="13">
        <v>0</v>
      </c>
    </row>
    <row r="1185" spans="1:28" x14ac:dyDescent="0.2">
      <c r="A1185" s="13">
        <v>50</v>
      </c>
      <c r="B1185" s="13">
        <v>0</v>
      </c>
      <c r="C1185" s="13">
        <v>0</v>
      </c>
      <c r="D1185" s="13">
        <v>1</v>
      </c>
      <c r="E1185" s="13">
        <v>229</v>
      </c>
      <c r="F1185" s="13">
        <f>ROUND(Source!AZ1174,O1185)</f>
        <v>0</v>
      </c>
      <c r="G1185" s="13" t="s">
        <v>130</v>
      </c>
      <c r="H1185" s="13" t="s">
        <v>131</v>
      </c>
      <c r="I1185" s="13"/>
      <c r="J1185" s="13"/>
      <c r="K1185" s="13">
        <v>229</v>
      </c>
      <c r="L1185" s="13">
        <v>10</v>
      </c>
      <c r="M1185" s="13">
        <v>3</v>
      </c>
      <c r="N1185" s="13" t="s">
        <v>3</v>
      </c>
      <c r="O1185" s="13">
        <v>2</v>
      </c>
      <c r="P1185" s="13">
        <f>ROUND(Source!ER1174,O1185)</f>
        <v>0</v>
      </c>
      <c r="Q1185" s="13"/>
      <c r="R1185" s="13"/>
      <c r="S1185" s="13"/>
      <c r="T1185" s="13"/>
      <c r="U1185" s="13"/>
      <c r="V1185" s="13"/>
      <c r="W1185" s="13">
        <v>0</v>
      </c>
      <c r="X1185" s="13">
        <v>1</v>
      </c>
      <c r="Y1185" s="13">
        <v>0</v>
      </c>
      <c r="Z1185" s="13">
        <v>0</v>
      </c>
      <c r="AA1185" s="13">
        <v>1</v>
      </c>
      <c r="AB1185" s="13">
        <v>0</v>
      </c>
    </row>
    <row r="1186" spans="1:28" x14ac:dyDescent="0.2">
      <c r="A1186" s="13">
        <v>50</v>
      </c>
      <c r="B1186" s="13">
        <v>0</v>
      </c>
      <c r="C1186" s="13">
        <v>0</v>
      </c>
      <c r="D1186" s="13">
        <v>1</v>
      </c>
      <c r="E1186" s="13">
        <v>203</v>
      </c>
      <c r="F1186" s="13">
        <f>ROUND(Source!Q1174,O1186)</f>
        <v>890.31</v>
      </c>
      <c r="G1186" s="13" t="s">
        <v>132</v>
      </c>
      <c r="H1186" s="13" t="s">
        <v>133</v>
      </c>
      <c r="I1186" s="13"/>
      <c r="J1186" s="13"/>
      <c r="K1186" s="13">
        <v>203</v>
      </c>
      <c r="L1186" s="13">
        <v>11</v>
      </c>
      <c r="M1186" s="13">
        <v>3</v>
      </c>
      <c r="N1186" s="13" t="s">
        <v>3</v>
      </c>
      <c r="O1186" s="13">
        <v>2</v>
      </c>
      <c r="P1186" s="13">
        <f>ROUND(Source!DI1174,O1186)</f>
        <v>14719.28</v>
      </c>
      <c r="Q1186" s="13"/>
      <c r="R1186" s="13"/>
      <c r="S1186" s="13"/>
      <c r="T1186" s="13"/>
      <c r="U1186" s="13"/>
      <c r="V1186" s="13"/>
      <c r="W1186" s="13">
        <v>890.31</v>
      </c>
      <c r="X1186" s="13">
        <v>1</v>
      </c>
      <c r="Y1186" s="13">
        <v>890.31</v>
      </c>
      <c r="Z1186" s="13">
        <v>14719.28</v>
      </c>
      <c r="AA1186" s="13">
        <v>1</v>
      </c>
      <c r="AB1186" s="13">
        <v>14719.28</v>
      </c>
    </row>
    <row r="1187" spans="1:28" x14ac:dyDescent="0.2">
      <c r="A1187" s="13">
        <v>50</v>
      </c>
      <c r="B1187" s="13">
        <v>0</v>
      </c>
      <c r="C1187" s="13">
        <v>0</v>
      </c>
      <c r="D1187" s="13">
        <v>1</v>
      </c>
      <c r="E1187" s="13">
        <v>231</v>
      </c>
      <c r="F1187" s="13">
        <f>ROUND(Source!BB1174,O1187)</f>
        <v>0</v>
      </c>
      <c r="G1187" s="13" t="s">
        <v>134</v>
      </c>
      <c r="H1187" s="13" t="s">
        <v>135</v>
      </c>
      <c r="I1187" s="13"/>
      <c r="J1187" s="13"/>
      <c r="K1187" s="13">
        <v>231</v>
      </c>
      <c r="L1187" s="13">
        <v>12</v>
      </c>
      <c r="M1187" s="13">
        <v>3</v>
      </c>
      <c r="N1187" s="13" t="s">
        <v>3</v>
      </c>
      <c r="O1187" s="13">
        <v>2</v>
      </c>
      <c r="P1187" s="13">
        <f>ROUND(Source!ET1174,O1187)</f>
        <v>0</v>
      </c>
      <c r="Q1187" s="13"/>
      <c r="R1187" s="13"/>
      <c r="S1187" s="13"/>
      <c r="T1187" s="13"/>
      <c r="U1187" s="13"/>
      <c r="V1187" s="13"/>
      <c r="W1187" s="13">
        <v>0</v>
      </c>
      <c r="X1187" s="13">
        <v>1</v>
      </c>
      <c r="Y1187" s="13">
        <v>0</v>
      </c>
      <c r="Z1187" s="13">
        <v>0</v>
      </c>
      <c r="AA1187" s="13">
        <v>1</v>
      </c>
      <c r="AB1187" s="13">
        <v>0</v>
      </c>
    </row>
    <row r="1188" spans="1:28" x14ac:dyDescent="0.2">
      <c r="A1188" s="13">
        <v>50</v>
      </c>
      <c r="B1188" s="13">
        <v>0</v>
      </c>
      <c r="C1188" s="13">
        <v>0</v>
      </c>
      <c r="D1188" s="13">
        <v>1</v>
      </c>
      <c r="E1188" s="13">
        <v>204</v>
      </c>
      <c r="F1188" s="13">
        <f>ROUND(Source!R1174,O1188)</f>
        <v>116.69</v>
      </c>
      <c r="G1188" s="13" t="s">
        <v>136</v>
      </c>
      <c r="H1188" s="13" t="s">
        <v>137</v>
      </c>
      <c r="I1188" s="13"/>
      <c r="J1188" s="13"/>
      <c r="K1188" s="13">
        <v>204</v>
      </c>
      <c r="L1188" s="13">
        <v>13</v>
      </c>
      <c r="M1188" s="13">
        <v>3</v>
      </c>
      <c r="N1188" s="13" t="s">
        <v>3</v>
      </c>
      <c r="O1188" s="13">
        <v>2</v>
      </c>
      <c r="P1188" s="13">
        <f>ROUND(Source!DJ1174,O1188)</f>
        <v>6575.47</v>
      </c>
      <c r="Q1188" s="13"/>
      <c r="R1188" s="13"/>
      <c r="S1188" s="13"/>
      <c r="T1188" s="13"/>
      <c r="U1188" s="13"/>
      <c r="V1188" s="13"/>
      <c r="W1188" s="13">
        <v>116.69</v>
      </c>
      <c r="X1188" s="13">
        <v>1</v>
      </c>
      <c r="Y1188" s="13">
        <v>116.69</v>
      </c>
      <c r="Z1188" s="13">
        <v>6575.47</v>
      </c>
      <c r="AA1188" s="13">
        <v>1</v>
      </c>
      <c r="AB1188" s="13">
        <v>6575.47</v>
      </c>
    </row>
    <row r="1189" spans="1:28" x14ac:dyDescent="0.2">
      <c r="A1189" s="13">
        <v>50</v>
      </c>
      <c r="B1189" s="13">
        <v>0</v>
      </c>
      <c r="C1189" s="13">
        <v>0</v>
      </c>
      <c r="D1189" s="13">
        <v>1</v>
      </c>
      <c r="E1189" s="13">
        <v>205</v>
      </c>
      <c r="F1189" s="13">
        <f>ROUND(Source!S1174,O1189)</f>
        <v>3615.56</v>
      </c>
      <c r="G1189" s="13" t="s">
        <v>138</v>
      </c>
      <c r="H1189" s="13" t="s">
        <v>139</v>
      </c>
      <c r="I1189" s="13"/>
      <c r="J1189" s="13"/>
      <c r="K1189" s="13">
        <v>205</v>
      </c>
      <c r="L1189" s="13">
        <v>14</v>
      </c>
      <c r="M1189" s="13">
        <v>3</v>
      </c>
      <c r="N1189" s="13" t="s">
        <v>3</v>
      </c>
      <c r="O1189" s="13">
        <v>2</v>
      </c>
      <c r="P1189" s="13">
        <f>ROUND(Source!DK1174,O1189)</f>
        <v>203736.81</v>
      </c>
      <c r="Q1189" s="13"/>
      <c r="R1189" s="13"/>
      <c r="S1189" s="13"/>
      <c r="T1189" s="13"/>
      <c r="U1189" s="13"/>
      <c r="V1189" s="13"/>
      <c r="W1189" s="13">
        <v>3615.56</v>
      </c>
      <c r="X1189" s="13">
        <v>1</v>
      </c>
      <c r="Y1189" s="13">
        <v>3615.56</v>
      </c>
      <c r="Z1189" s="13">
        <v>203736.81</v>
      </c>
      <c r="AA1189" s="13">
        <v>1</v>
      </c>
      <c r="AB1189" s="13">
        <v>203736.81</v>
      </c>
    </row>
    <row r="1190" spans="1:28" x14ac:dyDescent="0.2">
      <c r="A1190" s="13">
        <v>50</v>
      </c>
      <c r="B1190" s="13">
        <v>0</v>
      </c>
      <c r="C1190" s="13">
        <v>0</v>
      </c>
      <c r="D1190" s="13">
        <v>1</v>
      </c>
      <c r="E1190" s="13">
        <v>232</v>
      </c>
      <c r="F1190" s="13">
        <f>ROUND(Source!BC1174,O1190)</f>
        <v>0</v>
      </c>
      <c r="G1190" s="13" t="s">
        <v>140</v>
      </c>
      <c r="H1190" s="13" t="s">
        <v>141</v>
      </c>
      <c r="I1190" s="13"/>
      <c r="J1190" s="13"/>
      <c r="K1190" s="13">
        <v>232</v>
      </c>
      <c r="L1190" s="13">
        <v>15</v>
      </c>
      <c r="M1190" s="13">
        <v>3</v>
      </c>
      <c r="N1190" s="13" t="s">
        <v>3</v>
      </c>
      <c r="O1190" s="13">
        <v>2</v>
      </c>
      <c r="P1190" s="13">
        <f>ROUND(Source!EU1174,O1190)</f>
        <v>0</v>
      </c>
      <c r="Q1190" s="13"/>
      <c r="R1190" s="13"/>
      <c r="S1190" s="13"/>
      <c r="T1190" s="13"/>
      <c r="U1190" s="13"/>
      <c r="V1190" s="13"/>
      <c r="W1190" s="13">
        <v>0</v>
      </c>
      <c r="X1190" s="13">
        <v>1</v>
      </c>
      <c r="Y1190" s="13">
        <v>0</v>
      </c>
      <c r="Z1190" s="13">
        <v>0</v>
      </c>
      <c r="AA1190" s="13">
        <v>1</v>
      </c>
      <c r="AB1190" s="13">
        <v>0</v>
      </c>
    </row>
    <row r="1191" spans="1:28" x14ac:dyDescent="0.2">
      <c r="A1191" s="13">
        <v>50</v>
      </c>
      <c r="B1191" s="13">
        <v>0</v>
      </c>
      <c r="C1191" s="13">
        <v>0</v>
      </c>
      <c r="D1191" s="13">
        <v>1</v>
      </c>
      <c r="E1191" s="13">
        <v>214</v>
      </c>
      <c r="F1191" s="13">
        <f>ROUND(Source!AS1174,O1191)</f>
        <v>77384.62</v>
      </c>
      <c r="G1191" s="13" t="s">
        <v>142</v>
      </c>
      <c r="H1191" s="13" t="s">
        <v>143</v>
      </c>
      <c r="I1191" s="13"/>
      <c r="J1191" s="13"/>
      <c r="K1191" s="13">
        <v>214</v>
      </c>
      <c r="L1191" s="13">
        <v>16</v>
      </c>
      <c r="M1191" s="13">
        <v>3</v>
      </c>
      <c r="N1191" s="13" t="s">
        <v>3</v>
      </c>
      <c r="O1191" s="13">
        <v>2</v>
      </c>
      <c r="P1191" s="13">
        <f>ROUND(Source!EK1174,O1191)</f>
        <v>1401500.93</v>
      </c>
      <c r="Q1191" s="13"/>
      <c r="R1191" s="13"/>
      <c r="S1191" s="13"/>
      <c r="T1191" s="13"/>
      <c r="U1191" s="13"/>
      <c r="V1191" s="13"/>
      <c r="W1191" s="13">
        <v>77384.62</v>
      </c>
      <c r="X1191" s="13">
        <v>1</v>
      </c>
      <c r="Y1191" s="13">
        <v>77384.62</v>
      </c>
      <c r="Z1191" s="13">
        <v>1401500.93</v>
      </c>
      <c r="AA1191" s="13">
        <v>1</v>
      </c>
      <c r="AB1191" s="13">
        <v>1401500.93</v>
      </c>
    </row>
    <row r="1192" spans="1:28" x14ac:dyDescent="0.2">
      <c r="A1192" s="13">
        <v>50</v>
      </c>
      <c r="B1192" s="13">
        <v>0</v>
      </c>
      <c r="C1192" s="13">
        <v>0</v>
      </c>
      <c r="D1192" s="13">
        <v>1</v>
      </c>
      <c r="E1192" s="13">
        <v>215</v>
      </c>
      <c r="F1192" s="13">
        <f>ROUND(Source!AT1174,O1192)</f>
        <v>0</v>
      </c>
      <c r="G1192" s="13" t="s">
        <v>144</v>
      </c>
      <c r="H1192" s="13" t="s">
        <v>145</v>
      </c>
      <c r="I1192" s="13"/>
      <c r="J1192" s="13"/>
      <c r="K1192" s="13">
        <v>215</v>
      </c>
      <c r="L1192" s="13">
        <v>17</v>
      </c>
      <c r="M1192" s="13">
        <v>3</v>
      </c>
      <c r="N1192" s="13" t="s">
        <v>3</v>
      </c>
      <c r="O1192" s="13">
        <v>2</v>
      </c>
      <c r="P1192" s="13">
        <f>ROUND(Source!EL1174,O1192)</f>
        <v>0</v>
      </c>
      <c r="Q1192" s="13"/>
      <c r="R1192" s="13"/>
      <c r="S1192" s="13"/>
      <c r="T1192" s="13"/>
      <c r="U1192" s="13"/>
      <c r="V1192" s="13"/>
      <c r="W1192" s="13">
        <v>0</v>
      </c>
      <c r="X1192" s="13">
        <v>1</v>
      </c>
      <c r="Y1192" s="13">
        <v>0</v>
      </c>
      <c r="Z1192" s="13">
        <v>0</v>
      </c>
      <c r="AA1192" s="13">
        <v>1</v>
      </c>
      <c r="AB1192" s="13">
        <v>0</v>
      </c>
    </row>
    <row r="1193" spans="1:28" x14ac:dyDescent="0.2">
      <c r="A1193" s="13">
        <v>50</v>
      </c>
      <c r="B1193" s="13">
        <v>0</v>
      </c>
      <c r="C1193" s="13">
        <v>0</v>
      </c>
      <c r="D1193" s="13">
        <v>1</v>
      </c>
      <c r="E1193" s="13">
        <v>217</v>
      </c>
      <c r="F1193" s="13">
        <f>ROUND(Source!AU1174,O1193)</f>
        <v>0</v>
      </c>
      <c r="G1193" s="13" t="s">
        <v>146</v>
      </c>
      <c r="H1193" s="13" t="s">
        <v>147</v>
      </c>
      <c r="I1193" s="13"/>
      <c r="J1193" s="13"/>
      <c r="K1193" s="13">
        <v>217</v>
      </c>
      <c r="L1193" s="13">
        <v>18</v>
      </c>
      <c r="M1193" s="13">
        <v>3</v>
      </c>
      <c r="N1193" s="13" t="s">
        <v>3</v>
      </c>
      <c r="O1193" s="13">
        <v>2</v>
      </c>
      <c r="P1193" s="13">
        <f>ROUND(Source!EM1174,O1193)</f>
        <v>0</v>
      </c>
      <c r="Q1193" s="13"/>
      <c r="R1193" s="13"/>
      <c r="S1193" s="13"/>
      <c r="T1193" s="13"/>
      <c r="U1193" s="13"/>
      <c r="V1193" s="13"/>
      <c r="W1193" s="13">
        <v>0</v>
      </c>
      <c r="X1193" s="13">
        <v>1</v>
      </c>
      <c r="Y1193" s="13">
        <v>0</v>
      </c>
      <c r="Z1193" s="13">
        <v>0</v>
      </c>
      <c r="AA1193" s="13">
        <v>1</v>
      </c>
      <c r="AB1193" s="13">
        <v>0</v>
      </c>
    </row>
    <row r="1194" spans="1:28" x14ac:dyDescent="0.2">
      <c r="A1194" s="13">
        <v>50</v>
      </c>
      <c r="B1194" s="13">
        <v>0</v>
      </c>
      <c r="C1194" s="13">
        <v>0</v>
      </c>
      <c r="D1194" s="13">
        <v>1</v>
      </c>
      <c r="E1194" s="13">
        <v>230</v>
      </c>
      <c r="F1194" s="13">
        <f>ROUND(Source!BA1174,O1194)</f>
        <v>0</v>
      </c>
      <c r="G1194" s="13" t="s">
        <v>148</v>
      </c>
      <c r="H1194" s="13" t="s">
        <v>149</v>
      </c>
      <c r="I1194" s="13"/>
      <c r="J1194" s="13"/>
      <c r="K1194" s="13">
        <v>230</v>
      </c>
      <c r="L1194" s="13">
        <v>19</v>
      </c>
      <c r="M1194" s="13">
        <v>3</v>
      </c>
      <c r="N1194" s="13" t="s">
        <v>3</v>
      </c>
      <c r="O1194" s="13">
        <v>2</v>
      </c>
      <c r="P1194" s="13">
        <f>ROUND(Source!ES1174,O1194)</f>
        <v>0</v>
      </c>
      <c r="Q1194" s="13"/>
      <c r="R1194" s="13"/>
      <c r="S1194" s="13"/>
      <c r="T1194" s="13"/>
      <c r="U1194" s="13"/>
      <c r="V1194" s="13"/>
      <c r="W1194" s="13">
        <v>0</v>
      </c>
      <c r="X1194" s="13">
        <v>1</v>
      </c>
      <c r="Y1194" s="13">
        <v>0</v>
      </c>
      <c r="Z1194" s="13">
        <v>0</v>
      </c>
      <c r="AA1194" s="13">
        <v>1</v>
      </c>
      <c r="AB1194" s="13">
        <v>0</v>
      </c>
    </row>
    <row r="1195" spans="1:28" x14ac:dyDescent="0.2">
      <c r="A1195" s="13">
        <v>50</v>
      </c>
      <c r="B1195" s="13">
        <v>0</v>
      </c>
      <c r="C1195" s="13">
        <v>0</v>
      </c>
      <c r="D1195" s="13">
        <v>1</v>
      </c>
      <c r="E1195" s="13">
        <v>206</v>
      </c>
      <c r="F1195" s="13">
        <f>ROUND(Source!T1174,O1195)</f>
        <v>0</v>
      </c>
      <c r="G1195" s="13" t="s">
        <v>150</v>
      </c>
      <c r="H1195" s="13" t="s">
        <v>151</v>
      </c>
      <c r="I1195" s="13"/>
      <c r="J1195" s="13"/>
      <c r="K1195" s="13">
        <v>206</v>
      </c>
      <c r="L1195" s="13">
        <v>20</v>
      </c>
      <c r="M1195" s="13">
        <v>3</v>
      </c>
      <c r="N1195" s="13" t="s">
        <v>3</v>
      </c>
      <c r="O1195" s="13">
        <v>2</v>
      </c>
      <c r="P1195" s="13">
        <f>ROUND(Source!DL1174,O1195)</f>
        <v>0</v>
      </c>
      <c r="Q1195" s="13"/>
      <c r="R1195" s="13"/>
      <c r="S1195" s="13"/>
      <c r="T1195" s="13"/>
      <c r="U1195" s="13"/>
      <c r="V1195" s="13"/>
      <c r="W1195" s="13">
        <v>0</v>
      </c>
      <c r="X1195" s="13">
        <v>1</v>
      </c>
      <c r="Y1195" s="13">
        <v>0</v>
      </c>
      <c r="Z1195" s="13">
        <v>0</v>
      </c>
      <c r="AA1195" s="13">
        <v>1</v>
      </c>
      <c r="AB1195" s="13">
        <v>0</v>
      </c>
    </row>
    <row r="1196" spans="1:28" x14ac:dyDescent="0.2">
      <c r="A1196" s="13">
        <v>50</v>
      </c>
      <c r="B1196" s="13">
        <v>0</v>
      </c>
      <c r="C1196" s="13">
        <v>0</v>
      </c>
      <c r="D1196" s="13">
        <v>1</v>
      </c>
      <c r="E1196" s="13">
        <v>207</v>
      </c>
      <c r="F1196" s="13">
        <f>Source!U1174</f>
        <v>292.18408344812514</v>
      </c>
      <c r="G1196" s="13" t="s">
        <v>152</v>
      </c>
      <c r="H1196" s="13" t="s">
        <v>153</v>
      </c>
      <c r="I1196" s="13"/>
      <c r="J1196" s="13"/>
      <c r="K1196" s="13">
        <v>207</v>
      </c>
      <c r="L1196" s="13">
        <v>21</v>
      </c>
      <c r="M1196" s="13">
        <v>3</v>
      </c>
      <c r="N1196" s="13" t="s">
        <v>3</v>
      </c>
      <c r="O1196" s="13">
        <v>-1</v>
      </c>
      <c r="P1196" s="13">
        <f>Source!DM1174</f>
        <v>292.18408344812514</v>
      </c>
      <c r="Q1196" s="13"/>
      <c r="R1196" s="13"/>
      <c r="S1196" s="13"/>
      <c r="T1196" s="13"/>
      <c r="U1196" s="13"/>
      <c r="V1196" s="13"/>
      <c r="W1196" s="13">
        <v>292.18408344812514</v>
      </c>
      <c r="X1196" s="13">
        <v>1</v>
      </c>
      <c r="Y1196" s="13">
        <v>292.18408344812514</v>
      </c>
      <c r="Z1196" s="13">
        <v>292.18408344812514</v>
      </c>
      <c r="AA1196" s="13">
        <v>1</v>
      </c>
      <c r="AB1196" s="13">
        <v>292.18408344812514</v>
      </c>
    </row>
    <row r="1197" spans="1:28" x14ac:dyDescent="0.2">
      <c r="A1197" s="13">
        <v>50</v>
      </c>
      <c r="B1197" s="13">
        <v>0</v>
      </c>
      <c r="C1197" s="13">
        <v>0</v>
      </c>
      <c r="D1197" s="13">
        <v>1</v>
      </c>
      <c r="E1197" s="13">
        <v>208</v>
      </c>
      <c r="F1197" s="13">
        <f>Source!V1174</f>
        <v>0</v>
      </c>
      <c r="G1197" s="13" t="s">
        <v>154</v>
      </c>
      <c r="H1197" s="13" t="s">
        <v>155</v>
      </c>
      <c r="I1197" s="13"/>
      <c r="J1197" s="13"/>
      <c r="K1197" s="13">
        <v>208</v>
      </c>
      <c r="L1197" s="13">
        <v>22</v>
      </c>
      <c r="M1197" s="13">
        <v>3</v>
      </c>
      <c r="N1197" s="13" t="s">
        <v>3</v>
      </c>
      <c r="O1197" s="13">
        <v>-1</v>
      </c>
      <c r="P1197" s="13">
        <f>Source!DN1174</f>
        <v>0</v>
      </c>
      <c r="Q1197" s="13"/>
      <c r="R1197" s="13"/>
      <c r="S1197" s="13"/>
      <c r="T1197" s="13"/>
      <c r="U1197" s="13"/>
      <c r="V1197" s="13"/>
      <c r="W1197" s="13">
        <v>0</v>
      </c>
      <c r="X1197" s="13">
        <v>1</v>
      </c>
      <c r="Y1197" s="13">
        <v>0</v>
      </c>
      <c r="Z1197" s="13">
        <v>0</v>
      </c>
      <c r="AA1197" s="13">
        <v>1</v>
      </c>
      <c r="AB1197" s="13">
        <v>0</v>
      </c>
    </row>
    <row r="1198" spans="1:28" x14ac:dyDescent="0.2">
      <c r="A1198" s="13">
        <v>50</v>
      </c>
      <c r="B1198" s="13">
        <v>0</v>
      </c>
      <c r="C1198" s="13">
        <v>0</v>
      </c>
      <c r="D1198" s="13">
        <v>1</v>
      </c>
      <c r="E1198" s="13">
        <v>209</v>
      </c>
      <c r="F1198" s="13">
        <f>ROUND(Source!W1174,O1198)</f>
        <v>0</v>
      </c>
      <c r="G1198" s="13" t="s">
        <v>156</v>
      </c>
      <c r="H1198" s="13" t="s">
        <v>157</v>
      </c>
      <c r="I1198" s="13"/>
      <c r="J1198" s="13"/>
      <c r="K1198" s="13">
        <v>209</v>
      </c>
      <c r="L1198" s="13">
        <v>23</v>
      </c>
      <c r="M1198" s="13">
        <v>3</v>
      </c>
      <c r="N1198" s="13" t="s">
        <v>3</v>
      </c>
      <c r="O1198" s="13">
        <v>2</v>
      </c>
      <c r="P1198" s="13">
        <f>ROUND(Source!DO1174,O1198)</f>
        <v>0</v>
      </c>
      <c r="Q1198" s="13"/>
      <c r="R1198" s="13"/>
      <c r="S1198" s="13"/>
      <c r="T1198" s="13"/>
      <c r="U1198" s="13"/>
      <c r="V1198" s="13"/>
      <c r="W1198" s="13">
        <v>0</v>
      </c>
      <c r="X1198" s="13">
        <v>1</v>
      </c>
      <c r="Y1198" s="13">
        <v>0</v>
      </c>
      <c r="Z1198" s="13">
        <v>0</v>
      </c>
      <c r="AA1198" s="13">
        <v>1</v>
      </c>
      <c r="AB1198" s="13">
        <v>0</v>
      </c>
    </row>
    <row r="1199" spans="1:28" x14ac:dyDescent="0.2">
      <c r="A1199" s="13">
        <v>50</v>
      </c>
      <c r="B1199" s="13">
        <v>0</v>
      </c>
      <c r="C1199" s="13">
        <v>0</v>
      </c>
      <c r="D1199" s="13">
        <v>1</v>
      </c>
      <c r="E1199" s="13">
        <v>233</v>
      </c>
      <c r="F1199" s="13">
        <f>ROUND(Source!BD1174,O1199)</f>
        <v>0</v>
      </c>
      <c r="G1199" s="13" t="s">
        <v>158</v>
      </c>
      <c r="H1199" s="13" t="s">
        <v>159</v>
      </c>
      <c r="I1199" s="13"/>
      <c r="J1199" s="13"/>
      <c r="K1199" s="13">
        <v>233</v>
      </c>
      <c r="L1199" s="13">
        <v>24</v>
      </c>
      <c r="M1199" s="13">
        <v>3</v>
      </c>
      <c r="N1199" s="13" t="s">
        <v>3</v>
      </c>
      <c r="O1199" s="13">
        <v>2</v>
      </c>
      <c r="P1199" s="13">
        <f>ROUND(Source!EV1174,O1199)</f>
        <v>0</v>
      </c>
      <c r="Q1199" s="13"/>
      <c r="R1199" s="13"/>
      <c r="S1199" s="13"/>
      <c r="T1199" s="13"/>
      <c r="U1199" s="13"/>
      <c r="V1199" s="13"/>
      <c r="W1199" s="13">
        <v>0</v>
      </c>
      <c r="X1199" s="13">
        <v>1</v>
      </c>
      <c r="Y1199" s="13">
        <v>0</v>
      </c>
      <c r="Z1199" s="13">
        <v>0</v>
      </c>
      <c r="AA1199" s="13">
        <v>1</v>
      </c>
      <c r="AB1199" s="13">
        <v>0</v>
      </c>
    </row>
    <row r="1200" spans="1:28" x14ac:dyDescent="0.2">
      <c r="A1200" s="13">
        <v>50</v>
      </c>
      <c r="B1200" s="13">
        <v>0</v>
      </c>
      <c r="C1200" s="13">
        <v>0</v>
      </c>
      <c r="D1200" s="13">
        <v>1</v>
      </c>
      <c r="E1200" s="13">
        <v>210</v>
      </c>
      <c r="F1200" s="13">
        <f>ROUND(Source!X1174,O1200)</f>
        <v>3993.17</v>
      </c>
      <c r="G1200" s="13" t="s">
        <v>160</v>
      </c>
      <c r="H1200" s="13" t="s">
        <v>161</v>
      </c>
      <c r="I1200" s="13"/>
      <c r="J1200" s="13"/>
      <c r="K1200" s="13">
        <v>210</v>
      </c>
      <c r="L1200" s="13">
        <v>25</v>
      </c>
      <c r="M1200" s="13">
        <v>3</v>
      </c>
      <c r="N1200" s="13" t="s">
        <v>3</v>
      </c>
      <c r="O1200" s="13">
        <v>2</v>
      </c>
      <c r="P1200" s="13">
        <f>ROUND(Source!DP1174,O1200)</f>
        <v>225014.89</v>
      </c>
      <c r="Q1200" s="13"/>
      <c r="R1200" s="13"/>
      <c r="S1200" s="13"/>
      <c r="T1200" s="13"/>
      <c r="U1200" s="13"/>
      <c r="V1200" s="13"/>
      <c r="W1200" s="13">
        <v>3993.17</v>
      </c>
      <c r="X1200" s="13">
        <v>1</v>
      </c>
      <c r="Y1200" s="13">
        <v>3993.17</v>
      </c>
      <c r="Z1200" s="13">
        <v>225014.89</v>
      </c>
      <c r="AA1200" s="13">
        <v>1</v>
      </c>
      <c r="AB1200" s="13">
        <v>225014.89</v>
      </c>
    </row>
    <row r="1201" spans="1:255" x14ac:dyDescent="0.2">
      <c r="A1201" s="13">
        <v>50</v>
      </c>
      <c r="B1201" s="13">
        <v>0</v>
      </c>
      <c r="C1201" s="13">
        <v>0</v>
      </c>
      <c r="D1201" s="13">
        <v>1</v>
      </c>
      <c r="E1201" s="13">
        <v>211</v>
      </c>
      <c r="F1201" s="13">
        <f>ROUND(Source!Y1174,O1201)</f>
        <v>2233.4899999999998</v>
      </c>
      <c r="G1201" s="13" t="s">
        <v>162</v>
      </c>
      <c r="H1201" s="13" t="s">
        <v>163</v>
      </c>
      <c r="I1201" s="13"/>
      <c r="J1201" s="13"/>
      <c r="K1201" s="13">
        <v>211</v>
      </c>
      <c r="L1201" s="13">
        <v>26</v>
      </c>
      <c r="M1201" s="13">
        <v>3</v>
      </c>
      <c r="N1201" s="13" t="s">
        <v>3</v>
      </c>
      <c r="O1201" s="13">
        <v>2</v>
      </c>
      <c r="P1201" s="13">
        <f>ROUND(Source!DQ1174,O1201)</f>
        <v>125856.22</v>
      </c>
      <c r="Q1201" s="13"/>
      <c r="R1201" s="13"/>
      <c r="S1201" s="13"/>
      <c r="T1201" s="13"/>
      <c r="U1201" s="13"/>
      <c r="V1201" s="13"/>
      <c r="W1201" s="13">
        <v>2233.4899999999998</v>
      </c>
      <c r="X1201" s="13">
        <v>1</v>
      </c>
      <c r="Y1201" s="13">
        <v>2233.4899999999998</v>
      </c>
      <c r="Z1201" s="13">
        <v>125856.22</v>
      </c>
      <c r="AA1201" s="13">
        <v>1</v>
      </c>
      <c r="AB1201" s="13">
        <v>125856.22</v>
      </c>
    </row>
    <row r="1202" spans="1:255" x14ac:dyDescent="0.2">
      <c r="A1202" s="13">
        <v>50</v>
      </c>
      <c r="B1202" s="13">
        <v>0</v>
      </c>
      <c r="C1202" s="13">
        <v>0</v>
      </c>
      <c r="D1202" s="13">
        <v>1</v>
      </c>
      <c r="E1202" s="13">
        <v>224</v>
      </c>
      <c r="F1202" s="13">
        <f>ROUND(Source!AR1174,O1202)</f>
        <v>77384.62</v>
      </c>
      <c r="G1202" s="13" t="s">
        <v>164</v>
      </c>
      <c r="H1202" s="13" t="s">
        <v>165</v>
      </c>
      <c r="I1202" s="13"/>
      <c r="J1202" s="13"/>
      <c r="K1202" s="13">
        <v>224</v>
      </c>
      <c r="L1202" s="13">
        <v>27</v>
      </c>
      <c r="M1202" s="13">
        <v>3</v>
      </c>
      <c r="N1202" s="13" t="s">
        <v>3</v>
      </c>
      <c r="O1202" s="13">
        <v>2</v>
      </c>
      <c r="P1202" s="13">
        <f>ROUND(Source!EJ1174,O1202)</f>
        <v>1401500.93</v>
      </c>
      <c r="Q1202" s="13"/>
      <c r="R1202" s="13"/>
      <c r="S1202" s="13"/>
      <c r="T1202" s="13"/>
      <c r="U1202" s="13"/>
      <c r="V1202" s="13"/>
      <c r="W1202" s="13">
        <v>77384.62</v>
      </c>
      <c r="X1202" s="13">
        <v>1</v>
      </c>
      <c r="Y1202" s="13">
        <v>77384.62</v>
      </c>
      <c r="Z1202" s="13">
        <v>1401500.93</v>
      </c>
      <c r="AA1202" s="13">
        <v>1</v>
      </c>
      <c r="AB1202" s="13">
        <v>1401500.93</v>
      </c>
    </row>
    <row r="1204" spans="1:255" x14ac:dyDescent="0.2">
      <c r="A1204" s="10">
        <v>4</v>
      </c>
      <c r="B1204" s="10">
        <v>1</v>
      </c>
      <c r="C1204" s="10"/>
      <c r="D1204" s="10">
        <f>ROW(A1476)</f>
        <v>1476</v>
      </c>
      <c r="E1204" s="10"/>
      <c r="F1204" s="10" t="s">
        <v>22</v>
      </c>
      <c r="G1204" s="10" t="s">
        <v>1104</v>
      </c>
      <c r="H1204" s="10" t="s">
        <v>3</v>
      </c>
      <c r="I1204" s="10">
        <v>0</v>
      </c>
      <c r="J1204" s="10"/>
      <c r="K1204" s="10">
        <v>0</v>
      </c>
      <c r="L1204" s="10"/>
      <c r="M1204" s="10" t="s">
        <v>3</v>
      </c>
      <c r="N1204" s="10"/>
      <c r="O1204" s="10"/>
      <c r="P1204" s="10"/>
      <c r="Q1204" s="10"/>
      <c r="R1204" s="10"/>
      <c r="S1204" s="10">
        <v>0</v>
      </c>
      <c r="T1204" s="10">
        <v>0</v>
      </c>
      <c r="U1204" s="10" t="s">
        <v>3</v>
      </c>
      <c r="V1204" s="10">
        <v>2</v>
      </c>
      <c r="W1204" s="10"/>
      <c r="X1204" s="10"/>
      <c r="Y1204" s="10"/>
      <c r="Z1204" s="10"/>
      <c r="AA1204" s="10"/>
      <c r="AB1204" s="10" t="s">
        <v>3</v>
      </c>
      <c r="AC1204" s="10" t="s">
        <v>3</v>
      </c>
      <c r="AD1204" s="10" t="s">
        <v>3</v>
      </c>
      <c r="AE1204" s="10" t="s">
        <v>3</v>
      </c>
      <c r="AF1204" s="10" t="s">
        <v>3</v>
      </c>
      <c r="AG1204" s="10" t="s">
        <v>3</v>
      </c>
      <c r="AH1204" s="10"/>
      <c r="AI1204" s="10"/>
      <c r="AJ1204" s="10"/>
      <c r="AK1204" s="10"/>
      <c r="AL1204" s="10"/>
      <c r="AM1204" s="10"/>
      <c r="AN1204" s="10"/>
      <c r="AO1204" s="10"/>
      <c r="AP1204" s="10" t="s">
        <v>3</v>
      </c>
      <c r="AQ1204" s="10" t="s">
        <v>3</v>
      </c>
      <c r="AR1204" s="10" t="s">
        <v>3</v>
      </c>
      <c r="AS1204" s="10"/>
      <c r="AT1204" s="10"/>
      <c r="AU1204" s="10"/>
      <c r="AV1204" s="10"/>
      <c r="AW1204" s="10"/>
      <c r="AX1204" s="10"/>
      <c r="AY1204" s="10"/>
      <c r="AZ1204" s="10" t="s">
        <v>3</v>
      </c>
      <c r="BA1204" s="10"/>
      <c r="BB1204" s="10" t="s">
        <v>3</v>
      </c>
      <c r="BC1204" s="10" t="s">
        <v>3</v>
      </c>
      <c r="BD1204" s="10" t="s">
        <v>3</v>
      </c>
      <c r="BE1204" s="10" t="s">
        <v>3</v>
      </c>
      <c r="BF1204" s="10" t="s">
        <v>3</v>
      </c>
      <c r="BG1204" s="10" t="s">
        <v>3</v>
      </c>
      <c r="BH1204" s="10" t="s">
        <v>3</v>
      </c>
      <c r="BI1204" s="10" t="s">
        <v>3</v>
      </c>
      <c r="BJ1204" s="10" t="s">
        <v>3</v>
      </c>
      <c r="BK1204" s="10" t="s">
        <v>3</v>
      </c>
      <c r="BL1204" s="10" t="s">
        <v>3</v>
      </c>
      <c r="BM1204" s="10" t="s">
        <v>3</v>
      </c>
      <c r="BN1204" s="10" t="s">
        <v>3</v>
      </c>
      <c r="BO1204" s="10" t="s">
        <v>3</v>
      </c>
      <c r="BP1204" s="10" t="s">
        <v>3</v>
      </c>
      <c r="BQ1204" s="10"/>
      <c r="BR1204" s="10"/>
      <c r="BS1204" s="10"/>
      <c r="BT1204" s="10"/>
      <c r="BU1204" s="10"/>
      <c r="BV1204" s="10"/>
      <c r="BW1204" s="10"/>
      <c r="BX1204" s="10">
        <v>0</v>
      </c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>
        <v>0</v>
      </c>
    </row>
    <row r="1206" spans="1:255" x14ac:dyDescent="0.2">
      <c r="A1206" s="11">
        <v>52</v>
      </c>
      <c r="B1206" s="11">
        <f t="shared" ref="B1206:G1206" si="942">B1476</f>
        <v>1</v>
      </c>
      <c r="C1206" s="11">
        <f t="shared" si="942"/>
        <v>4</v>
      </c>
      <c r="D1206" s="11">
        <f t="shared" si="942"/>
        <v>1204</v>
      </c>
      <c r="E1206" s="11">
        <f t="shared" si="942"/>
        <v>0</v>
      </c>
      <c r="F1206" s="11" t="str">
        <f t="shared" si="942"/>
        <v>Новый раздел</v>
      </c>
      <c r="G1206" s="11" t="str">
        <f t="shared" si="942"/>
        <v>Кондиционирование</v>
      </c>
      <c r="H1206" s="11"/>
      <c r="I1206" s="11"/>
      <c r="J1206" s="11"/>
      <c r="K1206" s="11"/>
      <c r="L1206" s="11"/>
      <c r="M1206" s="11"/>
      <c r="N1206" s="11"/>
      <c r="O1206" s="11">
        <f t="shared" ref="O1206:AT1206" si="943">O1476</f>
        <v>1570695.29</v>
      </c>
      <c r="P1206" s="11">
        <f t="shared" si="943"/>
        <v>1560004.19</v>
      </c>
      <c r="Q1206" s="11">
        <f t="shared" si="943"/>
        <v>191.83</v>
      </c>
      <c r="R1206" s="11">
        <f t="shared" si="943"/>
        <v>19.68</v>
      </c>
      <c r="S1206" s="11">
        <f t="shared" si="943"/>
        <v>10499.27</v>
      </c>
      <c r="T1206" s="11">
        <f t="shared" si="943"/>
        <v>0</v>
      </c>
      <c r="U1206" s="11">
        <f t="shared" si="943"/>
        <v>817.86162077999995</v>
      </c>
      <c r="V1206" s="11">
        <f t="shared" si="943"/>
        <v>0</v>
      </c>
      <c r="W1206" s="11">
        <f t="shared" si="943"/>
        <v>0</v>
      </c>
      <c r="X1206" s="11">
        <f t="shared" si="943"/>
        <v>11286.51</v>
      </c>
      <c r="Y1206" s="11">
        <f t="shared" si="943"/>
        <v>6297.41</v>
      </c>
      <c r="Z1206" s="11">
        <f t="shared" si="943"/>
        <v>0</v>
      </c>
      <c r="AA1206" s="11">
        <f t="shared" si="943"/>
        <v>0</v>
      </c>
      <c r="AB1206" s="11">
        <f t="shared" si="943"/>
        <v>0</v>
      </c>
      <c r="AC1206" s="11">
        <f t="shared" si="943"/>
        <v>0</v>
      </c>
      <c r="AD1206" s="11">
        <f t="shared" si="943"/>
        <v>0</v>
      </c>
      <c r="AE1206" s="11">
        <f t="shared" si="943"/>
        <v>0</v>
      </c>
      <c r="AF1206" s="11">
        <f t="shared" si="943"/>
        <v>0</v>
      </c>
      <c r="AG1206" s="11">
        <f t="shared" si="943"/>
        <v>0</v>
      </c>
      <c r="AH1206" s="11">
        <f t="shared" si="943"/>
        <v>0</v>
      </c>
      <c r="AI1206" s="11">
        <f t="shared" si="943"/>
        <v>0</v>
      </c>
      <c r="AJ1206" s="11">
        <f t="shared" si="943"/>
        <v>0</v>
      </c>
      <c r="AK1206" s="11">
        <f t="shared" si="943"/>
        <v>0</v>
      </c>
      <c r="AL1206" s="11">
        <f t="shared" si="943"/>
        <v>0</v>
      </c>
      <c r="AM1206" s="11">
        <f t="shared" si="943"/>
        <v>0</v>
      </c>
      <c r="AN1206" s="11">
        <f t="shared" si="943"/>
        <v>0</v>
      </c>
      <c r="AO1206" s="11">
        <f t="shared" si="943"/>
        <v>0</v>
      </c>
      <c r="AP1206" s="11">
        <f t="shared" si="943"/>
        <v>1473259.2</v>
      </c>
      <c r="AQ1206" s="11">
        <f t="shared" si="943"/>
        <v>0</v>
      </c>
      <c r="AR1206" s="11">
        <f t="shared" si="943"/>
        <v>1588279.21</v>
      </c>
      <c r="AS1206" s="11">
        <f t="shared" si="943"/>
        <v>114579.71</v>
      </c>
      <c r="AT1206" s="11">
        <f t="shared" si="943"/>
        <v>440.3</v>
      </c>
      <c r="AU1206" s="11">
        <f t="shared" ref="AU1206:BZ1206" si="944">AU1476</f>
        <v>0</v>
      </c>
      <c r="AV1206" s="11">
        <f t="shared" si="944"/>
        <v>1560004.19</v>
      </c>
      <c r="AW1206" s="11">
        <f t="shared" si="944"/>
        <v>86744.99</v>
      </c>
      <c r="AX1206" s="11">
        <f t="shared" si="944"/>
        <v>0</v>
      </c>
      <c r="AY1206" s="11">
        <f t="shared" si="944"/>
        <v>86744.99</v>
      </c>
      <c r="AZ1206" s="11">
        <f t="shared" si="944"/>
        <v>1473259.2</v>
      </c>
      <c r="BA1206" s="11">
        <f t="shared" si="944"/>
        <v>0</v>
      </c>
      <c r="BB1206" s="11">
        <f t="shared" si="944"/>
        <v>0</v>
      </c>
      <c r="BC1206" s="11">
        <f t="shared" si="944"/>
        <v>0</v>
      </c>
      <c r="BD1206" s="11">
        <f t="shared" si="944"/>
        <v>0</v>
      </c>
      <c r="BE1206" s="11">
        <f t="shared" si="944"/>
        <v>0</v>
      </c>
      <c r="BF1206" s="11">
        <f t="shared" si="944"/>
        <v>0</v>
      </c>
      <c r="BG1206" s="11">
        <f t="shared" si="944"/>
        <v>0</v>
      </c>
      <c r="BH1206" s="11">
        <f t="shared" si="944"/>
        <v>0</v>
      </c>
      <c r="BI1206" s="11">
        <f t="shared" si="944"/>
        <v>0</v>
      </c>
      <c r="BJ1206" s="11">
        <f t="shared" si="944"/>
        <v>0</v>
      </c>
      <c r="BK1206" s="11">
        <f t="shared" si="944"/>
        <v>0</v>
      </c>
      <c r="BL1206" s="11">
        <f t="shared" si="944"/>
        <v>0</v>
      </c>
      <c r="BM1206" s="11">
        <f t="shared" si="944"/>
        <v>0</v>
      </c>
      <c r="BN1206" s="11">
        <f t="shared" si="944"/>
        <v>0</v>
      </c>
      <c r="BO1206" s="11">
        <f t="shared" si="944"/>
        <v>0</v>
      </c>
      <c r="BP1206" s="11">
        <f t="shared" si="944"/>
        <v>0</v>
      </c>
      <c r="BQ1206" s="11">
        <f t="shared" si="944"/>
        <v>0</v>
      </c>
      <c r="BR1206" s="11">
        <f t="shared" si="944"/>
        <v>0</v>
      </c>
      <c r="BS1206" s="11">
        <f t="shared" si="944"/>
        <v>0</v>
      </c>
      <c r="BT1206" s="11">
        <f t="shared" si="944"/>
        <v>0</v>
      </c>
      <c r="BU1206" s="11">
        <f t="shared" si="944"/>
        <v>0</v>
      </c>
      <c r="BV1206" s="11">
        <f t="shared" si="944"/>
        <v>0</v>
      </c>
      <c r="BW1206" s="11">
        <f t="shared" si="944"/>
        <v>0</v>
      </c>
      <c r="BX1206" s="11">
        <f t="shared" si="944"/>
        <v>0</v>
      </c>
      <c r="BY1206" s="11">
        <f t="shared" si="944"/>
        <v>0</v>
      </c>
      <c r="BZ1206" s="11">
        <f t="shared" si="944"/>
        <v>0</v>
      </c>
      <c r="CA1206" s="11">
        <f t="shared" ref="CA1206:DF1206" si="945">CA1476</f>
        <v>0</v>
      </c>
      <c r="CB1206" s="11">
        <f t="shared" si="945"/>
        <v>0</v>
      </c>
      <c r="CC1206" s="11">
        <f t="shared" si="945"/>
        <v>0</v>
      </c>
      <c r="CD1206" s="11">
        <f t="shared" si="945"/>
        <v>0</v>
      </c>
      <c r="CE1206" s="11">
        <f t="shared" si="945"/>
        <v>0</v>
      </c>
      <c r="CF1206" s="11">
        <f t="shared" si="945"/>
        <v>0</v>
      </c>
      <c r="CG1206" s="11">
        <f t="shared" si="945"/>
        <v>0</v>
      </c>
      <c r="CH1206" s="11">
        <f t="shared" si="945"/>
        <v>0</v>
      </c>
      <c r="CI1206" s="11">
        <f t="shared" si="945"/>
        <v>0</v>
      </c>
      <c r="CJ1206" s="11">
        <f t="shared" si="945"/>
        <v>0</v>
      </c>
      <c r="CK1206" s="11">
        <f t="shared" si="945"/>
        <v>0</v>
      </c>
      <c r="CL1206" s="11">
        <f t="shared" si="945"/>
        <v>0</v>
      </c>
      <c r="CM1206" s="11">
        <f t="shared" si="945"/>
        <v>0</v>
      </c>
      <c r="CN1206" s="11">
        <f t="shared" si="945"/>
        <v>0</v>
      </c>
      <c r="CO1206" s="11">
        <f t="shared" si="945"/>
        <v>0</v>
      </c>
      <c r="CP1206" s="11">
        <f t="shared" si="945"/>
        <v>0</v>
      </c>
      <c r="CQ1206" s="11">
        <f t="shared" si="945"/>
        <v>0</v>
      </c>
      <c r="CR1206" s="11">
        <f t="shared" si="945"/>
        <v>0</v>
      </c>
      <c r="CS1206" s="11">
        <f t="shared" si="945"/>
        <v>0</v>
      </c>
      <c r="CT1206" s="11">
        <f t="shared" si="945"/>
        <v>0</v>
      </c>
      <c r="CU1206" s="11">
        <f t="shared" si="945"/>
        <v>0</v>
      </c>
      <c r="CV1206" s="11">
        <f t="shared" si="945"/>
        <v>0</v>
      </c>
      <c r="CW1206" s="11">
        <f t="shared" si="945"/>
        <v>0</v>
      </c>
      <c r="CX1206" s="11">
        <f t="shared" si="945"/>
        <v>0</v>
      </c>
      <c r="CY1206" s="11">
        <f t="shared" si="945"/>
        <v>0</v>
      </c>
      <c r="CZ1206" s="11">
        <f t="shared" si="945"/>
        <v>0</v>
      </c>
      <c r="DA1206" s="11">
        <f t="shared" si="945"/>
        <v>0</v>
      </c>
      <c r="DB1206" s="11">
        <f t="shared" si="945"/>
        <v>0</v>
      </c>
      <c r="DC1206" s="11">
        <f t="shared" si="945"/>
        <v>0</v>
      </c>
      <c r="DD1206" s="11">
        <f t="shared" si="945"/>
        <v>0</v>
      </c>
      <c r="DE1206" s="11">
        <f t="shared" si="945"/>
        <v>0</v>
      </c>
      <c r="DF1206" s="11">
        <f t="shared" si="945"/>
        <v>0</v>
      </c>
      <c r="DG1206" s="12">
        <f t="shared" ref="DG1206:EL1206" si="946">DG1476</f>
        <v>12973166.92</v>
      </c>
      <c r="DH1206" s="12">
        <f t="shared" si="946"/>
        <v>12378513.710000001</v>
      </c>
      <c r="DI1206" s="12">
        <f t="shared" si="946"/>
        <v>3019.33</v>
      </c>
      <c r="DJ1206" s="12">
        <f t="shared" si="946"/>
        <v>1108.97</v>
      </c>
      <c r="DK1206" s="12">
        <f t="shared" si="946"/>
        <v>591633.88</v>
      </c>
      <c r="DL1206" s="12">
        <f t="shared" si="946"/>
        <v>0</v>
      </c>
      <c r="DM1206" s="12">
        <f t="shared" si="946"/>
        <v>817.86162077999995</v>
      </c>
      <c r="DN1206" s="12">
        <f t="shared" si="946"/>
        <v>0</v>
      </c>
      <c r="DO1206" s="12">
        <f t="shared" si="946"/>
        <v>0</v>
      </c>
      <c r="DP1206" s="12">
        <f t="shared" si="946"/>
        <v>635994.28</v>
      </c>
      <c r="DQ1206" s="12">
        <f t="shared" si="946"/>
        <v>354858.28</v>
      </c>
      <c r="DR1206" s="12">
        <f t="shared" si="946"/>
        <v>0</v>
      </c>
      <c r="DS1206" s="12">
        <f t="shared" si="946"/>
        <v>0</v>
      </c>
      <c r="DT1206" s="12">
        <f t="shared" si="946"/>
        <v>0</v>
      </c>
      <c r="DU1206" s="12">
        <f t="shared" si="946"/>
        <v>0</v>
      </c>
      <c r="DV1206" s="12">
        <f t="shared" si="946"/>
        <v>0</v>
      </c>
      <c r="DW1206" s="12">
        <f t="shared" si="946"/>
        <v>0</v>
      </c>
      <c r="DX1206" s="12">
        <f t="shared" si="946"/>
        <v>0</v>
      </c>
      <c r="DY1206" s="12">
        <f t="shared" si="946"/>
        <v>0</v>
      </c>
      <c r="DZ1206" s="12">
        <f t="shared" si="946"/>
        <v>0</v>
      </c>
      <c r="EA1206" s="12">
        <f t="shared" si="946"/>
        <v>0</v>
      </c>
      <c r="EB1206" s="12">
        <f t="shared" si="946"/>
        <v>0</v>
      </c>
      <c r="EC1206" s="12">
        <f t="shared" si="946"/>
        <v>0</v>
      </c>
      <c r="ED1206" s="12">
        <f t="shared" si="946"/>
        <v>0</v>
      </c>
      <c r="EE1206" s="12">
        <f t="shared" si="946"/>
        <v>0</v>
      </c>
      <c r="EF1206" s="12">
        <f t="shared" si="946"/>
        <v>0</v>
      </c>
      <c r="EG1206" s="12">
        <f t="shared" si="946"/>
        <v>0</v>
      </c>
      <c r="EH1206" s="12">
        <f t="shared" si="946"/>
        <v>11194346.390000001</v>
      </c>
      <c r="EI1206" s="12">
        <f t="shared" si="946"/>
        <v>0</v>
      </c>
      <c r="EJ1206" s="12">
        <f t="shared" si="946"/>
        <v>13964019.48</v>
      </c>
      <c r="EK1206" s="12">
        <f t="shared" si="946"/>
        <v>2745939.91</v>
      </c>
      <c r="EL1206" s="12">
        <f t="shared" si="946"/>
        <v>23733.18</v>
      </c>
      <c r="EM1206" s="12">
        <f t="shared" ref="EM1206:FR1206" si="947">EM1476</f>
        <v>0</v>
      </c>
      <c r="EN1206" s="12">
        <f t="shared" si="947"/>
        <v>12378513.710000001</v>
      </c>
      <c r="EO1206" s="12">
        <f t="shared" si="947"/>
        <v>1184167.32</v>
      </c>
      <c r="EP1206" s="12">
        <f t="shared" si="947"/>
        <v>0</v>
      </c>
      <c r="EQ1206" s="12">
        <f t="shared" si="947"/>
        <v>1184167.32</v>
      </c>
      <c r="ER1206" s="12">
        <f t="shared" si="947"/>
        <v>11194346.390000001</v>
      </c>
      <c r="ES1206" s="12">
        <f t="shared" si="947"/>
        <v>0</v>
      </c>
      <c r="ET1206" s="12">
        <f t="shared" si="947"/>
        <v>0</v>
      </c>
      <c r="EU1206" s="12">
        <f t="shared" si="947"/>
        <v>0</v>
      </c>
      <c r="EV1206" s="12">
        <f t="shared" si="947"/>
        <v>0</v>
      </c>
      <c r="EW1206" s="12">
        <f t="shared" si="947"/>
        <v>0</v>
      </c>
      <c r="EX1206" s="12">
        <f t="shared" si="947"/>
        <v>0</v>
      </c>
      <c r="EY1206" s="12">
        <f t="shared" si="947"/>
        <v>0</v>
      </c>
      <c r="EZ1206" s="12">
        <f t="shared" si="947"/>
        <v>0</v>
      </c>
      <c r="FA1206" s="12">
        <f t="shared" si="947"/>
        <v>0</v>
      </c>
      <c r="FB1206" s="12">
        <f t="shared" si="947"/>
        <v>0</v>
      </c>
      <c r="FC1206" s="12">
        <f t="shared" si="947"/>
        <v>0</v>
      </c>
      <c r="FD1206" s="12">
        <f t="shared" si="947"/>
        <v>0</v>
      </c>
      <c r="FE1206" s="12">
        <f t="shared" si="947"/>
        <v>0</v>
      </c>
      <c r="FF1206" s="12">
        <f t="shared" si="947"/>
        <v>0</v>
      </c>
      <c r="FG1206" s="12">
        <f t="shared" si="947"/>
        <v>0</v>
      </c>
      <c r="FH1206" s="12">
        <f t="shared" si="947"/>
        <v>0</v>
      </c>
      <c r="FI1206" s="12">
        <f t="shared" si="947"/>
        <v>0</v>
      </c>
      <c r="FJ1206" s="12">
        <f t="shared" si="947"/>
        <v>0</v>
      </c>
      <c r="FK1206" s="12">
        <f t="shared" si="947"/>
        <v>0</v>
      </c>
      <c r="FL1206" s="12">
        <f t="shared" si="947"/>
        <v>0</v>
      </c>
      <c r="FM1206" s="12">
        <f t="shared" si="947"/>
        <v>0</v>
      </c>
      <c r="FN1206" s="12">
        <f t="shared" si="947"/>
        <v>0</v>
      </c>
      <c r="FO1206" s="12">
        <f t="shared" si="947"/>
        <v>0</v>
      </c>
      <c r="FP1206" s="12">
        <f t="shared" si="947"/>
        <v>0</v>
      </c>
      <c r="FQ1206" s="12">
        <f t="shared" si="947"/>
        <v>0</v>
      </c>
      <c r="FR1206" s="12">
        <f t="shared" si="947"/>
        <v>0</v>
      </c>
      <c r="FS1206" s="12">
        <f t="shared" ref="FS1206:GX1206" si="948">FS1476</f>
        <v>0</v>
      </c>
      <c r="FT1206" s="12">
        <f t="shared" si="948"/>
        <v>0</v>
      </c>
      <c r="FU1206" s="12">
        <f t="shared" si="948"/>
        <v>0</v>
      </c>
      <c r="FV1206" s="12">
        <f t="shared" si="948"/>
        <v>0</v>
      </c>
      <c r="FW1206" s="12">
        <f t="shared" si="948"/>
        <v>0</v>
      </c>
      <c r="FX1206" s="12">
        <f t="shared" si="948"/>
        <v>0</v>
      </c>
      <c r="FY1206" s="12">
        <f t="shared" si="948"/>
        <v>0</v>
      </c>
      <c r="FZ1206" s="12">
        <f t="shared" si="948"/>
        <v>0</v>
      </c>
      <c r="GA1206" s="12">
        <f t="shared" si="948"/>
        <v>0</v>
      </c>
      <c r="GB1206" s="12">
        <f t="shared" si="948"/>
        <v>0</v>
      </c>
      <c r="GC1206" s="12">
        <f t="shared" si="948"/>
        <v>0</v>
      </c>
      <c r="GD1206" s="12">
        <f t="shared" si="948"/>
        <v>0</v>
      </c>
      <c r="GE1206" s="12">
        <f t="shared" si="948"/>
        <v>0</v>
      </c>
      <c r="GF1206" s="12">
        <f t="shared" si="948"/>
        <v>0</v>
      </c>
      <c r="GG1206" s="12">
        <f t="shared" si="948"/>
        <v>0</v>
      </c>
      <c r="GH1206" s="12">
        <f t="shared" si="948"/>
        <v>0</v>
      </c>
      <c r="GI1206" s="12">
        <f t="shared" si="948"/>
        <v>0</v>
      </c>
      <c r="GJ1206" s="12">
        <f t="shared" si="948"/>
        <v>0</v>
      </c>
      <c r="GK1206" s="12">
        <f t="shared" si="948"/>
        <v>0</v>
      </c>
      <c r="GL1206" s="12">
        <f t="shared" si="948"/>
        <v>0</v>
      </c>
      <c r="GM1206" s="12">
        <f t="shared" si="948"/>
        <v>0</v>
      </c>
      <c r="GN1206" s="12">
        <f t="shared" si="948"/>
        <v>0</v>
      </c>
      <c r="GO1206" s="12">
        <f t="shared" si="948"/>
        <v>0</v>
      </c>
      <c r="GP1206" s="12">
        <f t="shared" si="948"/>
        <v>0</v>
      </c>
      <c r="GQ1206" s="12">
        <f t="shared" si="948"/>
        <v>0</v>
      </c>
      <c r="GR1206" s="12">
        <f t="shared" si="948"/>
        <v>0</v>
      </c>
      <c r="GS1206" s="12">
        <f t="shared" si="948"/>
        <v>0</v>
      </c>
      <c r="GT1206" s="12">
        <f t="shared" si="948"/>
        <v>0</v>
      </c>
      <c r="GU1206" s="12">
        <f t="shared" si="948"/>
        <v>0</v>
      </c>
      <c r="GV1206" s="12">
        <f t="shared" si="948"/>
        <v>0</v>
      </c>
      <c r="GW1206" s="12">
        <f t="shared" si="948"/>
        <v>0</v>
      </c>
      <c r="GX1206" s="12">
        <f t="shared" si="948"/>
        <v>0</v>
      </c>
    </row>
    <row r="1208" spans="1:255" x14ac:dyDescent="0.2">
      <c r="A1208" s="10">
        <v>5</v>
      </c>
      <c r="B1208" s="10">
        <v>1</v>
      </c>
      <c r="C1208" s="10"/>
      <c r="D1208" s="10">
        <f>ROW(A1229)</f>
        <v>1229</v>
      </c>
      <c r="E1208" s="10"/>
      <c r="F1208" s="10" t="s">
        <v>24</v>
      </c>
      <c r="G1208" s="10" t="s">
        <v>1105</v>
      </c>
      <c r="H1208" s="10" t="s">
        <v>3</v>
      </c>
      <c r="I1208" s="10">
        <v>0</v>
      </c>
      <c r="J1208" s="10"/>
      <c r="K1208" s="10">
        <v>-1</v>
      </c>
      <c r="L1208" s="10"/>
      <c r="M1208" s="10" t="s">
        <v>3</v>
      </c>
      <c r="N1208" s="10"/>
      <c r="O1208" s="10"/>
      <c r="P1208" s="10"/>
      <c r="Q1208" s="10"/>
      <c r="R1208" s="10"/>
      <c r="S1208" s="10">
        <v>0</v>
      </c>
      <c r="T1208" s="10">
        <v>0</v>
      </c>
      <c r="U1208" s="10" t="s">
        <v>3</v>
      </c>
      <c r="V1208" s="10">
        <v>2</v>
      </c>
      <c r="W1208" s="10"/>
      <c r="X1208" s="10"/>
      <c r="Y1208" s="10"/>
      <c r="Z1208" s="10"/>
      <c r="AA1208" s="10"/>
      <c r="AB1208" s="10" t="s">
        <v>3</v>
      </c>
      <c r="AC1208" s="10" t="s">
        <v>3</v>
      </c>
      <c r="AD1208" s="10" t="s">
        <v>3</v>
      </c>
      <c r="AE1208" s="10" t="s">
        <v>3</v>
      </c>
      <c r="AF1208" s="10" t="s">
        <v>3</v>
      </c>
      <c r="AG1208" s="10" t="s">
        <v>3</v>
      </c>
      <c r="AH1208" s="10"/>
      <c r="AI1208" s="10"/>
      <c r="AJ1208" s="10"/>
      <c r="AK1208" s="10"/>
      <c r="AL1208" s="10"/>
      <c r="AM1208" s="10"/>
      <c r="AN1208" s="10"/>
      <c r="AO1208" s="10"/>
      <c r="AP1208" s="10" t="s">
        <v>3</v>
      </c>
      <c r="AQ1208" s="10" t="s">
        <v>3</v>
      </c>
      <c r="AR1208" s="10" t="s">
        <v>3</v>
      </c>
      <c r="AS1208" s="10"/>
      <c r="AT1208" s="10"/>
      <c r="AU1208" s="10"/>
      <c r="AV1208" s="10"/>
      <c r="AW1208" s="10"/>
      <c r="AX1208" s="10"/>
      <c r="AY1208" s="10"/>
      <c r="AZ1208" s="10" t="s">
        <v>3</v>
      </c>
      <c r="BA1208" s="10"/>
      <c r="BB1208" s="10" t="s">
        <v>3</v>
      </c>
      <c r="BC1208" s="10" t="s">
        <v>3</v>
      </c>
      <c r="BD1208" s="10" t="s">
        <v>3</v>
      </c>
      <c r="BE1208" s="10" t="s">
        <v>3</v>
      </c>
      <c r="BF1208" s="10" t="s">
        <v>3</v>
      </c>
      <c r="BG1208" s="10" t="s">
        <v>3</v>
      </c>
      <c r="BH1208" s="10" t="s">
        <v>3</v>
      </c>
      <c r="BI1208" s="10" t="s">
        <v>3</v>
      </c>
      <c r="BJ1208" s="10" t="s">
        <v>3</v>
      </c>
      <c r="BK1208" s="10" t="s">
        <v>3</v>
      </c>
      <c r="BL1208" s="10" t="s">
        <v>3</v>
      </c>
      <c r="BM1208" s="10" t="s">
        <v>3</v>
      </c>
      <c r="BN1208" s="10" t="s">
        <v>3</v>
      </c>
      <c r="BO1208" s="10" t="s">
        <v>3</v>
      </c>
      <c r="BP1208" s="10" t="s">
        <v>3</v>
      </c>
      <c r="BQ1208" s="10"/>
      <c r="BR1208" s="10"/>
      <c r="BS1208" s="10"/>
      <c r="BT1208" s="10"/>
      <c r="BU1208" s="10"/>
      <c r="BV1208" s="10"/>
      <c r="BW1208" s="10"/>
      <c r="BX1208" s="10">
        <v>0</v>
      </c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>
        <v>0</v>
      </c>
    </row>
    <row r="1210" spans="1:255" x14ac:dyDescent="0.2">
      <c r="A1210" s="11">
        <v>52</v>
      </c>
      <c r="B1210" s="11">
        <f t="shared" ref="B1210:G1210" si="949">B1229</f>
        <v>1</v>
      </c>
      <c r="C1210" s="11">
        <f t="shared" si="949"/>
        <v>5</v>
      </c>
      <c r="D1210" s="11">
        <f t="shared" si="949"/>
        <v>1208</v>
      </c>
      <c r="E1210" s="11">
        <f t="shared" si="949"/>
        <v>0</v>
      </c>
      <c r="F1210" s="11" t="str">
        <f t="shared" si="949"/>
        <v>Новый подраздел</v>
      </c>
      <c r="G1210" s="11" t="str">
        <f t="shared" si="949"/>
        <v>VRF системы</v>
      </c>
      <c r="H1210" s="11"/>
      <c r="I1210" s="11"/>
      <c r="J1210" s="11"/>
      <c r="K1210" s="11"/>
      <c r="L1210" s="11"/>
      <c r="M1210" s="11"/>
      <c r="N1210" s="11"/>
      <c r="O1210" s="11">
        <f t="shared" ref="O1210:AT1210" si="950">O1229</f>
        <v>1235050.05</v>
      </c>
      <c r="P1210" s="11">
        <f t="shared" si="950"/>
        <v>1232285.28</v>
      </c>
      <c r="Q1210" s="11">
        <f t="shared" si="950"/>
        <v>33.33</v>
      </c>
      <c r="R1210" s="11">
        <f t="shared" si="950"/>
        <v>2.0699999999999998</v>
      </c>
      <c r="S1210" s="11">
        <f t="shared" si="950"/>
        <v>2731.44</v>
      </c>
      <c r="T1210" s="11">
        <f t="shared" si="950"/>
        <v>0</v>
      </c>
      <c r="U1210" s="11">
        <f t="shared" si="950"/>
        <v>211.13309447999998</v>
      </c>
      <c r="V1210" s="11">
        <f t="shared" si="950"/>
        <v>0</v>
      </c>
      <c r="W1210" s="11">
        <f t="shared" si="950"/>
        <v>0</v>
      </c>
      <c r="X1210" s="11">
        <f t="shared" si="950"/>
        <v>2979.52</v>
      </c>
      <c r="Y1210" s="11">
        <f t="shared" si="950"/>
        <v>1667.44</v>
      </c>
      <c r="Z1210" s="11">
        <f t="shared" si="950"/>
        <v>0</v>
      </c>
      <c r="AA1210" s="11">
        <f t="shared" si="950"/>
        <v>0</v>
      </c>
      <c r="AB1210" s="11">
        <f t="shared" si="950"/>
        <v>1235050.05</v>
      </c>
      <c r="AC1210" s="11">
        <f t="shared" si="950"/>
        <v>1232285.28</v>
      </c>
      <c r="AD1210" s="11">
        <f t="shared" si="950"/>
        <v>33.33</v>
      </c>
      <c r="AE1210" s="11">
        <f t="shared" si="950"/>
        <v>2.0699999999999998</v>
      </c>
      <c r="AF1210" s="11">
        <f t="shared" si="950"/>
        <v>2731.44</v>
      </c>
      <c r="AG1210" s="11">
        <f t="shared" si="950"/>
        <v>0</v>
      </c>
      <c r="AH1210" s="11">
        <f t="shared" si="950"/>
        <v>211.13309447999998</v>
      </c>
      <c r="AI1210" s="11">
        <f t="shared" si="950"/>
        <v>0</v>
      </c>
      <c r="AJ1210" s="11">
        <f t="shared" si="950"/>
        <v>0</v>
      </c>
      <c r="AK1210" s="11">
        <f t="shared" si="950"/>
        <v>2979.52</v>
      </c>
      <c r="AL1210" s="11">
        <f t="shared" si="950"/>
        <v>1667.44</v>
      </c>
      <c r="AM1210" s="11">
        <f t="shared" si="950"/>
        <v>0</v>
      </c>
      <c r="AN1210" s="11">
        <f t="shared" si="950"/>
        <v>0</v>
      </c>
      <c r="AO1210" s="11">
        <f t="shared" si="950"/>
        <v>0</v>
      </c>
      <c r="AP1210" s="11">
        <f t="shared" si="950"/>
        <v>1225461.08</v>
      </c>
      <c r="AQ1210" s="11">
        <f t="shared" si="950"/>
        <v>0</v>
      </c>
      <c r="AR1210" s="11">
        <f t="shared" si="950"/>
        <v>1239697.01</v>
      </c>
      <c r="AS1210" s="11">
        <f t="shared" si="950"/>
        <v>14235.93</v>
      </c>
      <c r="AT1210" s="11">
        <f t="shared" si="950"/>
        <v>0</v>
      </c>
      <c r="AU1210" s="11">
        <f t="shared" ref="AU1210:BZ1210" si="951">AU1229</f>
        <v>0</v>
      </c>
      <c r="AV1210" s="11">
        <f t="shared" si="951"/>
        <v>1232285.28</v>
      </c>
      <c r="AW1210" s="11">
        <f t="shared" si="951"/>
        <v>6824.2</v>
      </c>
      <c r="AX1210" s="11">
        <f t="shared" si="951"/>
        <v>0</v>
      </c>
      <c r="AY1210" s="11">
        <f t="shared" si="951"/>
        <v>6824.2</v>
      </c>
      <c r="AZ1210" s="11">
        <f t="shared" si="951"/>
        <v>1225461.08</v>
      </c>
      <c r="BA1210" s="11">
        <f t="shared" si="951"/>
        <v>0</v>
      </c>
      <c r="BB1210" s="11">
        <f t="shared" si="951"/>
        <v>0</v>
      </c>
      <c r="BC1210" s="11">
        <f t="shared" si="951"/>
        <v>0</v>
      </c>
      <c r="BD1210" s="11">
        <f t="shared" si="951"/>
        <v>0</v>
      </c>
      <c r="BE1210" s="11">
        <f t="shared" si="951"/>
        <v>0</v>
      </c>
      <c r="BF1210" s="11">
        <f t="shared" si="951"/>
        <v>0</v>
      </c>
      <c r="BG1210" s="11">
        <f t="shared" si="951"/>
        <v>0</v>
      </c>
      <c r="BH1210" s="11">
        <f t="shared" si="951"/>
        <v>0</v>
      </c>
      <c r="BI1210" s="11">
        <f t="shared" si="951"/>
        <v>0</v>
      </c>
      <c r="BJ1210" s="11">
        <f t="shared" si="951"/>
        <v>0</v>
      </c>
      <c r="BK1210" s="11">
        <f t="shared" si="951"/>
        <v>0</v>
      </c>
      <c r="BL1210" s="11">
        <f t="shared" si="951"/>
        <v>0</v>
      </c>
      <c r="BM1210" s="11">
        <f t="shared" si="951"/>
        <v>0</v>
      </c>
      <c r="BN1210" s="11">
        <f t="shared" si="951"/>
        <v>0</v>
      </c>
      <c r="BO1210" s="11">
        <f t="shared" si="951"/>
        <v>0</v>
      </c>
      <c r="BP1210" s="11">
        <f t="shared" si="951"/>
        <v>0</v>
      </c>
      <c r="BQ1210" s="11">
        <f t="shared" si="951"/>
        <v>0</v>
      </c>
      <c r="BR1210" s="11">
        <f t="shared" si="951"/>
        <v>0</v>
      </c>
      <c r="BS1210" s="11">
        <f t="shared" si="951"/>
        <v>0</v>
      </c>
      <c r="BT1210" s="11">
        <f t="shared" si="951"/>
        <v>0</v>
      </c>
      <c r="BU1210" s="11">
        <f t="shared" si="951"/>
        <v>0</v>
      </c>
      <c r="BV1210" s="11">
        <f t="shared" si="951"/>
        <v>0</v>
      </c>
      <c r="BW1210" s="11">
        <f t="shared" si="951"/>
        <v>0</v>
      </c>
      <c r="BX1210" s="11">
        <f t="shared" si="951"/>
        <v>0</v>
      </c>
      <c r="BY1210" s="11">
        <f t="shared" si="951"/>
        <v>1225461.08</v>
      </c>
      <c r="BZ1210" s="11">
        <f t="shared" si="951"/>
        <v>0</v>
      </c>
      <c r="CA1210" s="11">
        <f t="shared" ref="CA1210:DF1210" si="952">CA1229</f>
        <v>1239697.01</v>
      </c>
      <c r="CB1210" s="11">
        <f t="shared" si="952"/>
        <v>14235.93</v>
      </c>
      <c r="CC1210" s="11">
        <f t="shared" si="952"/>
        <v>0</v>
      </c>
      <c r="CD1210" s="11">
        <f t="shared" si="952"/>
        <v>0</v>
      </c>
      <c r="CE1210" s="11">
        <f t="shared" si="952"/>
        <v>1232285.28</v>
      </c>
      <c r="CF1210" s="11">
        <f t="shared" si="952"/>
        <v>6824.1999999999534</v>
      </c>
      <c r="CG1210" s="11">
        <f t="shared" si="952"/>
        <v>0</v>
      </c>
      <c r="CH1210" s="11">
        <f t="shared" si="952"/>
        <v>6824.1999999999534</v>
      </c>
      <c r="CI1210" s="11">
        <f t="shared" si="952"/>
        <v>1225461.08</v>
      </c>
      <c r="CJ1210" s="11">
        <f t="shared" si="952"/>
        <v>0</v>
      </c>
      <c r="CK1210" s="11">
        <f t="shared" si="952"/>
        <v>0</v>
      </c>
      <c r="CL1210" s="11">
        <f t="shared" si="952"/>
        <v>0</v>
      </c>
      <c r="CM1210" s="11">
        <f t="shared" si="952"/>
        <v>0</v>
      </c>
      <c r="CN1210" s="11">
        <f t="shared" si="952"/>
        <v>0</v>
      </c>
      <c r="CO1210" s="11">
        <f t="shared" si="952"/>
        <v>0</v>
      </c>
      <c r="CP1210" s="11">
        <f t="shared" si="952"/>
        <v>0</v>
      </c>
      <c r="CQ1210" s="11">
        <f t="shared" si="952"/>
        <v>0</v>
      </c>
      <c r="CR1210" s="11">
        <f t="shared" si="952"/>
        <v>0</v>
      </c>
      <c r="CS1210" s="11">
        <f t="shared" si="952"/>
        <v>0</v>
      </c>
      <c r="CT1210" s="11">
        <f t="shared" si="952"/>
        <v>0</v>
      </c>
      <c r="CU1210" s="11">
        <f t="shared" si="952"/>
        <v>0</v>
      </c>
      <c r="CV1210" s="11">
        <f t="shared" si="952"/>
        <v>0</v>
      </c>
      <c r="CW1210" s="11">
        <f t="shared" si="952"/>
        <v>0</v>
      </c>
      <c r="CX1210" s="11">
        <f t="shared" si="952"/>
        <v>0</v>
      </c>
      <c r="CY1210" s="11">
        <f t="shared" si="952"/>
        <v>0</v>
      </c>
      <c r="CZ1210" s="11">
        <f t="shared" si="952"/>
        <v>0</v>
      </c>
      <c r="DA1210" s="11">
        <f t="shared" si="952"/>
        <v>0</v>
      </c>
      <c r="DB1210" s="11">
        <f t="shared" si="952"/>
        <v>0</v>
      </c>
      <c r="DC1210" s="11">
        <f t="shared" si="952"/>
        <v>0</v>
      </c>
      <c r="DD1210" s="11">
        <f t="shared" si="952"/>
        <v>0</v>
      </c>
      <c r="DE1210" s="11">
        <f t="shared" si="952"/>
        <v>0</v>
      </c>
      <c r="DF1210" s="11">
        <f t="shared" si="952"/>
        <v>0</v>
      </c>
      <c r="DG1210" s="12">
        <f t="shared" ref="DG1210:EL1210" si="953">DG1229</f>
        <v>9485747.7400000002</v>
      </c>
      <c r="DH1210" s="12">
        <f t="shared" si="953"/>
        <v>9331403.2300000004</v>
      </c>
      <c r="DI1210" s="12">
        <f t="shared" si="953"/>
        <v>427.86</v>
      </c>
      <c r="DJ1210" s="12">
        <f t="shared" si="953"/>
        <v>116.64</v>
      </c>
      <c r="DK1210" s="12">
        <f t="shared" si="953"/>
        <v>153916.65</v>
      </c>
      <c r="DL1210" s="12">
        <f t="shared" si="953"/>
        <v>0</v>
      </c>
      <c r="DM1210" s="12">
        <f t="shared" si="953"/>
        <v>211.13309447999998</v>
      </c>
      <c r="DN1210" s="12">
        <f t="shared" si="953"/>
        <v>0</v>
      </c>
      <c r="DO1210" s="12">
        <f t="shared" si="953"/>
        <v>0</v>
      </c>
      <c r="DP1210" s="12">
        <f t="shared" si="953"/>
        <v>167896.29</v>
      </c>
      <c r="DQ1210" s="12">
        <f t="shared" si="953"/>
        <v>93960.31</v>
      </c>
      <c r="DR1210" s="12">
        <f t="shared" si="953"/>
        <v>0</v>
      </c>
      <c r="DS1210" s="12">
        <f t="shared" si="953"/>
        <v>0</v>
      </c>
      <c r="DT1210" s="12">
        <f t="shared" si="953"/>
        <v>9485747.7400000002</v>
      </c>
      <c r="DU1210" s="12">
        <f t="shared" si="953"/>
        <v>9331403.2300000004</v>
      </c>
      <c r="DV1210" s="12">
        <f t="shared" si="953"/>
        <v>427.86</v>
      </c>
      <c r="DW1210" s="12">
        <f t="shared" si="953"/>
        <v>116.64</v>
      </c>
      <c r="DX1210" s="12">
        <f t="shared" si="953"/>
        <v>153916.65</v>
      </c>
      <c r="DY1210" s="12">
        <f t="shared" si="953"/>
        <v>0</v>
      </c>
      <c r="DZ1210" s="12">
        <f t="shared" si="953"/>
        <v>211.13309447999998</v>
      </c>
      <c r="EA1210" s="12">
        <f t="shared" si="953"/>
        <v>0</v>
      </c>
      <c r="EB1210" s="12">
        <f t="shared" si="953"/>
        <v>0</v>
      </c>
      <c r="EC1210" s="12">
        <f t="shared" si="953"/>
        <v>167896.29</v>
      </c>
      <c r="ED1210" s="12">
        <f t="shared" si="953"/>
        <v>93960.31</v>
      </c>
      <c r="EE1210" s="12">
        <f t="shared" si="953"/>
        <v>0</v>
      </c>
      <c r="EF1210" s="12">
        <f t="shared" si="953"/>
        <v>0</v>
      </c>
      <c r="EG1210" s="12">
        <f t="shared" si="953"/>
        <v>0</v>
      </c>
      <c r="EH1210" s="12">
        <f t="shared" si="953"/>
        <v>9276740.3699999992</v>
      </c>
      <c r="EI1210" s="12">
        <f t="shared" si="953"/>
        <v>0</v>
      </c>
      <c r="EJ1210" s="12">
        <f t="shared" si="953"/>
        <v>9747604.3399999999</v>
      </c>
      <c r="EK1210" s="12">
        <f t="shared" si="953"/>
        <v>470863.97</v>
      </c>
      <c r="EL1210" s="12">
        <f t="shared" si="953"/>
        <v>0</v>
      </c>
      <c r="EM1210" s="12">
        <f t="shared" ref="EM1210:FR1210" si="954">EM1229</f>
        <v>0</v>
      </c>
      <c r="EN1210" s="12">
        <f t="shared" si="954"/>
        <v>9331403.2300000004</v>
      </c>
      <c r="EO1210" s="12">
        <f t="shared" si="954"/>
        <v>54662.86</v>
      </c>
      <c r="EP1210" s="12">
        <f t="shared" si="954"/>
        <v>0</v>
      </c>
      <c r="EQ1210" s="12">
        <f t="shared" si="954"/>
        <v>54662.86</v>
      </c>
      <c r="ER1210" s="12">
        <f t="shared" si="954"/>
        <v>9276740.3699999992</v>
      </c>
      <c r="ES1210" s="12">
        <f t="shared" si="954"/>
        <v>0</v>
      </c>
      <c r="ET1210" s="12">
        <f t="shared" si="954"/>
        <v>0</v>
      </c>
      <c r="EU1210" s="12">
        <f t="shared" si="954"/>
        <v>0</v>
      </c>
      <c r="EV1210" s="12">
        <f t="shared" si="954"/>
        <v>0</v>
      </c>
      <c r="EW1210" s="12">
        <f t="shared" si="954"/>
        <v>0</v>
      </c>
      <c r="EX1210" s="12">
        <f t="shared" si="954"/>
        <v>0</v>
      </c>
      <c r="EY1210" s="12">
        <f t="shared" si="954"/>
        <v>0</v>
      </c>
      <c r="EZ1210" s="12">
        <f t="shared" si="954"/>
        <v>0</v>
      </c>
      <c r="FA1210" s="12">
        <f t="shared" si="954"/>
        <v>0</v>
      </c>
      <c r="FB1210" s="12">
        <f t="shared" si="954"/>
        <v>0</v>
      </c>
      <c r="FC1210" s="12">
        <f t="shared" si="954"/>
        <v>0</v>
      </c>
      <c r="FD1210" s="12">
        <f t="shared" si="954"/>
        <v>0</v>
      </c>
      <c r="FE1210" s="12">
        <f t="shared" si="954"/>
        <v>0</v>
      </c>
      <c r="FF1210" s="12">
        <f t="shared" si="954"/>
        <v>0</v>
      </c>
      <c r="FG1210" s="12">
        <f t="shared" si="954"/>
        <v>0</v>
      </c>
      <c r="FH1210" s="12">
        <f t="shared" si="954"/>
        <v>0</v>
      </c>
      <c r="FI1210" s="12">
        <f t="shared" si="954"/>
        <v>0</v>
      </c>
      <c r="FJ1210" s="12">
        <f t="shared" si="954"/>
        <v>0</v>
      </c>
      <c r="FK1210" s="12">
        <f t="shared" si="954"/>
        <v>0</v>
      </c>
      <c r="FL1210" s="12">
        <f t="shared" si="954"/>
        <v>0</v>
      </c>
      <c r="FM1210" s="12">
        <f t="shared" si="954"/>
        <v>0</v>
      </c>
      <c r="FN1210" s="12">
        <f t="shared" si="954"/>
        <v>0</v>
      </c>
      <c r="FO1210" s="12">
        <f t="shared" si="954"/>
        <v>0</v>
      </c>
      <c r="FP1210" s="12">
        <f t="shared" si="954"/>
        <v>0</v>
      </c>
      <c r="FQ1210" s="12">
        <f t="shared" si="954"/>
        <v>9276740.3699999992</v>
      </c>
      <c r="FR1210" s="12">
        <f t="shared" si="954"/>
        <v>0</v>
      </c>
      <c r="FS1210" s="12">
        <f t="shared" ref="FS1210:GX1210" si="955">FS1229</f>
        <v>9747604.3399999999</v>
      </c>
      <c r="FT1210" s="12">
        <f t="shared" si="955"/>
        <v>470863.97</v>
      </c>
      <c r="FU1210" s="12">
        <f t="shared" si="955"/>
        <v>0</v>
      </c>
      <c r="FV1210" s="12">
        <f t="shared" si="955"/>
        <v>0</v>
      </c>
      <c r="FW1210" s="12">
        <f t="shared" si="955"/>
        <v>9331403.2300000004</v>
      </c>
      <c r="FX1210" s="12">
        <f t="shared" si="955"/>
        <v>54662.860000001267</v>
      </c>
      <c r="FY1210" s="12">
        <f t="shared" si="955"/>
        <v>0</v>
      </c>
      <c r="FZ1210" s="12">
        <f t="shared" si="955"/>
        <v>54662.860000001267</v>
      </c>
      <c r="GA1210" s="12">
        <f t="shared" si="955"/>
        <v>9276740.3699999992</v>
      </c>
      <c r="GB1210" s="12">
        <f t="shared" si="955"/>
        <v>0</v>
      </c>
      <c r="GC1210" s="12">
        <f t="shared" si="955"/>
        <v>0</v>
      </c>
      <c r="GD1210" s="12">
        <f t="shared" si="955"/>
        <v>0</v>
      </c>
      <c r="GE1210" s="12">
        <f t="shared" si="955"/>
        <v>0</v>
      </c>
      <c r="GF1210" s="12">
        <f t="shared" si="955"/>
        <v>0</v>
      </c>
      <c r="GG1210" s="12">
        <f t="shared" si="955"/>
        <v>0</v>
      </c>
      <c r="GH1210" s="12">
        <f t="shared" si="955"/>
        <v>0</v>
      </c>
      <c r="GI1210" s="12">
        <f t="shared" si="955"/>
        <v>0</v>
      </c>
      <c r="GJ1210" s="12">
        <f t="shared" si="955"/>
        <v>0</v>
      </c>
      <c r="GK1210" s="12">
        <f t="shared" si="955"/>
        <v>0</v>
      </c>
      <c r="GL1210" s="12">
        <f t="shared" si="955"/>
        <v>0</v>
      </c>
      <c r="GM1210" s="12">
        <f t="shared" si="955"/>
        <v>0</v>
      </c>
      <c r="GN1210" s="12">
        <f t="shared" si="955"/>
        <v>0</v>
      </c>
      <c r="GO1210" s="12">
        <f t="shared" si="955"/>
        <v>0</v>
      </c>
      <c r="GP1210" s="12">
        <f t="shared" si="955"/>
        <v>0</v>
      </c>
      <c r="GQ1210" s="12">
        <f t="shared" si="955"/>
        <v>0</v>
      </c>
      <c r="GR1210" s="12">
        <f t="shared" si="955"/>
        <v>0</v>
      </c>
      <c r="GS1210" s="12">
        <f t="shared" si="955"/>
        <v>0</v>
      </c>
      <c r="GT1210" s="12">
        <f t="shared" si="955"/>
        <v>0</v>
      </c>
      <c r="GU1210" s="12">
        <f t="shared" si="955"/>
        <v>0</v>
      </c>
      <c r="GV1210" s="12">
        <f t="shared" si="955"/>
        <v>0</v>
      </c>
      <c r="GW1210" s="12">
        <f t="shared" si="955"/>
        <v>0</v>
      </c>
      <c r="GX1210" s="12">
        <f t="shared" si="955"/>
        <v>0</v>
      </c>
    </row>
    <row r="1212" spans="1:255" x14ac:dyDescent="0.2">
      <c r="A1212" s="2">
        <v>17</v>
      </c>
      <c r="B1212" s="2">
        <v>1</v>
      </c>
      <c r="C1212" s="2">
        <f>ROW(SmtRes!A973)</f>
        <v>973</v>
      </c>
      <c r="D1212" s="2">
        <f>ROW(EtalonRes!A1264)</f>
        <v>1264</v>
      </c>
      <c r="E1212" s="2" t="s">
        <v>1106</v>
      </c>
      <c r="F1212" s="2" t="s">
        <v>1107</v>
      </c>
      <c r="G1212" s="2" t="s">
        <v>1108</v>
      </c>
      <c r="H1212" s="2" t="s">
        <v>170</v>
      </c>
      <c r="I1212" s="2">
        <v>4</v>
      </c>
      <c r="J1212" s="2">
        <v>0</v>
      </c>
      <c r="K1212" s="2">
        <v>4</v>
      </c>
      <c r="L1212" s="2"/>
      <c r="M1212" s="2"/>
      <c r="N1212" s="2"/>
      <c r="O1212" s="2">
        <f t="shared" ref="O1212:O1227" si="956">ROUND(CP1212,2)</f>
        <v>534.19000000000005</v>
      </c>
      <c r="P1212" s="2">
        <f t="shared" ref="P1212:P1227" si="957">ROUND((ROUND((AC1212*AW1212*I1212),2)*BC1212),2)</f>
        <v>456.92</v>
      </c>
      <c r="Q1212" s="2">
        <f>(ROUND((ROUND((((((ET1212*1.2)*1.25)*1.05))*AV1212*I1212),2)*BB1212),2)+ROUND((ROUND(((AE1212-((((EU1212*1.2)*1.25)*1.05)))*AV1212*I1212),2)*BS1212),2))</f>
        <v>4.91</v>
      </c>
      <c r="R1212" s="2">
        <f>(ROUND((ROUND((((((EU1212*1.2)*1.25)*1.05))*AV1212*I1212),2)*BS1212),2)+ROUND((ROUND(((AE1212-((((EU1212*1.2)*1.25)*1.05)))*AV1212*I1212),2)*BS1212),2))</f>
        <v>0.47</v>
      </c>
      <c r="S1212" s="2">
        <f t="shared" ref="S1212:S1227" si="958">ROUND((ROUND((AF1212*AV1212*I1212),2)*BA1212),2)</f>
        <v>72.36</v>
      </c>
      <c r="T1212" s="2">
        <f t="shared" ref="T1212:T1227" si="959">ROUND(CU1212*I1212,2)</f>
        <v>0</v>
      </c>
      <c r="U1212" s="2">
        <f t="shared" ref="U1212:U1227" si="960">CV1212*I1212</f>
        <v>5.504055479999999</v>
      </c>
      <c r="V1212" s="2">
        <f t="shared" ref="V1212:V1227" si="961">CW1212*I1212</f>
        <v>0</v>
      </c>
      <c r="W1212" s="2">
        <f t="shared" ref="W1212:W1227" si="962">ROUND(CX1212*I1212,2)</f>
        <v>0</v>
      </c>
      <c r="X1212" s="2">
        <f>(ROUND((((S1212+ROUND((ROUND((((((EU1212*1.2)*1.25)*1.05))*AV1212*I1212),2)*BS1212),2))*AT1212)/100),2)+ROUND(((ROUND((ROUND(((AE1212-((((EU1212*1.2)*1.25)*1.05)))*AV1212*I1212),2)*BS1212),2)*AT1212)/100),2))</f>
        <v>79.38</v>
      </c>
      <c r="Y1212" s="2">
        <f>(ROUND((((S1212+ROUND((ROUND((((((EU1212*1.2)*1.25)*1.05))*AV1212*I1212),2)*BS1212),2))*AU1212)/100),2)+ROUND(((ROUND((ROUND(((AE1212-((((EU1212*1.2)*1.25)*1.05)))*AV1212*I1212),2)*BS1212),2)*AU1212)/100),2))</f>
        <v>44.43</v>
      </c>
      <c r="Z1212" s="2"/>
      <c r="AA1212" s="2">
        <v>56661434</v>
      </c>
      <c r="AB1212" s="2">
        <f t="shared" ref="AB1212:AB1227" si="963">ROUND((AC1212+AD1212+AF1212),6)</f>
        <v>132.33304999999999</v>
      </c>
      <c r="AC1212" s="2">
        <f>ROUND(((((ES1212*1)*1)*1)),6)</f>
        <v>114.23</v>
      </c>
      <c r="AD1212" s="2">
        <f>ROUND(((((((ET1212*1.2)*1.25)*1.05))-((((EU1212*1.2)*1.25)*1.05)))+AE1212),6)</f>
        <v>1.14975</v>
      </c>
      <c r="AE1212" s="2">
        <f>ROUND(((((EU1212*1.2)*1.25)*1.05)),6)</f>
        <v>0.11025</v>
      </c>
      <c r="AF1212" s="2">
        <f>ROUND(((((EV1212*1.2)*1.15)*1.05)),6)</f>
        <v>16.953299999999999</v>
      </c>
      <c r="AG1212" s="2">
        <f t="shared" ref="AG1212:AG1227" si="964">ROUND((AP1212),6)</f>
        <v>0</v>
      </c>
      <c r="AH1212" s="2">
        <f>((((EW1212*1.2)*1.15)*1.05))</f>
        <v>1.2896099999999999</v>
      </c>
      <c r="AI1212" s="2">
        <f>((((EX1212*1.2)*1.25)*1.05))</f>
        <v>0</v>
      </c>
      <c r="AJ1212" s="2">
        <f t="shared" ref="AJ1212:AJ1227" si="965">(AS1212)</f>
        <v>0</v>
      </c>
      <c r="AK1212" s="2">
        <v>126.66</v>
      </c>
      <c r="AL1212" s="2">
        <v>114.23</v>
      </c>
      <c r="AM1212" s="2">
        <v>0.73</v>
      </c>
      <c r="AN1212" s="2">
        <v>7.0000000000000007E-2</v>
      </c>
      <c r="AO1212" s="2">
        <v>11.7</v>
      </c>
      <c r="AP1212" s="2">
        <v>0</v>
      </c>
      <c r="AQ1212" s="2">
        <v>0.89</v>
      </c>
      <c r="AR1212" s="2">
        <v>0</v>
      </c>
      <c r="AS1212" s="2">
        <v>0</v>
      </c>
      <c r="AT1212" s="2">
        <v>109</v>
      </c>
      <c r="AU1212" s="2">
        <v>61</v>
      </c>
      <c r="AV1212" s="2">
        <v>1.0669999999999999</v>
      </c>
      <c r="AW1212" s="2">
        <v>1</v>
      </c>
      <c r="AX1212" s="2"/>
      <c r="AY1212" s="2"/>
      <c r="AZ1212" s="2">
        <v>1</v>
      </c>
      <c r="BA1212" s="2">
        <v>1</v>
      </c>
      <c r="BB1212" s="2">
        <v>1</v>
      </c>
      <c r="BC1212" s="2">
        <v>1</v>
      </c>
      <c r="BD1212" s="2" t="s">
        <v>3</v>
      </c>
      <c r="BE1212" s="2" t="s">
        <v>3</v>
      </c>
      <c r="BF1212" s="2" t="s">
        <v>3</v>
      </c>
      <c r="BG1212" s="2" t="s">
        <v>3</v>
      </c>
      <c r="BH1212" s="2">
        <v>0</v>
      </c>
      <c r="BI1212" s="2">
        <v>1</v>
      </c>
      <c r="BJ1212" s="2" t="s">
        <v>1109</v>
      </c>
      <c r="BK1212" s="2"/>
      <c r="BL1212" s="2"/>
      <c r="BM1212" s="2">
        <v>25</v>
      </c>
      <c r="BN1212" s="2">
        <v>0</v>
      </c>
      <c r="BO1212" s="2" t="s">
        <v>1107</v>
      </c>
      <c r="BP1212" s="2">
        <v>1</v>
      </c>
      <c r="BQ1212" s="2">
        <v>30</v>
      </c>
      <c r="BR1212" s="2">
        <v>0</v>
      </c>
      <c r="BS1212" s="2">
        <v>1</v>
      </c>
      <c r="BT1212" s="2">
        <v>1</v>
      </c>
      <c r="BU1212" s="2">
        <v>1</v>
      </c>
      <c r="BV1212" s="2">
        <v>1</v>
      </c>
      <c r="BW1212" s="2">
        <v>1</v>
      </c>
      <c r="BX1212" s="2">
        <v>1</v>
      </c>
      <c r="BY1212" s="2" t="s">
        <v>3</v>
      </c>
      <c r="BZ1212" s="2">
        <v>109</v>
      </c>
      <c r="CA1212" s="2">
        <v>61</v>
      </c>
      <c r="CB1212" s="2" t="s">
        <v>3</v>
      </c>
      <c r="CC1212" s="2"/>
      <c r="CD1212" s="2"/>
      <c r="CE1212" s="2">
        <v>1566</v>
      </c>
      <c r="CF1212" s="2">
        <v>0</v>
      </c>
      <c r="CG1212" s="2">
        <v>0</v>
      </c>
      <c r="CH1212" s="2"/>
      <c r="CI1212" s="2"/>
      <c r="CJ1212" s="2"/>
      <c r="CK1212" s="2"/>
      <c r="CL1212" s="2"/>
      <c r="CM1212" s="2">
        <v>0</v>
      </c>
      <c r="CN1212" s="2" t="s">
        <v>2120</v>
      </c>
      <c r="CO1212" s="2">
        <v>0</v>
      </c>
      <c r="CP1212" s="2">
        <f t="shared" ref="CP1212:CP1227" si="966">(P1212+Q1212+S1212)</f>
        <v>534.19000000000005</v>
      </c>
      <c r="CQ1212" s="2">
        <f t="shared" ref="CQ1212:CQ1227" si="967">ROUND((ROUND((AC1212*AW1212*1),2)*BC1212),2)</f>
        <v>114.23</v>
      </c>
      <c r="CR1212" s="2">
        <f>(ROUND((ROUND((((((ET1212*1.2)*1.25)*1.05))*AV1212*1),2)*BB1212),2)+ROUND((ROUND(((AE1212-((((EU1212*1.2)*1.25)*1.05)))*AV1212*1),2)*BS1212),2))</f>
        <v>1.23</v>
      </c>
      <c r="CS1212" s="2">
        <f>(ROUND((ROUND((((((EU1212*1.2)*1.25)*1.05))*AV1212*1),2)*BS1212),2)+ROUND((ROUND(((AE1212-((((EU1212*1.2)*1.25)*1.05)))*AV1212*1),2)*BS1212),2))</f>
        <v>0.12</v>
      </c>
      <c r="CT1212" s="2">
        <f t="shared" ref="CT1212:CT1227" si="968">ROUND((ROUND((AF1212*AV1212*1),2)*BA1212),2)</f>
        <v>18.09</v>
      </c>
      <c r="CU1212" s="2">
        <f t="shared" ref="CU1212:CU1227" si="969">AG1212</f>
        <v>0</v>
      </c>
      <c r="CV1212" s="2">
        <f t="shared" ref="CV1212:CV1227" si="970">(AH1212*AV1212)</f>
        <v>1.3760138699999998</v>
      </c>
      <c r="CW1212" s="2">
        <f t="shared" ref="CW1212:CW1227" si="971">AI1212</f>
        <v>0</v>
      </c>
      <c r="CX1212" s="2">
        <f t="shared" ref="CX1212:CX1227" si="972">AJ1212</f>
        <v>0</v>
      </c>
      <c r="CY1212" s="2">
        <f>(ROUND((((S1212+ROUND((ROUND((((((EU1212*1.2)*1.25)*1.05))*AV1212*1),2)*BS1212),2))*AT1212)/100),2)+ROUND(((ROUND((ROUND(((AE1212-((((EU1212*1.2)*1.25)*1.05)))*AV1212*1),2)*BS1212),2)*AT1212)/100),2))</f>
        <v>79</v>
      </c>
      <c r="CZ1212" s="2">
        <f>(ROUND((((S1212+ROUND((ROUND((((((EU1212*1.2)*1.25)*1.05))*AV1212*1),2)*BS1212),2))*AU1212)/100),2)+ROUND(((ROUND((ROUND(((AE1212-((((EU1212*1.2)*1.25)*1.05)))*AV1212*1),2)*BS1212),2)*AU1212)/100),2))</f>
        <v>44.21</v>
      </c>
      <c r="DA1212" s="2"/>
      <c r="DB1212" s="2">
        <v>281</v>
      </c>
      <c r="DC1212" s="2" t="s">
        <v>3</v>
      </c>
      <c r="DD1212" s="2" t="s">
        <v>105</v>
      </c>
      <c r="DE1212" s="2" t="s">
        <v>32</v>
      </c>
      <c r="DF1212" s="2" t="s">
        <v>32</v>
      </c>
      <c r="DG1212" s="2" t="s">
        <v>33</v>
      </c>
      <c r="DH1212" s="2" t="s">
        <v>3</v>
      </c>
      <c r="DI1212" s="2" t="s">
        <v>33</v>
      </c>
      <c r="DJ1212" s="2" t="s">
        <v>32</v>
      </c>
      <c r="DK1212" s="2" t="s">
        <v>3</v>
      </c>
      <c r="DL1212" s="2" t="s">
        <v>3</v>
      </c>
      <c r="DM1212" s="2" t="s">
        <v>3</v>
      </c>
      <c r="DN1212" s="2">
        <v>0</v>
      </c>
      <c r="DO1212" s="2">
        <v>0</v>
      </c>
      <c r="DP1212" s="2">
        <v>1</v>
      </c>
      <c r="DQ1212" s="2">
        <v>1</v>
      </c>
      <c r="DR1212" s="2"/>
      <c r="DS1212" s="2"/>
      <c r="DT1212" s="2"/>
      <c r="DU1212" s="2">
        <v>1013</v>
      </c>
      <c r="DV1212" s="2" t="s">
        <v>170</v>
      </c>
      <c r="DW1212" s="2" t="s">
        <v>170</v>
      </c>
      <c r="DX1212" s="2">
        <v>1</v>
      </c>
      <c r="DY1212" s="2"/>
      <c r="DZ1212" s="2" t="s">
        <v>3</v>
      </c>
      <c r="EA1212" s="2" t="s">
        <v>3</v>
      </c>
      <c r="EB1212" s="2" t="s">
        <v>3</v>
      </c>
      <c r="EC1212" s="2" t="s">
        <v>3</v>
      </c>
      <c r="ED1212" s="2"/>
      <c r="EE1212" s="2">
        <v>56938458</v>
      </c>
      <c r="EF1212" s="2">
        <v>30</v>
      </c>
      <c r="EG1212" s="2" t="s">
        <v>34</v>
      </c>
      <c r="EH1212" s="2">
        <v>0</v>
      </c>
      <c r="EI1212" s="2" t="s">
        <v>3</v>
      </c>
      <c r="EJ1212" s="2">
        <v>1</v>
      </c>
      <c r="EK1212" s="2">
        <v>25</v>
      </c>
      <c r="EL1212" s="2" t="s">
        <v>35</v>
      </c>
      <c r="EM1212" s="2" t="s">
        <v>36</v>
      </c>
      <c r="EN1212" s="2"/>
      <c r="EO1212" s="2" t="s">
        <v>325</v>
      </c>
      <c r="EP1212" s="2"/>
      <c r="EQ1212" s="2">
        <v>131072</v>
      </c>
      <c r="ER1212" s="2">
        <v>126.66</v>
      </c>
      <c r="ES1212" s="2">
        <v>114.23</v>
      </c>
      <c r="ET1212" s="2">
        <v>0.73</v>
      </c>
      <c r="EU1212" s="2">
        <v>7.0000000000000007E-2</v>
      </c>
      <c r="EV1212" s="2">
        <v>11.7</v>
      </c>
      <c r="EW1212" s="2">
        <v>0.89</v>
      </c>
      <c r="EX1212" s="2">
        <v>0</v>
      </c>
      <c r="EY1212" s="2">
        <v>0</v>
      </c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>
        <v>0</v>
      </c>
      <c r="FR1212" s="2">
        <v>0</v>
      </c>
      <c r="FS1212" s="2">
        <v>0</v>
      </c>
      <c r="FT1212" s="2"/>
      <c r="FU1212" s="2"/>
      <c r="FV1212" s="2"/>
      <c r="FW1212" s="2"/>
      <c r="FX1212" s="2">
        <v>109</v>
      </c>
      <c r="FY1212" s="2">
        <v>61</v>
      </c>
      <c r="FZ1212" s="2"/>
      <c r="GA1212" s="2" t="s">
        <v>3</v>
      </c>
      <c r="GB1212" s="2"/>
      <c r="GC1212" s="2"/>
      <c r="GD1212" s="2">
        <v>1</v>
      </c>
      <c r="GE1212" s="2"/>
      <c r="GF1212" s="2">
        <v>1261499435</v>
      </c>
      <c r="GG1212" s="2">
        <v>2</v>
      </c>
      <c r="GH1212" s="2">
        <v>1</v>
      </c>
      <c r="GI1212" s="2">
        <v>2</v>
      </c>
      <c r="GJ1212" s="2">
        <v>0</v>
      </c>
      <c r="GK1212" s="2">
        <v>0</v>
      </c>
      <c r="GL1212" s="2">
        <f t="shared" ref="GL1212:GL1227" si="973">ROUND(IF(AND(BH1212=3,BI1212=3,FS1212&lt;&gt;0),P1212,0),2)</f>
        <v>0</v>
      </c>
      <c r="GM1212" s="2">
        <f t="shared" ref="GM1212:GM1227" si="974">ROUND(O1212+X1212+Y1212,2)+GX1212</f>
        <v>658</v>
      </c>
      <c r="GN1212" s="2">
        <f t="shared" ref="GN1212:GN1227" si="975">IF(OR(BI1212=0,BI1212=1),GM1212-GX1212,0)</f>
        <v>658</v>
      </c>
      <c r="GO1212" s="2">
        <f t="shared" ref="GO1212:GO1227" si="976">IF(BI1212=2,GM1212-GX1212,0)</f>
        <v>0</v>
      </c>
      <c r="GP1212" s="2">
        <f t="shared" ref="GP1212:GP1227" si="977">IF(BI1212=4,GM1212-GX1212,0)</f>
        <v>0</v>
      </c>
      <c r="GQ1212" s="2"/>
      <c r="GR1212" s="2">
        <v>0</v>
      </c>
      <c r="GS1212" s="2">
        <v>3</v>
      </c>
      <c r="GT1212" s="2">
        <v>0</v>
      </c>
      <c r="GU1212" s="2" t="s">
        <v>3</v>
      </c>
      <c r="GV1212" s="2">
        <f t="shared" ref="GV1212:GV1227" si="978">ROUND((GT1212),6)</f>
        <v>0</v>
      </c>
      <c r="GW1212" s="2">
        <v>1</v>
      </c>
      <c r="GX1212" s="2">
        <f t="shared" ref="GX1212:GX1227" si="979">ROUND(HC1212*I1212,2)</f>
        <v>0</v>
      </c>
      <c r="GY1212" s="2"/>
      <c r="GZ1212" s="2"/>
      <c r="HA1212" s="2">
        <v>0</v>
      </c>
      <c r="HB1212" s="2">
        <v>0</v>
      </c>
      <c r="HC1212" s="2">
        <f t="shared" ref="HC1212:HC1227" si="980">GV1212*GW1212</f>
        <v>0</v>
      </c>
      <c r="HD1212" s="2"/>
      <c r="HE1212" s="2" t="s">
        <v>3</v>
      </c>
      <c r="HF1212" s="2" t="s">
        <v>3</v>
      </c>
      <c r="HG1212" s="2"/>
      <c r="HH1212" s="2"/>
      <c r="HI1212" s="2"/>
      <c r="HJ1212" s="2"/>
      <c r="HK1212" s="2"/>
      <c r="HL1212" s="2"/>
      <c r="HM1212" s="2" t="s">
        <v>3</v>
      </c>
      <c r="HN1212" s="2" t="s">
        <v>3</v>
      </c>
      <c r="HO1212" s="2" t="s">
        <v>3</v>
      </c>
      <c r="HP1212" s="2" t="s">
        <v>3</v>
      </c>
      <c r="HQ1212" s="2" t="s">
        <v>3</v>
      </c>
      <c r="HR1212" s="2"/>
      <c r="HS1212" s="2">
        <v>0</v>
      </c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>
        <v>0</v>
      </c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</row>
    <row r="1213" spans="1:255" x14ac:dyDescent="0.2">
      <c r="A1213" s="3">
        <v>17</v>
      </c>
      <c r="B1213" s="3">
        <v>1</v>
      </c>
      <c r="C1213" s="3">
        <f>ROW(SmtRes!A982)</f>
        <v>982</v>
      </c>
      <c r="D1213" s="3">
        <f>ROW(EtalonRes!A1274)</f>
        <v>1274</v>
      </c>
      <c r="E1213" s="3" t="s">
        <v>1106</v>
      </c>
      <c r="F1213" s="3" t="s">
        <v>1107</v>
      </c>
      <c r="G1213" s="3" t="s">
        <v>1108</v>
      </c>
      <c r="H1213" s="3" t="s">
        <v>170</v>
      </c>
      <c r="I1213" s="3">
        <v>4</v>
      </c>
      <c r="J1213" s="3">
        <v>0</v>
      </c>
      <c r="K1213" s="3">
        <v>4</v>
      </c>
      <c r="O1213" s="3">
        <f t="shared" si="956"/>
        <v>7044.13</v>
      </c>
      <c r="P1213" s="3">
        <f t="shared" si="957"/>
        <v>2896.87</v>
      </c>
      <c r="Q1213" s="3">
        <f>(ROUND((ROUND((((((ET1213*1.2)*1.25)*1.05))*AV1213*I1213),2)*BB1213),2)+ROUND((ROUND(((AE1213-((((EU1213*1.2)*1.25)*1.05)))*AV1213*I1213),2)*BS1213),2))</f>
        <v>69.77</v>
      </c>
      <c r="R1213" s="3">
        <f>(ROUND((ROUND((((((EU1213*1.2)*1.25)*1.05))*AV1213*I1213),2)*BS1213),2)+ROUND((ROUND(((AE1213-((((EU1213*1.2)*1.25)*1.05)))*AV1213*I1213),2)*BS1213),2))</f>
        <v>26.48</v>
      </c>
      <c r="S1213" s="3">
        <f t="shared" si="958"/>
        <v>4077.49</v>
      </c>
      <c r="T1213" s="3">
        <f t="shared" si="959"/>
        <v>0</v>
      </c>
      <c r="U1213" s="3">
        <f t="shared" si="960"/>
        <v>5.504055479999999</v>
      </c>
      <c r="V1213" s="3">
        <f t="shared" si="961"/>
        <v>0</v>
      </c>
      <c r="W1213" s="3">
        <f t="shared" si="962"/>
        <v>0</v>
      </c>
      <c r="X1213" s="3">
        <f>(ROUND((((S1213+ROUND((ROUND((((((EU1213*1.2)*1.25)*1.05))*AV1213*I1213),2)*BS1213),2))*AT1213)/100),2)+ROUND(((ROUND((ROUND(((AE1213-((((EU1213*1.2)*1.25)*1.05)))*AV1213*I1213),2)*BS1213),2)*AT1213)/100),2))</f>
        <v>4473.33</v>
      </c>
      <c r="Y1213" s="3">
        <f>(ROUND((((S1213+ROUND((ROUND((((((EU1213*1.2)*1.25)*1.05))*AV1213*I1213),2)*BS1213),2))*AU1213)/100),2)+ROUND(((ROUND((ROUND(((AE1213-((((EU1213*1.2)*1.25)*1.05)))*AV1213*I1213),2)*BS1213),2)*AU1213)/100),2))</f>
        <v>2503.42</v>
      </c>
      <c r="AA1213" s="3">
        <v>56661436</v>
      </c>
      <c r="AB1213" s="3">
        <f t="shared" si="963"/>
        <v>132.33304999999999</v>
      </c>
      <c r="AC1213" s="3">
        <f>ROUND(((((ES1213*1)*1)*1)),6)</f>
        <v>114.23</v>
      </c>
      <c r="AD1213" s="3">
        <f>ROUND(((((((ET1213*1.2)*1.25)*1.05))-((((EU1213*1.2)*1.25)*1.05)))+AE1213),6)</f>
        <v>1.14975</v>
      </c>
      <c r="AE1213" s="3">
        <f>ROUND(((((EU1213*1.2)*1.25)*1.05)),6)</f>
        <v>0.11025</v>
      </c>
      <c r="AF1213" s="3">
        <f>ROUND(((((EV1213*1.2)*1.15)*1.05)),6)</f>
        <v>16.953299999999999</v>
      </c>
      <c r="AG1213" s="3">
        <f t="shared" si="964"/>
        <v>0</v>
      </c>
      <c r="AH1213" s="3">
        <f>((((EW1213*1.2)*1.15)*1.05))</f>
        <v>1.2896099999999999</v>
      </c>
      <c r="AI1213" s="3">
        <f>((((EX1213*1.2)*1.25)*1.05))</f>
        <v>0</v>
      </c>
      <c r="AJ1213" s="3">
        <f t="shared" si="965"/>
        <v>0</v>
      </c>
      <c r="AK1213" s="3">
        <v>126.66</v>
      </c>
      <c r="AL1213" s="3">
        <v>114.23</v>
      </c>
      <c r="AM1213" s="3">
        <v>0.73</v>
      </c>
      <c r="AN1213" s="3">
        <v>7.0000000000000007E-2</v>
      </c>
      <c r="AO1213" s="3">
        <v>11.7</v>
      </c>
      <c r="AP1213" s="3">
        <v>0</v>
      </c>
      <c r="AQ1213" s="3">
        <v>0.89</v>
      </c>
      <c r="AR1213" s="3">
        <v>0</v>
      </c>
      <c r="AS1213" s="3">
        <v>0</v>
      </c>
      <c r="AT1213" s="3">
        <v>109</v>
      </c>
      <c r="AU1213" s="3">
        <v>61</v>
      </c>
      <c r="AV1213" s="3">
        <v>1.0669999999999999</v>
      </c>
      <c r="AW1213" s="3">
        <v>1</v>
      </c>
      <c r="AZ1213" s="3">
        <v>1</v>
      </c>
      <c r="BA1213" s="3">
        <v>56.35</v>
      </c>
      <c r="BB1213" s="3">
        <v>14.21</v>
      </c>
      <c r="BC1213" s="3">
        <v>6.34</v>
      </c>
      <c r="BD1213" s="3" t="s">
        <v>3</v>
      </c>
      <c r="BE1213" s="3" t="s">
        <v>3</v>
      </c>
      <c r="BF1213" s="3" t="s">
        <v>3</v>
      </c>
      <c r="BG1213" s="3" t="s">
        <v>3</v>
      </c>
      <c r="BH1213" s="3">
        <v>0</v>
      </c>
      <c r="BI1213" s="3">
        <v>1</v>
      </c>
      <c r="BJ1213" s="3" t="s">
        <v>1109</v>
      </c>
      <c r="BM1213" s="3">
        <v>25</v>
      </c>
      <c r="BN1213" s="3">
        <v>0</v>
      </c>
      <c r="BO1213" s="3" t="s">
        <v>1107</v>
      </c>
      <c r="BP1213" s="3">
        <v>1</v>
      </c>
      <c r="BQ1213" s="3">
        <v>30</v>
      </c>
      <c r="BR1213" s="3">
        <v>0</v>
      </c>
      <c r="BS1213" s="3">
        <v>56.35</v>
      </c>
      <c r="BT1213" s="3">
        <v>1</v>
      </c>
      <c r="BU1213" s="3">
        <v>1</v>
      </c>
      <c r="BV1213" s="3">
        <v>1</v>
      </c>
      <c r="BW1213" s="3">
        <v>1</v>
      </c>
      <c r="BX1213" s="3">
        <v>1</v>
      </c>
      <c r="BY1213" s="3" t="s">
        <v>3</v>
      </c>
      <c r="BZ1213" s="3">
        <v>109</v>
      </c>
      <c r="CA1213" s="3">
        <v>61</v>
      </c>
      <c r="CB1213" s="3" t="s">
        <v>3</v>
      </c>
      <c r="CE1213" s="3">
        <v>1566</v>
      </c>
      <c r="CF1213" s="3">
        <v>0</v>
      </c>
      <c r="CG1213" s="3">
        <v>0</v>
      </c>
      <c r="CM1213" s="3">
        <v>0</v>
      </c>
      <c r="CN1213" s="3" t="s">
        <v>2120</v>
      </c>
      <c r="CO1213" s="3">
        <v>0</v>
      </c>
      <c r="CP1213" s="3">
        <f t="shared" si="966"/>
        <v>7044.1299999999992</v>
      </c>
      <c r="CQ1213" s="3">
        <f t="shared" si="967"/>
        <v>724.22</v>
      </c>
      <c r="CR1213" s="3">
        <f>(ROUND((ROUND((((((ET1213*1.2)*1.25)*1.05))*AV1213*1),2)*BB1213),2)+ROUND((ROUND(((AE1213-((((EU1213*1.2)*1.25)*1.05)))*AV1213*1),2)*BS1213),2))</f>
        <v>17.48</v>
      </c>
      <c r="CS1213" s="3">
        <f>(ROUND((ROUND((((((EU1213*1.2)*1.25)*1.05))*AV1213*1),2)*BS1213),2)+ROUND((ROUND(((AE1213-((((EU1213*1.2)*1.25)*1.05)))*AV1213*1),2)*BS1213),2))</f>
        <v>6.76</v>
      </c>
      <c r="CT1213" s="3">
        <f t="shared" si="968"/>
        <v>1019.37</v>
      </c>
      <c r="CU1213" s="3">
        <f t="shared" si="969"/>
        <v>0</v>
      </c>
      <c r="CV1213" s="3">
        <f t="shared" si="970"/>
        <v>1.3760138699999998</v>
      </c>
      <c r="CW1213" s="3">
        <f t="shared" si="971"/>
        <v>0</v>
      </c>
      <c r="CX1213" s="3">
        <f t="shared" si="972"/>
        <v>0</v>
      </c>
      <c r="CY1213" s="3">
        <f>(ROUND((((S1213+ROUND((ROUND((((((EU1213*1.2)*1.25)*1.05))*AV1213*1),2)*BS1213),2))*AT1213)/100),2)+ROUND(((ROUND((ROUND(((AE1213-((((EU1213*1.2)*1.25)*1.05)))*AV1213*1),2)*BS1213),2)*AT1213)/100),2))</f>
        <v>4451.83</v>
      </c>
      <c r="CZ1213" s="3">
        <f>(ROUND((((S1213+ROUND((ROUND((((((EU1213*1.2)*1.25)*1.05))*AV1213*1),2)*BS1213),2))*AU1213)/100),2)+ROUND(((ROUND((ROUND(((AE1213-((((EU1213*1.2)*1.25)*1.05)))*AV1213*1),2)*BS1213),2)*AU1213)/100),2))</f>
        <v>2491.39</v>
      </c>
      <c r="DB1213" s="3">
        <v>284</v>
      </c>
      <c r="DC1213" s="3" t="s">
        <v>3</v>
      </c>
      <c r="DD1213" s="3" t="s">
        <v>105</v>
      </c>
      <c r="DE1213" s="3" t="s">
        <v>32</v>
      </c>
      <c r="DF1213" s="3" t="s">
        <v>32</v>
      </c>
      <c r="DG1213" s="3" t="s">
        <v>33</v>
      </c>
      <c r="DH1213" s="3" t="s">
        <v>3</v>
      </c>
      <c r="DI1213" s="3" t="s">
        <v>33</v>
      </c>
      <c r="DJ1213" s="3" t="s">
        <v>32</v>
      </c>
      <c r="DK1213" s="3" t="s">
        <v>3</v>
      </c>
      <c r="DL1213" s="3" t="s">
        <v>3</v>
      </c>
      <c r="DM1213" s="3" t="s">
        <v>3</v>
      </c>
      <c r="DN1213" s="3">
        <v>0</v>
      </c>
      <c r="DO1213" s="3">
        <v>0</v>
      </c>
      <c r="DP1213" s="3">
        <v>1</v>
      </c>
      <c r="DQ1213" s="3">
        <v>1</v>
      </c>
      <c r="DU1213" s="3">
        <v>1013</v>
      </c>
      <c r="DV1213" s="3" t="s">
        <v>170</v>
      </c>
      <c r="DW1213" s="3" t="s">
        <v>170</v>
      </c>
      <c r="DX1213" s="3">
        <v>1</v>
      </c>
      <c r="DZ1213" s="3" t="s">
        <v>3</v>
      </c>
      <c r="EA1213" s="3" t="s">
        <v>3</v>
      </c>
      <c r="EB1213" s="3" t="s">
        <v>3</v>
      </c>
      <c r="EC1213" s="3" t="s">
        <v>3</v>
      </c>
      <c r="EE1213" s="3">
        <v>56938458</v>
      </c>
      <c r="EF1213" s="3">
        <v>30</v>
      </c>
      <c r="EG1213" s="3" t="s">
        <v>34</v>
      </c>
      <c r="EH1213" s="3">
        <v>0</v>
      </c>
      <c r="EI1213" s="3" t="s">
        <v>3</v>
      </c>
      <c r="EJ1213" s="3">
        <v>1</v>
      </c>
      <c r="EK1213" s="3">
        <v>25</v>
      </c>
      <c r="EL1213" s="3" t="s">
        <v>35</v>
      </c>
      <c r="EM1213" s="3" t="s">
        <v>36</v>
      </c>
      <c r="EO1213" s="3" t="s">
        <v>325</v>
      </c>
      <c r="EQ1213" s="3">
        <v>131072</v>
      </c>
      <c r="ER1213" s="3">
        <v>126.66</v>
      </c>
      <c r="ES1213" s="3">
        <v>114.23</v>
      </c>
      <c r="ET1213" s="3">
        <v>0.73</v>
      </c>
      <c r="EU1213" s="3">
        <v>7.0000000000000007E-2</v>
      </c>
      <c r="EV1213" s="3">
        <v>11.7</v>
      </c>
      <c r="EW1213" s="3">
        <v>0.89</v>
      </c>
      <c r="EX1213" s="3">
        <v>0</v>
      </c>
      <c r="EY1213" s="3">
        <v>0</v>
      </c>
      <c r="FQ1213" s="3">
        <v>0</v>
      </c>
      <c r="FR1213" s="3">
        <v>0</v>
      </c>
      <c r="FS1213" s="3">
        <v>0</v>
      </c>
      <c r="FX1213" s="3">
        <v>109</v>
      </c>
      <c r="FY1213" s="3">
        <v>61</v>
      </c>
      <c r="GA1213" s="3" t="s">
        <v>3</v>
      </c>
      <c r="GD1213" s="3">
        <v>1</v>
      </c>
      <c r="GF1213" s="3">
        <v>1261499435</v>
      </c>
      <c r="GG1213" s="3">
        <v>2</v>
      </c>
      <c r="GH1213" s="3">
        <v>1</v>
      </c>
      <c r="GI1213" s="3">
        <v>2</v>
      </c>
      <c r="GJ1213" s="3">
        <v>0</v>
      </c>
      <c r="GK1213" s="3">
        <v>0</v>
      </c>
      <c r="GL1213" s="3">
        <f t="shared" si="973"/>
        <v>0</v>
      </c>
      <c r="GM1213" s="3">
        <f t="shared" si="974"/>
        <v>14020.88</v>
      </c>
      <c r="GN1213" s="3">
        <f t="shared" si="975"/>
        <v>14020.88</v>
      </c>
      <c r="GO1213" s="3">
        <f t="shared" si="976"/>
        <v>0</v>
      </c>
      <c r="GP1213" s="3">
        <f t="shared" si="977"/>
        <v>0</v>
      </c>
      <c r="GR1213" s="3">
        <v>0</v>
      </c>
      <c r="GS1213" s="3">
        <v>3</v>
      </c>
      <c r="GT1213" s="3">
        <v>0</v>
      </c>
      <c r="GU1213" s="3" t="s">
        <v>3</v>
      </c>
      <c r="GV1213" s="3">
        <f t="shared" si="978"/>
        <v>0</v>
      </c>
      <c r="GW1213" s="3">
        <v>1</v>
      </c>
      <c r="GX1213" s="3">
        <f t="shared" si="979"/>
        <v>0</v>
      </c>
      <c r="HA1213" s="3">
        <v>0</v>
      </c>
      <c r="HB1213" s="3">
        <v>0</v>
      </c>
      <c r="HC1213" s="3">
        <f t="shared" si="980"/>
        <v>0</v>
      </c>
      <c r="HE1213" s="3" t="s">
        <v>3</v>
      </c>
      <c r="HF1213" s="3" t="s">
        <v>3</v>
      </c>
      <c r="HM1213" s="3" t="s">
        <v>3</v>
      </c>
      <c r="HN1213" s="3" t="s">
        <v>3</v>
      </c>
      <c r="HO1213" s="3" t="s">
        <v>3</v>
      </c>
      <c r="HP1213" s="3" t="s">
        <v>3</v>
      </c>
      <c r="HQ1213" s="3" t="s">
        <v>3</v>
      </c>
      <c r="HS1213" s="3">
        <v>0</v>
      </c>
      <c r="IK1213" s="3">
        <v>0</v>
      </c>
    </row>
    <row r="1214" spans="1:255" x14ac:dyDescent="0.2">
      <c r="A1214" s="2">
        <v>17</v>
      </c>
      <c r="B1214" s="2">
        <v>1</v>
      </c>
      <c r="C1214" s="2"/>
      <c r="D1214" s="2"/>
      <c r="E1214" s="2" t="s">
        <v>1110</v>
      </c>
      <c r="F1214" s="2" t="s">
        <v>1111</v>
      </c>
      <c r="G1214" s="2" t="s">
        <v>1112</v>
      </c>
      <c r="H1214" s="2" t="s">
        <v>41</v>
      </c>
      <c r="I1214" s="2">
        <v>2</v>
      </c>
      <c r="J1214" s="2">
        <v>0</v>
      </c>
      <c r="K1214" s="2">
        <v>2</v>
      </c>
      <c r="L1214" s="2"/>
      <c r="M1214" s="2"/>
      <c r="N1214" s="2"/>
      <c r="O1214" s="2">
        <f t="shared" si="956"/>
        <v>163739.76</v>
      </c>
      <c r="P1214" s="2">
        <f t="shared" si="957"/>
        <v>163739.76</v>
      </c>
      <c r="Q1214" s="2">
        <f>(ROUND((ROUND(((ET1214)*AV1214*I1214),2)*BB1214),2)+ROUND((ROUND(((AE1214-(EU1214))*AV1214*I1214),2)*BS1214),2))</f>
        <v>0</v>
      </c>
      <c r="R1214" s="2">
        <f>(ROUND((ROUND(((EU1214)*AV1214*I1214),2)*BS1214),2)+ROUND((ROUND(((AE1214-(EU1214))*AV1214*I1214),2)*BS1214),2))</f>
        <v>0</v>
      </c>
      <c r="S1214" s="2">
        <f t="shared" si="958"/>
        <v>0</v>
      </c>
      <c r="T1214" s="2">
        <f t="shared" si="959"/>
        <v>0</v>
      </c>
      <c r="U1214" s="2">
        <f t="shared" si="960"/>
        <v>0</v>
      </c>
      <c r="V1214" s="2">
        <f t="shared" si="961"/>
        <v>0</v>
      </c>
      <c r="W1214" s="2">
        <f t="shared" si="962"/>
        <v>0</v>
      </c>
      <c r="X1214" s="2">
        <f>(ROUND((((S1214+ROUND((ROUND(((EU1214)*AV1214*I1214),2)*BS1214),2))*AT1214)/100),2)+ROUND(((ROUND((ROUND(((AE1214-(EU1214))*AV1214*I1214),2)*BS1214),2)*AT1214)/100),2))</f>
        <v>0</v>
      </c>
      <c r="Y1214" s="2">
        <f>(ROUND((((S1214+ROUND((ROUND(((EU1214)*AV1214*I1214),2)*BS1214),2))*AU1214)/100),2)+ROUND(((ROUND((ROUND(((AE1214-(EU1214))*AV1214*I1214),2)*BS1214),2)*AU1214)/100),2))</f>
        <v>0</v>
      </c>
      <c r="Z1214" s="2"/>
      <c r="AA1214" s="2">
        <v>56661434</v>
      </c>
      <c r="AB1214" s="2">
        <f t="shared" si="963"/>
        <v>81869.88</v>
      </c>
      <c r="AC1214" s="2">
        <f>ROUND((ES1214),6)</f>
        <v>81869.88</v>
      </c>
      <c r="AD1214" s="2">
        <f>ROUND((((ET1214)-(EU1214))+AE1214),6)</f>
        <v>0</v>
      </c>
      <c r="AE1214" s="2">
        <f t="shared" ref="AE1214:AF1217" si="981">ROUND((EU1214),6)</f>
        <v>0</v>
      </c>
      <c r="AF1214" s="2">
        <f t="shared" si="981"/>
        <v>0</v>
      </c>
      <c r="AG1214" s="2">
        <f t="shared" si="964"/>
        <v>0</v>
      </c>
      <c r="AH1214" s="2">
        <f t="shared" ref="AH1214:AI1217" si="982">(EW1214)</f>
        <v>0</v>
      </c>
      <c r="AI1214" s="2">
        <f t="shared" si="982"/>
        <v>0</v>
      </c>
      <c r="AJ1214" s="2">
        <f t="shared" si="965"/>
        <v>0</v>
      </c>
      <c r="AK1214" s="2">
        <v>81869.87999999999</v>
      </c>
      <c r="AL1214" s="2">
        <v>81869.87999999999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1</v>
      </c>
      <c r="AW1214" s="2">
        <v>1</v>
      </c>
      <c r="AX1214" s="2"/>
      <c r="AY1214" s="2"/>
      <c r="AZ1214" s="2">
        <v>1</v>
      </c>
      <c r="BA1214" s="2">
        <v>1</v>
      </c>
      <c r="BB1214" s="2">
        <v>1</v>
      </c>
      <c r="BC1214" s="2">
        <v>1</v>
      </c>
      <c r="BD1214" s="2" t="s">
        <v>3</v>
      </c>
      <c r="BE1214" s="2" t="s">
        <v>3</v>
      </c>
      <c r="BF1214" s="2" t="s">
        <v>3</v>
      </c>
      <c r="BG1214" s="2" t="s">
        <v>3</v>
      </c>
      <c r="BH1214" s="2">
        <v>3</v>
      </c>
      <c r="BI1214" s="2">
        <v>3</v>
      </c>
      <c r="BJ1214" s="2" t="s">
        <v>1111</v>
      </c>
      <c r="BK1214" s="2"/>
      <c r="BL1214" s="2"/>
      <c r="BM1214" s="2">
        <v>400007</v>
      </c>
      <c r="BN1214" s="2">
        <v>0</v>
      </c>
      <c r="BO1214" s="2" t="s">
        <v>3</v>
      </c>
      <c r="BP1214" s="2">
        <v>0</v>
      </c>
      <c r="BQ1214" s="2">
        <v>214</v>
      </c>
      <c r="BR1214" s="2">
        <v>0</v>
      </c>
      <c r="BS1214" s="2">
        <v>1</v>
      </c>
      <c r="BT1214" s="2">
        <v>1</v>
      </c>
      <c r="BU1214" s="2">
        <v>1</v>
      </c>
      <c r="BV1214" s="2">
        <v>1</v>
      </c>
      <c r="BW1214" s="2">
        <v>1</v>
      </c>
      <c r="BX1214" s="2">
        <v>1</v>
      </c>
      <c r="BY1214" s="2" t="s">
        <v>3</v>
      </c>
      <c r="BZ1214" s="2">
        <v>0</v>
      </c>
      <c r="CA1214" s="2">
        <v>0</v>
      </c>
      <c r="CB1214" s="2" t="s">
        <v>3</v>
      </c>
      <c r="CC1214" s="2"/>
      <c r="CD1214" s="2"/>
      <c r="CE1214" s="2">
        <v>1566</v>
      </c>
      <c r="CF1214" s="2">
        <v>0</v>
      </c>
      <c r="CG1214" s="2">
        <v>0</v>
      </c>
      <c r="CH1214" s="2"/>
      <c r="CI1214" s="2"/>
      <c r="CJ1214" s="2"/>
      <c r="CK1214" s="2"/>
      <c r="CL1214" s="2"/>
      <c r="CM1214" s="2">
        <v>0</v>
      </c>
      <c r="CN1214" s="2" t="s">
        <v>3</v>
      </c>
      <c r="CO1214" s="2">
        <v>0</v>
      </c>
      <c r="CP1214" s="2">
        <f t="shared" si="966"/>
        <v>163739.76</v>
      </c>
      <c r="CQ1214" s="2">
        <f t="shared" si="967"/>
        <v>81869.88</v>
      </c>
      <c r="CR1214" s="2">
        <f>(ROUND((ROUND(((ET1214)*AV1214*1),2)*BB1214),2)+ROUND((ROUND(((AE1214-(EU1214))*AV1214*1),2)*BS1214),2))</f>
        <v>0</v>
      </c>
      <c r="CS1214" s="2">
        <f>(ROUND((ROUND(((EU1214)*AV1214*1),2)*BS1214),2)+ROUND((ROUND(((AE1214-(EU1214))*AV1214*1),2)*BS1214),2))</f>
        <v>0</v>
      </c>
      <c r="CT1214" s="2">
        <f t="shared" si="968"/>
        <v>0</v>
      </c>
      <c r="CU1214" s="2">
        <f t="shared" si="969"/>
        <v>0</v>
      </c>
      <c r="CV1214" s="2">
        <f t="shared" si="970"/>
        <v>0</v>
      </c>
      <c r="CW1214" s="2">
        <f t="shared" si="971"/>
        <v>0</v>
      </c>
      <c r="CX1214" s="2">
        <f t="shared" si="972"/>
        <v>0</v>
      </c>
      <c r="CY1214" s="2">
        <f>(ROUND((((S1214+ROUND((ROUND(((EU1214)*AV1214*1),2)*BS1214),2))*AT1214)/100),2)+ROUND(((ROUND((ROUND(((AE1214-(EU1214))*AV1214*1),2)*BS1214),2)*AT1214)/100),2))</f>
        <v>0</v>
      </c>
      <c r="CZ1214" s="2">
        <f>(ROUND((((S1214+ROUND((ROUND(((EU1214)*AV1214*1),2)*BS1214),2))*AU1214)/100),2)+ROUND(((ROUND((ROUND(((AE1214-(EU1214))*AV1214*1),2)*BS1214),2)*AU1214)/100),2))</f>
        <v>0</v>
      </c>
      <c r="DA1214" s="2"/>
      <c r="DB1214" s="2"/>
      <c r="DC1214" s="2" t="s">
        <v>3</v>
      </c>
      <c r="DD1214" s="2" t="s">
        <v>3</v>
      </c>
      <c r="DE1214" s="2" t="s">
        <v>3</v>
      </c>
      <c r="DF1214" s="2" t="s">
        <v>3</v>
      </c>
      <c r="DG1214" s="2" t="s">
        <v>3</v>
      </c>
      <c r="DH1214" s="2" t="s">
        <v>3</v>
      </c>
      <c r="DI1214" s="2" t="s">
        <v>3</v>
      </c>
      <c r="DJ1214" s="2" t="s">
        <v>3</v>
      </c>
      <c r="DK1214" s="2" t="s">
        <v>3</v>
      </c>
      <c r="DL1214" s="2" t="s">
        <v>3</v>
      </c>
      <c r="DM1214" s="2" t="s">
        <v>3</v>
      </c>
      <c r="DN1214" s="2">
        <v>0</v>
      </c>
      <c r="DO1214" s="2">
        <v>0</v>
      </c>
      <c r="DP1214" s="2">
        <v>1</v>
      </c>
      <c r="DQ1214" s="2">
        <v>1</v>
      </c>
      <c r="DR1214" s="2"/>
      <c r="DS1214" s="2"/>
      <c r="DT1214" s="2"/>
      <c r="DU1214" s="2">
        <v>1013</v>
      </c>
      <c r="DV1214" s="2" t="s">
        <v>41</v>
      </c>
      <c r="DW1214" s="2" t="s">
        <v>41</v>
      </c>
      <c r="DX1214" s="2">
        <v>1</v>
      </c>
      <c r="DY1214" s="2"/>
      <c r="DZ1214" s="2" t="s">
        <v>3</v>
      </c>
      <c r="EA1214" s="2" t="s">
        <v>3</v>
      </c>
      <c r="EB1214" s="2" t="s">
        <v>3</v>
      </c>
      <c r="EC1214" s="2" t="s">
        <v>3</v>
      </c>
      <c r="ED1214" s="2"/>
      <c r="EE1214" s="2">
        <v>56938434</v>
      </c>
      <c r="EF1214" s="2">
        <v>214</v>
      </c>
      <c r="EG1214" s="2" t="s">
        <v>42</v>
      </c>
      <c r="EH1214" s="2">
        <v>0</v>
      </c>
      <c r="EI1214" s="2" t="s">
        <v>3</v>
      </c>
      <c r="EJ1214" s="2">
        <v>3</v>
      </c>
      <c r="EK1214" s="2">
        <v>400007</v>
      </c>
      <c r="EL1214" s="2" t="s">
        <v>42</v>
      </c>
      <c r="EM1214" s="2" t="s">
        <v>43</v>
      </c>
      <c r="EN1214" s="2"/>
      <c r="EO1214" s="2" t="s">
        <v>3</v>
      </c>
      <c r="EP1214" s="2"/>
      <c r="EQ1214" s="2">
        <v>131088</v>
      </c>
      <c r="ER1214" s="2">
        <v>0</v>
      </c>
      <c r="ES1214" s="2">
        <v>81869.87999999999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>
        <v>0</v>
      </c>
      <c r="FR1214" s="2">
        <f>P1214</f>
        <v>163739.76</v>
      </c>
      <c r="FS1214" s="2">
        <v>0</v>
      </c>
      <c r="FT1214" s="2"/>
      <c r="FU1214" s="2"/>
      <c r="FV1214" s="2"/>
      <c r="FW1214" s="2"/>
      <c r="FX1214" s="2">
        <v>0</v>
      </c>
      <c r="FY1214" s="2">
        <v>0</v>
      </c>
      <c r="FZ1214" s="2"/>
      <c r="GA1214" s="2" t="s">
        <v>1113</v>
      </c>
      <c r="GB1214" s="2"/>
      <c r="GC1214" s="2"/>
      <c r="GD1214" s="2">
        <v>1</v>
      </c>
      <c r="GE1214" s="2"/>
      <c r="GF1214" s="2">
        <v>-417624356</v>
      </c>
      <c r="GG1214" s="2">
        <v>2</v>
      </c>
      <c r="GH1214" s="2">
        <v>4</v>
      </c>
      <c r="GI1214" s="2">
        <v>-2</v>
      </c>
      <c r="GJ1214" s="2">
        <v>0</v>
      </c>
      <c r="GK1214" s="2">
        <v>0</v>
      </c>
      <c r="GL1214" s="2">
        <f t="shared" si="973"/>
        <v>0</v>
      </c>
      <c r="GM1214" s="2">
        <f t="shared" si="974"/>
        <v>163739.76</v>
      </c>
      <c r="GN1214" s="2">
        <f t="shared" si="975"/>
        <v>0</v>
      </c>
      <c r="GO1214" s="2">
        <f t="shared" si="976"/>
        <v>0</v>
      </c>
      <c r="GP1214" s="2">
        <f t="shared" si="977"/>
        <v>0</v>
      </c>
      <c r="GQ1214" s="2"/>
      <c r="GR1214" s="2">
        <v>1</v>
      </c>
      <c r="GS1214" s="2">
        <v>2</v>
      </c>
      <c r="GT1214" s="2">
        <v>0</v>
      </c>
      <c r="GU1214" s="2" t="s">
        <v>3</v>
      </c>
      <c r="GV1214" s="2">
        <f t="shared" si="978"/>
        <v>0</v>
      </c>
      <c r="GW1214" s="2">
        <v>1</v>
      </c>
      <c r="GX1214" s="2">
        <f t="shared" si="979"/>
        <v>0</v>
      </c>
      <c r="GY1214" s="2"/>
      <c r="GZ1214" s="2"/>
      <c r="HA1214" s="2">
        <v>0</v>
      </c>
      <c r="HB1214" s="2">
        <v>0</v>
      </c>
      <c r="HC1214" s="2">
        <f t="shared" si="980"/>
        <v>0</v>
      </c>
      <c r="HD1214" s="2"/>
      <c r="HE1214" s="2" t="s">
        <v>45</v>
      </c>
      <c r="HF1214" s="2" t="s">
        <v>46</v>
      </c>
      <c r="HG1214" s="2"/>
      <c r="HH1214" s="2"/>
      <c r="HI1214" s="2"/>
      <c r="HJ1214" s="2"/>
      <c r="HK1214" s="2"/>
      <c r="HL1214" s="2"/>
      <c r="HM1214" s="2" t="s">
        <v>3</v>
      </c>
      <c r="HN1214" s="2" t="s">
        <v>3</v>
      </c>
      <c r="HO1214" s="2" t="s">
        <v>3</v>
      </c>
      <c r="HP1214" s="2" t="s">
        <v>3</v>
      </c>
      <c r="HQ1214" s="2" t="s">
        <v>3</v>
      </c>
      <c r="HR1214" s="2"/>
      <c r="HS1214" s="2">
        <v>0</v>
      </c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>
        <v>0</v>
      </c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</row>
    <row r="1215" spans="1:255" x14ac:dyDescent="0.2">
      <c r="A1215" s="3">
        <v>17</v>
      </c>
      <c r="B1215" s="3">
        <v>1</v>
      </c>
      <c r="E1215" s="3" t="s">
        <v>1110</v>
      </c>
      <c r="F1215" s="3" t="s">
        <v>1111</v>
      </c>
      <c r="G1215" s="3" t="s">
        <v>1112</v>
      </c>
      <c r="H1215" s="3" t="s">
        <v>41</v>
      </c>
      <c r="I1215" s="3">
        <v>2</v>
      </c>
      <c r="J1215" s="3">
        <v>0</v>
      </c>
      <c r="K1215" s="3">
        <v>2</v>
      </c>
      <c r="O1215" s="3">
        <f t="shared" si="956"/>
        <v>1239509.98</v>
      </c>
      <c r="P1215" s="3">
        <f t="shared" si="957"/>
        <v>1239509.98</v>
      </c>
      <c r="Q1215" s="3">
        <f>(ROUND((ROUND(((ET1215)*AV1215*I1215),2)*BB1215),2)+ROUND((ROUND(((AE1215-(EU1215))*AV1215*I1215),2)*BS1215),2))</f>
        <v>0</v>
      </c>
      <c r="R1215" s="3">
        <f>(ROUND((ROUND(((EU1215)*AV1215*I1215),2)*BS1215),2)+ROUND((ROUND(((AE1215-(EU1215))*AV1215*I1215),2)*BS1215),2))</f>
        <v>0</v>
      </c>
      <c r="S1215" s="3">
        <f t="shared" si="958"/>
        <v>0</v>
      </c>
      <c r="T1215" s="3">
        <f t="shared" si="959"/>
        <v>0</v>
      </c>
      <c r="U1215" s="3">
        <f t="shared" si="960"/>
        <v>0</v>
      </c>
      <c r="V1215" s="3">
        <f t="shared" si="961"/>
        <v>0</v>
      </c>
      <c r="W1215" s="3">
        <f t="shared" si="962"/>
        <v>0</v>
      </c>
      <c r="X1215" s="3">
        <f>(ROUND((((S1215+ROUND((ROUND(((EU1215)*AV1215*I1215),2)*BS1215),2))*AT1215)/100),2)+ROUND(((ROUND((ROUND(((AE1215-(EU1215))*AV1215*I1215),2)*BS1215),2)*AT1215)/100),2))</f>
        <v>0</v>
      </c>
      <c r="Y1215" s="3">
        <f>(ROUND((((S1215+ROUND((ROUND(((EU1215)*AV1215*I1215),2)*BS1215),2))*AU1215)/100),2)+ROUND(((ROUND((ROUND(((AE1215-(EU1215))*AV1215*I1215),2)*BS1215),2)*AU1215)/100),2))</f>
        <v>0</v>
      </c>
      <c r="AA1215" s="3">
        <v>56661436</v>
      </c>
      <c r="AB1215" s="3">
        <f t="shared" si="963"/>
        <v>81869.88</v>
      </c>
      <c r="AC1215" s="3">
        <f>ROUND((ES1215),6)</f>
        <v>81869.88</v>
      </c>
      <c r="AD1215" s="3">
        <f>ROUND((((ET1215)-(EU1215))+AE1215),6)</f>
        <v>0</v>
      </c>
      <c r="AE1215" s="3">
        <f t="shared" si="981"/>
        <v>0</v>
      </c>
      <c r="AF1215" s="3">
        <f t="shared" si="981"/>
        <v>0</v>
      </c>
      <c r="AG1215" s="3">
        <f t="shared" si="964"/>
        <v>0</v>
      </c>
      <c r="AH1215" s="3">
        <f t="shared" si="982"/>
        <v>0</v>
      </c>
      <c r="AI1215" s="3">
        <f t="shared" si="982"/>
        <v>0</v>
      </c>
      <c r="AJ1215" s="3">
        <f t="shared" si="965"/>
        <v>0</v>
      </c>
      <c r="AK1215" s="3">
        <v>81869.87999999999</v>
      </c>
      <c r="AL1215" s="3">
        <v>81869.87999999999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1</v>
      </c>
      <c r="AW1215" s="3">
        <v>1</v>
      </c>
      <c r="AZ1215" s="3">
        <v>1</v>
      </c>
      <c r="BA1215" s="3">
        <v>1</v>
      </c>
      <c r="BB1215" s="3">
        <v>1</v>
      </c>
      <c r="BC1215" s="3">
        <v>7.57</v>
      </c>
      <c r="BD1215" s="3" t="s">
        <v>3</v>
      </c>
      <c r="BE1215" s="3" t="s">
        <v>3</v>
      </c>
      <c r="BF1215" s="3" t="s">
        <v>3</v>
      </c>
      <c r="BG1215" s="3" t="s">
        <v>3</v>
      </c>
      <c r="BH1215" s="3">
        <v>3</v>
      </c>
      <c r="BI1215" s="3">
        <v>3</v>
      </c>
      <c r="BJ1215" s="3" t="s">
        <v>1111</v>
      </c>
      <c r="BM1215" s="3">
        <v>400007</v>
      </c>
      <c r="BN1215" s="3">
        <v>0</v>
      </c>
      <c r="BO1215" s="3" t="s">
        <v>3</v>
      </c>
      <c r="BP1215" s="3">
        <v>0</v>
      </c>
      <c r="BQ1215" s="3">
        <v>214</v>
      </c>
      <c r="BR1215" s="3">
        <v>0</v>
      </c>
      <c r="BS1215" s="3">
        <v>1</v>
      </c>
      <c r="BT1215" s="3">
        <v>1</v>
      </c>
      <c r="BU1215" s="3">
        <v>1</v>
      </c>
      <c r="BV1215" s="3">
        <v>1</v>
      </c>
      <c r="BW1215" s="3">
        <v>1</v>
      </c>
      <c r="BX1215" s="3">
        <v>1</v>
      </c>
      <c r="BY1215" s="3" t="s">
        <v>3</v>
      </c>
      <c r="BZ1215" s="3">
        <v>0</v>
      </c>
      <c r="CA1215" s="3">
        <v>0</v>
      </c>
      <c r="CB1215" s="3" t="s">
        <v>3</v>
      </c>
      <c r="CE1215" s="3">
        <v>1566</v>
      </c>
      <c r="CF1215" s="3">
        <v>0</v>
      </c>
      <c r="CG1215" s="3">
        <v>0</v>
      </c>
      <c r="CM1215" s="3">
        <v>0</v>
      </c>
      <c r="CN1215" s="3" t="s">
        <v>3</v>
      </c>
      <c r="CO1215" s="3">
        <v>0</v>
      </c>
      <c r="CP1215" s="3">
        <f t="shared" si="966"/>
        <v>1239509.98</v>
      </c>
      <c r="CQ1215" s="3">
        <f t="shared" si="967"/>
        <v>619754.99</v>
      </c>
      <c r="CR1215" s="3">
        <f>(ROUND((ROUND(((ET1215)*AV1215*1),2)*BB1215),2)+ROUND((ROUND(((AE1215-(EU1215))*AV1215*1),2)*BS1215),2))</f>
        <v>0</v>
      </c>
      <c r="CS1215" s="3">
        <f>(ROUND((ROUND(((EU1215)*AV1215*1),2)*BS1215),2)+ROUND((ROUND(((AE1215-(EU1215))*AV1215*1),2)*BS1215),2))</f>
        <v>0</v>
      </c>
      <c r="CT1215" s="3">
        <f t="shared" si="968"/>
        <v>0</v>
      </c>
      <c r="CU1215" s="3">
        <f t="shared" si="969"/>
        <v>0</v>
      </c>
      <c r="CV1215" s="3">
        <f t="shared" si="970"/>
        <v>0</v>
      </c>
      <c r="CW1215" s="3">
        <f t="shared" si="971"/>
        <v>0</v>
      </c>
      <c r="CX1215" s="3">
        <f t="shared" si="972"/>
        <v>0</v>
      </c>
      <c r="CY1215" s="3">
        <f>(ROUND((((S1215+ROUND((ROUND(((EU1215)*AV1215*1),2)*BS1215),2))*AT1215)/100),2)+ROUND(((ROUND((ROUND(((AE1215-(EU1215))*AV1215*1),2)*BS1215),2)*AT1215)/100),2))</f>
        <v>0</v>
      </c>
      <c r="CZ1215" s="3">
        <f>(ROUND((((S1215+ROUND((ROUND(((EU1215)*AV1215*1),2)*BS1215),2))*AU1215)/100),2)+ROUND(((ROUND((ROUND(((AE1215-(EU1215))*AV1215*1),2)*BS1215),2)*AU1215)/100),2))</f>
        <v>0</v>
      </c>
      <c r="DC1215" s="3" t="s">
        <v>3</v>
      </c>
      <c r="DD1215" s="3" t="s">
        <v>3</v>
      </c>
      <c r="DE1215" s="3" t="s">
        <v>3</v>
      </c>
      <c r="DF1215" s="3" t="s">
        <v>3</v>
      </c>
      <c r="DG1215" s="3" t="s">
        <v>3</v>
      </c>
      <c r="DH1215" s="3" t="s">
        <v>3</v>
      </c>
      <c r="DI1215" s="3" t="s">
        <v>3</v>
      </c>
      <c r="DJ1215" s="3" t="s">
        <v>3</v>
      </c>
      <c r="DK1215" s="3" t="s">
        <v>3</v>
      </c>
      <c r="DL1215" s="3" t="s">
        <v>3</v>
      </c>
      <c r="DM1215" s="3" t="s">
        <v>3</v>
      </c>
      <c r="DN1215" s="3">
        <v>0</v>
      </c>
      <c r="DO1215" s="3">
        <v>0</v>
      </c>
      <c r="DP1215" s="3">
        <v>1</v>
      </c>
      <c r="DQ1215" s="3">
        <v>1</v>
      </c>
      <c r="DU1215" s="3">
        <v>1013</v>
      </c>
      <c r="DV1215" s="3" t="s">
        <v>41</v>
      </c>
      <c r="DW1215" s="3" t="s">
        <v>41</v>
      </c>
      <c r="DX1215" s="3">
        <v>1</v>
      </c>
      <c r="DZ1215" s="3" t="s">
        <v>3</v>
      </c>
      <c r="EA1215" s="3" t="s">
        <v>3</v>
      </c>
      <c r="EB1215" s="3" t="s">
        <v>3</v>
      </c>
      <c r="EC1215" s="3" t="s">
        <v>3</v>
      </c>
      <c r="EE1215" s="3">
        <v>56938434</v>
      </c>
      <c r="EF1215" s="3">
        <v>214</v>
      </c>
      <c r="EG1215" s="3" t="s">
        <v>42</v>
      </c>
      <c r="EH1215" s="3">
        <v>0</v>
      </c>
      <c r="EI1215" s="3" t="s">
        <v>3</v>
      </c>
      <c r="EJ1215" s="3">
        <v>3</v>
      </c>
      <c r="EK1215" s="3">
        <v>400007</v>
      </c>
      <c r="EL1215" s="3" t="s">
        <v>42</v>
      </c>
      <c r="EM1215" s="3" t="s">
        <v>43</v>
      </c>
      <c r="EO1215" s="3" t="s">
        <v>3</v>
      </c>
      <c r="EQ1215" s="3">
        <v>131088</v>
      </c>
      <c r="ER1215" s="3">
        <v>0</v>
      </c>
      <c r="ES1215" s="3">
        <v>81869.87999999999</v>
      </c>
      <c r="ET1215" s="3">
        <v>0</v>
      </c>
      <c r="EU1215" s="3">
        <v>0</v>
      </c>
      <c r="EV1215" s="3">
        <v>0</v>
      </c>
      <c r="EW1215" s="3">
        <v>0</v>
      </c>
      <c r="EX1215" s="3">
        <v>0</v>
      </c>
      <c r="EY1215" s="3">
        <v>0</v>
      </c>
      <c r="EZ1215" s="3">
        <v>5</v>
      </c>
      <c r="FC1215" s="3">
        <v>1</v>
      </c>
      <c r="FD1215" s="3">
        <v>18</v>
      </c>
      <c r="FF1215" s="3">
        <v>725374.27</v>
      </c>
      <c r="FQ1215" s="3">
        <v>0</v>
      </c>
      <c r="FR1215" s="3">
        <f>P1215</f>
        <v>1239509.98</v>
      </c>
      <c r="FS1215" s="3">
        <v>0</v>
      </c>
      <c r="FX1215" s="3">
        <v>0</v>
      </c>
      <c r="FY1215" s="3">
        <v>0</v>
      </c>
      <c r="GA1215" s="3" t="s">
        <v>1113</v>
      </c>
      <c r="GD1215" s="3">
        <v>1</v>
      </c>
      <c r="GF1215" s="3">
        <v>-417624356</v>
      </c>
      <c r="GG1215" s="3">
        <v>2</v>
      </c>
      <c r="GH1215" s="3">
        <v>3</v>
      </c>
      <c r="GI1215" s="3">
        <v>3</v>
      </c>
      <c r="GJ1215" s="3">
        <v>0</v>
      </c>
      <c r="GK1215" s="3">
        <v>0</v>
      </c>
      <c r="GL1215" s="3">
        <f t="shared" si="973"/>
        <v>0</v>
      </c>
      <c r="GM1215" s="3">
        <f t="shared" si="974"/>
        <v>1239509.98</v>
      </c>
      <c r="GN1215" s="3">
        <f t="shared" si="975"/>
        <v>0</v>
      </c>
      <c r="GO1215" s="3">
        <f t="shared" si="976"/>
        <v>0</v>
      </c>
      <c r="GP1215" s="3">
        <f t="shared" si="977"/>
        <v>0</v>
      </c>
      <c r="GR1215" s="3">
        <v>1</v>
      </c>
      <c r="GS1215" s="3">
        <v>1</v>
      </c>
      <c r="GT1215" s="3">
        <v>0</v>
      </c>
      <c r="GU1215" s="3" t="s">
        <v>3</v>
      </c>
      <c r="GV1215" s="3">
        <f t="shared" si="978"/>
        <v>0</v>
      </c>
      <c r="GW1215" s="3">
        <v>1</v>
      </c>
      <c r="GX1215" s="3">
        <f t="shared" si="979"/>
        <v>0</v>
      </c>
      <c r="HA1215" s="3">
        <v>0</v>
      </c>
      <c r="HB1215" s="3">
        <v>0</v>
      </c>
      <c r="HC1215" s="3">
        <f t="shared" si="980"/>
        <v>0</v>
      </c>
      <c r="HE1215" s="3" t="s">
        <v>45</v>
      </c>
      <c r="HF1215" s="3" t="s">
        <v>46</v>
      </c>
      <c r="HM1215" s="3" t="s">
        <v>3</v>
      </c>
      <c r="HN1215" s="3" t="s">
        <v>3</v>
      </c>
      <c r="HO1215" s="3" t="s">
        <v>3</v>
      </c>
      <c r="HP1215" s="3" t="s">
        <v>3</v>
      </c>
      <c r="HQ1215" s="3" t="s">
        <v>3</v>
      </c>
      <c r="HS1215" s="3">
        <v>0</v>
      </c>
      <c r="IK1215" s="3">
        <v>0</v>
      </c>
    </row>
    <row r="1216" spans="1:255" x14ac:dyDescent="0.2">
      <c r="A1216" s="2">
        <v>17</v>
      </c>
      <c r="B1216" s="2">
        <v>1</v>
      </c>
      <c r="C1216" s="2"/>
      <c r="D1216" s="2"/>
      <c r="E1216" s="2" t="s">
        <v>1114</v>
      </c>
      <c r="F1216" s="2" t="s">
        <v>1115</v>
      </c>
      <c r="G1216" s="2" t="s">
        <v>1116</v>
      </c>
      <c r="H1216" s="2" t="s">
        <v>41</v>
      </c>
      <c r="I1216" s="2">
        <v>2</v>
      </c>
      <c r="J1216" s="2">
        <v>0</v>
      </c>
      <c r="K1216" s="2">
        <v>2</v>
      </c>
      <c r="L1216" s="2"/>
      <c r="M1216" s="2"/>
      <c r="N1216" s="2"/>
      <c r="O1216" s="2">
        <f t="shared" si="956"/>
        <v>198270.94</v>
      </c>
      <c r="P1216" s="2">
        <f t="shared" si="957"/>
        <v>198270.94</v>
      </c>
      <c r="Q1216" s="2">
        <f>(ROUND((ROUND(((ET1216)*AV1216*I1216),2)*BB1216),2)+ROUND((ROUND(((AE1216-(EU1216))*AV1216*I1216),2)*BS1216),2))</f>
        <v>0</v>
      </c>
      <c r="R1216" s="2">
        <f>(ROUND((ROUND(((EU1216)*AV1216*I1216),2)*BS1216),2)+ROUND((ROUND(((AE1216-(EU1216))*AV1216*I1216),2)*BS1216),2))</f>
        <v>0</v>
      </c>
      <c r="S1216" s="2">
        <f t="shared" si="958"/>
        <v>0</v>
      </c>
      <c r="T1216" s="2">
        <f t="shared" si="959"/>
        <v>0</v>
      </c>
      <c r="U1216" s="2">
        <f t="shared" si="960"/>
        <v>0</v>
      </c>
      <c r="V1216" s="2">
        <f t="shared" si="961"/>
        <v>0</v>
      </c>
      <c r="W1216" s="2">
        <f t="shared" si="962"/>
        <v>0</v>
      </c>
      <c r="X1216" s="2">
        <f>(ROUND((((S1216+ROUND((ROUND(((EU1216)*AV1216*I1216),2)*BS1216),2))*AT1216)/100),2)+ROUND(((ROUND((ROUND(((AE1216-(EU1216))*AV1216*I1216),2)*BS1216),2)*AT1216)/100),2))</f>
        <v>0</v>
      </c>
      <c r="Y1216" s="2">
        <f>(ROUND((((S1216+ROUND((ROUND(((EU1216)*AV1216*I1216),2)*BS1216),2))*AU1216)/100),2)+ROUND(((ROUND((ROUND(((AE1216-(EU1216))*AV1216*I1216),2)*BS1216),2)*AU1216)/100),2))</f>
        <v>0</v>
      </c>
      <c r="Z1216" s="2"/>
      <c r="AA1216" s="2">
        <v>56661434</v>
      </c>
      <c r="AB1216" s="2">
        <f t="shared" si="963"/>
        <v>99135.47</v>
      </c>
      <c r="AC1216" s="2">
        <f>ROUND((ES1216),6)</f>
        <v>99135.47</v>
      </c>
      <c r="AD1216" s="2">
        <f>ROUND((((ET1216)-(EU1216))+AE1216),6)</f>
        <v>0</v>
      </c>
      <c r="AE1216" s="2">
        <f t="shared" si="981"/>
        <v>0</v>
      </c>
      <c r="AF1216" s="2">
        <f t="shared" si="981"/>
        <v>0</v>
      </c>
      <c r="AG1216" s="2">
        <f t="shared" si="964"/>
        <v>0</v>
      </c>
      <c r="AH1216" s="2">
        <f t="shared" si="982"/>
        <v>0</v>
      </c>
      <c r="AI1216" s="2">
        <f t="shared" si="982"/>
        <v>0</v>
      </c>
      <c r="AJ1216" s="2">
        <f t="shared" si="965"/>
        <v>0</v>
      </c>
      <c r="AK1216" s="2">
        <v>99135.47</v>
      </c>
      <c r="AL1216" s="2">
        <v>99135.47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1</v>
      </c>
      <c r="AW1216" s="2">
        <v>1</v>
      </c>
      <c r="AX1216" s="2"/>
      <c r="AY1216" s="2"/>
      <c r="AZ1216" s="2">
        <v>1</v>
      </c>
      <c r="BA1216" s="2">
        <v>1</v>
      </c>
      <c r="BB1216" s="2">
        <v>1</v>
      </c>
      <c r="BC1216" s="2">
        <v>1</v>
      </c>
      <c r="BD1216" s="2" t="s">
        <v>3</v>
      </c>
      <c r="BE1216" s="2" t="s">
        <v>3</v>
      </c>
      <c r="BF1216" s="2" t="s">
        <v>3</v>
      </c>
      <c r="BG1216" s="2" t="s">
        <v>3</v>
      </c>
      <c r="BH1216" s="2">
        <v>3</v>
      </c>
      <c r="BI1216" s="2">
        <v>3</v>
      </c>
      <c r="BJ1216" s="2" t="s">
        <v>1115</v>
      </c>
      <c r="BK1216" s="2"/>
      <c r="BL1216" s="2"/>
      <c r="BM1216" s="2">
        <v>400007</v>
      </c>
      <c r="BN1216" s="2">
        <v>0</v>
      </c>
      <c r="BO1216" s="2" t="s">
        <v>3</v>
      </c>
      <c r="BP1216" s="2">
        <v>0</v>
      </c>
      <c r="BQ1216" s="2">
        <v>214</v>
      </c>
      <c r="BR1216" s="2">
        <v>0</v>
      </c>
      <c r="BS1216" s="2">
        <v>1</v>
      </c>
      <c r="BT1216" s="2">
        <v>1</v>
      </c>
      <c r="BU1216" s="2">
        <v>1</v>
      </c>
      <c r="BV1216" s="2">
        <v>1</v>
      </c>
      <c r="BW1216" s="2">
        <v>1</v>
      </c>
      <c r="BX1216" s="2">
        <v>1</v>
      </c>
      <c r="BY1216" s="2" t="s">
        <v>3</v>
      </c>
      <c r="BZ1216" s="2">
        <v>0</v>
      </c>
      <c r="CA1216" s="2">
        <v>0</v>
      </c>
      <c r="CB1216" s="2" t="s">
        <v>3</v>
      </c>
      <c r="CC1216" s="2"/>
      <c r="CD1216" s="2"/>
      <c r="CE1216" s="2">
        <v>1566</v>
      </c>
      <c r="CF1216" s="2">
        <v>0</v>
      </c>
      <c r="CG1216" s="2">
        <v>0</v>
      </c>
      <c r="CH1216" s="2"/>
      <c r="CI1216" s="2"/>
      <c r="CJ1216" s="2"/>
      <c r="CK1216" s="2"/>
      <c r="CL1216" s="2"/>
      <c r="CM1216" s="2">
        <v>0</v>
      </c>
      <c r="CN1216" s="2" t="s">
        <v>3</v>
      </c>
      <c r="CO1216" s="2">
        <v>0</v>
      </c>
      <c r="CP1216" s="2">
        <f t="shared" si="966"/>
        <v>198270.94</v>
      </c>
      <c r="CQ1216" s="2">
        <f t="shared" si="967"/>
        <v>99135.47</v>
      </c>
      <c r="CR1216" s="2">
        <f>(ROUND((ROUND(((ET1216)*AV1216*1),2)*BB1216),2)+ROUND((ROUND(((AE1216-(EU1216))*AV1216*1),2)*BS1216),2))</f>
        <v>0</v>
      </c>
      <c r="CS1216" s="2">
        <f>(ROUND((ROUND(((EU1216)*AV1216*1),2)*BS1216),2)+ROUND((ROUND(((AE1216-(EU1216))*AV1216*1),2)*BS1216),2))</f>
        <v>0</v>
      </c>
      <c r="CT1216" s="2">
        <f t="shared" si="968"/>
        <v>0</v>
      </c>
      <c r="CU1216" s="2">
        <f t="shared" si="969"/>
        <v>0</v>
      </c>
      <c r="CV1216" s="2">
        <f t="shared" si="970"/>
        <v>0</v>
      </c>
      <c r="CW1216" s="2">
        <f t="shared" si="971"/>
        <v>0</v>
      </c>
      <c r="CX1216" s="2">
        <f t="shared" si="972"/>
        <v>0</v>
      </c>
      <c r="CY1216" s="2">
        <f>(ROUND((((S1216+ROUND((ROUND(((EU1216)*AV1216*1),2)*BS1216),2))*AT1216)/100),2)+ROUND(((ROUND((ROUND(((AE1216-(EU1216))*AV1216*1),2)*BS1216),2)*AT1216)/100),2))</f>
        <v>0</v>
      </c>
      <c r="CZ1216" s="2">
        <f>(ROUND((((S1216+ROUND((ROUND(((EU1216)*AV1216*1),2)*BS1216),2))*AU1216)/100),2)+ROUND(((ROUND((ROUND(((AE1216-(EU1216))*AV1216*1),2)*BS1216),2)*AU1216)/100),2))</f>
        <v>0</v>
      </c>
      <c r="DA1216" s="2"/>
      <c r="DB1216" s="2"/>
      <c r="DC1216" s="2" t="s">
        <v>3</v>
      </c>
      <c r="DD1216" s="2" t="s">
        <v>3</v>
      </c>
      <c r="DE1216" s="2" t="s">
        <v>3</v>
      </c>
      <c r="DF1216" s="2" t="s">
        <v>3</v>
      </c>
      <c r="DG1216" s="2" t="s">
        <v>3</v>
      </c>
      <c r="DH1216" s="2" t="s">
        <v>3</v>
      </c>
      <c r="DI1216" s="2" t="s">
        <v>3</v>
      </c>
      <c r="DJ1216" s="2" t="s">
        <v>3</v>
      </c>
      <c r="DK1216" s="2" t="s">
        <v>3</v>
      </c>
      <c r="DL1216" s="2" t="s">
        <v>3</v>
      </c>
      <c r="DM1216" s="2" t="s">
        <v>3</v>
      </c>
      <c r="DN1216" s="2">
        <v>0</v>
      </c>
      <c r="DO1216" s="2">
        <v>0</v>
      </c>
      <c r="DP1216" s="2">
        <v>1</v>
      </c>
      <c r="DQ1216" s="2">
        <v>1</v>
      </c>
      <c r="DR1216" s="2"/>
      <c r="DS1216" s="2"/>
      <c r="DT1216" s="2"/>
      <c r="DU1216" s="2">
        <v>1013</v>
      </c>
      <c r="DV1216" s="2" t="s">
        <v>41</v>
      </c>
      <c r="DW1216" s="2" t="s">
        <v>41</v>
      </c>
      <c r="DX1216" s="2">
        <v>1</v>
      </c>
      <c r="DY1216" s="2"/>
      <c r="DZ1216" s="2" t="s">
        <v>3</v>
      </c>
      <c r="EA1216" s="2" t="s">
        <v>3</v>
      </c>
      <c r="EB1216" s="2" t="s">
        <v>3</v>
      </c>
      <c r="EC1216" s="2" t="s">
        <v>3</v>
      </c>
      <c r="ED1216" s="2"/>
      <c r="EE1216" s="2">
        <v>56938434</v>
      </c>
      <c r="EF1216" s="2">
        <v>214</v>
      </c>
      <c r="EG1216" s="2" t="s">
        <v>42</v>
      </c>
      <c r="EH1216" s="2">
        <v>0</v>
      </c>
      <c r="EI1216" s="2" t="s">
        <v>3</v>
      </c>
      <c r="EJ1216" s="2">
        <v>3</v>
      </c>
      <c r="EK1216" s="2">
        <v>400007</v>
      </c>
      <c r="EL1216" s="2" t="s">
        <v>42</v>
      </c>
      <c r="EM1216" s="2" t="s">
        <v>43</v>
      </c>
      <c r="EN1216" s="2"/>
      <c r="EO1216" s="2" t="s">
        <v>3</v>
      </c>
      <c r="EP1216" s="2"/>
      <c r="EQ1216" s="2">
        <v>131088</v>
      </c>
      <c r="ER1216" s="2">
        <v>0</v>
      </c>
      <c r="ES1216" s="2">
        <v>99135.47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>
        <v>0</v>
      </c>
      <c r="FR1216" s="2">
        <f>P1216</f>
        <v>198270.94</v>
      </c>
      <c r="FS1216" s="2">
        <v>0</v>
      </c>
      <c r="FT1216" s="2"/>
      <c r="FU1216" s="2"/>
      <c r="FV1216" s="2"/>
      <c r="FW1216" s="2"/>
      <c r="FX1216" s="2">
        <v>0</v>
      </c>
      <c r="FY1216" s="2">
        <v>0</v>
      </c>
      <c r="FZ1216" s="2"/>
      <c r="GA1216" s="2" t="s">
        <v>1117</v>
      </c>
      <c r="GB1216" s="2"/>
      <c r="GC1216" s="2"/>
      <c r="GD1216" s="2">
        <v>1</v>
      </c>
      <c r="GE1216" s="2"/>
      <c r="GF1216" s="2">
        <v>-1046949129</v>
      </c>
      <c r="GG1216" s="2">
        <v>2</v>
      </c>
      <c r="GH1216" s="2">
        <v>4</v>
      </c>
      <c r="GI1216" s="2">
        <v>-2</v>
      </c>
      <c r="GJ1216" s="2">
        <v>0</v>
      </c>
      <c r="GK1216" s="2">
        <v>0</v>
      </c>
      <c r="GL1216" s="2">
        <f t="shared" si="973"/>
        <v>0</v>
      </c>
      <c r="GM1216" s="2">
        <f t="shared" si="974"/>
        <v>198270.94</v>
      </c>
      <c r="GN1216" s="2">
        <f t="shared" si="975"/>
        <v>0</v>
      </c>
      <c r="GO1216" s="2">
        <f t="shared" si="976"/>
        <v>0</v>
      </c>
      <c r="GP1216" s="2">
        <f t="shared" si="977"/>
        <v>0</v>
      </c>
      <c r="GQ1216" s="2"/>
      <c r="GR1216" s="2">
        <v>1</v>
      </c>
      <c r="GS1216" s="2">
        <v>2</v>
      </c>
      <c r="GT1216" s="2">
        <v>0</v>
      </c>
      <c r="GU1216" s="2" t="s">
        <v>3</v>
      </c>
      <c r="GV1216" s="2">
        <f t="shared" si="978"/>
        <v>0</v>
      </c>
      <c r="GW1216" s="2">
        <v>1</v>
      </c>
      <c r="GX1216" s="2">
        <f t="shared" si="979"/>
        <v>0</v>
      </c>
      <c r="GY1216" s="2"/>
      <c r="GZ1216" s="2"/>
      <c r="HA1216" s="2">
        <v>0</v>
      </c>
      <c r="HB1216" s="2">
        <v>0</v>
      </c>
      <c r="HC1216" s="2">
        <f t="shared" si="980"/>
        <v>0</v>
      </c>
      <c r="HD1216" s="2"/>
      <c r="HE1216" s="2" t="s">
        <v>45</v>
      </c>
      <c r="HF1216" s="2" t="s">
        <v>46</v>
      </c>
      <c r="HG1216" s="2"/>
      <c r="HH1216" s="2"/>
      <c r="HI1216" s="2"/>
      <c r="HJ1216" s="2"/>
      <c r="HK1216" s="2"/>
      <c r="HL1216" s="2"/>
      <c r="HM1216" s="2" t="s">
        <v>3</v>
      </c>
      <c r="HN1216" s="2" t="s">
        <v>3</v>
      </c>
      <c r="HO1216" s="2" t="s">
        <v>3</v>
      </c>
      <c r="HP1216" s="2" t="s">
        <v>3</v>
      </c>
      <c r="HQ1216" s="2" t="s">
        <v>3</v>
      </c>
      <c r="HR1216" s="2"/>
      <c r="HS1216" s="2">
        <v>0</v>
      </c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>
        <v>0</v>
      </c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</row>
    <row r="1217" spans="1:255" x14ac:dyDescent="0.2">
      <c r="A1217" s="3">
        <v>17</v>
      </c>
      <c r="B1217" s="3">
        <v>1</v>
      </c>
      <c r="E1217" s="3" t="s">
        <v>1114</v>
      </c>
      <c r="F1217" s="3" t="s">
        <v>1115</v>
      </c>
      <c r="G1217" s="3" t="s">
        <v>1116</v>
      </c>
      <c r="H1217" s="3" t="s">
        <v>41</v>
      </c>
      <c r="I1217" s="3">
        <v>2</v>
      </c>
      <c r="J1217" s="3">
        <v>0</v>
      </c>
      <c r="K1217" s="3">
        <v>2</v>
      </c>
      <c r="O1217" s="3">
        <f t="shared" si="956"/>
        <v>1500911.02</v>
      </c>
      <c r="P1217" s="3">
        <f t="shared" si="957"/>
        <v>1500911.02</v>
      </c>
      <c r="Q1217" s="3">
        <f>(ROUND((ROUND(((ET1217)*AV1217*I1217),2)*BB1217),2)+ROUND((ROUND(((AE1217-(EU1217))*AV1217*I1217),2)*BS1217),2))</f>
        <v>0</v>
      </c>
      <c r="R1217" s="3">
        <f>(ROUND((ROUND(((EU1217)*AV1217*I1217),2)*BS1217),2)+ROUND((ROUND(((AE1217-(EU1217))*AV1217*I1217),2)*BS1217),2))</f>
        <v>0</v>
      </c>
      <c r="S1217" s="3">
        <f t="shared" si="958"/>
        <v>0</v>
      </c>
      <c r="T1217" s="3">
        <f t="shared" si="959"/>
        <v>0</v>
      </c>
      <c r="U1217" s="3">
        <f t="shared" si="960"/>
        <v>0</v>
      </c>
      <c r="V1217" s="3">
        <f t="shared" si="961"/>
        <v>0</v>
      </c>
      <c r="W1217" s="3">
        <f t="shared" si="962"/>
        <v>0</v>
      </c>
      <c r="X1217" s="3">
        <f>(ROUND((((S1217+ROUND((ROUND(((EU1217)*AV1217*I1217),2)*BS1217),2))*AT1217)/100),2)+ROUND(((ROUND((ROUND(((AE1217-(EU1217))*AV1217*I1217),2)*BS1217),2)*AT1217)/100),2))</f>
        <v>0</v>
      </c>
      <c r="Y1217" s="3">
        <f>(ROUND((((S1217+ROUND((ROUND(((EU1217)*AV1217*I1217),2)*BS1217),2))*AU1217)/100),2)+ROUND(((ROUND((ROUND(((AE1217-(EU1217))*AV1217*I1217),2)*BS1217),2)*AU1217)/100),2))</f>
        <v>0</v>
      </c>
      <c r="AA1217" s="3">
        <v>56661436</v>
      </c>
      <c r="AB1217" s="3">
        <f t="shared" si="963"/>
        <v>99135.47</v>
      </c>
      <c r="AC1217" s="3">
        <f>ROUND((ES1217),6)</f>
        <v>99135.47</v>
      </c>
      <c r="AD1217" s="3">
        <f>ROUND((((ET1217)-(EU1217))+AE1217),6)</f>
        <v>0</v>
      </c>
      <c r="AE1217" s="3">
        <f t="shared" si="981"/>
        <v>0</v>
      </c>
      <c r="AF1217" s="3">
        <f t="shared" si="981"/>
        <v>0</v>
      </c>
      <c r="AG1217" s="3">
        <f t="shared" si="964"/>
        <v>0</v>
      </c>
      <c r="AH1217" s="3">
        <f t="shared" si="982"/>
        <v>0</v>
      </c>
      <c r="AI1217" s="3">
        <f t="shared" si="982"/>
        <v>0</v>
      </c>
      <c r="AJ1217" s="3">
        <f t="shared" si="965"/>
        <v>0</v>
      </c>
      <c r="AK1217" s="3">
        <v>99135.47</v>
      </c>
      <c r="AL1217" s="3">
        <v>99135.47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1</v>
      </c>
      <c r="AW1217" s="3">
        <v>1</v>
      </c>
      <c r="AZ1217" s="3">
        <v>1</v>
      </c>
      <c r="BA1217" s="3">
        <v>1</v>
      </c>
      <c r="BB1217" s="3">
        <v>1</v>
      </c>
      <c r="BC1217" s="3">
        <v>7.57</v>
      </c>
      <c r="BD1217" s="3" t="s">
        <v>3</v>
      </c>
      <c r="BE1217" s="3" t="s">
        <v>3</v>
      </c>
      <c r="BF1217" s="3" t="s">
        <v>3</v>
      </c>
      <c r="BG1217" s="3" t="s">
        <v>3</v>
      </c>
      <c r="BH1217" s="3">
        <v>3</v>
      </c>
      <c r="BI1217" s="3">
        <v>3</v>
      </c>
      <c r="BJ1217" s="3" t="s">
        <v>1115</v>
      </c>
      <c r="BM1217" s="3">
        <v>400007</v>
      </c>
      <c r="BN1217" s="3">
        <v>0</v>
      </c>
      <c r="BO1217" s="3" t="s">
        <v>3</v>
      </c>
      <c r="BP1217" s="3">
        <v>0</v>
      </c>
      <c r="BQ1217" s="3">
        <v>214</v>
      </c>
      <c r="BR1217" s="3">
        <v>0</v>
      </c>
      <c r="BS1217" s="3">
        <v>1</v>
      </c>
      <c r="BT1217" s="3">
        <v>1</v>
      </c>
      <c r="BU1217" s="3">
        <v>1</v>
      </c>
      <c r="BV1217" s="3">
        <v>1</v>
      </c>
      <c r="BW1217" s="3">
        <v>1</v>
      </c>
      <c r="BX1217" s="3">
        <v>1</v>
      </c>
      <c r="BY1217" s="3" t="s">
        <v>3</v>
      </c>
      <c r="BZ1217" s="3">
        <v>0</v>
      </c>
      <c r="CA1217" s="3">
        <v>0</v>
      </c>
      <c r="CB1217" s="3" t="s">
        <v>3</v>
      </c>
      <c r="CE1217" s="3">
        <v>1566</v>
      </c>
      <c r="CF1217" s="3">
        <v>0</v>
      </c>
      <c r="CG1217" s="3">
        <v>0</v>
      </c>
      <c r="CM1217" s="3">
        <v>0</v>
      </c>
      <c r="CN1217" s="3" t="s">
        <v>3</v>
      </c>
      <c r="CO1217" s="3">
        <v>0</v>
      </c>
      <c r="CP1217" s="3">
        <f t="shared" si="966"/>
        <v>1500911.02</v>
      </c>
      <c r="CQ1217" s="3">
        <f t="shared" si="967"/>
        <v>750455.51</v>
      </c>
      <c r="CR1217" s="3">
        <f>(ROUND((ROUND(((ET1217)*AV1217*1),2)*BB1217),2)+ROUND((ROUND(((AE1217-(EU1217))*AV1217*1),2)*BS1217),2))</f>
        <v>0</v>
      </c>
      <c r="CS1217" s="3">
        <f>(ROUND((ROUND(((EU1217)*AV1217*1),2)*BS1217),2)+ROUND((ROUND(((AE1217-(EU1217))*AV1217*1),2)*BS1217),2))</f>
        <v>0</v>
      </c>
      <c r="CT1217" s="3">
        <f t="shared" si="968"/>
        <v>0</v>
      </c>
      <c r="CU1217" s="3">
        <f t="shared" si="969"/>
        <v>0</v>
      </c>
      <c r="CV1217" s="3">
        <f t="shared" si="970"/>
        <v>0</v>
      </c>
      <c r="CW1217" s="3">
        <f t="shared" si="971"/>
        <v>0</v>
      </c>
      <c r="CX1217" s="3">
        <f t="shared" si="972"/>
        <v>0</v>
      </c>
      <c r="CY1217" s="3">
        <f>(ROUND((((S1217+ROUND((ROUND(((EU1217)*AV1217*1),2)*BS1217),2))*AT1217)/100),2)+ROUND(((ROUND((ROUND(((AE1217-(EU1217))*AV1217*1),2)*BS1217),2)*AT1217)/100),2))</f>
        <v>0</v>
      </c>
      <c r="CZ1217" s="3">
        <f>(ROUND((((S1217+ROUND((ROUND(((EU1217)*AV1217*1),2)*BS1217),2))*AU1217)/100),2)+ROUND(((ROUND((ROUND(((AE1217-(EU1217))*AV1217*1),2)*BS1217),2)*AU1217)/100),2))</f>
        <v>0</v>
      </c>
      <c r="DC1217" s="3" t="s">
        <v>3</v>
      </c>
      <c r="DD1217" s="3" t="s">
        <v>3</v>
      </c>
      <c r="DE1217" s="3" t="s">
        <v>3</v>
      </c>
      <c r="DF1217" s="3" t="s">
        <v>3</v>
      </c>
      <c r="DG1217" s="3" t="s">
        <v>3</v>
      </c>
      <c r="DH1217" s="3" t="s">
        <v>3</v>
      </c>
      <c r="DI1217" s="3" t="s">
        <v>3</v>
      </c>
      <c r="DJ1217" s="3" t="s">
        <v>3</v>
      </c>
      <c r="DK1217" s="3" t="s">
        <v>3</v>
      </c>
      <c r="DL1217" s="3" t="s">
        <v>3</v>
      </c>
      <c r="DM1217" s="3" t="s">
        <v>3</v>
      </c>
      <c r="DN1217" s="3">
        <v>0</v>
      </c>
      <c r="DO1217" s="3">
        <v>0</v>
      </c>
      <c r="DP1217" s="3">
        <v>1</v>
      </c>
      <c r="DQ1217" s="3">
        <v>1</v>
      </c>
      <c r="DU1217" s="3">
        <v>1013</v>
      </c>
      <c r="DV1217" s="3" t="s">
        <v>41</v>
      </c>
      <c r="DW1217" s="3" t="s">
        <v>41</v>
      </c>
      <c r="DX1217" s="3">
        <v>1</v>
      </c>
      <c r="DZ1217" s="3" t="s">
        <v>3</v>
      </c>
      <c r="EA1217" s="3" t="s">
        <v>3</v>
      </c>
      <c r="EB1217" s="3" t="s">
        <v>3</v>
      </c>
      <c r="EC1217" s="3" t="s">
        <v>3</v>
      </c>
      <c r="EE1217" s="3">
        <v>56938434</v>
      </c>
      <c r="EF1217" s="3">
        <v>214</v>
      </c>
      <c r="EG1217" s="3" t="s">
        <v>42</v>
      </c>
      <c r="EH1217" s="3">
        <v>0</v>
      </c>
      <c r="EI1217" s="3" t="s">
        <v>3</v>
      </c>
      <c r="EJ1217" s="3">
        <v>3</v>
      </c>
      <c r="EK1217" s="3">
        <v>400007</v>
      </c>
      <c r="EL1217" s="3" t="s">
        <v>42</v>
      </c>
      <c r="EM1217" s="3" t="s">
        <v>43</v>
      </c>
      <c r="EO1217" s="3" t="s">
        <v>3</v>
      </c>
      <c r="EQ1217" s="3">
        <v>131088</v>
      </c>
      <c r="ER1217" s="3">
        <v>0</v>
      </c>
      <c r="ES1217" s="3">
        <v>99135.47</v>
      </c>
      <c r="ET1217" s="3">
        <v>0</v>
      </c>
      <c r="EU1217" s="3">
        <v>0</v>
      </c>
      <c r="EV1217" s="3">
        <v>0</v>
      </c>
      <c r="EW1217" s="3">
        <v>0</v>
      </c>
      <c r="EX1217" s="3">
        <v>0</v>
      </c>
      <c r="EY1217" s="3">
        <v>0</v>
      </c>
      <c r="EZ1217" s="3">
        <v>5</v>
      </c>
      <c r="FC1217" s="3">
        <v>1</v>
      </c>
      <c r="FD1217" s="3">
        <v>18</v>
      </c>
      <c r="FF1217" s="3">
        <v>878348.86</v>
      </c>
      <c r="FQ1217" s="3">
        <v>0</v>
      </c>
      <c r="FR1217" s="3">
        <f>P1217</f>
        <v>1500911.02</v>
      </c>
      <c r="FS1217" s="3">
        <v>0</v>
      </c>
      <c r="FX1217" s="3">
        <v>0</v>
      </c>
      <c r="FY1217" s="3">
        <v>0</v>
      </c>
      <c r="GA1217" s="3" t="s">
        <v>1117</v>
      </c>
      <c r="GD1217" s="3">
        <v>1</v>
      </c>
      <c r="GF1217" s="3">
        <v>-1046949129</v>
      </c>
      <c r="GG1217" s="3">
        <v>2</v>
      </c>
      <c r="GH1217" s="3">
        <v>3</v>
      </c>
      <c r="GI1217" s="3">
        <v>3</v>
      </c>
      <c r="GJ1217" s="3">
        <v>0</v>
      </c>
      <c r="GK1217" s="3">
        <v>0</v>
      </c>
      <c r="GL1217" s="3">
        <f t="shared" si="973"/>
        <v>0</v>
      </c>
      <c r="GM1217" s="3">
        <f t="shared" si="974"/>
        <v>1500911.02</v>
      </c>
      <c r="GN1217" s="3">
        <f t="shared" si="975"/>
        <v>0</v>
      </c>
      <c r="GO1217" s="3">
        <f t="shared" si="976"/>
        <v>0</v>
      </c>
      <c r="GP1217" s="3">
        <f t="shared" si="977"/>
        <v>0</v>
      </c>
      <c r="GR1217" s="3">
        <v>1</v>
      </c>
      <c r="GS1217" s="3">
        <v>1</v>
      </c>
      <c r="GT1217" s="3">
        <v>0</v>
      </c>
      <c r="GU1217" s="3" t="s">
        <v>3</v>
      </c>
      <c r="GV1217" s="3">
        <f t="shared" si="978"/>
        <v>0</v>
      </c>
      <c r="GW1217" s="3">
        <v>1</v>
      </c>
      <c r="GX1217" s="3">
        <f t="shared" si="979"/>
        <v>0</v>
      </c>
      <c r="HA1217" s="3">
        <v>0</v>
      </c>
      <c r="HB1217" s="3">
        <v>0</v>
      </c>
      <c r="HC1217" s="3">
        <f t="shared" si="980"/>
        <v>0</v>
      </c>
      <c r="HE1217" s="3" t="s">
        <v>45</v>
      </c>
      <c r="HF1217" s="3" t="s">
        <v>46</v>
      </c>
      <c r="HM1217" s="3" t="s">
        <v>3</v>
      </c>
      <c r="HN1217" s="3" t="s">
        <v>3</v>
      </c>
      <c r="HO1217" s="3" t="s">
        <v>3</v>
      </c>
      <c r="HP1217" s="3" t="s">
        <v>3</v>
      </c>
      <c r="HQ1217" s="3" t="s">
        <v>3</v>
      </c>
      <c r="HS1217" s="3">
        <v>0</v>
      </c>
      <c r="IK1217" s="3">
        <v>0</v>
      </c>
    </row>
    <row r="1218" spans="1:255" x14ac:dyDescent="0.2">
      <c r="A1218" s="2">
        <v>17</v>
      </c>
      <c r="B1218" s="2">
        <v>1</v>
      </c>
      <c r="C1218" s="2">
        <f>ROW(SmtRes!A1002)</f>
        <v>1002</v>
      </c>
      <c r="D1218" s="2">
        <f>ROW(EtalonRes!A1297)</f>
        <v>1297</v>
      </c>
      <c r="E1218" s="2" t="s">
        <v>1118</v>
      </c>
      <c r="F1218" s="2" t="s">
        <v>1119</v>
      </c>
      <c r="G1218" s="2" t="s">
        <v>1120</v>
      </c>
      <c r="H1218" s="2" t="s">
        <v>170</v>
      </c>
      <c r="I1218" s="2">
        <f>ROUND(3+4+7+5,9)</f>
        <v>19</v>
      </c>
      <c r="J1218" s="2">
        <v>0</v>
      </c>
      <c r="K1218" s="2">
        <f>ROUND(3+4+7+5,9)</f>
        <v>19</v>
      </c>
      <c r="L1218" s="2"/>
      <c r="M1218" s="2"/>
      <c r="N1218" s="2"/>
      <c r="O1218" s="2">
        <f t="shared" si="956"/>
        <v>9054.7800000000007</v>
      </c>
      <c r="P1218" s="2">
        <f t="shared" si="957"/>
        <v>6367.28</v>
      </c>
      <c r="Q1218" s="2">
        <f>(ROUND((ROUND((((((ET1218*1.2)*1.25)*1.05))*AV1218*I1218),2)*BB1218),2)+ROUND((ROUND(((AE1218-((((EU1218*1.2)*1.25)*1.05)))*AV1218*I1218),2)*BS1218),2))</f>
        <v>28.42</v>
      </c>
      <c r="R1218" s="2">
        <f>(ROUND((ROUND((((((EU1218*1.2)*1.25)*1.05))*AV1218*I1218),2)*BS1218),2)+ROUND((ROUND(((AE1218-((((EU1218*1.2)*1.25)*1.05)))*AV1218*I1218),2)*BS1218),2))</f>
        <v>1.6</v>
      </c>
      <c r="S1218" s="2">
        <f t="shared" si="958"/>
        <v>2659.08</v>
      </c>
      <c r="T1218" s="2">
        <f t="shared" si="959"/>
        <v>0</v>
      </c>
      <c r="U1218" s="2">
        <f t="shared" si="960"/>
        <v>205.62903899999998</v>
      </c>
      <c r="V1218" s="2">
        <f t="shared" si="961"/>
        <v>0</v>
      </c>
      <c r="W1218" s="2">
        <f t="shared" si="962"/>
        <v>0</v>
      </c>
      <c r="X1218" s="2">
        <f>(ROUND((((S1218+ROUND((ROUND((((((EU1218*1.2)*1.25)*1.05))*AV1218*I1218),2)*BS1218),2))*AT1218)/100),2)+ROUND(((ROUND((ROUND(((AE1218-((((EU1218*1.2)*1.25)*1.05)))*AV1218*I1218),2)*BS1218),2)*AT1218)/100),2))</f>
        <v>2900.14</v>
      </c>
      <c r="Y1218" s="2">
        <f>(ROUND((((S1218+ROUND((ROUND((((((EU1218*1.2)*1.25)*1.05))*AV1218*I1218),2)*BS1218),2))*AU1218)/100),2)+ROUND(((ROUND((ROUND(((AE1218-((((EU1218*1.2)*1.25)*1.05)))*AV1218*I1218),2)*BS1218),2)*AU1218)/100),2))</f>
        <v>1623.01</v>
      </c>
      <c r="Z1218" s="2"/>
      <c r="AA1218" s="2">
        <v>56661434</v>
      </c>
      <c r="AB1218" s="2">
        <f t="shared" si="963"/>
        <v>467.68522999999999</v>
      </c>
      <c r="AC1218" s="2">
        <f>ROUND(((((ES1218*1)*1)*1)),6)</f>
        <v>335.12</v>
      </c>
      <c r="AD1218" s="2">
        <f>ROUND(((((((ET1218*1.2)*1.25)*1.05))-((((EU1218*1.2)*1.25)*1.05)))+AE1218),6)</f>
        <v>1.4017500000000001</v>
      </c>
      <c r="AE1218" s="2">
        <f>ROUND(((((EU1218*1.2)*1.25)*1.05)),6)</f>
        <v>7.8750000000000001E-2</v>
      </c>
      <c r="AF1218" s="2">
        <f>ROUND(((((EV1218*1.2)*1.15)*1.05)),6)</f>
        <v>131.16347999999999</v>
      </c>
      <c r="AG1218" s="2">
        <f t="shared" si="964"/>
        <v>0</v>
      </c>
      <c r="AH1218" s="2">
        <f>((((EW1218*1.2)*1.15)*1.05))</f>
        <v>10.143000000000001</v>
      </c>
      <c r="AI1218" s="2">
        <f>((((EX1218*1.2)*1.25)*1.05))</f>
        <v>0</v>
      </c>
      <c r="AJ1218" s="2">
        <f t="shared" si="965"/>
        <v>0</v>
      </c>
      <c r="AK1218" s="2">
        <v>426.53</v>
      </c>
      <c r="AL1218" s="2">
        <v>335.12</v>
      </c>
      <c r="AM1218" s="2">
        <v>0.89</v>
      </c>
      <c r="AN1218" s="2">
        <v>0.05</v>
      </c>
      <c r="AO1218" s="2">
        <v>90.52</v>
      </c>
      <c r="AP1218" s="2">
        <v>0</v>
      </c>
      <c r="AQ1218" s="2">
        <v>7</v>
      </c>
      <c r="AR1218" s="2">
        <v>0</v>
      </c>
      <c r="AS1218" s="2">
        <v>0</v>
      </c>
      <c r="AT1218" s="2">
        <v>109</v>
      </c>
      <c r="AU1218" s="2">
        <v>61</v>
      </c>
      <c r="AV1218" s="2">
        <v>1.0669999999999999</v>
      </c>
      <c r="AW1218" s="2">
        <v>1</v>
      </c>
      <c r="AX1218" s="2"/>
      <c r="AY1218" s="2"/>
      <c r="AZ1218" s="2">
        <v>1</v>
      </c>
      <c r="BA1218" s="2">
        <v>1</v>
      </c>
      <c r="BB1218" s="2">
        <v>1</v>
      </c>
      <c r="BC1218" s="2">
        <v>1</v>
      </c>
      <c r="BD1218" s="2" t="s">
        <v>3</v>
      </c>
      <c r="BE1218" s="2" t="s">
        <v>3</v>
      </c>
      <c r="BF1218" s="2" t="s">
        <v>3</v>
      </c>
      <c r="BG1218" s="2" t="s">
        <v>3</v>
      </c>
      <c r="BH1218" s="2">
        <v>0</v>
      </c>
      <c r="BI1218" s="2">
        <v>1</v>
      </c>
      <c r="BJ1218" s="2" t="s">
        <v>1121</v>
      </c>
      <c r="BK1218" s="2"/>
      <c r="BL1218" s="2"/>
      <c r="BM1218" s="2">
        <v>25</v>
      </c>
      <c r="BN1218" s="2">
        <v>0</v>
      </c>
      <c r="BO1218" s="2" t="s">
        <v>1119</v>
      </c>
      <c r="BP1218" s="2">
        <v>1</v>
      </c>
      <c r="BQ1218" s="2">
        <v>30</v>
      </c>
      <c r="BR1218" s="2">
        <v>0</v>
      </c>
      <c r="BS1218" s="2">
        <v>1</v>
      </c>
      <c r="BT1218" s="2">
        <v>1</v>
      </c>
      <c r="BU1218" s="2">
        <v>1</v>
      </c>
      <c r="BV1218" s="2">
        <v>1</v>
      </c>
      <c r="BW1218" s="2">
        <v>1</v>
      </c>
      <c r="BX1218" s="2">
        <v>1</v>
      </c>
      <c r="BY1218" s="2" t="s">
        <v>3</v>
      </c>
      <c r="BZ1218" s="2">
        <v>109</v>
      </c>
      <c r="CA1218" s="2">
        <v>61</v>
      </c>
      <c r="CB1218" s="2" t="s">
        <v>3</v>
      </c>
      <c r="CC1218" s="2"/>
      <c r="CD1218" s="2"/>
      <c r="CE1218" s="2">
        <v>1566</v>
      </c>
      <c r="CF1218" s="2">
        <v>0</v>
      </c>
      <c r="CG1218" s="2">
        <v>0</v>
      </c>
      <c r="CH1218" s="2"/>
      <c r="CI1218" s="2"/>
      <c r="CJ1218" s="2"/>
      <c r="CK1218" s="2"/>
      <c r="CL1218" s="2"/>
      <c r="CM1218" s="2">
        <v>0</v>
      </c>
      <c r="CN1218" s="2" t="s">
        <v>2120</v>
      </c>
      <c r="CO1218" s="2">
        <v>0</v>
      </c>
      <c r="CP1218" s="2">
        <f t="shared" si="966"/>
        <v>9054.7799999999988</v>
      </c>
      <c r="CQ1218" s="2">
        <f t="shared" si="967"/>
        <v>335.12</v>
      </c>
      <c r="CR1218" s="2">
        <f>(ROUND((ROUND((((((ET1218*1.2)*1.25)*1.05))*AV1218*1),2)*BB1218),2)+ROUND((ROUND(((AE1218-((((EU1218*1.2)*1.25)*1.05)))*AV1218*1),2)*BS1218),2))</f>
        <v>1.5</v>
      </c>
      <c r="CS1218" s="2">
        <f>(ROUND((ROUND((((((EU1218*1.2)*1.25)*1.05))*AV1218*1),2)*BS1218),2)+ROUND((ROUND(((AE1218-((((EU1218*1.2)*1.25)*1.05)))*AV1218*1),2)*BS1218),2))</f>
        <v>0.08</v>
      </c>
      <c r="CT1218" s="2">
        <f t="shared" si="968"/>
        <v>139.94999999999999</v>
      </c>
      <c r="CU1218" s="2">
        <f t="shared" si="969"/>
        <v>0</v>
      </c>
      <c r="CV1218" s="2">
        <f t="shared" si="970"/>
        <v>10.822581</v>
      </c>
      <c r="CW1218" s="2">
        <f t="shared" si="971"/>
        <v>0</v>
      </c>
      <c r="CX1218" s="2">
        <f t="shared" si="972"/>
        <v>0</v>
      </c>
      <c r="CY1218" s="2">
        <f>(ROUND((((S1218+ROUND((ROUND((((((EU1218*1.2)*1.25)*1.05))*AV1218*1),2)*BS1218),2))*AT1218)/100),2)+ROUND(((ROUND((ROUND(((AE1218-((((EU1218*1.2)*1.25)*1.05)))*AV1218*1),2)*BS1218),2)*AT1218)/100),2))</f>
        <v>2898.48</v>
      </c>
      <c r="CZ1218" s="2">
        <f>(ROUND((((S1218+ROUND((ROUND((((((EU1218*1.2)*1.25)*1.05))*AV1218*1),2)*BS1218),2))*AU1218)/100),2)+ROUND(((ROUND((ROUND(((AE1218-((((EU1218*1.2)*1.25)*1.05)))*AV1218*1),2)*BS1218),2)*AU1218)/100),2))</f>
        <v>1622.09</v>
      </c>
      <c r="DA1218" s="2"/>
      <c r="DB1218" s="2">
        <v>287</v>
      </c>
      <c r="DC1218" s="2" t="s">
        <v>3</v>
      </c>
      <c r="DD1218" s="2" t="s">
        <v>105</v>
      </c>
      <c r="DE1218" s="2" t="s">
        <v>32</v>
      </c>
      <c r="DF1218" s="2" t="s">
        <v>32</v>
      </c>
      <c r="DG1218" s="2" t="s">
        <v>33</v>
      </c>
      <c r="DH1218" s="2" t="s">
        <v>3</v>
      </c>
      <c r="DI1218" s="2" t="s">
        <v>33</v>
      </c>
      <c r="DJ1218" s="2" t="s">
        <v>32</v>
      </c>
      <c r="DK1218" s="2" t="s">
        <v>3</v>
      </c>
      <c r="DL1218" s="2" t="s">
        <v>3</v>
      </c>
      <c r="DM1218" s="2" t="s">
        <v>3</v>
      </c>
      <c r="DN1218" s="2">
        <v>0</v>
      </c>
      <c r="DO1218" s="2">
        <v>0</v>
      </c>
      <c r="DP1218" s="2">
        <v>1</v>
      </c>
      <c r="DQ1218" s="2">
        <v>1</v>
      </c>
      <c r="DR1218" s="2"/>
      <c r="DS1218" s="2"/>
      <c r="DT1218" s="2"/>
      <c r="DU1218" s="2">
        <v>1013</v>
      </c>
      <c r="DV1218" s="2" t="s">
        <v>170</v>
      </c>
      <c r="DW1218" s="2" t="s">
        <v>170</v>
      </c>
      <c r="DX1218" s="2">
        <v>1</v>
      </c>
      <c r="DY1218" s="2"/>
      <c r="DZ1218" s="2" t="s">
        <v>3</v>
      </c>
      <c r="EA1218" s="2" t="s">
        <v>3</v>
      </c>
      <c r="EB1218" s="2" t="s">
        <v>3</v>
      </c>
      <c r="EC1218" s="2" t="s">
        <v>3</v>
      </c>
      <c r="ED1218" s="2"/>
      <c r="EE1218" s="2">
        <v>56938458</v>
      </c>
      <c r="EF1218" s="2">
        <v>30</v>
      </c>
      <c r="EG1218" s="2" t="s">
        <v>34</v>
      </c>
      <c r="EH1218" s="2">
        <v>0</v>
      </c>
      <c r="EI1218" s="2" t="s">
        <v>3</v>
      </c>
      <c r="EJ1218" s="2">
        <v>1</v>
      </c>
      <c r="EK1218" s="2">
        <v>25</v>
      </c>
      <c r="EL1218" s="2" t="s">
        <v>35</v>
      </c>
      <c r="EM1218" s="2" t="s">
        <v>36</v>
      </c>
      <c r="EN1218" s="2"/>
      <c r="EO1218" s="2" t="s">
        <v>325</v>
      </c>
      <c r="EP1218" s="2"/>
      <c r="EQ1218" s="2">
        <v>131072</v>
      </c>
      <c r="ER1218" s="2">
        <v>426.53</v>
      </c>
      <c r="ES1218" s="2">
        <v>335.12</v>
      </c>
      <c r="ET1218" s="2">
        <v>0.89</v>
      </c>
      <c r="EU1218" s="2">
        <v>0.05</v>
      </c>
      <c r="EV1218" s="2">
        <v>90.52</v>
      </c>
      <c r="EW1218" s="2">
        <v>7</v>
      </c>
      <c r="EX1218" s="2">
        <v>0</v>
      </c>
      <c r="EY1218" s="2">
        <v>0</v>
      </c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>
        <v>0</v>
      </c>
      <c r="FR1218" s="2">
        <v>0</v>
      </c>
      <c r="FS1218" s="2">
        <v>0</v>
      </c>
      <c r="FT1218" s="2"/>
      <c r="FU1218" s="2"/>
      <c r="FV1218" s="2"/>
      <c r="FW1218" s="2"/>
      <c r="FX1218" s="2">
        <v>109</v>
      </c>
      <c r="FY1218" s="2">
        <v>61</v>
      </c>
      <c r="FZ1218" s="2"/>
      <c r="GA1218" s="2" t="s">
        <v>3</v>
      </c>
      <c r="GB1218" s="2"/>
      <c r="GC1218" s="2"/>
      <c r="GD1218" s="2">
        <v>1</v>
      </c>
      <c r="GE1218" s="2"/>
      <c r="GF1218" s="2">
        <v>326280663</v>
      </c>
      <c r="GG1218" s="2">
        <v>2</v>
      </c>
      <c r="GH1218" s="2">
        <v>1</v>
      </c>
      <c r="GI1218" s="2">
        <v>2</v>
      </c>
      <c r="GJ1218" s="2">
        <v>0</v>
      </c>
      <c r="GK1218" s="2">
        <v>0</v>
      </c>
      <c r="GL1218" s="2">
        <f t="shared" si="973"/>
        <v>0</v>
      </c>
      <c r="GM1218" s="2">
        <f t="shared" si="974"/>
        <v>13577.93</v>
      </c>
      <c r="GN1218" s="2">
        <f t="shared" si="975"/>
        <v>13577.93</v>
      </c>
      <c r="GO1218" s="2">
        <f t="shared" si="976"/>
        <v>0</v>
      </c>
      <c r="GP1218" s="2">
        <f t="shared" si="977"/>
        <v>0</v>
      </c>
      <c r="GQ1218" s="2"/>
      <c r="GR1218" s="2">
        <v>0</v>
      </c>
      <c r="GS1218" s="2">
        <v>3</v>
      </c>
      <c r="GT1218" s="2">
        <v>0</v>
      </c>
      <c r="GU1218" s="2" t="s">
        <v>3</v>
      </c>
      <c r="GV1218" s="2">
        <f t="shared" si="978"/>
        <v>0</v>
      </c>
      <c r="GW1218" s="2">
        <v>1</v>
      </c>
      <c r="GX1218" s="2">
        <f t="shared" si="979"/>
        <v>0</v>
      </c>
      <c r="GY1218" s="2"/>
      <c r="GZ1218" s="2"/>
      <c r="HA1218" s="2">
        <v>0</v>
      </c>
      <c r="HB1218" s="2">
        <v>0</v>
      </c>
      <c r="HC1218" s="2">
        <f t="shared" si="980"/>
        <v>0</v>
      </c>
      <c r="HD1218" s="2"/>
      <c r="HE1218" s="2" t="s">
        <v>3</v>
      </c>
      <c r="HF1218" s="2" t="s">
        <v>3</v>
      </c>
      <c r="HG1218" s="2"/>
      <c r="HH1218" s="2"/>
      <c r="HI1218" s="2"/>
      <c r="HJ1218" s="2"/>
      <c r="HK1218" s="2"/>
      <c r="HL1218" s="2"/>
      <c r="HM1218" s="2" t="s">
        <v>3</v>
      </c>
      <c r="HN1218" s="2" t="s">
        <v>3</v>
      </c>
      <c r="HO1218" s="2" t="s">
        <v>3</v>
      </c>
      <c r="HP1218" s="2" t="s">
        <v>3</v>
      </c>
      <c r="HQ1218" s="2" t="s">
        <v>3</v>
      </c>
      <c r="HR1218" s="2"/>
      <c r="HS1218" s="2">
        <v>0</v>
      </c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>
        <v>0</v>
      </c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</row>
    <row r="1219" spans="1:255" x14ac:dyDescent="0.2">
      <c r="A1219" s="3">
        <v>17</v>
      </c>
      <c r="B1219" s="3">
        <v>1</v>
      </c>
      <c r="C1219" s="3">
        <f>ROW(SmtRes!A1022)</f>
        <v>1022</v>
      </c>
      <c r="D1219" s="3">
        <f>ROW(EtalonRes!A1320)</f>
        <v>1320</v>
      </c>
      <c r="E1219" s="3" t="s">
        <v>1118</v>
      </c>
      <c r="F1219" s="3" t="s">
        <v>1119</v>
      </c>
      <c r="G1219" s="3" t="s">
        <v>1120</v>
      </c>
      <c r="H1219" s="3" t="s">
        <v>170</v>
      </c>
      <c r="I1219" s="3">
        <f>ROUND(3+4+7+5,9)</f>
        <v>19</v>
      </c>
      <c r="J1219" s="3">
        <v>0</v>
      </c>
      <c r="K1219" s="3">
        <f>ROUND(3+4+7+5,9)</f>
        <v>19</v>
      </c>
      <c r="O1219" s="3">
        <f t="shared" si="956"/>
        <v>201963.24</v>
      </c>
      <c r="P1219" s="3">
        <f t="shared" si="957"/>
        <v>51765.99</v>
      </c>
      <c r="Q1219" s="3">
        <f>(ROUND((ROUND((((((ET1219*1.2)*1.25)*1.05))*AV1219*I1219),2)*BB1219),2)+ROUND((ROUND(((AE1219-((((EU1219*1.2)*1.25)*1.05)))*AV1219*I1219),2)*BS1219),2))</f>
        <v>358.09</v>
      </c>
      <c r="R1219" s="3">
        <f>(ROUND((ROUND((((((EU1219*1.2)*1.25)*1.05))*AV1219*I1219),2)*BS1219),2)+ROUND((ROUND(((AE1219-((((EU1219*1.2)*1.25)*1.05)))*AV1219*I1219),2)*BS1219),2))</f>
        <v>90.16</v>
      </c>
      <c r="S1219" s="3">
        <f t="shared" si="958"/>
        <v>149839.16</v>
      </c>
      <c r="T1219" s="3">
        <f t="shared" si="959"/>
        <v>0</v>
      </c>
      <c r="U1219" s="3">
        <f t="shared" si="960"/>
        <v>205.62903899999998</v>
      </c>
      <c r="V1219" s="3">
        <f t="shared" si="961"/>
        <v>0</v>
      </c>
      <c r="W1219" s="3">
        <f t="shared" si="962"/>
        <v>0</v>
      </c>
      <c r="X1219" s="3">
        <f>(ROUND((((S1219+ROUND((ROUND((((((EU1219*1.2)*1.25)*1.05))*AV1219*I1219),2)*BS1219),2))*AT1219)/100),2)+ROUND(((ROUND((ROUND(((AE1219-((((EU1219*1.2)*1.25)*1.05)))*AV1219*I1219),2)*BS1219),2)*AT1219)/100),2))</f>
        <v>163422.96</v>
      </c>
      <c r="Y1219" s="3">
        <f>(ROUND((((S1219+ROUND((ROUND((((((EU1219*1.2)*1.25)*1.05))*AV1219*I1219),2)*BS1219),2))*AU1219)/100),2)+ROUND(((ROUND((ROUND(((AE1219-((((EU1219*1.2)*1.25)*1.05)))*AV1219*I1219),2)*BS1219),2)*AU1219)/100),2))</f>
        <v>91456.89</v>
      </c>
      <c r="AA1219" s="3">
        <v>56661436</v>
      </c>
      <c r="AB1219" s="3">
        <f t="shared" si="963"/>
        <v>467.68522999999999</v>
      </c>
      <c r="AC1219" s="3">
        <f>ROUND(((((ES1219*1)*1)*1)),6)</f>
        <v>335.12</v>
      </c>
      <c r="AD1219" s="3">
        <f>ROUND(((((((ET1219*1.2)*1.25)*1.05))-((((EU1219*1.2)*1.25)*1.05)))+AE1219),6)</f>
        <v>1.4017500000000001</v>
      </c>
      <c r="AE1219" s="3">
        <f>ROUND(((((EU1219*1.2)*1.25)*1.05)),6)</f>
        <v>7.8750000000000001E-2</v>
      </c>
      <c r="AF1219" s="3">
        <f>ROUND(((((EV1219*1.2)*1.15)*1.05)),6)</f>
        <v>131.16347999999999</v>
      </c>
      <c r="AG1219" s="3">
        <f t="shared" si="964"/>
        <v>0</v>
      </c>
      <c r="AH1219" s="3">
        <f>((((EW1219*1.2)*1.15)*1.05))</f>
        <v>10.143000000000001</v>
      </c>
      <c r="AI1219" s="3">
        <f>((((EX1219*1.2)*1.25)*1.05))</f>
        <v>0</v>
      </c>
      <c r="AJ1219" s="3">
        <f t="shared" si="965"/>
        <v>0</v>
      </c>
      <c r="AK1219" s="3">
        <v>426.53</v>
      </c>
      <c r="AL1219" s="3">
        <v>335.12</v>
      </c>
      <c r="AM1219" s="3">
        <v>0.89</v>
      </c>
      <c r="AN1219" s="3">
        <v>0.05</v>
      </c>
      <c r="AO1219" s="3">
        <v>90.52</v>
      </c>
      <c r="AP1219" s="3">
        <v>0</v>
      </c>
      <c r="AQ1219" s="3">
        <v>7</v>
      </c>
      <c r="AR1219" s="3">
        <v>0</v>
      </c>
      <c r="AS1219" s="3">
        <v>0</v>
      </c>
      <c r="AT1219" s="3">
        <v>109</v>
      </c>
      <c r="AU1219" s="3">
        <v>61</v>
      </c>
      <c r="AV1219" s="3">
        <v>1.0669999999999999</v>
      </c>
      <c r="AW1219" s="3">
        <v>1</v>
      </c>
      <c r="AZ1219" s="3">
        <v>1</v>
      </c>
      <c r="BA1219" s="3">
        <v>56.35</v>
      </c>
      <c r="BB1219" s="3">
        <v>12.6</v>
      </c>
      <c r="BC1219" s="3">
        <v>8.1300000000000008</v>
      </c>
      <c r="BD1219" s="3" t="s">
        <v>3</v>
      </c>
      <c r="BE1219" s="3" t="s">
        <v>3</v>
      </c>
      <c r="BF1219" s="3" t="s">
        <v>3</v>
      </c>
      <c r="BG1219" s="3" t="s">
        <v>3</v>
      </c>
      <c r="BH1219" s="3">
        <v>0</v>
      </c>
      <c r="BI1219" s="3">
        <v>1</v>
      </c>
      <c r="BJ1219" s="3" t="s">
        <v>1121</v>
      </c>
      <c r="BM1219" s="3">
        <v>25</v>
      </c>
      <c r="BN1219" s="3">
        <v>0</v>
      </c>
      <c r="BO1219" s="3" t="s">
        <v>1119</v>
      </c>
      <c r="BP1219" s="3">
        <v>1</v>
      </c>
      <c r="BQ1219" s="3">
        <v>30</v>
      </c>
      <c r="BR1219" s="3">
        <v>0</v>
      </c>
      <c r="BS1219" s="3">
        <v>56.35</v>
      </c>
      <c r="BT1219" s="3">
        <v>1</v>
      </c>
      <c r="BU1219" s="3">
        <v>1</v>
      </c>
      <c r="BV1219" s="3">
        <v>1</v>
      </c>
      <c r="BW1219" s="3">
        <v>1</v>
      </c>
      <c r="BX1219" s="3">
        <v>1</v>
      </c>
      <c r="BY1219" s="3" t="s">
        <v>3</v>
      </c>
      <c r="BZ1219" s="3">
        <v>109</v>
      </c>
      <c r="CA1219" s="3">
        <v>61</v>
      </c>
      <c r="CB1219" s="3" t="s">
        <v>3</v>
      </c>
      <c r="CE1219" s="3">
        <v>1566</v>
      </c>
      <c r="CF1219" s="3">
        <v>0</v>
      </c>
      <c r="CG1219" s="3">
        <v>0</v>
      </c>
      <c r="CM1219" s="3">
        <v>0</v>
      </c>
      <c r="CN1219" s="3" t="s">
        <v>2120</v>
      </c>
      <c r="CO1219" s="3">
        <v>0</v>
      </c>
      <c r="CP1219" s="3">
        <f t="shared" si="966"/>
        <v>201963.24</v>
      </c>
      <c r="CQ1219" s="3">
        <f t="shared" si="967"/>
        <v>2724.53</v>
      </c>
      <c r="CR1219" s="3">
        <f>(ROUND((ROUND((((((ET1219*1.2)*1.25)*1.05))*AV1219*1),2)*BB1219),2)+ROUND((ROUND(((AE1219-((((EU1219*1.2)*1.25)*1.05)))*AV1219*1),2)*BS1219),2))</f>
        <v>18.899999999999999</v>
      </c>
      <c r="CS1219" s="3">
        <f>(ROUND((ROUND((((((EU1219*1.2)*1.25)*1.05))*AV1219*1),2)*BS1219),2)+ROUND((ROUND(((AE1219-((((EU1219*1.2)*1.25)*1.05)))*AV1219*1),2)*BS1219),2))</f>
        <v>4.51</v>
      </c>
      <c r="CT1219" s="3">
        <f t="shared" si="968"/>
        <v>7886.18</v>
      </c>
      <c r="CU1219" s="3">
        <f t="shared" si="969"/>
        <v>0</v>
      </c>
      <c r="CV1219" s="3">
        <f t="shared" si="970"/>
        <v>10.822581</v>
      </c>
      <c r="CW1219" s="3">
        <f t="shared" si="971"/>
        <v>0</v>
      </c>
      <c r="CX1219" s="3">
        <f t="shared" si="972"/>
        <v>0</v>
      </c>
      <c r="CY1219" s="3">
        <f>(ROUND((((S1219+ROUND((ROUND((((((EU1219*1.2)*1.25)*1.05))*AV1219*1),2)*BS1219),2))*AT1219)/100),2)+ROUND(((ROUND((ROUND(((AE1219-((((EU1219*1.2)*1.25)*1.05)))*AV1219*1),2)*BS1219),2)*AT1219)/100),2))</f>
        <v>163329.60000000001</v>
      </c>
      <c r="CZ1219" s="3">
        <f>(ROUND((((S1219+ROUND((ROUND((((((EU1219*1.2)*1.25)*1.05))*AV1219*1),2)*BS1219),2))*AU1219)/100),2)+ROUND(((ROUND((ROUND(((AE1219-((((EU1219*1.2)*1.25)*1.05)))*AV1219*1),2)*BS1219),2)*AU1219)/100),2))</f>
        <v>91404.64</v>
      </c>
      <c r="DB1219" s="3">
        <v>290</v>
      </c>
      <c r="DC1219" s="3" t="s">
        <v>3</v>
      </c>
      <c r="DD1219" s="3" t="s">
        <v>105</v>
      </c>
      <c r="DE1219" s="3" t="s">
        <v>32</v>
      </c>
      <c r="DF1219" s="3" t="s">
        <v>32</v>
      </c>
      <c r="DG1219" s="3" t="s">
        <v>33</v>
      </c>
      <c r="DH1219" s="3" t="s">
        <v>3</v>
      </c>
      <c r="DI1219" s="3" t="s">
        <v>33</v>
      </c>
      <c r="DJ1219" s="3" t="s">
        <v>32</v>
      </c>
      <c r="DK1219" s="3" t="s">
        <v>3</v>
      </c>
      <c r="DL1219" s="3" t="s">
        <v>3</v>
      </c>
      <c r="DM1219" s="3" t="s">
        <v>3</v>
      </c>
      <c r="DN1219" s="3">
        <v>0</v>
      </c>
      <c r="DO1219" s="3">
        <v>0</v>
      </c>
      <c r="DP1219" s="3">
        <v>1</v>
      </c>
      <c r="DQ1219" s="3">
        <v>1</v>
      </c>
      <c r="DU1219" s="3">
        <v>1013</v>
      </c>
      <c r="DV1219" s="3" t="s">
        <v>170</v>
      </c>
      <c r="DW1219" s="3" t="s">
        <v>170</v>
      </c>
      <c r="DX1219" s="3">
        <v>1</v>
      </c>
      <c r="DZ1219" s="3" t="s">
        <v>3</v>
      </c>
      <c r="EA1219" s="3" t="s">
        <v>3</v>
      </c>
      <c r="EB1219" s="3" t="s">
        <v>3</v>
      </c>
      <c r="EC1219" s="3" t="s">
        <v>3</v>
      </c>
      <c r="EE1219" s="3">
        <v>56938458</v>
      </c>
      <c r="EF1219" s="3">
        <v>30</v>
      </c>
      <c r="EG1219" s="3" t="s">
        <v>34</v>
      </c>
      <c r="EH1219" s="3">
        <v>0</v>
      </c>
      <c r="EI1219" s="3" t="s">
        <v>3</v>
      </c>
      <c r="EJ1219" s="3">
        <v>1</v>
      </c>
      <c r="EK1219" s="3">
        <v>25</v>
      </c>
      <c r="EL1219" s="3" t="s">
        <v>35</v>
      </c>
      <c r="EM1219" s="3" t="s">
        <v>36</v>
      </c>
      <c r="EO1219" s="3" t="s">
        <v>325</v>
      </c>
      <c r="EQ1219" s="3">
        <v>131072</v>
      </c>
      <c r="ER1219" s="3">
        <v>426.53</v>
      </c>
      <c r="ES1219" s="3">
        <v>335.12</v>
      </c>
      <c r="ET1219" s="3">
        <v>0.89</v>
      </c>
      <c r="EU1219" s="3">
        <v>0.05</v>
      </c>
      <c r="EV1219" s="3">
        <v>90.52</v>
      </c>
      <c r="EW1219" s="3">
        <v>7</v>
      </c>
      <c r="EX1219" s="3">
        <v>0</v>
      </c>
      <c r="EY1219" s="3">
        <v>0</v>
      </c>
      <c r="FQ1219" s="3">
        <v>0</v>
      </c>
      <c r="FR1219" s="3">
        <v>0</v>
      </c>
      <c r="FS1219" s="3">
        <v>0</v>
      </c>
      <c r="FX1219" s="3">
        <v>109</v>
      </c>
      <c r="FY1219" s="3">
        <v>61</v>
      </c>
      <c r="GA1219" s="3" t="s">
        <v>3</v>
      </c>
      <c r="GD1219" s="3">
        <v>1</v>
      </c>
      <c r="GF1219" s="3">
        <v>326280663</v>
      </c>
      <c r="GG1219" s="3">
        <v>2</v>
      </c>
      <c r="GH1219" s="3">
        <v>1</v>
      </c>
      <c r="GI1219" s="3">
        <v>2</v>
      </c>
      <c r="GJ1219" s="3">
        <v>0</v>
      </c>
      <c r="GK1219" s="3">
        <v>0</v>
      </c>
      <c r="GL1219" s="3">
        <f t="shared" si="973"/>
        <v>0</v>
      </c>
      <c r="GM1219" s="3">
        <f t="shared" si="974"/>
        <v>456843.09</v>
      </c>
      <c r="GN1219" s="3">
        <f t="shared" si="975"/>
        <v>456843.09</v>
      </c>
      <c r="GO1219" s="3">
        <f t="shared" si="976"/>
        <v>0</v>
      </c>
      <c r="GP1219" s="3">
        <f t="shared" si="977"/>
        <v>0</v>
      </c>
      <c r="GR1219" s="3">
        <v>0</v>
      </c>
      <c r="GS1219" s="3">
        <v>3</v>
      </c>
      <c r="GT1219" s="3">
        <v>0</v>
      </c>
      <c r="GU1219" s="3" t="s">
        <v>3</v>
      </c>
      <c r="GV1219" s="3">
        <f t="shared" si="978"/>
        <v>0</v>
      </c>
      <c r="GW1219" s="3">
        <v>1</v>
      </c>
      <c r="GX1219" s="3">
        <f t="shared" si="979"/>
        <v>0</v>
      </c>
      <c r="HA1219" s="3">
        <v>0</v>
      </c>
      <c r="HB1219" s="3">
        <v>0</v>
      </c>
      <c r="HC1219" s="3">
        <f t="shared" si="980"/>
        <v>0</v>
      </c>
      <c r="HE1219" s="3" t="s">
        <v>3</v>
      </c>
      <c r="HF1219" s="3" t="s">
        <v>3</v>
      </c>
      <c r="HM1219" s="3" t="s">
        <v>3</v>
      </c>
      <c r="HN1219" s="3" t="s">
        <v>3</v>
      </c>
      <c r="HO1219" s="3" t="s">
        <v>3</v>
      </c>
      <c r="HP1219" s="3" t="s">
        <v>3</v>
      </c>
      <c r="HQ1219" s="3" t="s">
        <v>3</v>
      </c>
      <c r="HS1219" s="3">
        <v>0</v>
      </c>
      <c r="IK1219" s="3">
        <v>0</v>
      </c>
    </row>
    <row r="1220" spans="1:255" x14ac:dyDescent="0.2">
      <c r="A1220" s="2">
        <v>17</v>
      </c>
      <c r="B1220" s="2">
        <v>1</v>
      </c>
      <c r="C1220" s="2"/>
      <c r="D1220" s="2"/>
      <c r="E1220" s="2" t="s">
        <v>1122</v>
      </c>
      <c r="F1220" s="2" t="s">
        <v>1123</v>
      </c>
      <c r="G1220" s="2" t="s">
        <v>1124</v>
      </c>
      <c r="H1220" s="2" t="s">
        <v>41</v>
      </c>
      <c r="I1220" s="2">
        <v>4</v>
      </c>
      <c r="J1220" s="2">
        <v>0</v>
      </c>
      <c r="K1220" s="2">
        <v>4</v>
      </c>
      <c r="L1220" s="2"/>
      <c r="M1220" s="2"/>
      <c r="N1220" s="2"/>
      <c r="O1220" s="2">
        <f t="shared" si="956"/>
        <v>446489.12</v>
      </c>
      <c r="P1220" s="2">
        <f t="shared" si="957"/>
        <v>446489.12</v>
      </c>
      <c r="Q1220" s="2">
        <f t="shared" ref="Q1220:Q1227" si="983">(ROUND((ROUND(((ET1220)*AV1220*I1220),2)*BB1220),2)+ROUND((ROUND(((AE1220-(EU1220))*AV1220*I1220),2)*BS1220),2))</f>
        <v>0</v>
      </c>
      <c r="R1220" s="2">
        <f t="shared" ref="R1220:R1227" si="984">(ROUND((ROUND(((EU1220)*AV1220*I1220),2)*BS1220),2)+ROUND((ROUND(((AE1220-(EU1220))*AV1220*I1220),2)*BS1220),2))</f>
        <v>0</v>
      </c>
      <c r="S1220" s="2">
        <f t="shared" si="958"/>
        <v>0</v>
      </c>
      <c r="T1220" s="2">
        <f t="shared" si="959"/>
        <v>0</v>
      </c>
      <c r="U1220" s="2">
        <f t="shared" si="960"/>
        <v>0</v>
      </c>
      <c r="V1220" s="2">
        <f t="shared" si="961"/>
        <v>0</v>
      </c>
      <c r="W1220" s="2">
        <f t="shared" si="962"/>
        <v>0</v>
      </c>
      <c r="X1220" s="2">
        <f t="shared" ref="X1220:X1227" si="985">(ROUND((((S1220+ROUND((ROUND(((EU1220)*AV1220*I1220),2)*BS1220),2))*AT1220)/100),2)+ROUND(((ROUND((ROUND(((AE1220-(EU1220))*AV1220*I1220),2)*BS1220),2)*AT1220)/100),2))</f>
        <v>0</v>
      </c>
      <c r="Y1220" s="2">
        <f t="shared" ref="Y1220:Y1227" si="986">(ROUND((((S1220+ROUND((ROUND(((EU1220)*AV1220*I1220),2)*BS1220),2))*AU1220)/100),2)+ROUND(((ROUND((ROUND(((AE1220-(EU1220))*AV1220*I1220),2)*BS1220),2)*AU1220)/100),2))</f>
        <v>0</v>
      </c>
      <c r="Z1220" s="2"/>
      <c r="AA1220" s="2">
        <v>56661434</v>
      </c>
      <c r="AB1220" s="2">
        <f t="shared" si="963"/>
        <v>111622.28</v>
      </c>
      <c r="AC1220" s="2">
        <f t="shared" ref="AC1220:AC1227" si="987">ROUND((ES1220),6)</f>
        <v>111622.28</v>
      </c>
      <c r="AD1220" s="2">
        <f t="shared" ref="AD1220:AD1227" si="988">ROUND((((ET1220)-(EU1220))+AE1220),6)</f>
        <v>0</v>
      </c>
      <c r="AE1220" s="2">
        <f t="shared" ref="AE1220:AF1227" si="989">ROUND((EU1220),6)</f>
        <v>0</v>
      </c>
      <c r="AF1220" s="2">
        <f t="shared" si="989"/>
        <v>0</v>
      </c>
      <c r="AG1220" s="2">
        <f t="shared" si="964"/>
        <v>0</v>
      </c>
      <c r="AH1220" s="2">
        <f t="shared" ref="AH1220:AI1227" si="990">(EW1220)</f>
        <v>0</v>
      </c>
      <c r="AI1220" s="2">
        <f t="shared" si="990"/>
        <v>0</v>
      </c>
      <c r="AJ1220" s="2">
        <f t="shared" si="965"/>
        <v>0</v>
      </c>
      <c r="AK1220" s="2">
        <v>111622.28</v>
      </c>
      <c r="AL1220" s="2">
        <v>111622.28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1</v>
      </c>
      <c r="AW1220" s="2">
        <v>1</v>
      </c>
      <c r="AX1220" s="2"/>
      <c r="AY1220" s="2"/>
      <c r="AZ1220" s="2">
        <v>1</v>
      </c>
      <c r="BA1220" s="2">
        <v>1</v>
      </c>
      <c r="BB1220" s="2">
        <v>1</v>
      </c>
      <c r="BC1220" s="2">
        <v>1</v>
      </c>
      <c r="BD1220" s="2" t="s">
        <v>3</v>
      </c>
      <c r="BE1220" s="2" t="s">
        <v>3</v>
      </c>
      <c r="BF1220" s="2" t="s">
        <v>3</v>
      </c>
      <c r="BG1220" s="2" t="s">
        <v>3</v>
      </c>
      <c r="BH1220" s="2">
        <v>3</v>
      </c>
      <c r="BI1220" s="2">
        <v>3</v>
      </c>
      <c r="BJ1220" s="2" t="s">
        <v>1123</v>
      </c>
      <c r="BK1220" s="2"/>
      <c r="BL1220" s="2"/>
      <c r="BM1220" s="2">
        <v>400007</v>
      </c>
      <c r="BN1220" s="2">
        <v>0</v>
      </c>
      <c r="BO1220" s="2" t="s">
        <v>3</v>
      </c>
      <c r="BP1220" s="2">
        <v>0</v>
      </c>
      <c r="BQ1220" s="2">
        <v>214</v>
      </c>
      <c r="BR1220" s="2">
        <v>0</v>
      </c>
      <c r="BS1220" s="2">
        <v>1</v>
      </c>
      <c r="BT1220" s="2">
        <v>1</v>
      </c>
      <c r="BU1220" s="2">
        <v>1</v>
      </c>
      <c r="BV1220" s="2">
        <v>1</v>
      </c>
      <c r="BW1220" s="2">
        <v>1</v>
      </c>
      <c r="BX1220" s="2">
        <v>1</v>
      </c>
      <c r="BY1220" s="2" t="s">
        <v>3</v>
      </c>
      <c r="BZ1220" s="2">
        <v>0</v>
      </c>
      <c r="CA1220" s="2">
        <v>0</v>
      </c>
      <c r="CB1220" s="2" t="s">
        <v>3</v>
      </c>
      <c r="CC1220" s="2"/>
      <c r="CD1220" s="2"/>
      <c r="CE1220" s="2">
        <v>1566</v>
      </c>
      <c r="CF1220" s="2">
        <v>0</v>
      </c>
      <c r="CG1220" s="2">
        <v>0</v>
      </c>
      <c r="CH1220" s="2"/>
      <c r="CI1220" s="2"/>
      <c r="CJ1220" s="2"/>
      <c r="CK1220" s="2"/>
      <c r="CL1220" s="2"/>
      <c r="CM1220" s="2">
        <v>0</v>
      </c>
      <c r="CN1220" s="2" t="s">
        <v>3</v>
      </c>
      <c r="CO1220" s="2">
        <v>0</v>
      </c>
      <c r="CP1220" s="2">
        <f t="shared" si="966"/>
        <v>446489.12</v>
      </c>
      <c r="CQ1220" s="2">
        <f t="shared" si="967"/>
        <v>111622.28</v>
      </c>
      <c r="CR1220" s="2">
        <f t="shared" ref="CR1220:CR1227" si="991">(ROUND((ROUND(((ET1220)*AV1220*1),2)*BB1220),2)+ROUND((ROUND(((AE1220-(EU1220))*AV1220*1),2)*BS1220),2))</f>
        <v>0</v>
      </c>
      <c r="CS1220" s="2">
        <f t="shared" ref="CS1220:CS1227" si="992">(ROUND((ROUND(((EU1220)*AV1220*1),2)*BS1220),2)+ROUND((ROUND(((AE1220-(EU1220))*AV1220*1),2)*BS1220),2))</f>
        <v>0</v>
      </c>
      <c r="CT1220" s="2">
        <f t="shared" si="968"/>
        <v>0</v>
      </c>
      <c r="CU1220" s="2">
        <f t="shared" si="969"/>
        <v>0</v>
      </c>
      <c r="CV1220" s="2">
        <f t="shared" si="970"/>
        <v>0</v>
      </c>
      <c r="CW1220" s="2">
        <f t="shared" si="971"/>
        <v>0</v>
      </c>
      <c r="CX1220" s="2">
        <f t="shared" si="972"/>
        <v>0</v>
      </c>
      <c r="CY1220" s="2">
        <f t="shared" ref="CY1220:CY1227" si="993">(ROUND((((S1220+ROUND((ROUND(((EU1220)*AV1220*1),2)*BS1220),2))*AT1220)/100),2)+ROUND(((ROUND((ROUND(((AE1220-(EU1220))*AV1220*1),2)*BS1220),2)*AT1220)/100),2))</f>
        <v>0</v>
      </c>
      <c r="CZ1220" s="2">
        <f t="shared" ref="CZ1220:CZ1227" si="994">(ROUND((((S1220+ROUND((ROUND(((EU1220)*AV1220*1),2)*BS1220),2))*AU1220)/100),2)+ROUND(((ROUND((ROUND(((AE1220-(EU1220))*AV1220*1),2)*BS1220),2)*AU1220)/100),2))</f>
        <v>0</v>
      </c>
      <c r="DA1220" s="2"/>
      <c r="DB1220" s="2"/>
      <c r="DC1220" s="2" t="s">
        <v>3</v>
      </c>
      <c r="DD1220" s="2" t="s">
        <v>3</v>
      </c>
      <c r="DE1220" s="2" t="s">
        <v>3</v>
      </c>
      <c r="DF1220" s="2" t="s">
        <v>3</v>
      </c>
      <c r="DG1220" s="2" t="s">
        <v>3</v>
      </c>
      <c r="DH1220" s="2" t="s">
        <v>3</v>
      </c>
      <c r="DI1220" s="2" t="s">
        <v>3</v>
      </c>
      <c r="DJ1220" s="2" t="s">
        <v>3</v>
      </c>
      <c r="DK1220" s="2" t="s">
        <v>3</v>
      </c>
      <c r="DL1220" s="2" t="s">
        <v>3</v>
      </c>
      <c r="DM1220" s="2" t="s">
        <v>3</v>
      </c>
      <c r="DN1220" s="2">
        <v>0</v>
      </c>
      <c r="DO1220" s="2">
        <v>0</v>
      </c>
      <c r="DP1220" s="2">
        <v>1</v>
      </c>
      <c r="DQ1220" s="2">
        <v>1</v>
      </c>
      <c r="DR1220" s="2"/>
      <c r="DS1220" s="2"/>
      <c r="DT1220" s="2"/>
      <c r="DU1220" s="2">
        <v>1013</v>
      </c>
      <c r="DV1220" s="2" t="s">
        <v>41</v>
      </c>
      <c r="DW1220" s="2" t="s">
        <v>41</v>
      </c>
      <c r="DX1220" s="2">
        <v>1</v>
      </c>
      <c r="DY1220" s="2"/>
      <c r="DZ1220" s="2" t="s">
        <v>3</v>
      </c>
      <c r="EA1220" s="2" t="s">
        <v>3</v>
      </c>
      <c r="EB1220" s="2" t="s">
        <v>3</v>
      </c>
      <c r="EC1220" s="2" t="s">
        <v>3</v>
      </c>
      <c r="ED1220" s="2"/>
      <c r="EE1220" s="2">
        <v>56938434</v>
      </c>
      <c r="EF1220" s="2">
        <v>214</v>
      </c>
      <c r="EG1220" s="2" t="s">
        <v>42</v>
      </c>
      <c r="EH1220" s="2">
        <v>0</v>
      </c>
      <c r="EI1220" s="2" t="s">
        <v>3</v>
      </c>
      <c r="EJ1220" s="2">
        <v>3</v>
      </c>
      <c r="EK1220" s="2">
        <v>400007</v>
      </c>
      <c r="EL1220" s="2" t="s">
        <v>42</v>
      </c>
      <c r="EM1220" s="2" t="s">
        <v>43</v>
      </c>
      <c r="EN1220" s="2"/>
      <c r="EO1220" s="2" t="s">
        <v>3</v>
      </c>
      <c r="EP1220" s="2"/>
      <c r="EQ1220" s="2">
        <v>131088</v>
      </c>
      <c r="ER1220" s="2">
        <v>0</v>
      </c>
      <c r="ES1220" s="2">
        <v>111622.28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>
        <v>0</v>
      </c>
      <c r="FR1220" s="2">
        <f t="shared" ref="FR1220:FR1227" si="995">P1220</f>
        <v>446489.12</v>
      </c>
      <c r="FS1220" s="2">
        <v>0</v>
      </c>
      <c r="FT1220" s="2"/>
      <c r="FU1220" s="2"/>
      <c r="FV1220" s="2"/>
      <c r="FW1220" s="2"/>
      <c r="FX1220" s="2">
        <v>0</v>
      </c>
      <c r="FY1220" s="2">
        <v>0</v>
      </c>
      <c r="FZ1220" s="2"/>
      <c r="GA1220" s="2" t="s">
        <v>1125</v>
      </c>
      <c r="GB1220" s="2"/>
      <c r="GC1220" s="2"/>
      <c r="GD1220" s="2">
        <v>1</v>
      </c>
      <c r="GE1220" s="2"/>
      <c r="GF1220" s="2">
        <v>-1794896397</v>
      </c>
      <c r="GG1220" s="2">
        <v>2</v>
      </c>
      <c r="GH1220" s="2">
        <v>4</v>
      </c>
      <c r="GI1220" s="2">
        <v>-2</v>
      </c>
      <c r="GJ1220" s="2">
        <v>0</v>
      </c>
      <c r="GK1220" s="2">
        <v>0</v>
      </c>
      <c r="GL1220" s="2">
        <f t="shared" si="973"/>
        <v>0</v>
      </c>
      <c r="GM1220" s="2">
        <f t="shared" si="974"/>
        <v>446489.12</v>
      </c>
      <c r="GN1220" s="2">
        <f t="shared" si="975"/>
        <v>0</v>
      </c>
      <c r="GO1220" s="2">
        <f t="shared" si="976"/>
        <v>0</v>
      </c>
      <c r="GP1220" s="2">
        <f t="shared" si="977"/>
        <v>0</v>
      </c>
      <c r="GQ1220" s="2"/>
      <c r="GR1220" s="2">
        <v>1</v>
      </c>
      <c r="GS1220" s="2">
        <v>2</v>
      </c>
      <c r="GT1220" s="2">
        <v>0</v>
      </c>
      <c r="GU1220" s="2" t="s">
        <v>3</v>
      </c>
      <c r="GV1220" s="2">
        <f t="shared" si="978"/>
        <v>0</v>
      </c>
      <c r="GW1220" s="2">
        <v>1</v>
      </c>
      <c r="GX1220" s="2">
        <f t="shared" si="979"/>
        <v>0</v>
      </c>
      <c r="GY1220" s="2"/>
      <c r="GZ1220" s="2"/>
      <c r="HA1220" s="2">
        <v>0</v>
      </c>
      <c r="HB1220" s="2">
        <v>0</v>
      </c>
      <c r="HC1220" s="2">
        <f t="shared" si="980"/>
        <v>0</v>
      </c>
      <c r="HD1220" s="2"/>
      <c r="HE1220" s="2" t="s">
        <v>45</v>
      </c>
      <c r="HF1220" s="2" t="s">
        <v>46</v>
      </c>
      <c r="HG1220" s="2"/>
      <c r="HH1220" s="2"/>
      <c r="HI1220" s="2"/>
      <c r="HJ1220" s="2"/>
      <c r="HK1220" s="2"/>
      <c r="HL1220" s="2"/>
      <c r="HM1220" s="2" t="s">
        <v>3</v>
      </c>
      <c r="HN1220" s="2" t="s">
        <v>3</v>
      </c>
      <c r="HO1220" s="2" t="s">
        <v>3</v>
      </c>
      <c r="HP1220" s="2" t="s">
        <v>3</v>
      </c>
      <c r="HQ1220" s="2" t="s">
        <v>3</v>
      </c>
      <c r="HR1220" s="2"/>
      <c r="HS1220" s="2">
        <v>0</v>
      </c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>
        <v>0</v>
      </c>
      <c r="IL1220" s="2"/>
      <c r="IM1220" s="2"/>
      <c r="IN1220" s="2"/>
      <c r="IO1220" s="2"/>
      <c r="IP1220" s="2"/>
      <c r="IQ1220" s="2"/>
      <c r="IR1220" s="2"/>
      <c r="IS1220" s="2"/>
      <c r="IT1220" s="2"/>
      <c r="IU1220" s="2"/>
    </row>
    <row r="1221" spans="1:255" x14ac:dyDescent="0.2">
      <c r="A1221" s="3">
        <v>17</v>
      </c>
      <c r="B1221" s="3">
        <v>1</v>
      </c>
      <c r="E1221" s="3" t="s">
        <v>1122</v>
      </c>
      <c r="F1221" s="3" t="s">
        <v>1123</v>
      </c>
      <c r="G1221" s="3" t="s">
        <v>1124</v>
      </c>
      <c r="H1221" s="3" t="s">
        <v>41</v>
      </c>
      <c r="I1221" s="3">
        <v>4</v>
      </c>
      <c r="J1221" s="3">
        <v>0</v>
      </c>
      <c r="K1221" s="3">
        <v>4</v>
      </c>
      <c r="O1221" s="3">
        <f t="shared" si="956"/>
        <v>3379922.64</v>
      </c>
      <c r="P1221" s="3">
        <f t="shared" si="957"/>
        <v>3379922.64</v>
      </c>
      <c r="Q1221" s="3">
        <f t="shared" si="983"/>
        <v>0</v>
      </c>
      <c r="R1221" s="3">
        <f t="shared" si="984"/>
        <v>0</v>
      </c>
      <c r="S1221" s="3">
        <f t="shared" si="958"/>
        <v>0</v>
      </c>
      <c r="T1221" s="3">
        <f t="shared" si="959"/>
        <v>0</v>
      </c>
      <c r="U1221" s="3">
        <f t="shared" si="960"/>
        <v>0</v>
      </c>
      <c r="V1221" s="3">
        <f t="shared" si="961"/>
        <v>0</v>
      </c>
      <c r="W1221" s="3">
        <f t="shared" si="962"/>
        <v>0</v>
      </c>
      <c r="X1221" s="3">
        <f t="shared" si="985"/>
        <v>0</v>
      </c>
      <c r="Y1221" s="3">
        <f t="shared" si="986"/>
        <v>0</v>
      </c>
      <c r="AA1221" s="3">
        <v>56661436</v>
      </c>
      <c r="AB1221" s="3">
        <f t="shared" si="963"/>
        <v>111622.28</v>
      </c>
      <c r="AC1221" s="3">
        <f t="shared" si="987"/>
        <v>111622.28</v>
      </c>
      <c r="AD1221" s="3">
        <f t="shared" si="988"/>
        <v>0</v>
      </c>
      <c r="AE1221" s="3">
        <f t="shared" si="989"/>
        <v>0</v>
      </c>
      <c r="AF1221" s="3">
        <f t="shared" si="989"/>
        <v>0</v>
      </c>
      <c r="AG1221" s="3">
        <f t="shared" si="964"/>
        <v>0</v>
      </c>
      <c r="AH1221" s="3">
        <f t="shared" si="990"/>
        <v>0</v>
      </c>
      <c r="AI1221" s="3">
        <f t="shared" si="990"/>
        <v>0</v>
      </c>
      <c r="AJ1221" s="3">
        <f t="shared" si="965"/>
        <v>0</v>
      </c>
      <c r="AK1221" s="3">
        <v>111622.28</v>
      </c>
      <c r="AL1221" s="3">
        <v>111622.28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1</v>
      </c>
      <c r="AW1221" s="3">
        <v>1</v>
      </c>
      <c r="AZ1221" s="3">
        <v>1</v>
      </c>
      <c r="BA1221" s="3">
        <v>1</v>
      </c>
      <c r="BB1221" s="3">
        <v>1</v>
      </c>
      <c r="BC1221" s="3">
        <v>7.57</v>
      </c>
      <c r="BD1221" s="3" t="s">
        <v>3</v>
      </c>
      <c r="BE1221" s="3" t="s">
        <v>3</v>
      </c>
      <c r="BF1221" s="3" t="s">
        <v>3</v>
      </c>
      <c r="BG1221" s="3" t="s">
        <v>3</v>
      </c>
      <c r="BH1221" s="3">
        <v>3</v>
      </c>
      <c r="BI1221" s="3">
        <v>3</v>
      </c>
      <c r="BJ1221" s="3" t="s">
        <v>1123</v>
      </c>
      <c r="BM1221" s="3">
        <v>400007</v>
      </c>
      <c r="BN1221" s="3">
        <v>0</v>
      </c>
      <c r="BO1221" s="3" t="s">
        <v>3</v>
      </c>
      <c r="BP1221" s="3">
        <v>0</v>
      </c>
      <c r="BQ1221" s="3">
        <v>214</v>
      </c>
      <c r="BR1221" s="3">
        <v>0</v>
      </c>
      <c r="BS1221" s="3">
        <v>1</v>
      </c>
      <c r="BT1221" s="3">
        <v>1</v>
      </c>
      <c r="BU1221" s="3">
        <v>1</v>
      </c>
      <c r="BV1221" s="3">
        <v>1</v>
      </c>
      <c r="BW1221" s="3">
        <v>1</v>
      </c>
      <c r="BX1221" s="3">
        <v>1</v>
      </c>
      <c r="BY1221" s="3" t="s">
        <v>3</v>
      </c>
      <c r="BZ1221" s="3">
        <v>0</v>
      </c>
      <c r="CA1221" s="3">
        <v>0</v>
      </c>
      <c r="CB1221" s="3" t="s">
        <v>3</v>
      </c>
      <c r="CE1221" s="3">
        <v>1566</v>
      </c>
      <c r="CF1221" s="3">
        <v>0</v>
      </c>
      <c r="CG1221" s="3">
        <v>0</v>
      </c>
      <c r="CM1221" s="3">
        <v>0</v>
      </c>
      <c r="CN1221" s="3" t="s">
        <v>3</v>
      </c>
      <c r="CO1221" s="3">
        <v>0</v>
      </c>
      <c r="CP1221" s="3">
        <f t="shared" si="966"/>
        <v>3379922.64</v>
      </c>
      <c r="CQ1221" s="3">
        <f t="shared" si="967"/>
        <v>844980.66</v>
      </c>
      <c r="CR1221" s="3">
        <f t="shared" si="991"/>
        <v>0</v>
      </c>
      <c r="CS1221" s="3">
        <f t="shared" si="992"/>
        <v>0</v>
      </c>
      <c r="CT1221" s="3">
        <f t="shared" si="968"/>
        <v>0</v>
      </c>
      <c r="CU1221" s="3">
        <f t="shared" si="969"/>
        <v>0</v>
      </c>
      <c r="CV1221" s="3">
        <f t="shared" si="970"/>
        <v>0</v>
      </c>
      <c r="CW1221" s="3">
        <f t="shared" si="971"/>
        <v>0</v>
      </c>
      <c r="CX1221" s="3">
        <f t="shared" si="972"/>
        <v>0</v>
      </c>
      <c r="CY1221" s="3">
        <f t="shared" si="993"/>
        <v>0</v>
      </c>
      <c r="CZ1221" s="3">
        <f t="shared" si="994"/>
        <v>0</v>
      </c>
      <c r="DC1221" s="3" t="s">
        <v>3</v>
      </c>
      <c r="DD1221" s="3" t="s">
        <v>3</v>
      </c>
      <c r="DE1221" s="3" t="s">
        <v>3</v>
      </c>
      <c r="DF1221" s="3" t="s">
        <v>3</v>
      </c>
      <c r="DG1221" s="3" t="s">
        <v>3</v>
      </c>
      <c r="DH1221" s="3" t="s">
        <v>3</v>
      </c>
      <c r="DI1221" s="3" t="s">
        <v>3</v>
      </c>
      <c r="DJ1221" s="3" t="s">
        <v>3</v>
      </c>
      <c r="DK1221" s="3" t="s">
        <v>3</v>
      </c>
      <c r="DL1221" s="3" t="s">
        <v>3</v>
      </c>
      <c r="DM1221" s="3" t="s">
        <v>3</v>
      </c>
      <c r="DN1221" s="3">
        <v>0</v>
      </c>
      <c r="DO1221" s="3">
        <v>0</v>
      </c>
      <c r="DP1221" s="3">
        <v>1</v>
      </c>
      <c r="DQ1221" s="3">
        <v>1</v>
      </c>
      <c r="DU1221" s="3">
        <v>1013</v>
      </c>
      <c r="DV1221" s="3" t="s">
        <v>41</v>
      </c>
      <c r="DW1221" s="3" t="s">
        <v>41</v>
      </c>
      <c r="DX1221" s="3">
        <v>1</v>
      </c>
      <c r="DZ1221" s="3" t="s">
        <v>3</v>
      </c>
      <c r="EA1221" s="3" t="s">
        <v>3</v>
      </c>
      <c r="EB1221" s="3" t="s">
        <v>3</v>
      </c>
      <c r="EC1221" s="3" t="s">
        <v>3</v>
      </c>
      <c r="EE1221" s="3">
        <v>56938434</v>
      </c>
      <c r="EF1221" s="3">
        <v>214</v>
      </c>
      <c r="EG1221" s="3" t="s">
        <v>42</v>
      </c>
      <c r="EH1221" s="3">
        <v>0</v>
      </c>
      <c r="EI1221" s="3" t="s">
        <v>3</v>
      </c>
      <c r="EJ1221" s="3">
        <v>3</v>
      </c>
      <c r="EK1221" s="3">
        <v>400007</v>
      </c>
      <c r="EL1221" s="3" t="s">
        <v>42</v>
      </c>
      <c r="EM1221" s="3" t="s">
        <v>43</v>
      </c>
      <c r="EO1221" s="3" t="s">
        <v>3</v>
      </c>
      <c r="EQ1221" s="3">
        <v>131088</v>
      </c>
      <c r="ER1221" s="3">
        <v>0</v>
      </c>
      <c r="ES1221" s="3">
        <v>111622.28</v>
      </c>
      <c r="ET1221" s="3">
        <v>0</v>
      </c>
      <c r="EU1221" s="3">
        <v>0</v>
      </c>
      <c r="EV1221" s="3">
        <v>0</v>
      </c>
      <c r="EW1221" s="3">
        <v>0</v>
      </c>
      <c r="EX1221" s="3">
        <v>0</v>
      </c>
      <c r="EY1221" s="3">
        <v>0</v>
      </c>
      <c r="EZ1221" s="3">
        <v>5</v>
      </c>
      <c r="FC1221" s="3">
        <v>1</v>
      </c>
      <c r="FD1221" s="3">
        <v>18</v>
      </c>
      <c r="FF1221" s="3">
        <v>988983.12</v>
      </c>
      <c r="FQ1221" s="3">
        <v>0</v>
      </c>
      <c r="FR1221" s="3">
        <f t="shared" si="995"/>
        <v>3379922.64</v>
      </c>
      <c r="FS1221" s="3">
        <v>0</v>
      </c>
      <c r="FX1221" s="3">
        <v>0</v>
      </c>
      <c r="FY1221" s="3">
        <v>0</v>
      </c>
      <c r="GA1221" s="3" t="s">
        <v>1125</v>
      </c>
      <c r="GD1221" s="3">
        <v>1</v>
      </c>
      <c r="GF1221" s="3">
        <v>-1794896397</v>
      </c>
      <c r="GG1221" s="3">
        <v>2</v>
      </c>
      <c r="GH1221" s="3">
        <v>3</v>
      </c>
      <c r="GI1221" s="3">
        <v>3</v>
      </c>
      <c r="GJ1221" s="3">
        <v>0</v>
      </c>
      <c r="GK1221" s="3">
        <v>0</v>
      </c>
      <c r="GL1221" s="3">
        <f t="shared" si="973"/>
        <v>0</v>
      </c>
      <c r="GM1221" s="3">
        <f t="shared" si="974"/>
        <v>3379922.64</v>
      </c>
      <c r="GN1221" s="3">
        <f t="shared" si="975"/>
        <v>0</v>
      </c>
      <c r="GO1221" s="3">
        <f t="shared" si="976"/>
        <v>0</v>
      </c>
      <c r="GP1221" s="3">
        <f t="shared" si="977"/>
        <v>0</v>
      </c>
      <c r="GR1221" s="3">
        <v>1</v>
      </c>
      <c r="GS1221" s="3">
        <v>1</v>
      </c>
      <c r="GT1221" s="3">
        <v>0</v>
      </c>
      <c r="GU1221" s="3" t="s">
        <v>3</v>
      </c>
      <c r="GV1221" s="3">
        <f t="shared" si="978"/>
        <v>0</v>
      </c>
      <c r="GW1221" s="3">
        <v>1</v>
      </c>
      <c r="GX1221" s="3">
        <f t="shared" si="979"/>
        <v>0</v>
      </c>
      <c r="HA1221" s="3">
        <v>0</v>
      </c>
      <c r="HB1221" s="3">
        <v>0</v>
      </c>
      <c r="HC1221" s="3">
        <f t="shared" si="980"/>
        <v>0</v>
      </c>
      <c r="HE1221" s="3" t="s">
        <v>45</v>
      </c>
      <c r="HF1221" s="3" t="s">
        <v>46</v>
      </c>
      <c r="HM1221" s="3" t="s">
        <v>3</v>
      </c>
      <c r="HN1221" s="3" t="s">
        <v>3</v>
      </c>
      <c r="HO1221" s="3" t="s">
        <v>3</v>
      </c>
      <c r="HP1221" s="3" t="s">
        <v>3</v>
      </c>
      <c r="HQ1221" s="3" t="s">
        <v>3</v>
      </c>
      <c r="HS1221" s="3">
        <v>0</v>
      </c>
      <c r="IK1221" s="3">
        <v>0</v>
      </c>
    </row>
    <row r="1222" spans="1:255" x14ac:dyDescent="0.2">
      <c r="A1222" s="2">
        <v>17</v>
      </c>
      <c r="B1222" s="2">
        <v>1</v>
      </c>
      <c r="C1222" s="2"/>
      <c r="D1222" s="2"/>
      <c r="E1222" s="2" t="s">
        <v>1126</v>
      </c>
      <c r="F1222" s="2" t="s">
        <v>1127</v>
      </c>
      <c r="G1222" s="2" t="s">
        <v>1128</v>
      </c>
      <c r="H1222" s="2" t="s">
        <v>41</v>
      </c>
      <c r="I1222" s="2">
        <v>3</v>
      </c>
      <c r="J1222" s="2">
        <v>0</v>
      </c>
      <c r="K1222" s="2">
        <v>3</v>
      </c>
      <c r="L1222" s="2"/>
      <c r="M1222" s="2"/>
      <c r="N1222" s="2"/>
      <c r="O1222" s="2">
        <f t="shared" si="956"/>
        <v>146185.53</v>
      </c>
      <c r="P1222" s="2">
        <f t="shared" si="957"/>
        <v>146185.53</v>
      </c>
      <c r="Q1222" s="2">
        <f t="shared" si="983"/>
        <v>0</v>
      </c>
      <c r="R1222" s="2">
        <f t="shared" si="984"/>
        <v>0</v>
      </c>
      <c r="S1222" s="2">
        <f t="shared" si="958"/>
        <v>0</v>
      </c>
      <c r="T1222" s="2">
        <f t="shared" si="959"/>
        <v>0</v>
      </c>
      <c r="U1222" s="2">
        <f t="shared" si="960"/>
        <v>0</v>
      </c>
      <c r="V1222" s="2">
        <f t="shared" si="961"/>
        <v>0</v>
      </c>
      <c r="W1222" s="2">
        <f t="shared" si="962"/>
        <v>0</v>
      </c>
      <c r="X1222" s="2">
        <f t="shared" si="985"/>
        <v>0</v>
      </c>
      <c r="Y1222" s="2">
        <f t="shared" si="986"/>
        <v>0</v>
      </c>
      <c r="Z1222" s="2"/>
      <c r="AA1222" s="2">
        <v>56661434</v>
      </c>
      <c r="AB1222" s="2">
        <f t="shared" si="963"/>
        <v>48728.51</v>
      </c>
      <c r="AC1222" s="2">
        <f t="shared" si="987"/>
        <v>48728.51</v>
      </c>
      <c r="AD1222" s="2">
        <f t="shared" si="988"/>
        <v>0</v>
      </c>
      <c r="AE1222" s="2">
        <f t="shared" si="989"/>
        <v>0</v>
      </c>
      <c r="AF1222" s="2">
        <f t="shared" si="989"/>
        <v>0</v>
      </c>
      <c r="AG1222" s="2">
        <f t="shared" si="964"/>
        <v>0</v>
      </c>
      <c r="AH1222" s="2">
        <f t="shared" si="990"/>
        <v>0</v>
      </c>
      <c r="AI1222" s="2">
        <f t="shared" si="990"/>
        <v>0</v>
      </c>
      <c r="AJ1222" s="2">
        <f t="shared" si="965"/>
        <v>0</v>
      </c>
      <c r="AK1222" s="2">
        <v>48728.509999999995</v>
      </c>
      <c r="AL1222" s="2">
        <v>48728.509999999995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1</v>
      </c>
      <c r="AW1222" s="2">
        <v>1</v>
      </c>
      <c r="AX1222" s="2"/>
      <c r="AY1222" s="2"/>
      <c r="AZ1222" s="2">
        <v>1</v>
      </c>
      <c r="BA1222" s="2">
        <v>1</v>
      </c>
      <c r="BB1222" s="2">
        <v>1</v>
      </c>
      <c r="BC1222" s="2">
        <v>1</v>
      </c>
      <c r="BD1222" s="2" t="s">
        <v>3</v>
      </c>
      <c r="BE1222" s="2" t="s">
        <v>3</v>
      </c>
      <c r="BF1222" s="2" t="s">
        <v>3</v>
      </c>
      <c r="BG1222" s="2" t="s">
        <v>3</v>
      </c>
      <c r="BH1222" s="2">
        <v>3</v>
      </c>
      <c r="BI1222" s="2">
        <v>3</v>
      </c>
      <c r="BJ1222" s="2" t="s">
        <v>1127</v>
      </c>
      <c r="BK1222" s="2"/>
      <c r="BL1222" s="2"/>
      <c r="BM1222" s="2">
        <v>400007</v>
      </c>
      <c r="BN1222" s="2">
        <v>0</v>
      </c>
      <c r="BO1222" s="2" t="s">
        <v>3</v>
      </c>
      <c r="BP1222" s="2">
        <v>0</v>
      </c>
      <c r="BQ1222" s="2">
        <v>214</v>
      </c>
      <c r="BR1222" s="2">
        <v>0</v>
      </c>
      <c r="BS1222" s="2">
        <v>1</v>
      </c>
      <c r="BT1222" s="2">
        <v>1</v>
      </c>
      <c r="BU1222" s="2">
        <v>1</v>
      </c>
      <c r="BV1222" s="2">
        <v>1</v>
      </c>
      <c r="BW1222" s="2">
        <v>1</v>
      </c>
      <c r="BX1222" s="2">
        <v>1</v>
      </c>
      <c r="BY1222" s="2" t="s">
        <v>3</v>
      </c>
      <c r="BZ1222" s="2">
        <v>0</v>
      </c>
      <c r="CA1222" s="2">
        <v>0</v>
      </c>
      <c r="CB1222" s="2" t="s">
        <v>3</v>
      </c>
      <c r="CC1222" s="2"/>
      <c r="CD1222" s="2"/>
      <c r="CE1222" s="2">
        <v>1566</v>
      </c>
      <c r="CF1222" s="2">
        <v>0</v>
      </c>
      <c r="CG1222" s="2">
        <v>0</v>
      </c>
      <c r="CH1222" s="2"/>
      <c r="CI1222" s="2"/>
      <c r="CJ1222" s="2"/>
      <c r="CK1222" s="2"/>
      <c r="CL1222" s="2"/>
      <c r="CM1222" s="2">
        <v>0</v>
      </c>
      <c r="CN1222" s="2" t="s">
        <v>3</v>
      </c>
      <c r="CO1222" s="2">
        <v>0</v>
      </c>
      <c r="CP1222" s="2">
        <f t="shared" si="966"/>
        <v>146185.53</v>
      </c>
      <c r="CQ1222" s="2">
        <f t="shared" si="967"/>
        <v>48728.51</v>
      </c>
      <c r="CR1222" s="2">
        <f t="shared" si="991"/>
        <v>0</v>
      </c>
      <c r="CS1222" s="2">
        <f t="shared" si="992"/>
        <v>0</v>
      </c>
      <c r="CT1222" s="2">
        <f t="shared" si="968"/>
        <v>0</v>
      </c>
      <c r="CU1222" s="2">
        <f t="shared" si="969"/>
        <v>0</v>
      </c>
      <c r="CV1222" s="2">
        <f t="shared" si="970"/>
        <v>0</v>
      </c>
      <c r="CW1222" s="2">
        <f t="shared" si="971"/>
        <v>0</v>
      </c>
      <c r="CX1222" s="2">
        <f t="shared" si="972"/>
        <v>0</v>
      </c>
      <c r="CY1222" s="2">
        <f t="shared" si="993"/>
        <v>0</v>
      </c>
      <c r="CZ1222" s="2">
        <f t="shared" si="994"/>
        <v>0</v>
      </c>
      <c r="DA1222" s="2"/>
      <c r="DB1222" s="2"/>
      <c r="DC1222" s="2" t="s">
        <v>3</v>
      </c>
      <c r="DD1222" s="2" t="s">
        <v>3</v>
      </c>
      <c r="DE1222" s="2" t="s">
        <v>3</v>
      </c>
      <c r="DF1222" s="2" t="s">
        <v>3</v>
      </c>
      <c r="DG1222" s="2" t="s">
        <v>3</v>
      </c>
      <c r="DH1222" s="2" t="s">
        <v>3</v>
      </c>
      <c r="DI1222" s="2" t="s">
        <v>3</v>
      </c>
      <c r="DJ1222" s="2" t="s">
        <v>3</v>
      </c>
      <c r="DK1222" s="2" t="s">
        <v>3</v>
      </c>
      <c r="DL1222" s="2" t="s">
        <v>3</v>
      </c>
      <c r="DM1222" s="2" t="s">
        <v>3</v>
      </c>
      <c r="DN1222" s="2">
        <v>0</v>
      </c>
      <c r="DO1222" s="2">
        <v>0</v>
      </c>
      <c r="DP1222" s="2">
        <v>1</v>
      </c>
      <c r="DQ1222" s="2">
        <v>1</v>
      </c>
      <c r="DR1222" s="2"/>
      <c r="DS1222" s="2"/>
      <c r="DT1222" s="2"/>
      <c r="DU1222" s="2">
        <v>1013</v>
      </c>
      <c r="DV1222" s="2" t="s">
        <v>41</v>
      </c>
      <c r="DW1222" s="2" t="s">
        <v>41</v>
      </c>
      <c r="DX1222" s="2">
        <v>1</v>
      </c>
      <c r="DY1222" s="2"/>
      <c r="DZ1222" s="2" t="s">
        <v>3</v>
      </c>
      <c r="EA1222" s="2" t="s">
        <v>3</v>
      </c>
      <c r="EB1222" s="2" t="s">
        <v>3</v>
      </c>
      <c r="EC1222" s="2" t="s">
        <v>3</v>
      </c>
      <c r="ED1222" s="2"/>
      <c r="EE1222" s="2">
        <v>56938434</v>
      </c>
      <c r="EF1222" s="2">
        <v>214</v>
      </c>
      <c r="EG1222" s="2" t="s">
        <v>42</v>
      </c>
      <c r="EH1222" s="2">
        <v>0</v>
      </c>
      <c r="EI1222" s="2" t="s">
        <v>3</v>
      </c>
      <c r="EJ1222" s="2">
        <v>3</v>
      </c>
      <c r="EK1222" s="2">
        <v>400007</v>
      </c>
      <c r="EL1222" s="2" t="s">
        <v>42</v>
      </c>
      <c r="EM1222" s="2" t="s">
        <v>43</v>
      </c>
      <c r="EN1222" s="2"/>
      <c r="EO1222" s="2" t="s">
        <v>3</v>
      </c>
      <c r="EP1222" s="2"/>
      <c r="EQ1222" s="2">
        <v>131088</v>
      </c>
      <c r="ER1222" s="2">
        <v>0</v>
      </c>
      <c r="ES1222" s="2">
        <v>48728.509999999995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>
        <v>0</v>
      </c>
      <c r="FR1222" s="2">
        <f t="shared" si="995"/>
        <v>146185.53</v>
      </c>
      <c r="FS1222" s="2">
        <v>0</v>
      </c>
      <c r="FT1222" s="2"/>
      <c r="FU1222" s="2"/>
      <c r="FV1222" s="2"/>
      <c r="FW1222" s="2"/>
      <c r="FX1222" s="2">
        <v>0</v>
      </c>
      <c r="FY1222" s="2">
        <v>0</v>
      </c>
      <c r="FZ1222" s="2"/>
      <c r="GA1222" s="2" t="s">
        <v>1129</v>
      </c>
      <c r="GB1222" s="2"/>
      <c r="GC1222" s="2"/>
      <c r="GD1222" s="2">
        <v>1</v>
      </c>
      <c r="GE1222" s="2"/>
      <c r="GF1222" s="2">
        <v>72911612</v>
      </c>
      <c r="GG1222" s="2">
        <v>2</v>
      </c>
      <c r="GH1222" s="2">
        <v>4</v>
      </c>
      <c r="GI1222" s="2">
        <v>-2</v>
      </c>
      <c r="GJ1222" s="2">
        <v>0</v>
      </c>
      <c r="GK1222" s="2">
        <v>0</v>
      </c>
      <c r="GL1222" s="2">
        <f t="shared" si="973"/>
        <v>0</v>
      </c>
      <c r="GM1222" s="2">
        <f t="shared" si="974"/>
        <v>146185.53</v>
      </c>
      <c r="GN1222" s="2">
        <f t="shared" si="975"/>
        <v>0</v>
      </c>
      <c r="GO1222" s="2">
        <f t="shared" si="976"/>
        <v>0</v>
      </c>
      <c r="GP1222" s="2">
        <f t="shared" si="977"/>
        <v>0</v>
      </c>
      <c r="GQ1222" s="2"/>
      <c r="GR1222" s="2">
        <v>1</v>
      </c>
      <c r="GS1222" s="2">
        <v>2</v>
      </c>
      <c r="GT1222" s="2">
        <v>0</v>
      </c>
      <c r="GU1222" s="2" t="s">
        <v>3</v>
      </c>
      <c r="GV1222" s="2">
        <f t="shared" si="978"/>
        <v>0</v>
      </c>
      <c r="GW1222" s="2">
        <v>1</v>
      </c>
      <c r="GX1222" s="2">
        <f t="shared" si="979"/>
        <v>0</v>
      </c>
      <c r="GY1222" s="2"/>
      <c r="GZ1222" s="2"/>
      <c r="HA1222" s="2">
        <v>0</v>
      </c>
      <c r="HB1222" s="2">
        <v>0</v>
      </c>
      <c r="HC1222" s="2">
        <f t="shared" si="980"/>
        <v>0</v>
      </c>
      <c r="HD1222" s="2"/>
      <c r="HE1222" s="2" t="s">
        <v>45</v>
      </c>
      <c r="HF1222" s="2" t="s">
        <v>46</v>
      </c>
      <c r="HG1222" s="2"/>
      <c r="HH1222" s="2"/>
      <c r="HI1222" s="2"/>
      <c r="HJ1222" s="2"/>
      <c r="HK1222" s="2"/>
      <c r="HL1222" s="2"/>
      <c r="HM1222" s="2" t="s">
        <v>3</v>
      </c>
      <c r="HN1222" s="2" t="s">
        <v>3</v>
      </c>
      <c r="HO1222" s="2" t="s">
        <v>3</v>
      </c>
      <c r="HP1222" s="2" t="s">
        <v>3</v>
      </c>
      <c r="HQ1222" s="2" t="s">
        <v>3</v>
      </c>
      <c r="HR1222" s="2"/>
      <c r="HS1222" s="2">
        <v>0</v>
      </c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>
        <v>0</v>
      </c>
      <c r="IL1222" s="2"/>
      <c r="IM1222" s="2"/>
      <c r="IN1222" s="2"/>
      <c r="IO1222" s="2"/>
      <c r="IP1222" s="2"/>
      <c r="IQ1222" s="2"/>
      <c r="IR1222" s="2"/>
      <c r="IS1222" s="2"/>
      <c r="IT1222" s="2"/>
      <c r="IU1222" s="2"/>
    </row>
    <row r="1223" spans="1:255" x14ac:dyDescent="0.2">
      <c r="A1223" s="3">
        <v>17</v>
      </c>
      <c r="B1223" s="3">
        <v>1</v>
      </c>
      <c r="E1223" s="3" t="s">
        <v>1126</v>
      </c>
      <c r="F1223" s="3" t="s">
        <v>1127</v>
      </c>
      <c r="G1223" s="3" t="s">
        <v>1128</v>
      </c>
      <c r="H1223" s="3" t="s">
        <v>41</v>
      </c>
      <c r="I1223" s="3">
        <v>3</v>
      </c>
      <c r="J1223" s="3">
        <v>0</v>
      </c>
      <c r="K1223" s="3">
        <v>3</v>
      </c>
      <c r="O1223" s="3">
        <f t="shared" si="956"/>
        <v>1106624.46</v>
      </c>
      <c r="P1223" s="3">
        <f t="shared" si="957"/>
        <v>1106624.46</v>
      </c>
      <c r="Q1223" s="3">
        <f t="shared" si="983"/>
        <v>0</v>
      </c>
      <c r="R1223" s="3">
        <f t="shared" si="984"/>
        <v>0</v>
      </c>
      <c r="S1223" s="3">
        <f t="shared" si="958"/>
        <v>0</v>
      </c>
      <c r="T1223" s="3">
        <f t="shared" si="959"/>
        <v>0</v>
      </c>
      <c r="U1223" s="3">
        <f t="shared" si="960"/>
        <v>0</v>
      </c>
      <c r="V1223" s="3">
        <f t="shared" si="961"/>
        <v>0</v>
      </c>
      <c r="W1223" s="3">
        <f t="shared" si="962"/>
        <v>0</v>
      </c>
      <c r="X1223" s="3">
        <f t="shared" si="985"/>
        <v>0</v>
      </c>
      <c r="Y1223" s="3">
        <f t="shared" si="986"/>
        <v>0</v>
      </c>
      <c r="AA1223" s="3">
        <v>56661436</v>
      </c>
      <c r="AB1223" s="3">
        <f t="shared" si="963"/>
        <v>48728.51</v>
      </c>
      <c r="AC1223" s="3">
        <f t="shared" si="987"/>
        <v>48728.51</v>
      </c>
      <c r="AD1223" s="3">
        <f t="shared" si="988"/>
        <v>0</v>
      </c>
      <c r="AE1223" s="3">
        <f t="shared" si="989"/>
        <v>0</v>
      </c>
      <c r="AF1223" s="3">
        <f t="shared" si="989"/>
        <v>0</v>
      </c>
      <c r="AG1223" s="3">
        <f t="shared" si="964"/>
        <v>0</v>
      </c>
      <c r="AH1223" s="3">
        <f t="shared" si="990"/>
        <v>0</v>
      </c>
      <c r="AI1223" s="3">
        <f t="shared" si="990"/>
        <v>0</v>
      </c>
      <c r="AJ1223" s="3">
        <f t="shared" si="965"/>
        <v>0</v>
      </c>
      <c r="AK1223" s="3">
        <v>48728.509999999995</v>
      </c>
      <c r="AL1223" s="3">
        <v>48728.509999999995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1</v>
      </c>
      <c r="AW1223" s="3">
        <v>1</v>
      </c>
      <c r="AZ1223" s="3">
        <v>1</v>
      </c>
      <c r="BA1223" s="3">
        <v>1</v>
      </c>
      <c r="BB1223" s="3">
        <v>1</v>
      </c>
      <c r="BC1223" s="3">
        <v>7.57</v>
      </c>
      <c r="BD1223" s="3" t="s">
        <v>3</v>
      </c>
      <c r="BE1223" s="3" t="s">
        <v>3</v>
      </c>
      <c r="BF1223" s="3" t="s">
        <v>3</v>
      </c>
      <c r="BG1223" s="3" t="s">
        <v>3</v>
      </c>
      <c r="BH1223" s="3">
        <v>3</v>
      </c>
      <c r="BI1223" s="3">
        <v>3</v>
      </c>
      <c r="BJ1223" s="3" t="s">
        <v>1127</v>
      </c>
      <c r="BM1223" s="3">
        <v>400007</v>
      </c>
      <c r="BN1223" s="3">
        <v>0</v>
      </c>
      <c r="BO1223" s="3" t="s">
        <v>3</v>
      </c>
      <c r="BP1223" s="3">
        <v>0</v>
      </c>
      <c r="BQ1223" s="3">
        <v>214</v>
      </c>
      <c r="BR1223" s="3">
        <v>0</v>
      </c>
      <c r="BS1223" s="3">
        <v>1</v>
      </c>
      <c r="BT1223" s="3">
        <v>1</v>
      </c>
      <c r="BU1223" s="3">
        <v>1</v>
      </c>
      <c r="BV1223" s="3">
        <v>1</v>
      </c>
      <c r="BW1223" s="3">
        <v>1</v>
      </c>
      <c r="BX1223" s="3">
        <v>1</v>
      </c>
      <c r="BY1223" s="3" t="s">
        <v>3</v>
      </c>
      <c r="BZ1223" s="3">
        <v>0</v>
      </c>
      <c r="CA1223" s="3">
        <v>0</v>
      </c>
      <c r="CB1223" s="3" t="s">
        <v>3</v>
      </c>
      <c r="CE1223" s="3">
        <v>1566</v>
      </c>
      <c r="CF1223" s="3">
        <v>0</v>
      </c>
      <c r="CG1223" s="3">
        <v>0</v>
      </c>
      <c r="CM1223" s="3">
        <v>0</v>
      </c>
      <c r="CN1223" s="3" t="s">
        <v>3</v>
      </c>
      <c r="CO1223" s="3">
        <v>0</v>
      </c>
      <c r="CP1223" s="3">
        <f t="shared" si="966"/>
        <v>1106624.46</v>
      </c>
      <c r="CQ1223" s="3">
        <f t="shared" si="967"/>
        <v>368874.82</v>
      </c>
      <c r="CR1223" s="3">
        <f t="shared" si="991"/>
        <v>0</v>
      </c>
      <c r="CS1223" s="3">
        <f t="shared" si="992"/>
        <v>0</v>
      </c>
      <c r="CT1223" s="3">
        <f t="shared" si="968"/>
        <v>0</v>
      </c>
      <c r="CU1223" s="3">
        <f t="shared" si="969"/>
        <v>0</v>
      </c>
      <c r="CV1223" s="3">
        <f t="shared" si="970"/>
        <v>0</v>
      </c>
      <c r="CW1223" s="3">
        <f t="shared" si="971"/>
        <v>0</v>
      </c>
      <c r="CX1223" s="3">
        <f t="shared" si="972"/>
        <v>0</v>
      </c>
      <c r="CY1223" s="3">
        <f t="shared" si="993"/>
        <v>0</v>
      </c>
      <c r="CZ1223" s="3">
        <f t="shared" si="994"/>
        <v>0</v>
      </c>
      <c r="DC1223" s="3" t="s">
        <v>3</v>
      </c>
      <c r="DD1223" s="3" t="s">
        <v>3</v>
      </c>
      <c r="DE1223" s="3" t="s">
        <v>3</v>
      </c>
      <c r="DF1223" s="3" t="s">
        <v>3</v>
      </c>
      <c r="DG1223" s="3" t="s">
        <v>3</v>
      </c>
      <c r="DH1223" s="3" t="s">
        <v>3</v>
      </c>
      <c r="DI1223" s="3" t="s">
        <v>3</v>
      </c>
      <c r="DJ1223" s="3" t="s">
        <v>3</v>
      </c>
      <c r="DK1223" s="3" t="s">
        <v>3</v>
      </c>
      <c r="DL1223" s="3" t="s">
        <v>3</v>
      </c>
      <c r="DM1223" s="3" t="s">
        <v>3</v>
      </c>
      <c r="DN1223" s="3">
        <v>0</v>
      </c>
      <c r="DO1223" s="3">
        <v>0</v>
      </c>
      <c r="DP1223" s="3">
        <v>1</v>
      </c>
      <c r="DQ1223" s="3">
        <v>1</v>
      </c>
      <c r="DU1223" s="3">
        <v>1013</v>
      </c>
      <c r="DV1223" s="3" t="s">
        <v>41</v>
      </c>
      <c r="DW1223" s="3" t="s">
        <v>41</v>
      </c>
      <c r="DX1223" s="3">
        <v>1</v>
      </c>
      <c r="DZ1223" s="3" t="s">
        <v>3</v>
      </c>
      <c r="EA1223" s="3" t="s">
        <v>3</v>
      </c>
      <c r="EB1223" s="3" t="s">
        <v>3</v>
      </c>
      <c r="EC1223" s="3" t="s">
        <v>3</v>
      </c>
      <c r="EE1223" s="3">
        <v>56938434</v>
      </c>
      <c r="EF1223" s="3">
        <v>214</v>
      </c>
      <c r="EG1223" s="3" t="s">
        <v>42</v>
      </c>
      <c r="EH1223" s="3">
        <v>0</v>
      </c>
      <c r="EI1223" s="3" t="s">
        <v>3</v>
      </c>
      <c r="EJ1223" s="3">
        <v>3</v>
      </c>
      <c r="EK1223" s="3">
        <v>400007</v>
      </c>
      <c r="EL1223" s="3" t="s">
        <v>42</v>
      </c>
      <c r="EM1223" s="3" t="s">
        <v>43</v>
      </c>
      <c r="EO1223" s="3" t="s">
        <v>3</v>
      </c>
      <c r="EQ1223" s="3">
        <v>131088</v>
      </c>
      <c r="ER1223" s="3">
        <v>0</v>
      </c>
      <c r="ES1223" s="3">
        <v>48728.509999999995</v>
      </c>
      <c r="ET1223" s="3">
        <v>0</v>
      </c>
      <c r="EU1223" s="3">
        <v>0</v>
      </c>
      <c r="EV1223" s="3">
        <v>0</v>
      </c>
      <c r="EW1223" s="3">
        <v>0</v>
      </c>
      <c r="EX1223" s="3">
        <v>0</v>
      </c>
      <c r="EY1223" s="3">
        <v>0</v>
      </c>
      <c r="EZ1223" s="3">
        <v>5</v>
      </c>
      <c r="FC1223" s="3">
        <v>1</v>
      </c>
      <c r="FD1223" s="3">
        <v>18</v>
      </c>
      <c r="FF1223" s="3">
        <v>431738.82</v>
      </c>
      <c r="FQ1223" s="3">
        <v>0</v>
      </c>
      <c r="FR1223" s="3">
        <f t="shared" si="995"/>
        <v>1106624.46</v>
      </c>
      <c r="FS1223" s="3">
        <v>0</v>
      </c>
      <c r="FX1223" s="3">
        <v>0</v>
      </c>
      <c r="FY1223" s="3">
        <v>0</v>
      </c>
      <c r="GA1223" s="3" t="s">
        <v>1129</v>
      </c>
      <c r="GD1223" s="3">
        <v>1</v>
      </c>
      <c r="GF1223" s="3">
        <v>72911612</v>
      </c>
      <c r="GG1223" s="3">
        <v>2</v>
      </c>
      <c r="GH1223" s="3">
        <v>3</v>
      </c>
      <c r="GI1223" s="3">
        <v>3</v>
      </c>
      <c r="GJ1223" s="3">
        <v>0</v>
      </c>
      <c r="GK1223" s="3">
        <v>0</v>
      </c>
      <c r="GL1223" s="3">
        <f t="shared" si="973"/>
        <v>0</v>
      </c>
      <c r="GM1223" s="3">
        <f t="shared" si="974"/>
        <v>1106624.46</v>
      </c>
      <c r="GN1223" s="3">
        <f t="shared" si="975"/>
        <v>0</v>
      </c>
      <c r="GO1223" s="3">
        <f t="shared" si="976"/>
        <v>0</v>
      </c>
      <c r="GP1223" s="3">
        <f t="shared" si="977"/>
        <v>0</v>
      </c>
      <c r="GR1223" s="3">
        <v>1</v>
      </c>
      <c r="GS1223" s="3">
        <v>1</v>
      </c>
      <c r="GT1223" s="3">
        <v>0</v>
      </c>
      <c r="GU1223" s="3" t="s">
        <v>3</v>
      </c>
      <c r="GV1223" s="3">
        <f t="shared" si="978"/>
        <v>0</v>
      </c>
      <c r="GW1223" s="3">
        <v>1</v>
      </c>
      <c r="GX1223" s="3">
        <f t="shared" si="979"/>
        <v>0</v>
      </c>
      <c r="HA1223" s="3">
        <v>0</v>
      </c>
      <c r="HB1223" s="3">
        <v>0</v>
      </c>
      <c r="HC1223" s="3">
        <f t="shared" si="980"/>
        <v>0</v>
      </c>
      <c r="HE1223" s="3" t="s">
        <v>45</v>
      </c>
      <c r="HF1223" s="3" t="s">
        <v>46</v>
      </c>
      <c r="HM1223" s="3" t="s">
        <v>3</v>
      </c>
      <c r="HN1223" s="3" t="s">
        <v>3</v>
      </c>
      <c r="HO1223" s="3" t="s">
        <v>3</v>
      </c>
      <c r="HP1223" s="3" t="s">
        <v>3</v>
      </c>
      <c r="HQ1223" s="3" t="s">
        <v>3</v>
      </c>
      <c r="HS1223" s="3">
        <v>0</v>
      </c>
      <c r="IK1223" s="3">
        <v>0</v>
      </c>
    </row>
    <row r="1224" spans="1:255" x14ac:dyDescent="0.2">
      <c r="A1224" s="2">
        <v>17</v>
      </c>
      <c r="B1224" s="2">
        <v>1</v>
      </c>
      <c r="C1224" s="2"/>
      <c r="D1224" s="2"/>
      <c r="E1224" s="2" t="s">
        <v>1130</v>
      </c>
      <c r="F1224" s="2" t="s">
        <v>1131</v>
      </c>
      <c r="G1224" s="2" t="s">
        <v>1132</v>
      </c>
      <c r="H1224" s="2" t="s">
        <v>41</v>
      </c>
      <c r="I1224" s="2">
        <v>7</v>
      </c>
      <c r="J1224" s="2">
        <v>0</v>
      </c>
      <c r="K1224" s="2">
        <v>7</v>
      </c>
      <c r="L1224" s="2"/>
      <c r="M1224" s="2"/>
      <c r="N1224" s="2"/>
      <c r="O1224" s="2">
        <f t="shared" si="956"/>
        <v>154460.18</v>
      </c>
      <c r="P1224" s="2">
        <f t="shared" si="957"/>
        <v>154460.18</v>
      </c>
      <c r="Q1224" s="2">
        <f t="shared" si="983"/>
        <v>0</v>
      </c>
      <c r="R1224" s="2">
        <f t="shared" si="984"/>
        <v>0</v>
      </c>
      <c r="S1224" s="2">
        <f t="shared" si="958"/>
        <v>0</v>
      </c>
      <c r="T1224" s="2">
        <f t="shared" si="959"/>
        <v>0</v>
      </c>
      <c r="U1224" s="2">
        <f t="shared" si="960"/>
        <v>0</v>
      </c>
      <c r="V1224" s="2">
        <f t="shared" si="961"/>
        <v>0</v>
      </c>
      <c r="W1224" s="2">
        <f t="shared" si="962"/>
        <v>0</v>
      </c>
      <c r="X1224" s="2">
        <f t="shared" si="985"/>
        <v>0</v>
      </c>
      <c r="Y1224" s="2">
        <f t="shared" si="986"/>
        <v>0</v>
      </c>
      <c r="Z1224" s="2"/>
      <c r="AA1224" s="2">
        <v>56661434</v>
      </c>
      <c r="AB1224" s="2">
        <f t="shared" si="963"/>
        <v>22065.74</v>
      </c>
      <c r="AC1224" s="2">
        <f t="shared" si="987"/>
        <v>22065.74</v>
      </c>
      <c r="AD1224" s="2">
        <f t="shared" si="988"/>
        <v>0</v>
      </c>
      <c r="AE1224" s="2">
        <f t="shared" si="989"/>
        <v>0</v>
      </c>
      <c r="AF1224" s="2">
        <f t="shared" si="989"/>
        <v>0</v>
      </c>
      <c r="AG1224" s="2">
        <f t="shared" si="964"/>
        <v>0</v>
      </c>
      <c r="AH1224" s="2">
        <f t="shared" si="990"/>
        <v>0</v>
      </c>
      <c r="AI1224" s="2">
        <f t="shared" si="990"/>
        <v>0</v>
      </c>
      <c r="AJ1224" s="2">
        <f t="shared" si="965"/>
        <v>0</v>
      </c>
      <c r="AK1224" s="2">
        <v>22065.74</v>
      </c>
      <c r="AL1224" s="2">
        <v>22065.74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1</v>
      </c>
      <c r="AW1224" s="2">
        <v>1</v>
      </c>
      <c r="AX1224" s="2"/>
      <c r="AY1224" s="2"/>
      <c r="AZ1224" s="2">
        <v>1</v>
      </c>
      <c r="BA1224" s="2">
        <v>1</v>
      </c>
      <c r="BB1224" s="2">
        <v>1</v>
      </c>
      <c r="BC1224" s="2">
        <v>1</v>
      </c>
      <c r="BD1224" s="2" t="s">
        <v>3</v>
      </c>
      <c r="BE1224" s="2" t="s">
        <v>3</v>
      </c>
      <c r="BF1224" s="2" t="s">
        <v>3</v>
      </c>
      <c r="BG1224" s="2" t="s">
        <v>3</v>
      </c>
      <c r="BH1224" s="2">
        <v>3</v>
      </c>
      <c r="BI1224" s="2">
        <v>3</v>
      </c>
      <c r="BJ1224" s="2" t="s">
        <v>1131</v>
      </c>
      <c r="BK1224" s="2"/>
      <c r="BL1224" s="2"/>
      <c r="BM1224" s="2">
        <v>400007</v>
      </c>
      <c r="BN1224" s="2">
        <v>0</v>
      </c>
      <c r="BO1224" s="2" t="s">
        <v>3</v>
      </c>
      <c r="BP1224" s="2">
        <v>0</v>
      </c>
      <c r="BQ1224" s="2">
        <v>214</v>
      </c>
      <c r="BR1224" s="2">
        <v>0</v>
      </c>
      <c r="BS1224" s="2">
        <v>1</v>
      </c>
      <c r="BT1224" s="2">
        <v>1</v>
      </c>
      <c r="BU1224" s="2">
        <v>1</v>
      </c>
      <c r="BV1224" s="2">
        <v>1</v>
      </c>
      <c r="BW1224" s="2">
        <v>1</v>
      </c>
      <c r="BX1224" s="2">
        <v>1</v>
      </c>
      <c r="BY1224" s="2" t="s">
        <v>3</v>
      </c>
      <c r="BZ1224" s="2">
        <v>0</v>
      </c>
      <c r="CA1224" s="2">
        <v>0</v>
      </c>
      <c r="CB1224" s="2" t="s">
        <v>3</v>
      </c>
      <c r="CC1224" s="2"/>
      <c r="CD1224" s="2"/>
      <c r="CE1224" s="2">
        <v>1566</v>
      </c>
      <c r="CF1224" s="2">
        <v>0</v>
      </c>
      <c r="CG1224" s="2">
        <v>0</v>
      </c>
      <c r="CH1224" s="2"/>
      <c r="CI1224" s="2"/>
      <c r="CJ1224" s="2"/>
      <c r="CK1224" s="2"/>
      <c r="CL1224" s="2"/>
      <c r="CM1224" s="2">
        <v>0</v>
      </c>
      <c r="CN1224" s="2" t="s">
        <v>3</v>
      </c>
      <c r="CO1224" s="2">
        <v>0</v>
      </c>
      <c r="CP1224" s="2">
        <f t="shared" si="966"/>
        <v>154460.18</v>
      </c>
      <c r="CQ1224" s="2">
        <f t="shared" si="967"/>
        <v>22065.74</v>
      </c>
      <c r="CR1224" s="2">
        <f t="shared" si="991"/>
        <v>0</v>
      </c>
      <c r="CS1224" s="2">
        <f t="shared" si="992"/>
        <v>0</v>
      </c>
      <c r="CT1224" s="2">
        <f t="shared" si="968"/>
        <v>0</v>
      </c>
      <c r="CU1224" s="2">
        <f t="shared" si="969"/>
        <v>0</v>
      </c>
      <c r="CV1224" s="2">
        <f t="shared" si="970"/>
        <v>0</v>
      </c>
      <c r="CW1224" s="2">
        <f t="shared" si="971"/>
        <v>0</v>
      </c>
      <c r="CX1224" s="2">
        <f t="shared" si="972"/>
        <v>0</v>
      </c>
      <c r="CY1224" s="2">
        <f t="shared" si="993"/>
        <v>0</v>
      </c>
      <c r="CZ1224" s="2">
        <f t="shared" si="994"/>
        <v>0</v>
      </c>
      <c r="DA1224" s="2"/>
      <c r="DB1224" s="2"/>
      <c r="DC1224" s="2" t="s">
        <v>3</v>
      </c>
      <c r="DD1224" s="2" t="s">
        <v>3</v>
      </c>
      <c r="DE1224" s="2" t="s">
        <v>3</v>
      </c>
      <c r="DF1224" s="2" t="s">
        <v>3</v>
      </c>
      <c r="DG1224" s="2" t="s">
        <v>3</v>
      </c>
      <c r="DH1224" s="2" t="s">
        <v>3</v>
      </c>
      <c r="DI1224" s="2" t="s">
        <v>3</v>
      </c>
      <c r="DJ1224" s="2" t="s">
        <v>3</v>
      </c>
      <c r="DK1224" s="2" t="s">
        <v>3</v>
      </c>
      <c r="DL1224" s="2" t="s">
        <v>3</v>
      </c>
      <c r="DM1224" s="2" t="s">
        <v>3</v>
      </c>
      <c r="DN1224" s="2">
        <v>0</v>
      </c>
      <c r="DO1224" s="2">
        <v>0</v>
      </c>
      <c r="DP1224" s="2">
        <v>1</v>
      </c>
      <c r="DQ1224" s="2">
        <v>1</v>
      </c>
      <c r="DR1224" s="2"/>
      <c r="DS1224" s="2"/>
      <c r="DT1224" s="2"/>
      <c r="DU1224" s="2">
        <v>1013</v>
      </c>
      <c r="DV1224" s="2" t="s">
        <v>41</v>
      </c>
      <c r="DW1224" s="2" t="s">
        <v>41</v>
      </c>
      <c r="DX1224" s="2">
        <v>1</v>
      </c>
      <c r="DY1224" s="2"/>
      <c r="DZ1224" s="2" t="s">
        <v>3</v>
      </c>
      <c r="EA1224" s="2" t="s">
        <v>3</v>
      </c>
      <c r="EB1224" s="2" t="s">
        <v>3</v>
      </c>
      <c r="EC1224" s="2" t="s">
        <v>3</v>
      </c>
      <c r="ED1224" s="2"/>
      <c r="EE1224" s="2">
        <v>56938434</v>
      </c>
      <c r="EF1224" s="2">
        <v>214</v>
      </c>
      <c r="EG1224" s="2" t="s">
        <v>42</v>
      </c>
      <c r="EH1224" s="2">
        <v>0</v>
      </c>
      <c r="EI1224" s="2" t="s">
        <v>3</v>
      </c>
      <c r="EJ1224" s="2">
        <v>3</v>
      </c>
      <c r="EK1224" s="2">
        <v>400007</v>
      </c>
      <c r="EL1224" s="2" t="s">
        <v>42</v>
      </c>
      <c r="EM1224" s="2" t="s">
        <v>43</v>
      </c>
      <c r="EN1224" s="2"/>
      <c r="EO1224" s="2" t="s">
        <v>3</v>
      </c>
      <c r="EP1224" s="2"/>
      <c r="EQ1224" s="2">
        <v>131088</v>
      </c>
      <c r="ER1224" s="2">
        <v>0</v>
      </c>
      <c r="ES1224" s="2">
        <v>22065.74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>
        <v>0</v>
      </c>
      <c r="FR1224" s="2">
        <f t="shared" si="995"/>
        <v>154460.18</v>
      </c>
      <c r="FS1224" s="2">
        <v>0</v>
      </c>
      <c r="FT1224" s="2"/>
      <c r="FU1224" s="2"/>
      <c r="FV1224" s="2"/>
      <c r="FW1224" s="2"/>
      <c r="FX1224" s="2">
        <v>0</v>
      </c>
      <c r="FY1224" s="2">
        <v>0</v>
      </c>
      <c r="FZ1224" s="2"/>
      <c r="GA1224" s="2" t="s">
        <v>1133</v>
      </c>
      <c r="GB1224" s="2"/>
      <c r="GC1224" s="2"/>
      <c r="GD1224" s="2">
        <v>1</v>
      </c>
      <c r="GE1224" s="2"/>
      <c r="GF1224" s="2">
        <v>-264629901</v>
      </c>
      <c r="GG1224" s="2">
        <v>2</v>
      </c>
      <c r="GH1224" s="2">
        <v>4</v>
      </c>
      <c r="GI1224" s="2">
        <v>-2</v>
      </c>
      <c r="GJ1224" s="2">
        <v>0</v>
      </c>
      <c r="GK1224" s="2">
        <v>0</v>
      </c>
      <c r="GL1224" s="2">
        <f t="shared" si="973"/>
        <v>0</v>
      </c>
      <c r="GM1224" s="2">
        <f t="shared" si="974"/>
        <v>154460.18</v>
      </c>
      <c r="GN1224" s="2">
        <f t="shared" si="975"/>
        <v>0</v>
      </c>
      <c r="GO1224" s="2">
        <f t="shared" si="976"/>
        <v>0</v>
      </c>
      <c r="GP1224" s="2">
        <f t="shared" si="977"/>
        <v>0</v>
      </c>
      <c r="GQ1224" s="2"/>
      <c r="GR1224" s="2">
        <v>1</v>
      </c>
      <c r="GS1224" s="2">
        <v>2</v>
      </c>
      <c r="GT1224" s="2">
        <v>0</v>
      </c>
      <c r="GU1224" s="2" t="s">
        <v>3</v>
      </c>
      <c r="GV1224" s="2">
        <f t="shared" si="978"/>
        <v>0</v>
      </c>
      <c r="GW1224" s="2">
        <v>1</v>
      </c>
      <c r="GX1224" s="2">
        <f t="shared" si="979"/>
        <v>0</v>
      </c>
      <c r="GY1224" s="2"/>
      <c r="GZ1224" s="2"/>
      <c r="HA1224" s="2">
        <v>0</v>
      </c>
      <c r="HB1224" s="2">
        <v>0</v>
      </c>
      <c r="HC1224" s="2">
        <f t="shared" si="980"/>
        <v>0</v>
      </c>
      <c r="HD1224" s="2"/>
      <c r="HE1224" s="2" t="s">
        <v>45</v>
      </c>
      <c r="HF1224" s="2" t="s">
        <v>46</v>
      </c>
      <c r="HG1224" s="2"/>
      <c r="HH1224" s="2"/>
      <c r="HI1224" s="2"/>
      <c r="HJ1224" s="2"/>
      <c r="HK1224" s="2"/>
      <c r="HL1224" s="2"/>
      <c r="HM1224" s="2" t="s">
        <v>3</v>
      </c>
      <c r="HN1224" s="2" t="s">
        <v>3</v>
      </c>
      <c r="HO1224" s="2" t="s">
        <v>3</v>
      </c>
      <c r="HP1224" s="2" t="s">
        <v>3</v>
      </c>
      <c r="HQ1224" s="2" t="s">
        <v>3</v>
      </c>
      <c r="HR1224" s="2"/>
      <c r="HS1224" s="2">
        <v>0</v>
      </c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>
        <v>0</v>
      </c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</row>
    <row r="1225" spans="1:255" x14ac:dyDescent="0.2">
      <c r="A1225" s="3">
        <v>17</v>
      </c>
      <c r="B1225" s="3">
        <v>1</v>
      </c>
      <c r="E1225" s="3" t="s">
        <v>1130</v>
      </c>
      <c r="F1225" s="3" t="s">
        <v>1131</v>
      </c>
      <c r="G1225" s="3" t="s">
        <v>1132</v>
      </c>
      <c r="H1225" s="3" t="s">
        <v>41</v>
      </c>
      <c r="I1225" s="3">
        <v>7</v>
      </c>
      <c r="J1225" s="3">
        <v>0</v>
      </c>
      <c r="K1225" s="3">
        <v>7</v>
      </c>
      <c r="O1225" s="3">
        <f t="shared" si="956"/>
        <v>1169263.56</v>
      </c>
      <c r="P1225" s="3">
        <f t="shared" si="957"/>
        <v>1169263.56</v>
      </c>
      <c r="Q1225" s="3">
        <f t="shared" si="983"/>
        <v>0</v>
      </c>
      <c r="R1225" s="3">
        <f t="shared" si="984"/>
        <v>0</v>
      </c>
      <c r="S1225" s="3">
        <f t="shared" si="958"/>
        <v>0</v>
      </c>
      <c r="T1225" s="3">
        <f t="shared" si="959"/>
        <v>0</v>
      </c>
      <c r="U1225" s="3">
        <f t="shared" si="960"/>
        <v>0</v>
      </c>
      <c r="V1225" s="3">
        <f t="shared" si="961"/>
        <v>0</v>
      </c>
      <c r="W1225" s="3">
        <f t="shared" si="962"/>
        <v>0</v>
      </c>
      <c r="X1225" s="3">
        <f t="shared" si="985"/>
        <v>0</v>
      </c>
      <c r="Y1225" s="3">
        <f t="shared" si="986"/>
        <v>0</v>
      </c>
      <c r="AA1225" s="3">
        <v>56661436</v>
      </c>
      <c r="AB1225" s="3">
        <f t="shared" si="963"/>
        <v>22065.74</v>
      </c>
      <c r="AC1225" s="3">
        <f t="shared" si="987"/>
        <v>22065.74</v>
      </c>
      <c r="AD1225" s="3">
        <f t="shared" si="988"/>
        <v>0</v>
      </c>
      <c r="AE1225" s="3">
        <f t="shared" si="989"/>
        <v>0</v>
      </c>
      <c r="AF1225" s="3">
        <f t="shared" si="989"/>
        <v>0</v>
      </c>
      <c r="AG1225" s="3">
        <f t="shared" si="964"/>
        <v>0</v>
      </c>
      <c r="AH1225" s="3">
        <f t="shared" si="990"/>
        <v>0</v>
      </c>
      <c r="AI1225" s="3">
        <f t="shared" si="990"/>
        <v>0</v>
      </c>
      <c r="AJ1225" s="3">
        <f t="shared" si="965"/>
        <v>0</v>
      </c>
      <c r="AK1225" s="3">
        <v>22065.74</v>
      </c>
      <c r="AL1225" s="3">
        <v>22065.74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1</v>
      </c>
      <c r="AW1225" s="3">
        <v>1</v>
      </c>
      <c r="AZ1225" s="3">
        <v>1</v>
      </c>
      <c r="BA1225" s="3">
        <v>1</v>
      </c>
      <c r="BB1225" s="3">
        <v>1</v>
      </c>
      <c r="BC1225" s="3">
        <v>7.57</v>
      </c>
      <c r="BD1225" s="3" t="s">
        <v>3</v>
      </c>
      <c r="BE1225" s="3" t="s">
        <v>3</v>
      </c>
      <c r="BF1225" s="3" t="s">
        <v>3</v>
      </c>
      <c r="BG1225" s="3" t="s">
        <v>3</v>
      </c>
      <c r="BH1225" s="3">
        <v>3</v>
      </c>
      <c r="BI1225" s="3">
        <v>3</v>
      </c>
      <c r="BJ1225" s="3" t="s">
        <v>1131</v>
      </c>
      <c r="BM1225" s="3">
        <v>400007</v>
      </c>
      <c r="BN1225" s="3">
        <v>0</v>
      </c>
      <c r="BO1225" s="3" t="s">
        <v>3</v>
      </c>
      <c r="BP1225" s="3">
        <v>0</v>
      </c>
      <c r="BQ1225" s="3">
        <v>214</v>
      </c>
      <c r="BR1225" s="3">
        <v>0</v>
      </c>
      <c r="BS1225" s="3">
        <v>1</v>
      </c>
      <c r="BT1225" s="3">
        <v>1</v>
      </c>
      <c r="BU1225" s="3">
        <v>1</v>
      </c>
      <c r="BV1225" s="3">
        <v>1</v>
      </c>
      <c r="BW1225" s="3">
        <v>1</v>
      </c>
      <c r="BX1225" s="3">
        <v>1</v>
      </c>
      <c r="BY1225" s="3" t="s">
        <v>3</v>
      </c>
      <c r="BZ1225" s="3">
        <v>0</v>
      </c>
      <c r="CA1225" s="3">
        <v>0</v>
      </c>
      <c r="CB1225" s="3" t="s">
        <v>3</v>
      </c>
      <c r="CE1225" s="3">
        <v>1566</v>
      </c>
      <c r="CF1225" s="3">
        <v>0</v>
      </c>
      <c r="CG1225" s="3">
        <v>0</v>
      </c>
      <c r="CM1225" s="3">
        <v>0</v>
      </c>
      <c r="CN1225" s="3" t="s">
        <v>3</v>
      </c>
      <c r="CO1225" s="3">
        <v>0</v>
      </c>
      <c r="CP1225" s="3">
        <f t="shared" si="966"/>
        <v>1169263.56</v>
      </c>
      <c r="CQ1225" s="3">
        <f t="shared" si="967"/>
        <v>167037.65</v>
      </c>
      <c r="CR1225" s="3">
        <f t="shared" si="991"/>
        <v>0</v>
      </c>
      <c r="CS1225" s="3">
        <f t="shared" si="992"/>
        <v>0</v>
      </c>
      <c r="CT1225" s="3">
        <f t="shared" si="968"/>
        <v>0</v>
      </c>
      <c r="CU1225" s="3">
        <f t="shared" si="969"/>
        <v>0</v>
      </c>
      <c r="CV1225" s="3">
        <f t="shared" si="970"/>
        <v>0</v>
      </c>
      <c r="CW1225" s="3">
        <f t="shared" si="971"/>
        <v>0</v>
      </c>
      <c r="CX1225" s="3">
        <f t="shared" si="972"/>
        <v>0</v>
      </c>
      <c r="CY1225" s="3">
        <f t="shared" si="993"/>
        <v>0</v>
      </c>
      <c r="CZ1225" s="3">
        <f t="shared" si="994"/>
        <v>0</v>
      </c>
      <c r="DC1225" s="3" t="s">
        <v>3</v>
      </c>
      <c r="DD1225" s="3" t="s">
        <v>3</v>
      </c>
      <c r="DE1225" s="3" t="s">
        <v>3</v>
      </c>
      <c r="DF1225" s="3" t="s">
        <v>3</v>
      </c>
      <c r="DG1225" s="3" t="s">
        <v>3</v>
      </c>
      <c r="DH1225" s="3" t="s">
        <v>3</v>
      </c>
      <c r="DI1225" s="3" t="s">
        <v>3</v>
      </c>
      <c r="DJ1225" s="3" t="s">
        <v>3</v>
      </c>
      <c r="DK1225" s="3" t="s">
        <v>3</v>
      </c>
      <c r="DL1225" s="3" t="s">
        <v>3</v>
      </c>
      <c r="DM1225" s="3" t="s">
        <v>3</v>
      </c>
      <c r="DN1225" s="3">
        <v>0</v>
      </c>
      <c r="DO1225" s="3">
        <v>0</v>
      </c>
      <c r="DP1225" s="3">
        <v>1</v>
      </c>
      <c r="DQ1225" s="3">
        <v>1</v>
      </c>
      <c r="DU1225" s="3">
        <v>1013</v>
      </c>
      <c r="DV1225" s="3" t="s">
        <v>41</v>
      </c>
      <c r="DW1225" s="3" t="s">
        <v>41</v>
      </c>
      <c r="DX1225" s="3">
        <v>1</v>
      </c>
      <c r="DZ1225" s="3" t="s">
        <v>3</v>
      </c>
      <c r="EA1225" s="3" t="s">
        <v>3</v>
      </c>
      <c r="EB1225" s="3" t="s">
        <v>3</v>
      </c>
      <c r="EC1225" s="3" t="s">
        <v>3</v>
      </c>
      <c r="EE1225" s="3">
        <v>56938434</v>
      </c>
      <c r="EF1225" s="3">
        <v>214</v>
      </c>
      <c r="EG1225" s="3" t="s">
        <v>42</v>
      </c>
      <c r="EH1225" s="3">
        <v>0</v>
      </c>
      <c r="EI1225" s="3" t="s">
        <v>3</v>
      </c>
      <c r="EJ1225" s="3">
        <v>3</v>
      </c>
      <c r="EK1225" s="3">
        <v>400007</v>
      </c>
      <c r="EL1225" s="3" t="s">
        <v>42</v>
      </c>
      <c r="EM1225" s="3" t="s">
        <v>43</v>
      </c>
      <c r="EO1225" s="3" t="s">
        <v>3</v>
      </c>
      <c r="EQ1225" s="3">
        <v>131088</v>
      </c>
      <c r="ER1225" s="3">
        <v>0</v>
      </c>
      <c r="ES1225" s="3">
        <v>22065.74</v>
      </c>
      <c r="ET1225" s="3">
        <v>0</v>
      </c>
      <c r="EU1225" s="3">
        <v>0</v>
      </c>
      <c r="EV1225" s="3">
        <v>0</v>
      </c>
      <c r="EW1225" s="3">
        <v>0</v>
      </c>
      <c r="EX1225" s="3">
        <v>0</v>
      </c>
      <c r="EY1225" s="3">
        <v>0</v>
      </c>
      <c r="EZ1225" s="3">
        <v>5</v>
      </c>
      <c r="FC1225" s="3">
        <v>1</v>
      </c>
      <c r="FD1225" s="3">
        <v>18</v>
      </c>
      <c r="FF1225" s="3">
        <v>195504.37</v>
      </c>
      <c r="FQ1225" s="3">
        <v>0</v>
      </c>
      <c r="FR1225" s="3">
        <f t="shared" si="995"/>
        <v>1169263.56</v>
      </c>
      <c r="FS1225" s="3">
        <v>0</v>
      </c>
      <c r="FX1225" s="3">
        <v>0</v>
      </c>
      <c r="FY1225" s="3">
        <v>0</v>
      </c>
      <c r="GA1225" s="3" t="s">
        <v>1133</v>
      </c>
      <c r="GD1225" s="3">
        <v>1</v>
      </c>
      <c r="GF1225" s="3">
        <v>-264629901</v>
      </c>
      <c r="GG1225" s="3">
        <v>2</v>
      </c>
      <c r="GH1225" s="3">
        <v>3</v>
      </c>
      <c r="GI1225" s="3">
        <v>3</v>
      </c>
      <c r="GJ1225" s="3">
        <v>0</v>
      </c>
      <c r="GK1225" s="3">
        <v>0</v>
      </c>
      <c r="GL1225" s="3">
        <f t="shared" si="973"/>
        <v>0</v>
      </c>
      <c r="GM1225" s="3">
        <f t="shared" si="974"/>
        <v>1169263.56</v>
      </c>
      <c r="GN1225" s="3">
        <f t="shared" si="975"/>
        <v>0</v>
      </c>
      <c r="GO1225" s="3">
        <f t="shared" si="976"/>
        <v>0</v>
      </c>
      <c r="GP1225" s="3">
        <f t="shared" si="977"/>
        <v>0</v>
      </c>
      <c r="GR1225" s="3">
        <v>1</v>
      </c>
      <c r="GS1225" s="3">
        <v>1</v>
      </c>
      <c r="GT1225" s="3">
        <v>0</v>
      </c>
      <c r="GU1225" s="3" t="s">
        <v>3</v>
      </c>
      <c r="GV1225" s="3">
        <f t="shared" si="978"/>
        <v>0</v>
      </c>
      <c r="GW1225" s="3">
        <v>1</v>
      </c>
      <c r="GX1225" s="3">
        <f t="shared" si="979"/>
        <v>0</v>
      </c>
      <c r="HA1225" s="3">
        <v>0</v>
      </c>
      <c r="HB1225" s="3">
        <v>0</v>
      </c>
      <c r="HC1225" s="3">
        <f t="shared" si="980"/>
        <v>0</v>
      </c>
      <c r="HE1225" s="3" t="s">
        <v>45</v>
      </c>
      <c r="HF1225" s="3" t="s">
        <v>46</v>
      </c>
      <c r="HM1225" s="3" t="s">
        <v>3</v>
      </c>
      <c r="HN1225" s="3" t="s">
        <v>3</v>
      </c>
      <c r="HO1225" s="3" t="s">
        <v>3</v>
      </c>
      <c r="HP1225" s="3" t="s">
        <v>3</v>
      </c>
      <c r="HQ1225" s="3" t="s">
        <v>3</v>
      </c>
      <c r="HS1225" s="3">
        <v>0</v>
      </c>
      <c r="IK1225" s="3">
        <v>0</v>
      </c>
    </row>
    <row r="1226" spans="1:255" x14ac:dyDescent="0.2">
      <c r="A1226" s="2">
        <v>17</v>
      </c>
      <c r="B1226" s="2">
        <v>1</v>
      </c>
      <c r="C1226" s="2"/>
      <c r="D1226" s="2"/>
      <c r="E1226" s="2" t="s">
        <v>1134</v>
      </c>
      <c r="F1226" s="2" t="s">
        <v>1135</v>
      </c>
      <c r="G1226" s="2" t="s">
        <v>1136</v>
      </c>
      <c r="H1226" s="2" t="s">
        <v>41</v>
      </c>
      <c r="I1226" s="2">
        <v>5</v>
      </c>
      <c r="J1226" s="2">
        <v>0</v>
      </c>
      <c r="K1226" s="2">
        <v>5</v>
      </c>
      <c r="L1226" s="2"/>
      <c r="M1226" s="2"/>
      <c r="N1226" s="2"/>
      <c r="O1226" s="2">
        <f t="shared" si="956"/>
        <v>116315.55</v>
      </c>
      <c r="P1226" s="2">
        <f t="shared" si="957"/>
        <v>116315.55</v>
      </c>
      <c r="Q1226" s="2">
        <f t="shared" si="983"/>
        <v>0</v>
      </c>
      <c r="R1226" s="2">
        <f t="shared" si="984"/>
        <v>0</v>
      </c>
      <c r="S1226" s="2">
        <f t="shared" si="958"/>
        <v>0</v>
      </c>
      <c r="T1226" s="2">
        <f t="shared" si="959"/>
        <v>0</v>
      </c>
      <c r="U1226" s="2">
        <f t="shared" si="960"/>
        <v>0</v>
      </c>
      <c r="V1226" s="2">
        <f t="shared" si="961"/>
        <v>0</v>
      </c>
      <c r="W1226" s="2">
        <f t="shared" si="962"/>
        <v>0</v>
      </c>
      <c r="X1226" s="2">
        <f t="shared" si="985"/>
        <v>0</v>
      </c>
      <c r="Y1226" s="2">
        <f t="shared" si="986"/>
        <v>0</v>
      </c>
      <c r="Z1226" s="2"/>
      <c r="AA1226" s="2">
        <v>56661434</v>
      </c>
      <c r="AB1226" s="2">
        <f t="shared" si="963"/>
        <v>23263.11</v>
      </c>
      <c r="AC1226" s="2">
        <f t="shared" si="987"/>
        <v>23263.11</v>
      </c>
      <c r="AD1226" s="2">
        <f t="shared" si="988"/>
        <v>0</v>
      </c>
      <c r="AE1226" s="2">
        <f t="shared" si="989"/>
        <v>0</v>
      </c>
      <c r="AF1226" s="2">
        <f t="shared" si="989"/>
        <v>0</v>
      </c>
      <c r="AG1226" s="2">
        <f t="shared" si="964"/>
        <v>0</v>
      </c>
      <c r="AH1226" s="2">
        <f t="shared" si="990"/>
        <v>0</v>
      </c>
      <c r="AI1226" s="2">
        <f t="shared" si="990"/>
        <v>0</v>
      </c>
      <c r="AJ1226" s="2">
        <f t="shared" si="965"/>
        <v>0</v>
      </c>
      <c r="AK1226" s="2">
        <v>23263.109999999997</v>
      </c>
      <c r="AL1226" s="2">
        <v>23263.109999999997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1</v>
      </c>
      <c r="AW1226" s="2">
        <v>1</v>
      </c>
      <c r="AX1226" s="2"/>
      <c r="AY1226" s="2"/>
      <c r="AZ1226" s="2">
        <v>1</v>
      </c>
      <c r="BA1226" s="2">
        <v>1</v>
      </c>
      <c r="BB1226" s="2">
        <v>1</v>
      </c>
      <c r="BC1226" s="2">
        <v>1</v>
      </c>
      <c r="BD1226" s="2" t="s">
        <v>3</v>
      </c>
      <c r="BE1226" s="2" t="s">
        <v>3</v>
      </c>
      <c r="BF1226" s="2" t="s">
        <v>3</v>
      </c>
      <c r="BG1226" s="2" t="s">
        <v>3</v>
      </c>
      <c r="BH1226" s="2">
        <v>3</v>
      </c>
      <c r="BI1226" s="2">
        <v>3</v>
      </c>
      <c r="BJ1226" s="2" t="s">
        <v>1135</v>
      </c>
      <c r="BK1226" s="2"/>
      <c r="BL1226" s="2"/>
      <c r="BM1226" s="2">
        <v>400007</v>
      </c>
      <c r="BN1226" s="2">
        <v>0</v>
      </c>
      <c r="BO1226" s="2" t="s">
        <v>3</v>
      </c>
      <c r="BP1226" s="2">
        <v>0</v>
      </c>
      <c r="BQ1226" s="2">
        <v>214</v>
      </c>
      <c r="BR1226" s="2">
        <v>0</v>
      </c>
      <c r="BS1226" s="2">
        <v>1</v>
      </c>
      <c r="BT1226" s="2">
        <v>1</v>
      </c>
      <c r="BU1226" s="2">
        <v>1</v>
      </c>
      <c r="BV1226" s="2">
        <v>1</v>
      </c>
      <c r="BW1226" s="2">
        <v>1</v>
      </c>
      <c r="BX1226" s="2">
        <v>1</v>
      </c>
      <c r="BY1226" s="2" t="s">
        <v>3</v>
      </c>
      <c r="BZ1226" s="2">
        <v>0</v>
      </c>
      <c r="CA1226" s="2">
        <v>0</v>
      </c>
      <c r="CB1226" s="2" t="s">
        <v>3</v>
      </c>
      <c r="CC1226" s="2"/>
      <c r="CD1226" s="2"/>
      <c r="CE1226" s="2">
        <v>1566</v>
      </c>
      <c r="CF1226" s="2">
        <v>0</v>
      </c>
      <c r="CG1226" s="2">
        <v>0</v>
      </c>
      <c r="CH1226" s="2"/>
      <c r="CI1226" s="2"/>
      <c r="CJ1226" s="2"/>
      <c r="CK1226" s="2"/>
      <c r="CL1226" s="2"/>
      <c r="CM1226" s="2">
        <v>0</v>
      </c>
      <c r="CN1226" s="2" t="s">
        <v>3</v>
      </c>
      <c r="CO1226" s="2">
        <v>0</v>
      </c>
      <c r="CP1226" s="2">
        <f t="shared" si="966"/>
        <v>116315.55</v>
      </c>
      <c r="CQ1226" s="2">
        <f t="shared" si="967"/>
        <v>23263.11</v>
      </c>
      <c r="CR1226" s="2">
        <f t="shared" si="991"/>
        <v>0</v>
      </c>
      <c r="CS1226" s="2">
        <f t="shared" si="992"/>
        <v>0</v>
      </c>
      <c r="CT1226" s="2">
        <f t="shared" si="968"/>
        <v>0</v>
      </c>
      <c r="CU1226" s="2">
        <f t="shared" si="969"/>
        <v>0</v>
      </c>
      <c r="CV1226" s="2">
        <f t="shared" si="970"/>
        <v>0</v>
      </c>
      <c r="CW1226" s="2">
        <f t="shared" si="971"/>
        <v>0</v>
      </c>
      <c r="CX1226" s="2">
        <f t="shared" si="972"/>
        <v>0</v>
      </c>
      <c r="CY1226" s="2">
        <f t="shared" si="993"/>
        <v>0</v>
      </c>
      <c r="CZ1226" s="2">
        <f t="shared" si="994"/>
        <v>0</v>
      </c>
      <c r="DA1226" s="2"/>
      <c r="DB1226" s="2"/>
      <c r="DC1226" s="2" t="s">
        <v>3</v>
      </c>
      <c r="DD1226" s="2" t="s">
        <v>3</v>
      </c>
      <c r="DE1226" s="2" t="s">
        <v>3</v>
      </c>
      <c r="DF1226" s="2" t="s">
        <v>3</v>
      </c>
      <c r="DG1226" s="2" t="s">
        <v>3</v>
      </c>
      <c r="DH1226" s="2" t="s">
        <v>3</v>
      </c>
      <c r="DI1226" s="2" t="s">
        <v>3</v>
      </c>
      <c r="DJ1226" s="2" t="s">
        <v>3</v>
      </c>
      <c r="DK1226" s="2" t="s">
        <v>3</v>
      </c>
      <c r="DL1226" s="2" t="s">
        <v>3</v>
      </c>
      <c r="DM1226" s="2" t="s">
        <v>3</v>
      </c>
      <c r="DN1226" s="2">
        <v>0</v>
      </c>
      <c r="DO1226" s="2">
        <v>0</v>
      </c>
      <c r="DP1226" s="2">
        <v>1</v>
      </c>
      <c r="DQ1226" s="2">
        <v>1</v>
      </c>
      <c r="DR1226" s="2"/>
      <c r="DS1226" s="2"/>
      <c r="DT1226" s="2"/>
      <c r="DU1226" s="2">
        <v>1013</v>
      </c>
      <c r="DV1226" s="2" t="s">
        <v>41</v>
      </c>
      <c r="DW1226" s="2" t="s">
        <v>41</v>
      </c>
      <c r="DX1226" s="2">
        <v>1</v>
      </c>
      <c r="DY1226" s="2"/>
      <c r="DZ1226" s="2" t="s">
        <v>3</v>
      </c>
      <c r="EA1226" s="2" t="s">
        <v>3</v>
      </c>
      <c r="EB1226" s="2" t="s">
        <v>3</v>
      </c>
      <c r="EC1226" s="2" t="s">
        <v>3</v>
      </c>
      <c r="ED1226" s="2"/>
      <c r="EE1226" s="2">
        <v>56938434</v>
      </c>
      <c r="EF1226" s="2">
        <v>214</v>
      </c>
      <c r="EG1226" s="2" t="s">
        <v>42</v>
      </c>
      <c r="EH1226" s="2">
        <v>0</v>
      </c>
      <c r="EI1226" s="2" t="s">
        <v>3</v>
      </c>
      <c r="EJ1226" s="2">
        <v>3</v>
      </c>
      <c r="EK1226" s="2">
        <v>400007</v>
      </c>
      <c r="EL1226" s="2" t="s">
        <v>42</v>
      </c>
      <c r="EM1226" s="2" t="s">
        <v>43</v>
      </c>
      <c r="EN1226" s="2"/>
      <c r="EO1226" s="2" t="s">
        <v>3</v>
      </c>
      <c r="EP1226" s="2"/>
      <c r="EQ1226" s="2">
        <v>131088</v>
      </c>
      <c r="ER1226" s="2">
        <v>0</v>
      </c>
      <c r="ES1226" s="2">
        <v>23263.109999999997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>
        <v>0</v>
      </c>
      <c r="FR1226" s="2">
        <f t="shared" si="995"/>
        <v>116315.55</v>
      </c>
      <c r="FS1226" s="2">
        <v>0</v>
      </c>
      <c r="FT1226" s="2"/>
      <c r="FU1226" s="2"/>
      <c r="FV1226" s="2"/>
      <c r="FW1226" s="2"/>
      <c r="FX1226" s="2">
        <v>0</v>
      </c>
      <c r="FY1226" s="2">
        <v>0</v>
      </c>
      <c r="FZ1226" s="2"/>
      <c r="GA1226" s="2" t="s">
        <v>1137</v>
      </c>
      <c r="GB1226" s="2"/>
      <c r="GC1226" s="2"/>
      <c r="GD1226" s="2">
        <v>1</v>
      </c>
      <c r="GE1226" s="2"/>
      <c r="GF1226" s="2">
        <v>-995816784</v>
      </c>
      <c r="GG1226" s="2">
        <v>2</v>
      </c>
      <c r="GH1226" s="2">
        <v>4</v>
      </c>
      <c r="GI1226" s="2">
        <v>-2</v>
      </c>
      <c r="GJ1226" s="2">
        <v>0</v>
      </c>
      <c r="GK1226" s="2">
        <v>0</v>
      </c>
      <c r="GL1226" s="2">
        <f t="shared" si="973"/>
        <v>0</v>
      </c>
      <c r="GM1226" s="2">
        <f t="shared" si="974"/>
        <v>116315.55</v>
      </c>
      <c r="GN1226" s="2">
        <f t="shared" si="975"/>
        <v>0</v>
      </c>
      <c r="GO1226" s="2">
        <f t="shared" si="976"/>
        <v>0</v>
      </c>
      <c r="GP1226" s="2">
        <f t="shared" si="977"/>
        <v>0</v>
      </c>
      <c r="GQ1226" s="2"/>
      <c r="GR1226" s="2">
        <v>1</v>
      </c>
      <c r="GS1226" s="2">
        <v>2</v>
      </c>
      <c r="GT1226" s="2">
        <v>0</v>
      </c>
      <c r="GU1226" s="2" t="s">
        <v>3</v>
      </c>
      <c r="GV1226" s="2">
        <f t="shared" si="978"/>
        <v>0</v>
      </c>
      <c r="GW1226" s="2">
        <v>1</v>
      </c>
      <c r="GX1226" s="2">
        <f t="shared" si="979"/>
        <v>0</v>
      </c>
      <c r="GY1226" s="2"/>
      <c r="GZ1226" s="2"/>
      <c r="HA1226" s="2">
        <v>0</v>
      </c>
      <c r="HB1226" s="2">
        <v>0</v>
      </c>
      <c r="HC1226" s="2">
        <f t="shared" si="980"/>
        <v>0</v>
      </c>
      <c r="HD1226" s="2"/>
      <c r="HE1226" s="2" t="s">
        <v>45</v>
      </c>
      <c r="HF1226" s="2" t="s">
        <v>46</v>
      </c>
      <c r="HG1226" s="2"/>
      <c r="HH1226" s="2"/>
      <c r="HI1226" s="2"/>
      <c r="HJ1226" s="2"/>
      <c r="HK1226" s="2"/>
      <c r="HL1226" s="2"/>
      <c r="HM1226" s="2" t="s">
        <v>3</v>
      </c>
      <c r="HN1226" s="2" t="s">
        <v>3</v>
      </c>
      <c r="HO1226" s="2" t="s">
        <v>3</v>
      </c>
      <c r="HP1226" s="2" t="s">
        <v>3</v>
      </c>
      <c r="HQ1226" s="2" t="s">
        <v>3</v>
      </c>
      <c r="HR1226" s="2"/>
      <c r="HS1226" s="2">
        <v>0</v>
      </c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>
        <v>0</v>
      </c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</row>
    <row r="1227" spans="1:255" x14ac:dyDescent="0.2">
      <c r="A1227" s="3">
        <v>17</v>
      </c>
      <c r="B1227" s="3">
        <v>1</v>
      </c>
      <c r="E1227" s="3" t="s">
        <v>1134</v>
      </c>
      <c r="F1227" s="3" t="s">
        <v>1135</v>
      </c>
      <c r="G1227" s="3" t="s">
        <v>1136</v>
      </c>
      <c r="H1227" s="3" t="s">
        <v>41</v>
      </c>
      <c r="I1227" s="3">
        <v>5</v>
      </c>
      <c r="J1227" s="3">
        <v>0</v>
      </c>
      <c r="K1227" s="3">
        <v>5</v>
      </c>
      <c r="O1227" s="3">
        <f t="shared" si="956"/>
        <v>880508.71</v>
      </c>
      <c r="P1227" s="3">
        <f t="shared" si="957"/>
        <v>880508.71</v>
      </c>
      <c r="Q1227" s="3">
        <f t="shared" si="983"/>
        <v>0</v>
      </c>
      <c r="R1227" s="3">
        <f t="shared" si="984"/>
        <v>0</v>
      </c>
      <c r="S1227" s="3">
        <f t="shared" si="958"/>
        <v>0</v>
      </c>
      <c r="T1227" s="3">
        <f t="shared" si="959"/>
        <v>0</v>
      </c>
      <c r="U1227" s="3">
        <f t="shared" si="960"/>
        <v>0</v>
      </c>
      <c r="V1227" s="3">
        <f t="shared" si="961"/>
        <v>0</v>
      </c>
      <c r="W1227" s="3">
        <f t="shared" si="962"/>
        <v>0</v>
      </c>
      <c r="X1227" s="3">
        <f t="shared" si="985"/>
        <v>0</v>
      </c>
      <c r="Y1227" s="3">
        <f t="shared" si="986"/>
        <v>0</v>
      </c>
      <c r="AA1227" s="3">
        <v>56661436</v>
      </c>
      <c r="AB1227" s="3">
        <f t="shared" si="963"/>
        <v>23263.11</v>
      </c>
      <c r="AC1227" s="3">
        <f t="shared" si="987"/>
        <v>23263.11</v>
      </c>
      <c r="AD1227" s="3">
        <f t="shared" si="988"/>
        <v>0</v>
      </c>
      <c r="AE1227" s="3">
        <f t="shared" si="989"/>
        <v>0</v>
      </c>
      <c r="AF1227" s="3">
        <f t="shared" si="989"/>
        <v>0</v>
      </c>
      <c r="AG1227" s="3">
        <f t="shared" si="964"/>
        <v>0</v>
      </c>
      <c r="AH1227" s="3">
        <f t="shared" si="990"/>
        <v>0</v>
      </c>
      <c r="AI1227" s="3">
        <f t="shared" si="990"/>
        <v>0</v>
      </c>
      <c r="AJ1227" s="3">
        <f t="shared" si="965"/>
        <v>0</v>
      </c>
      <c r="AK1227" s="3">
        <v>23263.109999999997</v>
      </c>
      <c r="AL1227" s="3">
        <v>23263.109999999997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1</v>
      </c>
      <c r="AW1227" s="3">
        <v>1</v>
      </c>
      <c r="AZ1227" s="3">
        <v>1</v>
      </c>
      <c r="BA1227" s="3">
        <v>1</v>
      </c>
      <c r="BB1227" s="3">
        <v>1</v>
      </c>
      <c r="BC1227" s="3">
        <v>7.57</v>
      </c>
      <c r="BD1227" s="3" t="s">
        <v>3</v>
      </c>
      <c r="BE1227" s="3" t="s">
        <v>3</v>
      </c>
      <c r="BF1227" s="3" t="s">
        <v>3</v>
      </c>
      <c r="BG1227" s="3" t="s">
        <v>3</v>
      </c>
      <c r="BH1227" s="3">
        <v>3</v>
      </c>
      <c r="BI1227" s="3">
        <v>3</v>
      </c>
      <c r="BJ1227" s="3" t="s">
        <v>1135</v>
      </c>
      <c r="BM1227" s="3">
        <v>400007</v>
      </c>
      <c r="BN1227" s="3">
        <v>0</v>
      </c>
      <c r="BO1227" s="3" t="s">
        <v>3</v>
      </c>
      <c r="BP1227" s="3">
        <v>0</v>
      </c>
      <c r="BQ1227" s="3">
        <v>214</v>
      </c>
      <c r="BR1227" s="3">
        <v>0</v>
      </c>
      <c r="BS1227" s="3">
        <v>1</v>
      </c>
      <c r="BT1227" s="3">
        <v>1</v>
      </c>
      <c r="BU1227" s="3">
        <v>1</v>
      </c>
      <c r="BV1227" s="3">
        <v>1</v>
      </c>
      <c r="BW1227" s="3">
        <v>1</v>
      </c>
      <c r="BX1227" s="3">
        <v>1</v>
      </c>
      <c r="BY1227" s="3" t="s">
        <v>3</v>
      </c>
      <c r="BZ1227" s="3">
        <v>0</v>
      </c>
      <c r="CA1227" s="3">
        <v>0</v>
      </c>
      <c r="CB1227" s="3" t="s">
        <v>3</v>
      </c>
      <c r="CE1227" s="3">
        <v>1566</v>
      </c>
      <c r="CF1227" s="3">
        <v>0</v>
      </c>
      <c r="CG1227" s="3">
        <v>0</v>
      </c>
      <c r="CM1227" s="3">
        <v>0</v>
      </c>
      <c r="CN1227" s="3" t="s">
        <v>3</v>
      </c>
      <c r="CO1227" s="3">
        <v>0</v>
      </c>
      <c r="CP1227" s="3">
        <f t="shared" si="966"/>
        <v>880508.71</v>
      </c>
      <c r="CQ1227" s="3">
        <f t="shared" si="967"/>
        <v>176101.74</v>
      </c>
      <c r="CR1227" s="3">
        <f t="shared" si="991"/>
        <v>0</v>
      </c>
      <c r="CS1227" s="3">
        <f t="shared" si="992"/>
        <v>0</v>
      </c>
      <c r="CT1227" s="3">
        <f t="shared" si="968"/>
        <v>0</v>
      </c>
      <c r="CU1227" s="3">
        <f t="shared" si="969"/>
        <v>0</v>
      </c>
      <c r="CV1227" s="3">
        <f t="shared" si="970"/>
        <v>0</v>
      </c>
      <c r="CW1227" s="3">
        <f t="shared" si="971"/>
        <v>0</v>
      </c>
      <c r="CX1227" s="3">
        <f t="shared" si="972"/>
        <v>0</v>
      </c>
      <c r="CY1227" s="3">
        <f t="shared" si="993"/>
        <v>0</v>
      </c>
      <c r="CZ1227" s="3">
        <f t="shared" si="994"/>
        <v>0</v>
      </c>
      <c r="DC1227" s="3" t="s">
        <v>3</v>
      </c>
      <c r="DD1227" s="3" t="s">
        <v>3</v>
      </c>
      <c r="DE1227" s="3" t="s">
        <v>3</v>
      </c>
      <c r="DF1227" s="3" t="s">
        <v>3</v>
      </c>
      <c r="DG1227" s="3" t="s">
        <v>3</v>
      </c>
      <c r="DH1227" s="3" t="s">
        <v>3</v>
      </c>
      <c r="DI1227" s="3" t="s">
        <v>3</v>
      </c>
      <c r="DJ1227" s="3" t="s">
        <v>3</v>
      </c>
      <c r="DK1227" s="3" t="s">
        <v>3</v>
      </c>
      <c r="DL1227" s="3" t="s">
        <v>3</v>
      </c>
      <c r="DM1227" s="3" t="s">
        <v>3</v>
      </c>
      <c r="DN1227" s="3">
        <v>0</v>
      </c>
      <c r="DO1227" s="3">
        <v>0</v>
      </c>
      <c r="DP1227" s="3">
        <v>1</v>
      </c>
      <c r="DQ1227" s="3">
        <v>1</v>
      </c>
      <c r="DU1227" s="3">
        <v>1013</v>
      </c>
      <c r="DV1227" s="3" t="s">
        <v>41</v>
      </c>
      <c r="DW1227" s="3" t="s">
        <v>41</v>
      </c>
      <c r="DX1227" s="3">
        <v>1</v>
      </c>
      <c r="DZ1227" s="3" t="s">
        <v>3</v>
      </c>
      <c r="EA1227" s="3" t="s">
        <v>3</v>
      </c>
      <c r="EB1227" s="3" t="s">
        <v>3</v>
      </c>
      <c r="EC1227" s="3" t="s">
        <v>3</v>
      </c>
      <c r="EE1227" s="3">
        <v>56938434</v>
      </c>
      <c r="EF1227" s="3">
        <v>214</v>
      </c>
      <c r="EG1227" s="3" t="s">
        <v>42</v>
      </c>
      <c r="EH1227" s="3">
        <v>0</v>
      </c>
      <c r="EI1227" s="3" t="s">
        <v>3</v>
      </c>
      <c r="EJ1227" s="3">
        <v>3</v>
      </c>
      <c r="EK1227" s="3">
        <v>400007</v>
      </c>
      <c r="EL1227" s="3" t="s">
        <v>42</v>
      </c>
      <c r="EM1227" s="3" t="s">
        <v>43</v>
      </c>
      <c r="EO1227" s="3" t="s">
        <v>3</v>
      </c>
      <c r="EQ1227" s="3">
        <v>131088</v>
      </c>
      <c r="ER1227" s="3">
        <v>0</v>
      </c>
      <c r="ES1227" s="3">
        <v>23263.109999999997</v>
      </c>
      <c r="ET1227" s="3">
        <v>0</v>
      </c>
      <c r="EU1227" s="3">
        <v>0</v>
      </c>
      <c r="EV1227" s="3">
        <v>0</v>
      </c>
      <c r="EW1227" s="3">
        <v>0</v>
      </c>
      <c r="EX1227" s="3">
        <v>0</v>
      </c>
      <c r="EY1227" s="3">
        <v>0</v>
      </c>
      <c r="EZ1227" s="3">
        <v>5</v>
      </c>
      <c r="FC1227" s="3">
        <v>1</v>
      </c>
      <c r="FD1227" s="3">
        <v>18</v>
      </c>
      <c r="FF1227" s="3">
        <v>206113.14</v>
      </c>
      <c r="FQ1227" s="3">
        <v>0</v>
      </c>
      <c r="FR1227" s="3">
        <f t="shared" si="995"/>
        <v>880508.71</v>
      </c>
      <c r="FS1227" s="3">
        <v>0</v>
      </c>
      <c r="FX1227" s="3">
        <v>0</v>
      </c>
      <c r="FY1227" s="3">
        <v>0</v>
      </c>
      <c r="GA1227" s="3" t="s">
        <v>1137</v>
      </c>
      <c r="GD1227" s="3">
        <v>1</v>
      </c>
      <c r="GF1227" s="3">
        <v>-995816784</v>
      </c>
      <c r="GG1227" s="3">
        <v>2</v>
      </c>
      <c r="GH1227" s="3">
        <v>3</v>
      </c>
      <c r="GI1227" s="3">
        <v>3</v>
      </c>
      <c r="GJ1227" s="3">
        <v>0</v>
      </c>
      <c r="GK1227" s="3">
        <v>0</v>
      </c>
      <c r="GL1227" s="3">
        <f t="shared" si="973"/>
        <v>0</v>
      </c>
      <c r="GM1227" s="3">
        <f t="shared" si="974"/>
        <v>880508.71</v>
      </c>
      <c r="GN1227" s="3">
        <f t="shared" si="975"/>
        <v>0</v>
      </c>
      <c r="GO1227" s="3">
        <f t="shared" si="976"/>
        <v>0</v>
      </c>
      <c r="GP1227" s="3">
        <f t="shared" si="977"/>
        <v>0</v>
      </c>
      <c r="GR1227" s="3">
        <v>1</v>
      </c>
      <c r="GS1227" s="3">
        <v>1</v>
      </c>
      <c r="GT1227" s="3">
        <v>0</v>
      </c>
      <c r="GU1227" s="3" t="s">
        <v>3</v>
      </c>
      <c r="GV1227" s="3">
        <f t="shared" si="978"/>
        <v>0</v>
      </c>
      <c r="GW1227" s="3">
        <v>1</v>
      </c>
      <c r="GX1227" s="3">
        <f t="shared" si="979"/>
        <v>0</v>
      </c>
      <c r="HA1227" s="3">
        <v>0</v>
      </c>
      <c r="HB1227" s="3">
        <v>0</v>
      </c>
      <c r="HC1227" s="3">
        <f t="shared" si="980"/>
        <v>0</v>
      </c>
      <c r="HE1227" s="3" t="s">
        <v>45</v>
      </c>
      <c r="HF1227" s="3" t="s">
        <v>46</v>
      </c>
      <c r="HM1227" s="3" t="s">
        <v>3</v>
      </c>
      <c r="HN1227" s="3" t="s">
        <v>3</v>
      </c>
      <c r="HO1227" s="3" t="s">
        <v>3</v>
      </c>
      <c r="HP1227" s="3" t="s">
        <v>3</v>
      </c>
      <c r="HQ1227" s="3" t="s">
        <v>3</v>
      </c>
      <c r="HS1227" s="3">
        <v>0</v>
      </c>
      <c r="IK1227" s="3">
        <v>0</v>
      </c>
    </row>
    <row r="1229" spans="1:255" x14ac:dyDescent="0.2">
      <c r="A1229" s="11">
        <v>51</v>
      </c>
      <c r="B1229" s="11">
        <f>B1208</f>
        <v>1</v>
      </c>
      <c r="C1229" s="11">
        <f>A1208</f>
        <v>5</v>
      </c>
      <c r="D1229" s="11">
        <f>ROW(A1208)</f>
        <v>1208</v>
      </c>
      <c r="E1229" s="11"/>
      <c r="F1229" s="11" t="str">
        <f>IF(F1208&lt;&gt;"",F1208,"")</f>
        <v>Новый подраздел</v>
      </c>
      <c r="G1229" s="11" t="str">
        <f>IF(G1208&lt;&gt;"",G1208,"")</f>
        <v>VRF системы</v>
      </c>
      <c r="H1229" s="11">
        <v>0</v>
      </c>
      <c r="I1229" s="11"/>
      <c r="J1229" s="11"/>
      <c r="K1229" s="11"/>
      <c r="L1229" s="11"/>
      <c r="M1229" s="11"/>
      <c r="N1229" s="11"/>
      <c r="O1229" s="11">
        <f t="shared" ref="O1229:T1229" si="996">ROUND(AB1229,2)</f>
        <v>1235050.05</v>
      </c>
      <c r="P1229" s="11">
        <f t="shared" si="996"/>
        <v>1232285.28</v>
      </c>
      <c r="Q1229" s="11">
        <f t="shared" si="996"/>
        <v>33.33</v>
      </c>
      <c r="R1229" s="11">
        <f t="shared" si="996"/>
        <v>2.0699999999999998</v>
      </c>
      <c r="S1229" s="11">
        <f t="shared" si="996"/>
        <v>2731.44</v>
      </c>
      <c r="T1229" s="11">
        <f t="shared" si="996"/>
        <v>0</v>
      </c>
      <c r="U1229" s="11">
        <f>AH1229</f>
        <v>211.13309447999998</v>
      </c>
      <c r="V1229" s="11">
        <f>AI1229</f>
        <v>0</v>
      </c>
      <c r="W1229" s="11">
        <f>ROUND(AJ1229,2)</f>
        <v>0</v>
      </c>
      <c r="X1229" s="11">
        <f>ROUND(AK1229,2)</f>
        <v>2979.52</v>
      </c>
      <c r="Y1229" s="11">
        <f>ROUND(AL1229,2)</f>
        <v>1667.44</v>
      </c>
      <c r="Z1229" s="11"/>
      <c r="AA1229" s="11"/>
      <c r="AB1229" s="11">
        <f>ROUND(SUMIF(AA1212:AA1227,"=56661434",O1212:O1227),2)</f>
        <v>1235050.05</v>
      </c>
      <c r="AC1229" s="11">
        <f>ROUND(SUMIF(AA1212:AA1227,"=56661434",P1212:P1227),2)</f>
        <v>1232285.28</v>
      </c>
      <c r="AD1229" s="11">
        <f>ROUND(SUMIF(AA1212:AA1227,"=56661434",Q1212:Q1227),2)</f>
        <v>33.33</v>
      </c>
      <c r="AE1229" s="11">
        <f>ROUND(SUMIF(AA1212:AA1227,"=56661434",R1212:R1227),2)</f>
        <v>2.0699999999999998</v>
      </c>
      <c r="AF1229" s="11">
        <f>ROUND(SUMIF(AA1212:AA1227,"=56661434",S1212:S1227),2)</f>
        <v>2731.44</v>
      </c>
      <c r="AG1229" s="11">
        <f>ROUND(SUMIF(AA1212:AA1227,"=56661434",T1212:T1227),2)</f>
        <v>0</v>
      </c>
      <c r="AH1229" s="11">
        <f>SUMIF(AA1212:AA1227,"=56661434",U1212:U1227)</f>
        <v>211.13309447999998</v>
      </c>
      <c r="AI1229" s="11">
        <f>SUMIF(AA1212:AA1227,"=56661434",V1212:V1227)</f>
        <v>0</v>
      </c>
      <c r="AJ1229" s="11">
        <f>ROUND(SUMIF(AA1212:AA1227,"=56661434",W1212:W1227),2)</f>
        <v>0</v>
      </c>
      <c r="AK1229" s="11">
        <f>ROUND(SUMIF(AA1212:AA1227,"=56661434",X1212:X1227),2)</f>
        <v>2979.52</v>
      </c>
      <c r="AL1229" s="11">
        <f>ROUND(SUMIF(AA1212:AA1227,"=56661434",Y1212:Y1227),2)</f>
        <v>1667.44</v>
      </c>
      <c r="AM1229" s="11"/>
      <c r="AN1229" s="11"/>
      <c r="AO1229" s="11">
        <f t="shared" ref="AO1229:BD1229" si="997">ROUND(BX1229,2)</f>
        <v>0</v>
      </c>
      <c r="AP1229" s="11">
        <f t="shared" si="997"/>
        <v>1225461.08</v>
      </c>
      <c r="AQ1229" s="11">
        <f t="shared" si="997"/>
        <v>0</v>
      </c>
      <c r="AR1229" s="11">
        <f t="shared" si="997"/>
        <v>1239697.01</v>
      </c>
      <c r="AS1229" s="11">
        <f t="shared" si="997"/>
        <v>14235.93</v>
      </c>
      <c r="AT1229" s="11">
        <f t="shared" si="997"/>
        <v>0</v>
      </c>
      <c r="AU1229" s="11">
        <f t="shared" si="997"/>
        <v>0</v>
      </c>
      <c r="AV1229" s="11">
        <f t="shared" si="997"/>
        <v>1232285.28</v>
      </c>
      <c r="AW1229" s="11">
        <f t="shared" si="997"/>
        <v>6824.2</v>
      </c>
      <c r="AX1229" s="11">
        <f t="shared" si="997"/>
        <v>0</v>
      </c>
      <c r="AY1229" s="11">
        <f t="shared" si="997"/>
        <v>6824.2</v>
      </c>
      <c r="AZ1229" s="11">
        <f t="shared" si="997"/>
        <v>1225461.08</v>
      </c>
      <c r="BA1229" s="11">
        <f t="shared" si="997"/>
        <v>0</v>
      </c>
      <c r="BB1229" s="11">
        <f t="shared" si="997"/>
        <v>0</v>
      </c>
      <c r="BC1229" s="11">
        <f t="shared" si="997"/>
        <v>0</v>
      </c>
      <c r="BD1229" s="11">
        <f t="shared" si="997"/>
        <v>0</v>
      </c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>
        <f>ROUND(SUMIF(AA1212:AA1227,"=56661434",FQ1212:FQ1227),2)</f>
        <v>0</v>
      </c>
      <c r="BY1229" s="11">
        <f>ROUND(SUMIF(AA1212:AA1227,"=56661434",FR1212:FR1227),2)</f>
        <v>1225461.08</v>
      </c>
      <c r="BZ1229" s="11">
        <f>ROUND(SUMIF(AA1212:AA1227,"=56661434",GL1212:GL1227),2)</f>
        <v>0</v>
      </c>
      <c r="CA1229" s="11">
        <f>ROUND(SUMIF(AA1212:AA1227,"=56661434",GM1212:GM1227),2)</f>
        <v>1239697.01</v>
      </c>
      <c r="CB1229" s="11">
        <f>ROUND(SUMIF(AA1212:AA1227,"=56661434",GN1212:GN1227),2)</f>
        <v>14235.93</v>
      </c>
      <c r="CC1229" s="11">
        <f>ROUND(SUMIF(AA1212:AA1227,"=56661434",GO1212:GO1227),2)</f>
        <v>0</v>
      </c>
      <c r="CD1229" s="11">
        <f>ROUND(SUMIF(AA1212:AA1227,"=56661434",GP1212:GP1227),2)</f>
        <v>0</v>
      </c>
      <c r="CE1229" s="11">
        <f>AC1229-BX1229</f>
        <v>1232285.28</v>
      </c>
      <c r="CF1229" s="11">
        <f>AC1229-BY1229</f>
        <v>6824.1999999999534</v>
      </c>
      <c r="CG1229" s="11">
        <f>BX1229-BZ1229</f>
        <v>0</v>
      </c>
      <c r="CH1229" s="11">
        <f>AC1229-BX1229-BY1229+BZ1229</f>
        <v>6824.1999999999534</v>
      </c>
      <c r="CI1229" s="11">
        <f>BY1229-BZ1229</f>
        <v>1225461.08</v>
      </c>
      <c r="CJ1229" s="11">
        <f>ROUND(SUMIF(AA1212:AA1227,"=56661434",GX1212:GX1227),2)</f>
        <v>0</v>
      </c>
      <c r="CK1229" s="11">
        <f>ROUND(SUMIF(AA1212:AA1227,"=56661434",GY1212:GY1227),2)</f>
        <v>0</v>
      </c>
      <c r="CL1229" s="11">
        <f>ROUND(SUMIF(AA1212:AA1227,"=56661434",GZ1212:GZ1227),2)</f>
        <v>0</v>
      </c>
      <c r="CM1229" s="11">
        <f>ROUND(SUMIF(AA1212:AA1227,"=56661434",HD1212:HD1227),2)</f>
        <v>0</v>
      </c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2">
        <f t="shared" ref="DG1229:DL1229" si="998">ROUND(DT1229,2)</f>
        <v>9485747.7400000002</v>
      </c>
      <c r="DH1229" s="12">
        <f t="shared" si="998"/>
        <v>9331403.2300000004</v>
      </c>
      <c r="DI1229" s="12">
        <f t="shared" si="998"/>
        <v>427.86</v>
      </c>
      <c r="DJ1229" s="12">
        <f t="shared" si="998"/>
        <v>116.64</v>
      </c>
      <c r="DK1229" s="12">
        <f t="shared" si="998"/>
        <v>153916.65</v>
      </c>
      <c r="DL1229" s="12">
        <f t="shared" si="998"/>
        <v>0</v>
      </c>
      <c r="DM1229" s="12">
        <f>DZ1229</f>
        <v>211.13309447999998</v>
      </c>
      <c r="DN1229" s="12">
        <f>EA1229</f>
        <v>0</v>
      </c>
      <c r="DO1229" s="12">
        <f>ROUND(EB1229,2)</f>
        <v>0</v>
      </c>
      <c r="DP1229" s="12">
        <f>ROUND(EC1229,2)</f>
        <v>167896.29</v>
      </c>
      <c r="DQ1229" s="12">
        <f>ROUND(ED1229,2)</f>
        <v>93960.31</v>
      </c>
      <c r="DR1229" s="12"/>
      <c r="DS1229" s="12"/>
      <c r="DT1229" s="12">
        <f>ROUND(SUMIF(AA1212:AA1227,"=56661436",O1212:O1227),2)</f>
        <v>9485747.7400000002</v>
      </c>
      <c r="DU1229" s="12">
        <f>ROUND(SUMIF(AA1212:AA1227,"=56661436",P1212:P1227),2)</f>
        <v>9331403.2300000004</v>
      </c>
      <c r="DV1229" s="12">
        <f>ROUND(SUMIF(AA1212:AA1227,"=56661436",Q1212:Q1227),2)</f>
        <v>427.86</v>
      </c>
      <c r="DW1229" s="12">
        <f>ROUND(SUMIF(AA1212:AA1227,"=56661436",R1212:R1227),2)</f>
        <v>116.64</v>
      </c>
      <c r="DX1229" s="12">
        <f>ROUND(SUMIF(AA1212:AA1227,"=56661436",S1212:S1227),2)</f>
        <v>153916.65</v>
      </c>
      <c r="DY1229" s="12">
        <f>ROUND(SUMIF(AA1212:AA1227,"=56661436",T1212:T1227),2)</f>
        <v>0</v>
      </c>
      <c r="DZ1229" s="12">
        <f>SUMIF(AA1212:AA1227,"=56661436",U1212:U1227)</f>
        <v>211.13309447999998</v>
      </c>
      <c r="EA1229" s="12">
        <f>SUMIF(AA1212:AA1227,"=56661436",V1212:V1227)</f>
        <v>0</v>
      </c>
      <c r="EB1229" s="12">
        <f>ROUND(SUMIF(AA1212:AA1227,"=56661436",W1212:W1227),2)</f>
        <v>0</v>
      </c>
      <c r="EC1229" s="12">
        <f>ROUND(SUMIF(AA1212:AA1227,"=56661436",X1212:X1227),2)</f>
        <v>167896.29</v>
      </c>
      <c r="ED1229" s="12">
        <f>ROUND(SUMIF(AA1212:AA1227,"=56661436",Y1212:Y1227),2)</f>
        <v>93960.31</v>
      </c>
      <c r="EE1229" s="12"/>
      <c r="EF1229" s="12"/>
      <c r="EG1229" s="12">
        <f t="shared" ref="EG1229:EV1229" si="999">ROUND(FP1229,2)</f>
        <v>0</v>
      </c>
      <c r="EH1229" s="12">
        <f t="shared" si="999"/>
        <v>9276740.3699999992</v>
      </c>
      <c r="EI1229" s="12">
        <f t="shared" si="999"/>
        <v>0</v>
      </c>
      <c r="EJ1229" s="12">
        <f t="shared" si="999"/>
        <v>9747604.3399999999</v>
      </c>
      <c r="EK1229" s="12">
        <f t="shared" si="999"/>
        <v>470863.97</v>
      </c>
      <c r="EL1229" s="12">
        <f t="shared" si="999"/>
        <v>0</v>
      </c>
      <c r="EM1229" s="12">
        <f t="shared" si="999"/>
        <v>0</v>
      </c>
      <c r="EN1229" s="12">
        <f t="shared" si="999"/>
        <v>9331403.2300000004</v>
      </c>
      <c r="EO1229" s="12">
        <f t="shared" si="999"/>
        <v>54662.86</v>
      </c>
      <c r="EP1229" s="12">
        <f t="shared" si="999"/>
        <v>0</v>
      </c>
      <c r="EQ1229" s="12">
        <f t="shared" si="999"/>
        <v>54662.86</v>
      </c>
      <c r="ER1229" s="12">
        <f t="shared" si="999"/>
        <v>9276740.3699999992</v>
      </c>
      <c r="ES1229" s="12">
        <f t="shared" si="999"/>
        <v>0</v>
      </c>
      <c r="ET1229" s="12">
        <f t="shared" si="999"/>
        <v>0</v>
      </c>
      <c r="EU1229" s="12">
        <f t="shared" si="999"/>
        <v>0</v>
      </c>
      <c r="EV1229" s="12">
        <f t="shared" si="999"/>
        <v>0</v>
      </c>
      <c r="EW1229" s="12"/>
      <c r="EX1229" s="12"/>
      <c r="EY1229" s="12"/>
      <c r="EZ1229" s="12"/>
      <c r="FA1229" s="12"/>
      <c r="FB1229" s="12"/>
      <c r="FC1229" s="12"/>
      <c r="FD1229" s="12"/>
      <c r="FE1229" s="12"/>
      <c r="FF1229" s="12"/>
      <c r="FG1229" s="12"/>
      <c r="FH1229" s="12"/>
      <c r="FI1229" s="12"/>
      <c r="FJ1229" s="12"/>
      <c r="FK1229" s="12"/>
      <c r="FL1229" s="12"/>
      <c r="FM1229" s="12"/>
      <c r="FN1229" s="12"/>
      <c r="FO1229" s="12"/>
      <c r="FP1229" s="12">
        <f>ROUND(SUMIF(AA1212:AA1227,"=56661436",FQ1212:FQ1227),2)</f>
        <v>0</v>
      </c>
      <c r="FQ1229" s="12">
        <f>ROUND(SUMIF(AA1212:AA1227,"=56661436",FR1212:FR1227),2)</f>
        <v>9276740.3699999992</v>
      </c>
      <c r="FR1229" s="12">
        <f>ROUND(SUMIF(AA1212:AA1227,"=56661436",GL1212:GL1227),2)</f>
        <v>0</v>
      </c>
      <c r="FS1229" s="12">
        <f>ROUND(SUMIF(AA1212:AA1227,"=56661436",GM1212:GM1227),2)</f>
        <v>9747604.3399999999</v>
      </c>
      <c r="FT1229" s="12">
        <f>ROUND(SUMIF(AA1212:AA1227,"=56661436",GN1212:GN1227),2)</f>
        <v>470863.97</v>
      </c>
      <c r="FU1229" s="12">
        <f>ROUND(SUMIF(AA1212:AA1227,"=56661436",GO1212:GO1227),2)</f>
        <v>0</v>
      </c>
      <c r="FV1229" s="12">
        <f>ROUND(SUMIF(AA1212:AA1227,"=56661436",GP1212:GP1227),2)</f>
        <v>0</v>
      </c>
      <c r="FW1229" s="12">
        <f>DU1229-FP1229</f>
        <v>9331403.2300000004</v>
      </c>
      <c r="FX1229" s="12">
        <f>DU1229-FQ1229</f>
        <v>54662.860000001267</v>
      </c>
      <c r="FY1229" s="12">
        <f>FP1229-FR1229</f>
        <v>0</v>
      </c>
      <c r="FZ1229" s="12">
        <f>DU1229-FP1229-FQ1229+FR1229</f>
        <v>54662.860000001267</v>
      </c>
      <c r="GA1229" s="12">
        <f>FQ1229-FR1229</f>
        <v>9276740.3699999992</v>
      </c>
      <c r="GB1229" s="12">
        <f>ROUND(SUMIF(AA1212:AA1227,"=56661436",GX1212:GX1227),2)</f>
        <v>0</v>
      </c>
      <c r="GC1229" s="12">
        <f>ROUND(SUMIF(AA1212:AA1227,"=56661436",GY1212:GY1227),2)</f>
        <v>0</v>
      </c>
      <c r="GD1229" s="12">
        <f>ROUND(SUMIF(AA1212:AA1227,"=56661436",GZ1212:GZ1227),2)</f>
        <v>0</v>
      </c>
      <c r="GE1229" s="12">
        <f>ROUND(SUMIF(AA1212:AA1227,"=56661436",HD1212:HD1227),2)</f>
        <v>0</v>
      </c>
      <c r="GF1229" s="12"/>
      <c r="GG1229" s="12"/>
      <c r="GH1229" s="12"/>
      <c r="GI1229" s="12"/>
      <c r="GJ1229" s="12"/>
      <c r="GK1229" s="12"/>
      <c r="GL1229" s="12"/>
      <c r="GM1229" s="12"/>
      <c r="GN1229" s="12"/>
      <c r="GO1229" s="12"/>
      <c r="GP1229" s="12"/>
      <c r="GQ1229" s="12"/>
      <c r="GR1229" s="12"/>
      <c r="GS1229" s="12"/>
      <c r="GT1229" s="12"/>
      <c r="GU1229" s="12"/>
      <c r="GV1229" s="12"/>
      <c r="GW1229" s="12"/>
      <c r="GX1229" s="12">
        <v>0</v>
      </c>
    </row>
    <row r="1231" spans="1:255" x14ac:dyDescent="0.2">
      <c r="A1231" s="13">
        <v>50</v>
      </c>
      <c r="B1231" s="13">
        <v>0</v>
      </c>
      <c r="C1231" s="13">
        <v>0</v>
      </c>
      <c r="D1231" s="13">
        <v>1</v>
      </c>
      <c r="E1231" s="13">
        <v>201</v>
      </c>
      <c r="F1231" s="13">
        <f>ROUND(Source!O1229,O1231)</f>
        <v>1235050.05</v>
      </c>
      <c r="G1231" s="13" t="s">
        <v>112</v>
      </c>
      <c r="H1231" s="13" t="s">
        <v>113</v>
      </c>
      <c r="I1231" s="13"/>
      <c r="J1231" s="13"/>
      <c r="K1231" s="13">
        <v>201</v>
      </c>
      <c r="L1231" s="13">
        <v>1</v>
      </c>
      <c r="M1231" s="13">
        <v>3</v>
      </c>
      <c r="N1231" s="13" t="s">
        <v>3</v>
      </c>
      <c r="O1231" s="13">
        <v>2</v>
      </c>
      <c r="P1231" s="13">
        <f>ROUND(Source!DG1229,O1231)</f>
        <v>9485747.7400000002</v>
      </c>
      <c r="Q1231" s="13"/>
      <c r="R1231" s="13"/>
      <c r="S1231" s="13"/>
      <c r="T1231" s="13"/>
      <c r="U1231" s="13"/>
      <c r="V1231" s="13"/>
      <c r="W1231" s="13">
        <v>1235050.05</v>
      </c>
      <c r="X1231" s="13">
        <v>1</v>
      </c>
      <c r="Y1231" s="13">
        <v>1235050.05</v>
      </c>
      <c r="Z1231" s="13">
        <v>9485747.7400000002</v>
      </c>
      <c r="AA1231" s="13">
        <v>1</v>
      </c>
      <c r="AB1231" s="13">
        <v>9485747.7400000002</v>
      </c>
    </row>
    <row r="1232" spans="1:255" x14ac:dyDescent="0.2">
      <c r="A1232" s="13">
        <v>50</v>
      </c>
      <c r="B1232" s="13">
        <v>0</v>
      </c>
      <c r="C1232" s="13">
        <v>0</v>
      </c>
      <c r="D1232" s="13">
        <v>1</v>
      </c>
      <c r="E1232" s="13">
        <v>202</v>
      </c>
      <c r="F1232" s="13">
        <f>ROUND(Source!P1229,O1232)</f>
        <v>1232285.28</v>
      </c>
      <c r="G1232" s="13" t="s">
        <v>114</v>
      </c>
      <c r="H1232" s="13" t="s">
        <v>115</v>
      </c>
      <c r="I1232" s="13"/>
      <c r="J1232" s="13"/>
      <c r="K1232" s="13">
        <v>202</v>
      </c>
      <c r="L1232" s="13">
        <v>2</v>
      </c>
      <c r="M1232" s="13">
        <v>3</v>
      </c>
      <c r="N1232" s="13" t="s">
        <v>3</v>
      </c>
      <c r="O1232" s="13">
        <v>2</v>
      </c>
      <c r="P1232" s="13">
        <f>ROUND(Source!DH1229,O1232)</f>
        <v>9331403.2300000004</v>
      </c>
      <c r="Q1232" s="13"/>
      <c r="R1232" s="13"/>
      <c r="S1232" s="13"/>
      <c r="T1232" s="13"/>
      <c r="U1232" s="13"/>
      <c r="V1232" s="13"/>
      <c r="W1232" s="13">
        <v>1232285.28</v>
      </c>
      <c r="X1232" s="13">
        <v>1</v>
      </c>
      <c r="Y1232" s="13">
        <v>1232285.28</v>
      </c>
      <c r="Z1232" s="13">
        <v>9331403.2300000004</v>
      </c>
      <c r="AA1232" s="13">
        <v>1</v>
      </c>
      <c r="AB1232" s="13">
        <v>9331403.2300000004</v>
      </c>
    </row>
    <row r="1233" spans="1:28" x14ac:dyDescent="0.2">
      <c r="A1233" s="13">
        <v>50</v>
      </c>
      <c r="B1233" s="13">
        <v>0</v>
      </c>
      <c r="C1233" s="13">
        <v>0</v>
      </c>
      <c r="D1233" s="13">
        <v>1</v>
      </c>
      <c r="E1233" s="13">
        <v>222</v>
      </c>
      <c r="F1233" s="13">
        <f>ROUND(Source!AO1229,O1233)</f>
        <v>0</v>
      </c>
      <c r="G1233" s="13" t="s">
        <v>116</v>
      </c>
      <c r="H1233" s="13" t="s">
        <v>117</v>
      </c>
      <c r="I1233" s="13"/>
      <c r="J1233" s="13"/>
      <c r="K1233" s="13">
        <v>222</v>
      </c>
      <c r="L1233" s="13">
        <v>3</v>
      </c>
      <c r="M1233" s="13">
        <v>3</v>
      </c>
      <c r="N1233" s="13" t="s">
        <v>3</v>
      </c>
      <c r="O1233" s="13">
        <v>2</v>
      </c>
      <c r="P1233" s="13">
        <f>ROUND(Source!EG1229,O1233)</f>
        <v>0</v>
      </c>
      <c r="Q1233" s="13"/>
      <c r="R1233" s="13"/>
      <c r="S1233" s="13"/>
      <c r="T1233" s="13"/>
      <c r="U1233" s="13"/>
      <c r="V1233" s="13"/>
      <c r="W1233" s="13">
        <v>0</v>
      </c>
      <c r="X1233" s="13">
        <v>1</v>
      </c>
      <c r="Y1233" s="13">
        <v>0</v>
      </c>
      <c r="Z1233" s="13">
        <v>0</v>
      </c>
      <c r="AA1233" s="13">
        <v>1</v>
      </c>
      <c r="AB1233" s="13">
        <v>0</v>
      </c>
    </row>
    <row r="1234" spans="1:28" x14ac:dyDescent="0.2">
      <c r="A1234" s="13">
        <v>50</v>
      </c>
      <c r="B1234" s="13">
        <v>0</v>
      </c>
      <c r="C1234" s="13">
        <v>0</v>
      </c>
      <c r="D1234" s="13">
        <v>1</v>
      </c>
      <c r="E1234" s="13">
        <v>225</v>
      </c>
      <c r="F1234" s="13">
        <f>ROUND(Source!AV1229,O1234)</f>
        <v>1232285.28</v>
      </c>
      <c r="G1234" s="13" t="s">
        <v>118</v>
      </c>
      <c r="H1234" s="13" t="s">
        <v>119</v>
      </c>
      <c r="I1234" s="13"/>
      <c r="J1234" s="13"/>
      <c r="K1234" s="13">
        <v>225</v>
      </c>
      <c r="L1234" s="13">
        <v>4</v>
      </c>
      <c r="M1234" s="13">
        <v>3</v>
      </c>
      <c r="N1234" s="13" t="s">
        <v>3</v>
      </c>
      <c r="O1234" s="13">
        <v>2</v>
      </c>
      <c r="P1234" s="13">
        <f>ROUND(Source!EN1229,O1234)</f>
        <v>9331403.2300000004</v>
      </c>
      <c r="Q1234" s="13"/>
      <c r="R1234" s="13"/>
      <c r="S1234" s="13"/>
      <c r="T1234" s="13"/>
      <c r="U1234" s="13"/>
      <c r="V1234" s="13"/>
      <c r="W1234" s="13">
        <v>1232285.28</v>
      </c>
      <c r="X1234" s="13">
        <v>1</v>
      </c>
      <c r="Y1234" s="13">
        <v>1232285.28</v>
      </c>
      <c r="Z1234" s="13">
        <v>9331403.2300000004</v>
      </c>
      <c r="AA1234" s="13">
        <v>1</v>
      </c>
      <c r="AB1234" s="13">
        <v>9331403.2300000004</v>
      </c>
    </row>
    <row r="1235" spans="1:28" x14ac:dyDescent="0.2">
      <c r="A1235" s="13">
        <v>50</v>
      </c>
      <c r="B1235" s="13">
        <v>0</v>
      </c>
      <c r="C1235" s="13">
        <v>0</v>
      </c>
      <c r="D1235" s="13">
        <v>1</v>
      </c>
      <c r="E1235" s="13">
        <v>226</v>
      </c>
      <c r="F1235" s="13">
        <f>ROUND(Source!AW1229,O1235)</f>
        <v>6824.2</v>
      </c>
      <c r="G1235" s="13" t="s">
        <v>120</v>
      </c>
      <c r="H1235" s="13" t="s">
        <v>121</v>
      </c>
      <c r="I1235" s="13"/>
      <c r="J1235" s="13"/>
      <c r="K1235" s="13">
        <v>226</v>
      </c>
      <c r="L1235" s="13">
        <v>5</v>
      </c>
      <c r="M1235" s="13">
        <v>3</v>
      </c>
      <c r="N1235" s="13" t="s">
        <v>3</v>
      </c>
      <c r="O1235" s="13">
        <v>2</v>
      </c>
      <c r="P1235" s="13">
        <f>ROUND(Source!EO1229,O1235)</f>
        <v>54662.86</v>
      </c>
      <c r="Q1235" s="13"/>
      <c r="R1235" s="13"/>
      <c r="S1235" s="13"/>
      <c r="T1235" s="13"/>
      <c r="U1235" s="13"/>
      <c r="V1235" s="13"/>
      <c r="W1235" s="13">
        <v>6824.2</v>
      </c>
      <c r="X1235" s="13">
        <v>1</v>
      </c>
      <c r="Y1235" s="13">
        <v>6824.2</v>
      </c>
      <c r="Z1235" s="13">
        <v>54662.86</v>
      </c>
      <c r="AA1235" s="13">
        <v>1</v>
      </c>
      <c r="AB1235" s="13">
        <v>54662.86</v>
      </c>
    </row>
    <row r="1236" spans="1:28" x14ac:dyDescent="0.2">
      <c r="A1236" s="13">
        <v>50</v>
      </c>
      <c r="B1236" s="13">
        <v>0</v>
      </c>
      <c r="C1236" s="13">
        <v>0</v>
      </c>
      <c r="D1236" s="13">
        <v>1</v>
      </c>
      <c r="E1236" s="13">
        <v>227</v>
      </c>
      <c r="F1236" s="13">
        <f>ROUND(Source!AX1229,O1236)</f>
        <v>0</v>
      </c>
      <c r="G1236" s="13" t="s">
        <v>122</v>
      </c>
      <c r="H1236" s="13" t="s">
        <v>123</v>
      </c>
      <c r="I1236" s="13"/>
      <c r="J1236" s="13"/>
      <c r="K1236" s="13">
        <v>227</v>
      </c>
      <c r="L1236" s="13">
        <v>6</v>
      </c>
      <c r="M1236" s="13">
        <v>3</v>
      </c>
      <c r="N1236" s="13" t="s">
        <v>3</v>
      </c>
      <c r="O1236" s="13">
        <v>2</v>
      </c>
      <c r="P1236" s="13">
        <f>ROUND(Source!EP1229,O1236)</f>
        <v>0</v>
      </c>
      <c r="Q1236" s="13"/>
      <c r="R1236" s="13"/>
      <c r="S1236" s="13"/>
      <c r="T1236" s="13"/>
      <c r="U1236" s="13"/>
      <c r="V1236" s="13"/>
      <c r="W1236" s="13">
        <v>0</v>
      </c>
      <c r="X1236" s="13">
        <v>1</v>
      </c>
      <c r="Y1236" s="13">
        <v>0</v>
      </c>
      <c r="Z1236" s="13">
        <v>0</v>
      </c>
      <c r="AA1236" s="13">
        <v>1</v>
      </c>
      <c r="AB1236" s="13">
        <v>0</v>
      </c>
    </row>
    <row r="1237" spans="1:28" x14ac:dyDescent="0.2">
      <c r="A1237" s="13">
        <v>50</v>
      </c>
      <c r="B1237" s="13">
        <v>0</v>
      </c>
      <c r="C1237" s="13">
        <v>0</v>
      </c>
      <c r="D1237" s="13">
        <v>1</v>
      </c>
      <c r="E1237" s="13">
        <v>228</v>
      </c>
      <c r="F1237" s="13">
        <f>ROUND(Source!AY1229,O1237)</f>
        <v>6824.2</v>
      </c>
      <c r="G1237" s="13" t="s">
        <v>124</v>
      </c>
      <c r="H1237" s="13" t="s">
        <v>125</v>
      </c>
      <c r="I1237" s="13"/>
      <c r="J1237" s="13"/>
      <c r="K1237" s="13">
        <v>228</v>
      </c>
      <c r="L1237" s="13">
        <v>7</v>
      </c>
      <c r="M1237" s="13">
        <v>3</v>
      </c>
      <c r="N1237" s="13" t="s">
        <v>3</v>
      </c>
      <c r="O1237" s="13">
        <v>2</v>
      </c>
      <c r="P1237" s="13">
        <f>ROUND(Source!EQ1229,O1237)</f>
        <v>54662.86</v>
      </c>
      <c r="Q1237" s="13"/>
      <c r="R1237" s="13"/>
      <c r="S1237" s="13"/>
      <c r="T1237" s="13"/>
      <c r="U1237" s="13"/>
      <c r="V1237" s="13"/>
      <c r="W1237" s="13">
        <v>6824.2</v>
      </c>
      <c r="X1237" s="13">
        <v>1</v>
      </c>
      <c r="Y1237" s="13">
        <v>6824.2</v>
      </c>
      <c r="Z1237" s="13">
        <v>54662.86</v>
      </c>
      <c r="AA1237" s="13">
        <v>1</v>
      </c>
      <c r="AB1237" s="13">
        <v>54662.86</v>
      </c>
    </row>
    <row r="1238" spans="1:28" x14ac:dyDescent="0.2">
      <c r="A1238" s="13">
        <v>50</v>
      </c>
      <c r="B1238" s="13">
        <v>0</v>
      </c>
      <c r="C1238" s="13">
        <v>0</v>
      </c>
      <c r="D1238" s="13">
        <v>1</v>
      </c>
      <c r="E1238" s="13">
        <v>216</v>
      </c>
      <c r="F1238" s="13">
        <f>ROUND(Source!AP1229,O1238)</f>
        <v>1225461.08</v>
      </c>
      <c r="G1238" s="13" t="s">
        <v>126</v>
      </c>
      <c r="H1238" s="13" t="s">
        <v>127</v>
      </c>
      <c r="I1238" s="13"/>
      <c r="J1238" s="13"/>
      <c r="K1238" s="13">
        <v>216</v>
      </c>
      <c r="L1238" s="13">
        <v>8</v>
      </c>
      <c r="M1238" s="13">
        <v>3</v>
      </c>
      <c r="N1238" s="13" t="s">
        <v>3</v>
      </c>
      <c r="O1238" s="13">
        <v>2</v>
      </c>
      <c r="P1238" s="13">
        <f>ROUND(Source!EH1229,O1238)</f>
        <v>9276740.3699999992</v>
      </c>
      <c r="Q1238" s="13"/>
      <c r="R1238" s="13"/>
      <c r="S1238" s="13"/>
      <c r="T1238" s="13"/>
      <c r="U1238" s="13"/>
      <c r="V1238" s="13"/>
      <c r="W1238" s="13">
        <v>1225461.08</v>
      </c>
      <c r="X1238" s="13">
        <v>1</v>
      </c>
      <c r="Y1238" s="13">
        <v>1225461.08</v>
      </c>
      <c r="Z1238" s="13">
        <v>9276740.3699999992</v>
      </c>
      <c r="AA1238" s="13">
        <v>1</v>
      </c>
      <c r="AB1238" s="13">
        <v>9276740.3699999992</v>
      </c>
    </row>
    <row r="1239" spans="1:28" x14ac:dyDescent="0.2">
      <c r="A1239" s="13">
        <v>50</v>
      </c>
      <c r="B1239" s="13">
        <v>0</v>
      </c>
      <c r="C1239" s="13">
        <v>0</v>
      </c>
      <c r="D1239" s="13">
        <v>1</v>
      </c>
      <c r="E1239" s="13">
        <v>223</v>
      </c>
      <c r="F1239" s="13">
        <f>ROUND(Source!AQ1229,O1239)</f>
        <v>0</v>
      </c>
      <c r="G1239" s="13" t="s">
        <v>128</v>
      </c>
      <c r="H1239" s="13" t="s">
        <v>129</v>
      </c>
      <c r="I1239" s="13"/>
      <c r="J1239" s="13"/>
      <c r="K1239" s="13">
        <v>223</v>
      </c>
      <c r="L1239" s="13">
        <v>9</v>
      </c>
      <c r="M1239" s="13">
        <v>3</v>
      </c>
      <c r="N1239" s="13" t="s">
        <v>3</v>
      </c>
      <c r="O1239" s="13">
        <v>2</v>
      </c>
      <c r="P1239" s="13">
        <f>ROUND(Source!EI1229,O1239)</f>
        <v>0</v>
      </c>
      <c r="Q1239" s="13"/>
      <c r="R1239" s="13"/>
      <c r="S1239" s="13"/>
      <c r="T1239" s="13"/>
      <c r="U1239" s="13"/>
      <c r="V1239" s="13"/>
      <c r="W1239" s="13">
        <v>0</v>
      </c>
      <c r="X1239" s="13">
        <v>1</v>
      </c>
      <c r="Y1239" s="13">
        <v>0</v>
      </c>
      <c r="Z1239" s="13">
        <v>0</v>
      </c>
      <c r="AA1239" s="13">
        <v>1</v>
      </c>
      <c r="AB1239" s="13">
        <v>0</v>
      </c>
    </row>
    <row r="1240" spans="1:28" x14ac:dyDescent="0.2">
      <c r="A1240" s="13">
        <v>50</v>
      </c>
      <c r="B1240" s="13">
        <v>0</v>
      </c>
      <c r="C1240" s="13">
        <v>0</v>
      </c>
      <c r="D1240" s="13">
        <v>1</v>
      </c>
      <c r="E1240" s="13">
        <v>229</v>
      </c>
      <c r="F1240" s="13">
        <f>ROUND(Source!AZ1229,O1240)</f>
        <v>1225461.08</v>
      </c>
      <c r="G1240" s="13" t="s">
        <v>130</v>
      </c>
      <c r="H1240" s="13" t="s">
        <v>131</v>
      </c>
      <c r="I1240" s="13"/>
      <c r="J1240" s="13"/>
      <c r="K1240" s="13">
        <v>229</v>
      </c>
      <c r="L1240" s="13">
        <v>10</v>
      </c>
      <c r="M1240" s="13">
        <v>3</v>
      </c>
      <c r="N1240" s="13" t="s">
        <v>3</v>
      </c>
      <c r="O1240" s="13">
        <v>2</v>
      </c>
      <c r="P1240" s="13">
        <f>ROUND(Source!ER1229,O1240)</f>
        <v>9276740.3699999992</v>
      </c>
      <c r="Q1240" s="13"/>
      <c r="R1240" s="13"/>
      <c r="S1240" s="13"/>
      <c r="T1240" s="13"/>
      <c r="U1240" s="13"/>
      <c r="V1240" s="13"/>
      <c r="W1240" s="13">
        <v>1225461.08</v>
      </c>
      <c r="X1240" s="13">
        <v>1</v>
      </c>
      <c r="Y1240" s="13">
        <v>1225461.08</v>
      </c>
      <c r="Z1240" s="13">
        <v>9276740.3699999992</v>
      </c>
      <c r="AA1240" s="13">
        <v>1</v>
      </c>
      <c r="AB1240" s="13">
        <v>9276740.3699999992</v>
      </c>
    </row>
    <row r="1241" spans="1:28" x14ac:dyDescent="0.2">
      <c r="A1241" s="13">
        <v>50</v>
      </c>
      <c r="B1241" s="13">
        <v>0</v>
      </c>
      <c r="C1241" s="13">
        <v>0</v>
      </c>
      <c r="D1241" s="13">
        <v>1</v>
      </c>
      <c r="E1241" s="13">
        <v>203</v>
      </c>
      <c r="F1241" s="13">
        <f>ROUND(Source!Q1229,O1241)</f>
        <v>33.33</v>
      </c>
      <c r="G1241" s="13" t="s">
        <v>132</v>
      </c>
      <c r="H1241" s="13" t="s">
        <v>133</v>
      </c>
      <c r="I1241" s="13"/>
      <c r="J1241" s="13"/>
      <c r="K1241" s="13">
        <v>203</v>
      </c>
      <c r="L1241" s="13">
        <v>11</v>
      </c>
      <c r="M1241" s="13">
        <v>3</v>
      </c>
      <c r="N1241" s="13" t="s">
        <v>3</v>
      </c>
      <c r="O1241" s="13">
        <v>2</v>
      </c>
      <c r="P1241" s="13">
        <f>ROUND(Source!DI1229,O1241)</f>
        <v>427.86</v>
      </c>
      <c r="Q1241" s="13"/>
      <c r="R1241" s="13"/>
      <c r="S1241" s="13"/>
      <c r="T1241" s="13"/>
      <c r="U1241" s="13"/>
      <c r="V1241" s="13"/>
      <c r="W1241" s="13">
        <v>33.33</v>
      </c>
      <c r="X1241" s="13">
        <v>1</v>
      </c>
      <c r="Y1241" s="13">
        <v>33.33</v>
      </c>
      <c r="Z1241" s="13">
        <v>427.86</v>
      </c>
      <c r="AA1241" s="13">
        <v>1</v>
      </c>
      <c r="AB1241" s="13">
        <v>427.86</v>
      </c>
    </row>
    <row r="1242" spans="1:28" x14ac:dyDescent="0.2">
      <c r="A1242" s="13">
        <v>50</v>
      </c>
      <c r="B1242" s="13">
        <v>0</v>
      </c>
      <c r="C1242" s="13">
        <v>0</v>
      </c>
      <c r="D1242" s="13">
        <v>1</v>
      </c>
      <c r="E1242" s="13">
        <v>231</v>
      </c>
      <c r="F1242" s="13">
        <f>ROUND(Source!BB1229,O1242)</f>
        <v>0</v>
      </c>
      <c r="G1242" s="13" t="s">
        <v>134</v>
      </c>
      <c r="H1242" s="13" t="s">
        <v>135</v>
      </c>
      <c r="I1242" s="13"/>
      <c r="J1242" s="13"/>
      <c r="K1242" s="13">
        <v>231</v>
      </c>
      <c r="L1242" s="13">
        <v>12</v>
      </c>
      <c r="M1242" s="13">
        <v>3</v>
      </c>
      <c r="N1242" s="13" t="s">
        <v>3</v>
      </c>
      <c r="O1242" s="13">
        <v>2</v>
      </c>
      <c r="P1242" s="13">
        <f>ROUND(Source!ET1229,O1242)</f>
        <v>0</v>
      </c>
      <c r="Q1242" s="13"/>
      <c r="R1242" s="13"/>
      <c r="S1242" s="13"/>
      <c r="T1242" s="13"/>
      <c r="U1242" s="13"/>
      <c r="V1242" s="13"/>
      <c r="W1242" s="13">
        <v>0</v>
      </c>
      <c r="X1242" s="13">
        <v>1</v>
      </c>
      <c r="Y1242" s="13">
        <v>0</v>
      </c>
      <c r="Z1242" s="13">
        <v>0</v>
      </c>
      <c r="AA1242" s="13">
        <v>1</v>
      </c>
      <c r="AB1242" s="13">
        <v>0</v>
      </c>
    </row>
    <row r="1243" spans="1:28" x14ac:dyDescent="0.2">
      <c r="A1243" s="13">
        <v>50</v>
      </c>
      <c r="B1243" s="13">
        <v>0</v>
      </c>
      <c r="C1243" s="13">
        <v>0</v>
      </c>
      <c r="D1243" s="13">
        <v>1</v>
      </c>
      <c r="E1243" s="13">
        <v>204</v>
      </c>
      <c r="F1243" s="13">
        <f>ROUND(Source!R1229,O1243)</f>
        <v>2.0699999999999998</v>
      </c>
      <c r="G1243" s="13" t="s">
        <v>136</v>
      </c>
      <c r="H1243" s="13" t="s">
        <v>137</v>
      </c>
      <c r="I1243" s="13"/>
      <c r="J1243" s="13"/>
      <c r="K1243" s="13">
        <v>204</v>
      </c>
      <c r="L1243" s="13">
        <v>13</v>
      </c>
      <c r="M1243" s="13">
        <v>3</v>
      </c>
      <c r="N1243" s="13" t="s">
        <v>3</v>
      </c>
      <c r="O1243" s="13">
        <v>2</v>
      </c>
      <c r="P1243" s="13">
        <f>ROUND(Source!DJ1229,O1243)</f>
        <v>116.64</v>
      </c>
      <c r="Q1243" s="13"/>
      <c r="R1243" s="13"/>
      <c r="S1243" s="13"/>
      <c r="T1243" s="13"/>
      <c r="U1243" s="13"/>
      <c r="V1243" s="13"/>
      <c r="W1243" s="13">
        <v>2.0699999999999998</v>
      </c>
      <c r="X1243" s="13">
        <v>1</v>
      </c>
      <c r="Y1243" s="13">
        <v>2.0699999999999998</v>
      </c>
      <c r="Z1243" s="13">
        <v>116.64</v>
      </c>
      <c r="AA1243" s="13">
        <v>1</v>
      </c>
      <c r="AB1243" s="13">
        <v>116.64</v>
      </c>
    </row>
    <row r="1244" spans="1:28" x14ac:dyDescent="0.2">
      <c r="A1244" s="13">
        <v>50</v>
      </c>
      <c r="B1244" s="13">
        <v>0</v>
      </c>
      <c r="C1244" s="13">
        <v>0</v>
      </c>
      <c r="D1244" s="13">
        <v>1</v>
      </c>
      <c r="E1244" s="13">
        <v>205</v>
      </c>
      <c r="F1244" s="13">
        <f>ROUND(Source!S1229,O1244)</f>
        <v>2731.44</v>
      </c>
      <c r="G1244" s="13" t="s">
        <v>138</v>
      </c>
      <c r="H1244" s="13" t="s">
        <v>139</v>
      </c>
      <c r="I1244" s="13"/>
      <c r="J1244" s="13"/>
      <c r="K1244" s="13">
        <v>205</v>
      </c>
      <c r="L1244" s="13">
        <v>14</v>
      </c>
      <c r="M1244" s="13">
        <v>3</v>
      </c>
      <c r="N1244" s="13" t="s">
        <v>3</v>
      </c>
      <c r="O1244" s="13">
        <v>2</v>
      </c>
      <c r="P1244" s="13">
        <f>ROUND(Source!DK1229,O1244)</f>
        <v>153916.65</v>
      </c>
      <c r="Q1244" s="13"/>
      <c r="R1244" s="13"/>
      <c r="S1244" s="13"/>
      <c r="T1244" s="13"/>
      <c r="U1244" s="13"/>
      <c r="V1244" s="13"/>
      <c r="W1244" s="13">
        <v>2731.44</v>
      </c>
      <c r="X1244" s="13">
        <v>1</v>
      </c>
      <c r="Y1244" s="13">
        <v>2731.44</v>
      </c>
      <c r="Z1244" s="13">
        <v>153916.65</v>
      </c>
      <c r="AA1244" s="13">
        <v>1</v>
      </c>
      <c r="AB1244" s="13">
        <v>153916.65</v>
      </c>
    </row>
    <row r="1245" spans="1:28" x14ac:dyDescent="0.2">
      <c r="A1245" s="13">
        <v>50</v>
      </c>
      <c r="B1245" s="13">
        <v>0</v>
      </c>
      <c r="C1245" s="13">
        <v>0</v>
      </c>
      <c r="D1245" s="13">
        <v>1</v>
      </c>
      <c r="E1245" s="13">
        <v>232</v>
      </c>
      <c r="F1245" s="13">
        <f>ROUND(Source!BC1229,O1245)</f>
        <v>0</v>
      </c>
      <c r="G1245" s="13" t="s">
        <v>140</v>
      </c>
      <c r="H1245" s="13" t="s">
        <v>141</v>
      </c>
      <c r="I1245" s="13"/>
      <c r="J1245" s="13"/>
      <c r="K1245" s="13">
        <v>232</v>
      </c>
      <c r="L1245" s="13">
        <v>15</v>
      </c>
      <c r="M1245" s="13">
        <v>3</v>
      </c>
      <c r="N1245" s="13" t="s">
        <v>3</v>
      </c>
      <c r="O1245" s="13">
        <v>2</v>
      </c>
      <c r="P1245" s="13">
        <f>ROUND(Source!EU1229,O1245)</f>
        <v>0</v>
      </c>
      <c r="Q1245" s="13"/>
      <c r="R1245" s="13"/>
      <c r="S1245" s="13"/>
      <c r="T1245" s="13"/>
      <c r="U1245" s="13"/>
      <c r="V1245" s="13"/>
      <c r="W1245" s="13">
        <v>0</v>
      </c>
      <c r="X1245" s="13">
        <v>1</v>
      </c>
      <c r="Y1245" s="13">
        <v>0</v>
      </c>
      <c r="Z1245" s="13">
        <v>0</v>
      </c>
      <c r="AA1245" s="13">
        <v>1</v>
      </c>
      <c r="AB1245" s="13">
        <v>0</v>
      </c>
    </row>
    <row r="1246" spans="1:28" x14ac:dyDescent="0.2">
      <c r="A1246" s="13">
        <v>50</v>
      </c>
      <c r="B1246" s="13">
        <v>0</v>
      </c>
      <c r="C1246" s="13">
        <v>0</v>
      </c>
      <c r="D1246" s="13">
        <v>1</v>
      </c>
      <c r="E1246" s="13">
        <v>214</v>
      </c>
      <c r="F1246" s="13">
        <f>ROUND(Source!AS1229,O1246)</f>
        <v>14235.93</v>
      </c>
      <c r="G1246" s="13" t="s">
        <v>142</v>
      </c>
      <c r="H1246" s="13" t="s">
        <v>143</v>
      </c>
      <c r="I1246" s="13"/>
      <c r="J1246" s="13"/>
      <c r="K1246" s="13">
        <v>214</v>
      </c>
      <c r="L1246" s="13">
        <v>16</v>
      </c>
      <c r="M1246" s="13">
        <v>3</v>
      </c>
      <c r="N1246" s="13" t="s">
        <v>3</v>
      </c>
      <c r="O1246" s="13">
        <v>2</v>
      </c>
      <c r="P1246" s="13">
        <f>ROUND(Source!EK1229,O1246)</f>
        <v>470863.97</v>
      </c>
      <c r="Q1246" s="13"/>
      <c r="R1246" s="13"/>
      <c r="S1246" s="13"/>
      <c r="T1246" s="13"/>
      <c r="U1246" s="13"/>
      <c r="V1246" s="13"/>
      <c r="W1246" s="13">
        <v>14235.93</v>
      </c>
      <c r="X1246" s="13">
        <v>1</v>
      </c>
      <c r="Y1246" s="13">
        <v>14235.93</v>
      </c>
      <c r="Z1246" s="13">
        <v>470863.97</v>
      </c>
      <c r="AA1246" s="13">
        <v>1</v>
      </c>
      <c r="AB1246" s="13">
        <v>470863.97</v>
      </c>
    </row>
    <row r="1247" spans="1:28" x14ac:dyDescent="0.2">
      <c r="A1247" s="13">
        <v>50</v>
      </c>
      <c r="B1247" s="13">
        <v>0</v>
      </c>
      <c r="C1247" s="13">
        <v>0</v>
      </c>
      <c r="D1247" s="13">
        <v>1</v>
      </c>
      <c r="E1247" s="13">
        <v>215</v>
      </c>
      <c r="F1247" s="13">
        <f>ROUND(Source!AT1229,O1247)</f>
        <v>0</v>
      </c>
      <c r="G1247" s="13" t="s">
        <v>144</v>
      </c>
      <c r="H1247" s="13" t="s">
        <v>145</v>
      </c>
      <c r="I1247" s="13"/>
      <c r="J1247" s="13"/>
      <c r="K1247" s="13">
        <v>215</v>
      </c>
      <c r="L1247" s="13">
        <v>17</v>
      </c>
      <c r="M1247" s="13">
        <v>3</v>
      </c>
      <c r="N1247" s="13" t="s">
        <v>3</v>
      </c>
      <c r="O1247" s="13">
        <v>2</v>
      </c>
      <c r="P1247" s="13">
        <f>ROUND(Source!EL1229,O1247)</f>
        <v>0</v>
      </c>
      <c r="Q1247" s="13"/>
      <c r="R1247" s="13"/>
      <c r="S1247" s="13"/>
      <c r="T1247" s="13"/>
      <c r="U1247" s="13"/>
      <c r="V1247" s="13"/>
      <c r="W1247" s="13">
        <v>0</v>
      </c>
      <c r="X1247" s="13">
        <v>1</v>
      </c>
      <c r="Y1247" s="13">
        <v>0</v>
      </c>
      <c r="Z1247" s="13">
        <v>0</v>
      </c>
      <c r="AA1247" s="13">
        <v>1</v>
      </c>
      <c r="AB1247" s="13">
        <v>0</v>
      </c>
    </row>
    <row r="1248" spans="1:28" x14ac:dyDescent="0.2">
      <c r="A1248" s="13">
        <v>50</v>
      </c>
      <c r="B1248" s="13">
        <v>0</v>
      </c>
      <c r="C1248" s="13">
        <v>0</v>
      </c>
      <c r="D1248" s="13">
        <v>1</v>
      </c>
      <c r="E1248" s="13">
        <v>217</v>
      </c>
      <c r="F1248" s="13">
        <f>ROUND(Source!AU1229,O1248)</f>
        <v>0</v>
      </c>
      <c r="G1248" s="13" t="s">
        <v>146</v>
      </c>
      <c r="H1248" s="13" t="s">
        <v>147</v>
      </c>
      <c r="I1248" s="13"/>
      <c r="J1248" s="13"/>
      <c r="K1248" s="13">
        <v>217</v>
      </c>
      <c r="L1248" s="13">
        <v>18</v>
      </c>
      <c r="M1248" s="13">
        <v>3</v>
      </c>
      <c r="N1248" s="13" t="s">
        <v>3</v>
      </c>
      <c r="O1248" s="13">
        <v>2</v>
      </c>
      <c r="P1248" s="13">
        <f>ROUND(Source!EM1229,O1248)</f>
        <v>0</v>
      </c>
      <c r="Q1248" s="13"/>
      <c r="R1248" s="13"/>
      <c r="S1248" s="13"/>
      <c r="T1248" s="13"/>
      <c r="U1248" s="13"/>
      <c r="V1248" s="13"/>
      <c r="W1248" s="13">
        <v>0</v>
      </c>
      <c r="X1248" s="13">
        <v>1</v>
      </c>
      <c r="Y1248" s="13">
        <v>0</v>
      </c>
      <c r="Z1248" s="13">
        <v>0</v>
      </c>
      <c r="AA1248" s="13">
        <v>1</v>
      </c>
      <c r="AB1248" s="13">
        <v>0</v>
      </c>
    </row>
    <row r="1249" spans="1:255" x14ac:dyDescent="0.2">
      <c r="A1249" s="13">
        <v>50</v>
      </c>
      <c r="B1249" s="13">
        <v>0</v>
      </c>
      <c r="C1249" s="13">
        <v>0</v>
      </c>
      <c r="D1249" s="13">
        <v>1</v>
      </c>
      <c r="E1249" s="13">
        <v>230</v>
      </c>
      <c r="F1249" s="13">
        <f>ROUND(Source!BA1229,O1249)</f>
        <v>0</v>
      </c>
      <c r="G1249" s="13" t="s">
        <v>148</v>
      </c>
      <c r="H1249" s="13" t="s">
        <v>149</v>
      </c>
      <c r="I1249" s="13"/>
      <c r="J1249" s="13"/>
      <c r="K1249" s="13">
        <v>230</v>
      </c>
      <c r="L1249" s="13">
        <v>19</v>
      </c>
      <c r="M1249" s="13">
        <v>3</v>
      </c>
      <c r="N1249" s="13" t="s">
        <v>3</v>
      </c>
      <c r="O1249" s="13">
        <v>2</v>
      </c>
      <c r="P1249" s="13">
        <f>ROUND(Source!ES1229,O1249)</f>
        <v>0</v>
      </c>
      <c r="Q1249" s="13"/>
      <c r="R1249" s="13"/>
      <c r="S1249" s="13"/>
      <c r="T1249" s="13"/>
      <c r="U1249" s="13"/>
      <c r="V1249" s="13"/>
      <c r="W1249" s="13">
        <v>0</v>
      </c>
      <c r="X1249" s="13">
        <v>1</v>
      </c>
      <c r="Y1249" s="13">
        <v>0</v>
      </c>
      <c r="Z1249" s="13">
        <v>0</v>
      </c>
      <c r="AA1249" s="13">
        <v>1</v>
      </c>
      <c r="AB1249" s="13">
        <v>0</v>
      </c>
    </row>
    <row r="1250" spans="1:255" x14ac:dyDescent="0.2">
      <c r="A1250" s="13">
        <v>50</v>
      </c>
      <c r="B1250" s="13">
        <v>0</v>
      </c>
      <c r="C1250" s="13">
        <v>0</v>
      </c>
      <c r="D1250" s="13">
        <v>1</v>
      </c>
      <c r="E1250" s="13">
        <v>206</v>
      </c>
      <c r="F1250" s="13">
        <f>ROUND(Source!T1229,O1250)</f>
        <v>0</v>
      </c>
      <c r="G1250" s="13" t="s">
        <v>150</v>
      </c>
      <c r="H1250" s="13" t="s">
        <v>151</v>
      </c>
      <c r="I1250" s="13"/>
      <c r="J1250" s="13"/>
      <c r="K1250" s="13">
        <v>206</v>
      </c>
      <c r="L1250" s="13">
        <v>20</v>
      </c>
      <c r="M1250" s="13">
        <v>3</v>
      </c>
      <c r="N1250" s="13" t="s">
        <v>3</v>
      </c>
      <c r="O1250" s="13">
        <v>2</v>
      </c>
      <c r="P1250" s="13">
        <f>ROUND(Source!DL1229,O1250)</f>
        <v>0</v>
      </c>
      <c r="Q1250" s="13"/>
      <c r="R1250" s="13"/>
      <c r="S1250" s="13"/>
      <c r="T1250" s="13"/>
      <c r="U1250" s="13"/>
      <c r="V1250" s="13"/>
      <c r="W1250" s="13">
        <v>0</v>
      </c>
      <c r="X1250" s="13">
        <v>1</v>
      </c>
      <c r="Y1250" s="13">
        <v>0</v>
      </c>
      <c r="Z1250" s="13">
        <v>0</v>
      </c>
      <c r="AA1250" s="13">
        <v>1</v>
      </c>
      <c r="AB1250" s="13">
        <v>0</v>
      </c>
    </row>
    <row r="1251" spans="1:255" x14ac:dyDescent="0.2">
      <c r="A1251" s="13">
        <v>50</v>
      </c>
      <c r="B1251" s="13">
        <v>0</v>
      </c>
      <c r="C1251" s="13">
        <v>0</v>
      </c>
      <c r="D1251" s="13">
        <v>1</v>
      </c>
      <c r="E1251" s="13">
        <v>207</v>
      </c>
      <c r="F1251" s="13">
        <f>Source!U1229</f>
        <v>211.13309447999998</v>
      </c>
      <c r="G1251" s="13" t="s">
        <v>152</v>
      </c>
      <c r="H1251" s="13" t="s">
        <v>153</v>
      </c>
      <c r="I1251" s="13"/>
      <c r="J1251" s="13"/>
      <c r="K1251" s="13">
        <v>207</v>
      </c>
      <c r="L1251" s="13">
        <v>21</v>
      </c>
      <c r="M1251" s="13">
        <v>3</v>
      </c>
      <c r="N1251" s="13" t="s">
        <v>3</v>
      </c>
      <c r="O1251" s="13">
        <v>-1</v>
      </c>
      <c r="P1251" s="13">
        <f>Source!DM1229</f>
        <v>211.13309447999998</v>
      </c>
      <c r="Q1251" s="13"/>
      <c r="R1251" s="13"/>
      <c r="S1251" s="13"/>
      <c r="T1251" s="13"/>
      <c r="U1251" s="13"/>
      <c r="V1251" s="13"/>
      <c r="W1251" s="13">
        <v>211.13309448000001</v>
      </c>
      <c r="X1251" s="13">
        <v>1</v>
      </c>
      <c r="Y1251" s="13">
        <v>211.13309448000001</v>
      </c>
      <c r="Z1251" s="13">
        <v>211.13309448000001</v>
      </c>
      <c r="AA1251" s="13">
        <v>1</v>
      </c>
      <c r="AB1251" s="13">
        <v>211.13309448000001</v>
      </c>
    </row>
    <row r="1252" spans="1:255" x14ac:dyDescent="0.2">
      <c r="A1252" s="13">
        <v>50</v>
      </c>
      <c r="B1252" s="13">
        <v>0</v>
      </c>
      <c r="C1252" s="13">
        <v>0</v>
      </c>
      <c r="D1252" s="13">
        <v>1</v>
      </c>
      <c r="E1252" s="13">
        <v>208</v>
      </c>
      <c r="F1252" s="13">
        <f>Source!V1229</f>
        <v>0</v>
      </c>
      <c r="G1252" s="13" t="s">
        <v>154</v>
      </c>
      <c r="H1252" s="13" t="s">
        <v>155</v>
      </c>
      <c r="I1252" s="13"/>
      <c r="J1252" s="13"/>
      <c r="K1252" s="13">
        <v>208</v>
      </c>
      <c r="L1252" s="13">
        <v>22</v>
      </c>
      <c r="M1252" s="13">
        <v>3</v>
      </c>
      <c r="N1252" s="13" t="s">
        <v>3</v>
      </c>
      <c r="O1252" s="13">
        <v>-1</v>
      </c>
      <c r="P1252" s="13">
        <f>Source!DN1229</f>
        <v>0</v>
      </c>
      <c r="Q1252" s="13"/>
      <c r="R1252" s="13"/>
      <c r="S1252" s="13"/>
      <c r="T1252" s="13"/>
      <c r="U1252" s="13"/>
      <c r="V1252" s="13"/>
      <c r="W1252" s="13">
        <v>0</v>
      </c>
      <c r="X1252" s="13">
        <v>1</v>
      </c>
      <c r="Y1252" s="13">
        <v>0</v>
      </c>
      <c r="Z1252" s="13">
        <v>0</v>
      </c>
      <c r="AA1252" s="13">
        <v>1</v>
      </c>
      <c r="AB1252" s="13">
        <v>0</v>
      </c>
    </row>
    <row r="1253" spans="1:255" x14ac:dyDescent="0.2">
      <c r="A1253" s="13">
        <v>50</v>
      </c>
      <c r="B1253" s="13">
        <v>0</v>
      </c>
      <c r="C1253" s="13">
        <v>0</v>
      </c>
      <c r="D1253" s="13">
        <v>1</v>
      </c>
      <c r="E1253" s="13">
        <v>209</v>
      </c>
      <c r="F1253" s="13">
        <f>ROUND(Source!W1229,O1253)</f>
        <v>0</v>
      </c>
      <c r="G1253" s="13" t="s">
        <v>156</v>
      </c>
      <c r="H1253" s="13" t="s">
        <v>157</v>
      </c>
      <c r="I1253" s="13"/>
      <c r="J1253" s="13"/>
      <c r="K1253" s="13">
        <v>209</v>
      </c>
      <c r="L1253" s="13">
        <v>23</v>
      </c>
      <c r="M1253" s="13">
        <v>3</v>
      </c>
      <c r="N1253" s="13" t="s">
        <v>3</v>
      </c>
      <c r="O1253" s="13">
        <v>2</v>
      </c>
      <c r="P1253" s="13">
        <f>ROUND(Source!DO1229,O1253)</f>
        <v>0</v>
      </c>
      <c r="Q1253" s="13"/>
      <c r="R1253" s="13"/>
      <c r="S1253" s="13"/>
      <c r="T1253" s="13"/>
      <c r="U1253" s="13"/>
      <c r="V1253" s="13"/>
      <c r="W1253" s="13">
        <v>0</v>
      </c>
      <c r="X1253" s="13">
        <v>1</v>
      </c>
      <c r="Y1253" s="13">
        <v>0</v>
      </c>
      <c r="Z1253" s="13">
        <v>0</v>
      </c>
      <c r="AA1253" s="13">
        <v>1</v>
      </c>
      <c r="AB1253" s="13">
        <v>0</v>
      </c>
    </row>
    <row r="1254" spans="1:255" x14ac:dyDescent="0.2">
      <c r="A1254" s="13">
        <v>50</v>
      </c>
      <c r="B1254" s="13">
        <v>0</v>
      </c>
      <c r="C1254" s="13">
        <v>0</v>
      </c>
      <c r="D1254" s="13">
        <v>1</v>
      </c>
      <c r="E1254" s="13">
        <v>233</v>
      </c>
      <c r="F1254" s="13">
        <f>ROUND(Source!BD1229,O1254)</f>
        <v>0</v>
      </c>
      <c r="G1254" s="13" t="s">
        <v>158</v>
      </c>
      <c r="H1254" s="13" t="s">
        <v>159</v>
      </c>
      <c r="I1254" s="13"/>
      <c r="J1254" s="13"/>
      <c r="K1254" s="13">
        <v>233</v>
      </c>
      <c r="L1254" s="13">
        <v>24</v>
      </c>
      <c r="M1254" s="13">
        <v>3</v>
      </c>
      <c r="N1254" s="13" t="s">
        <v>3</v>
      </c>
      <c r="O1254" s="13">
        <v>2</v>
      </c>
      <c r="P1254" s="13">
        <f>ROUND(Source!EV1229,O1254)</f>
        <v>0</v>
      </c>
      <c r="Q1254" s="13"/>
      <c r="R1254" s="13"/>
      <c r="S1254" s="13"/>
      <c r="T1254" s="13"/>
      <c r="U1254" s="13"/>
      <c r="V1254" s="13"/>
      <c r="W1254" s="13">
        <v>0</v>
      </c>
      <c r="X1254" s="13">
        <v>1</v>
      </c>
      <c r="Y1254" s="13">
        <v>0</v>
      </c>
      <c r="Z1254" s="13">
        <v>0</v>
      </c>
      <c r="AA1254" s="13">
        <v>1</v>
      </c>
      <c r="AB1254" s="13">
        <v>0</v>
      </c>
    </row>
    <row r="1255" spans="1:255" x14ac:dyDescent="0.2">
      <c r="A1255" s="13">
        <v>50</v>
      </c>
      <c r="B1255" s="13">
        <v>0</v>
      </c>
      <c r="C1255" s="13">
        <v>0</v>
      </c>
      <c r="D1255" s="13">
        <v>1</v>
      </c>
      <c r="E1255" s="13">
        <v>210</v>
      </c>
      <c r="F1255" s="13">
        <f>ROUND(Source!X1229,O1255)</f>
        <v>2979.52</v>
      </c>
      <c r="G1255" s="13" t="s">
        <v>160</v>
      </c>
      <c r="H1255" s="13" t="s">
        <v>161</v>
      </c>
      <c r="I1255" s="13"/>
      <c r="J1255" s="13"/>
      <c r="K1255" s="13">
        <v>210</v>
      </c>
      <c r="L1255" s="13">
        <v>25</v>
      </c>
      <c r="M1255" s="13">
        <v>3</v>
      </c>
      <c r="N1255" s="13" t="s">
        <v>3</v>
      </c>
      <c r="O1255" s="13">
        <v>2</v>
      </c>
      <c r="P1255" s="13">
        <f>ROUND(Source!DP1229,O1255)</f>
        <v>167896.29</v>
      </c>
      <c r="Q1255" s="13"/>
      <c r="R1255" s="13"/>
      <c r="S1255" s="13"/>
      <c r="T1255" s="13"/>
      <c r="U1255" s="13"/>
      <c r="V1255" s="13"/>
      <c r="W1255" s="13">
        <v>2979.52</v>
      </c>
      <c r="X1255" s="13">
        <v>1</v>
      </c>
      <c r="Y1255" s="13">
        <v>2979.52</v>
      </c>
      <c r="Z1255" s="13">
        <v>167896.29</v>
      </c>
      <c r="AA1255" s="13">
        <v>1</v>
      </c>
      <c r="AB1255" s="13">
        <v>167896.29</v>
      </c>
    </row>
    <row r="1256" spans="1:255" x14ac:dyDescent="0.2">
      <c r="A1256" s="13">
        <v>50</v>
      </c>
      <c r="B1256" s="13">
        <v>0</v>
      </c>
      <c r="C1256" s="13">
        <v>0</v>
      </c>
      <c r="D1256" s="13">
        <v>1</v>
      </c>
      <c r="E1256" s="13">
        <v>211</v>
      </c>
      <c r="F1256" s="13">
        <f>ROUND(Source!Y1229,O1256)</f>
        <v>1667.44</v>
      </c>
      <c r="G1256" s="13" t="s">
        <v>162</v>
      </c>
      <c r="H1256" s="13" t="s">
        <v>163</v>
      </c>
      <c r="I1256" s="13"/>
      <c r="J1256" s="13"/>
      <c r="K1256" s="13">
        <v>211</v>
      </c>
      <c r="L1256" s="13">
        <v>26</v>
      </c>
      <c r="M1256" s="13">
        <v>3</v>
      </c>
      <c r="N1256" s="13" t="s">
        <v>3</v>
      </c>
      <c r="O1256" s="13">
        <v>2</v>
      </c>
      <c r="P1256" s="13">
        <f>ROUND(Source!DQ1229,O1256)</f>
        <v>93960.31</v>
      </c>
      <c r="Q1256" s="13"/>
      <c r="R1256" s="13"/>
      <c r="S1256" s="13"/>
      <c r="T1256" s="13"/>
      <c r="U1256" s="13"/>
      <c r="V1256" s="13"/>
      <c r="W1256" s="13">
        <v>1667.44</v>
      </c>
      <c r="X1256" s="13">
        <v>1</v>
      </c>
      <c r="Y1256" s="13">
        <v>1667.44</v>
      </c>
      <c r="Z1256" s="13">
        <v>93960.31</v>
      </c>
      <c r="AA1256" s="13">
        <v>1</v>
      </c>
      <c r="AB1256" s="13">
        <v>93960.31</v>
      </c>
    </row>
    <row r="1257" spans="1:255" x14ac:dyDescent="0.2">
      <c r="A1257" s="13">
        <v>50</v>
      </c>
      <c r="B1257" s="13">
        <v>0</v>
      </c>
      <c r="C1257" s="13">
        <v>0</v>
      </c>
      <c r="D1257" s="13">
        <v>1</v>
      </c>
      <c r="E1257" s="13">
        <v>224</v>
      </c>
      <c r="F1257" s="13">
        <f>ROUND(Source!AR1229,O1257)</f>
        <v>1239697.01</v>
      </c>
      <c r="G1257" s="13" t="s">
        <v>164</v>
      </c>
      <c r="H1257" s="13" t="s">
        <v>165</v>
      </c>
      <c r="I1257" s="13"/>
      <c r="J1257" s="13"/>
      <c r="K1257" s="13">
        <v>224</v>
      </c>
      <c r="L1257" s="13">
        <v>27</v>
      </c>
      <c r="M1257" s="13">
        <v>3</v>
      </c>
      <c r="N1257" s="13" t="s">
        <v>3</v>
      </c>
      <c r="O1257" s="13">
        <v>2</v>
      </c>
      <c r="P1257" s="13">
        <f>ROUND(Source!EJ1229,O1257)</f>
        <v>9747604.3399999999</v>
      </c>
      <c r="Q1257" s="13"/>
      <c r="R1257" s="13"/>
      <c r="S1257" s="13"/>
      <c r="T1257" s="13"/>
      <c r="U1257" s="13"/>
      <c r="V1257" s="13"/>
      <c r="W1257" s="13">
        <v>1239697.01</v>
      </c>
      <c r="X1257" s="13">
        <v>1</v>
      </c>
      <c r="Y1257" s="13">
        <v>1239697.01</v>
      </c>
      <c r="Z1257" s="13">
        <v>9747604.3399999999</v>
      </c>
      <c r="AA1257" s="13">
        <v>1</v>
      </c>
      <c r="AB1257" s="13">
        <v>9747604.3399999999</v>
      </c>
    </row>
    <row r="1259" spans="1:255" x14ac:dyDescent="0.2">
      <c r="A1259" s="10">
        <v>5</v>
      </c>
      <c r="B1259" s="10">
        <v>1</v>
      </c>
      <c r="C1259" s="10"/>
      <c r="D1259" s="10">
        <f>ROW(A1270)</f>
        <v>1270</v>
      </c>
      <c r="E1259" s="10"/>
      <c r="F1259" s="10" t="s">
        <v>24</v>
      </c>
      <c r="G1259" s="10" t="s">
        <v>1138</v>
      </c>
      <c r="H1259" s="10" t="s">
        <v>3</v>
      </c>
      <c r="I1259" s="10">
        <v>0</v>
      </c>
      <c r="J1259" s="10"/>
      <c r="K1259" s="10">
        <v>-1</v>
      </c>
      <c r="L1259" s="10"/>
      <c r="M1259" s="10" t="s">
        <v>3</v>
      </c>
      <c r="N1259" s="10"/>
      <c r="O1259" s="10"/>
      <c r="P1259" s="10"/>
      <c r="Q1259" s="10"/>
      <c r="R1259" s="10"/>
      <c r="S1259" s="10">
        <v>0</v>
      </c>
      <c r="T1259" s="10">
        <v>0</v>
      </c>
      <c r="U1259" s="10" t="s">
        <v>3</v>
      </c>
      <c r="V1259" s="10">
        <v>2</v>
      </c>
      <c r="W1259" s="10"/>
      <c r="X1259" s="10"/>
      <c r="Y1259" s="10"/>
      <c r="Z1259" s="10"/>
      <c r="AA1259" s="10"/>
      <c r="AB1259" s="10" t="s">
        <v>3</v>
      </c>
      <c r="AC1259" s="10" t="s">
        <v>3</v>
      </c>
      <c r="AD1259" s="10" t="s">
        <v>3</v>
      </c>
      <c r="AE1259" s="10" t="s">
        <v>3</v>
      </c>
      <c r="AF1259" s="10" t="s">
        <v>3</v>
      </c>
      <c r="AG1259" s="10" t="s">
        <v>3</v>
      </c>
      <c r="AH1259" s="10"/>
      <c r="AI1259" s="10"/>
      <c r="AJ1259" s="10"/>
      <c r="AK1259" s="10"/>
      <c r="AL1259" s="10"/>
      <c r="AM1259" s="10"/>
      <c r="AN1259" s="10"/>
      <c r="AO1259" s="10"/>
      <c r="AP1259" s="10" t="s">
        <v>3</v>
      </c>
      <c r="AQ1259" s="10" t="s">
        <v>3</v>
      </c>
      <c r="AR1259" s="10" t="s">
        <v>3</v>
      </c>
      <c r="AS1259" s="10"/>
      <c r="AT1259" s="10"/>
      <c r="AU1259" s="10"/>
      <c r="AV1259" s="10"/>
      <c r="AW1259" s="10"/>
      <c r="AX1259" s="10"/>
      <c r="AY1259" s="10"/>
      <c r="AZ1259" s="10" t="s">
        <v>3</v>
      </c>
      <c r="BA1259" s="10"/>
      <c r="BB1259" s="10" t="s">
        <v>3</v>
      </c>
      <c r="BC1259" s="10" t="s">
        <v>3</v>
      </c>
      <c r="BD1259" s="10" t="s">
        <v>3</v>
      </c>
      <c r="BE1259" s="10" t="s">
        <v>3</v>
      </c>
      <c r="BF1259" s="10" t="s">
        <v>3</v>
      </c>
      <c r="BG1259" s="10" t="s">
        <v>3</v>
      </c>
      <c r="BH1259" s="10" t="s">
        <v>3</v>
      </c>
      <c r="BI1259" s="10" t="s">
        <v>3</v>
      </c>
      <c r="BJ1259" s="10" t="s">
        <v>3</v>
      </c>
      <c r="BK1259" s="10" t="s">
        <v>3</v>
      </c>
      <c r="BL1259" s="10" t="s">
        <v>3</v>
      </c>
      <c r="BM1259" s="10" t="s">
        <v>3</v>
      </c>
      <c r="BN1259" s="10" t="s">
        <v>3</v>
      </c>
      <c r="BO1259" s="10" t="s">
        <v>3</v>
      </c>
      <c r="BP1259" s="10" t="s">
        <v>3</v>
      </c>
      <c r="BQ1259" s="10"/>
      <c r="BR1259" s="10"/>
      <c r="BS1259" s="10"/>
      <c r="BT1259" s="10"/>
      <c r="BU1259" s="10"/>
      <c r="BV1259" s="10"/>
      <c r="BW1259" s="10"/>
      <c r="BX1259" s="10">
        <v>0</v>
      </c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>
        <v>0</v>
      </c>
    </row>
    <row r="1261" spans="1:255" x14ac:dyDescent="0.2">
      <c r="A1261" s="11">
        <v>52</v>
      </c>
      <c r="B1261" s="11">
        <f t="shared" ref="B1261:G1261" si="1000">B1270</f>
        <v>1</v>
      </c>
      <c r="C1261" s="11">
        <f t="shared" si="1000"/>
        <v>5</v>
      </c>
      <c r="D1261" s="11">
        <f t="shared" si="1000"/>
        <v>1259</v>
      </c>
      <c r="E1261" s="11">
        <f t="shared" si="1000"/>
        <v>0</v>
      </c>
      <c r="F1261" s="11" t="str">
        <f t="shared" si="1000"/>
        <v>Новый подраздел</v>
      </c>
      <c r="G1261" s="11" t="str">
        <f t="shared" si="1000"/>
        <v>Сплит система AC105S2LH1FA/1U105S1LS1FA</v>
      </c>
      <c r="H1261" s="11"/>
      <c r="I1261" s="11"/>
      <c r="J1261" s="11"/>
      <c r="K1261" s="11"/>
      <c r="L1261" s="11"/>
      <c r="M1261" s="11"/>
      <c r="N1261" s="11"/>
      <c r="O1261" s="11">
        <f t="shared" ref="O1261:AT1261" si="1001">O1270</f>
        <v>147452.9</v>
      </c>
      <c r="P1261" s="11">
        <f t="shared" si="1001"/>
        <v>146166.79999999999</v>
      </c>
      <c r="Q1261" s="11">
        <f t="shared" si="1001"/>
        <v>21.78</v>
      </c>
      <c r="R1261" s="11">
        <f t="shared" si="1001"/>
        <v>1.61</v>
      </c>
      <c r="S1261" s="11">
        <f t="shared" si="1001"/>
        <v>1264.32</v>
      </c>
      <c r="T1261" s="11">
        <f t="shared" si="1001"/>
        <v>0</v>
      </c>
      <c r="U1261" s="11">
        <f t="shared" si="1001"/>
        <v>97.588758959999993</v>
      </c>
      <c r="V1261" s="11">
        <f t="shared" si="1001"/>
        <v>0</v>
      </c>
      <c r="W1261" s="11">
        <f t="shared" si="1001"/>
        <v>0</v>
      </c>
      <c r="X1261" s="11">
        <f t="shared" si="1001"/>
        <v>1379.87</v>
      </c>
      <c r="Y1261" s="11">
        <f t="shared" si="1001"/>
        <v>772.22</v>
      </c>
      <c r="Z1261" s="11">
        <f t="shared" si="1001"/>
        <v>0</v>
      </c>
      <c r="AA1261" s="11">
        <f t="shared" si="1001"/>
        <v>0</v>
      </c>
      <c r="AB1261" s="11">
        <f t="shared" si="1001"/>
        <v>147452.9</v>
      </c>
      <c r="AC1261" s="11">
        <f t="shared" si="1001"/>
        <v>146166.79999999999</v>
      </c>
      <c r="AD1261" s="11">
        <f t="shared" si="1001"/>
        <v>21.78</v>
      </c>
      <c r="AE1261" s="11">
        <f t="shared" si="1001"/>
        <v>1.61</v>
      </c>
      <c r="AF1261" s="11">
        <f t="shared" si="1001"/>
        <v>1264.32</v>
      </c>
      <c r="AG1261" s="11">
        <f t="shared" si="1001"/>
        <v>0</v>
      </c>
      <c r="AH1261" s="11">
        <f t="shared" si="1001"/>
        <v>97.588758959999993</v>
      </c>
      <c r="AI1261" s="11">
        <f t="shared" si="1001"/>
        <v>0</v>
      </c>
      <c r="AJ1261" s="11">
        <f t="shared" si="1001"/>
        <v>0</v>
      </c>
      <c r="AK1261" s="11">
        <f t="shared" si="1001"/>
        <v>1379.87</v>
      </c>
      <c r="AL1261" s="11">
        <f t="shared" si="1001"/>
        <v>772.22</v>
      </c>
      <c r="AM1261" s="11">
        <f t="shared" si="1001"/>
        <v>0</v>
      </c>
      <c r="AN1261" s="11">
        <f t="shared" si="1001"/>
        <v>0</v>
      </c>
      <c r="AO1261" s="11">
        <f t="shared" si="1001"/>
        <v>0</v>
      </c>
      <c r="AP1261" s="11">
        <f t="shared" si="1001"/>
        <v>142572</v>
      </c>
      <c r="AQ1261" s="11">
        <f t="shared" si="1001"/>
        <v>0</v>
      </c>
      <c r="AR1261" s="11">
        <f t="shared" si="1001"/>
        <v>149604.99</v>
      </c>
      <c r="AS1261" s="11">
        <f t="shared" si="1001"/>
        <v>7032.99</v>
      </c>
      <c r="AT1261" s="11">
        <f t="shared" si="1001"/>
        <v>0</v>
      </c>
      <c r="AU1261" s="11">
        <f t="shared" ref="AU1261:BZ1261" si="1002">AU1270</f>
        <v>0</v>
      </c>
      <c r="AV1261" s="11">
        <f t="shared" si="1002"/>
        <v>146166.79999999999</v>
      </c>
      <c r="AW1261" s="11">
        <f t="shared" si="1002"/>
        <v>3594.8</v>
      </c>
      <c r="AX1261" s="11">
        <f t="shared" si="1002"/>
        <v>0</v>
      </c>
      <c r="AY1261" s="11">
        <f t="shared" si="1002"/>
        <v>3594.8</v>
      </c>
      <c r="AZ1261" s="11">
        <f t="shared" si="1002"/>
        <v>142572</v>
      </c>
      <c r="BA1261" s="11">
        <f t="shared" si="1002"/>
        <v>0</v>
      </c>
      <c r="BB1261" s="11">
        <f t="shared" si="1002"/>
        <v>0</v>
      </c>
      <c r="BC1261" s="11">
        <f t="shared" si="1002"/>
        <v>0</v>
      </c>
      <c r="BD1261" s="11">
        <f t="shared" si="1002"/>
        <v>0</v>
      </c>
      <c r="BE1261" s="11">
        <f t="shared" si="1002"/>
        <v>0</v>
      </c>
      <c r="BF1261" s="11">
        <f t="shared" si="1002"/>
        <v>0</v>
      </c>
      <c r="BG1261" s="11">
        <f t="shared" si="1002"/>
        <v>0</v>
      </c>
      <c r="BH1261" s="11">
        <f t="shared" si="1002"/>
        <v>0</v>
      </c>
      <c r="BI1261" s="11">
        <f t="shared" si="1002"/>
        <v>0</v>
      </c>
      <c r="BJ1261" s="11">
        <f t="shared" si="1002"/>
        <v>0</v>
      </c>
      <c r="BK1261" s="11">
        <f t="shared" si="1002"/>
        <v>0</v>
      </c>
      <c r="BL1261" s="11">
        <f t="shared" si="1002"/>
        <v>0</v>
      </c>
      <c r="BM1261" s="11">
        <f t="shared" si="1002"/>
        <v>0</v>
      </c>
      <c r="BN1261" s="11">
        <f t="shared" si="1002"/>
        <v>0</v>
      </c>
      <c r="BO1261" s="11">
        <f t="shared" si="1002"/>
        <v>0</v>
      </c>
      <c r="BP1261" s="11">
        <f t="shared" si="1002"/>
        <v>0</v>
      </c>
      <c r="BQ1261" s="11">
        <f t="shared" si="1002"/>
        <v>0</v>
      </c>
      <c r="BR1261" s="11">
        <f t="shared" si="1002"/>
        <v>0</v>
      </c>
      <c r="BS1261" s="11">
        <f t="shared" si="1002"/>
        <v>0</v>
      </c>
      <c r="BT1261" s="11">
        <f t="shared" si="1002"/>
        <v>0</v>
      </c>
      <c r="BU1261" s="11">
        <f t="shared" si="1002"/>
        <v>0</v>
      </c>
      <c r="BV1261" s="11">
        <f t="shared" si="1002"/>
        <v>0</v>
      </c>
      <c r="BW1261" s="11">
        <f t="shared" si="1002"/>
        <v>0</v>
      </c>
      <c r="BX1261" s="11">
        <f t="shared" si="1002"/>
        <v>0</v>
      </c>
      <c r="BY1261" s="11">
        <f t="shared" si="1002"/>
        <v>142572</v>
      </c>
      <c r="BZ1261" s="11">
        <f t="shared" si="1002"/>
        <v>0</v>
      </c>
      <c r="CA1261" s="11">
        <f t="shared" ref="CA1261:DF1261" si="1003">CA1270</f>
        <v>149604.99</v>
      </c>
      <c r="CB1261" s="11">
        <f t="shared" si="1003"/>
        <v>7032.99</v>
      </c>
      <c r="CC1261" s="11">
        <f t="shared" si="1003"/>
        <v>0</v>
      </c>
      <c r="CD1261" s="11">
        <f t="shared" si="1003"/>
        <v>0</v>
      </c>
      <c r="CE1261" s="11">
        <f t="shared" si="1003"/>
        <v>146166.79999999999</v>
      </c>
      <c r="CF1261" s="11">
        <f t="shared" si="1003"/>
        <v>3594.7999999999884</v>
      </c>
      <c r="CG1261" s="11">
        <f t="shared" si="1003"/>
        <v>0</v>
      </c>
      <c r="CH1261" s="11">
        <f t="shared" si="1003"/>
        <v>3594.7999999999884</v>
      </c>
      <c r="CI1261" s="11">
        <f t="shared" si="1003"/>
        <v>142572</v>
      </c>
      <c r="CJ1261" s="11">
        <f t="shared" si="1003"/>
        <v>0</v>
      </c>
      <c r="CK1261" s="11">
        <f t="shared" si="1003"/>
        <v>0</v>
      </c>
      <c r="CL1261" s="11">
        <f t="shared" si="1003"/>
        <v>0</v>
      </c>
      <c r="CM1261" s="11">
        <f t="shared" si="1003"/>
        <v>0</v>
      </c>
      <c r="CN1261" s="11">
        <f t="shared" si="1003"/>
        <v>0</v>
      </c>
      <c r="CO1261" s="11">
        <f t="shared" si="1003"/>
        <v>0</v>
      </c>
      <c r="CP1261" s="11">
        <f t="shared" si="1003"/>
        <v>0</v>
      </c>
      <c r="CQ1261" s="11">
        <f t="shared" si="1003"/>
        <v>0</v>
      </c>
      <c r="CR1261" s="11">
        <f t="shared" si="1003"/>
        <v>0</v>
      </c>
      <c r="CS1261" s="11">
        <f t="shared" si="1003"/>
        <v>0</v>
      </c>
      <c r="CT1261" s="11">
        <f t="shared" si="1003"/>
        <v>0</v>
      </c>
      <c r="CU1261" s="11">
        <f t="shared" si="1003"/>
        <v>0</v>
      </c>
      <c r="CV1261" s="11">
        <f t="shared" si="1003"/>
        <v>0</v>
      </c>
      <c r="CW1261" s="11">
        <f t="shared" si="1003"/>
        <v>0</v>
      </c>
      <c r="CX1261" s="11">
        <f t="shared" si="1003"/>
        <v>0</v>
      </c>
      <c r="CY1261" s="11">
        <f t="shared" si="1003"/>
        <v>0</v>
      </c>
      <c r="CZ1261" s="11">
        <f t="shared" si="1003"/>
        <v>0</v>
      </c>
      <c r="DA1261" s="11">
        <f t="shared" si="1003"/>
        <v>0</v>
      </c>
      <c r="DB1261" s="11">
        <f t="shared" si="1003"/>
        <v>0</v>
      </c>
      <c r="DC1261" s="11">
        <f t="shared" si="1003"/>
        <v>0</v>
      </c>
      <c r="DD1261" s="11">
        <f t="shared" si="1003"/>
        <v>0</v>
      </c>
      <c r="DE1261" s="11">
        <f t="shared" si="1003"/>
        <v>0</v>
      </c>
      <c r="DF1261" s="11">
        <f t="shared" si="1003"/>
        <v>0</v>
      </c>
      <c r="DG1261" s="12">
        <f t="shared" ref="DG1261:EL1261" si="1004">DG1270</f>
        <v>1178394.6399999999</v>
      </c>
      <c r="DH1261" s="12">
        <f t="shared" si="1004"/>
        <v>1106859.99</v>
      </c>
      <c r="DI1261" s="12">
        <f t="shared" si="1004"/>
        <v>290.22000000000003</v>
      </c>
      <c r="DJ1261" s="12">
        <f t="shared" si="1004"/>
        <v>90.72</v>
      </c>
      <c r="DK1261" s="12">
        <f t="shared" si="1004"/>
        <v>71244.429999999993</v>
      </c>
      <c r="DL1261" s="12">
        <f t="shared" si="1004"/>
        <v>0</v>
      </c>
      <c r="DM1261" s="12">
        <f t="shared" si="1004"/>
        <v>97.588758959999993</v>
      </c>
      <c r="DN1261" s="12">
        <f t="shared" si="1004"/>
        <v>0</v>
      </c>
      <c r="DO1261" s="12">
        <f t="shared" si="1004"/>
        <v>0</v>
      </c>
      <c r="DP1261" s="12">
        <f t="shared" si="1004"/>
        <v>77755.31</v>
      </c>
      <c r="DQ1261" s="12">
        <f t="shared" si="1004"/>
        <v>43514.44</v>
      </c>
      <c r="DR1261" s="12">
        <f t="shared" si="1004"/>
        <v>0</v>
      </c>
      <c r="DS1261" s="12">
        <f t="shared" si="1004"/>
        <v>0</v>
      </c>
      <c r="DT1261" s="12">
        <f t="shared" si="1004"/>
        <v>1178394.6399999999</v>
      </c>
      <c r="DU1261" s="12">
        <f t="shared" si="1004"/>
        <v>1106859.99</v>
      </c>
      <c r="DV1261" s="12">
        <f t="shared" si="1004"/>
        <v>290.22000000000003</v>
      </c>
      <c r="DW1261" s="12">
        <f t="shared" si="1004"/>
        <v>90.72</v>
      </c>
      <c r="DX1261" s="12">
        <f t="shared" si="1004"/>
        <v>71244.429999999993</v>
      </c>
      <c r="DY1261" s="12">
        <f t="shared" si="1004"/>
        <v>0</v>
      </c>
      <c r="DZ1261" s="12">
        <f t="shared" si="1004"/>
        <v>97.588758959999993</v>
      </c>
      <c r="EA1261" s="12">
        <f t="shared" si="1004"/>
        <v>0</v>
      </c>
      <c r="EB1261" s="12">
        <f t="shared" si="1004"/>
        <v>0</v>
      </c>
      <c r="EC1261" s="12">
        <f t="shared" si="1004"/>
        <v>77755.31</v>
      </c>
      <c r="ED1261" s="12">
        <f t="shared" si="1004"/>
        <v>43514.44</v>
      </c>
      <c r="EE1261" s="12">
        <f t="shared" si="1004"/>
        <v>0</v>
      </c>
      <c r="EF1261" s="12">
        <f t="shared" si="1004"/>
        <v>0</v>
      </c>
      <c r="EG1261" s="12">
        <f t="shared" si="1004"/>
        <v>0</v>
      </c>
      <c r="EH1261" s="12">
        <f t="shared" si="1004"/>
        <v>1079270.04</v>
      </c>
      <c r="EI1261" s="12">
        <f t="shared" si="1004"/>
        <v>0</v>
      </c>
      <c r="EJ1261" s="12">
        <f t="shared" si="1004"/>
        <v>1299664.3899999999</v>
      </c>
      <c r="EK1261" s="12">
        <f t="shared" si="1004"/>
        <v>220394.35</v>
      </c>
      <c r="EL1261" s="12">
        <f t="shared" si="1004"/>
        <v>0</v>
      </c>
      <c r="EM1261" s="12">
        <f t="shared" ref="EM1261:FR1261" si="1005">EM1270</f>
        <v>0</v>
      </c>
      <c r="EN1261" s="12">
        <f t="shared" si="1005"/>
        <v>1106859.99</v>
      </c>
      <c r="EO1261" s="12">
        <f t="shared" si="1005"/>
        <v>27589.95</v>
      </c>
      <c r="EP1261" s="12">
        <f t="shared" si="1005"/>
        <v>0</v>
      </c>
      <c r="EQ1261" s="12">
        <f t="shared" si="1005"/>
        <v>27589.95</v>
      </c>
      <c r="ER1261" s="12">
        <f t="shared" si="1005"/>
        <v>1079270.04</v>
      </c>
      <c r="ES1261" s="12">
        <f t="shared" si="1005"/>
        <v>0</v>
      </c>
      <c r="ET1261" s="12">
        <f t="shared" si="1005"/>
        <v>0</v>
      </c>
      <c r="EU1261" s="12">
        <f t="shared" si="1005"/>
        <v>0</v>
      </c>
      <c r="EV1261" s="12">
        <f t="shared" si="1005"/>
        <v>0</v>
      </c>
      <c r="EW1261" s="12">
        <f t="shared" si="1005"/>
        <v>0</v>
      </c>
      <c r="EX1261" s="12">
        <f t="shared" si="1005"/>
        <v>0</v>
      </c>
      <c r="EY1261" s="12">
        <f t="shared" si="1005"/>
        <v>0</v>
      </c>
      <c r="EZ1261" s="12">
        <f t="shared" si="1005"/>
        <v>0</v>
      </c>
      <c r="FA1261" s="12">
        <f t="shared" si="1005"/>
        <v>0</v>
      </c>
      <c r="FB1261" s="12">
        <f t="shared" si="1005"/>
        <v>0</v>
      </c>
      <c r="FC1261" s="12">
        <f t="shared" si="1005"/>
        <v>0</v>
      </c>
      <c r="FD1261" s="12">
        <f t="shared" si="1005"/>
        <v>0</v>
      </c>
      <c r="FE1261" s="12">
        <f t="shared" si="1005"/>
        <v>0</v>
      </c>
      <c r="FF1261" s="12">
        <f t="shared" si="1005"/>
        <v>0</v>
      </c>
      <c r="FG1261" s="12">
        <f t="shared" si="1005"/>
        <v>0</v>
      </c>
      <c r="FH1261" s="12">
        <f t="shared" si="1005"/>
        <v>0</v>
      </c>
      <c r="FI1261" s="12">
        <f t="shared" si="1005"/>
        <v>0</v>
      </c>
      <c r="FJ1261" s="12">
        <f t="shared" si="1005"/>
        <v>0</v>
      </c>
      <c r="FK1261" s="12">
        <f t="shared" si="1005"/>
        <v>0</v>
      </c>
      <c r="FL1261" s="12">
        <f t="shared" si="1005"/>
        <v>0</v>
      </c>
      <c r="FM1261" s="12">
        <f t="shared" si="1005"/>
        <v>0</v>
      </c>
      <c r="FN1261" s="12">
        <f t="shared" si="1005"/>
        <v>0</v>
      </c>
      <c r="FO1261" s="12">
        <f t="shared" si="1005"/>
        <v>0</v>
      </c>
      <c r="FP1261" s="12">
        <f t="shared" si="1005"/>
        <v>0</v>
      </c>
      <c r="FQ1261" s="12">
        <f t="shared" si="1005"/>
        <v>1079270.04</v>
      </c>
      <c r="FR1261" s="12">
        <f t="shared" si="1005"/>
        <v>0</v>
      </c>
      <c r="FS1261" s="12">
        <f t="shared" ref="FS1261:GX1261" si="1006">FS1270</f>
        <v>1299664.3899999999</v>
      </c>
      <c r="FT1261" s="12">
        <f t="shared" si="1006"/>
        <v>220394.35</v>
      </c>
      <c r="FU1261" s="12">
        <f t="shared" si="1006"/>
        <v>0</v>
      </c>
      <c r="FV1261" s="12">
        <f t="shared" si="1006"/>
        <v>0</v>
      </c>
      <c r="FW1261" s="12">
        <f t="shared" si="1006"/>
        <v>1106859.99</v>
      </c>
      <c r="FX1261" s="12">
        <f t="shared" si="1006"/>
        <v>27589.949999999953</v>
      </c>
      <c r="FY1261" s="12">
        <f t="shared" si="1006"/>
        <v>0</v>
      </c>
      <c r="FZ1261" s="12">
        <f t="shared" si="1006"/>
        <v>27589.949999999953</v>
      </c>
      <c r="GA1261" s="12">
        <f t="shared" si="1006"/>
        <v>1079270.04</v>
      </c>
      <c r="GB1261" s="12">
        <f t="shared" si="1006"/>
        <v>0</v>
      </c>
      <c r="GC1261" s="12">
        <f t="shared" si="1006"/>
        <v>0</v>
      </c>
      <c r="GD1261" s="12">
        <f t="shared" si="1006"/>
        <v>0</v>
      </c>
      <c r="GE1261" s="12">
        <f t="shared" si="1006"/>
        <v>0</v>
      </c>
      <c r="GF1261" s="12">
        <f t="shared" si="1006"/>
        <v>0</v>
      </c>
      <c r="GG1261" s="12">
        <f t="shared" si="1006"/>
        <v>0</v>
      </c>
      <c r="GH1261" s="12">
        <f t="shared" si="1006"/>
        <v>0</v>
      </c>
      <c r="GI1261" s="12">
        <f t="shared" si="1006"/>
        <v>0</v>
      </c>
      <c r="GJ1261" s="12">
        <f t="shared" si="1006"/>
        <v>0</v>
      </c>
      <c r="GK1261" s="12">
        <f t="shared" si="1006"/>
        <v>0</v>
      </c>
      <c r="GL1261" s="12">
        <f t="shared" si="1006"/>
        <v>0</v>
      </c>
      <c r="GM1261" s="12">
        <f t="shared" si="1006"/>
        <v>0</v>
      </c>
      <c r="GN1261" s="12">
        <f t="shared" si="1006"/>
        <v>0</v>
      </c>
      <c r="GO1261" s="12">
        <f t="shared" si="1006"/>
        <v>0</v>
      </c>
      <c r="GP1261" s="12">
        <f t="shared" si="1006"/>
        <v>0</v>
      </c>
      <c r="GQ1261" s="12">
        <f t="shared" si="1006"/>
        <v>0</v>
      </c>
      <c r="GR1261" s="12">
        <f t="shared" si="1006"/>
        <v>0</v>
      </c>
      <c r="GS1261" s="12">
        <f t="shared" si="1006"/>
        <v>0</v>
      </c>
      <c r="GT1261" s="12">
        <f t="shared" si="1006"/>
        <v>0</v>
      </c>
      <c r="GU1261" s="12">
        <f t="shared" si="1006"/>
        <v>0</v>
      </c>
      <c r="GV1261" s="12">
        <f t="shared" si="1006"/>
        <v>0</v>
      </c>
      <c r="GW1261" s="12">
        <f t="shared" si="1006"/>
        <v>0</v>
      </c>
      <c r="GX1261" s="12">
        <f t="shared" si="1006"/>
        <v>0</v>
      </c>
    </row>
    <row r="1263" spans="1:255" x14ac:dyDescent="0.2">
      <c r="A1263" s="2">
        <v>17</v>
      </c>
      <c r="B1263" s="2">
        <v>1</v>
      </c>
      <c r="C1263" s="2">
        <f>ROW(SmtRes!A1031)</f>
        <v>1031</v>
      </c>
      <c r="D1263" s="2">
        <f>ROW(EtalonRes!A1330)</f>
        <v>1330</v>
      </c>
      <c r="E1263" s="2" t="s">
        <v>1139</v>
      </c>
      <c r="F1263" s="2" t="s">
        <v>1107</v>
      </c>
      <c r="G1263" s="2" t="s">
        <v>1108</v>
      </c>
      <c r="H1263" s="2" t="s">
        <v>170</v>
      </c>
      <c r="I1263" s="2">
        <v>8</v>
      </c>
      <c r="J1263" s="2">
        <v>0</v>
      </c>
      <c r="K1263" s="2">
        <v>8</v>
      </c>
      <c r="L1263" s="2"/>
      <c r="M1263" s="2"/>
      <c r="N1263" s="2"/>
      <c r="O1263" s="2">
        <f t="shared" ref="O1263:O1268" si="1007">ROUND(CP1263,2)</f>
        <v>1068.3599999999999</v>
      </c>
      <c r="P1263" s="2">
        <f t="shared" ref="P1263:P1268" si="1008">ROUND((ROUND((AC1263*AW1263*I1263),2)*BC1263),2)</f>
        <v>913.84</v>
      </c>
      <c r="Q1263" s="2">
        <f>(ROUND((ROUND((((((ET1263*1.2)*1.25)*1.05))*AV1263*I1263),2)*BB1263),2)+ROUND((ROUND(((AE1263-((((EU1263*1.2)*1.25)*1.05)))*AV1263*I1263),2)*BS1263),2))</f>
        <v>9.81</v>
      </c>
      <c r="R1263" s="2">
        <f>(ROUND((ROUND((((((EU1263*1.2)*1.25)*1.05))*AV1263*I1263),2)*BS1263),2)+ROUND((ROUND(((AE1263-((((EU1263*1.2)*1.25)*1.05)))*AV1263*I1263),2)*BS1263),2))</f>
        <v>0.94</v>
      </c>
      <c r="S1263" s="2">
        <f t="shared" ref="S1263:S1268" si="1009">ROUND((ROUND((AF1263*AV1263*I1263),2)*BA1263),2)</f>
        <v>144.71</v>
      </c>
      <c r="T1263" s="2">
        <f t="shared" ref="T1263:T1268" si="1010">ROUND(CU1263*I1263,2)</f>
        <v>0</v>
      </c>
      <c r="U1263" s="2">
        <f t="shared" ref="U1263:U1268" si="1011">CV1263*I1263</f>
        <v>11.008110959999998</v>
      </c>
      <c r="V1263" s="2">
        <f t="shared" ref="V1263:V1268" si="1012">CW1263*I1263</f>
        <v>0</v>
      </c>
      <c r="W1263" s="2">
        <f t="shared" ref="W1263:W1268" si="1013">ROUND(CX1263*I1263,2)</f>
        <v>0</v>
      </c>
      <c r="X1263" s="2">
        <f>(ROUND((((S1263+ROUND((ROUND((((((EU1263*1.2)*1.25)*1.05))*AV1263*I1263),2)*BS1263),2))*AT1263)/100),2)+ROUND(((ROUND((ROUND(((AE1263-((((EU1263*1.2)*1.25)*1.05)))*AV1263*I1263),2)*BS1263),2)*AT1263)/100),2))</f>
        <v>158.76</v>
      </c>
      <c r="Y1263" s="2">
        <f>(ROUND((((S1263+ROUND((ROUND((((((EU1263*1.2)*1.25)*1.05))*AV1263*I1263),2)*BS1263),2))*AU1263)/100),2)+ROUND(((ROUND((ROUND(((AE1263-((((EU1263*1.2)*1.25)*1.05)))*AV1263*I1263),2)*BS1263),2)*AU1263)/100),2))</f>
        <v>88.85</v>
      </c>
      <c r="Z1263" s="2"/>
      <c r="AA1263" s="2">
        <v>56661434</v>
      </c>
      <c r="AB1263" s="2">
        <f t="shared" ref="AB1263:AB1268" si="1014">ROUND((AC1263+AD1263+AF1263),6)</f>
        <v>132.33304999999999</v>
      </c>
      <c r="AC1263" s="2">
        <f>ROUND(((((ES1263*1)*1)*1)),6)</f>
        <v>114.23</v>
      </c>
      <c r="AD1263" s="2">
        <f>ROUND(((((((ET1263*1.2)*1.25)*1.05))-((((EU1263*1.2)*1.25)*1.05)))+AE1263),6)</f>
        <v>1.14975</v>
      </c>
      <c r="AE1263" s="2">
        <f>ROUND(((((EU1263*1.2)*1.25)*1.05)),6)</f>
        <v>0.11025</v>
      </c>
      <c r="AF1263" s="2">
        <f>ROUND(((((EV1263*1.2)*1.15)*1.05)),6)</f>
        <v>16.953299999999999</v>
      </c>
      <c r="AG1263" s="2">
        <f t="shared" ref="AG1263:AG1268" si="1015">ROUND((AP1263),6)</f>
        <v>0</v>
      </c>
      <c r="AH1263" s="2">
        <f>((((EW1263*1.2)*1.15)*1.05))</f>
        <v>1.2896099999999999</v>
      </c>
      <c r="AI1263" s="2">
        <f>((((EX1263*1.2)*1.25)*1.05))</f>
        <v>0</v>
      </c>
      <c r="AJ1263" s="2">
        <f t="shared" ref="AJ1263:AJ1268" si="1016">(AS1263)</f>
        <v>0</v>
      </c>
      <c r="AK1263" s="2">
        <v>126.66</v>
      </c>
      <c r="AL1263" s="2">
        <v>114.23</v>
      </c>
      <c r="AM1263" s="2">
        <v>0.73</v>
      </c>
      <c r="AN1263" s="2">
        <v>7.0000000000000007E-2</v>
      </c>
      <c r="AO1263" s="2">
        <v>11.7</v>
      </c>
      <c r="AP1263" s="2">
        <v>0</v>
      </c>
      <c r="AQ1263" s="2">
        <v>0.89</v>
      </c>
      <c r="AR1263" s="2">
        <v>0</v>
      </c>
      <c r="AS1263" s="2">
        <v>0</v>
      </c>
      <c r="AT1263" s="2">
        <v>109</v>
      </c>
      <c r="AU1263" s="2">
        <v>61</v>
      </c>
      <c r="AV1263" s="2">
        <v>1.0669999999999999</v>
      </c>
      <c r="AW1263" s="2">
        <v>1</v>
      </c>
      <c r="AX1263" s="2"/>
      <c r="AY1263" s="2"/>
      <c r="AZ1263" s="2">
        <v>1</v>
      </c>
      <c r="BA1263" s="2">
        <v>1</v>
      </c>
      <c r="BB1263" s="2">
        <v>1</v>
      </c>
      <c r="BC1263" s="2">
        <v>1</v>
      </c>
      <c r="BD1263" s="2" t="s">
        <v>3</v>
      </c>
      <c r="BE1263" s="2" t="s">
        <v>3</v>
      </c>
      <c r="BF1263" s="2" t="s">
        <v>3</v>
      </c>
      <c r="BG1263" s="2" t="s">
        <v>3</v>
      </c>
      <c r="BH1263" s="2">
        <v>0</v>
      </c>
      <c r="BI1263" s="2">
        <v>1</v>
      </c>
      <c r="BJ1263" s="2" t="s">
        <v>1109</v>
      </c>
      <c r="BK1263" s="2"/>
      <c r="BL1263" s="2"/>
      <c r="BM1263" s="2">
        <v>25</v>
      </c>
      <c r="BN1263" s="2">
        <v>0</v>
      </c>
      <c r="BO1263" s="2" t="s">
        <v>1107</v>
      </c>
      <c r="BP1263" s="2">
        <v>1</v>
      </c>
      <c r="BQ1263" s="2">
        <v>30</v>
      </c>
      <c r="BR1263" s="2">
        <v>0</v>
      </c>
      <c r="BS1263" s="2">
        <v>1</v>
      </c>
      <c r="BT1263" s="2">
        <v>1</v>
      </c>
      <c r="BU1263" s="2">
        <v>1</v>
      </c>
      <c r="BV1263" s="2">
        <v>1</v>
      </c>
      <c r="BW1263" s="2">
        <v>1</v>
      </c>
      <c r="BX1263" s="2">
        <v>1</v>
      </c>
      <c r="BY1263" s="2" t="s">
        <v>3</v>
      </c>
      <c r="BZ1263" s="2">
        <v>109</v>
      </c>
      <c r="CA1263" s="2">
        <v>61</v>
      </c>
      <c r="CB1263" s="2" t="s">
        <v>3</v>
      </c>
      <c r="CC1263" s="2"/>
      <c r="CD1263" s="2"/>
      <c r="CE1263" s="2">
        <v>1566</v>
      </c>
      <c r="CF1263" s="2">
        <v>0</v>
      </c>
      <c r="CG1263" s="2">
        <v>0</v>
      </c>
      <c r="CH1263" s="2"/>
      <c r="CI1263" s="2"/>
      <c r="CJ1263" s="2"/>
      <c r="CK1263" s="2"/>
      <c r="CL1263" s="2"/>
      <c r="CM1263" s="2">
        <v>0</v>
      </c>
      <c r="CN1263" s="2" t="s">
        <v>2120</v>
      </c>
      <c r="CO1263" s="2">
        <v>0</v>
      </c>
      <c r="CP1263" s="2">
        <f t="shared" ref="CP1263:CP1268" si="1017">(P1263+Q1263+S1263)</f>
        <v>1068.3599999999999</v>
      </c>
      <c r="CQ1263" s="2">
        <f t="shared" ref="CQ1263:CQ1268" si="1018">ROUND((ROUND((AC1263*AW1263*1),2)*BC1263),2)</f>
        <v>114.23</v>
      </c>
      <c r="CR1263" s="2">
        <f>(ROUND((ROUND((((((ET1263*1.2)*1.25)*1.05))*AV1263*1),2)*BB1263),2)+ROUND((ROUND(((AE1263-((((EU1263*1.2)*1.25)*1.05)))*AV1263*1),2)*BS1263),2))</f>
        <v>1.23</v>
      </c>
      <c r="CS1263" s="2">
        <f>(ROUND((ROUND((((((EU1263*1.2)*1.25)*1.05))*AV1263*1),2)*BS1263),2)+ROUND((ROUND(((AE1263-((((EU1263*1.2)*1.25)*1.05)))*AV1263*1),2)*BS1263),2))</f>
        <v>0.12</v>
      </c>
      <c r="CT1263" s="2">
        <f t="shared" ref="CT1263:CT1268" si="1019">ROUND((ROUND((AF1263*AV1263*1),2)*BA1263),2)</f>
        <v>18.09</v>
      </c>
      <c r="CU1263" s="2">
        <f t="shared" ref="CU1263:CU1268" si="1020">AG1263</f>
        <v>0</v>
      </c>
      <c r="CV1263" s="2">
        <f t="shared" ref="CV1263:CV1268" si="1021">(AH1263*AV1263)</f>
        <v>1.3760138699999998</v>
      </c>
      <c r="CW1263" s="2">
        <f t="shared" ref="CW1263:CX1268" si="1022">AI1263</f>
        <v>0</v>
      </c>
      <c r="CX1263" s="2">
        <f t="shared" si="1022"/>
        <v>0</v>
      </c>
      <c r="CY1263" s="2">
        <f>(ROUND((((S1263+ROUND((ROUND((((((EU1263*1.2)*1.25)*1.05))*AV1263*1),2)*BS1263),2))*AT1263)/100),2)+ROUND(((ROUND((ROUND(((AE1263-((((EU1263*1.2)*1.25)*1.05)))*AV1263*1),2)*BS1263),2)*AT1263)/100),2))</f>
        <v>157.86000000000001</v>
      </c>
      <c r="CZ1263" s="2">
        <f>(ROUND((((S1263+ROUND((ROUND((((((EU1263*1.2)*1.25)*1.05))*AV1263*1),2)*BS1263),2))*AU1263)/100),2)+ROUND(((ROUND((ROUND(((AE1263-((((EU1263*1.2)*1.25)*1.05)))*AV1263*1),2)*BS1263),2)*AU1263)/100),2))</f>
        <v>88.35</v>
      </c>
      <c r="DA1263" s="2"/>
      <c r="DB1263" s="2">
        <v>293</v>
      </c>
      <c r="DC1263" s="2" t="s">
        <v>3</v>
      </c>
      <c r="DD1263" s="2" t="s">
        <v>105</v>
      </c>
      <c r="DE1263" s="2" t="s">
        <v>32</v>
      </c>
      <c r="DF1263" s="2" t="s">
        <v>32</v>
      </c>
      <c r="DG1263" s="2" t="s">
        <v>33</v>
      </c>
      <c r="DH1263" s="2" t="s">
        <v>3</v>
      </c>
      <c r="DI1263" s="2" t="s">
        <v>33</v>
      </c>
      <c r="DJ1263" s="2" t="s">
        <v>32</v>
      </c>
      <c r="DK1263" s="2" t="s">
        <v>3</v>
      </c>
      <c r="DL1263" s="2" t="s">
        <v>3</v>
      </c>
      <c r="DM1263" s="2" t="s">
        <v>3</v>
      </c>
      <c r="DN1263" s="2">
        <v>0</v>
      </c>
      <c r="DO1263" s="2">
        <v>0</v>
      </c>
      <c r="DP1263" s="2">
        <v>1</v>
      </c>
      <c r="DQ1263" s="2">
        <v>1</v>
      </c>
      <c r="DR1263" s="2"/>
      <c r="DS1263" s="2"/>
      <c r="DT1263" s="2"/>
      <c r="DU1263" s="2">
        <v>1013</v>
      </c>
      <c r="DV1263" s="2" t="s">
        <v>170</v>
      </c>
      <c r="DW1263" s="2" t="s">
        <v>170</v>
      </c>
      <c r="DX1263" s="2">
        <v>1</v>
      </c>
      <c r="DY1263" s="2"/>
      <c r="DZ1263" s="2" t="s">
        <v>3</v>
      </c>
      <c r="EA1263" s="2" t="s">
        <v>3</v>
      </c>
      <c r="EB1263" s="2" t="s">
        <v>3</v>
      </c>
      <c r="EC1263" s="2" t="s">
        <v>3</v>
      </c>
      <c r="ED1263" s="2"/>
      <c r="EE1263" s="2">
        <v>56938458</v>
      </c>
      <c r="EF1263" s="2">
        <v>30</v>
      </c>
      <c r="EG1263" s="2" t="s">
        <v>34</v>
      </c>
      <c r="EH1263" s="2">
        <v>0</v>
      </c>
      <c r="EI1263" s="2" t="s">
        <v>3</v>
      </c>
      <c r="EJ1263" s="2">
        <v>1</v>
      </c>
      <c r="EK1263" s="2">
        <v>25</v>
      </c>
      <c r="EL1263" s="2" t="s">
        <v>35</v>
      </c>
      <c r="EM1263" s="2" t="s">
        <v>36</v>
      </c>
      <c r="EN1263" s="2"/>
      <c r="EO1263" s="2" t="s">
        <v>325</v>
      </c>
      <c r="EP1263" s="2"/>
      <c r="EQ1263" s="2">
        <v>131072</v>
      </c>
      <c r="ER1263" s="2">
        <v>126.66</v>
      </c>
      <c r="ES1263" s="2">
        <v>114.23</v>
      </c>
      <c r="ET1263" s="2">
        <v>0.73</v>
      </c>
      <c r="EU1263" s="2">
        <v>7.0000000000000007E-2</v>
      </c>
      <c r="EV1263" s="2">
        <v>11.7</v>
      </c>
      <c r="EW1263" s="2">
        <v>0.89</v>
      </c>
      <c r="EX1263" s="2">
        <v>0</v>
      </c>
      <c r="EY1263" s="2">
        <v>0</v>
      </c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>
        <v>0</v>
      </c>
      <c r="FR1263" s="2">
        <v>0</v>
      </c>
      <c r="FS1263" s="2">
        <v>0</v>
      </c>
      <c r="FT1263" s="2"/>
      <c r="FU1263" s="2"/>
      <c r="FV1263" s="2"/>
      <c r="FW1263" s="2"/>
      <c r="FX1263" s="2">
        <v>109</v>
      </c>
      <c r="FY1263" s="2">
        <v>61</v>
      </c>
      <c r="FZ1263" s="2"/>
      <c r="GA1263" s="2" t="s">
        <v>3</v>
      </c>
      <c r="GB1263" s="2"/>
      <c r="GC1263" s="2"/>
      <c r="GD1263" s="2">
        <v>1</v>
      </c>
      <c r="GE1263" s="2"/>
      <c r="GF1263" s="2">
        <v>1261499435</v>
      </c>
      <c r="GG1263" s="2">
        <v>2</v>
      </c>
      <c r="GH1263" s="2">
        <v>1</v>
      </c>
      <c r="GI1263" s="2">
        <v>2</v>
      </c>
      <c r="GJ1263" s="2">
        <v>0</v>
      </c>
      <c r="GK1263" s="2">
        <v>0</v>
      </c>
      <c r="GL1263" s="2">
        <f t="shared" ref="GL1263:GL1268" si="1023">ROUND(IF(AND(BH1263=3,BI1263=3,FS1263&lt;&gt;0),P1263,0),2)</f>
        <v>0</v>
      </c>
      <c r="GM1263" s="2">
        <f t="shared" ref="GM1263:GM1268" si="1024">ROUND(O1263+X1263+Y1263,2)+GX1263</f>
        <v>1315.97</v>
      </c>
      <c r="GN1263" s="2">
        <f t="shared" ref="GN1263:GN1268" si="1025">IF(OR(BI1263=0,BI1263=1),GM1263-GX1263,0)</f>
        <v>1315.97</v>
      </c>
      <c r="GO1263" s="2">
        <f t="shared" ref="GO1263:GO1268" si="1026">IF(BI1263=2,GM1263-GX1263,0)</f>
        <v>0</v>
      </c>
      <c r="GP1263" s="2">
        <f t="shared" ref="GP1263:GP1268" si="1027">IF(BI1263=4,GM1263-GX1263,0)</f>
        <v>0</v>
      </c>
      <c r="GQ1263" s="2"/>
      <c r="GR1263" s="2">
        <v>0</v>
      </c>
      <c r="GS1263" s="2">
        <v>3</v>
      </c>
      <c r="GT1263" s="2">
        <v>0</v>
      </c>
      <c r="GU1263" s="2" t="s">
        <v>3</v>
      </c>
      <c r="GV1263" s="2">
        <f t="shared" ref="GV1263:GV1268" si="1028">ROUND((GT1263),6)</f>
        <v>0</v>
      </c>
      <c r="GW1263" s="2">
        <v>1</v>
      </c>
      <c r="GX1263" s="2">
        <f t="shared" ref="GX1263:GX1268" si="1029">ROUND(HC1263*I1263,2)</f>
        <v>0</v>
      </c>
      <c r="GY1263" s="2"/>
      <c r="GZ1263" s="2"/>
      <c r="HA1263" s="2">
        <v>0</v>
      </c>
      <c r="HB1263" s="2">
        <v>0</v>
      </c>
      <c r="HC1263" s="2">
        <f t="shared" ref="HC1263:HC1268" si="1030">GV1263*GW1263</f>
        <v>0</v>
      </c>
      <c r="HD1263" s="2"/>
      <c r="HE1263" s="2" t="s">
        <v>3</v>
      </c>
      <c r="HF1263" s="2" t="s">
        <v>3</v>
      </c>
      <c r="HG1263" s="2"/>
      <c r="HH1263" s="2"/>
      <c r="HI1263" s="2"/>
      <c r="HJ1263" s="2"/>
      <c r="HK1263" s="2"/>
      <c r="HL1263" s="2"/>
      <c r="HM1263" s="2" t="s">
        <v>3</v>
      </c>
      <c r="HN1263" s="2" t="s">
        <v>3</v>
      </c>
      <c r="HO1263" s="2" t="s">
        <v>3</v>
      </c>
      <c r="HP1263" s="2" t="s">
        <v>3</v>
      </c>
      <c r="HQ1263" s="2" t="s">
        <v>3</v>
      </c>
      <c r="HR1263" s="2"/>
      <c r="HS1263" s="2">
        <v>0</v>
      </c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>
        <v>0</v>
      </c>
      <c r="IL1263" s="2"/>
      <c r="IM1263" s="2"/>
      <c r="IN1263" s="2"/>
      <c r="IO1263" s="2"/>
      <c r="IP1263" s="2"/>
      <c r="IQ1263" s="2"/>
      <c r="IR1263" s="2"/>
      <c r="IS1263" s="2"/>
      <c r="IT1263" s="2"/>
      <c r="IU1263" s="2"/>
    </row>
    <row r="1264" spans="1:255" x14ac:dyDescent="0.2">
      <c r="A1264" s="3">
        <v>17</v>
      </c>
      <c r="B1264" s="3">
        <v>1</v>
      </c>
      <c r="C1264" s="3">
        <f>ROW(SmtRes!A1040)</f>
        <v>1040</v>
      </c>
      <c r="D1264" s="3">
        <f>ROW(EtalonRes!A1340)</f>
        <v>1340</v>
      </c>
      <c r="E1264" s="3" t="s">
        <v>1139</v>
      </c>
      <c r="F1264" s="3" t="s">
        <v>1107</v>
      </c>
      <c r="G1264" s="3" t="s">
        <v>1108</v>
      </c>
      <c r="H1264" s="3" t="s">
        <v>170</v>
      </c>
      <c r="I1264" s="3">
        <v>8</v>
      </c>
      <c r="J1264" s="3">
        <v>0</v>
      </c>
      <c r="K1264" s="3">
        <v>8</v>
      </c>
      <c r="O1264" s="3">
        <f t="shared" si="1007"/>
        <v>14087.56</v>
      </c>
      <c r="P1264" s="3">
        <f t="shared" si="1008"/>
        <v>5793.75</v>
      </c>
      <c r="Q1264" s="3">
        <f>(ROUND((ROUND((((((ET1264*1.2)*1.25)*1.05))*AV1264*I1264),2)*BB1264),2)+ROUND((ROUND(((AE1264-((((EU1264*1.2)*1.25)*1.05)))*AV1264*I1264),2)*BS1264),2))</f>
        <v>139.4</v>
      </c>
      <c r="R1264" s="3">
        <f>(ROUND((ROUND((((((EU1264*1.2)*1.25)*1.05))*AV1264*I1264),2)*BS1264),2)+ROUND((ROUND(((AE1264-((((EU1264*1.2)*1.25)*1.05)))*AV1264*I1264),2)*BS1264),2))</f>
        <v>52.97</v>
      </c>
      <c r="S1264" s="3">
        <f t="shared" si="1009"/>
        <v>8154.41</v>
      </c>
      <c r="T1264" s="3">
        <f t="shared" si="1010"/>
        <v>0</v>
      </c>
      <c r="U1264" s="3">
        <f t="shared" si="1011"/>
        <v>11.008110959999998</v>
      </c>
      <c r="V1264" s="3">
        <f t="shared" si="1012"/>
        <v>0</v>
      </c>
      <c r="W1264" s="3">
        <f t="shared" si="1013"/>
        <v>0</v>
      </c>
      <c r="X1264" s="3">
        <f>(ROUND((((S1264+ROUND((ROUND((((((EU1264*1.2)*1.25)*1.05))*AV1264*I1264),2)*BS1264),2))*AT1264)/100),2)+ROUND(((ROUND((ROUND(((AE1264-((((EU1264*1.2)*1.25)*1.05)))*AV1264*I1264),2)*BS1264),2)*AT1264)/100),2))</f>
        <v>8946.0400000000009</v>
      </c>
      <c r="Y1264" s="3">
        <f>(ROUND((((S1264+ROUND((ROUND((((((EU1264*1.2)*1.25)*1.05))*AV1264*I1264),2)*BS1264),2))*AU1264)/100),2)+ROUND(((ROUND((ROUND(((AE1264-((((EU1264*1.2)*1.25)*1.05)))*AV1264*I1264),2)*BS1264),2)*AU1264)/100),2))</f>
        <v>5006.5</v>
      </c>
      <c r="AA1264" s="3">
        <v>56661436</v>
      </c>
      <c r="AB1264" s="3">
        <f t="shared" si="1014"/>
        <v>132.33304999999999</v>
      </c>
      <c r="AC1264" s="3">
        <f>ROUND(((((ES1264*1)*1)*1)),6)</f>
        <v>114.23</v>
      </c>
      <c r="AD1264" s="3">
        <f>ROUND(((((((ET1264*1.2)*1.25)*1.05))-((((EU1264*1.2)*1.25)*1.05)))+AE1264),6)</f>
        <v>1.14975</v>
      </c>
      <c r="AE1264" s="3">
        <f>ROUND(((((EU1264*1.2)*1.25)*1.05)),6)</f>
        <v>0.11025</v>
      </c>
      <c r="AF1264" s="3">
        <f>ROUND(((((EV1264*1.2)*1.15)*1.05)),6)</f>
        <v>16.953299999999999</v>
      </c>
      <c r="AG1264" s="3">
        <f t="shared" si="1015"/>
        <v>0</v>
      </c>
      <c r="AH1264" s="3">
        <f>((((EW1264*1.2)*1.15)*1.05))</f>
        <v>1.2896099999999999</v>
      </c>
      <c r="AI1264" s="3">
        <f>((((EX1264*1.2)*1.25)*1.05))</f>
        <v>0</v>
      </c>
      <c r="AJ1264" s="3">
        <f t="shared" si="1016"/>
        <v>0</v>
      </c>
      <c r="AK1264" s="3">
        <v>126.66</v>
      </c>
      <c r="AL1264" s="3">
        <v>114.23</v>
      </c>
      <c r="AM1264" s="3">
        <v>0.73</v>
      </c>
      <c r="AN1264" s="3">
        <v>7.0000000000000007E-2</v>
      </c>
      <c r="AO1264" s="3">
        <v>11.7</v>
      </c>
      <c r="AP1264" s="3">
        <v>0</v>
      </c>
      <c r="AQ1264" s="3">
        <v>0.89</v>
      </c>
      <c r="AR1264" s="3">
        <v>0</v>
      </c>
      <c r="AS1264" s="3">
        <v>0</v>
      </c>
      <c r="AT1264" s="3">
        <v>109</v>
      </c>
      <c r="AU1264" s="3">
        <v>61</v>
      </c>
      <c r="AV1264" s="3">
        <v>1.0669999999999999</v>
      </c>
      <c r="AW1264" s="3">
        <v>1</v>
      </c>
      <c r="AZ1264" s="3">
        <v>1</v>
      </c>
      <c r="BA1264" s="3">
        <v>56.35</v>
      </c>
      <c r="BB1264" s="3">
        <v>14.21</v>
      </c>
      <c r="BC1264" s="3">
        <v>6.34</v>
      </c>
      <c r="BD1264" s="3" t="s">
        <v>3</v>
      </c>
      <c r="BE1264" s="3" t="s">
        <v>3</v>
      </c>
      <c r="BF1264" s="3" t="s">
        <v>3</v>
      </c>
      <c r="BG1264" s="3" t="s">
        <v>3</v>
      </c>
      <c r="BH1264" s="3">
        <v>0</v>
      </c>
      <c r="BI1264" s="3">
        <v>1</v>
      </c>
      <c r="BJ1264" s="3" t="s">
        <v>1109</v>
      </c>
      <c r="BM1264" s="3">
        <v>25</v>
      </c>
      <c r="BN1264" s="3">
        <v>0</v>
      </c>
      <c r="BO1264" s="3" t="s">
        <v>1107</v>
      </c>
      <c r="BP1264" s="3">
        <v>1</v>
      </c>
      <c r="BQ1264" s="3">
        <v>30</v>
      </c>
      <c r="BR1264" s="3">
        <v>0</v>
      </c>
      <c r="BS1264" s="3">
        <v>56.35</v>
      </c>
      <c r="BT1264" s="3">
        <v>1</v>
      </c>
      <c r="BU1264" s="3">
        <v>1</v>
      </c>
      <c r="BV1264" s="3">
        <v>1</v>
      </c>
      <c r="BW1264" s="3">
        <v>1</v>
      </c>
      <c r="BX1264" s="3">
        <v>1</v>
      </c>
      <c r="BY1264" s="3" t="s">
        <v>3</v>
      </c>
      <c r="BZ1264" s="3">
        <v>109</v>
      </c>
      <c r="CA1264" s="3">
        <v>61</v>
      </c>
      <c r="CB1264" s="3" t="s">
        <v>3</v>
      </c>
      <c r="CE1264" s="3">
        <v>1566</v>
      </c>
      <c r="CF1264" s="3">
        <v>0</v>
      </c>
      <c r="CG1264" s="3">
        <v>0</v>
      </c>
      <c r="CM1264" s="3">
        <v>0</v>
      </c>
      <c r="CN1264" s="3" t="s">
        <v>2120</v>
      </c>
      <c r="CO1264" s="3">
        <v>0</v>
      </c>
      <c r="CP1264" s="3">
        <f t="shared" si="1017"/>
        <v>14087.56</v>
      </c>
      <c r="CQ1264" s="3">
        <f t="shared" si="1018"/>
        <v>724.22</v>
      </c>
      <c r="CR1264" s="3">
        <f>(ROUND((ROUND((((((ET1264*1.2)*1.25)*1.05))*AV1264*1),2)*BB1264),2)+ROUND((ROUND(((AE1264-((((EU1264*1.2)*1.25)*1.05)))*AV1264*1),2)*BS1264),2))</f>
        <v>17.48</v>
      </c>
      <c r="CS1264" s="3">
        <f>(ROUND((ROUND((((((EU1264*1.2)*1.25)*1.05))*AV1264*1),2)*BS1264),2)+ROUND((ROUND(((AE1264-((((EU1264*1.2)*1.25)*1.05)))*AV1264*1),2)*BS1264),2))</f>
        <v>6.76</v>
      </c>
      <c r="CT1264" s="3">
        <f t="shared" si="1019"/>
        <v>1019.37</v>
      </c>
      <c r="CU1264" s="3">
        <f t="shared" si="1020"/>
        <v>0</v>
      </c>
      <c r="CV1264" s="3">
        <f t="shared" si="1021"/>
        <v>1.3760138699999998</v>
      </c>
      <c r="CW1264" s="3">
        <f t="shared" si="1022"/>
        <v>0</v>
      </c>
      <c r="CX1264" s="3">
        <f t="shared" si="1022"/>
        <v>0</v>
      </c>
      <c r="CY1264" s="3">
        <f>(ROUND((((S1264+ROUND((ROUND((((((EU1264*1.2)*1.25)*1.05))*AV1264*1),2)*BS1264),2))*AT1264)/100),2)+ROUND(((ROUND((ROUND(((AE1264-((((EU1264*1.2)*1.25)*1.05)))*AV1264*1),2)*BS1264),2)*AT1264)/100),2))</f>
        <v>8895.68</v>
      </c>
      <c r="CZ1264" s="3">
        <f>(ROUND((((S1264+ROUND((ROUND((((((EU1264*1.2)*1.25)*1.05))*AV1264*1),2)*BS1264),2))*AU1264)/100),2)+ROUND(((ROUND((ROUND(((AE1264-((((EU1264*1.2)*1.25)*1.05)))*AV1264*1),2)*BS1264),2)*AU1264)/100),2))</f>
        <v>4978.3100000000004</v>
      </c>
      <c r="DB1264" s="3">
        <v>296</v>
      </c>
      <c r="DC1264" s="3" t="s">
        <v>3</v>
      </c>
      <c r="DD1264" s="3" t="s">
        <v>105</v>
      </c>
      <c r="DE1264" s="3" t="s">
        <v>32</v>
      </c>
      <c r="DF1264" s="3" t="s">
        <v>32</v>
      </c>
      <c r="DG1264" s="3" t="s">
        <v>33</v>
      </c>
      <c r="DH1264" s="3" t="s">
        <v>3</v>
      </c>
      <c r="DI1264" s="3" t="s">
        <v>33</v>
      </c>
      <c r="DJ1264" s="3" t="s">
        <v>32</v>
      </c>
      <c r="DK1264" s="3" t="s">
        <v>3</v>
      </c>
      <c r="DL1264" s="3" t="s">
        <v>3</v>
      </c>
      <c r="DM1264" s="3" t="s">
        <v>3</v>
      </c>
      <c r="DN1264" s="3">
        <v>0</v>
      </c>
      <c r="DO1264" s="3">
        <v>0</v>
      </c>
      <c r="DP1264" s="3">
        <v>1</v>
      </c>
      <c r="DQ1264" s="3">
        <v>1</v>
      </c>
      <c r="DU1264" s="3">
        <v>1013</v>
      </c>
      <c r="DV1264" s="3" t="s">
        <v>170</v>
      </c>
      <c r="DW1264" s="3" t="s">
        <v>170</v>
      </c>
      <c r="DX1264" s="3">
        <v>1</v>
      </c>
      <c r="DZ1264" s="3" t="s">
        <v>3</v>
      </c>
      <c r="EA1264" s="3" t="s">
        <v>3</v>
      </c>
      <c r="EB1264" s="3" t="s">
        <v>3</v>
      </c>
      <c r="EC1264" s="3" t="s">
        <v>3</v>
      </c>
      <c r="EE1264" s="3">
        <v>56938458</v>
      </c>
      <c r="EF1264" s="3">
        <v>30</v>
      </c>
      <c r="EG1264" s="3" t="s">
        <v>34</v>
      </c>
      <c r="EH1264" s="3">
        <v>0</v>
      </c>
      <c r="EI1264" s="3" t="s">
        <v>3</v>
      </c>
      <c r="EJ1264" s="3">
        <v>1</v>
      </c>
      <c r="EK1264" s="3">
        <v>25</v>
      </c>
      <c r="EL1264" s="3" t="s">
        <v>35</v>
      </c>
      <c r="EM1264" s="3" t="s">
        <v>36</v>
      </c>
      <c r="EO1264" s="3" t="s">
        <v>325</v>
      </c>
      <c r="EQ1264" s="3">
        <v>131072</v>
      </c>
      <c r="ER1264" s="3">
        <v>126.66</v>
      </c>
      <c r="ES1264" s="3">
        <v>114.23</v>
      </c>
      <c r="ET1264" s="3">
        <v>0.73</v>
      </c>
      <c r="EU1264" s="3">
        <v>7.0000000000000007E-2</v>
      </c>
      <c r="EV1264" s="3">
        <v>11.7</v>
      </c>
      <c r="EW1264" s="3">
        <v>0.89</v>
      </c>
      <c r="EX1264" s="3">
        <v>0</v>
      </c>
      <c r="EY1264" s="3">
        <v>0</v>
      </c>
      <c r="FQ1264" s="3">
        <v>0</v>
      </c>
      <c r="FR1264" s="3">
        <v>0</v>
      </c>
      <c r="FS1264" s="3">
        <v>0</v>
      </c>
      <c r="FX1264" s="3">
        <v>109</v>
      </c>
      <c r="FY1264" s="3">
        <v>61</v>
      </c>
      <c r="GA1264" s="3" t="s">
        <v>3</v>
      </c>
      <c r="GD1264" s="3">
        <v>1</v>
      </c>
      <c r="GF1264" s="3">
        <v>1261499435</v>
      </c>
      <c r="GG1264" s="3">
        <v>2</v>
      </c>
      <c r="GH1264" s="3">
        <v>1</v>
      </c>
      <c r="GI1264" s="3">
        <v>2</v>
      </c>
      <c r="GJ1264" s="3">
        <v>0</v>
      </c>
      <c r="GK1264" s="3">
        <v>0</v>
      </c>
      <c r="GL1264" s="3">
        <f t="shared" si="1023"/>
        <v>0</v>
      </c>
      <c r="GM1264" s="3">
        <f t="shared" si="1024"/>
        <v>28040.1</v>
      </c>
      <c r="GN1264" s="3">
        <f t="shared" si="1025"/>
        <v>28040.1</v>
      </c>
      <c r="GO1264" s="3">
        <f t="shared" si="1026"/>
        <v>0</v>
      </c>
      <c r="GP1264" s="3">
        <f t="shared" si="1027"/>
        <v>0</v>
      </c>
      <c r="GR1264" s="3">
        <v>0</v>
      </c>
      <c r="GS1264" s="3">
        <v>3</v>
      </c>
      <c r="GT1264" s="3">
        <v>0</v>
      </c>
      <c r="GU1264" s="3" t="s">
        <v>3</v>
      </c>
      <c r="GV1264" s="3">
        <f t="shared" si="1028"/>
        <v>0</v>
      </c>
      <c r="GW1264" s="3">
        <v>1</v>
      </c>
      <c r="GX1264" s="3">
        <f t="shared" si="1029"/>
        <v>0</v>
      </c>
      <c r="HA1264" s="3">
        <v>0</v>
      </c>
      <c r="HB1264" s="3">
        <v>0</v>
      </c>
      <c r="HC1264" s="3">
        <f t="shared" si="1030"/>
        <v>0</v>
      </c>
      <c r="HE1264" s="3" t="s">
        <v>3</v>
      </c>
      <c r="HF1264" s="3" t="s">
        <v>3</v>
      </c>
      <c r="HM1264" s="3" t="s">
        <v>3</v>
      </c>
      <c r="HN1264" s="3" t="s">
        <v>3</v>
      </c>
      <c r="HO1264" s="3" t="s">
        <v>3</v>
      </c>
      <c r="HP1264" s="3" t="s">
        <v>3</v>
      </c>
      <c r="HQ1264" s="3" t="s">
        <v>3</v>
      </c>
      <c r="HS1264" s="3">
        <v>0</v>
      </c>
      <c r="IK1264" s="3">
        <v>0</v>
      </c>
    </row>
    <row r="1265" spans="1:255" x14ac:dyDescent="0.2">
      <c r="A1265" s="2">
        <v>17</v>
      </c>
      <c r="B1265" s="2">
        <v>1</v>
      </c>
      <c r="C1265" s="2">
        <f>ROW(SmtRes!A1060)</f>
        <v>1060</v>
      </c>
      <c r="D1265" s="2">
        <f>ROW(EtalonRes!A1363)</f>
        <v>1363</v>
      </c>
      <c r="E1265" s="2" t="s">
        <v>1140</v>
      </c>
      <c r="F1265" s="2" t="s">
        <v>1119</v>
      </c>
      <c r="G1265" s="2" t="s">
        <v>1120</v>
      </c>
      <c r="H1265" s="2" t="s">
        <v>170</v>
      </c>
      <c r="I1265" s="2">
        <v>8</v>
      </c>
      <c r="J1265" s="2">
        <v>0</v>
      </c>
      <c r="K1265" s="2">
        <v>8</v>
      </c>
      <c r="L1265" s="2"/>
      <c r="M1265" s="2"/>
      <c r="N1265" s="2"/>
      <c r="O1265" s="2">
        <f t="shared" si="1007"/>
        <v>3812.54</v>
      </c>
      <c r="P1265" s="2">
        <f t="shared" si="1008"/>
        <v>2680.96</v>
      </c>
      <c r="Q1265" s="2">
        <f>(ROUND((ROUND((((((ET1265*1.2)*1.25)*1.05))*AV1265*I1265),2)*BB1265),2)+ROUND((ROUND(((AE1265-((((EU1265*1.2)*1.25)*1.05)))*AV1265*I1265),2)*BS1265),2))</f>
        <v>11.97</v>
      </c>
      <c r="R1265" s="2">
        <f>(ROUND((ROUND((((((EU1265*1.2)*1.25)*1.05))*AV1265*I1265),2)*BS1265),2)+ROUND((ROUND(((AE1265-((((EU1265*1.2)*1.25)*1.05)))*AV1265*I1265),2)*BS1265),2))</f>
        <v>0.67</v>
      </c>
      <c r="S1265" s="2">
        <f t="shared" si="1009"/>
        <v>1119.6099999999999</v>
      </c>
      <c r="T1265" s="2">
        <f t="shared" si="1010"/>
        <v>0</v>
      </c>
      <c r="U1265" s="2">
        <f t="shared" si="1011"/>
        <v>86.580647999999997</v>
      </c>
      <c r="V1265" s="2">
        <f t="shared" si="1012"/>
        <v>0</v>
      </c>
      <c r="W1265" s="2">
        <f t="shared" si="1013"/>
        <v>0</v>
      </c>
      <c r="X1265" s="2">
        <f>(ROUND((((S1265+ROUND((ROUND((((((EU1265*1.2)*1.25)*1.05))*AV1265*I1265),2)*BS1265),2))*AT1265)/100),2)+ROUND(((ROUND((ROUND(((AE1265-((((EU1265*1.2)*1.25)*1.05)))*AV1265*I1265),2)*BS1265),2)*AT1265)/100),2))</f>
        <v>1221.1099999999999</v>
      </c>
      <c r="Y1265" s="2">
        <f>(ROUND((((S1265+ROUND((ROUND((((((EU1265*1.2)*1.25)*1.05))*AV1265*I1265),2)*BS1265),2))*AU1265)/100),2)+ROUND(((ROUND((ROUND(((AE1265-((((EU1265*1.2)*1.25)*1.05)))*AV1265*I1265),2)*BS1265),2)*AU1265)/100),2))</f>
        <v>683.37</v>
      </c>
      <c r="Z1265" s="2"/>
      <c r="AA1265" s="2">
        <v>56661434</v>
      </c>
      <c r="AB1265" s="2">
        <f t="shared" si="1014"/>
        <v>467.68522999999999</v>
      </c>
      <c r="AC1265" s="2">
        <f>ROUND(((((ES1265*1)*1)*1)),6)</f>
        <v>335.12</v>
      </c>
      <c r="AD1265" s="2">
        <f>ROUND(((((((ET1265*1.2)*1.25)*1.05))-((((EU1265*1.2)*1.25)*1.05)))+AE1265),6)</f>
        <v>1.4017500000000001</v>
      </c>
      <c r="AE1265" s="2">
        <f>ROUND(((((EU1265*1.2)*1.25)*1.05)),6)</f>
        <v>7.8750000000000001E-2</v>
      </c>
      <c r="AF1265" s="2">
        <f>ROUND(((((EV1265*1.2)*1.15)*1.05)),6)</f>
        <v>131.16347999999999</v>
      </c>
      <c r="AG1265" s="2">
        <f t="shared" si="1015"/>
        <v>0</v>
      </c>
      <c r="AH1265" s="2">
        <f>((((EW1265*1.2)*1.15)*1.05))</f>
        <v>10.143000000000001</v>
      </c>
      <c r="AI1265" s="2">
        <f>((((EX1265*1.2)*1.25)*1.05))</f>
        <v>0</v>
      </c>
      <c r="AJ1265" s="2">
        <f t="shared" si="1016"/>
        <v>0</v>
      </c>
      <c r="AK1265" s="2">
        <v>426.53</v>
      </c>
      <c r="AL1265" s="2">
        <v>335.12</v>
      </c>
      <c r="AM1265" s="2">
        <v>0.89</v>
      </c>
      <c r="AN1265" s="2">
        <v>0.05</v>
      </c>
      <c r="AO1265" s="2">
        <v>90.52</v>
      </c>
      <c r="AP1265" s="2">
        <v>0</v>
      </c>
      <c r="AQ1265" s="2">
        <v>7</v>
      </c>
      <c r="AR1265" s="2">
        <v>0</v>
      </c>
      <c r="AS1265" s="2">
        <v>0</v>
      </c>
      <c r="AT1265" s="2">
        <v>109</v>
      </c>
      <c r="AU1265" s="2">
        <v>61</v>
      </c>
      <c r="AV1265" s="2">
        <v>1.0669999999999999</v>
      </c>
      <c r="AW1265" s="2">
        <v>1</v>
      </c>
      <c r="AX1265" s="2"/>
      <c r="AY1265" s="2"/>
      <c r="AZ1265" s="2">
        <v>1</v>
      </c>
      <c r="BA1265" s="2">
        <v>1</v>
      </c>
      <c r="BB1265" s="2">
        <v>1</v>
      </c>
      <c r="BC1265" s="2">
        <v>1</v>
      </c>
      <c r="BD1265" s="2" t="s">
        <v>3</v>
      </c>
      <c r="BE1265" s="2" t="s">
        <v>3</v>
      </c>
      <c r="BF1265" s="2" t="s">
        <v>3</v>
      </c>
      <c r="BG1265" s="2" t="s">
        <v>3</v>
      </c>
      <c r="BH1265" s="2">
        <v>0</v>
      </c>
      <c r="BI1265" s="2">
        <v>1</v>
      </c>
      <c r="BJ1265" s="2" t="s">
        <v>1121</v>
      </c>
      <c r="BK1265" s="2"/>
      <c r="BL1265" s="2"/>
      <c r="BM1265" s="2">
        <v>25</v>
      </c>
      <c r="BN1265" s="2">
        <v>0</v>
      </c>
      <c r="BO1265" s="2" t="s">
        <v>1119</v>
      </c>
      <c r="BP1265" s="2">
        <v>1</v>
      </c>
      <c r="BQ1265" s="2">
        <v>30</v>
      </c>
      <c r="BR1265" s="2">
        <v>0</v>
      </c>
      <c r="BS1265" s="2">
        <v>1</v>
      </c>
      <c r="BT1265" s="2">
        <v>1</v>
      </c>
      <c r="BU1265" s="2">
        <v>1</v>
      </c>
      <c r="BV1265" s="2">
        <v>1</v>
      </c>
      <c r="BW1265" s="2">
        <v>1</v>
      </c>
      <c r="BX1265" s="2">
        <v>1</v>
      </c>
      <c r="BY1265" s="2" t="s">
        <v>3</v>
      </c>
      <c r="BZ1265" s="2">
        <v>109</v>
      </c>
      <c r="CA1265" s="2">
        <v>61</v>
      </c>
      <c r="CB1265" s="2" t="s">
        <v>3</v>
      </c>
      <c r="CC1265" s="2"/>
      <c r="CD1265" s="2"/>
      <c r="CE1265" s="2">
        <v>1566</v>
      </c>
      <c r="CF1265" s="2">
        <v>0</v>
      </c>
      <c r="CG1265" s="2">
        <v>0</v>
      </c>
      <c r="CH1265" s="2"/>
      <c r="CI1265" s="2"/>
      <c r="CJ1265" s="2"/>
      <c r="CK1265" s="2"/>
      <c r="CL1265" s="2"/>
      <c r="CM1265" s="2">
        <v>0</v>
      </c>
      <c r="CN1265" s="2" t="s">
        <v>2120</v>
      </c>
      <c r="CO1265" s="2">
        <v>0</v>
      </c>
      <c r="CP1265" s="2">
        <f t="shared" si="1017"/>
        <v>3812.54</v>
      </c>
      <c r="CQ1265" s="2">
        <f t="shared" si="1018"/>
        <v>335.12</v>
      </c>
      <c r="CR1265" s="2">
        <f>(ROUND((ROUND((((((ET1265*1.2)*1.25)*1.05))*AV1265*1),2)*BB1265),2)+ROUND((ROUND(((AE1265-((((EU1265*1.2)*1.25)*1.05)))*AV1265*1),2)*BS1265),2))</f>
        <v>1.5</v>
      </c>
      <c r="CS1265" s="2">
        <f>(ROUND((ROUND((((((EU1265*1.2)*1.25)*1.05))*AV1265*1),2)*BS1265),2)+ROUND((ROUND(((AE1265-((((EU1265*1.2)*1.25)*1.05)))*AV1265*1),2)*BS1265),2))</f>
        <v>0.08</v>
      </c>
      <c r="CT1265" s="2">
        <f t="shared" si="1019"/>
        <v>139.94999999999999</v>
      </c>
      <c r="CU1265" s="2">
        <f t="shared" si="1020"/>
        <v>0</v>
      </c>
      <c r="CV1265" s="2">
        <f t="shared" si="1021"/>
        <v>10.822581</v>
      </c>
      <c r="CW1265" s="2">
        <f t="shared" si="1022"/>
        <v>0</v>
      </c>
      <c r="CX1265" s="2">
        <f t="shared" si="1022"/>
        <v>0</v>
      </c>
      <c r="CY1265" s="2">
        <f>(ROUND((((S1265+ROUND((ROUND((((((EU1265*1.2)*1.25)*1.05))*AV1265*1),2)*BS1265),2))*AT1265)/100),2)+ROUND(((ROUND((ROUND(((AE1265-((((EU1265*1.2)*1.25)*1.05)))*AV1265*1),2)*BS1265),2)*AT1265)/100),2))</f>
        <v>1220.46</v>
      </c>
      <c r="CZ1265" s="2">
        <f>(ROUND((((S1265+ROUND((ROUND((((((EU1265*1.2)*1.25)*1.05))*AV1265*1),2)*BS1265),2))*AU1265)/100),2)+ROUND(((ROUND((ROUND(((AE1265-((((EU1265*1.2)*1.25)*1.05)))*AV1265*1),2)*BS1265),2)*AU1265)/100),2))</f>
        <v>683.01</v>
      </c>
      <c r="DA1265" s="2"/>
      <c r="DB1265" s="2">
        <v>299</v>
      </c>
      <c r="DC1265" s="2" t="s">
        <v>3</v>
      </c>
      <c r="DD1265" s="2" t="s">
        <v>105</v>
      </c>
      <c r="DE1265" s="2" t="s">
        <v>32</v>
      </c>
      <c r="DF1265" s="2" t="s">
        <v>32</v>
      </c>
      <c r="DG1265" s="2" t="s">
        <v>33</v>
      </c>
      <c r="DH1265" s="2" t="s">
        <v>3</v>
      </c>
      <c r="DI1265" s="2" t="s">
        <v>33</v>
      </c>
      <c r="DJ1265" s="2" t="s">
        <v>32</v>
      </c>
      <c r="DK1265" s="2" t="s">
        <v>3</v>
      </c>
      <c r="DL1265" s="2" t="s">
        <v>3</v>
      </c>
      <c r="DM1265" s="2" t="s">
        <v>3</v>
      </c>
      <c r="DN1265" s="2">
        <v>0</v>
      </c>
      <c r="DO1265" s="2">
        <v>0</v>
      </c>
      <c r="DP1265" s="2">
        <v>1</v>
      </c>
      <c r="DQ1265" s="2">
        <v>1</v>
      </c>
      <c r="DR1265" s="2"/>
      <c r="DS1265" s="2"/>
      <c r="DT1265" s="2"/>
      <c r="DU1265" s="2">
        <v>1013</v>
      </c>
      <c r="DV1265" s="2" t="s">
        <v>170</v>
      </c>
      <c r="DW1265" s="2" t="s">
        <v>170</v>
      </c>
      <c r="DX1265" s="2">
        <v>1</v>
      </c>
      <c r="DY1265" s="2"/>
      <c r="DZ1265" s="2" t="s">
        <v>3</v>
      </c>
      <c r="EA1265" s="2" t="s">
        <v>3</v>
      </c>
      <c r="EB1265" s="2" t="s">
        <v>3</v>
      </c>
      <c r="EC1265" s="2" t="s">
        <v>3</v>
      </c>
      <c r="ED1265" s="2"/>
      <c r="EE1265" s="2">
        <v>56938458</v>
      </c>
      <c r="EF1265" s="2">
        <v>30</v>
      </c>
      <c r="EG1265" s="2" t="s">
        <v>34</v>
      </c>
      <c r="EH1265" s="2">
        <v>0</v>
      </c>
      <c r="EI1265" s="2" t="s">
        <v>3</v>
      </c>
      <c r="EJ1265" s="2">
        <v>1</v>
      </c>
      <c r="EK1265" s="2">
        <v>25</v>
      </c>
      <c r="EL1265" s="2" t="s">
        <v>35</v>
      </c>
      <c r="EM1265" s="2" t="s">
        <v>36</v>
      </c>
      <c r="EN1265" s="2"/>
      <c r="EO1265" s="2" t="s">
        <v>325</v>
      </c>
      <c r="EP1265" s="2"/>
      <c r="EQ1265" s="2">
        <v>131072</v>
      </c>
      <c r="ER1265" s="2">
        <v>426.53</v>
      </c>
      <c r="ES1265" s="2">
        <v>335.12</v>
      </c>
      <c r="ET1265" s="2">
        <v>0.89</v>
      </c>
      <c r="EU1265" s="2">
        <v>0.05</v>
      </c>
      <c r="EV1265" s="2">
        <v>90.52</v>
      </c>
      <c r="EW1265" s="2">
        <v>7</v>
      </c>
      <c r="EX1265" s="2">
        <v>0</v>
      </c>
      <c r="EY1265" s="2">
        <v>0</v>
      </c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>
        <v>0</v>
      </c>
      <c r="FR1265" s="2">
        <v>0</v>
      </c>
      <c r="FS1265" s="2">
        <v>0</v>
      </c>
      <c r="FT1265" s="2"/>
      <c r="FU1265" s="2"/>
      <c r="FV1265" s="2"/>
      <c r="FW1265" s="2"/>
      <c r="FX1265" s="2">
        <v>109</v>
      </c>
      <c r="FY1265" s="2">
        <v>61</v>
      </c>
      <c r="FZ1265" s="2"/>
      <c r="GA1265" s="2" t="s">
        <v>3</v>
      </c>
      <c r="GB1265" s="2"/>
      <c r="GC1265" s="2"/>
      <c r="GD1265" s="2">
        <v>1</v>
      </c>
      <c r="GE1265" s="2"/>
      <c r="GF1265" s="2">
        <v>326280663</v>
      </c>
      <c r="GG1265" s="2">
        <v>2</v>
      </c>
      <c r="GH1265" s="2">
        <v>1</v>
      </c>
      <c r="GI1265" s="2">
        <v>2</v>
      </c>
      <c r="GJ1265" s="2">
        <v>0</v>
      </c>
      <c r="GK1265" s="2">
        <v>0</v>
      </c>
      <c r="GL1265" s="2">
        <f t="shared" si="1023"/>
        <v>0</v>
      </c>
      <c r="GM1265" s="2">
        <f t="shared" si="1024"/>
        <v>5717.02</v>
      </c>
      <c r="GN1265" s="2">
        <f t="shared" si="1025"/>
        <v>5717.02</v>
      </c>
      <c r="GO1265" s="2">
        <f t="shared" si="1026"/>
        <v>0</v>
      </c>
      <c r="GP1265" s="2">
        <f t="shared" si="1027"/>
        <v>0</v>
      </c>
      <c r="GQ1265" s="2"/>
      <c r="GR1265" s="2">
        <v>0</v>
      </c>
      <c r="GS1265" s="2">
        <v>3</v>
      </c>
      <c r="GT1265" s="2">
        <v>0</v>
      </c>
      <c r="GU1265" s="2" t="s">
        <v>3</v>
      </c>
      <c r="GV1265" s="2">
        <f t="shared" si="1028"/>
        <v>0</v>
      </c>
      <c r="GW1265" s="2">
        <v>1</v>
      </c>
      <c r="GX1265" s="2">
        <f t="shared" si="1029"/>
        <v>0</v>
      </c>
      <c r="GY1265" s="2"/>
      <c r="GZ1265" s="2"/>
      <c r="HA1265" s="2">
        <v>0</v>
      </c>
      <c r="HB1265" s="2">
        <v>0</v>
      </c>
      <c r="HC1265" s="2">
        <f t="shared" si="1030"/>
        <v>0</v>
      </c>
      <c r="HD1265" s="2"/>
      <c r="HE1265" s="2" t="s">
        <v>3</v>
      </c>
      <c r="HF1265" s="2" t="s">
        <v>3</v>
      </c>
      <c r="HG1265" s="2"/>
      <c r="HH1265" s="2"/>
      <c r="HI1265" s="2"/>
      <c r="HJ1265" s="2"/>
      <c r="HK1265" s="2"/>
      <c r="HL1265" s="2"/>
      <c r="HM1265" s="2" t="s">
        <v>3</v>
      </c>
      <c r="HN1265" s="2" t="s">
        <v>3</v>
      </c>
      <c r="HO1265" s="2" t="s">
        <v>3</v>
      </c>
      <c r="HP1265" s="2" t="s">
        <v>3</v>
      </c>
      <c r="HQ1265" s="2" t="s">
        <v>3</v>
      </c>
      <c r="HR1265" s="2"/>
      <c r="HS1265" s="2">
        <v>0</v>
      </c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>
        <v>0</v>
      </c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</row>
    <row r="1266" spans="1:255" x14ac:dyDescent="0.2">
      <c r="A1266" s="3">
        <v>17</v>
      </c>
      <c r="B1266" s="3">
        <v>1</v>
      </c>
      <c r="C1266" s="3">
        <f>ROW(SmtRes!A1080)</f>
        <v>1080</v>
      </c>
      <c r="D1266" s="3">
        <f>ROW(EtalonRes!A1386)</f>
        <v>1386</v>
      </c>
      <c r="E1266" s="3" t="s">
        <v>1140</v>
      </c>
      <c r="F1266" s="3" t="s">
        <v>1119</v>
      </c>
      <c r="G1266" s="3" t="s">
        <v>1120</v>
      </c>
      <c r="H1266" s="3" t="s">
        <v>170</v>
      </c>
      <c r="I1266" s="3">
        <v>8</v>
      </c>
      <c r="J1266" s="3">
        <v>0</v>
      </c>
      <c r="K1266" s="3">
        <v>8</v>
      </c>
      <c r="O1266" s="3">
        <f t="shared" si="1007"/>
        <v>85037.04</v>
      </c>
      <c r="P1266" s="3">
        <f t="shared" si="1008"/>
        <v>21796.2</v>
      </c>
      <c r="Q1266" s="3">
        <f>(ROUND((ROUND((((((ET1266*1.2)*1.25)*1.05))*AV1266*I1266),2)*BB1266),2)+ROUND((ROUND(((AE1266-((((EU1266*1.2)*1.25)*1.05)))*AV1266*I1266),2)*BS1266),2))</f>
        <v>150.82</v>
      </c>
      <c r="R1266" s="3">
        <f>(ROUND((ROUND((((((EU1266*1.2)*1.25)*1.05))*AV1266*I1266),2)*BS1266),2)+ROUND((ROUND(((AE1266-((((EU1266*1.2)*1.25)*1.05)))*AV1266*I1266),2)*BS1266),2))</f>
        <v>37.75</v>
      </c>
      <c r="S1266" s="3">
        <f t="shared" si="1009"/>
        <v>63090.02</v>
      </c>
      <c r="T1266" s="3">
        <f t="shared" si="1010"/>
        <v>0</v>
      </c>
      <c r="U1266" s="3">
        <f t="shared" si="1011"/>
        <v>86.580647999999997</v>
      </c>
      <c r="V1266" s="3">
        <f t="shared" si="1012"/>
        <v>0</v>
      </c>
      <c r="W1266" s="3">
        <f t="shared" si="1013"/>
        <v>0</v>
      </c>
      <c r="X1266" s="3">
        <f>(ROUND((((S1266+ROUND((ROUND((((((EU1266*1.2)*1.25)*1.05))*AV1266*I1266),2)*BS1266),2))*AT1266)/100),2)+ROUND(((ROUND((ROUND(((AE1266-((((EU1266*1.2)*1.25)*1.05)))*AV1266*I1266),2)*BS1266),2)*AT1266)/100),2))</f>
        <v>68809.27</v>
      </c>
      <c r="Y1266" s="3">
        <f>(ROUND((((S1266+ROUND((ROUND((((((EU1266*1.2)*1.25)*1.05))*AV1266*I1266),2)*BS1266),2))*AU1266)/100),2)+ROUND(((ROUND((ROUND(((AE1266-((((EU1266*1.2)*1.25)*1.05)))*AV1266*I1266),2)*BS1266),2)*AU1266)/100),2))</f>
        <v>38507.94</v>
      </c>
      <c r="AA1266" s="3">
        <v>56661436</v>
      </c>
      <c r="AB1266" s="3">
        <f t="shared" si="1014"/>
        <v>467.68522999999999</v>
      </c>
      <c r="AC1266" s="3">
        <f>ROUND(((((ES1266*1)*1)*1)),6)</f>
        <v>335.12</v>
      </c>
      <c r="AD1266" s="3">
        <f>ROUND(((((((ET1266*1.2)*1.25)*1.05))-((((EU1266*1.2)*1.25)*1.05)))+AE1266),6)</f>
        <v>1.4017500000000001</v>
      </c>
      <c r="AE1266" s="3">
        <f>ROUND(((((EU1266*1.2)*1.25)*1.05)),6)</f>
        <v>7.8750000000000001E-2</v>
      </c>
      <c r="AF1266" s="3">
        <f>ROUND(((((EV1266*1.2)*1.15)*1.05)),6)</f>
        <v>131.16347999999999</v>
      </c>
      <c r="AG1266" s="3">
        <f t="shared" si="1015"/>
        <v>0</v>
      </c>
      <c r="AH1266" s="3">
        <f>((((EW1266*1.2)*1.15)*1.05))</f>
        <v>10.143000000000001</v>
      </c>
      <c r="AI1266" s="3">
        <f>((((EX1266*1.2)*1.25)*1.05))</f>
        <v>0</v>
      </c>
      <c r="AJ1266" s="3">
        <f t="shared" si="1016"/>
        <v>0</v>
      </c>
      <c r="AK1266" s="3">
        <v>426.53</v>
      </c>
      <c r="AL1266" s="3">
        <v>335.12</v>
      </c>
      <c r="AM1266" s="3">
        <v>0.89</v>
      </c>
      <c r="AN1266" s="3">
        <v>0.05</v>
      </c>
      <c r="AO1266" s="3">
        <v>90.52</v>
      </c>
      <c r="AP1266" s="3">
        <v>0</v>
      </c>
      <c r="AQ1266" s="3">
        <v>7</v>
      </c>
      <c r="AR1266" s="3">
        <v>0</v>
      </c>
      <c r="AS1266" s="3">
        <v>0</v>
      </c>
      <c r="AT1266" s="3">
        <v>109</v>
      </c>
      <c r="AU1266" s="3">
        <v>61</v>
      </c>
      <c r="AV1266" s="3">
        <v>1.0669999999999999</v>
      </c>
      <c r="AW1266" s="3">
        <v>1</v>
      </c>
      <c r="AZ1266" s="3">
        <v>1</v>
      </c>
      <c r="BA1266" s="3">
        <v>56.35</v>
      </c>
      <c r="BB1266" s="3">
        <v>12.6</v>
      </c>
      <c r="BC1266" s="3">
        <v>8.1300000000000008</v>
      </c>
      <c r="BD1266" s="3" t="s">
        <v>3</v>
      </c>
      <c r="BE1266" s="3" t="s">
        <v>3</v>
      </c>
      <c r="BF1266" s="3" t="s">
        <v>3</v>
      </c>
      <c r="BG1266" s="3" t="s">
        <v>3</v>
      </c>
      <c r="BH1266" s="3">
        <v>0</v>
      </c>
      <c r="BI1266" s="3">
        <v>1</v>
      </c>
      <c r="BJ1266" s="3" t="s">
        <v>1121</v>
      </c>
      <c r="BM1266" s="3">
        <v>25</v>
      </c>
      <c r="BN1266" s="3">
        <v>0</v>
      </c>
      <c r="BO1266" s="3" t="s">
        <v>1119</v>
      </c>
      <c r="BP1266" s="3">
        <v>1</v>
      </c>
      <c r="BQ1266" s="3">
        <v>30</v>
      </c>
      <c r="BR1266" s="3">
        <v>0</v>
      </c>
      <c r="BS1266" s="3">
        <v>56.35</v>
      </c>
      <c r="BT1266" s="3">
        <v>1</v>
      </c>
      <c r="BU1266" s="3">
        <v>1</v>
      </c>
      <c r="BV1266" s="3">
        <v>1</v>
      </c>
      <c r="BW1266" s="3">
        <v>1</v>
      </c>
      <c r="BX1266" s="3">
        <v>1</v>
      </c>
      <c r="BY1266" s="3" t="s">
        <v>3</v>
      </c>
      <c r="BZ1266" s="3">
        <v>109</v>
      </c>
      <c r="CA1266" s="3">
        <v>61</v>
      </c>
      <c r="CB1266" s="3" t="s">
        <v>3</v>
      </c>
      <c r="CE1266" s="3">
        <v>1566</v>
      </c>
      <c r="CF1266" s="3">
        <v>0</v>
      </c>
      <c r="CG1266" s="3">
        <v>0</v>
      </c>
      <c r="CM1266" s="3">
        <v>0</v>
      </c>
      <c r="CN1266" s="3" t="s">
        <v>2120</v>
      </c>
      <c r="CO1266" s="3">
        <v>0</v>
      </c>
      <c r="CP1266" s="3">
        <f t="shared" si="1017"/>
        <v>85037.04</v>
      </c>
      <c r="CQ1266" s="3">
        <f t="shared" si="1018"/>
        <v>2724.53</v>
      </c>
      <c r="CR1266" s="3">
        <f>(ROUND((ROUND((((((ET1266*1.2)*1.25)*1.05))*AV1266*1),2)*BB1266),2)+ROUND((ROUND(((AE1266-((((EU1266*1.2)*1.25)*1.05)))*AV1266*1),2)*BS1266),2))</f>
        <v>18.899999999999999</v>
      </c>
      <c r="CS1266" s="3">
        <f>(ROUND((ROUND((((((EU1266*1.2)*1.25)*1.05))*AV1266*1),2)*BS1266),2)+ROUND((ROUND(((AE1266-((((EU1266*1.2)*1.25)*1.05)))*AV1266*1),2)*BS1266),2))</f>
        <v>4.51</v>
      </c>
      <c r="CT1266" s="3">
        <f t="shared" si="1019"/>
        <v>7886.18</v>
      </c>
      <c r="CU1266" s="3">
        <f t="shared" si="1020"/>
        <v>0</v>
      </c>
      <c r="CV1266" s="3">
        <f t="shared" si="1021"/>
        <v>10.822581</v>
      </c>
      <c r="CW1266" s="3">
        <f t="shared" si="1022"/>
        <v>0</v>
      </c>
      <c r="CX1266" s="3">
        <f t="shared" si="1022"/>
        <v>0</v>
      </c>
      <c r="CY1266" s="3">
        <f>(ROUND((((S1266+ROUND((ROUND((((((EU1266*1.2)*1.25)*1.05))*AV1266*1),2)*BS1266),2))*AT1266)/100),2)+ROUND(((ROUND((ROUND(((AE1266-((((EU1266*1.2)*1.25)*1.05)))*AV1266*1),2)*BS1266),2)*AT1266)/100),2))</f>
        <v>68773.039999999994</v>
      </c>
      <c r="CZ1266" s="3">
        <f>(ROUND((((S1266+ROUND((ROUND((((((EU1266*1.2)*1.25)*1.05))*AV1266*1),2)*BS1266),2))*AU1266)/100),2)+ROUND(((ROUND((ROUND(((AE1266-((((EU1266*1.2)*1.25)*1.05)))*AV1266*1),2)*BS1266),2)*AU1266)/100),2))</f>
        <v>38487.660000000003</v>
      </c>
      <c r="DB1266" s="3">
        <v>302</v>
      </c>
      <c r="DC1266" s="3" t="s">
        <v>3</v>
      </c>
      <c r="DD1266" s="3" t="s">
        <v>105</v>
      </c>
      <c r="DE1266" s="3" t="s">
        <v>32</v>
      </c>
      <c r="DF1266" s="3" t="s">
        <v>32</v>
      </c>
      <c r="DG1266" s="3" t="s">
        <v>33</v>
      </c>
      <c r="DH1266" s="3" t="s">
        <v>3</v>
      </c>
      <c r="DI1266" s="3" t="s">
        <v>33</v>
      </c>
      <c r="DJ1266" s="3" t="s">
        <v>32</v>
      </c>
      <c r="DK1266" s="3" t="s">
        <v>3</v>
      </c>
      <c r="DL1266" s="3" t="s">
        <v>3</v>
      </c>
      <c r="DM1266" s="3" t="s">
        <v>3</v>
      </c>
      <c r="DN1266" s="3">
        <v>0</v>
      </c>
      <c r="DO1266" s="3">
        <v>0</v>
      </c>
      <c r="DP1266" s="3">
        <v>1</v>
      </c>
      <c r="DQ1266" s="3">
        <v>1</v>
      </c>
      <c r="DU1266" s="3">
        <v>1013</v>
      </c>
      <c r="DV1266" s="3" t="s">
        <v>170</v>
      </c>
      <c r="DW1266" s="3" t="s">
        <v>170</v>
      </c>
      <c r="DX1266" s="3">
        <v>1</v>
      </c>
      <c r="DZ1266" s="3" t="s">
        <v>3</v>
      </c>
      <c r="EA1266" s="3" t="s">
        <v>3</v>
      </c>
      <c r="EB1266" s="3" t="s">
        <v>3</v>
      </c>
      <c r="EC1266" s="3" t="s">
        <v>3</v>
      </c>
      <c r="EE1266" s="3">
        <v>56938458</v>
      </c>
      <c r="EF1266" s="3">
        <v>30</v>
      </c>
      <c r="EG1266" s="3" t="s">
        <v>34</v>
      </c>
      <c r="EH1266" s="3">
        <v>0</v>
      </c>
      <c r="EI1266" s="3" t="s">
        <v>3</v>
      </c>
      <c r="EJ1266" s="3">
        <v>1</v>
      </c>
      <c r="EK1266" s="3">
        <v>25</v>
      </c>
      <c r="EL1266" s="3" t="s">
        <v>35</v>
      </c>
      <c r="EM1266" s="3" t="s">
        <v>36</v>
      </c>
      <c r="EO1266" s="3" t="s">
        <v>325</v>
      </c>
      <c r="EQ1266" s="3">
        <v>131072</v>
      </c>
      <c r="ER1266" s="3">
        <v>426.53</v>
      </c>
      <c r="ES1266" s="3">
        <v>335.12</v>
      </c>
      <c r="ET1266" s="3">
        <v>0.89</v>
      </c>
      <c r="EU1266" s="3">
        <v>0.05</v>
      </c>
      <c r="EV1266" s="3">
        <v>90.52</v>
      </c>
      <c r="EW1266" s="3">
        <v>7</v>
      </c>
      <c r="EX1266" s="3">
        <v>0</v>
      </c>
      <c r="EY1266" s="3">
        <v>0</v>
      </c>
      <c r="FQ1266" s="3">
        <v>0</v>
      </c>
      <c r="FR1266" s="3">
        <v>0</v>
      </c>
      <c r="FS1266" s="3">
        <v>0</v>
      </c>
      <c r="FX1266" s="3">
        <v>109</v>
      </c>
      <c r="FY1266" s="3">
        <v>61</v>
      </c>
      <c r="GA1266" s="3" t="s">
        <v>3</v>
      </c>
      <c r="GD1266" s="3">
        <v>1</v>
      </c>
      <c r="GF1266" s="3">
        <v>326280663</v>
      </c>
      <c r="GG1266" s="3">
        <v>2</v>
      </c>
      <c r="GH1266" s="3">
        <v>1</v>
      </c>
      <c r="GI1266" s="3">
        <v>2</v>
      </c>
      <c r="GJ1266" s="3">
        <v>0</v>
      </c>
      <c r="GK1266" s="3">
        <v>0</v>
      </c>
      <c r="GL1266" s="3">
        <f t="shared" si="1023"/>
        <v>0</v>
      </c>
      <c r="GM1266" s="3">
        <f t="shared" si="1024"/>
        <v>192354.25</v>
      </c>
      <c r="GN1266" s="3">
        <f t="shared" si="1025"/>
        <v>192354.25</v>
      </c>
      <c r="GO1266" s="3">
        <f t="shared" si="1026"/>
        <v>0</v>
      </c>
      <c r="GP1266" s="3">
        <f t="shared" si="1027"/>
        <v>0</v>
      </c>
      <c r="GR1266" s="3">
        <v>0</v>
      </c>
      <c r="GS1266" s="3">
        <v>3</v>
      </c>
      <c r="GT1266" s="3">
        <v>0</v>
      </c>
      <c r="GU1266" s="3" t="s">
        <v>3</v>
      </c>
      <c r="GV1266" s="3">
        <f t="shared" si="1028"/>
        <v>0</v>
      </c>
      <c r="GW1266" s="3">
        <v>1</v>
      </c>
      <c r="GX1266" s="3">
        <f t="shared" si="1029"/>
        <v>0</v>
      </c>
      <c r="HA1266" s="3">
        <v>0</v>
      </c>
      <c r="HB1266" s="3">
        <v>0</v>
      </c>
      <c r="HC1266" s="3">
        <f t="shared" si="1030"/>
        <v>0</v>
      </c>
      <c r="HE1266" s="3" t="s">
        <v>3</v>
      </c>
      <c r="HF1266" s="3" t="s">
        <v>3</v>
      </c>
      <c r="HM1266" s="3" t="s">
        <v>3</v>
      </c>
      <c r="HN1266" s="3" t="s">
        <v>3</v>
      </c>
      <c r="HO1266" s="3" t="s">
        <v>3</v>
      </c>
      <c r="HP1266" s="3" t="s">
        <v>3</v>
      </c>
      <c r="HQ1266" s="3" t="s">
        <v>3</v>
      </c>
      <c r="HS1266" s="3">
        <v>0</v>
      </c>
      <c r="IK1266" s="3">
        <v>0</v>
      </c>
    </row>
    <row r="1267" spans="1:255" x14ac:dyDescent="0.2">
      <c r="A1267" s="2">
        <v>17</v>
      </c>
      <c r="B1267" s="2">
        <v>1</v>
      </c>
      <c r="C1267" s="2"/>
      <c r="D1267" s="2"/>
      <c r="E1267" s="2" t="s">
        <v>1141</v>
      </c>
      <c r="F1267" s="2" t="s">
        <v>1142</v>
      </c>
      <c r="G1267" s="2" t="s">
        <v>1143</v>
      </c>
      <c r="H1267" s="2" t="s">
        <v>41</v>
      </c>
      <c r="I1267" s="2">
        <v>8</v>
      </c>
      <c r="J1267" s="2">
        <v>0</v>
      </c>
      <c r="K1267" s="2">
        <v>8</v>
      </c>
      <c r="L1267" s="2"/>
      <c r="M1267" s="2"/>
      <c r="N1267" s="2"/>
      <c r="O1267" s="2">
        <f t="shared" si="1007"/>
        <v>142572</v>
      </c>
      <c r="P1267" s="2">
        <f t="shared" si="1008"/>
        <v>142572</v>
      </c>
      <c r="Q1267" s="2">
        <f>(ROUND((ROUND(((ET1267)*AV1267*I1267),2)*BB1267),2)+ROUND((ROUND(((AE1267-(EU1267))*AV1267*I1267),2)*BS1267),2))</f>
        <v>0</v>
      </c>
      <c r="R1267" s="2">
        <f>(ROUND((ROUND(((EU1267)*AV1267*I1267),2)*BS1267),2)+ROUND((ROUND(((AE1267-(EU1267))*AV1267*I1267),2)*BS1267),2))</f>
        <v>0</v>
      </c>
      <c r="S1267" s="2">
        <f t="shared" si="1009"/>
        <v>0</v>
      </c>
      <c r="T1267" s="2">
        <f t="shared" si="1010"/>
        <v>0</v>
      </c>
      <c r="U1267" s="2">
        <f t="shared" si="1011"/>
        <v>0</v>
      </c>
      <c r="V1267" s="2">
        <f t="shared" si="1012"/>
        <v>0</v>
      </c>
      <c r="W1267" s="2">
        <f t="shared" si="1013"/>
        <v>0</v>
      </c>
      <c r="X1267" s="2">
        <f>(ROUND((((S1267+ROUND((ROUND(((EU1267)*AV1267*I1267),2)*BS1267),2))*AT1267)/100),2)+ROUND(((ROUND((ROUND(((AE1267-(EU1267))*AV1267*I1267),2)*BS1267),2)*AT1267)/100),2))</f>
        <v>0</v>
      </c>
      <c r="Y1267" s="2">
        <f>(ROUND((((S1267+ROUND((ROUND(((EU1267)*AV1267*I1267),2)*BS1267),2))*AU1267)/100),2)+ROUND(((ROUND((ROUND(((AE1267-(EU1267))*AV1267*I1267),2)*BS1267),2)*AU1267)/100),2))</f>
        <v>0</v>
      </c>
      <c r="Z1267" s="2"/>
      <c r="AA1267" s="2">
        <v>56661434</v>
      </c>
      <c r="AB1267" s="2">
        <f t="shared" si="1014"/>
        <v>17821.5</v>
      </c>
      <c r="AC1267" s="2">
        <f>ROUND((ES1267),6)</f>
        <v>17821.5</v>
      </c>
      <c r="AD1267" s="2">
        <f>ROUND((((ET1267)-(EU1267))+AE1267),6)</f>
        <v>0</v>
      </c>
      <c r="AE1267" s="2">
        <f>ROUND((EU1267),6)</f>
        <v>0</v>
      </c>
      <c r="AF1267" s="2">
        <f>ROUND((EV1267),6)</f>
        <v>0</v>
      </c>
      <c r="AG1267" s="2">
        <f t="shared" si="1015"/>
        <v>0</v>
      </c>
      <c r="AH1267" s="2">
        <f>(EW1267)</f>
        <v>0</v>
      </c>
      <c r="AI1267" s="2">
        <f>(EX1267)</f>
        <v>0</v>
      </c>
      <c r="AJ1267" s="2">
        <f t="shared" si="1016"/>
        <v>0</v>
      </c>
      <c r="AK1267" s="2">
        <v>17821.499999999996</v>
      </c>
      <c r="AL1267" s="2">
        <v>17821.499999999996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1</v>
      </c>
      <c r="AW1267" s="2">
        <v>1</v>
      </c>
      <c r="AX1267" s="2"/>
      <c r="AY1267" s="2"/>
      <c r="AZ1267" s="2">
        <v>1</v>
      </c>
      <c r="BA1267" s="2">
        <v>1</v>
      </c>
      <c r="BB1267" s="2">
        <v>1</v>
      </c>
      <c r="BC1267" s="2">
        <v>1</v>
      </c>
      <c r="BD1267" s="2" t="s">
        <v>3</v>
      </c>
      <c r="BE1267" s="2" t="s">
        <v>3</v>
      </c>
      <c r="BF1267" s="2" t="s">
        <v>3</v>
      </c>
      <c r="BG1267" s="2" t="s">
        <v>3</v>
      </c>
      <c r="BH1267" s="2">
        <v>3</v>
      </c>
      <c r="BI1267" s="2">
        <v>3</v>
      </c>
      <c r="BJ1267" s="2" t="s">
        <v>1142</v>
      </c>
      <c r="BK1267" s="2"/>
      <c r="BL1267" s="2"/>
      <c r="BM1267" s="2">
        <v>400007</v>
      </c>
      <c r="BN1267" s="2">
        <v>0</v>
      </c>
      <c r="BO1267" s="2" t="s">
        <v>3</v>
      </c>
      <c r="BP1267" s="2">
        <v>0</v>
      </c>
      <c r="BQ1267" s="2">
        <v>214</v>
      </c>
      <c r="BR1267" s="2">
        <v>0</v>
      </c>
      <c r="BS1267" s="2">
        <v>1</v>
      </c>
      <c r="BT1267" s="2">
        <v>1</v>
      </c>
      <c r="BU1267" s="2">
        <v>1</v>
      </c>
      <c r="BV1267" s="2">
        <v>1</v>
      </c>
      <c r="BW1267" s="2">
        <v>1</v>
      </c>
      <c r="BX1267" s="2">
        <v>1</v>
      </c>
      <c r="BY1267" s="2" t="s">
        <v>3</v>
      </c>
      <c r="BZ1267" s="2">
        <v>0</v>
      </c>
      <c r="CA1267" s="2">
        <v>0</v>
      </c>
      <c r="CB1267" s="2" t="s">
        <v>3</v>
      </c>
      <c r="CC1267" s="2"/>
      <c r="CD1267" s="2"/>
      <c r="CE1267" s="2">
        <v>1566</v>
      </c>
      <c r="CF1267" s="2">
        <v>0</v>
      </c>
      <c r="CG1267" s="2">
        <v>0</v>
      </c>
      <c r="CH1267" s="2"/>
      <c r="CI1267" s="2"/>
      <c r="CJ1267" s="2"/>
      <c r="CK1267" s="2"/>
      <c r="CL1267" s="2"/>
      <c r="CM1267" s="2">
        <v>0</v>
      </c>
      <c r="CN1267" s="2" t="s">
        <v>3</v>
      </c>
      <c r="CO1267" s="2">
        <v>0</v>
      </c>
      <c r="CP1267" s="2">
        <f t="shared" si="1017"/>
        <v>142572</v>
      </c>
      <c r="CQ1267" s="2">
        <f t="shared" si="1018"/>
        <v>17821.5</v>
      </c>
      <c r="CR1267" s="2">
        <f>(ROUND((ROUND(((ET1267)*AV1267*1),2)*BB1267),2)+ROUND((ROUND(((AE1267-(EU1267))*AV1267*1),2)*BS1267),2))</f>
        <v>0</v>
      </c>
      <c r="CS1267" s="2">
        <f>(ROUND((ROUND(((EU1267)*AV1267*1),2)*BS1267),2)+ROUND((ROUND(((AE1267-(EU1267))*AV1267*1),2)*BS1267),2))</f>
        <v>0</v>
      </c>
      <c r="CT1267" s="2">
        <f t="shared" si="1019"/>
        <v>0</v>
      </c>
      <c r="CU1267" s="2">
        <f t="shared" si="1020"/>
        <v>0</v>
      </c>
      <c r="CV1267" s="2">
        <f t="shared" si="1021"/>
        <v>0</v>
      </c>
      <c r="CW1267" s="2">
        <f t="shared" si="1022"/>
        <v>0</v>
      </c>
      <c r="CX1267" s="2">
        <f t="shared" si="1022"/>
        <v>0</v>
      </c>
      <c r="CY1267" s="2">
        <f>(ROUND((((S1267+ROUND((ROUND(((EU1267)*AV1267*1),2)*BS1267),2))*AT1267)/100),2)+ROUND(((ROUND((ROUND(((AE1267-(EU1267))*AV1267*1),2)*BS1267),2)*AT1267)/100),2))</f>
        <v>0</v>
      </c>
      <c r="CZ1267" s="2">
        <f>(ROUND((((S1267+ROUND((ROUND(((EU1267)*AV1267*1),2)*BS1267),2))*AU1267)/100),2)+ROUND(((ROUND((ROUND(((AE1267-(EU1267))*AV1267*1),2)*BS1267),2)*AU1267)/100),2))</f>
        <v>0</v>
      </c>
      <c r="DA1267" s="2"/>
      <c r="DB1267" s="2"/>
      <c r="DC1267" s="2" t="s">
        <v>3</v>
      </c>
      <c r="DD1267" s="2" t="s">
        <v>3</v>
      </c>
      <c r="DE1267" s="2" t="s">
        <v>3</v>
      </c>
      <c r="DF1267" s="2" t="s">
        <v>3</v>
      </c>
      <c r="DG1267" s="2" t="s">
        <v>3</v>
      </c>
      <c r="DH1267" s="2" t="s">
        <v>3</v>
      </c>
      <c r="DI1267" s="2" t="s">
        <v>3</v>
      </c>
      <c r="DJ1267" s="2" t="s">
        <v>3</v>
      </c>
      <c r="DK1267" s="2" t="s">
        <v>3</v>
      </c>
      <c r="DL1267" s="2" t="s">
        <v>3</v>
      </c>
      <c r="DM1267" s="2" t="s">
        <v>3</v>
      </c>
      <c r="DN1267" s="2">
        <v>0</v>
      </c>
      <c r="DO1267" s="2">
        <v>0</v>
      </c>
      <c r="DP1267" s="2">
        <v>1</v>
      </c>
      <c r="DQ1267" s="2">
        <v>1</v>
      </c>
      <c r="DR1267" s="2"/>
      <c r="DS1267" s="2"/>
      <c r="DT1267" s="2"/>
      <c r="DU1267" s="2">
        <v>1013</v>
      </c>
      <c r="DV1267" s="2" t="s">
        <v>41</v>
      </c>
      <c r="DW1267" s="2" t="s">
        <v>41</v>
      </c>
      <c r="DX1267" s="2">
        <v>1</v>
      </c>
      <c r="DY1267" s="2"/>
      <c r="DZ1267" s="2" t="s">
        <v>3</v>
      </c>
      <c r="EA1267" s="2" t="s">
        <v>3</v>
      </c>
      <c r="EB1267" s="2" t="s">
        <v>3</v>
      </c>
      <c r="EC1267" s="2" t="s">
        <v>3</v>
      </c>
      <c r="ED1267" s="2"/>
      <c r="EE1267" s="2">
        <v>56938434</v>
      </c>
      <c r="EF1267" s="2">
        <v>214</v>
      </c>
      <c r="EG1267" s="2" t="s">
        <v>42</v>
      </c>
      <c r="EH1267" s="2">
        <v>0</v>
      </c>
      <c r="EI1267" s="2" t="s">
        <v>3</v>
      </c>
      <c r="EJ1267" s="2">
        <v>3</v>
      </c>
      <c r="EK1267" s="2">
        <v>400007</v>
      </c>
      <c r="EL1267" s="2" t="s">
        <v>42</v>
      </c>
      <c r="EM1267" s="2" t="s">
        <v>43</v>
      </c>
      <c r="EN1267" s="2"/>
      <c r="EO1267" s="2" t="s">
        <v>3</v>
      </c>
      <c r="EP1267" s="2"/>
      <c r="EQ1267" s="2">
        <v>131088</v>
      </c>
      <c r="ER1267" s="2">
        <v>0</v>
      </c>
      <c r="ES1267" s="2">
        <v>17821.499999999996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>
        <v>0</v>
      </c>
      <c r="FR1267" s="2">
        <f>P1267</f>
        <v>142572</v>
      </c>
      <c r="FS1267" s="2">
        <v>0</v>
      </c>
      <c r="FT1267" s="2"/>
      <c r="FU1267" s="2"/>
      <c r="FV1267" s="2"/>
      <c r="FW1267" s="2"/>
      <c r="FX1267" s="2">
        <v>0</v>
      </c>
      <c r="FY1267" s="2">
        <v>0</v>
      </c>
      <c r="FZ1267" s="2"/>
      <c r="GA1267" s="2" t="s">
        <v>1144</v>
      </c>
      <c r="GB1267" s="2"/>
      <c r="GC1267" s="2"/>
      <c r="GD1267" s="2">
        <v>1</v>
      </c>
      <c r="GE1267" s="2"/>
      <c r="GF1267" s="2">
        <v>-400964809</v>
      </c>
      <c r="GG1267" s="2">
        <v>2</v>
      </c>
      <c r="GH1267" s="2">
        <v>4</v>
      </c>
      <c r="GI1267" s="2">
        <v>-2</v>
      </c>
      <c r="GJ1267" s="2">
        <v>0</v>
      </c>
      <c r="GK1267" s="2">
        <v>0</v>
      </c>
      <c r="GL1267" s="2">
        <f t="shared" si="1023"/>
        <v>0</v>
      </c>
      <c r="GM1267" s="2">
        <f t="shared" si="1024"/>
        <v>142572</v>
      </c>
      <c r="GN1267" s="2">
        <f t="shared" si="1025"/>
        <v>0</v>
      </c>
      <c r="GO1267" s="2">
        <f t="shared" si="1026"/>
        <v>0</v>
      </c>
      <c r="GP1267" s="2">
        <f t="shared" si="1027"/>
        <v>0</v>
      </c>
      <c r="GQ1267" s="2"/>
      <c r="GR1267" s="2">
        <v>1</v>
      </c>
      <c r="GS1267" s="2">
        <v>2</v>
      </c>
      <c r="GT1267" s="2">
        <v>0</v>
      </c>
      <c r="GU1267" s="2" t="s">
        <v>3</v>
      </c>
      <c r="GV1267" s="2">
        <f t="shared" si="1028"/>
        <v>0</v>
      </c>
      <c r="GW1267" s="2">
        <v>1</v>
      </c>
      <c r="GX1267" s="2">
        <f t="shared" si="1029"/>
        <v>0</v>
      </c>
      <c r="GY1267" s="2"/>
      <c r="GZ1267" s="2"/>
      <c r="HA1267" s="2">
        <v>0</v>
      </c>
      <c r="HB1267" s="2">
        <v>0</v>
      </c>
      <c r="HC1267" s="2">
        <f t="shared" si="1030"/>
        <v>0</v>
      </c>
      <c r="HD1267" s="2"/>
      <c r="HE1267" s="2" t="s">
        <v>45</v>
      </c>
      <c r="HF1267" s="2" t="s">
        <v>46</v>
      </c>
      <c r="HG1267" s="2"/>
      <c r="HH1267" s="2"/>
      <c r="HI1267" s="2"/>
      <c r="HJ1267" s="2"/>
      <c r="HK1267" s="2"/>
      <c r="HL1267" s="2"/>
      <c r="HM1267" s="2" t="s">
        <v>3</v>
      </c>
      <c r="HN1267" s="2" t="s">
        <v>3</v>
      </c>
      <c r="HO1267" s="2" t="s">
        <v>3</v>
      </c>
      <c r="HP1267" s="2" t="s">
        <v>3</v>
      </c>
      <c r="HQ1267" s="2" t="s">
        <v>3</v>
      </c>
      <c r="HR1267" s="2"/>
      <c r="HS1267" s="2">
        <v>0</v>
      </c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>
        <v>0</v>
      </c>
      <c r="IL1267" s="2"/>
      <c r="IM1267" s="2"/>
      <c r="IN1267" s="2"/>
      <c r="IO1267" s="2"/>
      <c r="IP1267" s="2"/>
      <c r="IQ1267" s="2"/>
      <c r="IR1267" s="2"/>
      <c r="IS1267" s="2"/>
      <c r="IT1267" s="2"/>
      <c r="IU1267" s="2"/>
    </row>
    <row r="1268" spans="1:255" x14ac:dyDescent="0.2">
      <c r="A1268" s="3">
        <v>17</v>
      </c>
      <c r="B1268" s="3">
        <v>1</v>
      </c>
      <c r="E1268" s="3" t="s">
        <v>1141</v>
      </c>
      <c r="F1268" s="3" t="s">
        <v>1142</v>
      </c>
      <c r="G1268" s="3" t="s">
        <v>1143</v>
      </c>
      <c r="H1268" s="3" t="s">
        <v>41</v>
      </c>
      <c r="I1268" s="3">
        <v>8</v>
      </c>
      <c r="J1268" s="3">
        <v>0</v>
      </c>
      <c r="K1268" s="3">
        <v>8</v>
      </c>
      <c r="O1268" s="3">
        <f t="shared" si="1007"/>
        <v>1079270.04</v>
      </c>
      <c r="P1268" s="3">
        <f t="shared" si="1008"/>
        <v>1079270.04</v>
      </c>
      <c r="Q1268" s="3">
        <f>(ROUND((ROUND(((ET1268)*AV1268*I1268),2)*BB1268),2)+ROUND((ROUND(((AE1268-(EU1268))*AV1268*I1268),2)*BS1268),2))</f>
        <v>0</v>
      </c>
      <c r="R1268" s="3">
        <f>(ROUND((ROUND(((EU1268)*AV1268*I1268),2)*BS1268),2)+ROUND((ROUND(((AE1268-(EU1268))*AV1268*I1268),2)*BS1268),2))</f>
        <v>0</v>
      </c>
      <c r="S1268" s="3">
        <f t="shared" si="1009"/>
        <v>0</v>
      </c>
      <c r="T1268" s="3">
        <f t="shared" si="1010"/>
        <v>0</v>
      </c>
      <c r="U1268" s="3">
        <f t="shared" si="1011"/>
        <v>0</v>
      </c>
      <c r="V1268" s="3">
        <f t="shared" si="1012"/>
        <v>0</v>
      </c>
      <c r="W1268" s="3">
        <f t="shared" si="1013"/>
        <v>0</v>
      </c>
      <c r="X1268" s="3">
        <f>(ROUND((((S1268+ROUND((ROUND(((EU1268)*AV1268*I1268),2)*BS1268),2))*AT1268)/100),2)+ROUND(((ROUND((ROUND(((AE1268-(EU1268))*AV1268*I1268),2)*BS1268),2)*AT1268)/100),2))</f>
        <v>0</v>
      </c>
      <c r="Y1268" s="3">
        <f>(ROUND((((S1268+ROUND((ROUND(((EU1268)*AV1268*I1268),2)*BS1268),2))*AU1268)/100),2)+ROUND(((ROUND((ROUND(((AE1268-(EU1268))*AV1268*I1268),2)*BS1268),2)*AU1268)/100),2))</f>
        <v>0</v>
      </c>
      <c r="AA1268" s="3">
        <v>56661436</v>
      </c>
      <c r="AB1268" s="3">
        <f t="shared" si="1014"/>
        <v>17821.5</v>
      </c>
      <c r="AC1268" s="3">
        <f>ROUND((ES1268),6)</f>
        <v>17821.5</v>
      </c>
      <c r="AD1268" s="3">
        <f>ROUND((((ET1268)-(EU1268))+AE1268),6)</f>
        <v>0</v>
      </c>
      <c r="AE1268" s="3">
        <f>ROUND((EU1268),6)</f>
        <v>0</v>
      </c>
      <c r="AF1268" s="3">
        <f>ROUND((EV1268),6)</f>
        <v>0</v>
      </c>
      <c r="AG1268" s="3">
        <f t="shared" si="1015"/>
        <v>0</v>
      </c>
      <c r="AH1268" s="3">
        <f>(EW1268)</f>
        <v>0</v>
      </c>
      <c r="AI1268" s="3">
        <f>(EX1268)</f>
        <v>0</v>
      </c>
      <c r="AJ1268" s="3">
        <f t="shared" si="1016"/>
        <v>0</v>
      </c>
      <c r="AK1268" s="3">
        <v>17821.499999999996</v>
      </c>
      <c r="AL1268" s="3">
        <v>17821.499999999996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1</v>
      </c>
      <c r="AW1268" s="3">
        <v>1</v>
      </c>
      <c r="AZ1268" s="3">
        <v>1</v>
      </c>
      <c r="BA1268" s="3">
        <v>1</v>
      </c>
      <c r="BB1268" s="3">
        <v>1</v>
      </c>
      <c r="BC1268" s="3">
        <v>7.57</v>
      </c>
      <c r="BD1268" s="3" t="s">
        <v>3</v>
      </c>
      <c r="BE1268" s="3" t="s">
        <v>3</v>
      </c>
      <c r="BF1268" s="3" t="s">
        <v>3</v>
      </c>
      <c r="BG1268" s="3" t="s">
        <v>3</v>
      </c>
      <c r="BH1268" s="3">
        <v>3</v>
      </c>
      <c r="BI1268" s="3">
        <v>3</v>
      </c>
      <c r="BJ1268" s="3" t="s">
        <v>1142</v>
      </c>
      <c r="BM1268" s="3">
        <v>400007</v>
      </c>
      <c r="BN1268" s="3">
        <v>0</v>
      </c>
      <c r="BO1268" s="3" t="s">
        <v>3</v>
      </c>
      <c r="BP1268" s="3">
        <v>0</v>
      </c>
      <c r="BQ1268" s="3">
        <v>214</v>
      </c>
      <c r="BR1268" s="3">
        <v>0</v>
      </c>
      <c r="BS1268" s="3">
        <v>1</v>
      </c>
      <c r="BT1268" s="3">
        <v>1</v>
      </c>
      <c r="BU1268" s="3">
        <v>1</v>
      </c>
      <c r="BV1268" s="3">
        <v>1</v>
      </c>
      <c r="BW1268" s="3">
        <v>1</v>
      </c>
      <c r="BX1268" s="3">
        <v>1</v>
      </c>
      <c r="BY1268" s="3" t="s">
        <v>3</v>
      </c>
      <c r="BZ1268" s="3">
        <v>0</v>
      </c>
      <c r="CA1268" s="3">
        <v>0</v>
      </c>
      <c r="CB1268" s="3" t="s">
        <v>3</v>
      </c>
      <c r="CE1268" s="3">
        <v>1566</v>
      </c>
      <c r="CF1268" s="3">
        <v>0</v>
      </c>
      <c r="CG1268" s="3">
        <v>0</v>
      </c>
      <c r="CM1268" s="3">
        <v>0</v>
      </c>
      <c r="CN1268" s="3" t="s">
        <v>3</v>
      </c>
      <c r="CO1268" s="3">
        <v>0</v>
      </c>
      <c r="CP1268" s="3">
        <f t="shared" si="1017"/>
        <v>1079270.04</v>
      </c>
      <c r="CQ1268" s="3">
        <f t="shared" si="1018"/>
        <v>134908.76</v>
      </c>
      <c r="CR1268" s="3">
        <f>(ROUND((ROUND(((ET1268)*AV1268*1),2)*BB1268),2)+ROUND((ROUND(((AE1268-(EU1268))*AV1268*1),2)*BS1268),2))</f>
        <v>0</v>
      </c>
      <c r="CS1268" s="3">
        <f>(ROUND((ROUND(((EU1268)*AV1268*1),2)*BS1268),2)+ROUND((ROUND(((AE1268-(EU1268))*AV1268*1),2)*BS1268),2))</f>
        <v>0</v>
      </c>
      <c r="CT1268" s="3">
        <f t="shared" si="1019"/>
        <v>0</v>
      </c>
      <c r="CU1268" s="3">
        <f t="shared" si="1020"/>
        <v>0</v>
      </c>
      <c r="CV1268" s="3">
        <f t="shared" si="1021"/>
        <v>0</v>
      </c>
      <c r="CW1268" s="3">
        <f t="shared" si="1022"/>
        <v>0</v>
      </c>
      <c r="CX1268" s="3">
        <f t="shared" si="1022"/>
        <v>0</v>
      </c>
      <c r="CY1268" s="3">
        <f>(ROUND((((S1268+ROUND((ROUND(((EU1268)*AV1268*1),2)*BS1268),2))*AT1268)/100),2)+ROUND(((ROUND((ROUND(((AE1268-(EU1268))*AV1268*1),2)*BS1268),2)*AT1268)/100),2))</f>
        <v>0</v>
      </c>
      <c r="CZ1268" s="3">
        <f>(ROUND((((S1268+ROUND((ROUND(((EU1268)*AV1268*1),2)*BS1268),2))*AU1268)/100),2)+ROUND(((ROUND((ROUND(((AE1268-(EU1268))*AV1268*1),2)*BS1268),2)*AU1268)/100),2))</f>
        <v>0</v>
      </c>
      <c r="DC1268" s="3" t="s">
        <v>3</v>
      </c>
      <c r="DD1268" s="3" t="s">
        <v>3</v>
      </c>
      <c r="DE1268" s="3" t="s">
        <v>3</v>
      </c>
      <c r="DF1268" s="3" t="s">
        <v>3</v>
      </c>
      <c r="DG1268" s="3" t="s">
        <v>3</v>
      </c>
      <c r="DH1268" s="3" t="s">
        <v>3</v>
      </c>
      <c r="DI1268" s="3" t="s">
        <v>3</v>
      </c>
      <c r="DJ1268" s="3" t="s">
        <v>3</v>
      </c>
      <c r="DK1268" s="3" t="s">
        <v>3</v>
      </c>
      <c r="DL1268" s="3" t="s">
        <v>3</v>
      </c>
      <c r="DM1268" s="3" t="s">
        <v>3</v>
      </c>
      <c r="DN1268" s="3">
        <v>0</v>
      </c>
      <c r="DO1268" s="3">
        <v>0</v>
      </c>
      <c r="DP1268" s="3">
        <v>1</v>
      </c>
      <c r="DQ1268" s="3">
        <v>1</v>
      </c>
      <c r="DU1268" s="3">
        <v>1013</v>
      </c>
      <c r="DV1268" s="3" t="s">
        <v>41</v>
      </c>
      <c r="DW1268" s="3" t="s">
        <v>41</v>
      </c>
      <c r="DX1268" s="3">
        <v>1</v>
      </c>
      <c r="DZ1268" s="3" t="s">
        <v>3</v>
      </c>
      <c r="EA1268" s="3" t="s">
        <v>3</v>
      </c>
      <c r="EB1268" s="3" t="s">
        <v>3</v>
      </c>
      <c r="EC1268" s="3" t="s">
        <v>3</v>
      </c>
      <c r="EE1268" s="3">
        <v>56938434</v>
      </c>
      <c r="EF1268" s="3">
        <v>214</v>
      </c>
      <c r="EG1268" s="3" t="s">
        <v>42</v>
      </c>
      <c r="EH1268" s="3">
        <v>0</v>
      </c>
      <c r="EI1268" s="3" t="s">
        <v>3</v>
      </c>
      <c r="EJ1268" s="3">
        <v>3</v>
      </c>
      <c r="EK1268" s="3">
        <v>400007</v>
      </c>
      <c r="EL1268" s="3" t="s">
        <v>42</v>
      </c>
      <c r="EM1268" s="3" t="s">
        <v>43</v>
      </c>
      <c r="EO1268" s="3" t="s">
        <v>3</v>
      </c>
      <c r="EQ1268" s="3">
        <v>131088</v>
      </c>
      <c r="ER1268" s="3">
        <v>0</v>
      </c>
      <c r="ES1268" s="3">
        <v>17821.499999999996</v>
      </c>
      <c r="ET1268" s="3">
        <v>0</v>
      </c>
      <c r="EU1268" s="3">
        <v>0</v>
      </c>
      <c r="EV1268" s="3">
        <v>0</v>
      </c>
      <c r="EW1268" s="3">
        <v>0</v>
      </c>
      <c r="EX1268" s="3">
        <v>0</v>
      </c>
      <c r="EY1268" s="3">
        <v>0</v>
      </c>
      <c r="EZ1268" s="3">
        <v>5</v>
      </c>
      <c r="FC1268" s="3">
        <v>1</v>
      </c>
      <c r="FD1268" s="3">
        <v>18</v>
      </c>
      <c r="FF1268" s="3">
        <v>157900</v>
      </c>
      <c r="FQ1268" s="3">
        <v>0</v>
      </c>
      <c r="FR1268" s="3">
        <f>P1268</f>
        <v>1079270.04</v>
      </c>
      <c r="FS1268" s="3">
        <v>0</v>
      </c>
      <c r="FX1268" s="3">
        <v>0</v>
      </c>
      <c r="FY1268" s="3">
        <v>0</v>
      </c>
      <c r="GA1268" s="3" t="s">
        <v>1144</v>
      </c>
      <c r="GD1268" s="3">
        <v>1</v>
      </c>
      <c r="GF1268" s="3">
        <v>-400964809</v>
      </c>
      <c r="GG1268" s="3">
        <v>2</v>
      </c>
      <c r="GH1268" s="3">
        <v>3</v>
      </c>
      <c r="GI1268" s="3">
        <v>3</v>
      </c>
      <c r="GJ1268" s="3">
        <v>0</v>
      </c>
      <c r="GK1268" s="3">
        <v>0</v>
      </c>
      <c r="GL1268" s="3">
        <f t="shared" si="1023"/>
        <v>0</v>
      </c>
      <c r="GM1268" s="3">
        <f t="shared" si="1024"/>
        <v>1079270.04</v>
      </c>
      <c r="GN1268" s="3">
        <f t="shared" si="1025"/>
        <v>0</v>
      </c>
      <c r="GO1268" s="3">
        <f t="shared" si="1026"/>
        <v>0</v>
      </c>
      <c r="GP1268" s="3">
        <f t="shared" si="1027"/>
        <v>0</v>
      </c>
      <c r="GR1268" s="3">
        <v>1</v>
      </c>
      <c r="GS1268" s="3">
        <v>1</v>
      </c>
      <c r="GT1268" s="3">
        <v>0</v>
      </c>
      <c r="GU1268" s="3" t="s">
        <v>3</v>
      </c>
      <c r="GV1268" s="3">
        <f t="shared" si="1028"/>
        <v>0</v>
      </c>
      <c r="GW1268" s="3">
        <v>1</v>
      </c>
      <c r="GX1268" s="3">
        <f t="shared" si="1029"/>
        <v>0</v>
      </c>
      <c r="HA1268" s="3">
        <v>0</v>
      </c>
      <c r="HB1268" s="3">
        <v>0</v>
      </c>
      <c r="HC1268" s="3">
        <f t="shared" si="1030"/>
        <v>0</v>
      </c>
      <c r="HE1268" s="3" t="s">
        <v>45</v>
      </c>
      <c r="HF1268" s="3" t="s">
        <v>46</v>
      </c>
      <c r="HM1268" s="3" t="s">
        <v>3</v>
      </c>
      <c r="HN1268" s="3" t="s">
        <v>3</v>
      </c>
      <c r="HO1268" s="3" t="s">
        <v>3</v>
      </c>
      <c r="HP1268" s="3" t="s">
        <v>3</v>
      </c>
      <c r="HQ1268" s="3" t="s">
        <v>3</v>
      </c>
      <c r="HS1268" s="3">
        <v>0</v>
      </c>
      <c r="IK1268" s="3">
        <v>0</v>
      </c>
    </row>
    <row r="1270" spans="1:255" x14ac:dyDescent="0.2">
      <c r="A1270" s="11">
        <v>51</v>
      </c>
      <c r="B1270" s="11">
        <f>B1259</f>
        <v>1</v>
      </c>
      <c r="C1270" s="11">
        <f>A1259</f>
        <v>5</v>
      </c>
      <c r="D1270" s="11">
        <f>ROW(A1259)</f>
        <v>1259</v>
      </c>
      <c r="E1270" s="11"/>
      <c r="F1270" s="11" t="str">
        <f>IF(F1259&lt;&gt;"",F1259,"")</f>
        <v>Новый подраздел</v>
      </c>
      <c r="G1270" s="11" t="str">
        <f>IF(G1259&lt;&gt;"",G1259,"")</f>
        <v>Сплит система AC105S2LH1FA/1U105S1LS1FA</v>
      </c>
      <c r="H1270" s="11">
        <v>0</v>
      </c>
      <c r="I1270" s="11"/>
      <c r="J1270" s="11"/>
      <c r="K1270" s="11"/>
      <c r="L1270" s="11"/>
      <c r="M1270" s="11"/>
      <c r="N1270" s="11"/>
      <c r="O1270" s="11">
        <f t="shared" ref="O1270:T1270" si="1031">ROUND(AB1270,2)</f>
        <v>147452.9</v>
      </c>
      <c r="P1270" s="11">
        <f t="shared" si="1031"/>
        <v>146166.79999999999</v>
      </c>
      <c r="Q1270" s="11">
        <f t="shared" si="1031"/>
        <v>21.78</v>
      </c>
      <c r="R1270" s="11">
        <f t="shared" si="1031"/>
        <v>1.61</v>
      </c>
      <c r="S1270" s="11">
        <f t="shared" si="1031"/>
        <v>1264.32</v>
      </c>
      <c r="T1270" s="11">
        <f t="shared" si="1031"/>
        <v>0</v>
      </c>
      <c r="U1270" s="11">
        <f>AH1270</f>
        <v>97.588758959999993</v>
      </c>
      <c r="V1270" s="11">
        <f>AI1270</f>
        <v>0</v>
      </c>
      <c r="W1270" s="11">
        <f>ROUND(AJ1270,2)</f>
        <v>0</v>
      </c>
      <c r="X1270" s="11">
        <f>ROUND(AK1270,2)</f>
        <v>1379.87</v>
      </c>
      <c r="Y1270" s="11">
        <f>ROUND(AL1270,2)</f>
        <v>772.22</v>
      </c>
      <c r="Z1270" s="11"/>
      <c r="AA1270" s="11"/>
      <c r="AB1270" s="11">
        <f>ROUND(SUMIF(AA1263:AA1268,"=56661434",O1263:O1268),2)</f>
        <v>147452.9</v>
      </c>
      <c r="AC1270" s="11">
        <f>ROUND(SUMIF(AA1263:AA1268,"=56661434",P1263:P1268),2)</f>
        <v>146166.79999999999</v>
      </c>
      <c r="AD1270" s="11">
        <f>ROUND(SUMIF(AA1263:AA1268,"=56661434",Q1263:Q1268),2)</f>
        <v>21.78</v>
      </c>
      <c r="AE1270" s="11">
        <f>ROUND(SUMIF(AA1263:AA1268,"=56661434",R1263:R1268),2)</f>
        <v>1.61</v>
      </c>
      <c r="AF1270" s="11">
        <f>ROUND(SUMIF(AA1263:AA1268,"=56661434",S1263:S1268),2)</f>
        <v>1264.32</v>
      </c>
      <c r="AG1270" s="11">
        <f>ROUND(SUMIF(AA1263:AA1268,"=56661434",T1263:T1268),2)</f>
        <v>0</v>
      </c>
      <c r="AH1270" s="11">
        <f>SUMIF(AA1263:AA1268,"=56661434",U1263:U1268)</f>
        <v>97.588758959999993</v>
      </c>
      <c r="AI1270" s="11">
        <f>SUMIF(AA1263:AA1268,"=56661434",V1263:V1268)</f>
        <v>0</v>
      </c>
      <c r="AJ1270" s="11">
        <f>ROUND(SUMIF(AA1263:AA1268,"=56661434",W1263:W1268),2)</f>
        <v>0</v>
      </c>
      <c r="AK1270" s="11">
        <f>ROUND(SUMIF(AA1263:AA1268,"=56661434",X1263:X1268),2)</f>
        <v>1379.87</v>
      </c>
      <c r="AL1270" s="11">
        <f>ROUND(SUMIF(AA1263:AA1268,"=56661434",Y1263:Y1268),2)</f>
        <v>772.22</v>
      </c>
      <c r="AM1270" s="11"/>
      <c r="AN1270" s="11"/>
      <c r="AO1270" s="11">
        <f t="shared" ref="AO1270:BD1270" si="1032">ROUND(BX1270,2)</f>
        <v>0</v>
      </c>
      <c r="AP1270" s="11">
        <f t="shared" si="1032"/>
        <v>142572</v>
      </c>
      <c r="AQ1270" s="11">
        <f t="shared" si="1032"/>
        <v>0</v>
      </c>
      <c r="AR1270" s="11">
        <f t="shared" si="1032"/>
        <v>149604.99</v>
      </c>
      <c r="AS1270" s="11">
        <f t="shared" si="1032"/>
        <v>7032.99</v>
      </c>
      <c r="AT1270" s="11">
        <f t="shared" si="1032"/>
        <v>0</v>
      </c>
      <c r="AU1270" s="11">
        <f t="shared" si="1032"/>
        <v>0</v>
      </c>
      <c r="AV1270" s="11">
        <f t="shared" si="1032"/>
        <v>146166.79999999999</v>
      </c>
      <c r="AW1270" s="11">
        <f t="shared" si="1032"/>
        <v>3594.8</v>
      </c>
      <c r="AX1270" s="11">
        <f t="shared" si="1032"/>
        <v>0</v>
      </c>
      <c r="AY1270" s="11">
        <f t="shared" si="1032"/>
        <v>3594.8</v>
      </c>
      <c r="AZ1270" s="11">
        <f t="shared" si="1032"/>
        <v>142572</v>
      </c>
      <c r="BA1270" s="11">
        <f t="shared" si="1032"/>
        <v>0</v>
      </c>
      <c r="BB1270" s="11">
        <f t="shared" si="1032"/>
        <v>0</v>
      </c>
      <c r="BC1270" s="11">
        <f t="shared" si="1032"/>
        <v>0</v>
      </c>
      <c r="BD1270" s="11">
        <f t="shared" si="1032"/>
        <v>0</v>
      </c>
      <c r="BE1270" s="11"/>
      <c r="BF1270" s="11"/>
      <c r="BG1270" s="11"/>
      <c r="BH1270" s="11"/>
      <c r="BI1270" s="11"/>
      <c r="BJ1270" s="11"/>
      <c r="BK1270" s="11"/>
      <c r="BL1270" s="11"/>
      <c r="BM1270" s="11"/>
      <c r="BN1270" s="11"/>
      <c r="BO1270" s="11"/>
      <c r="BP1270" s="11"/>
      <c r="BQ1270" s="11"/>
      <c r="BR1270" s="11"/>
      <c r="BS1270" s="11"/>
      <c r="BT1270" s="11"/>
      <c r="BU1270" s="11"/>
      <c r="BV1270" s="11"/>
      <c r="BW1270" s="11"/>
      <c r="BX1270" s="11">
        <f>ROUND(SUMIF(AA1263:AA1268,"=56661434",FQ1263:FQ1268),2)</f>
        <v>0</v>
      </c>
      <c r="BY1270" s="11">
        <f>ROUND(SUMIF(AA1263:AA1268,"=56661434",FR1263:FR1268),2)</f>
        <v>142572</v>
      </c>
      <c r="BZ1270" s="11">
        <f>ROUND(SUMIF(AA1263:AA1268,"=56661434",GL1263:GL1268),2)</f>
        <v>0</v>
      </c>
      <c r="CA1270" s="11">
        <f>ROUND(SUMIF(AA1263:AA1268,"=56661434",GM1263:GM1268),2)</f>
        <v>149604.99</v>
      </c>
      <c r="CB1270" s="11">
        <f>ROUND(SUMIF(AA1263:AA1268,"=56661434",GN1263:GN1268),2)</f>
        <v>7032.99</v>
      </c>
      <c r="CC1270" s="11">
        <f>ROUND(SUMIF(AA1263:AA1268,"=56661434",GO1263:GO1268),2)</f>
        <v>0</v>
      </c>
      <c r="CD1270" s="11">
        <f>ROUND(SUMIF(AA1263:AA1268,"=56661434",GP1263:GP1268),2)</f>
        <v>0</v>
      </c>
      <c r="CE1270" s="11">
        <f>AC1270-BX1270</f>
        <v>146166.79999999999</v>
      </c>
      <c r="CF1270" s="11">
        <f>AC1270-BY1270</f>
        <v>3594.7999999999884</v>
      </c>
      <c r="CG1270" s="11">
        <f>BX1270-BZ1270</f>
        <v>0</v>
      </c>
      <c r="CH1270" s="11">
        <f>AC1270-BX1270-BY1270+BZ1270</f>
        <v>3594.7999999999884</v>
      </c>
      <c r="CI1270" s="11">
        <f>BY1270-BZ1270</f>
        <v>142572</v>
      </c>
      <c r="CJ1270" s="11">
        <f>ROUND(SUMIF(AA1263:AA1268,"=56661434",GX1263:GX1268),2)</f>
        <v>0</v>
      </c>
      <c r="CK1270" s="11">
        <f>ROUND(SUMIF(AA1263:AA1268,"=56661434",GY1263:GY1268),2)</f>
        <v>0</v>
      </c>
      <c r="CL1270" s="11">
        <f>ROUND(SUMIF(AA1263:AA1268,"=56661434",GZ1263:GZ1268),2)</f>
        <v>0</v>
      </c>
      <c r="CM1270" s="11">
        <f>ROUND(SUMIF(AA1263:AA1268,"=56661434",HD1263:HD1268),2)</f>
        <v>0</v>
      </c>
      <c r="CN1270" s="11"/>
      <c r="CO1270" s="11"/>
      <c r="CP1270" s="11"/>
      <c r="CQ1270" s="11"/>
      <c r="CR1270" s="11"/>
      <c r="CS1270" s="11"/>
      <c r="CT1270" s="11"/>
      <c r="CU1270" s="11"/>
      <c r="CV1270" s="11"/>
      <c r="CW1270" s="11"/>
      <c r="CX1270" s="11"/>
      <c r="CY1270" s="11"/>
      <c r="CZ1270" s="11"/>
      <c r="DA1270" s="11"/>
      <c r="DB1270" s="11"/>
      <c r="DC1270" s="11"/>
      <c r="DD1270" s="11"/>
      <c r="DE1270" s="11"/>
      <c r="DF1270" s="11"/>
      <c r="DG1270" s="12">
        <f t="shared" ref="DG1270:DL1270" si="1033">ROUND(DT1270,2)</f>
        <v>1178394.6399999999</v>
      </c>
      <c r="DH1270" s="12">
        <f t="shared" si="1033"/>
        <v>1106859.99</v>
      </c>
      <c r="DI1270" s="12">
        <f t="shared" si="1033"/>
        <v>290.22000000000003</v>
      </c>
      <c r="DJ1270" s="12">
        <f t="shared" si="1033"/>
        <v>90.72</v>
      </c>
      <c r="DK1270" s="12">
        <f t="shared" si="1033"/>
        <v>71244.429999999993</v>
      </c>
      <c r="DL1270" s="12">
        <f t="shared" si="1033"/>
        <v>0</v>
      </c>
      <c r="DM1270" s="12">
        <f>DZ1270</f>
        <v>97.588758959999993</v>
      </c>
      <c r="DN1270" s="12">
        <f>EA1270</f>
        <v>0</v>
      </c>
      <c r="DO1270" s="12">
        <f>ROUND(EB1270,2)</f>
        <v>0</v>
      </c>
      <c r="DP1270" s="12">
        <f>ROUND(EC1270,2)</f>
        <v>77755.31</v>
      </c>
      <c r="DQ1270" s="12">
        <f>ROUND(ED1270,2)</f>
        <v>43514.44</v>
      </c>
      <c r="DR1270" s="12"/>
      <c r="DS1270" s="12"/>
      <c r="DT1270" s="12">
        <f>ROUND(SUMIF(AA1263:AA1268,"=56661436",O1263:O1268),2)</f>
        <v>1178394.6399999999</v>
      </c>
      <c r="DU1270" s="12">
        <f>ROUND(SUMIF(AA1263:AA1268,"=56661436",P1263:P1268),2)</f>
        <v>1106859.99</v>
      </c>
      <c r="DV1270" s="12">
        <f>ROUND(SUMIF(AA1263:AA1268,"=56661436",Q1263:Q1268),2)</f>
        <v>290.22000000000003</v>
      </c>
      <c r="DW1270" s="12">
        <f>ROUND(SUMIF(AA1263:AA1268,"=56661436",R1263:R1268),2)</f>
        <v>90.72</v>
      </c>
      <c r="DX1270" s="12">
        <f>ROUND(SUMIF(AA1263:AA1268,"=56661436",S1263:S1268),2)</f>
        <v>71244.429999999993</v>
      </c>
      <c r="DY1270" s="12">
        <f>ROUND(SUMIF(AA1263:AA1268,"=56661436",T1263:T1268),2)</f>
        <v>0</v>
      </c>
      <c r="DZ1270" s="12">
        <f>SUMIF(AA1263:AA1268,"=56661436",U1263:U1268)</f>
        <v>97.588758959999993</v>
      </c>
      <c r="EA1270" s="12">
        <f>SUMIF(AA1263:AA1268,"=56661436",V1263:V1268)</f>
        <v>0</v>
      </c>
      <c r="EB1270" s="12">
        <f>ROUND(SUMIF(AA1263:AA1268,"=56661436",W1263:W1268),2)</f>
        <v>0</v>
      </c>
      <c r="EC1270" s="12">
        <f>ROUND(SUMIF(AA1263:AA1268,"=56661436",X1263:X1268),2)</f>
        <v>77755.31</v>
      </c>
      <c r="ED1270" s="12">
        <f>ROUND(SUMIF(AA1263:AA1268,"=56661436",Y1263:Y1268),2)</f>
        <v>43514.44</v>
      </c>
      <c r="EE1270" s="12"/>
      <c r="EF1270" s="12"/>
      <c r="EG1270" s="12">
        <f t="shared" ref="EG1270:EV1270" si="1034">ROUND(FP1270,2)</f>
        <v>0</v>
      </c>
      <c r="EH1270" s="12">
        <f t="shared" si="1034"/>
        <v>1079270.04</v>
      </c>
      <c r="EI1270" s="12">
        <f t="shared" si="1034"/>
        <v>0</v>
      </c>
      <c r="EJ1270" s="12">
        <f t="shared" si="1034"/>
        <v>1299664.3899999999</v>
      </c>
      <c r="EK1270" s="12">
        <f t="shared" si="1034"/>
        <v>220394.35</v>
      </c>
      <c r="EL1270" s="12">
        <f t="shared" si="1034"/>
        <v>0</v>
      </c>
      <c r="EM1270" s="12">
        <f t="shared" si="1034"/>
        <v>0</v>
      </c>
      <c r="EN1270" s="12">
        <f t="shared" si="1034"/>
        <v>1106859.99</v>
      </c>
      <c r="EO1270" s="12">
        <f t="shared" si="1034"/>
        <v>27589.95</v>
      </c>
      <c r="EP1270" s="12">
        <f t="shared" si="1034"/>
        <v>0</v>
      </c>
      <c r="EQ1270" s="12">
        <f t="shared" si="1034"/>
        <v>27589.95</v>
      </c>
      <c r="ER1270" s="12">
        <f t="shared" si="1034"/>
        <v>1079270.04</v>
      </c>
      <c r="ES1270" s="12">
        <f t="shared" si="1034"/>
        <v>0</v>
      </c>
      <c r="ET1270" s="12">
        <f t="shared" si="1034"/>
        <v>0</v>
      </c>
      <c r="EU1270" s="12">
        <f t="shared" si="1034"/>
        <v>0</v>
      </c>
      <c r="EV1270" s="12">
        <f t="shared" si="1034"/>
        <v>0</v>
      </c>
      <c r="EW1270" s="12"/>
      <c r="EX1270" s="12"/>
      <c r="EY1270" s="12"/>
      <c r="EZ1270" s="12"/>
      <c r="FA1270" s="12"/>
      <c r="FB1270" s="12"/>
      <c r="FC1270" s="12"/>
      <c r="FD1270" s="12"/>
      <c r="FE1270" s="12"/>
      <c r="FF1270" s="12"/>
      <c r="FG1270" s="12"/>
      <c r="FH1270" s="12"/>
      <c r="FI1270" s="12"/>
      <c r="FJ1270" s="12"/>
      <c r="FK1270" s="12"/>
      <c r="FL1270" s="12"/>
      <c r="FM1270" s="12"/>
      <c r="FN1270" s="12"/>
      <c r="FO1270" s="12"/>
      <c r="FP1270" s="12">
        <f>ROUND(SUMIF(AA1263:AA1268,"=56661436",FQ1263:FQ1268),2)</f>
        <v>0</v>
      </c>
      <c r="FQ1270" s="12">
        <f>ROUND(SUMIF(AA1263:AA1268,"=56661436",FR1263:FR1268),2)</f>
        <v>1079270.04</v>
      </c>
      <c r="FR1270" s="12">
        <f>ROUND(SUMIF(AA1263:AA1268,"=56661436",GL1263:GL1268),2)</f>
        <v>0</v>
      </c>
      <c r="FS1270" s="12">
        <f>ROUND(SUMIF(AA1263:AA1268,"=56661436",GM1263:GM1268),2)</f>
        <v>1299664.3899999999</v>
      </c>
      <c r="FT1270" s="12">
        <f>ROUND(SUMIF(AA1263:AA1268,"=56661436",GN1263:GN1268),2)</f>
        <v>220394.35</v>
      </c>
      <c r="FU1270" s="12">
        <f>ROUND(SUMIF(AA1263:AA1268,"=56661436",GO1263:GO1268),2)</f>
        <v>0</v>
      </c>
      <c r="FV1270" s="12">
        <f>ROUND(SUMIF(AA1263:AA1268,"=56661436",GP1263:GP1268),2)</f>
        <v>0</v>
      </c>
      <c r="FW1270" s="12">
        <f>DU1270-FP1270</f>
        <v>1106859.99</v>
      </c>
      <c r="FX1270" s="12">
        <f>DU1270-FQ1270</f>
        <v>27589.949999999953</v>
      </c>
      <c r="FY1270" s="12">
        <f>FP1270-FR1270</f>
        <v>0</v>
      </c>
      <c r="FZ1270" s="12">
        <f>DU1270-FP1270-FQ1270+FR1270</f>
        <v>27589.949999999953</v>
      </c>
      <c r="GA1270" s="12">
        <f>FQ1270-FR1270</f>
        <v>1079270.04</v>
      </c>
      <c r="GB1270" s="12">
        <f>ROUND(SUMIF(AA1263:AA1268,"=56661436",GX1263:GX1268),2)</f>
        <v>0</v>
      </c>
      <c r="GC1270" s="12">
        <f>ROUND(SUMIF(AA1263:AA1268,"=56661436",GY1263:GY1268),2)</f>
        <v>0</v>
      </c>
      <c r="GD1270" s="12">
        <f>ROUND(SUMIF(AA1263:AA1268,"=56661436",GZ1263:GZ1268),2)</f>
        <v>0</v>
      </c>
      <c r="GE1270" s="12">
        <f>ROUND(SUMIF(AA1263:AA1268,"=56661436",HD1263:HD1268),2)</f>
        <v>0</v>
      </c>
      <c r="GF1270" s="12"/>
      <c r="GG1270" s="12"/>
      <c r="GH1270" s="12"/>
      <c r="GI1270" s="12"/>
      <c r="GJ1270" s="12"/>
      <c r="GK1270" s="12"/>
      <c r="GL1270" s="12"/>
      <c r="GM1270" s="12"/>
      <c r="GN1270" s="12"/>
      <c r="GO1270" s="12"/>
      <c r="GP1270" s="12"/>
      <c r="GQ1270" s="12"/>
      <c r="GR1270" s="12"/>
      <c r="GS1270" s="12"/>
      <c r="GT1270" s="12"/>
      <c r="GU1270" s="12"/>
      <c r="GV1270" s="12"/>
      <c r="GW1270" s="12"/>
      <c r="GX1270" s="12">
        <v>0</v>
      </c>
    </row>
    <row r="1272" spans="1:255" x14ac:dyDescent="0.2">
      <c r="A1272" s="13">
        <v>50</v>
      </c>
      <c r="B1272" s="13">
        <v>0</v>
      </c>
      <c r="C1272" s="13">
        <v>0</v>
      </c>
      <c r="D1272" s="13">
        <v>1</v>
      </c>
      <c r="E1272" s="13">
        <v>201</v>
      </c>
      <c r="F1272" s="13">
        <f>ROUND(Source!O1270,O1272)</f>
        <v>147452.9</v>
      </c>
      <c r="G1272" s="13" t="s">
        <v>112</v>
      </c>
      <c r="H1272" s="13" t="s">
        <v>113</v>
      </c>
      <c r="I1272" s="13"/>
      <c r="J1272" s="13"/>
      <c r="K1272" s="13">
        <v>201</v>
      </c>
      <c r="L1272" s="13">
        <v>1</v>
      </c>
      <c r="M1272" s="13">
        <v>3</v>
      </c>
      <c r="N1272" s="13" t="s">
        <v>3</v>
      </c>
      <c r="O1272" s="13">
        <v>2</v>
      </c>
      <c r="P1272" s="13">
        <f>ROUND(Source!DG1270,O1272)</f>
        <v>1178394.6399999999</v>
      </c>
      <c r="Q1272" s="13"/>
      <c r="R1272" s="13"/>
      <c r="S1272" s="13"/>
      <c r="T1272" s="13"/>
      <c r="U1272" s="13"/>
      <c r="V1272" s="13"/>
      <c r="W1272" s="13">
        <v>147452.9</v>
      </c>
      <c r="X1272" s="13">
        <v>1</v>
      </c>
      <c r="Y1272" s="13">
        <v>147452.9</v>
      </c>
      <c r="Z1272" s="13">
        <v>1178394.6399999999</v>
      </c>
      <c r="AA1272" s="13">
        <v>1</v>
      </c>
      <c r="AB1272" s="13">
        <v>1178394.6399999999</v>
      </c>
    </row>
    <row r="1273" spans="1:255" x14ac:dyDescent="0.2">
      <c r="A1273" s="13">
        <v>50</v>
      </c>
      <c r="B1273" s="13">
        <v>0</v>
      </c>
      <c r="C1273" s="13">
        <v>0</v>
      </c>
      <c r="D1273" s="13">
        <v>1</v>
      </c>
      <c r="E1273" s="13">
        <v>202</v>
      </c>
      <c r="F1273" s="13">
        <f>ROUND(Source!P1270,O1273)</f>
        <v>146166.79999999999</v>
      </c>
      <c r="G1273" s="13" t="s">
        <v>114</v>
      </c>
      <c r="H1273" s="13" t="s">
        <v>115</v>
      </c>
      <c r="I1273" s="13"/>
      <c r="J1273" s="13"/>
      <c r="K1273" s="13">
        <v>202</v>
      </c>
      <c r="L1273" s="13">
        <v>2</v>
      </c>
      <c r="M1273" s="13">
        <v>3</v>
      </c>
      <c r="N1273" s="13" t="s">
        <v>3</v>
      </c>
      <c r="O1273" s="13">
        <v>2</v>
      </c>
      <c r="P1273" s="13">
        <f>ROUND(Source!DH1270,O1273)</f>
        <v>1106859.99</v>
      </c>
      <c r="Q1273" s="13"/>
      <c r="R1273" s="13"/>
      <c r="S1273" s="13"/>
      <c r="T1273" s="13"/>
      <c r="U1273" s="13"/>
      <c r="V1273" s="13"/>
      <c r="W1273" s="13">
        <v>146166.79999999999</v>
      </c>
      <c r="X1273" s="13">
        <v>1</v>
      </c>
      <c r="Y1273" s="13">
        <v>146166.79999999999</v>
      </c>
      <c r="Z1273" s="13">
        <v>1106859.99</v>
      </c>
      <c r="AA1273" s="13">
        <v>1</v>
      </c>
      <c r="AB1273" s="13">
        <v>1106859.99</v>
      </c>
    </row>
    <row r="1274" spans="1:255" x14ac:dyDescent="0.2">
      <c r="A1274" s="13">
        <v>50</v>
      </c>
      <c r="B1274" s="13">
        <v>0</v>
      </c>
      <c r="C1274" s="13">
        <v>0</v>
      </c>
      <c r="D1274" s="13">
        <v>1</v>
      </c>
      <c r="E1274" s="13">
        <v>222</v>
      </c>
      <c r="F1274" s="13">
        <f>ROUND(Source!AO1270,O1274)</f>
        <v>0</v>
      </c>
      <c r="G1274" s="13" t="s">
        <v>116</v>
      </c>
      <c r="H1274" s="13" t="s">
        <v>117</v>
      </c>
      <c r="I1274" s="13"/>
      <c r="J1274" s="13"/>
      <c r="K1274" s="13">
        <v>222</v>
      </c>
      <c r="L1274" s="13">
        <v>3</v>
      </c>
      <c r="M1274" s="13">
        <v>3</v>
      </c>
      <c r="N1274" s="13" t="s">
        <v>3</v>
      </c>
      <c r="O1274" s="13">
        <v>2</v>
      </c>
      <c r="P1274" s="13">
        <f>ROUND(Source!EG1270,O1274)</f>
        <v>0</v>
      </c>
      <c r="Q1274" s="13"/>
      <c r="R1274" s="13"/>
      <c r="S1274" s="13"/>
      <c r="T1274" s="13"/>
      <c r="U1274" s="13"/>
      <c r="V1274" s="13"/>
      <c r="W1274" s="13">
        <v>0</v>
      </c>
      <c r="X1274" s="13">
        <v>1</v>
      </c>
      <c r="Y1274" s="13">
        <v>0</v>
      </c>
      <c r="Z1274" s="13">
        <v>0</v>
      </c>
      <c r="AA1274" s="13">
        <v>1</v>
      </c>
      <c r="AB1274" s="13">
        <v>0</v>
      </c>
    </row>
    <row r="1275" spans="1:255" x14ac:dyDescent="0.2">
      <c r="A1275" s="13">
        <v>50</v>
      </c>
      <c r="B1275" s="13">
        <v>0</v>
      </c>
      <c r="C1275" s="13">
        <v>0</v>
      </c>
      <c r="D1275" s="13">
        <v>1</v>
      </c>
      <c r="E1275" s="13">
        <v>225</v>
      </c>
      <c r="F1275" s="13">
        <f>ROUND(Source!AV1270,O1275)</f>
        <v>146166.79999999999</v>
      </c>
      <c r="G1275" s="13" t="s">
        <v>118</v>
      </c>
      <c r="H1275" s="13" t="s">
        <v>119</v>
      </c>
      <c r="I1275" s="13"/>
      <c r="J1275" s="13"/>
      <c r="K1275" s="13">
        <v>225</v>
      </c>
      <c r="L1275" s="13">
        <v>4</v>
      </c>
      <c r="M1275" s="13">
        <v>3</v>
      </c>
      <c r="N1275" s="13" t="s">
        <v>3</v>
      </c>
      <c r="O1275" s="13">
        <v>2</v>
      </c>
      <c r="P1275" s="13">
        <f>ROUND(Source!EN1270,O1275)</f>
        <v>1106859.99</v>
      </c>
      <c r="Q1275" s="13"/>
      <c r="R1275" s="13"/>
      <c r="S1275" s="13"/>
      <c r="T1275" s="13"/>
      <c r="U1275" s="13"/>
      <c r="V1275" s="13"/>
      <c r="W1275" s="13">
        <v>146166.79999999999</v>
      </c>
      <c r="X1275" s="13">
        <v>1</v>
      </c>
      <c r="Y1275" s="13">
        <v>146166.79999999999</v>
      </c>
      <c r="Z1275" s="13">
        <v>1106859.99</v>
      </c>
      <c r="AA1275" s="13">
        <v>1</v>
      </c>
      <c r="AB1275" s="13">
        <v>1106859.99</v>
      </c>
    </row>
    <row r="1276" spans="1:255" x14ac:dyDescent="0.2">
      <c r="A1276" s="13">
        <v>50</v>
      </c>
      <c r="B1276" s="13">
        <v>0</v>
      </c>
      <c r="C1276" s="13">
        <v>0</v>
      </c>
      <c r="D1276" s="13">
        <v>1</v>
      </c>
      <c r="E1276" s="13">
        <v>226</v>
      </c>
      <c r="F1276" s="13">
        <f>ROUND(Source!AW1270,O1276)</f>
        <v>3594.8</v>
      </c>
      <c r="G1276" s="13" t="s">
        <v>120</v>
      </c>
      <c r="H1276" s="13" t="s">
        <v>121</v>
      </c>
      <c r="I1276" s="13"/>
      <c r="J1276" s="13"/>
      <c r="K1276" s="13">
        <v>226</v>
      </c>
      <c r="L1276" s="13">
        <v>5</v>
      </c>
      <c r="M1276" s="13">
        <v>3</v>
      </c>
      <c r="N1276" s="13" t="s">
        <v>3</v>
      </c>
      <c r="O1276" s="13">
        <v>2</v>
      </c>
      <c r="P1276" s="13">
        <f>ROUND(Source!EO1270,O1276)</f>
        <v>27589.95</v>
      </c>
      <c r="Q1276" s="13"/>
      <c r="R1276" s="13"/>
      <c r="S1276" s="13"/>
      <c r="T1276" s="13"/>
      <c r="U1276" s="13"/>
      <c r="V1276" s="13"/>
      <c r="W1276" s="13">
        <v>3594.8</v>
      </c>
      <c r="X1276" s="13">
        <v>1</v>
      </c>
      <c r="Y1276" s="13">
        <v>3594.8</v>
      </c>
      <c r="Z1276" s="13">
        <v>27589.95</v>
      </c>
      <c r="AA1276" s="13">
        <v>1</v>
      </c>
      <c r="AB1276" s="13">
        <v>27589.95</v>
      </c>
    </row>
    <row r="1277" spans="1:255" x14ac:dyDescent="0.2">
      <c r="A1277" s="13">
        <v>50</v>
      </c>
      <c r="B1277" s="13">
        <v>0</v>
      </c>
      <c r="C1277" s="13">
        <v>0</v>
      </c>
      <c r="D1277" s="13">
        <v>1</v>
      </c>
      <c r="E1277" s="13">
        <v>227</v>
      </c>
      <c r="F1277" s="13">
        <f>ROUND(Source!AX1270,O1277)</f>
        <v>0</v>
      </c>
      <c r="G1277" s="13" t="s">
        <v>122</v>
      </c>
      <c r="H1277" s="13" t="s">
        <v>123</v>
      </c>
      <c r="I1277" s="13"/>
      <c r="J1277" s="13"/>
      <c r="K1277" s="13">
        <v>227</v>
      </c>
      <c r="L1277" s="13">
        <v>6</v>
      </c>
      <c r="M1277" s="13">
        <v>3</v>
      </c>
      <c r="N1277" s="13" t="s">
        <v>3</v>
      </c>
      <c r="O1277" s="13">
        <v>2</v>
      </c>
      <c r="P1277" s="13">
        <f>ROUND(Source!EP1270,O1277)</f>
        <v>0</v>
      </c>
      <c r="Q1277" s="13"/>
      <c r="R1277" s="13"/>
      <c r="S1277" s="13"/>
      <c r="T1277" s="13"/>
      <c r="U1277" s="13"/>
      <c r="V1277" s="13"/>
      <c r="W1277" s="13">
        <v>0</v>
      </c>
      <c r="X1277" s="13">
        <v>1</v>
      </c>
      <c r="Y1277" s="13">
        <v>0</v>
      </c>
      <c r="Z1277" s="13">
        <v>0</v>
      </c>
      <c r="AA1277" s="13">
        <v>1</v>
      </c>
      <c r="AB1277" s="13">
        <v>0</v>
      </c>
    </row>
    <row r="1278" spans="1:255" x14ac:dyDescent="0.2">
      <c r="A1278" s="13">
        <v>50</v>
      </c>
      <c r="B1278" s="13">
        <v>0</v>
      </c>
      <c r="C1278" s="13">
        <v>0</v>
      </c>
      <c r="D1278" s="13">
        <v>1</v>
      </c>
      <c r="E1278" s="13">
        <v>228</v>
      </c>
      <c r="F1278" s="13">
        <f>ROUND(Source!AY1270,O1278)</f>
        <v>3594.8</v>
      </c>
      <c r="G1278" s="13" t="s">
        <v>124</v>
      </c>
      <c r="H1278" s="13" t="s">
        <v>125</v>
      </c>
      <c r="I1278" s="13"/>
      <c r="J1278" s="13"/>
      <c r="K1278" s="13">
        <v>228</v>
      </c>
      <c r="L1278" s="13">
        <v>7</v>
      </c>
      <c r="M1278" s="13">
        <v>3</v>
      </c>
      <c r="N1278" s="13" t="s">
        <v>3</v>
      </c>
      <c r="O1278" s="13">
        <v>2</v>
      </c>
      <c r="P1278" s="13">
        <f>ROUND(Source!EQ1270,O1278)</f>
        <v>27589.95</v>
      </c>
      <c r="Q1278" s="13"/>
      <c r="R1278" s="13"/>
      <c r="S1278" s="13"/>
      <c r="T1278" s="13"/>
      <c r="U1278" s="13"/>
      <c r="V1278" s="13"/>
      <c r="W1278" s="13">
        <v>3594.8</v>
      </c>
      <c r="X1278" s="13">
        <v>1</v>
      </c>
      <c r="Y1278" s="13">
        <v>3594.8</v>
      </c>
      <c r="Z1278" s="13">
        <v>27589.95</v>
      </c>
      <c r="AA1278" s="13">
        <v>1</v>
      </c>
      <c r="AB1278" s="13">
        <v>27589.95</v>
      </c>
    </row>
    <row r="1279" spans="1:255" x14ac:dyDescent="0.2">
      <c r="A1279" s="13">
        <v>50</v>
      </c>
      <c r="B1279" s="13">
        <v>0</v>
      </c>
      <c r="C1279" s="13">
        <v>0</v>
      </c>
      <c r="D1279" s="13">
        <v>1</v>
      </c>
      <c r="E1279" s="13">
        <v>216</v>
      </c>
      <c r="F1279" s="13">
        <f>ROUND(Source!AP1270,O1279)</f>
        <v>142572</v>
      </c>
      <c r="G1279" s="13" t="s">
        <v>126</v>
      </c>
      <c r="H1279" s="13" t="s">
        <v>127</v>
      </c>
      <c r="I1279" s="13"/>
      <c r="J1279" s="13"/>
      <c r="K1279" s="13">
        <v>216</v>
      </c>
      <c r="L1279" s="13">
        <v>8</v>
      </c>
      <c r="M1279" s="13">
        <v>3</v>
      </c>
      <c r="N1279" s="13" t="s">
        <v>3</v>
      </c>
      <c r="O1279" s="13">
        <v>2</v>
      </c>
      <c r="P1279" s="13">
        <f>ROUND(Source!EH1270,O1279)</f>
        <v>1079270.04</v>
      </c>
      <c r="Q1279" s="13"/>
      <c r="R1279" s="13"/>
      <c r="S1279" s="13"/>
      <c r="T1279" s="13"/>
      <c r="U1279" s="13"/>
      <c r="V1279" s="13"/>
      <c r="W1279" s="13">
        <v>142572</v>
      </c>
      <c r="X1279" s="13">
        <v>1</v>
      </c>
      <c r="Y1279" s="13">
        <v>142572</v>
      </c>
      <c r="Z1279" s="13">
        <v>1079270.04</v>
      </c>
      <c r="AA1279" s="13">
        <v>1</v>
      </c>
      <c r="AB1279" s="13">
        <v>1079270.04</v>
      </c>
    </row>
    <row r="1280" spans="1:255" x14ac:dyDescent="0.2">
      <c r="A1280" s="13">
        <v>50</v>
      </c>
      <c r="B1280" s="13">
        <v>0</v>
      </c>
      <c r="C1280" s="13">
        <v>0</v>
      </c>
      <c r="D1280" s="13">
        <v>1</v>
      </c>
      <c r="E1280" s="13">
        <v>223</v>
      </c>
      <c r="F1280" s="13">
        <f>ROUND(Source!AQ1270,O1280)</f>
        <v>0</v>
      </c>
      <c r="G1280" s="13" t="s">
        <v>128</v>
      </c>
      <c r="H1280" s="13" t="s">
        <v>129</v>
      </c>
      <c r="I1280" s="13"/>
      <c r="J1280" s="13"/>
      <c r="K1280" s="13">
        <v>223</v>
      </c>
      <c r="L1280" s="13">
        <v>9</v>
      </c>
      <c r="M1280" s="13">
        <v>3</v>
      </c>
      <c r="N1280" s="13" t="s">
        <v>3</v>
      </c>
      <c r="O1280" s="13">
        <v>2</v>
      </c>
      <c r="P1280" s="13">
        <f>ROUND(Source!EI1270,O1280)</f>
        <v>0</v>
      </c>
      <c r="Q1280" s="13"/>
      <c r="R1280" s="13"/>
      <c r="S1280" s="13"/>
      <c r="T1280" s="13"/>
      <c r="U1280" s="13"/>
      <c r="V1280" s="13"/>
      <c r="W1280" s="13">
        <v>0</v>
      </c>
      <c r="X1280" s="13">
        <v>1</v>
      </c>
      <c r="Y1280" s="13">
        <v>0</v>
      </c>
      <c r="Z1280" s="13">
        <v>0</v>
      </c>
      <c r="AA1280" s="13">
        <v>1</v>
      </c>
      <c r="AB1280" s="13">
        <v>0</v>
      </c>
    </row>
    <row r="1281" spans="1:28" x14ac:dyDescent="0.2">
      <c r="A1281" s="13">
        <v>50</v>
      </c>
      <c r="B1281" s="13">
        <v>0</v>
      </c>
      <c r="C1281" s="13">
        <v>0</v>
      </c>
      <c r="D1281" s="13">
        <v>1</v>
      </c>
      <c r="E1281" s="13">
        <v>229</v>
      </c>
      <c r="F1281" s="13">
        <f>ROUND(Source!AZ1270,O1281)</f>
        <v>142572</v>
      </c>
      <c r="G1281" s="13" t="s">
        <v>130</v>
      </c>
      <c r="H1281" s="13" t="s">
        <v>131</v>
      </c>
      <c r="I1281" s="13"/>
      <c r="J1281" s="13"/>
      <c r="K1281" s="13">
        <v>229</v>
      </c>
      <c r="L1281" s="13">
        <v>10</v>
      </c>
      <c r="M1281" s="13">
        <v>3</v>
      </c>
      <c r="N1281" s="13" t="s">
        <v>3</v>
      </c>
      <c r="O1281" s="13">
        <v>2</v>
      </c>
      <c r="P1281" s="13">
        <f>ROUND(Source!ER1270,O1281)</f>
        <v>1079270.04</v>
      </c>
      <c r="Q1281" s="13"/>
      <c r="R1281" s="13"/>
      <c r="S1281" s="13"/>
      <c r="T1281" s="13"/>
      <c r="U1281" s="13"/>
      <c r="V1281" s="13"/>
      <c r="W1281" s="13">
        <v>142572</v>
      </c>
      <c r="X1281" s="13">
        <v>1</v>
      </c>
      <c r="Y1281" s="13">
        <v>142572</v>
      </c>
      <c r="Z1281" s="13">
        <v>1079270.04</v>
      </c>
      <c r="AA1281" s="13">
        <v>1</v>
      </c>
      <c r="AB1281" s="13">
        <v>1079270.04</v>
      </c>
    </row>
    <row r="1282" spans="1:28" x14ac:dyDescent="0.2">
      <c r="A1282" s="13">
        <v>50</v>
      </c>
      <c r="B1282" s="13">
        <v>0</v>
      </c>
      <c r="C1282" s="13">
        <v>0</v>
      </c>
      <c r="D1282" s="13">
        <v>1</v>
      </c>
      <c r="E1282" s="13">
        <v>203</v>
      </c>
      <c r="F1282" s="13">
        <f>ROUND(Source!Q1270,O1282)</f>
        <v>21.78</v>
      </c>
      <c r="G1282" s="13" t="s">
        <v>132</v>
      </c>
      <c r="H1282" s="13" t="s">
        <v>133</v>
      </c>
      <c r="I1282" s="13"/>
      <c r="J1282" s="13"/>
      <c r="K1282" s="13">
        <v>203</v>
      </c>
      <c r="L1282" s="13">
        <v>11</v>
      </c>
      <c r="M1282" s="13">
        <v>3</v>
      </c>
      <c r="N1282" s="13" t="s">
        <v>3</v>
      </c>
      <c r="O1282" s="13">
        <v>2</v>
      </c>
      <c r="P1282" s="13">
        <f>ROUND(Source!DI1270,O1282)</f>
        <v>290.22000000000003</v>
      </c>
      <c r="Q1282" s="13"/>
      <c r="R1282" s="13"/>
      <c r="S1282" s="13"/>
      <c r="T1282" s="13"/>
      <c r="U1282" s="13"/>
      <c r="V1282" s="13"/>
      <c r="W1282" s="13">
        <v>21.78</v>
      </c>
      <c r="X1282" s="13">
        <v>1</v>
      </c>
      <c r="Y1282" s="13">
        <v>21.78</v>
      </c>
      <c r="Z1282" s="13">
        <v>290.22000000000003</v>
      </c>
      <c r="AA1282" s="13">
        <v>1</v>
      </c>
      <c r="AB1282" s="13">
        <v>290.22000000000003</v>
      </c>
    </row>
    <row r="1283" spans="1:28" x14ac:dyDescent="0.2">
      <c r="A1283" s="13">
        <v>50</v>
      </c>
      <c r="B1283" s="13">
        <v>0</v>
      </c>
      <c r="C1283" s="13">
        <v>0</v>
      </c>
      <c r="D1283" s="13">
        <v>1</v>
      </c>
      <c r="E1283" s="13">
        <v>231</v>
      </c>
      <c r="F1283" s="13">
        <f>ROUND(Source!BB1270,O1283)</f>
        <v>0</v>
      </c>
      <c r="G1283" s="13" t="s">
        <v>134</v>
      </c>
      <c r="H1283" s="13" t="s">
        <v>135</v>
      </c>
      <c r="I1283" s="13"/>
      <c r="J1283" s="13"/>
      <c r="K1283" s="13">
        <v>231</v>
      </c>
      <c r="L1283" s="13">
        <v>12</v>
      </c>
      <c r="M1283" s="13">
        <v>3</v>
      </c>
      <c r="N1283" s="13" t="s">
        <v>3</v>
      </c>
      <c r="O1283" s="13">
        <v>2</v>
      </c>
      <c r="P1283" s="13">
        <f>ROUND(Source!ET1270,O1283)</f>
        <v>0</v>
      </c>
      <c r="Q1283" s="13"/>
      <c r="R1283" s="13"/>
      <c r="S1283" s="13"/>
      <c r="T1283" s="13"/>
      <c r="U1283" s="13"/>
      <c r="V1283" s="13"/>
      <c r="W1283" s="13">
        <v>0</v>
      </c>
      <c r="X1283" s="13">
        <v>1</v>
      </c>
      <c r="Y1283" s="13">
        <v>0</v>
      </c>
      <c r="Z1283" s="13">
        <v>0</v>
      </c>
      <c r="AA1283" s="13">
        <v>1</v>
      </c>
      <c r="AB1283" s="13">
        <v>0</v>
      </c>
    </row>
    <row r="1284" spans="1:28" x14ac:dyDescent="0.2">
      <c r="A1284" s="13">
        <v>50</v>
      </c>
      <c r="B1284" s="13">
        <v>0</v>
      </c>
      <c r="C1284" s="13">
        <v>0</v>
      </c>
      <c r="D1284" s="13">
        <v>1</v>
      </c>
      <c r="E1284" s="13">
        <v>204</v>
      </c>
      <c r="F1284" s="13">
        <f>ROUND(Source!R1270,O1284)</f>
        <v>1.61</v>
      </c>
      <c r="G1284" s="13" t="s">
        <v>136</v>
      </c>
      <c r="H1284" s="13" t="s">
        <v>137</v>
      </c>
      <c r="I1284" s="13"/>
      <c r="J1284" s="13"/>
      <c r="K1284" s="13">
        <v>204</v>
      </c>
      <c r="L1284" s="13">
        <v>13</v>
      </c>
      <c r="M1284" s="13">
        <v>3</v>
      </c>
      <c r="N1284" s="13" t="s">
        <v>3</v>
      </c>
      <c r="O1284" s="13">
        <v>2</v>
      </c>
      <c r="P1284" s="13">
        <f>ROUND(Source!DJ1270,O1284)</f>
        <v>90.72</v>
      </c>
      <c r="Q1284" s="13"/>
      <c r="R1284" s="13"/>
      <c r="S1284" s="13"/>
      <c r="T1284" s="13"/>
      <c r="U1284" s="13"/>
      <c r="V1284" s="13"/>
      <c r="W1284" s="13">
        <v>1.61</v>
      </c>
      <c r="X1284" s="13">
        <v>1</v>
      </c>
      <c r="Y1284" s="13">
        <v>1.61</v>
      </c>
      <c r="Z1284" s="13">
        <v>90.72</v>
      </c>
      <c r="AA1284" s="13">
        <v>1</v>
      </c>
      <c r="AB1284" s="13">
        <v>90.72</v>
      </c>
    </row>
    <row r="1285" spans="1:28" x14ac:dyDescent="0.2">
      <c r="A1285" s="13">
        <v>50</v>
      </c>
      <c r="B1285" s="13">
        <v>0</v>
      </c>
      <c r="C1285" s="13">
        <v>0</v>
      </c>
      <c r="D1285" s="13">
        <v>1</v>
      </c>
      <c r="E1285" s="13">
        <v>205</v>
      </c>
      <c r="F1285" s="13">
        <f>ROUND(Source!S1270,O1285)</f>
        <v>1264.32</v>
      </c>
      <c r="G1285" s="13" t="s">
        <v>138</v>
      </c>
      <c r="H1285" s="13" t="s">
        <v>139</v>
      </c>
      <c r="I1285" s="13"/>
      <c r="J1285" s="13"/>
      <c r="K1285" s="13">
        <v>205</v>
      </c>
      <c r="L1285" s="13">
        <v>14</v>
      </c>
      <c r="M1285" s="13">
        <v>3</v>
      </c>
      <c r="N1285" s="13" t="s">
        <v>3</v>
      </c>
      <c r="O1285" s="13">
        <v>2</v>
      </c>
      <c r="P1285" s="13">
        <f>ROUND(Source!DK1270,O1285)</f>
        <v>71244.429999999993</v>
      </c>
      <c r="Q1285" s="13"/>
      <c r="R1285" s="13"/>
      <c r="S1285" s="13"/>
      <c r="T1285" s="13"/>
      <c r="U1285" s="13"/>
      <c r="V1285" s="13"/>
      <c r="W1285" s="13">
        <v>1264.32</v>
      </c>
      <c r="X1285" s="13">
        <v>1</v>
      </c>
      <c r="Y1285" s="13">
        <v>1264.32</v>
      </c>
      <c r="Z1285" s="13">
        <v>71244.429999999993</v>
      </c>
      <c r="AA1285" s="13">
        <v>1</v>
      </c>
      <c r="AB1285" s="13">
        <v>71244.429999999993</v>
      </c>
    </row>
    <row r="1286" spans="1:28" x14ac:dyDescent="0.2">
      <c r="A1286" s="13">
        <v>50</v>
      </c>
      <c r="B1286" s="13">
        <v>0</v>
      </c>
      <c r="C1286" s="13">
        <v>0</v>
      </c>
      <c r="D1286" s="13">
        <v>1</v>
      </c>
      <c r="E1286" s="13">
        <v>232</v>
      </c>
      <c r="F1286" s="13">
        <f>ROUND(Source!BC1270,O1286)</f>
        <v>0</v>
      </c>
      <c r="G1286" s="13" t="s">
        <v>140</v>
      </c>
      <c r="H1286" s="13" t="s">
        <v>141</v>
      </c>
      <c r="I1286" s="13"/>
      <c r="J1286" s="13"/>
      <c r="K1286" s="13">
        <v>232</v>
      </c>
      <c r="L1286" s="13">
        <v>15</v>
      </c>
      <c r="M1286" s="13">
        <v>3</v>
      </c>
      <c r="N1286" s="13" t="s">
        <v>3</v>
      </c>
      <c r="O1286" s="13">
        <v>2</v>
      </c>
      <c r="P1286" s="13">
        <f>ROUND(Source!EU1270,O1286)</f>
        <v>0</v>
      </c>
      <c r="Q1286" s="13"/>
      <c r="R1286" s="13"/>
      <c r="S1286" s="13"/>
      <c r="T1286" s="13"/>
      <c r="U1286" s="13"/>
      <c r="V1286" s="13"/>
      <c r="W1286" s="13">
        <v>0</v>
      </c>
      <c r="X1286" s="13">
        <v>1</v>
      </c>
      <c r="Y1286" s="13">
        <v>0</v>
      </c>
      <c r="Z1286" s="13">
        <v>0</v>
      </c>
      <c r="AA1286" s="13">
        <v>1</v>
      </c>
      <c r="AB1286" s="13">
        <v>0</v>
      </c>
    </row>
    <row r="1287" spans="1:28" x14ac:dyDescent="0.2">
      <c r="A1287" s="13">
        <v>50</v>
      </c>
      <c r="B1287" s="13">
        <v>0</v>
      </c>
      <c r="C1287" s="13">
        <v>0</v>
      </c>
      <c r="D1287" s="13">
        <v>1</v>
      </c>
      <c r="E1287" s="13">
        <v>214</v>
      </c>
      <c r="F1287" s="13">
        <f>ROUND(Source!AS1270,O1287)</f>
        <v>7032.99</v>
      </c>
      <c r="G1287" s="13" t="s">
        <v>142</v>
      </c>
      <c r="H1287" s="13" t="s">
        <v>143</v>
      </c>
      <c r="I1287" s="13"/>
      <c r="J1287" s="13"/>
      <c r="K1287" s="13">
        <v>214</v>
      </c>
      <c r="L1287" s="13">
        <v>16</v>
      </c>
      <c r="M1287" s="13">
        <v>3</v>
      </c>
      <c r="N1287" s="13" t="s">
        <v>3</v>
      </c>
      <c r="O1287" s="13">
        <v>2</v>
      </c>
      <c r="P1287" s="13">
        <f>ROUND(Source!EK1270,O1287)</f>
        <v>220394.35</v>
      </c>
      <c r="Q1287" s="13"/>
      <c r="R1287" s="13"/>
      <c r="S1287" s="13"/>
      <c r="T1287" s="13"/>
      <c r="U1287" s="13"/>
      <c r="V1287" s="13"/>
      <c r="W1287" s="13">
        <v>7032.99</v>
      </c>
      <c r="X1287" s="13">
        <v>1</v>
      </c>
      <c r="Y1287" s="13">
        <v>7032.99</v>
      </c>
      <c r="Z1287" s="13">
        <v>220394.35</v>
      </c>
      <c r="AA1287" s="13">
        <v>1</v>
      </c>
      <c r="AB1287" s="13">
        <v>220394.35</v>
      </c>
    </row>
    <row r="1288" spans="1:28" x14ac:dyDescent="0.2">
      <c r="A1288" s="13">
        <v>50</v>
      </c>
      <c r="B1288" s="13">
        <v>0</v>
      </c>
      <c r="C1288" s="13">
        <v>0</v>
      </c>
      <c r="D1288" s="13">
        <v>1</v>
      </c>
      <c r="E1288" s="13">
        <v>215</v>
      </c>
      <c r="F1288" s="13">
        <f>ROUND(Source!AT1270,O1288)</f>
        <v>0</v>
      </c>
      <c r="G1288" s="13" t="s">
        <v>144</v>
      </c>
      <c r="H1288" s="13" t="s">
        <v>145</v>
      </c>
      <c r="I1288" s="13"/>
      <c r="J1288" s="13"/>
      <c r="K1288" s="13">
        <v>215</v>
      </c>
      <c r="L1288" s="13">
        <v>17</v>
      </c>
      <c r="M1288" s="13">
        <v>3</v>
      </c>
      <c r="N1288" s="13" t="s">
        <v>3</v>
      </c>
      <c r="O1288" s="13">
        <v>2</v>
      </c>
      <c r="P1288" s="13">
        <f>ROUND(Source!EL1270,O1288)</f>
        <v>0</v>
      </c>
      <c r="Q1288" s="13"/>
      <c r="R1288" s="13"/>
      <c r="S1288" s="13"/>
      <c r="T1288" s="13"/>
      <c r="U1288" s="13"/>
      <c r="V1288" s="13"/>
      <c r="W1288" s="13">
        <v>0</v>
      </c>
      <c r="X1288" s="13">
        <v>1</v>
      </c>
      <c r="Y1288" s="13">
        <v>0</v>
      </c>
      <c r="Z1288" s="13">
        <v>0</v>
      </c>
      <c r="AA1288" s="13">
        <v>1</v>
      </c>
      <c r="AB1288" s="13">
        <v>0</v>
      </c>
    </row>
    <row r="1289" spans="1:28" x14ac:dyDescent="0.2">
      <c r="A1289" s="13">
        <v>50</v>
      </c>
      <c r="B1289" s="13">
        <v>0</v>
      </c>
      <c r="C1289" s="13">
        <v>0</v>
      </c>
      <c r="D1289" s="13">
        <v>1</v>
      </c>
      <c r="E1289" s="13">
        <v>217</v>
      </c>
      <c r="F1289" s="13">
        <f>ROUND(Source!AU1270,O1289)</f>
        <v>0</v>
      </c>
      <c r="G1289" s="13" t="s">
        <v>146</v>
      </c>
      <c r="H1289" s="13" t="s">
        <v>147</v>
      </c>
      <c r="I1289" s="13"/>
      <c r="J1289" s="13"/>
      <c r="K1289" s="13">
        <v>217</v>
      </c>
      <c r="L1289" s="13">
        <v>18</v>
      </c>
      <c r="M1289" s="13">
        <v>3</v>
      </c>
      <c r="N1289" s="13" t="s">
        <v>3</v>
      </c>
      <c r="O1289" s="13">
        <v>2</v>
      </c>
      <c r="P1289" s="13">
        <f>ROUND(Source!EM1270,O1289)</f>
        <v>0</v>
      </c>
      <c r="Q1289" s="13"/>
      <c r="R1289" s="13"/>
      <c r="S1289" s="13"/>
      <c r="T1289" s="13"/>
      <c r="U1289" s="13"/>
      <c r="V1289" s="13"/>
      <c r="W1289" s="13">
        <v>0</v>
      </c>
      <c r="X1289" s="13">
        <v>1</v>
      </c>
      <c r="Y1289" s="13">
        <v>0</v>
      </c>
      <c r="Z1289" s="13">
        <v>0</v>
      </c>
      <c r="AA1289" s="13">
        <v>1</v>
      </c>
      <c r="AB1289" s="13">
        <v>0</v>
      </c>
    </row>
    <row r="1290" spans="1:28" x14ac:dyDescent="0.2">
      <c r="A1290" s="13">
        <v>50</v>
      </c>
      <c r="B1290" s="13">
        <v>0</v>
      </c>
      <c r="C1290" s="13">
        <v>0</v>
      </c>
      <c r="D1290" s="13">
        <v>1</v>
      </c>
      <c r="E1290" s="13">
        <v>230</v>
      </c>
      <c r="F1290" s="13">
        <f>ROUND(Source!BA1270,O1290)</f>
        <v>0</v>
      </c>
      <c r="G1290" s="13" t="s">
        <v>148</v>
      </c>
      <c r="H1290" s="13" t="s">
        <v>149</v>
      </c>
      <c r="I1290" s="13"/>
      <c r="J1290" s="13"/>
      <c r="K1290" s="13">
        <v>230</v>
      </c>
      <c r="L1290" s="13">
        <v>19</v>
      </c>
      <c r="M1290" s="13">
        <v>3</v>
      </c>
      <c r="N1290" s="13" t="s">
        <v>3</v>
      </c>
      <c r="O1290" s="13">
        <v>2</v>
      </c>
      <c r="P1290" s="13">
        <f>ROUND(Source!ES1270,O1290)</f>
        <v>0</v>
      </c>
      <c r="Q1290" s="13"/>
      <c r="R1290" s="13"/>
      <c r="S1290" s="13"/>
      <c r="T1290" s="13"/>
      <c r="U1290" s="13"/>
      <c r="V1290" s="13"/>
      <c r="W1290" s="13">
        <v>0</v>
      </c>
      <c r="X1290" s="13">
        <v>1</v>
      </c>
      <c r="Y1290" s="13">
        <v>0</v>
      </c>
      <c r="Z1290" s="13">
        <v>0</v>
      </c>
      <c r="AA1290" s="13">
        <v>1</v>
      </c>
      <c r="AB1290" s="13">
        <v>0</v>
      </c>
    </row>
    <row r="1291" spans="1:28" x14ac:dyDescent="0.2">
      <c r="A1291" s="13">
        <v>50</v>
      </c>
      <c r="B1291" s="13">
        <v>0</v>
      </c>
      <c r="C1291" s="13">
        <v>0</v>
      </c>
      <c r="D1291" s="13">
        <v>1</v>
      </c>
      <c r="E1291" s="13">
        <v>206</v>
      </c>
      <c r="F1291" s="13">
        <f>ROUND(Source!T1270,O1291)</f>
        <v>0</v>
      </c>
      <c r="G1291" s="13" t="s">
        <v>150</v>
      </c>
      <c r="H1291" s="13" t="s">
        <v>151</v>
      </c>
      <c r="I1291" s="13"/>
      <c r="J1291" s="13"/>
      <c r="K1291" s="13">
        <v>206</v>
      </c>
      <c r="L1291" s="13">
        <v>20</v>
      </c>
      <c r="M1291" s="13">
        <v>3</v>
      </c>
      <c r="N1291" s="13" t="s">
        <v>3</v>
      </c>
      <c r="O1291" s="13">
        <v>2</v>
      </c>
      <c r="P1291" s="13">
        <f>ROUND(Source!DL1270,O1291)</f>
        <v>0</v>
      </c>
      <c r="Q1291" s="13"/>
      <c r="R1291" s="13"/>
      <c r="S1291" s="13"/>
      <c r="T1291" s="13"/>
      <c r="U1291" s="13"/>
      <c r="V1291" s="13"/>
      <c r="W1291" s="13">
        <v>0</v>
      </c>
      <c r="X1291" s="13">
        <v>1</v>
      </c>
      <c r="Y1291" s="13">
        <v>0</v>
      </c>
      <c r="Z1291" s="13">
        <v>0</v>
      </c>
      <c r="AA1291" s="13">
        <v>1</v>
      </c>
      <c r="AB1291" s="13">
        <v>0</v>
      </c>
    </row>
    <row r="1292" spans="1:28" x14ac:dyDescent="0.2">
      <c r="A1292" s="13">
        <v>50</v>
      </c>
      <c r="B1292" s="13">
        <v>0</v>
      </c>
      <c r="C1292" s="13">
        <v>0</v>
      </c>
      <c r="D1292" s="13">
        <v>1</v>
      </c>
      <c r="E1292" s="13">
        <v>207</v>
      </c>
      <c r="F1292" s="13">
        <f>Source!U1270</f>
        <v>97.588758959999993</v>
      </c>
      <c r="G1292" s="13" t="s">
        <v>152</v>
      </c>
      <c r="H1292" s="13" t="s">
        <v>153</v>
      </c>
      <c r="I1292" s="13"/>
      <c r="J1292" s="13"/>
      <c r="K1292" s="13">
        <v>207</v>
      </c>
      <c r="L1292" s="13">
        <v>21</v>
      </c>
      <c r="M1292" s="13">
        <v>3</v>
      </c>
      <c r="N1292" s="13" t="s">
        <v>3</v>
      </c>
      <c r="O1292" s="13">
        <v>-1</v>
      </c>
      <c r="P1292" s="13">
        <f>Source!DM1270</f>
        <v>97.588758959999993</v>
      </c>
      <c r="Q1292" s="13"/>
      <c r="R1292" s="13"/>
      <c r="S1292" s="13"/>
      <c r="T1292" s="13"/>
      <c r="U1292" s="13"/>
      <c r="V1292" s="13"/>
      <c r="W1292" s="13">
        <v>97.588758959999993</v>
      </c>
      <c r="X1292" s="13">
        <v>1</v>
      </c>
      <c r="Y1292" s="13">
        <v>97.588758959999993</v>
      </c>
      <c r="Z1292" s="13">
        <v>97.588758959999993</v>
      </c>
      <c r="AA1292" s="13">
        <v>1</v>
      </c>
      <c r="AB1292" s="13">
        <v>97.588758959999993</v>
      </c>
    </row>
    <row r="1293" spans="1:28" x14ac:dyDescent="0.2">
      <c r="A1293" s="13">
        <v>50</v>
      </c>
      <c r="B1293" s="13">
        <v>0</v>
      </c>
      <c r="C1293" s="13">
        <v>0</v>
      </c>
      <c r="D1293" s="13">
        <v>1</v>
      </c>
      <c r="E1293" s="13">
        <v>208</v>
      </c>
      <c r="F1293" s="13">
        <f>Source!V1270</f>
        <v>0</v>
      </c>
      <c r="G1293" s="13" t="s">
        <v>154</v>
      </c>
      <c r="H1293" s="13" t="s">
        <v>155</v>
      </c>
      <c r="I1293" s="13"/>
      <c r="J1293" s="13"/>
      <c r="K1293" s="13">
        <v>208</v>
      </c>
      <c r="L1293" s="13">
        <v>22</v>
      </c>
      <c r="M1293" s="13">
        <v>3</v>
      </c>
      <c r="N1293" s="13" t="s">
        <v>3</v>
      </c>
      <c r="O1293" s="13">
        <v>-1</v>
      </c>
      <c r="P1293" s="13">
        <f>Source!DN1270</f>
        <v>0</v>
      </c>
      <c r="Q1293" s="13"/>
      <c r="R1293" s="13"/>
      <c r="S1293" s="13"/>
      <c r="T1293" s="13"/>
      <c r="U1293" s="13"/>
      <c r="V1293" s="13"/>
      <c r="W1293" s="13">
        <v>0</v>
      </c>
      <c r="X1293" s="13">
        <v>1</v>
      </c>
      <c r="Y1293" s="13">
        <v>0</v>
      </c>
      <c r="Z1293" s="13">
        <v>0</v>
      </c>
      <c r="AA1293" s="13">
        <v>1</v>
      </c>
      <c r="AB1293" s="13">
        <v>0</v>
      </c>
    </row>
    <row r="1294" spans="1:28" x14ac:dyDescent="0.2">
      <c r="A1294" s="13">
        <v>50</v>
      </c>
      <c r="B1294" s="13">
        <v>0</v>
      </c>
      <c r="C1294" s="13">
        <v>0</v>
      </c>
      <c r="D1294" s="13">
        <v>1</v>
      </c>
      <c r="E1294" s="13">
        <v>209</v>
      </c>
      <c r="F1294" s="13">
        <f>ROUND(Source!W1270,O1294)</f>
        <v>0</v>
      </c>
      <c r="G1294" s="13" t="s">
        <v>156</v>
      </c>
      <c r="H1294" s="13" t="s">
        <v>157</v>
      </c>
      <c r="I1294" s="13"/>
      <c r="J1294" s="13"/>
      <c r="K1294" s="13">
        <v>209</v>
      </c>
      <c r="L1294" s="13">
        <v>23</v>
      </c>
      <c r="M1294" s="13">
        <v>3</v>
      </c>
      <c r="N1294" s="13" t="s">
        <v>3</v>
      </c>
      <c r="O1294" s="13">
        <v>2</v>
      </c>
      <c r="P1294" s="13">
        <f>ROUND(Source!DO1270,O1294)</f>
        <v>0</v>
      </c>
      <c r="Q1294" s="13"/>
      <c r="R1294" s="13"/>
      <c r="S1294" s="13"/>
      <c r="T1294" s="13"/>
      <c r="U1294" s="13"/>
      <c r="V1294" s="13"/>
      <c r="W1294" s="13">
        <v>0</v>
      </c>
      <c r="X1294" s="13">
        <v>1</v>
      </c>
      <c r="Y1294" s="13">
        <v>0</v>
      </c>
      <c r="Z1294" s="13">
        <v>0</v>
      </c>
      <c r="AA1294" s="13">
        <v>1</v>
      </c>
      <c r="AB1294" s="13">
        <v>0</v>
      </c>
    </row>
    <row r="1295" spans="1:28" x14ac:dyDescent="0.2">
      <c r="A1295" s="13">
        <v>50</v>
      </c>
      <c r="B1295" s="13">
        <v>0</v>
      </c>
      <c r="C1295" s="13">
        <v>0</v>
      </c>
      <c r="D1295" s="13">
        <v>1</v>
      </c>
      <c r="E1295" s="13">
        <v>233</v>
      </c>
      <c r="F1295" s="13">
        <f>ROUND(Source!BD1270,O1295)</f>
        <v>0</v>
      </c>
      <c r="G1295" s="13" t="s">
        <v>158</v>
      </c>
      <c r="H1295" s="13" t="s">
        <v>159</v>
      </c>
      <c r="I1295" s="13"/>
      <c r="J1295" s="13"/>
      <c r="K1295" s="13">
        <v>233</v>
      </c>
      <c r="L1295" s="13">
        <v>24</v>
      </c>
      <c r="M1295" s="13">
        <v>3</v>
      </c>
      <c r="N1295" s="13" t="s">
        <v>3</v>
      </c>
      <c r="O1295" s="13">
        <v>2</v>
      </c>
      <c r="P1295" s="13">
        <f>ROUND(Source!EV1270,O1295)</f>
        <v>0</v>
      </c>
      <c r="Q1295" s="13"/>
      <c r="R1295" s="13"/>
      <c r="S1295" s="13"/>
      <c r="T1295" s="13"/>
      <c r="U1295" s="13"/>
      <c r="V1295" s="13"/>
      <c r="W1295" s="13">
        <v>0</v>
      </c>
      <c r="X1295" s="13">
        <v>1</v>
      </c>
      <c r="Y1295" s="13">
        <v>0</v>
      </c>
      <c r="Z1295" s="13">
        <v>0</v>
      </c>
      <c r="AA1295" s="13">
        <v>1</v>
      </c>
      <c r="AB1295" s="13">
        <v>0</v>
      </c>
    </row>
    <row r="1296" spans="1:28" x14ac:dyDescent="0.2">
      <c r="A1296" s="13">
        <v>50</v>
      </c>
      <c r="B1296" s="13">
        <v>0</v>
      </c>
      <c r="C1296" s="13">
        <v>0</v>
      </c>
      <c r="D1296" s="13">
        <v>1</v>
      </c>
      <c r="E1296" s="13">
        <v>210</v>
      </c>
      <c r="F1296" s="13">
        <f>ROUND(Source!X1270,O1296)</f>
        <v>1379.87</v>
      </c>
      <c r="G1296" s="13" t="s">
        <v>160</v>
      </c>
      <c r="H1296" s="13" t="s">
        <v>161</v>
      </c>
      <c r="I1296" s="13"/>
      <c r="J1296" s="13"/>
      <c r="K1296" s="13">
        <v>210</v>
      </c>
      <c r="L1296" s="13">
        <v>25</v>
      </c>
      <c r="M1296" s="13">
        <v>3</v>
      </c>
      <c r="N1296" s="13" t="s">
        <v>3</v>
      </c>
      <c r="O1296" s="13">
        <v>2</v>
      </c>
      <c r="P1296" s="13">
        <f>ROUND(Source!DP1270,O1296)</f>
        <v>77755.31</v>
      </c>
      <c r="Q1296" s="13"/>
      <c r="R1296" s="13"/>
      <c r="S1296" s="13"/>
      <c r="T1296" s="13"/>
      <c r="U1296" s="13"/>
      <c r="V1296" s="13"/>
      <c r="W1296" s="13">
        <v>1379.87</v>
      </c>
      <c r="X1296" s="13">
        <v>1</v>
      </c>
      <c r="Y1296" s="13">
        <v>1379.87</v>
      </c>
      <c r="Z1296" s="13">
        <v>77755.31</v>
      </c>
      <c r="AA1296" s="13">
        <v>1</v>
      </c>
      <c r="AB1296" s="13">
        <v>77755.31</v>
      </c>
    </row>
    <row r="1297" spans="1:255" x14ac:dyDescent="0.2">
      <c r="A1297" s="13">
        <v>50</v>
      </c>
      <c r="B1297" s="13">
        <v>0</v>
      </c>
      <c r="C1297" s="13">
        <v>0</v>
      </c>
      <c r="D1297" s="13">
        <v>1</v>
      </c>
      <c r="E1297" s="13">
        <v>211</v>
      </c>
      <c r="F1297" s="13">
        <f>ROUND(Source!Y1270,O1297)</f>
        <v>772.22</v>
      </c>
      <c r="G1297" s="13" t="s">
        <v>162</v>
      </c>
      <c r="H1297" s="13" t="s">
        <v>163</v>
      </c>
      <c r="I1297" s="13"/>
      <c r="J1297" s="13"/>
      <c r="K1297" s="13">
        <v>211</v>
      </c>
      <c r="L1297" s="13">
        <v>26</v>
      </c>
      <c r="M1297" s="13">
        <v>3</v>
      </c>
      <c r="N1297" s="13" t="s">
        <v>3</v>
      </c>
      <c r="O1297" s="13">
        <v>2</v>
      </c>
      <c r="P1297" s="13">
        <f>ROUND(Source!DQ1270,O1297)</f>
        <v>43514.44</v>
      </c>
      <c r="Q1297" s="13"/>
      <c r="R1297" s="13"/>
      <c r="S1297" s="13"/>
      <c r="T1297" s="13"/>
      <c r="U1297" s="13"/>
      <c r="V1297" s="13"/>
      <c r="W1297" s="13">
        <v>772.22</v>
      </c>
      <c r="X1297" s="13">
        <v>1</v>
      </c>
      <c r="Y1297" s="13">
        <v>772.22</v>
      </c>
      <c r="Z1297" s="13">
        <v>43514.44</v>
      </c>
      <c r="AA1297" s="13">
        <v>1</v>
      </c>
      <c r="AB1297" s="13">
        <v>43514.44</v>
      </c>
    </row>
    <row r="1298" spans="1:255" x14ac:dyDescent="0.2">
      <c r="A1298" s="13">
        <v>50</v>
      </c>
      <c r="B1298" s="13">
        <v>0</v>
      </c>
      <c r="C1298" s="13">
        <v>0</v>
      </c>
      <c r="D1298" s="13">
        <v>1</v>
      </c>
      <c r="E1298" s="13">
        <v>224</v>
      </c>
      <c r="F1298" s="13">
        <f>ROUND(Source!AR1270,O1298)</f>
        <v>149604.99</v>
      </c>
      <c r="G1298" s="13" t="s">
        <v>164</v>
      </c>
      <c r="H1298" s="13" t="s">
        <v>165</v>
      </c>
      <c r="I1298" s="13"/>
      <c r="J1298" s="13"/>
      <c r="K1298" s="13">
        <v>224</v>
      </c>
      <c r="L1298" s="13">
        <v>27</v>
      </c>
      <c r="M1298" s="13">
        <v>3</v>
      </c>
      <c r="N1298" s="13" t="s">
        <v>3</v>
      </c>
      <c r="O1298" s="13">
        <v>2</v>
      </c>
      <c r="P1298" s="13">
        <f>ROUND(Source!EJ1270,O1298)</f>
        <v>1299664.3899999999</v>
      </c>
      <c r="Q1298" s="13"/>
      <c r="R1298" s="13"/>
      <c r="S1298" s="13"/>
      <c r="T1298" s="13"/>
      <c r="U1298" s="13"/>
      <c r="V1298" s="13"/>
      <c r="W1298" s="13">
        <v>149604.99</v>
      </c>
      <c r="X1298" s="13">
        <v>1</v>
      </c>
      <c r="Y1298" s="13">
        <v>149604.99</v>
      </c>
      <c r="Z1298" s="13">
        <v>1299664.3899999999</v>
      </c>
      <c r="AA1298" s="13">
        <v>1</v>
      </c>
      <c r="AB1298" s="13">
        <v>1299664.3899999999</v>
      </c>
    </row>
    <row r="1300" spans="1:255" x14ac:dyDescent="0.2">
      <c r="A1300" s="10">
        <v>5</v>
      </c>
      <c r="B1300" s="10">
        <v>1</v>
      </c>
      <c r="C1300" s="10"/>
      <c r="D1300" s="10">
        <f>ROW(A1313)</f>
        <v>1313</v>
      </c>
      <c r="E1300" s="10"/>
      <c r="F1300" s="10" t="s">
        <v>24</v>
      </c>
      <c r="G1300" s="10" t="s">
        <v>1145</v>
      </c>
      <c r="H1300" s="10" t="s">
        <v>3</v>
      </c>
      <c r="I1300" s="10">
        <v>0</v>
      </c>
      <c r="J1300" s="10"/>
      <c r="K1300" s="10">
        <v>-1</v>
      </c>
      <c r="L1300" s="10"/>
      <c r="M1300" s="10" t="s">
        <v>3</v>
      </c>
      <c r="N1300" s="10"/>
      <c r="O1300" s="10"/>
      <c r="P1300" s="10"/>
      <c r="Q1300" s="10"/>
      <c r="R1300" s="10"/>
      <c r="S1300" s="10">
        <v>0</v>
      </c>
      <c r="T1300" s="10">
        <v>0</v>
      </c>
      <c r="U1300" s="10" t="s">
        <v>3</v>
      </c>
      <c r="V1300" s="10">
        <v>2</v>
      </c>
      <c r="W1300" s="10"/>
      <c r="X1300" s="10"/>
      <c r="Y1300" s="10"/>
      <c r="Z1300" s="10"/>
      <c r="AA1300" s="10"/>
      <c r="AB1300" s="10" t="s">
        <v>3</v>
      </c>
      <c r="AC1300" s="10" t="s">
        <v>3</v>
      </c>
      <c r="AD1300" s="10" t="s">
        <v>3</v>
      </c>
      <c r="AE1300" s="10" t="s">
        <v>3</v>
      </c>
      <c r="AF1300" s="10" t="s">
        <v>3</v>
      </c>
      <c r="AG1300" s="10" t="s">
        <v>3</v>
      </c>
      <c r="AH1300" s="10"/>
      <c r="AI1300" s="10"/>
      <c r="AJ1300" s="10"/>
      <c r="AK1300" s="10"/>
      <c r="AL1300" s="10"/>
      <c r="AM1300" s="10"/>
      <c r="AN1300" s="10"/>
      <c r="AO1300" s="10"/>
      <c r="AP1300" s="10" t="s">
        <v>3</v>
      </c>
      <c r="AQ1300" s="10" t="s">
        <v>3</v>
      </c>
      <c r="AR1300" s="10" t="s">
        <v>3</v>
      </c>
      <c r="AS1300" s="10"/>
      <c r="AT1300" s="10"/>
      <c r="AU1300" s="10"/>
      <c r="AV1300" s="10"/>
      <c r="AW1300" s="10"/>
      <c r="AX1300" s="10"/>
      <c r="AY1300" s="10"/>
      <c r="AZ1300" s="10" t="s">
        <v>3</v>
      </c>
      <c r="BA1300" s="10"/>
      <c r="BB1300" s="10" t="s">
        <v>3</v>
      </c>
      <c r="BC1300" s="10" t="s">
        <v>3</v>
      </c>
      <c r="BD1300" s="10" t="s">
        <v>3</v>
      </c>
      <c r="BE1300" s="10" t="s">
        <v>3</v>
      </c>
      <c r="BF1300" s="10" t="s">
        <v>3</v>
      </c>
      <c r="BG1300" s="10" t="s">
        <v>3</v>
      </c>
      <c r="BH1300" s="10" t="s">
        <v>3</v>
      </c>
      <c r="BI1300" s="10" t="s">
        <v>3</v>
      </c>
      <c r="BJ1300" s="10" t="s">
        <v>3</v>
      </c>
      <c r="BK1300" s="10" t="s">
        <v>3</v>
      </c>
      <c r="BL1300" s="10" t="s">
        <v>3</v>
      </c>
      <c r="BM1300" s="10" t="s">
        <v>3</v>
      </c>
      <c r="BN1300" s="10" t="s">
        <v>3</v>
      </c>
      <c r="BO1300" s="10" t="s">
        <v>3</v>
      </c>
      <c r="BP1300" s="10" t="s">
        <v>3</v>
      </c>
      <c r="BQ1300" s="10"/>
      <c r="BR1300" s="10"/>
      <c r="BS1300" s="10"/>
      <c r="BT1300" s="10"/>
      <c r="BU1300" s="10"/>
      <c r="BV1300" s="10"/>
      <c r="BW1300" s="10"/>
      <c r="BX1300" s="10">
        <v>0</v>
      </c>
      <c r="BY1300" s="10"/>
      <c r="BZ1300" s="10"/>
      <c r="CA1300" s="10"/>
      <c r="CB1300" s="10"/>
      <c r="CC1300" s="10"/>
      <c r="CD1300" s="10"/>
      <c r="CE1300" s="10"/>
      <c r="CF1300" s="10"/>
      <c r="CG1300" s="10"/>
      <c r="CH1300" s="10"/>
      <c r="CI1300" s="10"/>
      <c r="CJ1300" s="10">
        <v>0</v>
      </c>
    </row>
    <row r="1302" spans="1:255" x14ac:dyDescent="0.2">
      <c r="A1302" s="11">
        <v>52</v>
      </c>
      <c r="B1302" s="11">
        <f t="shared" ref="B1302:G1302" si="1035">B1313</f>
        <v>1</v>
      </c>
      <c r="C1302" s="11">
        <f t="shared" si="1035"/>
        <v>5</v>
      </c>
      <c r="D1302" s="11">
        <f t="shared" si="1035"/>
        <v>1300</v>
      </c>
      <c r="E1302" s="11">
        <f t="shared" si="1035"/>
        <v>0</v>
      </c>
      <c r="F1302" s="11" t="str">
        <f t="shared" si="1035"/>
        <v>Новый подраздел</v>
      </c>
      <c r="G1302" s="11" t="str">
        <f t="shared" si="1035"/>
        <v>Сплит система HSU-33HPL103/ R3(IN)/HSU-33HPL03/ R3(OUT)</v>
      </c>
      <c r="H1302" s="11"/>
      <c r="I1302" s="11"/>
      <c r="J1302" s="11"/>
      <c r="K1302" s="11"/>
      <c r="L1302" s="11"/>
      <c r="M1302" s="11"/>
      <c r="N1302" s="11"/>
      <c r="O1302" s="11">
        <f t="shared" ref="O1302:AT1302" si="1036">O1313</f>
        <v>33543.440000000002</v>
      </c>
      <c r="P1302" s="11">
        <f t="shared" si="1036"/>
        <v>33137.82</v>
      </c>
      <c r="Q1302" s="11">
        <f t="shared" si="1036"/>
        <v>5.44</v>
      </c>
      <c r="R1302" s="11">
        <f t="shared" si="1036"/>
        <v>0.41</v>
      </c>
      <c r="S1302" s="11">
        <f t="shared" si="1036"/>
        <v>400.18</v>
      </c>
      <c r="T1302" s="11">
        <f t="shared" si="1036"/>
        <v>0</v>
      </c>
      <c r="U1302" s="11">
        <f t="shared" si="1036"/>
        <v>31.056109739999997</v>
      </c>
      <c r="V1302" s="11">
        <f t="shared" si="1036"/>
        <v>0</v>
      </c>
      <c r="W1302" s="11">
        <f t="shared" si="1036"/>
        <v>0</v>
      </c>
      <c r="X1302" s="11">
        <f t="shared" si="1036"/>
        <v>420.67</v>
      </c>
      <c r="Y1302" s="11">
        <f t="shared" si="1036"/>
        <v>231.75</v>
      </c>
      <c r="Z1302" s="11">
        <f t="shared" si="1036"/>
        <v>0</v>
      </c>
      <c r="AA1302" s="11">
        <f t="shared" si="1036"/>
        <v>0</v>
      </c>
      <c r="AB1302" s="11">
        <f t="shared" si="1036"/>
        <v>33543.440000000002</v>
      </c>
      <c r="AC1302" s="11">
        <f t="shared" si="1036"/>
        <v>33137.82</v>
      </c>
      <c r="AD1302" s="11">
        <f t="shared" si="1036"/>
        <v>5.44</v>
      </c>
      <c r="AE1302" s="11">
        <f t="shared" si="1036"/>
        <v>0.41</v>
      </c>
      <c r="AF1302" s="11">
        <f t="shared" si="1036"/>
        <v>400.18</v>
      </c>
      <c r="AG1302" s="11">
        <f t="shared" si="1036"/>
        <v>0</v>
      </c>
      <c r="AH1302" s="11">
        <f t="shared" si="1036"/>
        <v>31.056109739999997</v>
      </c>
      <c r="AI1302" s="11">
        <f t="shared" si="1036"/>
        <v>0</v>
      </c>
      <c r="AJ1302" s="11">
        <f t="shared" si="1036"/>
        <v>0</v>
      </c>
      <c r="AK1302" s="11">
        <f t="shared" si="1036"/>
        <v>420.67</v>
      </c>
      <c r="AL1302" s="11">
        <f t="shared" si="1036"/>
        <v>231.75</v>
      </c>
      <c r="AM1302" s="11">
        <f t="shared" si="1036"/>
        <v>0</v>
      </c>
      <c r="AN1302" s="11">
        <f t="shared" si="1036"/>
        <v>0</v>
      </c>
      <c r="AO1302" s="11">
        <f t="shared" si="1036"/>
        <v>0</v>
      </c>
      <c r="AP1302" s="11">
        <f t="shared" si="1036"/>
        <v>32234.44</v>
      </c>
      <c r="AQ1302" s="11">
        <f t="shared" si="1036"/>
        <v>0</v>
      </c>
      <c r="AR1302" s="11">
        <f t="shared" si="1036"/>
        <v>34195.86</v>
      </c>
      <c r="AS1302" s="11">
        <f t="shared" si="1036"/>
        <v>1758.26</v>
      </c>
      <c r="AT1302" s="11">
        <f t="shared" si="1036"/>
        <v>203.16</v>
      </c>
      <c r="AU1302" s="11">
        <f t="shared" ref="AU1302:BZ1302" si="1037">AU1313</f>
        <v>0</v>
      </c>
      <c r="AV1302" s="11">
        <f t="shared" si="1037"/>
        <v>33137.82</v>
      </c>
      <c r="AW1302" s="11">
        <f t="shared" si="1037"/>
        <v>903.38</v>
      </c>
      <c r="AX1302" s="11">
        <f t="shared" si="1037"/>
        <v>0</v>
      </c>
      <c r="AY1302" s="11">
        <f t="shared" si="1037"/>
        <v>903.38</v>
      </c>
      <c r="AZ1302" s="11">
        <f t="shared" si="1037"/>
        <v>32234.44</v>
      </c>
      <c r="BA1302" s="11">
        <f t="shared" si="1037"/>
        <v>0</v>
      </c>
      <c r="BB1302" s="11">
        <f t="shared" si="1037"/>
        <v>0</v>
      </c>
      <c r="BC1302" s="11">
        <f t="shared" si="1037"/>
        <v>0</v>
      </c>
      <c r="BD1302" s="11">
        <f t="shared" si="1037"/>
        <v>0</v>
      </c>
      <c r="BE1302" s="11">
        <f t="shared" si="1037"/>
        <v>0</v>
      </c>
      <c r="BF1302" s="11">
        <f t="shared" si="1037"/>
        <v>0</v>
      </c>
      <c r="BG1302" s="11">
        <f t="shared" si="1037"/>
        <v>0</v>
      </c>
      <c r="BH1302" s="11">
        <f t="shared" si="1037"/>
        <v>0</v>
      </c>
      <c r="BI1302" s="11">
        <f t="shared" si="1037"/>
        <v>0</v>
      </c>
      <c r="BJ1302" s="11">
        <f t="shared" si="1037"/>
        <v>0</v>
      </c>
      <c r="BK1302" s="11">
        <f t="shared" si="1037"/>
        <v>0</v>
      </c>
      <c r="BL1302" s="11">
        <f t="shared" si="1037"/>
        <v>0</v>
      </c>
      <c r="BM1302" s="11">
        <f t="shared" si="1037"/>
        <v>0</v>
      </c>
      <c r="BN1302" s="11">
        <f t="shared" si="1037"/>
        <v>0</v>
      </c>
      <c r="BO1302" s="11">
        <f t="shared" si="1037"/>
        <v>0</v>
      </c>
      <c r="BP1302" s="11">
        <f t="shared" si="1037"/>
        <v>0</v>
      </c>
      <c r="BQ1302" s="11">
        <f t="shared" si="1037"/>
        <v>0</v>
      </c>
      <c r="BR1302" s="11">
        <f t="shared" si="1037"/>
        <v>0</v>
      </c>
      <c r="BS1302" s="11">
        <f t="shared" si="1037"/>
        <v>0</v>
      </c>
      <c r="BT1302" s="11">
        <f t="shared" si="1037"/>
        <v>0</v>
      </c>
      <c r="BU1302" s="11">
        <f t="shared" si="1037"/>
        <v>0</v>
      </c>
      <c r="BV1302" s="11">
        <f t="shared" si="1037"/>
        <v>0</v>
      </c>
      <c r="BW1302" s="11">
        <f t="shared" si="1037"/>
        <v>0</v>
      </c>
      <c r="BX1302" s="11">
        <f t="shared" si="1037"/>
        <v>0</v>
      </c>
      <c r="BY1302" s="11">
        <f t="shared" si="1037"/>
        <v>32234.44</v>
      </c>
      <c r="BZ1302" s="11">
        <f t="shared" si="1037"/>
        <v>0</v>
      </c>
      <c r="CA1302" s="11">
        <f t="shared" ref="CA1302:DF1302" si="1038">CA1313</f>
        <v>34195.86</v>
      </c>
      <c r="CB1302" s="11">
        <f t="shared" si="1038"/>
        <v>1758.26</v>
      </c>
      <c r="CC1302" s="11">
        <f t="shared" si="1038"/>
        <v>203.16</v>
      </c>
      <c r="CD1302" s="11">
        <f t="shared" si="1038"/>
        <v>0</v>
      </c>
      <c r="CE1302" s="11">
        <f t="shared" si="1038"/>
        <v>33137.82</v>
      </c>
      <c r="CF1302" s="11">
        <f t="shared" si="1038"/>
        <v>903.38000000000102</v>
      </c>
      <c r="CG1302" s="11">
        <f t="shared" si="1038"/>
        <v>0</v>
      </c>
      <c r="CH1302" s="11">
        <f t="shared" si="1038"/>
        <v>903.38000000000102</v>
      </c>
      <c r="CI1302" s="11">
        <f t="shared" si="1038"/>
        <v>32234.44</v>
      </c>
      <c r="CJ1302" s="11">
        <f t="shared" si="1038"/>
        <v>0</v>
      </c>
      <c r="CK1302" s="11">
        <f t="shared" si="1038"/>
        <v>0</v>
      </c>
      <c r="CL1302" s="11">
        <f t="shared" si="1038"/>
        <v>0</v>
      </c>
      <c r="CM1302" s="11">
        <f t="shared" si="1038"/>
        <v>0</v>
      </c>
      <c r="CN1302" s="11">
        <f t="shared" si="1038"/>
        <v>0</v>
      </c>
      <c r="CO1302" s="11">
        <f t="shared" si="1038"/>
        <v>0</v>
      </c>
      <c r="CP1302" s="11">
        <f t="shared" si="1038"/>
        <v>0</v>
      </c>
      <c r="CQ1302" s="11">
        <f t="shared" si="1038"/>
        <v>0</v>
      </c>
      <c r="CR1302" s="11">
        <f t="shared" si="1038"/>
        <v>0</v>
      </c>
      <c r="CS1302" s="11">
        <f t="shared" si="1038"/>
        <v>0</v>
      </c>
      <c r="CT1302" s="11">
        <f t="shared" si="1038"/>
        <v>0</v>
      </c>
      <c r="CU1302" s="11">
        <f t="shared" si="1038"/>
        <v>0</v>
      </c>
      <c r="CV1302" s="11">
        <f t="shared" si="1038"/>
        <v>0</v>
      </c>
      <c r="CW1302" s="11">
        <f t="shared" si="1038"/>
        <v>0</v>
      </c>
      <c r="CX1302" s="11">
        <f t="shared" si="1038"/>
        <v>0</v>
      </c>
      <c r="CY1302" s="11">
        <f t="shared" si="1038"/>
        <v>0</v>
      </c>
      <c r="CZ1302" s="11">
        <f t="shared" si="1038"/>
        <v>0</v>
      </c>
      <c r="DA1302" s="11">
        <f t="shared" si="1038"/>
        <v>0</v>
      </c>
      <c r="DB1302" s="11">
        <f t="shared" si="1038"/>
        <v>0</v>
      </c>
      <c r="DC1302" s="11">
        <f t="shared" si="1038"/>
        <v>0</v>
      </c>
      <c r="DD1302" s="11">
        <f t="shared" si="1038"/>
        <v>0</v>
      </c>
      <c r="DE1302" s="11">
        <f t="shared" si="1038"/>
        <v>0</v>
      </c>
      <c r="DF1302" s="11">
        <f t="shared" si="1038"/>
        <v>0</v>
      </c>
      <c r="DG1302" s="12">
        <f t="shared" ref="DG1302:EL1302" si="1039">DG1313</f>
        <v>273582.75</v>
      </c>
      <c r="DH1302" s="12">
        <f t="shared" si="1039"/>
        <v>250960.12</v>
      </c>
      <c r="DI1302" s="12">
        <f t="shared" si="1039"/>
        <v>72.48</v>
      </c>
      <c r="DJ1302" s="12">
        <f t="shared" si="1039"/>
        <v>23.1</v>
      </c>
      <c r="DK1302" s="12">
        <f t="shared" si="1039"/>
        <v>22550.15</v>
      </c>
      <c r="DL1302" s="12">
        <f t="shared" si="1039"/>
        <v>0</v>
      </c>
      <c r="DM1302" s="12">
        <f t="shared" si="1039"/>
        <v>31.056109739999997</v>
      </c>
      <c r="DN1302" s="12">
        <f t="shared" si="1039"/>
        <v>0</v>
      </c>
      <c r="DO1302" s="12">
        <f t="shared" si="1039"/>
        <v>0</v>
      </c>
      <c r="DP1302" s="12">
        <f t="shared" si="1039"/>
        <v>23704.43</v>
      </c>
      <c r="DQ1302" s="12">
        <f t="shared" si="1039"/>
        <v>13058.83</v>
      </c>
      <c r="DR1302" s="12">
        <f t="shared" si="1039"/>
        <v>0</v>
      </c>
      <c r="DS1302" s="12">
        <f t="shared" si="1039"/>
        <v>0</v>
      </c>
      <c r="DT1302" s="12">
        <f t="shared" si="1039"/>
        <v>273582.75</v>
      </c>
      <c r="DU1302" s="12">
        <f t="shared" si="1039"/>
        <v>250960.12</v>
      </c>
      <c r="DV1302" s="12">
        <f t="shared" si="1039"/>
        <v>72.48</v>
      </c>
      <c r="DW1302" s="12">
        <f t="shared" si="1039"/>
        <v>23.1</v>
      </c>
      <c r="DX1302" s="12">
        <f t="shared" si="1039"/>
        <v>22550.15</v>
      </c>
      <c r="DY1302" s="12">
        <f t="shared" si="1039"/>
        <v>0</v>
      </c>
      <c r="DZ1302" s="12">
        <f t="shared" si="1039"/>
        <v>31.056109739999997</v>
      </c>
      <c r="EA1302" s="12">
        <f t="shared" si="1039"/>
        <v>0</v>
      </c>
      <c r="EB1302" s="12">
        <f t="shared" si="1039"/>
        <v>0</v>
      </c>
      <c r="EC1302" s="12">
        <f t="shared" si="1039"/>
        <v>23704.43</v>
      </c>
      <c r="ED1302" s="12">
        <f t="shared" si="1039"/>
        <v>13058.83</v>
      </c>
      <c r="EE1302" s="12">
        <f t="shared" si="1039"/>
        <v>0</v>
      </c>
      <c r="EF1302" s="12">
        <f t="shared" si="1039"/>
        <v>0</v>
      </c>
      <c r="EG1302" s="12">
        <f t="shared" si="1039"/>
        <v>0</v>
      </c>
      <c r="EH1302" s="12">
        <f t="shared" si="1039"/>
        <v>244014.71</v>
      </c>
      <c r="EI1302" s="12">
        <f t="shared" si="1039"/>
        <v>0</v>
      </c>
      <c r="EJ1302" s="12">
        <f t="shared" si="1039"/>
        <v>310346.01</v>
      </c>
      <c r="EK1302" s="12">
        <f t="shared" si="1039"/>
        <v>55099.24</v>
      </c>
      <c r="EL1302" s="12">
        <f t="shared" si="1039"/>
        <v>11232.06</v>
      </c>
      <c r="EM1302" s="12">
        <f t="shared" ref="EM1302:FR1302" si="1040">EM1313</f>
        <v>0</v>
      </c>
      <c r="EN1302" s="12">
        <f t="shared" si="1040"/>
        <v>250960.12</v>
      </c>
      <c r="EO1302" s="12">
        <f t="shared" si="1040"/>
        <v>6945.41</v>
      </c>
      <c r="EP1302" s="12">
        <f t="shared" si="1040"/>
        <v>0</v>
      </c>
      <c r="EQ1302" s="12">
        <f t="shared" si="1040"/>
        <v>6945.41</v>
      </c>
      <c r="ER1302" s="12">
        <f t="shared" si="1040"/>
        <v>244014.71</v>
      </c>
      <c r="ES1302" s="12">
        <f t="shared" si="1040"/>
        <v>0</v>
      </c>
      <c r="ET1302" s="12">
        <f t="shared" si="1040"/>
        <v>0</v>
      </c>
      <c r="EU1302" s="12">
        <f t="shared" si="1040"/>
        <v>0</v>
      </c>
      <c r="EV1302" s="12">
        <f t="shared" si="1040"/>
        <v>0</v>
      </c>
      <c r="EW1302" s="12">
        <f t="shared" si="1040"/>
        <v>0</v>
      </c>
      <c r="EX1302" s="12">
        <f t="shared" si="1040"/>
        <v>0</v>
      </c>
      <c r="EY1302" s="12">
        <f t="shared" si="1040"/>
        <v>0</v>
      </c>
      <c r="EZ1302" s="12">
        <f t="shared" si="1040"/>
        <v>0</v>
      </c>
      <c r="FA1302" s="12">
        <f t="shared" si="1040"/>
        <v>0</v>
      </c>
      <c r="FB1302" s="12">
        <f t="shared" si="1040"/>
        <v>0</v>
      </c>
      <c r="FC1302" s="12">
        <f t="shared" si="1040"/>
        <v>0</v>
      </c>
      <c r="FD1302" s="12">
        <f t="shared" si="1040"/>
        <v>0</v>
      </c>
      <c r="FE1302" s="12">
        <f t="shared" si="1040"/>
        <v>0</v>
      </c>
      <c r="FF1302" s="12">
        <f t="shared" si="1040"/>
        <v>0</v>
      </c>
      <c r="FG1302" s="12">
        <f t="shared" si="1040"/>
        <v>0</v>
      </c>
      <c r="FH1302" s="12">
        <f t="shared" si="1040"/>
        <v>0</v>
      </c>
      <c r="FI1302" s="12">
        <f t="shared" si="1040"/>
        <v>0</v>
      </c>
      <c r="FJ1302" s="12">
        <f t="shared" si="1040"/>
        <v>0</v>
      </c>
      <c r="FK1302" s="12">
        <f t="shared" si="1040"/>
        <v>0</v>
      </c>
      <c r="FL1302" s="12">
        <f t="shared" si="1040"/>
        <v>0</v>
      </c>
      <c r="FM1302" s="12">
        <f t="shared" si="1040"/>
        <v>0</v>
      </c>
      <c r="FN1302" s="12">
        <f t="shared" si="1040"/>
        <v>0</v>
      </c>
      <c r="FO1302" s="12">
        <f t="shared" si="1040"/>
        <v>0</v>
      </c>
      <c r="FP1302" s="12">
        <f t="shared" si="1040"/>
        <v>0</v>
      </c>
      <c r="FQ1302" s="12">
        <f t="shared" si="1040"/>
        <v>244014.71</v>
      </c>
      <c r="FR1302" s="12">
        <f t="shared" si="1040"/>
        <v>0</v>
      </c>
      <c r="FS1302" s="12">
        <f t="shared" ref="FS1302:GX1302" si="1041">FS1313</f>
        <v>310346.01</v>
      </c>
      <c r="FT1302" s="12">
        <f t="shared" si="1041"/>
        <v>55099.24</v>
      </c>
      <c r="FU1302" s="12">
        <f t="shared" si="1041"/>
        <v>11232.06</v>
      </c>
      <c r="FV1302" s="12">
        <f t="shared" si="1041"/>
        <v>0</v>
      </c>
      <c r="FW1302" s="12">
        <f t="shared" si="1041"/>
        <v>250960.12</v>
      </c>
      <c r="FX1302" s="12">
        <f t="shared" si="1041"/>
        <v>6945.4100000000035</v>
      </c>
      <c r="FY1302" s="12">
        <f t="shared" si="1041"/>
        <v>0</v>
      </c>
      <c r="FZ1302" s="12">
        <f t="shared" si="1041"/>
        <v>6945.4100000000035</v>
      </c>
      <c r="GA1302" s="12">
        <f t="shared" si="1041"/>
        <v>244014.71</v>
      </c>
      <c r="GB1302" s="12">
        <f t="shared" si="1041"/>
        <v>0</v>
      </c>
      <c r="GC1302" s="12">
        <f t="shared" si="1041"/>
        <v>0</v>
      </c>
      <c r="GD1302" s="12">
        <f t="shared" si="1041"/>
        <v>0</v>
      </c>
      <c r="GE1302" s="12">
        <f t="shared" si="1041"/>
        <v>0</v>
      </c>
      <c r="GF1302" s="12">
        <f t="shared" si="1041"/>
        <v>0</v>
      </c>
      <c r="GG1302" s="12">
        <f t="shared" si="1041"/>
        <v>0</v>
      </c>
      <c r="GH1302" s="12">
        <f t="shared" si="1041"/>
        <v>0</v>
      </c>
      <c r="GI1302" s="12">
        <f t="shared" si="1041"/>
        <v>0</v>
      </c>
      <c r="GJ1302" s="12">
        <f t="shared" si="1041"/>
        <v>0</v>
      </c>
      <c r="GK1302" s="12">
        <f t="shared" si="1041"/>
        <v>0</v>
      </c>
      <c r="GL1302" s="12">
        <f t="shared" si="1041"/>
        <v>0</v>
      </c>
      <c r="GM1302" s="12">
        <f t="shared" si="1041"/>
        <v>0</v>
      </c>
      <c r="GN1302" s="12">
        <f t="shared" si="1041"/>
        <v>0</v>
      </c>
      <c r="GO1302" s="12">
        <f t="shared" si="1041"/>
        <v>0</v>
      </c>
      <c r="GP1302" s="12">
        <f t="shared" si="1041"/>
        <v>0</v>
      </c>
      <c r="GQ1302" s="12">
        <f t="shared" si="1041"/>
        <v>0</v>
      </c>
      <c r="GR1302" s="12">
        <f t="shared" si="1041"/>
        <v>0</v>
      </c>
      <c r="GS1302" s="12">
        <f t="shared" si="1041"/>
        <v>0</v>
      </c>
      <c r="GT1302" s="12">
        <f t="shared" si="1041"/>
        <v>0</v>
      </c>
      <c r="GU1302" s="12">
        <f t="shared" si="1041"/>
        <v>0</v>
      </c>
      <c r="GV1302" s="12">
        <f t="shared" si="1041"/>
        <v>0</v>
      </c>
      <c r="GW1302" s="12">
        <f t="shared" si="1041"/>
        <v>0</v>
      </c>
      <c r="GX1302" s="12">
        <f t="shared" si="1041"/>
        <v>0</v>
      </c>
    </row>
    <row r="1304" spans="1:255" x14ac:dyDescent="0.2">
      <c r="A1304" s="2">
        <v>17</v>
      </c>
      <c r="B1304" s="2">
        <v>1</v>
      </c>
      <c r="C1304" s="2">
        <f>ROW(SmtRes!A1089)</f>
        <v>1089</v>
      </c>
      <c r="D1304" s="2">
        <f>ROW(EtalonRes!A1396)</f>
        <v>1396</v>
      </c>
      <c r="E1304" s="2" t="s">
        <v>1146</v>
      </c>
      <c r="F1304" s="2" t="s">
        <v>1107</v>
      </c>
      <c r="G1304" s="2" t="s">
        <v>1108</v>
      </c>
      <c r="H1304" s="2" t="s">
        <v>170</v>
      </c>
      <c r="I1304" s="2">
        <v>2</v>
      </c>
      <c r="J1304" s="2">
        <v>0</v>
      </c>
      <c r="K1304" s="2">
        <v>2</v>
      </c>
      <c r="L1304" s="2"/>
      <c r="M1304" s="2"/>
      <c r="N1304" s="2"/>
      <c r="O1304" s="2">
        <f t="shared" ref="O1304:O1311" si="1042">ROUND(CP1304,2)</f>
        <v>267.08999999999997</v>
      </c>
      <c r="P1304" s="2">
        <f t="shared" ref="P1304:P1311" si="1043">ROUND((ROUND((AC1304*AW1304*I1304),2)*BC1304),2)</f>
        <v>228.46</v>
      </c>
      <c r="Q1304" s="2">
        <f>(ROUND((ROUND((((((ET1304*1.2)*1.25)*1.05))*AV1304*I1304),2)*BB1304),2)+ROUND((ROUND(((AE1304-((((EU1304*1.2)*1.25)*1.05)))*AV1304*I1304),2)*BS1304),2))</f>
        <v>2.4500000000000002</v>
      </c>
      <c r="R1304" s="2">
        <f>(ROUND((ROUND((((((EU1304*1.2)*1.25)*1.05))*AV1304*I1304),2)*BS1304),2)+ROUND((ROUND(((AE1304-((((EU1304*1.2)*1.25)*1.05)))*AV1304*I1304),2)*BS1304),2))</f>
        <v>0.24</v>
      </c>
      <c r="S1304" s="2">
        <f t="shared" ref="S1304:S1311" si="1044">ROUND((ROUND((AF1304*AV1304*I1304),2)*BA1304),2)</f>
        <v>36.18</v>
      </c>
      <c r="T1304" s="2">
        <f t="shared" ref="T1304:T1311" si="1045">ROUND(CU1304*I1304,2)</f>
        <v>0</v>
      </c>
      <c r="U1304" s="2">
        <f t="shared" ref="U1304:U1311" si="1046">CV1304*I1304</f>
        <v>2.7520277399999995</v>
      </c>
      <c r="V1304" s="2">
        <f t="shared" ref="V1304:V1311" si="1047">CW1304*I1304</f>
        <v>0</v>
      </c>
      <c r="W1304" s="2">
        <f t="shared" ref="W1304:W1311" si="1048">ROUND(CX1304*I1304,2)</f>
        <v>0</v>
      </c>
      <c r="X1304" s="2">
        <f>(ROUND((((S1304+ROUND((ROUND((((((EU1304*1.2)*1.25)*1.05))*AV1304*I1304),2)*BS1304),2))*AT1304)/100),2)+ROUND(((ROUND((ROUND(((AE1304-((((EU1304*1.2)*1.25)*1.05)))*AV1304*I1304),2)*BS1304),2)*AT1304)/100),2))</f>
        <v>39.700000000000003</v>
      </c>
      <c r="Y1304" s="2">
        <f>(ROUND((((S1304+ROUND((ROUND((((((EU1304*1.2)*1.25)*1.05))*AV1304*I1304),2)*BS1304),2))*AU1304)/100),2)+ROUND(((ROUND((ROUND(((AE1304-((((EU1304*1.2)*1.25)*1.05)))*AV1304*I1304),2)*BS1304),2)*AU1304)/100),2))</f>
        <v>22.22</v>
      </c>
      <c r="Z1304" s="2"/>
      <c r="AA1304" s="2">
        <v>56661434</v>
      </c>
      <c r="AB1304" s="2">
        <f t="shared" ref="AB1304:AB1311" si="1049">ROUND((AC1304+AD1304+AF1304),6)</f>
        <v>132.33304999999999</v>
      </c>
      <c r="AC1304" s="2">
        <f>ROUND(((((ES1304*1)*1)*1)),6)</f>
        <v>114.23</v>
      </c>
      <c r="AD1304" s="2">
        <f>ROUND(((((((ET1304*1.2)*1.25)*1.05))-((((EU1304*1.2)*1.25)*1.05)))+AE1304),6)</f>
        <v>1.14975</v>
      </c>
      <c r="AE1304" s="2">
        <f>ROUND(((((EU1304*1.2)*1.25)*1.05)),6)</f>
        <v>0.11025</v>
      </c>
      <c r="AF1304" s="2">
        <f>ROUND(((((EV1304*1.2)*1.15)*1.05)),6)</f>
        <v>16.953299999999999</v>
      </c>
      <c r="AG1304" s="2">
        <f t="shared" ref="AG1304:AG1311" si="1050">ROUND((AP1304),6)</f>
        <v>0</v>
      </c>
      <c r="AH1304" s="2">
        <f>((((EW1304*1.2)*1.15)*1.05))</f>
        <v>1.2896099999999999</v>
      </c>
      <c r="AI1304" s="2">
        <f>((((EX1304*1.2)*1.25)*1.05))</f>
        <v>0</v>
      </c>
      <c r="AJ1304" s="2">
        <f t="shared" ref="AJ1304:AJ1311" si="1051">(AS1304)</f>
        <v>0</v>
      </c>
      <c r="AK1304" s="2">
        <v>126.66</v>
      </c>
      <c r="AL1304" s="2">
        <v>114.23</v>
      </c>
      <c r="AM1304" s="2">
        <v>0.73</v>
      </c>
      <c r="AN1304" s="2">
        <v>7.0000000000000007E-2</v>
      </c>
      <c r="AO1304" s="2">
        <v>11.7</v>
      </c>
      <c r="AP1304" s="2">
        <v>0</v>
      </c>
      <c r="AQ1304" s="2">
        <v>0.89</v>
      </c>
      <c r="AR1304" s="2">
        <v>0</v>
      </c>
      <c r="AS1304" s="2">
        <v>0</v>
      </c>
      <c r="AT1304" s="2">
        <v>109</v>
      </c>
      <c r="AU1304" s="2">
        <v>61</v>
      </c>
      <c r="AV1304" s="2">
        <v>1.0669999999999999</v>
      </c>
      <c r="AW1304" s="2">
        <v>1</v>
      </c>
      <c r="AX1304" s="2"/>
      <c r="AY1304" s="2"/>
      <c r="AZ1304" s="2">
        <v>1</v>
      </c>
      <c r="BA1304" s="2">
        <v>1</v>
      </c>
      <c r="BB1304" s="2">
        <v>1</v>
      </c>
      <c r="BC1304" s="2">
        <v>1</v>
      </c>
      <c r="BD1304" s="2" t="s">
        <v>3</v>
      </c>
      <c r="BE1304" s="2" t="s">
        <v>3</v>
      </c>
      <c r="BF1304" s="2" t="s">
        <v>3</v>
      </c>
      <c r="BG1304" s="2" t="s">
        <v>3</v>
      </c>
      <c r="BH1304" s="2">
        <v>0</v>
      </c>
      <c r="BI1304" s="2">
        <v>1</v>
      </c>
      <c r="BJ1304" s="2" t="s">
        <v>1109</v>
      </c>
      <c r="BK1304" s="2"/>
      <c r="BL1304" s="2"/>
      <c r="BM1304" s="2">
        <v>25</v>
      </c>
      <c r="BN1304" s="2">
        <v>0</v>
      </c>
      <c r="BO1304" s="2" t="s">
        <v>1107</v>
      </c>
      <c r="BP1304" s="2">
        <v>1</v>
      </c>
      <c r="BQ1304" s="2">
        <v>30</v>
      </c>
      <c r="BR1304" s="2">
        <v>0</v>
      </c>
      <c r="BS1304" s="2">
        <v>1</v>
      </c>
      <c r="BT1304" s="2">
        <v>1</v>
      </c>
      <c r="BU1304" s="2">
        <v>1</v>
      </c>
      <c r="BV1304" s="2">
        <v>1</v>
      </c>
      <c r="BW1304" s="2">
        <v>1</v>
      </c>
      <c r="BX1304" s="2">
        <v>1</v>
      </c>
      <c r="BY1304" s="2" t="s">
        <v>3</v>
      </c>
      <c r="BZ1304" s="2">
        <v>109</v>
      </c>
      <c r="CA1304" s="2">
        <v>61</v>
      </c>
      <c r="CB1304" s="2" t="s">
        <v>3</v>
      </c>
      <c r="CC1304" s="2"/>
      <c r="CD1304" s="2"/>
      <c r="CE1304" s="2">
        <v>1566</v>
      </c>
      <c r="CF1304" s="2">
        <v>0</v>
      </c>
      <c r="CG1304" s="2">
        <v>0</v>
      </c>
      <c r="CH1304" s="2"/>
      <c r="CI1304" s="2"/>
      <c r="CJ1304" s="2"/>
      <c r="CK1304" s="2"/>
      <c r="CL1304" s="2"/>
      <c r="CM1304" s="2">
        <v>0</v>
      </c>
      <c r="CN1304" s="2" t="s">
        <v>2120</v>
      </c>
      <c r="CO1304" s="2">
        <v>0</v>
      </c>
      <c r="CP1304" s="2">
        <f t="shared" ref="CP1304:CP1311" si="1052">(P1304+Q1304+S1304)</f>
        <v>267.08999999999997</v>
      </c>
      <c r="CQ1304" s="2">
        <f t="shared" ref="CQ1304:CQ1311" si="1053">ROUND((ROUND((AC1304*AW1304*1),2)*BC1304),2)</f>
        <v>114.23</v>
      </c>
      <c r="CR1304" s="2">
        <f>(ROUND((ROUND((((((ET1304*1.2)*1.25)*1.05))*AV1304*1),2)*BB1304),2)+ROUND((ROUND(((AE1304-((((EU1304*1.2)*1.25)*1.05)))*AV1304*1),2)*BS1304),2))</f>
        <v>1.23</v>
      </c>
      <c r="CS1304" s="2">
        <f>(ROUND((ROUND((((((EU1304*1.2)*1.25)*1.05))*AV1304*1),2)*BS1304),2)+ROUND((ROUND(((AE1304-((((EU1304*1.2)*1.25)*1.05)))*AV1304*1),2)*BS1304),2))</f>
        <v>0.12</v>
      </c>
      <c r="CT1304" s="2">
        <f t="shared" ref="CT1304:CT1311" si="1054">ROUND((ROUND((AF1304*AV1304*1),2)*BA1304),2)</f>
        <v>18.09</v>
      </c>
      <c r="CU1304" s="2">
        <f t="shared" ref="CU1304:CU1311" si="1055">AG1304</f>
        <v>0</v>
      </c>
      <c r="CV1304" s="2">
        <f t="shared" ref="CV1304:CV1311" si="1056">(AH1304*AV1304)</f>
        <v>1.3760138699999998</v>
      </c>
      <c r="CW1304" s="2">
        <f t="shared" ref="CW1304:CX1311" si="1057">AI1304</f>
        <v>0</v>
      </c>
      <c r="CX1304" s="2">
        <f t="shared" si="1057"/>
        <v>0</v>
      </c>
      <c r="CY1304" s="2">
        <f>(ROUND((((S1304+ROUND((ROUND((((((EU1304*1.2)*1.25)*1.05))*AV1304*1),2)*BS1304),2))*AT1304)/100),2)+ROUND(((ROUND((ROUND(((AE1304-((((EU1304*1.2)*1.25)*1.05)))*AV1304*1),2)*BS1304),2)*AT1304)/100),2))</f>
        <v>39.57</v>
      </c>
      <c r="CZ1304" s="2">
        <f>(ROUND((((S1304+ROUND((ROUND((((((EU1304*1.2)*1.25)*1.05))*AV1304*1),2)*BS1304),2))*AU1304)/100),2)+ROUND(((ROUND((ROUND(((AE1304-((((EU1304*1.2)*1.25)*1.05)))*AV1304*1),2)*BS1304),2)*AU1304)/100),2))</f>
        <v>22.14</v>
      </c>
      <c r="DA1304" s="2"/>
      <c r="DB1304" s="2">
        <v>305</v>
      </c>
      <c r="DC1304" s="2" t="s">
        <v>3</v>
      </c>
      <c r="DD1304" s="2" t="s">
        <v>105</v>
      </c>
      <c r="DE1304" s="2" t="s">
        <v>32</v>
      </c>
      <c r="DF1304" s="2" t="s">
        <v>32</v>
      </c>
      <c r="DG1304" s="2" t="s">
        <v>33</v>
      </c>
      <c r="DH1304" s="2" t="s">
        <v>3</v>
      </c>
      <c r="DI1304" s="2" t="s">
        <v>33</v>
      </c>
      <c r="DJ1304" s="2" t="s">
        <v>32</v>
      </c>
      <c r="DK1304" s="2" t="s">
        <v>3</v>
      </c>
      <c r="DL1304" s="2" t="s">
        <v>3</v>
      </c>
      <c r="DM1304" s="2" t="s">
        <v>3</v>
      </c>
      <c r="DN1304" s="2">
        <v>0</v>
      </c>
      <c r="DO1304" s="2">
        <v>0</v>
      </c>
      <c r="DP1304" s="2">
        <v>1</v>
      </c>
      <c r="DQ1304" s="2">
        <v>1</v>
      </c>
      <c r="DR1304" s="2"/>
      <c r="DS1304" s="2"/>
      <c r="DT1304" s="2"/>
      <c r="DU1304" s="2">
        <v>1013</v>
      </c>
      <c r="DV1304" s="2" t="s">
        <v>170</v>
      </c>
      <c r="DW1304" s="2" t="s">
        <v>170</v>
      </c>
      <c r="DX1304" s="2">
        <v>1</v>
      </c>
      <c r="DY1304" s="2"/>
      <c r="DZ1304" s="2" t="s">
        <v>3</v>
      </c>
      <c r="EA1304" s="2" t="s">
        <v>3</v>
      </c>
      <c r="EB1304" s="2" t="s">
        <v>3</v>
      </c>
      <c r="EC1304" s="2" t="s">
        <v>3</v>
      </c>
      <c r="ED1304" s="2"/>
      <c r="EE1304" s="2">
        <v>56938458</v>
      </c>
      <c r="EF1304" s="2">
        <v>30</v>
      </c>
      <c r="EG1304" s="2" t="s">
        <v>34</v>
      </c>
      <c r="EH1304" s="2">
        <v>0</v>
      </c>
      <c r="EI1304" s="2" t="s">
        <v>3</v>
      </c>
      <c r="EJ1304" s="2">
        <v>1</v>
      </c>
      <c r="EK1304" s="2">
        <v>25</v>
      </c>
      <c r="EL1304" s="2" t="s">
        <v>35</v>
      </c>
      <c r="EM1304" s="2" t="s">
        <v>36</v>
      </c>
      <c r="EN1304" s="2"/>
      <c r="EO1304" s="2" t="s">
        <v>325</v>
      </c>
      <c r="EP1304" s="2"/>
      <c r="EQ1304" s="2">
        <v>131072</v>
      </c>
      <c r="ER1304" s="2">
        <v>126.66</v>
      </c>
      <c r="ES1304" s="2">
        <v>114.23</v>
      </c>
      <c r="ET1304" s="2">
        <v>0.73</v>
      </c>
      <c r="EU1304" s="2">
        <v>7.0000000000000007E-2</v>
      </c>
      <c r="EV1304" s="2">
        <v>11.7</v>
      </c>
      <c r="EW1304" s="2">
        <v>0.89</v>
      </c>
      <c r="EX1304" s="2">
        <v>0</v>
      </c>
      <c r="EY1304" s="2">
        <v>0</v>
      </c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>
        <v>0</v>
      </c>
      <c r="FR1304" s="2">
        <v>0</v>
      </c>
      <c r="FS1304" s="2">
        <v>0</v>
      </c>
      <c r="FT1304" s="2"/>
      <c r="FU1304" s="2"/>
      <c r="FV1304" s="2"/>
      <c r="FW1304" s="2"/>
      <c r="FX1304" s="2">
        <v>109</v>
      </c>
      <c r="FY1304" s="2">
        <v>61</v>
      </c>
      <c r="FZ1304" s="2"/>
      <c r="GA1304" s="2" t="s">
        <v>3</v>
      </c>
      <c r="GB1304" s="2"/>
      <c r="GC1304" s="2"/>
      <c r="GD1304" s="2">
        <v>1</v>
      </c>
      <c r="GE1304" s="2"/>
      <c r="GF1304" s="2">
        <v>1261499435</v>
      </c>
      <c r="GG1304" s="2">
        <v>2</v>
      </c>
      <c r="GH1304" s="2">
        <v>1</v>
      </c>
      <c r="GI1304" s="2">
        <v>2</v>
      </c>
      <c r="GJ1304" s="2">
        <v>0</v>
      </c>
      <c r="GK1304" s="2">
        <v>0</v>
      </c>
      <c r="GL1304" s="2">
        <f t="shared" ref="GL1304:GL1311" si="1058">ROUND(IF(AND(BH1304=3,BI1304=3,FS1304&lt;&gt;0),P1304,0),2)</f>
        <v>0</v>
      </c>
      <c r="GM1304" s="2">
        <f t="shared" ref="GM1304:GM1311" si="1059">ROUND(O1304+X1304+Y1304,2)+GX1304</f>
        <v>329.01</v>
      </c>
      <c r="GN1304" s="2">
        <f t="shared" ref="GN1304:GN1311" si="1060">IF(OR(BI1304=0,BI1304=1),GM1304-GX1304,0)</f>
        <v>329.01</v>
      </c>
      <c r="GO1304" s="2">
        <f t="shared" ref="GO1304:GO1311" si="1061">IF(BI1304=2,GM1304-GX1304,0)</f>
        <v>0</v>
      </c>
      <c r="GP1304" s="2">
        <f t="shared" ref="GP1304:GP1311" si="1062">IF(BI1304=4,GM1304-GX1304,0)</f>
        <v>0</v>
      </c>
      <c r="GQ1304" s="2"/>
      <c r="GR1304" s="2">
        <v>0</v>
      </c>
      <c r="GS1304" s="2">
        <v>3</v>
      </c>
      <c r="GT1304" s="2">
        <v>0</v>
      </c>
      <c r="GU1304" s="2" t="s">
        <v>3</v>
      </c>
      <c r="GV1304" s="2">
        <f t="shared" ref="GV1304:GV1311" si="1063">ROUND((GT1304),6)</f>
        <v>0</v>
      </c>
      <c r="GW1304" s="2">
        <v>1</v>
      </c>
      <c r="GX1304" s="2">
        <f t="shared" ref="GX1304:GX1311" si="1064">ROUND(HC1304*I1304,2)</f>
        <v>0</v>
      </c>
      <c r="GY1304" s="2"/>
      <c r="GZ1304" s="2"/>
      <c r="HA1304" s="2">
        <v>0</v>
      </c>
      <c r="HB1304" s="2">
        <v>0</v>
      </c>
      <c r="HC1304" s="2">
        <f t="shared" ref="HC1304:HC1311" si="1065">GV1304*GW1304</f>
        <v>0</v>
      </c>
      <c r="HD1304" s="2"/>
      <c r="HE1304" s="2" t="s">
        <v>3</v>
      </c>
      <c r="HF1304" s="2" t="s">
        <v>3</v>
      </c>
      <c r="HG1304" s="2"/>
      <c r="HH1304" s="2"/>
      <c r="HI1304" s="2"/>
      <c r="HJ1304" s="2"/>
      <c r="HK1304" s="2"/>
      <c r="HL1304" s="2"/>
      <c r="HM1304" s="2" t="s">
        <v>3</v>
      </c>
      <c r="HN1304" s="2" t="s">
        <v>3</v>
      </c>
      <c r="HO1304" s="2" t="s">
        <v>3</v>
      </c>
      <c r="HP1304" s="2" t="s">
        <v>3</v>
      </c>
      <c r="HQ1304" s="2" t="s">
        <v>3</v>
      </c>
      <c r="HR1304" s="2"/>
      <c r="HS1304" s="2">
        <v>0</v>
      </c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>
        <v>0</v>
      </c>
      <c r="IL1304" s="2"/>
      <c r="IM1304" s="2"/>
      <c r="IN1304" s="2"/>
      <c r="IO1304" s="2"/>
      <c r="IP1304" s="2"/>
      <c r="IQ1304" s="2"/>
      <c r="IR1304" s="2"/>
      <c r="IS1304" s="2"/>
      <c r="IT1304" s="2"/>
      <c r="IU1304" s="2"/>
    </row>
    <row r="1305" spans="1:255" x14ac:dyDescent="0.2">
      <c r="A1305" s="3">
        <v>17</v>
      </c>
      <c r="B1305" s="3">
        <v>1</v>
      </c>
      <c r="C1305" s="3">
        <f>ROW(SmtRes!A1098)</f>
        <v>1098</v>
      </c>
      <c r="D1305" s="3">
        <f>ROW(EtalonRes!A1406)</f>
        <v>1406</v>
      </c>
      <c r="E1305" s="3" t="s">
        <v>1146</v>
      </c>
      <c r="F1305" s="3" t="s">
        <v>1107</v>
      </c>
      <c r="G1305" s="3" t="s">
        <v>1108</v>
      </c>
      <c r="H1305" s="3" t="s">
        <v>170</v>
      </c>
      <c r="I1305" s="3">
        <v>2</v>
      </c>
      <c r="J1305" s="3">
        <v>0</v>
      </c>
      <c r="K1305" s="3">
        <v>2</v>
      </c>
      <c r="O1305" s="3">
        <f t="shared" si="1042"/>
        <v>3521.99</v>
      </c>
      <c r="P1305" s="3">
        <f t="shared" si="1043"/>
        <v>1448.44</v>
      </c>
      <c r="Q1305" s="3">
        <f>(ROUND((ROUND((((((ET1305*1.2)*1.25)*1.05))*AV1305*I1305),2)*BB1305),2)+ROUND((ROUND(((AE1305-((((EU1305*1.2)*1.25)*1.05)))*AV1305*I1305),2)*BS1305),2))</f>
        <v>34.81</v>
      </c>
      <c r="R1305" s="3">
        <f>(ROUND((ROUND((((((EU1305*1.2)*1.25)*1.05))*AV1305*I1305),2)*BS1305),2)+ROUND((ROUND(((AE1305-((((EU1305*1.2)*1.25)*1.05)))*AV1305*I1305),2)*BS1305),2))</f>
        <v>13.52</v>
      </c>
      <c r="S1305" s="3">
        <f t="shared" si="1044"/>
        <v>2038.74</v>
      </c>
      <c r="T1305" s="3">
        <f t="shared" si="1045"/>
        <v>0</v>
      </c>
      <c r="U1305" s="3">
        <f t="shared" si="1046"/>
        <v>2.7520277399999995</v>
      </c>
      <c r="V1305" s="3">
        <f t="shared" si="1047"/>
        <v>0</v>
      </c>
      <c r="W1305" s="3">
        <f t="shared" si="1048"/>
        <v>0</v>
      </c>
      <c r="X1305" s="3">
        <f>(ROUND((((S1305+ROUND((ROUND((((((EU1305*1.2)*1.25)*1.05))*AV1305*I1305),2)*BS1305),2))*AT1305)/100),2)+ROUND(((ROUND((ROUND(((AE1305-((((EU1305*1.2)*1.25)*1.05)))*AV1305*I1305),2)*BS1305),2)*AT1305)/100),2))</f>
        <v>2236.96</v>
      </c>
      <c r="Y1305" s="3">
        <f>(ROUND((((S1305+ROUND((ROUND((((((EU1305*1.2)*1.25)*1.05))*AV1305*I1305),2)*BS1305),2))*AU1305)/100),2)+ROUND(((ROUND((ROUND(((AE1305-((((EU1305*1.2)*1.25)*1.05)))*AV1305*I1305),2)*BS1305),2)*AU1305)/100),2))</f>
        <v>1251.8800000000001</v>
      </c>
      <c r="AA1305" s="3">
        <v>56661436</v>
      </c>
      <c r="AB1305" s="3">
        <f t="shared" si="1049"/>
        <v>132.33304999999999</v>
      </c>
      <c r="AC1305" s="3">
        <f>ROUND(((((ES1305*1)*1)*1)),6)</f>
        <v>114.23</v>
      </c>
      <c r="AD1305" s="3">
        <f>ROUND(((((((ET1305*1.2)*1.25)*1.05))-((((EU1305*1.2)*1.25)*1.05)))+AE1305),6)</f>
        <v>1.14975</v>
      </c>
      <c r="AE1305" s="3">
        <f>ROUND(((((EU1305*1.2)*1.25)*1.05)),6)</f>
        <v>0.11025</v>
      </c>
      <c r="AF1305" s="3">
        <f>ROUND(((((EV1305*1.2)*1.15)*1.05)),6)</f>
        <v>16.953299999999999</v>
      </c>
      <c r="AG1305" s="3">
        <f t="shared" si="1050"/>
        <v>0</v>
      </c>
      <c r="AH1305" s="3">
        <f>((((EW1305*1.2)*1.15)*1.05))</f>
        <v>1.2896099999999999</v>
      </c>
      <c r="AI1305" s="3">
        <f>((((EX1305*1.2)*1.25)*1.05))</f>
        <v>0</v>
      </c>
      <c r="AJ1305" s="3">
        <f t="shared" si="1051"/>
        <v>0</v>
      </c>
      <c r="AK1305" s="3">
        <v>126.66</v>
      </c>
      <c r="AL1305" s="3">
        <v>114.23</v>
      </c>
      <c r="AM1305" s="3">
        <v>0.73</v>
      </c>
      <c r="AN1305" s="3">
        <v>7.0000000000000007E-2</v>
      </c>
      <c r="AO1305" s="3">
        <v>11.7</v>
      </c>
      <c r="AP1305" s="3">
        <v>0</v>
      </c>
      <c r="AQ1305" s="3">
        <v>0.89</v>
      </c>
      <c r="AR1305" s="3">
        <v>0</v>
      </c>
      <c r="AS1305" s="3">
        <v>0</v>
      </c>
      <c r="AT1305" s="3">
        <v>109</v>
      </c>
      <c r="AU1305" s="3">
        <v>61</v>
      </c>
      <c r="AV1305" s="3">
        <v>1.0669999999999999</v>
      </c>
      <c r="AW1305" s="3">
        <v>1</v>
      </c>
      <c r="AZ1305" s="3">
        <v>1</v>
      </c>
      <c r="BA1305" s="3">
        <v>56.35</v>
      </c>
      <c r="BB1305" s="3">
        <v>14.21</v>
      </c>
      <c r="BC1305" s="3">
        <v>6.34</v>
      </c>
      <c r="BD1305" s="3" t="s">
        <v>3</v>
      </c>
      <c r="BE1305" s="3" t="s">
        <v>3</v>
      </c>
      <c r="BF1305" s="3" t="s">
        <v>3</v>
      </c>
      <c r="BG1305" s="3" t="s">
        <v>3</v>
      </c>
      <c r="BH1305" s="3">
        <v>0</v>
      </c>
      <c r="BI1305" s="3">
        <v>1</v>
      </c>
      <c r="BJ1305" s="3" t="s">
        <v>1109</v>
      </c>
      <c r="BM1305" s="3">
        <v>25</v>
      </c>
      <c r="BN1305" s="3">
        <v>0</v>
      </c>
      <c r="BO1305" s="3" t="s">
        <v>1107</v>
      </c>
      <c r="BP1305" s="3">
        <v>1</v>
      </c>
      <c r="BQ1305" s="3">
        <v>30</v>
      </c>
      <c r="BR1305" s="3">
        <v>0</v>
      </c>
      <c r="BS1305" s="3">
        <v>56.35</v>
      </c>
      <c r="BT1305" s="3">
        <v>1</v>
      </c>
      <c r="BU1305" s="3">
        <v>1</v>
      </c>
      <c r="BV1305" s="3">
        <v>1</v>
      </c>
      <c r="BW1305" s="3">
        <v>1</v>
      </c>
      <c r="BX1305" s="3">
        <v>1</v>
      </c>
      <c r="BY1305" s="3" t="s">
        <v>3</v>
      </c>
      <c r="BZ1305" s="3">
        <v>109</v>
      </c>
      <c r="CA1305" s="3">
        <v>61</v>
      </c>
      <c r="CB1305" s="3" t="s">
        <v>3</v>
      </c>
      <c r="CE1305" s="3">
        <v>1566</v>
      </c>
      <c r="CF1305" s="3">
        <v>0</v>
      </c>
      <c r="CG1305" s="3">
        <v>0</v>
      </c>
      <c r="CM1305" s="3">
        <v>0</v>
      </c>
      <c r="CN1305" s="3" t="s">
        <v>2120</v>
      </c>
      <c r="CO1305" s="3">
        <v>0</v>
      </c>
      <c r="CP1305" s="3">
        <f t="shared" si="1052"/>
        <v>3521.99</v>
      </c>
      <c r="CQ1305" s="3">
        <f t="shared" si="1053"/>
        <v>724.22</v>
      </c>
      <c r="CR1305" s="3">
        <f>(ROUND((ROUND((((((ET1305*1.2)*1.25)*1.05))*AV1305*1),2)*BB1305),2)+ROUND((ROUND(((AE1305-((((EU1305*1.2)*1.25)*1.05)))*AV1305*1),2)*BS1305),2))</f>
        <v>17.48</v>
      </c>
      <c r="CS1305" s="3">
        <f>(ROUND((ROUND((((((EU1305*1.2)*1.25)*1.05))*AV1305*1),2)*BS1305),2)+ROUND((ROUND(((AE1305-((((EU1305*1.2)*1.25)*1.05)))*AV1305*1),2)*BS1305),2))</f>
        <v>6.76</v>
      </c>
      <c r="CT1305" s="3">
        <f t="shared" si="1054"/>
        <v>1019.37</v>
      </c>
      <c r="CU1305" s="3">
        <f t="shared" si="1055"/>
        <v>0</v>
      </c>
      <c r="CV1305" s="3">
        <f t="shared" si="1056"/>
        <v>1.3760138699999998</v>
      </c>
      <c r="CW1305" s="3">
        <f t="shared" si="1057"/>
        <v>0</v>
      </c>
      <c r="CX1305" s="3">
        <f t="shared" si="1057"/>
        <v>0</v>
      </c>
      <c r="CY1305" s="3">
        <f>(ROUND((((S1305+ROUND((ROUND((((((EU1305*1.2)*1.25)*1.05))*AV1305*1),2)*BS1305),2))*AT1305)/100),2)+ROUND(((ROUND((ROUND(((AE1305-((((EU1305*1.2)*1.25)*1.05)))*AV1305*1),2)*BS1305),2)*AT1305)/100),2))</f>
        <v>2229.6</v>
      </c>
      <c r="CZ1305" s="3">
        <f>(ROUND((((S1305+ROUND((ROUND((((((EU1305*1.2)*1.25)*1.05))*AV1305*1),2)*BS1305),2))*AU1305)/100),2)+ROUND(((ROUND((ROUND(((AE1305-((((EU1305*1.2)*1.25)*1.05)))*AV1305*1),2)*BS1305),2)*AU1305)/100),2))</f>
        <v>1247.76</v>
      </c>
      <c r="DB1305" s="3">
        <v>308</v>
      </c>
      <c r="DC1305" s="3" t="s">
        <v>3</v>
      </c>
      <c r="DD1305" s="3" t="s">
        <v>105</v>
      </c>
      <c r="DE1305" s="3" t="s">
        <v>32</v>
      </c>
      <c r="DF1305" s="3" t="s">
        <v>32</v>
      </c>
      <c r="DG1305" s="3" t="s">
        <v>33</v>
      </c>
      <c r="DH1305" s="3" t="s">
        <v>3</v>
      </c>
      <c r="DI1305" s="3" t="s">
        <v>33</v>
      </c>
      <c r="DJ1305" s="3" t="s">
        <v>32</v>
      </c>
      <c r="DK1305" s="3" t="s">
        <v>3</v>
      </c>
      <c r="DL1305" s="3" t="s">
        <v>3</v>
      </c>
      <c r="DM1305" s="3" t="s">
        <v>3</v>
      </c>
      <c r="DN1305" s="3">
        <v>0</v>
      </c>
      <c r="DO1305" s="3">
        <v>0</v>
      </c>
      <c r="DP1305" s="3">
        <v>1</v>
      </c>
      <c r="DQ1305" s="3">
        <v>1</v>
      </c>
      <c r="DU1305" s="3">
        <v>1013</v>
      </c>
      <c r="DV1305" s="3" t="s">
        <v>170</v>
      </c>
      <c r="DW1305" s="3" t="s">
        <v>170</v>
      </c>
      <c r="DX1305" s="3">
        <v>1</v>
      </c>
      <c r="DZ1305" s="3" t="s">
        <v>3</v>
      </c>
      <c r="EA1305" s="3" t="s">
        <v>3</v>
      </c>
      <c r="EB1305" s="3" t="s">
        <v>3</v>
      </c>
      <c r="EC1305" s="3" t="s">
        <v>3</v>
      </c>
      <c r="EE1305" s="3">
        <v>56938458</v>
      </c>
      <c r="EF1305" s="3">
        <v>30</v>
      </c>
      <c r="EG1305" s="3" t="s">
        <v>34</v>
      </c>
      <c r="EH1305" s="3">
        <v>0</v>
      </c>
      <c r="EI1305" s="3" t="s">
        <v>3</v>
      </c>
      <c r="EJ1305" s="3">
        <v>1</v>
      </c>
      <c r="EK1305" s="3">
        <v>25</v>
      </c>
      <c r="EL1305" s="3" t="s">
        <v>35</v>
      </c>
      <c r="EM1305" s="3" t="s">
        <v>36</v>
      </c>
      <c r="EO1305" s="3" t="s">
        <v>325</v>
      </c>
      <c r="EQ1305" s="3">
        <v>131072</v>
      </c>
      <c r="ER1305" s="3">
        <v>126.66</v>
      </c>
      <c r="ES1305" s="3">
        <v>114.23</v>
      </c>
      <c r="ET1305" s="3">
        <v>0.73</v>
      </c>
      <c r="EU1305" s="3">
        <v>7.0000000000000007E-2</v>
      </c>
      <c r="EV1305" s="3">
        <v>11.7</v>
      </c>
      <c r="EW1305" s="3">
        <v>0.89</v>
      </c>
      <c r="EX1305" s="3">
        <v>0</v>
      </c>
      <c r="EY1305" s="3">
        <v>0</v>
      </c>
      <c r="FQ1305" s="3">
        <v>0</v>
      </c>
      <c r="FR1305" s="3">
        <v>0</v>
      </c>
      <c r="FS1305" s="3">
        <v>0</v>
      </c>
      <c r="FX1305" s="3">
        <v>109</v>
      </c>
      <c r="FY1305" s="3">
        <v>61</v>
      </c>
      <c r="GA1305" s="3" t="s">
        <v>3</v>
      </c>
      <c r="GD1305" s="3">
        <v>1</v>
      </c>
      <c r="GF1305" s="3">
        <v>1261499435</v>
      </c>
      <c r="GG1305" s="3">
        <v>2</v>
      </c>
      <c r="GH1305" s="3">
        <v>1</v>
      </c>
      <c r="GI1305" s="3">
        <v>2</v>
      </c>
      <c r="GJ1305" s="3">
        <v>0</v>
      </c>
      <c r="GK1305" s="3">
        <v>0</v>
      </c>
      <c r="GL1305" s="3">
        <f t="shared" si="1058"/>
        <v>0</v>
      </c>
      <c r="GM1305" s="3">
        <f t="shared" si="1059"/>
        <v>7010.83</v>
      </c>
      <c r="GN1305" s="3">
        <f t="shared" si="1060"/>
        <v>7010.83</v>
      </c>
      <c r="GO1305" s="3">
        <f t="shared" si="1061"/>
        <v>0</v>
      </c>
      <c r="GP1305" s="3">
        <f t="shared" si="1062"/>
        <v>0</v>
      </c>
      <c r="GR1305" s="3">
        <v>0</v>
      </c>
      <c r="GS1305" s="3">
        <v>3</v>
      </c>
      <c r="GT1305" s="3">
        <v>0</v>
      </c>
      <c r="GU1305" s="3" t="s">
        <v>3</v>
      </c>
      <c r="GV1305" s="3">
        <f t="shared" si="1063"/>
        <v>0</v>
      </c>
      <c r="GW1305" s="3">
        <v>1</v>
      </c>
      <c r="GX1305" s="3">
        <f t="shared" si="1064"/>
        <v>0</v>
      </c>
      <c r="HA1305" s="3">
        <v>0</v>
      </c>
      <c r="HB1305" s="3">
        <v>0</v>
      </c>
      <c r="HC1305" s="3">
        <f t="shared" si="1065"/>
        <v>0</v>
      </c>
      <c r="HE1305" s="3" t="s">
        <v>3</v>
      </c>
      <c r="HF1305" s="3" t="s">
        <v>3</v>
      </c>
      <c r="HM1305" s="3" t="s">
        <v>3</v>
      </c>
      <c r="HN1305" s="3" t="s">
        <v>3</v>
      </c>
      <c r="HO1305" s="3" t="s">
        <v>3</v>
      </c>
      <c r="HP1305" s="3" t="s">
        <v>3</v>
      </c>
      <c r="HQ1305" s="3" t="s">
        <v>3</v>
      </c>
      <c r="HS1305" s="3">
        <v>0</v>
      </c>
      <c r="IK1305" s="3">
        <v>0</v>
      </c>
    </row>
    <row r="1306" spans="1:255" x14ac:dyDescent="0.2">
      <c r="A1306" s="2">
        <v>17</v>
      </c>
      <c r="B1306" s="2">
        <v>1</v>
      </c>
      <c r="C1306" s="2">
        <f>ROW(SmtRes!A1118)</f>
        <v>1118</v>
      </c>
      <c r="D1306" s="2">
        <f>ROW(EtalonRes!A1429)</f>
        <v>1429</v>
      </c>
      <c r="E1306" s="2" t="s">
        <v>1147</v>
      </c>
      <c r="F1306" s="2" t="s">
        <v>1119</v>
      </c>
      <c r="G1306" s="2" t="s">
        <v>1120</v>
      </c>
      <c r="H1306" s="2" t="s">
        <v>170</v>
      </c>
      <c r="I1306" s="2">
        <v>2</v>
      </c>
      <c r="J1306" s="2">
        <v>0</v>
      </c>
      <c r="K1306" s="2">
        <v>2</v>
      </c>
      <c r="L1306" s="2"/>
      <c r="M1306" s="2"/>
      <c r="N1306" s="2"/>
      <c r="O1306" s="2">
        <f t="shared" si="1042"/>
        <v>953.13</v>
      </c>
      <c r="P1306" s="2">
        <f t="shared" si="1043"/>
        <v>670.24</v>
      </c>
      <c r="Q1306" s="2">
        <f>(ROUND((ROUND((((((ET1306*1.2)*1.25)*1.05))*AV1306*I1306),2)*BB1306),2)+ROUND((ROUND(((AE1306-((((EU1306*1.2)*1.25)*1.05)))*AV1306*I1306),2)*BS1306),2))</f>
        <v>2.99</v>
      </c>
      <c r="R1306" s="2">
        <f>(ROUND((ROUND((((((EU1306*1.2)*1.25)*1.05))*AV1306*I1306),2)*BS1306),2)+ROUND((ROUND(((AE1306-((((EU1306*1.2)*1.25)*1.05)))*AV1306*I1306),2)*BS1306),2))</f>
        <v>0.17</v>
      </c>
      <c r="S1306" s="2">
        <f t="shared" si="1044"/>
        <v>279.89999999999998</v>
      </c>
      <c r="T1306" s="2">
        <f t="shared" si="1045"/>
        <v>0</v>
      </c>
      <c r="U1306" s="2">
        <f t="shared" si="1046"/>
        <v>21.645161999999999</v>
      </c>
      <c r="V1306" s="2">
        <f t="shared" si="1047"/>
        <v>0</v>
      </c>
      <c r="W1306" s="2">
        <f t="shared" si="1048"/>
        <v>0</v>
      </c>
      <c r="X1306" s="2">
        <f>(ROUND((((S1306+ROUND((ROUND((((((EU1306*1.2)*1.25)*1.05))*AV1306*I1306),2)*BS1306),2))*AT1306)/100),2)+ROUND(((ROUND((ROUND(((AE1306-((((EU1306*1.2)*1.25)*1.05)))*AV1306*I1306),2)*BS1306),2)*AT1306)/100),2))</f>
        <v>305.27999999999997</v>
      </c>
      <c r="Y1306" s="2">
        <f>(ROUND((((S1306+ROUND((ROUND((((((EU1306*1.2)*1.25)*1.05))*AV1306*I1306),2)*BS1306),2))*AU1306)/100),2)+ROUND(((ROUND((ROUND(((AE1306-((((EU1306*1.2)*1.25)*1.05)))*AV1306*I1306),2)*BS1306),2)*AU1306)/100),2))</f>
        <v>170.84</v>
      </c>
      <c r="Z1306" s="2"/>
      <c r="AA1306" s="2">
        <v>56661434</v>
      </c>
      <c r="AB1306" s="2">
        <f t="shared" si="1049"/>
        <v>467.68522999999999</v>
      </c>
      <c r="AC1306" s="2">
        <f>ROUND(((((ES1306*1)*1)*1)),6)</f>
        <v>335.12</v>
      </c>
      <c r="AD1306" s="2">
        <f>ROUND(((((((ET1306*1.2)*1.25)*1.05))-((((EU1306*1.2)*1.25)*1.05)))+AE1306),6)</f>
        <v>1.4017500000000001</v>
      </c>
      <c r="AE1306" s="2">
        <f>ROUND(((((EU1306*1.2)*1.25)*1.05)),6)</f>
        <v>7.8750000000000001E-2</v>
      </c>
      <c r="AF1306" s="2">
        <f>ROUND(((((EV1306*1.2)*1.15)*1.05)),6)</f>
        <v>131.16347999999999</v>
      </c>
      <c r="AG1306" s="2">
        <f t="shared" si="1050"/>
        <v>0</v>
      </c>
      <c r="AH1306" s="2">
        <f>((((EW1306*1.2)*1.15)*1.05))</f>
        <v>10.143000000000001</v>
      </c>
      <c r="AI1306" s="2">
        <f>((((EX1306*1.2)*1.25)*1.05))</f>
        <v>0</v>
      </c>
      <c r="AJ1306" s="2">
        <f t="shared" si="1051"/>
        <v>0</v>
      </c>
      <c r="AK1306" s="2">
        <v>426.53</v>
      </c>
      <c r="AL1306" s="2">
        <v>335.12</v>
      </c>
      <c r="AM1306" s="2">
        <v>0.89</v>
      </c>
      <c r="AN1306" s="2">
        <v>0.05</v>
      </c>
      <c r="AO1306" s="2">
        <v>90.52</v>
      </c>
      <c r="AP1306" s="2">
        <v>0</v>
      </c>
      <c r="AQ1306" s="2">
        <v>7</v>
      </c>
      <c r="AR1306" s="2">
        <v>0</v>
      </c>
      <c r="AS1306" s="2">
        <v>0</v>
      </c>
      <c r="AT1306" s="2">
        <v>109</v>
      </c>
      <c r="AU1306" s="2">
        <v>61</v>
      </c>
      <c r="AV1306" s="2">
        <v>1.0669999999999999</v>
      </c>
      <c r="AW1306" s="2">
        <v>1</v>
      </c>
      <c r="AX1306" s="2"/>
      <c r="AY1306" s="2"/>
      <c r="AZ1306" s="2">
        <v>1</v>
      </c>
      <c r="BA1306" s="2">
        <v>1</v>
      </c>
      <c r="BB1306" s="2">
        <v>1</v>
      </c>
      <c r="BC1306" s="2">
        <v>1</v>
      </c>
      <c r="BD1306" s="2" t="s">
        <v>3</v>
      </c>
      <c r="BE1306" s="2" t="s">
        <v>3</v>
      </c>
      <c r="BF1306" s="2" t="s">
        <v>3</v>
      </c>
      <c r="BG1306" s="2" t="s">
        <v>3</v>
      </c>
      <c r="BH1306" s="2">
        <v>0</v>
      </c>
      <c r="BI1306" s="2">
        <v>1</v>
      </c>
      <c r="BJ1306" s="2" t="s">
        <v>1121</v>
      </c>
      <c r="BK1306" s="2"/>
      <c r="BL1306" s="2"/>
      <c r="BM1306" s="2">
        <v>25</v>
      </c>
      <c r="BN1306" s="2">
        <v>0</v>
      </c>
      <c r="BO1306" s="2" t="s">
        <v>1119</v>
      </c>
      <c r="BP1306" s="2">
        <v>1</v>
      </c>
      <c r="BQ1306" s="2">
        <v>30</v>
      </c>
      <c r="BR1306" s="2">
        <v>0</v>
      </c>
      <c r="BS1306" s="2">
        <v>1</v>
      </c>
      <c r="BT1306" s="2">
        <v>1</v>
      </c>
      <c r="BU1306" s="2">
        <v>1</v>
      </c>
      <c r="BV1306" s="2">
        <v>1</v>
      </c>
      <c r="BW1306" s="2">
        <v>1</v>
      </c>
      <c r="BX1306" s="2">
        <v>1</v>
      </c>
      <c r="BY1306" s="2" t="s">
        <v>3</v>
      </c>
      <c r="BZ1306" s="2">
        <v>109</v>
      </c>
      <c r="CA1306" s="2">
        <v>61</v>
      </c>
      <c r="CB1306" s="2" t="s">
        <v>3</v>
      </c>
      <c r="CC1306" s="2"/>
      <c r="CD1306" s="2"/>
      <c r="CE1306" s="2">
        <v>1566</v>
      </c>
      <c r="CF1306" s="2">
        <v>0</v>
      </c>
      <c r="CG1306" s="2">
        <v>0</v>
      </c>
      <c r="CH1306" s="2"/>
      <c r="CI1306" s="2"/>
      <c r="CJ1306" s="2"/>
      <c r="CK1306" s="2"/>
      <c r="CL1306" s="2"/>
      <c r="CM1306" s="2">
        <v>0</v>
      </c>
      <c r="CN1306" s="2" t="s">
        <v>2120</v>
      </c>
      <c r="CO1306" s="2">
        <v>0</v>
      </c>
      <c r="CP1306" s="2">
        <f t="shared" si="1052"/>
        <v>953.13</v>
      </c>
      <c r="CQ1306" s="2">
        <f t="shared" si="1053"/>
        <v>335.12</v>
      </c>
      <c r="CR1306" s="2">
        <f>(ROUND((ROUND((((((ET1306*1.2)*1.25)*1.05))*AV1306*1),2)*BB1306),2)+ROUND((ROUND(((AE1306-((((EU1306*1.2)*1.25)*1.05)))*AV1306*1),2)*BS1306),2))</f>
        <v>1.5</v>
      </c>
      <c r="CS1306" s="2">
        <f>(ROUND((ROUND((((((EU1306*1.2)*1.25)*1.05))*AV1306*1),2)*BS1306),2)+ROUND((ROUND(((AE1306-((((EU1306*1.2)*1.25)*1.05)))*AV1306*1),2)*BS1306),2))</f>
        <v>0.08</v>
      </c>
      <c r="CT1306" s="2">
        <f t="shared" si="1054"/>
        <v>139.94999999999999</v>
      </c>
      <c r="CU1306" s="2">
        <f t="shared" si="1055"/>
        <v>0</v>
      </c>
      <c r="CV1306" s="2">
        <f t="shared" si="1056"/>
        <v>10.822581</v>
      </c>
      <c r="CW1306" s="2">
        <f t="shared" si="1057"/>
        <v>0</v>
      </c>
      <c r="CX1306" s="2">
        <f t="shared" si="1057"/>
        <v>0</v>
      </c>
      <c r="CY1306" s="2">
        <f>(ROUND((((S1306+ROUND((ROUND((((((EU1306*1.2)*1.25)*1.05))*AV1306*1),2)*BS1306),2))*AT1306)/100),2)+ROUND(((ROUND((ROUND(((AE1306-((((EU1306*1.2)*1.25)*1.05)))*AV1306*1),2)*BS1306),2)*AT1306)/100),2))</f>
        <v>305.18</v>
      </c>
      <c r="CZ1306" s="2">
        <f>(ROUND((((S1306+ROUND((ROUND((((((EU1306*1.2)*1.25)*1.05))*AV1306*1),2)*BS1306),2))*AU1306)/100),2)+ROUND(((ROUND((ROUND(((AE1306-((((EU1306*1.2)*1.25)*1.05)))*AV1306*1),2)*BS1306),2)*AU1306)/100),2))</f>
        <v>170.79</v>
      </c>
      <c r="DA1306" s="2"/>
      <c r="DB1306" s="2">
        <v>311</v>
      </c>
      <c r="DC1306" s="2" t="s">
        <v>3</v>
      </c>
      <c r="DD1306" s="2" t="s">
        <v>105</v>
      </c>
      <c r="DE1306" s="2" t="s">
        <v>32</v>
      </c>
      <c r="DF1306" s="2" t="s">
        <v>32</v>
      </c>
      <c r="DG1306" s="2" t="s">
        <v>33</v>
      </c>
      <c r="DH1306" s="2" t="s">
        <v>3</v>
      </c>
      <c r="DI1306" s="2" t="s">
        <v>33</v>
      </c>
      <c r="DJ1306" s="2" t="s">
        <v>32</v>
      </c>
      <c r="DK1306" s="2" t="s">
        <v>3</v>
      </c>
      <c r="DL1306" s="2" t="s">
        <v>3</v>
      </c>
      <c r="DM1306" s="2" t="s">
        <v>3</v>
      </c>
      <c r="DN1306" s="2">
        <v>0</v>
      </c>
      <c r="DO1306" s="2">
        <v>0</v>
      </c>
      <c r="DP1306" s="2">
        <v>1</v>
      </c>
      <c r="DQ1306" s="2">
        <v>1</v>
      </c>
      <c r="DR1306" s="2"/>
      <c r="DS1306" s="2"/>
      <c r="DT1306" s="2"/>
      <c r="DU1306" s="2">
        <v>1013</v>
      </c>
      <c r="DV1306" s="2" t="s">
        <v>170</v>
      </c>
      <c r="DW1306" s="2" t="s">
        <v>170</v>
      </c>
      <c r="DX1306" s="2">
        <v>1</v>
      </c>
      <c r="DY1306" s="2"/>
      <c r="DZ1306" s="2" t="s">
        <v>3</v>
      </c>
      <c r="EA1306" s="2" t="s">
        <v>3</v>
      </c>
      <c r="EB1306" s="2" t="s">
        <v>3</v>
      </c>
      <c r="EC1306" s="2" t="s">
        <v>3</v>
      </c>
      <c r="ED1306" s="2"/>
      <c r="EE1306" s="2">
        <v>56938458</v>
      </c>
      <c r="EF1306" s="2">
        <v>30</v>
      </c>
      <c r="EG1306" s="2" t="s">
        <v>34</v>
      </c>
      <c r="EH1306" s="2">
        <v>0</v>
      </c>
      <c r="EI1306" s="2" t="s">
        <v>3</v>
      </c>
      <c r="EJ1306" s="2">
        <v>1</v>
      </c>
      <c r="EK1306" s="2">
        <v>25</v>
      </c>
      <c r="EL1306" s="2" t="s">
        <v>35</v>
      </c>
      <c r="EM1306" s="2" t="s">
        <v>36</v>
      </c>
      <c r="EN1306" s="2"/>
      <c r="EO1306" s="2" t="s">
        <v>325</v>
      </c>
      <c r="EP1306" s="2"/>
      <c r="EQ1306" s="2">
        <v>131072</v>
      </c>
      <c r="ER1306" s="2">
        <v>426.53</v>
      </c>
      <c r="ES1306" s="2">
        <v>335.12</v>
      </c>
      <c r="ET1306" s="2">
        <v>0.89</v>
      </c>
      <c r="EU1306" s="2">
        <v>0.05</v>
      </c>
      <c r="EV1306" s="2">
        <v>90.52</v>
      </c>
      <c r="EW1306" s="2">
        <v>7</v>
      </c>
      <c r="EX1306" s="2">
        <v>0</v>
      </c>
      <c r="EY1306" s="2">
        <v>0</v>
      </c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>
        <v>0</v>
      </c>
      <c r="FR1306" s="2">
        <v>0</v>
      </c>
      <c r="FS1306" s="2">
        <v>0</v>
      </c>
      <c r="FT1306" s="2"/>
      <c r="FU1306" s="2"/>
      <c r="FV1306" s="2"/>
      <c r="FW1306" s="2"/>
      <c r="FX1306" s="2">
        <v>109</v>
      </c>
      <c r="FY1306" s="2">
        <v>61</v>
      </c>
      <c r="FZ1306" s="2"/>
      <c r="GA1306" s="2" t="s">
        <v>3</v>
      </c>
      <c r="GB1306" s="2"/>
      <c r="GC1306" s="2"/>
      <c r="GD1306" s="2">
        <v>1</v>
      </c>
      <c r="GE1306" s="2"/>
      <c r="GF1306" s="2">
        <v>326280663</v>
      </c>
      <c r="GG1306" s="2">
        <v>2</v>
      </c>
      <c r="GH1306" s="2">
        <v>1</v>
      </c>
      <c r="GI1306" s="2">
        <v>2</v>
      </c>
      <c r="GJ1306" s="2">
        <v>0</v>
      </c>
      <c r="GK1306" s="2">
        <v>0</v>
      </c>
      <c r="GL1306" s="2">
        <f t="shared" si="1058"/>
        <v>0</v>
      </c>
      <c r="GM1306" s="2">
        <f t="shared" si="1059"/>
        <v>1429.25</v>
      </c>
      <c r="GN1306" s="2">
        <f t="shared" si="1060"/>
        <v>1429.25</v>
      </c>
      <c r="GO1306" s="2">
        <f t="shared" si="1061"/>
        <v>0</v>
      </c>
      <c r="GP1306" s="2">
        <f t="shared" si="1062"/>
        <v>0</v>
      </c>
      <c r="GQ1306" s="2"/>
      <c r="GR1306" s="2">
        <v>0</v>
      </c>
      <c r="GS1306" s="2">
        <v>3</v>
      </c>
      <c r="GT1306" s="2">
        <v>0</v>
      </c>
      <c r="GU1306" s="2" t="s">
        <v>3</v>
      </c>
      <c r="GV1306" s="2">
        <f t="shared" si="1063"/>
        <v>0</v>
      </c>
      <c r="GW1306" s="2">
        <v>1</v>
      </c>
      <c r="GX1306" s="2">
        <f t="shared" si="1064"/>
        <v>0</v>
      </c>
      <c r="GY1306" s="2"/>
      <c r="GZ1306" s="2"/>
      <c r="HA1306" s="2">
        <v>0</v>
      </c>
      <c r="HB1306" s="2">
        <v>0</v>
      </c>
      <c r="HC1306" s="2">
        <f t="shared" si="1065"/>
        <v>0</v>
      </c>
      <c r="HD1306" s="2"/>
      <c r="HE1306" s="2" t="s">
        <v>3</v>
      </c>
      <c r="HF1306" s="2" t="s">
        <v>3</v>
      </c>
      <c r="HG1306" s="2"/>
      <c r="HH1306" s="2"/>
      <c r="HI1306" s="2"/>
      <c r="HJ1306" s="2"/>
      <c r="HK1306" s="2"/>
      <c r="HL1306" s="2"/>
      <c r="HM1306" s="2" t="s">
        <v>3</v>
      </c>
      <c r="HN1306" s="2" t="s">
        <v>3</v>
      </c>
      <c r="HO1306" s="2" t="s">
        <v>3</v>
      </c>
      <c r="HP1306" s="2" t="s">
        <v>3</v>
      </c>
      <c r="HQ1306" s="2" t="s">
        <v>3</v>
      </c>
      <c r="HR1306" s="2"/>
      <c r="HS1306" s="2">
        <v>0</v>
      </c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>
        <v>0</v>
      </c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</row>
    <row r="1307" spans="1:255" x14ac:dyDescent="0.2">
      <c r="A1307" s="3">
        <v>17</v>
      </c>
      <c r="B1307" s="3">
        <v>1</v>
      </c>
      <c r="C1307" s="3">
        <f>ROW(SmtRes!A1138)</f>
        <v>1138</v>
      </c>
      <c r="D1307" s="3">
        <f>ROW(EtalonRes!A1452)</f>
        <v>1452</v>
      </c>
      <c r="E1307" s="3" t="s">
        <v>1147</v>
      </c>
      <c r="F1307" s="3" t="s">
        <v>1119</v>
      </c>
      <c r="G1307" s="3" t="s">
        <v>1120</v>
      </c>
      <c r="H1307" s="3" t="s">
        <v>170</v>
      </c>
      <c r="I1307" s="3">
        <v>2</v>
      </c>
      <c r="J1307" s="3">
        <v>0</v>
      </c>
      <c r="K1307" s="3">
        <v>2</v>
      </c>
      <c r="O1307" s="3">
        <f t="shared" si="1042"/>
        <v>21259.09</v>
      </c>
      <c r="P1307" s="3">
        <f t="shared" si="1043"/>
        <v>5449.05</v>
      </c>
      <c r="Q1307" s="3">
        <f>(ROUND((ROUND((((((ET1307*1.2)*1.25)*1.05))*AV1307*I1307),2)*BB1307),2)+ROUND((ROUND(((AE1307-((((EU1307*1.2)*1.25)*1.05)))*AV1307*I1307),2)*BS1307),2))</f>
        <v>37.67</v>
      </c>
      <c r="R1307" s="3">
        <f>(ROUND((ROUND((((((EU1307*1.2)*1.25)*1.05))*AV1307*I1307),2)*BS1307),2)+ROUND((ROUND(((AE1307-((((EU1307*1.2)*1.25)*1.05)))*AV1307*I1307),2)*BS1307),2))</f>
        <v>9.58</v>
      </c>
      <c r="S1307" s="3">
        <f t="shared" si="1044"/>
        <v>15772.37</v>
      </c>
      <c r="T1307" s="3">
        <f t="shared" si="1045"/>
        <v>0</v>
      </c>
      <c r="U1307" s="3">
        <f t="shared" si="1046"/>
        <v>21.645161999999999</v>
      </c>
      <c r="V1307" s="3">
        <f t="shared" si="1047"/>
        <v>0</v>
      </c>
      <c r="W1307" s="3">
        <f t="shared" si="1048"/>
        <v>0</v>
      </c>
      <c r="X1307" s="3">
        <f>(ROUND((((S1307+ROUND((ROUND((((((EU1307*1.2)*1.25)*1.05))*AV1307*I1307),2)*BS1307),2))*AT1307)/100),2)+ROUND(((ROUND((ROUND(((AE1307-((((EU1307*1.2)*1.25)*1.05)))*AV1307*I1307),2)*BS1307),2)*AT1307)/100),2))</f>
        <v>17202.330000000002</v>
      </c>
      <c r="Y1307" s="3">
        <f>(ROUND((((S1307+ROUND((ROUND((((((EU1307*1.2)*1.25)*1.05))*AV1307*I1307),2)*BS1307),2))*AU1307)/100),2)+ROUND(((ROUND((ROUND(((AE1307-((((EU1307*1.2)*1.25)*1.05)))*AV1307*I1307),2)*BS1307),2)*AU1307)/100),2))</f>
        <v>9626.99</v>
      </c>
      <c r="AA1307" s="3">
        <v>56661436</v>
      </c>
      <c r="AB1307" s="3">
        <f t="shared" si="1049"/>
        <v>467.68522999999999</v>
      </c>
      <c r="AC1307" s="3">
        <f>ROUND(((((ES1307*1)*1)*1)),6)</f>
        <v>335.12</v>
      </c>
      <c r="AD1307" s="3">
        <f>ROUND(((((((ET1307*1.2)*1.25)*1.05))-((((EU1307*1.2)*1.25)*1.05)))+AE1307),6)</f>
        <v>1.4017500000000001</v>
      </c>
      <c r="AE1307" s="3">
        <f>ROUND(((((EU1307*1.2)*1.25)*1.05)),6)</f>
        <v>7.8750000000000001E-2</v>
      </c>
      <c r="AF1307" s="3">
        <f>ROUND(((((EV1307*1.2)*1.15)*1.05)),6)</f>
        <v>131.16347999999999</v>
      </c>
      <c r="AG1307" s="3">
        <f t="shared" si="1050"/>
        <v>0</v>
      </c>
      <c r="AH1307" s="3">
        <f>((((EW1307*1.2)*1.15)*1.05))</f>
        <v>10.143000000000001</v>
      </c>
      <c r="AI1307" s="3">
        <f>((((EX1307*1.2)*1.25)*1.05))</f>
        <v>0</v>
      </c>
      <c r="AJ1307" s="3">
        <f t="shared" si="1051"/>
        <v>0</v>
      </c>
      <c r="AK1307" s="3">
        <v>426.53</v>
      </c>
      <c r="AL1307" s="3">
        <v>335.12</v>
      </c>
      <c r="AM1307" s="3">
        <v>0.89</v>
      </c>
      <c r="AN1307" s="3">
        <v>0.05</v>
      </c>
      <c r="AO1307" s="3">
        <v>90.52</v>
      </c>
      <c r="AP1307" s="3">
        <v>0</v>
      </c>
      <c r="AQ1307" s="3">
        <v>7</v>
      </c>
      <c r="AR1307" s="3">
        <v>0</v>
      </c>
      <c r="AS1307" s="3">
        <v>0</v>
      </c>
      <c r="AT1307" s="3">
        <v>109</v>
      </c>
      <c r="AU1307" s="3">
        <v>61</v>
      </c>
      <c r="AV1307" s="3">
        <v>1.0669999999999999</v>
      </c>
      <c r="AW1307" s="3">
        <v>1</v>
      </c>
      <c r="AZ1307" s="3">
        <v>1</v>
      </c>
      <c r="BA1307" s="3">
        <v>56.35</v>
      </c>
      <c r="BB1307" s="3">
        <v>12.6</v>
      </c>
      <c r="BC1307" s="3">
        <v>8.1300000000000008</v>
      </c>
      <c r="BD1307" s="3" t="s">
        <v>3</v>
      </c>
      <c r="BE1307" s="3" t="s">
        <v>3</v>
      </c>
      <c r="BF1307" s="3" t="s">
        <v>3</v>
      </c>
      <c r="BG1307" s="3" t="s">
        <v>3</v>
      </c>
      <c r="BH1307" s="3">
        <v>0</v>
      </c>
      <c r="BI1307" s="3">
        <v>1</v>
      </c>
      <c r="BJ1307" s="3" t="s">
        <v>1121</v>
      </c>
      <c r="BM1307" s="3">
        <v>25</v>
      </c>
      <c r="BN1307" s="3">
        <v>0</v>
      </c>
      <c r="BO1307" s="3" t="s">
        <v>1119</v>
      </c>
      <c r="BP1307" s="3">
        <v>1</v>
      </c>
      <c r="BQ1307" s="3">
        <v>30</v>
      </c>
      <c r="BR1307" s="3">
        <v>0</v>
      </c>
      <c r="BS1307" s="3">
        <v>56.35</v>
      </c>
      <c r="BT1307" s="3">
        <v>1</v>
      </c>
      <c r="BU1307" s="3">
        <v>1</v>
      </c>
      <c r="BV1307" s="3">
        <v>1</v>
      </c>
      <c r="BW1307" s="3">
        <v>1</v>
      </c>
      <c r="BX1307" s="3">
        <v>1</v>
      </c>
      <c r="BY1307" s="3" t="s">
        <v>3</v>
      </c>
      <c r="BZ1307" s="3">
        <v>109</v>
      </c>
      <c r="CA1307" s="3">
        <v>61</v>
      </c>
      <c r="CB1307" s="3" t="s">
        <v>3</v>
      </c>
      <c r="CE1307" s="3">
        <v>1566</v>
      </c>
      <c r="CF1307" s="3">
        <v>0</v>
      </c>
      <c r="CG1307" s="3">
        <v>0</v>
      </c>
      <c r="CM1307" s="3">
        <v>0</v>
      </c>
      <c r="CN1307" s="3" t="s">
        <v>2120</v>
      </c>
      <c r="CO1307" s="3">
        <v>0</v>
      </c>
      <c r="CP1307" s="3">
        <f t="shared" si="1052"/>
        <v>21259.09</v>
      </c>
      <c r="CQ1307" s="3">
        <f t="shared" si="1053"/>
        <v>2724.53</v>
      </c>
      <c r="CR1307" s="3">
        <f>(ROUND((ROUND((((((ET1307*1.2)*1.25)*1.05))*AV1307*1),2)*BB1307),2)+ROUND((ROUND(((AE1307-((((EU1307*1.2)*1.25)*1.05)))*AV1307*1),2)*BS1307),2))</f>
        <v>18.899999999999999</v>
      </c>
      <c r="CS1307" s="3">
        <f>(ROUND((ROUND((((((EU1307*1.2)*1.25)*1.05))*AV1307*1),2)*BS1307),2)+ROUND((ROUND(((AE1307-((((EU1307*1.2)*1.25)*1.05)))*AV1307*1),2)*BS1307),2))</f>
        <v>4.51</v>
      </c>
      <c r="CT1307" s="3">
        <f t="shared" si="1054"/>
        <v>7886.18</v>
      </c>
      <c r="CU1307" s="3">
        <f t="shared" si="1055"/>
        <v>0</v>
      </c>
      <c r="CV1307" s="3">
        <f t="shared" si="1056"/>
        <v>10.822581</v>
      </c>
      <c r="CW1307" s="3">
        <f t="shared" si="1057"/>
        <v>0</v>
      </c>
      <c r="CX1307" s="3">
        <f t="shared" si="1057"/>
        <v>0</v>
      </c>
      <c r="CY1307" s="3">
        <f>(ROUND((((S1307+ROUND((ROUND((((((EU1307*1.2)*1.25)*1.05))*AV1307*1),2)*BS1307),2))*AT1307)/100),2)+ROUND(((ROUND((ROUND(((AE1307-((((EU1307*1.2)*1.25)*1.05)))*AV1307*1),2)*BS1307),2)*AT1307)/100),2))</f>
        <v>17196.8</v>
      </c>
      <c r="CZ1307" s="3">
        <f>(ROUND((((S1307+ROUND((ROUND((((((EU1307*1.2)*1.25)*1.05))*AV1307*1),2)*BS1307),2))*AU1307)/100),2)+ROUND(((ROUND((ROUND(((AE1307-((((EU1307*1.2)*1.25)*1.05)))*AV1307*1),2)*BS1307),2)*AU1307)/100),2))</f>
        <v>9623.9</v>
      </c>
      <c r="DB1307" s="3">
        <v>314</v>
      </c>
      <c r="DC1307" s="3" t="s">
        <v>3</v>
      </c>
      <c r="DD1307" s="3" t="s">
        <v>105</v>
      </c>
      <c r="DE1307" s="3" t="s">
        <v>32</v>
      </c>
      <c r="DF1307" s="3" t="s">
        <v>32</v>
      </c>
      <c r="DG1307" s="3" t="s">
        <v>33</v>
      </c>
      <c r="DH1307" s="3" t="s">
        <v>3</v>
      </c>
      <c r="DI1307" s="3" t="s">
        <v>33</v>
      </c>
      <c r="DJ1307" s="3" t="s">
        <v>32</v>
      </c>
      <c r="DK1307" s="3" t="s">
        <v>3</v>
      </c>
      <c r="DL1307" s="3" t="s">
        <v>3</v>
      </c>
      <c r="DM1307" s="3" t="s">
        <v>3</v>
      </c>
      <c r="DN1307" s="3">
        <v>0</v>
      </c>
      <c r="DO1307" s="3">
        <v>0</v>
      </c>
      <c r="DP1307" s="3">
        <v>1</v>
      </c>
      <c r="DQ1307" s="3">
        <v>1</v>
      </c>
      <c r="DU1307" s="3">
        <v>1013</v>
      </c>
      <c r="DV1307" s="3" t="s">
        <v>170</v>
      </c>
      <c r="DW1307" s="3" t="s">
        <v>170</v>
      </c>
      <c r="DX1307" s="3">
        <v>1</v>
      </c>
      <c r="DZ1307" s="3" t="s">
        <v>3</v>
      </c>
      <c r="EA1307" s="3" t="s">
        <v>3</v>
      </c>
      <c r="EB1307" s="3" t="s">
        <v>3</v>
      </c>
      <c r="EC1307" s="3" t="s">
        <v>3</v>
      </c>
      <c r="EE1307" s="3">
        <v>56938458</v>
      </c>
      <c r="EF1307" s="3">
        <v>30</v>
      </c>
      <c r="EG1307" s="3" t="s">
        <v>34</v>
      </c>
      <c r="EH1307" s="3">
        <v>0</v>
      </c>
      <c r="EI1307" s="3" t="s">
        <v>3</v>
      </c>
      <c r="EJ1307" s="3">
        <v>1</v>
      </c>
      <c r="EK1307" s="3">
        <v>25</v>
      </c>
      <c r="EL1307" s="3" t="s">
        <v>35</v>
      </c>
      <c r="EM1307" s="3" t="s">
        <v>36</v>
      </c>
      <c r="EO1307" s="3" t="s">
        <v>325</v>
      </c>
      <c r="EQ1307" s="3">
        <v>131072</v>
      </c>
      <c r="ER1307" s="3">
        <v>426.53</v>
      </c>
      <c r="ES1307" s="3">
        <v>335.12</v>
      </c>
      <c r="ET1307" s="3">
        <v>0.89</v>
      </c>
      <c r="EU1307" s="3">
        <v>0.05</v>
      </c>
      <c r="EV1307" s="3">
        <v>90.52</v>
      </c>
      <c r="EW1307" s="3">
        <v>7</v>
      </c>
      <c r="EX1307" s="3">
        <v>0</v>
      </c>
      <c r="EY1307" s="3">
        <v>0</v>
      </c>
      <c r="FQ1307" s="3">
        <v>0</v>
      </c>
      <c r="FR1307" s="3">
        <v>0</v>
      </c>
      <c r="FS1307" s="3">
        <v>0</v>
      </c>
      <c r="FX1307" s="3">
        <v>109</v>
      </c>
      <c r="FY1307" s="3">
        <v>61</v>
      </c>
      <c r="GA1307" s="3" t="s">
        <v>3</v>
      </c>
      <c r="GD1307" s="3">
        <v>1</v>
      </c>
      <c r="GF1307" s="3">
        <v>326280663</v>
      </c>
      <c r="GG1307" s="3">
        <v>2</v>
      </c>
      <c r="GH1307" s="3">
        <v>1</v>
      </c>
      <c r="GI1307" s="3">
        <v>2</v>
      </c>
      <c r="GJ1307" s="3">
        <v>0</v>
      </c>
      <c r="GK1307" s="3">
        <v>0</v>
      </c>
      <c r="GL1307" s="3">
        <f t="shared" si="1058"/>
        <v>0</v>
      </c>
      <c r="GM1307" s="3">
        <f t="shared" si="1059"/>
        <v>48088.41</v>
      </c>
      <c r="GN1307" s="3">
        <f t="shared" si="1060"/>
        <v>48088.41</v>
      </c>
      <c r="GO1307" s="3">
        <f t="shared" si="1061"/>
        <v>0</v>
      </c>
      <c r="GP1307" s="3">
        <f t="shared" si="1062"/>
        <v>0</v>
      </c>
      <c r="GR1307" s="3">
        <v>0</v>
      </c>
      <c r="GS1307" s="3">
        <v>3</v>
      </c>
      <c r="GT1307" s="3">
        <v>0</v>
      </c>
      <c r="GU1307" s="3" t="s">
        <v>3</v>
      </c>
      <c r="GV1307" s="3">
        <f t="shared" si="1063"/>
        <v>0</v>
      </c>
      <c r="GW1307" s="3">
        <v>1</v>
      </c>
      <c r="GX1307" s="3">
        <f t="shared" si="1064"/>
        <v>0</v>
      </c>
      <c r="HA1307" s="3">
        <v>0</v>
      </c>
      <c r="HB1307" s="3">
        <v>0</v>
      </c>
      <c r="HC1307" s="3">
        <f t="shared" si="1065"/>
        <v>0</v>
      </c>
      <c r="HE1307" s="3" t="s">
        <v>3</v>
      </c>
      <c r="HF1307" s="3" t="s">
        <v>3</v>
      </c>
      <c r="HM1307" s="3" t="s">
        <v>3</v>
      </c>
      <c r="HN1307" s="3" t="s">
        <v>3</v>
      </c>
      <c r="HO1307" s="3" t="s">
        <v>3</v>
      </c>
      <c r="HP1307" s="3" t="s">
        <v>3</v>
      </c>
      <c r="HQ1307" s="3" t="s">
        <v>3</v>
      </c>
      <c r="HS1307" s="3">
        <v>0</v>
      </c>
      <c r="IK1307" s="3">
        <v>0</v>
      </c>
    </row>
    <row r="1308" spans="1:255" x14ac:dyDescent="0.2">
      <c r="A1308" s="2">
        <v>17</v>
      </c>
      <c r="B1308" s="2">
        <v>1</v>
      </c>
      <c r="C1308" s="2">
        <f>ROW(SmtRes!A1142)</f>
        <v>1142</v>
      </c>
      <c r="D1308" s="2">
        <f>ROW(EtalonRes!A1457)</f>
        <v>1457</v>
      </c>
      <c r="E1308" s="2" t="s">
        <v>1148</v>
      </c>
      <c r="F1308" s="2" t="s">
        <v>1149</v>
      </c>
      <c r="G1308" s="2" t="s">
        <v>1150</v>
      </c>
      <c r="H1308" s="2" t="s">
        <v>628</v>
      </c>
      <c r="I1308" s="2">
        <v>2</v>
      </c>
      <c r="J1308" s="2">
        <v>0</v>
      </c>
      <c r="K1308" s="2">
        <v>2</v>
      </c>
      <c r="L1308" s="2"/>
      <c r="M1308" s="2"/>
      <c r="N1308" s="2"/>
      <c r="O1308" s="2">
        <f t="shared" si="1042"/>
        <v>88.78</v>
      </c>
      <c r="P1308" s="2">
        <f t="shared" si="1043"/>
        <v>4.68</v>
      </c>
      <c r="Q1308" s="2">
        <f>(ROUND((ROUND((((ET1308*1.2))*AV1308*I1308),2)*BB1308),2)+ROUND((ROUND(((AE1308-((EU1308*1.2)))*AV1308*I1308),2)*BS1308),2))</f>
        <v>0</v>
      </c>
      <c r="R1308" s="2">
        <f>(ROUND((ROUND((((EU1308*1.2))*AV1308*I1308),2)*BS1308),2)+ROUND((ROUND(((AE1308-((EU1308*1.2)))*AV1308*I1308),2)*BS1308),2))</f>
        <v>0</v>
      </c>
      <c r="S1308" s="2">
        <f t="shared" si="1044"/>
        <v>84.1</v>
      </c>
      <c r="T1308" s="2">
        <f t="shared" si="1045"/>
        <v>0</v>
      </c>
      <c r="U1308" s="2">
        <f t="shared" si="1046"/>
        <v>6.6589199999999993</v>
      </c>
      <c r="V1308" s="2">
        <f t="shared" si="1047"/>
        <v>0</v>
      </c>
      <c r="W1308" s="2">
        <f t="shared" si="1048"/>
        <v>0</v>
      </c>
      <c r="X1308" s="2">
        <f>(ROUND((((S1308+ROUND((ROUND((((EU1308*1.2))*AV1308*I1308),2)*BS1308),2))*AT1308)/100),2)+ROUND(((ROUND((ROUND(((AE1308-((EU1308*1.2)))*AV1308*I1308),2)*BS1308),2)*AT1308)/100),2))</f>
        <v>75.69</v>
      </c>
      <c r="Y1308" s="2">
        <f>(ROUND((((S1308+ROUND((ROUND((((EU1308*1.2))*AV1308*I1308),2)*BS1308),2))*AU1308)/100),2)+ROUND(((ROUND((ROUND(((AE1308-((EU1308*1.2)))*AV1308*I1308),2)*BS1308),2)*AU1308)/100),2))</f>
        <v>38.69</v>
      </c>
      <c r="Z1308" s="2"/>
      <c r="AA1308" s="2">
        <v>56661434</v>
      </c>
      <c r="AB1308" s="2">
        <f t="shared" si="1049"/>
        <v>42.503999999999998</v>
      </c>
      <c r="AC1308" s="2">
        <f>ROUND(((ES1308*1)),6)</f>
        <v>2.34</v>
      </c>
      <c r="AD1308" s="2">
        <f>ROUND(((((ET1308*1.2))-((EU1308*1.2)))+AE1308),6)</f>
        <v>0</v>
      </c>
      <c r="AE1308" s="2">
        <f>ROUND(((EU1308*1.2)),6)</f>
        <v>0</v>
      </c>
      <c r="AF1308" s="2">
        <f>ROUND(((EV1308*1.2)),6)</f>
        <v>40.164000000000001</v>
      </c>
      <c r="AG1308" s="2">
        <f t="shared" si="1050"/>
        <v>0</v>
      </c>
      <c r="AH1308" s="2">
        <f>((EW1308*1.2))</f>
        <v>3.1799999999999997</v>
      </c>
      <c r="AI1308" s="2">
        <f>((EX1308*1.2))</f>
        <v>0</v>
      </c>
      <c r="AJ1308" s="2">
        <f t="shared" si="1051"/>
        <v>0</v>
      </c>
      <c r="AK1308" s="2">
        <v>35.81</v>
      </c>
      <c r="AL1308" s="2">
        <v>2.34</v>
      </c>
      <c r="AM1308" s="2">
        <v>0</v>
      </c>
      <c r="AN1308" s="2">
        <v>0</v>
      </c>
      <c r="AO1308" s="2">
        <v>33.47</v>
      </c>
      <c r="AP1308" s="2">
        <v>0</v>
      </c>
      <c r="AQ1308" s="2">
        <v>2.65</v>
      </c>
      <c r="AR1308" s="2">
        <v>0</v>
      </c>
      <c r="AS1308" s="2">
        <v>0</v>
      </c>
      <c r="AT1308" s="2">
        <v>90</v>
      </c>
      <c r="AU1308" s="2">
        <v>46</v>
      </c>
      <c r="AV1308" s="2">
        <v>1.0469999999999999</v>
      </c>
      <c r="AW1308" s="2">
        <v>1</v>
      </c>
      <c r="AX1308" s="2"/>
      <c r="AY1308" s="2"/>
      <c r="AZ1308" s="2">
        <v>1</v>
      </c>
      <c r="BA1308" s="2">
        <v>1</v>
      </c>
      <c r="BB1308" s="2">
        <v>1</v>
      </c>
      <c r="BC1308" s="2">
        <v>1</v>
      </c>
      <c r="BD1308" s="2" t="s">
        <v>3</v>
      </c>
      <c r="BE1308" s="2" t="s">
        <v>3</v>
      </c>
      <c r="BF1308" s="2" t="s">
        <v>3</v>
      </c>
      <c r="BG1308" s="2" t="s">
        <v>3</v>
      </c>
      <c r="BH1308" s="2">
        <v>0</v>
      </c>
      <c r="BI1308" s="2">
        <v>2</v>
      </c>
      <c r="BJ1308" s="2" t="s">
        <v>1151</v>
      </c>
      <c r="BK1308" s="2"/>
      <c r="BL1308" s="2"/>
      <c r="BM1308" s="2">
        <v>68</v>
      </c>
      <c r="BN1308" s="2">
        <v>0</v>
      </c>
      <c r="BO1308" s="2" t="s">
        <v>1149</v>
      </c>
      <c r="BP1308" s="2">
        <v>1</v>
      </c>
      <c r="BQ1308" s="2">
        <v>40</v>
      </c>
      <c r="BR1308" s="2">
        <v>0</v>
      </c>
      <c r="BS1308" s="2">
        <v>1</v>
      </c>
      <c r="BT1308" s="2">
        <v>1</v>
      </c>
      <c r="BU1308" s="2">
        <v>1</v>
      </c>
      <c r="BV1308" s="2">
        <v>1</v>
      </c>
      <c r="BW1308" s="2">
        <v>1</v>
      </c>
      <c r="BX1308" s="2">
        <v>1</v>
      </c>
      <c r="BY1308" s="2" t="s">
        <v>3</v>
      </c>
      <c r="BZ1308" s="2">
        <v>90</v>
      </c>
      <c r="CA1308" s="2">
        <v>46</v>
      </c>
      <c r="CB1308" s="2" t="s">
        <v>3</v>
      </c>
      <c r="CC1308" s="2"/>
      <c r="CD1308" s="2"/>
      <c r="CE1308" s="2">
        <v>1566</v>
      </c>
      <c r="CF1308" s="2">
        <v>0</v>
      </c>
      <c r="CG1308" s="2">
        <v>0</v>
      </c>
      <c r="CH1308" s="2"/>
      <c r="CI1308" s="2"/>
      <c r="CJ1308" s="2"/>
      <c r="CK1308" s="2"/>
      <c r="CL1308" s="2"/>
      <c r="CM1308" s="2">
        <v>0</v>
      </c>
      <c r="CN1308" s="2" t="s">
        <v>2148</v>
      </c>
      <c r="CO1308" s="2">
        <v>0</v>
      </c>
      <c r="CP1308" s="2">
        <f t="shared" si="1052"/>
        <v>88.78</v>
      </c>
      <c r="CQ1308" s="2">
        <f t="shared" si="1053"/>
        <v>2.34</v>
      </c>
      <c r="CR1308" s="2">
        <f>(ROUND((ROUND((((ET1308*1.2))*AV1308*1),2)*BB1308),2)+ROUND((ROUND(((AE1308-((EU1308*1.2)))*AV1308*1),2)*BS1308),2))</f>
        <v>0</v>
      </c>
      <c r="CS1308" s="2">
        <f>(ROUND((ROUND((((EU1308*1.2))*AV1308*1),2)*BS1308),2)+ROUND((ROUND(((AE1308-((EU1308*1.2)))*AV1308*1),2)*BS1308),2))</f>
        <v>0</v>
      </c>
      <c r="CT1308" s="2">
        <f t="shared" si="1054"/>
        <v>42.05</v>
      </c>
      <c r="CU1308" s="2">
        <f t="shared" si="1055"/>
        <v>0</v>
      </c>
      <c r="CV1308" s="2">
        <f t="shared" si="1056"/>
        <v>3.3294599999999996</v>
      </c>
      <c r="CW1308" s="2">
        <f t="shared" si="1057"/>
        <v>0</v>
      </c>
      <c r="CX1308" s="2">
        <f t="shared" si="1057"/>
        <v>0</v>
      </c>
      <c r="CY1308" s="2">
        <f>(ROUND((((S1308+ROUND((ROUND((((EU1308*1.2))*AV1308*1),2)*BS1308),2))*AT1308)/100),2)+ROUND(((ROUND((ROUND(((AE1308-((EU1308*1.2)))*AV1308*1),2)*BS1308),2)*AT1308)/100),2))</f>
        <v>75.69</v>
      </c>
      <c r="CZ1308" s="2">
        <f>(ROUND((((S1308+ROUND((ROUND((((EU1308*1.2))*AV1308*1),2)*BS1308),2))*AU1308)/100),2)+ROUND(((ROUND((ROUND(((AE1308-((EU1308*1.2)))*AV1308*1),2)*BS1308),2)*AU1308)/100),2))</f>
        <v>38.69</v>
      </c>
      <c r="DA1308" s="2"/>
      <c r="DB1308" s="2">
        <v>317</v>
      </c>
      <c r="DC1308" s="2" t="s">
        <v>3</v>
      </c>
      <c r="DD1308" s="2" t="s">
        <v>1152</v>
      </c>
      <c r="DE1308" s="2" t="s">
        <v>1153</v>
      </c>
      <c r="DF1308" s="2" t="s">
        <v>1153</v>
      </c>
      <c r="DG1308" s="2" t="s">
        <v>1153</v>
      </c>
      <c r="DH1308" s="2" t="s">
        <v>3</v>
      </c>
      <c r="DI1308" s="2" t="s">
        <v>1153</v>
      </c>
      <c r="DJ1308" s="2" t="s">
        <v>1153</v>
      </c>
      <c r="DK1308" s="2" t="s">
        <v>3</v>
      </c>
      <c r="DL1308" s="2" t="s">
        <v>3</v>
      </c>
      <c r="DM1308" s="2" t="s">
        <v>3</v>
      </c>
      <c r="DN1308" s="2">
        <v>0</v>
      </c>
      <c r="DO1308" s="2">
        <v>0</v>
      </c>
      <c r="DP1308" s="2">
        <v>1</v>
      </c>
      <c r="DQ1308" s="2">
        <v>1</v>
      </c>
      <c r="DR1308" s="2"/>
      <c r="DS1308" s="2"/>
      <c r="DT1308" s="2"/>
      <c r="DU1308" s="2">
        <v>1013</v>
      </c>
      <c r="DV1308" s="2" t="s">
        <v>628</v>
      </c>
      <c r="DW1308" s="2" t="s">
        <v>628</v>
      </c>
      <c r="DX1308" s="2">
        <v>1</v>
      </c>
      <c r="DY1308" s="2"/>
      <c r="DZ1308" s="2" t="s">
        <v>3</v>
      </c>
      <c r="EA1308" s="2" t="s">
        <v>3</v>
      </c>
      <c r="EB1308" s="2" t="s">
        <v>3</v>
      </c>
      <c r="EC1308" s="2" t="s">
        <v>3</v>
      </c>
      <c r="ED1308" s="2"/>
      <c r="EE1308" s="2">
        <v>56938502</v>
      </c>
      <c r="EF1308" s="2">
        <v>40</v>
      </c>
      <c r="EG1308" s="2" t="s">
        <v>1154</v>
      </c>
      <c r="EH1308" s="2">
        <v>0</v>
      </c>
      <c r="EI1308" s="2" t="s">
        <v>3</v>
      </c>
      <c r="EJ1308" s="2">
        <v>2</v>
      </c>
      <c r="EK1308" s="2">
        <v>68</v>
      </c>
      <c r="EL1308" s="2" t="s">
        <v>1155</v>
      </c>
      <c r="EM1308" s="2" t="s">
        <v>1156</v>
      </c>
      <c r="EN1308" s="2"/>
      <c r="EO1308" s="2" t="s">
        <v>1157</v>
      </c>
      <c r="EP1308" s="2"/>
      <c r="EQ1308" s="2">
        <v>131072</v>
      </c>
      <c r="ER1308" s="2">
        <v>35.81</v>
      </c>
      <c r="ES1308" s="2">
        <v>2.34</v>
      </c>
      <c r="ET1308" s="2">
        <v>0</v>
      </c>
      <c r="EU1308" s="2">
        <v>0</v>
      </c>
      <c r="EV1308" s="2">
        <v>33.47</v>
      </c>
      <c r="EW1308" s="2">
        <v>2.65</v>
      </c>
      <c r="EX1308" s="2">
        <v>0</v>
      </c>
      <c r="EY1308" s="2">
        <v>0</v>
      </c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>
        <v>0</v>
      </c>
      <c r="FR1308" s="2">
        <v>0</v>
      </c>
      <c r="FS1308" s="2">
        <v>0</v>
      </c>
      <c r="FT1308" s="2"/>
      <c r="FU1308" s="2"/>
      <c r="FV1308" s="2"/>
      <c r="FW1308" s="2"/>
      <c r="FX1308" s="2">
        <v>90</v>
      </c>
      <c r="FY1308" s="2">
        <v>46</v>
      </c>
      <c r="FZ1308" s="2"/>
      <c r="GA1308" s="2" t="s">
        <v>3</v>
      </c>
      <c r="GB1308" s="2"/>
      <c r="GC1308" s="2"/>
      <c r="GD1308" s="2">
        <v>1</v>
      </c>
      <c r="GE1308" s="2"/>
      <c r="GF1308" s="2">
        <v>1558984384</v>
      </c>
      <c r="GG1308" s="2">
        <v>2</v>
      </c>
      <c r="GH1308" s="2">
        <v>1</v>
      </c>
      <c r="GI1308" s="2">
        <v>2</v>
      </c>
      <c r="GJ1308" s="2">
        <v>0</v>
      </c>
      <c r="GK1308" s="2">
        <v>0</v>
      </c>
      <c r="GL1308" s="2">
        <f t="shared" si="1058"/>
        <v>0</v>
      </c>
      <c r="GM1308" s="2">
        <f t="shared" si="1059"/>
        <v>203.16</v>
      </c>
      <c r="GN1308" s="2">
        <f t="shared" si="1060"/>
        <v>0</v>
      </c>
      <c r="GO1308" s="2">
        <f t="shared" si="1061"/>
        <v>203.16</v>
      </c>
      <c r="GP1308" s="2">
        <f t="shared" si="1062"/>
        <v>0</v>
      </c>
      <c r="GQ1308" s="2"/>
      <c r="GR1308" s="2">
        <v>0</v>
      </c>
      <c r="GS1308" s="2">
        <v>3</v>
      </c>
      <c r="GT1308" s="2">
        <v>0</v>
      </c>
      <c r="GU1308" s="2" t="s">
        <v>3</v>
      </c>
      <c r="GV1308" s="2">
        <f t="shared" si="1063"/>
        <v>0</v>
      </c>
      <c r="GW1308" s="2">
        <v>1</v>
      </c>
      <c r="GX1308" s="2">
        <f t="shared" si="1064"/>
        <v>0</v>
      </c>
      <c r="GY1308" s="2"/>
      <c r="GZ1308" s="2"/>
      <c r="HA1308" s="2">
        <v>0</v>
      </c>
      <c r="HB1308" s="2">
        <v>0</v>
      </c>
      <c r="HC1308" s="2">
        <f t="shared" si="1065"/>
        <v>0</v>
      </c>
      <c r="HD1308" s="2"/>
      <c r="HE1308" s="2" t="s">
        <v>3</v>
      </c>
      <c r="HF1308" s="2" t="s">
        <v>3</v>
      </c>
      <c r="HG1308" s="2"/>
      <c r="HH1308" s="2"/>
      <c r="HI1308" s="2"/>
      <c r="HJ1308" s="2"/>
      <c r="HK1308" s="2"/>
      <c r="HL1308" s="2"/>
      <c r="HM1308" s="2" t="s">
        <v>3</v>
      </c>
      <c r="HN1308" s="2" t="s">
        <v>3</v>
      </c>
      <c r="HO1308" s="2" t="s">
        <v>3</v>
      </c>
      <c r="HP1308" s="2" t="s">
        <v>3</v>
      </c>
      <c r="HQ1308" s="2" t="s">
        <v>3</v>
      </c>
      <c r="HR1308" s="2"/>
      <c r="HS1308" s="2">
        <v>0</v>
      </c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>
        <v>0</v>
      </c>
      <c r="IL1308" s="2"/>
      <c r="IM1308" s="2"/>
      <c r="IN1308" s="2"/>
      <c r="IO1308" s="2"/>
      <c r="IP1308" s="2"/>
      <c r="IQ1308" s="2"/>
      <c r="IR1308" s="2"/>
      <c r="IS1308" s="2"/>
      <c r="IT1308" s="2"/>
      <c r="IU1308" s="2"/>
    </row>
    <row r="1309" spans="1:255" x14ac:dyDescent="0.2">
      <c r="A1309" s="3">
        <v>17</v>
      </c>
      <c r="B1309" s="3">
        <v>1</v>
      </c>
      <c r="C1309" s="3">
        <f>ROW(SmtRes!A1146)</f>
        <v>1146</v>
      </c>
      <c r="D1309" s="3">
        <f>ROW(EtalonRes!A1462)</f>
        <v>1462</v>
      </c>
      <c r="E1309" s="3" t="s">
        <v>1148</v>
      </c>
      <c r="F1309" s="3" t="s">
        <v>1149</v>
      </c>
      <c r="G1309" s="3" t="s">
        <v>1150</v>
      </c>
      <c r="H1309" s="3" t="s">
        <v>628</v>
      </c>
      <c r="I1309" s="3">
        <v>2</v>
      </c>
      <c r="J1309" s="3">
        <v>0</v>
      </c>
      <c r="K1309" s="3">
        <v>2</v>
      </c>
      <c r="O1309" s="3">
        <f t="shared" si="1042"/>
        <v>4786.96</v>
      </c>
      <c r="P1309" s="3">
        <f t="shared" si="1043"/>
        <v>47.92</v>
      </c>
      <c r="Q1309" s="3">
        <f>(ROUND((ROUND((((ET1309*1.2))*AV1309*I1309),2)*BB1309),2)+ROUND((ROUND(((AE1309-((EU1309*1.2)))*AV1309*I1309),2)*BS1309),2))</f>
        <v>0</v>
      </c>
      <c r="R1309" s="3">
        <f>(ROUND((ROUND((((EU1309*1.2))*AV1309*I1309),2)*BS1309),2)+ROUND((ROUND(((AE1309-((EU1309*1.2)))*AV1309*I1309),2)*BS1309),2))</f>
        <v>0</v>
      </c>
      <c r="S1309" s="3">
        <f t="shared" si="1044"/>
        <v>4739.04</v>
      </c>
      <c r="T1309" s="3">
        <f t="shared" si="1045"/>
        <v>0</v>
      </c>
      <c r="U1309" s="3">
        <f t="shared" si="1046"/>
        <v>6.6589199999999993</v>
      </c>
      <c r="V1309" s="3">
        <f t="shared" si="1047"/>
        <v>0</v>
      </c>
      <c r="W1309" s="3">
        <f t="shared" si="1048"/>
        <v>0</v>
      </c>
      <c r="X1309" s="3">
        <f>(ROUND((((S1309+ROUND((ROUND((((EU1309*1.2))*AV1309*I1309),2)*BS1309),2))*AT1309)/100),2)+ROUND(((ROUND((ROUND(((AE1309-((EU1309*1.2)))*AV1309*I1309),2)*BS1309),2)*AT1309)/100),2))</f>
        <v>4265.1400000000003</v>
      </c>
      <c r="Y1309" s="3">
        <f>(ROUND((((S1309+ROUND((ROUND((((EU1309*1.2))*AV1309*I1309),2)*BS1309),2))*AU1309)/100),2)+ROUND(((ROUND((ROUND(((AE1309-((EU1309*1.2)))*AV1309*I1309),2)*BS1309),2)*AU1309)/100),2))</f>
        <v>2179.96</v>
      </c>
      <c r="AA1309" s="3">
        <v>56661436</v>
      </c>
      <c r="AB1309" s="3">
        <f t="shared" si="1049"/>
        <v>42.503999999999998</v>
      </c>
      <c r="AC1309" s="3">
        <f>ROUND(((ES1309*1)),6)</f>
        <v>2.34</v>
      </c>
      <c r="AD1309" s="3">
        <f>ROUND(((((ET1309*1.2))-((EU1309*1.2)))+AE1309),6)</f>
        <v>0</v>
      </c>
      <c r="AE1309" s="3">
        <f>ROUND(((EU1309*1.2)),6)</f>
        <v>0</v>
      </c>
      <c r="AF1309" s="3">
        <f>ROUND(((EV1309*1.2)),6)</f>
        <v>40.164000000000001</v>
      </c>
      <c r="AG1309" s="3">
        <f t="shared" si="1050"/>
        <v>0</v>
      </c>
      <c r="AH1309" s="3">
        <f>((EW1309*1.2))</f>
        <v>3.1799999999999997</v>
      </c>
      <c r="AI1309" s="3">
        <f>((EX1309*1.2))</f>
        <v>0</v>
      </c>
      <c r="AJ1309" s="3">
        <f t="shared" si="1051"/>
        <v>0</v>
      </c>
      <c r="AK1309" s="3">
        <v>35.81</v>
      </c>
      <c r="AL1309" s="3">
        <v>2.34</v>
      </c>
      <c r="AM1309" s="3">
        <v>0</v>
      </c>
      <c r="AN1309" s="3">
        <v>0</v>
      </c>
      <c r="AO1309" s="3">
        <v>33.47</v>
      </c>
      <c r="AP1309" s="3">
        <v>0</v>
      </c>
      <c r="AQ1309" s="3">
        <v>2.65</v>
      </c>
      <c r="AR1309" s="3">
        <v>0</v>
      </c>
      <c r="AS1309" s="3">
        <v>0</v>
      </c>
      <c r="AT1309" s="3">
        <v>90</v>
      </c>
      <c r="AU1309" s="3">
        <v>46</v>
      </c>
      <c r="AV1309" s="3">
        <v>1.0469999999999999</v>
      </c>
      <c r="AW1309" s="3">
        <v>1</v>
      </c>
      <c r="AZ1309" s="3">
        <v>1</v>
      </c>
      <c r="BA1309" s="3">
        <v>56.35</v>
      </c>
      <c r="BB1309" s="3">
        <v>1</v>
      </c>
      <c r="BC1309" s="3">
        <v>10.24</v>
      </c>
      <c r="BD1309" s="3" t="s">
        <v>3</v>
      </c>
      <c r="BE1309" s="3" t="s">
        <v>3</v>
      </c>
      <c r="BF1309" s="3" t="s">
        <v>3</v>
      </c>
      <c r="BG1309" s="3" t="s">
        <v>3</v>
      </c>
      <c r="BH1309" s="3">
        <v>0</v>
      </c>
      <c r="BI1309" s="3">
        <v>2</v>
      </c>
      <c r="BJ1309" s="3" t="s">
        <v>1151</v>
      </c>
      <c r="BM1309" s="3">
        <v>68</v>
      </c>
      <c r="BN1309" s="3">
        <v>0</v>
      </c>
      <c r="BO1309" s="3" t="s">
        <v>1149</v>
      </c>
      <c r="BP1309" s="3">
        <v>1</v>
      </c>
      <c r="BQ1309" s="3">
        <v>40</v>
      </c>
      <c r="BR1309" s="3">
        <v>0</v>
      </c>
      <c r="BS1309" s="3">
        <v>56.35</v>
      </c>
      <c r="BT1309" s="3">
        <v>1</v>
      </c>
      <c r="BU1309" s="3">
        <v>1</v>
      </c>
      <c r="BV1309" s="3">
        <v>1</v>
      </c>
      <c r="BW1309" s="3">
        <v>1</v>
      </c>
      <c r="BX1309" s="3">
        <v>1</v>
      </c>
      <c r="BY1309" s="3" t="s">
        <v>3</v>
      </c>
      <c r="BZ1309" s="3">
        <v>90</v>
      </c>
      <c r="CA1309" s="3">
        <v>46</v>
      </c>
      <c r="CB1309" s="3" t="s">
        <v>3</v>
      </c>
      <c r="CE1309" s="3">
        <v>1566</v>
      </c>
      <c r="CF1309" s="3">
        <v>0</v>
      </c>
      <c r="CG1309" s="3">
        <v>0</v>
      </c>
      <c r="CM1309" s="3">
        <v>0</v>
      </c>
      <c r="CN1309" s="3" t="s">
        <v>2148</v>
      </c>
      <c r="CO1309" s="3">
        <v>0</v>
      </c>
      <c r="CP1309" s="3">
        <f t="shared" si="1052"/>
        <v>4786.96</v>
      </c>
      <c r="CQ1309" s="3">
        <f t="shared" si="1053"/>
        <v>23.96</v>
      </c>
      <c r="CR1309" s="3">
        <f>(ROUND((ROUND((((ET1309*1.2))*AV1309*1),2)*BB1309),2)+ROUND((ROUND(((AE1309-((EU1309*1.2)))*AV1309*1),2)*BS1309),2))</f>
        <v>0</v>
      </c>
      <c r="CS1309" s="3">
        <f>(ROUND((ROUND((((EU1309*1.2))*AV1309*1),2)*BS1309),2)+ROUND((ROUND(((AE1309-((EU1309*1.2)))*AV1309*1),2)*BS1309),2))</f>
        <v>0</v>
      </c>
      <c r="CT1309" s="3">
        <f t="shared" si="1054"/>
        <v>2369.52</v>
      </c>
      <c r="CU1309" s="3">
        <f t="shared" si="1055"/>
        <v>0</v>
      </c>
      <c r="CV1309" s="3">
        <f t="shared" si="1056"/>
        <v>3.3294599999999996</v>
      </c>
      <c r="CW1309" s="3">
        <f t="shared" si="1057"/>
        <v>0</v>
      </c>
      <c r="CX1309" s="3">
        <f t="shared" si="1057"/>
        <v>0</v>
      </c>
      <c r="CY1309" s="3">
        <f>(ROUND((((S1309+ROUND((ROUND((((EU1309*1.2))*AV1309*1),2)*BS1309),2))*AT1309)/100),2)+ROUND(((ROUND((ROUND(((AE1309-((EU1309*1.2)))*AV1309*1),2)*BS1309),2)*AT1309)/100),2))</f>
        <v>4265.1400000000003</v>
      </c>
      <c r="CZ1309" s="3">
        <f>(ROUND((((S1309+ROUND((ROUND((((EU1309*1.2))*AV1309*1),2)*BS1309),2))*AU1309)/100),2)+ROUND(((ROUND((ROUND(((AE1309-((EU1309*1.2)))*AV1309*1),2)*BS1309),2)*AU1309)/100),2))</f>
        <v>2179.96</v>
      </c>
      <c r="DB1309" s="3">
        <v>318</v>
      </c>
      <c r="DC1309" s="3" t="s">
        <v>3</v>
      </c>
      <c r="DD1309" s="3" t="s">
        <v>1152</v>
      </c>
      <c r="DE1309" s="3" t="s">
        <v>1153</v>
      </c>
      <c r="DF1309" s="3" t="s">
        <v>1153</v>
      </c>
      <c r="DG1309" s="3" t="s">
        <v>1153</v>
      </c>
      <c r="DH1309" s="3" t="s">
        <v>3</v>
      </c>
      <c r="DI1309" s="3" t="s">
        <v>1153</v>
      </c>
      <c r="DJ1309" s="3" t="s">
        <v>1153</v>
      </c>
      <c r="DK1309" s="3" t="s">
        <v>3</v>
      </c>
      <c r="DL1309" s="3" t="s">
        <v>3</v>
      </c>
      <c r="DM1309" s="3" t="s">
        <v>3</v>
      </c>
      <c r="DN1309" s="3">
        <v>0</v>
      </c>
      <c r="DO1309" s="3">
        <v>0</v>
      </c>
      <c r="DP1309" s="3">
        <v>1</v>
      </c>
      <c r="DQ1309" s="3">
        <v>1</v>
      </c>
      <c r="DU1309" s="3">
        <v>1013</v>
      </c>
      <c r="DV1309" s="3" t="s">
        <v>628</v>
      </c>
      <c r="DW1309" s="3" t="s">
        <v>628</v>
      </c>
      <c r="DX1309" s="3">
        <v>1</v>
      </c>
      <c r="DZ1309" s="3" t="s">
        <v>3</v>
      </c>
      <c r="EA1309" s="3" t="s">
        <v>3</v>
      </c>
      <c r="EB1309" s="3" t="s">
        <v>3</v>
      </c>
      <c r="EC1309" s="3" t="s">
        <v>3</v>
      </c>
      <c r="EE1309" s="3">
        <v>56938502</v>
      </c>
      <c r="EF1309" s="3">
        <v>40</v>
      </c>
      <c r="EG1309" s="3" t="s">
        <v>1154</v>
      </c>
      <c r="EH1309" s="3">
        <v>0</v>
      </c>
      <c r="EI1309" s="3" t="s">
        <v>3</v>
      </c>
      <c r="EJ1309" s="3">
        <v>2</v>
      </c>
      <c r="EK1309" s="3">
        <v>68</v>
      </c>
      <c r="EL1309" s="3" t="s">
        <v>1155</v>
      </c>
      <c r="EM1309" s="3" t="s">
        <v>1156</v>
      </c>
      <c r="EO1309" s="3" t="s">
        <v>1157</v>
      </c>
      <c r="EQ1309" s="3">
        <v>131072</v>
      </c>
      <c r="ER1309" s="3">
        <v>35.81</v>
      </c>
      <c r="ES1309" s="3">
        <v>2.34</v>
      </c>
      <c r="ET1309" s="3">
        <v>0</v>
      </c>
      <c r="EU1309" s="3">
        <v>0</v>
      </c>
      <c r="EV1309" s="3">
        <v>33.47</v>
      </c>
      <c r="EW1309" s="3">
        <v>2.65</v>
      </c>
      <c r="EX1309" s="3">
        <v>0</v>
      </c>
      <c r="EY1309" s="3">
        <v>0</v>
      </c>
      <c r="FQ1309" s="3">
        <v>0</v>
      </c>
      <c r="FR1309" s="3">
        <v>0</v>
      </c>
      <c r="FS1309" s="3">
        <v>0</v>
      </c>
      <c r="FX1309" s="3">
        <v>90</v>
      </c>
      <c r="FY1309" s="3">
        <v>46</v>
      </c>
      <c r="GA1309" s="3" t="s">
        <v>3</v>
      </c>
      <c r="GD1309" s="3">
        <v>1</v>
      </c>
      <c r="GF1309" s="3">
        <v>1558984384</v>
      </c>
      <c r="GG1309" s="3">
        <v>2</v>
      </c>
      <c r="GH1309" s="3">
        <v>1</v>
      </c>
      <c r="GI1309" s="3">
        <v>2</v>
      </c>
      <c r="GJ1309" s="3">
        <v>0</v>
      </c>
      <c r="GK1309" s="3">
        <v>0</v>
      </c>
      <c r="GL1309" s="3">
        <f t="shared" si="1058"/>
        <v>0</v>
      </c>
      <c r="GM1309" s="3">
        <f t="shared" si="1059"/>
        <v>11232.06</v>
      </c>
      <c r="GN1309" s="3">
        <f t="shared" si="1060"/>
        <v>0</v>
      </c>
      <c r="GO1309" s="3">
        <f t="shared" si="1061"/>
        <v>11232.06</v>
      </c>
      <c r="GP1309" s="3">
        <f t="shared" si="1062"/>
        <v>0</v>
      </c>
      <c r="GR1309" s="3">
        <v>0</v>
      </c>
      <c r="GS1309" s="3">
        <v>3</v>
      </c>
      <c r="GT1309" s="3">
        <v>0</v>
      </c>
      <c r="GU1309" s="3" t="s">
        <v>3</v>
      </c>
      <c r="GV1309" s="3">
        <f t="shared" si="1063"/>
        <v>0</v>
      </c>
      <c r="GW1309" s="3">
        <v>1</v>
      </c>
      <c r="GX1309" s="3">
        <f t="shared" si="1064"/>
        <v>0</v>
      </c>
      <c r="HA1309" s="3">
        <v>0</v>
      </c>
      <c r="HB1309" s="3">
        <v>0</v>
      </c>
      <c r="HC1309" s="3">
        <f t="shared" si="1065"/>
        <v>0</v>
      </c>
      <c r="HE1309" s="3" t="s">
        <v>3</v>
      </c>
      <c r="HF1309" s="3" t="s">
        <v>3</v>
      </c>
      <c r="HM1309" s="3" t="s">
        <v>3</v>
      </c>
      <c r="HN1309" s="3" t="s">
        <v>3</v>
      </c>
      <c r="HO1309" s="3" t="s">
        <v>3</v>
      </c>
      <c r="HP1309" s="3" t="s">
        <v>3</v>
      </c>
      <c r="HQ1309" s="3" t="s">
        <v>3</v>
      </c>
      <c r="HS1309" s="3">
        <v>0</v>
      </c>
      <c r="IK1309" s="3">
        <v>0</v>
      </c>
    </row>
    <row r="1310" spans="1:255" x14ac:dyDescent="0.2">
      <c r="A1310" s="2">
        <v>17</v>
      </c>
      <c r="B1310" s="2">
        <v>1</v>
      </c>
      <c r="C1310" s="2"/>
      <c r="D1310" s="2"/>
      <c r="E1310" s="2" t="s">
        <v>1158</v>
      </c>
      <c r="F1310" s="2" t="s">
        <v>1159</v>
      </c>
      <c r="G1310" s="2" t="s">
        <v>1160</v>
      </c>
      <c r="H1310" s="2" t="s">
        <v>41</v>
      </c>
      <c r="I1310" s="2">
        <v>2</v>
      </c>
      <c r="J1310" s="2">
        <v>0</v>
      </c>
      <c r="K1310" s="2">
        <v>2</v>
      </c>
      <c r="L1310" s="2"/>
      <c r="M1310" s="2"/>
      <c r="N1310" s="2"/>
      <c r="O1310" s="2">
        <f t="shared" si="1042"/>
        <v>32234.44</v>
      </c>
      <c r="P1310" s="2">
        <f t="shared" si="1043"/>
        <v>32234.44</v>
      </c>
      <c r="Q1310" s="2">
        <f>(ROUND((ROUND(((ET1310)*AV1310*I1310),2)*BB1310),2)+ROUND((ROUND(((AE1310-(EU1310))*AV1310*I1310),2)*BS1310),2))</f>
        <v>0</v>
      </c>
      <c r="R1310" s="2">
        <f>(ROUND((ROUND(((EU1310)*AV1310*I1310),2)*BS1310),2)+ROUND((ROUND(((AE1310-(EU1310))*AV1310*I1310),2)*BS1310),2))</f>
        <v>0</v>
      </c>
      <c r="S1310" s="2">
        <f t="shared" si="1044"/>
        <v>0</v>
      </c>
      <c r="T1310" s="2">
        <f t="shared" si="1045"/>
        <v>0</v>
      </c>
      <c r="U1310" s="2">
        <f t="shared" si="1046"/>
        <v>0</v>
      </c>
      <c r="V1310" s="2">
        <f t="shared" si="1047"/>
        <v>0</v>
      </c>
      <c r="W1310" s="2">
        <f t="shared" si="1048"/>
        <v>0</v>
      </c>
      <c r="X1310" s="2">
        <f>(ROUND((((S1310+ROUND((ROUND(((EU1310)*AV1310*I1310),2)*BS1310),2))*AT1310)/100),2)+ROUND(((ROUND((ROUND(((AE1310-(EU1310))*AV1310*I1310),2)*BS1310),2)*AT1310)/100),2))</f>
        <v>0</v>
      </c>
      <c r="Y1310" s="2">
        <f>(ROUND((((S1310+ROUND((ROUND(((EU1310)*AV1310*I1310),2)*BS1310),2))*AU1310)/100),2)+ROUND(((ROUND((ROUND(((AE1310-(EU1310))*AV1310*I1310),2)*BS1310),2)*AU1310)/100),2))</f>
        <v>0</v>
      </c>
      <c r="Z1310" s="2"/>
      <c r="AA1310" s="2">
        <v>56661434</v>
      </c>
      <c r="AB1310" s="2">
        <f t="shared" si="1049"/>
        <v>16117.22</v>
      </c>
      <c r="AC1310" s="2">
        <f>ROUND((ES1310),6)</f>
        <v>16117.22</v>
      </c>
      <c r="AD1310" s="2">
        <f>ROUND((((ET1310)-(EU1310))+AE1310),6)</f>
        <v>0</v>
      </c>
      <c r="AE1310" s="2">
        <f>ROUND((EU1310),6)</f>
        <v>0</v>
      </c>
      <c r="AF1310" s="2">
        <f>ROUND((EV1310),6)</f>
        <v>0</v>
      </c>
      <c r="AG1310" s="2">
        <f t="shared" si="1050"/>
        <v>0</v>
      </c>
      <c r="AH1310" s="2">
        <f>(EW1310)</f>
        <v>0</v>
      </c>
      <c r="AI1310" s="2">
        <f>(EX1310)</f>
        <v>0</v>
      </c>
      <c r="AJ1310" s="2">
        <f t="shared" si="1051"/>
        <v>0</v>
      </c>
      <c r="AK1310" s="2">
        <v>16117.220000000001</v>
      </c>
      <c r="AL1310" s="2">
        <v>16117.220000000001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1</v>
      </c>
      <c r="AW1310" s="2">
        <v>1</v>
      </c>
      <c r="AX1310" s="2"/>
      <c r="AY1310" s="2"/>
      <c r="AZ1310" s="2">
        <v>1</v>
      </c>
      <c r="BA1310" s="2">
        <v>1</v>
      </c>
      <c r="BB1310" s="2">
        <v>1</v>
      </c>
      <c r="BC1310" s="2">
        <v>1</v>
      </c>
      <c r="BD1310" s="2" t="s">
        <v>3</v>
      </c>
      <c r="BE1310" s="2" t="s">
        <v>3</v>
      </c>
      <c r="BF1310" s="2" t="s">
        <v>3</v>
      </c>
      <c r="BG1310" s="2" t="s">
        <v>3</v>
      </c>
      <c r="BH1310" s="2">
        <v>3</v>
      </c>
      <c r="BI1310" s="2">
        <v>3</v>
      </c>
      <c r="BJ1310" s="2" t="s">
        <v>1159</v>
      </c>
      <c r="BK1310" s="2"/>
      <c r="BL1310" s="2"/>
      <c r="BM1310" s="2">
        <v>400007</v>
      </c>
      <c r="BN1310" s="2">
        <v>0</v>
      </c>
      <c r="BO1310" s="2" t="s">
        <v>3</v>
      </c>
      <c r="BP1310" s="2">
        <v>0</v>
      </c>
      <c r="BQ1310" s="2">
        <v>214</v>
      </c>
      <c r="BR1310" s="2">
        <v>0</v>
      </c>
      <c r="BS1310" s="2">
        <v>1</v>
      </c>
      <c r="BT1310" s="2">
        <v>1</v>
      </c>
      <c r="BU1310" s="2">
        <v>1</v>
      </c>
      <c r="BV1310" s="2">
        <v>1</v>
      </c>
      <c r="BW1310" s="2">
        <v>1</v>
      </c>
      <c r="BX1310" s="2">
        <v>1</v>
      </c>
      <c r="BY1310" s="2" t="s">
        <v>3</v>
      </c>
      <c r="BZ1310" s="2">
        <v>0</v>
      </c>
      <c r="CA1310" s="2">
        <v>0</v>
      </c>
      <c r="CB1310" s="2" t="s">
        <v>3</v>
      </c>
      <c r="CC1310" s="2"/>
      <c r="CD1310" s="2"/>
      <c r="CE1310" s="2">
        <v>1566</v>
      </c>
      <c r="CF1310" s="2">
        <v>0</v>
      </c>
      <c r="CG1310" s="2">
        <v>0</v>
      </c>
      <c r="CH1310" s="2"/>
      <c r="CI1310" s="2"/>
      <c r="CJ1310" s="2"/>
      <c r="CK1310" s="2"/>
      <c r="CL1310" s="2"/>
      <c r="CM1310" s="2">
        <v>0</v>
      </c>
      <c r="CN1310" s="2" t="s">
        <v>3</v>
      </c>
      <c r="CO1310" s="2">
        <v>0</v>
      </c>
      <c r="CP1310" s="2">
        <f t="shared" si="1052"/>
        <v>32234.44</v>
      </c>
      <c r="CQ1310" s="2">
        <f t="shared" si="1053"/>
        <v>16117.22</v>
      </c>
      <c r="CR1310" s="2">
        <f>(ROUND((ROUND(((ET1310)*AV1310*1),2)*BB1310),2)+ROUND((ROUND(((AE1310-(EU1310))*AV1310*1),2)*BS1310),2))</f>
        <v>0</v>
      </c>
      <c r="CS1310" s="2">
        <f>(ROUND((ROUND(((EU1310)*AV1310*1),2)*BS1310),2)+ROUND((ROUND(((AE1310-(EU1310))*AV1310*1),2)*BS1310),2))</f>
        <v>0</v>
      </c>
      <c r="CT1310" s="2">
        <f t="shared" si="1054"/>
        <v>0</v>
      </c>
      <c r="CU1310" s="2">
        <f t="shared" si="1055"/>
        <v>0</v>
      </c>
      <c r="CV1310" s="2">
        <f t="shared" si="1056"/>
        <v>0</v>
      </c>
      <c r="CW1310" s="2">
        <f t="shared" si="1057"/>
        <v>0</v>
      </c>
      <c r="CX1310" s="2">
        <f t="shared" si="1057"/>
        <v>0</v>
      </c>
      <c r="CY1310" s="2">
        <f>(ROUND((((S1310+ROUND((ROUND(((EU1310)*AV1310*1),2)*BS1310),2))*AT1310)/100),2)+ROUND(((ROUND((ROUND(((AE1310-(EU1310))*AV1310*1),2)*BS1310),2)*AT1310)/100),2))</f>
        <v>0</v>
      </c>
      <c r="CZ1310" s="2">
        <f>(ROUND((((S1310+ROUND((ROUND(((EU1310)*AV1310*1),2)*BS1310),2))*AU1310)/100),2)+ROUND(((ROUND((ROUND(((AE1310-(EU1310))*AV1310*1),2)*BS1310),2)*AU1310)/100),2))</f>
        <v>0</v>
      </c>
      <c r="DA1310" s="2"/>
      <c r="DB1310" s="2"/>
      <c r="DC1310" s="2" t="s">
        <v>3</v>
      </c>
      <c r="DD1310" s="2" t="s">
        <v>3</v>
      </c>
      <c r="DE1310" s="2" t="s">
        <v>3</v>
      </c>
      <c r="DF1310" s="2" t="s">
        <v>3</v>
      </c>
      <c r="DG1310" s="2" t="s">
        <v>3</v>
      </c>
      <c r="DH1310" s="2" t="s">
        <v>3</v>
      </c>
      <c r="DI1310" s="2" t="s">
        <v>3</v>
      </c>
      <c r="DJ1310" s="2" t="s">
        <v>3</v>
      </c>
      <c r="DK1310" s="2" t="s">
        <v>3</v>
      </c>
      <c r="DL1310" s="2" t="s">
        <v>3</v>
      </c>
      <c r="DM1310" s="2" t="s">
        <v>3</v>
      </c>
      <c r="DN1310" s="2">
        <v>0</v>
      </c>
      <c r="DO1310" s="2">
        <v>0</v>
      </c>
      <c r="DP1310" s="2">
        <v>1</v>
      </c>
      <c r="DQ1310" s="2">
        <v>1</v>
      </c>
      <c r="DR1310" s="2"/>
      <c r="DS1310" s="2"/>
      <c r="DT1310" s="2"/>
      <c r="DU1310" s="2">
        <v>1013</v>
      </c>
      <c r="DV1310" s="2" t="s">
        <v>41</v>
      </c>
      <c r="DW1310" s="2" t="s">
        <v>41</v>
      </c>
      <c r="DX1310" s="2">
        <v>1</v>
      </c>
      <c r="DY1310" s="2"/>
      <c r="DZ1310" s="2" t="s">
        <v>3</v>
      </c>
      <c r="EA1310" s="2" t="s">
        <v>3</v>
      </c>
      <c r="EB1310" s="2" t="s">
        <v>3</v>
      </c>
      <c r="EC1310" s="2" t="s">
        <v>3</v>
      </c>
      <c r="ED1310" s="2"/>
      <c r="EE1310" s="2">
        <v>56938434</v>
      </c>
      <c r="EF1310" s="2">
        <v>214</v>
      </c>
      <c r="EG1310" s="2" t="s">
        <v>42</v>
      </c>
      <c r="EH1310" s="2">
        <v>0</v>
      </c>
      <c r="EI1310" s="2" t="s">
        <v>3</v>
      </c>
      <c r="EJ1310" s="2">
        <v>3</v>
      </c>
      <c r="EK1310" s="2">
        <v>400007</v>
      </c>
      <c r="EL1310" s="2" t="s">
        <v>42</v>
      </c>
      <c r="EM1310" s="2" t="s">
        <v>43</v>
      </c>
      <c r="EN1310" s="2"/>
      <c r="EO1310" s="2" t="s">
        <v>3</v>
      </c>
      <c r="EP1310" s="2"/>
      <c r="EQ1310" s="2">
        <v>131088</v>
      </c>
      <c r="ER1310" s="2">
        <v>0</v>
      </c>
      <c r="ES1310" s="2">
        <v>16117.220000000001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>
        <v>0</v>
      </c>
      <c r="FR1310" s="2">
        <f>P1310</f>
        <v>32234.44</v>
      </c>
      <c r="FS1310" s="2">
        <v>0</v>
      </c>
      <c r="FT1310" s="2"/>
      <c r="FU1310" s="2"/>
      <c r="FV1310" s="2"/>
      <c r="FW1310" s="2"/>
      <c r="FX1310" s="2">
        <v>0</v>
      </c>
      <c r="FY1310" s="2">
        <v>0</v>
      </c>
      <c r="FZ1310" s="2"/>
      <c r="GA1310" s="2" t="s">
        <v>1161</v>
      </c>
      <c r="GB1310" s="2"/>
      <c r="GC1310" s="2"/>
      <c r="GD1310" s="2">
        <v>1</v>
      </c>
      <c r="GE1310" s="2"/>
      <c r="GF1310" s="2">
        <v>1242774365</v>
      </c>
      <c r="GG1310" s="2">
        <v>2</v>
      </c>
      <c r="GH1310" s="2">
        <v>4</v>
      </c>
      <c r="GI1310" s="2">
        <v>-2</v>
      </c>
      <c r="GJ1310" s="2">
        <v>0</v>
      </c>
      <c r="GK1310" s="2">
        <v>0</v>
      </c>
      <c r="GL1310" s="2">
        <f t="shared" si="1058"/>
        <v>0</v>
      </c>
      <c r="GM1310" s="2">
        <f t="shared" si="1059"/>
        <v>32234.44</v>
      </c>
      <c r="GN1310" s="2">
        <f t="shared" si="1060"/>
        <v>0</v>
      </c>
      <c r="GO1310" s="2">
        <f t="shared" si="1061"/>
        <v>0</v>
      </c>
      <c r="GP1310" s="2">
        <f t="shared" si="1062"/>
        <v>0</v>
      </c>
      <c r="GQ1310" s="2"/>
      <c r="GR1310" s="2">
        <v>1</v>
      </c>
      <c r="GS1310" s="2">
        <v>2</v>
      </c>
      <c r="GT1310" s="2">
        <v>0</v>
      </c>
      <c r="GU1310" s="2" t="s">
        <v>3</v>
      </c>
      <c r="GV1310" s="2">
        <f t="shared" si="1063"/>
        <v>0</v>
      </c>
      <c r="GW1310" s="2">
        <v>1</v>
      </c>
      <c r="GX1310" s="2">
        <f t="shared" si="1064"/>
        <v>0</v>
      </c>
      <c r="GY1310" s="2"/>
      <c r="GZ1310" s="2"/>
      <c r="HA1310" s="2">
        <v>0</v>
      </c>
      <c r="HB1310" s="2">
        <v>0</v>
      </c>
      <c r="HC1310" s="2">
        <f t="shared" si="1065"/>
        <v>0</v>
      </c>
      <c r="HD1310" s="2"/>
      <c r="HE1310" s="2" t="s">
        <v>45</v>
      </c>
      <c r="HF1310" s="2" t="s">
        <v>46</v>
      </c>
      <c r="HG1310" s="2"/>
      <c r="HH1310" s="2"/>
      <c r="HI1310" s="2"/>
      <c r="HJ1310" s="2"/>
      <c r="HK1310" s="2"/>
      <c r="HL1310" s="2"/>
      <c r="HM1310" s="2" t="s">
        <v>3</v>
      </c>
      <c r="HN1310" s="2" t="s">
        <v>3</v>
      </c>
      <c r="HO1310" s="2" t="s">
        <v>3</v>
      </c>
      <c r="HP1310" s="2" t="s">
        <v>3</v>
      </c>
      <c r="HQ1310" s="2" t="s">
        <v>3</v>
      </c>
      <c r="HR1310" s="2"/>
      <c r="HS1310" s="2">
        <v>0</v>
      </c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>
        <v>0</v>
      </c>
      <c r="IL1310" s="2"/>
      <c r="IM1310" s="2"/>
      <c r="IN1310" s="2"/>
      <c r="IO1310" s="2"/>
      <c r="IP1310" s="2"/>
      <c r="IQ1310" s="2"/>
      <c r="IR1310" s="2"/>
      <c r="IS1310" s="2"/>
      <c r="IT1310" s="2"/>
      <c r="IU1310" s="2"/>
    </row>
    <row r="1311" spans="1:255" x14ac:dyDescent="0.2">
      <c r="A1311" s="3">
        <v>17</v>
      </c>
      <c r="B1311" s="3">
        <v>1</v>
      </c>
      <c r="E1311" s="3" t="s">
        <v>1158</v>
      </c>
      <c r="F1311" s="3" t="s">
        <v>1159</v>
      </c>
      <c r="G1311" s="3" t="s">
        <v>1160</v>
      </c>
      <c r="H1311" s="3" t="s">
        <v>41</v>
      </c>
      <c r="I1311" s="3">
        <v>2</v>
      </c>
      <c r="J1311" s="3">
        <v>0</v>
      </c>
      <c r="K1311" s="3">
        <v>2</v>
      </c>
      <c r="O1311" s="3">
        <f t="shared" si="1042"/>
        <v>244014.71</v>
      </c>
      <c r="P1311" s="3">
        <f t="shared" si="1043"/>
        <v>244014.71</v>
      </c>
      <c r="Q1311" s="3">
        <f>(ROUND((ROUND(((ET1311)*AV1311*I1311),2)*BB1311),2)+ROUND((ROUND(((AE1311-(EU1311))*AV1311*I1311),2)*BS1311),2))</f>
        <v>0</v>
      </c>
      <c r="R1311" s="3">
        <f>(ROUND((ROUND(((EU1311)*AV1311*I1311),2)*BS1311),2)+ROUND((ROUND(((AE1311-(EU1311))*AV1311*I1311),2)*BS1311),2))</f>
        <v>0</v>
      </c>
      <c r="S1311" s="3">
        <f t="shared" si="1044"/>
        <v>0</v>
      </c>
      <c r="T1311" s="3">
        <f t="shared" si="1045"/>
        <v>0</v>
      </c>
      <c r="U1311" s="3">
        <f t="shared" si="1046"/>
        <v>0</v>
      </c>
      <c r="V1311" s="3">
        <f t="shared" si="1047"/>
        <v>0</v>
      </c>
      <c r="W1311" s="3">
        <f t="shared" si="1048"/>
        <v>0</v>
      </c>
      <c r="X1311" s="3">
        <f>(ROUND((((S1311+ROUND((ROUND(((EU1311)*AV1311*I1311),2)*BS1311),2))*AT1311)/100),2)+ROUND(((ROUND((ROUND(((AE1311-(EU1311))*AV1311*I1311),2)*BS1311),2)*AT1311)/100),2))</f>
        <v>0</v>
      </c>
      <c r="Y1311" s="3">
        <f>(ROUND((((S1311+ROUND((ROUND(((EU1311)*AV1311*I1311),2)*BS1311),2))*AU1311)/100),2)+ROUND(((ROUND((ROUND(((AE1311-(EU1311))*AV1311*I1311),2)*BS1311),2)*AU1311)/100),2))</f>
        <v>0</v>
      </c>
      <c r="AA1311" s="3">
        <v>56661436</v>
      </c>
      <c r="AB1311" s="3">
        <f t="shared" si="1049"/>
        <v>16117.22</v>
      </c>
      <c r="AC1311" s="3">
        <f>ROUND((ES1311),6)</f>
        <v>16117.22</v>
      </c>
      <c r="AD1311" s="3">
        <f>ROUND((((ET1311)-(EU1311))+AE1311),6)</f>
        <v>0</v>
      </c>
      <c r="AE1311" s="3">
        <f>ROUND((EU1311),6)</f>
        <v>0</v>
      </c>
      <c r="AF1311" s="3">
        <f>ROUND((EV1311),6)</f>
        <v>0</v>
      </c>
      <c r="AG1311" s="3">
        <f t="shared" si="1050"/>
        <v>0</v>
      </c>
      <c r="AH1311" s="3">
        <f>(EW1311)</f>
        <v>0</v>
      </c>
      <c r="AI1311" s="3">
        <f>(EX1311)</f>
        <v>0</v>
      </c>
      <c r="AJ1311" s="3">
        <f t="shared" si="1051"/>
        <v>0</v>
      </c>
      <c r="AK1311" s="3">
        <v>16117.220000000001</v>
      </c>
      <c r="AL1311" s="3">
        <v>16117.220000000001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1</v>
      </c>
      <c r="AW1311" s="3">
        <v>1</v>
      </c>
      <c r="AZ1311" s="3">
        <v>1</v>
      </c>
      <c r="BA1311" s="3">
        <v>1</v>
      </c>
      <c r="BB1311" s="3">
        <v>1</v>
      </c>
      <c r="BC1311" s="3">
        <v>7.57</v>
      </c>
      <c r="BD1311" s="3" t="s">
        <v>3</v>
      </c>
      <c r="BE1311" s="3" t="s">
        <v>3</v>
      </c>
      <c r="BF1311" s="3" t="s">
        <v>3</v>
      </c>
      <c r="BG1311" s="3" t="s">
        <v>3</v>
      </c>
      <c r="BH1311" s="3">
        <v>3</v>
      </c>
      <c r="BI1311" s="3">
        <v>3</v>
      </c>
      <c r="BJ1311" s="3" t="s">
        <v>1159</v>
      </c>
      <c r="BM1311" s="3">
        <v>400007</v>
      </c>
      <c r="BN1311" s="3">
        <v>0</v>
      </c>
      <c r="BO1311" s="3" t="s">
        <v>3</v>
      </c>
      <c r="BP1311" s="3">
        <v>0</v>
      </c>
      <c r="BQ1311" s="3">
        <v>214</v>
      </c>
      <c r="BR1311" s="3">
        <v>0</v>
      </c>
      <c r="BS1311" s="3">
        <v>1</v>
      </c>
      <c r="BT1311" s="3">
        <v>1</v>
      </c>
      <c r="BU1311" s="3">
        <v>1</v>
      </c>
      <c r="BV1311" s="3">
        <v>1</v>
      </c>
      <c r="BW1311" s="3">
        <v>1</v>
      </c>
      <c r="BX1311" s="3">
        <v>1</v>
      </c>
      <c r="BY1311" s="3" t="s">
        <v>3</v>
      </c>
      <c r="BZ1311" s="3">
        <v>0</v>
      </c>
      <c r="CA1311" s="3">
        <v>0</v>
      </c>
      <c r="CB1311" s="3" t="s">
        <v>3</v>
      </c>
      <c r="CE1311" s="3">
        <v>1566</v>
      </c>
      <c r="CF1311" s="3">
        <v>0</v>
      </c>
      <c r="CG1311" s="3">
        <v>0</v>
      </c>
      <c r="CM1311" s="3">
        <v>0</v>
      </c>
      <c r="CN1311" s="3" t="s">
        <v>3</v>
      </c>
      <c r="CO1311" s="3">
        <v>0</v>
      </c>
      <c r="CP1311" s="3">
        <f t="shared" si="1052"/>
        <v>244014.71</v>
      </c>
      <c r="CQ1311" s="3">
        <f t="shared" si="1053"/>
        <v>122007.36</v>
      </c>
      <c r="CR1311" s="3">
        <f>(ROUND((ROUND(((ET1311)*AV1311*1),2)*BB1311),2)+ROUND((ROUND(((AE1311-(EU1311))*AV1311*1),2)*BS1311),2))</f>
        <v>0</v>
      </c>
      <c r="CS1311" s="3">
        <f>(ROUND((ROUND(((EU1311)*AV1311*1),2)*BS1311),2)+ROUND((ROUND(((AE1311-(EU1311))*AV1311*1),2)*BS1311),2))</f>
        <v>0</v>
      </c>
      <c r="CT1311" s="3">
        <f t="shared" si="1054"/>
        <v>0</v>
      </c>
      <c r="CU1311" s="3">
        <f t="shared" si="1055"/>
        <v>0</v>
      </c>
      <c r="CV1311" s="3">
        <f t="shared" si="1056"/>
        <v>0</v>
      </c>
      <c r="CW1311" s="3">
        <f t="shared" si="1057"/>
        <v>0</v>
      </c>
      <c r="CX1311" s="3">
        <f t="shared" si="1057"/>
        <v>0</v>
      </c>
      <c r="CY1311" s="3">
        <f>(ROUND((((S1311+ROUND((ROUND(((EU1311)*AV1311*1),2)*BS1311),2))*AT1311)/100),2)+ROUND(((ROUND((ROUND(((AE1311-(EU1311))*AV1311*1),2)*BS1311),2)*AT1311)/100),2))</f>
        <v>0</v>
      </c>
      <c r="CZ1311" s="3">
        <f>(ROUND((((S1311+ROUND((ROUND(((EU1311)*AV1311*1),2)*BS1311),2))*AU1311)/100),2)+ROUND(((ROUND((ROUND(((AE1311-(EU1311))*AV1311*1),2)*BS1311),2)*AU1311)/100),2))</f>
        <v>0</v>
      </c>
      <c r="DC1311" s="3" t="s">
        <v>3</v>
      </c>
      <c r="DD1311" s="3" t="s">
        <v>3</v>
      </c>
      <c r="DE1311" s="3" t="s">
        <v>3</v>
      </c>
      <c r="DF1311" s="3" t="s">
        <v>3</v>
      </c>
      <c r="DG1311" s="3" t="s">
        <v>3</v>
      </c>
      <c r="DH1311" s="3" t="s">
        <v>3</v>
      </c>
      <c r="DI1311" s="3" t="s">
        <v>3</v>
      </c>
      <c r="DJ1311" s="3" t="s">
        <v>3</v>
      </c>
      <c r="DK1311" s="3" t="s">
        <v>3</v>
      </c>
      <c r="DL1311" s="3" t="s">
        <v>3</v>
      </c>
      <c r="DM1311" s="3" t="s">
        <v>3</v>
      </c>
      <c r="DN1311" s="3">
        <v>0</v>
      </c>
      <c r="DO1311" s="3">
        <v>0</v>
      </c>
      <c r="DP1311" s="3">
        <v>1</v>
      </c>
      <c r="DQ1311" s="3">
        <v>1</v>
      </c>
      <c r="DU1311" s="3">
        <v>1013</v>
      </c>
      <c r="DV1311" s="3" t="s">
        <v>41</v>
      </c>
      <c r="DW1311" s="3" t="s">
        <v>41</v>
      </c>
      <c r="DX1311" s="3">
        <v>1</v>
      </c>
      <c r="DZ1311" s="3" t="s">
        <v>3</v>
      </c>
      <c r="EA1311" s="3" t="s">
        <v>3</v>
      </c>
      <c r="EB1311" s="3" t="s">
        <v>3</v>
      </c>
      <c r="EC1311" s="3" t="s">
        <v>3</v>
      </c>
      <c r="EE1311" s="3">
        <v>56938434</v>
      </c>
      <c r="EF1311" s="3">
        <v>214</v>
      </c>
      <c r="EG1311" s="3" t="s">
        <v>42</v>
      </c>
      <c r="EH1311" s="3">
        <v>0</v>
      </c>
      <c r="EI1311" s="3" t="s">
        <v>3</v>
      </c>
      <c r="EJ1311" s="3">
        <v>3</v>
      </c>
      <c r="EK1311" s="3">
        <v>400007</v>
      </c>
      <c r="EL1311" s="3" t="s">
        <v>42</v>
      </c>
      <c r="EM1311" s="3" t="s">
        <v>43</v>
      </c>
      <c r="EO1311" s="3" t="s">
        <v>3</v>
      </c>
      <c r="EQ1311" s="3">
        <v>131088</v>
      </c>
      <c r="ER1311" s="3">
        <v>0</v>
      </c>
      <c r="ES1311" s="3">
        <v>16117.220000000001</v>
      </c>
      <c r="ET1311" s="3">
        <v>0</v>
      </c>
      <c r="EU1311" s="3">
        <v>0</v>
      </c>
      <c r="EV1311" s="3">
        <v>0</v>
      </c>
      <c r="EW1311" s="3">
        <v>0</v>
      </c>
      <c r="EX1311" s="3">
        <v>0</v>
      </c>
      <c r="EY1311" s="3">
        <v>0</v>
      </c>
      <c r="EZ1311" s="3">
        <v>5</v>
      </c>
      <c r="FC1311" s="3">
        <v>1</v>
      </c>
      <c r="FD1311" s="3">
        <v>18</v>
      </c>
      <c r="FF1311" s="3">
        <v>142800</v>
      </c>
      <c r="FQ1311" s="3">
        <v>0</v>
      </c>
      <c r="FR1311" s="3">
        <f>P1311</f>
        <v>244014.71</v>
      </c>
      <c r="FS1311" s="3">
        <v>0</v>
      </c>
      <c r="FX1311" s="3">
        <v>0</v>
      </c>
      <c r="FY1311" s="3">
        <v>0</v>
      </c>
      <c r="GA1311" s="3" t="s">
        <v>1161</v>
      </c>
      <c r="GD1311" s="3">
        <v>1</v>
      </c>
      <c r="GF1311" s="3">
        <v>1242774365</v>
      </c>
      <c r="GG1311" s="3">
        <v>2</v>
      </c>
      <c r="GH1311" s="3">
        <v>3</v>
      </c>
      <c r="GI1311" s="3">
        <v>3</v>
      </c>
      <c r="GJ1311" s="3">
        <v>0</v>
      </c>
      <c r="GK1311" s="3">
        <v>0</v>
      </c>
      <c r="GL1311" s="3">
        <f t="shared" si="1058"/>
        <v>0</v>
      </c>
      <c r="GM1311" s="3">
        <f t="shared" si="1059"/>
        <v>244014.71</v>
      </c>
      <c r="GN1311" s="3">
        <f t="shared" si="1060"/>
        <v>0</v>
      </c>
      <c r="GO1311" s="3">
        <f t="shared" si="1061"/>
        <v>0</v>
      </c>
      <c r="GP1311" s="3">
        <f t="shared" si="1062"/>
        <v>0</v>
      </c>
      <c r="GR1311" s="3">
        <v>1</v>
      </c>
      <c r="GS1311" s="3">
        <v>1</v>
      </c>
      <c r="GT1311" s="3">
        <v>0</v>
      </c>
      <c r="GU1311" s="3" t="s">
        <v>3</v>
      </c>
      <c r="GV1311" s="3">
        <f t="shared" si="1063"/>
        <v>0</v>
      </c>
      <c r="GW1311" s="3">
        <v>1</v>
      </c>
      <c r="GX1311" s="3">
        <f t="shared" si="1064"/>
        <v>0</v>
      </c>
      <c r="HA1311" s="3">
        <v>0</v>
      </c>
      <c r="HB1311" s="3">
        <v>0</v>
      </c>
      <c r="HC1311" s="3">
        <f t="shared" si="1065"/>
        <v>0</v>
      </c>
      <c r="HE1311" s="3" t="s">
        <v>45</v>
      </c>
      <c r="HF1311" s="3" t="s">
        <v>46</v>
      </c>
      <c r="HM1311" s="3" t="s">
        <v>3</v>
      </c>
      <c r="HN1311" s="3" t="s">
        <v>3</v>
      </c>
      <c r="HO1311" s="3" t="s">
        <v>3</v>
      </c>
      <c r="HP1311" s="3" t="s">
        <v>3</v>
      </c>
      <c r="HQ1311" s="3" t="s">
        <v>3</v>
      </c>
      <c r="HS1311" s="3">
        <v>0</v>
      </c>
      <c r="IK1311" s="3">
        <v>0</v>
      </c>
    </row>
    <row r="1313" spans="1:206" x14ac:dyDescent="0.2">
      <c r="A1313" s="11">
        <v>51</v>
      </c>
      <c r="B1313" s="11">
        <f>B1300</f>
        <v>1</v>
      </c>
      <c r="C1313" s="11">
        <f>A1300</f>
        <v>5</v>
      </c>
      <c r="D1313" s="11">
        <f>ROW(A1300)</f>
        <v>1300</v>
      </c>
      <c r="E1313" s="11"/>
      <c r="F1313" s="11" t="str">
        <f>IF(F1300&lt;&gt;"",F1300,"")</f>
        <v>Новый подраздел</v>
      </c>
      <c r="G1313" s="11" t="str">
        <f>IF(G1300&lt;&gt;"",G1300,"")</f>
        <v>Сплит система HSU-33HPL103/ R3(IN)/HSU-33HPL03/ R3(OUT)</v>
      </c>
      <c r="H1313" s="11">
        <v>0</v>
      </c>
      <c r="I1313" s="11"/>
      <c r="J1313" s="11"/>
      <c r="K1313" s="11"/>
      <c r="L1313" s="11"/>
      <c r="M1313" s="11"/>
      <c r="N1313" s="11"/>
      <c r="O1313" s="11">
        <f t="shared" ref="O1313:T1313" si="1066">ROUND(AB1313,2)</f>
        <v>33543.440000000002</v>
      </c>
      <c r="P1313" s="11">
        <f t="shared" si="1066"/>
        <v>33137.82</v>
      </c>
      <c r="Q1313" s="11">
        <f t="shared" si="1066"/>
        <v>5.44</v>
      </c>
      <c r="R1313" s="11">
        <f t="shared" si="1066"/>
        <v>0.41</v>
      </c>
      <c r="S1313" s="11">
        <f t="shared" si="1066"/>
        <v>400.18</v>
      </c>
      <c r="T1313" s="11">
        <f t="shared" si="1066"/>
        <v>0</v>
      </c>
      <c r="U1313" s="11">
        <f>AH1313</f>
        <v>31.056109739999997</v>
      </c>
      <c r="V1313" s="11">
        <f>AI1313</f>
        <v>0</v>
      </c>
      <c r="W1313" s="11">
        <f>ROUND(AJ1313,2)</f>
        <v>0</v>
      </c>
      <c r="X1313" s="11">
        <f>ROUND(AK1313,2)</f>
        <v>420.67</v>
      </c>
      <c r="Y1313" s="11">
        <f>ROUND(AL1313,2)</f>
        <v>231.75</v>
      </c>
      <c r="Z1313" s="11"/>
      <c r="AA1313" s="11"/>
      <c r="AB1313" s="11">
        <f>ROUND(SUMIF(AA1304:AA1311,"=56661434",O1304:O1311),2)</f>
        <v>33543.440000000002</v>
      </c>
      <c r="AC1313" s="11">
        <f>ROUND(SUMIF(AA1304:AA1311,"=56661434",P1304:P1311),2)</f>
        <v>33137.82</v>
      </c>
      <c r="AD1313" s="11">
        <f>ROUND(SUMIF(AA1304:AA1311,"=56661434",Q1304:Q1311),2)</f>
        <v>5.44</v>
      </c>
      <c r="AE1313" s="11">
        <f>ROUND(SUMIF(AA1304:AA1311,"=56661434",R1304:R1311),2)</f>
        <v>0.41</v>
      </c>
      <c r="AF1313" s="11">
        <f>ROUND(SUMIF(AA1304:AA1311,"=56661434",S1304:S1311),2)</f>
        <v>400.18</v>
      </c>
      <c r="AG1313" s="11">
        <f>ROUND(SUMIF(AA1304:AA1311,"=56661434",T1304:T1311),2)</f>
        <v>0</v>
      </c>
      <c r="AH1313" s="11">
        <f>SUMIF(AA1304:AA1311,"=56661434",U1304:U1311)</f>
        <v>31.056109739999997</v>
      </c>
      <c r="AI1313" s="11">
        <f>SUMIF(AA1304:AA1311,"=56661434",V1304:V1311)</f>
        <v>0</v>
      </c>
      <c r="AJ1313" s="11">
        <f>ROUND(SUMIF(AA1304:AA1311,"=56661434",W1304:W1311),2)</f>
        <v>0</v>
      </c>
      <c r="AK1313" s="11">
        <f>ROUND(SUMIF(AA1304:AA1311,"=56661434",X1304:X1311),2)</f>
        <v>420.67</v>
      </c>
      <c r="AL1313" s="11">
        <f>ROUND(SUMIF(AA1304:AA1311,"=56661434",Y1304:Y1311),2)</f>
        <v>231.75</v>
      </c>
      <c r="AM1313" s="11"/>
      <c r="AN1313" s="11"/>
      <c r="AO1313" s="11">
        <f t="shared" ref="AO1313:BD1313" si="1067">ROUND(BX1313,2)</f>
        <v>0</v>
      </c>
      <c r="AP1313" s="11">
        <f t="shared" si="1067"/>
        <v>32234.44</v>
      </c>
      <c r="AQ1313" s="11">
        <f t="shared" si="1067"/>
        <v>0</v>
      </c>
      <c r="AR1313" s="11">
        <f t="shared" si="1067"/>
        <v>34195.86</v>
      </c>
      <c r="AS1313" s="11">
        <f t="shared" si="1067"/>
        <v>1758.26</v>
      </c>
      <c r="AT1313" s="11">
        <f t="shared" si="1067"/>
        <v>203.16</v>
      </c>
      <c r="AU1313" s="11">
        <f t="shared" si="1067"/>
        <v>0</v>
      </c>
      <c r="AV1313" s="11">
        <f t="shared" si="1067"/>
        <v>33137.82</v>
      </c>
      <c r="AW1313" s="11">
        <f t="shared" si="1067"/>
        <v>903.38</v>
      </c>
      <c r="AX1313" s="11">
        <f t="shared" si="1067"/>
        <v>0</v>
      </c>
      <c r="AY1313" s="11">
        <f t="shared" si="1067"/>
        <v>903.38</v>
      </c>
      <c r="AZ1313" s="11">
        <f t="shared" si="1067"/>
        <v>32234.44</v>
      </c>
      <c r="BA1313" s="11">
        <f t="shared" si="1067"/>
        <v>0</v>
      </c>
      <c r="BB1313" s="11">
        <f t="shared" si="1067"/>
        <v>0</v>
      </c>
      <c r="BC1313" s="11">
        <f t="shared" si="1067"/>
        <v>0</v>
      </c>
      <c r="BD1313" s="11">
        <f t="shared" si="1067"/>
        <v>0</v>
      </c>
      <c r="BE1313" s="11"/>
      <c r="BF1313" s="11"/>
      <c r="BG1313" s="11"/>
      <c r="BH1313" s="11"/>
      <c r="BI1313" s="11"/>
      <c r="BJ1313" s="11"/>
      <c r="BK1313" s="11"/>
      <c r="BL1313" s="11"/>
      <c r="BM1313" s="11"/>
      <c r="BN1313" s="11"/>
      <c r="BO1313" s="11"/>
      <c r="BP1313" s="11"/>
      <c r="BQ1313" s="11"/>
      <c r="BR1313" s="11"/>
      <c r="BS1313" s="11"/>
      <c r="BT1313" s="11"/>
      <c r="BU1313" s="11"/>
      <c r="BV1313" s="11"/>
      <c r="BW1313" s="11"/>
      <c r="BX1313" s="11">
        <f>ROUND(SUMIF(AA1304:AA1311,"=56661434",FQ1304:FQ1311),2)</f>
        <v>0</v>
      </c>
      <c r="BY1313" s="11">
        <f>ROUND(SUMIF(AA1304:AA1311,"=56661434",FR1304:FR1311),2)</f>
        <v>32234.44</v>
      </c>
      <c r="BZ1313" s="11">
        <f>ROUND(SUMIF(AA1304:AA1311,"=56661434",GL1304:GL1311),2)</f>
        <v>0</v>
      </c>
      <c r="CA1313" s="11">
        <f>ROUND(SUMIF(AA1304:AA1311,"=56661434",GM1304:GM1311),2)</f>
        <v>34195.86</v>
      </c>
      <c r="CB1313" s="11">
        <f>ROUND(SUMIF(AA1304:AA1311,"=56661434",GN1304:GN1311),2)</f>
        <v>1758.26</v>
      </c>
      <c r="CC1313" s="11">
        <f>ROUND(SUMIF(AA1304:AA1311,"=56661434",GO1304:GO1311),2)</f>
        <v>203.16</v>
      </c>
      <c r="CD1313" s="11">
        <f>ROUND(SUMIF(AA1304:AA1311,"=56661434",GP1304:GP1311),2)</f>
        <v>0</v>
      </c>
      <c r="CE1313" s="11">
        <f>AC1313-BX1313</f>
        <v>33137.82</v>
      </c>
      <c r="CF1313" s="11">
        <f>AC1313-BY1313</f>
        <v>903.38000000000102</v>
      </c>
      <c r="CG1313" s="11">
        <f>BX1313-BZ1313</f>
        <v>0</v>
      </c>
      <c r="CH1313" s="11">
        <f>AC1313-BX1313-BY1313+BZ1313</f>
        <v>903.38000000000102</v>
      </c>
      <c r="CI1313" s="11">
        <f>BY1313-BZ1313</f>
        <v>32234.44</v>
      </c>
      <c r="CJ1313" s="11">
        <f>ROUND(SUMIF(AA1304:AA1311,"=56661434",GX1304:GX1311),2)</f>
        <v>0</v>
      </c>
      <c r="CK1313" s="11">
        <f>ROUND(SUMIF(AA1304:AA1311,"=56661434",GY1304:GY1311),2)</f>
        <v>0</v>
      </c>
      <c r="CL1313" s="11">
        <f>ROUND(SUMIF(AA1304:AA1311,"=56661434",GZ1304:GZ1311),2)</f>
        <v>0</v>
      </c>
      <c r="CM1313" s="11">
        <f>ROUND(SUMIF(AA1304:AA1311,"=56661434",HD1304:HD1311),2)</f>
        <v>0</v>
      </c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2">
        <f t="shared" ref="DG1313:DL1313" si="1068">ROUND(DT1313,2)</f>
        <v>273582.75</v>
      </c>
      <c r="DH1313" s="12">
        <f t="shared" si="1068"/>
        <v>250960.12</v>
      </c>
      <c r="DI1313" s="12">
        <f t="shared" si="1068"/>
        <v>72.48</v>
      </c>
      <c r="DJ1313" s="12">
        <f t="shared" si="1068"/>
        <v>23.1</v>
      </c>
      <c r="DK1313" s="12">
        <f t="shared" si="1068"/>
        <v>22550.15</v>
      </c>
      <c r="DL1313" s="12">
        <f t="shared" si="1068"/>
        <v>0</v>
      </c>
      <c r="DM1313" s="12">
        <f>DZ1313</f>
        <v>31.056109739999997</v>
      </c>
      <c r="DN1313" s="12">
        <f>EA1313</f>
        <v>0</v>
      </c>
      <c r="DO1313" s="12">
        <f>ROUND(EB1313,2)</f>
        <v>0</v>
      </c>
      <c r="DP1313" s="12">
        <f>ROUND(EC1313,2)</f>
        <v>23704.43</v>
      </c>
      <c r="DQ1313" s="12">
        <f>ROUND(ED1313,2)</f>
        <v>13058.83</v>
      </c>
      <c r="DR1313" s="12"/>
      <c r="DS1313" s="12"/>
      <c r="DT1313" s="12">
        <f>ROUND(SUMIF(AA1304:AA1311,"=56661436",O1304:O1311),2)</f>
        <v>273582.75</v>
      </c>
      <c r="DU1313" s="12">
        <f>ROUND(SUMIF(AA1304:AA1311,"=56661436",P1304:P1311),2)</f>
        <v>250960.12</v>
      </c>
      <c r="DV1313" s="12">
        <f>ROUND(SUMIF(AA1304:AA1311,"=56661436",Q1304:Q1311),2)</f>
        <v>72.48</v>
      </c>
      <c r="DW1313" s="12">
        <f>ROUND(SUMIF(AA1304:AA1311,"=56661436",R1304:R1311),2)</f>
        <v>23.1</v>
      </c>
      <c r="DX1313" s="12">
        <f>ROUND(SUMIF(AA1304:AA1311,"=56661436",S1304:S1311),2)</f>
        <v>22550.15</v>
      </c>
      <c r="DY1313" s="12">
        <f>ROUND(SUMIF(AA1304:AA1311,"=56661436",T1304:T1311),2)</f>
        <v>0</v>
      </c>
      <c r="DZ1313" s="12">
        <f>SUMIF(AA1304:AA1311,"=56661436",U1304:U1311)</f>
        <v>31.056109739999997</v>
      </c>
      <c r="EA1313" s="12">
        <f>SUMIF(AA1304:AA1311,"=56661436",V1304:V1311)</f>
        <v>0</v>
      </c>
      <c r="EB1313" s="12">
        <f>ROUND(SUMIF(AA1304:AA1311,"=56661436",W1304:W1311),2)</f>
        <v>0</v>
      </c>
      <c r="EC1313" s="12">
        <f>ROUND(SUMIF(AA1304:AA1311,"=56661436",X1304:X1311),2)</f>
        <v>23704.43</v>
      </c>
      <c r="ED1313" s="12">
        <f>ROUND(SUMIF(AA1304:AA1311,"=56661436",Y1304:Y1311),2)</f>
        <v>13058.83</v>
      </c>
      <c r="EE1313" s="12"/>
      <c r="EF1313" s="12"/>
      <c r="EG1313" s="12">
        <f t="shared" ref="EG1313:EV1313" si="1069">ROUND(FP1313,2)</f>
        <v>0</v>
      </c>
      <c r="EH1313" s="12">
        <f t="shared" si="1069"/>
        <v>244014.71</v>
      </c>
      <c r="EI1313" s="12">
        <f t="shared" si="1069"/>
        <v>0</v>
      </c>
      <c r="EJ1313" s="12">
        <f t="shared" si="1069"/>
        <v>310346.01</v>
      </c>
      <c r="EK1313" s="12">
        <f t="shared" si="1069"/>
        <v>55099.24</v>
      </c>
      <c r="EL1313" s="12">
        <f t="shared" si="1069"/>
        <v>11232.06</v>
      </c>
      <c r="EM1313" s="12">
        <f t="shared" si="1069"/>
        <v>0</v>
      </c>
      <c r="EN1313" s="12">
        <f t="shared" si="1069"/>
        <v>250960.12</v>
      </c>
      <c r="EO1313" s="12">
        <f t="shared" si="1069"/>
        <v>6945.41</v>
      </c>
      <c r="EP1313" s="12">
        <f t="shared" si="1069"/>
        <v>0</v>
      </c>
      <c r="EQ1313" s="12">
        <f t="shared" si="1069"/>
        <v>6945.41</v>
      </c>
      <c r="ER1313" s="12">
        <f t="shared" si="1069"/>
        <v>244014.71</v>
      </c>
      <c r="ES1313" s="12">
        <f t="shared" si="1069"/>
        <v>0</v>
      </c>
      <c r="ET1313" s="12">
        <f t="shared" si="1069"/>
        <v>0</v>
      </c>
      <c r="EU1313" s="12">
        <f t="shared" si="1069"/>
        <v>0</v>
      </c>
      <c r="EV1313" s="12">
        <f t="shared" si="1069"/>
        <v>0</v>
      </c>
      <c r="EW1313" s="12"/>
      <c r="EX1313" s="12"/>
      <c r="EY1313" s="12"/>
      <c r="EZ1313" s="12"/>
      <c r="FA1313" s="12"/>
      <c r="FB1313" s="12"/>
      <c r="FC1313" s="12"/>
      <c r="FD1313" s="12"/>
      <c r="FE1313" s="12"/>
      <c r="FF1313" s="12"/>
      <c r="FG1313" s="12"/>
      <c r="FH1313" s="12"/>
      <c r="FI1313" s="12"/>
      <c r="FJ1313" s="12"/>
      <c r="FK1313" s="12"/>
      <c r="FL1313" s="12"/>
      <c r="FM1313" s="12"/>
      <c r="FN1313" s="12"/>
      <c r="FO1313" s="12"/>
      <c r="FP1313" s="12">
        <f>ROUND(SUMIF(AA1304:AA1311,"=56661436",FQ1304:FQ1311),2)</f>
        <v>0</v>
      </c>
      <c r="FQ1313" s="12">
        <f>ROUND(SUMIF(AA1304:AA1311,"=56661436",FR1304:FR1311),2)</f>
        <v>244014.71</v>
      </c>
      <c r="FR1313" s="12">
        <f>ROUND(SUMIF(AA1304:AA1311,"=56661436",GL1304:GL1311),2)</f>
        <v>0</v>
      </c>
      <c r="FS1313" s="12">
        <f>ROUND(SUMIF(AA1304:AA1311,"=56661436",GM1304:GM1311),2)</f>
        <v>310346.01</v>
      </c>
      <c r="FT1313" s="12">
        <f>ROUND(SUMIF(AA1304:AA1311,"=56661436",GN1304:GN1311),2)</f>
        <v>55099.24</v>
      </c>
      <c r="FU1313" s="12">
        <f>ROUND(SUMIF(AA1304:AA1311,"=56661436",GO1304:GO1311),2)</f>
        <v>11232.06</v>
      </c>
      <c r="FV1313" s="12">
        <f>ROUND(SUMIF(AA1304:AA1311,"=56661436",GP1304:GP1311),2)</f>
        <v>0</v>
      </c>
      <c r="FW1313" s="12">
        <f>DU1313-FP1313</f>
        <v>250960.12</v>
      </c>
      <c r="FX1313" s="12">
        <f>DU1313-FQ1313</f>
        <v>6945.4100000000035</v>
      </c>
      <c r="FY1313" s="12">
        <f>FP1313-FR1313</f>
        <v>0</v>
      </c>
      <c r="FZ1313" s="12">
        <f>DU1313-FP1313-FQ1313+FR1313</f>
        <v>6945.4100000000035</v>
      </c>
      <c r="GA1313" s="12">
        <f>FQ1313-FR1313</f>
        <v>244014.71</v>
      </c>
      <c r="GB1313" s="12">
        <f>ROUND(SUMIF(AA1304:AA1311,"=56661436",GX1304:GX1311),2)</f>
        <v>0</v>
      </c>
      <c r="GC1313" s="12">
        <f>ROUND(SUMIF(AA1304:AA1311,"=56661436",GY1304:GY1311),2)</f>
        <v>0</v>
      </c>
      <c r="GD1313" s="12">
        <f>ROUND(SUMIF(AA1304:AA1311,"=56661436",GZ1304:GZ1311),2)</f>
        <v>0</v>
      </c>
      <c r="GE1313" s="12">
        <f>ROUND(SUMIF(AA1304:AA1311,"=56661436",HD1304:HD1311),2)</f>
        <v>0</v>
      </c>
      <c r="GF1313" s="12"/>
      <c r="GG1313" s="12"/>
      <c r="GH1313" s="12"/>
      <c r="GI1313" s="12"/>
      <c r="GJ1313" s="12"/>
      <c r="GK1313" s="12"/>
      <c r="GL1313" s="12"/>
      <c r="GM1313" s="12"/>
      <c r="GN1313" s="12"/>
      <c r="GO1313" s="12"/>
      <c r="GP1313" s="12"/>
      <c r="GQ1313" s="12"/>
      <c r="GR1313" s="12"/>
      <c r="GS1313" s="12"/>
      <c r="GT1313" s="12"/>
      <c r="GU1313" s="12"/>
      <c r="GV1313" s="12"/>
      <c r="GW1313" s="12"/>
      <c r="GX1313" s="12">
        <v>0</v>
      </c>
    </row>
    <row r="1315" spans="1:206" x14ac:dyDescent="0.2">
      <c r="A1315" s="13">
        <v>50</v>
      </c>
      <c r="B1315" s="13">
        <v>0</v>
      </c>
      <c r="C1315" s="13">
        <v>0</v>
      </c>
      <c r="D1315" s="13">
        <v>1</v>
      </c>
      <c r="E1315" s="13">
        <v>201</v>
      </c>
      <c r="F1315" s="13">
        <f>ROUND(Source!O1313,O1315)</f>
        <v>33543.440000000002</v>
      </c>
      <c r="G1315" s="13" t="s">
        <v>112</v>
      </c>
      <c r="H1315" s="13" t="s">
        <v>113</v>
      </c>
      <c r="I1315" s="13"/>
      <c r="J1315" s="13"/>
      <c r="K1315" s="13">
        <v>201</v>
      </c>
      <c r="L1315" s="13">
        <v>1</v>
      </c>
      <c r="M1315" s="13">
        <v>3</v>
      </c>
      <c r="N1315" s="13" t="s">
        <v>3</v>
      </c>
      <c r="O1315" s="13">
        <v>2</v>
      </c>
      <c r="P1315" s="13">
        <f>ROUND(Source!DG1313,O1315)</f>
        <v>273582.75</v>
      </c>
      <c r="Q1315" s="13"/>
      <c r="R1315" s="13"/>
      <c r="S1315" s="13"/>
      <c r="T1315" s="13"/>
      <c r="U1315" s="13"/>
      <c r="V1315" s="13"/>
      <c r="W1315" s="13">
        <v>33543.440000000002</v>
      </c>
      <c r="X1315" s="13">
        <v>1</v>
      </c>
      <c r="Y1315" s="13">
        <v>33543.440000000002</v>
      </c>
      <c r="Z1315" s="13">
        <v>273582.75</v>
      </c>
      <c r="AA1315" s="13">
        <v>1</v>
      </c>
      <c r="AB1315" s="13">
        <v>273582.75</v>
      </c>
    </row>
    <row r="1316" spans="1:206" x14ac:dyDescent="0.2">
      <c r="A1316" s="13">
        <v>50</v>
      </c>
      <c r="B1316" s="13">
        <v>0</v>
      </c>
      <c r="C1316" s="13">
        <v>0</v>
      </c>
      <c r="D1316" s="13">
        <v>1</v>
      </c>
      <c r="E1316" s="13">
        <v>202</v>
      </c>
      <c r="F1316" s="13">
        <f>ROUND(Source!P1313,O1316)</f>
        <v>33137.82</v>
      </c>
      <c r="G1316" s="13" t="s">
        <v>114</v>
      </c>
      <c r="H1316" s="13" t="s">
        <v>115</v>
      </c>
      <c r="I1316" s="13"/>
      <c r="J1316" s="13"/>
      <c r="K1316" s="13">
        <v>202</v>
      </c>
      <c r="L1316" s="13">
        <v>2</v>
      </c>
      <c r="M1316" s="13">
        <v>3</v>
      </c>
      <c r="N1316" s="13" t="s">
        <v>3</v>
      </c>
      <c r="O1316" s="13">
        <v>2</v>
      </c>
      <c r="P1316" s="13">
        <f>ROUND(Source!DH1313,O1316)</f>
        <v>250960.12</v>
      </c>
      <c r="Q1316" s="13"/>
      <c r="R1316" s="13"/>
      <c r="S1316" s="13"/>
      <c r="T1316" s="13"/>
      <c r="U1316" s="13"/>
      <c r="V1316" s="13"/>
      <c r="W1316" s="13">
        <v>33137.82</v>
      </c>
      <c r="X1316" s="13">
        <v>1</v>
      </c>
      <c r="Y1316" s="13">
        <v>33137.82</v>
      </c>
      <c r="Z1316" s="13">
        <v>250960.12</v>
      </c>
      <c r="AA1316" s="13">
        <v>1</v>
      </c>
      <c r="AB1316" s="13">
        <v>250960.12</v>
      </c>
    </row>
    <row r="1317" spans="1:206" x14ac:dyDescent="0.2">
      <c r="A1317" s="13">
        <v>50</v>
      </c>
      <c r="B1317" s="13">
        <v>0</v>
      </c>
      <c r="C1317" s="13">
        <v>0</v>
      </c>
      <c r="D1317" s="13">
        <v>1</v>
      </c>
      <c r="E1317" s="13">
        <v>222</v>
      </c>
      <c r="F1317" s="13">
        <f>ROUND(Source!AO1313,O1317)</f>
        <v>0</v>
      </c>
      <c r="G1317" s="13" t="s">
        <v>116</v>
      </c>
      <c r="H1317" s="13" t="s">
        <v>117</v>
      </c>
      <c r="I1317" s="13"/>
      <c r="J1317" s="13"/>
      <c r="K1317" s="13">
        <v>222</v>
      </c>
      <c r="L1317" s="13">
        <v>3</v>
      </c>
      <c r="M1317" s="13">
        <v>3</v>
      </c>
      <c r="N1317" s="13" t="s">
        <v>3</v>
      </c>
      <c r="O1317" s="13">
        <v>2</v>
      </c>
      <c r="P1317" s="13">
        <f>ROUND(Source!EG1313,O1317)</f>
        <v>0</v>
      </c>
      <c r="Q1317" s="13"/>
      <c r="R1317" s="13"/>
      <c r="S1317" s="13"/>
      <c r="T1317" s="13"/>
      <c r="U1317" s="13"/>
      <c r="V1317" s="13"/>
      <c r="W1317" s="13">
        <v>0</v>
      </c>
      <c r="X1317" s="13">
        <v>1</v>
      </c>
      <c r="Y1317" s="13">
        <v>0</v>
      </c>
      <c r="Z1317" s="13">
        <v>0</v>
      </c>
      <c r="AA1317" s="13">
        <v>1</v>
      </c>
      <c r="AB1317" s="13">
        <v>0</v>
      </c>
    </row>
    <row r="1318" spans="1:206" x14ac:dyDescent="0.2">
      <c r="A1318" s="13">
        <v>50</v>
      </c>
      <c r="B1318" s="13">
        <v>0</v>
      </c>
      <c r="C1318" s="13">
        <v>0</v>
      </c>
      <c r="D1318" s="13">
        <v>1</v>
      </c>
      <c r="E1318" s="13">
        <v>225</v>
      </c>
      <c r="F1318" s="13">
        <f>ROUND(Source!AV1313,O1318)</f>
        <v>33137.82</v>
      </c>
      <c r="G1318" s="13" t="s">
        <v>118</v>
      </c>
      <c r="H1318" s="13" t="s">
        <v>119</v>
      </c>
      <c r="I1318" s="13"/>
      <c r="J1318" s="13"/>
      <c r="K1318" s="13">
        <v>225</v>
      </c>
      <c r="L1318" s="13">
        <v>4</v>
      </c>
      <c r="M1318" s="13">
        <v>3</v>
      </c>
      <c r="N1318" s="13" t="s">
        <v>3</v>
      </c>
      <c r="O1318" s="13">
        <v>2</v>
      </c>
      <c r="P1318" s="13">
        <f>ROUND(Source!EN1313,O1318)</f>
        <v>250960.12</v>
      </c>
      <c r="Q1318" s="13"/>
      <c r="R1318" s="13"/>
      <c r="S1318" s="13"/>
      <c r="T1318" s="13"/>
      <c r="U1318" s="13"/>
      <c r="V1318" s="13"/>
      <c r="W1318" s="13">
        <v>33137.82</v>
      </c>
      <c r="X1318" s="13">
        <v>1</v>
      </c>
      <c r="Y1318" s="13">
        <v>33137.82</v>
      </c>
      <c r="Z1318" s="13">
        <v>250960.12</v>
      </c>
      <c r="AA1318" s="13">
        <v>1</v>
      </c>
      <c r="AB1318" s="13">
        <v>250960.12</v>
      </c>
    </row>
    <row r="1319" spans="1:206" x14ac:dyDescent="0.2">
      <c r="A1319" s="13">
        <v>50</v>
      </c>
      <c r="B1319" s="13">
        <v>0</v>
      </c>
      <c r="C1319" s="13">
        <v>0</v>
      </c>
      <c r="D1319" s="13">
        <v>1</v>
      </c>
      <c r="E1319" s="13">
        <v>226</v>
      </c>
      <c r="F1319" s="13">
        <f>ROUND(Source!AW1313,O1319)</f>
        <v>903.38</v>
      </c>
      <c r="G1319" s="13" t="s">
        <v>120</v>
      </c>
      <c r="H1319" s="13" t="s">
        <v>121</v>
      </c>
      <c r="I1319" s="13"/>
      <c r="J1319" s="13"/>
      <c r="K1319" s="13">
        <v>226</v>
      </c>
      <c r="L1319" s="13">
        <v>5</v>
      </c>
      <c r="M1319" s="13">
        <v>3</v>
      </c>
      <c r="N1319" s="13" t="s">
        <v>3</v>
      </c>
      <c r="O1319" s="13">
        <v>2</v>
      </c>
      <c r="P1319" s="13">
        <f>ROUND(Source!EO1313,O1319)</f>
        <v>6945.41</v>
      </c>
      <c r="Q1319" s="13"/>
      <c r="R1319" s="13"/>
      <c r="S1319" s="13"/>
      <c r="T1319" s="13"/>
      <c r="U1319" s="13"/>
      <c r="V1319" s="13"/>
      <c r="W1319" s="13">
        <v>903.38</v>
      </c>
      <c r="X1319" s="13">
        <v>1</v>
      </c>
      <c r="Y1319" s="13">
        <v>903.38</v>
      </c>
      <c r="Z1319" s="13">
        <v>6945.41</v>
      </c>
      <c r="AA1319" s="13">
        <v>1</v>
      </c>
      <c r="AB1319" s="13">
        <v>6945.41</v>
      </c>
    </row>
    <row r="1320" spans="1:206" x14ac:dyDescent="0.2">
      <c r="A1320" s="13">
        <v>50</v>
      </c>
      <c r="B1320" s="13">
        <v>0</v>
      </c>
      <c r="C1320" s="13">
        <v>0</v>
      </c>
      <c r="D1320" s="13">
        <v>1</v>
      </c>
      <c r="E1320" s="13">
        <v>227</v>
      </c>
      <c r="F1320" s="13">
        <f>ROUND(Source!AX1313,O1320)</f>
        <v>0</v>
      </c>
      <c r="G1320" s="13" t="s">
        <v>122</v>
      </c>
      <c r="H1320" s="13" t="s">
        <v>123</v>
      </c>
      <c r="I1320" s="13"/>
      <c r="J1320" s="13"/>
      <c r="K1320" s="13">
        <v>227</v>
      </c>
      <c r="L1320" s="13">
        <v>6</v>
      </c>
      <c r="M1320" s="13">
        <v>3</v>
      </c>
      <c r="N1320" s="13" t="s">
        <v>3</v>
      </c>
      <c r="O1320" s="13">
        <v>2</v>
      </c>
      <c r="P1320" s="13">
        <f>ROUND(Source!EP1313,O1320)</f>
        <v>0</v>
      </c>
      <c r="Q1320" s="13"/>
      <c r="R1320" s="13"/>
      <c r="S1320" s="13"/>
      <c r="T1320" s="13"/>
      <c r="U1320" s="13"/>
      <c r="V1320" s="13"/>
      <c r="W1320" s="13">
        <v>0</v>
      </c>
      <c r="X1320" s="13">
        <v>1</v>
      </c>
      <c r="Y1320" s="13">
        <v>0</v>
      </c>
      <c r="Z1320" s="13">
        <v>0</v>
      </c>
      <c r="AA1320" s="13">
        <v>1</v>
      </c>
      <c r="AB1320" s="13">
        <v>0</v>
      </c>
    </row>
    <row r="1321" spans="1:206" x14ac:dyDescent="0.2">
      <c r="A1321" s="13">
        <v>50</v>
      </c>
      <c r="B1321" s="13">
        <v>0</v>
      </c>
      <c r="C1321" s="13">
        <v>0</v>
      </c>
      <c r="D1321" s="13">
        <v>1</v>
      </c>
      <c r="E1321" s="13">
        <v>228</v>
      </c>
      <c r="F1321" s="13">
        <f>ROUND(Source!AY1313,O1321)</f>
        <v>903.38</v>
      </c>
      <c r="G1321" s="13" t="s">
        <v>124</v>
      </c>
      <c r="H1321" s="13" t="s">
        <v>125</v>
      </c>
      <c r="I1321" s="13"/>
      <c r="J1321" s="13"/>
      <c r="K1321" s="13">
        <v>228</v>
      </c>
      <c r="L1321" s="13">
        <v>7</v>
      </c>
      <c r="M1321" s="13">
        <v>3</v>
      </c>
      <c r="N1321" s="13" t="s">
        <v>3</v>
      </c>
      <c r="O1321" s="13">
        <v>2</v>
      </c>
      <c r="P1321" s="13">
        <f>ROUND(Source!EQ1313,O1321)</f>
        <v>6945.41</v>
      </c>
      <c r="Q1321" s="13"/>
      <c r="R1321" s="13"/>
      <c r="S1321" s="13"/>
      <c r="T1321" s="13"/>
      <c r="U1321" s="13"/>
      <c r="V1321" s="13"/>
      <c r="W1321" s="13">
        <v>903.38</v>
      </c>
      <c r="X1321" s="13">
        <v>1</v>
      </c>
      <c r="Y1321" s="13">
        <v>903.38</v>
      </c>
      <c r="Z1321" s="13">
        <v>6945.41</v>
      </c>
      <c r="AA1321" s="13">
        <v>1</v>
      </c>
      <c r="AB1321" s="13">
        <v>6945.41</v>
      </c>
    </row>
    <row r="1322" spans="1:206" x14ac:dyDescent="0.2">
      <c r="A1322" s="13">
        <v>50</v>
      </c>
      <c r="B1322" s="13">
        <v>0</v>
      </c>
      <c r="C1322" s="13">
        <v>0</v>
      </c>
      <c r="D1322" s="13">
        <v>1</v>
      </c>
      <c r="E1322" s="13">
        <v>216</v>
      </c>
      <c r="F1322" s="13">
        <f>ROUND(Source!AP1313,O1322)</f>
        <v>32234.44</v>
      </c>
      <c r="G1322" s="13" t="s">
        <v>126</v>
      </c>
      <c r="H1322" s="13" t="s">
        <v>127</v>
      </c>
      <c r="I1322" s="13"/>
      <c r="J1322" s="13"/>
      <c r="K1322" s="13">
        <v>216</v>
      </c>
      <c r="L1322" s="13">
        <v>8</v>
      </c>
      <c r="M1322" s="13">
        <v>3</v>
      </c>
      <c r="N1322" s="13" t="s">
        <v>3</v>
      </c>
      <c r="O1322" s="13">
        <v>2</v>
      </c>
      <c r="P1322" s="13">
        <f>ROUND(Source!EH1313,O1322)</f>
        <v>244014.71</v>
      </c>
      <c r="Q1322" s="13"/>
      <c r="R1322" s="13"/>
      <c r="S1322" s="13"/>
      <c r="T1322" s="13"/>
      <c r="U1322" s="13"/>
      <c r="V1322" s="13"/>
      <c r="W1322" s="13">
        <v>32234.44</v>
      </c>
      <c r="X1322" s="13">
        <v>1</v>
      </c>
      <c r="Y1322" s="13">
        <v>32234.44</v>
      </c>
      <c r="Z1322" s="13">
        <v>244014.71</v>
      </c>
      <c r="AA1322" s="13">
        <v>1</v>
      </c>
      <c r="AB1322" s="13">
        <v>244014.71</v>
      </c>
    </row>
    <row r="1323" spans="1:206" x14ac:dyDescent="0.2">
      <c r="A1323" s="13">
        <v>50</v>
      </c>
      <c r="B1323" s="13">
        <v>0</v>
      </c>
      <c r="C1323" s="13">
        <v>0</v>
      </c>
      <c r="D1323" s="13">
        <v>1</v>
      </c>
      <c r="E1323" s="13">
        <v>223</v>
      </c>
      <c r="F1323" s="13">
        <f>ROUND(Source!AQ1313,O1323)</f>
        <v>0</v>
      </c>
      <c r="G1323" s="13" t="s">
        <v>128</v>
      </c>
      <c r="H1323" s="13" t="s">
        <v>129</v>
      </c>
      <c r="I1323" s="13"/>
      <c r="J1323" s="13"/>
      <c r="K1323" s="13">
        <v>223</v>
      </c>
      <c r="L1323" s="13">
        <v>9</v>
      </c>
      <c r="M1323" s="13">
        <v>3</v>
      </c>
      <c r="N1323" s="13" t="s">
        <v>3</v>
      </c>
      <c r="O1323" s="13">
        <v>2</v>
      </c>
      <c r="P1323" s="13">
        <f>ROUND(Source!EI1313,O1323)</f>
        <v>0</v>
      </c>
      <c r="Q1323" s="13"/>
      <c r="R1323" s="13"/>
      <c r="S1323" s="13"/>
      <c r="T1323" s="13"/>
      <c r="U1323" s="13"/>
      <c r="V1323" s="13"/>
      <c r="W1323" s="13">
        <v>0</v>
      </c>
      <c r="X1323" s="13">
        <v>1</v>
      </c>
      <c r="Y1323" s="13">
        <v>0</v>
      </c>
      <c r="Z1323" s="13">
        <v>0</v>
      </c>
      <c r="AA1323" s="13">
        <v>1</v>
      </c>
      <c r="AB1323" s="13">
        <v>0</v>
      </c>
    </row>
    <row r="1324" spans="1:206" x14ac:dyDescent="0.2">
      <c r="A1324" s="13">
        <v>50</v>
      </c>
      <c r="B1324" s="13">
        <v>0</v>
      </c>
      <c r="C1324" s="13">
        <v>0</v>
      </c>
      <c r="D1324" s="13">
        <v>1</v>
      </c>
      <c r="E1324" s="13">
        <v>229</v>
      </c>
      <c r="F1324" s="13">
        <f>ROUND(Source!AZ1313,O1324)</f>
        <v>32234.44</v>
      </c>
      <c r="G1324" s="13" t="s">
        <v>130</v>
      </c>
      <c r="H1324" s="13" t="s">
        <v>131</v>
      </c>
      <c r="I1324" s="13"/>
      <c r="J1324" s="13"/>
      <c r="K1324" s="13">
        <v>229</v>
      </c>
      <c r="L1324" s="13">
        <v>10</v>
      </c>
      <c r="M1324" s="13">
        <v>3</v>
      </c>
      <c r="N1324" s="13" t="s">
        <v>3</v>
      </c>
      <c r="O1324" s="13">
        <v>2</v>
      </c>
      <c r="P1324" s="13">
        <f>ROUND(Source!ER1313,O1324)</f>
        <v>244014.71</v>
      </c>
      <c r="Q1324" s="13"/>
      <c r="R1324" s="13"/>
      <c r="S1324" s="13"/>
      <c r="T1324" s="13"/>
      <c r="U1324" s="13"/>
      <c r="V1324" s="13"/>
      <c r="W1324" s="13">
        <v>32234.44</v>
      </c>
      <c r="X1324" s="13">
        <v>1</v>
      </c>
      <c r="Y1324" s="13">
        <v>32234.44</v>
      </c>
      <c r="Z1324" s="13">
        <v>244014.71</v>
      </c>
      <c r="AA1324" s="13">
        <v>1</v>
      </c>
      <c r="AB1324" s="13">
        <v>244014.71</v>
      </c>
    </row>
    <row r="1325" spans="1:206" x14ac:dyDescent="0.2">
      <c r="A1325" s="13">
        <v>50</v>
      </c>
      <c r="B1325" s="13">
        <v>0</v>
      </c>
      <c r="C1325" s="13">
        <v>0</v>
      </c>
      <c r="D1325" s="13">
        <v>1</v>
      </c>
      <c r="E1325" s="13">
        <v>203</v>
      </c>
      <c r="F1325" s="13">
        <f>ROUND(Source!Q1313,O1325)</f>
        <v>5.44</v>
      </c>
      <c r="G1325" s="13" t="s">
        <v>132</v>
      </c>
      <c r="H1325" s="13" t="s">
        <v>133</v>
      </c>
      <c r="I1325" s="13"/>
      <c r="J1325" s="13"/>
      <c r="K1325" s="13">
        <v>203</v>
      </c>
      <c r="L1325" s="13">
        <v>11</v>
      </c>
      <c r="M1325" s="13">
        <v>3</v>
      </c>
      <c r="N1325" s="13" t="s">
        <v>3</v>
      </c>
      <c r="O1325" s="13">
        <v>2</v>
      </c>
      <c r="P1325" s="13">
        <f>ROUND(Source!DI1313,O1325)</f>
        <v>72.48</v>
      </c>
      <c r="Q1325" s="13"/>
      <c r="R1325" s="13"/>
      <c r="S1325" s="13"/>
      <c r="T1325" s="13"/>
      <c r="U1325" s="13"/>
      <c r="V1325" s="13"/>
      <c r="W1325" s="13">
        <v>5.44</v>
      </c>
      <c r="X1325" s="13">
        <v>1</v>
      </c>
      <c r="Y1325" s="13">
        <v>5.44</v>
      </c>
      <c r="Z1325" s="13">
        <v>72.48</v>
      </c>
      <c r="AA1325" s="13">
        <v>1</v>
      </c>
      <c r="AB1325" s="13">
        <v>72.48</v>
      </c>
    </row>
    <row r="1326" spans="1:206" x14ac:dyDescent="0.2">
      <c r="A1326" s="13">
        <v>50</v>
      </c>
      <c r="B1326" s="13">
        <v>0</v>
      </c>
      <c r="C1326" s="13">
        <v>0</v>
      </c>
      <c r="D1326" s="13">
        <v>1</v>
      </c>
      <c r="E1326" s="13">
        <v>231</v>
      </c>
      <c r="F1326" s="13">
        <f>ROUND(Source!BB1313,O1326)</f>
        <v>0</v>
      </c>
      <c r="G1326" s="13" t="s">
        <v>134</v>
      </c>
      <c r="H1326" s="13" t="s">
        <v>135</v>
      </c>
      <c r="I1326" s="13"/>
      <c r="J1326" s="13"/>
      <c r="K1326" s="13">
        <v>231</v>
      </c>
      <c r="L1326" s="13">
        <v>12</v>
      </c>
      <c r="M1326" s="13">
        <v>3</v>
      </c>
      <c r="N1326" s="13" t="s">
        <v>3</v>
      </c>
      <c r="O1326" s="13">
        <v>2</v>
      </c>
      <c r="P1326" s="13">
        <f>ROUND(Source!ET1313,O1326)</f>
        <v>0</v>
      </c>
      <c r="Q1326" s="13"/>
      <c r="R1326" s="13"/>
      <c r="S1326" s="13"/>
      <c r="T1326" s="13"/>
      <c r="U1326" s="13"/>
      <c r="V1326" s="13"/>
      <c r="W1326" s="13">
        <v>0</v>
      </c>
      <c r="X1326" s="13">
        <v>1</v>
      </c>
      <c r="Y1326" s="13">
        <v>0</v>
      </c>
      <c r="Z1326" s="13">
        <v>0</v>
      </c>
      <c r="AA1326" s="13">
        <v>1</v>
      </c>
      <c r="AB1326" s="13">
        <v>0</v>
      </c>
    </row>
    <row r="1327" spans="1:206" x14ac:dyDescent="0.2">
      <c r="A1327" s="13">
        <v>50</v>
      </c>
      <c r="B1327" s="13">
        <v>0</v>
      </c>
      <c r="C1327" s="13">
        <v>0</v>
      </c>
      <c r="D1327" s="13">
        <v>1</v>
      </c>
      <c r="E1327" s="13">
        <v>204</v>
      </c>
      <c r="F1327" s="13">
        <f>ROUND(Source!R1313,O1327)</f>
        <v>0.41</v>
      </c>
      <c r="G1327" s="13" t="s">
        <v>136</v>
      </c>
      <c r="H1327" s="13" t="s">
        <v>137</v>
      </c>
      <c r="I1327" s="13"/>
      <c r="J1327" s="13"/>
      <c r="K1327" s="13">
        <v>204</v>
      </c>
      <c r="L1327" s="13">
        <v>13</v>
      </c>
      <c r="M1327" s="13">
        <v>3</v>
      </c>
      <c r="N1327" s="13" t="s">
        <v>3</v>
      </c>
      <c r="O1327" s="13">
        <v>2</v>
      </c>
      <c r="P1327" s="13">
        <f>ROUND(Source!DJ1313,O1327)</f>
        <v>23.1</v>
      </c>
      <c r="Q1327" s="13"/>
      <c r="R1327" s="13"/>
      <c r="S1327" s="13"/>
      <c r="T1327" s="13"/>
      <c r="U1327" s="13"/>
      <c r="V1327" s="13"/>
      <c r="W1327" s="13">
        <v>0.41</v>
      </c>
      <c r="X1327" s="13">
        <v>1</v>
      </c>
      <c r="Y1327" s="13">
        <v>0.41</v>
      </c>
      <c r="Z1327" s="13">
        <v>23.1</v>
      </c>
      <c r="AA1327" s="13">
        <v>1</v>
      </c>
      <c r="AB1327" s="13">
        <v>23.1</v>
      </c>
    </row>
    <row r="1328" spans="1:206" x14ac:dyDescent="0.2">
      <c r="A1328" s="13">
        <v>50</v>
      </c>
      <c r="B1328" s="13">
        <v>0</v>
      </c>
      <c r="C1328" s="13">
        <v>0</v>
      </c>
      <c r="D1328" s="13">
        <v>1</v>
      </c>
      <c r="E1328" s="13">
        <v>205</v>
      </c>
      <c r="F1328" s="13">
        <f>ROUND(Source!S1313,O1328)</f>
        <v>400.18</v>
      </c>
      <c r="G1328" s="13" t="s">
        <v>138</v>
      </c>
      <c r="H1328" s="13" t="s">
        <v>139</v>
      </c>
      <c r="I1328" s="13"/>
      <c r="J1328" s="13"/>
      <c r="K1328" s="13">
        <v>205</v>
      </c>
      <c r="L1328" s="13">
        <v>14</v>
      </c>
      <c r="M1328" s="13">
        <v>3</v>
      </c>
      <c r="N1328" s="13" t="s">
        <v>3</v>
      </c>
      <c r="O1328" s="13">
        <v>2</v>
      </c>
      <c r="P1328" s="13">
        <f>ROUND(Source!DK1313,O1328)</f>
        <v>22550.15</v>
      </c>
      <c r="Q1328" s="13"/>
      <c r="R1328" s="13"/>
      <c r="S1328" s="13"/>
      <c r="T1328" s="13"/>
      <c r="U1328" s="13"/>
      <c r="V1328" s="13"/>
      <c r="W1328" s="13">
        <v>400.18</v>
      </c>
      <c r="X1328" s="13">
        <v>1</v>
      </c>
      <c r="Y1328" s="13">
        <v>400.18</v>
      </c>
      <c r="Z1328" s="13">
        <v>22550.15</v>
      </c>
      <c r="AA1328" s="13">
        <v>1</v>
      </c>
      <c r="AB1328" s="13">
        <v>22550.15</v>
      </c>
    </row>
    <row r="1329" spans="1:88" x14ac:dyDescent="0.2">
      <c r="A1329" s="13">
        <v>50</v>
      </c>
      <c r="B1329" s="13">
        <v>0</v>
      </c>
      <c r="C1329" s="13">
        <v>0</v>
      </c>
      <c r="D1329" s="13">
        <v>1</v>
      </c>
      <c r="E1329" s="13">
        <v>232</v>
      </c>
      <c r="F1329" s="13">
        <f>ROUND(Source!BC1313,O1329)</f>
        <v>0</v>
      </c>
      <c r="G1329" s="13" t="s">
        <v>140</v>
      </c>
      <c r="H1329" s="13" t="s">
        <v>141</v>
      </c>
      <c r="I1329" s="13"/>
      <c r="J1329" s="13"/>
      <c r="K1329" s="13">
        <v>232</v>
      </c>
      <c r="L1329" s="13">
        <v>15</v>
      </c>
      <c r="M1329" s="13">
        <v>3</v>
      </c>
      <c r="N1329" s="13" t="s">
        <v>3</v>
      </c>
      <c r="O1329" s="13">
        <v>2</v>
      </c>
      <c r="P1329" s="13">
        <f>ROUND(Source!EU1313,O1329)</f>
        <v>0</v>
      </c>
      <c r="Q1329" s="13"/>
      <c r="R1329" s="13"/>
      <c r="S1329" s="13"/>
      <c r="T1329" s="13"/>
      <c r="U1329" s="13"/>
      <c r="V1329" s="13"/>
      <c r="W1329" s="13">
        <v>0</v>
      </c>
      <c r="X1329" s="13">
        <v>1</v>
      </c>
      <c r="Y1329" s="13">
        <v>0</v>
      </c>
      <c r="Z1329" s="13">
        <v>0</v>
      </c>
      <c r="AA1329" s="13">
        <v>1</v>
      </c>
      <c r="AB1329" s="13">
        <v>0</v>
      </c>
    </row>
    <row r="1330" spans="1:88" x14ac:dyDescent="0.2">
      <c r="A1330" s="13">
        <v>50</v>
      </c>
      <c r="B1330" s="13">
        <v>0</v>
      </c>
      <c r="C1330" s="13">
        <v>0</v>
      </c>
      <c r="D1330" s="13">
        <v>1</v>
      </c>
      <c r="E1330" s="13">
        <v>214</v>
      </c>
      <c r="F1330" s="13">
        <f>ROUND(Source!AS1313,O1330)</f>
        <v>1758.26</v>
      </c>
      <c r="G1330" s="13" t="s">
        <v>142</v>
      </c>
      <c r="H1330" s="13" t="s">
        <v>143</v>
      </c>
      <c r="I1330" s="13"/>
      <c r="J1330" s="13"/>
      <c r="K1330" s="13">
        <v>214</v>
      </c>
      <c r="L1330" s="13">
        <v>16</v>
      </c>
      <c r="M1330" s="13">
        <v>3</v>
      </c>
      <c r="N1330" s="13" t="s">
        <v>3</v>
      </c>
      <c r="O1330" s="13">
        <v>2</v>
      </c>
      <c r="P1330" s="13">
        <f>ROUND(Source!EK1313,O1330)</f>
        <v>55099.24</v>
      </c>
      <c r="Q1330" s="13"/>
      <c r="R1330" s="13"/>
      <c r="S1330" s="13"/>
      <c r="T1330" s="13"/>
      <c r="U1330" s="13"/>
      <c r="V1330" s="13"/>
      <c r="W1330" s="13">
        <v>1758.26</v>
      </c>
      <c r="X1330" s="13">
        <v>1</v>
      </c>
      <c r="Y1330" s="13">
        <v>1758.26</v>
      </c>
      <c r="Z1330" s="13">
        <v>55099.24</v>
      </c>
      <c r="AA1330" s="13">
        <v>1</v>
      </c>
      <c r="AB1330" s="13">
        <v>55099.24</v>
      </c>
    </row>
    <row r="1331" spans="1:88" x14ac:dyDescent="0.2">
      <c r="A1331" s="13">
        <v>50</v>
      </c>
      <c r="B1331" s="13">
        <v>0</v>
      </c>
      <c r="C1331" s="13">
        <v>0</v>
      </c>
      <c r="D1331" s="13">
        <v>1</v>
      </c>
      <c r="E1331" s="13">
        <v>215</v>
      </c>
      <c r="F1331" s="13">
        <f>ROUND(Source!AT1313,O1331)</f>
        <v>203.16</v>
      </c>
      <c r="G1331" s="13" t="s">
        <v>144</v>
      </c>
      <c r="H1331" s="13" t="s">
        <v>145</v>
      </c>
      <c r="I1331" s="13"/>
      <c r="J1331" s="13"/>
      <c r="K1331" s="13">
        <v>215</v>
      </c>
      <c r="L1331" s="13">
        <v>17</v>
      </c>
      <c r="M1331" s="13">
        <v>3</v>
      </c>
      <c r="N1331" s="13" t="s">
        <v>3</v>
      </c>
      <c r="O1331" s="13">
        <v>2</v>
      </c>
      <c r="P1331" s="13">
        <f>ROUND(Source!EL1313,O1331)</f>
        <v>11232.06</v>
      </c>
      <c r="Q1331" s="13"/>
      <c r="R1331" s="13"/>
      <c r="S1331" s="13"/>
      <c r="T1331" s="13"/>
      <c r="U1331" s="13"/>
      <c r="V1331" s="13"/>
      <c r="W1331" s="13">
        <v>203.16</v>
      </c>
      <c r="X1331" s="13">
        <v>1</v>
      </c>
      <c r="Y1331" s="13">
        <v>203.16</v>
      </c>
      <c r="Z1331" s="13">
        <v>11232.06</v>
      </c>
      <c r="AA1331" s="13">
        <v>1</v>
      </c>
      <c r="AB1331" s="13">
        <v>11232.06</v>
      </c>
    </row>
    <row r="1332" spans="1:88" x14ac:dyDescent="0.2">
      <c r="A1332" s="13">
        <v>50</v>
      </c>
      <c r="B1332" s="13">
        <v>0</v>
      </c>
      <c r="C1332" s="13">
        <v>0</v>
      </c>
      <c r="D1332" s="13">
        <v>1</v>
      </c>
      <c r="E1332" s="13">
        <v>217</v>
      </c>
      <c r="F1332" s="13">
        <f>ROUND(Source!AU1313,O1332)</f>
        <v>0</v>
      </c>
      <c r="G1332" s="13" t="s">
        <v>146</v>
      </c>
      <c r="H1332" s="13" t="s">
        <v>147</v>
      </c>
      <c r="I1332" s="13"/>
      <c r="J1332" s="13"/>
      <c r="K1332" s="13">
        <v>217</v>
      </c>
      <c r="L1332" s="13">
        <v>18</v>
      </c>
      <c r="M1332" s="13">
        <v>3</v>
      </c>
      <c r="N1332" s="13" t="s">
        <v>3</v>
      </c>
      <c r="O1332" s="13">
        <v>2</v>
      </c>
      <c r="P1332" s="13">
        <f>ROUND(Source!EM1313,O1332)</f>
        <v>0</v>
      </c>
      <c r="Q1332" s="13"/>
      <c r="R1332" s="13"/>
      <c r="S1332" s="13"/>
      <c r="T1332" s="13"/>
      <c r="U1332" s="13"/>
      <c r="V1332" s="13"/>
      <c r="W1332" s="13">
        <v>0</v>
      </c>
      <c r="X1332" s="13">
        <v>1</v>
      </c>
      <c r="Y1332" s="13">
        <v>0</v>
      </c>
      <c r="Z1332" s="13">
        <v>0</v>
      </c>
      <c r="AA1332" s="13">
        <v>1</v>
      </c>
      <c r="AB1332" s="13">
        <v>0</v>
      </c>
    </row>
    <row r="1333" spans="1:88" x14ac:dyDescent="0.2">
      <c r="A1333" s="13">
        <v>50</v>
      </c>
      <c r="B1333" s="13">
        <v>0</v>
      </c>
      <c r="C1333" s="13">
        <v>0</v>
      </c>
      <c r="D1333" s="13">
        <v>1</v>
      </c>
      <c r="E1333" s="13">
        <v>230</v>
      </c>
      <c r="F1333" s="13">
        <f>ROUND(Source!BA1313,O1333)</f>
        <v>0</v>
      </c>
      <c r="G1333" s="13" t="s">
        <v>148</v>
      </c>
      <c r="H1333" s="13" t="s">
        <v>149</v>
      </c>
      <c r="I1333" s="13"/>
      <c r="J1333" s="13"/>
      <c r="K1333" s="13">
        <v>230</v>
      </c>
      <c r="L1333" s="13">
        <v>19</v>
      </c>
      <c r="M1333" s="13">
        <v>3</v>
      </c>
      <c r="N1333" s="13" t="s">
        <v>3</v>
      </c>
      <c r="O1333" s="13">
        <v>2</v>
      </c>
      <c r="P1333" s="13">
        <f>ROUND(Source!ES1313,O1333)</f>
        <v>0</v>
      </c>
      <c r="Q1333" s="13"/>
      <c r="R1333" s="13"/>
      <c r="S1333" s="13"/>
      <c r="T1333" s="13"/>
      <c r="U1333" s="13"/>
      <c r="V1333" s="13"/>
      <c r="W1333" s="13">
        <v>0</v>
      </c>
      <c r="X1333" s="13">
        <v>1</v>
      </c>
      <c r="Y1333" s="13">
        <v>0</v>
      </c>
      <c r="Z1333" s="13">
        <v>0</v>
      </c>
      <c r="AA1333" s="13">
        <v>1</v>
      </c>
      <c r="AB1333" s="13">
        <v>0</v>
      </c>
    </row>
    <row r="1334" spans="1:88" x14ac:dyDescent="0.2">
      <c r="A1334" s="13">
        <v>50</v>
      </c>
      <c r="B1334" s="13">
        <v>0</v>
      </c>
      <c r="C1334" s="13">
        <v>0</v>
      </c>
      <c r="D1334" s="13">
        <v>1</v>
      </c>
      <c r="E1334" s="13">
        <v>206</v>
      </c>
      <c r="F1334" s="13">
        <f>ROUND(Source!T1313,O1334)</f>
        <v>0</v>
      </c>
      <c r="G1334" s="13" t="s">
        <v>150</v>
      </c>
      <c r="H1334" s="13" t="s">
        <v>151</v>
      </c>
      <c r="I1334" s="13"/>
      <c r="J1334" s="13"/>
      <c r="K1334" s="13">
        <v>206</v>
      </c>
      <c r="L1334" s="13">
        <v>20</v>
      </c>
      <c r="M1334" s="13">
        <v>3</v>
      </c>
      <c r="N1334" s="13" t="s">
        <v>3</v>
      </c>
      <c r="O1334" s="13">
        <v>2</v>
      </c>
      <c r="P1334" s="13">
        <f>ROUND(Source!DL1313,O1334)</f>
        <v>0</v>
      </c>
      <c r="Q1334" s="13"/>
      <c r="R1334" s="13"/>
      <c r="S1334" s="13"/>
      <c r="T1334" s="13"/>
      <c r="U1334" s="13"/>
      <c r="V1334" s="13"/>
      <c r="W1334" s="13">
        <v>0</v>
      </c>
      <c r="X1334" s="13">
        <v>1</v>
      </c>
      <c r="Y1334" s="13">
        <v>0</v>
      </c>
      <c r="Z1334" s="13">
        <v>0</v>
      </c>
      <c r="AA1334" s="13">
        <v>1</v>
      </c>
      <c r="AB1334" s="13">
        <v>0</v>
      </c>
    </row>
    <row r="1335" spans="1:88" x14ac:dyDescent="0.2">
      <c r="A1335" s="13">
        <v>50</v>
      </c>
      <c r="B1335" s="13">
        <v>0</v>
      </c>
      <c r="C1335" s="13">
        <v>0</v>
      </c>
      <c r="D1335" s="13">
        <v>1</v>
      </c>
      <c r="E1335" s="13">
        <v>207</v>
      </c>
      <c r="F1335" s="13">
        <f>Source!U1313</f>
        <v>31.056109739999997</v>
      </c>
      <c r="G1335" s="13" t="s">
        <v>152</v>
      </c>
      <c r="H1335" s="13" t="s">
        <v>153</v>
      </c>
      <c r="I1335" s="13"/>
      <c r="J1335" s="13"/>
      <c r="K1335" s="13">
        <v>207</v>
      </c>
      <c r="L1335" s="13">
        <v>21</v>
      </c>
      <c r="M1335" s="13">
        <v>3</v>
      </c>
      <c r="N1335" s="13" t="s">
        <v>3</v>
      </c>
      <c r="O1335" s="13">
        <v>-1</v>
      </c>
      <c r="P1335" s="13">
        <f>Source!DM1313</f>
        <v>31.056109739999997</v>
      </c>
      <c r="Q1335" s="13"/>
      <c r="R1335" s="13"/>
      <c r="S1335" s="13"/>
      <c r="T1335" s="13"/>
      <c r="U1335" s="13"/>
      <c r="V1335" s="13"/>
      <c r="W1335" s="13">
        <v>31.056109739999997</v>
      </c>
      <c r="X1335" s="13">
        <v>1</v>
      </c>
      <c r="Y1335" s="13">
        <v>31.056109739999997</v>
      </c>
      <c r="Z1335" s="13">
        <v>31.056109739999997</v>
      </c>
      <c r="AA1335" s="13">
        <v>1</v>
      </c>
      <c r="AB1335" s="13">
        <v>31.056109739999997</v>
      </c>
    </row>
    <row r="1336" spans="1:88" x14ac:dyDescent="0.2">
      <c r="A1336" s="13">
        <v>50</v>
      </c>
      <c r="B1336" s="13">
        <v>0</v>
      </c>
      <c r="C1336" s="13">
        <v>0</v>
      </c>
      <c r="D1336" s="13">
        <v>1</v>
      </c>
      <c r="E1336" s="13">
        <v>208</v>
      </c>
      <c r="F1336" s="13">
        <f>Source!V1313</f>
        <v>0</v>
      </c>
      <c r="G1336" s="13" t="s">
        <v>154</v>
      </c>
      <c r="H1336" s="13" t="s">
        <v>155</v>
      </c>
      <c r="I1336" s="13"/>
      <c r="J1336" s="13"/>
      <c r="K1336" s="13">
        <v>208</v>
      </c>
      <c r="L1336" s="13">
        <v>22</v>
      </c>
      <c r="M1336" s="13">
        <v>3</v>
      </c>
      <c r="N1336" s="13" t="s">
        <v>3</v>
      </c>
      <c r="O1336" s="13">
        <v>-1</v>
      </c>
      <c r="P1336" s="13">
        <f>Source!DN1313</f>
        <v>0</v>
      </c>
      <c r="Q1336" s="13"/>
      <c r="R1336" s="13"/>
      <c r="S1336" s="13"/>
      <c r="T1336" s="13"/>
      <c r="U1336" s="13"/>
      <c r="V1336" s="13"/>
      <c r="W1336" s="13">
        <v>0</v>
      </c>
      <c r="X1336" s="13">
        <v>1</v>
      </c>
      <c r="Y1336" s="13">
        <v>0</v>
      </c>
      <c r="Z1336" s="13">
        <v>0</v>
      </c>
      <c r="AA1336" s="13">
        <v>1</v>
      </c>
      <c r="AB1336" s="13">
        <v>0</v>
      </c>
    </row>
    <row r="1337" spans="1:88" x14ac:dyDescent="0.2">
      <c r="A1337" s="13">
        <v>50</v>
      </c>
      <c r="B1337" s="13">
        <v>0</v>
      </c>
      <c r="C1337" s="13">
        <v>0</v>
      </c>
      <c r="D1337" s="13">
        <v>1</v>
      </c>
      <c r="E1337" s="13">
        <v>209</v>
      </c>
      <c r="F1337" s="13">
        <f>ROUND(Source!W1313,O1337)</f>
        <v>0</v>
      </c>
      <c r="G1337" s="13" t="s">
        <v>156</v>
      </c>
      <c r="H1337" s="13" t="s">
        <v>157</v>
      </c>
      <c r="I1337" s="13"/>
      <c r="J1337" s="13"/>
      <c r="K1337" s="13">
        <v>209</v>
      </c>
      <c r="L1337" s="13">
        <v>23</v>
      </c>
      <c r="M1337" s="13">
        <v>3</v>
      </c>
      <c r="N1337" s="13" t="s">
        <v>3</v>
      </c>
      <c r="O1337" s="13">
        <v>2</v>
      </c>
      <c r="P1337" s="13">
        <f>ROUND(Source!DO1313,O1337)</f>
        <v>0</v>
      </c>
      <c r="Q1337" s="13"/>
      <c r="R1337" s="13"/>
      <c r="S1337" s="13"/>
      <c r="T1337" s="13"/>
      <c r="U1337" s="13"/>
      <c r="V1337" s="13"/>
      <c r="W1337" s="13">
        <v>0</v>
      </c>
      <c r="X1337" s="13">
        <v>1</v>
      </c>
      <c r="Y1337" s="13">
        <v>0</v>
      </c>
      <c r="Z1337" s="13">
        <v>0</v>
      </c>
      <c r="AA1337" s="13">
        <v>1</v>
      </c>
      <c r="AB1337" s="13">
        <v>0</v>
      </c>
    </row>
    <row r="1338" spans="1:88" x14ac:dyDescent="0.2">
      <c r="A1338" s="13">
        <v>50</v>
      </c>
      <c r="B1338" s="13">
        <v>0</v>
      </c>
      <c r="C1338" s="13">
        <v>0</v>
      </c>
      <c r="D1338" s="13">
        <v>1</v>
      </c>
      <c r="E1338" s="13">
        <v>233</v>
      </c>
      <c r="F1338" s="13">
        <f>ROUND(Source!BD1313,O1338)</f>
        <v>0</v>
      </c>
      <c r="G1338" s="13" t="s">
        <v>158</v>
      </c>
      <c r="H1338" s="13" t="s">
        <v>159</v>
      </c>
      <c r="I1338" s="13"/>
      <c r="J1338" s="13"/>
      <c r="K1338" s="13">
        <v>233</v>
      </c>
      <c r="L1338" s="13">
        <v>24</v>
      </c>
      <c r="M1338" s="13">
        <v>3</v>
      </c>
      <c r="N1338" s="13" t="s">
        <v>3</v>
      </c>
      <c r="O1338" s="13">
        <v>2</v>
      </c>
      <c r="P1338" s="13">
        <f>ROUND(Source!EV1313,O1338)</f>
        <v>0</v>
      </c>
      <c r="Q1338" s="13"/>
      <c r="R1338" s="13"/>
      <c r="S1338" s="13"/>
      <c r="T1338" s="13"/>
      <c r="U1338" s="13"/>
      <c r="V1338" s="13"/>
      <c r="W1338" s="13">
        <v>0</v>
      </c>
      <c r="X1338" s="13">
        <v>1</v>
      </c>
      <c r="Y1338" s="13">
        <v>0</v>
      </c>
      <c r="Z1338" s="13">
        <v>0</v>
      </c>
      <c r="AA1338" s="13">
        <v>1</v>
      </c>
      <c r="AB1338" s="13">
        <v>0</v>
      </c>
    </row>
    <row r="1339" spans="1:88" x14ac:dyDescent="0.2">
      <c r="A1339" s="13">
        <v>50</v>
      </c>
      <c r="B1339" s="13">
        <v>0</v>
      </c>
      <c r="C1339" s="13">
        <v>0</v>
      </c>
      <c r="D1339" s="13">
        <v>1</v>
      </c>
      <c r="E1339" s="13">
        <v>210</v>
      </c>
      <c r="F1339" s="13">
        <f>ROUND(Source!X1313,O1339)</f>
        <v>420.67</v>
      </c>
      <c r="G1339" s="13" t="s">
        <v>160</v>
      </c>
      <c r="H1339" s="13" t="s">
        <v>161</v>
      </c>
      <c r="I1339" s="13"/>
      <c r="J1339" s="13"/>
      <c r="K1339" s="13">
        <v>210</v>
      </c>
      <c r="L1339" s="13">
        <v>25</v>
      </c>
      <c r="M1339" s="13">
        <v>3</v>
      </c>
      <c r="N1339" s="13" t="s">
        <v>3</v>
      </c>
      <c r="O1339" s="13">
        <v>2</v>
      </c>
      <c r="P1339" s="13">
        <f>ROUND(Source!DP1313,O1339)</f>
        <v>23704.43</v>
      </c>
      <c r="Q1339" s="13"/>
      <c r="R1339" s="13"/>
      <c r="S1339" s="13"/>
      <c r="T1339" s="13"/>
      <c r="U1339" s="13"/>
      <c r="V1339" s="13"/>
      <c r="W1339" s="13">
        <v>420.67</v>
      </c>
      <c r="X1339" s="13">
        <v>1</v>
      </c>
      <c r="Y1339" s="13">
        <v>420.67</v>
      </c>
      <c r="Z1339" s="13">
        <v>23704.43</v>
      </c>
      <c r="AA1339" s="13">
        <v>1</v>
      </c>
      <c r="AB1339" s="13">
        <v>23704.43</v>
      </c>
    </row>
    <row r="1340" spans="1:88" x14ac:dyDescent="0.2">
      <c r="A1340" s="13">
        <v>50</v>
      </c>
      <c r="B1340" s="13">
        <v>0</v>
      </c>
      <c r="C1340" s="13">
        <v>0</v>
      </c>
      <c r="D1340" s="13">
        <v>1</v>
      </c>
      <c r="E1340" s="13">
        <v>211</v>
      </c>
      <c r="F1340" s="13">
        <f>ROUND(Source!Y1313,O1340)</f>
        <v>231.75</v>
      </c>
      <c r="G1340" s="13" t="s">
        <v>162</v>
      </c>
      <c r="H1340" s="13" t="s">
        <v>163</v>
      </c>
      <c r="I1340" s="13"/>
      <c r="J1340" s="13"/>
      <c r="K1340" s="13">
        <v>211</v>
      </c>
      <c r="L1340" s="13">
        <v>26</v>
      </c>
      <c r="M1340" s="13">
        <v>3</v>
      </c>
      <c r="N1340" s="13" t="s">
        <v>3</v>
      </c>
      <c r="O1340" s="13">
        <v>2</v>
      </c>
      <c r="P1340" s="13">
        <f>ROUND(Source!DQ1313,O1340)</f>
        <v>13058.83</v>
      </c>
      <c r="Q1340" s="13"/>
      <c r="R1340" s="13"/>
      <c r="S1340" s="13"/>
      <c r="T1340" s="13"/>
      <c r="U1340" s="13"/>
      <c r="V1340" s="13"/>
      <c r="W1340" s="13">
        <v>231.75</v>
      </c>
      <c r="X1340" s="13">
        <v>1</v>
      </c>
      <c r="Y1340" s="13">
        <v>231.75</v>
      </c>
      <c r="Z1340" s="13">
        <v>13058.83</v>
      </c>
      <c r="AA1340" s="13">
        <v>1</v>
      </c>
      <c r="AB1340" s="13">
        <v>13058.83</v>
      </c>
    </row>
    <row r="1341" spans="1:88" x14ac:dyDescent="0.2">
      <c r="A1341" s="13">
        <v>50</v>
      </c>
      <c r="B1341" s="13">
        <v>0</v>
      </c>
      <c r="C1341" s="13">
        <v>0</v>
      </c>
      <c r="D1341" s="13">
        <v>1</v>
      </c>
      <c r="E1341" s="13">
        <v>224</v>
      </c>
      <c r="F1341" s="13">
        <f>ROUND(Source!AR1313,O1341)</f>
        <v>34195.86</v>
      </c>
      <c r="G1341" s="13" t="s">
        <v>164</v>
      </c>
      <c r="H1341" s="13" t="s">
        <v>165</v>
      </c>
      <c r="I1341" s="13"/>
      <c r="J1341" s="13"/>
      <c r="K1341" s="13">
        <v>224</v>
      </c>
      <c r="L1341" s="13">
        <v>27</v>
      </c>
      <c r="M1341" s="13">
        <v>3</v>
      </c>
      <c r="N1341" s="13" t="s">
        <v>3</v>
      </c>
      <c r="O1341" s="13">
        <v>2</v>
      </c>
      <c r="P1341" s="13">
        <f>ROUND(Source!EJ1313,O1341)</f>
        <v>310346.01</v>
      </c>
      <c r="Q1341" s="13"/>
      <c r="R1341" s="13"/>
      <c r="S1341" s="13"/>
      <c r="T1341" s="13"/>
      <c r="U1341" s="13"/>
      <c r="V1341" s="13"/>
      <c r="W1341" s="13">
        <v>34195.86</v>
      </c>
      <c r="X1341" s="13">
        <v>1</v>
      </c>
      <c r="Y1341" s="13">
        <v>34195.86</v>
      </c>
      <c r="Z1341" s="13">
        <v>310346.01</v>
      </c>
      <c r="AA1341" s="13">
        <v>1</v>
      </c>
      <c r="AB1341" s="13">
        <v>310346.01</v>
      </c>
    </row>
    <row r="1343" spans="1:88" x14ac:dyDescent="0.2">
      <c r="A1343" s="10">
        <v>5</v>
      </c>
      <c r="B1343" s="10">
        <v>1</v>
      </c>
      <c r="C1343" s="10"/>
      <c r="D1343" s="10">
        <f>ROW(A1446)</f>
        <v>1446</v>
      </c>
      <c r="E1343" s="10"/>
      <c r="F1343" s="10" t="s">
        <v>24</v>
      </c>
      <c r="G1343" s="10" t="s">
        <v>1162</v>
      </c>
      <c r="H1343" s="10" t="s">
        <v>3</v>
      </c>
      <c r="I1343" s="10">
        <v>0</v>
      </c>
      <c r="J1343" s="10"/>
      <c r="K1343" s="10">
        <v>0</v>
      </c>
      <c r="L1343" s="10"/>
      <c r="M1343" s="10" t="s">
        <v>3</v>
      </c>
      <c r="N1343" s="10"/>
      <c r="O1343" s="10"/>
      <c r="P1343" s="10"/>
      <c r="Q1343" s="10"/>
      <c r="R1343" s="10"/>
      <c r="S1343" s="10">
        <v>0</v>
      </c>
      <c r="T1343" s="10">
        <v>0</v>
      </c>
      <c r="U1343" s="10" t="s">
        <v>3</v>
      </c>
      <c r="V1343" s="10">
        <v>2</v>
      </c>
      <c r="W1343" s="10"/>
      <c r="X1343" s="10"/>
      <c r="Y1343" s="10"/>
      <c r="Z1343" s="10"/>
      <c r="AA1343" s="10"/>
      <c r="AB1343" s="10" t="s">
        <v>3</v>
      </c>
      <c r="AC1343" s="10" t="s">
        <v>3</v>
      </c>
      <c r="AD1343" s="10" t="s">
        <v>3</v>
      </c>
      <c r="AE1343" s="10" t="s">
        <v>3</v>
      </c>
      <c r="AF1343" s="10" t="s">
        <v>3</v>
      </c>
      <c r="AG1343" s="10" t="s">
        <v>3</v>
      </c>
      <c r="AH1343" s="10"/>
      <c r="AI1343" s="10"/>
      <c r="AJ1343" s="10"/>
      <c r="AK1343" s="10"/>
      <c r="AL1343" s="10"/>
      <c r="AM1343" s="10"/>
      <c r="AN1343" s="10"/>
      <c r="AO1343" s="10"/>
      <c r="AP1343" s="10" t="s">
        <v>3</v>
      </c>
      <c r="AQ1343" s="10" t="s">
        <v>3</v>
      </c>
      <c r="AR1343" s="10" t="s">
        <v>3</v>
      </c>
      <c r="AS1343" s="10"/>
      <c r="AT1343" s="10"/>
      <c r="AU1343" s="10"/>
      <c r="AV1343" s="10"/>
      <c r="AW1343" s="10"/>
      <c r="AX1343" s="10"/>
      <c r="AY1343" s="10"/>
      <c r="AZ1343" s="10" t="s">
        <v>3</v>
      </c>
      <c r="BA1343" s="10"/>
      <c r="BB1343" s="10" t="s">
        <v>3</v>
      </c>
      <c r="BC1343" s="10" t="s">
        <v>3</v>
      </c>
      <c r="BD1343" s="10" t="s">
        <v>3</v>
      </c>
      <c r="BE1343" s="10" t="s">
        <v>3</v>
      </c>
      <c r="BF1343" s="10" t="s">
        <v>3</v>
      </c>
      <c r="BG1343" s="10" t="s">
        <v>3</v>
      </c>
      <c r="BH1343" s="10" t="s">
        <v>3</v>
      </c>
      <c r="BI1343" s="10" t="s">
        <v>3</v>
      </c>
      <c r="BJ1343" s="10" t="s">
        <v>3</v>
      </c>
      <c r="BK1343" s="10" t="s">
        <v>3</v>
      </c>
      <c r="BL1343" s="10" t="s">
        <v>3</v>
      </c>
      <c r="BM1343" s="10" t="s">
        <v>3</v>
      </c>
      <c r="BN1343" s="10" t="s">
        <v>3</v>
      </c>
      <c r="BO1343" s="10" t="s">
        <v>3</v>
      </c>
      <c r="BP1343" s="10" t="s">
        <v>3</v>
      </c>
      <c r="BQ1343" s="10"/>
      <c r="BR1343" s="10"/>
      <c r="BS1343" s="10"/>
      <c r="BT1343" s="10"/>
      <c r="BU1343" s="10"/>
      <c r="BV1343" s="10"/>
      <c r="BW1343" s="10"/>
      <c r="BX1343" s="10">
        <v>0</v>
      </c>
      <c r="BY1343" s="10"/>
      <c r="BZ1343" s="10"/>
      <c r="CA1343" s="10"/>
      <c r="CB1343" s="10"/>
      <c r="CC1343" s="10"/>
      <c r="CD1343" s="10"/>
      <c r="CE1343" s="10"/>
      <c r="CF1343" s="10"/>
      <c r="CG1343" s="10"/>
      <c r="CH1343" s="10"/>
      <c r="CI1343" s="10"/>
      <c r="CJ1343" s="10">
        <v>0</v>
      </c>
    </row>
    <row r="1345" spans="1:255" x14ac:dyDescent="0.2">
      <c r="A1345" s="11">
        <v>52</v>
      </c>
      <c r="B1345" s="11">
        <f t="shared" ref="B1345:G1345" si="1070">B1446</f>
        <v>1</v>
      </c>
      <c r="C1345" s="11">
        <f t="shared" si="1070"/>
        <v>5</v>
      </c>
      <c r="D1345" s="11">
        <f t="shared" si="1070"/>
        <v>1343</v>
      </c>
      <c r="E1345" s="11">
        <f t="shared" si="1070"/>
        <v>0</v>
      </c>
      <c r="F1345" s="11" t="str">
        <f t="shared" si="1070"/>
        <v>Новый подраздел</v>
      </c>
      <c r="G1345" s="11" t="str">
        <f t="shared" si="1070"/>
        <v>Монтажные работы</v>
      </c>
      <c r="H1345" s="11"/>
      <c r="I1345" s="11"/>
      <c r="J1345" s="11"/>
      <c r="K1345" s="11"/>
      <c r="L1345" s="11"/>
      <c r="M1345" s="11"/>
      <c r="N1345" s="11"/>
      <c r="O1345" s="11">
        <f t="shared" ref="O1345:AT1345" si="1071">O1446</f>
        <v>154648.9</v>
      </c>
      <c r="P1345" s="11">
        <f t="shared" si="1071"/>
        <v>148414.29</v>
      </c>
      <c r="Q1345" s="11">
        <f t="shared" si="1071"/>
        <v>131.28</v>
      </c>
      <c r="R1345" s="11">
        <f t="shared" si="1071"/>
        <v>15.59</v>
      </c>
      <c r="S1345" s="11">
        <f t="shared" si="1071"/>
        <v>6103.33</v>
      </c>
      <c r="T1345" s="11">
        <f t="shared" si="1071"/>
        <v>0</v>
      </c>
      <c r="U1345" s="11">
        <f t="shared" si="1071"/>
        <v>478.08365759999998</v>
      </c>
      <c r="V1345" s="11">
        <f t="shared" si="1071"/>
        <v>0</v>
      </c>
      <c r="W1345" s="11">
        <f t="shared" si="1071"/>
        <v>0</v>
      </c>
      <c r="X1345" s="11">
        <f t="shared" si="1071"/>
        <v>6506.45</v>
      </c>
      <c r="Y1345" s="11">
        <f t="shared" si="1071"/>
        <v>3626</v>
      </c>
      <c r="Z1345" s="11">
        <f t="shared" si="1071"/>
        <v>0</v>
      </c>
      <c r="AA1345" s="11">
        <f t="shared" si="1071"/>
        <v>0</v>
      </c>
      <c r="AB1345" s="11">
        <f t="shared" si="1071"/>
        <v>154648.9</v>
      </c>
      <c r="AC1345" s="11">
        <f t="shared" si="1071"/>
        <v>148414.29</v>
      </c>
      <c r="AD1345" s="11">
        <f t="shared" si="1071"/>
        <v>131.28</v>
      </c>
      <c r="AE1345" s="11">
        <f t="shared" si="1071"/>
        <v>15.59</v>
      </c>
      <c r="AF1345" s="11">
        <f t="shared" si="1071"/>
        <v>6103.33</v>
      </c>
      <c r="AG1345" s="11">
        <f t="shared" si="1071"/>
        <v>0</v>
      </c>
      <c r="AH1345" s="11">
        <f t="shared" si="1071"/>
        <v>478.08365759999998</v>
      </c>
      <c r="AI1345" s="11">
        <f t="shared" si="1071"/>
        <v>0</v>
      </c>
      <c r="AJ1345" s="11">
        <f t="shared" si="1071"/>
        <v>0</v>
      </c>
      <c r="AK1345" s="11">
        <f t="shared" si="1071"/>
        <v>6506.45</v>
      </c>
      <c r="AL1345" s="11">
        <f t="shared" si="1071"/>
        <v>3626</v>
      </c>
      <c r="AM1345" s="11">
        <f t="shared" si="1071"/>
        <v>0</v>
      </c>
      <c r="AN1345" s="11">
        <f t="shared" si="1071"/>
        <v>0</v>
      </c>
      <c r="AO1345" s="11">
        <f t="shared" si="1071"/>
        <v>0</v>
      </c>
      <c r="AP1345" s="11">
        <f t="shared" si="1071"/>
        <v>72991.679999999993</v>
      </c>
      <c r="AQ1345" s="11">
        <f t="shared" si="1071"/>
        <v>0</v>
      </c>
      <c r="AR1345" s="11">
        <f t="shared" si="1071"/>
        <v>164781.35</v>
      </c>
      <c r="AS1345" s="11">
        <f t="shared" si="1071"/>
        <v>91552.53</v>
      </c>
      <c r="AT1345" s="11">
        <f t="shared" si="1071"/>
        <v>237.14</v>
      </c>
      <c r="AU1345" s="11">
        <f t="shared" ref="AU1345:BZ1345" si="1072">AU1446</f>
        <v>0</v>
      </c>
      <c r="AV1345" s="11">
        <f t="shared" si="1072"/>
        <v>148414.29</v>
      </c>
      <c r="AW1345" s="11">
        <f t="shared" si="1072"/>
        <v>75422.61</v>
      </c>
      <c r="AX1345" s="11">
        <f t="shared" si="1072"/>
        <v>0</v>
      </c>
      <c r="AY1345" s="11">
        <f t="shared" si="1072"/>
        <v>75422.61</v>
      </c>
      <c r="AZ1345" s="11">
        <f t="shared" si="1072"/>
        <v>72991.679999999993</v>
      </c>
      <c r="BA1345" s="11">
        <f t="shared" si="1072"/>
        <v>0</v>
      </c>
      <c r="BB1345" s="11">
        <f t="shared" si="1072"/>
        <v>0</v>
      </c>
      <c r="BC1345" s="11">
        <f t="shared" si="1072"/>
        <v>0</v>
      </c>
      <c r="BD1345" s="11">
        <f t="shared" si="1072"/>
        <v>0</v>
      </c>
      <c r="BE1345" s="11">
        <f t="shared" si="1072"/>
        <v>0</v>
      </c>
      <c r="BF1345" s="11">
        <f t="shared" si="1072"/>
        <v>0</v>
      </c>
      <c r="BG1345" s="11">
        <f t="shared" si="1072"/>
        <v>0</v>
      </c>
      <c r="BH1345" s="11">
        <f t="shared" si="1072"/>
        <v>0</v>
      </c>
      <c r="BI1345" s="11">
        <f t="shared" si="1072"/>
        <v>0</v>
      </c>
      <c r="BJ1345" s="11">
        <f t="shared" si="1072"/>
        <v>0</v>
      </c>
      <c r="BK1345" s="11">
        <f t="shared" si="1072"/>
        <v>0</v>
      </c>
      <c r="BL1345" s="11">
        <f t="shared" si="1072"/>
        <v>0</v>
      </c>
      <c r="BM1345" s="11">
        <f t="shared" si="1072"/>
        <v>0</v>
      </c>
      <c r="BN1345" s="11">
        <f t="shared" si="1072"/>
        <v>0</v>
      </c>
      <c r="BO1345" s="11">
        <f t="shared" si="1072"/>
        <v>0</v>
      </c>
      <c r="BP1345" s="11">
        <f t="shared" si="1072"/>
        <v>0</v>
      </c>
      <c r="BQ1345" s="11">
        <f t="shared" si="1072"/>
        <v>0</v>
      </c>
      <c r="BR1345" s="11">
        <f t="shared" si="1072"/>
        <v>0</v>
      </c>
      <c r="BS1345" s="11">
        <f t="shared" si="1072"/>
        <v>0</v>
      </c>
      <c r="BT1345" s="11">
        <f t="shared" si="1072"/>
        <v>0</v>
      </c>
      <c r="BU1345" s="11">
        <f t="shared" si="1072"/>
        <v>0</v>
      </c>
      <c r="BV1345" s="11">
        <f t="shared" si="1072"/>
        <v>0</v>
      </c>
      <c r="BW1345" s="11">
        <f t="shared" si="1072"/>
        <v>0</v>
      </c>
      <c r="BX1345" s="11">
        <f t="shared" si="1072"/>
        <v>0</v>
      </c>
      <c r="BY1345" s="11">
        <f t="shared" si="1072"/>
        <v>72991.679999999993</v>
      </c>
      <c r="BZ1345" s="11">
        <f t="shared" si="1072"/>
        <v>0</v>
      </c>
      <c r="CA1345" s="11">
        <f t="shared" ref="CA1345:DF1345" si="1073">CA1446</f>
        <v>164781.35</v>
      </c>
      <c r="CB1345" s="11">
        <f t="shared" si="1073"/>
        <v>91552.53</v>
      </c>
      <c r="CC1345" s="11">
        <f t="shared" si="1073"/>
        <v>237.14</v>
      </c>
      <c r="CD1345" s="11">
        <f t="shared" si="1073"/>
        <v>0</v>
      </c>
      <c r="CE1345" s="11">
        <f t="shared" si="1073"/>
        <v>148414.29</v>
      </c>
      <c r="CF1345" s="11">
        <f t="shared" si="1073"/>
        <v>75422.610000000015</v>
      </c>
      <c r="CG1345" s="11">
        <f t="shared" si="1073"/>
        <v>0</v>
      </c>
      <c r="CH1345" s="11">
        <f t="shared" si="1073"/>
        <v>75422.610000000015</v>
      </c>
      <c r="CI1345" s="11">
        <f t="shared" si="1073"/>
        <v>72991.679999999993</v>
      </c>
      <c r="CJ1345" s="11">
        <f t="shared" si="1073"/>
        <v>0</v>
      </c>
      <c r="CK1345" s="11">
        <f t="shared" si="1073"/>
        <v>0</v>
      </c>
      <c r="CL1345" s="11">
        <f t="shared" si="1073"/>
        <v>0</v>
      </c>
      <c r="CM1345" s="11">
        <f t="shared" si="1073"/>
        <v>0</v>
      </c>
      <c r="CN1345" s="11">
        <f t="shared" si="1073"/>
        <v>0</v>
      </c>
      <c r="CO1345" s="11">
        <f t="shared" si="1073"/>
        <v>0</v>
      </c>
      <c r="CP1345" s="11">
        <f t="shared" si="1073"/>
        <v>0</v>
      </c>
      <c r="CQ1345" s="11">
        <f t="shared" si="1073"/>
        <v>0</v>
      </c>
      <c r="CR1345" s="11">
        <f t="shared" si="1073"/>
        <v>0</v>
      </c>
      <c r="CS1345" s="11">
        <f t="shared" si="1073"/>
        <v>0</v>
      </c>
      <c r="CT1345" s="11">
        <f t="shared" si="1073"/>
        <v>0</v>
      </c>
      <c r="CU1345" s="11">
        <f t="shared" si="1073"/>
        <v>0</v>
      </c>
      <c r="CV1345" s="11">
        <f t="shared" si="1073"/>
        <v>0</v>
      </c>
      <c r="CW1345" s="11">
        <f t="shared" si="1073"/>
        <v>0</v>
      </c>
      <c r="CX1345" s="11">
        <f t="shared" si="1073"/>
        <v>0</v>
      </c>
      <c r="CY1345" s="11">
        <f t="shared" si="1073"/>
        <v>0</v>
      </c>
      <c r="CZ1345" s="11">
        <f t="shared" si="1073"/>
        <v>0</v>
      </c>
      <c r="DA1345" s="11">
        <f t="shared" si="1073"/>
        <v>0</v>
      </c>
      <c r="DB1345" s="11">
        <f t="shared" si="1073"/>
        <v>0</v>
      </c>
      <c r="DC1345" s="11">
        <f t="shared" si="1073"/>
        <v>0</v>
      </c>
      <c r="DD1345" s="11">
        <f t="shared" si="1073"/>
        <v>0</v>
      </c>
      <c r="DE1345" s="11">
        <f t="shared" si="1073"/>
        <v>0</v>
      </c>
      <c r="DF1345" s="11">
        <f t="shared" si="1073"/>
        <v>0</v>
      </c>
      <c r="DG1345" s="12">
        <f t="shared" ref="DG1345:EL1345" si="1074">DG1446</f>
        <v>2035441.79</v>
      </c>
      <c r="DH1345" s="12">
        <f t="shared" si="1074"/>
        <v>1689290.37</v>
      </c>
      <c r="DI1345" s="12">
        <f t="shared" si="1074"/>
        <v>2228.77</v>
      </c>
      <c r="DJ1345" s="12">
        <f t="shared" si="1074"/>
        <v>878.51</v>
      </c>
      <c r="DK1345" s="12">
        <f t="shared" si="1074"/>
        <v>343922.65</v>
      </c>
      <c r="DL1345" s="12">
        <f t="shared" si="1074"/>
        <v>0</v>
      </c>
      <c r="DM1345" s="12">
        <f t="shared" si="1074"/>
        <v>478.08365759999998</v>
      </c>
      <c r="DN1345" s="12">
        <f t="shared" si="1074"/>
        <v>0</v>
      </c>
      <c r="DO1345" s="12">
        <f t="shared" si="1074"/>
        <v>0</v>
      </c>
      <c r="DP1345" s="12">
        <f t="shared" si="1074"/>
        <v>366638.25</v>
      </c>
      <c r="DQ1345" s="12">
        <f t="shared" si="1074"/>
        <v>204324.7</v>
      </c>
      <c r="DR1345" s="12">
        <f t="shared" si="1074"/>
        <v>0</v>
      </c>
      <c r="DS1345" s="12">
        <f t="shared" si="1074"/>
        <v>0</v>
      </c>
      <c r="DT1345" s="12">
        <f t="shared" si="1074"/>
        <v>2035441.79</v>
      </c>
      <c r="DU1345" s="12">
        <f t="shared" si="1074"/>
        <v>1689290.37</v>
      </c>
      <c r="DV1345" s="12">
        <f t="shared" si="1074"/>
        <v>2228.77</v>
      </c>
      <c r="DW1345" s="12">
        <f t="shared" si="1074"/>
        <v>878.51</v>
      </c>
      <c r="DX1345" s="12">
        <f t="shared" si="1074"/>
        <v>343922.65</v>
      </c>
      <c r="DY1345" s="12">
        <f t="shared" si="1074"/>
        <v>0</v>
      </c>
      <c r="DZ1345" s="12">
        <f t="shared" si="1074"/>
        <v>478.08365759999998</v>
      </c>
      <c r="EA1345" s="12">
        <f t="shared" si="1074"/>
        <v>0</v>
      </c>
      <c r="EB1345" s="12">
        <f t="shared" si="1074"/>
        <v>0</v>
      </c>
      <c r="EC1345" s="12">
        <f t="shared" si="1074"/>
        <v>366638.25</v>
      </c>
      <c r="ED1345" s="12">
        <f t="shared" si="1074"/>
        <v>204324.7</v>
      </c>
      <c r="EE1345" s="12">
        <f t="shared" si="1074"/>
        <v>0</v>
      </c>
      <c r="EF1345" s="12">
        <f t="shared" si="1074"/>
        <v>0</v>
      </c>
      <c r="EG1345" s="12">
        <f t="shared" si="1074"/>
        <v>0</v>
      </c>
      <c r="EH1345" s="12">
        <f t="shared" si="1074"/>
        <v>594321.27</v>
      </c>
      <c r="EI1345" s="12">
        <f t="shared" si="1074"/>
        <v>0</v>
      </c>
      <c r="EJ1345" s="12">
        <f t="shared" si="1074"/>
        <v>2606404.7400000002</v>
      </c>
      <c r="EK1345" s="12">
        <f t="shared" si="1074"/>
        <v>1999582.35</v>
      </c>
      <c r="EL1345" s="12">
        <f t="shared" si="1074"/>
        <v>12501.12</v>
      </c>
      <c r="EM1345" s="12">
        <f t="shared" ref="EM1345:FR1345" si="1075">EM1446</f>
        <v>0</v>
      </c>
      <c r="EN1345" s="12">
        <f t="shared" si="1075"/>
        <v>1689290.37</v>
      </c>
      <c r="EO1345" s="12">
        <f t="shared" si="1075"/>
        <v>1094969.1000000001</v>
      </c>
      <c r="EP1345" s="12">
        <f t="shared" si="1075"/>
        <v>0</v>
      </c>
      <c r="EQ1345" s="12">
        <f t="shared" si="1075"/>
        <v>1094969.1000000001</v>
      </c>
      <c r="ER1345" s="12">
        <f t="shared" si="1075"/>
        <v>594321.27</v>
      </c>
      <c r="ES1345" s="12">
        <f t="shared" si="1075"/>
        <v>0</v>
      </c>
      <c r="ET1345" s="12">
        <f t="shared" si="1075"/>
        <v>0</v>
      </c>
      <c r="EU1345" s="12">
        <f t="shared" si="1075"/>
        <v>0</v>
      </c>
      <c r="EV1345" s="12">
        <f t="shared" si="1075"/>
        <v>0</v>
      </c>
      <c r="EW1345" s="12">
        <f t="shared" si="1075"/>
        <v>0</v>
      </c>
      <c r="EX1345" s="12">
        <f t="shared" si="1075"/>
        <v>0</v>
      </c>
      <c r="EY1345" s="12">
        <f t="shared" si="1075"/>
        <v>0</v>
      </c>
      <c r="EZ1345" s="12">
        <f t="shared" si="1075"/>
        <v>0</v>
      </c>
      <c r="FA1345" s="12">
        <f t="shared" si="1075"/>
        <v>0</v>
      </c>
      <c r="FB1345" s="12">
        <f t="shared" si="1075"/>
        <v>0</v>
      </c>
      <c r="FC1345" s="12">
        <f t="shared" si="1075"/>
        <v>0</v>
      </c>
      <c r="FD1345" s="12">
        <f t="shared" si="1075"/>
        <v>0</v>
      </c>
      <c r="FE1345" s="12">
        <f t="shared" si="1075"/>
        <v>0</v>
      </c>
      <c r="FF1345" s="12">
        <f t="shared" si="1075"/>
        <v>0</v>
      </c>
      <c r="FG1345" s="12">
        <f t="shared" si="1075"/>
        <v>0</v>
      </c>
      <c r="FH1345" s="12">
        <f t="shared" si="1075"/>
        <v>0</v>
      </c>
      <c r="FI1345" s="12">
        <f t="shared" si="1075"/>
        <v>0</v>
      </c>
      <c r="FJ1345" s="12">
        <f t="shared" si="1075"/>
        <v>0</v>
      </c>
      <c r="FK1345" s="12">
        <f t="shared" si="1075"/>
        <v>0</v>
      </c>
      <c r="FL1345" s="12">
        <f t="shared" si="1075"/>
        <v>0</v>
      </c>
      <c r="FM1345" s="12">
        <f t="shared" si="1075"/>
        <v>0</v>
      </c>
      <c r="FN1345" s="12">
        <f t="shared" si="1075"/>
        <v>0</v>
      </c>
      <c r="FO1345" s="12">
        <f t="shared" si="1075"/>
        <v>0</v>
      </c>
      <c r="FP1345" s="12">
        <f t="shared" si="1075"/>
        <v>0</v>
      </c>
      <c r="FQ1345" s="12">
        <f t="shared" si="1075"/>
        <v>594321.27</v>
      </c>
      <c r="FR1345" s="12">
        <f t="shared" si="1075"/>
        <v>0</v>
      </c>
      <c r="FS1345" s="12">
        <f t="shared" ref="FS1345:GX1345" si="1076">FS1446</f>
        <v>2606404.7400000002</v>
      </c>
      <c r="FT1345" s="12">
        <f t="shared" si="1076"/>
        <v>1999582.35</v>
      </c>
      <c r="FU1345" s="12">
        <f t="shared" si="1076"/>
        <v>12501.12</v>
      </c>
      <c r="FV1345" s="12">
        <f t="shared" si="1076"/>
        <v>0</v>
      </c>
      <c r="FW1345" s="12">
        <f t="shared" si="1076"/>
        <v>1689290.37</v>
      </c>
      <c r="FX1345" s="12">
        <f t="shared" si="1076"/>
        <v>1094969.1000000001</v>
      </c>
      <c r="FY1345" s="12">
        <f t="shared" si="1076"/>
        <v>0</v>
      </c>
      <c r="FZ1345" s="12">
        <f t="shared" si="1076"/>
        <v>1094969.1000000001</v>
      </c>
      <c r="GA1345" s="12">
        <f t="shared" si="1076"/>
        <v>594321.27</v>
      </c>
      <c r="GB1345" s="12">
        <f t="shared" si="1076"/>
        <v>0</v>
      </c>
      <c r="GC1345" s="12">
        <f t="shared" si="1076"/>
        <v>0</v>
      </c>
      <c r="GD1345" s="12">
        <f t="shared" si="1076"/>
        <v>0</v>
      </c>
      <c r="GE1345" s="12">
        <f t="shared" si="1076"/>
        <v>0</v>
      </c>
      <c r="GF1345" s="12">
        <f t="shared" si="1076"/>
        <v>0</v>
      </c>
      <c r="GG1345" s="12">
        <f t="shared" si="1076"/>
        <v>0</v>
      </c>
      <c r="GH1345" s="12">
        <f t="shared" si="1076"/>
        <v>0</v>
      </c>
      <c r="GI1345" s="12">
        <f t="shared" si="1076"/>
        <v>0</v>
      </c>
      <c r="GJ1345" s="12">
        <f t="shared" si="1076"/>
        <v>0</v>
      </c>
      <c r="GK1345" s="12">
        <f t="shared" si="1076"/>
        <v>0</v>
      </c>
      <c r="GL1345" s="12">
        <f t="shared" si="1076"/>
        <v>0</v>
      </c>
      <c r="GM1345" s="12">
        <f t="shared" si="1076"/>
        <v>0</v>
      </c>
      <c r="GN1345" s="12">
        <f t="shared" si="1076"/>
        <v>0</v>
      </c>
      <c r="GO1345" s="12">
        <f t="shared" si="1076"/>
        <v>0</v>
      </c>
      <c r="GP1345" s="12">
        <f t="shared" si="1076"/>
        <v>0</v>
      </c>
      <c r="GQ1345" s="12">
        <f t="shared" si="1076"/>
        <v>0</v>
      </c>
      <c r="GR1345" s="12">
        <f t="shared" si="1076"/>
        <v>0</v>
      </c>
      <c r="GS1345" s="12">
        <f t="shared" si="1076"/>
        <v>0</v>
      </c>
      <c r="GT1345" s="12">
        <f t="shared" si="1076"/>
        <v>0</v>
      </c>
      <c r="GU1345" s="12">
        <f t="shared" si="1076"/>
        <v>0</v>
      </c>
      <c r="GV1345" s="12">
        <f t="shared" si="1076"/>
        <v>0</v>
      </c>
      <c r="GW1345" s="12">
        <f t="shared" si="1076"/>
        <v>0</v>
      </c>
      <c r="GX1345" s="12">
        <f t="shared" si="1076"/>
        <v>0</v>
      </c>
    </row>
    <row r="1347" spans="1:255" x14ac:dyDescent="0.2">
      <c r="A1347" s="2">
        <v>17</v>
      </c>
      <c r="B1347" s="2">
        <v>1</v>
      </c>
      <c r="C1347" s="2">
        <f>ROW(SmtRes!A1154)</f>
        <v>1154</v>
      </c>
      <c r="D1347" s="2">
        <f>ROW(EtalonRes!A1471)</f>
        <v>1471</v>
      </c>
      <c r="E1347" s="2" t="s">
        <v>1163</v>
      </c>
      <c r="F1347" s="2" t="s">
        <v>1164</v>
      </c>
      <c r="G1347" s="2" t="s">
        <v>1165</v>
      </c>
      <c r="H1347" s="2" t="s">
        <v>1166</v>
      </c>
      <c r="I1347" s="2">
        <f>ROUND(((150+570+180+400+80+120)-27*6)/2,9)</f>
        <v>669</v>
      </c>
      <c r="J1347" s="2">
        <v>0</v>
      </c>
      <c r="K1347" s="2">
        <f>ROUND(((150+570+180+400+80+120)-27*6)/2,9)</f>
        <v>669</v>
      </c>
      <c r="L1347" s="2"/>
      <c r="M1347" s="2"/>
      <c r="N1347" s="2"/>
      <c r="O1347" s="2">
        <f t="shared" ref="O1347:O1378" si="1077">ROUND(CP1347,2)</f>
        <v>25542.03</v>
      </c>
      <c r="P1347" s="2">
        <f t="shared" ref="P1347:P1378" si="1078">ROUND((ROUND((AC1347*AW1347*I1347),2)*BC1347),2)</f>
        <v>20451.330000000002</v>
      </c>
      <c r="Q1347" s="2">
        <f>(ROUND((ROUND(((((ET1347*1.2)*1.05))*AV1347*I1347),2)*BB1347),2)+ROUND((ROUND(((AE1347-(((EU1347*1.2)*1.05)))*AV1347*I1347),2)*BS1347),2))</f>
        <v>62.96</v>
      </c>
      <c r="R1347" s="2">
        <f>(ROUND((ROUND(((((EU1347*1.2)*1.05))*AV1347*I1347),2)*BS1347),2)+ROUND((ROUND(((AE1347-(((EU1347*1.2)*1.05)))*AV1347*I1347),2)*BS1347),2))</f>
        <v>8.99</v>
      </c>
      <c r="S1347" s="2">
        <f t="shared" ref="S1347:S1378" si="1079">ROUND((ROUND((AF1347*AV1347*I1347),2)*BA1347),2)</f>
        <v>5027.74</v>
      </c>
      <c r="T1347" s="2">
        <f t="shared" ref="T1347:T1378" si="1080">ROUND(CU1347*I1347,2)</f>
        <v>0</v>
      </c>
      <c r="U1347" s="2">
        <f t="shared" ref="U1347:U1378" si="1081">CV1347*I1347</f>
        <v>395.74347119999999</v>
      </c>
      <c r="V1347" s="2">
        <f t="shared" ref="V1347:V1378" si="1082">CW1347*I1347</f>
        <v>0</v>
      </c>
      <c r="W1347" s="2">
        <f t="shared" ref="W1347:W1378" si="1083">ROUND(CX1347*I1347,2)</f>
        <v>0</v>
      </c>
      <c r="X1347" s="2">
        <f>(ROUND((((S1347+ROUND((ROUND(((((EU1347*1.2)*1.05))*AV1347*I1347),2)*BS1347),2))*AT1347)/100),2)+ROUND(((ROUND((ROUND(((AE1347-(((EU1347*1.2)*1.05)))*AV1347*I1347),2)*BS1347),2)*AT1347)/100),2))</f>
        <v>5490.04</v>
      </c>
      <c r="Y1347" s="2">
        <f>(ROUND((((S1347+ROUND((ROUND(((((EU1347*1.2)*1.05))*AV1347*I1347),2)*BS1347),2))*AU1347)/100),2)+ROUND(((ROUND((ROUND(((AE1347-(((EU1347*1.2)*1.05)))*AV1347*I1347),2)*BS1347),2)*AU1347)/100),2))</f>
        <v>3072.41</v>
      </c>
      <c r="Z1347" s="2"/>
      <c r="AA1347" s="2">
        <v>56661434</v>
      </c>
      <c r="AB1347" s="2">
        <f t="shared" ref="AB1347:AB1378" si="1084">ROUND((AC1347+AD1347+AF1347),6)</f>
        <v>37.701599999999999</v>
      </c>
      <c r="AC1347" s="2">
        <f>ROUND((((ES1347*1)*1)),6)</f>
        <v>30.57</v>
      </c>
      <c r="AD1347" s="2">
        <f>ROUND((((((ET1347*1.2)*1.05))-(((EU1347*1.2)*1.05)))+AE1347),6)</f>
        <v>8.8200000000000001E-2</v>
      </c>
      <c r="AE1347" s="2">
        <f>ROUND((((EU1347*1.2)*1.05)),6)</f>
        <v>1.26E-2</v>
      </c>
      <c r="AF1347" s="2">
        <f>ROUND((((EV1347*1.2)*1.05)),6)</f>
        <v>7.0434000000000001</v>
      </c>
      <c r="AG1347" s="2">
        <f t="shared" ref="AG1347:AG1378" si="1085">ROUND((AP1347),6)</f>
        <v>0</v>
      </c>
      <c r="AH1347" s="2">
        <f>(((EW1347*1.2)*1.05))</f>
        <v>0.5544</v>
      </c>
      <c r="AI1347" s="2">
        <f>(((EX1347*1.2)*1.05))</f>
        <v>0</v>
      </c>
      <c r="AJ1347" s="2">
        <f t="shared" ref="AJ1347:AJ1378" si="1086">(AS1347)</f>
        <v>0</v>
      </c>
      <c r="AK1347" s="2">
        <v>36.229999999999997</v>
      </c>
      <c r="AL1347" s="2">
        <v>30.57</v>
      </c>
      <c r="AM1347" s="2">
        <v>7.0000000000000007E-2</v>
      </c>
      <c r="AN1347" s="2">
        <v>0.01</v>
      </c>
      <c r="AO1347" s="2">
        <v>5.59</v>
      </c>
      <c r="AP1347" s="2">
        <v>0</v>
      </c>
      <c r="AQ1347" s="2">
        <v>0.44</v>
      </c>
      <c r="AR1347" s="2">
        <v>0</v>
      </c>
      <c r="AS1347" s="2">
        <v>0</v>
      </c>
      <c r="AT1347" s="2">
        <v>109</v>
      </c>
      <c r="AU1347" s="2">
        <v>61</v>
      </c>
      <c r="AV1347" s="2">
        <v>1.0669999999999999</v>
      </c>
      <c r="AW1347" s="2">
        <v>1</v>
      </c>
      <c r="AX1347" s="2"/>
      <c r="AY1347" s="2"/>
      <c r="AZ1347" s="2">
        <v>1</v>
      </c>
      <c r="BA1347" s="2">
        <v>1</v>
      </c>
      <c r="BB1347" s="2">
        <v>1</v>
      </c>
      <c r="BC1347" s="2">
        <v>1</v>
      </c>
      <c r="BD1347" s="2" t="s">
        <v>3</v>
      </c>
      <c r="BE1347" s="2" t="s">
        <v>3</v>
      </c>
      <c r="BF1347" s="2" t="s">
        <v>3</v>
      </c>
      <c r="BG1347" s="2" t="s">
        <v>3</v>
      </c>
      <c r="BH1347" s="2">
        <v>0</v>
      </c>
      <c r="BI1347" s="2">
        <v>1</v>
      </c>
      <c r="BJ1347" s="2" t="s">
        <v>1167</v>
      </c>
      <c r="BK1347" s="2"/>
      <c r="BL1347" s="2"/>
      <c r="BM1347" s="2">
        <v>25</v>
      </c>
      <c r="BN1347" s="2">
        <v>0</v>
      </c>
      <c r="BO1347" s="2" t="s">
        <v>1164</v>
      </c>
      <c r="BP1347" s="2">
        <v>1</v>
      </c>
      <c r="BQ1347" s="2">
        <v>30</v>
      </c>
      <c r="BR1347" s="2">
        <v>0</v>
      </c>
      <c r="BS1347" s="2">
        <v>1</v>
      </c>
      <c r="BT1347" s="2">
        <v>1</v>
      </c>
      <c r="BU1347" s="2">
        <v>1</v>
      </c>
      <c r="BV1347" s="2">
        <v>1</v>
      </c>
      <c r="BW1347" s="2">
        <v>1</v>
      </c>
      <c r="BX1347" s="2">
        <v>1</v>
      </c>
      <c r="BY1347" s="2" t="s">
        <v>3</v>
      </c>
      <c r="BZ1347" s="2">
        <v>109</v>
      </c>
      <c r="CA1347" s="2">
        <v>61</v>
      </c>
      <c r="CB1347" s="2" t="s">
        <v>3</v>
      </c>
      <c r="CC1347" s="2"/>
      <c r="CD1347" s="2"/>
      <c r="CE1347" s="2">
        <v>1566</v>
      </c>
      <c r="CF1347" s="2">
        <v>0</v>
      </c>
      <c r="CG1347" s="2">
        <v>0</v>
      </c>
      <c r="CH1347" s="2"/>
      <c r="CI1347" s="2"/>
      <c r="CJ1347" s="2"/>
      <c r="CK1347" s="2"/>
      <c r="CL1347" s="2"/>
      <c r="CM1347" s="2">
        <v>0</v>
      </c>
      <c r="CN1347" s="2" t="s">
        <v>2123</v>
      </c>
      <c r="CO1347" s="2">
        <v>0</v>
      </c>
      <c r="CP1347" s="2">
        <f t="shared" ref="CP1347:CP1378" si="1087">(P1347+Q1347+S1347)</f>
        <v>25542.03</v>
      </c>
      <c r="CQ1347" s="2">
        <f t="shared" ref="CQ1347:CQ1378" si="1088">ROUND((ROUND((AC1347*AW1347*1),2)*BC1347),2)</f>
        <v>30.57</v>
      </c>
      <c r="CR1347" s="2">
        <f>(ROUND((ROUND(((((ET1347*1.2)*1.05))*AV1347*1),2)*BB1347),2)+ROUND((ROUND(((AE1347-(((EU1347*1.2)*1.05)))*AV1347*1),2)*BS1347),2))</f>
        <v>0.09</v>
      </c>
      <c r="CS1347" s="2">
        <f>(ROUND((ROUND(((((EU1347*1.2)*1.05))*AV1347*1),2)*BS1347),2)+ROUND((ROUND(((AE1347-(((EU1347*1.2)*1.05)))*AV1347*1),2)*BS1347),2))</f>
        <v>0.01</v>
      </c>
      <c r="CT1347" s="2">
        <f t="shared" ref="CT1347:CT1378" si="1089">ROUND((ROUND((AF1347*AV1347*1),2)*BA1347),2)</f>
        <v>7.52</v>
      </c>
      <c r="CU1347" s="2">
        <f t="shared" ref="CU1347:CU1378" si="1090">AG1347</f>
        <v>0</v>
      </c>
      <c r="CV1347" s="2">
        <f t="shared" ref="CV1347:CV1378" si="1091">(AH1347*AV1347)</f>
        <v>0.59154479999999998</v>
      </c>
      <c r="CW1347" s="2">
        <f t="shared" ref="CW1347:CW1378" si="1092">AI1347</f>
        <v>0</v>
      </c>
      <c r="CX1347" s="2">
        <f t="shared" ref="CX1347:CX1378" si="1093">AJ1347</f>
        <v>0</v>
      </c>
      <c r="CY1347" s="2">
        <f>(ROUND((((S1347+ROUND((ROUND(((((EU1347*1.2)*1.05))*AV1347*1),2)*BS1347),2))*AT1347)/100),2)+ROUND(((ROUND((ROUND(((AE1347-(((EU1347*1.2)*1.05)))*AV1347*1),2)*BS1347),2)*AT1347)/100),2))</f>
        <v>5480.25</v>
      </c>
      <c r="CZ1347" s="2">
        <f>(ROUND((((S1347+ROUND((ROUND(((((EU1347*1.2)*1.05))*AV1347*1),2)*BS1347),2))*AU1347)/100),2)+ROUND(((ROUND((ROUND(((AE1347-(((EU1347*1.2)*1.05)))*AV1347*1),2)*BS1347),2)*AU1347)/100),2))</f>
        <v>3066.93</v>
      </c>
      <c r="DA1347" s="2"/>
      <c r="DB1347" s="2">
        <v>319</v>
      </c>
      <c r="DC1347" s="2" t="s">
        <v>3</v>
      </c>
      <c r="DD1347" s="2" t="s">
        <v>31</v>
      </c>
      <c r="DE1347" s="2" t="s">
        <v>351</v>
      </c>
      <c r="DF1347" s="2" t="s">
        <v>351</v>
      </c>
      <c r="DG1347" s="2" t="s">
        <v>351</v>
      </c>
      <c r="DH1347" s="2" t="s">
        <v>3</v>
      </c>
      <c r="DI1347" s="2" t="s">
        <v>351</v>
      </c>
      <c r="DJ1347" s="2" t="s">
        <v>351</v>
      </c>
      <c r="DK1347" s="2" t="s">
        <v>3</v>
      </c>
      <c r="DL1347" s="2" t="s">
        <v>3</v>
      </c>
      <c r="DM1347" s="2" t="s">
        <v>3</v>
      </c>
      <c r="DN1347" s="2">
        <v>0</v>
      </c>
      <c r="DO1347" s="2">
        <v>0</v>
      </c>
      <c r="DP1347" s="2">
        <v>1</v>
      </c>
      <c r="DQ1347" s="2">
        <v>1</v>
      </c>
      <c r="DR1347" s="2"/>
      <c r="DS1347" s="2"/>
      <c r="DT1347" s="2"/>
      <c r="DU1347" s="2">
        <v>1013</v>
      </c>
      <c r="DV1347" s="2" t="s">
        <v>1166</v>
      </c>
      <c r="DW1347" s="2" t="s">
        <v>1166</v>
      </c>
      <c r="DX1347" s="2">
        <v>1</v>
      </c>
      <c r="DY1347" s="2"/>
      <c r="DZ1347" s="2" t="s">
        <v>3</v>
      </c>
      <c r="EA1347" s="2" t="s">
        <v>3</v>
      </c>
      <c r="EB1347" s="2" t="s">
        <v>3</v>
      </c>
      <c r="EC1347" s="2" t="s">
        <v>3</v>
      </c>
      <c r="ED1347" s="2"/>
      <c r="EE1347" s="2">
        <v>56938458</v>
      </c>
      <c r="EF1347" s="2">
        <v>30</v>
      </c>
      <c r="EG1347" s="2" t="s">
        <v>34</v>
      </c>
      <c r="EH1347" s="2">
        <v>0</v>
      </c>
      <c r="EI1347" s="2" t="s">
        <v>3</v>
      </c>
      <c r="EJ1347" s="2">
        <v>1</v>
      </c>
      <c r="EK1347" s="2">
        <v>25</v>
      </c>
      <c r="EL1347" s="2" t="s">
        <v>35</v>
      </c>
      <c r="EM1347" s="2" t="s">
        <v>36</v>
      </c>
      <c r="EN1347" s="2"/>
      <c r="EO1347" s="2" t="s">
        <v>352</v>
      </c>
      <c r="EP1347" s="2"/>
      <c r="EQ1347" s="2">
        <v>131072</v>
      </c>
      <c r="ER1347" s="2">
        <v>36.229999999999997</v>
      </c>
      <c r="ES1347" s="2">
        <v>30.57</v>
      </c>
      <c r="ET1347" s="2">
        <v>7.0000000000000007E-2</v>
      </c>
      <c r="EU1347" s="2">
        <v>0.01</v>
      </c>
      <c r="EV1347" s="2">
        <v>5.59</v>
      </c>
      <c r="EW1347" s="2">
        <v>0.44</v>
      </c>
      <c r="EX1347" s="2">
        <v>0</v>
      </c>
      <c r="EY1347" s="2">
        <v>0</v>
      </c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>
        <v>0</v>
      </c>
      <c r="FR1347" s="2">
        <v>0</v>
      </c>
      <c r="FS1347" s="2">
        <v>0</v>
      </c>
      <c r="FT1347" s="2"/>
      <c r="FU1347" s="2"/>
      <c r="FV1347" s="2"/>
      <c r="FW1347" s="2"/>
      <c r="FX1347" s="2">
        <v>109</v>
      </c>
      <c r="FY1347" s="2">
        <v>61</v>
      </c>
      <c r="FZ1347" s="2"/>
      <c r="GA1347" s="2" t="s">
        <v>3</v>
      </c>
      <c r="GB1347" s="2"/>
      <c r="GC1347" s="2"/>
      <c r="GD1347" s="2">
        <v>1</v>
      </c>
      <c r="GE1347" s="2"/>
      <c r="GF1347" s="2">
        <v>268531669</v>
      </c>
      <c r="GG1347" s="2">
        <v>2</v>
      </c>
      <c r="GH1347" s="2">
        <v>1</v>
      </c>
      <c r="GI1347" s="2">
        <v>2</v>
      </c>
      <c r="GJ1347" s="2">
        <v>0</v>
      </c>
      <c r="GK1347" s="2">
        <v>0</v>
      </c>
      <c r="GL1347" s="2">
        <f t="shared" ref="GL1347:GL1378" si="1094">ROUND(IF(AND(BH1347=3,BI1347=3,FS1347&lt;&gt;0),P1347,0),2)</f>
        <v>0</v>
      </c>
      <c r="GM1347" s="2">
        <f t="shared" ref="GM1347:GM1378" si="1095">ROUND(O1347+X1347+Y1347,2)+GX1347</f>
        <v>34104.480000000003</v>
      </c>
      <c r="GN1347" s="2">
        <f t="shared" ref="GN1347:GN1378" si="1096">IF(OR(BI1347=0,BI1347=1),GM1347-GX1347,0)</f>
        <v>34104.480000000003</v>
      </c>
      <c r="GO1347" s="2">
        <f t="shared" ref="GO1347:GO1378" si="1097">IF(BI1347=2,GM1347-GX1347,0)</f>
        <v>0</v>
      </c>
      <c r="GP1347" s="2">
        <f t="shared" ref="GP1347:GP1378" si="1098">IF(BI1347=4,GM1347-GX1347,0)</f>
        <v>0</v>
      </c>
      <c r="GQ1347" s="2"/>
      <c r="GR1347" s="2">
        <v>0</v>
      </c>
      <c r="GS1347" s="2">
        <v>3</v>
      </c>
      <c r="GT1347" s="2">
        <v>0</v>
      </c>
      <c r="GU1347" s="2" t="s">
        <v>3</v>
      </c>
      <c r="GV1347" s="2">
        <f t="shared" ref="GV1347:GV1378" si="1099">ROUND((GT1347),6)</f>
        <v>0</v>
      </c>
      <c r="GW1347" s="2">
        <v>1</v>
      </c>
      <c r="GX1347" s="2">
        <f t="shared" ref="GX1347:GX1378" si="1100">ROUND(HC1347*I1347,2)</f>
        <v>0</v>
      </c>
      <c r="GY1347" s="2"/>
      <c r="GZ1347" s="2"/>
      <c r="HA1347" s="2">
        <v>0</v>
      </c>
      <c r="HB1347" s="2">
        <v>0</v>
      </c>
      <c r="HC1347" s="2">
        <f t="shared" ref="HC1347:HC1378" si="1101">GV1347*GW1347</f>
        <v>0</v>
      </c>
      <c r="HD1347" s="2"/>
      <c r="HE1347" s="2" t="s">
        <v>3</v>
      </c>
      <c r="HF1347" s="2" t="s">
        <v>3</v>
      </c>
      <c r="HG1347" s="2"/>
      <c r="HH1347" s="2"/>
      <c r="HI1347" s="2"/>
      <c r="HJ1347" s="2"/>
      <c r="HK1347" s="2"/>
      <c r="HL1347" s="2"/>
      <c r="HM1347" s="2" t="s">
        <v>3</v>
      </c>
      <c r="HN1347" s="2" t="s">
        <v>3</v>
      </c>
      <c r="HO1347" s="2" t="s">
        <v>3</v>
      </c>
      <c r="HP1347" s="2" t="s">
        <v>3</v>
      </c>
      <c r="HQ1347" s="2" t="s">
        <v>3</v>
      </c>
      <c r="HR1347" s="2"/>
      <c r="HS1347" s="2">
        <v>0</v>
      </c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>
        <v>0</v>
      </c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</row>
    <row r="1348" spans="1:255" x14ac:dyDescent="0.2">
      <c r="A1348" s="3">
        <v>17</v>
      </c>
      <c r="B1348" s="3">
        <v>1</v>
      </c>
      <c r="C1348" s="3">
        <f>ROW(SmtRes!A1162)</f>
        <v>1162</v>
      </c>
      <c r="D1348" s="3">
        <f>ROW(EtalonRes!A1480)</f>
        <v>1480</v>
      </c>
      <c r="E1348" s="3" t="s">
        <v>1163</v>
      </c>
      <c r="F1348" s="3" t="s">
        <v>1164</v>
      </c>
      <c r="G1348" s="3" t="s">
        <v>1165</v>
      </c>
      <c r="H1348" s="3" t="s">
        <v>1166</v>
      </c>
      <c r="I1348" s="3">
        <f>ROUND(((150+570+180+400+80+120)-27*6)/2,9)</f>
        <v>669</v>
      </c>
      <c r="J1348" s="3">
        <v>0</v>
      </c>
      <c r="K1348" s="3">
        <f>ROUND(((150+570+180+400+80+120)-27*6)/2,9)</f>
        <v>669</v>
      </c>
      <c r="O1348" s="3">
        <f t="shared" si="1077"/>
        <v>601255.79</v>
      </c>
      <c r="P1348" s="3">
        <f t="shared" si="1078"/>
        <v>316791.09999999998</v>
      </c>
      <c r="Q1348" s="3">
        <f>(ROUND((ROUND(((((ET1348*1.2)*1.05))*AV1348*I1348),2)*BB1348),2)+ROUND((ROUND(((AE1348-(((EU1348*1.2)*1.05)))*AV1348*I1348),2)*BS1348),2))</f>
        <v>1151.54</v>
      </c>
      <c r="R1348" s="3">
        <f>(ROUND((ROUND(((((EU1348*1.2)*1.05))*AV1348*I1348),2)*BS1348),2)+ROUND((ROUND(((AE1348-(((EU1348*1.2)*1.05)))*AV1348*I1348),2)*BS1348),2))</f>
        <v>506.59</v>
      </c>
      <c r="S1348" s="3">
        <f t="shared" si="1079"/>
        <v>283313.15000000002</v>
      </c>
      <c r="T1348" s="3">
        <f t="shared" si="1080"/>
        <v>0</v>
      </c>
      <c r="U1348" s="3">
        <f t="shared" si="1081"/>
        <v>395.74347119999999</v>
      </c>
      <c r="V1348" s="3">
        <f t="shared" si="1082"/>
        <v>0</v>
      </c>
      <c r="W1348" s="3">
        <f t="shared" si="1083"/>
        <v>0</v>
      </c>
      <c r="X1348" s="3">
        <f>(ROUND((((S1348+ROUND((ROUND(((((EU1348*1.2)*1.05))*AV1348*I1348),2)*BS1348),2))*AT1348)/100),2)+ROUND(((ROUND((ROUND(((AE1348-(((EU1348*1.2)*1.05)))*AV1348*I1348),2)*BS1348),2)*AT1348)/100),2))</f>
        <v>309363.52</v>
      </c>
      <c r="Y1348" s="3">
        <f>(ROUND((((S1348+ROUND((ROUND(((((EU1348*1.2)*1.05))*AV1348*I1348),2)*BS1348),2))*AU1348)/100),2)+ROUND(((ROUND((ROUND(((AE1348-(((EU1348*1.2)*1.05)))*AV1348*I1348),2)*BS1348),2)*AU1348)/100),2))</f>
        <v>173130.04</v>
      </c>
      <c r="AA1348" s="3">
        <v>56661436</v>
      </c>
      <c r="AB1348" s="3">
        <f t="shared" si="1084"/>
        <v>37.701599999999999</v>
      </c>
      <c r="AC1348" s="3">
        <f>ROUND((((ES1348*1)*1)),6)</f>
        <v>30.57</v>
      </c>
      <c r="AD1348" s="3">
        <f>ROUND((((((ET1348*1.2)*1.05))-(((EU1348*1.2)*1.05)))+AE1348),6)</f>
        <v>8.8200000000000001E-2</v>
      </c>
      <c r="AE1348" s="3">
        <f>ROUND((((EU1348*1.2)*1.05)),6)</f>
        <v>1.26E-2</v>
      </c>
      <c r="AF1348" s="3">
        <f>ROUND((((EV1348*1.2)*1.05)),6)</f>
        <v>7.0434000000000001</v>
      </c>
      <c r="AG1348" s="3">
        <f t="shared" si="1085"/>
        <v>0</v>
      </c>
      <c r="AH1348" s="3">
        <f>(((EW1348*1.2)*1.05))</f>
        <v>0.5544</v>
      </c>
      <c r="AI1348" s="3">
        <f>(((EX1348*1.2)*1.05))</f>
        <v>0</v>
      </c>
      <c r="AJ1348" s="3">
        <f t="shared" si="1086"/>
        <v>0</v>
      </c>
      <c r="AK1348" s="3">
        <v>36.229999999999997</v>
      </c>
      <c r="AL1348" s="3">
        <v>30.57</v>
      </c>
      <c r="AM1348" s="3">
        <v>7.0000000000000007E-2</v>
      </c>
      <c r="AN1348" s="3">
        <v>0.01</v>
      </c>
      <c r="AO1348" s="3">
        <v>5.59</v>
      </c>
      <c r="AP1348" s="3">
        <v>0</v>
      </c>
      <c r="AQ1348" s="3">
        <v>0.44</v>
      </c>
      <c r="AR1348" s="3">
        <v>0</v>
      </c>
      <c r="AS1348" s="3">
        <v>0</v>
      </c>
      <c r="AT1348" s="3">
        <v>109</v>
      </c>
      <c r="AU1348" s="3">
        <v>61</v>
      </c>
      <c r="AV1348" s="3">
        <v>1.0669999999999999</v>
      </c>
      <c r="AW1348" s="3">
        <v>1</v>
      </c>
      <c r="AZ1348" s="3">
        <v>1</v>
      </c>
      <c r="BA1348" s="3">
        <v>56.35</v>
      </c>
      <c r="BB1348" s="3">
        <v>18.29</v>
      </c>
      <c r="BC1348" s="3">
        <v>15.49</v>
      </c>
      <c r="BD1348" s="3" t="s">
        <v>3</v>
      </c>
      <c r="BE1348" s="3" t="s">
        <v>3</v>
      </c>
      <c r="BF1348" s="3" t="s">
        <v>3</v>
      </c>
      <c r="BG1348" s="3" t="s">
        <v>3</v>
      </c>
      <c r="BH1348" s="3">
        <v>0</v>
      </c>
      <c r="BI1348" s="3">
        <v>1</v>
      </c>
      <c r="BJ1348" s="3" t="s">
        <v>1167</v>
      </c>
      <c r="BM1348" s="3">
        <v>25</v>
      </c>
      <c r="BN1348" s="3">
        <v>0</v>
      </c>
      <c r="BO1348" s="3" t="s">
        <v>1164</v>
      </c>
      <c r="BP1348" s="3">
        <v>1</v>
      </c>
      <c r="BQ1348" s="3">
        <v>30</v>
      </c>
      <c r="BR1348" s="3">
        <v>0</v>
      </c>
      <c r="BS1348" s="3">
        <v>56.35</v>
      </c>
      <c r="BT1348" s="3">
        <v>1</v>
      </c>
      <c r="BU1348" s="3">
        <v>1</v>
      </c>
      <c r="BV1348" s="3">
        <v>1</v>
      </c>
      <c r="BW1348" s="3">
        <v>1</v>
      </c>
      <c r="BX1348" s="3">
        <v>1</v>
      </c>
      <c r="BY1348" s="3" t="s">
        <v>3</v>
      </c>
      <c r="BZ1348" s="3">
        <v>109</v>
      </c>
      <c r="CA1348" s="3">
        <v>61</v>
      </c>
      <c r="CB1348" s="3" t="s">
        <v>3</v>
      </c>
      <c r="CE1348" s="3">
        <v>1566</v>
      </c>
      <c r="CF1348" s="3">
        <v>0</v>
      </c>
      <c r="CG1348" s="3">
        <v>0</v>
      </c>
      <c r="CM1348" s="3">
        <v>0</v>
      </c>
      <c r="CN1348" s="3" t="s">
        <v>2123</v>
      </c>
      <c r="CO1348" s="3">
        <v>0</v>
      </c>
      <c r="CP1348" s="3">
        <f t="shared" si="1087"/>
        <v>601255.79</v>
      </c>
      <c r="CQ1348" s="3">
        <f t="shared" si="1088"/>
        <v>473.53</v>
      </c>
      <c r="CR1348" s="3">
        <f>(ROUND((ROUND(((((ET1348*1.2)*1.05))*AV1348*1),2)*BB1348),2)+ROUND((ROUND(((AE1348-(((EU1348*1.2)*1.05)))*AV1348*1),2)*BS1348),2))</f>
        <v>1.65</v>
      </c>
      <c r="CS1348" s="3">
        <f>(ROUND((ROUND(((((EU1348*1.2)*1.05))*AV1348*1),2)*BS1348),2)+ROUND((ROUND(((AE1348-(((EU1348*1.2)*1.05)))*AV1348*1),2)*BS1348),2))</f>
        <v>0.56000000000000005</v>
      </c>
      <c r="CT1348" s="3">
        <f t="shared" si="1089"/>
        <v>423.75</v>
      </c>
      <c r="CU1348" s="3">
        <f t="shared" si="1090"/>
        <v>0</v>
      </c>
      <c r="CV1348" s="3">
        <f t="shared" si="1091"/>
        <v>0.59154479999999998</v>
      </c>
      <c r="CW1348" s="3">
        <f t="shared" si="1092"/>
        <v>0</v>
      </c>
      <c r="CX1348" s="3">
        <f t="shared" si="1093"/>
        <v>0</v>
      </c>
      <c r="CY1348" s="3">
        <f>(ROUND((((S1348+ROUND((ROUND(((((EU1348*1.2)*1.05))*AV1348*1),2)*BS1348),2))*AT1348)/100),2)+ROUND(((ROUND((ROUND(((AE1348-(((EU1348*1.2)*1.05)))*AV1348*1),2)*BS1348),2)*AT1348)/100),2))</f>
        <v>308811.94</v>
      </c>
      <c r="CZ1348" s="3">
        <f>(ROUND((((S1348+ROUND((ROUND(((((EU1348*1.2)*1.05))*AV1348*1),2)*BS1348),2))*AU1348)/100),2)+ROUND(((ROUND((ROUND(((AE1348-(((EU1348*1.2)*1.05)))*AV1348*1),2)*BS1348),2)*AU1348)/100),2))</f>
        <v>172821.36</v>
      </c>
      <c r="DB1348" s="3">
        <v>321</v>
      </c>
      <c r="DC1348" s="3" t="s">
        <v>3</v>
      </c>
      <c r="DD1348" s="3" t="s">
        <v>31</v>
      </c>
      <c r="DE1348" s="3" t="s">
        <v>351</v>
      </c>
      <c r="DF1348" s="3" t="s">
        <v>351</v>
      </c>
      <c r="DG1348" s="3" t="s">
        <v>351</v>
      </c>
      <c r="DH1348" s="3" t="s">
        <v>3</v>
      </c>
      <c r="DI1348" s="3" t="s">
        <v>351</v>
      </c>
      <c r="DJ1348" s="3" t="s">
        <v>351</v>
      </c>
      <c r="DK1348" s="3" t="s">
        <v>3</v>
      </c>
      <c r="DL1348" s="3" t="s">
        <v>3</v>
      </c>
      <c r="DM1348" s="3" t="s">
        <v>3</v>
      </c>
      <c r="DN1348" s="3">
        <v>0</v>
      </c>
      <c r="DO1348" s="3">
        <v>0</v>
      </c>
      <c r="DP1348" s="3">
        <v>1</v>
      </c>
      <c r="DQ1348" s="3">
        <v>1</v>
      </c>
      <c r="DU1348" s="3">
        <v>1013</v>
      </c>
      <c r="DV1348" s="3" t="s">
        <v>1166</v>
      </c>
      <c r="DW1348" s="3" t="s">
        <v>1166</v>
      </c>
      <c r="DX1348" s="3">
        <v>1</v>
      </c>
      <c r="DZ1348" s="3" t="s">
        <v>3</v>
      </c>
      <c r="EA1348" s="3" t="s">
        <v>3</v>
      </c>
      <c r="EB1348" s="3" t="s">
        <v>3</v>
      </c>
      <c r="EC1348" s="3" t="s">
        <v>3</v>
      </c>
      <c r="EE1348" s="3">
        <v>56938458</v>
      </c>
      <c r="EF1348" s="3">
        <v>30</v>
      </c>
      <c r="EG1348" s="3" t="s">
        <v>34</v>
      </c>
      <c r="EH1348" s="3">
        <v>0</v>
      </c>
      <c r="EI1348" s="3" t="s">
        <v>3</v>
      </c>
      <c r="EJ1348" s="3">
        <v>1</v>
      </c>
      <c r="EK1348" s="3">
        <v>25</v>
      </c>
      <c r="EL1348" s="3" t="s">
        <v>35</v>
      </c>
      <c r="EM1348" s="3" t="s">
        <v>36</v>
      </c>
      <c r="EO1348" s="3" t="s">
        <v>352</v>
      </c>
      <c r="EQ1348" s="3">
        <v>131072</v>
      </c>
      <c r="ER1348" s="3">
        <v>36.229999999999997</v>
      </c>
      <c r="ES1348" s="3">
        <v>30.57</v>
      </c>
      <c r="ET1348" s="3">
        <v>7.0000000000000007E-2</v>
      </c>
      <c r="EU1348" s="3">
        <v>0.01</v>
      </c>
      <c r="EV1348" s="3">
        <v>5.59</v>
      </c>
      <c r="EW1348" s="3">
        <v>0.44</v>
      </c>
      <c r="EX1348" s="3">
        <v>0</v>
      </c>
      <c r="EY1348" s="3">
        <v>0</v>
      </c>
      <c r="FQ1348" s="3">
        <v>0</v>
      </c>
      <c r="FR1348" s="3">
        <v>0</v>
      </c>
      <c r="FS1348" s="3">
        <v>0</v>
      </c>
      <c r="FX1348" s="3">
        <v>109</v>
      </c>
      <c r="FY1348" s="3">
        <v>61</v>
      </c>
      <c r="GA1348" s="3" t="s">
        <v>3</v>
      </c>
      <c r="GD1348" s="3">
        <v>1</v>
      </c>
      <c r="GF1348" s="3">
        <v>268531669</v>
      </c>
      <c r="GG1348" s="3">
        <v>2</v>
      </c>
      <c r="GH1348" s="3">
        <v>1</v>
      </c>
      <c r="GI1348" s="3">
        <v>2</v>
      </c>
      <c r="GJ1348" s="3">
        <v>0</v>
      </c>
      <c r="GK1348" s="3">
        <v>0</v>
      </c>
      <c r="GL1348" s="3">
        <f t="shared" si="1094"/>
        <v>0</v>
      </c>
      <c r="GM1348" s="3">
        <f t="shared" si="1095"/>
        <v>1083749.3500000001</v>
      </c>
      <c r="GN1348" s="3">
        <f t="shared" si="1096"/>
        <v>1083749.3500000001</v>
      </c>
      <c r="GO1348" s="3">
        <f t="shared" si="1097"/>
        <v>0</v>
      </c>
      <c r="GP1348" s="3">
        <f t="shared" si="1098"/>
        <v>0</v>
      </c>
      <c r="GR1348" s="3">
        <v>0</v>
      </c>
      <c r="GS1348" s="3">
        <v>3</v>
      </c>
      <c r="GT1348" s="3">
        <v>0</v>
      </c>
      <c r="GU1348" s="3" t="s">
        <v>3</v>
      </c>
      <c r="GV1348" s="3">
        <f t="shared" si="1099"/>
        <v>0</v>
      </c>
      <c r="GW1348" s="3">
        <v>1</v>
      </c>
      <c r="GX1348" s="3">
        <f t="shared" si="1100"/>
        <v>0</v>
      </c>
      <c r="HA1348" s="3">
        <v>0</v>
      </c>
      <c r="HB1348" s="3">
        <v>0</v>
      </c>
      <c r="HC1348" s="3">
        <f t="shared" si="1101"/>
        <v>0</v>
      </c>
      <c r="HE1348" s="3" t="s">
        <v>3</v>
      </c>
      <c r="HF1348" s="3" t="s">
        <v>3</v>
      </c>
      <c r="HM1348" s="3" t="s">
        <v>3</v>
      </c>
      <c r="HN1348" s="3" t="s">
        <v>3</v>
      </c>
      <c r="HO1348" s="3" t="s">
        <v>3</v>
      </c>
      <c r="HP1348" s="3" t="s">
        <v>3</v>
      </c>
      <c r="HQ1348" s="3" t="s">
        <v>3</v>
      </c>
      <c r="HS1348" s="3">
        <v>0</v>
      </c>
      <c r="IK1348" s="3">
        <v>0</v>
      </c>
    </row>
    <row r="1349" spans="1:255" x14ac:dyDescent="0.2">
      <c r="A1349" s="2">
        <v>18</v>
      </c>
      <c r="B1349" s="2">
        <v>1</v>
      </c>
      <c r="C1349" s="2">
        <v>1150</v>
      </c>
      <c r="D1349" s="2"/>
      <c r="E1349" s="2" t="s">
        <v>1168</v>
      </c>
      <c r="F1349" s="2" t="s">
        <v>1169</v>
      </c>
      <c r="G1349" s="2" t="s">
        <v>1170</v>
      </c>
      <c r="H1349" s="2" t="s">
        <v>1171</v>
      </c>
      <c r="I1349" s="2">
        <f>I1347*J1349</f>
        <v>16.725000000000001</v>
      </c>
      <c r="J1349" s="2">
        <v>2.5000000000000001E-2</v>
      </c>
      <c r="K1349" s="2">
        <v>2.5000000000000001E-2</v>
      </c>
      <c r="L1349" s="2"/>
      <c r="M1349" s="2"/>
      <c r="N1349" s="2"/>
      <c r="O1349" s="2">
        <f t="shared" si="1077"/>
        <v>673.85</v>
      </c>
      <c r="P1349" s="2">
        <f t="shared" si="1078"/>
        <v>673.85</v>
      </c>
      <c r="Q1349" s="2">
        <f t="shared" ref="Q1349:Q1366" si="1102">(ROUND((ROUND(((ET1349)*AV1349*I1349),2)*BB1349),2)+ROUND((ROUND(((AE1349-(EU1349))*AV1349*I1349),2)*BS1349),2))</f>
        <v>0</v>
      </c>
      <c r="R1349" s="2">
        <f t="shared" ref="R1349:R1366" si="1103">(ROUND((ROUND(((EU1349)*AV1349*I1349),2)*BS1349),2)+ROUND((ROUND(((AE1349-(EU1349))*AV1349*I1349),2)*BS1349),2))</f>
        <v>0</v>
      </c>
      <c r="S1349" s="2">
        <f t="shared" si="1079"/>
        <v>0</v>
      </c>
      <c r="T1349" s="2">
        <f t="shared" si="1080"/>
        <v>0</v>
      </c>
      <c r="U1349" s="2">
        <f t="shared" si="1081"/>
        <v>0</v>
      </c>
      <c r="V1349" s="2">
        <f t="shared" si="1082"/>
        <v>0</v>
      </c>
      <c r="W1349" s="2">
        <f t="shared" si="1083"/>
        <v>0</v>
      </c>
      <c r="X1349" s="2">
        <f t="shared" ref="X1349:X1366" si="1104">(ROUND((((S1349+ROUND((ROUND(((EU1349)*AV1349*I1349),2)*BS1349),2))*AT1349)/100),2)+ROUND(((ROUND((ROUND(((AE1349-(EU1349))*AV1349*I1349),2)*BS1349),2)*AT1349)/100),2))</f>
        <v>0</v>
      </c>
      <c r="Y1349" s="2">
        <f t="shared" ref="Y1349:Y1366" si="1105">(ROUND((((S1349+ROUND((ROUND(((EU1349)*AV1349*I1349),2)*BS1349),2))*AU1349)/100),2)+ROUND(((ROUND((ROUND(((AE1349-(EU1349))*AV1349*I1349),2)*BS1349),2)*AU1349)/100),2))</f>
        <v>0</v>
      </c>
      <c r="Z1349" s="2"/>
      <c r="AA1349" s="2">
        <v>56661434</v>
      </c>
      <c r="AB1349" s="2">
        <f t="shared" si="1084"/>
        <v>40.29</v>
      </c>
      <c r="AC1349" s="2">
        <f t="shared" ref="AC1349:AC1366" si="1106">ROUND((ES1349),6)</f>
        <v>40.29</v>
      </c>
      <c r="AD1349" s="2">
        <f t="shared" ref="AD1349:AD1366" si="1107">ROUND((((ET1349)-(EU1349))+AE1349),6)</f>
        <v>0</v>
      </c>
      <c r="AE1349" s="2">
        <f t="shared" ref="AE1349:AE1366" si="1108">ROUND((EU1349),6)</f>
        <v>0</v>
      </c>
      <c r="AF1349" s="2">
        <f t="shared" ref="AF1349:AF1366" si="1109">ROUND((EV1349),6)</f>
        <v>0</v>
      </c>
      <c r="AG1349" s="2">
        <f t="shared" si="1085"/>
        <v>0</v>
      </c>
      <c r="AH1349" s="2">
        <f t="shared" ref="AH1349:AH1366" si="1110">(EW1349)</f>
        <v>0</v>
      </c>
      <c r="AI1349" s="2">
        <f t="shared" ref="AI1349:AI1366" si="1111">(EX1349)</f>
        <v>0</v>
      </c>
      <c r="AJ1349" s="2">
        <f t="shared" si="1086"/>
        <v>0</v>
      </c>
      <c r="AK1349" s="2">
        <v>40.29</v>
      </c>
      <c r="AL1349" s="2">
        <v>40.29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109</v>
      </c>
      <c r="AU1349" s="2">
        <v>61</v>
      </c>
      <c r="AV1349" s="2">
        <v>1</v>
      </c>
      <c r="AW1349" s="2">
        <v>1</v>
      </c>
      <c r="AX1349" s="2"/>
      <c r="AY1349" s="2"/>
      <c r="AZ1349" s="2">
        <v>1</v>
      </c>
      <c r="BA1349" s="2">
        <v>1</v>
      </c>
      <c r="BB1349" s="2">
        <v>1</v>
      </c>
      <c r="BC1349" s="2">
        <v>1</v>
      </c>
      <c r="BD1349" s="2" t="s">
        <v>3</v>
      </c>
      <c r="BE1349" s="2" t="s">
        <v>3</v>
      </c>
      <c r="BF1349" s="2" t="s">
        <v>3</v>
      </c>
      <c r="BG1349" s="2" t="s">
        <v>3</v>
      </c>
      <c r="BH1349" s="2">
        <v>3</v>
      </c>
      <c r="BI1349" s="2">
        <v>1</v>
      </c>
      <c r="BJ1349" s="2" t="s">
        <v>1172</v>
      </c>
      <c r="BK1349" s="2"/>
      <c r="BL1349" s="2"/>
      <c r="BM1349" s="2">
        <v>25</v>
      </c>
      <c r="BN1349" s="2">
        <v>0</v>
      </c>
      <c r="BO1349" s="2" t="s">
        <v>3</v>
      </c>
      <c r="BP1349" s="2">
        <v>0</v>
      </c>
      <c r="BQ1349" s="2">
        <v>30</v>
      </c>
      <c r="BR1349" s="2">
        <v>0</v>
      </c>
      <c r="BS1349" s="2">
        <v>1</v>
      </c>
      <c r="BT1349" s="2">
        <v>1</v>
      </c>
      <c r="BU1349" s="2">
        <v>1</v>
      </c>
      <c r="BV1349" s="2">
        <v>1</v>
      </c>
      <c r="BW1349" s="2">
        <v>1</v>
      </c>
      <c r="BX1349" s="2">
        <v>1</v>
      </c>
      <c r="BY1349" s="2" t="s">
        <v>3</v>
      </c>
      <c r="BZ1349" s="2">
        <v>109</v>
      </c>
      <c r="CA1349" s="2">
        <v>61</v>
      </c>
      <c r="CB1349" s="2" t="s">
        <v>3</v>
      </c>
      <c r="CC1349" s="2"/>
      <c r="CD1349" s="2"/>
      <c r="CE1349" s="2">
        <v>1566</v>
      </c>
      <c r="CF1349" s="2">
        <v>0</v>
      </c>
      <c r="CG1349" s="2">
        <v>0</v>
      </c>
      <c r="CH1349" s="2"/>
      <c r="CI1349" s="2"/>
      <c r="CJ1349" s="2"/>
      <c r="CK1349" s="2"/>
      <c r="CL1349" s="2"/>
      <c r="CM1349" s="2">
        <v>0</v>
      </c>
      <c r="CN1349" s="2" t="s">
        <v>2135</v>
      </c>
      <c r="CO1349" s="2">
        <v>0</v>
      </c>
      <c r="CP1349" s="2">
        <f t="shared" si="1087"/>
        <v>673.85</v>
      </c>
      <c r="CQ1349" s="2">
        <f t="shared" si="1088"/>
        <v>40.29</v>
      </c>
      <c r="CR1349" s="2">
        <f t="shared" ref="CR1349:CR1366" si="1112">(ROUND((ROUND(((ET1349)*AV1349*1),2)*BB1349),2)+ROUND((ROUND(((AE1349-(EU1349))*AV1349*1),2)*BS1349),2))</f>
        <v>0</v>
      </c>
      <c r="CS1349" s="2">
        <f t="shared" ref="CS1349:CS1366" si="1113">(ROUND((ROUND(((EU1349)*AV1349*1),2)*BS1349),2)+ROUND((ROUND(((AE1349-(EU1349))*AV1349*1),2)*BS1349),2))</f>
        <v>0</v>
      </c>
      <c r="CT1349" s="2">
        <f t="shared" si="1089"/>
        <v>0</v>
      </c>
      <c r="CU1349" s="2">
        <f t="shared" si="1090"/>
        <v>0</v>
      </c>
      <c r="CV1349" s="2">
        <f t="shared" si="1091"/>
        <v>0</v>
      </c>
      <c r="CW1349" s="2">
        <f t="shared" si="1092"/>
        <v>0</v>
      </c>
      <c r="CX1349" s="2">
        <f t="shared" si="1093"/>
        <v>0</v>
      </c>
      <c r="CY1349" s="2">
        <f t="shared" ref="CY1349:CY1366" si="1114">(ROUND((((S1349+ROUND((ROUND(((EU1349)*AV1349*1),2)*BS1349),2))*AT1349)/100),2)+ROUND(((ROUND((ROUND(((AE1349-(EU1349))*AV1349*1),2)*BS1349),2)*AT1349)/100),2))</f>
        <v>0</v>
      </c>
      <c r="CZ1349" s="2">
        <f t="shared" ref="CZ1349:CZ1366" si="1115">(ROUND((((S1349+ROUND((ROUND(((EU1349)*AV1349*1),2)*BS1349),2))*AU1349)/100),2)+ROUND(((ROUND((ROUND(((AE1349-(EU1349))*AV1349*1),2)*BS1349),2)*AU1349)/100),2))</f>
        <v>0</v>
      </c>
      <c r="DA1349" s="2"/>
      <c r="DB1349" s="2"/>
      <c r="DC1349" s="2" t="s">
        <v>3</v>
      </c>
      <c r="DD1349" s="2" t="s">
        <v>3</v>
      </c>
      <c r="DE1349" s="2" t="s">
        <v>3</v>
      </c>
      <c r="DF1349" s="2" t="s">
        <v>3</v>
      </c>
      <c r="DG1349" s="2" t="s">
        <v>3</v>
      </c>
      <c r="DH1349" s="2" t="s">
        <v>3</v>
      </c>
      <c r="DI1349" s="2" t="s">
        <v>3</v>
      </c>
      <c r="DJ1349" s="2" t="s">
        <v>3</v>
      </c>
      <c r="DK1349" s="2" t="s">
        <v>3</v>
      </c>
      <c r="DL1349" s="2" t="s">
        <v>3</v>
      </c>
      <c r="DM1349" s="2" t="s">
        <v>3</v>
      </c>
      <c r="DN1349" s="2">
        <v>0</v>
      </c>
      <c r="DO1349" s="2">
        <v>0</v>
      </c>
      <c r="DP1349" s="2">
        <v>1</v>
      </c>
      <c r="DQ1349" s="2">
        <v>1</v>
      </c>
      <c r="DR1349" s="2"/>
      <c r="DS1349" s="2"/>
      <c r="DT1349" s="2"/>
      <c r="DU1349" s="2">
        <v>1009</v>
      </c>
      <c r="DV1349" s="2" t="s">
        <v>1171</v>
      </c>
      <c r="DW1349" s="2" t="s">
        <v>1171</v>
      </c>
      <c r="DX1349" s="2">
        <v>1</v>
      </c>
      <c r="DY1349" s="2"/>
      <c r="DZ1349" s="2" t="s">
        <v>3</v>
      </c>
      <c r="EA1349" s="2" t="s">
        <v>3</v>
      </c>
      <c r="EB1349" s="2" t="s">
        <v>3</v>
      </c>
      <c r="EC1349" s="2" t="s">
        <v>3</v>
      </c>
      <c r="ED1349" s="2"/>
      <c r="EE1349" s="2">
        <v>56938458</v>
      </c>
      <c r="EF1349" s="2">
        <v>30</v>
      </c>
      <c r="EG1349" s="2" t="s">
        <v>34</v>
      </c>
      <c r="EH1349" s="2">
        <v>0</v>
      </c>
      <c r="EI1349" s="2" t="s">
        <v>3</v>
      </c>
      <c r="EJ1349" s="2">
        <v>1</v>
      </c>
      <c r="EK1349" s="2">
        <v>25</v>
      </c>
      <c r="EL1349" s="2" t="s">
        <v>35</v>
      </c>
      <c r="EM1349" s="2" t="s">
        <v>36</v>
      </c>
      <c r="EN1349" s="2"/>
      <c r="EO1349" s="2" t="s">
        <v>835</v>
      </c>
      <c r="EP1349" s="2"/>
      <c r="EQ1349" s="2">
        <v>0</v>
      </c>
      <c r="ER1349" s="2">
        <v>40.29</v>
      </c>
      <c r="ES1349" s="2">
        <v>40.29</v>
      </c>
      <c r="ET1349" s="2">
        <v>0</v>
      </c>
      <c r="EU1349" s="2">
        <v>0</v>
      </c>
      <c r="EV1349" s="2">
        <v>0</v>
      </c>
      <c r="EW1349" s="2">
        <v>0</v>
      </c>
      <c r="EX1349" s="2">
        <v>0</v>
      </c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>
        <v>0</v>
      </c>
      <c r="FR1349" s="2">
        <v>0</v>
      </c>
      <c r="FS1349" s="2">
        <v>0</v>
      </c>
      <c r="FT1349" s="2"/>
      <c r="FU1349" s="2"/>
      <c r="FV1349" s="2"/>
      <c r="FW1349" s="2"/>
      <c r="FX1349" s="2">
        <v>109</v>
      </c>
      <c r="FY1349" s="2">
        <v>61</v>
      </c>
      <c r="FZ1349" s="2"/>
      <c r="GA1349" s="2" t="s">
        <v>3</v>
      </c>
      <c r="GB1349" s="2"/>
      <c r="GC1349" s="2"/>
      <c r="GD1349" s="2">
        <v>1</v>
      </c>
      <c r="GE1349" s="2"/>
      <c r="GF1349" s="2">
        <v>1912471796</v>
      </c>
      <c r="GG1349" s="2">
        <v>2</v>
      </c>
      <c r="GH1349" s="2">
        <v>1</v>
      </c>
      <c r="GI1349" s="2">
        <v>-2</v>
      </c>
      <c r="GJ1349" s="2">
        <v>0</v>
      </c>
      <c r="GK1349" s="2">
        <v>0</v>
      </c>
      <c r="GL1349" s="2">
        <f t="shared" si="1094"/>
        <v>0</v>
      </c>
      <c r="GM1349" s="2">
        <f t="shared" si="1095"/>
        <v>673.85</v>
      </c>
      <c r="GN1349" s="2">
        <f t="shared" si="1096"/>
        <v>673.85</v>
      </c>
      <c r="GO1349" s="2">
        <f t="shared" si="1097"/>
        <v>0</v>
      </c>
      <c r="GP1349" s="2">
        <f t="shared" si="1098"/>
        <v>0</v>
      </c>
      <c r="GQ1349" s="2"/>
      <c r="GR1349" s="2">
        <v>0</v>
      </c>
      <c r="GS1349" s="2">
        <v>3</v>
      </c>
      <c r="GT1349" s="2">
        <v>0</v>
      </c>
      <c r="GU1349" s="2" t="s">
        <v>3</v>
      </c>
      <c r="GV1349" s="2">
        <f t="shared" si="1099"/>
        <v>0</v>
      </c>
      <c r="GW1349" s="2">
        <v>1</v>
      </c>
      <c r="GX1349" s="2">
        <f t="shared" si="1100"/>
        <v>0</v>
      </c>
      <c r="GY1349" s="2"/>
      <c r="GZ1349" s="2"/>
      <c r="HA1349" s="2">
        <v>0</v>
      </c>
      <c r="HB1349" s="2">
        <v>0</v>
      </c>
      <c r="HC1349" s="2">
        <f t="shared" si="1101"/>
        <v>0</v>
      </c>
      <c r="HD1349" s="2"/>
      <c r="HE1349" s="2" t="s">
        <v>3</v>
      </c>
      <c r="HF1349" s="2" t="s">
        <v>3</v>
      </c>
      <c r="HG1349" s="2"/>
      <c r="HH1349" s="2"/>
      <c r="HI1349" s="2"/>
      <c r="HJ1349" s="2"/>
      <c r="HK1349" s="2"/>
      <c r="HL1349" s="2"/>
      <c r="HM1349" s="2" t="s">
        <v>31</v>
      </c>
      <c r="HN1349" s="2" t="s">
        <v>3</v>
      </c>
      <c r="HO1349" s="2" t="s">
        <v>3</v>
      </c>
      <c r="HP1349" s="2" t="s">
        <v>3</v>
      </c>
      <c r="HQ1349" s="2" t="s">
        <v>3</v>
      </c>
      <c r="HR1349" s="2"/>
      <c r="HS1349" s="2">
        <v>0</v>
      </c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>
        <v>0</v>
      </c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</row>
    <row r="1350" spans="1:255" x14ac:dyDescent="0.2">
      <c r="A1350" s="3">
        <v>18</v>
      </c>
      <c r="B1350" s="3">
        <v>1</v>
      </c>
      <c r="C1350" s="3">
        <v>1158</v>
      </c>
      <c r="E1350" s="3" t="s">
        <v>1168</v>
      </c>
      <c r="F1350" s="3" t="s">
        <v>1169</v>
      </c>
      <c r="G1350" s="3" t="s">
        <v>1170</v>
      </c>
      <c r="H1350" s="3" t="s">
        <v>1171</v>
      </c>
      <c r="I1350" s="3">
        <f>I1348*J1350</f>
        <v>16.725000000000001</v>
      </c>
      <c r="J1350" s="3">
        <v>2.5000000000000001E-2</v>
      </c>
      <c r="K1350" s="3">
        <v>2.5000000000000001E-2</v>
      </c>
      <c r="O1350" s="3">
        <f t="shared" si="1077"/>
        <v>12412.32</v>
      </c>
      <c r="P1350" s="3">
        <f t="shared" si="1078"/>
        <v>12412.32</v>
      </c>
      <c r="Q1350" s="3">
        <f t="shared" si="1102"/>
        <v>0</v>
      </c>
      <c r="R1350" s="3">
        <f t="shared" si="1103"/>
        <v>0</v>
      </c>
      <c r="S1350" s="3">
        <f t="shared" si="1079"/>
        <v>0</v>
      </c>
      <c r="T1350" s="3">
        <f t="shared" si="1080"/>
        <v>0</v>
      </c>
      <c r="U1350" s="3">
        <f t="shared" si="1081"/>
        <v>0</v>
      </c>
      <c r="V1350" s="3">
        <f t="shared" si="1082"/>
        <v>0</v>
      </c>
      <c r="W1350" s="3">
        <f t="shared" si="1083"/>
        <v>0</v>
      </c>
      <c r="X1350" s="3">
        <f t="shared" si="1104"/>
        <v>0</v>
      </c>
      <c r="Y1350" s="3">
        <f t="shared" si="1105"/>
        <v>0</v>
      </c>
      <c r="AA1350" s="3">
        <v>56661436</v>
      </c>
      <c r="AB1350" s="3">
        <f t="shared" si="1084"/>
        <v>40.29</v>
      </c>
      <c r="AC1350" s="3">
        <f t="shared" si="1106"/>
        <v>40.29</v>
      </c>
      <c r="AD1350" s="3">
        <f t="shared" si="1107"/>
        <v>0</v>
      </c>
      <c r="AE1350" s="3">
        <f t="shared" si="1108"/>
        <v>0</v>
      </c>
      <c r="AF1350" s="3">
        <f t="shared" si="1109"/>
        <v>0</v>
      </c>
      <c r="AG1350" s="3">
        <f t="shared" si="1085"/>
        <v>0</v>
      </c>
      <c r="AH1350" s="3">
        <f t="shared" si="1110"/>
        <v>0</v>
      </c>
      <c r="AI1350" s="3">
        <f t="shared" si="1111"/>
        <v>0</v>
      </c>
      <c r="AJ1350" s="3">
        <f t="shared" si="1086"/>
        <v>0</v>
      </c>
      <c r="AK1350" s="3">
        <v>40.29</v>
      </c>
      <c r="AL1350" s="3">
        <v>40.29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109</v>
      </c>
      <c r="AU1350" s="3">
        <v>61</v>
      </c>
      <c r="AV1350" s="3">
        <v>1</v>
      </c>
      <c r="AW1350" s="3">
        <v>1</v>
      </c>
      <c r="AZ1350" s="3">
        <v>1</v>
      </c>
      <c r="BA1350" s="3">
        <v>1</v>
      </c>
      <c r="BB1350" s="3">
        <v>1</v>
      </c>
      <c r="BC1350" s="3">
        <v>18.420000000000002</v>
      </c>
      <c r="BD1350" s="3" t="s">
        <v>3</v>
      </c>
      <c r="BE1350" s="3" t="s">
        <v>3</v>
      </c>
      <c r="BF1350" s="3" t="s">
        <v>3</v>
      </c>
      <c r="BG1350" s="3" t="s">
        <v>3</v>
      </c>
      <c r="BH1350" s="3">
        <v>3</v>
      </c>
      <c r="BI1350" s="3">
        <v>1</v>
      </c>
      <c r="BJ1350" s="3" t="s">
        <v>1172</v>
      </c>
      <c r="BM1350" s="3">
        <v>25</v>
      </c>
      <c r="BN1350" s="3">
        <v>0</v>
      </c>
      <c r="BO1350" s="3" t="s">
        <v>1169</v>
      </c>
      <c r="BP1350" s="3">
        <v>1</v>
      </c>
      <c r="BQ1350" s="3">
        <v>30</v>
      </c>
      <c r="BR1350" s="3">
        <v>0</v>
      </c>
      <c r="BS1350" s="3">
        <v>1</v>
      </c>
      <c r="BT1350" s="3">
        <v>1</v>
      </c>
      <c r="BU1350" s="3">
        <v>1</v>
      </c>
      <c r="BV1350" s="3">
        <v>1</v>
      </c>
      <c r="BW1350" s="3">
        <v>1</v>
      </c>
      <c r="BX1350" s="3">
        <v>1</v>
      </c>
      <c r="BY1350" s="3" t="s">
        <v>3</v>
      </c>
      <c r="BZ1350" s="3">
        <v>109</v>
      </c>
      <c r="CA1350" s="3">
        <v>61</v>
      </c>
      <c r="CB1350" s="3" t="s">
        <v>3</v>
      </c>
      <c r="CE1350" s="3">
        <v>1566</v>
      </c>
      <c r="CF1350" s="3">
        <v>0</v>
      </c>
      <c r="CG1350" s="3">
        <v>0</v>
      </c>
      <c r="CM1350" s="3">
        <v>0</v>
      </c>
      <c r="CN1350" s="3" t="s">
        <v>2135</v>
      </c>
      <c r="CO1350" s="3">
        <v>0</v>
      </c>
      <c r="CP1350" s="3">
        <f t="shared" si="1087"/>
        <v>12412.32</v>
      </c>
      <c r="CQ1350" s="3">
        <f t="shared" si="1088"/>
        <v>742.14</v>
      </c>
      <c r="CR1350" s="3">
        <f t="shared" si="1112"/>
        <v>0</v>
      </c>
      <c r="CS1350" s="3">
        <f t="shared" si="1113"/>
        <v>0</v>
      </c>
      <c r="CT1350" s="3">
        <f t="shared" si="1089"/>
        <v>0</v>
      </c>
      <c r="CU1350" s="3">
        <f t="shared" si="1090"/>
        <v>0</v>
      </c>
      <c r="CV1350" s="3">
        <f t="shared" si="1091"/>
        <v>0</v>
      </c>
      <c r="CW1350" s="3">
        <f t="shared" si="1092"/>
        <v>0</v>
      </c>
      <c r="CX1350" s="3">
        <f t="shared" si="1093"/>
        <v>0</v>
      </c>
      <c r="CY1350" s="3">
        <f t="shared" si="1114"/>
        <v>0</v>
      </c>
      <c r="CZ1350" s="3">
        <f t="shared" si="1115"/>
        <v>0</v>
      </c>
      <c r="DC1350" s="3" t="s">
        <v>3</v>
      </c>
      <c r="DD1350" s="3" t="s">
        <v>3</v>
      </c>
      <c r="DE1350" s="3" t="s">
        <v>3</v>
      </c>
      <c r="DF1350" s="3" t="s">
        <v>3</v>
      </c>
      <c r="DG1350" s="3" t="s">
        <v>3</v>
      </c>
      <c r="DH1350" s="3" t="s">
        <v>3</v>
      </c>
      <c r="DI1350" s="3" t="s">
        <v>3</v>
      </c>
      <c r="DJ1350" s="3" t="s">
        <v>3</v>
      </c>
      <c r="DK1350" s="3" t="s">
        <v>3</v>
      </c>
      <c r="DL1350" s="3" t="s">
        <v>3</v>
      </c>
      <c r="DM1350" s="3" t="s">
        <v>3</v>
      </c>
      <c r="DN1350" s="3">
        <v>0</v>
      </c>
      <c r="DO1350" s="3">
        <v>0</v>
      </c>
      <c r="DP1350" s="3">
        <v>1</v>
      </c>
      <c r="DQ1350" s="3">
        <v>1</v>
      </c>
      <c r="DU1350" s="3">
        <v>1009</v>
      </c>
      <c r="DV1350" s="3" t="s">
        <v>1171</v>
      </c>
      <c r="DW1350" s="3" t="s">
        <v>1171</v>
      </c>
      <c r="DX1350" s="3">
        <v>1</v>
      </c>
      <c r="DZ1350" s="3" t="s">
        <v>3</v>
      </c>
      <c r="EA1350" s="3" t="s">
        <v>3</v>
      </c>
      <c r="EB1350" s="3" t="s">
        <v>3</v>
      </c>
      <c r="EC1350" s="3" t="s">
        <v>3</v>
      </c>
      <c r="EE1350" s="3">
        <v>56938458</v>
      </c>
      <c r="EF1350" s="3">
        <v>30</v>
      </c>
      <c r="EG1350" s="3" t="s">
        <v>34</v>
      </c>
      <c r="EH1350" s="3">
        <v>0</v>
      </c>
      <c r="EI1350" s="3" t="s">
        <v>3</v>
      </c>
      <c r="EJ1350" s="3">
        <v>1</v>
      </c>
      <c r="EK1350" s="3">
        <v>25</v>
      </c>
      <c r="EL1350" s="3" t="s">
        <v>35</v>
      </c>
      <c r="EM1350" s="3" t="s">
        <v>36</v>
      </c>
      <c r="EO1350" s="3" t="s">
        <v>835</v>
      </c>
      <c r="EQ1350" s="3">
        <v>0</v>
      </c>
      <c r="ER1350" s="3">
        <v>40.29</v>
      </c>
      <c r="ES1350" s="3">
        <v>40.29</v>
      </c>
      <c r="ET1350" s="3">
        <v>0</v>
      </c>
      <c r="EU1350" s="3">
        <v>0</v>
      </c>
      <c r="EV1350" s="3">
        <v>0</v>
      </c>
      <c r="EW1350" s="3">
        <v>0</v>
      </c>
      <c r="EX1350" s="3">
        <v>0</v>
      </c>
      <c r="FQ1350" s="3">
        <v>0</v>
      </c>
      <c r="FR1350" s="3">
        <v>0</v>
      </c>
      <c r="FS1350" s="3">
        <v>0</v>
      </c>
      <c r="FX1350" s="3">
        <v>109</v>
      </c>
      <c r="FY1350" s="3">
        <v>61</v>
      </c>
      <c r="GA1350" s="3" t="s">
        <v>3</v>
      </c>
      <c r="GD1350" s="3">
        <v>1</v>
      </c>
      <c r="GF1350" s="3">
        <v>1912471796</v>
      </c>
      <c r="GG1350" s="3">
        <v>2</v>
      </c>
      <c r="GH1350" s="3">
        <v>1</v>
      </c>
      <c r="GI1350" s="3">
        <v>2</v>
      </c>
      <c r="GJ1350" s="3">
        <v>0</v>
      </c>
      <c r="GK1350" s="3">
        <v>0</v>
      </c>
      <c r="GL1350" s="3">
        <f t="shared" si="1094"/>
        <v>0</v>
      </c>
      <c r="GM1350" s="3">
        <f t="shared" si="1095"/>
        <v>12412.32</v>
      </c>
      <c r="GN1350" s="3">
        <f t="shared" si="1096"/>
        <v>12412.32</v>
      </c>
      <c r="GO1350" s="3">
        <f t="shared" si="1097"/>
        <v>0</v>
      </c>
      <c r="GP1350" s="3">
        <f t="shared" si="1098"/>
        <v>0</v>
      </c>
      <c r="GR1350" s="3">
        <v>0</v>
      </c>
      <c r="GS1350" s="3">
        <v>3</v>
      </c>
      <c r="GT1350" s="3">
        <v>0</v>
      </c>
      <c r="GU1350" s="3" t="s">
        <v>3</v>
      </c>
      <c r="GV1350" s="3">
        <f t="shared" si="1099"/>
        <v>0</v>
      </c>
      <c r="GW1350" s="3">
        <v>1</v>
      </c>
      <c r="GX1350" s="3">
        <f t="shared" si="1100"/>
        <v>0</v>
      </c>
      <c r="HA1350" s="3">
        <v>0</v>
      </c>
      <c r="HB1350" s="3">
        <v>0</v>
      </c>
      <c r="HC1350" s="3">
        <f t="shared" si="1101"/>
        <v>0</v>
      </c>
      <c r="HE1350" s="3" t="s">
        <v>3</v>
      </c>
      <c r="HF1350" s="3" t="s">
        <v>3</v>
      </c>
      <c r="HM1350" s="3" t="s">
        <v>31</v>
      </c>
      <c r="HN1350" s="3" t="s">
        <v>3</v>
      </c>
      <c r="HO1350" s="3" t="s">
        <v>3</v>
      </c>
      <c r="HP1350" s="3" t="s">
        <v>3</v>
      </c>
      <c r="HQ1350" s="3" t="s">
        <v>3</v>
      </c>
      <c r="HS1350" s="3">
        <v>0</v>
      </c>
      <c r="IK1350" s="3">
        <v>0</v>
      </c>
    </row>
    <row r="1351" spans="1:255" x14ac:dyDescent="0.2">
      <c r="A1351" s="2">
        <v>18</v>
      </c>
      <c r="B1351" s="2">
        <v>1</v>
      </c>
      <c r="C1351" s="2">
        <v>1154</v>
      </c>
      <c r="D1351" s="2"/>
      <c r="E1351" s="2" t="s">
        <v>1173</v>
      </c>
      <c r="F1351" s="2" t="s">
        <v>1174</v>
      </c>
      <c r="G1351" s="2" t="s">
        <v>1175</v>
      </c>
      <c r="H1351" s="2" t="s">
        <v>1176</v>
      </c>
      <c r="I1351" s="2">
        <f>I1347*J1351</f>
        <v>0.66900000000000004</v>
      </c>
      <c r="J1351" s="2">
        <v>1E-3</v>
      </c>
      <c r="K1351" s="2">
        <v>1E-3</v>
      </c>
      <c r="L1351" s="2"/>
      <c r="M1351" s="2"/>
      <c r="N1351" s="2"/>
      <c r="O1351" s="2">
        <f t="shared" si="1077"/>
        <v>3201.47</v>
      </c>
      <c r="P1351" s="2">
        <f t="shared" si="1078"/>
        <v>3201.47</v>
      </c>
      <c r="Q1351" s="2">
        <f t="shared" si="1102"/>
        <v>0</v>
      </c>
      <c r="R1351" s="2">
        <f t="shared" si="1103"/>
        <v>0</v>
      </c>
      <c r="S1351" s="2">
        <f t="shared" si="1079"/>
        <v>0</v>
      </c>
      <c r="T1351" s="2">
        <f t="shared" si="1080"/>
        <v>0</v>
      </c>
      <c r="U1351" s="2">
        <f t="shared" si="1081"/>
        <v>0</v>
      </c>
      <c r="V1351" s="2">
        <f t="shared" si="1082"/>
        <v>0</v>
      </c>
      <c r="W1351" s="2">
        <f t="shared" si="1083"/>
        <v>0</v>
      </c>
      <c r="X1351" s="2">
        <f t="shared" si="1104"/>
        <v>0</v>
      </c>
      <c r="Y1351" s="2">
        <f t="shared" si="1105"/>
        <v>0</v>
      </c>
      <c r="Z1351" s="2"/>
      <c r="AA1351" s="2">
        <v>56661434</v>
      </c>
      <c r="AB1351" s="2">
        <f t="shared" si="1084"/>
        <v>4785.46</v>
      </c>
      <c r="AC1351" s="2">
        <f t="shared" si="1106"/>
        <v>4785.46</v>
      </c>
      <c r="AD1351" s="2">
        <f t="shared" si="1107"/>
        <v>0</v>
      </c>
      <c r="AE1351" s="2">
        <f t="shared" si="1108"/>
        <v>0</v>
      </c>
      <c r="AF1351" s="2">
        <f t="shared" si="1109"/>
        <v>0</v>
      </c>
      <c r="AG1351" s="2">
        <f t="shared" si="1085"/>
        <v>0</v>
      </c>
      <c r="AH1351" s="2">
        <f t="shared" si="1110"/>
        <v>0</v>
      </c>
      <c r="AI1351" s="2">
        <f t="shared" si="1111"/>
        <v>0</v>
      </c>
      <c r="AJ1351" s="2">
        <f t="shared" si="1086"/>
        <v>0</v>
      </c>
      <c r="AK1351" s="2">
        <v>4785.46</v>
      </c>
      <c r="AL1351" s="2">
        <v>4785.46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109</v>
      </c>
      <c r="AU1351" s="2">
        <v>61</v>
      </c>
      <c r="AV1351" s="2">
        <v>1</v>
      </c>
      <c r="AW1351" s="2">
        <v>1</v>
      </c>
      <c r="AX1351" s="2"/>
      <c r="AY1351" s="2"/>
      <c r="AZ1351" s="2">
        <v>1</v>
      </c>
      <c r="BA1351" s="2">
        <v>1</v>
      </c>
      <c r="BB1351" s="2">
        <v>1</v>
      </c>
      <c r="BC1351" s="2">
        <v>1</v>
      </c>
      <c r="BD1351" s="2" t="s">
        <v>3</v>
      </c>
      <c r="BE1351" s="2" t="s">
        <v>3</v>
      </c>
      <c r="BF1351" s="2" t="s">
        <v>3</v>
      </c>
      <c r="BG1351" s="2" t="s">
        <v>3</v>
      </c>
      <c r="BH1351" s="2">
        <v>3</v>
      </c>
      <c r="BI1351" s="2">
        <v>1</v>
      </c>
      <c r="BJ1351" s="2" t="s">
        <v>1177</v>
      </c>
      <c r="BK1351" s="2"/>
      <c r="BL1351" s="2"/>
      <c r="BM1351" s="2">
        <v>25</v>
      </c>
      <c r="BN1351" s="2">
        <v>0</v>
      </c>
      <c r="BO1351" s="2" t="s">
        <v>3</v>
      </c>
      <c r="BP1351" s="2">
        <v>0</v>
      </c>
      <c r="BQ1351" s="2">
        <v>30</v>
      </c>
      <c r="BR1351" s="2">
        <v>0</v>
      </c>
      <c r="BS1351" s="2">
        <v>1</v>
      </c>
      <c r="BT1351" s="2">
        <v>1</v>
      </c>
      <c r="BU1351" s="2">
        <v>1</v>
      </c>
      <c r="BV1351" s="2">
        <v>1</v>
      </c>
      <c r="BW1351" s="2">
        <v>1</v>
      </c>
      <c r="BX1351" s="2">
        <v>1</v>
      </c>
      <c r="BY1351" s="2" t="s">
        <v>3</v>
      </c>
      <c r="BZ1351" s="2">
        <v>109</v>
      </c>
      <c r="CA1351" s="2">
        <v>61</v>
      </c>
      <c r="CB1351" s="2" t="s">
        <v>3</v>
      </c>
      <c r="CC1351" s="2"/>
      <c r="CD1351" s="2"/>
      <c r="CE1351" s="2">
        <v>1566</v>
      </c>
      <c r="CF1351" s="2">
        <v>0</v>
      </c>
      <c r="CG1351" s="2">
        <v>0</v>
      </c>
      <c r="CH1351" s="2"/>
      <c r="CI1351" s="2"/>
      <c r="CJ1351" s="2"/>
      <c r="CK1351" s="2"/>
      <c r="CL1351" s="2"/>
      <c r="CM1351" s="2">
        <v>0</v>
      </c>
      <c r="CN1351" s="2" t="s">
        <v>2135</v>
      </c>
      <c r="CO1351" s="2">
        <v>0</v>
      </c>
      <c r="CP1351" s="2">
        <f t="shared" si="1087"/>
        <v>3201.47</v>
      </c>
      <c r="CQ1351" s="2">
        <f t="shared" si="1088"/>
        <v>4785.46</v>
      </c>
      <c r="CR1351" s="2">
        <f t="shared" si="1112"/>
        <v>0</v>
      </c>
      <c r="CS1351" s="2">
        <f t="shared" si="1113"/>
        <v>0</v>
      </c>
      <c r="CT1351" s="2">
        <f t="shared" si="1089"/>
        <v>0</v>
      </c>
      <c r="CU1351" s="2">
        <f t="shared" si="1090"/>
        <v>0</v>
      </c>
      <c r="CV1351" s="2">
        <f t="shared" si="1091"/>
        <v>0</v>
      </c>
      <c r="CW1351" s="2">
        <f t="shared" si="1092"/>
        <v>0</v>
      </c>
      <c r="CX1351" s="2">
        <f t="shared" si="1093"/>
        <v>0</v>
      </c>
      <c r="CY1351" s="2">
        <f t="shared" si="1114"/>
        <v>0</v>
      </c>
      <c r="CZ1351" s="2">
        <f t="shared" si="1115"/>
        <v>0</v>
      </c>
      <c r="DA1351" s="2"/>
      <c r="DB1351" s="2"/>
      <c r="DC1351" s="2" t="s">
        <v>3</v>
      </c>
      <c r="DD1351" s="2" t="s">
        <v>3</v>
      </c>
      <c r="DE1351" s="2" t="s">
        <v>3</v>
      </c>
      <c r="DF1351" s="2" t="s">
        <v>3</v>
      </c>
      <c r="DG1351" s="2" t="s">
        <v>3</v>
      </c>
      <c r="DH1351" s="2" t="s">
        <v>3</v>
      </c>
      <c r="DI1351" s="2" t="s">
        <v>3</v>
      </c>
      <c r="DJ1351" s="2" t="s">
        <v>3</v>
      </c>
      <c r="DK1351" s="2" t="s">
        <v>3</v>
      </c>
      <c r="DL1351" s="2" t="s">
        <v>3</v>
      </c>
      <c r="DM1351" s="2" t="s">
        <v>3</v>
      </c>
      <c r="DN1351" s="2">
        <v>0</v>
      </c>
      <c r="DO1351" s="2">
        <v>0</v>
      </c>
      <c r="DP1351" s="2">
        <v>1</v>
      </c>
      <c r="DQ1351" s="2">
        <v>1</v>
      </c>
      <c r="DR1351" s="2"/>
      <c r="DS1351" s="2"/>
      <c r="DT1351" s="2"/>
      <c r="DU1351" s="2">
        <v>1003</v>
      </c>
      <c r="DV1351" s="2" t="s">
        <v>1176</v>
      </c>
      <c r="DW1351" s="2" t="s">
        <v>1176</v>
      </c>
      <c r="DX1351" s="2">
        <v>1000</v>
      </c>
      <c r="DY1351" s="2"/>
      <c r="DZ1351" s="2" t="s">
        <v>3</v>
      </c>
      <c r="EA1351" s="2" t="s">
        <v>3</v>
      </c>
      <c r="EB1351" s="2" t="s">
        <v>3</v>
      </c>
      <c r="EC1351" s="2" t="s">
        <v>3</v>
      </c>
      <c r="ED1351" s="2"/>
      <c r="EE1351" s="2">
        <v>56938458</v>
      </c>
      <c r="EF1351" s="2">
        <v>30</v>
      </c>
      <c r="EG1351" s="2" t="s">
        <v>34</v>
      </c>
      <c r="EH1351" s="2">
        <v>0</v>
      </c>
      <c r="EI1351" s="2" t="s">
        <v>3</v>
      </c>
      <c r="EJ1351" s="2">
        <v>1</v>
      </c>
      <c r="EK1351" s="2">
        <v>25</v>
      </c>
      <c r="EL1351" s="2" t="s">
        <v>35</v>
      </c>
      <c r="EM1351" s="2" t="s">
        <v>36</v>
      </c>
      <c r="EN1351" s="2"/>
      <c r="EO1351" s="2" t="s">
        <v>835</v>
      </c>
      <c r="EP1351" s="2"/>
      <c r="EQ1351" s="2">
        <v>0</v>
      </c>
      <c r="ER1351" s="2">
        <v>4785.46</v>
      </c>
      <c r="ES1351" s="2">
        <v>4785.46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>
        <v>0</v>
      </c>
      <c r="FR1351" s="2">
        <v>0</v>
      </c>
      <c r="FS1351" s="2">
        <v>0</v>
      </c>
      <c r="FT1351" s="2"/>
      <c r="FU1351" s="2"/>
      <c r="FV1351" s="2"/>
      <c r="FW1351" s="2"/>
      <c r="FX1351" s="2">
        <v>109</v>
      </c>
      <c r="FY1351" s="2">
        <v>61</v>
      </c>
      <c r="FZ1351" s="2"/>
      <c r="GA1351" s="2" t="s">
        <v>3</v>
      </c>
      <c r="GB1351" s="2"/>
      <c r="GC1351" s="2"/>
      <c r="GD1351" s="2">
        <v>1</v>
      </c>
      <c r="GE1351" s="2"/>
      <c r="GF1351" s="2">
        <v>88807480</v>
      </c>
      <c r="GG1351" s="2">
        <v>2</v>
      </c>
      <c r="GH1351" s="2">
        <v>1</v>
      </c>
      <c r="GI1351" s="2">
        <v>-2</v>
      </c>
      <c r="GJ1351" s="2">
        <v>0</v>
      </c>
      <c r="GK1351" s="2">
        <v>0</v>
      </c>
      <c r="GL1351" s="2">
        <f t="shared" si="1094"/>
        <v>0</v>
      </c>
      <c r="GM1351" s="2">
        <f t="shared" si="1095"/>
        <v>3201.47</v>
      </c>
      <c r="GN1351" s="2">
        <f t="shared" si="1096"/>
        <v>3201.47</v>
      </c>
      <c r="GO1351" s="2">
        <f t="shared" si="1097"/>
        <v>0</v>
      </c>
      <c r="GP1351" s="2">
        <f t="shared" si="1098"/>
        <v>0</v>
      </c>
      <c r="GQ1351" s="2"/>
      <c r="GR1351" s="2">
        <v>0</v>
      </c>
      <c r="GS1351" s="2">
        <v>3</v>
      </c>
      <c r="GT1351" s="2">
        <v>0</v>
      </c>
      <c r="GU1351" s="2" t="s">
        <v>3</v>
      </c>
      <c r="GV1351" s="2">
        <f t="shared" si="1099"/>
        <v>0</v>
      </c>
      <c r="GW1351" s="2">
        <v>1</v>
      </c>
      <c r="GX1351" s="2">
        <f t="shared" si="1100"/>
        <v>0</v>
      </c>
      <c r="GY1351" s="2"/>
      <c r="GZ1351" s="2"/>
      <c r="HA1351" s="2">
        <v>0</v>
      </c>
      <c r="HB1351" s="2">
        <v>0</v>
      </c>
      <c r="HC1351" s="2">
        <f t="shared" si="1101"/>
        <v>0</v>
      </c>
      <c r="HD1351" s="2"/>
      <c r="HE1351" s="2" t="s">
        <v>3</v>
      </c>
      <c r="HF1351" s="2" t="s">
        <v>3</v>
      </c>
      <c r="HG1351" s="2"/>
      <c r="HH1351" s="2"/>
      <c r="HI1351" s="2"/>
      <c r="HJ1351" s="2"/>
      <c r="HK1351" s="2"/>
      <c r="HL1351" s="2"/>
      <c r="HM1351" s="2" t="s">
        <v>31</v>
      </c>
      <c r="HN1351" s="2" t="s">
        <v>3</v>
      </c>
      <c r="HO1351" s="2" t="s">
        <v>3</v>
      </c>
      <c r="HP1351" s="2" t="s">
        <v>3</v>
      </c>
      <c r="HQ1351" s="2" t="s">
        <v>3</v>
      </c>
      <c r="HR1351" s="2"/>
      <c r="HS1351" s="2">
        <v>0</v>
      </c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>
        <v>0</v>
      </c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</row>
    <row r="1352" spans="1:255" x14ac:dyDescent="0.2">
      <c r="A1352" s="3">
        <v>18</v>
      </c>
      <c r="B1352" s="3">
        <v>1</v>
      </c>
      <c r="C1352" s="3">
        <v>1162</v>
      </c>
      <c r="E1352" s="3" t="s">
        <v>1173</v>
      </c>
      <c r="F1352" s="3" t="s">
        <v>1174</v>
      </c>
      <c r="G1352" s="3" t="s">
        <v>1175</v>
      </c>
      <c r="H1352" s="3" t="s">
        <v>1176</v>
      </c>
      <c r="I1352" s="3">
        <f>I1348*J1352</f>
        <v>0.66900000000000004</v>
      </c>
      <c r="J1352" s="3">
        <v>1E-3</v>
      </c>
      <c r="K1352" s="3">
        <v>1E-3</v>
      </c>
      <c r="O1352" s="3">
        <f t="shared" si="1077"/>
        <v>24939.45</v>
      </c>
      <c r="P1352" s="3">
        <f t="shared" si="1078"/>
        <v>24939.45</v>
      </c>
      <c r="Q1352" s="3">
        <f t="shared" si="1102"/>
        <v>0</v>
      </c>
      <c r="R1352" s="3">
        <f t="shared" si="1103"/>
        <v>0</v>
      </c>
      <c r="S1352" s="3">
        <f t="shared" si="1079"/>
        <v>0</v>
      </c>
      <c r="T1352" s="3">
        <f t="shared" si="1080"/>
        <v>0</v>
      </c>
      <c r="U1352" s="3">
        <f t="shared" si="1081"/>
        <v>0</v>
      </c>
      <c r="V1352" s="3">
        <f t="shared" si="1082"/>
        <v>0</v>
      </c>
      <c r="W1352" s="3">
        <f t="shared" si="1083"/>
        <v>0</v>
      </c>
      <c r="X1352" s="3">
        <f t="shared" si="1104"/>
        <v>0</v>
      </c>
      <c r="Y1352" s="3">
        <f t="shared" si="1105"/>
        <v>0</v>
      </c>
      <c r="AA1352" s="3">
        <v>56661436</v>
      </c>
      <c r="AB1352" s="3">
        <f t="shared" si="1084"/>
        <v>4785.46</v>
      </c>
      <c r="AC1352" s="3">
        <f t="shared" si="1106"/>
        <v>4785.46</v>
      </c>
      <c r="AD1352" s="3">
        <f t="shared" si="1107"/>
        <v>0</v>
      </c>
      <c r="AE1352" s="3">
        <f t="shared" si="1108"/>
        <v>0</v>
      </c>
      <c r="AF1352" s="3">
        <f t="shared" si="1109"/>
        <v>0</v>
      </c>
      <c r="AG1352" s="3">
        <f t="shared" si="1085"/>
        <v>0</v>
      </c>
      <c r="AH1352" s="3">
        <f t="shared" si="1110"/>
        <v>0</v>
      </c>
      <c r="AI1352" s="3">
        <f t="shared" si="1111"/>
        <v>0</v>
      </c>
      <c r="AJ1352" s="3">
        <f t="shared" si="1086"/>
        <v>0</v>
      </c>
      <c r="AK1352" s="3">
        <v>4785.46</v>
      </c>
      <c r="AL1352" s="3">
        <v>4785.46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109</v>
      </c>
      <c r="AU1352" s="3">
        <v>61</v>
      </c>
      <c r="AV1352" s="3">
        <v>1</v>
      </c>
      <c r="AW1352" s="3">
        <v>1</v>
      </c>
      <c r="AZ1352" s="3">
        <v>1</v>
      </c>
      <c r="BA1352" s="3">
        <v>1</v>
      </c>
      <c r="BB1352" s="3">
        <v>1</v>
      </c>
      <c r="BC1352" s="3">
        <v>7.79</v>
      </c>
      <c r="BD1352" s="3" t="s">
        <v>3</v>
      </c>
      <c r="BE1352" s="3" t="s">
        <v>3</v>
      </c>
      <c r="BF1352" s="3" t="s">
        <v>3</v>
      </c>
      <c r="BG1352" s="3" t="s">
        <v>3</v>
      </c>
      <c r="BH1352" s="3">
        <v>3</v>
      </c>
      <c r="BI1352" s="3">
        <v>1</v>
      </c>
      <c r="BJ1352" s="3" t="s">
        <v>1177</v>
      </c>
      <c r="BM1352" s="3">
        <v>25</v>
      </c>
      <c r="BN1352" s="3">
        <v>0</v>
      </c>
      <c r="BO1352" s="3" t="s">
        <v>1174</v>
      </c>
      <c r="BP1352" s="3">
        <v>1</v>
      </c>
      <c r="BQ1352" s="3">
        <v>30</v>
      </c>
      <c r="BR1352" s="3">
        <v>0</v>
      </c>
      <c r="BS1352" s="3">
        <v>1</v>
      </c>
      <c r="BT1352" s="3">
        <v>1</v>
      </c>
      <c r="BU1352" s="3">
        <v>1</v>
      </c>
      <c r="BV1352" s="3">
        <v>1</v>
      </c>
      <c r="BW1352" s="3">
        <v>1</v>
      </c>
      <c r="BX1352" s="3">
        <v>1</v>
      </c>
      <c r="BY1352" s="3" t="s">
        <v>3</v>
      </c>
      <c r="BZ1352" s="3">
        <v>109</v>
      </c>
      <c r="CA1352" s="3">
        <v>61</v>
      </c>
      <c r="CB1352" s="3" t="s">
        <v>3</v>
      </c>
      <c r="CE1352" s="3">
        <v>1566</v>
      </c>
      <c r="CF1352" s="3">
        <v>0</v>
      </c>
      <c r="CG1352" s="3">
        <v>0</v>
      </c>
      <c r="CM1352" s="3">
        <v>0</v>
      </c>
      <c r="CN1352" s="3" t="s">
        <v>2135</v>
      </c>
      <c r="CO1352" s="3">
        <v>0</v>
      </c>
      <c r="CP1352" s="3">
        <f t="shared" si="1087"/>
        <v>24939.45</v>
      </c>
      <c r="CQ1352" s="3">
        <f t="shared" si="1088"/>
        <v>37278.730000000003</v>
      </c>
      <c r="CR1352" s="3">
        <f t="shared" si="1112"/>
        <v>0</v>
      </c>
      <c r="CS1352" s="3">
        <f t="shared" si="1113"/>
        <v>0</v>
      </c>
      <c r="CT1352" s="3">
        <f t="shared" si="1089"/>
        <v>0</v>
      </c>
      <c r="CU1352" s="3">
        <f t="shared" si="1090"/>
        <v>0</v>
      </c>
      <c r="CV1352" s="3">
        <f t="shared" si="1091"/>
        <v>0</v>
      </c>
      <c r="CW1352" s="3">
        <f t="shared" si="1092"/>
        <v>0</v>
      </c>
      <c r="CX1352" s="3">
        <f t="shared" si="1093"/>
        <v>0</v>
      </c>
      <c r="CY1352" s="3">
        <f t="shared" si="1114"/>
        <v>0</v>
      </c>
      <c r="CZ1352" s="3">
        <f t="shared" si="1115"/>
        <v>0</v>
      </c>
      <c r="DC1352" s="3" t="s">
        <v>3</v>
      </c>
      <c r="DD1352" s="3" t="s">
        <v>3</v>
      </c>
      <c r="DE1352" s="3" t="s">
        <v>3</v>
      </c>
      <c r="DF1352" s="3" t="s">
        <v>3</v>
      </c>
      <c r="DG1352" s="3" t="s">
        <v>3</v>
      </c>
      <c r="DH1352" s="3" t="s">
        <v>3</v>
      </c>
      <c r="DI1352" s="3" t="s">
        <v>3</v>
      </c>
      <c r="DJ1352" s="3" t="s">
        <v>3</v>
      </c>
      <c r="DK1352" s="3" t="s">
        <v>3</v>
      </c>
      <c r="DL1352" s="3" t="s">
        <v>3</v>
      </c>
      <c r="DM1352" s="3" t="s">
        <v>3</v>
      </c>
      <c r="DN1352" s="3">
        <v>0</v>
      </c>
      <c r="DO1352" s="3">
        <v>0</v>
      </c>
      <c r="DP1352" s="3">
        <v>1</v>
      </c>
      <c r="DQ1352" s="3">
        <v>1</v>
      </c>
      <c r="DU1352" s="3">
        <v>1003</v>
      </c>
      <c r="DV1352" s="3" t="s">
        <v>1176</v>
      </c>
      <c r="DW1352" s="3" t="s">
        <v>1176</v>
      </c>
      <c r="DX1352" s="3">
        <v>1000</v>
      </c>
      <c r="DZ1352" s="3" t="s">
        <v>3</v>
      </c>
      <c r="EA1352" s="3" t="s">
        <v>3</v>
      </c>
      <c r="EB1352" s="3" t="s">
        <v>3</v>
      </c>
      <c r="EC1352" s="3" t="s">
        <v>3</v>
      </c>
      <c r="EE1352" s="3">
        <v>56938458</v>
      </c>
      <c r="EF1352" s="3">
        <v>30</v>
      </c>
      <c r="EG1352" s="3" t="s">
        <v>34</v>
      </c>
      <c r="EH1352" s="3">
        <v>0</v>
      </c>
      <c r="EI1352" s="3" t="s">
        <v>3</v>
      </c>
      <c r="EJ1352" s="3">
        <v>1</v>
      </c>
      <c r="EK1352" s="3">
        <v>25</v>
      </c>
      <c r="EL1352" s="3" t="s">
        <v>35</v>
      </c>
      <c r="EM1352" s="3" t="s">
        <v>36</v>
      </c>
      <c r="EO1352" s="3" t="s">
        <v>835</v>
      </c>
      <c r="EQ1352" s="3">
        <v>0</v>
      </c>
      <c r="ER1352" s="3">
        <v>4785.46</v>
      </c>
      <c r="ES1352" s="3">
        <v>4785.46</v>
      </c>
      <c r="ET1352" s="3">
        <v>0</v>
      </c>
      <c r="EU1352" s="3">
        <v>0</v>
      </c>
      <c r="EV1352" s="3">
        <v>0</v>
      </c>
      <c r="EW1352" s="3">
        <v>0</v>
      </c>
      <c r="EX1352" s="3">
        <v>0</v>
      </c>
      <c r="FQ1352" s="3">
        <v>0</v>
      </c>
      <c r="FR1352" s="3">
        <v>0</v>
      </c>
      <c r="FS1352" s="3">
        <v>0</v>
      </c>
      <c r="FX1352" s="3">
        <v>109</v>
      </c>
      <c r="FY1352" s="3">
        <v>61</v>
      </c>
      <c r="GA1352" s="3" t="s">
        <v>3</v>
      </c>
      <c r="GD1352" s="3">
        <v>1</v>
      </c>
      <c r="GF1352" s="3">
        <v>88807480</v>
      </c>
      <c r="GG1352" s="3">
        <v>2</v>
      </c>
      <c r="GH1352" s="3">
        <v>1</v>
      </c>
      <c r="GI1352" s="3">
        <v>2</v>
      </c>
      <c r="GJ1352" s="3">
        <v>0</v>
      </c>
      <c r="GK1352" s="3">
        <v>0</v>
      </c>
      <c r="GL1352" s="3">
        <f t="shared" si="1094"/>
        <v>0</v>
      </c>
      <c r="GM1352" s="3">
        <f t="shared" si="1095"/>
        <v>24939.45</v>
      </c>
      <c r="GN1352" s="3">
        <f t="shared" si="1096"/>
        <v>24939.45</v>
      </c>
      <c r="GO1352" s="3">
        <f t="shared" si="1097"/>
        <v>0</v>
      </c>
      <c r="GP1352" s="3">
        <f t="shared" si="1098"/>
        <v>0</v>
      </c>
      <c r="GR1352" s="3">
        <v>0</v>
      </c>
      <c r="GS1352" s="3">
        <v>3</v>
      </c>
      <c r="GT1352" s="3">
        <v>0</v>
      </c>
      <c r="GU1352" s="3" t="s">
        <v>3</v>
      </c>
      <c r="GV1352" s="3">
        <f t="shared" si="1099"/>
        <v>0</v>
      </c>
      <c r="GW1352" s="3">
        <v>1</v>
      </c>
      <c r="GX1352" s="3">
        <f t="shared" si="1100"/>
        <v>0</v>
      </c>
      <c r="HA1352" s="3">
        <v>0</v>
      </c>
      <c r="HB1352" s="3">
        <v>0</v>
      </c>
      <c r="HC1352" s="3">
        <f t="shared" si="1101"/>
        <v>0</v>
      </c>
      <c r="HE1352" s="3" t="s">
        <v>3</v>
      </c>
      <c r="HF1352" s="3" t="s">
        <v>3</v>
      </c>
      <c r="HM1352" s="3" t="s">
        <v>31</v>
      </c>
      <c r="HN1352" s="3" t="s">
        <v>3</v>
      </c>
      <c r="HO1352" s="3" t="s">
        <v>3</v>
      </c>
      <c r="HP1352" s="3" t="s">
        <v>3</v>
      </c>
      <c r="HQ1352" s="3" t="s">
        <v>3</v>
      </c>
      <c r="HS1352" s="3">
        <v>0</v>
      </c>
      <c r="IK1352" s="3">
        <v>0</v>
      </c>
    </row>
    <row r="1353" spans="1:255" x14ac:dyDescent="0.2">
      <c r="A1353" s="2">
        <v>17</v>
      </c>
      <c r="B1353" s="2">
        <v>1</v>
      </c>
      <c r="C1353" s="2"/>
      <c r="D1353" s="2"/>
      <c r="E1353" s="2" t="s">
        <v>1178</v>
      </c>
      <c r="F1353" s="2" t="s">
        <v>1179</v>
      </c>
      <c r="G1353" s="2" t="s">
        <v>1180</v>
      </c>
      <c r="H1353" s="2" t="s">
        <v>672</v>
      </c>
      <c r="I1353" s="2">
        <f>ROUND(150*1.025,9)</f>
        <v>153.75</v>
      </c>
      <c r="J1353" s="2">
        <v>0</v>
      </c>
      <c r="K1353" s="2">
        <f>ROUND(150*1.025,9)</f>
        <v>153.75</v>
      </c>
      <c r="L1353" s="2"/>
      <c r="M1353" s="2"/>
      <c r="N1353" s="2"/>
      <c r="O1353" s="2">
        <f t="shared" si="1077"/>
        <v>671.89</v>
      </c>
      <c r="P1353" s="2">
        <f t="shared" si="1078"/>
        <v>671.89</v>
      </c>
      <c r="Q1353" s="2">
        <f t="shared" si="1102"/>
        <v>0</v>
      </c>
      <c r="R1353" s="2">
        <f t="shared" si="1103"/>
        <v>0</v>
      </c>
      <c r="S1353" s="2">
        <f t="shared" si="1079"/>
        <v>0</v>
      </c>
      <c r="T1353" s="2">
        <f t="shared" si="1080"/>
        <v>0</v>
      </c>
      <c r="U1353" s="2">
        <f t="shared" si="1081"/>
        <v>0</v>
      </c>
      <c r="V1353" s="2">
        <f t="shared" si="1082"/>
        <v>0</v>
      </c>
      <c r="W1353" s="2">
        <f t="shared" si="1083"/>
        <v>0</v>
      </c>
      <c r="X1353" s="2">
        <f t="shared" si="1104"/>
        <v>0</v>
      </c>
      <c r="Y1353" s="2">
        <f t="shared" si="1105"/>
        <v>0</v>
      </c>
      <c r="Z1353" s="2"/>
      <c r="AA1353" s="2">
        <v>56661434</v>
      </c>
      <c r="AB1353" s="2">
        <f t="shared" si="1084"/>
        <v>4.37</v>
      </c>
      <c r="AC1353" s="2">
        <f t="shared" si="1106"/>
        <v>4.37</v>
      </c>
      <c r="AD1353" s="2">
        <f t="shared" si="1107"/>
        <v>0</v>
      </c>
      <c r="AE1353" s="2">
        <f t="shared" si="1108"/>
        <v>0</v>
      </c>
      <c r="AF1353" s="2">
        <f t="shared" si="1109"/>
        <v>0</v>
      </c>
      <c r="AG1353" s="2">
        <f t="shared" si="1085"/>
        <v>0</v>
      </c>
      <c r="AH1353" s="2">
        <f t="shared" si="1110"/>
        <v>0</v>
      </c>
      <c r="AI1353" s="2">
        <f t="shared" si="1111"/>
        <v>0</v>
      </c>
      <c r="AJ1353" s="2">
        <f t="shared" si="1086"/>
        <v>0</v>
      </c>
      <c r="AK1353" s="2">
        <v>4.37</v>
      </c>
      <c r="AL1353" s="2">
        <v>4.37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1</v>
      </c>
      <c r="AW1353" s="2">
        <v>1</v>
      </c>
      <c r="AX1353" s="2"/>
      <c r="AY1353" s="2"/>
      <c r="AZ1353" s="2">
        <v>1</v>
      </c>
      <c r="BA1353" s="2">
        <v>1</v>
      </c>
      <c r="BB1353" s="2">
        <v>1</v>
      </c>
      <c r="BC1353" s="2">
        <v>1</v>
      </c>
      <c r="BD1353" s="2" t="s">
        <v>3</v>
      </c>
      <c r="BE1353" s="2" t="s">
        <v>3</v>
      </c>
      <c r="BF1353" s="2" t="s">
        <v>3</v>
      </c>
      <c r="BG1353" s="2" t="s">
        <v>3</v>
      </c>
      <c r="BH1353" s="2">
        <v>3</v>
      </c>
      <c r="BI1353" s="2">
        <v>1</v>
      </c>
      <c r="BJ1353" s="2" t="s">
        <v>1181</v>
      </c>
      <c r="BK1353" s="2"/>
      <c r="BL1353" s="2"/>
      <c r="BM1353" s="2">
        <v>1617</v>
      </c>
      <c r="BN1353" s="2">
        <v>0</v>
      </c>
      <c r="BO1353" s="2" t="s">
        <v>3</v>
      </c>
      <c r="BP1353" s="2">
        <v>0</v>
      </c>
      <c r="BQ1353" s="2">
        <v>200</v>
      </c>
      <c r="BR1353" s="2">
        <v>0</v>
      </c>
      <c r="BS1353" s="2">
        <v>1</v>
      </c>
      <c r="BT1353" s="2">
        <v>1</v>
      </c>
      <c r="BU1353" s="2">
        <v>1</v>
      </c>
      <c r="BV1353" s="2">
        <v>1</v>
      </c>
      <c r="BW1353" s="2">
        <v>1</v>
      </c>
      <c r="BX1353" s="2">
        <v>1</v>
      </c>
      <c r="BY1353" s="2" t="s">
        <v>3</v>
      </c>
      <c r="BZ1353" s="2">
        <v>0</v>
      </c>
      <c r="CA1353" s="2">
        <v>0</v>
      </c>
      <c r="CB1353" s="2" t="s">
        <v>3</v>
      </c>
      <c r="CC1353" s="2"/>
      <c r="CD1353" s="2"/>
      <c r="CE1353" s="2">
        <v>1566</v>
      </c>
      <c r="CF1353" s="2">
        <v>0</v>
      </c>
      <c r="CG1353" s="2">
        <v>0</v>
      </c>
      <c r="CH1353" s="2"/>
      <c r="CI1353" s="2"/>
      <c r="CJ1353" s="2"/>
      <c r="CK1353" s="2"/>
      <c r="CL1353" s="2"/>
      <c r="CM1353" s="2">
        <v>0</v>
      </c>
      <c r="CN1353" s="2" t="s">
        <v>3</v>
      </c>
      <c r="CO1353" s="2">
        <v>0</v>
      </c>
      <c r="CP1353" s="2">
        <f t="shared" si="1087"/>
        <v>671.89</v>
      </c>
      <c r="CQ1353" s="2">
        <f t="shared" si="1088"/>
        <v>4.37</v>
      </c>
      <c r="CR1353" s="2">
        <f t="shared" si="1112"/>
        <v>0</v>
      </c>
      <c r="CS1353" s="2">
        <f t="shared" si="1113"/>
        <v>0</v>
      </c>
      <c r="CT1353" s="2">
        <f t="shared" si="1089"/>
        <v>0</v>
      </c>
      <c r="CU1353" s="2">
        <f t="shared" si="1090"/>
        <v>0</v>
      </c>
      <c r="CV1353" s="2">
        <f t="shared" si="1091"/>
        <v>0</v>
      </c>
      <c r="CW1353" s="2">
        <f t="shared" si="1092"/>
        <v>0</v>
      </c>
      <c r="CX1353" s="2">
        <f t="shared" si="1093"/>
        <v>0</v>
      </c>
      <c r="CY1353" s="2">
        <f t="shared" si="1114"/>
        <v>0</v>
      </c>
      <c r="CZ1353" s="2">
        <f t="shared" si="1115"/>
        <v>0</v>
      </c>
      <c r="DA1353" s="2"/>
      <c r="DB1353" s="2"/>
      <c r="DC1353" s="2" t="s">
        <v>3</v>
      </c>
      <c r="DD1353" s="2" t="s">
        <v>3</v>
      </c>
      <c r="DE1353" s="2" t="s">
        <v>3</v>
      </c>
      <c r="DF1353" s="2" t="s">
        <v>3</v>
      </c>
      <c r="DG1353" s="2" t="s">
        <v>3</v>
      </c>
      <c r="DH1353" s="2" t="s">
        <v>3</v>
      </c>
      <c r="DI1353" s="2" t="s">
        <v>3</v>
      </c>
      <c r="DJ1353" s="2" t="s">
        <v>3</v>
      </c>
      <c r="DK1353" s="2" t="s">
        <v>3</v>
      </c>
      <c r="DL1353" s="2" t="s">
        <v>3</v>
      </c>
      <c r="DM1353" s="2" t="s">
        <v>3</v>
      </c>
      <c r="DN1353" s="2">
        <v>0</v>
      </c>
      <c r="DO1353" s="2">
        <v>0</v>
      </c>
      <c r="DP1353" s="2">
        <v>1</v>
      </c>
      <c r="DQ1353" s="2">
        <v>1</v>
      </c>
      <c r="DR1353" s="2"/>
      <c r="DS1353" s="2"/>
      <c r="DT1353" s="2"/>
      <c r="DU1353" s="2">
        <v>1003</v>
      </c>
      <c r="DV1353" s="2" t="s">
        <v>672</v>
      </c>
      <c r="DW1353" s="2" t="s">
        <v>672</v>
      </c>
      <c r="DX1353" s="2">
        <v>1</v>
      </c>
      <c r="DY1353" s="2"/>
      <c r="DZ1353" s="2" t="s">
        <v>3</v>
      </c>
      <c r="EA1353" s="2" t="s">
        <v>3</v>
      </c>
      <c r="EB1353" s="2" t="s">
        <v>3</v>
      </c>
      <c r="EC1353" s="2" t="s">
        <v>3</v>
      </c>
      <c r="ED1353" s="2"/>
      <c r="EE1353" s="2">
        <v>56938530</v>
      </c>
      <c r="EF1353" s="2">
        <v>200</v>
      </c>
      <c r="EG1353" s="2" t="s">
        <v>343</v>
      </c>
      <c r="EH1353" s="2">
        <v>0</v>
      </c>
      <c r="EI1353" s="2" t="s">
        <v>3</v>
      </c>
      <c r="EJ1353" s="2">
        <v>1</v>
      </c>
      <c r="EK1353" s="2">
        <v>1617</v>
      </c>
      <c r="EL1353" s="2" t="s">
        <v>344</v>
      </c>
      <c r="EM1353" s="2" t="s">
        <v>345</v>
      </c>
      <c r="EN1353" s="2"/>
      <c r="EO1353" s="2" t="s">
        <v>3</v>
      </c>
      <c r="EP1353" s="2"/>
      <c r="EQ1353" s="2">
        <v>131072</v>
      </c>
      <c r="ER1353" s="2">
        <v>4.37</v>
      </c>
      <c r="ES1353" s="2">
        <v>4.37</v>
      </c>
      <c r="ET1353" s="2">
        <v>0</v>
      </c>
      <c r="EU1353" s="2">
        <v>0</v>
      </c>
      <c r="EV1353" s="2">
        <v>0</v>
      </c>
      <c r="EW1353" s="2">
        <v>0</v>
      </c>
      <c r="EX1353" s="2">
        <v>0</v>
      </c>
      <c r="EY1353" s="2">
        <v>0</v>
      </c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>
        <v>0</v>
      </c>
      <c r="FR1353" s="2">
        <v>0</v>
      </c>
      <c r="FS1353" s="2">
        <v>0</v>
      </c>
      <c r="FT1353" s="2"/>
      <c r="FU1353" s="2"/>
      <c r="FV1353" s="2"/>
      <c r="FW1353" s="2"/>
      <c r="FX1353" s="2">
        <v>0</v>
      </c>
      <c r="FY1353" s="2">
        <v>0</v>
      </c>
      <c r="FZ1353" s="2"/>
      <c r="GA1353" s="2" t="s">
        <v>3</v>
      </c>
      <c r="GB1353" s="2"/>
      <c r="GC1353" s="2"/>
      <c r="GD1353" s="2">
        <v>1</v>
      </c>
      <c r="GE1353" s="2"/>
      <c r="GF1353" s="2">
        <v>988110922</v>
      </c>
      <c r="GG1353" s="2">
        <v>2</v>
      </c>
      <c r="GH1353" s="2">
        <v>1</v>
      </c>
      <c r="GI1353" s="2">
        <v>-2</v>
      </c>
      <c r="GJ1353" s="2">
        <v>0</v>
      </c>
      <c r="GK1353" s="2">
        <v>0</v>
      </c>
      <c r="GL1353" s="2">
        <f t="shared" si="1094"/>
        <v>0</v>
      </c>
      <c r="GM1353" s="2">
        <f t="shared" si="1095"/>
        <v>671.89</v>
      </c>
      <c r="GN1353" s="2">
        <f t="shared" si="1096"/>
        <v>671.89</v>
      </c>
      <c r="GO1353" s="2">
        <f t="shared" si="1097"/>
        <v>0</v>
      </c>
      <c r="GP1353" s="2">
        <f t="shared" si="1098"/>
        <v>0</v>
      </c>
      <c r="GQ1353" s="2"/>
      <c r="GR1353" s="2">
        <v>0</v>
      </c>
      <c r="GS1353" s="2">
        <v>3</v>
      </c>
      <c r="GT1353" s="2">
        <v>0</v>
      </c>
      <c r="GU1353" s="2" t="s">
        <v>3</v>
      </c>
      <c r="GV1353" s="2">
        <f t="shared" si="1099"/>
        <v>0</v>
      </c>
      <c r="GW1353" s="2">
        <v>1</v>
      </c>
      <c r="GX1353" s="2">
        <f t="shared" si="1100"/>
        <v>0</v>
      </c>
      <c r="GY1353" s="2"/>
      <c r="GZ1353" s="2"/>
      <c r="HA1353" s="2">
        <v>0</v>
      </c>
      <c r="HB1353" s="2">
        <v>0</v>
      </c>
      <c r="HC1353" s="2">
        <f t="shared" si="1101"/>
        <v>0</v>
      </c>
      <c r="HD1353" s="2"/>
      <c r="HE1353" s="2" t="s">
        <v>3</v>
      </c>
      <c r="HF1353" s="2" t="s">
        <v>3</v>
      </c>
      <c r="HG1353" s="2"/>
      <c r="HH1353" s="2"/>
      <c r="HI1353" s="2"/>
      <c r="HJ1353" s="2"/>
      <c r="HK1353" s="2"/>
      <c r="HL1353" s="2"/>
      <c r="HM1353" s="2" t="s">
        <v>3</v>
      </c>
      <c r="HN1353" s="2" t="s">
        <v>3</v>
      </c>
      <c r="HO1353" s="2" t="s">
        <v>3</v>
      </c>
      <c r="HP1353" s="2" t="s">
        <v>3</v>
      </c>
      <c r="HQ1353" s="2" t="s">
        <v>3</v>
      </c>
      <c r="HR1353" s="2"/>
      <c r="HS1353" s="2">
        <v>0</v>
      </c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>
        <v>0</v>
      </c>
      <c r="IL1353" s="2"/>
      <c r="IM1353" s="2"/>
      <c r="IN1353" s="2"/>
      <c r="IO1353" s="2"/>
      <c r="IP1353" s="2"/>
      <c r="IQ1353" s="2"/>
      <c r="IR1353" s="2"/>
      <c r="IS1353" s="2"/>
      <c r="IT1353" s="2"/>
      <c r="IU1353" s="2"/>
    </row>
    <row r="1354" spans="1:255" x14ac:dyDescent="0.2">
      <c r="A1354" s="3">
        <v>17</v>
      </c>
      <c r="B1354" s="3">
        <v>1</v>
      </c>
      <c r="E1354" s="3" t="s">
        <v>1178</v>
      </c>
      <c r="F1354" s="3" t="s">
        <v>1179</v>
      </c>
      <c r="G1354" s="3" t="s">
        <v>1180</v>
      </c>
      <c r="H1354" s="3" t="s">
        <v>672</v>
      </c>
      <c r="I1354" s="3">
        <f>ROUND(150*1.025,9)</f>
        <v>153.75</v>
      </c>
      <c r="J1354" s="3">
        <v>0</v>
      </c>
      <c r="K1354" s="3">
        <f>ROUND(150*1.025,9)</f>
        <v>153.75</v>
      </c>
      <c r="O1354" s="3">
        <f t="shared" si="1077"/>
        <v>22158.93</v>
      </c>
      <c r="P1354" s="3">
        <f t="shared" si="1078"/>
        <v>22158.93</v>
      </c>
      <c r="Q1354" s="3">
        <f t="shared" si="1102"/>
        <v>0</v>
      </c>
      <c r="R1354" s="3">
        <f t="shared" si="1103"/>
        <v>0</v>
      </c>
      <c r="S1354" s="3">
        <f t="shared" si="1079"/>
        <v>0</v>
      </c>
      <c r="T1354" s="3">
        <f t="shared" si="1080"/>
        <v>0</v>
      </c>
      <c r="U1354" s="3">
        <f t="shared" si="1081"/>
        <v>0</v>
      </c>
      <c r="V1354" s="3">
        <f t="shared" si="1082"/>
        <v>0</v>
      </c>
      <c r="W1354" s="3">
        <f t="shared" si="1083"/>
        <v>0</v>
      </c>
      <c r="X1354" s="3">
        <f t="shared" si="1104"/>
        <v>0</v>
      </c>
      <c r="Y1354" s="3">
        <f t="shared" si="1105"/>
        <v>0</v>
      </c>
      <c r="AA1354" s="3">
        <v>56661436</v>
      </c>
      <c r="AB1354" s="3">
        <f t="shared" si="1084"/>
        <v>4.37</v>
      </c>
      <c r="AC1354" s="3">
        <f t="shared" si="1106"/>
        <v>4.37</v>
      </c>
      <c r="AD1354" s="3">
        <f t="shared" si="1107"/>
        <v>0</v>
      </c>
      <c r="AE1354" s="3">
        <f t="shared" si="1108"/>
        <v>0</v>
      </c>
      <c r="AF1354" s="3">
        <f t="shared" si="1109"/>
        <v>0</v>
      </c>
      <c r="AG1354" s="3">
        <f t="shared" si="1085"/>
        <v>0</v>
      </c>
      <c r="AH1354" s="3">
        <f t="shared" si="1110"/>
        <v>0</v>
      </c>
      <c r="AI1354" s="3">
        <f t="shared" si="1111"/>
        <v>0</v>
      </c>
      <c r="AJ1354" s="3">
        <f t="shared" si="1086"/>
        <v>0</v>
      </c>
      <c r="AK1354" s="3">
        <v>4.37</v>
      </c>
      <c r="AL1354" s="3">
        <v>4.37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1</v>
      </c>
      <c r="AW1354" s="3">
        <v>1</v>
      </c>
      <c r="AZ1354" s="3">
        <v>1</v>
      </c>
      <c r="BA1354" s="3">
        <v>1</v>
      </c>
      <c r="BB1354" s="3">
        <v>1</v>
      </c>
      <c r="BC1354" s="3">
        <v>32.979999999999997</v>
      </c>
      <c r="BD1354" s="3" t="s">
        <v>3</v>
      </c>
      <c r="BE1354" s="3" t="s">
        <v>3</v>
      </c>
      <c r="BF1354" s="3" t="s">
        <v>3</v>
      </c>
      <c r="BG1354" s="3" t="s">
        <v>3</v>
      </c>
      <c r="BH1354" s="3">
        <v>3</v>
      </c>
      <c r="BI1354" s="3">
        <v>1</v>
      </c>
      <c r="BJ1354" s="3" t="s">
        <v>1181</v>
      </c>
      <c r="BM1354" s="3">
        <v>1617</v>
      </c>
      <c r="BN1354" s="3">
        <v>0</v>
      </c>
      <c r="BO1354" s="3" t="s">
        <v>1179</v>
      </c>
      <c r="BP1354" s="3">
        <v>1</v>
      </c>
      <c r="BQ1354" s="3">
        <v>200</v>
      </c>
      <c r="BR1354" s="3">
        <v>0</v>
      </c>
      <c r="BS1354" s="3">
        <v>1</v>
      </c>
      <c r="BT1354" s="3">
        <v>1</v>
      </c>
      <c r="BU1354" s="3">
        <v>1</v>
      </c>
      <c r="BV1354" s="3">
        <v>1</v>
      </c>
      <c r="BW1354" s="3">
        <v>1</v>
      </c>
      <c r="BX1354" s="3">
        <v>1</v>
      </c>
      <c r="BY1354" s="3" t="s">
        <v>3</v>
      </c>
      <c r="BZ1354" s="3">
        <v>0</v>
      </c>
      <c r="CA1354" s="3">
        <v>0</v>
      </c>
      <c r="CB1354" s="3" t="s">
        <v>3</v>
      </c>
      <c r="CE1354" s="3">
        <v>1566</v>
      </c>
      <c r="CF1354" s="3">
        <v>0</v>
      </c>
      <c r="CG1354" s="3">
        <v>0</v>
      </c>
      <c r="CM1354" s="3">
        <v>0</v>
      </c>
      <c r="CN1354" s="3" t="s">
        <v>3</v>
      </c>
      <c r="CO1354" s="3">
        <v>0</v>
      </c>
      <c r="CP1354" s="3">
        <f t="shared" si="1087"/>
        <v>22158.93</v>
      </c>
      <c r="CQ1354" s="3">
        <f t="shared" si="1088"/>
        <v>144.12</v>
      </c>
      <c r="CR1354" s="3">
        <f t="shared" si="1112"/>
        <v>0</v>
      </c>
      <c r="CS1354" s="3">
        <f t="shared" si="1113"/>
        <v>0</v>
      </c>
      <c r="CT1354" s="3">
        <f t="shared" si="1089"/>
        <v>0</v>
      </c>
      <c r="CU1354" s="3">
        <f t="shared" si="1090"/>
        <v>0</v>
      </c>
      <c r="CV1354" s="3">
        <f t="shared" si="1091"/>
        <v>0</v>
      </c>
      <c r="CW1354" s="3">
        <f t="shared" si="1092"/>
        <v>0</v>
      </c>
      <c r="CX1354" s="3">
        <f t="shared" si="1093"/>
        <v>0</v>
      </c>
      <c r="CY1354" s="3">
        <f t="shared" si="1114"/>
        <v>0</v>
      </c>
      <c r="CZ1354" s="3">
        <f t="shared" si="1115"/>
        <v>0</v>
      </c>
      <c r="DC1354" s="3" t="s">
        <v>3</v>
      </c>
      <c r="DD1354" s="3" t="s">
        <v>3</v>
      </c>
      <c r="DE1354" s="3" t="s">
        <v>3</v>
      </c>
      <c r="DF1354" s="3" t="s">
        <v>3</v>
      </c>
      <c r="DG1354" s="3" t="s">
        <v>3</v>
      </c>
      <c r="DH1354" s="3" t="s">
        <v>3</v>
      </c>
      <c r="DI1354" s="3" t="s">
        <v>3</v>
      </c>
      <c r="DJ1354" s="3" t="s">
        <v>3</v>
      </c>
      <c r="DK1354" s="3" t="s">
        <v>3</v>
      </c>
      <c r="DL1354" s="3" t="s">
        <v>3</v>
      </c>
      <c r="DM1354" s="3" t="s">
        <v>3</v>
      </c>
      <c r="DN1354" s="3">
        <v>0</v>
      </c>
      <c r="DO1354" s="3">
        <v>0</v>
      </c>
      <c r="DP1354" s="3">
        <v>1</v>
      </c>
      <c r="DQ1354" s="3">
        <v>1</v>
      </c>
      <c r="DU1354" s="3">
        <v>1003</v>
      </c>
      <c r="DV1354" s="3" t="s">
        <v>672</v>
      </c>
      <c r="DW1354" s="3" t="s">
        <v>672</v>
      </c>
      <c r="DX1354" s="3">
        <v>1</v>
      </c>
      <c r="DZ1354" s="3" t="s">
        <v>3</v>
      </c>
      <c r="EA1354" s="3" t="s">
        <v>3</v>
      </c>
      <c r="EB1354" s="3" t="s">
        <v>3</v>
      </c>
      <c r="EC1354" s="3" t="s">
        <v>3</v>
      </c>
      <c r="EE1354" s="3">
        <v>56938530</v>
      </c>
      <c r="EF1354" s="3">
        <v>200</v>
      </c>
      <c r="EG1354" s="3" t="s">
        <v>343</v>
      </c>
      <c r="EH1354" s="3">
        <v>0</v>
      </c>
      <c r="EI1354" s="3" t="s">
        <v>3</v>
      </c>
      <c r="EJ1354" s="3">
        <v>1</v>
      </c>
      <c r="EK1354" s="3">
        <v>1617</v>
      </c>
      <c r="EL1354" s="3" t="s">
        <v>344</v>
      </c>
      <c r="EM1354" s="3" t="s">
        <v>345</v>
      </c>
      <c r="EO1354" s="3" t="s">
        <v>3</v>
      </c>
      <c r="EQ1354" s="3">
        <v>131072</v>
      </c>
      <c r="ER1354" s="3">
        <v>4.37</v>
      </c>
      <c r="ES1354" s="3">
        <v>4.37</v>
      </c>
      <c r="ET1354" s="3">
        <v>0</v>
      </c>
      <c r="EU1354" s="3">
        <v>0</v>
      </c>
      <c r="EV1354" s="3">
        <v>0</v>
      </c>
      <c r="EW1354" s="3">
        <v>0</v>
      </c>
      <c r="EX1354" s="3">
        <v>0</v>
      </c>
      <c r="EY1354" s="3">
        <v>0</v>
      </c>
      <c r="FQ1354" s="3">
        <v>0</v>
      </c>
      <c r="FR1354" s="3">
        <v>0</v>
      </c>
      <c r="FS1354" s="3">
        <v>0</v>
      </c>
      <c r="FX1354" s="3">
        <v>0</v>
      </c>
      <c r="FY1354" s="3">
        <v>0</v>
      </c>
      <c r="GA1354" s="3" t="s">
        <v>3</v>
      </c>
      <c r="GD1354" s="3">
        <v>1</v>
      </c>
      <c r="GF1354" s="3">
        <v>988110922</v>
      </c>
      <c r="GG1354" s="3">
        <v>2</v>
      </c>
      <c r="GH1354" s="3">
        <v>1</v>
      </c>
      <c r="GI1354" s="3">
        <v>2</v>
      </c>
      <c r="GJ1354" s="3">
        <v>0</v>
      </c>
      <c r="GK1354" s="3">
        <v>0</v>
      </c>
      <c r="GL1354" s="3">
        <f t="shared" si="1094"/>
        <v>0</v>
      </c>
      <c r="GM1354" s="3">
        <f t="shared" si="1095"/>
        <v>22158.93</v>
      </c>
      <c r="GN1354" s="3">
        <f t="shared" si="1096"/>
        <v>22158.93</v>
      </c>
      <c r="GO1354" s="3">
        <f t="shared" si="1097"/>
        <v>0</v>
      </c>
      <c r="GP1354" s="3">
        <f t="shared" si="1098"/>
        <v>0</v>
      </c>
      <c r="GR1354" s="3">
        <v>0</v>
      </c>
      <c r="GS1354" s="3">
        <v>3</v>
      </c>
      <c r="GT1354" s="3">
        <v>0</v>
      </c>
      <c r="GU1354" s="3" t="s">
        <v>3</v>
      </c>
      <c r="GV1354" s="3">
        <f t="shared" si="1099"/>
        <v>0</v>
      </c>
      <c r="GW1354" s="3">
        <v>1</v>
      </c>
      <c r="GX1354" s="3">
        <f t="shared" si="1100"/>
        <v>0</v>
      </c>
      <c r="HA1354" s="3">
        <v>0</v>
      </c>
      <c r="HB1354" s="3">
        <v>0</v>
      </c>
      <c r="HC1354" s="3">
        <f t="shared" si="1101"/>
        <v>0</v>
      </c>
      <c r="HE1354" s="3" t="s">
        <v>3</v>
      </c>
      <c r="HF1354" s="3" t="s">
        <v>3</v>
      </c>
      <c r="HM1354" s="3" t="s">
        <v>3</v>
      </c>
      <c r="HN1354" s="3" t="s">
        <v>3</v>
      </c>
      <c r="HO1354" s="3" t="s">
        <v>3</v>
      </c>
      <c r="HP1354" s="3" t="s">
        <v>3</v>
      </c>
      <c r="HQ1354" s="3" t="s">
        <v>3</v>
      </c>
      <c r="HS1354" s="3">
        <v>0</v>
      </c>
      <c r="IK1354" s="3">
        <v>0</v>
      </c>
    </row>
    <row r="1355" spans="1:255" x14ac:dyDescent="0.2">
      <c r="A1355" s="2">
        <v>17</v>
      </c>
      <c r="B1355" s="2">
        <v>1</v>
      </c>
      <c r="C1355" s="2"/>
      <c r="D1355" s="2"/>
      <c r="E1355" s="2" t="s">
        <v>1182</v>
      </c>
      <c r="F1355" s="2" t="s">
        <v>1183</v>
      </c>
      <c r="G1355" s="2" t="s">
        <v>1184</v>
      </c>
      <c r="H1355" s="2" t="s">
        <v>672</v>
      </c>
      <c r="I1355" s="2">
        <f>ROUND(570*1.025,9)</f>
        <v>584.25</v>
      </c>
      <c r="J1355" s="2">
        <v>0</v>
      </c>
      <c r="K1355" s="2">
        <f>ROUND(570*1.025,9)</f>
        <v>584.25</v>
      </c>
      <c r="L1355" s="2"/>
      <c r="M1355" s="2"/>
      <c r="N1355" s="2"/>
      <c r="O1355" s="2">
        <f t="shared" si="1077"/>
        <v>4516.25</v>
      </c>
      <c r="P1355" s="2">
        <f t="shared" si="1078"/>
        <v>4516.25</v>
      </c>
      <c r="Q1355" s="2">
        <f t="shared" si="1102"/>
        <v>0</v>
      </c>
      <c r="R1355" s="2">
        <f t="shared" si="1103"/>
        <v>0</v>
      </c>
      <c r="S1355" s="2">
        <f t="shared" si="1079"/>
        <v>0</v>
      </c>
      <c r="T1355" s="2">
        <f t="shared" si="1080"/>
        <v>0</v>
      </c>
      <c r="U1355" s="2">
        <f t="shared" si="1081"/>
        <v>0</v>
      </c>
      <c r="V1355" s="2">
        <f t="shared" si="1082"/>
        <v>0</v>
      </c>
      <c r="W1355" s="2">
        <f t="shared" si="1083"/>
        <v>0</v>
      </c>
      <c r="X1355" s="2">
        <f t="shared" si="1104"/>
        <v>0</v>
      </c>
      <c r="Y1355" s="2">
        <f t="shared" si="1105"/>
        <v>0</v>
      </c>
      <c r="Z1355" s="2"/>
      <c r="AA1355" s="2">
        <v>56661434</v>
      </c>
      <c r="AB1355" s="2">
        <f t="shared" si="1084"/>
        <v>7.73</v>
      </c>
      <c r="AC1355" s="2">
        <f t="shared" si="1106"/>
        <v>7.73</v>
      </c>
      <c r="AD1355" s="2">
        <f t="shared" si="1107"/>
        <v>0</v>
      </c>
      <c r="AE1355" s="2">
        <f t="shared" si="1108"/>
        <v>0</v>
      </c>
      <c r="AF1355" s="2">
        <f t="shared" si="1109"/>
        <v>0</v>
      </c>
      <c r="AG1355" s="2">
        <f t="shared" si="1085"/>
        <v>0</v>
      </c>
      <c r="AH1355" s="2">
        <f t="shared" si="1110"/>
        <v>0</v>
      </c>
      <c r="AI1355" s="2">
        <f t="shared" si="1111"/>
        <v>0</v>
      </c>
      <c r="AJ1355" s="2">
        <f t="shared" si="1086"/>
        <v>0</v>
      </c>
      <c r="AK1355" s="2">
        <v>7.73</v>
      </c>
      <c r="AL1355" s="2">
        <v>7.73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1</v>
      </c>
      <c r="AW1355" s="2">
        <v>1</v>
      </c>
      <c r="AX1355" s="2"/>
      <c r="AY1355" s="2"/>
      <c r="AZ1355" s="2">
        <v>1</v>
      </c>
      <c r="BA1355" s="2">
        <v>1</v>
      </c>
      <c r="BB1355" s="2">
        <v>1</v>
      </c>
      <c r="BC1355" s="2">
        <v>1</v>
      </c>
      <c r="BD1355" s="2" t="s">
        <v>3</v>
      </c>
      <c r="BE1355" s="2" t="s">
        <v>3</v>
      </c>
      <c r="BF1355" s="2" t="s">
        <v>3</v>
      </c>
      <c r="BG1355" s="2" t="s">
        <v>3</v>
      </c>
      <c r="BH1355" s="2">
        <v>3</v>
      </c>
      <c r="BI1355" s="2">
        <v>1</v>
      </c>
      <c r="BJ1355" s="2" t="s">
        <v>1185</v>
      </c>
      <c r="BK1355" s="2"/>
      <c r="BL1355" s="2"/>
      <c r="BM1355" s="2">
        <v>1617</v>
      </c>
      <c r="BN1355" s="2">
        <v>0</v>
      </c>
      <c r="BO1355" s="2" t="s">
        <v>3</v>
      </c>
      <c r="BP1355" s="2">
        <v>0</v>
      </c>
      <c r="BQ1355" s="2">
        <v>200</v>
      </c>
      <c r="BR1355" s="2">
        <v>0</v>
      </c>
      <c r="BS1355" s="2">
        <v>1</v>
      </c>
      <c r="BT1355" s="2">
        <v>1</v>
      </c>
      <c r="BU1355" s="2">
        <v>1</v>
      </c>
      <c r="BV1355" s="2">
        <v>1</v>
      </c>
      <c r="BW1355" s="2">
        <v>1</v>
      </c>
      <c r="BX1355" s="2">
        <v>1</v>
      </c>
      <c r="BY1355" s="2" t="s">
        <v>3</v>
      </c>
      <c r="BZ1355" s="2">
        <v>0</v>
      </c>
      <c r="CA1355" s="2">
        <v>0</v>
      </c>
      <c r="CB1355" s="2" t="s">
        <v>3</v>
      </c>
      <c r="CC1355" s="2"/>
      <c r="CD1355" s="2"/>
      <c r="CE1355" s="2">
        <v>1566</v>
      </c>
      <c r="CF1355" s="2">
        <v>0</v>
      </c>
      <c r="CG1355" s="2">
        <v>0</v>
      </c>
      <c r="CH1355" s="2"/>
      <c r="CI1355" s="2"/>
      <c r="CJ1355" s="2"/>
      <c r="CK1355" s="2"/>
      <c r="CL1355" s="2"/>
      <c r="CM1355" s="2">
        <v>0</v>
      </c>
      <c r="CN1355" s="2" t="s">
        <v>3</v>
      </c>
      <c r="CO1355" s="2">
        <v>0</v>
      </c>
      <c r="CP1355" s="2">
        <f t="shared" si="1087"/>
        <v>4516.25</v>
      </c>
      <c r="CQ1355" s="2">
        <f t="shared" si="1088"/>
        <v>7.73</v>
      </c>
      <c r="CR1355" s="2">
        <f t="shared" si="1112"/>
        <v>0</v>
      </c>
      <c r="CS1355" s="2">
        <f t="shared" si="1113"/>
        <v>0</v>
      </c>
      <c r="CT1355" s="2">
        <f t="shared" si="1089"/>
        <v>0</v>
      </c>
      <c r="CU1355" s="2">
        <f t="shared" si="1090"/>
        <v>0</v>
      </c>
      <c r="CV1355" s="2">
        <f t="shared" si="1091"/>
        <v>0</v>
      </c>
      <c r="CW1355" s="2">
        <f t="shared" si="1092"/>
        <v>0</v>
      </c>
      <c r="CX1355" s="2">
        <f t="shared" si="1093"/>
        <v>0</v>
      </c>
      <c r="CY1355" s="2">
        <f t="shared" si="1114"/>
        <v>0</v>
      </c>
      <c r="CZ1355" s="2">
        <f t="shared" si="1115"/>
        <v>0</v>
      </c>
      <c r="DA1355" s="2"/>
      <c r="DB1355" s="2"/>
      <c r="DC1355" s="2" t="s">
        <v>3</v>
      </c>
      <c r="DD1355" s="2" t="s">
        <v>3</v>
      </c>
      <c r="DE1355" s="2" t="s">
        <v>3</v>
      </c>
      <c r="DF1355" s="2" t="s">
        <v>3</v>
      </c>
      <c r="DG1355" s="2" t="s">
        <v>3</v>
      </c>
      <c r="DH1355" s="2" t="s">
        <v>3</v>
      </c>
      <c r="DI1355" s="2" t="s">
        <v>3</v>
      </c>
      <c r="DJ1355" s="2" t="s">
        <v>3</v>
      </c>
      <c r="DK1355" s="2" t="s">
        <v>3</v>
      </c>
      <c r="DL1355" s="2" t="s">
        <v>3</v>
      </c>
      <c r="DM1355" s="2" t="s">
        <v>3</v>
      </c>
      <c r="DN1355" s="2">
        <v>0</v>
      </c>
      <c r="DO1355" s="2">
        <v>0</v>
      </c>
      <c r="DP1355" s="2">
        <v>1</v>
      </c>
      <c r="DQ1355" s="2">
        <v>1</v>
      </c>
      <c r="DR1355" s="2"/>
      <c r="DS1355" s="2"/>
      <c r="DT1355" s="2"/>
      <c r="DU1355" s="2">
        <v>1003</v>
      </c>
      <c r="DV1355" s="2" t="s">
        <v>672</v>
      </c>
      <c r="DW1355" s="2" t="s">
        <v>672</v>
      </c>
      <c r="DX1355" s="2">
        <v>1</v>
      </c>
      <c r="DY1355" s="2"/>
      <c r="DZ1355" s="2" t="s">
        <v>3</v>
      </c>
      <c r="EA1355" s="2" t="s">
        <v>3</v>
      </c>
      <c r="EB1355" s="2" t="s">
        <v>3</v>
      </c>
      <c r="EC1355" s="2" t="s">
        <v>3</v>
      </c>
      <c r="ED1355" s="2"/>
      <c r="EE1355" s="2">
        <v>56938530</v>
      </c>
      <c r="EF1355" s="2">
        <v>200</v>
      </c>
      <c r="EG1355" s="2" t="s">
        <v>343</v>
      </c>
      <c r="EH1355" s="2">
        <v>0</v>
      </c>
      <c r="EI1355" s="2" t="s">
        <v>3</v>
      </c>
      <c r="EJ1355" s="2">
        <v>1</v>
      </c>
      <c r="EK1355" s="2">
        <v>1617</v>
      </c>
      <c r="EL1355" s="2" t="s">
        <v>344</v>
      </c>
      <c r="EM1355" s="2" t="s">
        <v>345</v>
      </c>
      <c r="EN1355" s="2"/>
      <c r="EO1355" s="2" t="s">
        <v>3</v>
      </c>
      <c r="EP1355" s="2"/>
      <c r="EQ1355" s="2">
        <v>131072</v>
      </c>
      <c r="ER1355" s="2">
        <v>7.73</v>
      </c>
      <c r="ES1355" s="2">
        <v>7.73</v>
      </c>
      <c r="ET1355" s="2">
        <v>0</v>
      </c>
      <c r="EU1355" s="2">
        <v>0</v>
      </c>
      <c r="EV1355" s="2">
        <v>0</v>
      </c>
      <c r="EW1355" s="2">
        <v>0</v>
      </c>
      <c r="EX1355" s="2">
        <v>0</v>
      </c>
      <c r="EY1355" s="2">
        <v>0</v>
      </c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>
        <v>0</v>
      </c>
      <c r="FR1355" s="2">
        <v>0</v>
      </c>
      <c r="FS1355" s="2">
        <v>0</v>
      </c>
      <c r="FT1355" s="2"/>
      <c r="FU1355" s="2"/>
      <c r="FV1355" s="2"/>
      <c r="FW1355" s="2"/>
      <c r="FX1355" s="2">
        <v>0</v>
      </c>
      <c r="FY1355" s="2">
        <v>0</v>
      </c>
      <c r="FZ1355" s="2"/>
      <c r="GA1355" s="2" t="s">
        <v>3</v>
      </c>
      <c r="GB1355" s="2"/>
      <c r="GC1355" s="2"/>
      <c r="GD1355" s="2">
        <v>1</v>
      </c>
      <c r="GE1355" s="2"/>
      <c r="GF1355" s="2">
        <v>1578246370</v>
      </c>
      <c r="GG1355" s="2">
        <v>2</v>
      </c>
      <c r="GH1355" s="2">
        <v>1</v>
      </c>
      <c r="GI1355" s="2">
        <v>-2</v>
      </c>
      <c r="GJ1355" s="2">
        <v>0</v>
      </c>
      <c r="GK1355" s="2">
        <v>0</v>
      </c>
      <c r="GL1355" s="2">
        <f t="shared" si="1094"/>
        <v>0</v>
      </c>
      <c r="GM1355" s="2">
        <f t="shared" si="1095"/>
        <v>4516.25</v>
      </c>
      <c r="GN1355" s="2">
        <f t="shared" si="1096"/>
        <v>4516.25</v>
      </c>
      <c r="GO1355" s="2">
        <f t="shared" si="1097"/>
        <v>0</v>
      </c>
      <c r="GP1355" s="2">
        <f t="shared" si="1098"/>
        <v>0</v>
      </c>
      <c r="GQ1355" s="2"/>
      <c r="GR1355" s="2">
        <v>0</v>
      </c>
      <c r="GS1355" s="2">
        <v>3</v>
      </c>
      <c r="GT1355" s="2">
        <v>0</v>
      </c>
      <c r="GU1355" s="2" t="s">
        <v>3</v>
      </c>
      <c r="GV1355" s="2">
        <f t="shared" si="1099"/>
        <v>0</v>
      </c>
      <c r="GW1355" s="2">
        <v>1</v>
      </c>
      <c r="GX1355" s="2">
        <f t="shared" si="1100"/>
        <v>0</v>
      </c>
      <c r="GY1355" s="2"/>
      <c r="GZ1355" s="2"/>
      <c r="HA1355" s="2">
        <v>0</v>
      </c>
      <c r="HB1355" s="2">
        <v>0</v>
      </c>
      <c r="HC1355" s="2">
        <f t="shared" si="1101"/>
        <v>0</v>
      </c>
      <c r="HD1355" s="2"/>
      <c r="HE1355" s="2" t="s">
        <v>3</v>
      </c>
      <c r="HF1355" s="2" t="s">
        <v>3</v>
      </c>
      <c r="HG1355" s="2"/>
      <c r="HH1355" s="2"/>
      <c r="HI1355" s="2"/>
      <c r="HJ1355" s="2"/>
      <c r="HK1355" s="2"/>
      <c r="HL1355" s="2"/>
      <c r="HM1355" s="2" t="s">
        <v>3</v>
      </c>
      <c r="HN1355" s="2" t="s">
        <v>3</v>
      </c>
      <c r="HO1355" s="2" t="s">
        <v>3</v>
      </c>
      <c r="HP1355" s="2" t="s">
        <v>3</v>
      </c>
      <c r="HQ1355" s="2" t="s">
        <v>3</v>
      </c>
      <c r="HR1355" s="2"/>
      <c r="HS1355" s="2">
        <v>0</v>
      </c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>
        <v>0</v>
      </c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</row>
    <row r="1356" spans="1:255" x14ac:dyDescent="0.2">
      <c r="A1356" s="3">
        <v>17</v>
      </c>
      <c r="B1356" s="3">
        <v>1</v>
      </c>
      <c r="E1356" s="3" t="s">
        <v>1182</v>
      </c>
      <c r="F1356" s="3" t="s">
        <v>1183</v>
      </c>
      <c r="G1356" s="3" t="s">
        <v>1184</v>
      </c>
      <c r="H1356" s="3" t="s">
        <v>672</v>
      </c>
      <c r="I1356" s="3">
        <f>ROUND(570*1.025,9)</f>
        <v>584.25</v>
      </c>
      <c r="J1356" s="3">
        <v>0</v>
      </c>
      <c r="K1356" s="3">
        <f>ROUND(570*1.025,9)</f>
        <v>584.25</v>
      </c>
      <c r="O1356" s="3">
        <f t="shared" si="1077"/>
        <v>114306.29</v>
      </c>
      <c r="P1356" s="3">
        <f t="shared" si="1078"/>
        <v>114306.29</v>
      </c>
      <c r="Q1356" s="3">
        <f t="shared" si="1102"/>
        <v>0</v>
      </c>
      <c r="R1356" s="3">
        <f t="shared" si="1103"/>
        <v>0</v>
      </c>
      <c r="S1356" s="3">
        <f t="shared" si="1079"/>
        <v>0</v>
      </c>
      <c r="T1356" s="3">
        <f t="shared" si="1080"/>
        <v>0</v>
      </c>
      <c r="U1356" s="3">
        <f t="shared" si="1081"/>
        <v>0</v>
      </c>
      <c r="V1356" s="3">
        <f t="shared" si="1082"/>
        <v>0</v>
      </c>
      <c r="W1356" s="3">
        <f t="shared" si="1083"/>
        <v>0</v>
      </c>
      <c r="X1356" s="3">
        <f t="shared" si="1104"/>
        <v>0</v>
      </c>
      <c r="Y1356" s="3">
        <f t="shared" si="1105"/>
        <v>0</v>
      </c>
      <c r="AA1356" s="3">
        <v>56661436</v>
      </c>
      <c r="AB1356" s="3">
        <f t="shared" si="1084"/>
        <v>7.73</v>
      </c>
      <c r="AC1356" s="3">
        <f t="shared" si="1106"/>
        <v>7.73</v>
      </c>
      <c r="AD1356" s="3">
        <f t="shared" si="1107"/>
        <v>0</v>
      </c>
      <c r="AE1356" s="3">
        <f t="shared" si="1108"/>
        <v>0</v>
      </c>
      <c r="AF1356" s="3">
        <f t="shared" si="1109"/>
        <v>0</v>
      </c>
      <c r="AG1356" s="3">
        <f t="shared" si="1085"/>
        <v>0</v>
      </c>
      <c r="AH1356" s="3">
        <f t="shared" si="1110"/>
        <v>0</v>
      </c>
      <c r="AI1356" s="3">
        <f t="shared" si="1111"/>
        <v>0</v>
      </c>
      <c r="AJ1356" s="3">
        <f t="shared" si="1086"/>
        <v>0</v>
      </c>
      <c r="AK1356" s="3">
        <v>7.73</v>
      </c>
      <c r="AL1356" s="3">
        <v>7.73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1</v>
      </c>
      <c r="AW1356" s="3">
        <v>1</v>
      </c>
      <c r="AZ1356" s="3">
        <v>1</v>
      </c>
      <c r="BA1356" s="3">
        <v>1</v>
      </c>
      <c r="BB1356" s="3">
        <v>1</v>
      </c>
      <c r="BC1356" s="3">
        <v>25.31</v>
      </c>
      <c r="BD1356" s="3" t="s">
        <v>3</v>
      </c>
      <c r="BE1356" s="3" t="s">
        <v>3</v>
      </c>
      <c r="BF1356" s="3" t="s">
        <v>3</v>
      </c>
      <c r="BG1356" s="3" t="s">
        <v>3</v>
      </c>
      <c r="BH1356" s="3">
        <v>3</v>
      </c>
      <c r="BI1356" s="3">
        <v>1</v>
      </c>
      <c r="BJ1356" s="3" t="s">
        <v>1185</v>
      </c>
      <c r="BM1356" s="3">
        <v>1617</v>
      </c>
      <c r="BN1356" s="3">
        <v>0</v>
      </c>
      <c r="BO1356" s="3" t="s">
        <v>1183</v>
      </c>
      <c r="BP1356" s="3">
        <v>1</v>
      </c>
      <c r="BQ1356" s="3">
        <v>200</v>
      </c>
      <c r="BR1356" s="3">
        <v>0</v>
      </c>
      <c r="BS1356" s="3">
        <v>1</v>
      </c>
      <c r="BT1356" s="3">
        <v>1</v>
      </c>
      <c r="BU1356" s="3">
        <v>1</v>
      </c>
      <c r="BV1356" s="3">
        <v>1</v>
      </c>
      <c r="BW1356" s="3">
        <v>1</v>
      </c>
      <c r="BX1356" s="3">
        <v>1</v>
      </c>
      <c r="BY1356" s="3" t="s">
        <v>3</v>
      </c>
      <c r="BZ1356" s="3">
        <v>0</v>
      </c>
      <c r="CA1356" s="3">
        <v>0</v>
      </c>
      <c r="CB1356" s="3" t="s">
        <v>3</v>
      </c>
      <c r="CE1356" s="3">
        <v>1566</v>
      </c>
      <c r="CF1356" s="3">
        <v>0</v>
      </c>
      <c r="CG1356" s="3">
        <v>0</v>
      </c>
      <c r="CM1356" s="3">
        <v>0</v>
      </c>
      <c r="CN1356" s="3" t="s">
        <v>3</v>
      </c>
      <c r="CO1356" s="3">
        <v>0</v>
      </c>
      <c r="CP1356" s="3">
        <f t="shared" si="1087"/>
        <v>114306.29</v>
      </c>
      <c r="CQ1356" s="3">
        <f t="shared" si="1088"/>
        <v>195.65</v>
      </c>
      <c r="CR1356" s="3">
        <f t="shared" si="1112"/>
        <v>0</v>
      </c>
      <c r="CS1356" s="3">
        <f t="shared" si="1113"/>
        <v>0</v>
      </c>
      <c r="CT1356" s="3">
        <f t="shared" si="1089"/>
        <v>0</v>
      </c>
      <c r="CU1356" s="3">
        <f t="shared" si="1090"/>
        <v>0</v>
      </c>
      <c r="CV1356" s="3">
        <f t="shared" si="1091"/>
        <v>0</v>
      </c>
      <c r="CW1356" s="3">
        <f t="shared" si="1092"/>
        <v>0</v>
      </c>
      <c r="CX1356" s="3">
        <f t="shared" si="1093"/>
        <v>0</v>
      </c>
      <c r="CY1356" s="3">
        <f t="shared" si="1114"/>
        <v>0</v>
      </c>
      <c r="CZ1356" s="3">
        <f t="shared" si="1115"/>
        <v>0</v>
      </c>
      <c r="DC1356" s="3" t="s">
        <v>3</v>
      </c>
      <c r="DD1356" s="3" t="s">
        <v>3</v>
      </c>
      <c r="DE1356" s="3" t="s">
        <v>3</v>
      </c>
      <c r="DF1356" s="3" t="s">
        <v>3</v>
      </c>
      <c r="DG1356" s="3" t="s">
        <v>3</v>
      </c>
      <c r="DH1356" s="3" t="s">
        <v>3</v>
      </c>
      <c r="DI1356" s="3" t="s">
        <v>3</v>
      </c>
      <c r="DJ1356" s="3" t="s">
        <v>3</v>
      </c>
      <c r="DK1356" s="3" t="s">
        <v>3</v>
      </c>
      <c r="DL1356" s="3" t="s">
        <v>3</v>
      </c>
      <c r="DM1356" s="3" t="s">
        <v>3</v>
      </c>
      <c r="DN1356" s="3">
        <v>0</v>
      </c>
      <c r="DO1356" s="3">
        <v>0</v>
      </c>
      <c r="DP1356" s="3">
        <v>1</v>
      </c>
      <c r="DQ1356" s="3">
        <v>1</v>
      </c>
      <c r="DU1356" s="3">
        <v>1003</v>
      </c>
      <c r="DV1356" s="3" t="s">
        <v>672</v>
      </c>
      <c r="DW1356" s="3" t="s">
        <v>672</v>
      </c>
      <c r="DX1356" s="3">
        <v>1</v>
      </c>
      <c r="DZ1356" s="3" t="s">
        <v>3</v>
      </c>
      <c r="EA1356" s="3" t="s">
        <v>3</v>
      </c>
      <c r="EB1356" s="3" t="s">
        <v>3</v>
      </c>
      <c r="EC1356" s="3" t="s">
        <v>3</v>
      </c>
      <c r="EE1356" s="3">
        <v>56938530</v>
      </c>
      <c r="EF1356" s="3">
        <v>200</v>
      </c>
      <c r="EG1356" s="3" t="s">
        <v>343</v>
      </c>
      <c r="EH1356" s="3">
        <v>0</v>
      </c>
      <c r="EI1356" s="3" t="s">
        <v>3</v>
      </c>
      <c r="EJ1356" s="3">
        <v>1</v>
      </c>
      <c r="EK1356" s="3">
        <v>1617</v>
      </c>
      <c r="EL1356" s="3" t="s">
        <v>344</v>
      </c>
      <c r="EM1356" s="3" t="s">
        <v>345</v>
      </c>
      <c r="EO1356" s="3" t="s">
        <v>3</v>
      </c>
      <c r="EQ1356" s="3">
        <v>131072</v>
      </c>
      <c r="ER1356" s="3">
        <v>7.73</v>
      </c>
      <c r="ES1356" s="3">
        <v>7.73</v>
      </c>
      <c r="ET1356" s="3">
        <v>0</v>
      </c>
      <c r="EU1356" s="3">
        <v>0</v>
      </c>
      <c r="EV1356" s="3">
        <v>0</v>
      </c>
      <c r="EW1356" s="3">
        <v>0</v>
      </c>
      <c r="EX1356" s="3">
        <v>0</v>
      </c>
      <c r="EY1356" s="3">
        <v>0</v>
      </c>
      <c r="FQ1356" s="3">
        <v>0</v>
      </c>
      <c r="FR1356" s="3">
        <v>0</v>
      </c>
      <c r="FS1356" s="3">
        <v>0</v>
      </c>
      <c r="FX1356" s="3">
        <v>0</v>
      </c>
      <c r="FY1356" s="3">
        <v>0</v>
      </c>
      <c r="GA1356" s="3" t="s">
        <v>3</v>
      </c>
      <c r="GD1356" s="3">
        <v>1</v>
      </c>
      <c r="GF1356" s="3">
        <v>1578246370</v>
      </c>
      <c r="GG1356" s="3">
        <v>2</v>
      </c>
      <c r="GH1356" s="3">
        <v>1</v>
      </c>
      <c r="GI1356" s="3">
        <v>2</v>
      </c>
      <c r="GJ1356" s="3">
        <v>0</v>
      </c>
      <c r="GK1356" s="3">
        <v>0</v>
      </c>
      <c r="GL1356" s="3">
        <f t="shared" si="1094"/>
        <v>0</v>
      </c>
      <c r="GM1356" s="3">
        <f t="shared" si="1095"/>
        <v>114306.29</v>
      </c>
      <c r="GN1356" s="3">
        <f t="shared" si="1096"/>
        <v>114306.29</v>
      </c>
      <c r="GO1356" s="3">
        <f t="shared" si="1097"/>
        <v>0</v>
      </c>
      <c r="GP1356" s="3">
        <f t="shared" si="1098"/>
        <v>0</v>
      </c>
      <c r="GR1356" s="3">
        <v>0</v>
      </c>
      <c r="GS1356" s="3">
        <v>3</v>
      </c>
      <c r="GT1356" s="3">
        <v>0</v>
      </c>
      <c r="GU1356" s="3" t="s">
        <v>3</v>
      </c>
      <c r="GV1356" s="3">
        <f t="shared" si="1099"/>
        <v>0</v>
      </c>
      <c r="GW1356" s="3">
        <v>1</v>
      </c>
      <c r="GX1356" s="3">
        <f t="shared" si="1100"/>
        <v>0</v>
      </c>
      <c r="HA1356" s="3">
        <v>0</v>
      </c>
      <c r="HB1356" s="3">
        <v>0</v>
      </c>
      <c r="HC1356" s="3">
        <f t="shared" si="1101"/>
        <v>0</v>
      </c>
      <c r="HE1356" s="3" t="s">
        <v>3</v>
      </c>
      <c r="HF1356" s="3" t="s">
        <v>3</v>
      </c>
      <c r="HM1356" s="3" t="s">
        <v>3</v>
      </c>
      <c r="HN1356" s="3" t="s">
        <v>3</v>
      </c>
      <c r="HO1356" s="3" t="s">
        <v>3</v>
      </c>
      <c r="HP1356" s="3" t="s">
        <v>3</v>
      </c>
      <c r="HQ1356" s="3" t="s">
        <v>3</v>
      </c>
      <c r="HS1356" s="3">
        <v>0</v>
      </c>
      <c r="IK1356" s="3">
        <v>0</v>
      </c>
    </row>
    <row r="1357" spans="1:255" x14ac:dyDescent="0.2">
      <c r="A1357" s="2">
        <v>17</v>
      </c>
      <c r="B1357" s="2">
        <v>1</v>
      </c>
      <c r="C1357" s="2"/>
      <c r="D1357" s="2"/>
      <c r="E1357" s="2" t="s">
        <v>1186</v>
      </c>
      <c r="F1357" s="2" t="s">
        <v>1187</v>
      </c>
      <c r="G1357" s="2" t="s">
        <v>1188</v>
      </c>
      <c r="H1357" s="2" t="s">
        <v>672</v>
      </c>
      <c r="I1357" s="2">
        <f>ROUND(180*1.025,9)</f>
        <v>184.5</v>
      </c>
      <c r="J1357" s="2">
        <v>0</v>
      </c>
      <c r="K1357" s="2">
        <f>ROUND(180*1.025,9)</f>
        <v>184.5</v>
      </c>
      <c r="L1357" s="2"/>
      <c r="M1357" s="2"/>
      <c r="N1357" s="2"/>
      <c r="O1357" s="2">
        <f t="shared" si="1077"/>
        <v>1896.66</v>
      </c>
      <c r="P1357" s="2">
        <f t="shared" si="1078"/>
        <v>1896.66</v>
      </c>
      <c r="Q1357" s="2">
        <f t="shared" si="1102"/>
        <v>0</v>
      </c>
      <c r="R1357" s="2">
        <f t="shared" si="1103"/>
        <v>0</v>
      </c>
      <c r="S1357" s="2">
        <f t="shared" si="1079"/>
        <v>0</v>
      </c>
      <c r="T1357" s="2">
        <f t="shared" si="1080"/>
        <v>0</v>
      </c>
      <c r="U1357" s="2">
        <f t="shared" si="1081"/>
        <v>0</v>
      </c>
      <c r="V1357" s="2">
        <f t="shared" si="1082"/>
        <v>0</v>
      </c>
      <c r="W1357" s="2">
        <f t="shared" si="1083"/>
        <v>0</v>
      </c>
      <c r="X1357" s="2">
        <f t="shared" si="1104"/>
        <v>0</v>
      </c>
      <c r="Y1357" s="2">
        <f t="shared" si="1105"/>
        <v>0</v>
      </c>
      <c r="Z1357" s="2"/>
      <c r="AA1357" s="2">
        <v>56661434</v>
      </c>
      <c r="AB1357" s="2">
        <f t="shared" si="1084"/>
        <v>10.28</v>
      </c>
      <c r="AC1357" s="2">
        <f t="shared" si="1106"/>
        <v>10.28</v>
      </c>
      <c r="AD1357" s="2">
        <f t="shared" si="1107"/>
        <v>0</v>
      </c>
      <c r="AE1357" s="2">
        <f t="shared" si="1108"/>
        <v>0</v>
      </c>
      <c r="AF1357" s="2">
        <f t="shared" si="1109"/>
        <v>0</v>
      </c>
      <c r="AG1357" s="2">
        <f t="shared" si="1085"/>
        <v>0</v>
      </c>
      <c r="AH1357" s="2">
        <f t="shared" si="1110"/>
        <v>0</v>
      </c>
      <c r="AI1357" s="2">
        <f t="shared" si="1111"/>
        <v>0</v>
      </c>
      <c r="AJ1357" s="2">
        <f t="shared" si="1086"/>
        <v>0</v>
      </c>
      <c r="AK1357" s="2">
        <v>10.28</v>
      </c>
      <c r="AL1357" s="2">
        <v>10.28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1</v>
      </c>
      <c r="AW1357" s="2">
        <v>1</v>
      </c>
      <c r="AX1357" s="2"/>
      <c r="AY1357" s="2"/>
      <c r="AZ1357" s="2">
        <v>1</v>
      </c>
      <c r="BA1357" s="2">
        <v>1</v>
      </c>
      <c r="BB1357" s="2">
        <v>1</v>
      </c>
      <c r="BC1357" s="2">
        <v>1</v>
      </c>
      <c r="BD1357" s="2" t="s">
        <v>3</v>
      </c>
      <c r="BE1357" s="2" t="s">
        <v>3</v>
      </c>
      <c r="BF1357" s="2" t="s">
        <v>3</v>
      </c>
      <c r="BG1357" s="2" t="s">
        <v>3</v>
      </c>
      <c r="BH1357" s="2">
        <v>3</v>
      </c>
      <c r="BI1357" s="2">
        <v>1</v>
      </c>
      <c r="BJ1357" s="2" t="s">
        <v>1189</v>
      </c>
      <c r="BK1357" s="2"/>
      <c r="BL1357" s="2"/>
      <c r="BM1357" s="2">
        <v>1617</v>
      </c>
      <c r="BN1357" s="2">
        <v>0</v>
      </c>
      <c r="BO1357" s="2" t="s">
        <v>3</v>
      </c>
      <c r="BP1357" s="2">
        <v>0</v>
      </c>
      <c r="BQ1357" s="2">
        <v>200</v>
      </c>
      <c r="BR1357" s="2">
        <v>0</v>
      </c>
      <c r="BS1357" s="2">
        <v>1</v>
      </c>
      <c r="BT1357" s="2">
        <v>1</v>
      </c>
      <c r="BU1357" s="2">
        <v>1</v>
      </c>
      <c r="BV1357" s="2">
        <v>1</v>
      </c>
      <c r="BW1357" s="2">
        <v>1</v>
      </c>
      <c r="BX1357" s="2">
        <v>1</v>
      </c>
      <c r="BY1357" s="2" t="s">
        <v>3</v>
      </c>
      <c r="BZ1357" s="2">
        <v>0</v>
      </c>
      <c r="CA1357" s="2">
        <v>0</v>
      </c>
      <c r="CB1357" s="2" t="s">
        <v>3</v>
      </c>
      <c r="CC1357" s="2"/>
      <c r="CD1357" s="2"/>
      <c r="CE1357" s="2">
        <v>1566</v>
      </c>
      <c r="CF1357" s="2">
        <v>0</v>
      </c>
      <c r="CG1357" s="2">
        <v>0</v>
      </c>
      <c r="CH1357" s="2"/>
      <c r="CI1357" s="2"/>
      <c r="CJ1357" s="2"/>
      <c r="CK1357" s="2"/>
      <c r="CL1357" s="2"/>
      <c r="CM1357" s="2">
        <v>0</v>
      </c>
      <c r="CN1357" s="2" t="s">
        <v>3</v>
      </c>
      <c r="CO1357" s="2">
        <v>0</v>
      </c>
      <c r="CP1357" s="2">
        <f t="shared" si="1087"/>
        <v>1896.66</v>
      </c>
      <c r="CQ1357" s="2">
        <f t="shared" si="1088"/>
        <v>10.28</v>
      </c>
      <c r="CR1357" s="2">
        <f t="shared" si="1112"/>
        <v>0</v>
      </c>
      <c r="CS1357" s="2">
        <f t="shared" si="1113"/>
        <v>0</v>
      </c>
      <c r="CT1357" s="2">
        <f t="shared" si="1089"/>
        <v>0</v>
      </c>
      <c r="CU1357" s="2">
        <f t="shared" si="1090"/>
        <v>0</v>
      </c>
      <c r="CV1357" s="2">
        <f t="shared" si="1091"/>
        <v>0</v>
      </c>
      <c r="CW1357" s="2">
        <f t="shared" si="1092"/>
        <v>0</v>
      </c>
      <c r="CX1357" s="2">
        <f t="shared" si="1093"/>
        <v>0</v>
      </c>
      <c r="CY1357" s="2">
        <f t="shared" si="1114"/>
        <v>0</v>
      </c>
      <c r="CZ1357" s="2">
        <f t="shared" si="1115"/>
        <v>0</v>
      </c>
      <c r="DA1357" s="2"/>
      <c r="DB1357" s="2"/>
      <c r="DC1357" s="2" t="s">
        <v>3</v>
      </c>
      <c r="DD1357" s="2" t="s">
        <v>3</v>
      </c>
      <c r="DE1357" s="2" t="s">
        <v>3</v>
      </c>
      <c r="DF1357" s="2" t="s">
        <v>3</v>
      </c>
      <c r="DG1357" s="2" t="s">
        <v>3</v>
      </c>
      <c r="DH1357" s="2" t="s">
        <v>3</v>
      </c>
      <c r="DI1357" s="2" t="s">
        <v>3</v>
      </c>
      <c r="DJ1357" s="2" t="s">
        <v>3</v>
      </c>
      <c r="DK1357" s="2" t="s">
        <v>3</v>
      </c>
      <c r="DL1357" s="2" t="s">
        <v>3</v>
      </c>
      <c r="DM1357" s="2" t="s">
        <v>3</v>
      </c>
      <c r="DN1357" s="2">
        <v>0</v>
      </c>
      <c r="DO1357" s="2">
        <v>0</v>
      </c>
      <c r="DP1357" s="2">
        <v>1</v>
      </c>
      <c r="DQ1357" s="2">
        <v>1</v>
      </c>
      <c r="DR1357" s="2"/>
      <c r="DS1357" s="2"/>
      <c r="DT1357" s="2"/>
      <c r="DU1357" s="2">
        <v>1003</v>
      </c>
      <c r="DV1357" s="2" t="s">
        <v>672</v>
      </c>
      <c r="DW1357" s="2" t="s">
        <v>672</v>
      </c>
      <c r="DX1357" s="2">
        <v>1</v>
      </c>
      <c r="DY1357" s="2"/>
      <c r="DZ1357" s="2" t="s">
        <v>3</v>
      </c>
      <c r="EA1357" s="2" t="s">
        <v>3</v>
      </c>
      <c r="EB1357" s="2" t="s">
        <v>3</v>
      </c>
      <c r="EC1357" s="2" t="s">
        <v>3</v>
      </c>
      <c r="ED1357" s="2"/>
      <c r="EE1357" s="2">
        <v>56938530</v>
      </c>
      <c r="EF1357" s="2">
        <v>200</v>
      </c>
      <c r="EG1357" s="2" t="s">
        <v>343</v>
      </c>
      <c r="EH1357" s="2">
        <v>0</v>
      </c>
      <c r="EI1357" s="2" t="s">
        <v>3</v>
      </c>
      <c r="EJ1357" s="2">
        <v>1</v>
      </c>
      <c r="EK1357" s="2">
        <v>1617</v>
      </c>
      <c r="EL1357" s="2" t="s">
        <v>344</v>
      </c>
      <c r="EM1357" s="2" t="s">
        <v>345</v>
      </c>
      <c r="EN1357" s="2"/>
      <c r="EO1357" s="2" t="s">
        <v>3</v>
      </c>
      <c r="EP1357" s="2"/>
      <c r="EQ1357" s="2">
        <v>131072</v>
      </c>
      <c r="ER1357" s="2">
        <v>10.28</v>
      </c>
      <c r="ES1357" s="2">
        <v>10.28</v>
      </c>
      <c r="ET1357" s="2">
        <v>0</v>
      </c>
      <c r="EU1357" s="2">
        <v>0</v>
      </c>
      <c r="EV1357" s="2">
        <v>0</v>
      </c>
      <c r="EW1357" s="2">
        <v>0</v>
      </c>
      <c r="EX1357" s="2">
        <v>0</v>
      </c>
      <c r="EY1357" s="2">
        <v>0</v>
      </c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>
        <v>0</v>
      </c>
      <c r="FR1357" s="2">
        <v>0</v>
      </c>
      <c r="FS1357" s="2">
        <v>0</v>
      </c>
      <c r="FT1357" s="2"/>
      <c r="FU1357" s="2"/>
      <c r="FV1357" s="2"/>
      <c r="FW1357" s="2"/>
      <c r="FX1357" s="2">
        <v>0</v>
      </c>
      <c r="FY1357" s="2">
        <v>0</v>
      </c>
      <c r="FZ1357" s="2"/>
      <c r="GA1357" s="2" t="s">
        <v>3</v>
      </c>
      <c r="GB1357" s="2"/>
      <c r="GC1357" s="2"/>
      <c r="GD1357" s="2">
        <v>1</v>
      </c>
      <c r="GE1357" s="2"/>
      <c r="GF1357" s="2">
        <v>888672798</v>
      </c>
      <c r="GG1357" s="2">
        <v>2</v>
      </c>
      <c r="GH1357" s="2">
        <v>1</v>
      </c>
      <c r="GI1357" s="2">
        <v>-2</v>
      </c>
      <c r="GJ1357" s="2">
        <v>0</v>
      </c>
      <c r="GK1357" s="2">
        <v>0</v>
      </c>
      <c r="GL1357" s="2">
        <f t="shared" si="1094"/>
        <v>0</v>
      </c>
      <c r="GM1357" s="2">
        <f t="shared" si="1095"/>
        <v>1896.66</v>
      </c>
      <c r="GN1357" s="2">
        <f t="shared" si="1096"/>
        <v>1896.66</v>
      </c>
      <c r="GO1357" s="2">
        <f t="shared" si="1097"/>
        <v>0</v>
      </c>
      <c r="GP1357" s="2">
        <f t="shared" si="1098"/>
        <v>0</v>
      </c>
      <c r="GQ1357" s="2"/>
      <c r="GR1357" s="2">
        <v>0</v>
      </c>
      <c r="GS1357" s="2">
        <v>3</v>
      </c>
      <c r="GT1357" s="2">
        <v>0</v>
      </c>
      <c r="GU1357" s="2" t="s">
        <v>3</v>
      </c>
      <c r="GV1357" s="2">
        <f t="shared" si="1099"/>
        <v>0</v>
      </c>
      <c r="GW1357" s="2">
        <v>1</v>
      </c>
      <c r="GX1357" s="2">
        <f t="shared" si="1100"/>
        <v>0</v>
      </c>
      <c r="GY1357" s="2"/>
      <c r="GZ1357" s="2"/>
      <c r="HA1357" s="2">
        <v>0</v>
      </c>
      <c r="HB1357" s="2">
        <v>0</v>
      </c>
      <c r="HC1357" s="2">
        <f t="shared" si="1101"/>
        <v>0</v>
      </c>
      <c r="HD1357" s="2"/>
      <c r="HE1357" s="2" t="s">
        <v>3</v>
      </c>
      <c r="HF1357" s="2" t="s">
        <v>3</v>
      </c>
      <c r="HG1357" s="2"/>
      <c r="HH1357" s="2"/>
      <c r="HI1357" s="2"/>
      <c r="HJ1357" s="2"/>
      <c r="HK1357" s="2"/>
      <c r="HL1357" s="2"/>
      <c r="HM1357" s="2" t="s">
        <v>3</v>
      </c>
      <c r="HN1357" s="2" t="s">
        <v>3</v>
      </c>
      <c r="HO1357" s="2" t="s">
        <v>3</v>
      </c>
      <c r="HP1357" s="2" t="s">
        <v>3</v>
      </c>
      <c r="HQ1357" s="2" t="s">
        <v>3</v>
      </c>
      <c r="HR1357" s="2"/>
      <c r="HS1357" s="2">
        <v>0</v>
      </c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>
        <v>0</v>
      </c>
      <c r="IL1357" s="2"/>
      <c r="IM1357" s="2"/>
      <c r="IN1357" s="2"/>
      <c r="IO1357" s="2"/>
      <c r="IP1357" s="2"/>
      <c r="IQ1357" s="2"/>
      <c r="IR1357" s="2"/>
      <c r="IS1357" s="2"/>
      <c r="IT1357" s="2"/>
      <c r="IU1357" s="2"/>
    </row>
    <row r="1358" spans="1:255" x14ac:dyDescent="0.2">
      <c r="A1358" s="3">
        <v>17</v>
      </c>
      <c r="B1358" s="3">
        <v>1</v>
      </c>
      <c r="E1358" s="3" t="s">
        <v>1186</v>
      </c>
      <c r="F1358" s="3" t="s">
        <v>1187</v>
      </c>
      <c r="G1358" s="3" t="s">
        <v>1188</v>
      </c>
      <c r="H1358" s="3" t="s">
        <v>672</v>
      </c>
      <c r="I1358" s="3">
        <f>ROUND(180*1.025,9)</f>
        <v>184.5</v>
      </c>
      <c r="J1358" s="3">
        <v>0</v>
      </c>
      <c r="K1358" s="3">
        <f>ROUND(180*1.025,9)</f>
        <v>184.5</v>
      </c>
      <c r="O1358" s="3">
        <f t="shared" si="1077"/>
        <v>52935.78</v>
      </c>
      <c r="P1358" s="3">
        <f t="shared" si="1078"/>
        <v>52935.78</v>
      </c>
      <c r="Q1358" s="3">
        <f t="shared" si="1102"/>
        <v>0</v>
      </c>
      <c r="R1358" s="3">
        <f t="shared" si="1103"/>
        <v>0</v>
      </c>
      <c r="S1358" s="3">
        <f t="shared" si="1079"/>
        <v>0</v>
      </c>
      <c r="T1358" s="3">
        <f t="shared" si="1080"/>
        <v>0</v>
      </c>
      <c r="U1358" s="3">
        <f t="shared" si="1081"/>
        <v>0</v>
      </c>
      <c r="V1358" s="3">
        <f t="shared" si="1082"/>
        <v>0</v>
      </c>
      <c r="W1358" s="3">
        <f t="shared" si="1083"/>
        <v>0</v>
      </c>
      <c r="X1358" s="3">
        <f t="shared" si="1104"/>
        <v>0</v>
      </c>
      <c r="Y1358" s="3">
        <f t="shared" si="1105"/>
        <v>0</v>
      </c>
      <c r="AA1358" s="3">
        <v>56661436</v>
      </c>
      <c r="AB1358" s="3">
        <f t="shared" si="1084"/>
        <v>10.28</v>
      </c>
      <c r="AC1358" s="3">
        <f t="shared" si="1106"/>
        <v>10.28</v>
      </c>
      <c r="AD1358" s="3">
        <f t="shared" si="1107"/>
        <v>0</v>
      </c>
      <c r="AE1358" s="3">
        <f t="shared" si="1108"/>
        <v>0</v>
      </c>
      <c r="AF1358" s="3">
        <f t="shared" si="1109"/>
        <v>0</v>
      </c>
      <c r="AG1358" s="3">
        <f t="shared" si="1085"/>
        <v>0</v>
      </c>
      <c r="AH1358" s="3">
        <f t="shared" si="1110"/>
        <v>0</v>
      </c>
      <c r="AI1358" s="3">
        <f t="shared" si="1111"/>
        <v>0</v>
      </c>
      <c r="AJ1358" s="3">
        <f t="shared" si="1086"/>
        <v>0</v>
      </c>
      <c r="AK1358" s="3">
        <v>10.28</v>
      </c>
      <c r="AL1358" s="3">
        <v>10.28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1</v>
      </c>
      <c r="AW1358" s="3">
        <v>1</v>
      </c>
      <c r="AZ1358" s="3">
        <v>1</v>
      </c>
      <c r="BA1358" s="3">
        <v>1</v>
      </c>
      <c r="BB1358" s="3">
        <v>1</v>
      </c>
      <c r="BC1358" s="3">
        <v>27.91</v>
      </c>
      <c r="BD1358" s="3" t="s">
        <v>3</v>
      </c>
      <c r="BE1358" s="3" t="s">
        <v>3</v>
      </c>
      <c r="BF1358" s="3" t="s">
        <v>3</v>
      </c>
      <c r="BG1358" s="3" t="s">
        <v>3</v>
      </c>
      <c r="BH1358" s="3">
        <v>3</v>
      </c>
      <c r="BI1358" s="3">
        <v>1</v>
      </c>
      <c r="BJ1358" s="3" t="s">
        <v>1189</v>
      </c>
      <c r="BM1358" s="3">
        <v>1617</v>
      </c>
      <c r="BN1358" s="3">
        <v>0</v>
      </c>
      <c r="BO1358" s="3" t="s">
        <v>1187</v>
      </c>
      <c r="BP1358" s="3">
        <v>1</v>
      </c>
      <c r="BQ1358" s="3">
        <v>200</v>
      </c>
      <c r="BR1358" s="3">
        <v>0</v>
      </c>
      <c r="BS1358" s="3">
        <v>1</v>
      </c>
      <c r="BT1358" s="3">
        <v>1</v>
      </c>
      <c r="BU1358" s="3">
        <v>1</v>
      </c>
      <c r="BV1358" s="3">
        <v>1</v>
      </c>
      <c r="BW1358" s="3">
        <v>1</v>
      </c>
      <c r="BX1358" s="3">
        <v>1</v>
      </c>
      <c r="BY1358" s="3" t="s">
        <v>3</v>
      </c>
      <c r="BZ1358" s="3">
        <v>0</v>
      </c>
      <c r="CA1358" s="3">
        <v>0</v>
      </c>
      <c r="CB1358" s="3" t="s">
        <v>3</v>
      </c>
      <c r="CE1358" s="3">
        <v>1566</v>
      </c>
      <c r="CF1358" s="3">
        <v>0</v>
      </c>
      <c r="CG1358" s="3">
        <v>0</v>
      </c>
      <c r="CM1358" s="3">
        <v>0</v>
      </c>
      <c r="CN1358" s="3" t="s">
        <v>3</v>
      </c>
      <c r="CO1358" s="3">
        <v>0</v>
      </c>
      <c r="CP1358" s="3">
        <f t="shared" si="1087"/>
        <v>52935.78</v>
      </c>
      <c r="CQ1358" s="3">
        <f t="shared" si="1088"/>
        <v>286.91000000000003</v>
      </c>
      <c r="CR1358" s="3">
        <f t="shared" si="1112"/>
        <v>0</v>
      </c>
      <c r="CS1358" s="3">
        <f t="shared" si="1113"/>
        <v>0</v>
      </c>
      <c r="CT1358" s="3">
        <f t="shared" si="1089"/>
        <v>0</v>
      </c>
      <c r="CU1358" s="3">
        <f t="shared" si="1090"/>
        <v>0</v>
      </c>
      <c r="CV1358" s="3">
        <f t="shared" si="1091"/>
        <v>0</v>
      </c>
      <c r="CW1358" s="3">
        <f t="shared" si="1092"/>
        <v>0</v>
      </c>
      <c r="CX1358" s="3">
        <f t="shared" si="1093"/>
        <v>0</v>
      </c>
      <c r="CY1358" s="3">
        <f t="shared" si="1114"/>
        <v>0</v>
      </c>
      <c r="CZ1358" s="3">
        <f t="shared" si="1115"/>
        <v>0</v>
      </c>
      <c r="DC1358" s="3" t="s">
        <v>3</v>
      </c>
      <c r="DD1358" s="3" t="s">
        <v>3</v>
      </c>
      <c r="DE1358" s="3" t="s">
        <v>3</v>
      </c>
      <c r="DF1358" s="3" t="s">
        <v>3</v>
      </c>
      <c r="DG1358" s="3" t="s">
        <v>3</v>
      </c>
      <c r="DH1358" s="3" t="s">
        <v>3</v>
      </c>
      <c r="DI1358" s="3" t="s">
        <v>3</v>
      </c>
      <c r="DJ1358" s="3" t="s">
        <v>3</v>
      </c>
      <c r="DK1358" s="3" t="s">
        <v>3</v>
      </c>
      <c r="DL1358" s="3" t="s">
        <v>3</v>
      </c>
      <c r="DM1358" s="3" t="s">
        <v>3</v>
      </c>
      <c r="DN1358" s="3">
        <v>0</v>
      </c>
      <c r="DO1358" s="3">
        <v>0</v>
      </c>
      <c r="DP1358" s="3">
        <v>1</v>
      </c>
      <c r="DQ1358" s="3">
        <v>1</v>
      </c>
      <c r="DU1358" s="3">
        <v>1003</v>
      </c>
      <c r="DV1358" s="3" t="s">
        <v>672</v>
      </c>
      <c r="DW1358" s="3" t="s">
        <v>672</v>
      </c>
      <c r="DX1358" s="3">
        <v>1</v>
      </c>
      <c r="DZ1358" s="3" t="s">
        <v>3</v>
      </c>
      <c r="EA1358" s="3" t="s">
        <v>3</v>
      </c>
      <c r="EB1358" s="3" t="s">
        <v>3</v>
      </c>
      <c r="EC1358" s="3" t="s">
        <v>3</v>
      </c>
      <c r="EE1358" s="3">
        <v>56938530</v>
      </c>
      <c r="EF1358" s="3">
        <v>200</v>
      </c>
      <c r="EG1358" s="3" t="s">
        <v>343</v>
      </c>
      <c r="EH1358" s="3">
        <v>0</v>
      </c>
      <c r="EI1358" s="3" t="s">
        <v>3</v>
      </c>
      <c r="EJ1358" s="3">
        <v>1</v>
      </c>
      <c r="EK1358" s="3">
        <v>1617</v>
      </c>
      <c r="EL1358" s="3" t="s">
        <v>344</v>
      </c>
      <c r="EM1358" s="3" t="s">
        <v>345</v>
      </c>
      <c r="EO1358" s="3" t="s">
        <v>3</v>
      </c>
      <c r="EQ1358" s="3">
        <v>131072</v>
      </c>
      <c r="ER1358" s="3">
        <v>10.28</v>
      </c>
      <c r="ES1358" s="3">
        <v>10.28</v>
      </c>
      <c r="ET1358" s="3">
        <v>0</v>
      </c>
      <c r="EU1358" s="3">
        <v>0</v>
      </c>
      <c r="EV1358" s="3">
        <v>0</v>
      </c>
      <c r="EW1358" s="3">
        <v>0</v>
      </c>
      <c r="EX1358" s="3">
        <v>0</v>
      </c>
      <c r="EY1358" s="3">
        <v>0</v>
      </c>
      <c r="FQ1358" s="3">
        <v>0</v>
      </c>
      <c r="FR1358" s="3">
        <v>0</v>
      </c>
      <c r="FS1358" s="3">
        <v>0</v>
      </c>
      <c r="FX1358" s="3">
        <v>0</v>
      </c>
      <c r="FY1358" s="3">
        <v>0</v>
      </c>
      <c r="GA1358" s="3" t="s">
        <v>3</v>
      </c>
      <c r="GD1358" s="3">
        <v>1</v>
      </c>
      <c r="GF1358" s="3">
        <v>888672798</v>
      </c>
      <c r="GG1358" s="3">
        <v>2</v>
      </c>
      <c r="GH1358" s="3">
        <v>1</v>
      </c>
      <c r="GI1358" s="3">
        <v>2</v>
      </c>
      <c r="GJ1358" s="3">
        <v>0</v>
      </c>
      <c r="GK1358" s="3">
        <v>0</v>
      </c>
      <c r="GL1358" s="3">
        <f t="shared" si="1094"/>
        <v>0</v>
      </c>
      <c r="GM1358" s="3">
        <f t="shared" si="1095"/>
        <v>52935.78</v>
      </c>
      <c r="GN1358" s="3">
        <f t="shared" si="1096"/>
        <v>52935.78</v>
      </c>
      <c r="GO1358" s="3">
        <f t="shared" si="1097"/>
        <v>0</v>
      </c>
      <c r="GP1358" s="3">
        <f t="shared" si="1098"/>
        <v>0</v>
      </c>
      <c r="GR1358" s="3">
        <v>0</v>
      </c>
      <c r="GS1358" s="3">
        <v>3</v>
      </c>
      <c r="GT1358" s="3">
        <v>0</v>
      </c>
      <c r="GU1358" s="3" t="s">
        <v>3</v>
      </c>
      <c r="GV1358" s="3">
        <f t="shared" si="1099"/>
        <v>0</v>
      </c>
      <c r="GW1358" s="3">
        <v>1</v>
      </c>
      <c r="GX1358" s="3">
        <f t="shared" si="1100"/>
        <v>0</v>
      </c>
      <c r="HA1358" s="3">
        <v>0</v>
      </c>
      <c r="HB1358" s="3">
        <v>0</v>
      </c>
      <c r="HC1358" s="3">
        <f t="shared" si="1101"/>
        <v>0</v>
      </c>
      <c r="HE1358" s="3" t="s">
        <v>3</v>
      </c>
      <c r="HF1358" s="3" t="s">
        <v>3</v>
      </c>
      <c r="HM1358" s="3" t="s">
        <v>3</v>
      </c>
      <c r="HN1358" s="3" t="s">
        <v>3</v>
      </c>
      <c r="HO1358" s="3" t="s">
        <v>3</v>
      </c>
      <c r="HP1358" s="3" t="s">
        <v>3</v>
      </c>
      <c r="HQ1358" s="3" t="s">
        <v>3</v>
      </c>
      <c r="HS1358" s="3">
        <v>0</v>
      </c>
      <c r="IK1358" s="3">
        <v>0</v>
      </c>
    </row>
    <row r="1359" spans="1:255" x14ac:dyDescent="0.2">
      <c r="A1359" s="2">
        <v>17</v>
      </c>
      <c r="B1359" s="2">
        <v>1</v>
      </c>
      <c r="C1359" s="2"/>
      <c r="D1359" s="2"/>
      <c r="E1359" s="2" t="s">
        <v>1190</v>
      </c>
      <c r="F1359" s="2" t="s">
        <v>1191</v>
      </c>
      <c r="G1359" s="2" t="s">
        <v>1192</v>
      </c>
      <c r="H1359" s="2" t="s">
        <v>672</v>
      </c>
      <c r="I1359" s="2">
        <f>ROUND(400*1.025,9)</f>
        <v>410</v>
      </c>
      <c r="J1359" s="2">
        <v>0</v>
      </c>
      <c r="K1359" s="2">
        <f>ROUND(400*1.025,9)</f>
        <v>410</v>
      </c>
      <c r="L1359" s="2"/>
      <c r="M1359" s="2"/>
      <c r="N1359" s="2"/>
      <c r="O1359" s="2">
        <f t="shared" si="1077"/>
        <v>6186.9</v>
      </c>
      <c r="P1359" s="2">
        <f t="shared" si="1078"/>
        <v>6186.9</v>
      </c>
      <c r="Q1359" s="2">
        <f t="shared" si="1102"/>
        <v>0</v>
      </c>
      <c r="R1359" s="2">
        <f t="shared" si="1103"/>
        <v>0</v>
      </c>
      <c r="S1359" s="2">
        <f t="shared" si="1079"/>
        <v>0</v>
      </c>
      <c r="T1359" s="2">
        <f t="shared" si="1080"/>
        <v>0</v>
      </c>
      <c r="U1359" s="2">
        <f t="shared" si="1081"/>
        <v>0</v>
      </c>
      <c r="V1359" s="2">
        <f t="shared" si="1082"/>
        <v>0</v>
      </c>
      <c r="W1359" s="2">
        <f t="shared" si="1083"/>
        <v>0</v>
      </c>
      <c r="X1359" s="2">
        <f t="shared" si="1104"/>
        <v>0</v>
      </c>
      <c r="Y1359" s="2">
        <f t="shared" si="1105"/>
        <v>0</v>
      </c>
      <c r="Z1359" s="2"/>
      <c r="AA1359" s="2">
        <v>56661434</v>
      </c>
      <c r="AB1359" s="2">
        <f t="shared" si="1084"/>
        <v>15.09</v>
      </c>
      <c r="AC1359" s="2">
        <f t="shared" si="1106"/>
        <v>15.09</v>
      </c>
      <c r="AD1359" s="2">
        <f t="shared" si="1107"/>
        <v>0</v>
      </c>
      <c r="AE1359" s="2">
        <f t="shared" si="1108"/>
        <v>0</v>
      </c>
      <c r="AF1359" s="2">
        <f t="shared" si="1109"/>
        <v>0</v>
      </c>
      <c r="AG1359" s="2">
        <f t="shared" si="1085"/>
        <v>0</v>
      </c>
      <c r="AH1359" s="2">
        <f t="shared" si="1110"/>
        <v>0</v>
      </c>
      <c r="AI1359" s="2">
        <f t="shared" si="1111"/>
        <v>0</v>
      </c>
      <c r="AJ1359" s="2">
        <f t="shared" si="1086"/>
        <v>0</v>
      </c>
      <c r="AK1359" s="2">
        <v>15.09</v>
      </c>
      <c r="AL1359" s="2">
        <v>15.09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1</v>
      </c>
      <c r="AW1359" s="2">
        <v>1</v>
      </c>
      <c r="AX1359" s="2"/>
      <c r="AY1359" s="2"/>
      <c r="AZ1359" s="2">
        <v>1</v>
      </c>
      <c r="BA1359" s="2">
        <v>1</v>
      </c>
      <c r="BB1359" s="2">
        <v>1</v>
      </c>
      <c r="BC1359" s="2">
        <v>1</v>
      </c>
      <c r="BD1359" s="2" t="s">
        <v>3</v>
      </c>
      <c r="BE1359" s="2" t="s">
        <v>3</v>
      </c>
      <c r="BF1359" s="2" t="s">
        <v>3</v>
      </c>
      <c r="BG1359" s="2" t="s">
        <v>3</v>
      </c>
      <c r="BH1359" s="2">
        <v>3</v>
      </c>
      <c r="BI1359" s="2">
        <v>1</v>
      </c>
      <c r="BJ1359" s="2" t="s">
        <v>1193</v>
      </c>
      <c r="BK1359" s="2"/>
      <c r="BL1359" s="2"/>
      <c r="BM1359" s="2">
        <v>1617</v>
      </c>
      <c r="BN1359" s="2">
        <v>0</v>
      </c>
      <c r="BO1359" s="2" t="s">
        <v>3</v>
      </c>
      <c r="BP1359" s="2">
        <v>0</v>
      </c>
      <c r="BQ1359" s="2">
        <v>200</v>
      </c>
      <c r="BR1359" s="2">
        <v>0</v>
      </c>
      <c r="BS1359" s="2">
        <v>1</v>
      </c>
      <c r="BT1359" s="2">
        <v>1</v>
      </c>
      <c r="BU1359" s="2">
        <v>1</v>
      </c>
      <c r="BV1359" s="2">
        <v>1</v>
      </c>
      <c r="BW1359" s="2">
        <v>1</v>
      </c>
      <c r="BX1359" s="2">
        <v>1</v>
      </c>
      <c r="BY1359" s="2" t="s">
        <v>3</v>
      </c>
      <c r="BZ1359" s="2">
        <v>0</v>
      </c>
      <c r="CA1359" s="2">
        <v>0</v>
      </c>
      <c r="CB1359" s="2" t="s">
        <v>3</v>
      </c>
      <c r="CC1359" s="2"/>
      <c r="CD1359" s="2"/>
      <c r="CE1359" s="2">
        <v>1566</v>
      </c>
      <c r="CF1359" s="2">
        <v>0</v>
      </c>
      <c r="CG1359" s="2">
        <v>0</v>
      </c>
      <c r="CH1359" s="2"/>
      <c r="CI1359" s="2"/>
      <c r="CJ1359" s="2"/>
      <c r="CK1359" s="2"/>
      <c r="CL1359" s="2"/>
      <c r="CM1359" s="2">
        <v>0</v>
      </c>
      <c r="CN1359" s="2" t="s">
        <v>3</v>
      </c>
      <c r="CO1359" s="2">
        <v>0</v>
      </c>
      <c r="CP1359" s="2">
        <f t="shared" si="1087"/>
        <v>6186.9</v>
      </c>
      <c r="CQ1359" s="2">
        <f t="shared" si="1088"/>
        <v>15.09</v>
      </c>
      <c r="CR1359" s="2">
        <f t="shared" si="1112"/>
        <v>0</v>
      </c>
      <c r="CS1359" s="2">
        <f t="shared" si="1113"/>
        <v>0</v>
      </c>
      <c r="CT1359" s="2">
        <f t="shared" si="1089"/>
        <v>0</v>
      </c>
      <c r="CU1359" s="2">
        <f t="shared" si="1090"/>
        <v>0</v>
      </c>
      <c r="CV1359" s="2">
        <f t="shared" si="1091"/>
        <v>0</v>
      </c>
      <c r="CW1359" s="2">
        <f t="shared" si="1092"/>
        <v>0</v>
      </c>
      <c r="CX1359" s="2">
        <f t="shared" si="1093"/>
        <v>0</v>
      </c>
      <c r="CY1359" s="2">
        <f t="shared" si="1114"/>
        <v>0</v>
      </c>
      <c r="CZ1359" s="2">
        <f t="shared" si="1115"/>
        <v>0</v>
      </c>
      <c r="DA1359" s="2"/>
      <c r="DB1359" s="2"/>
      <c r="DC1359" s="2" t="s">
        <v>3</v>
      </c>
      <c r="DD1359" s="2" t="s">
        <v>3</v>
      </c>
      <c r="DE1359" s="2" t="s">
        <v>3</v>
      </c>
      <c r="DF1359" s="2" t="s">
        <v>3</v>
      </c>
      <c r="DG1359" s="2" t="s">
        <v>3</v>
      </c>
      <c r="DH1359" s="2" t="s">
        <v>3</v>
      </c>
      <c r="DI1359" s="2" t="s">
        <v>3</v>
      </c>
      <c r="DJ1359" s="2" t="s">
        <v>3</v>
      </c>
      <c r="DK1359" s="2" t="s">
        <v>3</v>
      </c>
      <c r="DL1359" s="2" t="s">
        <v>3</v>
      </c>
      <c r="DM1359" s="2" t="s">
        <v>3</v>
      </c>
      <c r="DN1359" s="2">
        <v>0</v>
      </c>
      <c r="DO1359" s="2">
        <v>0</v>
      </c>
      <c r="DP1359" s="2">
        <v>1</v>
      </c>
      <c r="DQ1359" s="2">
        <v>1</v>
      </c>
      <c r="DR1359" s="2"/>
      <c r="DS1359" s="2"/>
      <c r="DT1359" s="2"/>
      <c r="DU1359" s="2">
        <v>1003</v>
      </c>
      <c r="DV1359" s="2" t="s">
        <v>672</v>
      </c>
      <c r="DW1359" s="2" t="s">
        <v>672</v>
      </c>
      <c r="DX1359" s="2">
        <v>1</v>
      </c>
      <c r="DY1359" s="2"/>
      <c r="DZ1359" s="2" t="s">
        <v>3</v>
      </c>
      <c r="EA1359" s="2" t="s">
        <v>3</v>
      </c>
      <c r="EB1359" s="2" t="s">
        <v>3</v>
      </c>
      <c r="EC1359" s="2" t="s">
        <v>3</v>
      </c>
      <c r="ED1359" s="2"/>
      <c r="EE1359" s="2">
        <v>56938530</v>
      </c>
      <c r="EF1359" s="2">
        <v>200</v>
      </c>
      <c r="EG1359" s="2" t="s">
        <v>343</v>
      </c>
      <c r="EH1359" s="2">
        <v>0</v>
      </c>
      <c r="EI1359" s="2" t="s">
        <v>3</v>
      </c>
      <c r="EJ1359" s="2">
        <v>1</v>
      </c>
      <c r="EK1359" s="2">
        <v>1617</v>
      </c>
      <c r="EL1359" s="2" t="s">
        <v>344</v>
      </c>
      <c r="EM1359" s="2" t="s">
        <v>345</v>
      </c>
      <c r="EN1359" s="2"/>
      <c r="EO1359" s="2" t="s">
        <v>3</v>
      </c>
      <c r="EP1359" s="2"/>
      <c r="EQ1359" s="2">
        <v>131072</v>
      </c>
      <c r="ER1359" s="2">
        <v>15.09</v>
      </c>
      <c r="ES1359" s="2">
        <v>15.09</v>
      </c>
      <c r="ET1359" s="2">
        <v>0</v>
      </c>
      <c r="EU1359" s="2">
        <v>0</v>
      </c>
      <c r="EV1359" s="2">
        <v>0</v>
      </c>
      <c r="EW1359" s="2">
        <v>0</v>
      </c>
      <c r="EX1359" s="2">
        <v>0</v>
      </c>
      <c r="EY1359" s="2">
        <v>0</v>
      </c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>
        <v>0</v>
      </c>
      <c r="FR1359" s="2">
        <v>0</v>
      </c>
      <c r="FS1359" s="2">
        <v>0</v>
      </c>
      <c r="FT1359" s="2"/>
      <c r="FU1359" s="2"/>
      <c r="FV1359" s="2"/>
      <c r="FW1359" s="2"/>
      <c r="FX1359" s="2">
        <v>0</v>
      </c>
      <c r="FY1359" s="2">
        <v>0</v>
      </c>
      <c r="FZ1359" s="2"/>
      <c r="GA1359" s="2" t="s">
        <v>3</v>
      </c>
      <c r="GB1359" s="2"/>
      <c r="GC1359" s="2"/>
      <c r="GD1359" s="2">
        <v>1</v>
      </c>
      <c r="GE1359" s="2"/>
      <c r="GF1359" s="2">
        <v>-1856789173</v>
      </c>
      <c r="GG1359" s="2">
        <v>2</v>
      </c>
      <c r="GH1359" s="2">
        <v>1</v>
      </c>
      <c r="GI1359" s="2">
        <v>-2</v>
      </c>
      <c r="GJ1359" s="2">
        <v>0</v>
      </c>
      <c r="GK1359" s="2">
        <v>0</v>
      </c>
      <c r="GL1359" s="2">
        <f t="shared" si="1094"/>
        <v>0</v>
      </c>
      <c r="GM1359" s="2">
        <f t="shared" si="1095"/>
        <v>6186.9</v>
      </c>
      <c r="GN1359" s="2">
        <f t="shared" si="1096"/>
        <v>6186.9</v>
      </c>
      <c r="GO1359" s="2">
        <f t="shared" si="1097"/>
        <v>0</v>
      </c>
      <c r="GP1359" s="2">
        <f t="shared" si="1098"/>
        <v>0</v>
      </c>
      <c r="GQ1359" s="2"/>
      <c r="GR1359" s="2">
        <v>0</v>
      </c>
      <c r="GS1359" s="2">
        <v>3</v>
      </c>
      <c r="GT1359" s="2">
        <v>0</v>
      </c>
      <c r="GU1359" s="2" t="s">
        <v>3</v>
      </c>
      <c r="GV1359" s="2">
        <f t="shared" si="1099"/>
        <v>0</v>
      </c>
      <c r="GW1359" s="2">
        <v>1</v>
      </c>
      <c r="GX1359" s="2">
        <f t="shared" si="1100"/>
        <v>0</v>
      </c>
      <c r="GY1359" s="2"/>
      <c r="GZ1359" s="2"/>
      <c r="HA1359" s="2">
        <v>0</v>
      </c>
      <c r="HB1359" s="2">
        <v>0</v>
      </c>
      <c r="HC1359" s="2">
        <f t="shared" si="1101"/>
        <v>0</v>
      </c>
      <c r="HD1359" s="2"/>
      <c r="HE1359" s="2" t="s">
        <v>3</v>
      </c>
      <c r="HF1359" s="2" t="s">
        <v>3</v>
      </c>
      <c r="HG1359" s="2"/>
      <c r="HH1359" s="2"/>
      <c r="HI1359" s="2"/>
      <c r="HJ1359" s="2"/>
      <c r="HK1359" s="2"/>
      <c r="HL1359" s="2"/>
      <c r="HM1359" s="2" t="s">
        <v>3</v>
      </c>
      <c r="HN1359" s="2" t="s">
        <v>3</v>
      </c>
      <c r="HO1359" s="2" t="s">
        <v>3</v>
      </c>
      <c r="HP1359" s="2" t="s">
        <v>3</v>
      </c>
      <c r="HQ1359" s="2" t="s">
        <v>3</v>
      </c>
      <c r="HR1359" s="2"/>
      <c r="HS1359" s="2">
        <v>0</v>
      </c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>
        <v>0</v>
      </c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</row>
    <row r="1360" spans="1:255" x14ac:dyDescent="0.2">
      <c r="A1360" s="3">
        <v>17</v>
      </c>
      <c r="B1360" s="3">
        <v>1</v>
      </c>
      <c r="E1360" s="3" t="s">
        <v>1190</v>
      </c>
      <c r="F1360" s="3" t="s">
        <v>1191</v>
      </c>
      <c r="G1360" s="3" t="s">
        <v>1192</v>
      </c>
      <c r="H1360" s="3" t="s">
        <v>672</v>
      </c>
      <c r="I1360" s="3">
        <f>ROUND(400*1.025,9)</f>
        <v>410</v>
      </c>
      <c r="J1360" s="3">
        <v>0</v>
      </c>
      <c r="K1360" s="3">
        <f>ROUND(400*1.025,9)</f>
        <v>410</v>
      </c>
      <c r="O1360" s="3">
        <f t="shared" si="1077"/>
        <v>158941.46</v>
      </c>
      <c r="P1360" s="3">
        <f t="shared" si="1078"/>
        <v>158941.46</v>
      </c>
      <c r="Q1360" s="3">
        <f t="shared" si="1102"/>
        <v>0</v>
      </c>
      <c r="R1360" s="3">
        <f t="shared" si="1103"/>
        <v>0</v>
      </c>
      <c r="S1360" s="3">
        <f t="shared" si="1079"/>
        <v>0</v>
      </c>
      <c r="T1360" s="3">
        <f t="shared" si="1080"/>
        <v>0</v>
      </c>
      <c r="U1360" s="3">
        <f t="shared" si="1081"/>
        <v>0</v>
      </c>
      <c r="V1360" s="3">
        <f t="shared" si="1082"/>
        <v>0</v>
      </c>
      <c r="W1360" s="3">
        <f t="shared" si="1083"/>
        <v>0</v>
      </c>
      <c r="X1360" s="3">
        <f t="shared" si="1104"/>
        <v>0</v>
      </c>
      <c r="Y1360" s="3">
        <f t="shared" si="1105"/>
        <v>0</v>
      </c>
      <c r="AA1360" s="3">
        <v>56661436</v>
      </c>
      <c r="AB1360" s="3">
        <f t="shared" si="1084"/>
        <v>15.09</v>
      </c>
      <c r="AC1360" s="3">
        <f t="shared" si="1106"/>
        <v>15.09</v>
      </c>
      <c r="AD1360" s="3">
        <f t="shared" si="1107"/>
        <v>0</v>
      </c>
      <c r="AE1360" s="3">
        <f t="shared" si="1108"/>
        <v>0</v>
      </c>
      <c r="AF1360" s="3">
        <f t="shared" si="1109"/>
        <v>0</v>
      </c>
      <c r="AG1360" s="3">
        <f t="shared" si="1085"/>
        <v>0</v>
      </c>
      <c r="AH1360" s="3">
        <f t="shared" si="1110"/>
        <v>0</v>
      </c>
      <c r="AI1360" s="3">
        <f t="shared" si="1111"/>
        <v>0</v>
      </c>
      <c r="AJ1360" s="3">
        <f t="shared" si="1086"/>
        <v>0</v>
      </c>
      <c r="AK1360" s="3">
        <v>15.09</v>
      </c>
      <c r="AL1360" s="3">
        <v>15.09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1</v>
      </c>
      <c r="AW1360" s="3">
        <v>1</v>
      </c>
      <c r="AZ1360" s="3">
        <v>1</v>
      </c>
      <c r="BA1360" s="3">
        <v>1</v>
      </c>
      <c r="BB1360" s="3">
        <v>1</v>
      </c>
      <c r="BC1360" s="3">
        <v>25.69</v>
      </c>
      <c r="BD1360" s="3" t="s">
        <v>3</v>
      </c>
      <c r="BE1360" s="3" t="s">
        <v>3</v>
      </c>
      <c r="BF1360" s="3" t="s">
        <v>3</v>
      </c>
      <c r="BG1360" s="3" t="s">
        <v>3</v>
      </c>
      <c r="BH1360" s="3">
        <v>3</v>
      </c>
      <c r="BI1360" s="3">
        <v>1</v>
      </c>
      <c r="BJ1360" s="3" t="s">
        <v>1193</v>
      </c>
      <c r="BM1360" s="3">
        <v>1617</v>
      </c>
      <c r="BN1360" s="3">
        <v>0</v>
      </c>
      <c r="BO1360" s="3" t="s">
        <v>1191</v>
      </c>
      <c r="BP1360" s="3">
        <v>1</v>
      </c>
      <c r="BQ1360" s="3">
        <v>200</v>
      </c>
      <c r="BR1360" s="3">
        <v>0</v>
      </c>
      <c r="BS1360" s="3">
        <v>1</v>
      </c>
      <c r="BT1360" s="3">
        <v>1</v>
      </c>
      <c r="BU1360" s="3">
        <v>1</v>
      </c>
      <c r="BV1360" s="3">
        <v>1</v>
      </c>
      <c r="BW1360" s="3">
        <v>1</v>
      </c>
      <c r="BX1360" s="3">
        <v>1</v>
      </c>
      <c r="BY1360" s="3" t="s">
        <v>3</v>
      </c>
      <c r="BZ1360" s="3">
        <v>0</v>
      </c>
      <c r="CA1360" s="3">
        <v>0</v>
      </c>
      <c r="CB1360" s="3" t="s">
        <v>3</v>
      </c>
      <c r="CE1360" s="3">
        <v>1566</v>
      </c>
      <c r="CF1360" s="3">
        <v>0</v>
      </c>
      <c r="CG1360" s="3">
        <v>0</v>
      </c>
      <c r="CM1360" s="3">
        <v>0</v>
      </c>
      <c r="CN1360" s="3" t="s">
        <v>3</v>
      </c>
      <c r="CO1360" s="3">
        <v>0</v>
      </c>
      <c r="CP1360" s="3">
        <f t="shared" si="1087"/>
        <v>158941.46</v>
      </c>
      <c r="CQ1360" s="3">
        <f t="shared" si="1088"/>
        <v>387.66</v>
      </c>
      <c r="CR1360" s="3">
        <f t="shared" si="1112"/>
        <v>0</v>
      </c>
      <c r="CS1360" s="3">
        <f t="shared" si="1113"/>
        <v>0</v>
      </c>
      <c r="CT1360" s="3">
        <f t="shared" si="1089"/>
        <v>0</v>
      </c>
      <c r="CU1360" s="3">
        <f t="shared" si="1090"/>
        <v>0</v>
      </c>
      <c r="CV1360" s="3">
        <f t="shared" si="1091"/>
        <v>0</v>
      </c>
      <c r="CW1360" s="3">
        <f t="shared" si="1092"/>
        <v>0</v>
      </c>
      <c r="CX1360" s="3">
        <f t="shared" si="1093"/>
        <v>0</v>
      </c>
      <c r="CY1360" s="3">
        <f t="shared" si="1114"/>
        <v>0</v>
      </c>
      <c r="CZ1360" s="3">
        <f t="shared" si="1115"/>
        <v>0</v>
      </c>
      <c r="DC1360" s="3" t="s">
        <v>3</v>
      </c>
      <c r="DD1360" s="3" t="s">
        <v>3</v>
      </c>
      <c r="DE1360" s="3" t="s">
        <v>3</v>
      </c>
      <c r="DF1360" s="3" t="s">
        <v>3</v>
      </c>
      <c r="DG1360" s="3" t="s">
        <v>3</v>
      </c>
      <c r="DH1360" s="3" t="s">
        <v>3</v>
      </c>
      <c r="DI1360" s="3" t="s">
        <v>3</v>
      </c>
      <c r="DJ1360" s="3" t="s">
        <v>3</v>
      </c>
      <c r="DK1360" s="3" t="s">
        <v>3</v>
      </c>
      <c r="DL1360" s="3" t="s">
        <v>3</v>
      </c>
      <c r="DM1360" s="3" t="s">
        <v>3</v>
      </c>
      <c r="DN1360" s="3">
        <v>0</v>
      </c>
      <c r="DO1360" s="3">
        <v>0</v>
      </c>
      <c r="DP1360" s="3">
        <v>1</v>
      </c>
      <c r="DQ1360" s="3">
        <v>1</v>
      </c>
      <c r="DU1360" s="3">
        <v>1003</v>
      </c>
      <c r="DV1360" s="3" t="s">
        <v>672</v>
      </c>
      <c r="DW1360" s="3" t="s">
        <v>672</v>
      </c>
      <c r="DX1360" s="3">
        <v>1</v>
      </c>
      <c r="DZ1360" s="3" t="s">
        <v>3</v>
      </c>
      <c r="EA1360" s="3" t="s">
        <v>3</v>
      </c>
      <c r="EB1360" s="3" t="s">
        <v>3</v>
      </c>
      <c r="EC1360" s="3" t="s">
        <v>3</v>
      </c>
      <c r="EE1360" s="3">
        <v>56938530</v>
      </c>
      <c r="EF1360" s="3">
        <v>200</v>
      </c>
      <c r="EG1360" s="3" t="s">
        <v>343</v>
      </c>
      <c r="EH1360" s="3">
        <v>0</v>
      </c>
      <c r="EI1360" s="3" t="s">
        <v>3</v>
      </c>
      <c r="EJ1360" s="3">
        <v>1</v>
      </c>
      <c r="EK1360" s="3">
        <v>1617</v>
      </c>
      <c r="EL1360" s="3" t="s">
        <v>344</v>
      </c>
      <c r="EM1360" s="3" t="s">
        <v>345</v>
      </c>
      <c r="EO1360" s="3" t="s">
        <v>3</v>
      </c>
      <c r="EQ1360" s="3">
        <v>131072</v>
      </c>
      <c r="ER1360" s="3">
        <v>15.09</v>
      </c>
      <c r="ES1360" s="3">
        <v>15.09</v>
      </c>
      <c r="ET1360" s="3">
        <v>0</v>
      </c>
      <c r="EU1360" s="3">
        <v>0</v>
      </c>
      <c r="EV1360" s="3">
        <v>0</v>
      </c>
      <c r="EW1360" s="3">
        <v>0</v>
      </c>
      <c r="EX1360" s="3">
        <v>0</v>
      </c>
      <c r="EY1360" s="3">
        <v>0</v>
      </c>
      <c r="FQ1360" s="3">
        <v>0</v>
      </c>
      <c r="FR1360" s="3">
        <v>0</v>
      </c>
      <c r="FS1360" s="3">
        <v>0</v>
      </c>
      <c r="FX1360" s="3">
        <v>0</v>
      </c>
      <c r="FY1360" s="3">
        <v>0</v>
      </c>
      <c r="GA1360" s="3" t="s">
        <v>3</v>
      </c>
      <c r="GD1360" s="3">
        <v>1</v>
      </c>
      <c r="GF1360" s="3">
        <v>-1856789173</v>
      </c>
      <c r="GG1360" s="3">
        <v>2</v>
      </c>
      <c r="GH1360" s="3">
        <v>1</v>
      </c>
      <c r="GI1360" s="3">
        <v>2</v>
      </c>
      <c r="GJ1360" s="3">
        <v>0</v>
      </c>
      <c r="GK1360" s="3">
        <v>0</v>
      </c>
      <c r="GL1360" s="3">
        <f t="shared" si="1094"/>
        <v>0</v>
      </c>
      <c r="GM1360" s="3">
        <f t="shared" si="1095"/>
        <v>158941.46</v>
      </c>
      <c r="GN1360" s="3">
        <f t="shared" si="1096"/>
        <v>158941.46</v>
      </c>
      <c r="GO1360" s="3">
        <f t="shared" si="1097"/>
        <v>0</v>
      </c>
      <c r="GP1360" s="3">
        <f t="shared" si="1098"/>
        <v>0</v>
      </c>
      <c r="GR1360" s="3">
        <v>0</v>
      </c>
      <c r="GS1360" s="3">
        <v>3</v>
      </c>
      <c r="GT1360" s="3">
        <v>0</v>
      </c>
      <c r="GU1360" s="3" t="s">
        <v>3</v>
      </c>
      <c r="GV1360" s="3">
        <f t="shared" si="1099"/>
        <v>0</v>
      </c>
      <c r="GW1360" s="3">
        <v>1</v>
      </c>
      <c r="GX1360" s="3">
        <f t="shared" si="1100"/>
        <v>0</v>
      </c>
      <c r="HA1360" s="3">
        <v>0</v>
      </c>
      <c r="HB1360" s="3">
        <v>0</v>
      </c>
      <c r="HC1360" s="3">
        <f t="shared" si="1101"/>
        <v>0</v>
      </c>
      <c r="HE1360" s="3" t="s">
        <v>3</v>
      </c>
      <c r="HF1360" s="3" t="s">
        <v>3</v>
      </c>
      <c r="HM1360" s="3" t="s">
        <v>3</v>
      </c>
      <c r="HN1360" s="3" t="s">
        <v>3</v>
      </c>
      <c r="HO1360" s="3" t="s">
        <v>3</v>
      </c>
      <c r="HP1360" s="3" t="s">
        <v>3</v>
      </c>
      <c r="HQ1360" s="3" t="s">
        <v>3</v>
      </c>
      <c r="HS1360" s="3">
        <v>0</v>
      </c>
      <c r="IK1360" s="3">
        <v>0</v>
      </c>
    </row>
    <row r="1361" spans="1:255" x14ac:dyDescent="0.2">
      <c r="A1361" s="2">
        <v>17</v>
      </c>
      <c r="B1361" s="2">
        <v>1</v>
      </c>
      <c r="C1361" s="2"/>
      <c r="D1361" s="2"/>
      <c r="E1361" s="2" t="s">
        <v>1194</v>
      </c>
      <c r="F1361" s="2" t="s">
        <v>1195</v>
      </c>
      <c r="G1361" s="2" t="s">
        <v>1196</v>
      </c>
      <c r="H1361" s="2" t="s">
        <v>672</v>
      </c>
      <c r="I1361" s="2">
        <f>ROUND(80*1.025,9)</f>
        <v>82</v>
      </c>
      <c r="J1361" s="2">
        <v>0</v>
      </c>
      <c r="K1361" s="2">
        <f>ROUND(80*1.025,9)</f>
        <v>82</v>
      </c>
      <c r="L1361" s="2"/>
      <c r="M1361" s="2"/>
      <c r="N1361" s="2"/>
      <c r="O1361" s="2">
        <f t="shared" si="1077"/>
        <v>1439.1</v>
      </c>
      <c r="P1361" s="2">
        <f t="shared" si="1078"/>
        <v>1439.1</v>
      </c>
      <c r="Q1361" s="2">
        <f t="shared" si="1102"/>
        <v>0</v>
      </c>
      <c r="R1361" s="2">
        <f t="shared" si="1103"/>
        <v>0</v>
      </c>
      <c r="S1361" s="2">
        <f t="shared" si="1079"/>
        <v>0</v>
      </c>
      <c r="T1361" s="2">
        <f t="shared" si="1080"/>
        <v>0</v>
      </c>
      <c r="U1361" s="2">
        <f t="shared" si="1081"/>
        <v>0</v>
      </c>
      <c r="V1361" s="2">
        <f t="shared" si="1082"/>
        <v>0</v>
      </c>
      <c r="W1361" s="2">
        <f t="shared" si="1083"/>
        <v>0</v>
      </c>
      <c r="X1361" s="2">
        <f t="shared" si="1104"/>
        <v>0</v>
      </c>
      <c r="Y1361" s="2">
        <f t="shared" si="1105"/>
        <v>0</v>
      </c>
      <c r="Z1361" s="2"/>
      <c r="AA1361" s="2">
        <v>56661434</v>
      </c>
      <c r="AB1361" s="2">
        <f t="shared" si="1084"/>
        <v>17.55</v>
      </c>
      <c r="AC1361" s="2">
        <f t="shared" si="1106"/>
        <v>17.55</v>
      </c>
      <c r="AD1361" s="2">
        <f t="shared" si="1107"/>
        <v>0</v>
      </c>
      <c r="AE1361" s="2">
        <f t="shared" si="1108"/>
        <v>0</v>
      </c>
      <c r="AF1361" s="2">
        <f t="shared" si="1109"/>
        <v>0</v>
      </c>
      <c r="AG1361" s="2">
        <f t="shared" si="1085"/>
        <v>0</v>
      </c>
      <c r="AH1361" s="2">
        <f t="shared" si="1110"/>
        <v>0</v>
      </c>
      <c r="AI1361" s="2">
        <f t="shared" si="1111"/>
        <v>0</v>
      </c>
      <c r="AJ1361" s="2">
        <f t="shared" si="1086"/>
        <v>0</v>
      </c>
      <c r="AK1361" s="2">
        <v>17.55</v>
      </c>
      <c r="AL1361" s="2">
        <v>17.55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1</v>
      </c>
      <c r="AW1361" s="2">
        <v>1</v>
      </c>
      <c r="AX1361" s="2"/>
      <c r="AY1361" s="2"/>
      <c r="AZ1361" s="2">
        <v>1</v>
      </c>
      <c r="BA1361" s="2">
        <v>1</v>
      </c>
      <c r="BB1361" s="2">
        <v>1</v>
      </c>
      <c r="BC1361" s="2">
        <v>1</v>
      </c>
      <c r="BD1361" s="2" t="s">
        <v>3</v>
      </c>
      <c r="BE1361" s="2" t="s">
        <v>3</v>
      </c>
      <c r="BF1361" s="2" t="s">
        <v>3</v>
      </c>
      <c r="BG1361" s="2" t="s">
        <v>3</v>
      </c>
      <c r="BH1361" s="2">
        <v>3</v>
      </c>
      <c r="BI1361" s="2">
        <v>1</v>
      </c>
      <c r="BJ1361" s="2" t="s">
        <v>1197</v>
      </c>
      <c r="BK1361" s="2"/>
      <c r="BL1361" s="2"/>
      <c r="BM1361" s="2">
        <v>1617</v>
      </c>
      <c r="BN1361" s="2">
        <v>0</v>
      </c>
      <c r="BO1361" s="2" t="s">
        <v>3</v>
      </c>
      <c r="BP1361" s="2">
        <v>0</v>
      </c>
      <c r="BQ1361" s="2">
        <v>200</v>
      </c>
      <c r="BR1361" s="2">
        <v>0</v>
      </c>
      <c r="BS1361" s="2">
        <v>1</v>
      </c>
      <c r="BT1361" s="2">
        <v>1</v>
      </c>
      <c r="BU1361" s="2">
        <v>1</v>
      </c>
      <c r="BV1361" s="2">
        <v>1</v>
      </c>
      <c r="BW1361" s="2">
        <v>1</v>
      </c>
      <c r="BX1361" s="2">
        <v>1</v>
      </c>
      <c r="BY1361" s="2" t="s">
        <v>3</v>
      </c>
      <c r="BZ1361" s="2">
        <v>0</v>
      </c>
      <c r="CA1361" s="2">
        <v>0</v>
      </c>
      <c r="CB1361" s="2" t="s">
        <v>3</v>
      </c>
      <c r="CC1361" s="2"/>
      <c r="CD1361" s="2"/>
      <c r="CE1361" s="2">
        <v>1566</v>
      </c>
      <c r="CF1361" s="2">
        <v>0</v>
      </c>
      <c r="CG1361" s="2">
        <v>0</v>
      </c>
      <c r="CH1361" s="2"/>
      <c r="CI1361" s="2"/>
      <c r="CJ1361" s="2"/>
      <c r="CK1361" s="2"/>
      <c r="CL1361" s="2"/>
      <c r="CM1361" s="2">
        <v>0</v>
      </c>
      <c r="CN1361" s="2" t="s">
        <v>3</v>
      </c>
      <c r="CO1361" s="2">
        <v>0</v>
      </c>
      <c r="CP1361" s="2">
        <f t="shared" si="1087"/>
        <v>1439.1</v>
      </c>
      <c r="CQ1361" s="2">
        <f t="shared" si="1088"/>
        <v>17.55</v>
      </c>
      <c r="CR1361" s="2">
        <f t="shared" si="1112"/>
        <v>0</v>
      </c>
      <c r="CS1361" s="2">
        <f t="shared" si="1113"/>
        <v>0</v>
      </c>
      <c r="CT1361" s="2">
        <f t="shared" si="1089"/>
        <v>0</v>
      </c>
      <c r="CU1361" s="2">
        <f t="shared" si="1090"/>
        <v>0</v>
      </c>
      <c r="CV1361" s="2">
        <f t="shared" si="1091"/>
        <v>0</v>
      </c>
      <c r="CW1361" s="2">
        <f t="shared" si="1092"/>
        <v>0</v>
      </c>
      <c r="CX1361" s="2">
        <f t="shared" si="1093"/>
        <v>0</v>
      </c>
      <c r="CY1361" s="2">
        <f t="shared" si="1114"/>
        <v>0</v>
      </c>
      <c r="CZ1361" s="2">
        <f t="shared" si="1115"/>
        <v>0</v>
      </c>
      <c r="DA1361" s="2"/>
      <c r="DB1361" s="2"/>
      <c r="DC1361" s="2" t="s">
        <v>3</v>
      </c>
      <c r="DD1361" s="2" t="s">
        <v>3</v>
      </c>
      <c r="DE1361" s="2" t="s">
        <v>3</v>
      </c>
      <c r="DF1361" s="2" t="s">
        <v>3</v>
      </c>
      <c r="DG1361" s="2" t="s">
        <v>3</v>
      </c>
      <c r="DH1361" s="2" t="s">
        <v>3</v>
      </c>
      <c r="DI1361" s="2" t="s">
        <v>3</v>
      </c>
      <c r="DJ1361" s="2" t="s">
        <v>3</v>
      </c>
      <c r="DK1361" s="2" t="s">
        <v>3</v>
      </c>
      <c r="DL1361" s="2" t="s">
        <v>3</v>
      </c>
      <c r="DM1361" s="2" t="s">
        <v>3</v>
      </c>
      <c r="DN1361" s="2">
        <v>0</v>
      </c>
      <c r="DO1361" s="2">
        <v>0</v>
      </c>
      <c r="DP1361" s="2">
        <v>1</v>
      </c>
      <c r="DQ1361" s="2">
        <v>1</v>
      </c>
      <c r="DR1361" s="2"/>
      <c r="DS1361" s="2"/>
      <c r="DT1361" s="2"/>
      <c r="DU1361" s="2">
        <v>1003</v>
      </c>
      <c r="DV1361" s="2" t="s">
        <v>672</v>
      </c>
      <c r="DW1361" s="2" t="s">
        <v>672</v>
      </c>
      <c r="DX1361" s="2">
        <v>1</v>
      </c>
      <c r="DY1361" s="2"/>
      <c r="DZ1361" s="2" t="s">
        <v>3</v>
      </c>
      <c r="EA1361" s="2" t="s">
        <v>3</v>
      </c>
      <c r="EB1361" s="2" t="s">
        <v>3</v>
      </c>
      <c r="EC1361" s="2" t="s">
        <v>3</v>
      </c>
      <c r="ED1361" s="2"/>
      <c r="EE1361" s="2">
        <v>56938530</v>
      </c>
      <c r="EF1361" s="2">
        <v>200</v>
      </c>
      <c r="EG1361" s="2" t="s">
        <v>343</v>
      </c>
      <c r="EH1361" s="2">
        <v>0</v>
      </c>
      <c r="EI1361" s="2" t="s">
        <v>3</v>
      </c>
      <c r="EJ1361" s="2">
        <v>1</v>
      </c>
      <c r="EK1361" s="2">
        <v>1617</v>
      </c>
      <c r="EL1361" s="2" t="s">
        <v>344</v>
      </c>
      <c r="EM1361" s="2" t="s">
        <v>345</v>
      </c>
      <c r="EN1361" s="2"/>
      <c r="EO1361" s="2" t="s">
        <v>3</v>
      </c>
      <c r="EP1361" s="2"/>
      <c r="EQ1361" s="2">
        <v>131072</v>
      </c>
      <c r="ER1361" s="2">
        <v>17.55</v>
      </c>
      <c r="ES1361" s="2">
        <v>17.55</v>
      </c>
      <c r="ET1361" s="2">
        <v>0</v>
      </c>
      <c r="EU1361" s="2">
        <v>0</v>
      </c>
      <c r="EV1361" s="2">
        <v>0</v>
      </c>
      <c r="EW1361" s="2">
        <v>0</v>
      </c>
      <c r="EX1361" s="2">
        <v>0</v>
      </c>
      <c r="EY1361" s="2">
        <v>0</v>
      </c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>
        <v>0</v>
      </c>
      <c r="FR1361" s="2">
        <v>0</v>
      </c>
      <c r="FS1361" s="2">
        <v>0</v>
      </c>
      <c r="FT1361" s="2"/>
      <c r="FU1361" s="2"/>
      <c r="FV1361" s="2"/>
      <c r="FW1361" s="2"/>
      <c r="FX1361" s="2">
        <v>0</v>
      </c>
      <c r="FY1361" s="2">
        <v>0</v>
      </c>
      <c r="FZ1361" s="2"/>
      <c r="GA1361" s="2" t="s">
        <v>3</v>
      </c>
      <c r="GB1361" s="2"/>
      <c r="GC1361" s="2"/>
      <c r="GD1361" s="2">
        <v>1</v>
      </c>
      <c r="GE1361" s="2"/>
      <c r="GF1361" s="2">
        <v>165315062</v>
      </c>
      <c r="GG1361" s="2">
        <v>2</v>
      </c>
      <c r="GH1361" s="2">
        <v>1</v>
      </c>
      <c r="GI1361" s="2">
        <v>-2</v>
      </c>
      <c r="GJ1361" s="2">
        <v>0</v>
      </c>
      <c r="GK1361" s="2">
        <v>0</v>
      </c>
      <c r="GL1361" s="2">
        <f t="shared" si="1094"/>
        <v>0</v>
      </c>
      <c r="GM1361" s="2">
        <f t="shared" si="1095"/>
        <v>1439.1</v>
      </c>
      <c r="GN1361" s="2">
        <f t="shared" si="1096"/>
        <v>1439.1</v>
      </c>
      <c r="GO1361" s="2">
        <f t="shared" si="1097"/>
        <v>0</v>
      </c>
      <c r="GP1361" s="2">
        <f t="shared" si="1098"/>
        <v>0</v>
      </c>
      <c r="GQ1361" s="2"/>
      <c r="GR1361" s="2">
        <v>0</v>
      </c>
      <c r="GS1361" s="2">
        <v>3</v>
      </c>
      <c r="GT1361" s="2">
        <v>0</v>
      </c>
      <c r="GU1361" s="2" t="s">
        <v>3</v>
      </c>
      <c r="GV1361" s="2">
        <f t="shared" si="1099"/>
        <v>0</v>
      </c>
      <c r="GW1361" s="2">
        <v>1</v>
      </c>
      <c r="GX1361" s="2">
        <f t="shared" si="1100"/>
        <v>0</v>
      </c>
      <c r="GY1361" s="2"/>
      <c r="GZ1361" s="2"/>
      <c r="HA1361" s="2">
        <v>0</v>
      </c>
      <c r="HB1361" s="2">
        <v>0</v>
      </c>
      <c r="HC1361" s="2">
        <f t="shared" si="1101"/>
        <v>0</v>
      </c>
      <c r="HD1361" s="2"/>
      <c r="HE1361" s="2" t="s">
        <v>3</v>
      </c>
      <c r="HF1361" s="2" t="s">
        <v>3</v>
      </c>
      <c r="HG1361" s="2"/>
      <c r="HH1361" s="2"/>
      <c r="HI1361" s="2"/>
      <c r="HJ1361" s="2"/>
      <c r="HK1361" s="2"/>
      <c r="HL1361" s="2"/>
      <c r="HM1361" s="2" t="s">
        <v>3</v>
      </c>
      <c r="HN1361" s="2" t="s">
        <v>3</v>
      </c>
      <c r="HO1361" s="2" t="s">
        <v>3</v>
      </c>
      <c r="HP1361" s="2" t="s">
        <v>3</v>
      </c>
      <c r="HQ1361" s="2" t="s">
        <v>3</v>
      </c>
      <c r="HR1361" s="2"/>
      <c r="HS1361" s="2">
        <v>0</v>
      </c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>
        <v>0</v>
      </c>
      <c r="IL1361" s="2"/>
      <c r="IM1361" s="2"/>
      <c r="IN1361" s="2"/>
      <c r="IO1361" s="2"/>
      <c r="IP1361" s="2"/>
      <c r="IQ1361" s="2"/>
      <c r="IR1361" s="2"/>
      <c r="IS1361" s="2"/>
      <c r="IT1361" s="2"/>
      <c r="IU1361" s="2"/>
    </row>
    <row r="1362" spans="1:255" x14ac:dyDescent="0.2">
      <c r="A1362" s="3">
        <v>17</v>
      </c>
      <c r="B1362" s="3">
        <v>1</v>
      </c>
      <c r="E1362" s="3" t="s">
        <v>1194</v>
      </c>
      <c r="F1362" s="3" t="s">
        <v>1195</v>
      </c>
      <c r="G1362" s="3" t="s">
        <v>1196</v>
      </c>
      <c r="H1362" s="3" t="s">
        <v>672</v>
      </c>
      <c r="I1362" s="3">
        <f>ROUND(80*1.025,9)</f>
        <v>82</v>
      </c>
      <c r="J1362" s="3">
        <v>0</v>
      </c>
      <c r="K1362" s="3">
        <f>ROUND(80*1.025,9)</f>
        <v>82</v>
      </c>
      <c r="O1362" s="3">
        <f t="shared" si="1077"/>
        <v>38164.93</v>
      </c>
      <c r="P1362" s="3">
        <f t="shared" si="1078"/>
        <v>38164.93</v>
      </c>
      <c r="Q1362" s="3">
        <f t="shared" si="1102"/>
        <v>0</v>
      </c>
      <c r="R1362" s="3">
        <f t="shared" si="1103"/>
        <v>0</v>
      </c>
      <c r="S1362" s="3">
        <f t="shared" si="1079"/>
        <v>0</v>
      </c>
      <c r="T1362" s="3">
        <f t="shared" si="1080"/>
        <v>0</v>
      </c>
      <c r="U1362" s="3">
        <f t="shared" si="1081"/>
        <v>0</v>
      </c>
      <c r="V1362" s="3">
        <f t="shared" si="1082"/>
        <v>0</v>
      </c>
      <c r="W1362" s="3">
        <f t="shared" si="1083"/>
        <v>0</v>
      </c>
      <c r="X1362" s="3">
        <f t="shared" si="1104"/>
        <v>0</v>
      </c>
      <c r="Y1362" s="3">
        <f t="shared" si="1105"/>
        <v>0</v>
      </c>
      <c r="AA1362" s="3">
        <v>56661436</v>
      </c>
      <c r="AB1362" s="3">
        <f t="shared" si="1084"/>
        <v>17.55</v>
      </c>
      <c r="AC1362" s="3">
        <f t="shared" si="1106"/>
        <v>17.55</v>
      </c>
      <c r="AD1362" s="3">
        <f t="shared" si="1107"/>
        <v>0</v>
      </c>
      <c r="AE1362" s="3">
        <f t="shared" si="1108"/>
        <v>0</v>
      </c>
      <c r="AF1362" s="3">
        <f t="shared" si="1109"/>
        <v>0</v>
      </c>
      <c r="AG1362" s="3">
        <f t="shared" si="1085"/>
        <v>0</v>
      </c>
      <c r="AH1362" s="3">
        <f t="shared" si="1110"/>
        <v>0</v>
      </c>
      <c r="AI1362" s="3">
        <f t="shared" si="1111"/>
        <v>0</v>
      </c>
      <c r="AJ1362" s="3">
        <f t="shared" si="1086"/>
        <v>0</v>
      </c>
      <c r="AK1362" s="3">
        <v>17.55</v>
      </c>
      <c r="AL1362" s="3">
        <v>17.55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1</v>
      </c>
      <c r="AW1362" s="3">
        <v>1</v>
      </c>
      <c r="AZ1362" s="3">
        <v>1</v>
      </c>
      <c r="BA1362" s="3">
        <v>1</v>
      </c>
      <c r="BB1362" s="3">
        <v>1</v>
      </c>
      <c r="BC1362" s="3">
        <v>26.52</v>
      </c>
      <c r="BD1362" s="3" t="s">
        <v>3</v>
      </c>
      <c r="BE1362" s="3" t="s">
        <v>3</v>
      </c>
      <c r="BF1362" s="3" t="s">
        <v>3</v>
      </c>
      <c r="BG1362" s="3" t="s">
        <v>3</v>
      </c>
      <c r="BH1362" s="3">
        <v>3</v>
      </c>
      <c r="BI1362" s="3">
        <v>1</v>
      </c>
      <c r="BJ1362" s="3" t="s">
        <v>1197</v>
      </c>
      <c r="BM1362" s="3">
        <v>1617</v>
      </c>
      <c r="BN1362" s="3">
        <v>0</v>
      </c>
      <c r="BO1362" s="3" t="s">
        <v>1195</v>
      </c>
      <c r="BP1362" s="3">
        <v>1</v>
      </c>
      <c r="BQ1362" s="3">
        <v>200</v>
      </c>
      <c r="BR1362" s="3">
        <v>0</v>
      </c>
      <c r="BS1362" s="3">
        <v>1</v>
      </c>
      <c r="BT1362" s="3">
        <v>1</v>
      </c>
      <c r="BU1362" s="3">
        <v>1</v>
      </c>
      <c r="BV1362" s="3">
        <v>1</v>
      </c>
      <c r="BW1362" s="3">
        <v>1</v>
      </c>
      <c r="BX1362" s="3">
        <v>1</v>
      </c>
      <c r="BY1362" s="3" t="s">
        <v>3</v>
      </c>
      <c r="BZ1362" s="3">
        <v>0</v>
      </c>
      <c r="CA1362" s="3">
        <v>0</v>
      </c>
      <c r="CB1362" s="3" t="s">
        <v>3</v>
      </c>
      <c r="CE1362" s="3">
        <v>1566</v>
      </c>
      <c r="CF1362" s="3">
        <v>0</v>
      </c>
      <c r="CG1362" s="3">
        <v>0</v>
      </c>
      <c r="CM1362" s="3">
        <v>0</v>
      </c>
      <c r="CN1362" s="3" t="s">
        <v>3</v>
      </c>
      <c r="CO1362" s="3">
        <v>0</v>
      </c>
      <c r="CP1362" s="3">
        <f t="shared" si="1087"/>
        <v>38164.93</v>
      </c>
      <c r="CQ1362" s="3">
        <f t="shared" si="1088"/>
        <v>465.43</v>
      </c>
      <c r="CR1362" s="3">
        <f t="shared" si="1112"/>
        <v>0</v>
      </c>
      <c r="CS1362" s="3">
        <f t="shared" si="1113"/>
        <v>0</v>
      </c>
      <c r="CT1362" s="3">
        <f t="shared" si="1089"/>
        <v>0</v>
      </c>
      <c r="CU1362" s="3">
        <f t="shared" si="1090"/>
        <v>0</v>
      </c>
      <c r="CV1362" s="3">
        <f t="shared" si="1091"/>
        <v>0</v>
      </c>
      <c r="CW1362" s="3">
        <f t="shared" si="1092"/>
        <v>0</v>
      </c>
      <c r="CX1362" s="3">
        <f t="shared" si="1093"/>
        <v>0</v>
      </c>
      <c r="CY1362" s="3">
        <f t="shared" si="1114"/>
        <v>0</v>
      </c>
      <c r="CZ1362" s="3">
        <f t="shared" si="1115"/>
        <v>0</v>
      </c>
      <c r="DC1362" s="3" t="s">
        <v>3</v>
      </c>
      <c r="DD1362" s="3" t="s">
        <v>3</v>
      </c>
      <c r="DE1362" s="3" t="s">
        <v>3</v>
      </c>
      <c r="DF1362" s="3" t="s">
        <v>3</v>
      </c>
      <c r="DG1362" s="3" t="s">
        <v>3</v>
      </c>
      <c r="DH1362" s="3" t="s">
        <v>3</v>
      </c>
      <c r="DI1362" s="3" t="s">
        <v>3</v>
      </c>
      <c r="DJ1362" s="3" t="s">
        <v>3</v>
      </c>
      <c r="DK1362" s="3" t="s">
        <v>3</v>
      </c>
      <c r="DL1362" s="3" t="s">
        <v>3</v>
      </c>
      <c r="DM1362" s="3" t="s">
        <v>3</v>
      </c>
      <c r="DN1362" s="3">
        <v>0</v>
      </c>
      <c r="DO1362" s="3">
        <v>0</v>
      </c>
      <c r="DP1362" s="3">
        <v>1</v>
      </c>
      <c r="DQ1362" s="3">
        <v>1</v>
      </c>
      <c r="DU1362" s="3">
        <v>1003</v>
      </c>
      <c r="DV1362" s="3" t="s">
        <v>672</v>
      </c>
      <c r="DW1362" s="3" t="s">
        <v>672</v>
      </c>
      <c r="DX1362" s="3">
        <v>1</v>
      </c>
      <c r="DZ1362" s="3" t="s">
        <v>3</v>
      </c>
      <c r="EA1362" s="3" t="s">
        <v>3</v>
      </c>
      <c r="EB1362" s="3" t="s">
        <v>3</v>
      </c>
      <c r="EC1362" s="3" t="s">
        <v>3</v>
      </c>
      <c r="EE1362" s="3">
        <v>56938530</v>
      </c>
      <c r="EF1362" s="3">
        <v>200</v>
      </c>
      <c r="EG1362" s="3" t="s">
        <v>343</v>
      </c>
      <c r="EH1362" s="3">
        <v>0</v>
      </c>
      <c r="EI1362" s="3" t="s">
        <v>3</v>
      </c>
      <c r="EJ1362" s="3">
        <v>1</v>
      </c>
      <c r="EK1362" s="3">
        <v>1617</v>
      </c>
      <c r="EL1362" s="3" t="s">
        <v>344</v>
      </c>
      <c r="EM1362" s="3" t="s">
        <v>345</v>
      </c>
      <c r="EO1362" s="3" t="s">
        <v>3</v>
      </c>
      <c r="EQ1362" s="3">
        <v>131072</v>
      </c>
      <c r="ER1362" s="3">
        <v>17.55</v>
      </c>
      <c r="ES1362" s="3">
        <v>17.55</v>
      </c>
      <c r="ET1362" s="3">
        <v>0</v>
      </c>
      <c r="EU1362" s="3">
        <v>0</v>
      </c>
      <c r="EV1362" s="3">
        <v>0</v>
      </c>
      <c r="EW1362" s="3">
        <v>0</v>
      </c>
      <c r="EX1362" s="3">
        <v>0</v>
      </c>
      <c r="EY1362" s="3">
        <v>0</v>
      </c>
      <c r="FQ1362" s="3">
        <v>0</v>
      </c>
      <c r="FR1362" s="3">
        <v>0</v>
      </c>
      <c r="FS1362" s="3">
        <v>0</v>
      </c>
      <c r="FX1362" s="3">
        <v>0</v>
      </c>
      <c r="FY1362" s="3">
        <v>0</v>
      </c>
      <c r="GA1362" s="3" t="s">
        <v>3</v>
      </c>
      <c r="GD1362" s="3">
        <v>1</v>
      </c>
      <c r="GF1362" s="3">
        <v>165315062</v>
      </c>
      <c r="GG1362" s="3">
        <v>2</v>
      </c>
      <c r="GH1362" s="3">
        <v>1</v>
      </c>
      <c r="GI1362" s="3">
        <v>2</v>
      </c>
      <c r="GJ1362" s="3">
        <v>0</v>
      </c>
      <c r="GK1362" s="3">
        <v>0</v>
      </c>
      <c r="GL1362" s="3">
        <f t="shared" si="1094"/>
        <v>0</v>
      </c>
      <c r="GM1362" s="3">
        <f t="shared" si="1095"/>
        <v>38164.93</v>
      </c>
      <c r="GN1362" s="3">
        <f t="shared" si="1096"/>
        <v>38164.93</v>
      </c>
      <c r="GO1362" s="3">
        <f t="shared" si="1097"/>
        <v>0</v>
      </c>
      <c r="GP1362" s="3">
        <f t="shared" si="1098"/>
        <v>0</v>
      </c>
      <c r="GR1362" s="3">
        <v>0</v>
      </c>
      <c r="GS1362" s="3">
        <v>3</v>
      </c>
      <c r="GT1362" s="3">
        <v>0</v>
      </c>
      <c r="GU1362" s="3" t="s">
        <v>3</v>
      </c>
      <c r="GV1362" s="3">
        <f t="shared" si="1099"/>
        <v>0</v>
      </c>
      <c r="GW1362" s="3">
        <v>1</v>
      </c>
      <c r="GX1362" s="3">
        <f t="shared" si="1100"/>
        <v>0</v>
      </c>
      <c r="HA1362" s="3">
        <v>0</v>
      </c>
      <c r="HB1362" s="3">
        <v>0</v>
      </c>
      <c r="HC1362" s="3">
        <f t="shared" si="1101"/>
        <v>0</v>
      </c>
      <c r="HE1362" s="3" t="s">
        <v>3</v>
      </c>
      <c r="HF1362" s="3" t="s">
        <v>3</v>
      </c>
      <c r="HM1362" s="3" t="s">
        <v>3</v>
      </c>
      <c r="HN1362" s="3" t="s">
        <v>3</v>
      </c>
      <c r="HO1362" s="3" t="s">
        <v>3</v>
      </c>
      <c r="HP1362" s="3" t="s">
        <v>3</v>
      </c>
      <c r="HQ1362" s="3" t="s">
        <v>3</v>
      </c>
      <c r="HS1362" s="3">
        <v>0</v>
      </c>
      <c r="IK1362" s="3">
        <v>0</v>
      </c>
    </row>
    <row r="1363" spans="1:255" x14ac:dyDescent="0.2">
      <c r="A1363" s="2">
        <v>17</v>
      </c>
      <c r="B1363" s="2">
        <v>1</v>
      </c>
      <c r="C1363" s="2"/>
      <c r="D1363" s="2"/>
      <c r="E1363" s="2" t="s">
        <v>1198</v>
      </c>
      <c r="F1363" s="2" t="s">
        <v>1199</v>
      </c>
      <c r="G1363" s="2" t="s">
        <v>1200</v>
      </c>
      <c r="H1363" s="2" t="s">
        <v>672</v>
      </c>
      <c r="I1363" s="2">
        <f>ROUND(120*1.025,9)</f>
        <v>123</v>
      </c>
      <c r="J1363" s="2">
        <v>0</v>
      </c>
      <c r="K1363" s="2">
        <f>ROUND(120*1.025,9)</f>
        <v>123</v>
      </c>
      <c r="L1363" s="2"/>
      <c r="M1363" s="2"/>
      <c r="N1363" s="2"/>
      <c r="O1363" s="2">
        <f t="shared" si="1077"/>
        <v>3301.32</v>
      </c>
      <c r="P1363" s="2">
        <f t="shared" si="1078"/>
        <v>3301.32</v>
      </c>
      <c r="Q1363" s="2">
        <f t="shared" si="1102"/>
        <v>0</v>
      </c>
      <c r="R1363" s="2">
        <f t="shared" si="1103"/>
        <v>0</v>
      </c>
      <c r="S1363" s="2">
        <f t="shared" si="1079"/>
        <v>0</v>
      </c>
      <c r="T1363" s="2">
        <f t="shared" si="1080"/>
        <v>0</v>
      </c>
      <c r="U1363" s="2">
        <f t="shared" si="1081"/>
        <v>0</v>
      </c>
      <c r="V1363" s="2">
        <f t="shared" si="1082"/>
        <v>0</v>
      </c>
      <c r="W1363" s="2">
        <f t="shared" si="1083"/>
        <v>0</v>
      </c>
      <c r="X1363" s="2">
        <f t="shared" si="1104"/>
        <v>0</v>
      </c>
      <c r="Y1363" s="2">
        <f t="shared" si="1105"/>
        <v>0</v>
      </c>
      <c r="Z1363" s="2"/>
      <c r="AA1363" s="2">
        <v>56661434</v>
      </c>
      <c r="AB1363" s="2">
        <f t="shared" si="1084"/>
        <v>26.84</v>
      </c>
      <c r="AC1363" s="2">
        <f t="shared" si="1106"/>
        <v>26.84</v>
      </c>
      <c r="AD1363" s="2">
        <f t="shared" si="1107"/>
        <v>0</v>
      </c>
      <c r="AE1363" s="2">
        <f t="shared" si="1108"/>
        <v>0</v>
      </c>
      <c r="AF1363" s="2">
        <f t="shared" si="1109"/>
        <v>0</v>
      </c>
      <c r="AG1363" s="2">
        <f t="shared" si="1085"/>
        <v>0</v>
      </c>
      <c r="AH1363" s="2">
        <f t="shared" si="1110"/>
        <v>0</v>
      </c>
      <c r="AI1363" s="2">
        <f t="shared" si="1111"/>
        <v>0</v>
      </c>
      <c r="AJ1363" s="2">
        <f t="shared" si="1086"/>
        <v>0</v>
      </c>
      <c r="AK1363" s="2">
        <v>26.84</v>
      </c>
      <c r="AL1363" s="2">
        <v>26.84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1</v>
      </c>
      <c r="AW1363" s="2">
        <v>1</v>
      </c>
      <c r="AX1363" s="2"/>
      <c r="AY1363" s="2"/>
      <c r="AZ1363" s="2">
        <v>1</v>
      </c>
      <c r="BA1363" s="2">
        <v>1</v>
      </c>
      <c r="BB1363" s="2">
        <v>1</v>
      </c>
      <c r="BC1363" s="2">
        <v>1</v>
      </c>
      <c r="BD1363" s="2" t="s">
        <v>3</v>
      </c>
      <c r="BE1363" s="2" t="s">
        <v>3</v>
      </c>
      <c r="BF1363" s="2" t="s">
        <v>3</v>
      </c>
      <c r="BG1363" s="2" t="s">
        <v>3</v>
      </c>
      <c r="BH1363" s="2">
        <v>3</v>
      </c>
      <c r="BI1363" s="2">
        <v>1</v>
      </c>
      <c r="BJ1363" s="2" t="s">
        <v>1201</v>
      </c>
      <c r="BK1363" s="2"/>
      <c r="BL1363" s="2"/>
      <c r="BM1363" s="2">
        <v>1617</v>
      </c>
      <c r="BN1363" s="2">
        <v>0</v>
      </c>
      <c r="BO1363" s="2" t="s">
        <v>3</v>
      </c>
      <c r="BP1363" s="2">
        <v>0</v>
      </c>
      <c r="BQ1363" s="2">
        <v>200</v>
      </c>
      <c r="BR1363" s="2">
        <v>0</v>
      </c>
      <c r="BS1363" s="2">
        <v>1</v>
      </c>
      <c r="BT1363" s="2">
        <v>1</v>
      </c>
      <c r="BU1363" s="2">
        <v>1</v>
      </c>
      <c r="BV1363" s="2">
        <v>1</v>
      </c>
      <c r="BW1363" s="2">
        <v>1</v>
      </c>
      <c r="BX1363" s="2">
        <v>1</v>
      </c>
      <c r="BY1363" s="2" t="s">
        <v>3</v>
      </c>
      <c r="BZ1363" s="2">
        <v>0</v>
      </c>
      <c r="CA1363" s="2">
        <v>0</v>
      </c>
      <c r="CB1363" s="2" t="s">
        <v>3</v>
      </c>
      <c r="CC1363" s="2"/>
      <c r="CD1363" s="2"/>
      <c r="CE1363" s="2">
        <v>1566</v>
      </c>
      <c r="CF1363" s="2">
        <v>0</v>
      </c>
      <c r="CG1363" s="2">
        <v>0</v>
      </c>
      <c r="CH1363" s="2"/>
      <c r="CI1363" s="2"/>
      <c r="CJ1363" s="2"/>
      <c r="CK1363" s="2"/>
      <c r="CL1363" s="2"/>
      <c r="CM1363" s="2">
        <v>0</v>
      </c>
      <c r="CN1363" s="2" t="s">
        <v>3</v>
      </c>
      <c r="CO1363" s="2">
        <v>0</v>
      </c>
      <c r="CP1363" s="2">
        <f t="shared" si="1087"/>
        <v>3301.32</v>
      </c>
      <c r="CQ1363" s="2">
        <f t="shared" si="1088"/>
        <v>26.84</v>
      </c>
      <c r="CR1363" s="2">
        <f t="shared" si="1112"/>
        <v>0</v>
      </c>
      <c r="CS1363" s="2">
        <f t="shared" si="1113"/>
        <v>0</v>
      </c>
      <c r="CT1363" s="2">
        <f t="shared" si="1089"/>
        <v>0</v>
      </c>
      <c r="CU1363" s="2">
        <f t="shared" si="1090"/>
        <v>0</v>
      </c>
      <c r="CV1363" s="2">
        <f t="shared" si="1091"/>
        <v>0</v>
      </c>
      <c r="CW1363" s="2">
        <f t="shared" si="1092"/>
        <v>0</v>
      </c>
      <c r="CX1363" s="2">
        <f t="shared" si="1093"/>
        <v>0</v>
      </c>
      <c r="CY1363" s="2">
        <f t="shared" si="1114"/>
        <v>0</v>
      </c>
      <c r="CZ1363" s="2">
        <f t="shared" si="1115"/>
        <v>0</v>
      </c>
      <c r="DA1363" s="2"/>
      <c r="DB1363" s="2"/>
      <c r="DC1363" s="2" t="s">
        <v>3</v>
      </c>
      <c r="DD1363" s="2" t="s">
        <v>3</v>
      </c>
      <c r="DE1363" s="2" t="s">
        <v>3</v>
      </c>
      <c r="DF1363" s="2" t="s">
        <v>3</v>
      </c>
      <c r="DG1363" s="2" t="s">
        <v>3</v>
      </c>
      <c r="DH1363" s="2" t="s">
        <v>3</v>
      </c>
      <c r="DI1363" s="2" t="s">
        <v>3</v>
      </c>
      <c r="DJ1363" s="2" t="s">
        <v>3</v>
      </c>
      <c r="DK1363" s="2" t="s">
        <v>3</v>
      </c>
      <c r="DL1363" s="2" t="s">
        <v>3</v>
      </c>
      <c r="DM1363" s="2" t="s">
        <v>3</v>
      </c>
      <c r="DN1363" s="2">
        <v>0</v>
      </c>
      <c r="DO1363" s="2">
        <v>0</v>
      </c>
      <c r="DP1363" s="2">
        <v>1</v>
      </c>
      <c r="DQ1363" s="2">
        <v>1</v>
      </c>
      <c r="DR1363" s="2"/>
      <c r="DS1363" s="2"/>
      <c r="DT1363" s="2"/>
      <c r="DU1363" s="2">
        <v>1003</v>
      </c>
      <c r="DV1363" s="2" t="s">
        <v>672</v>
      </c>
      <c r="DW1363" s="2" t="s">
        <v>672</v>
      </c>
      <c r="DX1363" s="2">
        <v>1</v>
      </c>
      <c r="DY1363" s="2"/>
      <c r="DZ1363" s="2" t="s">
        <v>3</v>
      </c>
      <c r="EA1363" s="2" t="s">
        <v>3</v>
      </c>
      <c r="EB1363" s="2" t="s">
        <v>3</v>
      </c>
      <c r="EC1363" s="2" t="s">
        <v>3</v>
      </c>
      <c r="ED1363" s="2"/>
      <c r="EE1363" s="2">
        <v>56938530</v>
      </c>
      <c r="EF1363" s="2">
        <v>200</v>
      </c>
      <c r="EG1363" s="2" t="s">
        <v>343</v>
      </c>
      <c r="EH1363" s="2">
        <v>0</v>
      </c>
      <c r="EI1363" s="2" t="s">
        <v>3</v>
      </c>
      <c r="EJ1363" s="2">
        <v>1</v>
      </c>
      <c r="EK1363" s="2">
        <v>1617</v>
      </c>
      <c r="EL1363" s="2" t="s">
        <v>344</v>
      </c>
      <c r="EM1363" s="2" t="s">
        <v>345</v>
      </c>
      <c r="EN1363" s="2"/>
      <c r="EO1363" s="2" t="s">
        <v>3</v>
      </c>
      <c r="EP1363" s="2"/>
      <c r="EQ1363" s="2">
        <v>131072</v>
      </c>
      <c r="ER1363" s="2">
        <v>26.84</v>
      </c>
      <c r="ES1363" s="2">
        <v>26.84</v>
      </c>
      <c r="ET1363" s="2">
        <v>0</v>
      </c>
      <c r="EU1363" s="2">
        <v>0</v>
      </c>
      <c r="EV1363" s="2">
        <v>0</v>
      </c>
      <c r="EW1363" s="2">
        <v>0</v>
      </c>
      <c r="EX1363" s="2">
        <v>0</v>
      </c>
      <c r="EY1363" s="2">
        <v>0</v>
      </c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>
        <v>0</v>
      </c>
      <c r="FR1363" s="2">
        <v>0</v>
      </c>
      <c r="FS1363" s="2">
        <v>0</v>
      </c>
      <c r="FT1363" s="2"/>
      <c r="FU1363" s="2"/>
      <c r="FV1363" s="2"/>
      <c r="FW1363" s="2"/>
      <c r="FX1363" s="2">
        <v>0</v>
      </c>
      <c r="FY1363" s="2">
        <v>0</v>
      </c>
      <c r="FZ1363" s="2"/>
      <c r="GA1363" s="2" t="s">
        <v>3</v>
      </c>
      <c r="GB1363" s="2"/>
      <c r="GC1363" s="2"/>
      <c r="GD1363" s="2">
        <v>1</v>
      </c>
      <c r="GE1363" s="2"/>
      <c r="GF1363" s="2">
        <v>-414776642</v>
      </c>
      <c r="GG1363" s="2">
        <v>2</v>
      </c>
      <c r="GH1363" s="2">
        <v>1</v>
      </c>
      <c r="GI1363" s="2">
        <v>-2</v>
      </c>
      <c r="GJ1363" s="2">
        <v>0</v>
      </c>
      <c r="GK1363" s="2">
        <v>0</v>
      </c>
      <c r="GL1363" s="2">
        <f t="shared" si="1094"/>
        <v>0</v>
      </c>
      <c r="GM1363" s="2">
        <f t="shared" si="1095"/>
        <v>3301.32</v>
      </c>
      <c r="GN1363" s="2">
        <f t="shared" si="1096"/>
        <v>3301.32</v>
      </c>
      <c r="GO1363" s="2">
        <f t="shared" si="1097"/>
        <v>0</v>
      </c>
      <c r="GP1363" s="2">
        <f t="shared" si="1098"/>
        <v>0</v>
      </c>
      <c r="GQ1363" s="2"/>
      <c r="GR1363" s="2">
        <v>0</v>
      </c>
      <c r="GS1363" s="2">
        <v>3</v>
      </c>
      <c r="GT1363" s="2">
        <v>0</v>
      </c>
      <c r="GU1363" s="2" t="s">
        <v>3</v>
      </c>
      <c r="GV1363" s="2">
        <f t="shared" si="1099"/>
        <v>0</v>
      </c>
      <c r="GW1363" s="2">
        <v>1</v>
      </c>
      <c r="GX1363" s="2">
        <f t="shared" si="1100"/>
        <v>0</v>
      </c>
      <c r="GY1363" s="2"/>
      <c r="GZ1363" s="2"/>
      <c r="HA1363" s="2">
        <v>0</v>
      </c>
      <c r="HB1363" s="2">
        <v>0</v>
      </c>
      <c r="HC1363" s="2">
        <f t="shared" si="1101"/>
        <v>0</v>
      </c>
      <c r="HD1363" s="2"/>
      <c r="HE1363" s="2" t="s">
        <v>3</v>
      </c>
      <c r="HF1363" s="2" t="s">
        <v>3</v>
      </c>
      <c r="HG1363" s="2"/>
      <c r="HH1363" s="2"/>
      <c r="HI1363" s="2"/>
      <c r="HJ1363" s="2"/>
      <c r="HK1363" s="2"/>
      <c r="HL1363" s="2"/>
      <c r="HM1363" s="2" t="s">
        <v>3</v>
      </c>
      <c r="HN1363" s="2" t="s">
        <v>3</v>
      </c>
      <c r="HO1363" s="2" t="s">
        <v>3</v>
      </c>
      <c r="HP1363" s="2" t="s">
        <v>3</v>
      </c>
      <c r="HQ1363" s="2" t="s">
        <v>3</v>
      </c>
      <c r="HR1363" s="2"/>
      <c r="HS1363" s="2">
        <v>0</v>
      </c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>
        <v>0</v>
      </c>
      <c r="IL1363" s="2"/>
      <c r="IM1363" s="2"/>
      <c r="IN1363" s="2"/>
      <c r="IO1363" s="2"/>
      <c r="IP1363" s="2"/>
      <c r="IQ1363" s="2"/>
      <c r="IR1363" s="2"/>
      <c r="IS1363" s="2"/>
      <c r="IT1363" s="2"/>
      <c r="IU1363" s="2"/>
    </row>
    <row r="1364" spans="1:255" x14ac:dyDescent="0.2">
      <c r="A1364" s="3">
        <v>17</v>
      </c>
      <c r="B1364" s="3">
        <v>1</v>
      </c>
      <c r="E1364" s="3" t="s">
        <v>1198</v>
      </c>
      <c r="F1364" s="3" t="s">
        <v>1199</v>
      </c>
      <c r="G1364" s="3" t="s">
        <v>1200</v>
      </c>
      <c r="H1364" s="3" t="s">
        <v>672</v>
      </c>
      <c r="I1364" s="3">
        <f>ROUND(120*1.025,9)</f>
        <v>123</v>
      </c>
      <c r="J1364" s="3">
        <v>0</v>
      </c>
      <c r="K1364" s="3">
        <f>ROUND(120*1.025,9)</f>
        <v>123</v>
      </c>
      <c r="O1364" s="3">
        <f t="shared" si="1077"/>
        <v>110726.27</v>
      </c>
      <c r="P1364" s="3">
        <f t="shared" si="1078"/>
        <v>110726.27</v>
      </c>
      <c r="Q1364" s="3">
        <f t="shared" si="1102"/>
        <v>0</v>
      </c>
      <c r="R1364" s="3">
        <f t="shared" si="1103"/>
        <v>0</v>
      </c>
      <c r="S1364" s="3">
        <f t="shared" si="1079"/>
        <v>0</v>
      </c>
      <c r="T1364" s="3">
        <f t="shared" si="1080"/>
        <v>0</v>
      </c>
      <c r="U1364" s="3">
        <f t="shared" si="1081"/>
        <v>0</v>
      </c>
      <c r="V1364" s="3">
        <f t="shared" si="1082"/>
        <v>0</v>
      </c>
      <c r="W1364" s="3">
        <f t="shared" si="1083"/>
        <v>0</v>
      </c>
      <c r="X1364" s="3">
        <f t="shared" si="1104"/>
        <v>0</v>
      </c>
      <c r="Y1364" s="3">
        <f t="shared" si="1105"/>
        <v>0</v>
      </c>
      <c r="AA1364" s="3">
        <v>56661436</v>
      </c>
      <c r="AB1364" s="3">
        <f t="shared" si="1084"/>
        <v>26.84</v>
      </c>
      <c r="AC1364" s="3">
        <f t="shared" si="1106"/>
        <v>26.84</v>
      </c>
      <c r="AD1364" s="3">
        <f t="shared" si="1107"/>
        <v>0</v>
      </c>
      <c r="AE1364" s="3">
        <f t="shared" si="1108"/>
        <v>0</v>
      </c>
      <c r="AF1364" s="3">
        <f t="shared" si="1109"/>
        <v>0</v>
      </c>
      <c r="AG1364" s="3">
        <f t="shared" si="1085"/>
        <v>0</v>
      </c>
      <c r="AH1364" s="3">
        <f t="shared" si="1110"/>
        <v>0</v>
      </c>
      <c r="AI1364" s="3">
        <f t="shared" si="1111"/>
        <v>0</v>
      </c>
      <c r="AJ1364" s="3">
        <f t="shared" si="1086"/>
        <v>0</v>
      </c>
      <c r="AK1364" s="3">
        <v>26.84</v>
      </c>
      <c r="AL1364" s="3">
        <v>26.84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1</v>
      </c>
      <c r="AW1364" s="3">
        <v>1</v>
      </c>
      <c r="AZ1364" s="3">
        <v>1</v>
      </c>
      <c r="BA1364" s="3">
        <v>1</v>
      </c>
      <c r="BB1364" s="3">
        <v>1</v>
      </c>
      <c r="BC1364" s="3">
        <v>33.54</v>
      </c>
      <c r="BD1364" s="3" t="s">
        <v>3</v>
      </c>
      <c r="BE1364" s="3" t="s">
        <v>3</v>
      </c>
      <c r="BF1364" s="3" t="s">
        <v>3</v>
      </c>
      <c r="BG1364" s="3" t="s">
        <v>3</v>
      </c>
      <c r="BH1364" s="3">
        <v>3</v>
      </c>
      <c r="BI1364" s="3">
        <v>1</v>
      </c>
      <c r="BJ1364" s="3" t="s">
        <v>1201</v>
      </c>
      <c r="BM1364" s="3">
        <v>1617</v>
      </c>
      <c r="BN1364" s="3">
        <v>0</v>
      </c>
      <c r="BO1364" s="3" t="s">
        <v>1199</v>
      </c>
      <c r="BP1364" s="3">
        <v>1</v>
      </c>
      <c r="BQ1364" s="3">
        <v>200</v>
      </c>
      <c r="BR1364" s="3">
        <v>0</v>
      </c>
      <c r="BS1364" s="3">
        <v>1</v>
      </c>
      <c r="BT1364" s="3">
        <v>1</v>
      </c>
      <c r="BU1364" s="3">
        <v>1</v>
      </c>
      <c r="BV1364" s="3">
        <v>1</v>
      </c>
      <c r="BW1364" s="3">
        <v>1</v>
      </c>
      <c r="BX1364" s="3">
        <v>1</v>
      </c>
      <c r="BY1364" s="3" t="s">
        <v>3</v>
      </c>
      <c r="BZ1364" s="3">
        <v>0</v>
      </c>
      <c r="CA1364" s="3">
        <v>0</v>
      </c>
      <c r="CB1364" s="3" t="s">
        <v>3</v>
      </c>
      <c r="CE1364" s="3">
        <v>1566</v>
      </c>
      <c r="CF1364" s="3">
        <v>0</v>
      </c>
      <c r="CG1364" s="3">
        <v>0</v>
      </c>
      <c r="CM1364" s="3">
        <v>0</v>
      </c>
      <c r="CN1364" s="3" t="s">
        <v>3</v>
      </c>
      <c r="CO1364" s="3">
        <v>0</v>
      </c>
      <c r="CP1364" s="3">
        <f t="shared" si="1087"/>
        <v>110726.27</v>
      </c>
      <c r="CQ1364" s="3">
        <f t="shared" si="1088"/>
        <v>900.21</v>
      </c>
      <c r="CR1364" s="3">
        <f t="shared" si="1112"/>
        <v>0</v>
      </c>
      <c r="CS1364" s="3">
        <f t="shared" si="1113"/>
        <v>0</v>
      </c>
      <c r="CT1364" s="3">
        <f t="shared" si="1089"/>
        <v>0</v>
      </c>
      <c r="CU1364" s="3">
        <f t="shared" si="1090"/>
        <v>0</v>
      </c>
      <c r="CV1364" s="3">
        <f t="shared" si="1091"/>
        <v>0</v>
      </c>
      <c r="CW1364" s="3">
        <f t="shared" si="1092"/>
        <v>0</v>
      </c>
      <c r="CX1364" s="3">
        <f t="shared" si="1093"/>
        <v>0</v>
      </c>
      <c r="CY1364" s="3">
        <f t="shared" si="1114"/>
        <v>0</v>
      </c>
      <c r="CZ1364" s="3">
        <f t="shared" si="1115"/>
        <v>0</v>
      </c>
      <c r="DC1364" s="3" t="s">
        <v>3</v>
      </c>
      <c r="DD1364" s="3" t="s">
        <v>3</v>
      </c>
      <c r="DE1364" s="3" t="s">
        <v>3</v>
      </c>
      <c r="DF1364" s="3" t="s">
        <v>3</v>
      </c>
      <c r="DG1364" s="3" t="s">
        <v>3</v>
      </c>
      <c r="DH1364" s="3" t="s">
        <v>3</v>
      </c>
      <c r="DI1364" s="3" t="s">
        <v>3</v>
      </c>
      <c r="DJ1364" s="3" t="s">
        <v>3</v>
      </c>
      <c r="DK1364" s="3" t="s">
        <v>3</v>
      </c>
      <c r="DL1364" s="3" t="s">
        <v>3</v>
      </c>
      <c r="DM1364" s="3" t="s">
        <v>3</v>
      </c>
      <c r="DN1364" s="3">
        <v>0</v>
      </c>
      <c r="DO1364" s="3">
        <v>0</v>
      </c>
      <c r="DP1364" s="3">
        <v>1</v>
      </c>
      <c r="DQ1364" s="3">
        <v>1</v>
      </c>
      <c r="DU1364" s="3">
        <v>1003</v>
      </c>
      <c r="DV1364" s="3" t="s">
        <v>672</v>
      </c>
      <c r="DW1364" s="3" t="s">
        <v>672</v>
      </c>
      <c r="DX1364" s="3">
        <v>1</v>
      </c>
      <c r="DZ1364" s="3" t="s">
        <v>3</v>
      </c>
      <c r="EA1364" s="3" t="s">
        <v>3</v>
      </c>
      <c r="EB1364" s="3" t="s">
        <v>3</v>
      </c>
      <c r="EC1364" s="3" t="s">
        <v>3</v>
      </c>
      <c r="EE1364" s="3">
        <v>56938530</v>
      </c>
      <c r="EF1364" s="3">
        <v>200</v>
      </c>
      <c r="EG1364" s="3" t="s">
        <v>343</v>
      </c>
      <c r="EH1364" s="3">
        <v>0</v>
      </c>
      <c r="EI1364" s="3" t="s">
        <v>3</v>
      </c>
      <c r="EJ1364" s="3">
        <v>1</v>
      </c>
      <c r="EK1364" s="3">
        <v>1617</v>
      </c>
      <c r="EL1364" s="3" t="s">
        <v>344</v>
      </c>
      <c r="EM1364" s="3" t="s">
        <v>345</v>
      </c>
      <c r="EO1364" s="3" t="s">
        <v>3</v>
      </c>
      <c r="EQ1364" s="3">
        <v>131072</v>
      </c>
      <c r="ER1364" s="3">
        <v>26.84</v>
      </c>
      <c r="ES1364" s="3">
        <v>26.84</v>
      </c>
      <c r="ET1364" s="3">
        <v>0</v>
      </c>
      <c r="EU1364" s="3">
        <v>0</v>
      </c>
      <c r="EV1364" s="3">
        <v>0</v>
      </c>
      <c r="EW1364" s="3">
        <v>0</v>
      </c>
      <c r="EX1364" s="3">
        <v>0</v>
      </c>
      <c r="EY1364" s="3">
        <v>0</v>
      </c>
      <c r="FQ1364" s="3">
        <v>0</v>
      </c>
      <c r="FR1364" s="3">
        <v>0</v>
      </c>
      <c r="FS1364" s="3">
        <v>0</v>
      </c>
      <c r="FX1364" s="3">
        <v>0</v>
      </c>
      <c r="FY1364" s="3">
        <v>0</v>
      </c>
      <c r="GA1364" s="3" t="s">
        <v>3</v>
      </c>
      <c r="GD1364" s="3">
        <v>1</v>
      </c>
      <c r="GF1364" s="3">
        <v>-414776642</v>
      </c>
      <c r="GG1364" s="3">
        <v>2</v>
      </c>
      <c r="GH1364" s="3">
        <v>1</v>
      </c>
      <c r="GI1364" s="3">
        <v>2</v>
      </c>
      <c r="GJ1364" s="3">
        <v>0</v>
      </c>
      <c r="GK1364" s="3">
        <v>0</v>
      </c>
      <c r="GL1364" s="3">
        <f t="shared" si="1094"/>
        <v>0</v>
      </c>
      <c r="GM1364" s="3">
        <f t="shared" si="1095"/>
        <v>110726.27</v>
      </c>
      <c r="GN1364" s="3">
        <f t="shared" si="1096"/>
        <v>110726.27</v>
      </c>
      <c r="GO1364" s="3">
        <f t="shared" si="1097"/>
        <v>0</v>
      </c>
      <c r="GP1364" s="3">
        <f t="shared" si="1098"/>
        <v>0</v>
      </c>
      <c r="GR1364" s="3">
        <v>0</v>
      </c>
      <c r="GS1364" s="3">
        <v>3</v>
      </c>
      <c r="GT1364" s="3">
        <v>0</v>
      </c>
      <c r="GU1364" s="3" t="s">
        <v>3</v>
      </c>
      <c r="GV1364" s="3">
        <f t="shared" si="1099"/>
        <v>0</v>
      </c>
      <c r="GW1364" s="3">
        <v>1</v>
      </c>
      <c r="GX1364" s="3">
        <f t="shared" si="1100"/>
        <v>0</v>
      </c>
      <c r="HA1364" s="3">
        <v>0</v>
      </c>
      <c r="HB1364" s="3">
        <v>0</v>
      </c>
      <c r="HC1364" s="3">
        <f t="shared" si="1101"/>
        <v>0</v>
      </c>
      <c r="HE1364" s="3" t="s">
        <v>3</v>
      </c>
      <c r="HF1364" s="3" t="s">
        <v>3</v>
      </c>
      <c r="HM1364" s="3" t="s">
        <v>3</v>
      </c>
      <c r="HN1364" s="3" t="s">
        <v>3</v>
      </c>
      <c r="HO1364" s="3" t="s">
        <v>3</v>
      </c>
      <c r="HP1364" s="3" t="s">
        <v>3</v>
      </c>
      <c r="HQ1364" s="3" t="s">
        <v>3</v>
      </c>
      <c r="HS1364" s="3">
        <v>0</v>
      </c>
      <c r="IK1364" s="3">
        <v>0</v>
      </c>
    </row>
    <row r="1365" spans="1:255" x14ac:dyDescent="0.2">
      <c r="A1365" s="2">
        <v>17</v>
      </c>
      <c r="B1365" s="2">
        <v>1</v>
      </c>
      <c r="C1365" s="2"/>
      <c r="D1365" s="2"/>
      <c r="E1365" s="2" t="s">
        <v>1202</v>
      </c>
      <c r="F1365" s="2" t="s">
        <v>1203</v>
      </c>
      <c r="G1365" s="2" t="s">
        <v>1204</v>
      </c>
      <c r="H1365" s="2" t="s">
        <v>41</v>
      </c>
      <c r="I1365" s="2">
        <v>15</v>
      </c>
      <c r="J1365" s="2">
        <v>0</v>
      </c>
      <c r="K1365" s="2">
        <v>15</v>
      </c>
      <c r="L1365" s="2"/>
      <c r="M1365" s="2"/>
      <c r="N1365" s="2"/>
      <c r="O1365" s="2">
        <f t="shared" si="1077"/>
        <v>28384.05</v>
      </c>
      <c r="P1365" s="2">
        <f t="shared" si="1078"/>
        <v>28384.05</v>
      </c>
      <c r="Q1365" s="2">
        <f t="shared" si="1102"/>
        <v>0</v>
      </c>
      <c r="R1365" s="2">
        <f t="shared" si="1103"/>
        <v>0</v>
      </c>
      <c r="S1365" s="2">
        <f t="shared" si="1079"/>
        <v>0</v>
      </c>
      <c r="T1365" s="2">
        <f t="shared" si="1080"/>
        <v>0</v>
      </c>
      <c r="U1365" s="2">
        <f t="shared" si="1081"/>
        <v>0</v>
      </c>
      <c r="V1365" s="2">
        <f t="shared" si="1082"/>
        <v>0</v>
      </c>
      <c r="W1365" s="2">
        <f t="shared" si="1083"/>
        <v>0</v>
      </c>
      <c r="X1365" s="2">
        <f t="shared" si="1104"/>
        <v>0</v>
      </c>
      <c r="Y1365" s="2">
        <f t="shared" si="1105"/>
        <v>0</v>
      </c>
      <c r="Z1365" s="2"/>
      <c r="AA1365" s="2">
        <v>56661434</v>
      </c>
      <c r="AB1365" s="2">
        <f t="shared" si="1084"/>
        <v>1892.27</v>
      </c>
      <c r="AC1365" s="2">
        <f t="shared" si="1106"/>
        <v>1892.27</v>
      </c>
      <c r="AD1365" s="2">
        <f t="shared" si="1107"/>
        <v>0</v>
      </c>
      <c r="AE1365" s="2">
        <f t="shared" si="1108"/>
        <v>0</v>
      </c>
      <c r="AF1365" s="2">
        <f t="shared" si="1109"/>
        <v>0</v>
      </c>
      <c r="AG1365" s="2">
        <f t="shared" si="1085"/>
        <v>0</v>
      </c>
      <c r="AH1365" s="2">
        <f t="shared" si="1110"/>
        <v>0</v>
      </c>
      <c r="AI1365" s="2">
        <f t="shared" si="1111"/>
        <v>0</v>
      </c>
      <c r="AJ1365" s="2">
        <f t="shared" si="1086"/>
        <v>0</v>
      </c>
      <c r="AK1365" s="2">
        <v>1892.27</v>
      </c>
      <c r="AL1365" s="2">
        <v>1892.27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1</v>
      </c>
      <c r="AW1365" s="2">
        <v>1</v>
      </c>
      <c r="AX1365" s="2"/>
      <c r="AY1365" s="2"/>
      <c r="AZ1365" s="2">
        <v>1</v>
      </c>
      <c r="BA1365" s="2">
        <v>1</v>
      </c>
      <c r="BB1365" s="2">
        <v>1</v>
      </c>
      <c r="BC1365" s="2">
        <v>1</v>
      </c>
      <c r="BD1365" s="2" t="s">
        <v>3</v>
      </c>
      <c r="BE1365" s="2" t="s">
        <v>3</v>
      </c>
      <c r="BF1365" s="2" t="s">
        <v>3</v>
      </c>
      <c r="BG1365" s="2" t="s">
        <v>3</v>
      </c>
      <c r="BH1365" s="2">
        <v>3</v>
      </c>
      <c r="BI1365" s="2">
        <v>3</v>
      </c>
      <c r="BJ1365" s="2" t="s">
        <v>1203</v>
      </c>
      <c r="BK1365" s="2"/>
      <c r="BL1365" s="2"/>
      <c r="BM1365" s="2">
        <v>400007</v>
      </c>
      <c r="BN1365" s="2">
        <v>0</v>
      </c>
      <c r="BO1365" s="2" t="s">
        <v>3</v>
      </c>
      <c r="BP1365" s="2">
        <v>0</v>
      </c>
      <c r="BQ1365" s="2">
        <v>214</v>
      </c>
      <c r="BR1365" s="2">
        <v>0</v>
      </c>
      <c r="BS1365" s="2">
        <v>1</v>
      </c>
      <c r="BT1365" s="2">
        <v>1</v>
      </c>
      <c r="BU1365" s="2">
        <v>1</v>
      </c>
      <c r="BV1365" s="2">
        <v>1</v>
      </c>
      <c r="BW1365" s="2">
        <v>1</v>
      </c>
      <c r="BX1365" s="2">
        <v>1</v>
      </c>
      <c r="BY1365" s="2" t="s">
        <v>3</v>
      </c>
      <c r="BZ1365" s="2">
        <v>0</v>
      </c>
      <c r="CA1365" s="2">
        <v>0</v>
      </c>
      <c r="CB1365" s="2" t="s">
        <v>3</v>
      </c>
      <c r="CC1365" s="2"/>
      <c r="CD1365" s="2"/>
      <c r="CE1365" s="2">
        <v>1566</v>
      </c>
      <c r="CF1365" s="2">
        <v>0</v>
      </c>
      <c r="CG1365" s="2">
        <v>0</v>
      </c>
      <c r="CH1365" s="2"/>
      <c r="CI1365" s="2"/>
      <c r="CJ1365" s="2"/>
      <c r="CK1365" s="2"/>
      <c r="CL1365" s="2"/>
      <c r="CM1365" s="2">
        <v>0</v>
      </c>
      <c r="CN1365" s="2" t="s">
        <v>3</v>
      </c>
      <c r="CO1365" s="2">
        <v>0</v>
      </c>
      <c r="CP1365" s="2">
        <f t="shared" si="1087"/>
        <v>28384.05</v>
      </c>
      <c r="CQ1365" s="2">
        <f t="shared" si="1088"/>
        <v>1892.27</v>
      </c>
      <c r="CR1365" s="2">
        <f t="shared" si="1112"/>
        <v>0</v>
      </c>
      <c r="CS1365" s="2">
        <f t="shared" si="1113"/>
        <v>0</v>
      </c>
      <c r="CT1365" s="2">
        <f t="shared" si="1089"/>
        <v>0</v>
      </c>
      <c r="CU1365" s="2">
        <f t="shared" si="1090"/>
        <v>0</v>
      </c>
      <c r="CV1365" s="2">
        <f t="shared" si="1091"/>
        <v>0</v>
      </c>
      <c r="CW1365" s="2">
        <f t="shared" si="1092"/>
        <v>0</v>
      </c>
      <c r="CX1365" s="2">
        <f t="shared" si="1093"/>
        <v>0</v>
      </c>
      <c r="CY1365" s="2">
        <f t="shared" si="1114"/>
        <v>0</v>
      </c>
      <c r="CZ1365" s="2">
        <f t="shared" si="1115"/>
        <v>0</v>
      </c>
      <c r="DA1365" s="2"/>
      <c r="DB1365" s="2"/>
      <c r="DC1365" s="2" t="s">
        <v>3</v>
      </c>
      <c r="DD1365" s="2" t="s">
        <v>3</v>
      </c>
      <c r="DE1365" s="2" t="s">
        <v>3</v>
      </c>
      <c r="DF1365" s="2" t="s">
        <v>3</v>
      </c>
      <c r="DG1365" s="2" t="s">
        <v>3</v>
      </c>
      <c r="DH1365" s="2" t="s">
        <v>3</v>
      </c>
      <c r="DI1365" s="2" t="s">
        <v>3</v>
      </c>
      <c r="DJ1365" s="2" t="s">
        <v>3</v>
      </c>
      <c r="DK1365" s="2" t="s">
        <v>3</v>
      </c>
      <c r="DL1365" s="2" t="s">
        <v>3</v>
      </c>
      <c r="DM1365" s="2" t="s">
        <v>3</v>
      </c>
      <c r="DN1365" s="2">
        <v>0</v>
      </c>
      <c r="DO1365" s="2">
        <v>0</v>
      </c>
      <c r="DP1365" s="2">
        <v>1</v>
      </c>
      <c r="DQ1365" s="2">
        <v>1</v>
      </c>
      <c r="DR1365" s="2"/>
      <c r="DS1365" s="2"/>
      <c r="DT1365" s="2"/>
      <c r="DU1365" s="2">
        <v>1013</v>
      </c>
      <c r="DV1365" s="2" t="s">
        <v>41</v>
      </c>
      <c r="DW1365" s="2" t="s">
        <v>41</v>
      </c>
      <c r="DX1365" s="2">
        <v>1</v>
      </c>
      <c r="DY1365" s="2"/>
      <c r="DZ1365" s="2" t="s">
        <v>3</v>
      </c>
      <c r="EA1365" s="2" t="s">
        <v>3</v>
      </c>
      <c r="EB1365" s="2" t="s">
        <v>3</v>
      </c>
      <c r="EC1365" s="2" t="s">
        <v>3</v>
      </c>
      <c r="ED1365" s="2"/>
      <c r="EE1365" s="2">
        <v>56938434</v>
      </c>
      <c r="EF1365" s="2">
        <v>214</v>
      </c>
      <c r="EG1365" s="2" t="s">
        <v>42</v>
      </c>
      <c r="EH1365" s="2">
        <v>0</v>
      </c>
      <c r="EI1365" s="2" t="s">
        <v>3</v>
      </c>
      <c r="EJ1365" s="2">
        <v>3</v>
      </c>
      <c r="EK1365" s="2">
        <v>400007</v>
      </c>
      <c r="EL1365" s="2" t="s">
        <v>42</v>
      </c>
      <c r="EM1365" s="2" t="s">
        <v>43</v>
      </c>
      <c r="EN1365" s="2"/>
      <c r="EO1365" s="2" t="s">
        <v>3</v>
      </c>
      <c r="EP1365" s="2"/>
      <c r="EQ1365" s="2">
        <v>131088</v>
      </c>
      <c r="ER1365" s="2">
        <v>0</v>
      </c>
      <c r="ES1365" s="2">
        <v>1892.27</v>
      </c>
      <c r="ET1365" s="2">
        <v>0</v>
      </c>
      <c r="EU1365" s="2">
        <v>0</v>
      </c>
      <c r="EV1365" s="2">
        <v>0</v>
      </c>
      <c r="EW1365" s="2">
        <v>0</v>
      </c>
      <c r="EX1365" s="2">
        <v>0</v>
      </c>
      <c r="EY1365" s="2">
        <v>0</v>
      </c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>
        <v>0</v>
      </c>
      <c r="FR1365" s="2">
        <f>P1365</f>
        <v>28384.05</v>
      </c>
      <c r="FS1365" s="2">
        <v>0</v>
      </c>
      <c r="FT1365" s="2"/>
      <c r="FU1365" s="2"/>
      <c r="FV1365" s="2"/>
      <c r="FW1365" s="2"/>
      <c r="FX1365" s="2">
        <v>0</v>
      </c>
      <c r="FY1365" s="2">
        <v>0</v>
      </c>
      <c r="FZ1365" s="2"/>
      <c r="GA1365" s="2" t="s">
        <v>1205</v>
      </c>
      <c r="GB1365" s="2"/>
      <c r="GC1365" s="2"/>
      <c r="GD1365" s="2">
        <v>1</v>
      </c>
      <c r="GE1365" s="2"/>
      <c r="GF1365" s="2">
        <v>373066844</v>
      </c>
      <c r="GG1365" s="2">
        <v>2</v>
      </c>
      <c r="GH1365" s="2">
        <v>4</v>
      </c>
      <c r="GI1365" s="2">
        <v>-2</v>
      </c>
      <c r="GJ1365" s="2">
        <v>0</v>
      </c>
      <c r="GK1365" s="2">
        <v>0</v>
      </c>
      <c r="GL1365" s="2">
        <f t="shared" si="1094"/>
        <v>0</v>
      </c>
      <c r="GM1365" s="2">
        <f t="shared" si="1095"/>
        <v>28384.05</v>
      </c>
      <c r="GN1365" s="2">
        <f t="shared" si="1096"/>
        <v>0</v>
      </c>
      <c r="GO1365" s="2">
        <f t="shared" si="1097"/>
        <v>0</v>
      </c>
      <c r="GP1365" s="2">
        <f t="shared" si="1098"/>
        <v>0</v>
      </c>
      <c r="GQ1365" s="2"/>
      <c r="GR1365" s="2">
        <v>1</v>
      </c>
      <c r="GS1365" s="2">
        <v>2</v>
      </c>
      <c r="GT1365" s="2">
        <v>0</v>
      </c>
      <c r="GU1365" s="2" t="s">
        <v>3</v>
      </c>
      <c r="GV1365" s="2">
        <f t="shared" si="1099"/>
        <v>0</v>
      </c>
      <c r="GW1365" s="2">
        <v>1</v>
      </c>
      <c r="GX1365" s="2">
        <f t="shared" si="1100"/>
        <v>0</v>
      </c>
      <c r="GY1365" s="2"/>
      <c r="GZ1365" s="2"/>
      <c r="HA1365" s="2">
        <v>0</v>
      </c>
      <c r="HB1365" s="2">
        <v>0</v>
      </c>
      <c r="HC1365" s="2">
        <f t="shared" si="1101"/>
        <v>0</v>
      </c>
      <c r="HD1365" s="2"/>
      <c r="HE1365" s="2" t="s">
        <v>45</v>
      </c>
      <c r="HF1365" s="2" t="s">
        <v>46</v>
      </c>
      <c r="HG1365" s="2"/>
      <c r="HH1365" s="2"/>
      <c r="HI1365" s="2"/>
      <c r="HJ1365" s="2"/>
      <c r="HK1365" s="2"/>
      <c r="HL1365" s="2"/>
      <c r="HM1365" s="2" t="s">
        <v>3</v>
      </c>
      <c r="HN1365" s="2" t="s">
        <v>3</v>
      </c>
      <c r="HO1365" s="2" t="s">
        <v>3</v>
      </c>
      <c r="HP1365" s="2" t="s">
        <v>3</v>
      </c>
      <c r="HQ1365" s="2" t="s">
        <v>3</v>
      </c>
      <c r="HR1365" s="2"/>
      <c r="HS1365" s="2">
        <v>0</v>
      </c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>
        <v>0</v>
      </c>
      <c r="IL1365" s="2"/>
      <c r="IM1365" s="2"/>
      <c r="IN1365" s="2"/>
      <c r="IO1365" s="2"/>
      <c r="IP1365" s="2"/>
      <c r="IQ1365" s="2"/>
      <c r="IR1365" s="2"/>
      <c r="IS1365" s="2"/>
      <c r="IT1365" s="2"/>
      <c r="IU1365" s="2"/>
    </row>
    <row r="1366" spans="1:255" x14ac:dyDescent="0.2">
      <c r="A1366" s="3">
        <v>17</v>
      </c>
      <c r="B1366" s="3">
        <v>1</v>
      </c>
      <c r="E1366" s="3" t="s">
        <v>1202</v>
      </c>
      <c r="F1366" s="3" t="s">
        <v>1203</v>
      </c>
      <c r="G1366" s="3" t="s">
        <v>1204</v>
      </c>
      <c r="H1366" s="3" t="s">
        <v>41</v>
      </c>
      <c r="I1366" s="3">
        <v>15</v>
      </c>
      <c r="J1366" s="3">
        <v>0</v>
      </c>
      <c r="K1366" s="3">
        <v>15</v>
      </c>
      <c r="O1366" s="3">
        <f t="shared" si="1077"/>
        <v>214867.26</v>
      </c>
      <c r="P1366" s="3">
        <f t="shared" si="1078"/>
        <v>214867.26</v>
      </c>
      <c r="Q1366" s="3">
        <f t="shared" si="1102"/>
        <v>0</v>
      </c>
      <c r="R1366" s="3">
        <f t="shared" si="1103"/>
        <v>0</v>
      </c>
      <c r="S1366" s="3">
        <f t="shared" si="1079"/>
        <v>0</v>
      </c>
      <c r="T1366" s="3">
        <f t="shared" si="1080"/>
        <v>0</v>
      </c>
      <c r="U1366" s="3">
        <f t="shared" si="1081"/>
        <v>0</v>
      </c>
      <c r="V1366" s="3">
        <f t="shared" si="1082"/>
        <v>0</v>
      </c>
      <c r="W1366" s="3">
        <f t="shared" si="1083"/>
        <v>0</v>
      </c>
      <c r="X1366" s="3">
        <f t="shared" si="1104"/>
        <v>0</v>
      </c>
      <c r="Y1366" s="3">
        <f t="shared" si="1105"/>
        <v>0</v>
      </c>
      <c r="AA1366" s="3">
        <v>56661436</v>
      </c>
      <c r="AB1366" s="3">
        <f t="shared" si="1084"/>
        <v>1892.27</v>
      </c>
      <c r="AC1366" s="3">
        <f t="shared" si="1106"/>
        <v>1892.27</v>
      </c>
      <c r="AD1366" s="3">
        <f t="shared" si="1107"/>
        <v>0</v>
      </c>
      <c r="AE1366" s="3">
        <f t="shared" si="1108"/>
        <v>0</v>
      </c>
      <c r="AF1366" s="3">
        <f t="shared" si="1109"/>
        <v>0</v>
      </c>
      <c r="AG1366" s="3">
        <f t="shared" si="1085"/>
        <v>0</v>
      </c>
      <c r="AH1366" s="3">
        <f t="shared" si="1110"/>
        <v>0</v>
      </c>
      <c r="AI1366" s="3">
        <f t="shared" si="1111"/>
        <v>0</v>
      </c>
      <c r="AJ1366" s="3">
        <f t="shared" si="1086"/>
        <v>0</v>
      </c>
      <c r="AK1366" s="3">
        <v>1892.27</v>
      </c>
      <c r="AL1366" s="3">
        <v>1892.27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1</v>
      </c>
      <c r="AW1366" s="3">
        <v>1</v>
      </c>
      <c r="AZ1366" s="3">
        <v>1</v>
      </c>
      <c r="BA1366" s="3">
        <v>1</v>
      </c>
      <c r="BB1366" s="3">
        <v>1</v>
      </c>
      <c r="BC1366" s="3">
        <v>7.57</v>
      </c>
      <c r="BD1366" s="3" t="s">
        <v>3</v>
      </c>
      <c r="BE1366" s="3" t="s">
        <v>3</v>
      </c>
      <c r="BF1366" s="3" t="s">
        <v>3</v>
      </c>
      <c r="BG1366" s="3" t="s">
        <v>3</v>
      </c>
      <c r="BH1366" s="3">
        <v>3</v>
      </c>
      <c r="BI1366" s="3">
        <v>3</v>
      </c>
      <c r="BJ1366" s="3" t="s">
        <v>1203</v>
      </c>
      <c r="BM1366" s="3">
        <v>400007</v>
      </c>
      <c r="BN1366" s="3">
        <v>0</v>
      </c>
      <c r="BO1366" s="3" t="s">
        <v>3</v>
      </c>
      <c r="BP1366" s="3">
        <v>0</v>
      </c>
      <c r="BQ1366" s="3">
        <v>214</v>
      </c>
      <c r="BR1366" s="3">
        <v>0</v>
      </c>
      <c r="BS1366" s="3">
        <v>1</v>
      </c>
      <c r="BT1366" s="3">
        <v>1</v>
      </c>
      <c r="BU1366" s="3">
        <v>1</v>
      </c>
      <c r="BV1366" s="3">
        <v>1</v>
      </c>
      <c r="BW1366" s="3">
        <v>1</v>
      </c>
      <c r="BX1366" s="3">
        <v>1</v>
      </c>
      <c r="BY1366" s="3" t="s">
        <v>3</v>
      </c>
      <c r="BZ1366" s="3">
        <v>0</v>
      </c>
      <c r="CA1366" s="3">
        <v>0</v>
      </c>
      <c r="CB1366" s="3" t="s">
        <v>3</v>
      </c>
      <c r="CE1366" s="3">
        <v>1566</v>
      </c>
      <c r="CF1366" s="3">
        <v>0</v>
      </c>
      <c r="CG1366" s="3">
        <v>0</v>
      </c>
      <c r="CM1366" s="3">
        <v>0</v>
      </c>
      <c r="CN1366" s="3" t="s">
        <v>3</v>
      </c>
      <c r="CO1366" s="3">
        <v>0</v>
      </c>
      <c r="CP1366" s="3">
        <f t="shared" si="1087"/>
        <v>214867.26</v>
      </c>
      <c r="CQ1366" s="3">
        <f t="shared" si="1088"/>
        <v>14324.48</v>
      </c>
      <c r="CR1366" s="3">
        <f t="shared" si="1112"/>
        <v>0</v>
      </c>
      <c r="CS1366" s="3">
        <f t="shared" si="1113"/>
        <v>0</v>
      </c>
      <c r="CT1366" s="3">
        <f t="shared" si="1089"/>
        <v>0</v>
      </c>
      <c r="CU1366" s="3">
        <f t="shared" si="1090"/>
        <v>0</v>
      </c>
      <c r="CV1366" s="3">
        <f t="shared" si="1091"/>
        <v>0</v>
      </c>
      <c r="CW1366" s="3">
        <f t="shared" si="1092"/>
        <v>0</v>
      </c>
      <c r="CX1366" s="3">
        <f t="shared" si="1093"/>
        <v>0</v>
      </c>
      <c r="CY1366" s="3">
        <f t="shared" si="1114"/>
        <v>0</v>
      </c>
      <c r="CZ1366" s="3">
        <f t="shared" si="1115"/>
        <v>0</v>
      </c>
      <c r="DC1366" s="3" t="s">
        <v>3</v>
      </c>
      <c r="DD1366" s="3" t="s">
        <v>3</v>
      </c>
      <c r="DE1366" s="3" t="s">
        <v>3</v>
      </c>
      <c r="DF1366" s="3" t="s">
        <v>3</v>
      </c>
      <c r="DG1366" s="3" t="s">
        <v>3</v>
      </c>
      <c r="DH1366" s="3" t="s">
        <v>3</v>
      </c>
      <c r="DI1366" s="3" t="s">
        <v>3</v>
      </c>
      <c r="DJ1366" s="3" t="s">
        <v>3</v>
      </c>
      <c r="DK1366" s="3" t="s">
        <v>3</v>
      </c>
      <c r="DL1366" s="3" t="s">
        <v>3</v>
      </c>
      <c r="DM1366" s="3" t="s">
        <v>3</v>
      </c>
      <c r="DN1366" s="3">
        <v>0</v>
      </c>
      <c r="DO1366" s="3">
        <v>0</v>
      </c>
      <c r="DP1366" s="3">
        <v>1</v>
      </c>
      <c r="DQ1366" s="3">
        <v>1</v>
      </c>
      <c r="DU1366" s="3">
        <v>1013</v>
      </c>
      <c r="DV1366" s="3" t="s">
        <v>41</v>
      </c>
      <c r="DW1366" s="3" t="s">
        <v>41</v>
      </c>
      <c r="DX1366" s="3">
        <v>1</v>
      </c>
      <c r="DZ1366" s="3" t="s">
        <v>3</v>
      </c>
      <c r="EA1366" s="3" t="s">
        <v>3</v>
      </c>
      <c r="EB1366" s="3" t="s">
        <v>3</v>
      </c>
      <c r="EC1366" s="3" t="s">
        <v>3</v>
      </c>
      <c r="EE1366" s="3">
        <v>56938434</v>
      </c>
      <c r="EF1366" s="3">
        <v>214</v>
      </c>
      <c r="EG1366" s="3" t="s">
        <v>42</v>
      </c>
      <c r="EH1366" s="3">
        <v>0</v>
      </c>
      <c r="EI1366" s="3" t="s">
        <v>3</v>
      </c>
      <c r="EJ1366" s="3">
        <v>3</v>
      </c>
      <c r="EK1366" s="3">
        <v>400007</v>
      </c>
      <c r="EL1366" s="3" t="s">
        <v>42</v>
      </c>
      <c r="EM1366" s="3" t="s">
        <v>43</v>
      </c>
      <c r="EO1366" s="3" t="s">
        <v>3</v>
      </c>
      <c r="EQ1366" s="3">
        <v>131088</v>
      </c>
      <c r="ER1366" s="3">
        <v>0</v>
      </c>
      <c r="ES1366" s="3">
        <v>1892.27</v>
      </c>
      <c r="ET1366" s="3">
        <v>0</v>
      </c>
      <c r="EU1366" s="3">
        <v>0</v>
      </c>
      <c r="EV1366" s="3">
        <v>0</v>
      </c>
      <c r="EW1366" s="3">
        <v>0</v>
      </c>
      <c r="EX1366" s="3">
        <v>0</v>
      </c>
      <c r="EY1366" s="3">
        <v>0</v>
      </c>
      <c r="EZ1366" s="3">
        <v>5</v>
      </c>
      <c r="FC1366" s="3">
        <v>1</v>
      </c>
      <c r="FD1366" s="3">
        <v>18</v>
      </c>
      <c r="FF1366" s="3">
        <v>16765.64</v>
      </c>
      <c r="FQ1366" s="3">
        <v>0</v>
      </c>
      <c r="FR1366" s="3">
        <f>P1366</f>
        <v>214867.26</v>
      </c>
      <c r="FS1366" s="3">
        <v>0</v>
      </c>
      <c r="FX1366" s="3">
        <v>0</v>
      </c>
      <c r="FY1366" s="3">
        <v>0</v>
      </c>
      <c r="GA1366" s="3" t="s">
        <v>1205</v>
      </c>
      <c r="GD1366" s="3">
        <v>1</v>
      </c>
      <c r="GF1366" s="3">
        <v>373066844</v>
      </c>
      <c r="GG1366" s="3">
        <v>2</v>
      </c>
      <c r="GH1366" s="3">
        <v>3</v>
      </c>
      <c r="GI1366" s="3">
        <v>3</v>
      </c>
      <c r="GJ1366" s="3">
        <v>0</v>
      </c>
      <c r="GK1366" s="3">
        <v>0</v>
      </c>
      <c r="GL1366" s="3">
        <f t="shared" si="1094"/>
        <v>0</v>
      </c>
      <c r="GM1366" s="3">
        <f t="shared" si="1095"/>
        <v>214867.26</v>
      </c>
      <c r="GN1366" s="3">
        <f t="shared" si="1096"/>
        <v>0</v>
      </c>
      <c r="GO1366" s="3">
        <f t="shared" si="1097"/>
        <v>0</v>
      </c>
      <c r="GP1366" s="3">
        <f t="shared" si="1098"/>
        <v>0</v>
      </c>
      <c r="GR1366" s="3">
        <v>1</v>
      </c>
      <c r="GS1366" s="3">
        <v>1</v>
      </c>
      <c r="GT1366" s="3">
        <v>0</v>
      </c>
      <c r="GU1366" s="3" t="s">
        <v>3</v>
      </c>
      <c r="GV1366" s="3">
        <f t="shared" si="1099"/>
        <v>0</v>
      </c>
      <c r="GW1366" s="3">
        <v>1</v>
      </c>
      <c r="GX1366" s="3">
        <f t="shared" si="1100"/>
        <v>0</v>
      </c>
      <c r="HA1366" s="3">
        <v>0</v>
      </c>
      <c r="HB1366" s="3">
        <v>0</v>
      </c>
      <c r="HC1366" s="3">
        <f t="shared" si="1101"/>
        <v>0</v>
      </c>
      <c r="HE1366" s="3" t="s">
        <v>45</v>
      </c>
      <c r="HF1366" s="3" t="s">
        <v>46</v>
      </c>
      <c r="HM1366" s="3" t="s">
        <v>3</v>
      </c>
      <c r="HN1366" s="3" t="s">
        <v>3</v>
      </c>
      <c r="HO1366" s="3" t="s">
        <v>3</v>
      </c>
      <c r="HP1366" s="3" t="s">
        <v>3</v>
      </c>
      <c r="HQ1366" s="3" t="s">
        <v>3</v>
      </c>
      <c r="HS1366" s="3">
        <v>0</v>
      </c>
      <c r="IK1366" s="3">
        <v>0</v>
      </c>
    </row>
    <row r="1367" spans="1:255" x14ac:dyDescent="0.2">
      <c r="A1367" s="2">
        <v>17</v>
      </c>
      <c r="B1367" s="2">
        <v>1</v>
      </c>
      <c r="C1367" s="2">
        <f>ROW(SmtRes!A1169)</f>
        <v>1169</v>
      </c>
      <c r="D1367" s="2">
        <f>ROW(EtalonRes!A1489)</f>
        <v>1489</v>
      </c>
      <c r="E1367" s="2" t="s">
        <v>3</v>
      </c>
      <c r="F1367" s="2" t="s">
        <v>1206</v>
      </c>
      <c r="G1367" s="2" t="s">
        <v>1207</v>
      </c>
      <c r="H1367" s="2" t="s">
        <v>1208</v>
      </c>
      <c r="I1367" s="2">
        <f>ROUND((150+570+180+400+80+120)/10,9)</f>
        <v>150</v>
      </c>
      <c r="J1367" s="2">
        <v>0</v>
      </c>
      <c r="K1367" s="2">
        <f>ROUND((150+570+180+400+80+120)/10,9)</f>
        <v>150</v>
      </c>
      <c r="L1367" s="2"/>
      <c r="M1367" s="2"/>
      <c r="N1367" s="2"/>
      <c r="O1367" s="2">
        <f t="shared" si="1077"/>
        <v>14042</v>
      </c>
      <c r="P1367" s="2">
        <f t="shared" si="1078"/>
        <v>8510.69</v>
      </c>
      <c r="Q1367" s="2">
        <f>(ROUND((ROUND((((ET1367*1.2))*AV1367*I1367),2)*BB1367),2)+ROUND((ROUND(((AE1367-((EU1367*1.2)))*AV1367*I1367),2)*BS1367),2))</f>
        <v>141.35</v>
      </c>
      <c r="R1367" s="2">
        <f>(ROUND((ROUND((((EU1367*1.2))*AV1367*I1367),2)*BS1367),2)+ROUND((ROUND(((AE1367-((EU1367*1.2)))*AV1367*I1367),2)*BS1367),2))</f>
        <v>20.73</v>
      </c>
      <c r="S1367" s="2">
        <f t="shared" si="1079"/>
        <v>5389.96</v>
      </c>
      <c r="T1367" s="2">
        <f t="shared" si="1080"/>
        <v>0</v>
      </c>
      <c r="U1367" s="2">
        <f t="shared" si="1081"/>
        <v>414.61199999999997</v>
      </c>
      <c r="V1367" s="2">
        <f t="shared" si="1082"/>
        <v>0</v>
      </c>
      <c r="W1367" s="2">
        <f t="shared" si="1083"/>
        <v>0</v>
      </c>
      <c r="X1367" s="2">
        <f>(ROUND((((S1367+ROUND((ROUND((((EU1367*1.2))*AV1367*I1367),2)*BS1367),2))*AT1367)/100),2)+ROUND(((ROUND((ROUND(((AE1367-((EU1367*1.2)))*AV1367*I1367),2)*BS1367),2)*AT1367)/100),2))</f>
        <v>4707.3</v>
      </c>
      <c r="Y1367" s="2">
        <f>(ROUND((((S1367+ROUND((ROUND((((EU1367*1.2))*AV1367*I1367),2)*BS1367),2))*AU1367)/100),2)+ROUND(((ROUND((ROUND(((AE1367-((EU1367*1.2)))*AV1367*I1367),2)*BS1367),2)*AU1367)/100),2))</f>
        <v>2543.02</v>
      </c>
      <c r="Z1367" s="2"/>
      <c r="AA1367" s="2">
        <v>-1</v>
      </c>
      <c r="AB1367" s="2">
        <f t="shared" si="1084"/>
        <v>90.9</v>
      </c>
      <c r="AC1367" s="2">
        <f>ROUND(((ES1367*1)),6)</f>
        <v>55.68</v>
      </c>
      <c r="AD1367" s="2">
        <f>ROUND(((((ET1367*1.2))-((EU1367*1.2)))+AE1367),6)</f>
        <v>0.9</v>
      </c>
      <c r="AE1367" s="2">
        <f>ROUND(((EU1367*1.2)),6)</f>
        <v>0.13200000000000001</v>
      </c>
      <c r="AF1367" s="2">
        <f>ROUND(((EV1367*1.2)),6)</f>
        <v>34.32</v>
      </c>
      <c r="AG1367" s="2">
        <f t="shared" si="1085"/>
        <v>0</v>
      </c>
      <c r="AH1367" s="2">
        <f>((EW1367*1.2))</f>
        <v>2.64</v>
      </c>
      <c r="AI1367" s="2">
        <f>((EX1367*1.2))</f>
        <v>0</v>
      </c>
      <c r="AJ1367" s="2">
        <f t="shared" si="1086"/>
        <v>0</v>
      </c>
      <c r="AK1367" s="2">
        <v>85.03</v>
      </c>
      <c r="AL1367" s="2">
        <v>55.68</v>
      </c>
      <c r="AM1367" s="2">
        <v>0.75</v>
      </c>
      <c r="AN1367" s="2">
        <v>0.11</v>
      </c>
      <c r="AO1367" s="2">
        <v>28.6</v>
      </c>
      <c r="AP1367" s="2">
        <v>0</v>
      </c>
      <c r="AQ1367" s="2">
        <v>2.2000000000000002</v>
      </c>
      <c r="AR1367" s="2">
        <v>0</v>
      </c>
      <c r="AS1367" s="2">
        <v>0</v>
      </c>
      <c r="AT1367" s="2">
        <v>87</v>
      </c>
      <c r="AU1367" s="2">
        <v>47</v>
      </c>
      <c r="AV1367" s="2">
        <v>1.0469999999999999</v>
      </c>
      <c r="AW1367" s="2">
        <v>1.0189999999999999</v>
      </c>
      <c r="AX1367" s="2"/>
      <c r="AY1367" s="2"/>
      <c r="AZ1367" s="2">
        <v>1</v>
      </c>
      <c r="BA1367" s="2">
        <v>1</v>
      </c>
      <c r="BB1367" s="2">
        <v>1</v>
      </c>
      <c r="BC1367" s="2">
        <v>1</v>
      </c>
      <c r="BD1367" s="2" t="s">
        <v>3</v>
      </c>
      <c r="BE1367" s="2" t="s">
        <v>3</v>
      </c>
      <c r="BF1367" s="2" t="s">
        <v>3</v>
      </c>
      <c r="BG1367" s="2" t="s">
        <v>3</v>
      </c>
      <c r="BH1367" s="2">
        <v>0</v>
      </c>
      <c r="BI1367" s="2">
        <v>1</v>
      </c>
      <c r="BJ1367" s="2" t="s">
        <v>1209</v>
      </c>
      <c r="BK1367" s="2"/>
      <c r="BL1367" s="2"/>
      <c r="BM1367" s="2">
        <v>29</v>
      </c>
      <c r="BN1367" s="2">
        <v>0</v>
      </c>
      <c r="BO1367" s="2" t="s">
        <v>1206</v>
      </c>
      <c r="BP1367" s="2">
        <v>1</v>
      </c>
      <c r="BQ1367" s="2">
        <v>30</v>
      </c>
      <c r="BR1367" s="2">
        <v>0</v>
      </c>
      <c r="BS1367" s="2">
        <v>1</v>
      </c>
      <c r="BT1367" s="2">
        <v>1</v>
      </c>
      <c r="BU1367" s="2">
        <v>1</v>
      </c>
      <c r="BV1367" s="2">
        <v>1</v>
      </c>
      <c r="BW1367" s="2">
        <v>1</v>
      </c>
      <c r="BX1367" s="2">
        <v>1</v>
      </c>
      <c r="BY1367" s="2" t="s">
        <v>3</v>
      </c>
      <c r="BZ1367" s="2">
        <v>87</v>
      </c>
      <c r="CA1367" s="2">
        <v>47</v>
      </c>
      <c r="CB1367" s="2" t="s">
        <v>3</v>
      </c>
      <c r="CC1367" s="2"/>
      <c r="CD1367" s="2"/>
      <c r="CE1367" s="2">
        <v>1566</v>
      </c>
      <c r="CF1367" s="2">
        <v>0</v>
      </c>
      <c r="CG1367" s="2">
        <v>0</v>
      </c>
      <c r="CH1367" s="2"/>
      <c r="CI1367" s="2"/>
      <c r="CJ1367" s="2"/>
      <c r="CK1367" s="2"/>
      <c r="CL1367" s="2"/>
      <c r="CM1367" s="2">
        <v>0</v>
      </c>
      <c r="CN1367" s="2" t="s">
        <v>2148</v>
      </c>
      <c r="CO1367" s="2">
        <v>0</v>
      </c>
      <c r="CP1367" s="2">
        <f t="shared" si="1087"/>
        <v>14042</v>
      </c>
      <c r="CQ1367" s="2">
        <f t="shared" si="1088"/>
        <v>56.74</v>
      </c>
      <c r="CR1367" s="2">
        <f>(ROUND((ROUND((((ET1367*1.2))*AV1367*1),2)*BB1367),2)+ROUND((ROUND(((AE1367-((EU1367*1.2)))*AV1367*1),2)*BS1367),2))</f>
        <v>0.94</v>
      </c>
      <c r="CS1367" s="2">
        <f>(ROUND((ROUND((((EU1367*1.2))*AV1367*1),2)*BS1367),2)+ROUND((ROUND(((AE1367-((EU1367*1.2)))*AV1367*1),2)*BS1367),2))</f>
        <v>0.14000000000000001</v>
      </c>
      <c r="CT1367" s="2">
        <f t="shared" si="1089"/>
        <v>35.93</v>
      </c>
      <c r="CU1367" s="2">
        <f t="shared" si="1090"/>
        <v>0</v>
      </c>
      <c r="CV1367" s="2">
        <f t="shared" si="1091"/>
        <v>2.7640799999999999</v>
      </c>
      <c r="CW1367" s="2">
        <f t="shared" si="1092"/>
        <v>0</v>
      </c>
      <c r="CX1367" s="2">
        <f t="shared" si="1093"/>
        <v>0</v>
      </c>
      <c r="CY1367" s="2">
        <f>(ROUND((((S1367+ROUND((ROUND((((EU1367*1.2))*AV1367*1),2)*BS1367),2))*AT1367)/100),2)+ROUND(((ROUND((ROUND(((AE1367-((EU1367*1.2)))*AV1367*1),2)*BS1367),2)*AT1367)/100),2))</f>
        <v>4689.3900000000003</v>
      </c>
      <c r="CZ1367" s="2">
        <f>(ROUND((((S1367+ROUND((ROUND((((EU1367*1.2))*AV1367*1),2)*BS1367),2))*AU1367)/100),2)+ROUND(((ROUND((ROUND(((AE1367-((EU1367*1.2)))*AV1367*1),2)*BS1367),2)*AU1367)/100),2))</f>
        <v>2533.35</v>
      </c>
      <c r="DA1367" s="2"/>
      <c r="DB1367" s="2">
        <v>323</v>
      </c>
      <c r="DC1367" s="2" t="s">
        <v>3</v>
      </c>
      <c r="DD1367" s="2" t="s">
        <v>1152</v>
      </c>
      <c r="DE1367" s="2" t="s">
        <v>1153</v>
      </c>
      <c r="DF1367" s="2" t="s">
        <v>1153</v>
      </c>
      <c r="DG1367" s="2" t="s">
        <v>1153</v>
      </c>
      <c r="DH1367" s="2" t="s">
        <v>3</v>
      </c>
      <c r="DI1367" s="2" t="s">
        <v>1153</v>
      </c>
      <c r="DJ1367" s="2" t="s">
        <v>1153</v>
      </c>
      <c r="DK1367" s="2" t="s">
        <v>3</v>
      </c>
      <c r="DL1367" s="2" t="s">
        <v>3</v>
      </c>
      <c r="DM1367" s="2" t="s">
        <v>3</v>
      </c>
      <c r="DN1367" s="2">
        <v>0</v>
      </c>
      <c r="DO1367" s="2">
        <v>0</v>
      </c>
      <c r="DP1367" s="2">
        <v>1</v>
      </c>
      <c r="DQ1367" s="2">
        <v>1</v>
      </c>
      <c r="DR1367" s="2"/>
      <c r="DS1367" s="2"/>
      <c r="DT1367" s="2"/>
      <c r="DU1367" s="2">
        <v>1013</v>
      </c>
      <c r="DV1367" s="2" t="s">
        <v>1208</v>
      </c>
      <c r="DW1367" s="2" t="s">
        <v>1208</v>
      </c>
      <c r="DX1367" s="2">
        <v>1</v>
      </c>
      <c r="DY1367" s="2"/>
      <c r="DZ1367" s="2" t="s">
        <v>3</v>
      </c>
      <c r="EA1367" s="2" t="s">
        <v>3</v>
      </c>
      <c r="EB1367" s="2" t="s">
        <v>3</v>
      </c>
      <c r="EC1367" s="2" t="s">
        <v>3</v>
      </c>
      <c r="ED1367" s="2"/>
      <c r="EE1367" s="2">
        <v>56938462</v>
      </c>
      <c r="EF1367" s="2">
        <v>30</v>
      </c>
      <c r="EG1367" s="2" t="s">
        <v>34</v>
      </c>
      <c r="EH1367" s="2">
        <v>0</v>
      </c>
      <c r="EI1367" s="2" t="s">
        <v>3</v>
      </c>
      <c r="EJ1367" s="2">
        <v>1</v>
      </c>
      <c r="EK1367" s="2">
        <v>29</v>
      </c>
      <c r="EL1367" s="2" t="s">
        <v>667</v>
      </c>
      <c r="EM1367" s="2" t="s">
        <v>668</v>
      </c>
      <c r="EN1367" s="2"/>
      <c r="EO1367" s="2" t="s">
        <v>1157</v>
      </c>
      <c r="EP1367" s="2"/>
      <c r="EQ1367" s="2">
        <v>132096</v>
      </c>
      <c r="ER1367" s="2">
        <v>85.03</v>
      </c>
      <c r="ES1367" s="2">
        <v>55.68</v>
      </c>
      <c r="ET1367" s="2">
        <v>0.75</v>
      </c>
      <c r="EU1367" s="2">
        <v>0.11</v>
      </c>
      <c r="EV1367" s="2">
        <v>28.6</v>
      </c>
      <c r="EW1367" s="2">
        <v>2.2000000000000002</v>
      </c>
      <c r="EX1367" s="2">
        <v>0</v>
      </c>
      <c r="EY1367" s="2">
        <v>0</v>
      </c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>
        <v>0</v>
      </c>
      <c r="FR1367" s="2">
        <v>0</v>
      </c>
      <c r="FS1367" s="2">
        <v>0</v>
      </c>
      <c r="FT1367" s="2"/>
      <c r="FU1367" s="2"/>
      <c r="FV1367" s="2"/>
      <c r="FW1367" s="2"/>
      <c r="FX1367" s="2">
        <v>87</v>
      </c>
      <c r="FY1367" s="2">
        <v>47</v>
      </c>
      <c r="FZ1367" s="2"/>
      <c r="GA1367" s="2" t="s">
        <v>3</v>
      </c>
      <c r="GB1367" s="2"/>
      <c r="GC1367" s="2"/>
      <c r="GD1367" s="2">
        <v>1</v>
      </c>
      <c r="GE1367" s="2"/>
      <c r="GF1367" s="2">
        <v>-2051619664</v>
      </c>
      <c r="GG1367" s="2">
        <v>2</v>
      </c>
      <c r="GH1367" s="2">
        <v>1</v>
      </c>
      <c r="GI1367" s="2">
        <v>2</v>
      </c>
      <c r="GJ1367" s="2">
        <v>0</v>
      </c>
      <c r="GK1367" s="2">
        <v>0</v>
      </c>
      <c r="GL1367" s="2">
        <f t="shared" si="1094"/>
        <v>0</v>
      </c>
      <c r="GM1367" s="2">
        <f t="shared" si="1095"/>
        <v>21292.32</v>
      </c>
      <c r="GN1367" s="2">
        <f t="shared" si="1096"/>
        <v>21292.32</v>
      </c>
      <c r="GO1367" s="2">
        <f t="shared" si="1097"/>
        <v>0</v>
      </c>
      <c r="GP1367" s="2">
        <f t="shared" si="1098"/>
        <v>0</v>
      </c>
      <c r="GQ1367" s="2"/>
      <c r="GR1367" s="2">
        <v>0</v>
      </c>
      <c r="GS1367" s="2">
        <v>3</v>
      </c>
      <c r="GT1367" s="2">
        <v>0</v>
      </c>
      <c r="GU1367" s="2" t="s">
        <v>3</v>
      </c>
      <c r="GV1367" s="2">
        <f t="shared" si="1099"/>
        <v>0</v>
      </c>
      <c r="GW1367" s="2">
        <v>1</v>
      </c>
      <c r="GX1367" s="2">
        <f t="shared" si="1100"/>
        <v>0</v>
      </c>
      <c r="GY1367" s="2"/>
      <c r="GZ1367" s="2"/>
      <c r="HA1367" s="2">
        <v>0</v>
      </c>
      <c r="HB1367" s="2">
        <v>0</v>
      </c>
      <c r="HC1367" s="2">
        <f t="shared" si="1101"/>
        <v>0</v>
      </c>
      <c r="HD1367" s="2"/>
      <c r="HE1367" s="2" t="s">
        <v>3</v>
      </c>
      <c r="HF1367" s="2" t="s">
        <v>3</v>
      </c>
      <c r="HG1367" s="2"/>
      <c r="HH1367" s="2"/>
      <c r="HI1367" s="2"/>
      <c r="HJ1367" s="2"/>
      <c r="HK1367" s="2"/>
      <c r="HL1367" s="2"/>
      <c r="HM1367" s="2" t="s">
        <v>3</v>
      </c>
      <c r="HN1367" s="2" t="s">
        <v>3</v>
      </c>
      <c r="HO1367" s="2" t="s">
        <v>3</v>
      </c>
      <c r="HP1367" s="2" t="s">
        <v>3</v>
      </c>
      <c r="HQ1367" s="2" t="s">
        <v>3</v>
      </c>
      <c r="HR1367" s="2"/>
      <c r="HS1367" s="2">
        <v>0</v>
      </c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>
        <v>0</v>
      </c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</row>
    <row r="1368" spans="1:255" x14ac:dyDescent="0.2">
      <c r="A1368" s="3">
        <v>17</v>
      </c>
      <c r="B1368" s="3">
        <v>1</v>
      </c>
      <c r="C1368" s="3">
        <f>ROW(SmtRes!A1176)</f>
        <v>1176</v>
      </c>
      <c r="D1368" s="3">
        <f>ROW(EtalonRes!A1498)</f>
        <v>1498</v>
      </c>
      <c r="E1368" s="3" t="s">
        <v>3</v>
      </c>
      <c r="F1368" s="3" t="s">
        <v>1206</v>
      </c>
      <c r="G1368" s="3" t="s">
        <v>1207</v>
      </c>
      <c r="H1368" s="3" t="s">
        <v>1208</v>
      </c>
      <c r="I1368" s="3">
        <f>ROUND((150+570+180+400+80+120)/10,9)</f>
        <v>150</v>
      </c>
      <c r="J1368" s="3">
        <v>0</v>
      </c>
      <c r="K1368" s="3">
        <f>ROUND((150+570+180+400+80+120)/10,9)</f>
        <v>150</v>
      </c>
      <c r="O1368" s="3">
        <f t="shared" si="1077"/>
        <v>473026.07</v>
      </c>
      <c r="P1368" s="3">
        <f t="shared" si="1078"/>
        <v>166894.63</v>
      </c>
      <c r="Q1368" s="3">
        <f>(ROUND((ROUND((((ET1368*1.2))*AV1368*I1368),2)*BB1368),2)+ROUND((ROUND(((AE1368-((EU1368*1.2)))*AV1368*I1368),2)*BS1368),2))</f>
        <v>2407.19</v>
      </c>
      <c r="R1368" s="3">
        <f>(ROUND((ROUND((((EU1368*1.2))*AV1368*I1368),2)*BS1368),2)+ROUND((ROUND(((AE1368-((EU1368*1.2)))*AV1368*I1368),2)*BS1368),2))</f>
        <v>1168.1400000000001</v>
      </c>
      <c r="S1368" s="3">
        <f t="shared" si="1079"/>
        <v>303724.25</v>
      </c>
      <c r="T1368" s="3">
        <f t="shared" si="1080"/>
        <v>0</v>
      </c>
      <c r="U1368" s="3">
        <f t="shared" si="1081"/>
        <v>414.61199999999997</v>
      </c>
      <c r="V1368" s="3">
        <f t="shared" si="1082"/>
        <v>0</v>
      </c>
      <c r="W1368" s="3">
        <f t="shared" si="1083"/>
        <v>0</v>
      </c>
      <c r="X1368" s="3">
        <f>(ROUND((((S1368+ROUND((ROUND((((EU1368*1.2))*AV1368*I1368),2)*BS1368),2))*AT1368)/100),2)+ROUND(((ROUND((ROUND(((AE1368-((EU1368*1.2)))*AV1368*I1368),2)*BS1368),2)*AT1368)/100),2))</f>
        <v>265256.38</v>
      </c>
      <c r="Y1368" s="3">
        <f>(ROUND((((S1368+ROUND((ROUND((((EU1368*1.2))*AV1368*I1368),2)*BS1368),2))*AU1368)/100),2)+ROUND(((ROUND((ROUND(((AE1368-((EU1368*1.2)))*AV1368*I1368),2)*BS1368),2)*AU1368)/100),2))</f>
        <v>143299.42000000001</v>
      </c>
      <c r="AA1368" s="3">
        <v>-1</v>
      </c>
      <c r="AB1368" s="3">
        <f t="shared" si="1084"/>
        <v>90.9</v>
      </c>
      <c r="AC1368" s="3">
        <f>ROUND(((ES1368*1)),6)</f>
        <v>55.68</v>
      </c>
      <c r="AD1368" s="3">
        <f>ROUND(((((ET1368*1.2))-((EU1368*1.2)))+AE1368),6)</f>
        <v>0.9</v>
      </c>
      <c r="AE1368" s="3">
        <f>ROUND(((EU1368*1.2)),6)</f>
        <v>0.13200000000000001</v>
      </c>
      <c r="AF1368" s="3">
        <f>ROUND(((EV1368*1.2)),6)</f>
        <v>34.32</v>
      </c>
      <c r="AG1368" s="3">
        <f t="shared" si="1085"/>
        <v>0</v>
      </c>
      <c r="AH1368" s="3">
        <f>((EW1368*1.2))</f>
        <v>2.64</v>
      </c>
      <c r="AI1368" s="3">
        <f>((EX1368*1.2))</f>
        <v>0</v>
      </c>
      <c r="AJ1368" s="3">
        <f t="shared" si="1086"/>
        <v>0</v>
      </c>
      <c r="AK1368" s="3">
        <v>85.03</v>
      </c>
      <c r="AL1368" s="3">
        <v>55.68</v>
      </c>
      <c r="AM1368" s="3">
        <v>0.75</v>
      </c>
      <c r="AN1368" s="3">
        <v>0.11</v>
      </c>
      <c r="AO1368" s="3">
        <v>28.6</v>
      </c>
      <c r="AP1368" s="3">
        <v>0</v>
      </c>
      <c r="AQ1368" s="3">
        <v>2.2000000000000002</v>
      </c>
      <c r="AR1368" s="3">
        <v>0</v>
      </c>
      <c r="AS1368" s="3">
        <v>0</v>
      </c>
      <c r="AT1368" s="3">
        <v>87</v>
      </c>
      <c r="AU1368" s="3">
        <v>47</v>
      </c>
      <c r="AV1368" s="3">
        <v>1.0469999999999999</v>
      </c>
      <c r="AW1368" s="3">
        <v>1.0189999999999999</v>
      </c>
      <c r="AZ1368" s="3">
        <v>1</v>
      </c>
      <c r="BA1368" s="3">
        <v>56.35</v>
      </c>
      <c r="BB1368" s="3">
        <v>17.03</v>
      </c>
      <c r="BC1368" s="3">
        <v>19.61</v>
      </c>
      <c r="BD1368" s="3" t="s">
        <v>3</v>
      </c>
      <c r="BE1368" s="3" t="s">
        <v>3</v>
      </c>
      <c r="BF1368" s="3" t="s">
        <v>3</v>
      </c>
      <c r="BG1368" s="3" t="s">
        <v>3</v>
      </c>
      <c r="BH1368" s="3">
        <v>0</v>
      </c>
      <c r="BI1368" s="3">
        <v>1</v>
      </c>
      <c r="BJ1368" s="3" t="s">
        <v>1209</v>
      </c>
      <c r="BM1368" s="3">
        <v>29</v>
      </c>
      <c r="BN1368" s="3">
        <v>0</v>
      </c>
      <c r="BO1368" s="3" t="s">
        <v>1206</v>
      </c>
      <c r="BP1368" s="3">
        <v>1</v>
      </c>
      <c r="BQ1368" s="3">
        <v>30</v>
      </c>
      <c r="BR1368" s="3">
        <v>0</v>
      </c>
      <c r="BS1368" s="3">
        <v>56.35</v>
      </c>
      <c r="BT1368" s="3">
        <v>1</v>
      </c>
      <c r="BU1368" s="3">
        <v>1</v>
      </c>
      <c r="BV1368" s="3">
        <v>1</v>
      </c>
      <c r="BW1368" s="3">
        <v>1</v>
      </c>
      <c r="BX1368" s="3">
        <v>1</v>
      </c>
      <c r="BY1368" s="3" t="s">
        <v>3</v>
      </c>
      <c r="BZ1368" s="3">
        <v>87</v>
      </c>
      <c r="CA1368" s="3">
        <v>47</v>
      </c>
      <c r="CB1368" s="3" t="s">
        <v>3</v>
      </c>
      <c r="CE1368" s="3">
        <v>1566</v>
      </c>
      <c r="CF1368" s="3">
        <v>0</v>
      </c>
      <c r="CG1368" s="3">
        <v>0</v>
      </c>
      <c r="CM1368" s="3">
        <v>0</v>
      </c>
      <c r="CN1368" s="3" t="s">
        <v>2148</v>
      </c>
      <c r="CO1368" s="3">
        <v>0</v>
      </c>
      <c r="CP1368" s="3">
        <f t="shared" si="1087"/>
        <v>473026.07</v>
      </c>
      <c r="CQ1368" s="3">
        <f t="shared" si="1088"/>
        <v>1112.67</v>
      </c>
      <c r="CR1368" s="3">
        <f>(ROUND((ROUND((((ET1368*1.2))*AV1368*1),2)*BB1368),2)+ROUND((ROUND(((AE1368-((EU1368*1.2)))*AV1368*1),2)*BS1368),2))</f>
        <v>16.010000000000002</v>
      </c>
      <c r="CS1368" s="3">
        <f>(ROUND((ROUND((((EU1368*1.2))*AV1368*1),2)*BS1368),2)+ROUND((ROUND(((AE1368-((EU1368*1.2)))*AV1368*1),2)*BS1368),2))</f>
        <v>7.89</v>
      </c>
      <c r="CT1368" s="3">
        <f t="shared" si="1089"/>
        <v>2024.66</v>
      </c>
      <c r="CU1368" s="3">
        <f t="shared" si="1090"/>
        <v>0</v>
      </c>
      <c r="CV1368" s="3">
        <f t="shared" si="1091"/>
        <v>2.7640799999999999</v>
      </c>
      <c r="CW1368" s="3">
        <f t="shared" si="1092"/>
        <v>0</v>
      </c>
      <c r="CX1368" s="3">
        <f t="shared" si="1093"/>
        <v>0</v>
      </c>
      <c r="CY1368" s="3">
        <f>(ROUND((((S1368+ROUND((ROUND((((EU1368*1.2))*AV1368*1),2)*BS1368),2))*AT1368)/100),2)+ROUND(((ROUND((ROUND(((AE1368-((EU1368*1.2)))*AV1368*1),2)*BS1368),2)*AT1368)/100),2))</f>
        <v>264246.96000000002</v>
      </c>
      <c r="CZ1368" s="3">
        <f>(ROUND((((S1368+ROUND((ROUND((((EU1368*1.2))*AV1368*1),2)*BS1368),2))*AU1368)/100),2)+ROUND(((ROUND((ROUND(((AE1368-((EU1368*1.2)))*AV1368*1),2)*BS1368),2)*AU1368)/100),2))</f>
        <v>142754.10999999999</v>
      </c>
      <c r="DB1368" s="3">
        <v>324</v>
      </c>
      <c r="DC1368" s="3" t="s">
        <v>3</v>
      </c>
      <c r="DD1368" s="3" t="s">
        <v>1152</v>
      </c>
      <c r="DE1368" s="3" t="s">
        <v>1153</v>
      </c>
      <c r="DF1368" s="3" t="s">
        <v>1153</v>
      </c>
      <c r="DG1368" s="3" t="s">
        <v>1153</v>
      </c>
      <c r="DH1368" s="3" t="s">
        <v>3</v>
      </c>
      <c r="DI1368" s="3" t="s">
        <v>1153</v>
      </c>
      <c r="DJ1368" s="3" t="s">
        <v>1153</v>
      </c>
      <c r="DK1368" s="3" t="s">
        <v>3</v>
      </c>
      <c r="DL1368" s="3" t="s">
        <v>3</v>
      </c>
      <c r="DM1368" s="3" t="s">
        <v>3</v>
      </c>
      <c r="DN1368" s="3">
        <v>0</v>
      </c>
      <c r="DO1368" s="3">
        <v>0</v>
      </c>
      <c r="DP1368" s="3">
        <v>1</v>
      </c>
      <c r="DQ1368" s="3">
        <v>1</v>
      </c>
      <c r="DU1368" s="3">
        <v>1013</v>
      </c>
      <c r="DV1368" s="3" t="s">
        <v>1208</v>
      </c>
      <c r="DW1368" s="3" t="s">
        <v>1208</v>
      </c>
      <c r="DX1368" s="3">
        <v>1</v>
      </c>
      <c r="DZ1368" s="3" t="s">
        <v>3</v>
      </c>
      <c r="EA1368" s="3" t="s">
        <v>3</v>
      </c>
      <c r="EB1368" s="3" t="s">
        <v>3</v>
      </c>
      <c r="EC1368" s="3" t="s">
        <v>3</v>
      </c>
      <c r="EE1368" s="3">
        <v>56938462</v>
      </c>
      <c r="EF1368" s="3">
        <v>30</v>
      </c>
      <c r="EG1368" s="3" t="s">
        <v>34</v>
      </c>
      <c r="EH1368" s="3">
        <v>0</v>
      </c>
      <c r="EI1368" s="3" t="s">
        <v>3</v>
      </c>
      <c r="EJ1368" s="3">
        <v>1</v>
      </c>
      <c r="EK1368" s="3">
        <v>29</v>
      </c>
      <c r="EL1368" s="3" t="s">
        <v>667</v>
      </c>
      <c r="EM1368" s="3" t="s">
        <v>668</v>
      </c>
      <c r="EO1368" s="3" t="s">
        <v>1157</v>
      </c>
      <c r="EQ1368" s="3">
        <v>132096</v>
      </c>
      <c r="ER1368" s="3">
        <v>85.03</v>
      </c>
      <c r="ES1368" s="3">
        <v>55.68</v>
      </c>
      <c r="ET1368" s="3">
        <v>0.75</v>
      </c>
      <c r="EU1368" s="3">
        <v>0.11</v>
      </c>
      <c r="EV1368" s="3">
        <v>28.6</v>
      </c>
      <c r="EW1368" s="3">
        <v>2.2000000000000002</v>
      </c>
      <c r="EX1368" s="3">
        <v>0</v>
      </c>
      <c r="EY1368" s="3">
        <v>0</v>
      </c>
      <c r="FQ1368" s="3">
        <v>0</v>
      </c>
      <c r="FR1368" s="3">
        <v>0</v>
      </c>
      <c r="FS1368" s="3">
        <v>0</v>
      </c>
      <c r="FX1368" s="3">
        <v>87</v>
      </c>
      <c r="FY1368" s="3">
        <v>47</v>
      </c>
      <c r="GA1368" s="3" t="s">
        <v>3</v>
      </c>
      <c r="GD1368" s="3">
        <v>1</v>
      </c>
      <c r="GF1368" s="3">
        <v>-2051619664</v>
      </c>
      <c r="GG1368" s="3">
        <v>2</v>
      </c>
      <c r="GH1368" s="3">
        <v>1</v>
      </c>
      <c r="GI1368" s="3">
        <v>2</v>
      </c>
      <c r="GJ1368" s="3">
        <v>0</v>
      </c>
      <c r="GK1368" s="3">
        <v>0</v>
      </c>
      <c r="GL1368" s="3">
        <f t="shared" si="1094"/>
        <v>0</v>
      </c>
      <c r="GM1368" s="3">
        <f t="shared" si="1095"/>
        <v>881581.87</v>
      </c>
      <c r="GN1368" s="3">
        <f t="shared" si="1096"/>
        <v>881581.87</v>
      </c>
      <c r="GO1368" s="3">
        <f t="shared" si="1097"/>
        <v>0</v>
      </c>
      <c r="GP1368" s="3">
        <f t="shared" si="1098"/>
        <v>0</v>
      </c>
      <c r="GR1368" s="3">
        <v>0</v>
      </c>
      <c r="GS1368" s="3">
        <v>3</v>
      </c>
      <c r="GT1368" s="3">
        <v>0</v>
      </c>
      <c r="GU1368" s="3" t="s">
        <v>3</v>
      </c>
      <c r="GV1368" s="3">
        <f t="shared" si="1099"/>
        <v>0</v>
      </c>
      <c r="GW1368" s="3">
        <v>1</v>
      </c>
      <c r="GX1368" s="3">
        <f t="shared" si="1100"/>
        <v>0</v>
      </c>
      <c r="HA1368" s="3">
        <v>0</v>
      </c>
      <c r="HB1368" s="3">
        <v>0</v>
      </c>
      <c r="HC1368" s="3">
        <f t="shared" si="1101"/>
        <v>0</v>
      </c>
      <c r="HE1368" s="3" t="s">
        <v>3</v>
      </c>
      <c r="HF1368" s="3" t="s">
        <v>3</v>
      </c>
      <c r="HM1368" s="3" t="s">
        <v>3</v>
      </c>
      <c r="HN1368" s="3" t="s">
        <v>3</v>
      </c>
      <c r="HO1368" s="3" t="s">
        <v>3</v>
      </c>
      <c r="HP1368" s="3" t="s">
        <v>3</v>
      </c>
      <c r="HQ1368" s="3" t="s">
        <v>3</v>
      </c>
      <c r="HS1368" s="3">
        <v>0</v>
      </c>
      <c r="IK1368" s="3">
        <v>0</v>
      </c>
    </row>
    <row r="1369" spans="1:255" x14ac:dyDescent="0.2">
      <c r="A1369" s="2">
        <v>18</v>
      </c>
      <c r="B1369" s="2">
        <v>1</v>
      </c>
      <c r="C1369" s="2">
        <v>1169</v>
      </c>
      <c r="D1369" s="2"/>
      <c r="E1369" s="2" t="s">
        <v>3</v>
      </c>
      <c r="F1369" s="2" t="s">
        <v>670</v>
      </c>
      <c r="G1369" s="2" t="s">
        <v>671</v>
      </c>
      <c r="H1369" s="2" t="s">
        <v>672</v>
      </c>
      <c r="I1369" s="2">
        <f>I1367*J1369</f>
        <v>2250</v>
      </c>
      <c r="J1369" s="2">
        <v>15</v>
      </c>
      <c r="K1369" s="2">
        <v>15</v>
      </c>
      <c r="L1369" s="2"/>
      <c r="M1369" s="2"/>
      <c r="N1369" s="2"/>
      <c r="O1369" s="2">
        <f t="shared" si="1077"/>
        <v>5387.96</v>
      </c>
      <c r="P1369" s="2">
        <f t="shared" si="1078"/>
        <v>5387.96</v>
      </c>
      <c r="Q1369" s="2">
        <f t="shared" ref="Q1369:Q1384" si="1116">(ROUND((ROUND(((ET1369)*AV1369*I1369),2)*BB1369),2)+ROUND((ROUND(((AE1369-(EU1369))*AV1369*I1369),2)*BS1369),2))</f>
        <v>0</v>
      </c>
      <c r="R1369" s="2">
        <f t="shared" ref="R1369:R1384" si="1117">(ROUND((ROUND(((EU1369)*AV1369*I1369),2)*BS1369),2)+ROUND((ROUND(((AE1369-(EU1369))*AV1369*I1369),2)*BS1369),2))</f>
        <v>0</v>
      </c>
      <c r="S1369" s="2">
        <f t="shared" si="1079"/>
        <v>0</v>
      </c>
      <c r="T1369" s="2">
        <f t="shared" si="1080"/>
        <v>0</v>
      </c>
      <c r="U1369" s="2">
        <f t="shared" si="1081"/>
        <v>0</v>
      </c>
      <c r="V1369" s="2">
        <f t="shared" si="1082"/>
        <v>0</v>
      </c>
      <c r="W1369" s="2">
        <f t="shared" si="1083"/>
        <v>0</v>
      </c>
      <c r="X1369" s="2">
        <f t="shared" ref="X1369:X1384" si="1118">(ROUND((((S1369+ROUND((ROUND(((EU1369)*AV1369*I1369),2)*BS1369),2))*AT1369)/100),2)+ROUND(((ROUND((ROUND(((AE1369-(EU1369))*AV1369*I1369),2)*BS1369),2)*AT1369)/100),2))</f>
        <v>0</v>
      </c>
      <c r="Y1369" s="2">
        <f t="shared" ref="Y1369:Y1384" si="1119">(ROUND((((S1369+ROUND((ROUND(((EU1369)*AV1369*I1369),2)*BS1369),2))*AU1369)/100),2)+ROUND(((ROUND((ROUND(((AE1369-(EU1369))*AV1369*I1369),2)*BS1369),2)*AU1369)/100),2))</f>
        <v>0</v>
      </c>
      <c r="Z1369" s="2"/>
      <c r="AA1369" s="2">
        <v>-1</v>
      </c>
      <c r="AB1369" s="2">
        <f t="shared" si="1084"/>
        <v>2.35</v>
      </c>
      <c r="AC1369" s="2">
        <f t="shared" ref="AC1369:AC1384" si="1120">ROUND((ES1369),6)</f>
        <v>2.35</v>
      </c>
      <c r="AD1369" s="2">
        <f t="shared" ref="AD1369:AD1384" si="1121">ROUND((((ET1369)-(EU1369))+AE1369),6)</f>
        <v>0</v>
      </c>
      <c r="AE1369" s="2">
        <f t="shared" ref="AE1369:AE1384" si="1122">ROUND((EU1369),6)</f>
        <v>0</v>
      </c>
      <c r="AF1369" s="2">
        <f t="shared" ref="AF1369:AF1384" si="1123">ROUND((EV1369),6)</f>
        <v>0</v>
      </c>
      <c r="AG1369" s="2">
        <f t="shared" si="1085"/>
        <v>0</v>
      </c>
      <c r="AH1369" s="2">
        <f t="shared" ref="AH1369:AH1384" si="1124">(EW1369)</f>
        <v>0</v>
      </c>
      <c r="AI1369" s="2">
        <f t="shared" ref="AI1369:AI1384" si="1125">(EX1369)</f>
        <v>0</v>
      </c>
      <c r="AJ1369" s="2">
        <f t="shared" si="1086"/>
        <v>0</v>
      </c>
      <c r="AK1369" s="2">
        <v>2.35</v>
      </c>
      <c r="AL1369" s="2">
        <v>2.35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87</v>
      </c>
      <c r="AU1369" s="2">
        <v>47</v>
      </c>
      <c r="AV1369" s="2">
        <v>1</v>
      </c>
      <c r="AW1369" s="2">
        <v>1.0189999999999999</v>
      </c>
      <c r="AX1369" s="2"/>
      <c r="AY1369" s="2"/>
      <c r="AZ1369" s="2">
        <v>1</v>
      </c>
      <c r="BA1369" s="2">
        <v>1</v>
      </c>
      <c r="BB1369" s="2">
        <v>1</v>
      </c>
      <c r="BC1369" s="2">
        <v>1</v>
      </c>
      <c r="BD1369" s="2" t="s">
        <v>3</v>
      </c>
      <c r="BE1369" s="2" t="s">
        <v>3</v>
      </c>
      <c r="BF1369" s="2" t="s">
        <v>3</v>
      </c>
      <c r="BG1369" s="2" t="s">
        <v>3</v>
      </c>
      <c r="BH1369" s="2">
        <v>3</v>
      </c>
      <c r="BI1369" s="2">
        <v>1</v>
      </c>
      <c r="BJ1369" s="2" t="s">
        <v>673</v>
      </c>
      <c r="BK1369" s="2"/>
      <c r="BL1369" s="2"/>
      <c r="BM1369" s="2">
        <v>29</v>
      </c>
      <c r="BN1369" s="2">
        <v>0</v>
      </c>
      <c r="BO1369" s="2" t="s">
        <v>3</v>
      </c>
      <c r="BP1369" s="2">
        <v>0</v>
      </c>
      <c r="BQ1369" s="2">
        <v>30</v>
      </c>
      <c r="BR1369" s="2">
        <v>0</v>
      </c>
      <c r="BS1369" s="2">
        <v>1</v>
      </c>
      <c r="BT1369" s="2">
        <v>1</v>
      </c>
      <c r="BU1369" s="2">
        <v>1</v>
      </c>
      <c r="BV1369" s="2">
        <v>1</v>
      </c>
      <c r="BW1369" s="2">
        <v>1</v>
      </c>
      <c r="BX1369" s="2">
        <v>1</v>
      </c>
      <c r="BY1369" s="2" t="s">
        <v>3</v>
      </c>
      <c r="BZ1369" s="2">
        <v>87</v>
      </c>
      <c r="CA1369" s="2">
        <v>47</v>
      </c>
      <c r="CB1369" s="2" t="s">
        <v>3</v>
      </c>
      <c r="CC1369" s="2"/>
      <c r="CD1369" s="2"/>
      <c r="CE1369" s="2">
        <v>1566</v>
      </c>
      <c r="CF1369" s="2">
        <v>0</v>
      </c>
      <c r="CG1369" s="2">
        <v>0</v>
      </c>
      <c r="CH1369" s="2"/>
      <c r="CI1369" s="2"/>
      <c r="CJ1369" s="2"/>
      <c r="CK1369" s="2"/>
      <c r="CL1369" s="2"/>
      <c r="CM1369" s="2">
        <v>0</v>
      </c>
      <c r="CN1369" s="2" t="s">
        <v>2149</v>
      </c>
      <c r="CO1369" s="2">
        <v>0</v>
      </c>
      <c r="CP1369" s="2">
        <f t="shared" si="1087"/>
        <v>5387.96</v>
      </c>
      <c r="CQ1369" s="2">
        <f t="shared" si="1088"/>
        <v>2.39</v>
      </c>
      <c r="CR1369" s="2">
        <f t="shared" ref="CR1369:CR1384" si="1126">(ROUND((ROUND(((ET1369)*AV1369*1),2)*BB1369),2)+ROUND((ROUND(((AE1369-(EU1369))*AV1369*1),2)*BS1369),2))</f>
        <v>0</v>
      </c>
      <c r="CS1369" s="2">
        <f t="shared" ref="CS1369:CS1384" si="1127">(ROUND((ROUND(((EU1369)*AV1369*1),2)*BS1369),2)+ROUND((ROUND(((AE1369-(EU1369))*AV1369*1),2)*BS1369),2))</f>
        <v>0</v>
      </c>
      <c r="CT1369" s="2">
        <f t="shared" si="1089"/>
        <v>0</v>
      </c>
      <c r="CU1369" s="2">
        <f t="shared" si="1090"/>
        <v>0</v>
      </c>
      <c r="CV1369" s="2">
        <f t="shared" si="1091"/>
        <v>0</v>
      </c>
      <c r="CW1369" s="2">
        <f t="shared" si="1092"/>
        <v>0</v>
      </c>
      <c r="CX1369" s="2">
        <f t="shared" si="1093"/>
        <v>0</v>
      </c>
      <c r="CY1369" s="2">
        <f t="shared" ref="CY1369:CY1384" si="1128">(ROUND((((S1369+ROUND((ROUND(((EU1369)*AV1369*1),2)*BS1369),2))*AT1369)/100),2)+ROUND(((ROUND((ROUND(((AE1369-(EU1369))*AV1369*1),2)*BS1369),2)*AT1369)/100),2))</f>
        <v>0</v>
      </c>
      <c r="CZ1369" s="2">
        <f t="shared" ref="CZ1369:CZ1384" si="1129">(ROUND((((S1369+ROUND((ROUND(((EU1369)*AV1369*1),2)*BS1369),2))*AU1369)/100),2)+ROUND(((ROUND((ROUND(((AE1369-(EU1369))*AV1369*1),2)*BS1369),2)*AU1369)/100),2))</f>
        <v>0</v>
      </c>
      <c r="DA1369" s="2"/>
      <c r="DB1369" s="2"/>
      <c r="DC1369" s="2" t="s">
        <v>3</v>
      </c>
      <c r="DD1369" s="2" t="s">
        <v>3</v>
      </c>
      <c r="DE1369" s="2" t="s">
        <v>3</v>
      </c>
      <c r="DF1369" s="2" t="s">
        <v>3</v>
      </c>
      <c r="DG1369" s="2" t="s">
        <v>3</v>
      </c>
      <c r="DH1369" s="2" t="s">
        <v>3</v>
      </c>
      <c r="DI1369" s="2" t="s">
        <v>3</v>
      </c>
      <c r="DJ1369" s="2" t="s">
        <v>3</v>
      </c>
      <c r="DK1369" s="2" t="s">
        <v>3</v>
      </c>
      <c r="DL1369" s="2" t="s">
        <v>3</v>
      </c>
      <c r="DM1369" s="2" t="s">
        <v>3</v>
      </c>
      <c r="DN1369" s="2">
        <v>0</v>
      </c>
      <c r="DO1369" s="2">
        <v>0</v>
      </c>
      <c r="DP1369" s="2">
        <v>1</v>
      </c>
      <c r="DQ1369" s="2">
        <v>1</v>
      </c>
      <c r="DR1369" s="2"/>
      <c r="DS1369" s="2"/>
      <c r="DT1369" s="2"/>
      <c r="DU1369" s="2">
        <v>1003</v>
      </c>
      <c r="DV1369" s="2" t="s">
        <v>672</v>
      </c>
      <c r="DW1369" s="2" t="s">
        <v>672</v>
      </c>
      <c r="DX1369" s="2">
        <v>1</v>
      </c>
      <c r="DY1369" s="2"/>
      <c r="DZ1369" s="2" t="s">
        <v>3</v>
      </c>
      <c r="EA1369" s="2" t="s">
        <v>3</v>
      </c>
      <c r="EB1369" s="2" t="s">
        <v>3</v>
      </c>
      <c r="EC1369" s="2" t="s">
        <v>3</v>
      </c>
      <c r="ED1369" s="2"/>
      <c r="EE1369" s="2">
        <v>56938462</v>
      </c>
      <c r="EF1369" s="2">
        <v>30</v>
      </c>
      <c r="EG1369" s="2" t="s">
        <v>34</v>
      </c>
      <c r="EH1369" s="2">
        <v>0</v>
      </c>
      <c r="EI1369" s="2" t="s">
        <v>3</v>
      </c>
      <c r="EJ1369" s="2">
        <v>1</v>
      </c>
      <c r="EK1369" s="2">
        <v>29</v>
      </c>
      <c r="EL1369" s="2" t="s">
        <v>667</v>
      </c>
      <c r="EM1369" s="2" t="s">
        <v>668</v>
      </c>
      <c r="EN1369" s="2"/>
      <c r="EO1369" s="2" t="s">
        <v>1157</v>
      </c>
      <c r="EP1369" s="2"/>
      <c r="EQ1369" s="2">
        <v>1024</v>
      </c>
      <c r="ER1369" s="2">
        <v>2.35</v>
      </c>
      <c r="ES1369" s="2">
        <v>2.35</v>
      </c>
      <c r="ET1369" s="2">
        <v>0</v>
      </c>
      <c r="EU1369" s="2">
        <v>0</v>
      </c>
      <c r="EV1369" s="2">
        <v>0</v>
      </c>
      <c r="EW1369" s="2">
        <v>0</v>
      </c>
      <c r="EX1369" s="2">
        <v>0</v>
      </c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>
        <v>0</v>
      </c>
      <c r="FR1369" s="2">
        <v>0</v>
      </c>
      <c r="FS1369" s="2">
        <v>0</v>
      </c>
      <c r="FT1369" s="2"/>
      <c r="FU1369" s="2"/>
      <c r="FV1369" s="2"/>
      <c r="FW1369" s="2"/>
      <c r="FX1369" s="2">
        <v>87</v>
      </c>
      <c r="FY1369" s="2">
        <v>47</v>
      </c>
      <c r="FZ1369" s="2"/>
      <c r="GA1369" s="2" t="s">
        <v>3</v>
      </c>
      <c r="GB1369" s="2"/>
      <c r="GC1369" s="2"/>
      <c r="GD1369" s="2">
        <v>1</v>
      </c>
      <c r="GE1369" s="2"/>
      <c r="GF1369" s="2">
        <v>1628137600</v>
      </c>
      <c r="GG1369" s="2">
        <v>2</v>
      </c>
      <c r="GH1369" s="2">
        <v>1</v>
      </c>
      <c r="GI1369" s="2">
        <v>-2</v>
      </c>
      <c r="GJ1369" s="2">
        <v>0</v>
      </c>
      <c r="GK1369" s="2">
        <v>0</v>
      </c>
      <c r="GL1369" s="2">
        <f t="shared" si="1094"/>
        <v>0</v>
      </c>
      <c r="GM1369" s="2">
        <f t="shared" si="1095"/>
        <v>5387.96</v>
      </c>
      <c r="GN1369" s="2">
        <f t="shared" si="1096"/>
        <v>5387.96</v>
      </c>
      <c r="GO1369" s="2">
        <f t="shared" si="1097"/>
        <v>0</v>
      </c>
      <c r="GP1369" s="2">
        <f t="shared" si="1098"/>
        <v>0</v>
      </c>
      <c r="GQ1369" s="2"/>
      <c r="GR1369" s="2">
        <v>0</v>
      </c>
      <c r="GS1369" s="2">
        <v>3</v>
      </c>
      <c r="GT1369" s="2">
        <v>0</v>
      </c>
      <c r="GU1369" s="2" t="s">
        <v>3</v>
      </c>
      <c r="GV1369" s="2">
        <f t="shared" si="1099"/>
        <v>0</v>
      </c>
      <c r="GW1369" s="2">
        <v>1</v>
      </c>
      <c r="GX1369" s="2">
        <f t="shared" si="1100"/>
        <v>0</v>
      </c>
      <c r="GY1369" s="2"/>
      <c r="GZ1369" s="2"/>
      <c r="HA1369" s="2">
        <v>0</v>
      </c>
      <c r="HB1369" s="2">
        <v>0</v>
      </c>
      <c r="HC1369" s="2">
        <f t="shared" si="1101"/>
        <v>0</v>
      </c>
      <c r="HD1369" s="2"/>
      <c r="HE1369" s="2" t="s">
        <v>3</v>
      </c>
      <c r="HF1369" s="2" t="s">
        <v>3</v>
      </c>
      <c r="HG1369" s="2"/>
      <c r="HH1369" s="2"/>
      <c r="HI1369" s="2"/>
      <c r="HJ1369" s="2"/>
      <c r="HK1369" s="2"/>
      <c r="HL1369" s="2"/>
      <c r="HM1369" s="2" t="s">
        <v>1152</v>
      </c>
      <c r="HN1369" s="2" t="s">
        <v>3</v>
      </c>
      <c r="HO1369" s="2" t="s">
        <v>3</v>
      </c>
      <c r="HP1369" s="2" t="s">
        <v>3</v>
      </c>
      <c r="HQ1369" s="2" t="s">
        <v>3</v>
      </c>
      <c r="HR1369" s="2"/>
      <c r="HS1369" s="2">
        <v>0</v>
      </c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>
        <v>0</v>
      </c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</row>
    <row r="1370" spans="1:255" x14ac:dyDescent="0.2">
      <c r="A1370" s="3">
        <v>18</v>
      </c>
      <c r="B1370" s="3">
        <v>1</v>
      </c>
      <c r="C1370" s="3">
        <v>1176</v>
      </c>
      <c r="E1370" s="3" t="s">
        <v>3</v>
      </c>
      <c r="F1370" s="3" t="s">
        <v>670</v>
      </c>
      <c r="G1370" s="3" t="s">
        <v>671</v>
      </c>
      <c r="H1370" s="3" t="s">
        <v>672</v>
      </c>
      <c r="I1370" s="3">
        <f>I1368*J1370</f>
        <v>2250</v>
      </c>
      <c r="J1370" s="3">
        <v>15</v>
      </c>
      <c r="K1370" s="3">
        <v>15</v>
      </c>
      <c r="O1370" s="3">
        <f t="shared" si="1077"/>
        <v>83998.3</v>
      </c>
      <c r="P1370" s="3">
        <f t="shared" si="1078"/>
        <v>83998.3</v>
      </c>
      <c r="Q1370" s="3">
        <f t="shared" si="1116"/>
        <v>0</v>
      </c>
      <c r="R1370" s="3">
        <f t="shared" si="1117"/>
        <v>0</v>
      </c>
      <c r="S1370" s="3">
        <f t="shared" si="1079"/>
        <v>0</v>
      </c>
      <c r="T1370" s="3">
        <f t="shared" si="1080"/>
        <v>0</v>
      </c>
      <c r="U1370" s="3">
        <f t="shared" si="1081"/>
        <v>0</v>
      </c>
      <c r="V1370" s="3">
        <f t="shared" si="1082"/>
        <v>0</v>
      </c>
      <c r="W1370" s="3">
        <f t="shared" si="1083"/>
        <v>0</v>
      </c>
      <c r="X1370" s="3">
        <f t="shared" si="1118"/>
        <v>0</v>
      </c>
      <c r="Y1370" s="3">
        <f t="shared" si="1119"/>
        <v>0</v>
      </c>
      <c r="AA1370" s="3">
        <v>-1</v>
      </c>
      <c r="AB1370" s="3">
        <f t="shared" si="1084"/>
        <v>2.35</v>
      </c>
      <c r="AC1370" s="3">
        <f t="shared" si="1120"/>
        <v>2.35</v>
      </c>
      <c r="AD1370" s="3">
        <f t="shared" si="1121"/>
        <v>0</v>
      </c>
      <c r="AE1370" s="3">
        <f t="shared" si="1122"/>
        <v>0</v>
      </c>
      <c r="AF1370" s="3">
        <f t="shared" si="1123"/>
        <v>0</v>
      </c>
      <c r="AG1370" s="3">
        <f t="shared" si="1085"/>
        <v>0</v>
      </c>
      <c r="AH1370" s="3">
        <f t="shared" si="1124"/>
        <v>0</v>
      </c>
      <c r="AI1370" s="3">
        <f t="shared" si="1125"/>
        <v>0</v>
      </c>
      <c r="AJ1370" s="3">
        <f t="shared" si="1086"/>
        <v>0</v>
      </c>
      <c r="AK1370" s="3">
        <v>2.35</v>
      </c>
      <c r="AL1370" s="3">
        <v>2.35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87</v>
      </c>
      <c r="AU1370" s="3">
        <v>47</v>
      </c>
      <c r="AV1370" s="3">
        <v>1</v>
      </c>
      <c r="AW1370" s="3">
        <v>1.0189999999999999</v>
      </c>
      <c r="AZ1370" s="3">
        <v>1</v>
      </c>
      <c r="BA1370" s="3">
        <v>1</v>
      </c>
      <c r="BB1370" s="3">
        <v>1</v>
      </c>
      <c r="BC1370" s="3">
        <v>15.59</v>
      </c>
      <c r="BD1370" s="3" t="s">
        <v>3</v>
      </c>
      <c r="BE1370" s="3" t="s">
        <v>3</v>
      </c>
      <c r="BF1370" s="3" t="s">
        <v>3</v>
      </c>
      <c r="BG1370" s="3" t="s">
        <v>3</v>
      </c>
      <c r="BH1370" s="3">
        <v>3</v>
      </c>
      <c r="BI1370" s="3">
        <v>1</v>
      </c>
      <c r="BJ1370" s="3" t="s">
        <v>673</v>
      </c>
      <c r="BM1370" s="3">
        <v>29</v>
      </c>
      <c r="BN1370" s="3">
        <v>0</v>
      </c>
      <c r="BO1370" s="3" t="s">
        <v>670</v>
      </c>
      <c r="BP1370" s="3">
        <v>1</v>
      </c>
      <c r="BQ1370" s="3">
        <v>30</v>
      </c>
      <c r="BR1370" s="3">
        <v>0</v>
      </c>
      <c r="BS1370" s="3">
        <v>1</v>
      </c>
      <c r="BT1370" s="3">
        <v>1</v>
      </c>
      <c r="BU1370" s="3">
        <v>1</v>
      </c>
      <c r="BV1370" s="3">
        <v>1</v>
      </c>
      <c r="BW1370" s="3">
        <v>1</v>
      </c>
      <c r="BX1370" s="3">
        <v>1</v>
      </c>
      <c r="BY1370" s="3" t="s">
        <v>3</v>
      </c>
      <c r="BZ1370" s="3">
        <v>87</v>
      </c>
      <c r="CA1370" s="3">
        <v>47</v>
      </c>
      <c r="CB1370" s="3" t="s">
        <v>3</v>
      </c>
      <c r="CE1370" s="3">
        <v>1566</v>
      </c>
      <c r="CF1370" s="3">
        <v>0</v>
      </c>
      <c r="CG1370" s="3">
        <v>0</v>
      </c>
      <c r="CM1370" s="3">
        <v>0</v>
      </c>
      <c r="CN1370" s="3" t="s">
        <v>2149</v>
      </c>
      <c r="CO1370" s="3">
        <v>0</v>
      </c>
      <c r="CP1370" s="3">
        <f t="shared" si="1087"/>
        <v>83998.3</v>
      </c>
      <c r="CQ1370" s="3">
        <f t="shared" si="1088"/>
        <v>37.26</v>
      </c>
      <c r="CR1370" s="3">
        <f t="shared" si="1126"/>
        <v>0</v>
      </c>
      <c r="CS1370" s="3">
        <f t="shared" si="1127"/>
        <v>0</v>
      </c>
      <c r="CT1370" s="3">
        <f t="shared" si="1089"/>
        <v>0</v>
      </c>
      <c r="CU1370" s="3">
        <f t="shared" si="1090"/>
        <v>0</v>
      </c>
      <c r="CV1370" s="3">
        <f t="shared" si="1091"/>
        <v>0</v>
      </c>
      <c r="CW1370" s="3">
        <f t="shared" si="1092"/>
        <v>0</v>
      </c>
      <c r="CX1370" s="3">
        <f t="shared" si="1093"/>
        <v>0</v>
      </c>
      <c r="CY1370" s="3">
        <f t="shared" si="1128"/>
        <v>0</v>
      </c>
      <c r="CZ1370" s="3">
        <f t="shared" si="1129"/>
        <v>0</v>
      </c>
      <c r="DC1370" s="3" t="s">
        <v>3</v>
      </c>
      <c r="DD1370" s="3" t="s">
        <v>3</v>
      </c>
      <c r="DE1370" s="3" t="s">
        <v>3</v>
      </c>
      <c r="DF1370" s="3" t="s">
        <v>3</v>
      </c>
      <c r="DG1370" s="3" t="s">
        <v>3</v>
      </c>
      <c r="DH1370" s="3" t="s">
        <v>3</v>
      </c>
      <c r="DI1370" s="3" t="s">
        <v>3</v>
      </c>
      <c r="DJ1370" s="3" t="s">
        <v>3</v>
      </c>
      <c r="DK1370" s="3" t="s">
        <v>3</v>
      </c>
      <c r="DL1370" s="3" t="s">
        <v>3</v>
      </c>
      <c r="DM1370" s="3" t="s">
        <v>3</v>
      </c>
      <c r="DN1370" s="3">
        <v>0</v>
      </c>
      <c r="DO1370" s="3">
        <v>0</v>
      </c>
      <c r="DP1370" s="3">
        <v>1</v>
      </c>
      <c r="DQ1370" s="3">
        <v>1</v>
      </c>
      <c r="DU1370" s="3">
        <v>1003</v>
      </c>
      <c r="DV1370" s="3" t="s">
        <v>672</v>
      </c>
      <c r="DW1370" s="3" t="s">
        <v>672</v>
      </c>
      <c r="DX1370" s="3">
        <v>1</v>
      </c>
      <c r="DZ1370" s="3" t="s">
        <v>3</v>
      </c>
      <c r="EA1370" s="3" t="s">
        <v>3</v>
      </c>
      <c r="EB1370" s="3" t="s">
        <v>3</v>
      </c>
      <c r="EC1370" s="3" t="s">
        <v>3</v>
      </c>
      <c r="EE1370" s="3">
        <v>56938462</v>
      </c>
      <c r="EF1370" s="3">
        <v>30</v>
      </c>
      <c r="EG1370" s="3" t="s">
        <v>34</v>
      </c>
      <c r="EH1370" s="3">
        <v>0</v>
      </c>
      <c r="EI1370" s="3" t="s">
        <v>3</v>
      </c>
      <c r="EJ1370" s="3">
        <v>1</v>
      </c>
      <c r="EK1370" s="3">
        <v>29</v>
      </c>
      <c r="EL1370" s="3" t="s">
        <v>667</v>
      </c>
      <c r="EM1370" s="3" t="s">
        <v>668</v>
      </c>
      <c r="EO1370" s="3" t="s">
        <v>1157</v>
      </c>
      <c r="EQ1370" s="3">
        <v>1024</v>
      </c>
      <c r="ER1370" s="3">
        <v>2.35</v>
      </c>
      <c r="ES1370" s="3">
        <v>2.35</v>
      </c>
      <c r="ET1370" s="3">
        <v>0</v>
      </c>
      <c r="EU1370" s="3">
        <v>0</v>
      </c>
      <c r="EV1370" s="3">
        <v>0</v>
      </c>
      <c r="EW1370" s="3">
        <v>0</v>
      </c>
      <c r="EX1370" s="3">
        <v>0</v>
      </c>
      <c r="FQ1370" s="3">
        <v>0</v>
      </c>
      <c r="FR1370" s="3">
        <v>0</v>
      </c>
      <c r="FS1370" s="3">
        <v>0</v>
      </c>
      <c r="FX1370" s="3">
        <v>87</v>
      </c>
      <c r="FY1370" s="3">
        <v>47</v>
      </c>
      <c r="GA1370" s="3" t="s">
        <v>3</v>
      </c>
      <c r="GD1370" s="3">
        <v>1</v>
      </c>
      <c r="GF1370" s="3">
        <v>1628137600</v>
      </c>
      <c r="GG1370" s="3">
        <v>2</v>
      </c>
      <c r="GH1370" s="3">
        <v>1</v>
      </c>
      <c r="GI1370" s="3">
        <v>2</v>
      </c>
      <c r="GJ1370" s="3">
        <v>0</v>
      </c>
      <c r="GK1370" s="3">
        <v>0</v>
      </c>
      <c r="GL1370" s="3">
        <f t="shared" si="1094"/>
        <v>0</v>
      </c>
      <c r="GM1370" s="3">
        <f t="shared" si="1095"/>
        <v>83998.3</v>
      </c>
      <c r="GN1370" s="3">
        <f t="shared" si="1096"/>
        <v>83998.3</v>
      </c>
      <c r="GO1370" s="3">
        <f t="shared" si="1097"/>
        <v>0</v>
      </c>
      <c r="GP1370" s="3">
        <f t="shared" si="1098"/>
        <v>0</v>
      </c>
      <c r="GR1370" s="3">
        <v>0</v>
      </c>
      <c r="GS1370" s="3">
        <v>3</v>
      </c>
      <c r="GT1370" s="3">
        <v>0</v>
      </c>
      <c r="GU1370" s="3" t="s">
        <v>3</v>
      </c>
      <c r="GV1370" s="3">
        <f t="shared" si="1099"/>
        <v>0</v>
      </c>
      <c r="GW1370" s="3">
        <v>1</v>
      </c>
      <c r="GX1370" s="3">
        <f t="shared" si="1100"/>
        <v>0</v>
      </c>
      <c r="HA1370" s="3">
        <v>0</v>
      </c>
      <c r="HB1370" s="3">
        <v>0</v>
      </c>
      <c r="HC1370" s="3">
        <f t="shared" si="1101"/>
        <v>0</v>
      </c>
      <c r="HE1370" s="3" t="s">
        <v>3</v>
      </c>
      <c r="HF1370" s="3" t="s">
        <v>3</v>
      </c>
      <c r="HM1370" s="3" t="s">
        <v>1152</v>
      </c>
      <c r="HN1370" s="3" t="s">
        <v>3</v>
      </c>
      <c r="HO1370" s="3" t="s">
        <v>3</v>
      </c>
      <c r="HP1370" s="3" t="s">
        <v>3</v>
      </c>
      <c r="HQ1370" s="3" t="s">
        <v>3</v>
      </c>
      <c r="HS1370" s="3">
        <v>0</v>
      </c>
      <c r="IK1370" s="3">
        <v>0</v>
      </c>
    </row>
    <row r="1371" spans="1:255" x14ac:dyDescent="0.2">
      <c r="A1371" s="2">
        <v>18</v>
      </c>
      <c r="B1371" s="2">
        <v>1</v>
      </c>
      <c r="C1371" s="2">
        <v>1166</v>
      </c>
      <c r="D1371" s="2"/>
      <c r="E1371" s="2" t="s">
        <v>3</v>
      </c>
      <c r="F1371" s="2" t="s">
        <v>676</v>
      </c>
      <c r="G1371" s="2" t="s">
        <v>677</v>
      </c>
      <c r="H1371" s="2" t="s">
        <v>678</v>
      </c>
      <c r="I1371" s="2">
        <f>I1367*J1371</f>
        <v>15</v>
      </c>
      <c r="J1371" s="2">
        <v>0.1</v>
      </c>
      <c r="K1371" s="2">
        <v>0.1</v>
      </c>
      <c r="L1371" s="2"/>
      <c r="M1371" s="2"/>
      <c r="N1371" s="2"/>
      <c r="O1371" s="2">
        <f t="shared" si="1077"/>
        <v>2215.2600000000002</v>
      </c>
      <c r="P1371" s="2">
        <f t="shared" si="1078"/>
        <v>2215.2600000000002</v>
      </c>
      <c r="Q1371" s="2">
        <f t="shared" si="1116"/>
        <v>0</v>
      </c>
      <c r="R1371" s="2">
        <f t="shared" si="1117"/>
        <v>0</v>
      </c>
      <c r="S1371" s="2">
        <f t="shared" si="1079"/>
        <v>0</v>
      </c>
      <c r="T1371" s="2">
        <f t="shared" si="1080"/>
        <v>0</v>
      </c>
      <c r="U1371" s="2">
        <f t="shared" si="1081"/>
        <v>0</v>
      </c>
      <c r="V1371" s="2">
        <f t="shared" si="1082"/>
        <v>0</v>
      </c>
      <c r="W1371" s="2">
        <f t="shared" si="1083"/>
        <v>0</v>
      </c>
      <c r="X1371" s="2">
        <f t="shared" si="1118"/>
        <v>0</v>
      </c>
      <c r="Y1371" s="2">
        <f t="shared" si="1119"/>
        <v>0</v>
      </c>
      <c r="Z1371" s="2"/>
      <c r="AA1371" s="2">
        <v>-1</v>
      </c>
      <c r="AB1371" s="2">
        <f t="shared" si="1084"/>
        <v>144.93</v>
      </c>
      <c r="AC1371" s="2">
        <f t="shared" si="1120"/>
        <v>144.93</v>
      </c>
      <c r="AD1371" s="2">
        <f t="shared" si="1121"/>
        <v>0</v>
      </c>
      <c r="AE1371" s="2">
        <f t="shared" si="1122"/>
        <v>0</v>
      </c>
      <c r="AF1371" s="2">
        <f t="shared" si="1123"/>
        <v>0</v>
      </c>
      <c r="AG1371" s="2">
        <f t="shared" si="1085"/>
        <v>0</v>
      </c>
      <c r="AH1371" s="2">
        <f t="shared" si="1124"/>
        <v>0</v>
      </c>
      <c r="AI1371" s="2">
        <f t="shared" si="1125"/>
        <v>0</v>
      </c>
      <c r="AJ1371" s="2">
        <f t="shared" si="1086"/>
        <v>0</v>
      </c>
      <c r="AK1371" s="2">
        <v>144.93</v>
      </c>
      <c r="AL1371" s="2">
        <v>144.93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87</v>
      </c>
      <c r="AU1371" s="2">
        <v>47</v>
      </c>
      <c r="AV1371" s="2">
        <v>1</v>
      </c>
      <c r="AW1371" s="2">
        <v>1.0189999999999999</v>
      </c>
      <c r="AX1371" s="2"/>
      <c r="AY1371" s="2"/>
      <c r="AZ1371" s="2">
        <v>1</v>
      </c>
      <c r="BA1371" s="2">
        <v>1</v>
      </c>
      <c r="BB1371" s="2">
        <v>1</v>
      </c>
      <c r="BC1371" s="2">
        <v>1</v>
      </c>
      <c r="BD1371" s="2" t="s">
        <v>3</v>
      </c>
      <c r="BE1371" s="2" t="s">
        <v>3</v>
      </c>
      <c r="BF1371" s="2" t="s">
        <v>3</v>
      </c>
      <c r="BG1371" s="2" t="s">
        <v>3</v>
      </c>
      <c r="BH1371" s="2">
        <v>3</v>
      </c>
      <c r="BI1371" s="2">
        <v>1</v>
      </c>
      <c r="BJ1371" s="2" t="s">
        <v>679</v>
      </c>
      <c r="BK1371" s="2"/>
      <c r="BL1371" s="2"/>
      <c r="BM1371" s="2">
        <v>29</v>
      </c>
      <c r="BN1371" s="2">
        <v>0</v>
      </c>
      <c r="BO1371" s="2" t="s">
        <v>3</v>
      </c>
      <c r="BP1371" s="2">
        <v>0</v>
      </c>
      <c r="BQ1371" s="2">
        <v>30</v>
      </c>
      <c r="BR1371" s="2">
        <v>0</v>
      </c>
      <c r="BS1371" s="2">
        <v>1</v>
      </c>
      <c r="BT1371" s="2">
        <v>1</v>
      </c>
      <c r="BU1371" s="2">
        <v>1</v>
      </c>
      <c r="BV1371" s="2">
        <v>1</v>
      </c>
      <c r="BW1371" s="2">
        <v>1</v>
      </c>
      <c r="BX1371" s="2">
        <v>1</v>
      </c>
      <c r="BY1371" s="2" t="s">
        <v>3</v>
      </c>
      <c r="BZ1371" s="2">
        <v>87</v>
      </c>
      <c r="CA1371" s="2">
        <v>47</v>
      </c>
      <c r="CB1371" s="2" t="s">
        <v>3</v>
      </c>
      <c r="CC1371" s="2"/>
      <c r="CD1371" s="2"/>
      <c r="CE1371" s="2">
        <v>1566</v>
      </c>
      <c r="CF1371" s="2">
        <v>0</v>
      </c>
      <c r="CG1371" s="2">
        <v>0</v>
      </c>
      <c r="CH1371" s="2"/>
      <c r="CI1371" s="2"/>
      <c r="CJ1371" s="2"/>
      <c r="CK1371" s="2"/>
      <c r="CL1371" s="2"/>
      <c r="CM1371" s="2">
        <v>0</v>
      </c>
      <c r="CN1371" s="2" t="s">
        <v>2149</v>
      </c>
      <c r="CO1371" s="2">
        <v>0</v>
      </c>
      <c r="CP1371" s="2">
        <f t="shared" si="1087"/>
        <v>2215.2600000000002</v>
      </c>
      <c r="CQ1371" s="2">
        <f t="shared" si="1088"/>
        <v>147.68</v>
      </c>
      <c r="CR1371" s="2">
        <f t="shared" si="1126"/>
        <v>0</v>
      </c>
      <c r="CS1371" s="2">
        <f t="shared" si="1127"/>
        <v>0</v>
      </c>
      <c r="CT1371" s="2">
        <f t="shared" si="1089"/>
        <v>0</v>
      </c>
      <c r="CU1371" s="2">
        <f t="shared" si="1090"/>
        <v>0</v>
      </c>
      <c r="CV1371" s="2">
        <f t="shared" si="1091"/>
        <v>0</v>
      </c>
      <c r="CW1371" s="2">
        <f t="shared" si="1092"/>
        <v>0</v>
      </c>
      <c r="CX1371" s="2">
        <f t="shared" si="1093"/>
        <v>0</v>
      </c>
      <c r="CY1371" s="2">
        <f t="shared" si="1128"/>
        <v>0</v>
      </c>
      <c r="CZ1371" s="2">
        <f t="shared" si="1129"/>
        <v>0</v>
      </c>
      <c r="DA1371" s="2"/>
      <c r="DB1371" s="2"/>
      <c r="DC1371" s="2" t="s">
        <v>3</v>
      </c>
      <c r="DD1371" s="2" t="s">
        <v>3</v>
      </c>
      <c r="DE1371" s="2" t="s">
        <v>3</v>
      </c>
      <c r="DF1371" s="2" t="s">
        <v>3</v>
      </c>
      <c r="DG1371" s="2" t="s">
        <v>3</v>
      </c>
      <c r="DH1371" s="2" t="s">
        <v>3</v>
      </c>
      <c r="DI1371" s="2" t="s">
        <v>3</v>
      </c>
      <c r="DJ1371" s="2" t="s">
        <v>3</v>
      </c>
      <c r="DK1371" s="2" t="s">
        <v>3</v>
      </c>
      <c r="DL1371" s="2" t="s">
        <v>3</v>
      </c>
      <c r="DM1371" s="2" t="s">
        <v>3</v>
      </c>
      <c r="DN1371" s="2">
        <v>0</v>
      </c>
      <c r="DO1371" s="2">
        <v>0</v>
      </c>
      <c r="DP1371" s="2">
        <v>1</v>
      </c>
      <c r="DQ1371" s="2">
        <v>1</v>
      </c>
      <c r="DR1371" s="2"/>
      <c r="DS1371" s="2"/>
      <c r="DT1371" s="2"/>
      <c r="DU1371" s="2">
        <v>1002</v>
      </c>
      <c r="DV1371" s="2" t="s">
        <v>678</v>
      </c>
      <c r="DW1371" s="2" t="s">
        <v>678</v>
      </c>
      <c r="DX1371" s="2">
        <v>1</v>
      </c>
      <c r="DY1371" s="2"/>
      <c r="DZ1371" s="2" t="s">
        <v>3</v>
      </c>
      <c r="EA1371" s="2" t="s">
        <v>3</v>
      </c>
      <c r="EB1371" s="2" t="s">
        <v>3</v>
      </c>
      <c r="EC1371" s="2" t="s">
        <v>3</v>
      </c>
      <c r="ED1371" s="2"/>
      <c r="EE1371" s="2">
        <v>56938462</v>
      </c>
      <c r="EF1371" s="2">
        <v>30</v>
      </c>
      <c r="EG1371" s="2" t="s">
        <v>34</v>
      </c>
      <c r="EH1371" s="2">
        <v>0</v>
      </c>
      <c r="EI1371" s="2" t="s">
        <v>3</v>
      </c>
      <c r="EJ1371" s="2">
        <v>1</v>
      </c>
      <c r="EK1371" s="2">
        <v>29</v>
      </c>
      <c r="EL1371" s="2" t="s">
        <v>667</v>
      </c>
      <c r="EM1371" s="2" t="s">
        <v>668</v>
      </c>
      <c r="EN1371" s="2"/>
      <c r="EO1371" s="2" t="s">
        <v>1157</v>
      </c>
      <c r="EP1371" s="2"/>
      <c r="EQ1371" s="2">
        <v>1024</v>
      </c>
      <c r="ER1371" s="2">
        <v>144.93</v>
      </c>
      <c r="ES1371" s="2">
        <v>144.93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>
        <v>0</v>
      </c>
      <c r="FR1371" s="2">
        <v>0</v>
      </c>
      <c r="FS1371" s="2">
        <v>0</v>
      </c>
      <c r="FT1371" s="2"/>
      <c r="FU1371" s="2"/>
      <c r="FV1371" s="2"/>
      <c r="FW1371" s="2"/>
      <c r="FX1371" s="2">
        <v>87</v>
      </c>
      <c r="FY1371" s="2">
        <v>47</v>
      </c>
      <c r="FZ1371" s="2"/>
      <c r="GA1371" s="2" t="s">
        <v>3</v>
      </c>
      <c r="GB1371" s="2"/>
      <c r="GC1371" s="2"/>
      <c r="GD1371" s="2">
        <v>1</v>
      </c>
      <c r="GE1371" s="2"/>
      <c r="GF1371" s="2">
        <v>-1831371659</v>
      </c>
      <c r="GG1371" s="2">
        <v>2</v>
      </c>
      <c r="GH1371" s="2">
        <v>1</v>
      </c>
      <c r="GI1371" s="2">
        <v>-2</v>
      </c>
      <c r="GJ1371" s="2">
        <v>0</v>
      </c>
      <c r="GK1371" s="2">
        <v>0</v>
      </c>
      <c r="GL1371" s="2">
        <f t="shared" si="1094"/>
        <v>0</v>
      </c>
      <c r="GM1371" s="2">
        <f t="shared" si="1095"/>
        <v>2215.2600000000002</v>
      </c>
      <c r="GN1371" s="2">
        <f t="shared" si="1096"/>
        <v>2215.2600000000002</v>
      </c>
      <c r="GO1371" s="2">
        <f t="shared" si="1097"/>
        <v>0</v>
      </c>
      <c r="GP1371" s="2">
        <f t="shared" si="1098"/>
        <v>0</v>
      </c>
      <c r="GQ1371" s="2"/>
      <c r="GR1371" s="2">
        <v>0</v>
      </c>
      <c r="GS1371" s="2">
        <v>3</v>
      </c>
      <c r="GT1371" s="2">
        <v>0</v>
      </c>
      <c r="GU1371" s="2" t="s">
        <v>3</v>
      </c>
      <c r="GV1371" s="2">
        <f t="shared" si="1099"/>
        <v>0</v>
      </c>
      <c r="GW1371" s="2">
        <v>1</v>
      </c>
      <c r="GX1371" s="2">
        <f t="shared" si="1100"/>
        <v>0</v>
      </c>
      <c r="GY1371" s="2"/>
      <c r="GZ1371" s="2"/>
      <c r="HA1371" s="2">
        <v>0</v>
      </c>
      <c r="HB1371" s="2">
        <v>0</v>
      </c>
      <c r="HC1371" s="2">
        <f t="shared" si="1101"/>
        <v>0</v>
      </c>
      <c r="HD1371" s="2"/>
      <c r="HE1371" s="2" t="s">
        <v>3</v>
      </c>
      <c r="HF1371" s="2" t="s">
        <v>3</v>
      </c>
      <c r="HG1371" s="2"/>
      <c r="HH1371" s="2"/>
      <c r="HI1371" s="2"/>
      <c r="HJ1371" s="2"/>
      <c r="HK1371" s="2"/>
      <c r="HL1371" s="2"/>
      <c r="HM1371" s="2" t="s">
        <v>1152</v>
      </c>
      <c r="HN1371" s="2" t="s">
        <v>3</v>
      </c>
      <c r="HO1371" s="2" t="s">
        <v>3</v>
      </c>
      <c r="HP1371" s="2" t="s">
        <v>3</v>
      </c>
      <c r="HQ1371" s="2" t="s">
        <v>3</v>
      </c>
      <c r="HR1371" s="2"/>
      <c r="HS1371" s="2">
        <v>0</v>
      </c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>
        <v>0</v>
      </c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</row>
    <row r="1372" spans="1:255" x14ac:dyDescent="0.2">
      <c r="A1372" s="3">
        <v>18</v>
      </c>
      <c r="B1372" s="3">
        <v>1</v>
      </c>
      <c r="C1372" s="3">
        <v>1173</v>
      </c>
      <c r="E1372" s="3" t="s">
        <v>3</v>
      </c>
      <c r="F1372" s="3" t="s">
        <v>676</v>
      </c>
      <c r="G1372" s="3" t="s">
        <v>677</v>
      </c>
      <c r="H1372" s="3" t="s">
        <v>678</v>
      </c>
      <c r="I1372" s="3">
        <f>I1368*J1372</f>
        <v>15</v>
      </c>
      <c r="J1372" s="3">
        <v>0.1</v>
      </c>
      <c r="K1372" s="3">
        <v>0.1</v>
      </c>
      <c r="O1372" s="3">
        <f t="shared" si="1077"/>
        <v>17323.330000000002</v>
      </c>
      <c r="P1372" s="3">
        <f t="shared" si="1078"/>
        <v>17323.330000000002</v>
      </c>
      <c r="Q1372" s="3">
        <f t="shared" si="1116"/>
        <v>0</v>
      </c>
      <c r="R1372" s="3">
        <f t="shared" si="1117"/>
        <v>0</v>
      </c>
      <c r="S1372" s="3">
        <f t="shared" si="1079"/>
        <v>0</v>
      </c>
      <c r="T1372" s="3">
        <f t="shared" si="1080"/>
        <v>0</v>
      </c>
      <c r="U1372" s="3">
        <f t="shared" si="1081"/>
        <v>0</v>
      </c>
      <c r="V1372" s="3">
        <f t="shared" si="1082"/>
        <v>0</v>
      </c>
      <c r="W1372" s="3">
        <f t="shared" si="1083"/>
        <v>0</v>
      </c>
      <c r="X1372" s="3">
        <f t="shared" si="1118"/>
        <v>0</v>
      </c>
      <c r="Y1372" s="3">
        <f t="shared" si="1119"/>
        <v>0</v>
      </c>
      <c r="AA1372" s="3">
        <v>-1</v>
      </c>
      <c r="AB1372" s="3">
        <f t="shared" si="1084"/>
        <v>144.93</v>
      </c>
      <c r="AC1372" s="3">
        <f t="shared" si="1120"/>
        <v>144.93</v>
      </c>
      <c r="AD1372" s="3">
        <f t="shared" si="1121"/>
        <v>0</v>
      </c>
      <c r="AE1372" s="3">
        <f t="shared" si="1122"/>
        <v>0</v>
      </c>
      <c r="AF1372" s="3">
        <f t="shared" si="1123"/>
        <v>0</v>
      </c>
      <c r="AG1372" s="3">
        <f t="shared" si="1085"/>
        <v>0</v>
      </c>
      <c r="AH1372" s="3">
        <f t="shared" si="1124"/>
        <v>0</v>
      </c>
      <c r="AI1372" s="3">
        <f t="shared" si="1125"/>
        <v>0</v>
      </c>
      <c r="AJ1372" s="3">
        <f t="shared" si="1086"/>
        <v>0</v>
      </c>
      <c r="AK1372" s="3">
        <v>144.93</v>
      </c>
      <c r="AL1372" s="3">
        <v>144.93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87</v>
      </c>
      <c r="AU1372" s="3">
        <v>47</v>
      </c>
      <c r="AV1372" s="3">
        <v>1</v>
      </c>
      <c r="AW1372" s="3">
        <v>1.0189999999999999</v>
      </c>
      <c r="AZ1372" s="3">
        <v>1</v>
      </c>
      <c r="BA1372" s="3">
        <v>1</v>
      </c>
      <c r="BB1372" s="3">
        <v>1</v>
      </c>
      <c r="BC1372" s="3">
        <v>7.82</v>
      </c>
      <c r="BD1372" s="3" t="s">
        <v>3</v>
      </c>
      <c r="BE1372" s="3" t="s">
        <v>3</v>
      </c>
      <c r="BF1372" s="3" t="s">
        <v>3</v>
      </c>
      <c r="BG1372" s="3" t="s">
        <v>3</v>
      </c>
      <c r="BH1372" s="3">
        <v>3</v>
      </c>
      <c r="BI1372" s="3">
        <v>1</v>
      </c>
      <c r="BJ1372" s="3" t="s">
        <v>679</v>
      </c>
      <c r="BM1372" s="3">
        <v>29</v>
      </c>
      <c r="BN1372" s="3">
        <v>0</v>
      </c>
      <c r="BO1372" s="3" t="s">
        <v>676</v>
      </c>
      <c r="BP1372" s="3">
        <v>1</v>
      </c>
      <c r="BQ1372" s="3">
        <v>30</v>
      </c>
      <c r="BR1372" s="3">
        <v>0</v>
      </c>
      <c r="BS1372" s="3">
        <v>1</v>
      </c>
      <c r="BT1372" s="3">
        <v>1</v>
      </c>
      <c r="BU1372" s="3">
        <v>1</v>
      </c>
      <c r="BV1372" s="3">
        <v>1</v>
      </c>
      <c r="BW1372" s="3">
        <v>1</v>
      </c>
      <c r="BX1372" s="3">
        <v>1</v>
      </c>
      <c r="BY1372" s="3" t="s">
        <v>3</v>
      </c>
      <c r="BZ1372" s="3">
        <v>87</v>
      </c>
      <c r="CA1372" s="3">
        <v>47</v>
      </c>
      <c r="CB1372" s="3" t="s">
        <v>3</v>
      </c>
      <c r="CE1372" s="3">
        <v>1566</v>
      </c>
      <c r="CF1372" s="3">
        <v>0</v>
      </c>
      <c r="CG1372" s="3">
        <v>0</v>
      </c>
      <c r="CM1372" s="3">
        <v>0</v>
      </c>
      <c r="CN1372" s="3" t="s">
        <v>2149</v>
      </c>
      <c r="CO1372" s="3">
        <v>0</v>
      </c>
      <c r="CP1372" s="3">
        <f t="shared" si="1087"/>
        <v>17323.330000000002</v>
      </c>
      <c r="CQ1372" s="3">
        <f t="shared" si="1088"/>
        <v>1154.8599999999999</v>
      </c>
      <c r="CR1372" s="3">
        <f t="shared" si="1126"/>
        <v>0</v>
      </c>
      <c r="CS1372" s="3">
        <f t="shared" si="1127"/>
        <v>0</v>
      </c>
      <c r="CT1372" s="3">
        <f t="shared" si="1089"/>
        <v>0</v>
      </c>
      <c r="CU1372" s="3">
        <f t="shared" si="1090"/>
        <v>0</v>
      </c>
      <c r="CV1372" s="3">
        <f t="shared" si="1091"/>
        <v>0</v>
      </c>
      <c r="CW1372" s="3">
        <f t="shared" si="1092"/>
        <v>0</v>
      </c>
      <c r="CX1372" s="3">
        <f t="shared" si="1093"/>
        <v>0</v>
      </c>
      <c r="CY1372" s="3">
        <f t="shared" si="1128"/>
        <v>0</v>
      </c>
      <c r="CZ1372" s="3">
        <f t="shared" si="1129"/>
        <v>0</v>
      </c>
      <c r="DC1372" s="3" t="s">
        <v>3</v>
      </c>
      <c r="DD1372" s="3" t="s">
        <v>3</v>
      </c>
      <c r="DE1372" s="3" t="s">
        <v>3</v>
      </c>
      <c r="DF1372" s="3" t="s">
        <v>3</v>
      </c>
      <c r="DG1372" s="3" t="s">
        <v>3</v>
      </c>
      <c r="DH1372" s="3" t="s">
        <v>3</v>
      </c>
      <c r="DI1372" s="3" t="s">
        <v>3</v>
      </c>
      <c r="DJ1372" s="3" t="s">
        <v>3</v>
      </c>
      <c r="DK1372" s="3" t="s">
        <v>3</v>
      </c>
      <c r="DL1372" s="3" t="s">
        <v>3</v>
      </c>
      <c r="DM1372" s="3" t="s">
        <v>3</v>
      </c>
      <c r="DN1372" s="3">
        <v>0</v>
      </c>
      <c r="DO1372" s="3">
        <v>0</v>
      </c>
      <c r="DP1372" s="3">
        <v>1</v>
      </c>
      <c r="DQ1372" s="3">
        <v>1</v>
      </c>
      <c r="DU1372" s="3">
        <v>1002</v>
      </c>
      <c r="DV1372" s="3" t="s">
        <v>678</v>
      </c>
      <c r="DW1372" s="3" t="s">
        <v>678</v>
      </c>
      <c r="DX1372" s="3">
        <v>1</v>
      </c>
      <c r="DZ1372" s="3" t="s">
        <v>3</v>
      </c>
      <c r="EA1372" s="3" t="s">
        <v>3</v>
      </c>
      <c r="EB1372" s="3" t="s">
        <v>3</v>
      </c>
      <c r="EC1372" s="3" t="s">
        <v>3</v>
      </c>
      <c r="EE1372" s="3">
        <v>56938462</v>
      </c>
      <c r="EF1372" s="3">
        <v>30</v>
      </c>
      <c r="EG1372" s="3" t="s">
        <v>34</v>
      </c>
      <c r="EH1372" s="3">
        <v>0</v>
      </c>
      <c r="EI1372" s="3" t="s">
        <v>3</v>
      </c>
      <c r="EJ1372" s="3">
        <v>1</v>
      </c>
      <c r="EK1372" s="3">
        <v>29</v>
      </c>
      <c r="EL1372" s="3" t="s">
        <v>667</v>
      </c>
      <c r="EM1372" s="3" t="s">
        <v>668</v>
      </c>
      <c r="EO1372" s="3" t="s">
        <v>1157</v>
      </c>
      <c r="EQ1372" s="3">
        <v>1024</v>
      </c>
      <c r="ER1372" s="3">
        <v>144.93</v>
      </c>
      <c r="ES1372" s="3">
        <v>144.93</v>
      </c>
      <c r="ET1372" s="3">
        <v>0</v>
      </c>
      <c r="EU1372" s="3">
        <v>0</v>
      </c>
      <c r="EV1372" s="3">
        <v>0</v>
      </c>
      <c r="EW1372" s="3">
        <v>0</v>
      </c>
      <c r="EX1372" s="3">
        <v>0</v>
      </c>
      <c r="FQ1372" s="3">
        <v>0</v>
      </c>
      <c r="FR1372" s="3">
        <v>0</v>
      </c>
      <c r="FS1372" s="3">
        <v>0</v>
      </c>
      <c r="FX1372" s="3">
        <v>87</v>
      </c>
      <c r="FY1372" s="3">
        <v>47</v>
      </c>
      <c r="GA1372" s="3" t="s">
        <v>3</v>
      </c>
      <c r="GD1372" s="3">
        <v>1</v>
      </c>
      <c r="GF1372" s="3">
        <v>-1831371659</v>
      </c>
      <c r="GG1372" s="3">
        <v>2</v>
      </c>
      <c r="GH1372" s="3">
        <v>1</v>
      </c>
      <c r="GI1372" s="3">
        <v>2</v>
      </c>
      <c r="GJ1372" s="3">
        <v>0</v>
      </c>
      <c r="GK1372" s="3">
        <v>0</v>
      </c>
      <c r="GL1372" s="3">
        <f t="shared" si="1094"/>
        <v>0</v>
      </c>
      <c r="GM1372" s="3">
        <f t="shared" si="1095"/>
        <v>17323.330000000002</v>
      </c>
      <c r="GN1372" s="3">
        <f t="shared" si="1096"/>
        <v>17323.330000000002</v>
      </c>
      <c r="GO1372" s="3">
        <f t="shared" si="1097"/>
        <v>0</v>
      </c>
      <c r="GP1372" s="3">
        <f t="shared" si="1098"/>
        <v>0</v>
      </c>
      <c r="GR1372" s="3">
        <v>0</v>
      </c>
      <c r="GS1372" s="3">
        <v>3</v>
      </c>
      <c r="GT1372" s="3">
        <v>0</v>
      </c>
      <c r="GU1372" s="3" t="s">
        <v>3</v>
      </c>
      <c r="GV1372" s="3">
        <f t="shared" si="1099"/>
        <v>0</v>
      </c>
      <c r="GW1372" s="3">
        <v>1</v>
      </c>
      <c r="GX1372" s="3">
        <f t="shared" si="1100"/>
        <v>0</v>
      </c>
      <c r="HA1372" s="3">
        <v>0</v>
      </c>
      <c r="HB1372" s="3">
        <v>0</v>
      </c>
      <c r="HC1372" s="3">
        <f t="shared" si="1101"/>
        <v>0</v>
      </c>
      <c r="HE1372" s="3" t="s">
        <v>3</v>
      </c>
      <c r="HF1372" s="3" t="s">
        <v>3</v>
      </c>
      <c r="HM1372" s="3" t="s">
        <v>1152</v>
      </c>
      <c r="HN1372" s="3" t="s">
        <v>3</v>
      </c>
      <c r="HO1372" s="3" t="s">
        <v>3</v>
      </c>
      <c r="HP1372" s="3" t="s">
        <v>3</v>
      </c>
      <c r="HQ1372" s="3" t="s">
        <v>3</v>
      </c>
      <c r="HS1372" s="3">
        <v>0</v>
      </c>
      <c r="IK1372" s="3">
        <v>0</v>
      </c>
    </row>
    <row r="1373" spans="1:255" x14ac:dyDescent="0.2">
      <c r="A1373" s="2">
        <v>17</v>
      </c>
      <c r="B1373" s="2">
        <v>1</v>
      </c>
      <c r="C1373" s="2"/>
      <c r="D1373" s="2"/>
      <c r="E1373" s="2" t="s">
        <v>1210</v>
      </c>
      <c r="F1373" s="2" t="s">
        <v>1211</v>
      </c>
      <c r="G1373" s="2" t="s">
        <v>1212</v>
      </c>
      <c r="H1373" s="2" t="s">
        <v>672</v>
      </c>
      <c r="I1373" s="2">
        <f>ROUND(150*1.05,9)</f>
        <v>157.5</v>
      </c>
      <c r="J1373" s="2">
        <v>0</v>
      </c>
      <c r="K1373" s="2">
        <f>ROUND(150*1.05,9)</f>
        <v>157.5</v>
      </c>
      <c r="L1373" s="2"/>
      <c r="M1373" s="2"/>
      <c r="N1373" s="2"/>
      <c r="O1373" s="2">
        <f t="shared" si="1077"/>
        <v>1883.7</v>
      </c>
      <c r="P1373" s="2">
        <f t="shared" si="1078"/>
        <v>1883.7</v>
      </c>
      <c r="Q1373" s="2">
        <f t="shared" si="1116"/>
        <v>0</v>
      </c>
      <c r="R1373" s="2">
        <f t="shared" si="1117"/>
        <v>0</v>
      </c>
      <c r="S1373" s="2">
        <f t="shared" si="1079"/>
        <v>0</v>
      </c>
      <c r="T1373" s="2">
        <f t="shared" si="1080"/>
        <v>0</v>
      </c>
      <c r="U1373" s="2">
        <f t="shared" si="1081"/>
        <v>0</v>
      </c>
      <c r="V1373" s="2">
        <f t="shared" si="1082"/>
        <v>0</v>
      </c>
      <c r="W1373" s="2">
        <f t="shared" si="1083"/>
        <v>0</v>
      </c>
      <c r="X1373" s="2">
        <f t="shared" si="1118"/>
        <v>0</v>
      </c>
      <c r="Y1373" s="2">
        <f t="shared" si="1119"/>
        <v>0</v>
      </c>
      <c r="Z1373" s="2"/>
      <c r="AA1373" s="2">
        <v>56661434</v>
      </c>
      <c r="AB1373" s="2">
        <f t="shared" si="1084"/>
        <v>11.96</v>
      </c>
      <c r="AC1373" s="2">
        <f t="shared" si="1120"/>
        <v>11.96</v>
      </c>
      <c r="AD1373" s="2">
        <f t="shared" si="1121"/>
        <v>0</v>
      </c>
      <c r="AE1373" s="2">
        <f t="shared" si="1122"/>
        <v>0</v>
      </c>
      <c r="AF1373" s="2">
        <f t="shared" si="1123"/>
        <v>0</v>
      </c>
      <c r="AG1373" s="2">
        <f t="shared" si="1085"/>
        <v>0</v>
      </c>
      <c r="AH1373" s="2">
        <f t="shared" si="1124"/>
        <v>0</v>
      </c>
      <c r="AI1373" s="2">
        <f t="shared" si="1125"/>
        <v>0</v>
      </c>
      <c r="AJ1373" s="2">
        <f t="shared" si="1086"/>
        <v>0</v>
      </c>
      <c r="AK1373" s="2">
        <v>11.96</v>
      </c>
      <c r="AL1373" s="2">
        <v>11.96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1</v>
      </c>
      <c r="AW1373" s="2">
        <v>1</v>
      </c>
      <c r="AX1373" s="2"/>
      <c r="AY1373" s="2"/>
      <c r="AZ1373" s="2">
        <v>1</v>
      </c>
      <c r="BA1373" s="2">
        <v>1</v>
      </c>
      <c r="BB1373" s="2">
        <v>1</v>
      </c>
      <c r="BC1373" s="2">
        <v>1</v>
      </c>
      <c r="BD1373" s="2" t="s">
        <v>3</v>
      </c>
      <c r="BE1373" s="2" t="s">
        <v>3</v>
      </c>
      <c r="BF1373" s="2" t="s">
        <v>3</v>
      </c>
      <c r="BG1373" s="2" t="s">
        <v>3</v>
      </c>
      <c r="BH1373" s="2">
        <v>3</v>
      </c>
      <c r="BI1373" s="2">
        <v>1</v>
      </c>
      <c r="BJ1373" s="2" t="s">
        <v>1213</v>
      </c>
      <c r="BK1373" s="2"/>
      <c r="BL1373" s="2"/>
      <c r="BM1373" s="2">
        <v>1617</v>
      </c>
      <c r="BN1373" s="2">
        <v>0</v>
      </c>
      <c r="BO1373" s="2" t="s">
        <v>3</v>
      </c>
      <c r="BP1373" s="2">
        <v>0</v>
      </c>
      <c r="BQ1373" s="2">
        <v>200</v>
      </c>
      <c r="BR1373" s="2">
        <v>0</v>
      </c>
      <c r="BS1373" s="2">
        <v>1</v>
      </c>
      <c r="BT1373" s="2">
        <v>1</v>
      </c>
      <c r="BU1373" s="2">
        <v>1</v>
      </c>
      <c r="BV1373" s="2">
        <v>1</v>
      </c>
      <c r="BW1373" s="2">
        <v>1</v>
      </c>
      <c r="BX1373" s="2">
        <v>1</v>
      </c>
      <c r="BY1373" s="2" t="s">
        <v>3</v>
      </c>
      <c r="BZ1373" s="2">
        <v>0</v>
      </c>
      <c r="CA1373" s="2">
        <v>0</v>
      </c>
      <c r="CB1373" s="2" t="s">
        <v>3</v>
      </c>
      <c r="CC1373" s="2"/>
      <c r="CD1373" s="2"/>
      <c r="CE1373" s="2">
        <v>1566</v>
      </c>
      <c r="CF1373" s="2">
        <v>0</v>
      </c>
      <c r="CG1373" s="2">
        <v>0</v>
      </c>
      <c r="CH1373" s="2"/>
      <c r="CI1373" s="2"/>
      <c r="CJ1373" s="2"/>
      <c r="CK1373" s="2"/>
      <c r="CL1373" s="2"/>
      <c r="CM1373" s="2">
        <v>0</v>
      </c>
      <c r="CN1373" s="2" t="s">
        <v>3</v>
      </c>
      <c r="CO1373" s="2">
        <v>0</v>
      </c>
      <c r="CP1373" s="2">
        <f t="shared" si="1087"/>
        <v>1883.7</v>
      </c>
      <c r="CQ1373" s="2">
        <f t="shared" si="1088"/>
        <v>11.96</v>
      </c>
      <c r="CR1373" s="2">
        <f t="shared" si="1126"/>
        <v>0</v>
      </c>
      <c r="CS1373" s="2">
        <f t="shared" si="1127"/>
        <v>0</v>
      </c>
      <c r="CT1373" s="2">
        <f t="shared" si="1089"/>
        <v>0</v>
      </c>
      <c r="CU1373" s="2">
        <f t="shared" si="1090"/>
        <v>0</v>
      </c>
      <c r="CV1373" s="2">
        <f t="shared" si="1091"/>
        <v>0</v>
      </c>
      <c r="CW1373" s="2">
        <f t="shared" si="1092"/>
        <v>0</v>
      </c>
      <c r="CX1373" s="2">
        <f t="shared" si="1093"/>
        <v>0</v>
      </c>
      <c r="CY1373" s="2">
        <f t="shared" si="1128"/>
        <v>0</v>
      </c>
      <c r="CZ1373" s="2">
        <f t="shared" si="1129"/>
        <v>0</v>
      </c>
      <c r="DA1373" s="2"/>
      <c r="DB1373" s="2"/>
      <c r="DC1373" s="2" t="s">
        <v>3</v>
      </c>
      <c r="DD1373" s="2" t="s">
        <v>3</v>
      </c>
      <c r="DE1373" s="2" t="s">
        <v>3</v>
      </c>
      <c r="DF1373" s="2" t="s">
        <v>3</v>
      </c>
      <c r="DG1373" s="2" t="s">
        <v>3</v>
      </c>
      <c r="DH1373" s="2" t="s">
        <v>3</v>
      </c>
      <c r="DI1373" s="2" t="s">
        <v>3</v>
      </c>
      <c r="DJ1373" s="2" t="s">
        <v>3</v>
      </c>
      <c r="DK1373" s="2" t="s">
        <v>3</v>
      </c>
      <c r="DL1373" s="2" t="s">
        <v>3</v>
      </c>
      <c r="DM1373" s="2" t="s">
        <v>3</v>
      </c>
      <c r="DN1373" s="2">
        <v>0</v>
      </c>
      <c r="DO1373" s="2">
        <v>0</v>
      </c>
      <c r="DP1373" s="2">
        <v>1</v>
      </c>
      <c r="DQ1373" s="2">
        <v>1</v>
      </c>
      <c r="DR1373" s="2"/>
      <c r="DS1373" s="2"/>
      <c r="DT1373" s="2"/>
      <c r="DU1373" s="2">
        <v>1003</v>
      </c>
      <c r="DV1373" s="2" t="s">
        <v>672</v>
      </c>
      <c r="DW1373" s="2" t="s">
        <v>672</v>
      </c>
      <c r="DX1373" s="2">
        <v>1</v>
      </c>
      <c r="DY1373" s="2"/>
      <c r="DZ1373" s="2" t="s">
        <v>3</v>
      </c>
      <c r="EA1373" s="2" t="s">
        <v>3</v>
      </c>
      <c r="EB1373" s="2" t="s">
        <v>3</v>
      </c>
      <c r="EC1373" s="2" t="s">
        <v>3</v>
      </c>
      <c r="ED1373" s="2"/>
      <c r="EE1373" s="2">
        <v>56938530</v>
      </c>
      <c r="EF1373" s="2">
        <v>200</v>
      </c>
      <c r="EG1373" s="2" t="s">
        <v>343</v>
      </c>
      <c r="EH1373" s="2">
        <v>0</v>
      </c>
      <c r="EI1373" s="2" t="s">
        <v>3</v>
      </c>
      <c r="EJ1373" s="2">
        <v>1</v>
      </c>
      <c r="EK1373" s="2">
        <v>1617</v>
      </c>
      <c r="EL1373" s="2" t="s">
        <v>344</v>
      </c>
      <c r="EM1373" s="2" t="s">
        <v>345</v>
      </c>
      <c r="EN1373" s="2"/>
      <c r="EO1373" s="2" t="s">
        <v>3</v>
      </c>
      <c r="EP1373" s="2"/>
      <c r="EQ1373" s="2">
        <v>131072</v>
      </c>
      <c r="ER1373" s="2">
        <v>11.96</v>
      </c>
      <c r="ES1373" s="2">
        <v>11.96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>
        <v>0</v>
      </c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>
        <v>0</v>
      </c>
      <c r="FR1373" s="2">
        <v>0</v>
      </c>
      <c r="FS1373" s="2">
        <v>0</v>
      </c>
      <c r="FT1373" s="2"/>
      <c r="FU1373" s="2"/>
      <c r="FV1373" s="2"/>
      <c r="FW1373" s="2"/>
      <c r="FX1373" s="2">
        <v>0</v>
      </c>
      <c r="FY1373" s="2">
        <v>0</v>
      </c>
      <c r="FZ1373" s="2"/>
      <c r="GA1373" s="2" t="s">
        <v>3</v>
      </c>
      <c r="GB1373" s="2"/>
      <c r="GC1373" s="2"/>
      <c r="GD1373" s="2">
        <v>1</v>
      </c>
      <c r="GE1373" s="2"/>
      <c r="GF1373" s="2">
        <v>-1593576981</v>
      </c>
      <c r="GG1373" s="2">
        <v>2</v>
      </c>
      <c r="GH1373" s="2">
        <v>1</v>
      </c>
      <c r="GI1373" s="2">
        <v>-2</v>
      </c>
      <c r="GJ1373" s="2">
        <v>0</v>
      </c>
      <c r="GK1373" s="2">
        <v>0</v>
      </c>
      <c r="GL1373" s="2">
        <f t="shared" si="1094"/>
        <v>0</v>
      </c>
      <c r="GM1373" s="2">
        <f t="shared" si="1095"/>
        <v>1883.7</v>
      </c>
      <c r="GN1373" s="2">
        <f t="shared" si="1096"/>
        <v>1883.7</v>
      </c>
      <c r="GO1373" s="2">
        <f t="shared" si="1097"/>
        <v>0</v>
      </c>
      <c r="GP1373" s="2">
        <f t="shared" si="1098"/>
        <v>0</v>
      </c>
      <c r="GQ1373" s="2"/>
      <c r="GR1373" s="2">
        <v>0</v>
      </c>
      <c r="GS1373" s="2">
        <v>3</v>
      </c>
      <c r="GT1373" s="2">
        <v>0</v>
      </c>
      <c r="GU1373" s="2" t="s">
        <v>3</v>
      </c>
      <c r="GV1373" s="2">
        <f t="shared" si="1099"/>
        <v>0</v>
      </c>
      <c r="GW1373" s="2">
        <v>1</v>
      </c>
      <c r="GX1373" s="2">
        <f t="shared" si="1100"/>
        <v>0</v>
      </c>
      <c r="GY1373" s="2"/>
      <c r="GZ1373" s="2"/>
      <c r="HA1373" s="2">
        <v>0</v>
      </c>
      <c r="HB1373" s="2">
        <v>0</v>
      </c>
      <c r="HC1373" s="2">
        <f t="shared" si="1101"/>
        <v>0</v>
      </c>
      <c r="HD1373" s="2"/>
      <c r="HE1373" s="2" t="s">
        <v>3</v>
      </c>
      <c r="HF1373" s="2" t="s">
        <v>3</v>
      </c>
      <c r="HG1373" s="2"/>
      <c r="HH1373" s="2"/>
      <c r="HI1373" s="2"/>
      <c r="HJ1373" s="2"/>
      <c r="HK1373" s="2"/>
      <c r="HL1373" s="2"/>
      <c r="HM1373" s="2" t="s">
        <v>3</v>
      </c>
      <c r="HN1373" s="2" t="s">
        <v>3</v>
      </c>
      <c r="HO1373" s="2" t="s">
        <v>3</v>
      </c>
      <c r="HP1373" s="2" t="s">
        <v>3</v>
      </c>
      <c r="HQ1373" s="2" t="s">
        <v>3</v>
      </c>
      <c r="HR1373" s="2"/>
      <c r="HS1373" s="2">
        <v>0</v>
      </c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>
        <v>0</v>
      </c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</row>
    <row r="1374" spans="1:255" x14ac:dyDescent="0.2">
      <c r="A1374" s="3">
        <v>17</v>
      </c>
      <c r="B1374" s="3">
        <v>1</v>
      </c>
      <c r="E1374" s="3" t="s">
        <v>1210</v>
      </c>
      <c r="F1374" s="3" t="s">
        <v>1211</v>
      </c>
      <c r="G1374" s="3" t="s">
        <v>1212</v>
      </c>
      <c r="H1374" s="3" t="s">
        <v>672</v>
      </c>
      <c r="I1374" s="3">
        <f>ROUND(150*1.05,9)</f>
        <v>157.5</v>
      </c>
      <c r="J1374" s="3">
        <v>0</v>
      </c>
      <c r="K1374" s="3">
        <f>ROUND(150*1.05,9)</f>
        <v>157.5</v>
      </c>
      <c r="O1374" s="3">
        <f t="shared" si="1077"/>
        <v>7233.41</v>
      </c>
      <c r="P1374" s="3">
        <f t="shared" si="1078"/>
        <v>7233.41</v>
      </c>
      <c r="Q1374" s="3">
        <f t="shared" si="1116"/>
        <v>0</v>
      </c>
      <c r="R1374" s="3">
        <f t="shared" si="1117"/>
        <v>0</v>
      </c>
      <c r="S1374" s="3">
        <f t="shared" si="1079"/>
        <v>0</v>
      </c>
      <c r="T1374" s="3">
        <f t="shared" si="1080"/>
        <v>0</v>
      </c>
      <c r="U1374" s="3">
        <f t="shared" si="1081"/>
        <v>0</v>
      </c>
      <c r="V1374" s="3">
        <f t="shared" si="1082"/>
        <v>0</v>
      </c>
      <c r="W1374" s="3">
        <f t="shared" si="1083"/>
        <v>0</v>
      </c>
      <c r="X1374" s="3">
        <f t="shared" si="1118"/>
        <v>0</v>
      </c>
      <c r="Y1374" s="3">
        <f t="shared" si="1119"/>
        <v>0</v>
      </c>
      <c r="AA1374" s="3">
        <v>56661436</v>
      </c>
      <c r="AB1374" s="3">
        <f t="shared" si="1084"/>
        <v>11.96</v>
      </c>
      <c r="AC1374" s="3">
        <f t="shared" si="1120"/>
        <v>11.96</v>
      </c>
      <c r="AD1374" s="3">
        <f t="shared" si="1121"/>
        <v>0</v>
      </c>
      <c r="AE1374" s="3">
        <f t="shared" si="1122"/>
        <v>0</v>
      </c>
      <c r="AF1374" s="3">
        <f t="shared" si="1123"/>
        <v>0</v>
      </c>
      <c r="AG1374" s="3">
        <f t="shared" si="1085"/>
        <v>0</v>
      </c>
      <c r="AH1374" s="3">
        <f t="shared" si="1124"/>
        <v>0</v>
      </c>
      <c r="AI1374" s="3">
        <f t="shared" si="1125"/>
        <v>0</v>
      </c>
      <c r="AJ1374" s="3">
        <f t="shared" si="1086"/>
        <v>0</v>
      </c>
      <c r="AK1374" s="3">
        <v>11.96</v>
      </c>
      <c r="AL1374" s="3">
        <v>11.96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1</v>
      </c>
      <c r="AW1374" s="3">
        <v>1</v>
      </c>
      <c r="AZ1374" s="3">
        <v>1</v>
      </c>
      <c r="BA1374" s="3">
        <v>1</v>
      </c>
      <c r="BB1374" s="3">
        <v>1</v>
      </c>
      <c r="BC1374" s="3">
        <v>3.84</v>
      </c>
      <c r="BD1374" s="3" t="s">
        <v>3</v>
      </c>
      <c r="BE1374" s="3" t="s">
        <v>3</v>
      </c>
      <c r="BF1374" s="3" t="s">
        <v>3</v>
      </c>
      <c r="BG1374" s="3" t="s">
        <v>3</v>
      </c>
      <c r="BH1374" s="3">
        <v>3</v>
      </c>
      <c r="BI1374" s="3">
        <v>1</v>
      </c>
      <c r="BJ1374" s="3" t="s">
        <v>1213</v>
      </c>
      <c r="BM1374" s="3">
        <v>1617</v>
      </c>
      <c r="BN1374" s="3">
        <v>0</v>
      </c>
      <c r="BO1374" s="3" t="s">
        <v>1211</v>
      </c>
      <c r="BP1374" s="3">
        <v>1</v>
      </c>
      <c r="BQ1374" s="3">
        <v>200</v>
      </c>
      <c r="BR1374" s="3">
        <v>0</v>
      </c>
      <c r="BS1374" s="3">
        <v>1</v>
      </c>
      <c r="BT1374" s="3">
        <v>1</v>
      </c>
      <c r="BU1374" s="3">
        <v>1</v>
      </c>
      <c r="BV1374" s="3">
        <v>1</v>
      </c>
      <c r="BW1374" s="3">
        <v>1</v>
      </c>
      <c r="BX1374" s="3">
        <v>1</v>
      </c>
      <c r="BY1374" s="3" t="s">
        <v>3</v>
      </c>
      <c r="BZ1374" s="3">
        <v>0</v>
      </c>
      <c r="CA1374" s="3">
        <v>0</v>
      </c>
      <c r="CB1374" s="3" t="s">
        <v>3</v>
      </c>
      <c r="CE1374" s="3">
        <v>1566</v>
      </c>
      <c r="CF1374" s="3">
        <v>0</v>
      </c>
      <c r="CG1374" s="3">
        <v>0</v>
      </c>
      <c r="CM1374" s="3">
        <v>0</v>
      </c>
      <c r="CN1374" s="3" t="s">
        <v>3</v>
      </c>
      <c r="CO1374" s="3">
        <v>0</v>
      </c>
      <c r="CP1374" s="3">
        <f t="shared" si="1087"/>
        <v>7233.41</v>
      </c>
      <c r="CQ1374" s="3">
        <f t="shared" si="1088"/>
        <v>45.93</v>
      </c>
      <c r="CR1374" s="3">
        <f t="shared" si="1126"/>
        <v>0</v>
      </c>
      <c r="CS1374" s="3">
        <f t="shared" si="1127"/>
        <v>0</v>
      </c>
      <c r="CT1374" s="3">
        <f t="shared" si="1089"/>
        <v>0</v>
      </c>
      <c r="CU1374" s="3">
        <f t="shared" si="1090"/>
        <v>0</v>
      </c>
      <c r="CV1374" s="3">
        <f t="shared" si="1091"/>
        <v>0</v>
      </c>
      <c r="CW1374" s="3">
        <f t="shared" si="1092"/>
        <v>0</v>
      </c>
      <c r="CX1374" s="3">
        <f t="shared" si="1093"/>
        <v>0</v>
      </c>
      <c r="CY1374" s="3">
        <f t="shared" si="1128"/>
        <v>0</v>
      </c>
      <c r="CZ1374" s="3">
        <f t="shared" si="1129"/>
        <v>0</v>
      </c>
      <c r="DC1374" s="3" t="s">
        <v>3</v>
      </c>
      <c r="DD1374" s="3" t="s">
        <v>3</v>
      </c>
      <c r="DE1374" s="3" t="s">
        <v>3</v>
      </c>
      <c r="DF1374" s="3" t="s">
        <v>3</v>
      </c>
      <c r="DG1374" s="3" t="s">
        <v>3</v>
      </c>
      <c r="DH1374" s="3" t="s">
        <v>3</v>
      </c>
      <c r="DI1374" s="3" t="s">
        <v>3</v>
      </c>
      <c r="DJ1374" s="3" t="s">
        <v>3</v>
      </c>
      <c r="DK1374" s="3" t="s">
        <v>3</v>
      </c>
      <c r="DL1374" s="3" t="s">
        <v>3</v>
      </c>
      <c r="DM1374" s="3" t="s">
        <v>3</v>
      </c>
      <c r="DN1374" s="3">
        <v>0</v>
      </c>
      <c r="DO1374" s="3">
        <v>0</v>
      </c>
      <c r="DP1374" s="3">
        <v>1</v>
      </c>
      <c r="DQ1374" s="3">
        <v>1</v>
      </c>
      <c r="DU1374" s="3">
        <v>1003</v>
      </c>
      <c r="DV1374" s="3" t="s">
        <v>672</v>
      </c>
      <c r="DW1374" s="3" t="s">
        <v>672</v>
      </c>
      <c r="DX1374" s="3">
        <v>1</v>
      </c>
      <c r="DZ1374" s="3" t="s">
        <v>3</v>
      </c>
      <c r="EA1374" s="3" t="s">
        <v>3</v>
      </c>
      <c r="EB1374" s="3" t="s">
        <v>3</v>
      </c>
      <c r="EC1374" s="3" t="s">
        <v>3</v>
      </c>
      <c r="EE1374" s="3">
        <v>56938530</v>
      </c>
      <c r="EF1374" s="3">
        <v>200</v>
      </c>
      <c r="EG1374" s="3" t="s">
        <v>343</v>
      </c>
      <c r="EH1374" s="3">
        <v>0</v>
      </c>
      <c r="EI1374" s="3" t="s">
        <v>3</v>
      </c>
      <c r="EJ1374" s="3">
        <v>1</v>
      </c>
      <c r="EK1374" s="3">
        <v>1617</v>
      </c>
      <c r="EL1374" s="3" t="s">
        <v>344</v>
      </c>
      <c r="EM1374" s="3" t="s">
        <v>345</v>
      </c>
      <c r="EO1374" s="3" t="s">
        <v>3</v>
      </c>
      <c r="EQ1374" s="3">
        <v>131072</v>
      </c>
      <c r="ER1374" s="3">
        <v>11.96</v>
      </c>
      <c r="ES1374" s="3">
        <v>11.96</v>
      </c>
      <c r="ET1374" s="3">
        <v>0</v>
      </c>
      <c r="EU1374" s="3">
        <v>0</v>
      </c>
      <c r="EV1374" s="3">
        <v>0</v>
      </c>
      <c r="EW1374" s="3">
        <v>0</v>
      </c>
      <c r="EX1374" s="3">
        <v>0</v>
      </c>
      <c r="EY1374" s="3">
        <v>0</v>
      </c>
      <c r="FQ1374" s="3">
        <v>0</v>
      </c>
      <c r="FR1374" s="3">
        <v>0</v>
      </c>
      <c r="FS1374" s="3">
        <v>0</v>
      </c>
      <c r="FX1374" s="3">
        <v>0</v>
      </c>
      <c r="FY1374" s="3">
        <v>0</v>
      </c>
      <c r="GA1374" s="3" t="s">
        <v>3</v>
      </c>
      <c r="GD1374" s="3">
        <v>1</v>
      </c>
      <c r="GF1374" s="3">
        <v>-1593576981</v>
      </c>
      <c r="GG1374" s="3">
        <v>2</v>
      </c>
      <c r="GH1374" s="3">
        <v>1</v>
      </c>
      <c r="GI1374" s="3">
        <v>2</v>
      </c>
      <c r="GJ1374" s="3">
        <v>0</v>
      </c>
      <c r="GK1374" s="3">
        <v>0</v>
      </c>
      <c r="GL1374" s="3">
        <f t="shared" si="1094"/>
        <v>0</v>
      </c>
      <c r="GM1374" s="3">
        <f t="shared" si="1095"/>
        <v>7233.41</v>
      </c>
      <c r="GN1374" s="3">
        <f t="shared" si="1096"/>
        <v>7233.41</v>
      </c>
      <c r="GO1374" s="3">
        <f t="shared" si="1097"/>
        <v>0</v>
      </c>
      <c r="GP1374" s="3">
        <f t="shared" si="1098"/>
        <v>0</v>
      </c>
      <c r="GR1374" s="3">
        <v>0</v>
      </c>
      <c r="GS1374" s="3">
        <v>3</v>
      </c>
      <c r="GT1374" s="3">
        <v>0</v>
      </c>
      <c r="GU1374" s="3" t="s">
        <v>3</v>
      </c>
      <c r="GV1374" s="3">
        <f t="shared" si="1099"/>
        <v>0</v>
      </c>
      <c r="GW1374" s="3">
        <v>1</v>
      </c>
      <c r="GX1374" s="3">
        <f t="shared" si="1100"/>
        <v>0</v>
      </c>
      <c r="HA1374" s="3">
        <v>0</v>
      </c>
      <c r="HB1374" s="3">
        <v>0</v>
      </c>
      <c r="HC1374" s="3">
        <f t="shared" si="1101"/>
        <v>0</v>
      </c>
      <c r="HE1374" s="3" t="s">
        <v>3</v>
      </c>
      <c r="HF1374" s="3" t="s">
        <v>3</v>
      </c>
      <c r="HM1374" s="3" t="s">
        <v>3</v>
      </c>
      <c r="HN1374" s="3" t="s">
        <v>3</v>
      </c>
      <c r="HO1374" s="3" t="s">
        <v>3</v>
      </c>
      <c r="HP1374" s="3" t="s">
        <v>3</v>
      </c>
      <c r="HQ1374" s="3" t="s">
        <v>3</v>
      </c>
      <c r="HS1374" s="3">
        <v>0</v>
      </c>
      <c r="IK1374" s="3">
        <v>0</v>
      </c>
    </row>
    <row r="1375" spans="1:255" x14ac:dyDescent="0.2">
      <c r="A1375" s="2">
        <v>17</v>
      </c>
      <c r="B1375" s="2">
        <v>1</v>
      </c>
      <c r="C1375" s="2"/>
      <c r="D1375" s="2"/>
      <c r="E1375" s="2" t="s">
        <v>1214</v>
      </c>
      <c r="F1375" s="2" t="s">
        <v>1215</v>
      </c>
      <c r="G1375" s="2" t="s">
        <v>2150</v>
      </c>
      <c r="H1375" s="2" t="s">
        <v>672</v>
      </c>
      <c r="I1375" s="2">
        <f>ROUND(570*1.05,9)</f>
        <v>598.5</v>
      </c>
      <c r="J1375" s="2">
        <v>0</v>
      </c>
      <c r="K1375" s="2">
        <f>ROUND(570*1.05,9)</f>
        <v>598.5</v>
      </c>
      <c r="L1375" s="2"/>
      <c r="M1375" s="2"/>
      <c r="N1375" s="2"/>
      <c r="O1375" s="2">
        <f t="shared" si="1077"/>
        <v>3501.23</v>
      </c>
      <c r="P1375" s="2">
        <f t="shared" si="1078"/>
        <v>3501.23</v>
      </c>
      <c r="Q1375" s="2">
        <f t="shared" si="1116"/>
        <v>0</v>
      </c>
      <c r="R1375" s="2">
        <f t="shared" si="1117"/>
        <v>0</v>
      </c>
      <c r="S1375" s="2">
        <f t="shared" si="1079"/>
        <v>0</v>
      </c>
      <c r="T1375" s="2">
        <f t="shared" si="1080"/>
        <v>0</v>
      </c>
      <c r="U1375" s="2">
        <f t="shared" si="1081"/>
        <v>0</v>
      </c>
      <c r="V1375" s="2">
        <f t="shared" si="1082"/>
        <v>0</v>
      </c>
      <c r="W1375" s="2">
        <f t="shared" si="1083"/>
        <v>0</v>
      </c>
      <c r="X1375" s="2">
        <f t="shared" si="1118"/>
        <v>0</v>
      </c>
      <c r="Y1375" s="2">
        <f t="shared" si="1119"/>
        <v>0</v>
      </c>
      <c r="Z1375" s="2"/>
      <c r="AA1375" s="2">
        <v>56661434</v>
      </c>
      <c r="AB1375" s="2">
        <f t="shared" si="1084"/>
        <v>5.85</v>
      </c>
      <c r="AC1375" s="2">
        <f t="shared" si="1120"/>
        <v>5.85</v>
      </c>
      <c r="AD1375" s="2">
        <f t="shared" si="1121"/>
        <v>0</v>
      </c>
      <c r="AE1375" s="2">
        <f t="shared" si="1122"/>
        <v>0</v>
      </c>
      <c r="AF1375" s="2">
        <f t="shared" si="1123"/>
        <v>0</v>
      </c>
      <c r="AG1375" s="2">
        <f t="shared" si="1085"/>
        <v>0</v>
      </c>
      <c r="AH1375" s="2">
        <f t="shared" si="1124"/>
        <v>0</v>
      </c>
      <c r="AI1375" s="2">
        <f t="shared" si="1125"/>
        <v>0</v>
      </c>
      <c r="AJ1375" s="2">
        <f t="shared" si="1086"/>
        <v>0</v>
      </c>
      <c r="AK1375" s="2">
        <v>5.85</v>
      </c>
      <c r="AL1375" s="2">
        <v>5.85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1</v>
      </c>
      <c r="AW1375" s="2">
        <v>1</v>
      </c>
      <c r="AX1375" s="2"/>
      <c r="AY1375" s="2"/>
      <c r="AZ1375" s="2">
        <v>1</v>
      </c>
      <c r="BA1375" s="2">
        <v>1</v>
      </c>
      <c r="BB1375" s="2">
        <v>1</v>
      </c>
      <c r="BC1375" s="2">
        <v>1</v>
      </c>
      <c r="BD1375" s="2" t="s">
        <v>3</v>
      </c>
      <c r="BE1375" s="2" t="s">
        <v>3</v>
      </c>
      <c r="BF1375" s="2" t="s">
        <v>3</v>
      </c>
      <c r="BG1375" s="2" t="s">
        <v>3</v>
      </c>
      <c r="BH1375" s="2">
        <v>3</v>
      </c>
      <c r="BI1375" s="2">
        <v>1</v>
      </c>
      <c r="BJ1375" s="2" t="s">
        <v>1216</v>
      </c>
      <c r="BK1375" s="2"/>
      <c r="BL1375" s="2"/>
      <c r="BM1375" s="2">
        <v>1617</v>
      </c>
      <c r="BN1375" s="2">
        <v>0</v>
      </c>
      <c r="BO1375" s="2" t="s">
        <v>3</v>
      </c>
      <c r="BP1375" s="2">
        <v>0</v>
      </c>
      <c r="BQ1375" s="2">
        <v>200</v>
      </c>
      <c r="BR1375" s="2">
        <v>0</v>
      </c>
      <c r="BS1375" s="2">
        <v>1</v>
      </c>
      <c r="BT1375" s="2">
        <v>1</v>
      </c>
      <c r="BU1375" s="2">
        <v>1</v>
      </c>
      <c r="BV1375" s="2">
        <v>1</v>
      </c>
      <c r="BW1375" s="2">
        <v>1</v>
      </c>
      <c r="BX1375" s="2">
        <v>1</v>
      </c>
      <c r="BY1375" s="2" t="s">
        <v>3</v>
      </c>
      <c r="BZ1375" s="2">
        <v>0</v>
      </c>
      <c r="CA1375" s="2">
        <v>0</v>
      </c>
      <c r="CB1375" s="2" t="s">
        <v>3</v>
      </c>
      <c r="CC1375" s="2"/>
      <c r="CD1375" s="2"/>
      <c r="CE1375" s="2">
        <v>1566</v>
      </c>
      <c r="CF1375" s="2">
        <v>0</v>
      </c>
      <c r="CG1375" s="2">
        <v>0</v>
      </c>
      <c r="CH1375" s="2"/>
      <c r="CI1375" s="2"/>
      <c r="CJ1375" s="2"/>
      <c r="CK1375" s="2"/>
      <c r="CL1375" s="2"/>
      <c r="CM1375" s="2">
        <v>0</v>
      </c>
      <c r="CN1375" s="2" t="s">
        <v>3</v>
      </c>
      <c r="CO1375" s="2">
        <v>0</v>
      </c>
      <c r="CP1375" s="2">
        <f t="shared" si="1087"/>
        <v>3501.23</v>
      </c>
      <c r="CQ1375" s="2">
        <f t="shared" si="1088"/>
        <v>5.85</v>
      </c>
      <c r="CR1375" s="2">
        <f t="shared" si="1126"/>
        <v>0</v>
      </c>
      <c r="CS1375" s="2">
        <f t="shared" si="1127"/>
        <v>0</v>
      </c>
      <c r="CT1375" s="2">
        <f t="shared" si="1089"/>
        <v>0</v>
      </c>
      <c r="CU1375" s="2">
        <f t="shared" si="1090"/>
        <v>0</v>
      </c>
      <c r="CV1375" s="2">
        <f t="shared" si="1091"/>
        <v>0</v>
      </c>
      <c r="CW1375" s="2">
        <f t="shared" si="1092"/>
        <v>0</v>
      </c>
      <c r="CX1375" s="2">
        <f t="shared" si="1093"/>
        <v>0</v>
      </c>
      <c r="CY1375" s="2">
        <f t="shared" si="1128"/>
        <v>0</v>
      </c>
      <c r="CZ1375" s="2">
        <f t="shared" si="1129"/>
        <v>0</v>
      </c>
      <c r="DA1375" s="2"/>
      <c r="DB1375" s="2"/>
      <c r="DC1375" s="2" t="s">
        <v>3</v>
      </c>
      <c r="DD1375" s="2" t="s">
        <v>3</v>
      </c>
      <c r="DE1375" s="2" t="s">
        <v>3</v>
      </c>
      <c r="DF1375" s="2" t="s">
        <v>3</v>
      </c>
      <c r="DG1375" s="2" t="s">
        <v>3</v>
      </c>
      <c r="DH1375" s="2" t="s">
        <v>3</v>
      </c>
      <c r="DI1375" s="2" t="s">
        <v>3</v>
      </c>
      <c r="DJ1375" s="2" t="s">
        <v>3</v>
      </c>
      <c r="DK1375" s="2" t="s">
        <v>3</v>
      </c>
      <c r="DL1375" s="2" t="s">
        <v>3</v>
      </c>
      <c r="DM1375" s="2" t="s">
        <v>3</v>
      </c>
      <c r="DN1375" s="2">
        <v>0</v>
      </c>
      <c r="DO1375" s="2">
        <v>0</v>
      </c>
      <c r="DP1375" s="2">
        <v>1</v>
      </c>
      <c r="DQ1375" s="2">
        <v>1</v>
      </c>
      <c r="DR1375" s="2"/>
      <c r="DS1375" s="2"/>
      <c r="DT1375" s="2"/>
      <c r="DU1375" s="2">
        <v>1003</v>
      </c>
      <c r="DV1375" s="2" t="s">
        <v>672</v>
      </c>
      <c r="DW1375" s="2" t="s">
        <v>672</v>
      </c>
      <c r="DX1375" s="2">
        <v>1</v>
      </c>
      <c r="DY1375" s="2"/>
      <c r="DZ1375" s="2" t="s">
        <v>3</v>
      </c>
      <c r="EA1375" s="2" t="s">
        <v>3</v>
      </c>
      <c r="EB1375" s="2" t="s">
        <v>3</v>
      </c>
      <c r="EC1375" s="2" t="s">
        <v>3</v>
      </c>
      <c r="ED1375" s="2"/>
      <c r="EE1375" s="2">
        <v>56938530</v>
      </c>
      <c r="EF1375" s="2">
        <v>200</v>
      </c>
      <c r="EG1375" s="2" t="s">
        <v>343</v>
      </c>
      <c r="EH1375" s="2">
        <v>0</v>
      </c>
      <c r="EI1375" s="2" t="s">
        <v>3</v>
      </c>
      <c r="EJ1375" s="2">
        <v>1</v>
      </c>
      <c r="EK1375" s="2">
        <v>1617</v>
      </c>
      <c r="EL1375" s="2" t="s">
        <v>344</v>
      </c>
      <c r="EM1375" s="2" t="s">
        <v>345</v>
      </c>
      <c r="EN1375" s="2"/>
      <c r="EO1375" s="2" t="s">
        <v>3</v>
      </c>
      <c r="EP1375" s="2"/>
      <c r="EQ1375" s="2">
        <v>131072</v>
      </c>
      <c r="ER1375" s="2">
        <v>5.85</v>
      </c>
      <c r="ES1375" s="2">
        <v>5.85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>
        <v>0</v>
      </c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>
        <v>0</v>
      </c>
      <c r="FR1375" s="2">
        <v>0</v>
      </c>
      <c r="FS1375" s="2">
        <v>0</v>
      </c>
      <c r="FT1375" s="2"/>
      <c r="FU1375" s="2"/>
      <c r="FV1375" s="2"/>
      <c r="FW1375" s="2"/>
      <c r="FX1375" s="2">
        <v>0</v>
      </c>
      <c r="FY1375" s="2">
        <v>0</v>
      </c>
      <c r="FZ1375" s="2"/>
      <c r="GA1375" s="2" t="s">
        <v>3</v>
      </c>
      <c r="GB1375" s="2"/>
      <c r="GC1375" s="2"/>
      <c r="GD1375" s="2">
        <v>1</v>
      </c>
      <c r="GE1375" s="2"/>
      <c r="GF1375" s="2">
        <v>1621681334</v>
      </c>
      <c r="GG1375" s="2">
        <v>2</v>
      </c>
      <c r="GH1375" s="2">
        <v>1</v>
      </c>
      <c r="GI1375" s="2">
        <v>-2</v>
      </c>
      <c r="GJ1375" s="2">
        <v>0</v>
      </c>
      <c r="GK1375" s="2">
        <v>0</v>
      </c>
      <c r="GL1375" s="2">
        <f t="shared" si="1094"/>
        <v>0</v>
      </c>
      <c r="GM1375" s="2">
        <f t="shared" si="1095"/>
        <v>3501.23</v>
      </c>
      <c r="GN1375" s="2">
        <f t="shared" si="1096"/>
        <v>3501.23</v>
      </c>
      <c r="GO1375" s="2">
        <f t="shared" si="1097"/>
        <v>0</v>
      </c>
      <c r="GP1375" s="2">
        <f t="shared" si="1098"/>
        <v>0</v>
      </c>
      <c r="GQ1375" s="2"/>
      <c r="GR1375" s="2">
        <v>0</v>
      </c>
      <c r="GS1375" s="2">
        <v>3</v>
      </c>
      <c r="GT1375" s="2">
        <v>0</v>
      </c>
      <c r="GU1375" s="2" t="s">
        <v>3</v>
      </c>
      <c r="GV1375" s="2">
        <f t="shared" si="1099"/>
        <v>0</v>
      </c>
      <c r="GW1375" s="2">
        <v>1</v>
      </c>
      <c r="GX1375" s="2">
        <f t="shared" si="1100"/>
        <v>0</v>
      </c>
      <c r="GY1375" s="2"/>
      <c r="GZ1375" s="2"/>
      <c r="HA1375" s="2">
        <v>0</v>
      </c>
      <c r="HB1375" s="2">
        <v>0</v>
      </c>
      <c r="HC1375" s="2">
        <f t="shared" si="1101"/>
        <v>0</v>
      </c>
      <c r="HD1375" s="2"/>
      <c r="HE1375" s="2" t="s">
        <v>3</v>
      </c>
      <c r="HF1375" s="2" t="s">
        <v>3</v>
      </c>
      <c r="HG1375" s="2"/>
      <c r="HH1375" s="2"/>
      <c r="HI1375" s="2"/>
      <c r="HJ1375" s="2"/>
      <c r="HK1375" s="2"/>
      <c r="HL1375" s="2"/>
      <c r="HM1375" s="2" t="s">
        <v>3</v>
      </c>
      <c r="HN1375" s="2" t="s">
        <v>3</v>
      </c>
      <c r="HO1375" s="2" t="s">
        <v>3</v>
      </c>
      <c r="HP1375" s="2" t="s">
        <v>3</v>
      </c>
      <c r="HQ1375" s="2" t="s">
        <v>3</v>
      </c>
      <c r="HR1375" s="2"/>
      <c r="HS1375" s="2">
        <v>0</v>
      </c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>
        <v>0</v>
      </c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</row>
    <row r="1376" spans="1:255" x14ac:dyDescent="0.2">
      <c r="A1376" s="3">
        <v>17</v>
      </c>
      <c r="B1376" s="3">
        <v>1</v>
      </c>
      <c r="E1376" s="3" t="s">
        <v>1214</v>
      </c>
      <c r="F1376" s="3" t="s">
        <v>1215</v>
      </c>
      <c r="G1376" s="3" t="s">
        <v>2150</v>
      </c>
      <c r="H1376" s="3" t="s">
        <v>672</v>
      </c>
      <c r="I1376" s="3">
        <f>ROUND(570*1.05,9)</f>
        <v>598.5</v>
      </c>
      <c r="J1376" s="3">
        <v>0</v>
      </c>
      <c r="K1376" s="3">
        <f>ROUND(570*1.05,9)</f>
        <v>598.5</v>
      </c>
      <c r="O1376" s="3">
        <f t="shared" si="1077"/>
        <v>27589.69</v>
      </c>
      <c r="P1376" s="3">
        <f t="shared" si="1078"/>
        <v>27589.69</v>
      </c>
      <c r="Q1376" s="3">
        <f t="shared" si="1116"/>
        <v>0</v>
      </c>
      <c r="R1376" s="3">
        <f t="shared" si="1117"/>
        <v>0</v>
      </c>
      <c r="S1376" s="3">
        <f t="shared" si="1079"/>
        <v>0</v>
      </c>
      <c r="T1376" s="3">
        <f t="shared" si="1080"/>
        <v>0</v>
      </c>
      <c r="U1376" s="3">
        <f t="shared" si="1081"/>
        <v>0</v>
      </c>
      <c r="V1376" s="3">
        <f t="shared" si="1082"/>
        <v>0</v>
      </c>
      <c r="W1376" s="3">
        <f t="shared" si="1083"/>
        <v>0</v>
      </c>
      <c r="X1376" s="3">
        <f t="shared" si="1118"/>
        <v>0</v>
      </c>
      <c r="Y1376" s="3">
        <f t="shared" si="1119"/>
        <v>0</v>
      </c>
      <c r="AA1376" s="3">
        <v>56661436</v>
      </c>
      <c r="AB1376" s="3">
        <f t="shared" si="1084"/>
        <v>5.85</v>
      </c>
      <c r="AC1376" s="3">
        <f t="shared" si="1120"/>
        <v>5.85</v>
      </c>
      <c r="AD1376" s="3">
        <f t="shared" si="1121"/>
        <v>0</v>
      </c>
      <c r="AE1376" s="3">
        <f t="shared" si="1122"/>
        <v>0</v>
      </c>
      <c r="AF1376" s="3">
        <f t="shared" si="1123"/>
        <v>0</v>
      </c>
      <c r="AG1376" s="3">
        <f t="shared" si="1085"/>
        <v>0</v>
      </c>
      <c r="AH1376" s="3">
        <f t="shared" si="1124"/>
        <v>0</v>
      </c>
      <c r="AI1376" s="3">
        <f t="shared" si="1125"/>
        <v>0</v>
      </c>
      <c r="AJ1376" s="3">
        <f t="shared" si="1086"/>
        <v>0</v>
      </c>
      <c r="AK1376" s="3">
        <v>5.85</v>
      </c>
      <c r="AL1376" s="3">
        <v>5.85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1</v>
      </c>
      <c r="AW1376" s="3">
        <v>1</v>
      </c>
      <c r="AZ1376" s="3">
        <v>1</v>
      </c>
      <c r="BA1376" s="3">
        <v>1</v>
      </c>
      <c r="BB1376" s="3">
        <v>1</v>
      </c>
      <c r="BC1376" s="3">
        <v>7.88</v>
      </c>
      <c r="BD1376" s="3" t="s">
        <v>3</v>
      </c>
      <c r="BE1376" s="3" t="s">
        <v>3</v>
      </c>
      <c r="BF1376" s="3" t="s">
        <v>3</v>
      </c>
      <c r="BG1376" s="3" t="s">
        <v>3</v>
      </c>
      <c r="BH1376" s="3">
        <v>3</v>
      </c>
      <c r="BI1376" s="3">
        <v>1</v>
      </c>
      <c r="BJ1376" s="3" t="s">
        <v>1216</v>
      </c>
      <c r="BM1376" s="3">
        <v>1617</v>
      </c>
      <c r="BN1376" s="3">
        <v>0</v>
      </c>
      <c r="BO1376" s="3" t="s">
        <v>1215</v>
      </c>
      <c r="BP1376" s="3">
        <v>1</v>
      </c>
      <c r="BQ1376" s="3">
        <v>200</v>
      </c>
      <c r="BR1376" s="3">
        <v>0</v>
      </c>
      <c r="BS1376" s="3">
        <v>1</v>
      </c>
      <c r="BT1376" s="3">
        <v>1</v>
      </c>
      <c r="BU1376" s="3">
        <v>1</v>
      </c>
      <c r="BV1376" s="3">
        <v>1</v>
      </c>
      <c r="BW1376" s="3">
        <v>1</v>
      </c>
      <c r="BX1376" s="3">
        <v>1</v>
      </c>
      <c r="BY1376" s="3" t="s">
        <v>3</v>
      </c>
      <c r="BZ1376" s="3">
        <v>0</v>
      </c>
      <c r="CA1376" s="3">
        <v>0</v>
      </c>
      <c r="CB1376" s="3" t="s">
        <v>3</v>
      </c>
      <c r="CE1376" s="3">
        <v>1566</v>
      </c>
      <c r="CF1376" s="3">
        <v>0</v>
      </c>
      <c r="CG1376" s="3">
        <v>0</v>
      </c>
      <c r="CM1376" s="3">
        <v>0</v>
      </c>
      <c r="CN1376" s="3" t="s">
        <v>3</v>
      </c>
      <c r="CO1376" s="3">
        <v>0</v>
      </c>
      <c r="CP1376" s="3">
        <f t="shared" si="1087"/>
        <v>27589.69</v>
      </c>
      <c r="CQ1376" s="3">
        <f t="shared" si="1088"/>
        <v>46.1</v>
      </c>
      <c r="CR1376" s="3">
        <f t="shared" si="1126"/>
        <v>0</v>
      </c>
      <c r="CS1376" s="3">
        <f t="shared" si="1127"/>
        <v>0</v>
      </c>
      <c r="CT1376" s="3">
        <f t="shared" si="1089"/>
        <v>0</v>
      </c>
      <c r="CU1376" s="3">
        <f t="shared" si="1090"/>
        <v>0</v>
      </c>
      <c r="CV1376" s="3">
        <f t="shared" si="1091"/>
        <v>0</v>
      </c>
      <c r="CW1376" s="3">
        <f t="shared" si="1092"/>
        <v>0</v>
      </c>
      <c r="CX1376" s="3">
        <f t="shared" si="1093"/>
        <v>0</v>
      </c>
      <c r="CY1376" s="3">
        <f t="shared" si="1128"/>
        <v>0</v>
      </c>
      <c r="CZ1376" s="3">
        <f t="shared" si="1129"/>
        <v>0</v>
      </c>
      <c r="DC1376" s="3" t="s">
        <v>3</v>
      </c>
      <c r="DD1376" s="3" t="s">
        <v>3</v>
      </c>
      <c r="DE1376" s="3" t="s">
        <v>3</v>
      </c>
      <c r="DF1376" s="3" t="s">
        <v>3</v>
      </c>
      <c r="DG1376" s="3" t="s">
        <v>3</v>
      </c>
      <c r="DH1376" s="3" t="s">
        <v>3</v>
      </c>
      <c r="DI1376" s="3" t="s">
        <v>3</v>
      </c>
      <c r="DJ1376" s="3" t="s">
        <v>3</v>
      </c>
      <c r="DK1376" s="3" t="s">
        <v>3</v>
      </c>
      <c r="DL1376" s="3" t="s">
        <v>3</v>
      </c>
      <c r="DM1376" s="3" t="s">
        <v>3</v>
      </c>
      <c r="DN1376" s="3">
        <v>0</v>
      </c>
      <c r="DO1376" s="3">
        <v>0</v>
      </c>
      <c r="DP1376" s="3">
        <v>1</v>
      </c>
      <c r="DQ1376" s="3">
        <v>1</v>
      </c>
      <c r="DU1376" s="3">
        <v>1003</v>
      </c>
      <c r="DV1376" s="3" t="s">
        <v>672</v>
      </c>
      <c r="DW1376" s="3" t="s">
        <v>672</v>
      </c>
      <c r="DX1376" s="3">
        <v>1</v>
      </c>
      <c r="DZ1376" s="3" t="s">
        <v>3</v>
      </c>
      <c r="EA1376" s="3" t="s">
        <v>3</v>
      </c>
      <c r="EB1376" s="3" t="s">
        <v>3</v>
      </c>
      <c r="EC1376" s="3" t="s">
        <v>3</v>
      </c>
      <c r="EE1376" s="3">
        <v>56938530</v>
      </c>
      <c r="EF1376" s="3">
        <v>200</v>
      </c>
      <c r="EG1376" s="3" t="s">
        <v>343</v>
      </c>
      <c r="EH1376" s="3">
        <v>0</v>
      </c>
      <c r="EI1376" s="3" t="s">
        <v>3</v>
      </c>
      <c r="EJ1376" s="3">
        <v>1</v>
      </c>
      <c r="EK1376" s="3">
        <v>1617</v>
      </c>
      <c r="EL1376" s="3" t="s">
        <v>344</v>
      </c>
      <c r="EM1376" s="3" t="s">
        <v>345</v>
      </c>
      <c r="EO1376" s="3" t="s">
        <v>3</v>
      </c>
      <c r="EQ1376" s="3">
        <v>131072</v>
      </c>
      <c r="ER1376" s="3">
        <v>5.85</v>
      </c>
      <c r="ES1376" s="3">
        <v>5.85</v>
      </c>
      <c r="ET1376" s="3">
        <v>0</v>
      </c>
      <c r="EU1376" s="3">
        <v>0</v>
      </c>
      <c r="EV1376" s="3">
        <v>0</v>
      </c>
      <c r="EW1376" s="3">
        <v>0</v>
      </c>
      <c r="EX1376" s="3">
        <v>0</v>
      </c>
      <c r="EY1376" s="3">
        <v>0</v>
      </c>
      <c r="FQ1376" s="3">
        <v>0</v>
      </c>
      <c r="FR1376" s="3">
        <v>0</v>
      </c>
      <c r="FS1376" s="3">
        <v>0</v>
      </c>
      <c r="FX1376" s="3">
        <v>0</v>
      </c>
      <c r="FY1376" s="3">
        <v>0</v>
      </c>
      <c r="GA1376" s="3" t="s">
        <v>3</v>
      </c>
      <c r="GD1376" s="3">
        <v>1</v>
      </c>
      <c r="GF1376" s="3">
        <v>1621681334</v>
      </c>
      <c r="GG1376" s="3">
        <v>2</v>
      </c>
      <c r="GH1376" s="3">
        <v>1</v>
      </c>
      <c r="GI1376" s="3">
        <v>2</v>
      </c>
      <c r="GJ1376" s="3">
        <v>0</v>
      </c>
      <c r="GK1376" s="3">
        <v>0</v>
      </c>
      <c r="GL1376" s="3">
        <f t="shared" si="1094"/>
        <v>0</v>
      </c>
      <c r="GM1376" s="3">
        <f t="shared" si="1095"/>
        <v>27589.69</v>
      </c>
      <c r="GN1376" s="3">
        <f t="shared" si="1096"/>
        <v>27589.69</v>
      </c>
      <c r="GO1376" s="3">
        <f t="shared" si="1097"/>
        <v>0</v>
      </c>
      <c r="GP1376" s="3">
        <f t="shared" si="1098"/>
        <v>0</v>
      </c>
      <c r="GR1376" s="3">
        <v>0</v>
      </c>
      <c r="GS1376" s="3">
        <v>3</v>
      </c>
      <c r="GT1376" s="3">
        <v>0</v>
      </c>
      <c r="GU1376" s="3" t="s">
        <v>3</v>
      </c>
      <c r="GV1376" s="3">
        <f t="shared" si="1099"/>
        <v>0</v>
      </c>
      <c r="GW1376" s="3">
        <v>1</v>
      </c>
      <c r="GX1376" s="3">
        <f t="shared" si="1100"/>
        <v>0</v>
      </c>
      <c r="HA1376" s="3">
        <v>0</v>
      </c>
      <c r="HB1376" s="3">
        <v>0</v>
      </c>
      <c r="HC1376" s="3">
        <f t="shared" si="1101"/>
        <v>0</v>
      </c>
      <c r="HE1376" s="3" t="s">
        <v>3</v>
      </c>
      <c r="HF1376" s="3" t="s">
        <v>3</v>
      </c>
      <c r="HM1376" s="3" t="s">
        <v>3</v>
      </c>
      <c r="HN1376" s="3" t="s">
        <v>3</v>
      </c>
      <c r="HO1376" s="3" t="s">
        <v>3</v>
      </c>
      <c r="HP1376" s="3" t="s">
        <v>3</v>
      </c>
      <c r="HQ1376" s="3" t="s">
        <v>3</v>
      </c>
      <c r="HS1376" s="3">
        <v>0</v>
      </c>
      <c r="IK1376" s="3">
        <v>0</v>
      </c>
    </row>
    <row r="1377" spans="1:255" x14ac:dyDescent="0.2">
      <c r="A1377" s="2">
        <v>17</v>
      </c>
      <c r="B1377" s="2">
        <v>1</v>
      </c>
      <c r="C1377" s="2"/>
      <c r="D1377" s="2"/>
      <c r="E1377" s="2" t="s">
        <v>1217</v>
      </c>
      <c r="F1377" s="2" t="s">
        <v>1215</v>
      </c>
      <c r="G1377" s="2" t="s">
        <v>2151</v>
      </c>
      <c r="H1377" s="2" t="s">
        <v>672</v>
      </c>
      <c r="I1377" s="2">
        <f>ROUND(180*1.05,9)</f>
        <v>189</v>
      </c>
      <c r="J1377" s="2">
        <v>0</v>
      </c>
      <c r="K1377" s="2">
        <f>ROUND(180*1.05,9)</f>
        <v>189</v>
      </c>
      <c r="L1377" s="2"/>
      <c r="M1377" s="2"/>
      <c r="N1377" s="2"/>
      <c r="O1377" s="2">
        <f t="shared" si="1077"/>
        <v>1105.6500000000001</v>
      </c>
      <c r="P1377" s="2">
        <f t="shared" si="1078"/>
        <v>1105.6500000000001</v>
      </c>
      <c r="Q1377" s="2">
        <f t="shared" si="1116"/>
        <v>0</v>
      </c>
      <c r="R1377" s="2">
        <f t="shared" si="1117"/>
        <v>0</v>
      </c>
      <c r="S1377" s="2">
        <f t="shared" si="1079"/>
        <v>0</v>
      </c>
      <c r="T1377" s="2">
        <f t="shared" si="1080"/>
        <v>0</v>
      </c>
      <c r="U1377" s="2">
        <f t="shared" si="1081"/>
        <v>0</v>
      </c>
      <c r="V1377" s="2">
        <f t="shared" si="1082"/>
        <v>0</v>
      </c>
      <c r="W1377" s="2">
        <f t="shared" si="1083"/>
        <v>0</v>
      </c>
      <c r="X1377" s="2">
        <f t="shared" si="1118"/>
        <v>0</v>
      </c>
      <c r="Y1377" s="2">
        <f t="shared" si="1119"/>
        <v>0</v>
      </c>
      <c r="Z1377" s="2"/>
      <c r="AA1377" s="2">
        <v>56661434</v>
      </c>
      <c r="AB1377" s="2">
        <f t="shared" si="1084"/>
        <v>5.85</v>
      </c>
      <c r="AC1377" s="2">
        <f t="shared" si="1120"/>
        <v>5.85</v>
      </c>
      <c r="AD1377" s="2">
        <f t="shared" si="1121"/>
        <v>0</v>
      </c>
      <c r="AE1377" s="2">
        <f t="shared" si="1122"/>
        <v>0</v>
      </c>
      <c r="AF1377" s="2">
        <f t="shared" si="1123"/>
        <v>0</v>
      </c>
      <c r="AG1377" s="2">
        <f t="shared" si="1085"/>
        <v>0</v>
      </c>
      <c r="AH1377" s="2">
        <f t="shared" si="1124"/>
        <v>0</v>
      </c>
      <c r="AI1377" s="2">
        <f t="shared" si="1125"/>
        <v>0</v>
      </c>
      <c r="AJ1377" s="2">
        <f t="shared" si="1086"/>
        <v>0</v>
      </c>
      <c r="AK1377" s="2">
        <v>5.85</v>
      </c>
      <c r="AL1377" s="2">
        <v>5.85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1</v>
      </c>
      <c r="AW1377" s="2">
        <v>1</v>
      </c>
      <c r="AX1377" s="2"/>
      <c r="AY1377" s="2"/>
      <c r="AZ1377" s="2">
        <v>1</v>
      </c>
      <c r="BA1377" s="2">
        <v>1</v>
      </c>
      <c r="BB1377" s="2">
        <v>1</v>
      </c>
      <c r="BC1377" s="2">
        <v>1</v>
      </c>
      <c r="BD1377" s="2" t="s">
        <v>3</v>
      </c>
      <c r="BE1377" s="2" t="s">
        <v>3</v>
      </c>
      <c r="BF1377" s="2" t="s">
        <v>3</v>
      </c>
      <c r="BG1377" s="2" t="s">
        <v>3</v>
      </c>
      <c r="BH1377" s="2">
        <v>3</v>
      </c>
      <c r="BI1377" s="2">
        <v>1</v>
      </c>
      <c r="BJ1377" s="2" t="s">
        <v>1216</v>
      </c>
      <c r="BK1377" s="2"/>
      <c r="BL1377" s="2"/>
      <c r="BM1377" s="2">
        <v>1617</v>
      </c>
      <c r="BN1377" s="2">
        <v>0</v>
      </c>
      <c r="BO1377" s="2" t="s">
        <v>3</v>
      </c>
      <c r="BP1377" s="2">
        <v>0</v>
      </c>
      <c r="BQ1377" s="2">
        <v>200</v>
      </c>
      <c r="BR1377" s="2">
        <v>0</v>
      </c>
      <c r="BS1377" s="2">
        <v>1</v>
      </c>
      <c r="BT1377" s="2">
        <v>1</v>
      </c>
      <c r="BU1377" s="2">
        <v>1</v>
      </c>
      <c r="BV1377" s="2">
        <v>1</v>
      </c>
      <c r="BW1377" s="2">
        <v>1</v>
      </c>
      <c r="BX1377" s="2">
        <v>1</v>
      </c>
      <c r="BY1377" s="2" t="s">
        <v>3</v>
      </c>
      <c r="BZ1377" s="2">
        <v>0</v>
      </c>
      <c r="CA1377" s="2">
        <v>0</v>
      </c>
      <c r="CB1377" s="2" t="s">
        <v>3</v>
      </c>
      <c r="CC1377" s="2"/>
      <c r="CD1377" s="2"/>
      <c r="CE1377" s="2">
        <v>1566</v>
      </c>
      <c r="CF1377" s="2">
        <v>0</v>
      </c>
      <c r="CG1377" s="2">
        <v>0</v>
      </c>
      <c r="CH1377" s="2"/>
      <c r="CI1377" s="2"/>
      <c r="CJ1377" s="2"/>
      <c r="CK1377" s="2"/>
      <c r="CL1377" s="2"/>
      <c r="CM1377" s="2">
        <v>0</v>
      </c>
      <c r="CN1377" s="2" t="s">
        <v>3</v>
      </c>
      <c r="CO1377" s="2">
        <v>0</v>
      </c>
      <c r="CP1377" s="2">
        <f t="shared" si="1087"/>
        <v>1105.6500000000001</v>
      </c>
      <c r="CQ1377" s="2">
        <f t="shared" si="1088"/>
        <v>5.85</v>
      </c>
      <c r="CR1377" s="2">
        <f t="shared" si="1126"/>
        <v>0</v>
      </c>
      <c r="CS1377" s="2">
        <f t="shared" si="1127"/>
        <v>0</v>
      </c>
      <c r="CT1377" s="2">
        <f t="shared" si="1089"/>
        <v>0</v>
      </c>
      <c r="CU1377" s="2">
        <f t="shared" si="1090"/>
        <v>0</v>
      </c>
      <c r="CV1377" s="2">
        <f t="shared" si="1091"/>
        <v>0</v>
      </c>
      <c r="CW1377" s="2">
        <f t="shared" si="1092"/>
        <v>0</v>
      </c>
      <c r="CX1377" s="2">
        <f t="shared" si="1093"/>
        <v>0</v>
      </c>
      <c r="CY1377" s="2">
        <f t="shared" si="1128"/>
        <v>0</v>
      </c>
      <c r="CZ1377" s="2">
        <f t="shared" si="1129"/>
        <v>0</v>
      </c>
      <c r="DA1377" s="2"/>
      <c r="DB1377" s="2"/>
      <c r="DC1377" s="2" t="s">
        <v>3</v>
      </c>
      <c r="DD1377" s="2" t="s">
        <v>3</v>
      </c>
      <c r="DE1377" s="2" t="s">
        <v>3</v>
      </c>
      <c r="DF1377" s="2" t="s">
        <v>3</v>
      </c>
      <c r="DG1377" s="2" t="s">
        <v>3</v>
      </c>
      <c r="DH1377" s="2" t="s">
        <v>3</v>
      </c>
      <c r="DI1377" s="2" t="s">
        <v>3</v>
      </c>
      <c r="DJ1377" s="2" t="s">
        <v>3</v>
      </c>
      <c r="DK1377" s="2" t="s">
        <v>3</v>
      </c>
      <c r="DL1377" s="2" t="s">
        <v>3</v>
      </c>
      <c r="DM1377" s="2" t="s">
        <v>3</v>
      </c>
      <c r="DN1377" s="2">
        <v>0</v>
      </c>
      <c r="DO1377" s="2">
        <v>0</v>
      </c>
      <c r="DP1377" s="2">
        <v>1</v>
      </c>
      <c r="DQ1377" s="2">
        <v>1</v>
      </c>
      <c r="DR1377" s="2"/>
      <c r="DS1377" s="2"/>
      <c r="DT1377" s="2"/>
      <c r="DU1377" s="2">
        <v>1003</v>
      </c>
      <c r="DV1377" s="2" t="s">
        <v>672</v>
      </c>
      <c r="DW1377" s="2" t="s">
        <v>672</v>
      </c>
      <c r="DX1377" s="2">
        <v>1</v>
      </c>
      <c r="DY1377" s="2"/>
      <c r="DZ1377" s="2" t="s">
        <v>3</v>
      </c>
      <c r="EA1377" s="2" t="s">
        <v>3</v>
      </c>
      <c r="EB1377" s="2" t="s">
        <v>3</v>
      </c>
      <c r="EC1377" s="2" t="s">
        <v>3</v>
      </c>
      <c r="ED1377" s="2"/>
      <c r="EE1377" s="2">
        <v>56938530</v>
      </c>
      <c r="EF1377" s="2">
        <v>200</v>
      </c>
      <c r="EG1377" s="2" t="s">
        <v>343</v>
      </c>
      <c r="EH1377" s="2">
        <v>0</v>
      </c>
      <c r="EI1377" s="2" t="s">
        <v>3</v>
      </c>
      <c r="EJ1377" s="2">
        <v>1</v>
      </c>
      <c r="EK1377" s="2">
        <v>1617</v>
      </c>
      <c r="EL1377" s="2" t="s">
        <v>344</v>
      </c>
      <c r="EM1377" s="2" t="s">
        <v>345</v>
      </c>
      <c r="EN1377" s="2"/>
      <c r="EO1377" s="2" t="s">
        <v>3</v>
      </c>
      <c r="EP1377" s="2"/>
      <c r="EQ1377" s="2">
        <v>131072</v>
      </c>
      <c r="ER1377" s="2">
        <v>5.85</v>
      </c>
      <c r="ES1377" s="2">
        <v>5.85</v>
      </c>
      <c r="ET1377" s="2">
        <v>0</v>
      </c>
      <c r="EU1377" s="2">
        <v>0</v>
      </c>
      <c r="EV1377" s="2">
        <v>0</v>
      </c>
      <c r="EW1377" s="2">
        <v>0</v>
      </c>
      <c r="EX1377" s="2">
        <v>0</v>
      </c>
      <c r="EY1377" s="2">
        <v>0</v>
      </c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>
        <v>0</v>
      </c>
      <c r="FR1377" s="2">
        <v>0</v>
      </c>
      <c r="FS1377" s="2">
        <v>0</v>
      </c>
      <c r="FT1377" s="2"/>
      <c r="FU1377" s="2"/>
      <c r="FV1377" s="2"/>
      <c r="FW1377" s="2"/>
      <c r="FX1377" s="2">
        <v>0</v>
      </c>
      <c r="FY1377" s="2">
        <v>0</v>
      </c>
      <c r="FZ1377" s="2"/>
      <c r="GA1377" s="2" t="s">
        <v>3</v>
      </c>
      <c r="GB1377" s="2"/>
      <c r="GC1377" s="2"/>
      <c r="GD1377" s="2">
        <v>1</v>
      </c>
      <c r="GE1377" s="2"/>
      <c r="GF1377" s="2">
        <v>916615910</v>
      </c>
      <c r="GG1377" s="2">
        <v>2</v>
      </c>
      <c r="GH1377" s="2">
        <v>1</v>
      </c>
      <c r="GI1377" s="2">
        <v>-2</v>
      </c>
      <c r="GJ1377" s="2">
        <v>0</v>
      </c>
      <c r="GK1377" s="2">
        <v>0</v>
      </c>
      <c r="GL1377" s="2">
        <f t="shared" si="1094"/>
        <v>0</v>
      </c>
      <c r="GM1377" s="2">
        <f t="shared" si="1095"/>
        <v>1105.6500000000001</v>
      </c>
      <c r="GN1377" s="2">
        <f t="shared" si="1096"/>
        <v>1105.6500000000001</v>
      </c>
      <c r="GO1377" s="2">
        <f t="shared" si="1097"/>
        <v>0</v>
      </c>
      <c r="GP1377" s="2">
        <f t="shared" si="1098"/>
        <v>0</v>
      </c>
      <c r="GQ1377" s="2"/>
      <c r="GR1377" s="2">
        <v>0</v>
      </c>
      <c r="GS1377" s="2">
        <v>3</v>
      </c>
      <c r="GT1377" s="2">
        <v>0</v>
      </c>
      <c r="GU1377" s="2" t="s">
        <v>3</v>
      </c>
      <c r="GV1377" s="2">
        <f t="shared" si="1099"/>
        <v>0</v>
      </c>
      <c r="GW1377" s="2">
        <v>1</v>
      </c>
      <c r="GX1377" s="2">
        <f t="shared" si="1100"/>
        <v>0</v>
      </c>
      <c r="GY1377" s="2"/>
      <c r="GZ1377" s="2"/>
      <c r="HA1377" s="2">
        <v>0</v>
      </c>
      <c r="HB1377" s="2">
        <v>0</v>
      </c>
      <c r="HC1377" s="2">
        <f t="shared" si="1101"/>
        <v>0</v>
      </c>
      <c r="HD1377" s="2"/>
      <c r="HE1377" s="2" t="s">
        <v>3</v>
      </c>
      <c r="HF1377" s="2" t="s">
        <v>3</v>
      </c>
      <c r="HG1377" s="2"/>
      <c r="HH1377" s="2"/>
      <c r="HI1377" s="2"/>
      <c r="HJ1377" s="2"/>
      <c r="HK1377" s="2"/>
      <c r="HL1377" s="2"/>
      <c r="HM1377" s="2" t="s">
        <v>3</v>
      </c>
      <c r="HN1377" s="2" t="s">
        <v>3</v>
      </c>
      <c r="HO1377" s="2" t="s">
        <v>3</v>
      </c>
      <c r="HP1377" s="2" t="s">
        <v>3</v>
      </c>
      <c r="HQ1377" s="2" t="s">
        <v>3</v>
      </c>
      <c r="HR1377" s="2"/>
      <c r="HS1377" s="2">
        <v>0</v>
      </c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>
        <v>0</v>
      </c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</row>
    <row r="1378" spans="1:255" x14ac:dyDescent="0.2">
      <c r="A1378" s="3">
        <v>17</v>
      </c>
      <c r="B1378" s="3">
        <v>1</v>
      </c>
      <c r="E1378" s="3" t="s">
        <v>1217</v>
      </c>
      <c r="F1378" s="3" t="s">
        <v>1215</v>
      </c>
      <c r="G1378" s="3" t="s">
        <v>2151</v>
      </c>
      <c r="H1378" s="3" t="s">
        <v>672</v>
      </c>
      <c r="I1378" s="3">
        <f>ROUND(180*1.05,9)</f>
        <v>189</v>
      </c>
      <c r="J1378" s="3">
        <v>0</v>
      </c>
      <c r="K1378" s="3">
        <f>ROUND(180*1.05,9)</f>
        <v>189</v>
      </c>
      <c r="O1378" s="3">
        <f t="shared" si="1077"/>
        <v>8712.52</v>
      </c>
      <c r="P1378" s="3">
        <f t="shared" si="1078"/>
        <v>8712.52</v>
      </c>
      <c r="Q1378" s="3">
        <f t="shared" si="1116"/>
        <v>0</v>
      </c>
      <c r="R1378" s="3">
        <f t="shared" si="1117"/>
        <v>0</v>
      </c>
      <c r="S1378" s="3">
        <f t="shared" si="1079"/>
        <v>0</v>
      </c>
      <c r="T1378" s="3">
        <f t="shared" si="1080"/>
        <v>0</v>
      </c>
      <c r="U1378" s="3">
        <f t="shared" si="1081"/>
        <v>0</v>
      </c>
      <c r="V1378" s="3">
        <f t="shared" si="1082"/>
        <v>0</v>
      </c>
      <c r="W1378" s="3">
        <f t="shared" si="1083"/>
        <v>0</v>
      </c>
      <c r="X1378" s="3">
        <f t="shared" si="1118"/>
        <v>0</v>
      </c>
      <c r="Y1378" s="3">
        <f t="shared" si="1119"/>
        <v>0</v>
      </c>
      <c r="AA1378" s="3">
        <v>56661436</v>
      </c>
      <c r="AB1378" s="3">
        <f t="shared" si="1084"/>
        <v>5.85</v>
      </c>
      <c r="AC1378" s="3">
        <f t="shared" si="1120"/>
        <v>5.85</v>
      </c>
      <c r="AD1378" s="3">
        <f t="shared" si="1121"/>
        <v>0</v>
      </c>
      <c r="AE1378" s="3">
        <f t="shared" si="1122"/>
        <v>0</v>
      </c>
      <c r="AF1378" s="3">
        <f t="shared" si="1123"/>
        <v>0</v>
      </c>
      <c r="AG1378" s="3">
        <f t="shared" si="1085"/>
        <v>0</v>
      </c>
      <c r="AH1378" s="3">
        <f t="shared" si="1124"/>
        <v>0</v>
      </c>
      <c r="AI1378" s="3">
        <f t="shared" si="1125"/>
        <v>0</v>
      </c>
      <c r="AJ1378" s="3">
        <f t="shared" si="1086"/>
        <v>0</v>
      </c>
      <c r="AK1378" s="3">
        <v>5.85</v>
      </c>
      <c r="AL1378" s="3">
        <v>5.85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1</v>
      </c>
      <c r="AW1378" s="3">
        <v>1</v>
      </c>
      <c r="AZ1378" s="3">
        <v>1</v>
      </c>
      <c r="BA1378" s="3">
        <v>1</v>
      </c>
      <c r="BB1378" s="3">
        <v>1</v>
      </c>
      <c r="BC1378" s="3">
        <v>7.88</v>
      </c>
      <c r="BD1378" s="3" t="s">
        <v>3</v>
      </c>
      <c r="BE1378" s="3" t="s">
        <v>3</v>
      </c>
      <c r="BF1378" s="3" t="s">
        <v>3</v>
      </c>
      <c r="BG1378" s="3" t="s">
        <v>3</v>
      </c>
      <c r="BH1378" s="3">
        <v>3</v>
      </c>
      <c r="BI1378" s="3">
        <v>1</v>
      </c>
      <c r="BJ1378" s="3" t="s">
        <v>1216</v>
      </c>
      <c r="BM1378" s="3">
        <v>1617</v>
      </c>
      <c r="BN1378" s="3">
        <v>0</v>
      </c>
      <c r="BO1378" s="3" t="s">
        <v>1215</v>
      </c>
      <c r="BP1378" s="3">
        <v>1</v>
      </c>
      <c r="BQ1378" s="3">
        <v>200</v>
      </c>
      <c r="BR1378" s="3">
        <v>0</v>
      </c>
      <c r="BS1378" s="3">
        <v>1</v>
      </c>
      <c r="BT1378" s="3">
        <v>1</v>
      </c>
      <c r="BU1378" s="3">
        <v>1</v>
      </c>
      <c r="BV1378" s="3">
        <v>1</v>
      </c>
      <c r="BW1378" s="3">
        <v>1</v>
      </c>
      <c r="BX1378" s="3">
        <v>1</v>
      </c>
      <c r="BY1378" s="3" t="s">
        <v>3</v>
      </c>
      <c r="BZ1378" s="3">
        <v>0</v>
      </c>
      <c r="CA1378" s="3">
        <v>0</v>
      </c>
      <c r="CB1378" s="3" t="s">
        <v>3</v>
      </c>
      <c r="CE1378" s="3">
        <v>1566</v>
      </c>
      <c r="CF1378" s="3">
        <v>0</v>
      </c>
      <c r="CG1378" s="3">
        <v>0</v>
      </c>
      <c r="CM1378" s="3">
        <v>0</v>
      </c>
      <c r="CN1378" s="3" t="s">
        <v>3</v>
      </c>
      <c r="CO1378" s="3">
        <v>0</v>
      </c>
      <c r="CP1378" s="3">
        <f t="shared" si="1087"/>
        <v>8712.52</v>
      </c>
      <c r="CQ1378" s="3">
        <f t="shared" si="1088"/>
        <v>46.1</v>
      </c>
      <c r="CR1378" s="3">
        <f t="shared" si="1126"/>
        <v>0</v>
      </c>
      <c r="CS1378" s="3">
        <f t="shared" si="1127"/>
        <v>0</v>
      </c>
      <c r="CT1378" s="3">
        <f t="shared" si="1089"/>
        <v>0</v>
      </c>
      <c r="CU1378" s="3">
        <f t="shared" si="1090"/>
        <v>0</v>
      </c>
      <c r="CV1378" s="3">
        <f t="shared" si="1091"/>
        <v>0</v>
      </c>
      <c r="CW1378" s="3">
        <f t="shared" si="1092"/>
        <v>0</v>
      </c>
      <c r="CX1378" s="3">
        <f t="shared" si="1093"/>
        <v>0</v>
      </c>
      <c r="CY1378" s="3">
        <f t="shared" si="1128"/>
        <v>0</v>
      </c>
      <c r="CZ1378" s="3">
        <f t="shared" si="1129"/>
        <v>0</v>
      </c>
      <c r="DC1378" s="3" t="s">
        <v>3</v>
      </c>
      <c r="DD1378" s="3" t="s">
        <v>3</v>
      </c>
      <c r="DE1378" s="3" t="s">
        <v>3</v>
      </c>
      <c r="DF1378" s="3" t="s">
        <v>3</v>
      </c>
      <c r="DG1378" s="3" t="s">
        <v>3</v>
      </c>
      <c r="DH1378" s="3" t="s">
        <v>3</v>
      </c>
      <c r="DI1378" s="3" t="s">
        <v>3</v>
      </c>
      <c r="DJ1378" s="3" t="s">
        <v>3</v>
      </c>
      <c r="DK1378" s="3" t="s">
        <v>3</v>
      </c>
      <c r="DL1378" s="3" t="s">
        <v>3</v>
      </c>
      <c r="DM1378" s="3" t="s">
        <v>3</v>
      </c>
      <c r="DN1378" s="3">
        <v>0</v>
      </c>
      <c r="DO1378" s="3">
        <v>0</v>
      </c>
      <c r="DP1378" s="3">
        <v>1</v>
      </c>
      <c r="DQ1378" s="3">
        <v>1</v>
      </c>
      <c r="DU1378" s="3">
        <v>1003</v>
      </c>
      <c r="DV1378" s="3" t="s">
        <v>672</v>
      </c>
      <c r="DW1378" s="3" t="s">
        <v>672</v>
      </c>
      <c r="DX1378" s="3">
        <v>1</v>
      </c>
      <c r="DZ1378" s="3" t="s">
        <v>3</v>
      </c>
      <c r="EA1378" s="3" t="s">
        <v>3</v>
      </c>
      <c r="EB1378" s="3" t="s">
        <v>3</v>
      </c>
      <c r="EC1378" s="3" t="s">
        <v>3</v>
      </c>
      <c r="EE1378" s="3">
        <v>56938530</v>
      </c>
      <c r="EF1378" s="3">
        <v>200</v>
      </c>
      <c r="EG1378" s="3" t="s">
        <v>343</v>
      </c>
      <c r="EH1378" s="3">
        <v>0</v>
      </c>
      <c r="EI1378" s="3" t="s">
        <v>3</v>
      </c>
      <c r="EJ1378" s="3">
        <v>1</v>
      </c>
      <c r="EK1378" s="3">
        <v>1617</v>
      </c>
      <c r="EL1378" s="3" t="s">
        <v>344</v>
      </c>
      <c r="EM1378" s="3" t="s">
        <v>345</v>
      </c>
      <c r="EO1378" s="3" t="s">
        <v>3</v>
      </c>
      <c r="EQ1378" s="3">
        <v>131072</v>
      </c>
      <c r="ER1378" s="3">
        <v>5.85</v>
      </c>
      <c r="ES1378" s="3">
        <v>5.85</v>
      </c>
      <c r="ET1378" s="3">
        <v>0</v>
      </c>
      <c r="EU1378" s="3">
        <v>0</v>
      </c>
      <c r="EV1378" s="3">
        <v>0</v>
      </c>
      <c r="EW1378" s="3">
        <v>0</v>
      </c>
      <c r="EX1378" s="3">
        <v>0</v>
      </c>
      <c r="EY1378" s="3">
        <v>0</v>
      </c>
      <c r="FQ1378" s="3">
        <v>0</v>
      </c>
      <c r="FR1378" s="3">
        <v>0</v>
      </c>
      <c r="FS1378" s="3">
        <v>0</v>
      </c>
      <c r="FX1378" s="3">
        <v>0</v>
      </c>
      <c r="FY1378" s="3">
        <v>0</v>
      </c>
      <c r="GA1378" s="3" t="s">
        <v>3</v>
      </c>
      <c r="GD1378" s="3">
        <v>1</v>
      </c>
      <c r="GF1378" s="3">
        <v>916615910</v>
      </c>
      <c r="GG1378" s="3">
        <v>2</v>
      </c>
      <c r="GH1378" s="3">
        <v>1</v>
      </c>
      <c r="GI1378" s="3">
        <v>2</v>
      </c>
      <c r="GJ1378" s="3">
        <v>0</v>
      </c>
      <c r="GK1378" s="3">
        <v>0</v>
      </c>
      <c r="GL1378" s="3">
        <f t="shared" si="1094"/>
        <v>0</v>
      </c>
      <c r="GM1378" s="3">
        <f t="shared" si="1095"/>
        <v>8712.52</v>
      </c>
      <c r="GN1378" s="3">
        <f t="shared" si="1096"/>
        <v>8712.52</v>
      </c>
      <c r="GO1378" s="3">
        <f t="shared" si="1097"/>
        <v>0</v>
      </c>
      <c r="GP1378" s="3">
        <f t="shared" si="1098"/>
        <v>0</v>
      </c>
      <c r="GR1378" s="3">
        <v>0</v>
      </c>
      <c r="GS1378" s="3">
        <v>3</v>
      </c>
      <c r="GT1378" s="3">
        <v>0</v>
      </c>
      <c r="GU1378" s="3" t="s">
        <v>3</v>
      </c>
      <c r="GV1378" s="3">
        <f t="shared" si="1099"/>
        <v>0</v>
      </c>
      <c r="GW1378" s="3">
        <v>1</v>
      </c>
      <c r="GX1378" s="3">
        <f t="shared" si="1100"/>
        <v>0</v>
      </c>
      <c r="HA1378" s="3">
        <v>0</v>
      </c>
      <c r="HB1378" s="3">
        <v>0</v>
      </c>
      <c r="HC1378" s="3">
        <f t="shared" si="1101"/>
        <v>0</v>
      </c>
      <c r="HE1378" s="3" t="s">
        <v>3</v>
      </c>
      <c r="HF1378" s="3" t="s">
        <v>3</v>
      </c>
      <c r="HM1378" s="3" t="s">
        <v>3</v>
      </c>
      <c r="HN1378" s="3" t="s">
        <v>3</v>
      </c>
      <c r="HO1378" s="3" t="s">
        <v>3</v>
      </c>
      <c r="HP1378" s="3" t="s">
        <v>3</v>
      </c>
      <c r="HQ1378" s="3" t="s">
        <v>3</v>
      </c>
      <c r="HS1378" s="3">
        <v>0</v>
      </c>
      <c r="IK1378" s="3">
        <v>0</v>
      </c>
    </row>
    <row r="1379" spans="1:255" x14ac:dyDescent="0.2">
      <c r="A1379" s="2">
        <v>17</v>
      </c>
      <c r="B1379" s="2">
        <v>1</v>
      </c>
      <c r="C1379" s="2"/>
      <c r="D1379" s="2"/>
      <c r="E1379" s="2" t="s">
        <v>1218</v>
      </c>
      <c r="F1379" s="2" t="s">
        <v>1215</v>
      </c>
      <c r="G1379" s="2" t="s">
        <v>2152</v>
      </c>
      <c r="H1379" s="2" t="s">
        <v>672</v>
      </c>
      <c r="I1379" s="2">
        <f>ROUND(400*1.05,9)</f>
        <v>420</v>
      </c>
      <c r="J1379" s="2">
        <v>0</v>
      </c>
      <c r="K1379" s="2">
        <f>ROUND(400*1.05,9)</f>
        <v>420</v>
      </c>
      <c r="L1379" s="2"/>
      <c r="M1379" s="2"/>
      <c r="N1379" s="2"/>
      <c r="O1379" s="2">
        <f t="shared" ref="O1379:O1410" si="1130">ROUND(CP1379,2)</f>
        <v>2457</v>
      </c>
      <c r="P1379" s="2">
        <f t="shared" ref="P1379:P1410" si="1131">ROUND((ROUND((AC1379*AW1379*I1379),2)*BC1379),2)</f>
        <v>2457</v>
      </c>
      <c r="Q1379" s="2">
        <f t="shared" si="1116"/>
        <v>0</v>
      </c>
      <c r="R1379" s="2">
        <f t="shared" si="1117"/>
        <v>0</v>
      </c>
      <c r="S1379" s="2">
        <f t="shared" ref="S1379:S1410" si="1132">ROUND((ROUND((AF1379*AV1379*I1379),2)*BA1379),2)</f>
        <v>0</v>
      </c>
      <c r="T1379" s="2">
        <f t="shared" ref="T1379:T1410" si="1133">ROUND(CU1379*I1379,2)</f>
        <v>0</v>
      </c>
      <c r="U1379" s="2">
        <f t="shared" ref="U1379:U1410" si="1134">CV1379*I1379</f>
        <v>0</v>
      </c>
      <c r="V1379" s="2">
        <f t="shared" ref="V1379:V1410" si="1135">CW1379*I1379</f>
        <v>0</v>
      </c>
      <c r="W1379" s="2">
        <f t="shared" ref="W1379:W1410" si="1136">ROUND(CX1379*I1379,2)</f>
        <v>0</v>
      </c>
      <c r="X1379" s="2">
        <f t="shared" si="1118"/>
        <v>0</v>
      </c>
      <c r="Y1379" s="2">
        <f t="shared" si="1119"/>
        <v>0</v>
      </c>
      <c r="Z1379" s="2"/>
      <c r="AA1379" s="2">
        <v>56661434</v>
      </c>
      <c r="AB1379" s="2">
        <f t="shared" ref="AB1379:AB1410" si="1137">ROUND((AC1379+AD1379+AF1379),6)</f>
        <v>5.85</v>
      </c>
      <c r="AC1379" s="2">
        <f t="shared" si="1120"/>
        <v>5.85</v>
      </c>
      <c r="AD1379" s="2">
        <f t="shared" si="1121"/>
        <v>0</v>
      </c>
      <c r="AE1379" s="2">
        <f t="shared" si="1122"/>
        <v>0</v>
      </c>
      <c r="AF1379" s="2">
        <f t="shared" si="1123"/>
        <v>0</v>
      </c>
      <c r="AG1379" s="2">
        <f t="shared" ref="AG1379:AG1410" si="1138">ROUND((AP1379),6)</f>
        <v>0</v>
      </c>
      <c r="AH1379" s="2">
        <f t="shared" si="1124"/>
        <v>0</v>
      </c>
      <c r="AI1379" s="2">
        <f t="shared" si="1125"/>
        <v>0</v>
      </c>
      <c r="AJ1379" s="2">
        <f t="shared" ref="AJ1379:AJ1410" si="1139">(AS1379)</f>
        <v>0</v>
      </c>
      <c r="AK1379" s="2">
        <v>5.85</v>
      </c>
      <c r="AL1379" s="2">
        <v>5.85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1</v>
      </c>
      <c r="AW1379" s="2">
        <v>1</v>
      </c>
      <c r="AX1379" s="2"/>
      <c r="AY1379" s="2"/>
      <c r="AZ1379" s="2">
        <v>1</v>
      </c>
      <c r="BA1379" s="2">
        <v>1</v>
      </c>
      <c r="BB1379" s="2">
        <v>1</v>
      </c>
      <c r="BC1379" s="2">
        <v>1</v>
      </c>
      <c r="BD1379" s="2" t="s">
        <v>3</v>
      </c>
      <c r="BE1379" s="2" t="s">
        <v>3</v>
      </c>
      <c r="BF1379" s="2" t="s">
        <v>3</v>
      </c>
      <c r="BG1379" s="2" t="s">
        <v>3</v>
      </c>
      <c r="BH1379" s="2">
        <v>3</v>
      </c>
      <c r="BI1379" s="2">
        <v>1</v>
      </c>
      <c r="BJ1379" s="2" t="s">
        <v>1216</v>
      </c>
      <c r="BK1379" s="2"/>
      <c r="BL1379" s="2"/>
      <c r="BM1379" s="2">
        <v>1617</v>
      </c>
      <c r="BN1379" s="2">
        <v>0</v>
      </c>
      <c r="BO1379" s="2" t="s">
        <v>3</v>
      </c>
      <c r="BP1379" s="2">
        <v>0</v>
      </c>
      <c r="BQ1379" s="2">
        <v>200</v>
      </c>
      <c r="BR1379" s="2">
        <v>0</v>
      </c>
      <c r="BS1379" s="2">
        <v>1</v>
      </c>
      <c r="BT1379" s="2">
        <v>1</v>
      </c>
      <c r="BU1379" s="2">
        <v>1</v>
      </c>
      <c r="BV1379" s="2">
        <v>1</v>
      </c>
      <c r="BW1379" s="2">
        <v>1</v>
      </c>
      <c r="BX1379" s="2">
        <v>1</v>
      </c>
      <c r="BY1379" s="2" t="s">
        <v>3</v>
      </c>
      <c r="BZ1379" s="2">
        <v>0</v>
      </c>
      <c r="CA1379" s="2">
        <v>0</v>
      </c>
      <c r="CB1379" s="2" t="s">
        <v>3</v>
      </c>
      <c r="CC1379" s="2"/>
      <c r="CD1379" s="2"/>
      <c r="CE1379" s="2">
        <v>1566</v>
      </c>
      <c r="CF1379" s="2">
        <v>0</v>
      </c>
      <c r="CG1379" s="2">
        <v>0</v>
      </c>
      <c r="CH1379" s="2"/>
      <c r="CI1379" s="2"/>
      <c r="CJ1379" s="2"/>
      <c r="CK1379" s="2"/>
      <c r="CL1379" s="2"/>
      <c r="CM1379" s="2">
        <v>0</v>
      </c>
      <c r="CN1379" s="2" t="s">
        <v>3</v>
      </c>
      <c r="CO1379" s="2">
        <v>0</v>
      </c>
      <c r="CP1379" s="2">
        <f t="shared" ref="CP1379:CP1410" si="1140">(P1379+Q1379+S1379)</f>
        <v>2457</v>
      </c>
      <c r="CQ1379" s="2">
        <f t="shared" ref="CQ1379:CQ1410" si="1141">ROUND((ROUND((AC1379*AW1379*1),2)*BC1379),2)</f>
        <v>5.85</v>
      </c>
      <c r="CR1379" s="2">
        <f t="shared" si="1126"/>
        <v>0</v>
      </c>
      <c r="CS1379" s="2">
        <f t="shared" si="1127"/>
        <v>0</v>
      </c>
      <c r="CT1379" s="2">
        <f t="shared" ref="CT1379:CT1410" si="1142">ROUND((ROUND((AF1379*AV1379*1),2)*BA1379),2)</f>
        <v>0</v>
      </c>
      <c r="CU1379" s="2">
        <f t="shared" ref="CU1379:CU1410" si="1143">AG1379</f>
        <v>0</v>
      </c>
      <c r="CV1379" s="2">
        <f t="shared" ref="CV1379:CV1410" si="1144">(AH1379*AV1379)</f>
        <v>0</v>
      </c>
      <c r="CW1379" s="2">
        <f t="shared" ref="CW1379:CW1410" si="1145">AI1379</f>
        <v>0</v>
      </c>
      <c r="CX1379" s="2">
        <f t="shared" ref="CX1379:CX1410" si="1146">AJ1379</f>
        <v>0</v>
      </c>
      <c r="CY1379" s="2">
        <f t="shared" si="1128"/>
        <v>0</v>
      </c>
      <c r="CZ1379" s="2">
        <f t="shared" si="1129"/>
        <v>0</v>
      </c>
      <c r="DA1379" s="2"/>
      <c r="DB1379" s="2"/>
      <c r="DC1379" s="2" t="s">
        <v>3</v>
      </c>
      <c r="DD1379" s="2" t="s">
        <v>3</v>
      </c>
      <c r="DE1379" s="2" t="s">
        <v>3</v>
      </c>
      <c r="DF1379" s="2" t="s">
        <v>3</v>
      </c>
      <c r="DG1379" s="2" t="s">
        <v>3</v>
      </c>
      <c r="DH1379" s="2" t="s">
        <v>3</v>
      </c>
      <c r="DI1379" s="2" t="s">
        <v>3</v>
      </c>
      <c r="DJ1379" s="2" t="s">
        <v>3</v>
      </c>
      <c r="DK1379" s="2" t="s">
        <v>3</v>
      </c>
      <c r="DL1379" s="2" t="s">
        <v>3</v>
      </c>
      <c r="DM1379" s="2" t="s">
        <v>3</v>
      </c>
      <c r="DN1379" s="2">
        <v>0</v>
      </c>
      <c r="DO1379" s="2">
        <v>0</v>
      </c>
      <c r="DP1379" s="2">
        <v>1</v>
      </c>
      <c r="DQ1379" s="2">
        <v>1</v>
      </c>
      <c r="DR1379" s="2"/>
      <c r="DS1379" s="2"/>
      <c r="DT1379" s="2"/>
      <c r="DU1379" s="2">
        <v>1003</v>
      </c>
      <c r="DV1379" s="2" t="s">
        <v>672</v>
      </c>
      <c r="DW1379" s="2" t="s">
        <v>672</v>
      </c>
      <c r="DX1379" s="2">
        <v>1</v>
      </c>
      <c r="DY1379" s="2"/>
      <c r="DZ1379" s="2" t="s">
        <v>3</v>
      </c>
      <c r="EA1379" s="2" t="s">
        <v>3</v>
      </c>
      <c r="EB1379" s="2" t="s">
        <v>3</v>
      </c>
      <c r="EC1379" s="2" t="s">
        <v>3</v>
      </c>
      <c r="ED1379" s="2"/>
      <c r="EE1379" s="2">
        <v>56938530</v>
      </c>
      <c r="EF1379" s="2">
        <v>200</v>
      </c>
      <c r="EG1379" s="2" t="s">
        <v>343</v>
      </c>
      <c r="EH1379" s="2">
        <v>0</v>
      </c>
      <c r="EI1379" s="2" t="s">
        <v>3</v>
      </c>
      <c r="EJ1379" s="2">
        <v>1</v>
      </c>
      <c r="EK1379" s="2">
        <v>1617</v>
      </c>
      <c r="EL1379" s="2" t="s">
        <v>344</v>
      </c>
      <c r="EM1379" s="2" t="s">
        <v>345</v>
      </c>
      <c r="EN1379" s="2"/>
      <c r="EO1379" s="2" t="s">
        <v>3</v>
      </c>
      <c r="EP1379" s="2"/>
      <c r="EQ1379" s="2">
        <v>131072</v>
      </c>
      <c r="ER1379" s="2">
        <v>5.85</v>
      </c>
      <c r="ES1379" s="2">
        <v>5.85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>
        <v>0</v>
      </c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>
        <v>0</v>
      </c>
      <c r="FR1379" s="2">
        <v>0</v>
      </c>
      <c r="FS1379" s="2">
        <v>0</v>
      </c>
      <c r="FT1379" s="2"/>
      <c r="FU1379" s="2"/>
      <c r="FV1379" s="2"/>
      <c r="FW1379" s="2"/>
      <c r="FX1379" s="2">
        <v>0</v>
      </c>
      <c r="FY1379" s="2">
        <v>0</v>
      </c>
      <c r="FZ1379" s="2"/>
      <c r="GA1379" s="2" t="s">
        <v>3</v>
      </c>
      <c r="GB1379" s="2"/>
      <c r="GC1379" s="2"/>
      <c r="GD1379" s="2">
        <v>1</v>
      </c>
      <c r="GE1379" s="2"/>
      <c r="GF1379" s="2">
        <v>924866158</v>
      </c>
      <c r="GG1379" s="2">
        <v>2</v>
      </c>
      <c r="GH1379" s="2">
        <v>1</v>
      </c>
      <c r="GI1379" s="2">
        <v>-2</v>
      </c>
      <c r="GJ1379" s="2">
        <v>0</v>
      </c>
      <c r="GK1379" s="2">
        <v>0</v>
      </c>
      <c r="GL1379" s="2">
        <f t="shared" ref="GL1379:GL1410" si="1147">ROUND(IF(AND(BH1379=3,BI1379=3,FS1379&lt;&gt;0),P1379,0),2)</f>
        <v>0</v>
      </c>
      <c r="GM1379" s="2">
        <f t="shared" ref="GM1379:GM1410" si="1148">ROUND(O1379+X1379+Y1379,2)+GX1379</f>
        <v>2457</v>
      </c>
      <c r="GN1379" s="2">
        <f t="shared" ref="GN1379:GN1410" si="1149">IF(OR(BI1379=0,BI1379=1),GM1379-GX1379,0)</f>
        <v>2457</v>
      </c>
      <c r="GO1379" s="2">
        <f t="shared" ref="GO1379:GO1410" si="1150">IF(BI1379=2,GM1379-GX1379,0)</f>
        <v>0</v>
      </c>
      <c r="GP1379" s="2">
        <f t="shared" ref="GP1379:GP1410" si="1151">IF(BI1379=4,GM1379-GX1379,0)</f>
        <v>0</v>
      </c>
      <c r="GQ1379" s="2"/>
      <c r="GR1379" s="2">
        <v>0</v>
      </c>
      <c r="GS1379" s="2">
        <v>3</v>
      </c>
      <c r="GT1379" s="2">
        <v>0</v>
      </c>
      <c r="GU1379" s="2" t="s">
        <v>3</v>
      </c>
      <c r="GV1379" s="2">
        <f t="shared" ref="GV1379:GV1410" si="1152">ROUND((GT1379),6)</f>
        <v>0</v>
      </c>
      <c r="GW1379" s="2">
        <v>1</v>
      </c>
      <c r="GX1379" s="2">
        <f t="shared" ref="GX1379:GX1410" si="1153">ROUND(HC1379*I1379,2)</f>
        <v>0</v>
      </c>
      <c r="GY1379" s="2"/>
      <c r="GZ1379" s="2"/>
      <c r="HA1379" s="2">
        <v>0</v>
      </c>
      <c r="HB1379" s="2">
        <v>0</v>
      </c>
      <c r="HC1379" s="2">
        <f t="shared" ref="HC1379:HC1410" si="1154">GV1379*GW1379</f>
        <v>0</v>
      </c>
      <c r="HD1379" s="2"/>
      <c r="HE1379" s="2" t="s">
        <v>3</v>
      </c>
      <c r="HF1379" s="2" t="s">
        <v>3</v>
      </c>
      <c r="HG1379" s="2"/>
      <c r="HH1379" s="2"/>
      <c r="HI1379" s="2"/>
      <c r="HJ1379" s="2"/>
      <c r="HK1379" s="2"/>
      <c r="HL1379" s="2"/>
      <c r="HM1379" s="2" t="s">
        <v>3</v>
      </c>
      <c r="HN1379" s="2" t="s">
        <v>3</v>
      </c>
      <c r="HO1379" s="2" t="s">
        <v>3</v>
      </c>
      <c r="HP1379" s="2" t="s">
        <v>3</v>
      </c>
      <c r="HQ1379" s="2" t="s">
        <v>3</v>
      </c>
      <c r="HR1379" s="2"/>
      <c r="HS1379" s="2">
        <v>0</v>
      </c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>
        <v>0</v>
      </c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</row>
    <row r="1380" spans="1:255" x14ac:dyDescent="0.2">
      <c r="A1380" s="3">
        <v>17</v>
      </c>
      <c r="B1380" s="3">
        <v>1</v>
      </c>
      <c r="E1380" s="3" t="s">
        <v>1218</v>
      </c>
      <c r="F1380" s="3" t="s">
        <v>1215</v>
      </c>
      <c r="G1380" s="3" t="s">
        <v>2152</v>
      </c>
      <c r="H1380" s="3" t="s">
        <v>672</v>
      </c>
      <c r="I1380" s="3">
        <f>ROUND(400*1.05,9)</f>
        <v>420</v>
      </c>
      <c r="J1380" s="3">
        <v>0</v>
      </c>
      <c r="K1380" s="3">
        <f>ROUND(400*1.05,9)</f>
        <v>420</v>
      </c>
      <c r="O1380" s="3">
        <f t="shared" si="1130"/>
        <v>19361.16</v>
      </c>
      <c r="P1380" s="3">
        <f t="shared" si="1131"/>
        <v>19361.16</v>
      </c>
      <c r="Q1380" s="3">
        <f t="shared" si="1116"/>
        <v>0</v>
      </c>
      <c r="R1380" s="3">
        <f t="shared" si="1117"/>
        <v>0</v>
      </c>
      <c r="S1380" s="3">
        <f t="shared" si="1132"/>
        <v>0</v>
      </c>
      <c r="T1380" s="3">
        <f t="shared" si="1133"/>
        <v>0</v>
      </c>
      <c r="U1380" s="3">
        <f t="shared" si="1134"/>
        <v>0</v>
      </c>
      <c r="V1380" s="3">
        <f t="shared" si="1135"/>
        <v>0</v>
      </c>
      <c r="W1380" s="3">
        <f t="shared" si="1136"/>
        <v>0</v>
      </c>
      <c r="X1380" s="3">
        <f t="shared" si="1118"/>
        <v>0</v>
      </c>
      <c r="Y1380" s="3">
        <f t="shared" si="1119"/>
        <v>0</v>
      </c>
      <c r="AA1380" s="3">
        <v>56661436</v>
      </c>
      <c r="AB1380" s="3">
        <f t="shared" si="1137"/>
        <v>5.85</v>
      </c>
      <c r="AC1380" s="3">
        <f t="shared" si="1120"/>
        <v>5.85</v>
      </c>
      <c r="AD1380" s="3">
        <f t="shared" si="1121"/>
        <v>0</v>
      </c>
      <c r="AE1380" s="3">
        <f t="shared" si="1122"/>
        <v>0</v>
      </c>
      <c r="AF1380" s="3">
        <f t="shared" si="1123"/>
        <v>0</v>
      </c>
      <c r="AG1380" s="3">
        <f t="shared" si="1138"/>
        <v>0</v>
      </c>
      <c r="AH1380" s="3">
        <f t="shared" si="1124"/>
        <v>0</v>
      </c>
      <c r="AI1380" s="3">
        <f t="shared" si="1125"/>
        <v>0</v>
      </c>
      <c r="AJ1380" s="3">
        <f t="shared" si="1139"/>
        <v>0</v>
      </c>
      <c r="AK1380" s="3">
        <v>5.85</v>
      </c>
      <c r="AL1380" s="3">
        <v>5.85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1</v>
      </c>
      <c r="AW1380" s="3">
        <v>1</v>
      </c>
      <c r="AZ1380" s="3">
        <v>1</v>
      </c>
      <c r="BA1380" s="3">
        <v>1</v>
      </c>
      <c r="BB1380" s="3">
        <v>1</v>
      </c>
      <c r="BC1380" s="3">
        <v>7.88</v>
      </c>
      <c r="BD1380" s="3" t="s">
        <v>3</v>
      </c>
      <c r="BE1380" s="3" t="s">
        <v>3</v>
      </c>
      <c r="BF1380" s="3" t="s">
        <v>3</v>
      </c>
      <c r="BG1380" s="3" t="s">
        <v>3</v>
      </c>
      <c r="BH1380" s="3">
        <v>3</v>
      </c>
      <c r="BI1380" s="3">
        <v>1</v>
      </c>
      <c r="BJ1380" s="3" t="s">
        <v>1216</v>
      </c>
      <c r="BM1380" s="3">
        <v>1617</v>
      </c>
      <c r="BN1380" s="3">
        <v>0</v>
      </c>
      <c r="BO1380" s="3" t="s">
        <v>1215</v>
      </c>
      <c r="BP1380" s="3">
        <v>1</v>
      </c>
      <c r="BQ1380" s="3">
        <v>200</v>
      </c>
      <c r="BR1380" s="3">
        <v>0</v>
      </c>
      <c r="BS1380" s="3">
        <v>1</v>
      </c>
      <c r="BT1380" s="3">
        <v>1</v>
      </c>
      <c r="BU1380" s="3">
        <v>1</v>
      </c>
      <c r="BV1380" s="3">
        <v>1</v>
      </c>
      <c r="BW1380" s="3">
        <v>1</v>
      </c>
      <c r="BX1380" s="3">
        <v>1</v>
      </c>
      <c r="BY1380" s="3" t="s">
        <v>3</v>
      </c>
      <c r="BZ1380" s="3">
        <v>0</v>
      </c>
      <c r="CA1380" s="3">
        <v>0</v>
      </c>
      <c r="CB1380" s="3" t="s">
        <v>3</v>
      </c>
      <c r="CE1380" s="3">
        <v>1566</v>
      </c>
      <c r="CF1380" s="3">
        <v>0</v>
      </c>
      <c r="CG1380" s="3">
        <v>0</v>
      </c>
      <c r="CM1380" s="3">
        <v>0</v>
      </c>
      <c r="CN1380" s="3" t="s">
        <v>3</v>
      </c>
      <c r="CO1380" s="3">
        <v>0</v>
      </c>
      <c r="CP1380" s="3">
        <f t="shared" si="1140"/>
        <v>19361.16</v>
      </c>
      <c r="CQ1380" s="3">
        <f t="shared" si="1141"/>
        <v>46.1</v>
      </c>
      <c r="CR1380" s="3">
        <f t="shared" si="1126"/>
        <v>0</v>
      </c>
      <c r="CS1380" s="3">
        <f t="shared" si="1127"/>
        <v>0</v>
      </c>
      <c r="CT1380" s="3">
        <f t="shared" si="1142"/>
        <v>0</v>
      </c>
      <c r="CU1380" s="3">
        <f t="shared" si="1143"/>
        <v>0</v>
      </c>
      <c r="CV1380" s="3">
        <f t="shared" si="1144"/>
        <v>0</v>
      </c>
      <c r="CW1380" s="3">
        <f t="shared" si="1145"/>
        <v>0</v>
      </c>
      <c r="CX1380" s="3">
        <f t="shared" si="1146"/>
        <v>0</v>
      </c>
      <c r="CY1380" s="3">
        <f t="shared" si="1128"/>
        <v>0</v>
      </c>
      <c r="CZ1380" s="3">
        <f t="shared" si="1129"/>
        <v>0</v>
      </c>
      <c r="DC1380" s="3" t="s">
        <v>3</v>
      </c>
      <c r="DD1380" s="3" t="s">
        <v>3</v>
      </c>
      <c r="DE1380" s="3" t="s">
        <v>3</v>
      </c>
      <c r="DF1380" s="3" t="s">
        <v>3</v>
      </c>
      <c r="DG1380" s="3" t="s">
        <v>3</v>
      </c>
      <c r="DH1380" s="3" t="s">
        <v>3</v>
      </c>
      <c r="DI1380" s="3" t="s">
        <v>3</v>
      </c>
      <c r="DJ1380" s="3" t="s">
        <v>3</v>
      </c>
      <c r="DK1380" s="3" t="s">
        <v>3</v>
      </c>
      <c r="DL1380" s="3" t="s">
        <v>3</v>
      </c>
      <c r="DM1380" s="3" t="s">
        <v>3</v>
      </c>
      <c r="DN1380" s="3">
        <v>0</v>
      </c>
      <c r="DO1380" s="3">
        <v>0</v>
      </c>
      <c r="DP1380" s="3">
        <v>1</v>
      </c>
      <c r="DQ1380" s="3">
        <v>1</v>
      </c>
      <c r="DU1380" s="3">
        <v>1003</v>
      </c>
      <c r="DV1380" s="3" t="s">
        <v>672</v>
      </c>
      <c r="DW1380" s="3" t="s">
        <v>672</v>
      </c>
      <c r="DX1380" s="3">
        <v>1</v>
      </c>
      <c r="DZ1380" s="3" t="s">
        <v>3</v>
      </c>
      <c r="EA1380" s="3" t="s">
        <v>3</v>
      </c>
      <c r="EB1380" s="3" t="s">
        <v>3</v>
      </c>
      <c r="EC1380" s="3" t="s">
        <v>3</v>
      </c>
      <c r="EE1380" s="3">
        <v>56938530</v>
      </c>
      <c r="EF1380" s="3">
        <v>200</v>
      </c>
      <c r="EG1380" s="3" t="s">
        <v>343</v>
      </c>
      <c r="EH1380" s="3">
        <v>0</v>
      </c>
      <c r="EI1380" s="3" t="s">
        <v>3</v>
      </c>
      <c r="EJ1380" s="3">
        <v>1</v>
      </c>
      <c r="EK1380" s="3">
        <v>1617</v>
      </c>
      <c r="EL1380" s="3" t="s">
        <v>344</v>
      </c>
      <c r="EM1380" s="3" t="s">
        <v>345</v>
      </c>
      <c r="EO1380" s="3" t="s">
        <v>3</v>
      </c>
      <c r="EQ1380" s="3">
        <v>131072</v>
      </c>
      <c r="ER1380" s="3">
        <v>5.85</v>
      </c>
      <c r="ES1380" s="3">
        <v>5.85</v>
      </c>
      <c r="ET1380" s="3">
        <v>0</v>
      </c>
      <c r="EU1380" s="3">
        <v>0</v>
      </c>
      <c r="EV1380" s="3">
        <v>0</v>
      </c>
      <c r="EW1380" s="3">
        <v>0</v>
      </c>
      <c r="EX1380" s="3">
        <v>0</v>
      </c>
      <c r="EY1380" s="3">
        <v>0</v>
      </c>
      <c r="FQ1380" s="3">
        <v>0</v>
      </c>
      <c r="FR1380" s="3">
        <v>0</v>
      </c>
      <c r="FS1380" s="3">
        <v>0</v>
      </c>
      <c r="FX1380" s="3">
        <v>0</v>
      </c>
      <c r="FY1380" s="3">
        <v>0</v>
      </c>
      <c r="GA1380" s="3" t="s">
        <v>3</v>
      </c>
      <c r="GD1380" s="3">
        <v>1</v>
      </c>
      <c r="GF1380" s="3">
        <v>924866158</v>
      </c>
      <c r="GG1380" s="3">
        <v>2</v>
      </c>
      <c r="GH1380" s="3">
        <v>1</v>
      </c>
      <c r="GI1380" s="3">
        <v>2</v>
      </c>
      <c r="GJ1380" s="3">
        <v>0</v>
      </c>
      <c r="GK1380" s="3">
        <v>0</v>
      </c>
      <c r="GL1380" s="3">
        <f t="shared" si="1147"/>
        <v>0</v>
      </c>
      <c r="GM1380" s="3">
        <f t="shared" si="1148"/>
        <v>19361.16</v>
      </c>
      <c r="GN1380" s="3">
        <f t="shared" si="1149"/>
        <v>19361.16</v>
      </c>
      <c r="GO1380" s="3">
        <f t="shared" si="1150"/>
        <v>0</v>
      </c>
      <c r="GP1380" s="3">
        <f t="shared" si="1151"/>
        <v>0</v>
      </c>
      <c r="GR1380" s="3">
        <v>0</v>
      </c>
      <c r="GS1380" s="3">
        <v>3</v>
      </c>
      <c r="GT1380" s="3">
        <v>0</v>
      </c>
      <c r="GU1380" s="3" t="s">
        <v>3</v>
      </c>
      <c r="GV1380" s="3">
        <f t="shared" si="1152"/>
        <v>0</v>
      </c>
      <c r="GW1380" s="3">
        <v>1</v>
      </c>
      <c r="GX1380" s="3">
        <f t="shared" si="1153"/>
        <v>0</v>
      </c>
      <c r="HA1380" s="3">
        <v>0</v>
      </c>
      <c r="HB1380" s="3">
        <v>0</v>
      </c>
      <c r="HC1380" s="3">
        <f t="shared" si="1154"/>
        <v>0</v>
      </c>
      <c r="HE1380" s="3" t="s">
        <v>3</v>
      </c>
      <c r="HF1380" s="3" t="s">
        <v>3</v>
      </c>
      <c r="HM1380" s="3" t="s">
        <v>3</v>
      </c>
      <c r="HN1380" s="3" t="s">
        <v>3</v>
      </c>
      <c r="HO1380" s="3" t="s">
        <v>3</v>
      </c>
      <c r="HP1380" s="3" t="s">
        <v>3</v>
      </c>
      <c r="HQ1380" s="3" t="s">
        <v>3</v>
      </c>
      <c r="HS1380" s="3">
        <v>0</v>
      </c>
      <c r="IK1380" s="3">
        <v>0</v>
      </c>
    </row>
    <row r="1381" spans="1:255" x14ac:dyDescent="0.2">
      <c r="A1381" s="2">
        <v>17</v>
      </c>
      <c r="B1381" s="2">
        <v>1</v>
      </c>
      <c r="C1381" s="2"/>
      <c r="D1381" s="2"/>
      <c r="E1381" s="2" t="s">
        <v>1219</v>
      </c>
      <c r="F1381" s="2" t="s">
        <v>1220</v>
      </c>
      <c r="G1381" s="2" t="s">
        <v>2153</v>
      </c>
      <c r="H1381" s="2" t="s">
        <v>672</v>
      </c>
      <c r="I1381" s="2">
        <f>ROUND(80*1.05,9)</f>
        <v>84</v>
      </c>
      <c r="J1381" s="2">
        <v>0</v>
      </c>
      <c r="K1381" s="2">
        <f>ROUND(80*1.05,9)</f>
        <v>84</v>
      </c>
      <c r="L1381" s="2"/>
      <c r="M1381" s="2"/>
      <c r="N1381" s="2"/>
      <c r="O1381" s="2">
        <f t="shared" si="1130"/>
        <v>524.16</v>
      </c>
      <c r="P1381" s="2">
        <f t="shared" si="1131"/>
        <v>524.16</v>
      </c>
      <c r="Q1381" s="2">
        <f t="shared" si="1116"/>
        <v>0</v>
      </c>
      <c r="R1381" s="2">
        <f t="shared" si="1117"/>
        <v>0</v>
      </c>
      <c r="S1381" s="2">
        <f t="shared" si="1132"/>
        <v>0</v>
      </c>
      <c r="T1381" s="2">
        <f t="shared" si="1133"/>
        <v>0</v>
      </c>
      <c r="U1381" s="2">
        <f t="shared" si="1134"/>
        <v>0</v>
      </c>
      <c r="V1381" s="2">
        <f t="shared" si="1135"/>
        <v>0</v>
      </c>
      <c r="W1381" s="2">
        <f t="shared" si="1136"/>
        <v>0</v>
      </c>
      <c r="X1381" s="2">
        <f t="shared" si="1118"/>
        <v>0</v>
      </c>
      <c r="Y1381" s="2">
        <f t="shared" si="1119"/>
        <v>0</v>
      </c>
      <c r="Z1381" s="2"/>
      <c r="AA1381" s="2">
        <v>56661434</v>
      </c>
      <c r="AB1381" s="2">
        <f t="shared" si="1137"/>
        <v>6.24</v>
      </c>
      <c r="AC1381" s="2">
        <f t="shared" si="1120"/>
        <v>6.24</v>
      </c>
      <c r="AD1381" s="2">
        <f t="shared" si="1121"/>
        <v>0</v>
      </c>
      <c r="AE1381" s="2">
        <f t="shared" si="1122"/>
        <v>0</v>
      </c>
      <c r="AF1381" s="2">
        <f t="shared" si="1123"/>
        <v>0</v>
      </c>
      <c r="AG1381" s="2">
        <f t="shared" si="1138"/>
        <v>0</v>
      </c>
      <c r="AH1381" s="2">
        <f t="shared" si="1124"/>
        <v>0</v>
      </c>
      <c r="AI1381" s="2">
        <f t="shared" si="1125"/>
        <v>0</v>
      </c>
      <c r="AJ1381" s="2">
        <f t="shared" si="1139"/>
        <v>0</v>
      </c>
      <c r="AK1381" s="2">
        <v>6.24</v>
      </c>
      <c r="AL1381" s="2">
        <v>6.24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1</v>
      </c>
      <c r="AW1381" s="2">
        <v>1</v>
      </c>
      <c r="AX1381" s="2"/>
      <c r="AY1381" s="2"/>
      <c r="AZ1381" s="2">
        <v>1</v>
      </c>
      <c r="BA1381" s="2">
        <v>1</v>
      </c>
      <c r="BB1381" s="2">
        <v>1</v>
      </c>
      <c r="BC1381" s="2">
        <v>1</v>
      </c>
      <c r="BD1381" s="2" t="s">
        <v>3</v>
      </c>
      <c r="BE1381" s="2" t="s">
        <v>3</v>
      </c>
      <c r="BF1381" s="2" t="s">
        <v>3</v>
      </c>
      <c r="BG1381" s="2" t="s">
        <v>3</v>
      </c>
      <c r="BH1381" s="2">
        <v>3</v>
      </c>
      <c r="BI1381" s="2">
        <v>1</v>
      </c>
      <c r="BJ1381" s="2" t="s">
        <v>1221</v>
      </c>
      <c r="BK1381" s="2"/>
      <c r="BL1381" s="2"/>
      <c r="BM1381" s="2">
        <v>1617</v>
      </c>
      <c r="BN1381" s="2">
        <v>0</v>
      </c>
      <c r="BO1381" s="2" t="s">
        <v>3</v>
      </c>
      <c r="BP1381" s="2">
        <v>0</v>
      </c>
      <c r="BQ1381" s="2">
        <v>200</v>
      </c>
      <c r="BR1381" s="2">
        <v>0</v>
      </c>
      <c r="BS1381" s="2">
        <v>1</v>
      </c>
      <c r="BT1381" s="2">
        <v>1</v>
      </c>
      <c r="BU1381" s="2">
        <v>1</v>
      </c>
      <c r="BV1381" s="2">
        <v>1</v>
      </c>
      <c r="BW1381" s="2">
        <v>1</v>
      </c>
      <c r="BX1381" s="2">
        <v>1</v>
      </c>
      <c r="BY1381" s="2" t="s">
        <v>3</v>
      </c>
      <c r="BZ1381" s="2">
        <v>0</v>
      </c>
      <c r="CA1381" s="2">
        <v>0</v>
      </c>
      <c r="CB1381" s="2" t="s">
        <v>3</v>
      </c>
      <c r="CC1381" s="2"/>
      <c r="CD1381" s="2"/>
      <c r="CE1381" s="2">
        <v>1566</v>
      </c>
      <c r="CF1381" s="2">
        <v>0</v>
      </c>
      <c r="CG1381" s="2">
        <v>0</v>
      </c>
      <c r="CH1381" s="2"/>
      <c r="CI1381" s="2"/>
      <c r="CJ1381" s="2"/>
      <c r="CK1381" s="2"/>
      <c r="CL1381" s="2"/>
      <c r="CM1381" s="2">
        <v>0</v>
      </c>
      <c r="CN1381" s="2" t="s">
        <v>3</v>
      </c>
      <c r="CO1381" s="2">
        <v>0</v>
      </c>
      <c r="CP1381" s="2">
        <f t="shared" si="1140"/>
        <v>524.16</v>
      </c>
      <c r="CQ1381" s="2">
        <f t="shared" si="1141"/>
        <v>6.24</v>
      </c>
      <c r="CR1381" s="2">
        <f t="shared" si="1126"/>
        <v>0</v>
      </c>
      <c r="CS1381" s="2">
        <f t="shared" si="1127"/>
        <v>0</v>
      </c>
      <c r="CT1381" s="2">
        <f t="shared" si="1142"/>
        <v>0</v>
      </c>
      <c r="CU1381" s="2">
        <f t="shared" si="1143"/>
        <v>0</v>
      </c>
      <c r="CV1381" s="2">
        <f t="shared" si="1144"/>
        <v>0</v>
      </c>
      <c r="CW1381" s="2">
        <f t="shared" si="1145"/>
        <v>0</v>
      </c>
      <c r="CX1381" s="2">
        <f t="shared" si="1146"/>
        <v>0</v>
      </c>
      <c r="CY1381" s="2">
        <f t="shared" si="1128"/>
        <v>0</v>
      </c>
      <c r="CZ1381" s="2">
        <f t="shared" si="1129"/>
        <v>0</v>
      </c>
      <c r="DA1381" s="2"/>
      <c r="DB1381" s="2"/>
      <c r="DC1381" s="2" t="s">
        <v>3</v>
      </c>
      <c r="DD1381" s="2" t="s">
        <v>3</v>
      </c>
      <c r="DE1381" s="2" t="s">
        <v>3</v>
      </c>
      <c r="DF1381" s="2" t="s">
        <v>3</v>
      </c>
      <c r="DG1381" s="2" t="s">
        <v>3</v>
      </c>
      <c r="DH1381" s="2" t="s">
        <v>3</v>
      </c>
      <c r="DI1381" s="2" t="s">
        <v>3</v>
      </c>
      <c r="DJ1381" s="2" t="s">
        <v>3</v>
      </c>
      <c r="DK1381" s="2" t="s">
        <v>3</v>
      </c>
      <c r="DL1381" s="2" t="s">
        <v>3</v>
      </c>
      <c r="DM1381" s="2" t="s">
        <v>3</v>
      </c>
      <c r="DN1381" s="2">
        <v>0</v>
      </c>
      <c r="DO1381" s="2">
        <v>0</v>
      </c>
      <c r="DP1381" s="2">
        <v>1</v>
      </c>
      <c r="DQ1381" s="2">
        <v>1</v>
      </c>
      <c r="DR1381" s="2"/>
      <c r="DS1381" s="2"/>
      <c r="DT1381" s="2"/>
      <c r="DU1381" s="2">
        <v>1003</v>
      </c>
      <c r="DV1381" s="2" t="s">
        <v>672</v>
      </c>
      <c r="DW1381" s="2" t="s">
        <v>672</v>
      </c>
      <c r="DX1381" s="2">
        <v>1</v>
      </c>
      <c r="DY1381" s="2"/>
      <c r="DZ1381" s="2" t="s">
        <v>3</v>
      </c>
      <c r="EA1381" s="2" t="s">
        <v>3</v>
      </c>
      <c r="EB1381" s="2" t="s">
        <v>3</v>
      </c>
      <c r="EC1381" s="2" t="s">
        <v>3</v>
      </c>
      <c r="ED1381" s="2"/>
      <c r="EE1381" s="2">
        <v>56938530</v>
      </c>
      <c r="EF1381" s="2">
        <v>200</v>
      </c>
      <c r="EG1381" s="2" t="s">
        <v>343</v>
      </c>
      <c r="EH1381" s="2">
        <v>0</v>
      </c>
      <c r="EI1381" s="2" t="s">
        <v>3</v>
      </c>
      <c r="EJ1381" s="2">
        <v>1</v>
      </c>
      <c r="EK1381" s="2">
        <v>1617</v>
      </c>
      <c r="EL1381" s="2" t="s">
        <v>344</v>
      </c>
      <c r="EM1381" s="2" t="s">
        <v>345</v>
      </c>
      <c r="EN1381" s="2"/>
      <c r="EO1381" s="2" t="s">
        <v>3</v>
      </c>
      <c r="EP1381" s="2"/>
      <c r="EQ1381" s="2">
        <v>131072</v>
      </c>
      <c r="ER1381" s="2">
        <v>6.24</v>
      </c>
      <c r="ES1381" s="2">
        <v>6.24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>
        <v>0</v>
      </c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>
        <v>0</v>
      </c>
      <c r="FR1381" s="2">
        <v>0</v>
      </c>
      <c r="FS1381" s="2">
        <v>0</v>
      </c>
      <c r="FT1381" s="2"/>
      <c r="FU1381" s="2"/>
      <c r="FV1381" s="2"/>
      <c r="FW1381" s="2"/>
      <c r="FX1381" s="2">
        <v>0</v>
      </c>
      <c r="FY1381" s="2">
        <v>0</v>
      </c>
      <c r="FZ1381" s="2"/>
      <c r="GA1381" s="2" t="s">
        <v>3</v>
      </c>
      <c r="GB1381" s="2"/>
      <c r="GC1381" s="2"/>
      <c r="GD1381" s="2">
        <v>1</v>
      </c>
      <c r="GE1381" s="2"/>
      <c r="GF1381" s="2">
        <v>1196090358</v>
      </c>
      <c r="GG1381" s="2">
        <v>2</v>
      </c>
      <c r="GH1381" s="2">
        <v>1</v>
      </c>
      <c r="GI1381" s="2">
        <v>-2</v>
      </c>
      <c r="GJ1381" s="2">
        <v>0</v>
      </c>
      <c r="GK1381" s="2">
        <v>0</v>
      </c>
      <c r="GL1381" s="2">
        <f t="shared" si="1147"/>
        <v>0</v>
      </c>
      <c r="GM1381" s="2">
        <f t="shared" si="1148"/>
        <v>524.16</v>
      </c>
      <c r="GN1381" s="2">
        <f t="shared" si="1149"/>
        <v>524.16</v>
      </c>
      <c r="GO1381" s="2">
        <f t="shared" si="1150"/>
        <v>0</v>
      </c>
      <c r="GP1381" s="2">
        <f t="shared" si="1151"/>
        <v>0</v>
      </c>
      <c r="GQ1381" s="2"/>
      <c r="GR1381" s="2">
        <v>0</v>
      </c>
      <c r="GS1381" s="2">
        <v>3</v>
      </c>
      <c r="GT1381" s="2">
        <v>0</v>
      </c>
      <c r="GU1381" s="2" t="s">
        <v>3</v>
      </c>
      <c r="GV1381" s="2">
        <f t="shared" si="1152"/>
        <v>0</v>
      </c>
      <c r="GW1381" s="2">
        <v>1</v>
      </c>
      <c r="GX1381" s="2">
        <f t="shared" si="1153"/>
        <v>0</v>
      </c>
      <c r="GY1381" s="2"/>
      <c r="GZ1381" s="2"/>
      <c r="HA1381" s="2">
        <v>0</v>
      </c>
      <c r="HB1381" s="2">
        <v>0</v>
      </c>
      <c r="HC1381" s="2">
        <f t="shared" si="1154"/>
        <v>0</v>
      </c>
      <c r="HD1381" s="2"/>
      <c r="HE1381" s="2" t="s">
        <v>3</v>
      </c>
      <c r="HF1381" s="2" t="s">
        <v>3</v>
      </c>
      <c r="HG1381" s="2"/>
      <c r="HH1381" s="2"/>
      <c r="HI1381" s="2"/>
      <c r="HJ1381" s="2"/>
      <c r="HK1381" s="2"/>
      <c r="HL1381" s="2"/>
      <c r="HM1381" s="2" t="s">
        <v>3</v>
      </c>
      <c r="HN1381" s="2" t="s">
        <v>3</v>
      </c>
      <c r="HO1381" s="2" t="s">
        <v>3</v>
      </c>
      <c r="HP1381" s="2" t="s">
        <v>3</v>
      </c>
      <c r="HQ1381" s="2" t="s">
        <v>3</v>
      </c>
      <c r="HR1381" s="2"/>
      <c r="HS1381" s="2">
        <v>0</v>
      </c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>
        <v>0</v>
      </c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</row>
    <row r="1382" spans="1:255" x14ac:dyDescent="0.2">
      <c r="A1382" s="3">
        <v>17</v>
      </c>
      <c r="B1382" s="3">
        <v>1</v>
      </c>
      <c r="E1382" s="3" t="s">
        <v>1219</v>
      </c>
      <c r="F1382" s="3" t="s">
        <v>1220</v>
      </c>
      <c r="G1382" s="3" t="s">
        <v>2153</v>
      </c>
      <c r="H1382" s="3" t="s">
        <v>672</v>
      </c>
      <c r="I1382" s="3">
        <f>ROUND(80*1.05,9)</f>
        <v>84</v>
      </c>
      <c r="J1382" s="3">
        <v>0</v>
      </c>
      <c r="K1382" s="3">
        <f>ROUND(80*1.05,9)</f>
        <v>84</v>
      </c>
      <c r="O1382" s="3">
        <f t="shared" si="1130"/>
        <v>4114.66</v>
      </c>
      <c r="P1382" s="3">
        <f t="shared" si="1131"/>
        <v>4114.66</v>
      </c>
      <c r="Q1382" s="3">
        <f t="shared" si="1116"/>
        <v>0</v>
      </c>
      <c r="R1382" s="3">
        <f t="shared" si="1117"/>
        <v>0</v>
      </c>
      <c r="S1382" s="3">
        <f t="shared" si="1132"/>
        <v>0</v>
      </c>
      <c r="T1382" s="3">
        <f t="shared" si="1133"/>
        <v>0</v>
      </c>
      <c r="U1382" s="3">
        <f t="shared" si="1134"/>
        <v>0</v>
      </c>
      <c r="V1382" s="3">
        <f t="shared" si="1135"/>
        <v>0</v>
      </c>
      <c r="W1382" s="3">
        <f t="shared" si="1136"/>
        <v>0</v>
      </c>
      <c r="X1382" s="3">
        <f t="shared" si="1118"/>
        <v>0</v>
      </c>
      <c r="Y1382" s="3">
        <f t="shared" si="1119"/>
        <v>0</v>
      </c>
      <c r="AA1382" s="3">
        <v>56661436</v>
      </c>
      <c r="AB1382" s="3">
        <f t="shared" si="1137"/>
        <v>6.24</v>
      </c>
      <c r="AC1382" s="3">
        <f t="shared" si="1120"/>
        <v>6.24</v>
      </c>
      <c r="AD1382" s="3">
        <f t="shared" si="1121"/>
        <v>0</v>
      </c>
      <c r="AE1382" s="3">
        <f t="shared" si="1122"/>
        <v>0</v>
      </c>
      <c r="AF1382" s="3">
        <f t="shared" si="1123"/>
        <v>0</v>
      </c>
      <c r="AG1382" s="3">
        <f t="shared" si="1138"/>
        <v>0</v>
      </c>
      <c r="AH1382" s="3">
        <f t="shared" si="1124"/>
        <v>0</v>
      </c>
      <c r="AI1382" s="3">
        <f t="shared" si="1125"/>
        <v>0</v>
      </c>
      <c r="AJ1382" s="3">
        <f t="shared" si="1139"/>
        <v>0</v>
      </c>
      <c r="AK1382" s="3">
        <v>6.24</v>
      </c>
      <c r="AL1382" s="3">
        <v>6.24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1</v>
      </c>
      <c r="AW1382" s="3">
        <v>1</v>
      </c>
      <c r="AZ1382" s="3">
        <v>1</v>
      </c>
      <c r="BA1382" s="3">
        <v>1</v>
      </c>
      <c r="BB1382" s="3">
        <v>1</v>
      </c>
      <c r="BC1382" s="3">
        <v>7.85</v>
      </c>
      <c r="BD1382" s="3" t="s">
        <v>3</v>
      </c>
      <c r="BE1382" s="3" t="s">
        <v>3</v>
      </c>
      <c r="BF1382" s="3" t="s">
        <v>3</v>
      </c>
      <c r="BG1382" s="3" t="s">
        <v>3</v>
      </c>
      <c r="BH1382" s="3">
        <v>3</v>
      </c>
      <c r="BI1382" s="3">
        <v>1</v>
      </c>
      <c r="BJ1382" s="3" t="s">
        <v>1221</v>
      </c>
      <c r="BM1382" s="3">
        <v>1617</v>
      </c>
      <c r="BN1382" s="3">
        <v>0</v>
      </c>
      <c r="BO1382" s="3" t="s">
        <v>1220</v>
      </c>
      <c r="BP1382" s="3">
        <v>1</v>
      </c>
      <c r="BQ1382" s="3">
        <v>200</v>
      </c>
      <c r="BR1382" s="3">
        <v>0</v>
      </c>
      <c r="BS1382" s="3">
        <v>1</v>
      </c>
      <c r="BT1382" s="3">
        <v>1</v>
      </c>
      <c r="BU1382" s="3">
        <v>1</v>
      </c>
      <c r="BV1382" s="3">
        <v>1</v>
      </c>
      <c r="BW1382" s="3">
        <v>1</v>
      </c>
      <c r="BX1382" s="3">
        <v>1</v>
      </c>
      <c r="BY1382" s="3" t="s">
        <v>3</v>
      </c>
      <c r="BZ1382" s="3">
        <v>0</v>
      </c>
      <c r="CA1382" s="3">
        <v>0</v>
      </c>
      <c r="CB1382" s="3" t="s">
        <v>3</v>
      </c>
      <c r="CE1382" s="3">
        <v>1566</v>
      </c>
      <c r="CF1382" s="3">
        <v>0</v>
      </c>
      <c r="CG1382" s="3">
        <v>0</v>
      </c>
      <c r="CM1382" s="3">
        <v>0</v>
      </c>
      <c r="CN1382" s="3" t="s">
        <v>3</v>
      </c>
      <c r="CO1382" s="3">
        <v>0</v>
      </c>
      <c r="CP1382" s="3">
        <f t="shared" si="1140"/>
        <v>4114.66</v>
      </c>
      <c r="CQ1382" s="3">
        <f t="shared" si="1141"/>
        <v>48.98</v>
      </c>
      <c r="CR1382" s="3">
        <f t="shared" si="1126"/>
        <v>0</v>
      </c>
      <c r="CS1382" s="3">
        <f t="shared" si="1127"/>
        <v>0</v>
      </c>
      <c r="CT1382" s="3">
        <f t="shared" si="1142"/>
        <v>0</v>
      </c>
      <c r="CU1382" s="3">
        <f t="shared" si="1143"/>
        <v>0</v>
      </c>
      <c r="CV1382" s="3">
        <f t="shared" si="1144"/>
        <v>0</v>
      </c>
      <c r="CW1382" s="3">
        <f t="shared" si="1145"/>
        <v>0</v>
      </c>
      <c r="CX1382" s="3">
        <f t="shared" si="1146"/>
        <v>0</v>
      </c>
      <c r="CY1382" s="3">
        <f t="shared" si="1128"/>
        <v>0</v>
      </c>
      <c r="CZ1382" s="3">
        <f t="shared" si="1129"/>
        <v>0</v>
      </c>
      <c r="DC1382" s="3" t="s">
        <v>3</v>
      </c>
      <c r="DD1382" s="3" t="s">
        <v>3</v>
      </c>
      <c r="DE1382" s="3" t="s">
        <v>3</v>
      </c>
      <c r="DF1382" s="3" t="s">
        <v>3</v>
      </c>
      <c r="DG1382" s="3" t="s">
        <v>3</v>
      </c>
      <c r="DH1382" s="3" t="s">
        <v>3</v>
      </c>
      <c r="DI1382" s="3" t="s">
        <v>3</v>
      </c>
      <c r="DJ1382" s="3" t="s">
        <v>3</v>
      </c>
      <c r="DK1382" s="3" t="s">
        <v>3</v>
      </c>
      <c r="DL1382" s="3" t="s">
        <v>3</v>
      </c>
      <c r="DM1382" s="3" t="s">
        <v>3</v>
      </c>
      <c r="DN1382" s="3">
        <v>0</v>
      </c>
      <c r="DO1382" s="3">
        <v>0</v>
      </c>
      <c r="DP1382" s="3">
        <v>1</v>
      </c>
      <c r="DQ1382" s="3">
        <v>1</v>
      </c>
      <c r="DU1382" s="3">
        <v>1003</v>
      </c>
      <c r="DV1382" s="3" t="s">
        <v>672</v>
      </c>
      <c r="DW1382" s="3" t="s">
        <v>672</v>
      </c>
      <c r="DX1382" s="3">
        <v>1</v>
      </c>
      <c r="DZ1382" s="3" t="s">
        <v>3</v>
      </c>
      <c r="EA1382" s="3" t="s">
        <v>3</v>
      </c>
      <c r="EB1382" s="3" t="s">
        <v>3</v>
      </c>
      <c r="EC1382" s="3" t="s">
        <v>3</v>
      </c>
      <c r="EE1382" s="3">
        <v>56938530</v>
      </c>
      <c r="EF1382" s="3">
        <v>200</v>
      </c>
      <c r="EG1382" s="3" t="s">
        <v>343</v>
      </c>
      <c r="EH1382" s="3">
        <v>0</v>
      </c>
      <c r="EI1382" s="3" t="s">
        <v>3</v>
      </c>
      <c r="EJ1382" s="3">
        <v>1</v>
      </c>
      <c r="EK1382" s="3">
        <v>1617</v>
      </c>
      <c r="EL1382" s="3" t="s">
        <v>344</v>
      </c>
      <c r="EM1382" s="3" t="s">
        <v>345</v>
      </c>
      <c r="EO1382" s="3" t="s">
        <v>3</v>
      </c>
      <c r="EQ1382" s="3">
        <v>131072</v>
      </c>
      <c r="ER1382" s="3">
        <v>6.24</v>
      </c>
      <c r="ES1382" s="3">
        <v>6.24</v>
      </c>
      <c r="ET1382" s="3">
        <v>0</v>
      </c>
      <c r="EU1382" s="3">
        <v>0</v>
      </c>
      <c r="EV1382" s="3">
        <v>0</v>
      </c>
      <c r="EW1382" s="3">
        <v>0</v>
      </c>
      <c r="EX1382" s="3">
        <v>0</v>
      </c>
      <c r="EY1382" s="3">
        <v>0</v>
      </c>
      <c r="FQ1382" s="3">
        <v>0</v>
      </c>
      <c r="FR1382" s="3">
        <v>0</v>
      </c>
      <c r="FS1382" s="3">
        <v>0</v>
      </c>
      <c r="FX1382" s="3">
        <v>0</v>
      </c>
      <c r="FY1382" s="3">
        <v>0</v>
      </c>
      <c r="GA1382" s="3" t="s">
        <v>3</v>
      </c>
      <c r="GD1382" s="3">
        <v>1</v>
      </c>
      <c r="GF1382" s="3">
        <v>1196090358</v>
      </c>
      <c r="GG1382" s="3">
        <v>2</v>
      </c>
      <c r="GH1382" s="3">
        <v>1</v>
      </c>
      <c r="GI1382" s="3">
        <v>2</v>
      </c>
      <c r="GJ1382" s="3">
        <v>0</v>
      </c>
      <c r="GK1382" s="3">
        <v>0</v>
      </c>
      <c r="GL1382" s="3">
        <f t="shared" si="1147"/>
        <v>0</v>
      </c>
      <c r="GM1382" s="3">
        <f t="shared" si="1148"/>
        <v>4114.66</v>
      </c>
      <c r="GN1382" s="3">
        <f t="shared" si="1149"/>
        <v>4114.66</v>
      </c>
      <c r="GO1382" s="3">
        <f t="shared" si="1150"/>
        <v>0</v>
      </c>
      <c r="GP1382" s="3">
        <f t="shared" si="1151"/>
        <v>0</v>
      </c>
      <c r="GR1382" s="3">
        <v>0</v>
      </c>
      <c r="GS1382" s="3">
        <v>3</v>
      </c>
      <c r="GT1382" s="3">
        <v>0</v>
      </c>
      <c r="GU1382" s="3" t="s">
        <v>3</v>
      </c>
      <c r="GV1382" s="3">
        <f t="shared" si="1152"/>
        <v>0</v>
      </c>
      <c r="GW1382" s="3">
        <v>1</v>
      </c>
      <c r="GX1382" s="3">
        <f t="shared" si="1153"/>
        <v>0</v>
      </c>
      <c r="HA1382" s="3">
        <v>0</v>
      </c>
      <c r="HB1382" s="3">
        <v>0</v>
      </c>
      <c r="HC1382" s="3">
        <f t="shared" si="1154"/>
        <v>0</v>
      </c>
      <c r="HE1382" s="3" t="s">
        <v>3</v>
      </c>
      <c r="HF1382" s="3" t="s">
        <v>3</v>
      </c>
      <c r="HM1382" s="3" t="s">
        <v>3</v>
      </c>
      <c r="HN1382" s="3" t="s">
        <v>3</v>
      </c>
      <c r="HO1382" s="3" t="s">
        <v>3</v>
      </c>
      <c r="HP1382" s="3" t="s">
        <v>3</v>
      </c>
      <c r="HQ1382" s="3" t="s">
        <v>3</v>
      </c>
      <c r="HS1382" s="3">
        <v>0</v>
      </c>
      <c r="IK1382" s="3">
        <v>0</v>
      </c>
    </row>
    <row r="1383" spans="1:255" x14ac:dyDescent="0.2">
      <c r="A1383" s="2">
        <v>17</v>
      </c>
      <c r="B1383" s="2">
        <v>1</v>
      </c>
      <c r="C1383" s="2"/>
      <c r="D1383" s="2"/>
      <c r="E1383" s="2" t="s">
        <v>1222</v>
      </c>
      <c r="F1383" s="2" t="s">
        <v>1223</v>
      </c>
      <c r="G1383" s="2" t="s">
        <v>1224</v>
      </c>
      <c r="H1383" s="2" t="s">
        <v>672</v>
      </c>
      <c r="I1383" s="2">
        <f>ROUND(120*1.05,9)</f>
        <v>126</v>
      </c>
      <c r="J1383" s="2">
        <v>0</v>
      </c>
      <c r="K1383" s="2">
        <f>ROUND(120*1.05,9)</f>
        <v>126</v>
      </c>
      <c r="L1383" s="2"/>
      <c r="M1383" s="2"/>
      <c r="N1383" s="2"/>
      <c r="O1383" s="2">
        <f t="shared" si="1130"/>
        <v>2081.52</v>
      </c>
      <c r="P1383" s="2">
        <f t="shared" si="1131"/>
        <v>2081.52</v>
      </c>
      <c r="Q1383" s="2">
        <f t="shared" si="1116"/>
        <v>0</v>
      </c>
      <c r="R1383" s="2">
        <f t="shared" si="1117"/>
        <v>0</v>
      </c>
      <c r="S1383" s="2">
        <f t="shared" si="1132"/>
        <v>0</v>
      </c>
      <c r="T1383" s="2">
        <f t="shared" si="1133"/>
        <v>0</v>
      </c>
      <c r="U1383" s="2">
        <f t="shared" si="1134"/>
        <v>0</v>
      </c>
      <c r="V1383" s="2">
        <f t="shared" si="1135"/>
        <v>0</v>
      </c>
      <c r="W1383" s="2">
        <f t="shared" si="1136"/>
        <v>0</v>
      </c>
      <c r="X1383" s="2">
        <f t="shared" si="1118"/>
        <v>0</v>
      </c>
      <c r="Y1383" s="2">
        <f t="shared" si="1119"/>
        <v>0</v>
      </c>
      <c r="Z1383" s="2"/>
      <c r="AA1383" s="2">
        <v>56661434</v>
      </c>
      <c r="AB1383" s="2">
        <f t="shared" si="1137"/>
        <v>16.52</v>
      </c>
      <c r="AC1383" s="2">
        <f t="shared" si="1120"/>
        <v>16.52</v>
      </c>
      <c r="AD1383" s="2">
        <f t="shared" si="1121"/>
        <v>0</v>
      </c>
      <c r="AE1383" s="2">
        <f t="shared" si="1122"/>
        <v>0</v>
      </c>
      <c r="AF1383" s="2">
        <f t="shared" si="1123"/>
        <v>0</v>
      </c>
      <c r="AG1383" s="2">
        <f t="shared" si="1138"/>
        <v>0</v>
      </c>
      <c r="AH1383" s="2">
        <f t="shared" si="1124"/>
        <v>0</v>
      </c>
      <c r="AI1383" s="2">
        <f t="shared" si="1125"/>
        <v>0</v>
      </c>
      <c r="AJ1383" s="2">
        <f t="shared" si="1139"/>
        <v>0</v>
      </c>
      <c r="AK1383" s="2">
        <v>16.52</v>
      </c>
      <c r="AL1383" s="2">
        <v>16.52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1</v>
      </c>
      <c r="AW1383" s="2">
        <v>1</v>
      </c>
      <c r="AX1383" s="2"/>
      <c r="AY1383" s="2"/>
      <c r="AZ1383" s="2">
        <v>1</v>
      </c>
      <c r="BA1383" s="2">
        <v>1</v>
      </c>
      <c r="BB1383" s="2">
        <v>1</v>
      </c>
      <c r="BC1383" s="2">
        <v>1</v>
      </c>
      <c r="BD1383" s="2" t="s">
        <v>3</v>
      </c>
      <c r="BE1383" s="2" t="s">
        <v>3</v>
      </c>
      <c r="BF1383" s="2" t="s">
        <v>3</v>
      </c>
      <c r="BG1383" s="2" t="s">
        <v>3</v>
      </c>
      <c r="BH1383" s="2">
        <v>3</v>
      </c>
      <c r="BI1383" s="2">
        <v>1</v>
      </c>
      <c r="BJ1383" s="2" t="s">
        <v>1225</v>
      </c>
      <c r="BK1383" s="2"/>
      <c r="BL1383" s="2"/>
      <c r="BM1383" s="2">
        <v>1617</v>
      </c>
      <c r="BN1383" s="2">
        <v>0</v>
      </c>
      <c r="BO1383" s="2" t="s">
        <v>3</v>
      </c>
      <c r="BP1383" s="2">
        <v>0</v>
      </c>
      <c r="BQ1383" s="2">
        <v>200</v>
      </c>
      <c r="BR1383" s="2">
        <v>0</v>
      </c>
      <c r="BS1383" s="2">
        <v>1</v>
      </c>
      <c r="BT1383" s="2">
        <v>1</v>
      </c>
      <c r="BU1383" s="2">
        <v>1</v>
      </c>
      <c r="BV1383" s="2">
        <v>1</v>
      </c>
      <c r="BW1383" s="2">
        <v>1</v>
      </c>
      <c r="BX1383" s="2">
        <v>1</v>
      </c>
      <c r="BY1383" s="2" t="s">
        <v>3</v>
      </c>
      <c r="BZ1383" s="2">
        <v>0</v>
      </c>
      <c r="CA1383" s="2">
        <v>0</v>
      </c>
      <c r="CB1383" s="2" t="s">
        <v>3</v>
      </c>
      <c r="CC1383" s="2"/>
      <c r="CD1383" s="2"/>
      <c r="CE1383" s="2">
        <v>1566</v>
      </c>
      <c r="CF1383" s="2">
        <v>0</v>
      </c>
      <c r="CG1383" s="2">
        <v>0</v>
      </c>
      <c r="CH1383" s="2"/>
      <c r="CI1383" s="2"/>
      <c r="CJ1383" s="2"/>
      <c r="CK1383" s="2"/>
      <c r="CL1383" s="2"/>
      <c r="CM1383" s="2">
        <v>0</v>
      </c>
      <c r="CN1383" s="2" t="s">
        <v>3</v>
      </c>
      <c r="CO1383" s="2">
        <v>0</v>
      </c>
      <c r="CP1383" s="2">
        <f t="shared" si="1140"/>
        <v>2081.52</v>
      </c>
      <c r="CQ1383" s="2">
        <f t="shared" si="1141"/>
        <v>16.52</v>
      </c>
      <c r="CR1383" s="2">
        <f t="shared" si="1126"/>
        <v>0</v>
      </c>
      <c r="CS1383" s="2">
        <f t="shared" si="1127"/>
        <v>0</v>
      </c>
      <c r="CT1383" s="2">
        <f t="shared" si="1142"/>
        <v>0</v>
      </c>
      <c r="CU1383" s="2">
        <f t="shared" si="1143"/>
        <v>0</v>
      </c>
      <c r="CV1383" s="2">
        <f t="shared" si="1144"/>
        <v>0</v>
      </c>
      <c r="CW1383" s="2">
        <f t="shared" si="1145"/>
        <v>0</v>
      </c>
      <c r="CX1383" s="2">
        <f t="shared" si="1146"/>
        <v>0</v>
      </c>
      <c r="CY1383" s="2">
        <f t="shared" si="1128"/>
        <v>0</v>
      </c>
      <c r="CZ1383" s="2">
        <f t="shared" si="1129"/>
        <v>0</v>
      </c>
      <c r="DA1383" s="2"/>
      <c r="DB1383" s="2"/>
      <c r="DC1383" s="2" t="s">
        <v>3</v>
      </c>
      <c r="DD1383" s="2" t="s">
        <v>3</v>
      </c>
      <c r="DE1383" s="2" t="s">
        <v>3</v>
      </c>
      <c r="DF1383" s="2" t="s">
        <v>3</v>
      </c>
      <c r="DG1383" s="2" t="s">
        <v>3</v>
      </c>
      <c r="DH1383" s="2" t="s">
        <v>3</v>
      </c>
      <c r="DI1383" s="2" t="s">
        <v>3</v>
      </c>
      <c r="DJ1383" s="2" t="s">
        <v>3</v>
      </c>
      <c r="DK1383" s="2" t="s">
        <v>3</v>
      </c>
      <c r="DL1383" s="2" t="s">
        <v>3</v>
      </c>
      <c r="DM1383" s="2" t="s">
        <v>3</v>
      </c>
      <c r="DN1383" s="2">
        <v>0</v>
      </c>
      <c r="DO1383" s="2">
        <v>0</v>
      </c>
      <c r="DP1383" s="2">
        <v>1</v>
      </c>
      <c r="DQ1383" s="2">
        <v>1</v>
      </c>
      <c r="DR1383" s="2"/>
      <c r="DS1383" s="2"/>
      <c r="DT1383" s="2"/>
      <c r="DU1383" s="2">
        <v>1003</v>
      </c>
      <c r="DV1383" s="2" t="s">
        <v>672</v>
      </c>
      <c r="DW1383" s="2" t="s">
        <v>672</v>
      </c>
      <c r="DX1383" s="2">
        <v>1</v>
      </c>
      <c r="DY1383" s="2"/>
      <c r="DZ1383" s="2" t="s">
        <v>3</v>
      </c>
      <c r="EA1383" s="2" t="s">
        <v>3</v>
      </c>
      <c r="EB1383" s="2" t="s">
        <v>3</v>
      </c>
      <c r="EC1383" s="2" t="s">
        <v>3</v>
      </c>
      <c r="ED1383" s="2"/>
      <c r="EE1383" s="2">
        <v>56938530</v>
      </c>
      <c r="EF1383" s="2">
        <v>200</v>
      </c>
      <c r="EG1383" s="2" t="s">
        <v>343</v>
      </c>
      <c r="EH1383" s="2">
        <v>0</v>
      </c>
      <c r="EI1383" s="2" t="s">
        <v>3</v>
      </c>
      <c r="EJ1383" s="2">
        <v>1</v>
      </c>
      <c r="EK1383" s="2">
        <v>1617</v>
      </c>
      <c r="EL1383" s="2" t="s">
        <v>344</v>
      </c>
      <c r="EM1383" s="2" t="s">
        <v>345</v>
      </c>
      <c r="EN1383" s="2"/>
      <c r="EO1383" s="2" t="s">
        <v>3</v>
      </c>
      <c r="EP1383" s="2"/>
      <c r="EQ1383" s="2">
        <v>131072</v>
      </c>
      <c r="ER1383" s="2">
        <v>16.52</v>
      </c>
      <c r="ES1383" s="2">
        <v>16.52</v>
      </c>
      <c r="ET1383" s="2">
        <v>0</v>
      </c>
      <c r="EU1383" s="2">
        <v>0</v>
      </c>
      <c r="EV1383" s="2">
        <v>0</v>
      </c>
      <c r="EW1383" s="2">
        <v>0</v>
      </c>
      <c r="EX1383" s="2">
        <v>0</v>
      </c>
      <c r="EY1383" s="2">
        <v>0</v>
      </c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>
        <v>0</v>
      </c>
      <c r="FR1383" s="2">
        <v>0</v>
      </c>
      <c r="FS1383" s="2">
        <v>0</v>
      </c>
      <c r="FT1383" s="2"/>
      <c r="FU1383" s="2"/>
      <c r="FV1383" s="2"/>
      <c r="FW1383" s="2"/>
      <c r="FX1383" s="2">
        <v>0</v>
      </c>
      <c r="FY1383" s="2">
        <v>0</v>
      </c>
      <c r="FZ1383" s="2"/>
      <c r="GA1383" s="2" t="s">
        <v>3</v>
      </c>
      <c r="GB1383" s="2"/>
      <c r="GC1383" s="2"/>
      <c r="GD1383" s="2">
        <v>1</v>
      </c>
      <c r="GE1383" s="2"/>
      <c r="GF1383" s="2">
        <v>1878052781</v>
      </c>
      <c r="GG1383" s="2">
        <v>2</v>
      </c>
      <c r="GH1383" s="2">
        <v>1</v>
      </c>
      <c r="GI1383" s="2">
        <v>-2</v>
      </c>
      <c r="GJ1383" s="2">
        <v>0</v>
      </c>
      <c r="GK1383" s="2">
        <v>0</v>
      </c>
      <c r="GL1383" s="2">
        <f t="shared" si="1147"/>
        <v>0</v>
      </c>
      <c r="GM1383" s="2">
        <f t="shared" si="1148"/>
        <v>2081.52</v>
      </c>
      <c r="GN1383" s="2">
        <f t="shared" si="1149"/>
        <v>2081.52</v>
      </c>
      <c r="GO1383" s="2">
        <f t="shared" si="1150"/>
        <v>0</v>
      </c>
      <c r="GP1383" s="2">
        <f t="shared" si="1151"/>
        <v>0</v>
      </c>
      <c r="GQ1383" s="2"/>
      <c r="GR1383" s="2">
        <v>0</v>
      </c>
      <c r="GS1383" s="2">
        <v>3</v>
      </c>
      <c r="GT1383" s="2">
        <v>0</v>
      </c>
      <c r="GU1383" s="2" t="s">
        <v>3</v>
      </c>
      <c r="GV1383" s="2">
        <f t="shared" si="1152"/>
        <v>0</v>
      </c>
      <c r="GW1383" s="2">
        <v>1</v>
      </c>
      <c r="GX1383" s="2">
        <f t="shared" si="1153"/>
        <v>0</v>
      </c>
      <c r="GY1383" s="2"/>
      <c r="GZ1383" s="2"/>
      <c r="HA1383" s="2">
        <v>0</v>
      </c>
      <c r="HB1383" s="2">
        <v>0</v>
      </c>
      <c r="HC1383" s="2">
        <f t="shared" si="1154"/>
        <v>0</v>
      </c>
      <c r="HD1383" s="2"/>
      <c r="HE1383" s="2" t="s">
        <v>3</v>
      </c>
      <c r="HF1383" s="2" t="s">
        <v>3</v>
      </c>
      <c r="HG1383" s="2"/>
      <c r="HH1383" s="2"/>
      <c r="HI1383" s="2"/>
      <c r="HJ1383" s="2"/>
      <c r="HK1383" s="2"/>
      <c r="HL1383" s="2"/>
      <c r="HM1383" s="2" t="s">
        <v>3</v>
      </c>
      <c r="HN1383" s="2" t="s">
        <v>3</v>
      </c>
      <c r="HO1383" s="2" t="s">
        <v>3</v>
      </c>
      <c r="HP1383" s="2" t="s">
        <v>3</v>
      </c>
      <c r="HQ1383" s="2" t="s">
        <v>3</v>
      </c>
      <c r="HR1383" s="2"/>
      <c r="HS1383" s="2">
        <v>0</v>
      </c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>
        <v>0</v>
      </c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</row>
    <row r="1384" spans="1:255" x14ac:dyDescent="0.2">
      <c r="A1384" s="3">
        <v>17</v>
      </c>
      <c r="B1384" s="3">
        <v>1</v>
      </c>
      <c r="E1384" s="3" t="s">
        <v>1222</v>
      </c>
      <c r="F1384" s="3" t="s">
        <v>1223</v>
      </c>
      <c r="G1384" s="3" t="s">
        <v>1224</v>
      </c>
      <c r="H1384" s="3" t="s">
        <v>672</v>
      </c>
      <c r="I1384" s="3">
        <f>ROUND(120*1.05,9)</f>
        <v>126</v>
      </c>
      <c r="J1384" s="3">
        <v>0</v>
      </c>
      <c r="K1384" s="3">
        <f>ROUND(120*1.05,9)</f>
        <v>126</v>
      </c>
      <c r="O1384" s="3">
        <f t="shared" si="1130"/>
        <v>9325.2099999999991</v>
      </c>
      <c r="P1384" s="3">
        <f t="shared" si="1131"/>
        <v>9325.2099999999991</v>
      </c>
      <c r="Q1384" s="3">
        <f t="shared" si="1116"/>
        <v>0</v>
      </c>
      <c r="R1384" s="3">
        <f t="shared" si="1117"/>
        <v>0</v>
      </c>
      <c r="S1384" s="3">
        <f t="shared" si="1132"/>
        <v>0</v>
      </c>
      <c r="T1384" s="3">
        <f t="shared" si="1133"/>
        <v>0</v>
      </c>
      <c r="U1384" s="3">
        <f t="shared" si="1134"/>
        <v>0</v>
      </c>
      <c r="V1384" s="3">
        <f t="shared" si="1135"/>
        <v>0</v>
      </c>
      <c r="W1384" s="3">
        <f t="shared" si="1136"/>
        <v>0</v>
      </c>
      <c r="X1384" s="3">
        <f t="shared" si="1118"/>
        <v>0</v>
      </c>
      <c r="Y1384" s="3">
        <f t="shared" si="1119"/>
        <v>0</v>
      </c>
      <c r="AA1384" s="3">
        <v>56661436</v>
      </c>
      <c r="AB1384" s="3">
        <f t="shared" si="1137"/>
        <v>16.52</v>
      </c>
      <c r="AC1384" s="3">
        <f t="shared" si="1120"/>
        <v>16.52</v>
      </c>
      <c r="AD1384" s="3">
        <f t="shared" si="1121"/>
        <v>0</v>
      </c>
      <c r="AE1384" s="3">
        <f t="shared" si="1122"/>
        <v>0</v>
      </c>
      <c r="AF1384" s="3">
        <f t="shared" si="1123"/>
        <v>0</v>
      </c>
      <c r="AG1384" s="3">
        <f t="shared" si="1138"/>
        <v>0</v>
      </c>
      <c r="AH1384" s="3">
        <f t="shared" si="1124"/>
        <v>0</v>
      </c>
      <c r="AI1384" s="3">
        <f t="shared" si="1125"/>
        <v>0</v>
      </c>
      <c r="AJ1384" s="3">
        <f t="shared" si="1139"/>
        <v>0</v>
      </c>
      <c r="AK1384" s="3">
        <v>16.52</v>
      </c>
      <c r="AL1384" s="3">
        <v>16.52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1</v>
      </c>
      <c r="AW1384" s="3">
        <v>1</v>
      </c>
      <c r="AZ1384" s="3">
        <v>1</v>
      </c>
      <c r="BA1384" s="3">
        <v>1</v>
      </c>
      <c r="BB1384" s="3">
        <v>1</v>
      </c>
      <c r="BC1384" s="3">
        <v>4.4800000000000004</v>
      </c>
      <c r="BD1384" s="3" t="s">
        <v>3</v>
      </c>
      <c r="BE1384" s="3" t="s">
        <v>3</v>
      </c>
      <c r="BF1384" s="3" t="s">
        <v>3</v>
      </c>
      <c r="BG1384" s="3" t="s">
        <v>3</v>
      </c>
      <c r="BH1384" s="3">
        <v>3</v>
      </c>
      <c r="BI1384" s="3">
        <v>1</v>
      </c>
      <c r="BJ1384" s="3" t="s">
        <v>1225</v>
      </c>
      <c r="BM1384" s="3">
        <v>1617</v>
      </c>
      <c r="BN1384" s="3">
        <v>0</v>
      </c>
      <c r="BO1384" s="3" t="s">
        <v>1223</v>
      </c>
      <c r="BP1384" s="3">
        <v>1</v>
      </c>
      <c r="BQ1384" s="3">
        <v>200</v>
      </c>
      <c r="BR1384" s="3">
        <v>0</v>
      </c>
      <c r="BS1384" s="3">
        <v>1</v>
      </c>
      <c r="BT1384" s="3">
        <v>1</v>
      </c>
      <c r="BU1384" s="3">
        <v>1</v>
      </c>
      <c r="BV1384" s="3">
        <v>1</v>
      </c>
      <c r="BW1384" s="3">
        <v>1</v>
      </c>
      <c r="BX1384" s="3">
        <v>1</v>
      </c>
      <c r="BY1384" s="3" t="s">
        <v>3</v>
      </c>
      <c r="BZ1384" s="3">
        <v>0</v>
      </c>
      <c r="CA1384" s="3">
        <v>0</v>
      </c>
      <c r="CB1384" s="3" t="s">
        <v>3</v>
      </c>
      <c r="CE1384" s="3">
        <v>1566</v>
      </c>
      <c r="CF1384" s="3">
        <v>0</v>
      </c>
      <c r="CG1384" s="3">
        <v>0</v>
      </c>
      <c r="CM1384" s="3">
        <v>0</v>
      </c>
      <c r="CN1384" s="3" t="s">
        <v>3</v>
      </c>
      <c r="CO1384" s="3">
        <v>0</v>
      </c>
      <c r="CP1384" s="3">
        <f t="shared" si="1140"/>
        <v>9325.2099999999991</v>
      </c>
      <c r="CQ1384" s="3">
        <f t="shared" si="1141"/>
        <v>74.010000000000005</v>
      </c>
      <c r="CR1384" s="3">
        <f t="shared" si="1126"/>
        <v>0</v>
      </c>
      <c r="CS1384" s="3">
        <f t="shared" si="1127"/>
        <v>0</v>
      </c>
      <c r="CT1384" s="3">
        <f t="shared" si="1142"/>
        <v>0</v>
      </c>
      <c r="CU1384" s="3">
        <f t="shared" si="1143"/>
        <v>0</v>
      </c>
      <c r="CV1384" s="3">
        <f t="shared" si="1144"/>
        <v>0</v>
      </c>
      <c r="CW1384" s="3">
        <f t="shared" si="1145"/>
        <v>0</v>
      </c>
      <c r="CX1384" s="3">
        <f t="shared" si="1146"/>
        <v>0</v>
      </c>
      <c r="CY1384" s="3">
        <f t="shared" si="1128"/>
        <v>0</v>
      </c>
      <c r="CZ1384" s="3">
        <f t="shared" si="1129"/>
        <v>0</v>
      </c>
      <c r="DC1384" s="3" t="s">
        <v>3</v>
      </c>
      <c r="DD1384" s="3" t="s">
        <v>3</v>
      </c>
      <c r="DE1384" s="3" t="s">
        <v>3</v>
      </c>
      <c r="DF1384" s="3" t="s">
        <v>3</v>
      </c>
      <c r="DG1384" s="3" t="s">
        <v>3</v>
      </c>
      <c r="DH1384" s="3" t="s">
        <v>3</v>
      </c>
      <c r="DI1384" s="3" t="s">
        <v>3</v>
      </c>
      <c r="DJ1384" s="3" t="s">
        <v>3</v>
      </c>
      <c r="DK1384" s="3" t="s">
        <v>3</v>
      </c>
      <c r="DL1384" s="3" t="s">
        <v>3</v>
      </c>
      <c r="DM1384" s="3" t="s">
        <v>3</v>
      </c>
      <c r="DN1384" s="3">
        <v>0</v>
      </c>
      <c r="DO1384" s="3">
        <v>0</v>
      </c>
      <c r="DP1384" s="3">
        <v>1</v>
      </c>
      <c r="DQ1384" s="3">
        <v>1</v>
      </c>
      <c r="DU1384" s="3">
        <v>1003</v>
      </c>
      <c r="DV1384" s="3" t="s">
        <v>672</v>
      </c>
      <c r="DW1384" s="3" t="s">
        <v>672</v>
      </c>
      <c r="DX1384" s="3">
        <v>1</v>
      </c>
      <c r="DZ1384" s="3" t="s">
        <v>3</v>
      </c>
      <c r="EA1384" s="3" t="s">
        <v>3</v>
      </c>
      <c r="EB1384" s="3" t="s">
        <v>3</v>
      </c>
      <c r="EC1384" s="3" t="s">
        <v>3</v>
      </c>
      <c r="EE1384" s="3">
        <v>56938530</v>
      </c>
      <c r="EF1384" s="3">
        <v>200</v>
      </c>
      <c r="EG1384" s="3" t="s">
        <v>343</v>
      </c>
      <c r="EH1384" s="3">
        <v>0</v>
      </c>
      <c r="EI1384" s="3" t="s">
        <v>3</v>
      </c>
      <c r="EJ1384" s="3">
        <v>1</v>
      </c>
      <c r="EK1384" s="3">
        <v>1617</v>
      </c>
      <c r="EL1384" s="3" t="s">
        <v>344</v>
      </c>
      <c r="EM1384" s="3" t="s">
        <v>345</v>
      </c>
      <c r="EO1384" s="3" t="s">
        <v>3</v>
      </c>
      <c r="EQ1384" s="3">
        <v>131072</v>
      </c>
      <c r="ER1384" s="3">
        <v>16.52</v>
      </c>
      <c r="ES1384" s="3">
        <v>16.52</v>
      </c>
      <c r="ET1384" s="3">
        <v>0</v>
      </c>
      <c r="EU1384" s="3">
        <v>0</v>
      </c>
      <c r="EV1384" s="3">
        <v>0</v>
      </c>
      <c r="EW1384" s="3">
        <v>0</v>
      </c>
      <c r="EX1384" s="3">
        <v>0</v>
      </c>
      <c r="EY1384" s="3">
        <v>0</v>
      </c>
      <c r="FQ1384" s="3">
        <v>0</v>
      </c>
      <c r="FR1384" s="3">
        <v>0</v>
      </c>
      <c r="FS1384" s="3">
        <v>0</v>
      </c>
      <c r="FX1384" s="3">
        <v>0</v>
      </c>
      <c r="FY1384" s="3">
        <v>0</v>
      </c>
      <c r="GA1384" s="3" t="s">
        <v>3</v>
      </c>
      <c r="GD1384" s="3">
        <v>1</v>
      </c>
      <c r="GF1384" s="3">
        <v>1878052781</v>
      </c>
      <c r="GG1384" s="3">
        <v>2</v>
      </c>
      <c r="GH1384" s="3">
        <v>1</v>
      </c>
      <c r="GI1384" s="3">
        <v>2</v>
      </c>
      <c r="GJ1384" s="3">
        <v>0</v>
      </c>
      <c r="GK1384" s="3">
        <v>0</v>
      </c>
      <c r="GL1384" s="3">
        <f t="shared" si="1147"/>
        <v>0</v>
      </c>
      <c r="GM1384" s="3">
        <f t="shared" si="1148"/>
        <v>9325.2099999999991</v>
      </c>
      <c r="GN1384" s="3">
        <f t="shared" si="1149"/>
        <v>9325.2099999999991</v>
      </c>
      <c r="GO1384" s="3">
        <f t="shared" si="1150"/>
        <v>0</v>
      </c>
      <c r="GP1384" s="3">
        <f t="shared" si="1151"/>
        <v>0</v>
      </c>
      <c r="GR1384" s="3">
        <v>0</v>
      </c>
      <c r="GS1384" s="3">
        <v>3</v>
      </c>
      <c r="GT1384" s="3">
        <v>0</v>
      </c>
      <c r="GU1384" s="3" t="s">
        <v>3</v>
      </c>
      <c r="GV1384" s="3">
        <f t="shared" si="1152"/>
        <v>0</v>
      </c>
      <c r="GW1384" s="3">
        <v>1</v>
      </c>
      <c r="GX1384" s="3">
        <f t="shared" si="1153"/>
        <v>0</v>
      </c>
      <c r="HA1384" s="3">
        <v>0</v>
      </c>
      <c r="HB1384" s="3">
        <v>0</v>
      </c>
      <c r="HC1384" s="3">
        <f t="shared" si="1154"/>
        <v>0</v>
      </c>
      <c r="HE1384" s="3" t="s">
        <v>3</v>
      </c>
      <c r="HF1384" s="3" t="s">
        <v>3</v>
      </c>
      <c r="HM1384" s="3" t="s">
        <v>3</v>
      </c>
      <c r="HN1384" s="3" t="s">
        <v>3</v>
      </c>
      <c r="HO1384" s="3" t="s">
        <v>3</v>
      </c>
      <c r="HP1384" s="3" t="s">
        <v>3</v>
      </c>
      <c r="HQ1384" s="3" t="s">
        <v>3</v>
      </c>
      <c r="HS1384" s="3">
        <v>0</v>
      </c>
      <c r="IK1384" s="3">
        <v>0</v>
      </c>
    </row>
    <row r="1385" spans="1:255" x14ac:dyDescent="0.2">
      <c r="A1385" s="2">
        <v>17</v>
      </c>
      <c r="B1385" s="2">
        <v>1</v>
      </c>
      <c r="C1385" s="2">
        <f>ROW(SmtRes!A1187)</f>
        <v>1187</v>
      </c>
      <c r="D1385" s="2">
        <f>ROW(EtalonRes!A1511)</f>
        <v>1511</v>
      </c>
      <c r="E1385" s="2" t="s">
        <v>3</v>
      </c>
      <c r="F1385" s="2" t="s">
        <v>1226</v>
      </c>
      <c r="G1385" s="2" t="s">
        <v>1227</v>
      </c>
      <c r="H1385" s="2" t="s">
        <v>1228</v>
      </c>
      <c r="I1385" s="2">
        <f>ROUND(120/100,9)</f>
        <v>1.2</v>
      </c>
      <c r="J1385" s="2">
        <v>0</v>
      </c>
      <c r="K1385" s="2">
        <f>ROUND(120/100,9)</f>
        <v>1.2</v>
      </c>
      <c r="L1385" s="2"/>
      <c r="M1385" s="2"/>
      <c r="N1385" s="2"/>
      <c r="O1385" s="2">
        <f t="shared" si="1130"/>
        <v>506.99</v>
      </c>
      <c r="P1385" s="2">
        <f t="shared" si="1131"/>
        <v>161.63999999999999</v>
      </c>
      <c r="Q1385" s="2">
        <f>(ROUND((ROUND(((((ET1385*1.2)*1.25))*AV1385*I1385),2)*BB1385),2)+ROUND((ROUND(((AE1385-(((EU1385*1.2)*1.25)))*AV1385*I1385),2)*BS1385),2))</f>
        <v>37.78</v>
      </c>
      <c r="R1385" s="2">
        <f>(ROUND((ROUND(((((EU1385*1.2)*1.25))*AV1385*I1385),2)*BS1385),2)+ROUND((ROUND(((AE1385-(((EU1385*1.2)*1.25)))*AV1385*I1385),2)*BS1385),2))</f>
        <v>1.46</v>
      </c>
      <c r="S1385" s="2">
        <f t="shared" si="1132"/>
        <v>307.57</v>
      </c>
      <c r="T1385" s="2">
        <f t="shared" si="1133"/>
        <v>0</v>
      </c>
      <c r="U1385" s="2">
        <f t="shared" si="1134"/>
        <v>24.878684159999999</v>
      </c>
      <c r="V1385" s="2">
        <f t="shared" si="1135"/>
        <v>0</v>
      </c>
      <c r="W1385" s="2">
        <f t="shared" si="1136"/>
        <v>0</v>
      </c>
      <c r="X1385" s="2">
        <f>(ROUND((((S1385+ROUND((ROUND(((((EU1385*1.2)*1.25))*AV1385*I1385),2)*BS1385),2))*AT1385)/100),2)+ROUND(((ROUND((ROUND(((AE1385-(((EU1385*1.2)*1.25)))*AV1385*I1385),2)*BS1385),2)*AT1385)/100),2))</f>
        <v>336.84</v>
      </c>
      <c r="Y1385" s="2">
        <f>(ROUND((((S1385+ROUND((ROUND(((((EU1385*1.2)*1.25))*AV1385*I1385),2)*BS1385),2))*AU1385)/100),2)+ROUND(((ROUND((ROUND(((AE1385-(((EU1385*1.2)*1.25)))*AV1385*I1385),2)*BS1385),2)*AU1385)/100),2))</f>
        <v>188.51</v>
      </c>
      <c r="Z1385" s="2"/>
      <c r="AA1385" s="2">
        <v>-1</v>
      </c>
      <c r="AB1385" s="2">
        <f t="shared" si="1137"/>
        <v>404.42160000000001</v>
      </c>
      <c r="AC1385" s="2">
        <f>ROUND((((ES1385*1)*1)),6)</f>
        <v>134.69999999999999</v>
      </c>
      <c r="AD1385" s="2">
        <f>ROUND((((((ET1385*1.2)*1.25))-(((EU1385*1.2)*1.25)))+AE1385),6)</f>
        <v>29.504999999999999</v>
      </c>
      <c r="AE1385" s="2">
        <f>ROUND((((EU1385*1.2)*1.25)),6)</f>
        <v>1.1399999999999999</v>
      </c>
      <c r="AF1385" s="2">
        <f>ROUND((((EV1385*1.2)*1.15)),6)</f>
        <v>240.2166</v>
      </c>
      <c r="AG1385" s="2">
        <f t="shared" si="1138"/>
        <v>0</v>
      </c>
      <c r="AH1385" s="2">
        <f>(((EW1385*1.2)*1.15))</f>
        <v>19.430399999999999</v>
      </c>
      <c r="AI1385" s="2">
        <f>(((EX1385*1.2)*1.25))</f>
        <v>0</v>
      </c>
      <c r="AJ1385" s="2">
        <f t="shared" si="1139"/>
        <v>0</v>
      </c>
      <c r="AK1385" s="2">
        <v>328.44</v>
      </c>
      <c r="AL1385" s="2">
        <v>134.69999999999999</v>
      </c>
      <c r="AM1385" s="2">
        <v>19.670000000000002</v>
      </c>
      <c r="AN1385" s="2">
        <v>0.76</v>
      </c>
      <c r="AO1385" s="2">
        <v>174.07</v>
      </c>
      <c r="AP1385" s="2">
        <v>0</v>
      </c>
      <c r="AQ1385" s="2">
        <v>14.08</v>
      </c>
      <c r="AR1385" s="2">
        <v>0</v>
      </c>
      <c r="AS1385" s="2">
        <v>0</v>
      </c>
      <c r="AT1385" s="2">
        <v>109</v>
      </c>
      <c r="AU1385" s="2">
        <v>61</v>
      </c>
      <c r="AV1385" s="2">
        <v>1.0669999999999999</v>
      </c>
      <c r="AW1385" s="2">
        <v>1</v>
      </c>
      <c r="AX1385" s="2"/>
      <c r="AY1385" s="2"/>
      <c r="AZ1385" s="2">
        <v>1</v>
      </c>
      <c r="BA1385" s="2">
        <v>1</v>
      </c>
      <c r="BB1385" s="2">
        <v>1</v>
      </c>
      <c r="BC1385" s="2">
        <v>1</v>
      </c>
      <c r="BD1385" s="2" t="s">
        <v>3</v>
      </c>
      <c r="BE1385" s="2" t="s">
        <v>3</v>
      </c>
      <c r="BF1385" s="2" t="s">
        <v>3</v>
      </c>
      <c r="BG1385" s="2" t="s">
        <v>3</v>
      </c>
      <c r="BH1385" s="2">
        <v>0</v>
      </c>
      <c r="BI1385" s="2">
        <v>1</v>
      </c>
      <c r="BJ1385" s="2" t="s">
        <v>1229</v>
      </c>
      <c r="BK1385" s="2"/>
      <c r="BL1385" s="2"/>
      <c r="BM1385" s="2">
        <v>21</v>
      </c>
      <c r="BN1385" s="2">
        <v>0</v>
      </c>
      <c r="BO1385" s="2" t="s">
        <v>1226</v>
      </c>
      <c r="BP1385" s="2">
        <v>1</v>
      </c>
      <c r="BQ1385" s="2">
        <v>30</v>
      </c>
      <c r="BR1385" s="2">
        <v>0</v>
      </c>
      <c r="BS1385" s="2">
        <v>1</v>
      </c>
      <c r="BT1385" s="2">
        <v>1</v>
      </c>
      <c r="BU1385" s="2">
        <v>1</v>
      </c>
      <c r="BV1385" s="2">
        <v>1</v>
      </c>
      <c r="BW1385" s="2">
        <v>1</v>
      </c>
      <c r="BX1385" s="2">
        <v>1</v>
      </c>
      <c r="BY1385" s="2" t="s">
        <v>3</v>
      </c>
      <c r="BZ1385" s="2">
        <v>109</v>
      </c>
      <c r="CA1385" s="2">
        <v>61</v>
      </c>
      <c r="CB1385" s="2" t="s">
        <v>3</v>
      </c>
      <c r="CC1385" s="2"/>
      <c r="CD1385" s="2"/>
      <c r="CE1385" s="2">
        <v>1566</v>
      </c>
      <c r="CF1385" s="2">
        <v>0</v>
      </c>
      <c r="CG1385" s="2">
        <v>0</v>
      </c>
      <c r="CH1385" s="2"/>
      <c r="CI1385" s="2"/>
      <c r="CJ1385" s="2"/>
      <c r="CK1385" s="2"/>
      <c r="CL1385" s="2"/>
      <c r="CM1385" s="2">
        <v>0</v>
      </c>
      <c r="CN1385" s="2" t="s">
        <v>2117</v>
      </c>
      <c r="CO1385" s="2">
        <v>0</v>
      </c>
      <c r="CP1385" s="2">
        <f t="shared" si="1140"/>
        <v>506.99</v>
      </c>
      <c r="CQ1385" s="2">
        <f t="shared" si="1141"/>
        <v>134.69999999999999</v>
      </c>
      <c r="CR1385" s="2">
        <f>(ROUND((ROUND(((((ET1385*1.2)*1.25))*AV1385*1),2)*BB1385),2)+ROUND((ROUND(((AE1385-(((EU1385*1.2)*1.25)))*AV1385*1),2)*BS1385),2))</f>
        <v>31.48</v>
      </c>
      <c r="CS1385" s="2">
        <f>(ROUND((ROUND(((((EU1385*1.2)*1.25))*AV1385*1),2)*BS1385),2)+ROUND((ROUND(((AE1385-(((EU1385*1.2)*1.25)))*AV1385*1),2)*BS1385),2))</f>
        <v>1.22</v>
      </c>
      <c r="CT1385" s="2">
        <f t="shared" si="1142"/>
        <v>256.31</v>
      </c>
      <c r="CU1385" s="2">
        <f t="shared" si="1143"/>
        <v>0</v>
      </c>
      <c r="CV1385" s="2">
        <f t="shared" si="1144"/>
        <v>20.732236799999999</v>
      </c>
      <c r="CW1385" s="2">
        <f t="shared" si="1145"/>
        <v>0</v>
      </c>
      <c r="CX1385" s="2">
        <f t="shared" si="1146"/>
        <v>0</v>
      </c>
      <c r="CY1385" s="2">
        <f>(ROUND((((S1385+ROUND((ROUND(((((EU1385*1.2)*1.25))*AV1385*1),2)*BS1385),2))*AT1385)/100),2)+ROUND(((ROUND((ROUND(((AE1385-(((EU1385*1.2)*1.25)))*AV1385*1),2)*BS1385),2)*AT1385)/100),2))</f>
        <v>336.58</v>
      </c>
      <c r="CZ1385" s="2">
        <f>(ROUND((((S1385+ROUND((ROUND(((((EU1385*1.2)*1.25))*AV1385*1),2)*BS1385),2))*AU1385)/100),2)+ROUND(((ROUND((ROUND(((AE1385-(((EU1385*1.2)*1.25)))*AV1385*1),2)*BS1385),2)*AU1385)/100),2))</f>
        <v>188.36</v>
      </c>
      <c r="DA1385" s="2"/>
      <c r="DB1385" s="2">
        <v>325</v>
      </c>
      <c r="DC1385" s="2" t="s">
        <v>3</v>
      </c>
      <c r="DD1385" s="2" t="s">
        <v>31</v>
      </c>
      <c r="DE1385" s="2" t="s">
        <v>935</v>
      </c>
      <c r="DF1385" s="2" t="s">
        <v>935</v>
      </c>
      <c r="DG1385" s="2" t="s">
        <v>936</v>
      </c>
      <c r="DH1385" s="2" t="s">
        <v>3</v>
      </c>
      <c r="DI1385" s="2" t="s">
        <v>936</v>
      </c>
      <c r="DJ1385" s="2" t="s">
        <v>935</v>
      </c>
      <c r="DK1385" s="2" t="s">
        <v>3</v>
      </c>
      <c r="DL1385" s="2" t="s">
        <v>3</v>
      </c>
      <c r="DM1385" s="2" t="s">
        <v>3</v>
      </c>
      <c r="DN1385" s="2">
        <v>0</v>
      </c>
      <c r="DO1385" s="2">
        <v>0</v>
      </c>
      <c r="DP1385" s="2">
        <v>1</v>
      </c>
      <c r="DQ1385" s="2">
        <v>1</v>
      </c>
      <c r="DR1385" s="2"/>
      <c r="DS1385" s="2"/>
      <c r="DT1385" s="2"/>
      <c r="DU1385" s="2">
        <v>1003</v>
      </c>
      <c r="DV1385" s="2" t="s">
        <v>1228</v>
      </c>
      <c r="DW1385" s="2" t="s">
        <v>1228</v>
      </c>
      <c r="DX1385" s="2">
        <v>100</v>
      </c>
      <c r="DY1385" s="2"/>
      <c r="DZ1385" s="2" t="s">
        <v>3</v>
      </c>
      <c r="EA1385" s="2" t="s">
        <v>3</v>
      </c>
      <c r="EB1385" s="2" t="s">
        <v>3</v>
      </c>
      <c r="EC1385" s="2" t="s">
        <v>3</v>
      </c>
      <c r="ED1385" s="2"/>
      <c r="EE1385" s="2">
        <v>56938454</v>
      </c>
      <c r="EF1385" s="2">
        <v>30</v>
      </c>
      <c r="EG1385" s="2" t="s">
        <v>34</v>
      </c>
      <c r="EH1385" s="2">
        <v>0</v>
      </c>
      <c r="EI1385" s="2" t="s">
        <v>3</v>
      </c>
      <c r="EJ1385" s="2">
        <v>1</v>
      </c>
      <c r="EK1385" s="2">
        <v>21</v>
      </c>
      <c r="EL1385" s="2" t="s">
        <v>944</v>
      </c>
      <c r="EM1385" s="2" t="s">
        <v>945</v>
      </c>
      <c r="EN1385" s="2"/>
      <c r="EO1385" s="2" t="s">
        <v>37</v>
      </c>
      <c r="EP1385" s="2"/>
      <c r="EQ1385" s="2">
        <v>132096</v>
      </c>
      <c r="ER1385" s="2">
        <v>328.44</v>
      </c>
      <c r="ES1385" s="2">
        <v>134.69999999999999</v>
      </c>
      <c r="ET1385" s="2">
        <v>19.670000000000002</v>
      </c>
      <c r="EU1385" s="2">
        <v>0.76</v>
      </c>
      <c r="EV1385" s="2">
        <v>174.07</v>
      </c>
      <c r="EW1385" s="2">
        <v>14.08</v>
      </c>
      <c r="EX1385" s="2">
        <v>0</v>
      </c>
      <c r="EY1385" s="2">
        <v>0</v>
      </c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>
        <v>0</v>
      </c>
      <c r="FR1385" s="2">
        <v>0</v>
      </c>
      <c r="FS1385" s="2">
        <v>0</v>
      </c>
      <c r="FT1385" s="2"/>
      <c r="FU1385" s="2"/>
      <c r="FV1385" s="2"/>
      <c r="FW1385" s="2"/>
      <c r="FX1385" s="2">
        <v>109</v>
      </c>
      <c r="FY1385" s="2">
        <v>61</v>
      </c>
      <c r="FZ1385" s="2"/>
      <c r="GA1385" s="2" t="s">
        <v>3</v>
      </c>
      <c r="GB1385" s="2"/>
      <c r="GC1385" s="2"/>
      <c r="GD1385" s="2">
        <v>1</v>
      </c>
      <c r="GE1385" s="2"/>
      <c r="GF1385" s="2">
        <v>976096438</v>
      </c>
      <c r="GG1385" s="2">
        <v>2</v>
      </c>
      <c r="GH1385" s="2">
        <v>1</v>
      </c>
      <c r="GI1385" s="2">
        <v>2</v>
      </c>
      <c r="GJ1385" s="2">
        <v>0</v>
      </c>
      <c r="GK1385" s="2">
        <v>0</v>
      </c>
      <c r="GL1385" s="2">
        <f t="shared" si="1147"/>
        <v>0</v>
      </c>
      <c r="GM1385" s="2">
        <f t="shared" si="1148"/>
        <v>1032.3399999999999</v>
      </c>
      <c r="GN1385" s="2">
        <f t="shared" si="1149"/>
        <v>1032.3399999999999</v>
      </c>
      <c r="GO1385" s="2">
        <f t="shared" si="1150"/>
        <v>0</v>
      </c>
      <c r="GP1385" s="2">
        <f t="shared" si="1151"/>
        <v>0</v>
      </c>
      <c r="GQ1385" s="2"/>
      <c r="GR1385" s="2">
        <v>0</v>
      </c>
      <c r="GS1385" s="2">
        <v>3</v>
      </c>
      <c r="GT1385" s="2">
        <v>0</v>
      </c>
      <c r="GU1385" s="2" t="s">
        <v>3</v>
      </c>
      <c r="GV1385" s="2">
        <f t="shared" si="1152"/>
        <v>0</v>
      </c>
      <c r="GW1385" s="2">
        <v>1</v>
      </c>
      <c r="GX1385" s="2">
        <f t="shared" si="1153"/>
        <v>0</v>
      </c>
      <c r="GY1385" s="2"/>
      <c r="GZ1385" s="2"/>
      <c r="HA1385" s="2">
        <v>0</v>
      </c>
      <c r="HB1385" s="2">
        <v>0</v>
      </c>
      <c r="HC1385" s="2">
        <f t="shared" si="1154"/>
        <v>0</v>
      </c>
      <c r="HD1385" s="2"/>
      <c r="HE1385" s="2" t="s">
        <v>3</v>
      </c>
      <c r="HF1385" s="2" t="s">
        <v>3</v>
      </c>
      <c r="HG1385" s="2"/>
      <c r="HH1385" s="2"/>
      <c r="HI1385" s="2"/>
      <c r="HJ1385" s="2"/>
      <c r="HK1385" s="2"/>
      <c r="HL1385" s="2"/>
      <c r="HM1385" s="2" t="s">
        <v>3</v>
      </c>
      <c r="HN1385" s="2" t="s">
        <v>3</v>
      </c>
      <c r="HO1385" s="2" t="s">
        <v>3</v>
      </c>
      <c r="HP1385" s="2" t="s">
        <v>3</v>
      </c>
      <c r="HQ1385" s="2" t="s">
        <v>3</v>
      </c>
      <c r="HR1385" s="2"/>
      <c r="HS1385" s="2">
        <v>0</v>
      </c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>
        <v>0</v>
      </c>
      <c r="IL1385" s="2"/>
      <c r="IM1385" s="2"/>
      <c r="IN1385" s="2"/>
      <c r="IO1385" s="2"/>
      <c r="IP1385" s="2"/>
      <c r="IQ1385" s="2"/>
      <c r="IR1385" s="2"/>
      <c r="IS1385" s="2"/>
      <c r="IT1385" s="2"/>
      <c r="IU1385" s="2"/>
    </row>
    <row r="1386" spans="1:255" x14ac:dyDescent="0.2">
      <c r="A1386" s="3">
        <v>17</v>
      </c>
      <c r="B1386" s="3">
        <v>1</v>
      </c>
      <c r="C1386" s="3">
        <f>ROW(SmtRes!A1198)</f>
        <v>1198</v>
      </c>
      <c r="D1386" s="3">
        <f>ROW(EtalonRes!A1524)</f>
        <v>1524</v>
      </c>
      <c r="E1386" s="3" t="s">
        <v>3</v>
      </c>
      <c r="F1386" s="3" t="s">
        <v>1226</v>
      </c>
      <c r="G1386" s="3" t="s">
        <v>1227</v>
      </c>
      <c r="H1386" s="3" t="s">
        <v>1228</v>
      </c>
      <c r="I1386" s="3">
        <f>ROUND(120/100,9)</f>
        <v>1.2</v>
      </c>
      <c r="J1386" s="3">
        <v>0</v>
      </c>
      <c r="K1386" s="3">
        <f>ROUND(120/100,9)</f>
        <v>1.2</v>
      </c>
      <c r="O1386" s="3">
        <f t="shared" si="1130"/>
        <v>18158.04</v>
      </c>
      <c r="P1386" s="3">
        <f t="shared" si="1131"/>
        <v>345.91</v>
      </c>
      <c r="Q1386" s="3">
        <f>(ROUND((ROUND(((((ET1386*1.2)*1.25))*AV1386*I1386),2)*BB1386),2)+ROUND((ROUND(((AE1386-(((EU1386*1.2)*1.25)))*AV1386*I1386),2)*BS1386),2))</f>
        <v>480.56</v>
      </c>
      <c r="R1386" s="3">
        <f>(ROUND((ROUND(((((EU1386*1.2)*1.25))*AV1386*I1386),2)*BS1386),2)+ROUND((ROUND(((AE1386-(((EU1386*1.2)*1.25)))*AV1386*I1386),2)*BS1386),2))</f>
        <v>82.27</v>
      </c>
      <c r="S1386" s="3">
        <f t="shared" si="1132"/>
        <v>17331.57</v>
      </c>
      <c r="T1386" s="3">
        <f t="shared" si="1133"/>
        <v>0</v>
      </c>
      <c r="U1386" s="3">
        <f t="shared" si="1134"/>
        <v>24.878684159999999</v>
      </c>
      <c r="V1386" s="3">
        <f t="shared" si="1135"/>
        <v>0</v>
      </c>
      <c r="W1386" s="3">
        <f t="shared" si="1136"/>
        <v>0</v>
      </c>
      <c r="X1386" s="3">
        <f>(ROUND((((S1386+ROUND((ROUND(((((EU1386*1.2)*1.25))*AV1386*I1386),2)*BS1386),2))*AT1386)/100),2)+ROUND(((ROUND((ROUND(((AE1386-(((EU1386*1.2)*1.25)))*AV1386*I1386),2)*BS1386),2)*AT1386)/100),2))</f>
        <v>18981.09</v>
      </c>
      <c r="Y1386" s="3">
        <f>(ROUND((((S1386+ROUND((ROUND(((((EU1386*1.2)*1.25))*AV1386*I1386),2)*BS1386),2))*AU1386)/100),2)+ROUND(((ROUND((ROUND(((AE1386-(((EU1386*1.2)*1.25)))*AV1386*I1386),2)*BS1386),2)*AU1386)/100),2))</f>
        <v>10622.44</v>
      </c>
      <c r="AA1386" s="3">
        <v>-1</v>
      </c>
      <c r="AB1386" s="3">
        <f t="shared" si="1137"/>
        <v>404.42160000000001</v>
      </c>
      <c r="AC1386" s="3">
        <f>ROUND((((ES1386*1)*1)),6)</f>
        <v>134.69999999999999</v>
      </c>
      <c r="AD1386" s="3">
        <f>ROUND((((((ET1386*1.2)*1.25))-(((EU1386*1.2)*1.25)))+AE1386),6)</f>
        <v>29.504999999999999</v>
      </c>
      <c r="AE1386" s="3">
        <f>ROUND((((EU1386*1.2)*1.25)),6)</f>
        <v>1.1399999999999999</v>
      </c>
      <c r="AF1386" s="3">
        <f>ROUND((((EV1386*1.2)*1.15)),6)</f>
        <v>240.2166</v>
      </c>
      <c r="AG1386" s="3">
        <f t="shared" si="1138"/>
        <v>0</v>
      </c>
      <c r="AH1386" s="3">
        <f>(((EW1386*1.2)*1.15))</f>
        <v>19.430399999999999</v>
      </c>
      <c r="AI1386" s="3">
        <f>(((EX1386*1.2)*1.25))</f>
        <v>0</v>
      </c>
      <c r="AJ1386" s="3">
        <f t="shared" si="1139"/>
        <v>0</v>
      </c>
      <c r="AK1386" s="3">
        <v>328.44</v>
      </c>
      <c r="AL1386" s="3">
        <v>134.69999999999999</v>
      </c>
      <c r="AM1386" s="3">
        <v>19.670000000000002</v>
      </c>
      <c r="AN1386" s="3">
        <v>0.76</v>
      </c>
      <c r="AO1386" s="3">
        <v>174.07</v>
      </c>
      <c r="AP1386" s="3">
        <v>0</v>
      </c>
      <c r="AQ1386" s="3">
        <v>14.08</v>
      </c>
      <c r="AR1386" s="3">
        <v>0</v>
      </c>
      <c r="AS1386" s="3">
        <v>0</v>
      </c>
      <c r="AT1386" s="3">
        <v>109</v>
      </c>
      <c r="AU1386" s="3">
        <v>61</v>
      </c>
      <c r="AV1386" s="3">
        <v>1.0669999999999999</v>
      </c>
      <c r="AW1386" s="3">
        <v>1</v>
      </c>
      <c r="AZ1386" s="3">
        <v>1</v>
      </c>
      <c r="BA1386" s="3">
        <v>56.35</v>
      </c>
      <c r="BB1386" s="3">
        <v>12.72</v>
      </c>
      <c r="BC1386" s="3">
        <v>2.14</v>
      </c>
      <c r="BD1386" s="3" t="s">
        <v>3</v>
      </c>
      <c r="BE1386" s="3" t="s">
        <v>3</v>
      </c>
      <c r="BF1386" s="3" t="s">
        <v>3</v>
      </c>
      <c r="BG1386" s="3" t="s">
        <v>3</v>
      </c>
      <c r="BH1386" s="3">
        <v>0</v>
      </c>
      <c r="BI1386" s="3">
        <v>1</v>
      </c>
      <c r="BJ1386" s="3" t="s">
        <v>1229</v>
      </c>
      <c r="BM1386" s="3">
        <v>21</v>
      </c>
      <c r="BN1386" s="3">
        <v>0</v>
      </c>
      <c r="BO1386" s="3" t="s">
        <v>1226</v>
      </c>
      <c r="BP1386" s="3">
        <v>1</v>
      </c>
      <c r="BQ1386" s="3">
        <v>30</v>
      </c>
      <c r="BR1386" s="3">
        <v>0</v>
      </c>
      <c r="BS1386" s="3">
        <v>56.35</v>
      </c>
      <c r="BT1386" s="3">
        <v>1</v>
      </c>
      <c r="BU1386" s="3">
        <v>1</v>
      </c>
      <c r="BV1386" s="3">
        <v>1</v>
      </c>
      <c r="BW1386" s="3">
        <v>1</v>
      </c>
      <c r="BX1386" s="3">
        <v>1</v>
      </c>
      <c r="BY1386" s="3" t="s">
        <v>3</v>
      </c>
      <c r="BZ1386" s="3">
        <v>109</v>
      </c>
      <c r="CA1386" s="3">
        <v>61</v>
      </c>
      <c r="CB1386" s="3" t="s">
        <v>3</v>
      </c>
      <c r="CE1386" s="3">
        <v>1566</v>
      </c>
      <c r="CF1386" s="3">
        <v>0</v>
      </c>
      <c r="CG1386" s="3">
        <v>0</v>
      </c>
      <c r="CM1386" s="3">
        <v>0</v>
      </c>
      <c r="CN1386" s="3" t="s">
        <v>2117</v>
      </c>
      <c r="CO1386" s="3">
        <v>0</v>
      </c>
      <c r="CP1386" s="3">
        <f t="shared" si="1140"/>
        <v>18158.04</v>
      </c>
      <c r="CQ1386" s="3">
        <f t="shared" si="1141"/>
        <v>288.26</v>
      </c>
      <c r="CR1386" s="3">
        <f>(ROUND((ROUND(((((ET1386*1.2)*1.25))*AV1386*1),2)*BB1386),2)+ROUND((ROUND(((AE1386-(((EU1386*1.2)*1.25)))*AV1386*1),2)*BS1386),2))</f>
        <v>400.43</v>
      </c>
      <c r="CS1386" s="3">
        <f>(ROUND((ROUND(((((EU1386*1.2)*1.25))*AV1386*1),2)*BS1386),2)+ROUND((ROUND(((AE1386-(((EU1386*1.2)*1.25)))*AV1386*1),2)*BS1386),2))</f>
        <v>68.75</v>
      </c>
      <c r="CT1386" s="3">
        <f t="shared" si="1142"/>
        <v>14443.07</v>
      </c>
      <c r="CU1386" s="3">
        <f t="shared" si="1143"/>
        <v>0</v>
      </c>
      <c r="CV1386" s="3">
        <f t="shared" si="1144"/>
        <v>20.732236799999999</v>
      </c>
      <c r="CW1386" s="3">
        <f t="shared" si="1145"/>
        <v>0</v>
      </c>
      <c r="CX1386" s="3">
        <f t="shared" si="1146"/>
        <v>0</v>
      </c>
      <c r="CY1386" s="3">
        <f>(ROUND((((S1386+ROUND((ROUND(((((EU1386*1.2)*1.25))*AV1386*1),2)*BS1386),2))*AT1386)/100),2)+ROUND(((ROUND((ROUND(((AE1386-(((EU1386*1.2)*1.25)))*AV1386*1),2)*BS1386),2)*AT1386)/100),2))</f>
        <v>18966.349999999999</v>
      </c>
      <c r="CZ1386" s="3">
        <f>(ROUND((((S1386+ROUND((ROUND(((((EU1386*1.2)*1.25))*AV1386*1),2)*BS1386),2))*AU1386)/100),2)+ROUND(((ROUND((ROUND(((AE1386-(((EU1386*1.2)*1.25)))*AV1386*1),2)*BS1386),2)*AU1386)/100),2))</f>
        <v>10614.2</v>
      </c>
      <c r="DB1386" s="3">
        <v>327</v>
      </c>
      <c r="DC1386" s="3" t="s">
        <v>3</v>
      </c>
      <c r="DD1386" s="3" t="s">
        <v>31</v>
      </c>
      <c r="DE1386" s="3" t="s">
        <v>935</v>
      </c>
      <c r="DF1386" s="3" t="s">
        <v>935</v>
      </c>
      <c r="DG1386" s="3" t="s">
        <v>936</v>
      </c>
      <c r="DH1386" s="3" t="s">
        <v>3</v>
      </c>
      <c r="DI1386" s="3" t="s">
        <v>936</v>
      </c>
      <c r="DJ1386" s="3" t="s">
        <v>935</v>
      </c>
      <c r="DK1386" s="3" t="s">
        <v>3</v>
      </c>
      <c r="DL1386" s="3" t="s">
        <v>3</v>
      </c>
      <c r="DM1386" s="3" t="s">
        <v>3</v>
      </c>
      <c r="DN1386" s="3">
        <v>0</v>
      </c>
      <c r="DO1386" s="3">
        <v>0</v>
      </c>
      <c r="DP1386" s="3">
        <v>1</v>
      </c>
      <c r="DQ1386" s="3">
        <v>1</v>
      </c>
      <c r="DU1386" s="3">
        <v>1003</v>
      </c>
      <c r="DV1386" s="3" t="s">
        <v>1228</v>
      </c>
      <c r="DW1386" s="3" t="s">
        <v>1228</v>
      </c>
      <c r="DX1386" s="3">
        <v>100</v>
      </c>
      <c r="DZ1386" s="3" t="s">
        <v>3</v>
      </c>
      <c r="EA1386" s="3" t="s">
        <v>3</v>
      </c>
      <c r="EB1386" s="3" t="s">
        <v>3</v>
      </c>
      <c r="EC1386" s="3" t="s">
        <v>3</v>
      </c>
      <c r="EE1386" s="3">
        <v>56938454</v>
      </c>
      <c r="EF1386" s="3">
        <v>30</v>
      </c>
      <c r="EG1386" s="3" t="s">
        <v>34</v>
      </c>
      <c r="EH1386" s="3">
        <v>0</v>
      </c>
      <c r="EI1386" s="3" t="s">
        <v>3</v>
      </c>
      <c r="EJ1386" s="3">
        <v>1</v>
      </c>
      <c r="EK1386" s="3">
        <v>21</v>
      </c>
      <c r="EL1386" s="3" t="s">
        <v>944</v>
      </c>
      <c r="EM1386" s="3" t="s">
        <v>945</v>
      </c>
      <c r="EO1386" s="3" t="s">
        <v>37</v>
      </c>
      <c r="EQ1386" s="3">
        <v>132096</v>
      </c>
      <c r="ER1386" s="3">
        <v>328.44</v>
      </c>
      <c r="ES1386" s="3">
        <v>134.69999999999999</v>
      </c>
      <c r="ET1386" s="3">
        <v>19.670000000000002</v>
      </c>
      <c r="EU1386" s="3">
        <v>0.76</v>
      </c>
      <c r="EV1386" s="3">
        <v>174.07</v>
      </c>
      <c r="EW1386" s="3">
        <v>14.08</v>
      </c>
      <c r="EX1386" s="3">
        <v>0</v>
      </c>
      <c r="EY1386" s="3">
        <v>0</v>
      </c>
      <c r="FQ1386" s="3">
        <v>0</v>
      </c>
      <c r="FR1386" s="3">
        <v>0</v>
      </c>
      <c r="FS1386" s="3">
        <v>0</v>
      </c>
      <c r="FX1386" s="3">
        <v>109</v>
      </c>
      <c r="FY1386" s="3">
        <v>61</v>
      </c>
      <c r="GA1386" s="3" t="s">
        <v>3</v>
      </c>
      <c r="GD1386" s="3">
        <v>1</v>
      </c>
      <c r="GF1386" s="3">
        <v>976096438</v>
      </c>
      <c r="GG1386" s="3">
        <v>2</v>
      </c>
      <c r="GH1386" s="3">
        <v>1</v>
      </c>
      <c r="GI1386" s="3">
        <v>2</v>
      </c>
      <c r="GJ1386" s="3">
        <v>0</v>
      </c>
      <c r="GK1386" s="3">
        <v>0</v>
      </c>
      <c r="GL1386" s="3">
        <f t="shared" si="1147"/>
        <v>0</v>
      </c>
      <c r="GM1386" s="3">
        <f t="shared" si="1148"/>
        <v>47761.57</v>
      </c>
      <c r="GN1386" s="3">
        <f t="shared" si="1149"/>
        <v>47761.57</v>
      </c>
      <c r="GO1386" s="3">
        <f t="shared" si="1150"/>
        <v>0</v>
      </c>
      <c r="GP1386" s="3">
        <f t="shared" si="1151"/>
        <v>0</v>
      </c>
      <c r="GR1386" s="3">
        <v>0</v>
      </c>
      <c r="GS1386" s="3">
        <v>3</v>
      </c>
      <c r="GT1386" s="3">
        <v>0</v>
      </c>
      <c r="GU1386" s="3" t="s">
        <v>3</v>
      </c>
      <c r="GV1386" s="3">
        <f t="shared" si="1152"/>
        <v>0</v>
      </c>
      <c r="GW1386" s="3">
        <v>1</v>
      </c>
      <c r="GX1386" s="3">
        <f t="shared" si="1153"/>
        <v>0</v>
      </c>
      <c r="HA1386" s="3">
        <v>0</v>
      </c>
      <c r="HB1386" s="3">
        <v>0</v>
      </c>
      <c r="HC1386" s="3">
        <f t="shared" si="1154"/>
        <v>0</v>
      </c>
      <c r="HE1386" s="3" t="s">
        <v>3</v>
      </c>
      <c r="HF1386" s="3" t="s">
        <v>3</v>
      </c>
      <c r="HM1386" s="3" t="s">
        <v>3</v>
      </c>
      <c r="HN1386" s="3" t="s">
        <v>3</v>
      </c>
      <c r="HO1386" s="3" t="s">
        <v>3</v>
      </c>
      <c r="HP1386" s="3" t="s">
        <v>3</v>
      </c>
      <c r="HQ1386" s="3" t="s">
        <v>3</v>
      </c>
      <c r="HS1386" s="3">
        <v>0</v>
      </c>
      <c r="IK1386" s="3">
        <v>0</v>
      </c>
    </row>
    <row r="1387" spans="1:255" x14ac:dyDescent="0.2">
      <c r="A1387" s="2">
        <v>18</v>
      </c>
      <c r="B1387" s="2">
        <v>1</v>
      </c>
      <c r="C1387" s="2">
        <v>1185</v>
      </c>
      <c r="D1387" s="2"/>
      <c r="E1387" s="2" t="s">
        <v>3</v>
      </c>
      <c r="F1387" s="2" t="s">
        <v>1230</v>
      </c>
      <c r="G1387" s="2" t="s">
        <v>1231</v>
      </c>
      <c r="H1387" s="2" t="s">
        <v>398</v>
      </c>
      <c r="I1387" s="2">
        <f>I1385*J1387</f>
        <v>240</v>
      </c>
      <c r="J1387" s="2">
        <v>200</v>
      </c>
      <c r="K1387" s="2">
        <v>200</v>
      </c>
      <c r="L1387" s="2"/>
      <c r="M1387" s="2"/>
      <c r="N1387" s="2"/>
      <c r="O1387" s="2">
        <f t="shared" si="1130"/>
        <v>780</v>
      </c>
      <c r="P1387" s="2">
        <f t="shared" si="1131"/>
        <v>780</v>
      </c>
      <c r="Q1387" s="2">
        <f t="shared" ref="Q1387:Q1422" si="1155">(ROUND((ROUND(((ET1387)*AV1387*I1387),2)*BB1387),2)+ROUND((ROUND(((AE1387-(EU1387))*AV1387*I1387),2)*BS1387),2))</f>
        <v>0</v>
      </c>
      <c r="R1387" s="2">
        <f t="shared" ref="R1387:R1422" si="1156">(ROUND((ROUND(((EU1387)*AV1387*I1387),2)*BS1387),2)+ROUND((ROUND(((AE1387-(EU1387))*AV1387*I1387),2)*BS1387),2))</f>
        <v>0</v>
      </c>
      <c r="S1387" s="2">
        <f t="shared" si="1132"/>
        <v>0</v>
      </c>
      <c r="T1387" s="2">
        <f t="shared" si="1133"/>
        <v>0</v>
      </c>
      <c r="U1387" s="2">
        <f t="shared" si="1134"/>
        <v>0</v>
      </c>
      <c r="V1387" s="2">
        <f t="shared" si="1135"/>
        <v>0</v>
      </c>
      <c r="W1387" s="2">
        <f t="shared" si="1136"/>
        <v>0</v>
      </c>
      <c r="X1387" s="2">
        <f t="shared" ref="X1387:X1422" si="1157">(ROUND((((S1387+ROUND((ROUND(((EU1387)*AV1387*I1387),2)*BS1387),2))*AT1387)/100),2)+ROUND(((ROUND((ROUND(((AE1387-(EU1387))*AV1387*I1387),2)*BS1387),2)*AT1387)/100),2))</f>
        <v>0</v>
      </c>
      <c r="Y1387" s="2">
        <f t="shared" ref="Y1387:Y1422" si="1158">(ROUND((((S1387+ROUND((ROUND(((EU1387)*AV1387*I1387),2)*BS1387),2))*AU1387)/100),2)+ROUND(((ROUND((ROUND(((AE1387-(EU1387))*AV1387*I1387),2)*BS1387),2)*AU1387)/100),2))</f>
        <v>0</v>
      </c>
      <c r="Z1387" s="2"/>
      <c r="AA1387" s="2">
        <v>-1</v>
      </c>
      <c r="AB1387" s="2">
        <f t="shared" si="1137"/>
        <v>3.25</v>
      </c>
      <c r="AC1387" s="2">
        <f t="shared" ref="AC1387:AC1422" si="1159">ROUND((ES1387),6)</f>
        <v>3.25</v>
      </c>
      <c r="AD1387" s="2">
        <f t="shared" ref="AD1387:AD1422" si="1160">ROUND((((ET1387)-(EU1387))+AE1387),6)</f>
        <v>0</v>
      </c>
      <c r="AE1387" s="2">
        <f t="shared" ref="AE1387:AE1422" si="1161">ROUND((EU1387),6)</f>
        <v>0</v>
      </c>
      <c r="AF1387" s="2">
        <f t="shared" ref="AF1387:AF1422" si="1162">ROUND((EV1387),6)</f>
        <v>0</v>
      </c>
      <c r="AG1387" s="2">
        <f t="shared" si="1138"/>
        <v>0</v>
      </c>
      <c r="AH1387" s="2">
        <f t="shared" ref="AH1387:AH1422" si="1163">(EW1387)</f>
        <v>0</v>
      </c>
      <c r="AI1387" s="2">
        <f t="shared" ref="AI1387:AI1422" si="1164">(EX1387)</f>
        <v>0</v>
      </c>
      <c r="AJ1387" s="2">
        <f t="shared" si="1139"/>
        <v>0</v>
      </c>
      <c r="AK1387" s="2">
        <v>3.25</v>
      </c>
      <c r="AL1387" s="2">
        <v>3.25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109</v>
      </c>
      <c r="AU1387" s="2">
        <v>61</v>
      </c>
      <c r="AV1387" s="2">
        <v>1</v>
      </c>
      <c r="AW1387" s="2">
        <v>1</v>
      </c>
      <c r="AX1387" s="2"/>
      <c r="AY1387" s="2"/>
      <c r="AZ1387" s="2">
        <v>1</v>
      </c>
      <c r="BA1387" s="2">
        <v>1</v>
      </c>
      <c r="BB1387" s="2">
        <v>1</v>
      </c>
      <c r="BC1387" s="2">
        <v>1</v>
      </c>
      <c r="BD1387" s="2" t="s">
        <v>3</v>
      </c>
      <c r="BE1387" s="2" t="s">
        <v>3</v>
      </c>
      <c r="BF1387" s="2" t="s">
        <v>3</v>
      </c>
      <c r="BG1387" s="2" t="s">
        <v>3</v>
      </c>
      <c r="BH1387" s="2">
        <v>3</v>
      </c>
      <c r="BI1387" s="2">
        <v>1</v>
      </c>
      <c r="BJ1387" s="2" t="s">
        <v>1232</v>
      </c>
      <c r="BK1387" s="2"/>
      <c r="BL1387" s="2"/>
      <c r="BM1387" s="2">
        <v>21</v>
      </c>
      <c r="BN1387" s="2">
        <v>0</v>
      </c>
      <c r="BO1387" s="2" t="s">
        <v>3</v>
      </c>
      <c r="BP1387" s="2">
        <v>0</v>
      </c>
      <c r="BQ1387" s="2">
        <v>30</v>
      </c>
      <c r="BR1387" s="2">
        <v>0</v>
      </c>
      <c r="BS1387" s="2">
        <v>1</v>
      </c>
      <c r="BT1387" s="2">
        <v>1</v>
      </c>
      <c r="BU1387" s="2">
        <v>1</v>
      </c>
      <c r="BV1387" s="2">
        <v>1</v>
      </c>
      <c r="BW1387" s="2">
        <v>1</v>
      </c>
      <c r="BX1387" s="2">
        <v>1</v>
      </c>
      <c r="BY1387" s="2" t="s">
        <v>3</v>
      </c>
      <c r="BZ1387" s="2">
        <v>109</v>
      </c>
      <c r="CA1387" s="2">
        <v>61</v>
      </c>
      <c r="CB1387" s="2" t="s">
        <v>3</v>
      </c>
      <c r="CC1387" s="2"/>
      <c r="CD1387" s="2"/>
      <c r="CE1387" s="2">
        <v>1566</v>
      </c>
      <c r="CF1387" s="2">
        <v>0</v>
      </c>
      <c r="CG1387" s="2">
        <v>0</v>
      </c>
      <c r="CH1387" s="2"/>
      <c r="CI1387" s="2"/>
      <c r="CJ1387" s="2"/>
      <c r="CK1387" s="2"/>
      <c r="CL1387" s="2"/>
      <c r="CM1387" s="2">
        <v>0</v>
      </c>
      <c r="CN1387" s="2" t="s">
        <v>2136</v>
      </c>
      <c r="CO1387" s="2">
        <v>0</v>
      </c>
      <c r="CP1387" s="2">
        <f t="shared" si="1140"/>
        <v>780</v>
      </c>
      <c r="CQ1387" s="2">
        <f t="shared" si="1141"/>
        <v>3.25</v>
      </c>
      <c r="CR1387" s="2">
        <f t="shared" ref="CR1387:CR1422" si="1165">(ROUND((ROUND(((ET1387)*AV1387*1),2)*BB1387),2)+ROUND((ROUND(((AE1387-(EU1387))*AV1387*1),2)*BS1387),2))</f>
        <v>0</v>
      </c>
      <c r="CS1387" s="2">
        <f t="shared" ref="CS1387:CS1422" si="1166">(ROUND((ROUND(((EU1387)*AV1387*1),2)*BS1387),2)+ROUND((ROUND(((AE1387-(EU1387))*AV1387*1),2)*BS1387),2))</f>
        <v>0</v>
      </c>
      <c r="CT1387" s="2">
        <f t="shared" si="1142"/>
        <v>0</v>
      </c>
      <c r="CU1387" s="2">
        <f t="shared" si="1143"/>
        <v>0</v>
      </c>
      <c r="CV1387" s="2">
        <f t="shared" si="1144"/>
        <v>0</v>
      </c>
      <c r="CW1387" s="2">
        <f t="shared" si="1145"/>
        <v>0</v>
      </c>
      <c r="CX1387" s="2">
        <f t="shared" si="1146"/>
        <v>0</v>
      </c>
      <c r="CY1387" s="2">
        <f t="shared" ref="CY1387:CY1422" si="1167">(ROUND((((S1387+ROUND((ROUND(((EU1387)*AV1387*1),2)*BS1387),2))*AT1387)/100),2)+ROUND(((ROUND((ROUND(((AE1387-(EU1387))*AV1387*1),2)*BS1387),2)*AT1387)/100),2))</f>
        <v>0</v>
      </c>
      <c r="CZ1387" s="2">
        <f t="shared" ref="CZ1387:CZ1422" si="1168">(ROUND((((S1387+ROUND((ROUND(((EU1387)*AV1387*1),2)*BS1387),2))*AU1387)/100),2)+ROUND(((ROUND((ROUND(((AE1387-(EU1387))*AV1387*1),2)*BS1387),2)*AU1387)/100),2))</f>
        <v>0</v>
      </c>
      <c r="DA1387" s="2"/>
      <c r="DB1387" s="2"/>
      <c r="DC1387" s="2" t="s">
        <v>3</v>
      </c>
      <c r="DD1387" s="2" t="s">
        <v>3</v>
      </c>
      <c r="DE1387" s="2" t="s">
        <v>3</v>
      </c>
      <c r="DF1387" s="2" t="s">
        <v>3</v>
      </c>
      <c r="DG1387" s="2" t="s">
        <v>3</v>
      </c>
      <c r="DH1387" s="2" t="s">
        <v>3</v>
      </c>
      <c r="DI1387" s="2" t="s">
        <v>3</v>
      </c>
      <c r="DJ1387" s="2" t="s">
        <v>3</v>
      </c>
      <c r="DK1387" s="2" t="s">
        <v>3</v>
      </c>
      <c r="DL1387" s="2" t="s">
        <v>3</v>
      </c>
      <c r="DM1387" s="2" t="s">
        <v>3</v>
      </c>
      <c r="DN1387" s="2">
        <v>0</v>
      </c>
      <c r="DO1387" s="2">
        <v>0</v>
      </c>
      <c r="DP1387" s="2">
        <v>1</v>
      </c>
      <c r="DQ1387" s="2">
        <v>1</v>
      </c>
      <c r="DR1387" s="2"/>
      <c r="DS1387" s="2"/>
      <c r="DT1387" s="2"/>
      <c r="DU1387" s="2">
        <v>1010</v>
      </c>
      <c r="DV1387" s="2" t="s">
        <v>398</v>
      </c>
      <c r="DW1387" s="2" t="s">
        <v>398</v>
      </c>
      <c r="DX1387" s="2">
        <v>1</v>
      </c>
      <c r="DY1387" s="2"/>
      <c r="DZ1387" s="2" t="s">
        <v>3</v>
      </c>
      <c r="EA1387" s="2" t="s">
        <v>3</v>
      </c>
      <c r="EB1387" s="2" t="s">
        <v>3</v>
      </c>
      <c r="EC1387" s="2" t="s">
        <v>3</v>
      </c>
      <c r="ED1387" s="2"/>
      <c r="EE1387" s="2">
        <v>56938454</v>
      </c>
      <c r="EF1387" s="2">
        <v>30</v>
      </c>
      <c r="EG1387" s="2" t="s">
        <v>34</v>
      </c>
      <c r="EH1387" s="2">
        <v>0</v>
      </c>
      <c r="EI1387" s="2" t="s">
        <v>3</v>
      </c>
      <c r="EJ1387" s="2">
        <v>1</v>
      </c>
      <c r="EK1387" s="2">
        <v>21</v>
      </c>
      <c r="EL1387" s="2" t="s">
        <v>944</v>
      </c>
      <c r="EM1387" s="2" t="s">
        <v>945</v>
      </c>
      <c r="EN1387" s="2"/>
      <c r="EO1387" s="2" t="s">
        <v>950</v>
      </c>
      <c r="EP1387" s="2"/>
      <c r="EQ1387" s="2">
        <v>1024</v>
      </c>
      <c r="ER1387" s="2">
        <v>3.25</v>
      </c>
      <c r="ES1387" s="2">
        <v>3.25</v>
      </c>
      <c r="ET1387" s="2">
        <v>0</v>
      </c>
      <c r="EU1387" s="2">
        <v>0</v>
      </c>
      <c r="EV1387" s="2">
        <v>0</v>
      </c>
      <c r="EW1387" s="2">
        <v>0</v>
      </c>
      <c r="EX1387" s="2">
        <v>0</v>
      </c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>
        <v>0</v>
      </c>
      <c r="FR1387" s="2">
        <v>0</v>
      </c>
      <c r="FS1387" s="2">
        <v>0</v>
      </c>
      <c r="FT1387" s="2"/>
      <c r="FU1387" s="2"/>
      <c r="FV1387" s="2"/>
      <c r="FW1387" s="2"/>
      <c r="FX1387" s="2">
        <v>109</v>
      </c>
      <c r="FY1387" s="2">
        <v>61</v>
      </c>
      <c r="FZ1387" s="2"/>
      <c r="GA1387" s="2" t="s">
        <v>3</v>
      </c>
      <c r="GB1387" s="2"/>
      <c r="GC1387" s="2"/>
      <c r="GD1387" s="2">
        <v>1</v>
      </c>
      <c r="GE1387" s="2"/>
      <c r="GF1387" s="2">
        <v>1475268754</v>
      </c>
      <c r="GG1387" s="2">
        <v>2</v>
      </c>
      <c r="GH1387" s="2">
        <v>1</v>
      </c>
      <c r="GI1387" s="2">
        <v>-2</v>
      </c>
      <c r="GJ1387" s="2">
        <v>0</v>
      </c>
      <c r="GK1387" s="2">
        <v>0</v>
      </c>
      <c r="GL1387" s="2">
        <f t="shared" si="1147"/>
        <v>0</v>
      </c>
      <c r="GM1387" s="2">
        <f t="shared" si="1148"/>
        <v>780</v>
      </c>
      <c r="GN1387" s="2">
        <f t="shared" si="1149"/>
        <v>780</v>
      </c>
      <c r="GO1387" s="2">
        <f t="shared" si="1150"/>
        <v>0</v>
      </c>
      <c r="GP1387" s="2">
        <f t="shared" si="1151"/>
        <v>0</v>
      </c>
      <c r="GQ1387" s="2"/>
      <c r="GR1387" s="2">
        <v>0</v>
      </c>
      <c r="GS1387" s="2">
        <v>3</v>
      </c>
      <c r="GT1387" s="2">
        <v>0</v>
      </c>
      <c r="GU1387" s="2" t="s">
        <v>3</v>
      </c>
      <c r="GV1387" s="2">
        <f t="shared" si="1152"/>
        <v>0</v>
      </c>
      <c r="GW1387" s="2">
        <v>1</v>
      </c>
      <c r="GX1387" s="2">
        <f t="shared" si="1153"/>
        <v>0</v>
      </c>
      <c r="GY1387" s="2"/>
      <c r="GZ1387" s="2"/>
      <c r="HA1387" s="2">
        <v>0</v>
      </c>
      <c r="HB1387" s="2">
        <v>0</v>
      </c>
      <c r="HC1387" s="2">
        <f t="shared" si="1154"/>
        <v>0</v>
      </c>
      <c r="HD1387" s="2"/>
      <c r="HE1387" s="2" t="s">
        <v>3</v>
      </c>
      <c r="HF1387" s="2" t="s">
        <v>3</v>
      </c>
      <c r="HG1387" s="2"/>
      <c r="HH1387" s="2"/>
      <c r="HI1387" s="2"/>
      <c r="HJ1387" s="2"/>
      <c r="HK1387" s="2"/>
      <c r="HL1387" s="2"/>
      <c r="HM1387" s="2" t="s">
        <v>31</v>
      </c>
      <c r="HN1387" s="2" t="s">
        <v>3</v>
      </c>
      <c r="HO1387" s="2" t="s">
        <v>3</v>
      </c>
      <c r="HP1387" s="2" t="s">
        <v>3</v>
      </c>
      <c r="HQ1387" s="2" t="s">
        <v>3</v>
      </c>
      <c r="HR1387" s="2"/>
      <c r="HS1387" s="2">
        <v>0</v>
      </c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>
        <v>0</v>
      </c>
      <c r="IL1387" s="2"/>
      <c r="IM1387" s="2"/>
      <c r="IN1387" s="2"/>
      <c r="IO1387" s="2"/>
      <c r="IP1387" s="2"/>
      <c r="IQ1387" s="2"/>
      <c r="IR1387" s="2"/>
      <c r="IS1387" s="2"/>
      <c r="IT1387" s="2"/>
      <c r="IU1387" s="2"/>
    </row>
    <row r="1388" spans="1:255" x14ac:dyDescent="0.2">
      <c r="A1388" s="3">
        <v>18</v>
      </c>
      <c r="B1388" s="3">
        <v>1</v>
      </c>
      <c r="C1388" s="3">
        <v>1196</v>
      </c>
      <c r="E1388" s="3" t="s">
        <v>3</v>
      </c>
      <c r="F1388" s="3" t="s">
        <v>1230</v>
      </c>
      <c r="G1388" s="3" t="s">
        <v>1231</v>
      </c>
      <c r="H1388" s="3" t="s">
        <v>398</v>
      </c>
      <c r="I1388" s="3">
        <f>I1386*J1388</f>
        <v>240</v>
      </c>
      <c r="J1388" s="3">
        <v>200</v>
      </c>
      <c r="K1388" s="3">
        <v>200</v>
      </c>
      <c r="O1388" s="3">
        <f t="shared" si="1130"/>
        <v>3478.8</v>
      </c>
      <c r="P1388" s="3">
        <f t="shared" si="1131"/>
        <v>3478.8</v>
      </c>
      <c r="Q1388" s="3">
        <f t="shared" si="1155"/>
        <v>0</v>
      </c>
      <c r="R1388" s="3">
        <f t="shared" si="1156"/>
        <v>0</v>
      </c>
      <c r="S1388" s="3">
        <f t="shared" si="1132"/>
        <v>0</v>
      </c>
      <c r="T1388" s="3">
        <f t="shared" si="1133"/>
        <v>0</v>
      </c>
      <c r="U1388" s="3">
        <f t="shared" si="1134"/>
        <v>0</v>
      </c>
      <c r="V1388" s="3">
        <f t="shared" si="1135"/>
        <v>0</v>
      </c>
      <c r="W1388" s="3">
        <f t="shared" si="1136"/>
        <v>0</v>
      </c>
      <c r="X1388" s="3">
        <f t="shared" si="1157"/>
        <v>0</v>
      </c>
      <c r="Y1388" s="3">
        <f t="shared" si="1158"/>
        <v>0</v>
      </c>
      <c r="AA1388" s="3">
        <v>-1</v>
      </c>
      <c r="AB1388" s="3">
        <f t="shared" si="1137"/>
        <v>3.25</v>
      </c>
      <c r="AC1388" s="3">
        <f t="shared" si="1159"/>
        <v>3.25</v>
      </c>
      <c r="AD1388" s="3">
        <f t="shared" si="1160"/>
        <v>0</v>
      </c>
      <c r="AE1388" s="3">
        <f t="shared" si="1161"/>
        <v>0</v>
      </c>
      <c r="AF1388" s="3">
        <f t="shared" si="1162"/>
        <v>0</v>
      </c>
      <c r="AG1388" s="3">
        <f t="shared" si="1138"/>
        <v>0</v>
      </c>
      <c r="AH1388" s="3">
        <f t="shared" si="1163"/>
        <v>0</v>
      </c>
      <c r="AI1388" s="3">
        <f t="shared" si="1164"/>
        <v>0</v>
      </c>
      <c r="AJ1388" s="3">
        <f t="shared" si="1139"/>
        <v>0</v>
      </c>
      <c r="AK1388" s="3">
        <v>3.25</v>
      </c>
      <c r="AL1388" s="3">
        <v>3.25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109</v>
      </c>
      <c r="AU1388" s="3">
        <v>61</v>
      </c>
      <c r="AV1388" s="3">
        <v>1</v>
      </c>
      <c r="AW1388" s="3">
        <v>1</v>
      </c>
      <c r="AZ1388" s="3">
        <v>1</v>
      </c>
      <c r="BA1388" s="3">
        <v>1</v>
      </c>
      <c r="BB1388" s="3">
        <v>1</v>
      </c>
      <c r="BC1388" s="3">
        <v>4.46</v>
      </c>
      <c r="BD1388" s="3" t="s">
        <v>3</v>
      </c>
      <c r="BE1388" s="3" t="s">
        <v>3</v>
      </c>
      <c r="BF1388" s="3" t="s">
        <v>3</v>
      </c>
      <c r="BG1388" s="3" t="s">
        <v>3</v>
      </c>
      <c r="BH1388" s="3">
        <v>3</v>
      </c>
      <c r="BI1388" s="3">
        <v>1</v>
      </c>
      <c r="BJ1388" s="3" t="s">
        <v>1232</v>
      </c>
      <c r="BM1388" s="3">
        <v>21</v>
      </c>
      <c r="BN1388" s="3">
        <v>0</v>
      </c>
      <c r="BO1388" s="3" t="s">
        <v>1230</v>
      </c>
      <c r="BP1388" s="3">
        <v>1</v>
      </c>
      <c r="BQ1388" s="3">
        <v>30</v>
      </c>
      <c r="BR1388" s="3">
        <v>0</v>
      </c>
      <c r="BS1388" s="3">
        <v>1</v>
      </c>
      <c r="BT1388" s="3">
        <v>1</v>
      </c>
      <c r="BU1388" s="3">
        <v>1</v>
      </c>
      <c r="BV1388" s="3">
        <v>1</v>
      </c>
      <c r="BW1388" s="3">
        <v>1</v>
      </c>
      <c r="BX1388" s="3">
        <v>1</v>
      </c>
      <c r="BY1388" s="3" t="s">
        <v>3</v>
      </c>
      <c r="BZ1388" s="3">
        <v>109</v>
      </c>
      <c r="CA1388" s="3">
        <v>61</v>
      </c>
      <c r="CB1388" s="3" t="s">
        <v>3</v>
      </c>
      <c r="CE1388" s="3">
        <v>1566</v>
      </c>
      <c r="CF1388" s="3">
        <v>0</v>
      </c>
      <c r="CG1388" s="3">
        <v>0</v>
      </c>
      <c r="CM1388" s="3">
        <v>0</v>
      </c>
      <c r="CN1388" s="3" t="s">
        <v>2136</v>
      </c>
      <c r="CO1388" s="3">
        <v>0</v>
      </c>
      <c r="CP1388" s="3">
        <f t="shared" si="1140"/>
        <v>3478.8</v>
      </c>
      <c r="CQ1388" s="3">
        <f t="shared" si="1141"/>
        <v>14.5</v>
      </c>
      <c r="CR1388" s="3">
        <f t="shared" si="1165"/>
        <v>0</v>
      </c>
      <c r="CS1388" s="3">
        <f t="shared" si="1166"/>
        <v>0</v>
      </c>
      <c r="CT1388" s="3">
        <f t="shared" si="1142"/>
        <v>0</v>
      </c>
      <c r="CU1388" s="3">
        <f t="shared" si="1143"/>
        <v>0</v>
      </c>
      <c r="CV1388" s="3">
        <f t="shared" si="1144"/>
        <v>0</v>
      </c>
      <c r="CW1388" s="3">
        <f t="shared" si="1145"/>
        <v>0</v>
      </c>
      <c r="CX1388" s="3">
        <f t="shared" si="1146"/>
        <v>0</v>
      </c>
      <c r="CY1388" s="3">
        <f t="shared" si="1167"/>
        <v>0</v>
      </c>
      <c r="CZ1388" s="3">
        <f t="shared" si="1168"/>
        <v>0</v>
      </c>
      <c r="DC1388" s="3" t="s">
        <v>3</v>
      </c>
      <c r="DD1388" s="3" t="s">
        <v>3</v>
      </c>
      <c r="DE1388" s="3" t="s">
        <v>3</v>
      </c>
      <c r="DF1388" s="3" t="s">
        <v>3</v>
      </c>
      <c r="DG1388" s="3" t="s">
        <v>3</v>
      </c>
      <c r="DH1388" s="3" t="s">
        <v>3</v>
      </c>
      <c r="DI1388" s="3" t="s">
        <v>3</v>
      </c>
      <c r="DJ1388" s="3" t="s">
        <v>3</v>
      </c>
      <c r="DK1388" s="3" t="s">
        <v>3</v>
      </c>
      <c r="DL1388" s="3" t="s">
        <v>3</v>
      </c>
      <c r="DM1388" s="3" t="s">
        <v>3</v>
      </c>
      <c r="DN1388" s="3">
        <v>0</v>
      </c>
      <c r="DO1388" s="3">
        <v>0</v>
      </c>
      <c r="DP1388" s="3">
        <v>1</v>
      </c>
      <c r="DQ1388" s="3">
        <v>1</v>
      </c>
      <c r="DU1388" s="3">
        <v>1010</v>
      </c>
      <c r="DV1388" s="3" t="s">
        <v>398</v>
      </c>
      <c r="DW1388" s="3" t="s">
        <v>398</v>
      </c>
      <c r="DX1388" s="3">
        <v>1</v>
      </c>
      <c r="DZ1388" s="3" t="s">
        <v>3</v>
      </c>
      <c r="EA1388" s="3" t="s">
        <v>3</v>
      </c>
      <c r="EB1388" s="3" t="s">
        <v>3</v>
      </c>
      <c r="EC1388" s="3" t="s">
        <v>3</v>
      </c>
      <c r="EE1388" s="3">
        <v>56938454</v>
      </c>
      <c r="EF1388" s="3">
        <v>30</v>
      </c>
      <c r="EG1388" s="3" t="s">
        <v>34</v>
      </c>
      <c r="EH1388" s="3">
        <v>0</v>
      </c>
      <c r="EI1388" s="3" t="s">
        <v>3</v>
      </c>
      <c r="EJ1388" s="3">
        <v>1</v>
      </c>
      <c r="EK1388" s="3">
        <v>21</v>
      </c>
      <c r="EL1388" s="3" t="s">
        <v>944</v>
      </c>
      <c r="EM1388" s="3" t="s">
        <v>945</v>
      </c>
      <c r="EO1388" s="3" t="s">
        <v>950</v>
      </c>
      <c r="EQ1388" s="3">
        <v>1024</v>
      </c>
      <c r="ER1388" s="3">
        <v>3.25</v>
      </c>
      <c r="ES1388" s="3">
        <v>3.25</v>
      </c>
      <c r="ET1388" s="3">
        <v>0</v>
      </c>
      <c r="EU1388" s="3">
        <v>0</v>
      </c>
      <c r="EV1388" s="3">
        <v>0</v>
      </c>
      <c r="EW1388" s="3">
        <v>0</v>
      </c>
      <c r="EX1388" s="3">
        <v>0</v>
      </c>
      <c r="FQ1388" s="3">
        <v>0</v>
      </c>
      <c r="FR1388" s="3">
        <v>0</v>
      </c>
      <c r="FS1388" s="3">
        <v>0</v>
      </c>
      <c r="FX1388" s="3">
        <v>109</v>
      </c>
      <c r="FY1388" s="3">
        <v>61</v>
      </c>
      <c r="GA1388" s="3" t="s">
        <v>3</v>
      </c>
      <c r="GD1388" s="3">
        <v>1</v>
      </c>
      <c r="GF1388" s="3">
        <v>1475268754</v>
      </c>
      <c r="GG1388" s="3">
        <v>2</v>
      </c>
      <c r="GH1388" s="3">
        <v>1</v>
      </c>
      <c r="GI1388" s="3">
        <v>2</v>
      </c>
      <c r="GJ1388" s="3">
        <v>0</v>
      </c>
      <c r="GK1388" s="3">
        <v>0</v>
      </c>
      <c r="GL1388" s="3">
        <f t="shared" si="1147"/>
        <v>0</v>
      </c>
      <c r="GM1388" s="3">
        <f t="shared" si="1148"/>
        <v>3478.8</v>
      </c>
      <c r="GN1388" s="3">
        <f t="shared" si="1149"/>
        <v>3478.8</v>
      </c>
      <c r="GO1388" s="3">
        <f t="shared" si="1150"/>
        <v>0</v>
      </c>
      <c r="GP1388" s="3">
        <f t="shared" si="1151"/>
        <v>0</v>
      </c>
      <c r="GR1388" s="3">
        <v>0</v>
      </c>
      <c r="GS1388" s="3">
        <v>3</v>
      </c>
      <c r="GT1388" s="3">
        <v>0</v>
      </c>
      <c r="GU1388" s="3" t="s">
        <v>3</v>
      </c>
      <c r="GV1388" s="3">
        <f t="shared" si="1152"/>
        <v>0</v>
      </c>
      <c r="GW1388" s="3">
        <v>1</v>
      </c>
      <c r="GX1388" s="3">
        <f t="shared" si="1153"/>
        <v>0</v>
      </c>
      <c r="HA1388" s="3">
        <v>0</v>
      </c>
      <c r="HB1388" s="3">
        <v>0</v>
      </c>
      <c r="HC1388" s="3">
        <f t="shared" si="1154"/>
        <v>0</v>
      </c>
      <c r="HE1388" s="3" t="s">
        <v>3</v>
      </c>
      <c r="HF1388" s="3" t="s">
        <v>3</v>
      </c>
      <c r="HM1388" s="3" t="s">
        <v>31</v>
      </c>
      <c r="HN1388" s="3" t="s">
        <v>3</v>
      </c>
      <c r="HO1388" s="3" t="s">
        <v>3</v>
      </c>
      <c r="HP1388" s="3" t="s">
        <v>3</v>
      </c>
      <c r="HQ1388" s="3" t="s">
        <v>3</v>
      </c>
      <c r="HS1388" s="3">
        <v>0</v>
      </c>
      <c r="IK1388" s="3">
        <v>0</v>
      </c>
    </row>
    <row r="1389" spans="1:255" x14ac:dyDescent="0.2">
      <c r="A1389" s="2">
        <v>18</v>
      </c>
      <c r="B1389" s="2">
        <v>1</v>
      </c>
      <c r="C1389" s="2">
        <v>1186</v>
      </c>
      <c r="D1389" s="2"/>
      <c r="E1389" s="2" t="s">
        <v>3</v>
      </c>
      <c r="F1389" s="2" t="s">
        <v>1233</v>
      </c>
      <c r="G1389" s="2" t="s">
        <v>2154</v>
      </c>
      <c r="H1389" s="2" t="s">
        <v>672</v>
      </c>
      <c r="I1389" s="2">
        <f>I1385*J1389</f>
        <v>123</v>
      </c>
      <c r="J1389" s="2">
        <v>102.5</v>
      </c>
      <c r="K1389" s="2">
        <v>102.5</v>
      </c>
      <c r="L1389" s="2"/>
      <c r="M1389" s="2"/>
      <c r="N1389" s="2"/>
      <c r="O1389" s="2">
        <f t="shared" si="1130"/>
        <v>5205.3599999999997</v>
      </c>
      <c r="P1389" s="2">
        <f t="shared" si="1131"/>
        <v>5205.3599999999997</v>
      </c>
      <c r="Q1389" s="2">
        <f t="shared" si="1155"/>
        <v>0</v>
      </c>
      <c r="R1389" s="2">
        <f t="shared" si="1156"/>
        <v>0</v>
      </c>
      <c r="S1389" s="2">
        <f t="shared" si="1132"/>
        <v>0</v>
      </c>
      <c r="T1389" s="2">
        <f t="shared" si="1133"/>
        <v>0</v>
      </c>
      <c r="U1389" s="2">
        <f t="shared" si="1134"/>
        <v>0</v>
      </c>
      <c r="V1389" s="2">
        <f t="shared" si="1135"/>
        <v>0</v>
      </c>
      <c r="W1389" s="2">
        <f t="shared" si="1136"/>
        <v>0</v>
      </c>
      <c r="X1389" s="2">
        <f t="shared" si="1157"/>
        <v>0</v>
      </c>
      <c r="Y1389" s="2">
        <f t="shared" si="1158"/>
        <v>0</v>
      </c>
      <c r="Z1389" s="2"/>
      <c r="AA1389" s="2">
        <v>-1</v>
      </c>
      <c r="AB1389" s="2">
        <f t="shared" si="1137"/>
        <v>42.32</v>
      </c>
      <c r="AC1389" s="2">
        <f t="shared" si="1159"/>
        <v>42.32</v>
      </c>
      <c r="AD1389" s="2">
        <f t="shared" si="1160"/>
        <v>0</v>
      </c>
      <c r="AE1389" s="2">
        <f t="shared" si="1161"/>
        <v>0</v>
      </c>
      <c r="AF1389" s="2">
        <f t="shared" si="1162"/>
        <v>0</v>
      </c>
      <c r="AG1389" s="2">
        <f t="shared" si="1138"/>
        <v>0</v>
      </c>
      <c r="AH1389" s="2">
        <f t="shared" si="1163"/>
        <v>0</v>
      </c>
      <c r="AI1389" s="2">
        <f t="shared" si="1164"/>
        <v>0</v>
      </c>
      <c r="AJ1389" s="2">
        <f t="shared" si="1139"/>
        <v>0</v>
      </c>
      <c r="AK1389" s="2">
        <v>42.32</v>
      </c>
      <c r="AL1389" s="2">
        <v>42.32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109</v>
      </c>
      <c r="AU1389" s="2">
        <v>61</v>
      </c>
      <c r="AV1389" s="2">
        <v>1</v>
      </c>
      <c r="AW1389" s="2">
        <v>1</v>
      </c>
      <c r="AX1389" s="2"/>
      <c r="AY1389" s="2"/>
      <c r="AZ1389" s="2">
        <v>1</v>
      </c>
      <c r="BA1389" s="2">
        <v>1</v>
      </c>
      <c r="BB1389" s="2">
        <v>1</v>
      </c>
      <c r="BC1389" s="2">
        <v>1</v>
      </c>
      <c r="BD1389" s="2" t="s">
        <v>3</v>
      </c>
      <c r="BE1389" s="2" t="s">
        <v>3</v>
      </c>
      <c r="BF1389" s="2" t="s">
        <v>3</v>
      </c>
      <c r="BG1389" s="2" t="s">
        <v>3</v>
      </c>
      <c r="BH1389" s="2">
        <v>3</v>
      </c>
      <c r="BI1389" s="2">
        <v>1</v>
      </c>
      <c r="BJ1389" s="2" t="s">
        <v>1234</v>
      </c>
      <c r="BK1389" s="2"/>
      <c r="BL1389" s="2"/>
      <c r="BM1389" s="2">
        <v>21</v>
      </c>
      <c r="BN1389" s="2">
        <v>0</v>
      </c>
      <c r="BO1389" s="2" t="s">
        <v>3</v>
      </c>
      <c r="BP1389" s="2">
        <v>0</v>
      </c>
      <c r="BQ1389" s="2">
        <v>30</v>
      </c>
      <c r="BR1389" s="2">
        <v>0</v>
      </c>
      <c r="BS1389" s="2">
        <v>1</v>
      </c>
      <c r="BT1389" s="2">
        <v>1</v>
      </c>
      <c r="BU1389" s="2">
        <v>1</v>
      </c>
      <c r="BV1389" s="2">
        <v>1</v>
      </c>
      <c r="BW1389" s="2">
        <v>1</v>
      </c>
      <c r="BX1389" s="2">
        <v>1</v>
      </c>
      <c r="BY1389" s="2" t="s">
        <v>3</v>
      </c>
      <c r="BZ1389" s="2">
        <v>109</v>
      </c>
      <c r="CA1389" s="2">
        <v>61</v>
      </c>
      <c r="CB1389" s="2" t="s">
        <v>3</v>
      </c>
      <c r="CC1389" s="2"/>
      <c r="CD1389" s="2"/>
      <c r="CE1389" s="2">
        <v>1566</v>
      </c>
      <c r="CF1389" s="2">
        <v>0</v>
      </c>
      <c r="CG1389" s="2">
        <v>0</v>
      </c>
      <c r="CH1389" s="2"/>
      <c r="CI1389" s="2"/>
      <c r="CJ1389" s="2"/>
      <c r="CK1389" s="2"/>
      <c r="CL1389" s="2"/>
      <c r="CM1389" s="2">
        <v>0</v>
      </c>
      <c r="CN1389" s="2" t="s">
        <v>2136</v>
      </c>
      <c r="CO1389" s="2">
        <v>0</v>
      </c>
      <c r="CP1389" s="2">
        <f t="shared" si="1140"/>
        <v>5205.3599999999997</v>
      </c>
      <c r="CQ1389" s="2">
        <f t="shared" si="1141"/>
        <v>42.32</v>
      </c>
      <c r="CR1389" s="2">
        <f t="shared" si="1165"/>
        <v>0</v>
      </c>
      <c r="CS1389" s="2">
        <f t="shared" si="1166"/>
        <v>0</v>
      </c>
      <c r="CT1389" s="2">
        <f t="shared" si="1142"/>
        <v>0</v>
      </c>
      <c r="CU1389" s="2">
        <f t="shared" si="1143"/>
        <v>0</v>
      </c>
      <c r="CV1389" s="2">
        <f t="shared" si="1144"/>
        <v>0</v>
      </c>
      <c r="CW1389" s="2">
        <f t="shared" si="1145"/>
        <v>0</v>
      </c>
      <c r="CX1389" s="2">
        <f t="shared" si="1146"/>
        <v>0</v>
      </c>
      <c r="CY1389" s="2">
        <f t="shared" si="1167"/>
        <v>0</v>
      </c>
      <c r="CZ1389" s="2">
        <f t="shared" si="1168"/>
        <v>0</v>
      </c>
      <c r="DA1389" s="2"/>
      <c r="DB1389" s="2"/>
      <c r="DC1389" s="2" t="s">
        <v>3</v>
      </c>
      <c r="DD1389" s="2" t="s">
        <v>3</v>
      </c>
      <c r="DE1389" s="2" t="s">
        <v>3</v>
      </c>
      <c r="DF1389" s="2" t="s">
        <v>3</v>
      </c>
      <c r="DG1389" s="2" t="s">
        <v>3</v>
      </c>
      <c r="DH1389" s="2" t="s">
        <v>3</v>
      </c>
      <c r="DI1389" s="2" t="s">
        <v>3</v>
      </c>
      <c r="DJ1389" s="2" t="s">
        <v>3</v>
      </c>
      <c r="DK1389" s="2" t="s">
        <v>3</v>
      </c>
      <c r="DL1389" s="2" t="s">
        <v>3</v>
      </c>
      <c r="DM1389" s="2" t="s">
        <v>3</v>
      </c>
      <c r="DN1389" s="2">
        <v>0</v>
      </c>
      <c r="DO1389" s="2">
        <v>0</v>
      </c>
      <c r="DP1389" s="2">
        <v>1</v>
      </c>
      <c r="DQ1389" s="2">
        <v>1</v>
      </c>
      <c r="DR1389" s="2"/>
      <c r="DS1389" s="2"/>
      <c r="DT1389" s="2"/>
      <c r="DU1389" s="2">
        <v>1003</v>
      </c>
      <c r="DV1389" s="2" t="s">
        <v>672</v>
      </c>
      <c r="DW1389" s="2" t="s">
        <v>672</v>
      </c>
      <c r="DX1389" s="2">
        <v>1</v>
      </c>
      <c r="DY1389" s="2"/>
      <c r="DZ1389" s="2" t="s">
        <v>3</v>
      </c>
      <c r="EA1389" s="2" t="s">
        <v>3</v>
      </c>
      <c r="EB1389" s="2" t="s">
        <v>3</v>
      </c>
      <c r="EC1389" s="2" t="s">
        <v>3</v>
      </c>
      <c r="ED1389" s="2"/>
      <c r="EE1389" s="2">
        <v>56938454</v>
      </c>
      <c r="EF1389" s="2">
        <v>30</v>
      </c>
      <c r="EG1389" s="2" t="s">
        <v>34</v>
      </c>
      <c r="EH1389" s="2">
        <v>0</v>
      </c>
      <c r="EI1389" s="2" t="s">
        <v>3</v>
      </c>
      <c r="EJ1389" s="2">
        <v>1</v>
      </c>
      <c r="EK1389" s="2">
        <v>21</v>
      </c>
      <c r="EL1389" s="2" t="s">
        <v>944</v>
      </c>
      <c r="EM1389" s="2" t="s">
        <v>945</v>
      </c>
      <c r="EN1389" s="2"/>
      <c r="EO1389" s="2" t="s">
        <v>950</v>
      </c>
      <c r="EP1389" s="2"/>
      <c r="EQ1389" s="2">
        <v>1024</v>
      </c>
      <c r="ER1389" s="2">
        <v>42.32</v>
      </c>
      <c r="ES1389" s="2">
        <v>42.32</v>
      </c>
      <c r="ET1389" s="2">
        <v>0</v>
      </c>
      <c r="EU1389" s="2">
        <v>0</v>
      </c>
      <c r="EV1389" s="2">
        <v>0</v>
      </c>
      <c r="EW1389" s="2">
        <v>0</v>
      </c>
      <c r="EX1389" s="2">
        <v>0</v>
      </c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>
        <v>0</v>
      </c>
      <c r="FR1389" s="2">
        <v>0</v>
      </c>
      <c r="FS1389" s="2">
        <v>0</v>
      </c>
      <c r="FT1389" s="2"/>
      <c r="FU1389" s="2"/>
      <c r="FV1389" s="2"/>
      <c r="FW1389" s="2"/>
      <c r="FX1389" s="2">
        <v>109</v>
      </c>
      <c r="FY1389" s="2">
        <v>61</v>
      </c>
      <c r="FZ1389" s="2"/>
      <c r="GA1389" s="2" t="s">
        <v>3</v>
      </c>
      <c r="GB1389" s="2"/>
      <c r="GC1389" s="2"/>
      <c r="GD1389" s="2">
        <v>1</v>
      </c>
      <c r="GE1389" s="2"/>
      <c r="GF1389" s="2">
        <v>431305136</v>
      </c>
      <c r="GG1389" s="2">
        <v>2</v>
      </c>
      <c r="GH1389" s="2">
        <v>1</v>
      </c>
      <c r="GI1389" s="2">
        <v>-2</v>
      </c>
      <c r="GJ1389" s="2">
        <v>0</v>
      </c>
      <c r="GK1389" s="2">
        <v>0</v>
      </c>
      <c r="GL1389" s="2">
        <f t="shared" si="1147"/>
        <v>0</v>
      </c>
      <c r="GM1389" s="2">
        <f t="shared" si="1148"/>
        <v>5205.3599999999997</v>
      </c>
      <c r="GN1389" s="2">
        <f t="shared" si="1149"/>
        <v>5205.3599999999997</v>
      </c>
      <c r="GO1389" s="2">
        <f t="shared" si="1150"/>
        <v>0</v>
      </c>
      <c r="GP1389" s="2">
        <f t="shared" si="1151"/>
        <v>0</v>
      </c>
      <c r="GQ1389" s="2"/>
      <c r="GR1389" s="2">
        <v>0</v>
      </c>
      <c r="GS1389" s="2">
        <v>3</v>
      </c>
      <c r="GT1389" s="2">
        <v>0</v>
      </c>
      <c r="GU1389" s="2" t="s">
        <v>3</v>
      </c>
      <c r="GV1389" s="2">
        <f t="shared" si="1152"/>
        <v>0</v>
      </c>
      <c r="GW1389" s="2">
        <v>1</v>
      </c>
      <c r="GX1389" s="2">
        <f t="shared" si="1153"/>
        <v>0</v>
      </c>
      <c r="GY1389" s="2"/>
      <c r="GZ1389" s="2"/>
      <c r="HA1389" s="2">
        <v>0</v>
      </c>
      <c r="HB1389" s="2">
        <v>0</v>
      </c>
      <c r="HC1389" s="2">
        <f t="shared" si="1154"/>
        <v>0</v>
      </c>
      <c r="HD1389" s="2"/>
      <c r="HE1389" s="2" t="s">
        <v>3</v>
      </c>
      <c r="HF1389" s="2" t="s">
        <v>3</v>
      </c>
      <c r="HG1389" s="2"/>
      <c r="HH1389" s="2"/>
      <c r="HI1389" s="2"/>
      <c r="HJ1389" s="2"/>
      <c r="HK1389" s="2"/>
      <c r="HL1389" s="2"/>
      <c r="HM1389" s="2" t="s">
        <v>31</v>
      </c>
      <c r="HN1389" s="2" t="s">
        <v>3</v>
      </c>
      <c r="HO1389" s="2" t="s">
        <v>3</v>
      </c>
      <c r="HP1389" s="2" t="s">
        <v>3</v>
      </c>
      <c r="HQ1389" s="2" t="s">
        <v>3</v>
      </c>
      <c r="HR1389" s="2"/>
      <c r="HS1389" s="2">
        <v>0</v>
      </c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>
        <v>0</v>
      </c>
      <c r="IL1389" s="2"/>
      <c r="IM1389" s="2"/>
      <c r="IN1389" s="2"/>
      <c r="IO1389" s="2"/>
      <c r="IP1389" s="2"/>
      <c r="IQ1389" s="2"/>
      <c r="IR1389" s="2"/>
      <c r="IS1389" s="2"/>
      <c r="IT1389" s="2"/>
      <c r="IU1389" s="2"/>
    </row>
    <row r="1390" spans="1:255" x14ac:dyDescent="0.2">
      <c r="A1390" s="3">
        <v>18</v>
      </c>
      <c r="B1390" s="3">
        <v>1</v>
      </c>
      <c r="C1390" s="3">
        <v>1197</v>
      </c>
      <c r="E1390" s="3" t="s">
        <v>3</v>
      </c>
      <c r="F1390" s="3" t="s">
        <v>1233</v>
      </c>
      <c r="G1390" s="3" t="s">
        <v>2154</v>
      </c>
      <c r="H1390" s="3" t="s">
        <v>672</v>
      </c>
      <c r="I1390" s="3">
        <f>I1386*J1390</f>
        <v>123</v>
      </c>
      <c r="J1390" s="3">
        <v>102.5</v>
      </c>
      <c r="K1390" s="3">
        <v>102.5</v>
      </c>
      <c r="O1390" s="3">
        <f t="shared" si="1130"/>
        <v>41851.089999999997</v>
      </c>
      <c r="P1390" s="3">
        <f t="shared" si="1131"/>
        <v>41851.089999999997</v>
      </c>
      <c r="Q1390" s="3">
        <f t="shared" si="1155"/>
        <v>0</v>
      </c>
      <c r="R1390" s="3">
        <f t="shared" si="1156"/>
        <v>0</v>
      </c>
      <c r="S1390" s="3">
        <f t="shared" si="1132"/>
        <v>0</v>
      </c>
      <c r="T1390" s="3">
        <f t="shared" si="1133"/>
        <v>0</v>
      </c>
      <c r="U1390" s="3">
        <f t="shared" si="1134"/>
        <v>0</v>
      </c>
      <c r="V1390" s="3">
        <f t="shared" si="1135"/>
        <v>0</v>
      </c>
      <c r="W1390" s="3">
        <f t="shared" si="1136"/>
        <v>0</v>
      </c>
      <c r="X1390" s="3">
        <f t="shared" si="1157"/>
        <v>0</v>
      </c>
      <c r="Y1390" s="3">
        <f t="shared" si="1158"/>
        <v>0</v>
      </c>
      <c r="AA1390" s="3">
        <v>-1</v>
      </c>
      <c r="AB1390" s="3">
        <f t="shared" si="1137"/>
        <v>42.32</v>
      </c>
      <c r="AC1390" s="3">
        <f t="shared" si="1159"/>
        <v>42.32</v>
      </c>
      <c r="AD1390" s="3">
        <f t="shared" si="1160"/>
        <v>0</v>
      </c>
      <c r="AE1390" s="3">
        <f t="shared" si="1161"/>
        <v>0</v>
      </c>
      <c r="AF1390" s="3">
        <f t="shared" si="1162"/>
        <v>0</v>
      </c>
      <c r="AG1390" s="3">
        <f t="shared" si="1138"/>
        <v>0</v>
      </c>
      <c r="AH1390" s="3">
        <f t="shared" si="1163"/>
        <v>0</v>
      </c>
      <c r="AI1390" s="3">
        <f t="shared" si="1164"/>
        <v>0</v>
      </c>
      <c r="AJ1390" s="3">
        <f t="shared" si="1139"/>
        <v>0</v>
      </c>
      <c r="AK1390" s="3">
        <v>42.32</v>
      </c>
      <c r="AL1390" s="3">
        <v>42.32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109</v>
      </c>
      <c r="AU1390" s="3">
        <v>61</v>
      </c>
      <c r="AV1390" s="3">
        <v>1</v>
      </c>
      <c r="AW1390" s="3">
        <v>1</v>
      </c>
      <c r="AZ1390" s="3">
        <v>1</v>
      </c>
      <c r="BA1390" s="3">
        <v>1</v>
      </c>
      <c r="BB1390" s="3">
        <v>1</v>
      </c>
      <c r="BC1390" s="3">
        <v>8.0399999999999991</v>
      </c>
      <c r="BD1390" s="3" t="s">
        <v>3</v>
      </c>
      <c r="BE1390" s="3" t="s">
        <v>3</v>
      </c>
      <c r="BF1390" s="3" t="s">
        <v>3</v>
      </c>
      <c r="BG1390" s="3" t="s">
        <v>3</v>
      </c>
      <c r="BH1390" s="3">
        <v>3</v>
      </c>
      <c r="BI1390" s="3">
        <v>1</v>
      </c>
      <c r="BJ1390" s="3" t="s">
        <v>1234</v>
      </c>
      <c r="BM1390" s="3">
        <v>21</v>
      </c>
      <c r="BN1390" s="3">
        <v>0</v>
      </c>
      <c r="BO1390" s="3" t="s">
        <v>1233</v>
      </c>
      <c r="BP1390" s="3">
        <v>1</v>
      </c>
      <c r="BQ1390" s="3">
        <v>30</v>
      </c>
      <c r="BR1390" s="3">
        <v>0</v>
      </c>
      <c r="BS1390" s="3">
        <v>1</v>
      </c>
      <c r="BT1390" s="3">
        <v>1</v>
      </c>
      <c r="BU1390" s="3">
        <v>1</v>
      </c>
      <c r="BV1390" s="3">
        <v>1</v>
      </c>
      <c r="BW1390" s="3">
        <v>1</v>
      </c>
      <c r="BX1390" s="3">
        <v>1</v>
      </c>
      <c r="BY1390" s="3" t="s">
        <v>3</v>
      </c>
      <c r="BZ1390" s="3">
        <v>109</v>
      </c>
      <c r="CA1390" s="3">
        <v>61</v>
      </c>
      <c r="CB1390" s="3" t="s">
        <v>3</v>
      </c>
      <c r="CE1390" s="3">
        <v>1566</v>
      </c>
      <c r="CF1390" s="3">
        <v>0</v>
      </c>
      <c r="CG1390" s="3">
        <v>0</v>
      </c>
      <c r="CM1390" s="3">
        <v>0</v>
      </c>
      <c r="CN1390" s="3" t="s">
        <v>2136</v>
      </c>
      <c r="CO1390" s="3">
        <v>0</v>
      </c>
      <c r="CP1390" s="3">
        <f t="shared" si="1140"/>
        <v>41851.089999999997</v>
      </c>
      <c r="CQ1390" s="3">
        <f t="shared" si="1141"/>
        <v>340.25</v>
      </c>
      <c r="CR1390" s="3">
        <f t="shared" si="1165"/>
        <v>0</v>
      </c>
      <c r="CS1390" s="3">
        <f t="shared" si="1166"/>
        <v>0</v>
      </c>
      <c r="CT1390" s="3">
        <f t="shared" si="1142"/>
        <v>0</v>
      </c>
      <c r="CU1390" s="3">
        <f t="shared" si="1143"/>
        <v>0</v>
      </c>
      <c r="CV1390" s="3">
        <f t="shared" si="1144"/>
        <v>0</v>
      </c>
      <c r="CW1390" s="3">
        <f t="shared" si="1145"/>
        <v>0</v>
      </c>
      <c r="CX1390" s="3">
        <f t="shared" si="1146"/>
        <v>0</v>
      </c>
      <c r="CY1390" s="3">
        <f t="shared" si="1167"/>
        <v>0</v>
      </c>
      <c r="CZ1390" s="3">
        <f t="shared" si="1168"/>
        <v>0</v>
      </c>
      <c r="DC1390" s="3" t="s">
        <v>3</v>
      </c>
      <c r="DD1390" s="3" t="s">
        <v>3</v>
      </c>
      <c r="DE1390" s="3" t="s">
        <v>3</v>
      </c>
      <c r="DF1390" s="3" t="s">
        <v>3</v>
      </c>
      <c r="DG1390" s="3" t="s">
        <v>3</v>
      </c>
      <c r="DH1390" s="3" t="s">
        <v>3</v>
      </c>
      <c r="DI1390" s="3" t="s">
        <v>3</v>
      </c>
      <c r="DJ1390" s="3" t="s">
        <v>3</v>
      </c>
      <c r="DK1390" s="3" t="s">
        <v>3</v>
      </c>
      <c r="DL1390" s="3" t="s">
        <v>3</v>
      </c>
      <c r="DM1390" s="3" t="s">
        <v>3</v>
      </c>
      <c r="DN1390" s="3">
        <v>0</v>
      </c>
      <c r="DO1390" s="3">
        <v>0</v>
      </c>
      <c r="DP1390" s="3">
        <v>1</v>
      </c>
      <c r="DQ1390" s="3">
        <v>1</v>
      </c>
      <c r="DU1390" s="3">
        <v>1003</v>
      </c>
      <c r="DV1390" s="3" t="s">
        <v>672</v>
      </c>
      <c r="DW1390" s="3" t="s">
        <v>672</v>
      </c>
      <c r="DX1390" s="3">
        <v>1</v>
      </c>
      <c r="DZ1390" s="3" t="s">
        <v>3</v>
      </c>
      <c r="EA1390" s="3" t="s">
        <v>3</v>
      </c>
      <c r="EB1390" s="3" t="s">
        <v>3</v>
      </c>
      <c r="EC1390" s="3" t="s">
        <v>3</v>
      </c>
      <c r="EE1390" s="3">
        <v>56938454</v>
      </c>
      <c r="EF1390" s="3">
        <v>30</v>
      </c>
      <c r="EG1390" s="3" t="s">
        <v>34</v>
      </c>
      <c r="EH1390" s="3">
        <v>0</v>
      </c>
      <c r="EI1390" s="3" t="s">
        <v>3</v>
      </c>
      <c r="EJ1390" s="3">
        <v>1</v>
      </c>
      <c r="EK1390" s="3">
        <v>21</v>
      </c>
      <c r="EL1390" s="3" t="s">
        <v>944</v>
      </c>
      <c r="EM1390" s="3" t="s">
        <v>945</v>
      </c>
      <c r="EO1390" s="3" t="s">
        <v>950</v>
      </c>
      <c r="EQ1390" s="3">
        <v>1024</v>
      </c>
      <c r="ER1390" s="3">
        <v>42.32</v>
      </c>
      <c r="ES1390" s="3">
        <v>42.32</v>
      </c>
      <c r="ET1390" s="3">
        <v>0</v>
      </c>
      <c r="EU1390" s="3">
        <v>0</v>
      </c>
      <c r="EV1390" s="3">
        <v>0</v>
      </c>
      <c r="EW1390" s="3">
        <v>0</v>
      </c>
      <c r="EX1390" s="3">
        <v>0</v>
      </c>
      <c r="FQ1390" s="3">
        <v>0</v>
      </c>
      <c r="FR1390" s="3">
        <v>0</v>
      </c>
      <c r="FS1390" s="3">
        <v>0</v>
      </c>
      <c r="FX1390" s="3">
        <v>109</v>
      </c>
      <c r="FY1390" s="3">
        <v>61</v>
      </c>
      <c r="GA1390" s="3" t="s">
        <v>3</v>
      </c>
      <c r="GD1390" s="3">
        <v>1</v>
      </c>
      <c r="GF1390" s="3">
        <v>431305136</v>
      </c>
      <c r="GG1390" s="3">
        <v>2</v>
      </c>
      <c r="GH1390" s="3">
        <v>1</v>
      </c>
      <c r="GI1390" s="3">
        <v>2</v>
      </c>
      <c r="GJ1390" s="3">
        <v>0</v>
      </c>
      <c r="GK1390" s="3">
        <v>0</v>
      </c>
      <c r="GL1390" s="3">
        <f t="shared" si="1147"/>
        <v>0</v>
      </c>
      <c r="GM1390" s="3">
        <f t="shared" si="1148"/>
        <v>41851.089999999997</v>
      </c>
      <c r="GN1390" s="3">
        <f t="shared" si="1149"/>
        <v>41851.089999999997</v>
      </c>
      <c r="GO1390" s="3">
        <f t="shared" si="1150"/>
        <v>0</v>
      </c>
      <c r="GP1390" s="3">
        <f t="shared" si="1151"/>
        <v>0</v>
      </c>
      <c r="GR1390" s="3">
        <v>0</v>
      </c>
      <c r="GS1390" s="3">
        <v>3</v>
      </c>
      <c r="GT1390" s="3">
        <v>0</v>
      </c>
      <c r="GU1390" s="3" t="s">
        <v>3</v>
      </c>
      <c r="GV1390" s="3">
        <f t="shared" si="1152"/>
        <v>0</v>
      </c>
      <c r="GW1390" s="3">
        <v>1</v>
      </c>
      <c r="GX1390" s="3">
        <f t="shared" si="1153"/>
        <v>0</v>
      </c>
      <c r="HA1390" s="3">
        <v>0</v>
      </c>
      <c r="HB1390" s="3">
        <v>0</v>
      </c>
      <c r="HC1390" s="3">
        <f t="shared" si="1154"/>
        <v>0</v>
      </c>
      <c r="HE1390" s="3" t="s">
        <v>3</v>
      </c>
      <c r="HF1390" s="3" t="s">
        <v>3</v>
      </c>
      <c r="HM1390" s="3" t="s">
        <v>31</v>
      </c>
      <c r="HN1390" s="3" t="s">
        <v>3</v>
      </c>
      <c r="HO1390" s="3" t="s">
        <v>3</v>
      </c>
      <c r="HP1390" s="3" t="s">
        <v>3</v>
      </c>
      <c r="HQ1390" s="3" t="s">
        <v>3</v>
      </c>
      <c r="HS1390" s="3">
        <v>0</v>
      </c>
      <c r="IK1390" s="3">
        <v>0</v>
      </c>
    </row>
    <row r="1391" spans="1:255" x14ac:dyDescent="0.2">
      <c r="A1391" s="2">
        <v>18</v>
      </c>
      <c r="B1391" s="2">
        <v>1</v>
      </c>
      <c r="C1391" s="2">
        <v>1187</v>
      </c>
      <c r="D1391" s="2"/>
      <c r="E1391" s="2" t="s">
        <v>3</v>
      </c>
      <c r="F1391" s="2" t="s">
        <v>1235</v>
      </c>
      <c r="G1391" s="2" t="s">
        <v>1236</v>
      </c>
      <c r="H1391" s="2" t="s">
        <v>398</v>
      </c>
      <c r="I1391" s="2">
        <f>I1385*J1391</f>
        <v>1.08</v>
      </c>
      <c r="J1391" s="2">
        <v>0.90000000000000013</v>
      </c>
      <c r="K1391" s="2">
        <v>0.9</v>
      </c>
      <c r="L1391" s="2"/>
      <c r="M1391" s="2"/>
      <c r="N1391" s="2"/>
      <c r="O1391" s="2">
        <f t="shared" si="1130"/>
        <v>12.77</v>
      </c>
      <c r="P1391" s="2">
        <f t="shared" si="1131"/>
        <v>12.77</v>
      </c>
      <c r="Q1391" s="2">
        <f t="shared" si="1155"/>
        <v>0</v>
      </c>
      <c r="R1391" s="2">
        <f t="shared" si="1156"/>
        <v>0</v>
      </c>
      <c r="S1391" s="2">
        <f t="shared" si="1132"/>
        <v>0</v>
      </c>
      <c r="T1391" s="2">
        <f t="shared" si="1133"/>
        <v>0</v>
      </c>
      <c r="U1391" s="2">
        <f t="shared" si="1134"/>
        <v>0</v>
      </c>
      <c r="V1391" s="2">
        <f t="shared" si="1135"/>
        <v>0</v>
      </c>
      <c r="W1391" s="2">
        <f t="shared" si="1136"/>
        <v>0</v>
      </c>
      <c r="X1391" s="2">
        <f t="shared" si="1157"/>
        <v>0</v>
      </c>
      <c r="Y1391" s="2">
        <f t="shared" si="1158"/>
        <v>0</v>
      </c>
      <c r="Z1391" s="2"/>
      <c r="AA1391" s="2">
        <v>-1</v>
      </c>
      <c r="AB1391" s="2">
        <f t="shared" si="1137"/>
        <v>11.82</v>
      </c>
      <c r="AC1391" s="2">
        <f t="shared" si="1159"/>
        <v>11.82</v>
      </c>
      <c r="AD1391" s="2">
        <f t="shared" si="1160"/>
        <v>0</v>
      </c>
      <c r="AE1391" s="2">
        <f t="shared" si="1161"/>
        <v>0</v>
      </c>
      <c r="AF1391" s="2">
        <f t="shared" si="1162"/>
        <v>0</v>
      </c>
      <c r="AG1391" s="2">
        <f t="shared" si="1138"/>
        <v>0</v>
      </c>
      <c r="AH1391" s="2">
        <f t="shared" si="1163"/>
        <v>0</v>
      </c>
      <c r="AI1391" s="2">
        <f t="shared" si="1164"/>
        <v>0</v>
      </c>
      <c r="AJ1391" s="2">
        <f t="shared" si="1139"/>
        <v>0</v>
      </c>
      <c r="AK1391" s="2">
        <v>11.82</v>
      </c>
      <c r="AL1391" s="2">
        <v>11.82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109</v>
      </c>
      <c r="AU1391" s="2">
        <v>61</v>
      </c>
      <c r="AV1391" s="2">
        <v>1</v>
      </c>
      <c r="AW1391" s="2">
        <v>1</v>
      </c>
      <c r="AX1391" s="2"/>
      <c r="AY1391" s="2"/>
      <c r="AZ1391" s="2">
        <v>1</v>
      </c>
      <c r="BA1391" s="2">
        <v>1</v>
      </c>
      <c r="BB1391" s="2">
        <v>1</v>
      </c>
      <c r="BC1391" s="2">
        <v>1</v>
      </c>
      <c r="BD1391" s="2" t="s">
        <v>3</v>
      </c>
      <c r="BE1391" s="2" t="s">
        <v>3</v>
      </c>
      <c r="BF1391" s="2" t="s">
        <v>3</v>
      </c>
      <c r="BG1391" s="2" t="s">
        <v>3</v>
      </c>
      <c r="BH1391" s="2">
        <v>3</v>
      </c>
      <c r="BI1391" s="2">
        <v>1</v>
      </c>
      <c r="BJ1391" s="2" t="s">
        <v>1237</v>
      </c>
      <c r="BK1391" s="2"/>
      <c r="BL1391" s="2"/>
      <c r="BM1391" s="2">
        <v>21</v>
      </c>
      <c r="BN1391" s="2">
        <v>0</v>
      </c>
      <c r="BO1391" s="2" t="s">
        <v>3</v>
      </c>
      <c r="BP1391" s="2">
        <v>0</v>
      </c>
      <c r="BQ1391" s="2">
        <v>30</v>
      </c>
      <c r="BR1391" s="2">
        <v>0</v>
      </c>
      <c r="BS1391" s="2">
        <v>1</v>
      </c>
      <c r="BT1391" s="2">
        <v>1</v>
      </c>
      <c r="BU1391" s="2">
        <v>1</v>
      </c>
      <c r="BV1391" s="2">
        <v>1</v>
      </c>
      <c r="BW1391" s="2">
        <v>1</v>
      </c>
      <c r="BX1391" s="2">
        <v>1</v>
      </c>
      <c r="BY1391" s="2" t="s">
        <v>3</v>
      </c>
      <c r="BZ1391" s="2">
        <v>109</v>
      </c>
      <c r="CA1391" s="2">
        <v>61</v>
      </c>
      <c r="CB1391" s="2" t="s">
        <v>3</v>
      </c>
      <c r="CC1391" s="2"/>
      <c r="CD1391" s="2"/>
      <c r="CE1391" s="2">
        <v>1566</v>
      </c>
      <c r="CF1391" s="2">
        <v>0</v>
      </c>
      <c r="CG1391" s="2">
        <v>0</v>
      </c>
      <c r="CH1391" s="2"/>
      <c r="CI1391" s="2"/>
      <c r="CJ1391" s="2"/>
      <c r="CK1391" s="2"/>
      <c r="CL1391" s="2"/>
      <c r="CM1391" s="2">
        <v>0</v>
      </c>
      <c r="CN1391" s="2" t="s">
        <v>2136</v>
      </c>
      <c r="CO1391" s="2">
        <v>0</v>
      </c>
      <c r="CP1391" s="2">
        <f t="shared" si="1140"/>
        <v>12.77</v>
      </c>
      <c r="CQ1391" s="2">
        <f t="shared" si="1141"/>
        <v>11.82</v>
      </c>
      <c r="CR1391" s="2">
        <f t="shared" si="1165"/>
        <v>0</v>
      </c>
      <c r="CS1391" s="2">
        <f t="shared" si="1166"/>
        <v>0</v>
      </c>
      <c r="CT1391" s="2">
        <f t="shared" si="1142"/>
        <v>0</v>
      </c>
      <c r="CU1391" s="2">
        <f t="shared" si="1143"/>
        <v>0</v>
      </c>
      <c r="CV1391" s="2">
        <f t="shared" si="1144"/>
        <v>0</v>
      </c>
      <c r="CW1391" s="2">
        <f t="shared" si="1145"/>
        <v>0</v>
      </c>
      <c r="CX1391" s="2">
        <f t="shared" si="1146"/>
        <v>0</v>
      </c>
      <c r="CY1391" s="2">
        <f t="shared" si="1167"/>
        <v>0</v>
      </c>
      <c r="CZ1391" s="2">
        <f t="shared" si="1168"/>
        <v>0</v>
      </c>
      <c r="DA1391" s="2"/>
      <c r="DB1391" s="2"/>
      <c r="DC1391" s="2" t="s">
        <v>3</v>
      </c>
      <c r="DD1391" s="2" t="s">
        <v>3</v>
      </c>
      <c r="DE1391" s="2" t="s">
        <v>3</v>
      </c>
      <c r="DF1391" s="2" t="s">
        <v>3</v>
      </c>
      <c r="DG1391" s="2" t="s">
        <v>3</v>
      </c>
      <c r="DH1391" s="2" t="s">
        <v>3</v>
      </c>
      <c r="DI1391" s="2" t="s">
        <v>3</v>
      </c>
      <c r="DJ1391" s="2" t="s">
        <v>3</v>
      </c>
      <c r="DK1391" s="2" t="s">
        <v>3</v>
      </c>
      <c r="DL1391" s="2" t="s">
        <v>3</v>
      </c>
      <c r="DM1391" s="2" t="s">
        <v>3</v>
      </c>
      <c r="DN1391" s="2">
        <v>0</v>
      </c>
      <c r="DO1391" s="2">
        <v>0</v>
      </c>
      <c r="DP1391" s="2">
        <v>1</v>
      </c>
      <c r="DQ1391" s="2">
        <v>1</v>
      </c>
      <c r="DR1391" s="2"/>
      <c r="DS1391" s="2"/>
      <c r="DT1391" s="2"/>
      <c r="DU1391" s="2">
        <v>1010</v>
      </c>
      <c r="DV1391" s="2" t="s">
        <v>398</v>
      </c>
      <c r="DW1391" s="2" t="s">
        <v>398</v>
      </c>
      <c r="DX1391" s="2">
        <v>1</v>
      </c>
      <c r="DY1391" s="2"/>
      <c r="DZ1391" s="2" t="s">
        <v>3</v>
      </c>
      <c r="EA1391" s="2" t="s">
        <v>3</v>
      </c>
      <c r="EB1391" s="2" t="s">
        <v>3</v>
      </c>
      <c r="EC1391" s="2" t="s">
        <v>3</v>
      </c>
      <c r="ED1391" s="2"/>
      <c r="EE1391" s="2">
        <v>56938454</v>
      </c>
      <c r="EF1391" s="2">
        <v>30</v>
      </c>
      <c r="EG1391" s="2" t="s">
        <v>34</v>
      </c>
      <c r="EH1391" s="2">
        <v>0</v>
      </c>
      <c r="EI1391" s="2" t="s">
        <v>3</v>
      </c>
      <c r="EJ1391" s="2">
        <v>1</v>
      </c>
      <c r="EK1391" s="2">
        <v>21</v>
      </c>
      <c r="EL1391" s="2" t="s">
        <v>944</v>
      </c>
      <c r="EM1391" s="2" t="s">
        <v>945</v>
      </c>
      <c r="EN1391" s="2"/>
      <c r="EO1391" s="2" t="s">
        <v>950</v>
      </c>
      <c r="EP1391" s="2"/>
      <c r="EQ1391" s="2">
        <v>1024</v>
      </c>
      <c r="ER1391" s="2">
        <v>11.82</v>
      </c>
      <c r="ES1391" s="2">
        <v>11.82</v>
      </c>
      <c r="ET1391" s="2">
        <v>0</v>
      </c>
      <c r="EU1391" s="2">
        <v>0</v>
      </c>
      <c r="EV1391" s="2">
        <v>0</v>
      </c>
      <c r="EW1391" s="2">
        <v>0</v>
      </c>
      <c r="EX1391" s="2">
        <v>0</v>
      </c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>
        <v>0</v>
      </c>
      <c r="FR1391" s="2">
        <v>0</v>
      </c>
      <c r="FS1391" s="2">
        <v>0</v>
      </c>
      <c r="FT1391" s="2"/>
      <c r="FU1391" s="2"/>
      <c r="FV1391" s="2"/>
      <c r="FW1391" s="2"/>
      <c r="FX1391" s="2">
        <v>109</v>
      </c>
      <c r="FY1391" s="2">
        <v>61</v>
      </c>
      <c r="FZ1391" s="2"/>
      <c r="GA1391" s="2" t="s">
        <v>3</v>
      </c>
      <c r="GB1391" s="2"/>
      <c r="GC1391" s="2"/>
      <c r="GD1391" s="2">
        <v>1</v>
      </c>
      <c r="GE1391" s="2"/>
      <c r="GF1391" s="2">
        <v>1847581397</v>
      </c>
      <c r="GG1391" s="2">
        <v>2</v>
      </c>
      <c r="GH1391" s="2">
        <v>1</v>
      </c>
      <c r="GI1391" s="2">
        <v>-2</v>
      </c>
      <c r="GJ1391" s="2">
        <v>0</v>
      </c>
      <c r="GK1391" s="2">
        <v>0</v>
      </c>
      <c r="GL1391" s="2">
        <f t="shared" si="1147"/>
        <v>0</v>
      </c>
      <c r="GM1391" s="2">
        <f t="shared" si="1148"/>
        <v>12.77</v>
      </c>
      <c r="GN1391" s="2">
        <f t="shared" si="1149"/>
        <v>12.77</v>
      </c>
      <c r="GO1391" s="2">
        <f t="shared" si="1150"/>
        <v>0</v>
      </c>
      <c r="GP1391" s="2">
        <f t="shared" si="1151"/>
        <v>0</v>
      </c>
      <c r="GQ1391" s="2"/>
      <c r="GR1391" s="2">
        <v>0</v>
      </c>
      <c r="GS1391" s="2">
        <v>3</v>
      </c>
      <c r="GT1391" s="2">
        <v>0</v>
      </c>
      <c r="GU1391" s="2" t="s">
        <v>3</v>
      </c>
      <c r="GV1391" s="2">
        <f t="shared" si="1152"/>
        <v>0</v>
      </c>
      <c r="GW1391" s="2">
        <v>1</v>
      </c>
      <c r="GX1391" s="2">
        <f t="shared" si="1153"/>
        <v>0</v>
      </c>
      <c r="GY1391" s="2"/>
      <c r="GZ1391" s="2"/>
      <c r="HA1391" s="2">
        <v>0</v>
      </c>
      <c r="HB1391" s="2">
        <v>0</v>
      </c>
      <c r="HC1391" s="2">
        <f t="shared" si="1154"/>
        <v>0</v>
      </c>
      <c r="HD1391" s="2"/>
      <c r="HE1391" s="2" t="s">
        <v>3</v>
      </c>
      <c r="HF1391" s="2" t="s">
        <v>3</v>
      </c>
      <c r="HG1391" s="2"/>
      <c r="HH1391" s="2"/>
      <c r="HI1391" s="2"/>
      <c r="HJ1391" s="2"/>
      <c r="HK1391" s="2"/>
      <c r="HL1391" s="2"/>
      <c r="HM1391" s="2" t="s">
        <v>31</v>
      </c>
      <c r="HN1391" s="2" t="s">
        <v>3</v>
      </c>
      <c r="HO1391" s="2" t="s">
        <v>3</v>
      </c>
      <c r="HP1391" s="2" t="s">
        <v>3</v>
      </c>
      <c r="HQ1391" s="2" t="s">
        <v>3</v>
      </c>
      <c r="HR1391" s="2"/>
      <c r="HS1391" s="2">
        <v>0</v>
      </c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>
        <v>0</v>
      </c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</row>
    <row r="1392" spans="1:255" x14ac:dyDescent="0.2">
      <c r="A1392" s="3">
        <v>18</v>
      </c>
      <c r="B1392" s="3">
        <v>1</v>
      </c>
      <c r="C1392" s="3">
        <v>1198</v>
      </c>
      <c r="E1392" s="3" t="s">
        <v>3</v>
      </c>
      <c r="F1392" s="3" t="s">
        <v>1235</v>
      </c>
      <c r="G1392" s="3" t="s">
        <v>1236</v>
      </c>
      <c r="H1392" s="3" t="s">
        <v>398</v>
      </c>
      <c r="I1392" s="3">
        <f>I1386*J1392</f>
        <v>1.08</v>
      </c>
      <c r="J1392" s="3">
        <v>0.90000000000000013</v>
      </c>
      <c r="K1392" s="3">
        <v>0.9</v>
      </c>
      <c r="O1392" s="3">
        <f t="shared" si="1130"/>
        <v>79.81</v>
      </c>
      <c r="P1392" s="3">
        <f t="shared" si="1131"/>
        <v>79.81</v>
      </c>
      <c r="Q1392" s="3">
        <f t="shared" si="1155"/>
        <v>0</v>
      </c>
      <c r="R1392" s="3">
        <f t="shared" si="1156"/>
        <v>0</v>
      </c>
      <c r="S1392" s="3">
        <f t="shared" si="1132"/>
        <v>0</v>
      </c>
      <c r="T1392" s="3">
        <f t="shared" si="1133"/>
        <v>0</v>
      </c>
      <c r="U1392" s="3">
        <f t="shared" si="1134"/>
        <v>0</v>
      </c>
      <c r="V1392" s="3">
        <f t="shared" si="1135"/>
        <v>0</v>
      </c>
      <c r="W1392" s="3">
        <f t="shared" si="1136"/>
        <v>0</v>
      </c>
      <c r="X1392" s="3">
        <f t="shared" si="1157"/>
        <v>0</v>
      </c>
      <c r="Y1392" s="3">
        <f t="shared" si="1158"/>
        <v>0</v>
      </c>
      <c r="AA1392" s="3">
        <v>-1</v>
      </c>
      <c r="AB1392" s="3">
        <f t="shared" si="1137"/>
        <v>11.82</v>
      </c>
      <c r="AC1392" s="3">
        <f t="shared" si="1159"/>
        <v>11.82</v>
      </c>
      <c r="AD1392" s="3">
        <f t="shared" si="1160"/>
        <v>0</v>
      </c>
      <c r="AE1392" s="3">
        <f t="shared" si="1161"/>
        <v>0</v>
      </c>
      <c r="AF1392" s="3">
        <f t="shared" si="1162"/>
        <v>0</v>
      </c>
      <c r="AG1392" s="3">
        <f t="shared" si="1138"/>
        <v>0</v>
      </c>
      <c r="AH1392" s="3">
        <f t="shared" si="1163"/>
        <v>0</v>
      </c>
      <c r="AI1392" s="3">
        <f t="shared" si="1164"/>
        <v>0</v>
      </c>
      <c r="AJ1392" s="3">
        <f t="shared" si="1139"/>
        <v>0</v>
      </c>
      <c r="AK1392" s="3">
        <v>11.82</v>
      </c>
      <c r="AL1392" s="3">
        <v>11.82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109</v>
      </c>
      <c r="AU1392" s="3">
        <v>61</v>
      </c>
      <c r="AV1392" s="3">
        <v>1</v>
      </c>
      <c r="AW1392" s="3">
        <v>1</v>
      </c>
      <c r="AZ1392" s="3">
        <v>1</v>
      </c>
      <c r="BA1392" s="3">
        <v>1</v>
      </c>
      <c r="BB1392" s="3">
        <v>1</v>
      </c>
      <c r="BC1392" s="3">
        <v>6.25</v>
      </c>
      <c r="BD1392" s="3" t="s">
        <v>3</v>
      </c>
      <c r="BE1392" s="3" t="s">
        <v>3</v>
      </c>
      <c r="BF1392" s="3" t="s">
        <v>3</v>
      </c>
      <c r="BG1392" s="3" t="s">
        <v>3</v>
      </c>
      <c r="BH1392" s="3">
        <v>3</v>
      </c>
      <c r="BI1392" s="3">
        <v>1</v>
      </c>
      <c r="BJ1392" s="3" t="s">
        <v>1237</v>
      </c>
      <c r="BM1392" s="3">
        <v>21</v>
      </c>
      <c r="BN1392" s="3">
        <v>0</v>
      </c>
      <c r="BO1392" s="3" t="s">
        <v>1235</v>
      </c>
      <c r="BP1392" s="3">
        <v>1</v>
      </c>
      <c r="BQ1392" s="3">
        <v>30</v>
      </c>
      <c r="BR1392" s="3">
        <v>0</v>
      </c>
      <c r="BS1392" s="3">
        <v>1</v>
      </c>
      <c r="BT1392" s="3">
        <v>1</v>
      </c>
      <c r="BU1392" s="3">
        <v>1</v>
      </c>
      <c r="BV1392" s="3">
        <v>1</v>
      </c>
      <c r="BW1392" s="3">
        <v>1</v>
      </c>
      <c r="BX1392" s="3">
        <v>1</v>
      </c>
      <c r="BY1392" s="3" t="s">
        <v>3</v>
      </c>
      <c r="BZ1392" s="3">
        <v>109</v>
      </c>
      <c r="CA1392" s="3">
        <v>61</v>
      </c>
      <c r="CB1392" s="3" t="s">
        <v>3</v>
      </c>
      <c r="CE1392" s="3">
        <v>1566</v>
      </c>
      <c r="CF1392" s="3">
        <v>0</v>
      </c>
      <c r="CG1392" s="3">
        <v>0</v>
      </c>
      <c r="CM1392" s="3">
        <v>0</v>
      </c>
      <c r="CN1392" s="3" t="s">
        <v>2136</v>
      </c>
      <c r="CO1392" s="3">
        <v>0</v>
      </c>
      <c r="CP1392" s="3">
        <f t="shared" si="1140"/>
        <v>79.81</v>
      </c>
      <c r="CQ1392" s="3">
        <f t="shared" si="1141"/>
        <v>73.88</v>
      </c>
      <c r="CR1392" s="3">
        <f t="shared" si="1165"/>
        <v>0</v>
      </c>
      <c r="CS1392" s="3">
        <f t="shared" si="1166"/>
        <v>0</v>
      </c>
      <c r="CT1392" s="3">
        <f t="shared" si="1142"/>
        <v>0</v>
      </c>
      <c r="CU1392" s="3">
        <f t="shared" si="1143"/>
        <v>0</v>
      </c>
      <c r="CV1392" s="3">
        <f t="shared" si="1144"/>
        <v>0</v>
      </c>
      <c r="CW1392" s="3">
        <f t="shared" si="1145"/>
        <v>0</v>
      </c>
      <c r="CX1392" s="3">
        <f t="shared" si="1146"/>
        <v>0</v>
      </c>
      <c r="CY1392" s="3">
        <f t="shared" si="1167"/>
        <v>0</v>
      </c>
      <c r="CZ1392" s="3">
        <f t="shared" si="1168"/>
        <v>0</v>
      </c>
      <c r="DC1392" s="3" t="s">
        <v>3</v>
      </c>
      <c r="DD1392" s="3" t="s">
        <v>3</v>
      </c>
      <c r="DE1392" s="3" t="s">
        <v>3</v>
      </c>
      <c r="DF1392" s="3" t="s">
        <v>3</v>
      </c>
      <c r="DG1392" s="3" t="s">
        <v>3</v>
      </c>
      <c r="DH1392" s="3" t="s">
        <v>3</v>
      </c>
      <c r="DI1392" s="3" t="s">
        <v>3</v>
      </c>
      <c r="DJ1392" s="3" t="s">
        <v>3</v>
      </c>
      <c r="DK1392" s="3" t="s">
        <v>3</v>
      </c>
      <c r="DL1392" s="3" t="s">
        <v>3</v>
      </c>
      <c r="DM1392" s="3" t="s">
        <v>3</v>
      </c>
      <c r="DN1392" s="3">
        <v>0</v>
      </c>
      <c r="DO1392" s="3">
        <v>0</v>
      </c>
      <c r="DP1392" s="3">
        <v>1</v>
      </c>
      <c r="DQ1392" s="3">
        <v>1</v>
      </c>
      <c r="DU1392" s="3">
        <v>1010</v>
      </c>
      <c r="DV1392" s="3" t="s">
        <v>398</v>
      </c>
      <c r="DW1392" s="3" t="s">
        <v>398</v>
      </c>
      <c r="DX1392" s="3">
        <v>1</v>
      </c>
      <c r="DZ1392" s="3" t="s">
        <v>3</v>
      </c>
      <c r="EA1392" s="3" t="s">
        <v>3</v>
      </c>
      <c r="EB1392" s="3" t="s">
        <v>3</v>
      </c>
      <c r="EC1392" s="3" t="s">
        <v>3</v>
      </c>
      <c r="EE1392" s="3">
        <v>56938454</v>
      </c>
      <c r="EF1392" s="3">
        <v>30</v>
      </c>
      <c r="EG1392" s="3" t="s">
        <v>34</v>
      </c>
      <c r="EH1392" s="3">
        <v>0</v>
      </c>
      <c r="EI1392" s="3" t="s">
        <v>3</v>
      </c>
      <c r="EJ1392" s="3">
        <v>1</v>
      </c>
      <c r="EK1392" s="3">
        <v>21</v>
      </c>
      <c r="EL1392" s="3" t="s">
        <v>944</v>
      </c>
      <c r="EM1392" s="3" t="s">
        <v>945</v>
      </c>
      <c r="EO1392" s="3" t="s">
        <v>950</v>
      </c>
      <c r="EQ1392" s="3">
        <v>1024</v>
      </c>
      <c r="ER1392" s="3">
        <v>11.82</v>
      </c>
      <c r="ES1392" s="3">
        <v>11.82</v>
      </c>
      <c r="ET1392" s="3">
        <v>0</v>
      </c>
      <c r="EU1392" s="3">
        <v>0</v>
      </c>
      <c r="EV1392" s="3">
        <v>0</v>
      </c>
      <c r="EW1392" s="3">
        <v>0</v>
      </c>
      <c r="EX1392" s="3">
        <v>0</v>
      </c>
      <c r="FQ1392" s="3">
        <v>0</v>
      </c>
      <c r="FR1392" s="3">
        <v>0</v>
      </c>
      <c r="FS1392" s="3">
        <v>0</v>
      </c>
      <c r="FX1392" s="3">
        <v>109</v>
      </c>
      <c r="FY1392" s="3">
        <v>61</v>
      </c>
      <c r="GA1392" s="3" t="s">
        <v>3</v>
      </c>
      <c r="GD1392" s="3">
        <v>1</v>
      </c>
      <c r="GF1392" s="3">
        <v>1847581397</v>
      </c>
      <c r="GG1392" s="3">
        <v>2</v>
      </c>
      <c r="GH1392" s="3">
        <v>1</v>
      </c>
      <c r="GI1392" s="3">
        <v>2</v>
      </c>
      <c r="GJ1392" s="3">
        <v>0</v>
      </c>
      <c r="GK1392" s="3">
        <v>0</v>
      </c>
      <c r="GL1392" s="3">
        <f t="shared" si="1147"/>
        <v>0</v>
      </c>
      <c r="GM1392" s="3">
        <f t="shared" si="1148"/>
        <v>79.81</v>
      </c>
      <c r="GN1392" s="3">
        <f t="shared" si="1149"/>
        <v>79.81</v>
      </c>
      <c r="GO1392" s="3">
        <f t="shared" si="1150"/>
        <v>0</v>
      </c>
      <c r="GP1392" s="3">
        <f t="shared" si="1151"/>
        <v>0</v>
      </c>
      <c r="GR1392" s="3">
        <v>0</v>
      </c>
      <c r="GS1392" s="3">
        <v>3</v>
      </c>
      <c r="GT1392" s="3">
        <v>0</v>
      </c>
      <c r="GU1392" s="3" t="s">
        <v>3</v>
      </c>
      <c r="GV1392" s="3">
        <f t="shared" si="1152"/>
        <v>0</v>
      </c>
      <c r="GW1392" s="3">
        <v>1</v>
      </c>
      <c r="GX1392" s="3">
        <f t="shared" si="1153"/>
        <v>0</v>
      </c>
      <c r="HA1392" s="3">
        <v>0</v>
      </c>
      <c r="HB1392" s="3">
        <v>0</v>
      </c>
      <c r="HC1392" s="3">
        <f t="shared" si="1154"/>
        <v>0</v>
      </c>
      <c r="HE1392" s="3" t="s">
        <v>3</v>
      </c>
      <c r="HF1392" s="3" t="s">
        <v>3</v>
      </c>
      <c r="HM1392" s="3" t="s">
        <v>31</v>
      </c>
      <c r="HN1392" s="3" t="s">
        <v>3</v>
      </c>
      <c r="HO1392" s="3" t="s">
        <v>3</v>
      </c>
      <c r="HP1392" s="3" t="s">
        <v>3</v>
      </c>
      <c r="HQ1392" s="3" t="s">
        <v>3</v>
      </c>
      <c r="HS1392" s="3">
        <v>0</v>
      </c>
      <c r="IK1392" s="3">
        <v>0</v>
      </c>
    </row>
    <row r="1393" spans="1:255" x14ac:dyDescent="0.2">
      <c r="A1393" s="2">
        <v>17</v>
      </c>
      <c r="B1393" s="2">
        <v>1</v>
      </c>
      <c r="C1393" s="2"/>
      <c r="D1393" s="2"/>
      <c r="E1393" s="2" t="s">
        <v>1238</v>
      </c>
      <c r="F1393" s="2" t="s">
        <v>1233</v>
      </c>
      <c r="G1393" s="2" t="s">
        <v>2154</v>
      </c>
      <c r="H1393" s="2" t="s">
        <v>672</v>
      </c>
      <c r="I1393" s="2">
        <v>123</v>
      </c>
      <c r="J1393" s="2">
        <v>0</v>
      </c>
      <c r="K1393" s="2">
        <v>123</v>
      </c>
      <c r="L1393" s="2"/>
      <c r="M1393" s="2"/>
      <c r="N1393" s="2"/>
      <c r="O1393" s="2">
        <f t="shared" si="1130"/>
        <v>5205.3599999999997</v>
      </c>
      <c r="P1393" s="2">
        <f t="shared" si="1131"/>
        <v>5205.3599999999997</v>
      </c>
      <c r="Q1393" s="2">
        <f t="shared" si="1155"/>
        <v>0</v>
      </c>
      <c r="R1393" s="2">
        <f t="shared" si="1156"/>
        <v>0</v>
      </c>
      <c r="S1393" s="2">
        <f t="shared" si="1132"/>
        <v>0</v>
      </c>
      <c r="T1393" s="2">
        <f t="shared" si="1133"/>
        <v>0</v>
      </c>
      <c r="U1393" s="2">
        <f t="shared" si="1134"/>
        <v>0</v>
      </c>
      <c r="V1393" s="2">
        <f t="shared" si="1135"/>
        <v>0</v>
      </c>
      <c r="W1393" s="2">
        <f t="shared" si="1136"/>
        <v>0</v>
      </c>
      <c r="X1393" s="2">
        <f t="shared" si="1157"/>
        <v>0</v>
      </c>
      <c r="Y1393" s="2">
        <f t="shared" si="1158"/>
        <v>0</v>
      </c>
      <c r="Z1393" s="2"/>
      <c r="AA1393" s="2">
        <v>56661434</v>
      </c>
      <c r="AB1393" s="2">
        <f t="shared" si="1137"/>
        <v>42.32</v>
      </c>
      <c r="AC1393" s="2">
        <f t="shared" si="1159"/>
        <v>42.32</v>
      </c>
      <c r="AD1393" s="2">
        <f t="shared" si="1160"/>
        <v>0</v>
      </c>
      <c r="AE1393" s="2">
        <f t="shared" si="1161"/>
        <v>0</v>
      </c>
      <c r="AF1393" s="2">
        <f t="shared" si="1162"/>
        <v>0</v>
      </c>
      <c r="AG1393" s="2">
        <f t="shared" si="1138"/>
        <v>0</v>
      </c>
      <c r="AH1393" s="2">
        <f t="shared" si="1163"/>
        <v>0</v>
      </c>
      <c r="AI1393" s="2">
        <f t="shared" si="1164"/>
        <v>0</v>
      </c>
      <c r="AJ1393" s="2">
        <f t="shared" si="1139"/>
        <v>0</v>
      </c>
      <c r="AK1393" s="2">
        <v>42.32</v>
      </c>
      <c r="AL1393" s="2">
        <v>42.32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1</v>
      </c>
      <c r="AW1393" s="2">
        <v>1</v>
      </c>
      <c r="AX1393" s="2"/>
      <c r="AY1393" s="2"/>
      <c r="AZ1393" s="2">
        <v>1</v>
      </c>
      <c r="BA1393" s="2">
        <v>1</v>
      </c>
      <c r="BB1393" s="2">
        <v>1</v>
      </c>
      <c r="BC1393" s="2">
        <v>1</v>
      </c>
      <c r="BD1393" s="2" t="s">
        <v>3</v>
      </c>
      <c r="BE1393" s="2" t="s">
        <v>3</v>
      </c>
      <c r="BF1393" s="2" t="s">
        <v>3</v>
      </c>
      <c r="BG1393" s="2" t="s">
        <v>3</v>
      </c>
      <c r="BH1393" s="2">
        <v>3</v>
      </c>
      <c r="BI1393" s="2">
        <v>1</v>
      </c>
      <c r="BJ1393" s="2" t="s">
        <v>1234</v>
      </c>
      <c r="BK1393" s="2"/>
      <c r="BL1393" s="2"/>
      <c r="BM1393" s="2">
        <v>1617</v>
      </c>
      <c r="BN1393" s="2">
        <v>0</v>
      </c>
      <c r="BO1393" s="2" t="s">
        <v>3</v>
      </c>
      <c r="BP1393" s="2">
        <v>0</v>
      </c>
      <c r="BQ1393" s="2">
        <v>200</v>
      </c>
      <c r="BR1393" s="2">
        <v>0</v>
      </c>
      <c r="BS1393" s="2">
        <v>1</v>
      </c>
      <c r="BT1393" s="2">
        <v>1</v>
      </c>
      <c r="BU1393" s="2">
        <v>1</v>
      </c>
      <c r="BV1393" s="2">
        <v>1</v>
      </c>
      <c r="BW1393" s="2">
        <v>1</v>
      </c>
      <c r="BX1393" s="2">
        <v>1</v>
      </c>
      <c r="BY1393" s="2" t="s">
        <v>3</v>
      </c>
      <c r="BZ1393" s="2">
        <v>0</v>
      </c>
      <c r="CA1393" s="2">
        <v>0</v>
      </c>
      <c r="CB1393" s="2" t="s">
        <v>3</v>
      </c>
      <c r="CC1393" s="2"/>
      <c r="CD1393" s="2"/>
      <c r="CE1393" s="2">
        <v>1566</v>
      </c>
      <c r="CF1393" s="2">
        <v>0</v>
      </c>
      <c r="CG1393" s="2">
        <v>0</v>
      </c>
      <c r="CH1393" s="2"/>
      <c r="CI1393" s="2"/>
      <c r="CJ1393" s="2"/>
      <c r="CK1393" s="2"/>
      <c r="CL1393" s="2"/>
      <c r="CM1393" s="2">
        <v>0</v>
      </c>
      <c r="CN1393" s="2" t="s">
        <v>3</v>
      </c>
      <c r="CO1393" s="2">
        <v>0</v>
      </c>
      <c r="CP1393" s="2">
        <f t="shared" si="1140"/>
        <v>5205.3599999999997</v>
      </c>
      <c r="CQ1393" s="2">
        <f t="shared" si="1141"/>
        <v>42.32</v>
      </c>
      <c r="CR1393" s="2">
        <f t="shared" si="1165"/>
        <v>0</v>
      </c>
      <c r="CS1393" s="2">
        <f t="shared" si="1166"/>
        <v>0</v>
      </c>
      <c r="CT1393" s="2">
        <f t="shared" si="1142"/>
        <v>0</v>
      </c>
      <c r="CU1393" s="2">
        <f t="shared" si="1143"/>
        <v>0</v>
      </c>
      <c r="CV1393" s="2">
        <f t="shared" si="1144"/>
        <v>0</v>
      </c>
      <c r="CW1393" s="2">
        <f t="shared" si="1145"/>
        <v>0</v>
      </c>
      <c r="CX1393" s="2">
        <f t="shared" si="1146"/>
        <v>0</v>
      </c>
      <c r="CY1393" s="2">
        <f t="shared" si="1167"/>
        <v>0</v>
      </c>
      <c r="CZ1393" s="2">
        <f t="shared" si="1168"/>
        <v>0</v>
      </c>
      <c r="DA1393" s="2"/>
      <c r="DB1393" s="2"/>
      <c r="DC1393" s="2" t="s">
        <v>3</v>
      </c>
      <c r="DD1393" s="2" t="s">
        <v>3</v>
      </c>
      <c r="DE1393" s="2" t="s">
        <v>3</v>
      </c>
      <c r="DF1393" s="2" t="s">
        <v>3</v>
      </c>
      <c r="DG1393" s="2" t="s">
        <v>3</v>
      </c>
      <c r="DH1393" s="2" t="s">
        <v>3</v>
      </c>
      <c r="DI1393" s="2" t="s">
        <v>3</v>
      </c>
      <c r="DJ1393" s="2" t="s">
        <v>3</v>
      </c>
      <c r="DK1393" s="2" t="s">
        <v>3</v>
      </c>
      <c r="DL1393" s="2" t="s">
        <v>3</v>
      </c>
      <c r="DM1393" s="2" t="s">
        <v>3</v>
      </c>
      <c r="DN1393" s="2">
        <v>0</v>
      </c>
      <c r="DO1393" s="2">
        <v>0</v>
      </c>
      <c r="DP1393" s="2">
        <v>1</v>
      </c>
      <c r="DQ1393" s="2">
        <v>1</v>
      </c>
      <c r="DR1393" s="2"/>
      <c r="DS1393" s="2"/>
      <c r="DT1393" s="2"/>
      <c r="DU1393" s="2">
        <v>1003</v>
      </c>
      <c r="DV1393" s="2" t="s">
        <v>672</v>
      </c>
      <c r="DW1393" s="2" t="s">
        <v>672</v>
      </c>
      <c r="DX1393" s="2">
        <v>1</v>
      </c>
      <c r="DY1393" s="2"/>
      <c r="DZ1393" s="2" t="s">
        <v>3</v>
      </c>
      <c r="EA1393" s="2" t="s">
        <v>3</v>
      </c>
      <c r="EB1393" s="2" t="s">
        <v>3</v>
      </c>
      <c r="EC1393" s="2" t="s">
        <v>3</v>
      </c>
      <c r="ED1393" s="2"/>
      <c r="EE1393" s="2">
        <v>56938530</v>
      </c>
      <c r="EF1393" s="2">
        <v>200</v>
      </c>
      <c r="EG1393" s="2" t="s">
        <v>343</v>
      </c>
      <c r="EH1393" s="2">
        <v>0</v>
      </c>
      <c r="EI1393" s="2" t="s">
        <v>3</v>
      </c>
      <c r="EJ1393" s="2">
        <v>1</v>
      </c>
      <c r="EK1393" s="2">
        <v>1617</v>
      </c>
      <c r="EL1393" s="2" t="s">
        <v>344</v>
      </c>
      <c r="EM1393" s="2" t="s">
        <v>345</v>
      </c>
      <c r="EN1393" s="2"/>
      <c r="EO1393" s="2" t="s">
        <v>3</v>
      </c>
      <c r="EP1393" s="2"/>
      <c r="EQ1393" s="2">
        <v>0</v>
      </c>
      <c r="ER1393" s="2">
        <v>42.32</v>
      </c>
      <c r="ES1393" s="2">
        <v>42.32</v>
      </c>
      <c r="ET1393" s="2">
        <v>0</v>
      </c>
      <c r="EU1393" s="2">
        <v>0</v>
      </c>
      <c r="EV1393" s="2">
        <v>0</v>
      </c>
      <c r="EW1393" s="2">
        <v>0</v>
      </c>
      <c r="EX1393" s="2">
        <v>0</v>
      </c>
      <c r="EY1393" s="2">
        <v>0</v>
      </c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>
        <v>0</v>
      </c>
      <c r="FR1393" s="2">
        <v>0</v>
      </c>
      <c r="FS1393" s="2">
        <v>0</v>
      </c>
      <c r="FT1393" s="2"/>
      <c r="FU1393" s="2"/>
      <c r="FV1393" s="2"/>
      <c r="FW1393" s="2"/>
      <c r="FX1393" s="2">
        <v>0</v>
      </c>
      <c r="FY1393" s="2">
        <v>0</v>
      </c>
      <c r="FZ1393" s="2"/>
      <c r="GA1393" s="2" t="s">
        <v>3</v>
      </c>
      <c r="GB1393" s="2"/>
      <c r="GC1393" s="2"/>
      <c r="GD1393" s="2">
        <v>1</v>
      </c>
      <c r="GE1393" s="2"/>
      <c r="GF1393" s="2">
        <v>431305136</v>
      </c>
      <c r="GG1393" s="2">
        <v>2</v>
      </c>
      <c r="GH1393" s="2">
        <v>1</v>
      </c>
      <c r="GI1393" s="2">
        <v>-2</v>
      </c>
      <c r="GJ1393" s="2">
        <v>0</v>
      </c>
      <c r="GK1393" s="2">
        <v>0</v>
      </c>
      <c r="GL1393" s="2">
        <f t="shared" si="1147"/>
        <v>0</v>
      </c>
      <c r="GM1393" s="2">
        <f t="shared" si="1148"/>
        <v>5205.3599999999997</v>
      </c>
      <c r="GN1393" s="2">
        <f t="shared" si="1149"/>
        <v>5205.3599999999997</v>
      </c>
      <c r="GO1393" s="2">
        <f t="shared" si="1150"/>
        <v>0</v>
      </c>
      <c r="GP1393" s="2">
        <f t="shared" si="1151"/>
        <v>0</v>
      </c>
      <c r="GQ1393" s="2"/>
      <c r="GR1393" s="2">
        <v>0</v>
      </c>
      <c r="GS1393" s="2">
        <v>3</v>
      </c>
      <c r="GT1393" s="2">
        <v>0</v>
      </c>
      <c r="GU1393" s="2" t="s">
        <v>3</v>
      </c>
      <c r="GV1393" s="2">
        <f t="shared" si="1152"/>
        <v>0</v>
      </c>
      <c r="GW1393" s="2">
        <v>1</v>
      </c>
      <c r="GX1393" s="2">
        <f t="shared" si="1153"/>
        <v>0</v>
      </c>
      <c r="GY1393" s="2"/>
      <c r="GZ1393" s="2"/>
      <c r="HA1393" s="2">
        <v>0</v>
      </c>
      <c r="HB1393" s="2">
        <v>0</v>
      </c>
      <c r="HC1393" s="2">
        <f t="shared" si="1154"/>
        <v>0</v>
      </c>
      <c r="HD1393" s="2"/>
      <c r="HE1393" s="2" t="s">
        <v>3</v>
      </c>
      <c r="HF1393" s="2" t="s">
        <v>3</v>
      </c>
      <c r="HG1393" s="2"/>
      <c r="HH1393" s="2"/>
      <c r="HI1393" s="2"/>
      <c r="HJ1393" s="2"/>
      <c r="HK1393" s="2"/>
      <c r="HL1393" s="2"/>
      <c r="HM1393" s="2" t="s">
        <v>3</v>
      </c>
      <c r="HN1393" s="2" t="s">
        <v>3</v>
      </c>
      <c r="HO1393" s="2" t="s">
        <v>3</v>
      </c>
      <c r="HP1393" s="2" t="s">
        <v>3</v>
      </c>
      <c r="HQ1393" s="2" t="s">
        <v>3</v>
      </c>
      <c r="HR1393" s="2"/>
      <c r="HS1393" s="2">
        <v>0</v>
      </c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>
        <v>0</v>
      </c>
      <c r="IL1393" s="2"/>
      <c r="IM1393" s="2"/>
      <c r="IN1393" s="2"/>
      <c r="IO1393" s="2"/>
      <c r="IP1393" s="2"/>
      <c r="IQ1393" s="2"/>
      <c r="IR1393" s="2"/>
      <c r="IS1393" s="2"/>
      <c r="IT1393" s="2"/>
      <c r="IU1393" s="2"/>
    </row>
    <row r="1394" spans="1:255" x14ac:dyDescent="0.2">
      <c r="A1394" s="3">
        <v>17</v>
      </c>
      <c r="B1394" s="3">
        <v>1</v>
      </c>
      <c r="E1394" s="3" t="s">
        <v>1238</v>
      </c>
      <c r="F1394" s="3" t="s">
        <v>1233</v>
      </c>
      <c r="G1394" s="3" t="s">
        <v>2154</v>
      </c>
      <c r="H1394" s="3" t="s">
        <v>672</v>
      </c>
      <c r="I1394" s="3">
        <v>123</v>
      </c>
      <c r="J1394" s="3">
        <v>0</v>
      </c>
      <c r="K1394" s="3">
        <v>123</v>
      </c>
      <c r="O1394" s="3">
        <f t="shared" si="1130"/>
        <v>41851.089999999997</v>
      </c>
      <c r="P1394" s="3">
        <f t="shared" si="1131"/>
        <v>41851.089999999997</v>
      </c>
      <c r="Q1394" s="3">
        <f t="shared" si="1155"/>
        <v>0</v>
      </c>
      <c r="R1394" s="3">
        <f t="shared" si="1156"/>
        <v>0</v>
      </c>
      <c r="S1394" s="3">
        <f t="shared" si="1132"/>
        <v>0</v>
      </c>
      <c r="T1394" s="3">
        <f t="shared" si="1133"/>
        <v>0</v>
      </c>
      <c r="U1394" s="3">
        <f t="shared" si="1134"/>
        <v>0</v>
      </c>
      <c r="V1394" s="3">
        <f t="shared" si="1135"/>
        <v>0</v>
      </c>
      <c r="W1394" s="3">
        <f t="shared" si="1136"/>
        <v>0</v>
      </c>
      <c r="X1394" s="3">
        <f t="shared" si="1157"/>
        <v>0</v>
      </c>
      <c r="Y1394" s="3">
        <f t="shared" si="1158"/>
        <v>0</v>
      </c>
      <c r="AA1394" s="3">
        <v>56661436</v>
      </c>
      <c r="AB1394" s="3">
        <f t="shared" si="1137"/>
        <v>42.32</v>
      </c>
      <c r="AC1394" s="3">
        <f t="shared" si="1159"/>
        <v>42.32</v>
      </c>
      <c r="AD1394" s="3">
        <f t="shared" si="1160"/>
        <v>0</v>
      </c>
      <c r="AE1394" s="3">
        <f t="shared" si="1161"/>
        <v>0</v>
      </c>
      <c r="AF1394" s="3">
        <f t="shared" si="1162"/>
        <v>0</v>
      </c>
      <c r="AG1394" s="3">
        <f t="shared" si="1138"/>
        <v>0</v>
      </c>
      <c r="AH1394" s="3">
        <f t="shared" si="1163"/>
        <v>0</v>
      </c>
      <c r="AI1394" s="3">
        <f t="shared" si="1164"/>
        <v>0</v>
      </c>
      <c r="AJ1394" s="3">
        <f t="shared" si="1139"/>
        <v>0</v>
      </c>
      <c r="AK1394" s="3">
        <v>42.32</v>
      </c>
      <c r="AL1394" s="3">
        <v>42.32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1</v>
      </c>
      <c r="AW1394" s="3">
        <v>1</v>
      </c>
      <c r="AZ1394" s="3">
        <v>1</v>
      </c>
      <c r="BA1394" s="3">
        <v>1</v>
      </c>
      <c r="BB1394" s="3">
        <v>1</v>
      </c>
      <c r="BC1394" s="3">
        <v>8.0399999999999991</v>
      </c>
      <c r="BD1394" s="3" t="s">
        <v>3</v>
      </c>
      <c r="BE1394" s="3" t="s">
        <v>3</v>
      </c>
      <c r="BF1394" s="3" t="s">
        <v>3</v>
      </c>
      <c r="BG1394" s="3" t="s">
        <v>3</v>
      </c>
      <c r="BH1394" s="3">
        <v>3</v>
      </c>
      <c r="BI1394" s="3">
        <v>1</v>
      </c>
      <c r="BJ1394" s="3" t="s">
        <v>1234</v>
      </c>
      <c r="BM1394" s="3">
        <v>1617</v>
      </c>
      <c r="BN1394" s="3">
        <v>0</v>
      </c>
      <c r="BO1394" s="3" t="s">
        <v>1233</v>
      </c>
      <c r="BP1394" s="3">
        <v>1</v>
      </c>
      <c r="BQ1394" s="3">
        <v>200</v>
      </c>
      <c r="BR1394" s="3">
        <v>0</v>
      </c>
      <c r="BS1394" s="3">
        <v>1</v>
      </c>
      <c r="BT1394" s="3">
        <v>1</v>
      </c>
      <c r="BU1394" s="3">
        <v>1</v>
      </c>
      <c r="BV1394" s="3">
        <v>1</v>
      </c>
      <c r="BW1394" s="3">
        <v>1</v>
      </c>
      <c r="BX1394" s="3">
        <v>1</v>
      </c>
      <c r="BY1394" s="3" t="s">
        <v>3</v>
      </c>
      <c r="BZ1394" s="3">
        <v>0</v>
      </c>
      <c r="CA1394" s="3">
        <v>0</v>
      </c>
      <c r="CB1394" s="3" t="s">
        <v>3</v>
      </c>
      <c r="CE1394" s="3">
        <v>1566</v>
      </c>
      <c r="CF1394" s="3">
        <v>0</v>
      </c>
      <c r="CG1394" s="3">
        <v>0</v>
      </c>
      <c r="CM1394" s="3">
        <v>0</v>
      </c>
      <c r="CN1394" s="3" t="s">
        <v>3</v>
      </c>
      <c r="CO1394" s="3">
        <v>0</v>
      </c>
      <c r="CP1394" s="3">
        <f t="shared" si="1140"/>
        <v>41851.089999999997</v>
      </c>
      <c r="CQ1394" s="3">
        <f t="shared" si="1141"/>
        <v>340.25</v>
      </c>
      <c r="CR1394" s="3">
        <f t="shared" si="1165"/>
        <v>0</v>
      </c>
      <c r="CS1394" s="3">
        <f t="shared" si="1166"/>
        <v>0</v>
      </c>
      <c r="CT1394" s="3">
        <f t="shared" si="1142"/>
        <v>0</v>
      </c>
      <c r="CU1394" s="3">
        <f t="shared" si="1143"/>
        <v>0</v>
      </c>
      <c r="CV1394" s="3">
        <f t="shared" si="1144"/>
        <v>0</v>
      </c>
      <c r="CW1394" s="3">
        <f t="shared" si="1145"/>
        <v>0</v>
      </c>
      <c r="CX1394" s="3">
        <f t="shared" si="1146"/>
        <v>0</v>
      </c>
      <c r="CY1394" s="3">
        <f t="shared" si="1167"/>
        <v>0</v>
      </c>
      <c r="CZ1394" s="3">
        <f t="shared" si="1168"/>
        <v>0</v>
      </c>
      <c r="DC1394" s="3" t="s">
        <v>3</v>
      </c>
      <c r="DD1394" s="3" t="s">
        <v>3</v>
      </c>
      <c r="DE1394" s="3" t="s">
        <v>3</v>
      </c>
      <c r="DF1394" s="3" t="s">
        <v>3</v>
      </c>
      <c r="DG1394" s="3" t="s">
        <v>3</v>
      </c>
      <c r="DH1394" s="3" t="s">
        <v>3</v>
      </c>
      <c r="DI1394" s="3" t="s">
        <v>3</v>
      </c>
      <c r="DJ1394" s="3" t="s">
        <v>3</v>
      </c>
      <c r="DK1394" s="3" t="s">
        <v>3</v>
      </c>
      <c r="DL1394" s="3" t="s">
        <v>3</v>
      </c>
      <c r="DM1394" s="3" t="s">
        <v>3</v>
      </c>
      <c r="DN1394" s="3">
        <v>0</v>
      </c>
      <c r="DO1394" s="3">
        <v>0</v>
      </c>
      <c r="DP1394" s="3">
        <v>1</v>
      </c>
      <c r="DQ1394" s="3">
        <v>1</v>
      </c>
      <c r="DU1394" s="3">
        <v>1003</v>
      </c>
      <c r="DV1394" s="3" t="s">
        <v>672</v>
      </c>
      <c r="DW1394" s="3" t="s">
        <v>672</v>
      </c>
      <c r="DX1394" s="3">
        <v>1</v>
      </c>
      <c r="DZ1394" s="3" t="s">
        <v>3</v>
      </c>
      <c r="EA1394" s="3" t="s">
        <v>3</v>
      </c>
      <c r="EB1394" s="3" t="s">
        <v>3</v>
      </c>
      <c r="EC1394" s="3" t="s">
        <v>3</v>
      </c>
      <c r="EE1394" s="3">
        <v>56938530</v>
      </c>
      <c r="EF1394" s="3">
        <v>200</v>
      </c>
      <c r="EG1394" s="3" t="s">
        <v>343</v>
      </c>
      <c r="EH1394" s="3">
        <v>0</v>
      </c>
      <c r="EI1394" s="3" t="s">
        <v>3</v>
      </c>
      <c r="EJ1394" s="3">
        <v>1</v>
      </c>
      <c r="EK1394" s="3">
        <v>1617</v>
      </c>
      <c r="EL1394" s="3" t="s">
        <v>344</v>
      </c>
      <c r="EM1394" s="3" t="s">
        <v>345</v>
      </c>
      <c r="EO1394" s="3" t="s">
        <v>3</v>
      </c>
      <c r="EQ1394" s="3">
        <v>0</v>
      </c>
      <c r="ER1394" s="3">
        <v>42.32</v>
      </c>
      <c r="ES1394" s="3">
        <v>42.32</v>
      </c>
      <c r="ET1394" s="3">
        <v>0</v>
      </c>
      <c r="EU1394" s="3">
        <v>0</v>
      </c>
      <c r="EV1394" s="3">
        <v>0</v>
      </c>
      <c r="EW1394" s="3">
        <v>0</v>
      </c>
      <c r="EX1394" s="3">
        <v>0</v>
      </c>
      <c r="EY1394" s="3">
        <v>0</v>
      </c>
      <c r="FQ1394" s="3">
        <v>0</v>
      </c>
      <c r="FR1394" s="3">
        <v>0</v>
      </c>
      <c r="FS1394" s="3">
        <v>0</v>
      </c>
      <c r="FX1394" s="3">
        <v>0</v>
      </c>
      <c r="FY1394" s="3">
        <v>0</v>
      </c>
      <c r="GA1394" s="3" t="s">
        <v>3</v>
      </c>
      <c r="GD1394" s="3">
        <v>1</v>
      </c>
      <c r="GF1394" s="3">
        <v>431305136</v>
      </c>
      <c r="GG1394" s="3">
        <v>2</v>
      </c>
      <c r="GH1394" s="3">
        <v>1</v>
      </c>
      <c r="GI1394" s="3">
        <v>2</v>
      </c>
      <c r="GJ1394" s="3">
        <v>0</v>
      </c>
      <c r="GK1394" s="3">
        <v>0</v>
      </c>
      <c r="GL1394" s="3">
        <f t="shared" si="1147"/>
        <v>0</v>
      </c>
      <c r="GM1394" s="3">
        <f t="shared" si="1148"/>
        <v>41851.089999999997</v>
      </c>
      <c r="GN1394" s="3">
        <f t="shared" si="1149"/>
        <v>41851.089999999997</v>
      </c>
      <c r="GO1394" s="3">
        <f t="shared" si="1150"/>
        <v>0</v>
      </c>
      <c r="GP1394" s="3">
        <f t="shared" si="1151"/>
        <v>0</v>
      </c>
      <c r="GR1394" s="3">
        <v>0</v>
      </c>
      <c r="GS1394" s="3">
        <v>3</v>
      </c>
      <c r="GT1394" s="3">
        <v>0</v>
      </c>
      <c r="GU1394" s="3" t="s">
        <v>3</v>
      </c>
      <c r="GV1394" s="3">
        <f t="shared" si="1152"/>
        <v>0</v>
      </c>
      <c r="GW1394" s="3">
        <v>1</v>
      </c>
      <c r="GX1394" s="3">
        <f t="shared" si="1153"/>
        <v>0</v>
      </c>
      <c r="HA1394" s="3">
        <v>0</v>
      </c>
      <c r="HB1394" s="3">
        <v>0</v>
      </c>
      <c r="HC1394" s="3">
        <f t="shared" si="1154"/>
        <v>0</v>
      </c>
      <c r="HE1394" s="3" t="s">
        <v>3</v>
      </c>
      <c r="HF1394" s="3" t="s">
        <v>3</v>
      </c>
      <c r="HM1394" s="3" t="s">
        <v>3</v>
      </c>
      <c r="HN1394" s="3" t="s">
        <v>3</v>
      </c>
      <c r="HO1394" s="3" t="s">
        <v>3</v>
      </c>
      <c r="HP1394" s="3" t="s">
        <v>3</v>
      </c>
      <c r="HQ1394" s="3" t="s">
        <v>3</v>
      </c>
      <c r="HS1394" s="3">
        <v>0</v>
      </c>
      <c r="IK1394" s="3">
        <v>0</v>
      </c>
    </row>
    <row r="1395" spans="1:255" x14ac:dyDescent="0.2">
      <c r="A1395" s="2">
        <v>17</v>
      </c>
      <c r="B1395" s="2">
        <v>1</v>
      </c>
      <c r="C1395" s="2">
        <f>ROW(SmtRes!A1209)</f>
        <v>1209</v>
      </c>
      <c r="D1395" s="2">
        <f>ROW(EtalonRes!A1537)</f>
        <v>1537</v>
      </c>
      <c r="E1395" s="2" t="s">
        <v>3</v>
      </c>
      <c r="F1395" s="2" t="s">
        <v>1239</v>
      </c>
      <c r="G1395" s="2" t="s">
        <v>1240</v>
      </c>
      <c r="H1395" s="2" t="s">
        <v>1228</v>
      </c>
      <c r="I1395" s="2">
        <f>ROUND(60/100,9)</f>
        <v>0.6</v>
      </c>
      <c r="J1395" s="2">
        <v>0</v>
      </c>
      <c r="K1395" s="2">
        <f>ROUND(60/100,9)</f>
        <v>0.6</v>
      </c>
      <c r="L1395" s="2"/>
      <c r="M1395" s="2"/>
      <c r="N1395" s="2"/>
      <c r="O1395" s="2">
        <f t="shared" si="1130"/>
        <v>197.56</v>
      </c>
      <c r="P1395" s="2">
        <f t="shared" si="1131"/>
        <v>75.540000000000006</v>
      </c>
      <c r="Q1395" s="2">
        <f t="shared" si="1155"/>
        <v>13.48</v>
      </c>
      <c r="R1395" s="2">
        <f t="shared" si="1156"/>
        <v>0.65</v>
      </c>
      <c r="S1395" s="2">
        <f t="shared" si="1132"/>
        <v>108.54</v>
      </c>
      <c r="T1395" s="2">
        <f t="shared" si="1133"/>
        <v>0</v>
      </c>
      <c r="U1395" s="2">
        <f t="shared" si="1134"/>
        <v>8.7899460000000005</v>
      </c>
      <c r="V1395" s="2">
        <f t="shared" si="1135"/>
        <v>0</v>
      </c>
      <c r="W1395" s="2">
        <f t="shared" si="1136"/>
        <v>0</v>
      </c>
      <c r="X1395" s="2">
        <f t="shared" si="1157"/>
        <v>119.02</v>
      </c>
      <c r="Y1395" s="2">
        <f t="shared" si="1158"/>
        <v>66.61</v>
      </c>
      <c r="Z1395" s="2"/>
      <c r="AA1395" s="2">
        <v>-1</v>
      </c>
      <c r="AB1395" s="2">
        <f t="shared" si="1137"/>
        <v>316.5</v>
      </c>
      <c r="AC1395" s="2">
        <f t="shared" si="1159"/>
        <v>125.9</v>
      </c>
      <c r="AD1395" s="2">
        <f t="shared" si="1160"/>
        <v>21.06</v>
      </c>
      <c r="AE1395" s="2">
        <f t="shared" si="1161"/>
        <v>1.01</v>
      </c>
      <c r="AF1395" s="2">
        <f t="shared" si="1162"/>
        <v>169.54</v>
      </c>
      <c r="AG1395" s="2">
        <f t="shared" si="1138"/>
        <v>0</v>
      </c>
      <c r="AH1395" s="2">
        <f t="shared" si="1163"/>
        <v>13.73</v>
      </c>
      <c r="AI1395" s="2">
        <f t="shared" si="1164"/>
        <v>0</v>
      </c>
      <c r="AJ1395" s="2">
        <f t="shared" si="1139"/>
        <v>0</v>
      </c>
      <c r="AK1395" s="2">
        <v>316.5</v>
      </c>
      <c r="AL1395" s="2">
        <v>125.9</v>
      </c>
      <c r="AM1395" s="2">
        <v>21.06</v>
      </c>
      <c r="AN1395" s="2">
        <v>1.01</v>
      </c>
      <c r="AO1395" s="2">
        <v>169.54</v>
      </c>
      <c r="AP1395" s="2">
        <v>0</v>
      </c>
      <c r="AQ1395" s="2">
        <v>13.73</v>
      </c>
      <c r="AR1395" s="2">
        <v>0</v>
      </c>
      <c r="AS1395" s="2">
        <v>0</v>
      </c>
      <c r="AT1395" s="2">
        <v>109</v>
      </c>
      <c r="AU1395" s="2">
        <v>61</v>
      </c>
      <c r="AV1395" s="2">
        <v>1.0669999999999999</v>
      </c>
      <c r="AW1395" s="2">
        <v>1</v>
      </c>
      <c r="AX1395" s="2"/>
      <c r="AY1395" s="2"/>
      <c r="AZ1395" s="2">
        <v>1</v>
      </c>
      <c r="BA1395" s="2">
        <v>1</v>
      </c>
      <c r="BB1395" s="2">
        <v>1</v>
      </c>
      <c r="BC1395" s="2">
        <v>1</v>
      </c>
      <c r="BD1395" s="2" t="s">
        <v>3</v>
      </c>
      <c r="BE1395" s="2" t="s">
        <v>3</v>
      </c>
      <c r="BF1395" s="2" t="s">
        <v>3</v>
      </c>
      <c r="BG1395" s="2" t="s">
        <v>3</v>
      </c>
      <c r="BH1395" s="2">
        <v>0</v>
      </c>
      <c r="BI1395" s="2">
        <v>1</v>
      </c>
      <c r="BJ1395" s="2" t="s">
        <v>1241</v>
      </c>
      <c r="BK1395" s="2"/>
      <c r="BL1395" s="2"/>
      <c r="BM1395" s="2">
        <v>21</v>
      </c>
      <c r="BN1395" s="2">
        <v>0</v>
      </c>
      <c r="BO1395" s="2" t="s">
        <v>1239</v>
      </c>
      <c r="BP1395" s="2">
        <v>1</v>
      </c>
      <c r="BQ1395" s="2">
        <v>30</v>
      </c>
      <c r="BR1395" s="2">
        <v>0</v>
      </c>
      <c r="BS1395" s="2">
        <v>1</v>
      </c>
      <c r="BT1395" s="2">
        <v>1</v>
      </c>
      <c r="BU1395" s="2">
        <v>1</v>
      </c>
      <c r="BV1395" s="2">
        <v>1</v>
      </c>
      <c r="BW1395" s="2">
        <v>1</v>
      </c>
      <c r="BX1395" s="2">
        <v>1</v>
      </c>
      <c r="BY1395" s="2" t="s">
        <v>3</v>
      </c>
      <c r="BZ1395" s="2">
        <v>109</v>
      </c>
      <c r="CA1395" s="2">
        <v>61</v>
      </c>
      <c r="CB1395" s="2" t="s">
        <v>3</v>
      </c>
      <c r="CC1395" s="2"/>
      <c r="CD1395" s="2"/>
      <c r="CE1395" s="2">
        <v>1566</v>
      </c>
      <c r="CF1395" s="2">
        <v>0</v>
      </c>
      <c r="CG1395" s="2">
        <v>0</v>
      </c>
      <c r="CH1395" s="2"/>
      <c r="CI1395" s="2"/>
      <c r="CJ1395" s="2"/>
      <c r="CK1395" s="2"/>
      <c r="CL1395" s="2"/>
      <c r="CM1395" s="2">
        <v>0</v>
      </c>
      <c r="CN1395" s="2" t="s">
        <v>3</v>
      </c>
      <c r="CO1395" s="2">
        <v>0</v>
      </c>
      <c r="CP1395" s="2">
        <f t="shared" si="1140"/>
        <v>197.56</v>
      </c>
      <c r="CQ1395" s="2">
        <f t="shared" si="1141"/>
        <v>125.9</v>
      </c>
      <c r="CR1395" s="2">
        <f t="shared" si="1165"/>
        <v>22.47</v>
      </c>
      <c r="CS1395" s="2">
        <f t="shared" si="1166"/>
        <v>1.08</v>
      </c>
      <c r="CT1395" s="2">
        <f t="shared" si="1142"/>
        <v>180.9</v>
      </c>
      <c r="CU1395" s="2">
        <f t="shared" si="1143"/>
        <v>0</v>
      </c>
      <c r="CV1395" s="2">
        <f t="shared" si="1144"/>
        <v>14.64991</v>
      </c>
      <c r="CW1395" s="2">
        <f t="shared" si="1145"/>
        <v>0</v>
      </c>
      <c r="CX1395" s="2">
        <f t="shared" si="1146"/>
        <v>0</v>
      </c>
      <c r="CY1395" s="2">
        <f t="shared" si="1167"/>
        <v>119.49</v>
      </c>
      <c r="CZ1395" s="2">
        <f t="shared" si="1168"/>
        <v>66.87</v>
      </c>
      <c r="DA1395" s="2"/>
      <c r="DB1395" s="2"/>
      <c r="DC1395" s="2" t="s">
        <v>3</v>
      </c>
      <c r="DD1395" s="2" t="s">
        <v>3</v>
      </c>
      <c r="DE1395" s="2" t="s">
        <v>3</v>
      </c>
      <c r="DF1395" s="2" t="s">
        <v>3</v>
      </c>
      <c r="DG1395" s="2" t="s">
        <v>3</v>
      </c>
      <c r="DH1395" s="2" t="s">
        <v>3</v>
      </c>
      <c r="DI1395" s="2" t="s">
        <v>3</v>
      </c>
      <c r="DJ1395" s="2" t="s">
        <v>3</v>
      </c>
      <c r="DK1395" s="2" t="s">
        <v>3</v>
      </c>
      <c r="DL1395" s="2" t="s">
        <v>3</v>
      </c>
      <c r="DM1395" s="2" t="s">
        <v>3</v>
      </c>
      <c r="DN1395" s="2">
        <v>0</v>
      </c>
      <c r="DO1395" s="2">
        <v>0</v>
      </c>
      <c r="DP1395" s="2">
        <v>1</v>
      </c>
      <c r="DQ1395" s="2">
        <v>1</v>
      </c>
      <c r="DR1395" s="2"/>
      <c r="DS1395" s="2"/>
      <c r="DT1395" s="2"/>
      <c r="DU1395" s="2">
        <v>1003</v>
      </c>
      <c r="DV1395" s="2" t="s">
        <v>1228</v>
      </c>
      <c r="DW1395" s="2" t="s">
        <v>1228</v>
      </c>
      <c r="DX1395" s="2">
        <v>100</v>
      </c>
      <c r="DY1395" s="2"/>
      <c r="DZ1395" s="2" t="s">
        <v>3</v>
      </c>
      <c r="EA1395" s="2" t="s">
        <v>3</v>
      </c>
      <c r="EB1395" s="2" t="s">
        <v>3</v>
      </c>
      <c r="EC1395" s="2" t="s">
        <v>3</v>
      </c>
      <c r="ED1395" s="2"/>
      <c r="EE1395" s="2">
        <v>56938454</v>
      </c>
      <c r="EF1395" s="2">
        <v>30</v>
      </c>
      <c r="EG1395" s="2" t="s">
        <v>34</v>
      </c>
      <c r="EH1395" s="2">
        <v>0</v>
      </c>
      <c r="EI1395" s="2" t="s">
        <v>3</v>
      </c>
      <c r="EJ1395" s="2">
        <v>1</v>
      </c>
      <c r="EK1395" s="2">
        <v>21</v>
      </c>
      <c r="EL1395" s="2" t="s">
        <v>944</v>
      </c>
      <c r="EM1395" s="2" t="s">
        <v>945</v>
      </c>
      <c r="EN1395" s="2"/>
      <c r="EO1395" s="2" t="s">
        <v>3</v>
      </c>
      <c r="EP1395" s="2"/>
      <c r="EQ1395" s="2">
        <v>132096</v>
      </c>
      <c r="ER1395" s="2">
        <v>316.5</v>
      </c>
      <c r="ES1395" s="2">
        <v>125.9</v>
      </c>
      <c r="ET1395" s="2">
        <v>21.06</v>
      </c>
      <c r="EU1395" s="2">
        <v>1.01</v>
      </c>
      <c r="EV1395" s="2">
        <v>169.54</v>
      </c>
      <c r="EW1395" s="2">
        <v>13.73</v>
      </c>
      <c r="EX1395" s="2">
        <v>0</v>
      </c>
      <c r="EY1395" s="2">
        <v>0</v>
      </c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>
        <v>0</v>
      </c>
      <c r="FR1395" s="2">
        <v>0</v>
      </c>
      <c r="FS1395" s="2">
        <v>0</v>
      </c>
      <c r="FT1395" s="2"/>
      <c r="FU1395" s="2"/>
      <c r="FV1395" s="2"/>
      <c r="FW1395" s="2"/>
      <c r="FX1395" s="2">
        <v>109</v>
      </c>
      <c r="FY1395" s="2">
        <v>61</v>
      </c>
      <c r="FZ1395" s="2"/>
      <c r="GA1395" s="2" t="s">
        <v>3</v>
      </c>
      <c r="GB1395" s="2"/>
      <c r="GC1395" s="2"/>
      <c r="GD1395" s="2">
        <v>1</v>
      </c>
      <c r="GE1395" s="2"/>
      <c r="GF1395" s="2">
        <v>-364235827</v>
      </c>
      <c r="GG1395" s="2">
        <v>2</v>
      </c>
      <c r="GH1395" s="2">
        <v>1</v>
      </c>
      <c r="GI1395" s="2">
        <v>2</v>
      </c>
      <c r="GJ1395" s="2">
        <v>0</v>
      </c>
      <c r="GK1395" s="2">
        <v>0</v>
      </c>
      <c r="GL1395" s="2">
        <f t="shared" si="1147"/>
        <v>0</v>
      </c>
      <c r="GM1395" s="2">
        <f t="shared" si="1148"/>
        <v>383.19</v>
      </c>
      <c r="GN1395" s="2">
        <f t="shared" si="1149"/>
        <v>383.19</v>
      </c>
      <c r="GO1395" s="2">
        <f t="shared" si="1150"/>
        <v>0</v>
      </c>
      <c r="GP1395" s="2">
        <f t="shared" si="1151"/>
        <v>0</v>
      </c>
      <c r="GQ1395" s="2"/>
      <c r="GR1395" s="2">
        <v>0</v>
      </c>
      <c r="GS1395" s="2">
        <v>3</v>
      </c>
      <c r="GT1395" s="2">
        <v>0</v>
      </c>
      <c r="GU1395" s="2" t="s">
        <v>3</v>
      </c>
      <c r="GV1395" s="2">
        <f t="shared" si="1152"/>
        <v>0</v>
      </c>
      <c r="GW1395" s="2">
        <v>1</v>
      </c>
      <c r="GX1395" s="2">
        <f t="shared" si="1153"/>
        <v>0</v>
      </c>
      <c r="GY1395" s="2"/>
      <c r="GZ1395" s="2"/>
      <c r="HA1395" s="2">
        <v>0</v>
      </c>
      <c r="HB1395" s="2">
        <v>0</v>
      </c>
      <c r="HC1395" s="2">
        <f t="shared" si="1154"/>
        <v>0</v>
      </c>
      <c r="HD1395" s="2"/>
      <c r="HE1395" s="2" t="s">
        <v>3</v>
      </c>
      <c r="HF1395" s="2" t="s">
        <v>3</v>
      </c>
      <c r="HG1395" s="2"/>
      <c r="HH1395" s="2"/>
      <c r="HI1395" s="2"/>
      <c r="HJ1395" s="2"/>
      <c r="HK1395" s="2"/>
      <c r="HL1395" s="2"/>
      <c r="HM1395" s="2" t="s">
        <v>3</v>
      </c>
      <c r="HN1395" s="2" t="s">
        <v>3</v>
      </c>
      <c r="HO1395" s="2" t="s">
        <v>3</v>
      </c>
      <c r="HP1395" s="2" t="s">
        <v>3</v>
      </c>
      <c r="HQ1395" s="2" t="s">
        <v>3</v>
      </c>
      <c r="HR1395" s="2"/>
      <c r="HS1395" s="2">
        <v>0</v>
      </c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>
        <v>0</v>
      </c>
      <c r="IL1395" s="2"/>
      <c r="IM1395" s="2"/>
      <c r="IN1395" s="2"/>
      <c r="IO1395" s="2"/>
      <c r="IP1395" s="2"/>
      <c r="IQ1395" s="2"/>
      <c r="IR1395" s="2"/>
      <c r="IS1395" s="2"/>
      <c r="IT1395" s="2"/>
      <c r="IU1395" s="2"/>
    </row>
    <row r="1396" spans="1:255" x14ac:dyDescent="0.2">
      <c r="A1396" s="3">
        <v>17</v>
      </c>
      <c r="B1396" s="3">
        <v>1</v>
      </c>
      <c r="C1396" s="3">
        <f>ROW(SmtRes!A1220)</f>
        <v>1220</v>
      </c>
      <c r="D1396" s="3">
        <f>ROW(EtalonRes!A1550)</f>
        <v>1550</v>
      </c>
      <c r="E1396" s="3" t="s">
        <v>3</v>
      </c>
      <c r="F1396" s="3" t="s">
        <v>1239</v>
      </c>
      <c r="G1396" s="3" t="s">
        <v>1240</v>
      </c>
      <c r="H1396" s="3" t="s">
        <v>1228</v>
      </c>
      <c r="I1396" s="3">
        <f>ROUND(60/100,9)</f>
        <v>0.6</v>
      </c>
      <c r="J1396" s="3">
        <v>0</v>
      </c>
      <c r="K1396" s="3">
        <f>ROUND(60/100,9)</f>
        <v>0.6</v>
      </c>
      <c r="O1396" s="3">
        <f t="shared" si="1130"/>
        <v>6481.67</v>
      </c>
      <c r="P1396" s="3">
        <f t="shared" si="1131"/>
        <v>188.85</v>
      </c>
      <c r="Q1396" s="3">
        <f t="shared" si="1155"/>
        <v>176.59</v>
      </c>
      <c r="R1396" s="3">
        <f t="shared" si="1156"/>
        <v>36.630000000000003</v>
      </c>
      <c r="S1396" s="3">
        <f t="shared" si="1132"/>
        <v>6116.23</v>
      </c>
      <c r="T1396" s="3">
        <f t="shared" si="1133"/>
        <v>0</v>
      </c>
      <c r="U1396" s="3">
        <f t="shared" si="1134"/>
        <v>8.7899460000000005</v>
      </c>
      <c r="V1396" s="3">
        <f t="shared" si="1135"/>
        <v>0</v>
      </c>
      <c r="W1396" s="3">
        <f t="shared" si="1136"/>
        <v>0</v>
      </c>
      <c r="X1396" s="3">
        <f t="shared" si="1157"/>
        <v>6706.62</v>
      </c>
      <c r="Y1396" s="3">
        <f t="shared" si="1158"/>
        <v>3753.24</v>
      </c>
      <c r="AA1396" s="3">
        <v>-1</v>
      </c>
      <c r="AB1396" s="3">
        <f t="shared" si="1137"/>
        <v>316.5</v>
      </c>
      <c r="AC1396" s="3">
        <f t="shared" si="1159"/>
        <v>125.9</v>
      </c>
      <c r="AD1396" s="3">
        <f t="shared" si="1160"/>
        <v>21.06</v>
      </c>
      <c r="AE1396" s="3">
        <f t="shared" si="1161"/>
        <v>1.01</v>
      </c>
      <c r="AF1396" s="3">
        <f t="shared" si="1162"/>
        <v>169.54</v>
      </c>
      <c r="AG1396" s="3">
        <f t="shared" si="1138"/>
        <v>0</v>
      </c>
      <c r="AH1396" s="3">
        <f t="shared" si="1163"/>
        <v>13.73</v>
      </c>
      <c r="AI1396" s="3">
        <f t="shared" si="1164"/>
        <v>0</v>
      </c>
      <c r="AJ1396" s="3">
        <f t="shared" si="1139"/>
        <v>0</v>
      </c>
      <c r="AK1396" s="3">
        <v>316.5</v>
      </c>
      <c r="AL1396" s="3">
        <v>125.9</v>
      </c>
      <c r="AM1396" s="3">
        <v>21.06</v>
      </c>
      <c r="AN1396" s="3">
        <v>1.01</v>
      </c>
      <c r="AO1396" s="3">
        <v>169.54</v>
      </c>
      <c r="AP1396" s="3">
        <v>0</v>
      </c>
      <c r="AQ1396" s="3">
        <v>13.73</v>
      </c>
      <c r="AR1396" s="3">
        <v>0</v>
      </c>
      <c r="AS1396" s="3">
        <v>0</v>
      </c>
      <c r="AT1396" s="3">
        <v>109</v>
      </c>
      <c r="AU1396" s="3">
        <v>61</v>
      </c>
      <c r="AV1396" s="3">
        <v>1.0669999999999999</v>
      </c>
      <c r="AW1396" s="3">
        <v>1</v>
      </c>
      <c r="AZ1396" s="3">
        <v>1</v>
      </c>
      <c r="BA1396" s="3">
        <v>56.35</v>
      </c>
      <c r="BB1396" s="3">
        <v>13.1</v>
      </c>
      <c r="BC1396" s="3">
        <v>2.5</v>
      </c>
      <c r="BD1396" s="3" t="s">
        <v>3</v>
      </c>
      <c r="BE1396" s="3" t="s">
        <v>3</v>
      </c>
      <c r="BF1396" s="3" t="s">
        <v>3</v>
      </c>
      <c r="BG1396" s="3" t="s">
        <v>3</v>
      </c>
      <c r="BH1396" s="3">
        <v>0</v>
      </c>
      <c r="BI1396" s="3">
        <v>1</v>
      </c>
      <c r="BJ1396" s="3" t="s">
        <v>1241</v>
      </c>
      <c r="BM1396" s="3">
        <v>21</v>
      </c>
      <c r="BN1396" s="3">
        <v>0</v>
      </c>
      <c r="BO1396" s="3" t="s">
        <v>1239</v>
      </c>
      <c r="BP1396" s="3">
        <v>1</v>
      </c>
      <c r="BQ1396" s="3">
        <v>30</v>
      </c>
      <c r="BR1396" s="3">
        <v>0</v>
      </c>
      <c r="BS1396" s="3">
        <v>56.35</v>
      </c>
      <c r="BT1396" s="3">
        <v>1</v>
      </c>
      <c r="BU1396" s="3">
        <v>1</v>
      </c>
      <c r="BV1396" s="3">
        <v>1</v>
      </c>
      <c r="BW1396" s="3">
        <v>1</v>
      </c>
      <c r="BX1396" s="3">
        <v>1</v>
      </c>
      <c r="BY1396" s="3" t="s">
        <v>3</v>
      </c>
      <c r="BZ1396" s="3">
        <v>109</v>
      </c>
      <c r="CA1396" s="3">
        <v>61</v>
      </c>
      <c r="CB1396" s="3" t="s">
        <v>3</v>
      </c>
      <c r="CE1396" s="3">
        <v>1566</v>
      </c>
      <c r="CF1396" s="3">
        <v>0</v>
      </c>
      <c r="CG1396" s="3">
        <v>0</v>
      </c>
      <c r="CM1396" s="3">
        <v>0</v>
      </c>
      <c r="CN1396" s="3" t="s">
        <v>3</v>
      </c>
      <c r="CO1396" s="3">
        <v>0</v>
      </c>
      <c r="CP1396" s="3">
        <f t="shared" si="1140"/>
        <v>6481.6699999999992</v>
      </c>
      <c r="CQ1396" s="3">
        <f t="shared" si="1141"/>
        <v>314.75</v>
      </c>
      <c r="CR1396" s="3">
        <f t="shared" si="1165"/>
        <v>294.36</v>
      </c>
      <c r="CS1396" s="3">
        <f t="shared" si="1166"/>
        <v>60.86</v>
      </c>
      <c r="CT1396" s="3">
        <f t="shared" si="1142"/>
        <v>10193.719999999999</v>
      </c>
      <c r="CU1396" s="3">
        <f t="shared" si="1143"/>
        <v>0</v>
      </c>
      <c r="CV1396" s="3">
        <f t="shared" si="1144"/>
        <v>14.64991</v>
      </c>
      <c r="CW1396" s="3">
        <f t="shared" si="1145"/>
        <v>0</v>
      </c>
      <c r="CX1396" s="3">
        <f t="shared" si="1146"/>
        <v>0</v>
      </c>
      <c r="CY1396" s="3">
        <f t="shared" si="1167"/>
        <v>6733.03</v>
      </c>
      <c r="CZ1396" s="3">
        <f t="shared" si="1168"/>
        <v>3768.02</v>
      </c>
      <c r="DC1396" s="3" t="s">
        <v>3</v>
      </c>
      <c r="DD1396" s="3" t="s">
        <v>3</v>
      </c>
      <c r="DE1396" s="3" t="s">
        <v>3</v>
      </c>
      <c r="DF1396" s="3" t="s">
        <v>3</v>
      </c>
      <c r="DG1396" s="3" t="s">
        <v>3</v>
      </c>
      <c r="DH1396" s="3" t="s">
        <v>3</v>
      </c>
      <c r="DI1396" s="3" t="s">
        <v>3</v>
      </c>
      <c r="DJ1396" s="3" t="s">
        <v>3</v>
      </c>
      <c r="DK1396" s="3" t="s">
        <v>3</v>
      </c>
      <c r="DL1396" s="3" t="s">
        <v>3</v>
      </c>
      <c r="DM1396" s="3" t="s">
        <v>3</v>
      </c>
      <c r="DN1396" s="3">
        <v>0</v>
      </c>
      <c r="DO1396" s="3">
        <v>0</v>
      </c>
      <c r="DP1396" s="3">
        <v>1</v>
      </c>
      <c r="DQ1396" s="3">
        <v>1</v>
      </c>
      <c r="DU1396" s="3">
        <v>1003</v>
      </c>
      <c r="DV1396" s="3" t="s">
        <v>1228</v>
      </c>
      <c r="DW1396" s="3" t="s">
        <v>1228</v>
      </c>
      <c r="DX1396" s="3">
        <v>100</v>
      </c>
      <c r="DZ1396" s="3" t="s">
        <v>3</v>
      </c>
      <c r="EA1396" s="3" t="s">
        <v>3</v>
      </c>
      <c r="EB1396" s="3" t="s">
        <v>3</v>
      </c>
      <c r="EC1396" s="3" t="s">
        <v>3</v>
      </c>
      <c r="EE1396" s="3">
        <v>56938454</v>
      </c>
      <c r="EF1396" s="3">
        <v>30</v>
      </c>
      <c r="EG1396" s="3" t="s">
        <v>34</v>
      </c>
      <c r="EH1396" s="3">
        <v>0</v>
      </c>
      <c r="EI1396" s="3" t="s">
        <v>3</v>
      </c>
      <c r="EJ1396" s="3">
        <v>1</v>
      </c>
      <c r="EK1396" s="3">
        <v>21</v>
      </c>
      <c r="EL1396" s="3" t="s">
        <v>944</v>
      </c>
      <c r="EM1396" s="3" t="s">
        <v>945</v>
      </c>
      <c r="EO1396" s="3" t="s">
        <v>3</v>
      </c>
      <c r="EQ1396" s="3">
        <v>132096</v>
      </c>
      <c r="ER1396" s="3">
        <v>316.5</v>
      </c>
      <c r="ES1396" s="3">
        <v>125.9</v>
      </c>
      <c r="ET1396" s="3">
        <v>21.06</v>
      </c>
      <c r="EU1396" s="3">
        <v>1.01</v>
      </c>
      <c r="EV1396" s="3">
        <v>169.54</v>
      </c>
      <c r="EW1396" s="3">
        <v>13.73</v>
      </c>
      <c r="EX1396" s="3">
        <v>0</v>
      </c>
      <c r="EY1396" s="3">
        <v>0</v>
      </c>
      <c r="FQ1396" s="3">
        <v>0</v>
      </c>
      <c r="FR1396" s="3">
        <v>0</v>
      </c>
      <c r="FS1396" s="3">
        <v>0</v>
      </c>
      <c r="FX1396" s="3">
        <v>109</v>
      </c>
      <c r="FY1396" s="3">
        <v>61</v>
      </c>
      <c r="GA1396" s="3" t="s">
        <v>3</v>
      </c>
      <c r="GD1396" s="3">
        <v>1</v>
      </c>
      <c r="GF1396" s="3">
        <v>-364235827</v>
      </c>
      <c r="GG1396" s="3">
        <v>2</v>
      </c>
      <c r="GH1396" s="3">
        <v>1</v>
      </c>
      <c r="GI1396" s="3">
        <v>2</v>
      </c>
      <c r="GJ1396" s="3">
        <v>0</v>
      </c>
      <c r="GK1396" s="3">
        <v>0</v>
      </c>
      <c r="GL1396" s="3">
        <f t="shared" si="1147"/>
        <v>0</v>
      </c>
      <c r="GM1396" s="3">
        <f t="shared" si="1148"/>
        <v>16941.53</v>
      </c>
      <c r="GN1396" s="3">
        <f t="shared" si="1149"/>
        <v>16941.53</v>
      </c>
      <c r="GO1396" s="3">
        <f t="shared" si="1150"/>
        <v>0</v>
      </c>
      <c r="GP1396" s="3">
        <f t="shared" si="1151"/>
        <v>0</v>
      </c>
      <c r="GR1396" s="3">
        <v>0</v>
      </c>
      <c r="GS1396" s="3">
        <v>3</v>
      </c>
      <c r="GT1396" s="3">
        <v>0</v>
      </c>
      <c r="GU1396" s="3" t="s">
        <v>3</v>
      </c>
      <c r="GV1396" s="3">
        <f t="shared" si="1152"/>
        <v>0</v>
      </c>
      <c r="GW1396" s="3">
        <v>1</v>
      </c>
      <c r="GX1396" s="3">
        <f t="shared" si="1153"/>
        <v>0</v>
      </c>
      <c r="HA1396" s="3">
        <v>0</v>
      </c>
      <c r="HB1396" s="3">
        <v>0</v>
      </c>
      <c r="HC1396" s="3">
        <f t="shared" si="1154"/>
        <v>0</v>
      </c>
      <c r="HE1396" s="3" t="s">
        <v>3</v>
      </c>
      <c r="HF1396" s="3" t="s">
        <v>3</v>
      </c>
      <c r="HM1396" s="3" t="s">
        <v>3</v>
      </c>
      <c r="HN1396" s="3" t="s">
        <v>3</v>
      </c>
      <c r="HO1396" s="3" t="s">
        <v>3</v>
      </c>
      <c r="HP1396" s="3" t="s">
        <v>3</v>
      </c>
      <c r="HQ1396" s="3" t="s">
        <v>3</v>
      </c>
      <c r="HS1396" s="3">
        <v>0</v>
      </c>
      <c r="IK1396" s="3">
        <v>0</v>
      </c>
    </row>
    <row r="1397" spans="1:255" x14ac:dyDescent="0.2">
      <c r="A1397" s="2">
        <v>18</v>
      </c>
      <c r="B1397" s="2">
        <v>1</v>
      </c>
      <c r="C1397" s="2">
        <v>1207</v>
      </c>
      <c r="D1397" s="2"/>
      <c r="E1397" s="2" t="s">
        <v>3</v>
      </c>
      <c r="F1397" s="2" t="s">
        <v>1242</v>
      </c>
      <c r="G1397" s="2" t="s">
        <v>1243</v>
      </c>
      <c r="H1397" s="2" t="s">
        <v>398</v>
      </c>
      <c r="I1397" s="2">
        <f>I1395*J1397</f>
        <v>120</v>
      </c>
      <c r="J1397" s="2">
        <v>200</v>
      </c>
      <c r="K1397" s="2">
        <v>200</v>
      </c>
      <c r="L1397" s="2"/>
      <c r="M1397" s="2"/>
      <c r="N1397" s="2"/>
      <c r="O1397" s="2">
        <f t="shared" si="1130"/>
        <v>489.6</v>
      </c>
      <c r="P1397" s="2">
        <f t="shared" si="1131"/>
        <v>489.6</v>
      </c>
      <c r="Q1397" s="2">
        <f t="shared" si="1155"/>
        <v>0</v>
      </c>
      <c r="R1397" s="2">
        <f t="shared" si="1156"/>
        <v>0</v>
      </c>
      <c r="S1397" s="2">
        <f t="shared" si="1132"/>
        <v>0</v>
      </c>
      <c r="T1397" s="2">
        <f t="shared" si="1133"/>
        <v>0</v>
      </c>
      <c r="U1397" s="2">
        <f t="shared" si="1134"/>
        <v>0</v>
      </c>
      <c r="V1397" s="2">
        <f t="shared" si="1135"/>
        <v>0</v>
      </c>
      <c r="W1397" s="2">
        <f t="shared" si="1136"/>
        <v>0</v>
      </c>
      <c r="X1397" s="2">
        <f t="shared" si="1157"/>
        <v>0</v>
      </c>
      <c r="Y1397" s="2">
        <f t="shared" si="1158"/>
        <v>0</v>
      </c>
      <c r="Z1397" s="2"/>
      <c r="AA1397" s="2">
        <v>-1</v>
      </c>
      <c r="AB1397" s="2">
        <f t="shared" si="1137"/>
        <v>4.08</v>
      </c>
      <c r="AC1397" s="2">
        <f t="shared" si="1159"/>
        <v>4.08</v>
      </c>
      <c r="AD1397" s="2">
        <f t="shared" si="1160"/>
        <v>0</v>
      </c>
      <c r="AE1397" s="2">
        <f t="shared" si="1161"/>
        <v>0</v>
      </c>
      <c r="AF1397" s="2">
        <f t="shared" si="1162"/>
        <v>0</v>
      </c>
      <c r="AG1397" s="2">
        <f t="shared" si="1138"/>
        <v>0</v>
      </c>
      <c r="AH1397" s="2">
        <f t="shared" si="1163"/>
        <v>0</v>
      </c>
      <c r="AI1397" s="2">
        <f t="shared" si="1164"/>
        <v>0</v>
      </c>
      <c r="AJ1397" s="2">
        <f t="shared" si="1139"/>
        <v>0</v>
      </c>
      <c r="AK1397" s="2">
        <v>4.08</v>
      </c>
      <c r="AL1397" s="2">
        <v>4.08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109</v>
      </c>
      <c r="AU1397" s="2">
        <v>61</v>
      </c>
      <c r="AV1397" s="2">
        <v>1</v>
      </c>
      <c r="AW1397" s="2">
        <v>1</v>
      </c>
      <c r="AX1397" s="2"/>
      <c r="AY1397" s="2"/>
      <c r="AZ1397" s="2">
        <v>1</v>
      </c>
      <c r="BA1397" s="2">
        <v>1</v>
      </c>
      <c r="BB1397" s="2">
        <v>1</v>
      </c>
      <c r="BC1397" s="2">
        <v>1</v>
      </c>
      <c r="BD1397" s="2" t="s">
        <v>3</v>
      </c>
      <c r="BE1397" s="2" t="s">
        <v>3</v>
      </c>
      <c r="BF1397" s="2" t="s">
        <v>3</v>
      </c>
      <c r="BG1397" s="2" t="s">
        <v>3</v>
      </c>
      <c r="BH1397" s="2">
        <v>3</v>
      </c>
      <c r="BI1397" s="2">
        <v>1</v>
      </c>
      <c r="BJ1397" s="2" t="s">
        <v>1244</v>
      </c>
      <c r="BK1397" s="2"/>
      <c r="BL1397" s="2"/>
      <c r="BM1397" s="2">
        <v>21</v>
      </c>
      <c r="BN1397" s="2">
        <v>0</v>
      </c>
      <c r="BO1397" s="2" t="s">
        <v>3</v>
      </c>
      <c r="BP1397" s="2">
        <v>0</v>
      </c>
      <c r="BQ1397" s="2">
        <v>30</v>
      </c>
      <c r="BR1397" s="2">
        <v>0</v>
      </c>
      <c r="BS1397" s="2">
        <v>1</v>
      </c>
      <c r="BT1397" s="2">
        <v>1</v>
      </c>
      <c r="BU1397" s="2">
        <v>1</v>
      </c>
      <c r="BV1397" s="2">
        <v>1</v>
      </c>
      <c r="BW1397" s="2">
        <v>1</v>
      </c>
      <c r="BX1397" s="2">
        <v>1</v>
      </c>
      <c r="BY1397" s="2" t="s">
        <v>3</v>
      </c>
      <c r="BZ1397" s="2">
        <v>109</v>
      </c>
      <c r="CA1397" s="2">
        <v>61</v>
      </c>
      <c r="CB1397" s="2" t="s">
        <v>3</v>
      </c>
      <c r="CC1397" s="2"/>
      <c r="CD1397" s="2"/>
      <c r="CE1397" s="2">
        <v>1566</v>
      </c>
      <c r="CF1397" s="2">
        <v>0</v>
      </c>
      <c r="CG1397" s="2">
        <v>0</v>
      </c>
      <c r="CH1397" s="2"/>
      <c r="CI1397" s="2"/>
      <c r="CJ1397" s="2"/>
      <c r="CK1397" s="2"/>
      <c r="CL1397" s="2"/>
      <c r="CM1397" s="2">
        <v>0</v>
      </c>
      <c r="CN1397" s="2" t="s">
        <v>3</v>
      </c>
      <c r="CO1397" s="2">
        <v>0</v>
      </c>
      <c r="CP1397" s="2">
        <f t="shared" si="1140"/>
        <v>489.6</v>
      </c>
      <c r="CQ1397" s="2">
        <f t="shared" si="1141"/>
        <v>4.08</v>
      </c>
      <c r="CR1397" s="2">
        <f t="shared" si="1165"/>
        <v>0</v>
      </c>
      <c r="CS1397" s="2">
        <f t="shared" si="1166"/>
        <v>0</v>
      </c>
      <c r="CT1397" s="2">
        <f t="shared" si="1142"/>
        <v>0</v>
      </c>
      <c r="CU1397" s="2">
        <f t="shared" si="1143"/>
        <v>0</v>
      </c>
      <c r="CV1397" s="2">
        <f t="shared" si="1144"/>
        <v>0</v>
      </c>
      <c r="CW1397" s="2">
        <f t="shared" si="1145"/>
        <v>0</v>
      </c>
      <c r="CX1397" s="2">
        <f t="shared" si="1146"/>
        <v>0</v>
      </c>
      <c r="CY1397" s="2">
        <f t="shared" si="1167"/>
        <v>0</v>
      </c>
      <c r="CZ1397" s="2">
        <f t="shared" si="1168"/>
        <v>0</v>
      </c>
      <c r="DA1397" s="2"/>
      <c r="DB1397" s="2"/>
      <c r="DC1397" s="2" t="s">
        <v>3</v>
      </c>
      <c r="DD1397" s="2" t="s">
        <v>3</v>
      </c>
      <c r="DE1397" s="2" t="s">
        <v>3</v>
      </c>
      <c r="DF1397" s="2" t="s">
        <v>3</v>
      </c>
      <c r="DG1397" s="2" t="s">
        <v>3</v>
      </c>
      <c r="DH1397" s="2" t="s">
        <v>3</v>
      </c>
      <c r="DI1397" s="2" t="s">
        <v>3</v>
      </c>
      <c r="DJ1397" s="2" t="s">
        <v>3</v>
      </c>
      <c r="DK1397" s="2" t="s">
        <v>3</v>
      </c>
      <c r="DL1397" s="2" t="s">
        <v>3</v>
      </c>
      <c r="DM1397" s="2" t="s">
        <v>3</v>
      </c>
      <c r="DN1397" s="2">
        <v>0</v>
      </c>
      <c r="DO1397" s="2">
        <v>0</v>
      </c>
      <c r="DP1397" s="2">
        <v>1</v>
      </c>
      <c r="DQ1397" s="2">
        <v>1</v>
      </c>
      <c r="DR1397" s="2"/>
      <c r="DS1397" s="2"/>
      <c r="DT1397" s="2"/>
      <c r="DU1397" s="2">
        <v>1010</v>
      </c>
      <c r="DV1397" s="2" t="s">
        <v>398</v>
      </c>
      <c r="DW1397" s="2" t="s">
        <v>398</v>
      </c>
      <c r="DX1397" s="2">
        <v>1</v>
      </c>
      <c r="DY1397" s="2"/>
      <c r="DZ1397" s="2" t="s">
        <v>3</v>
      </c>
      <c r="EA1397" s="2" t="s">
        <v>3</v>
      </c>
      <c r="EB1397" s="2" t="s">
        <v>3</v>
      </c>
      <c r="EC1397" s="2" t="s">
        <v>3</v>
      </c>
      <c r="ED1397" s="2"/>
      <c r="EE1397" s="2">
        <v>56938454</v>
      </c>
      <c r="EF1397" s="2">
        <v>30</v>
      </c>
      <c r="EG1397" s="2" t="s">
        <v>34</v>
      </c>
      <c r="EH1397" s="2">
        <v>0</v>
      </c>
      <c r="EI1397" s="2" t="s">
        <v>3</v>
      </c>
      <c r="EJ1397" s="2">
        <v>1</v>
      </c>
      <c r="EK1397" s="2">
        <v>21</v>
      </c>
      <c r="EL1397" s="2" t="s">
        <v>944</v>
      </c>
      <c r="EM1397" s="2" t="s">
        <v>945</v>
      </c>
      <c r="EN1397" s="2"/>
      <c r="EO1397" s="2" t="s">
        <v>3</v>
      </c>
      <c r="EP1397" s="2"/>
      <c r="EQ1397" s="2">
        <v>1024</v>
      </c>
      <c r="ER1397" s="2">
        <v>4.08</v>
      </c>
      <c r="ES1397" s="2">
        <v>4.08</v>
      </c>
      <c r="ET1397" s="2">
        <v>0</v>
      </c>
      <c r="EU1397" s="2">
        <v>0</v>
      </c>
      <c r="EV1397" s="2">
        <v>0</v>
      </c>
      <c r="EW1397" s="2">
        <v>0</v>
      </c>
      <c r="EX1397" s="2">
        <v>0</v>
      </c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>
        <v>0</v>
      </c>
      <c r="FR1397" s="2">
        <v>0</v>
      </c>
      <c r="FS1397" s="2">
        <v>0</v>
      </c>
      <c r="FT1397" s="2"/>
      <c r="FU1397" s="2"/>
      <c r="FV1397" s="2"/>
      <c r="FW1397" s="2"/>
      <c r="FX1397" s="2">
        <v>109</v>
      </c>
      <c r="FY1397" s="2">
        <v>61</v>
      </c>
      <c r="FZ1397" s="2"/>
      <c r="GA1397" s="2" t="s">
        <v>3</v>
      </c>
      <c r="GB1397" s="2"/>
      <c r="GC1397" s="2"/>
      <c r="GD1397" s="2">
        <v>1</v>
      </c>
      <c r="GE1397" s="2"/>
      <c r="GF1397" s="2">
        <v>1708902997</v>
      </c>
      <c r="GG1397" s="2">
        <v>2</v>
      </c>
      <c r="GH1397" s="2">
        <v>1</v>
      </c>
      <c r="GI1397" s="2">
        <v>-2</v>
      </c>
      <c r="GJ1397" s="2">
        <v>0</v>
      </c>
      <c r="GK1397" s="2">
        <v>0</v>
      </c>
      <c r="GL1397" s="2">
        <f t="shared" si="1147"/>
        <v>0</v>
      </c>
      <c r="GM1397" s="2">
        <f t="shared" si="1148"/>
        <v>489.6</v>
      </c>
      <c r="GN1397" s="2">
        <f t="shared" si="1149"/>
        <v>489.6</v>
      </c>
      <c r="GO1397" s="2">
        <f t="shared" si="1150"/>
        <v>0</v>
      </c>
      <c r="GP1397" s="2">
        <f t="shared" si="1151"/>
        <v>0</v>
      </c>
      <c r="GQ1397" s="2"/>
      <c r="GR1397" s="2">
        <v>0</v>
      </c>
      <c r="GS1397" s="2">
        <v>3</v>
      </c>
      <c r="GT1397" s="2">
        <v>0</v>
      </c>
      <c r="GU1397" s="2" t="s">
        <v>3</v>
      </c>
      <c r="GV1397" s="2">
        <f t="shared" si="1152"/>
        <v>0</v>
      </c>
      <c r="GW1397" s="2">
        <v>1</v>
      </c>
      <c r="GX1397" s="2">
        <f t="shared" si="1153"/>
        <v>0</v>
      </c>
      <c r="GY1397" s="2"/>
      <c r="GZ1397" s="2"/>
      <c r="HA1397" s="2">
        <v>0</v>
      </c>
      <c r="HB1397" s="2">
        <v>0</v>
      </c>
      <c r="HC1397" s="2">
        <f t="shared" si="1154"/>
        <v>0</v>
      </c>
      <c r="HD1397" s="2"/>
      <c r="HE1397" s="2" t="s">
        <v>3</v>
      </c>
      <c r="HF1397" s="2" t="s">
        <v>3</v>
      </c>
      <c r="HG1397" s="2"/>
      <c r="HH1397" s="2"/>
      <c r="HI1397" s="2"/>
      <c r="HJ1397" s="2"/>
      <c r="HK1397" s="2"/>
      <c r="HL1397" s="2"/>
      <c r="HM1397" s="2" t="s">
        <v>3</v>
      </c>
      <c r="HN1397" s="2" t="s">
        <v>3</v>
      </c>
      <c r="HO1397" s="2" t="s">
        <v>3</v>
      </c>
      <c r="HP1397" s="2" t="s">
        <v>3</v>
      </c>
      <c r="HQ1397" s="2" t="s">
        <v>3</v>
      </c>
      <c r="HR1397" s="2"/>
      <c r="HS1397" s="2">
        <v>0</v>
      </c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>
        <v>0</v>
      </c>
      <c r="IL1397" s="2"/>
      <c r="IM1397" s="2"/>
      <c r="IN1397" s="2"/>
      <c r="IO1397" s="2"/>
      <c r="IP1397" s="2"/>
      <c r="IQ1397" s="2"/>
      <c r="IR1397" s="2"/>
      <c r="IS1397" s="2"/>
      <c r="IT1397" s="2"/>
      <c r="IU1397" s="2"/>
    </row>
    <row r="1398" spans="1:255" x14ac:dyDescent="0.2">
      <c r="A1398" s="3">
        <v>18</v>
      </c>
      <c r="B1398" s="3">
        <v>1</v>
      </c>
      <c r="C1398" s="3">
        <v>1218</v>
      </c>
      <c r="E1398" s="3" t="s">
        <v>3</v>
      </c>
      <c r="F1398" s="3" t="s">
        <v>1242</v>
      </c>
      <c r="G1398" s="3" t="s">
        <v>1243</v>
      </c>
      <c r="H1398" s="3" t="s">
        <v>398</v>
      </c>
      <c r="I1398" s="3">
        <f>I1396*J1398</f>
        <v>120</v>
      </c>
      <c r="J1398" s="3">
        <v>200</v>
      </c>
      <c r="K1398" s="3">
        <v>200</v>
      </c>
      <c r="O1398" s="3">
        <f t="shared" si="1130"/>
        <v>2144.4499999999998</v>
      </c>
      <c r="P1398" s="3">
        <f t="shared" si="1131"/>
        <v>2144.4499999999998</v>
      </c>
      <c r="Q1398" s="3">
        <f t="shared" si="1155"/>
        <v>0</v>
      </c>
      <c r="R1398" s="3">
        <f t="shared" si="1156"/>
        <v>0</v>
      </c>
      <c r="S1398" s="3">
        <f t="shared" si="1132"/>
        <v>0</v>
      </c>
      <c r="T1398" s="3">
        <f t="shared" si="1133"/>
        <v>0</v>
      </c>
      <c r="U1398" s="3">
        <f t="shared" si="1134"/>
        <v>0</v>
      </c>
      <c r="V1398" s="3">
        <f t="shared" si="1135"/>
        <v>0</v>
      </c>
      <c r="W1398" s="3">
        <f t="shared" si="1136"/>
        <v>0</v>
      </c>
      <c r="X1398" s="3">
        <f t="shared" si="1157"/>
        <v>0</v>
      </c>
      <c r="Y1398" s="3">
        <f t="shared" si="1158"/>
        <v>0</v>
      </c>
      <c r="AA1398" s="3">
        <v>-1</v>
      </c>
      <c r="AB1398" s="3">
        <f t="shared" si="1137"/>
        <v>4.08</v>
      </c>
      <c r="AC1398" s="3">
        <f t="shared" si="1159"/>
        <v>4.08</v>
      </c>
      <c r="AD1398" s="3">
        <f t="shared" si="1160"/>
        <v>0</v>
      </c>
      <c r="AE1398" s="3">
        <f t="shared" si="1161"/>
        <v>0</v>
      </c>
      <c r="AF1398" s="3">
        <f t="shared" si="1162"/>
        <v>0</v>
      </c>
      <c r="AG1398" s="3">
        <f t="shared" si="1138"/>
        <v>0</v>
      </c>
      <c r="AH1398" s="3">
        <f t="shared" si="1163"/>
        <v>0</v>
      </c>
      <c r="AI1398" s="3">
        <f t="shared" si="1164"/>
        <v>0</v>
      </c>
      <c r="AJ1398" s="3">
        <f t="shared" si="1139"/>
        <v>0</v>
      </c>
      <c r="AK1398" s="3">
        <v>4.08</v>
      </c>
      <c r="AL1398" s="3">
        <v>4.08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109</v>
      </c>
      <c r="AU1398" s="3">
        <v>61</v>
      </c>
      <c r="AV1398" s="3">
        <v>1</v>
      </c>
      <c r="AW1398" s="3">
        <v>1</v>
      </c>
      <c r="AZ1398" s="3">
        <v>1</v>
      </c>
      <c r="BA1398" s="3">
        <v>1</v>
      </c>
      <c r="BB1398" s="3">
        <v>1</v>
      </c>
      <c r="BC1398" s="3">
        <v>4.38</v>
      </c>
      <c r="BD1398" s="3" t="s">
        <v>3</v>
      </c>
      <c r="BE1398" s="3" t="s">
        <v>3</v>
      </c>
      <c r="BF1398" s="3" t="s">
        <v>3</v>
      </c>
      <c r="BG1398" s="3" t="s">
        <v>3</v>
      </c>
      <c r="BH1398" s="3">
        <v>3</v>
      </c>
      <c r="BI1398" s="3">
        <v>1</v>
      </c>
      <c r="BJ1398" s="3" t="s">
        <v>1244</v>
      </c>
      <c r="BM1398" s="3">
        <v>21</v>
      </c>
      <c r="BN1398" s="3">
        <v>0</v>
      </c>
      <c r="BO1398" s="3" t="s">
        <v>1242</v>
      </c>
      <c r="BP1398" s="3">
        <v>1</v>
      </c>
      <c r="BQ1398" s="3">
        <v>30</v>
      </c>
      <c r="BR1398" s="3">
        <v>0</v>
      </c>
      <c r="BS1398" s="3">
        <v>1</v>
      </c>
      <c r="BT1398" s="3">
        <v>1</v>
      </c>
      <c r="BU1398" s="3">
        <v>1</v>
      </c>
      <c r="BV1398" s="3">
        <v>1</v>
      </c>
      <c r="BW1398" s="3">
        <v>1</v>
      </c>
      <c r="BX1398" s="3">
        <v>1</v>
      </c>
      <c r="BY1398" s="3" t="s">
        <v>3</v>
      </c>
      <c r="BZ1398" s="3">
        <v>109</v>
      </c>
      <c r="CA1398" s="3">
        <v>61</v>
      </c>
      <c r="CB1398" s="3" t="s">
        <v>3</v>
      </c>
      <c r="CE1398" s="3">
        <v>1566</v>
      </c>
      <c r="CF1398" s="3">
        <v>0</v>
      </c>
      <c r="CG1398" s="3">
        <v>0</v>
      </c>
      <c r="CM1398" s="3">
        <v>0</v>
      </c>
      <c r="CN1398" s="3" t="s">
        <v>3</v>
      </c>
      <c r="CO1398" s="3">
        <v>0</v>
      </c>
      <c r="CP1398" s="3">
        <f t="shared" si="1140"/>
        <v>2144.4499999999998</v>
      </c>
      <c r="CQ1398" s="3">
        <f t="shared" si="1141"/>
        <v>17.87</v>
      </c>
      <c r="CR1398" s="3">
        <f t="shared" si="1165"/>
        <v>0</v>
      </c>
      <c r="CS1398" s="3">
        <f t="shared" si="1166"/>
        <v>0</v>
      </c>
      <c r="CT1398" s="3">
        <f t="shared" si="1142"/>
        <v>0</v>
      </c>
      <c r="CU1398" s="3">
        <f t="shared" si="1143"/>
        <v>0</v>
      </c>
      <c r="CV1398" s="3">
        <f t="shared" si="1144"/>
        <v>0</v>
      </c>
      <c r="CW1398" s="3">
        <f t="shared" si="1145"/>
        <v>0</v>
      </c>
      <c r="CX1398" s="3">
        <f t="shared" si="1146"/>
        <v>0</v>
      </c>
      <c r="CY1398" s="3">
        <f t="shared" si="1167"/>
        <v>0</v>
      </c>
      <c r="CZ1398" s="3">
        <f t="shared" si="1168"/>
        <v>0</v>
      </c>
      <c r="DC1398" s="3" t="s">
        <v>3</v>
      </c>
      <c r="DD1398" s="3" t="s">
        <v>3</v>
      </c>
      <c r="DE1398" s="3" t="s">
        <v>3</v>
      </c>
      <c r="DF1398" s="3" t="s">
        <v>3</v>
      </c>
      <c r="DG1398" s="3" t="s">
        <v>3</v>
      </c>
      <c r="DH1398" s="3" t="s">
        <v>3</v>
      </c>
      <c r="DI1398" s="3" t="s">
        <v>3</v>
      </c>
      <c r="DJ1398" s="3" t="s">
        <v>3</v>
      </c>
      <c r="DK1398" s="3" t="s">
        <v>3</v>
      </c>
      <c r="DL1398" s="3" t="s">
        <v>3</v>
      </c>
      <c r="DM1398" s="3" t="s">
        <v>3</v>
      </c>
      <c r="DN1398" s="3">
        <v>0</v>
      </c>
      <c r="DO1398" s="3">
        <v>0</v>
      </c>
      <c r="DP1398" s="3">
        <v>1</v>
      </c>
      <c r="DQ1398" s="3">
        <v>1</v>
      </c>
      <c r="DU1398" s="3">
        <v>1010</v>
      </c>
      <c r="DV1398" s="3" t="s">
        <v>398</v>
      </c>
      <c r="DW1398" s="3" t="s">
        <v>398</v>
      </c>
      <c r="DX1398" s="3">
        <v>1</v>
      </c>
      <c r="DZ1398" s="3" t="s">
        <v>3</v>
      </c>
      <c r="EA1398" s="3" t="s">
        <v>3</v>
      </c>
      <c r="EB1398" s="3" t="s">
        <v>3</v>
      </c>
      <c r="EC1398" s="3" t="s">
        <v>3</v>
      </c>
      <c r="EE1398" s="3">
        <v>56938454</v>
      </c>
      <c r="EF1398" s="3">
        <v>30</v>
      </c>
      <c r="EG1398" s="3" t="s">
        <v>34</v>
      </c>
      <c r="EH1398" s="3">
        <v>0</v>
      </c>
      <c r="EI1398" s="3" t="s">
        <v>3</v>
      </c>
      <c r="EJ1398" s="3">
        <v>1</v>
      </c>
      <c r="EK1398" s="3">
        <v>21</v>
      </c>
      <c r="EL1398" s="3" t="s">
        <v>944</v>
      </c>
      <c r="EM1398" s="3" t="s">
        <v>945</v>
      </c>
      <c r="EO1398" s="3" t="s">
        <v>3</v>
      </c>
      <c r="EQ1398" s="3">
        <v>1024</v>
      </c>
      <c r="ER1398" s="3">
        <v>4.08</v>
      </c>
      <c r="ES1398" s="3">
        <v>4.08</v>
      </c>
      <c r="ET1398" s="3">
        <v>0</v>
      </c>
      <c r="EU1398" s="3">
        <v>0</v>
      </c>
      <c r="EV1398" s="3">
        <v>0</v>
      </c>
      <c r="EW1398" s="3">
        <v>0</v>
      </c>
      <c r="EX1398" s="3">
        <v>0</v>
      </c>
      <c r="FQ1398" s="3">
        <v>0</v>
      </c>
      <c r="FR1398" s="3">
        <v>0</v>
      </c>
      <c r="FS1398" s="3">
        <v>0</v>
      </c>
      <c r="FX1398" s="3">
        <v>109</v>
      </c>
      <c r="FY1398" s="3">
        <v>61</v>
      </c>
      <c r="GA1398" s="3" t="s">
        <v>3</v>
      </c>
      <c r="GD1398" s="3">
        <v>1</v>
      </c>
      <c r="GF1398" s="3">
        <v>1708902997</v>
      </c>
      <c r="GG1398" s="3">
        <v>2</v>
      </c>
      <c r="GH1398" s="3">
        <v>1</v>
      </c>
      <c r="GI1398" s="3">
        <v>2</v>
      </c>
      <c r="GJ1398" s="3">
        <v>0</v>
      </c>
      <c r="GK1398" s="3">
        <v>0</v>
      </c>
      <c r="GL1398" s="3">
        <f t="shared" si="1147"/>
        <v>0</v>
      </c>
      <c r="GM1398" s="3">
        <f t="shared" si="1148"/>
        <v>2144.4499999999998</v>
      </c>
      <c r="GN1398" s="3">
        <f t="shared" si="1149"/>
        <v>2144.4499999999998</v>
      </c>
      <c r="GO1398" s="3">
        <f t="shared" si="1150"/>
        <v>0</v>
      </c>
      <c r="GP1398" s="3">
        <f t="shared" si="1151"/>
        <v>0</v>
      </c>
      <c r="GR1398" s="3">
        <v>0</v>
      </c>
      <c r="GS1398" s="3">
        <v>3</v>
      </c>
      <c r="GT1398" s="3">
        <v>0</v>
      </c>
      <c r="GU1398" s="3" t="s">
        <v>3</v>
      </c>
      <c r="GV1398" s="3">
        <f t="shared" si="1152"/>
        <v>0</v>
      </c>
      <c r="GW1398" s="3">
        <v>1</v>
      </c>
      <c r="GX1398" s="3">
        <f t="shared" si="1153"/>
        <v>0</v>
      </c>
      <c r="HA1398" s="3">
        <v>0</v>
      </c>
      <c r="HB1398" s="3">
        <v>0</v>
      </c>
      <c r="HC1398" s="3">
        <f t="shared" si="1154"/>
        <v>0</v>
      </c>
      <c r="HE1398" s="3" t="s">
        <v>3</v>
      </c>
      <c r="HF1398" s="3" t="s">
        <v>3</v>
      </c>
      <c r="HM1398" s="3" t="s">
        <v>3</v>
      </c>
      <c r="HN1398" s="3" t="s">
        <v>3</v>
      </c>
      <c r="HO1398" s="3" t="s">
        <v>3</v>
      </c>
      <c r="HP1398" s="3" t="s">
        <v>3</v>
      </c>
      <c r="HQ1398" s="3" t="s">
        <v>3</v>
      </c>
      <c r="HS1398" s="3">
        <v>0</v>
      </c>
      <c r="IK1398" s="3">
        <v>0</v>
      </c>
    </row>
    <row r="1399" spans="1:255" x14ac:dyDescent="0.2">
      <c r="A1399" s="2">
        <v>18</v>
      </c>
      <c r="B1399" s="2">
        <v>1</v>
      </c>
      <c r="C1399" s="2">
        <v>1208</v>
      </c>
      <c r="D1399" s="2"/>
      <c r="E1399" s="2" t="s">
        <v>3</v>
      </c>
      <c r="F1399" s="2" t="s">
        <v>1245</v>
      </c>
      <c r="G1399" s="2" t="s">
        <v>2155</v>
      </c>
      <c r="H1399" s="2" t="s">
        <v>672</v>
      </c>
      <c r="I1399" s="2">
        <f>I1395*J1399</f>
        <v>61.5</v>
      </c>
      <c r="J1399" s="2">
        <v>102.5</v>
      </c>
      <c r="K1399" s="2">
        <v>102.5</v>
      </c>
      <c r="L1399" s="2"/>
      <c r="M1399" s="2"/>
      <c r="N1399" s="2"/>
      <c r="O1399" s="2">
        <f t="shared" si="1130"/>
        <v>3969.83</v>
      </c>
      <c r="P1399" s="2">
        <f t="shared" si="1131"/>
        <v>3969.83</v>
      </c>
      <c r="Q1399" s="2">
        <f t="shared" si="1155"/>
        <v>0</v>
      </c>
      <c r="R1399" s="2">
        <f t="shared" si="1156"/>
        <v>0</v>
      </c>
      <c r="S1399" s="2">
        <f t="shared" si="1132"/>
        <v>0</v>
      </c>
      <c r="T1399" s="2">
        <f t="shared" si="1133"/>
        <v>0</v>
      </c>
      <c r="U1399" s="2">
        <f t="shared" si="1134"/>
        <v>0</v>
      </c>
      <c r="V1399" s="2">
        <f t="shared" si="1135"/>
        <v>0</v>
      </c>
      <c r="W1399" s="2">
        <f t="shared" si="1136"/>
        <v>0</v>
      </c>
      <c r="X1399" s="2">
        <f t="shared" si="1157"/>
        <v>0</v>
      </c>
      <c r="Y1399" s="2">
        <f t="shared" si="1158"/>
        <v>0</v>
      </c>
      <c r="Z1399" s="2"/>
      <c r="AA1399" s="2">
        <v>-1</v>
      </c>
      <c r="AB1399" s="2">
        <f t="shared" si="1137"/>
        <v>64.55</v>
      </c>
      <c r="AC1399" s="2">
        <f t="shared" si="1159"/>
        <v>64.55</v>
      </c>
      <c r="AD1399" s="2">
        <f t="shared" si="1160"/>
        <v>0</v>
      </c>
      <c r="AE1399" s="2">
        <f t="shared" si="1161"/>
        <v>0</v>
      </c>
      <c r="AF1399" s="2">
        <f t="shared" si="1162"/>
        <v>0</v>
      </c>
      <c r="AG1399" s="2">
        <f t="shared" si="1138"/>
        <v>0</v>
      </c>
      <c r="AH1399" s="2">
        <f t="shared" si="1163"/>
        <v>0</v>
      </c>
      <c r="AI1399" s="2">
        <f t="shared" si="1164"/>
        <v>0</v>
      </c>
      <c r="AJ1399" s="2">
        <f t="shared" si="1139"/>
        <v>0</v>
      </c>
      <c r="AK1399" s="2">
        <v>64.55</v>
      </c>
      <c r="AL1399" s="2">
        <v>64.55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109</v>
      </c>
      <c r="AU1399" s="2">
        <v>61</v>
      </c>
      <c r="AV1399" s="2">
        <v>1</v>
      </c>
      <c r="AW1399" s="2">
        <v>1</v>
      </c>
      <c r="AX1399" s="2"/>
      <c r="AY1399" s="2"/>
      <c r="AZ1399" s="2">
        <v>1</v>
      </c>
      <c r="BA1399" s="2">
        <v>1</v>
      </c>
      <c r="BB1399" s="2">
        <v>1</v>
      </c>
      <c r="BC1399" s="2">
        <v>1</v>
      </c>
      <c r="BD1399" s="2" t="s">
        <v>3</v>
      </c>
      <c r="BE1399" s="2" t="s">
        <v>3</v>
      </c>
      <c r="BF1399" s="2" t="s">
        <v>3</v>
      </c>
      <c r="BG1399" s="2" t="s">
        <v>3</v>
      </c>
      <c r="BH1399" s="2">
        <v>3</v>
      </c>
      <c r="BI1399" s="2">
        <v>1</v>
      </c>
      <c r="BJ1399" s="2" t="s">
        <v>1246</v>
      </c>
      <c r="BK1399" s="2"/>
      <c r="BL1399" s="2"/>
      <c r="BM1399" s="2">
        <v>21</v>
      </c>
      <c r="BN1399" s="2">
        <v>0</v>
      </c>
      <c r="BO1399" s="2" t="s">
        <v>3</v>
      </c>
      <c r="BP1399" s="2">
        <v>0</v>
      </c>
      <c r="BQ1399" s="2">
        <v>30</v>
      </c>
      <c r="BR1399" s="2">
        <v>0</v>
      </c>
      <c r="BS1399" s="2">
        <v>1</v>
      </c>
      <c r="BT1399" s="2">
        <v>1</v>
      </c>
      <c r="BU1399" s="2">
        <v>1</v>
      </c>
      <c r="BV1399" s="2">
        <v>1</v>
      </c>
      <c r="BW1399" s="2">
        <v>1</v>
      </c>
      <c r="BX1399" s="2">
        <v>1</v>
      </c>
      <c r="BY1399" s="2" t="s">
        <v>3</v>
      </c>
      <c r="BZ1399" s="2">
        <v>109</v>
      </c>
      <c r="CA1399" s="2">
        <v>61</v>
      </c>
      <c r="CB1399" s="2" t="s">
        <v>3</v>
      </c>
      <c r="CC1399" s="2"/>
      <c r="CD1399" s="2"/>
      <c r="CE1399" s="2">
        <v>1566</v>
      </c>
      <c r="CF1399" s="2">
        <v>0</v>
      </c>
      <c r="CG1399" s="2">
        <v>0</v>
      </c>
      <c r="CH1399" s="2"/>
      <c r="CI1399" s="2"/>
      <c r="CJ1399" s="2"/>
      <c r="CK1399" s="2"/>
      <c r="CL1399" s="2"/>
      <c r="CM1399" s="2">
        <v>0</v>
      </c>
      <c r="CN1399" s="2" t="s">
        <v>3</v>
      </c>
      <c r="CO1399" s="2">
        <v>0</v>
      </c>
      <c r="CP1399" s="2">
        <f t="shared" si="1140"/>
        <v>3969.83</v>
      </c>
      <c r="CQ1399" s="2">
        <f t="shared" si="1141"/>
        <v>64.55</v>
      </c>
      <c r="CR1399" s="2">
        <f t="shared" si="1165"/>
        <v>0</v>
      </c>
      <c r="CS1399" s="2">
        <f t="shared" si="1166"/>
        <v>0</v>
      </c>
      <c r="CT1399" s="2">
        <f t="shared" si="1142"/>
        <v>0</v>
      </c>
      <c r="CU1399" s="2">
        <f t="shared" si="1143"/>
        <v>0</v>
      </c>
      <c r="CV1399" s="2">
        <f t="shared" si="1144"/>
        <v>0</v>
      </c>
      <c r="CW1399" s="2">
        <f t="shared" si="1145"/>
        <v>0</v>
      </c>
      <c r="CX1399" s="2">
        <f t="shared" si="1146"/>
        <v>0</v>
      </c>
      <c r="CY1399" s="2">
        <f t="shared" si="1167"/>
        <v>0</v>
      </c>
      <c r="CZ1399" s="2">
        <f t="shared" si="1168"/>
        <v>0</v>
      </c>
      <c r="DA1399" s="2"/>
      <c r="DB1399" s="2"/>
      <c r="DC1399" s="2" t="s">
        <v>3</v>
      </c>
      <c r="DD1399" s="2" t="s">
        <v>3</v>
      </c>
      <c r="DE1399" s="2" t="s">
        <v>3</v>
      </c>
      <c r="DF1399" s="2" t="s">
        <v>3</v>
      </c>
      <c r="DG1399" s="2" t="s">
        <v>3</v>
      </c>
      <c r="DH1399" s="2" t="s">
        <v>3</v>
      </c>
      <c r="DI1399" s="2" t="s">
        <v>3</v>
      </c>
      <c r="DJ1399" s="2" t="s">
        <v>3</v>
      </c>
      <c r="DK1399" s="2" t="s">
        <v>3</v>
      </c>
      <c r="DL1399" s="2" t="s">
        <v>3</v>
      </c>
      <c r="DM1399" s="2" t="s">
        <v>3</v>
      </c>
      <c r="DN1399" s="2">
        <v>0</v>
      </c>
      <c r="DO1399" s="2">
        <v>0</v>
      </c>
      <c r="DP1399" s="2">
        <v>1</v>
      </c>
      <c r="DQ1399" s="2">
        <v>1</v>
      </c>
      <c r="DR1399" s="2"/>
      <c r="DS1399" s="2"/>
      <c r="DT1399" s="2"/>
      <c r="DU1399" s="2">
        <v>1003</v>
      </c>
      <c r="DV1399" s="2" t="s">
        <v>672</v>
      </c>
      <c r="DW1399" s="2" t="s">
        <v>672</v>
      </c>
      <c r="DX1399" s="2">
        <v>1</v>
      </c>
      <c r="DY1399" s="2"/>
      <c r="DZ1399" s="2" t="s">
        <v>3</v>
      </c>
      <c r="EA1399" s="2" t="s">
        <v>3</v>
      </c>
      <c r="EB1399" s="2" t="s">
        <v>3</v>
      </c>
      <c r="EC1399" s="2" t="s">
        <v>3</v>
      </c>
      <c r="ED1399" s="2"/>
      <c r="EE1399" s="2">
        <v>56938454</v>
      </c>
      <c r="EF1399" s="2">
        <v>30</v>
      </c>
      <c r="EG1399" s="2" t="s">
        <v>34</v>
      </c>
      <c r="EH1399" s="2">
        <v>0</v>
      </c>
      <c r="EI1399" s="2" t="s">
        <v>3</v>
      </c>
      <c r="EJ1399" s="2">
        <v>1</v>
      </c>
      <c r="EK1399" s="2">
        <v>21</v>
      </c>
      <c r="EL1399" s="2" t="s">
        <v>944</v>
      </c>
      <c r="EM1399" s="2" t="s">
        <v>945</v>
      </c>
      <c r="EN1399" s="2"/>
      <c r="EO1399" s="2" t="s">
        <v>3</v>
      </c>
      <c r="EP1399" s="2"/>
      <c r="EQ1399" s="2">
        <v>1024</v>
      </c>
      <c r="ER1399" s="2">
        <v>64.55</v>
      </c>
      <c r="ES1399" s="2">
        <v>64.55</v>
      </c>
      <c r="ET1399" s="2">
        <v>0</v>
      </c>
      <c r="EU1399" s="2">
        <v>0</v>
      </c>
      <c r="EV1399" s="2">
        <v>0</v>
      </c>
      <c r="EW1399" s="2">
        <v>0</v>
      </c>
      <c r="EX1399" s="2">
        <v>0</v>
      </c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>
        <v>0</v>
      </c>
      <c r="FR1399" s="2">
        <v>0</v>
      </c>
      <c r="FS1399" s="2">
        <v>0</v>
      </c>
      <c r="FT1399" s="2"/>
      <c r="FU1399" s="2"/>
      <c r="FV1399" s="2"/>
      <c r="FW1399" s="2"/>
      <c r="FX1399" s="2">
        <v>109</v>
      </c>
      <c r="FY1399" s="2">
        <v>61</v>
      </c>
      <c r="FZ1399" s="2"/>
      <c r="GA1399" s="2" t="s">
        <v>3</v>
      </c>
      <c r="GB1399" s="2"/>
      <c r="GC1399" s="2"/>
      <c r="GD1399" s="2">
        <v>1</v>
      </c>
      <c r="GE1399" s="2"/>
      <c r="GF1399" s="2">
        <v>-432914686</v>
      </c>
      <c r="GG1399" s="2">
        <v>2</v>
      </c>
      <c r="GH1399" s="2">
        <v>1</v>
      </c>
      <c r="GI1399" s="2">
        <v>-2</v>
      </c>
      <c r="GJ1399" s="2">
        <v>0</v>
      </c>
      <c r="GK1399" s="2">
        <v>0</v>
      </c>
      <c r="GL1399" s="2">
        <f t="shared" si="1147"/>
        <v>0</v>
      </c>
      <c r="GM1399" s="2">
        <f t="shared" si="1148"/>
        <v>3969.83</v>
      </c>
      <c r="GN1399" s="2">
        <f t="shared" si="1149"/>
        <v>3969.83</v>
      </c>
      <c r="GO1399" s="2">
        <f t="shared" si="1150"/>
        <v>0</v>
      </c>
      <c r="GP1399" s="2">
        <f t="shared" si="1151"/>
        <v>0</v>
      </c>
      <c r="GQ1399" s="2"/>
      <c r="GR1399" s="2">
        <v>0</v>
      </c>
      <c r="GS1399" s="2">
        <v>3</v>
      </c>
      <c r="GT1399" s="2">
        <v>0</v>
      </c>
      <c r="GU1399" s="2" t="s">
        <v>3</v>
      </c>
      <c r="GV1399" s="2">
        <f t="shared" si="1152"/>
        <v>0</v>
      </c>
      <c r="GW1399" s="2">
        <v>1</v>
      </c>
      <c r="GX1399" s="2">
        <f t="shared" si="1153"/>
        <v>0</v>
      </c>
      <c r="GY1399" s="2"/>
      <c r="GZ1399" s="2"/>
      <c r="HA1399" s="2">
        <v>0</v>
      </c>
      <c r="HB1399" s="2">
        <v>0</v>
      </c>
      <c r="HC1399" s="2">
        <f t="shared" si="1154"/>
        <v>0</v>
      </c>
      <c r="HD1399" s="2"/>
      <c r="HE1399" s="2" t="s">
        <v>3</v>
      </c>
      <c r="HF1399" s="2" t="s">
        <v>3</v>
      </c>
      <c r="HG1399" s="2"/>
      <c r="HH1399" s="2"/>
      <c r="HI1399" s="2"/>
      <c r="HJ1399" s="2"/>
      <c r="HK1399" s="2"/>
      <c r="HL1399" s="2"/>
      <c r="HM1399" s="2" t="s">
        <v>3</v>
      </c>
      <c r="HN1399" s="2" t="s">
        <v>3</v>
      </c>
      <c r="HO1399" s="2" t="s">
        <v>3</v>
      </c>
      <c r="HP1399" s="2" t="s">
        <v>3</v>
      </c>
      <c r="HQ1399" s="2" t="s">
        <v>3</v>
      </c>
      <c r="HR1399" s="2"/>
      <c r="HS1399" s="2">
        <v>0</v>
      </c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>
        <v>0</v>
      </c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</row>
    <row r="1400" spans="1:255" x14ac:dyDescent="0.2">
      <c r="A1400" s="3">
        <v>18</v>
      </c>
      <c r="B1400" s="3">
        <v>1</v>
      </c>
      <c r="C1400" s="3">
        <v>1219</v>
      </c>
      <c r="E1400" s="3" t="s">
        <v>3</v>
      </c>
      <c r="F1400" s="3" t="s">
        <v>1245</v>
      </c>
      <c r="G1400" s="3" t="s">
        <v>2155</v>
      </c>
      <c r="H1400" s="3" t="s">
        <v>672</v>
      </c>
      <c r="I1400" s="3">
        <f>I1396*J1400</f>
        <v>61.5</v>
      </c>
      <c r="J1400" s="3">
        <v>102.5</v>
      </c>
      <c r="K1400" s="3">
        <v>102.5</v>
      </c>
      <c r="O1400" s="3">
        <f t="shared" si="1130"/>
        <v>31798.34</v>
      </c>
      <c r="P1400" s="3">
        <f t="shared" si="1131"/>
        <v>31798.34</v>
      </c>
      <c r="Q1400" s="3">
        <f t="shared" si="1155"/>
        <v>0</v>
      </c>
      <c r="R1400" s="3">
        <f t="shared" si="1156"/>
        <v>0</v>
      </c>
      <c r="S1400" s="3">
        <f t="shared" si="1132"/>
        <v>0</v>
      </c>
      <c r="T1400" s="3">
        <f t="shared" si="1133"/>
        <v>0</v>
      </c>
      <c r="U1400" s="3">
        <f t="shared" si="1134"/>
        <v>0</v>
      </c>
      <c r="V1400" s="3">
        <f t="shared" si="1135"/>
        <v>0</v>
      </c>
      <c r="W1400" s="3">
        <f t="shared" si="1136"/>
        <v>0</v>
      </c>
      <c r="X1400" s="3">
        <f t="shared" si="1157"/>
        <v>0</v>
      </c>
      <c r="Y1400" s="3">
        <f t="shared" si="1158"/>
        <v>0</v>
      </c>
      <c r="AA1400" s="3">
        <v>-1</v>
      </c>
      <c r="AB1400" s="3">
        <f t="shared" si="1137"/>
        <v>64.55</v>
      </c>
      <c r="AC1400" s="3">
        <f t="shared" si="1159"/>
        <v>64.55</v>
      </c>
      <c r="AD1400" s="3">
        <f t="shared" si="1160"/>
        <v>0</v>
      </c>
      <c r="AE1400" s="3">
        <f t="shared" si="1161"/>
        <v>0</v>
      </c>
      <c r="AF1400" s="3">
        <f t="shared" si="1162"/>
        <v>0</v>
      </c>
      <c r="AG1400" s="3">
        <f t="shared" si="1138"/>
        <v>0</v>
      </c>
      <c r="AH1400" s="3">
        <f t="shared" si="1163"/>
        <v>0</v>
      </c>
      <c r="AI1400" s="3">
        <f t="shared" si="1164"/>
        <v>0</v>
      </c>
      <c r="AJ1400" s="3">
        <f t="shared" si="1139"/>
        <v>0</v>
      </c>
      <c r="AK1400" s="3">
        <v>64.55</v>
      </c>
      <c r="AL1400" s="3">
        <v>64.55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109</v>
      </c>
      <c r="AU1400" s="3">
        <v>61</v>
      </c>
      <c r="AV1400" s="3">
        <v>1</v>
      </c>
      <c r="AW1400" s="3">
        <v>1</v>
      </c>
      <c r="AZ1400" s="3">
        <v>1</v>
      </c>
      <c r="BA1400" s="3">
        <v>1</v>
      </c>
      <c r="BB1400" s="3">
        <v>1</v>
      </c>
      <c r="BC1400" s="3">
        <v>8.01</v>
      </c>
      <c r="BD1400" s="3" t="s">
        <v>3</v>
      </c>
      <c r="BE1400" s="3" t="s">
        <v>3</v>
      </c>
      <c r="BF1400" s="3" t="s">
        <v>3</v>
      </c>
      <c r="BG1400" s="3" t="s">
        <v>3</v>
      </c>
      <c r="BH1400" s="3">
        <v>3</v>
      </c>
      <c r="BI1400" s="3">
        <v>1</v>
      </c>
      <c r="BJ1400" s="3" t="s">
        <v>1246</v>
      </c>
      <c r="BM1400" s="3">
        <v>21</v>
      </c>
      <c r="BN1400" s="3">
        <v>0</v>
      </c>
      <c r="BO1400" s="3" t="s">
        <v>1245</v>
      </c>
      <c r="BP1400" s="3">
        <v>1</v>
      </c>
      <c r="BQ1400" s="3">
        <v>30</v>
      </c>
      <c r="BR1400" s="3">
        <v>0</v>
      </c>
      <c r="BS1400" s="3">
        <v>1</v>
      </c>
      <c r="BT1400" s="3">
        <v>1</v>
      </c>
      <c r="BU1400" s="3">
        <v>1</v>
      </c>
      <c r="BV1400" s="3">
        <v>1</v>
      </c>
      <c r="BW1400" s="3">
        <v>1</v>
      </c>
      <c r="BX1400" s="3">
        <v>1</v>
      </c>
      <c r="BY1400" s="3" t="s">
        <v>3</v>
      </c>
      <c r="BZ1400" s="3">
        <v>109</v>
      </c>
      <c r="CA1400" s="3">
        <v>61</v>
      </c>
      <c r="CB1400" s="3" t="s">
        <v>3</v>
      </c>
      <c r="CE1400" s="3">
        <v>1566</v>
      </c>
      <c r="CF1400" s="3">
        <v>0</v>
      </c>
      <c r="CG1400" s="3">
        <v>0</v>
      </c>
      <c r="CM1400" s="3">
        <v>0</v>
      </c>
      <c r="CN1400" s="3" t="s">
        <v>3</v>
      </c>
      <c r="CO1400" s="3">
        <v>0</v>
      </c>
      <c r="CP1400" s="3">
        <f t="shared" si="1140"/>
        <v>31798.34</v>
      </c>
      <c r="CQ1400" s="3">
        <f t="shared" si="1141"/>
        <v>517.04999999999995</v>
      </c>
      <c r="CR1400" s="3">
        <f t="shared" si="1165"/>
        <v>0</v>
      </c>
      <c r="CS1400" s="3">
        <f t="shared" si="1166"/>
        <v>0</v>
      </c>
      <c r="CT1400" s="3">
        <f t="shared" si="1142"/>
        <v>0</v>
      </c>
      <c r="CU1400" s="3">
        <f t="shared" si="1143"/>
        <v>0</v>
      </c>
      <c r="CV1400" s="3">
        <f t="shared" si="1144"/>
        <v>0</v>
      </c>
      <c r="CW1400" s="3">
        <f t="shared" si="1145"/>
        <v>0</v>
      </c>
      <c r="CX1400" s="3">
        <f t="shared" si="1146"/>
        <v>0</v>
      </c>
      <c r="CY1400" s="3">
        <f t="shared" si="1167"/>
        <v>0</v>
      </c>
      <c r="CZ1400" s="3">
        <f t="shared" si="1168"/>
        <v>0</v>
      </c>
      <c r="DC1400" s="3" t="s">
        <v>3</v>
      </c>
      <c r="DD1400" s="3" t="s">
        <v>3</v>
      </c>
      <c r="DE1400" s="3" t="s">
        <v>3</v>
      </c>
      <c r="DF1400" s="3" t="s">
        <v>3</v>
      </c>
      <c r="DG1400" s="3" t="s">
        <v>3</v>
      </c>
      <c r="DH1400" s="3" t="s">
        <v>3</v>
      </c>
      <c r="DI1400" s="3" t="s">
        <v>3</v>
      </c>
      <c r="DJ1400" s="3" t="s">
        <v>3</v>
      </c>
      <c r="DK1400" s="3" t="s">
        <v>3</v>
      </c>
      <c r="DL1400" s="3" t="s">
        <v>3</v>
      </c>
      <c r="DM1400" s="3" t="s">
        <v>3</v>
      </c>
      <c r="DN1400" s="3">
        <v>0</v>
      </c>
      <c r="DO1400" s="3">
        <v>0</v>
      </c>
      <c r="DP1400" s="3">
        <v>1</v>
      </c>
      <c r="DQ1400" s="3">
        <v>1</v>
      </c>
      <c r="DU1400" s="3">
        <v>1003</v>
      </c>
      <c r="DV1400" s="3" t="s">
        <v>672</v>
      </c>
      <c r="DW1400" s="3" t="s">
        <v>672</v>
      </c>
      <c r="DX1400" s="3">
        <v>1</v>
      </c>
      <c r="DZ1400" s="3" t="s">
        <v>3</v>
      </c>
      <c r="EA1400" s="3" t="s">
        <v>3</v>
      </c>
      <c r="EB1400" s="3" t="s">
        <v>3</v>
      </c>
      <c r="EC1400" s="3" t="s">
        <v>3</v>
      </c>
      <c r="EE1400" s="3">
        <v>56938454</v>
      </c>
      <c r="EF1400" s="3">
        <v>30</v>
      </c>
      <c r="EG1400" s="3" t="s">
        <v>34</v>
      </c>
      <c r="EH1400" s="3">
        <v>0</v>
      </c>
      <c r="EI1400" s="3" t="s">
        <v>3</v>
      </c>
      <c r="EJ1400" s="3">
        <v>1</v>
      </c>
      <c r="EK1400" s="3">
        <v>21</v>
      </c>
      <c r="EL1400" s="3" t="s">
        <v>944</v>
      </c>
      <c r="EM1400" s="3" t="s">
        <v>945</v>
      </c>
      <c r="EO1400" s="3" t="s">
        <v>3</v>
      </c>
      <c r="EQ1400" s="3">
        <v>1024</v>
      </c>
      <c r="ER1400" s="3">
        <v>64.55</v>
      </c>
      <c r="ES1400" s="3">
        <v>64.55</v>
      </c>
      <c r="ET1400" s="3">
        <v>0</v>
      </c>
      <c r="EU1400" s="3">
        <v>0</v>
      </c>
      <c r="EV1400" s="3">
        <v>0</v>
      </c>
      <c r="EW1400" s="3">
        <v>0</v>
      </c>
      <c r="EX1400" s="3">
        <v>0</v>
      </c>
      <c r="FQ1400" s="3">
        <v>0</v>
      </c>
      <c r="FR1400" s="3">
        <v>0</v>
      </c>
      <c r="FS1400" s="3">
        <v>0</v>
      </c>
      <c r="FX1400" s="3">
        <v>109</v>
      </c>
      <c r="FY1400" s="3">
        <v>61</v>
      </c>
      <c r="GA1400" s="3" t="s">
        <v>3</v>
      </c>
      <c r="GD1400" s="3">
        <v>1</v>
      </c>
      <c r="GF1400" s="3">
        <v>-432914686</v>
      </c>
      <c r="GG1400" s="3">
        <v>2</v>
      </c>
      <c r="GH1400" s="3">
        <v>1</v>
      </c>
      <c r="GI1400" s="3">
        <v>2</v>
      </c>
      <c r="GJ1400" s="3">
        <v>0</v>
      </c>
      <c r="GK1400" s="3">
        <v>0</v>
      </c>
      <c r="GL1400" s="3">
        <f t="shared" si="1147"/>
        <v>0</v>
      </c>
      <c r="GM1400" s="3">
        <f t="shared" si="1148"/>
        <v>31798.34</v>
      </c>
      <c r="GN1400" s="3">
        <f t="shared" si="1149"/>
        <v>31798.34</v>
      </c>
      <c r="GO1400" s="3">
        <f t="shared" si="1150"/>
        <v>0</v>
      </c>
      <c r="GP1400" s="3">
        <f t="shared" si="1151"/>
        <v>0</v>
      </c>
      <c r="GR1400" s="3">
        <v>0</v>
      </c>
      <c r="GS1400" s="3">
        <v>3</v>
      </c>
      <c r="GT1400" s="3">
        <v>0</v>
      </c>
      <c r="GU1400" s="3" t="s">
        <v>3</v>
      </c>
      <c r="GV1400" s="3">
        <f t="shared" si="1152"/>
        <v>0</v>
      </c>
      <c r="GW1400" s="3">
        <v>1</v>
      </c>
      <c r="GX1400" s="3">
        <f t="shared" si="1153"/>
        <v>0</v>
      </c>
      <c r="HA1400" s="3">
        <v>0</v>
      </c>
      <c r="HB1400" s="3">
        <v>0</v>
      </c>
      <c r="HC1400" s="3">
        <f t="shared" si="1154"/>
        <v>0</v>
      </c>
      <c r="HE1400" s="3" t="s">
        <v>3</v>
      </c>
      <c r="HF1400" s="3" t="s">
        <v>3</v>
      </c>
      <c r="HM1400" s="3" t="s">
        <v>3</v>
      </c>
      <c r="HN1400" s="3" t="s">
        <v>3</v>
      </c>
      <c r="HO1400" s="3" t="s">
        <v>3</v>
      </c>
      <c r="HP1400" s="3" t="s">
        <v>3</v>
      </c>
      <c r="HQ1400" s="3" t="s">
        <v>3</v>
      </c>
      <c r="HS1400" s="3">
        <v>0</v>
      </c>
      <c r="IK1400" s="3">
        <v>0</v>
      </c>
    </row>
    <row r="1401" spans="1:255" x14ac:dyDescent="0.2">
      <c r="A1401" s="2">
        <v>18</v>
      </c>
      <c r="B1401" s="2">
        <v>1</v>
      </c>
      <c r="C1401" s="2">
        <v>1209</v>
      </c>
      <c r="D1401" s="2"/>
      <c r="E1401" s="2" t="s">
        <v>3</v>
      </c>
      <c r="F1401" s="2" t="s">
        <v>1235</v>
      </c>
      <c r="G1401" s="2" t="s">
        <v>1236</v>
      </c>
      <c r="H1401" s="2" t="s">
        <v>398</v>
      </c>
      <c r="I1401" s="2">
        <f>I1395*J1401</f>
        <v>0.47399999999999998</v>
      </c>
      <c r="J1401" s="2">
        <v>0.79</v>
      </c>
      <c r="K1401" s="2">
        <v>0.79</v>
      </c>
      <c r="L1401" s="2"/>
      <c r="M1401" s="2"/>
      <c r="N1401" s="2"/>
      <c r="O1401" s="2">
        <f t="shared" si="1130"/>
        <v>5.6</v>
      </c>
      <c r="P1401" s="2">
        <f t="shared" si="1131"/>
        <v>5.6</v>
      </c>
      <c r="Q1401" s="2">
        <f t="shared" si="1155"/>
        <v>0</v>
      </c>
      <c r="R1401" s="2">
        <f t="shared" si="1156"/>
        <v>0</v>
      </c>
      <c r="S1401" s="2">
        <f t="shared" si="1132"/>
        <v>0</v>
      </c>
      <c r="T1401" s="2">
        <f t="shared" si="1133"/>
        <v>0</v>
      </c>
      <c r="U1401" s="2">
        <f t="shared" si="1134"/>
        <v>0</v>
      </c>
      <c r="V1401" s="2">
        <f t="shared" si="1135"/>
        <v>0</v>
      </c>
      <c r="W1401" s="2">
        <f t="shared" si="1136"/>
        <v>0</v>
      </c>
      <c r="X1401" s="2">
        <f t="shared" si="1157"/>
        <v>0</v>
      </c>
      <c r="Y1401" s="2">
        <f t="shared" si="1158"/>
        <v>0</v>
      </c>
      <c r="Z1401" s="2"/>
      <c r="AA1401" s="2">
        <v>-1</v>
      </c>
      <c r="AB1401" s="2">
        <f t="shared" si="1137"/>
        <v>11.82</v>
      </c>
      <c r="AC1401" s="2">
        <f t="shared" si="1159"/>
        <v>11.82</v>
      </c>
      <c r="AD1401" s="2">
        <f t="shared" si="1160"/>
        <v>0</v>
      </c>
      <c r="AE1401" s="2">
        <f t="shared" si="1161"/>
        <v>0</v>
      </c>
      <c r="AF1401" s="2">
        <f t="shared" si="1162"/>
        <v>0</v>
      </c>
      <c r="AG1401" s="2">
        <f t="shared" si="1138"/>
        <v>0</v>
      </c>
      <c r="AH1401" s="2">
        <f t="shared" si="1163"/>
        <v>0</v>
      </c>
      <c r="AI1401" s="2">
        <f t="shared" si="1164"/>
        <v>0</v>
      </c>
      <c r="AJ1401" s="2">
        <f t="shared" si="1139"/>
        <v>0</v>
      </c>
      <c r="AK1401" s="2">
        <v>11.82</v>
      </c>
      <c r="AL1401" s="2">
        <v>11.82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109</v>
      </c>
      <c r="AU1401" s="2">
        <v>61</v>
      </c>
      <c r="AV1401" s="2">
        <v>1</v>
      </c>
      <c r="AW1401" s="2">
        <v>1</v>
      </c>
      <c r="AX1401" s="2"/>
      <c r="AY1401" s="2"/>
      <c r="AZ1401" s="2">
        <v>1</v>
      </c>
      <c r="BA1401" s="2">
        <v>1</v>
      </c>
      <c r="BB1401" s="2">
        <v>1</v>
      </c>
      <c r="BC1401" s="2">
        <v>1</v>
      </c>
      <c r="BD1401" s="2" t="s">
        <v>3</v>
      </c>
      <c r="BE1401" s="2" t="s">
        <v>3</v>
      </c>
      <c r="BF1401" s="2" t="s">
        <v>3</v>
      </c>
      <c r="BG1401" s="2" t="s">
        <v>3</v>
      </c>
      <c r="BH1401" s="2">
        <v>3</v>
      </c>
      <c r="BI1401" s="2">
        <v>1</v>
      </c>
      <c r="BJ1401" s="2" t="s">
        <v>1237</v>
      </c>
      <c r="BK1401" s="2"/>
      <c r="BL1401" s="2"/>
      <c r="BM1401" s="2">
        <v>21</v>
      </c>
      <c r="BN1401" s="2">
        <v>0</v>
      </c>
      <c r="BO1401" s="2" t="s">
        <v>3</v>
      </c>
      <c r="BP1401" s="2">
        <v>0</v>
      </c>
      <c r="BQ1401" s="2">
        <v>30</v>
      </c>
      <c r="BR1401" s="2">
        <v>0</v>
      </c>
      <c r="BS1401" s="2">
        <v>1</v>
      </c>
      <c r="BT1401" s="2">
        <v>1</v>
      </c>
      <c r="BU1401" s="2">
        <v>1</v>
      </c>
      <c r="BV1401" s="2">
        <v>1</v>
      </c>
      <c r="BW1401" s="2">
        <v>1</v>
      </c>
      <c r="BX1401" s="2">
        <v>1</v>
      </c>
      <c r="BY1401" s="2" t="s">
        <v>3</v>
      </c>
      <c r="BZ1401" s="2">
        <v>109</v>
      </c>
      <c r="CA1401" s="2">
        <v>61</v>
      </c>
      <c r="CB1401" s="2" t="s">
        <v>3</v>
      </c>
      <c r="CC1401" s="2"/>
      <c r="CD1401" s="2"/>
      <c r="CE1401" s="2">
        <v>1566</v>
      </c>
      <c r="CF1401" s="2">
        <v>0</v>
      </c>
      <c r="CG1401" s="2">
        <v>0</v>
      </c>
      <c r="CH1401" s="2"/>
      <c r="CI1401" s="2"/>
      <c r="CJ1401" s="2"/>
      <c r="CK1401" s="2"/>
      <c r="CL1401" s="2"/>
      <c r="CM1401" s="2">
        <v>0</v>
      </c>
      <c r="CN1401" s="2" t="s">
        <v>3</v>
      </c>
      <c r="CO1401" s="2">
        <v>0</v>
      </c>
      <c r="CP1401" s="2">
        <f t="shared" si="1140"/>
        <v>5.6</v>
      </c>
      <c r="CQ1401" s="2">
        <f t="shared" si="1141"/>
        <v>11.82</v>
      </c>
      <c r="CR1401" s="2">
        <f t="shared" si="1165"/>
        <v>0</v>
      </c>
      <c r="CS1401" s="2">
        <f t="shared" si="1166"/>
        <v>0</v>
      </c>
      <c r="CT1401" s="2">
        <f t="shared" si="1142"/>
        <v>0</v>
      </c>
      <c r="CU1401" s="2">
        <f t="shared" si="1143"/>
        <v>0</v>
      </c>
      <c r="CV1401" s="2">
        <f t="shared" si="1144"/>
        <v>0</v>
      </c>
      <c r="CW1401" s="2">
        <f t="shared" si="1145"/>
        <v>0</v>
      </c>
      <c r="CX1401" s="2">
        <f t="shared" si="1146"/>
        <v>0</v>
      </c>
      <c r="CY1401" s="2">
        <f t="shared" si="1167"/>
        <v>0</v>
      </c>
      <c r="CZ1401" s="2">
        <f t="shared" si="1168"/>
        <v>0</v>
      </c>
      <c r="DA1401" s="2"/>
      <c r="DB1401" s="2"/>
      <c r="DC1401" s="2" t="s">
        <v>3</v>
      </c>
      <c r="DD1401" s="2" t="s">
        <v>3</v>
      </c>
      <c r="DE1401" s="2" t="s">
        <v>3</v>
      </c>
      <c r="DF1401" s="2" t="s">
        <v>3</v>
      </c>
      <c r="DG1401" s="2" t="s">
        <v>3</v>
      </c>
      <c r="DH1401" s="2" t="s">
        <v>3</v>
      </c>
      <c r="DI1401" s="2" t="s">
        <v>3</v>
      </c>
      <c r="DJ1401" s="2" t="s">
        <v>3</v>
      </c>
      <c r="DK1401" s="2" t="s">
        <v>3</v>
      </c>
      <c r="DL1401" s="2" t="s">
        <v>3</v>
      </c>
      <c r="DM1401" s="2" t="s">
        <v>3</v>
      </c>
      <c r="DN1401" s="2">
        <v>0</v>
      </c>
      <c r="DO1401" s="2">
        <v>0</v>
      </c>
      <c r="DP1401" s="2">
        <v>1</v>
      </c>
      <c r="DQ1401" s="2">
        <v>1</v>
      </c>
      <c r="DR1401" s="2"/>
      <c r="DS1401" s="2"/>
      <c r="DT1401" s="2"/>
      <c r="DU1401" s="2">
        <v>1010</v>
      </c>
      <c r="DV1401" s="2" t="s">
        <v>398</v>
      </c>
      <c r="DW1401" s="2" t="s">
        <v>398</v>
      </c>
      <c r="DX1401" s="2">
        <v>1</v>
      </c>
      <c r="DY1401" s="2"/>
      <c r="DZ1401" s="2" t="s">
        <v>3</v>
      </c>
      <c r="EA1401" s="2" t="s">
        <v>3</v>
      </c>
      <c r="EB1401" s="2" t="s">
        <v>3</v>
      </c>
      <c r="EC1401" s="2" t="s">
        <v>3</v>
      </c>
      <c r="ED1401" s="2"/>
      <c r="EE1401" s="2">
        <v>56938454</v>
      </c>
      <c r="EF1401" s="2">
        <v>30</v>
      </c>
      <c r="EG1401" s="2" t="s">
        <v>34</v>
      </c>
      <c r="EH1401" s="2">
        <v>0</v>
      </c>
      <c r="EI1401" s="2" t="s">
        <v>3</v>
      </c>
      <c r="EJ1401" s="2">
        <v>1</v>
      </c>
      <c r="EK1401" s="2">
        <v>21</v>
      </c>
      <c r="EL1401" s="2" t="s">
        <v>944</v>
      </c>
      <c r="EM1401" s="2" t="s">
        <v>945</v>
      </c>
      <c r="EN1401" s="2"/>
      <c r="EO1401" s="2" t="s">
        <v>3</v>
      </c>
      <c r="EP1401" s="2"/>
      <c r="EQ1401" s="2">
        <v>1024</v>
      </c>
      <c r="ER1401" s="2">
        <v>11.82</v>
      </c>
      <c r="ES1401" s="2">
        <v>11.82</v>
      </c>
      <c r="ET1401" s="2">
        <v>0</v>
      </c>
      <c r="EU1401" s="2">
        <v>0</v>
      </c>
      <c r="EV1401" s="2">
        <v>0</v>
      </c>
      <c r="EW1401" s="2">
        <v>0</v>
      </c>
      <c r="EX1401" s="2">
        <v>0</v>
      </c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>
        <v>0</v>
      </c>
      <c r="FR1401" s="2">
        <v>0</v>
      </c>
      <c r="FS1401" s="2">
        <v>0</v>
      </c>
      <c r="FT1401" s="2"/>
      <c r="FU1401" s="2"/>
      <c r="FV1401" s="2"/>
      <c r="FW1401" s="2"/>
      <c r="FX1401" s="2">
        <v>109</v>
      </c>
      <c r="FY1401" s="2">
        <v>61</v>
      </c>
      <c r="FZ1401" s="2"/>
      <c r="GA1401" s="2" t="s">
        <v>3</v>
      </c>
      <c r="GB1401" s="2"/>
      <c r="GC1401" s="2"/>
      <c r="GD1401" s="2">
        <v>1</v>
      </c>
      <c r="GE1401" s="2"/>
      <c r="GF1401" s="2">
        <v>1847581397</v>
      </c>
      <c r="GG1401" s="2">
        <v>2</v>
      </c>
      <c r="GH1401" s="2">
        <v>1</v>
      </c>
      <c r="GI1401" s="2">
        <v>-2</v>
      </c>
      <c r="GJ1401" s="2">
        <v>0</v>
      </c>
      <c r="GK1401" s="2">
        <v>0</v>
      </c>
      <c r="GL1401" s="2">
        <f t="shared" si="1147"/>
        <v>0</v>
      </c>
      <c r="GM1401" s="2">
        <f t="shared" si="1148"/>
        <v>5.6</v>
      </c>
      <c r="GN1401" s="2">
        <f t="shared" si="1149"/>
        <v>5.6</v>
      </c>
      <c r="GO1401" s="2">
        <f t="shared" si="1150"/>
        <v>0</v>
      </c>
      <c r="GP1401" s="2">
        <f t="shared" si="1151"/>
        <v>0</v>
      </c>
      <c r="GQ1401" s="2"/>
      <c r="GR1401" s="2">
        <v>0</v>
      </c>
      <c r="GS1401" s="2">
        <v>3</v>
      </c>
      <c r="GT1401" s="2">
        <v>0</v>
      </c>
      <c r="GU1401" s="2" t="s">
        <v>3</v>
      </c>
      <c r="GV1401" s="2">
        <f t="shared" si="1152"/>
        <v>0</v>
      </c>
      <c r="GW1401" s="2">
        <v>1</v>
      </c>
      <c r="GX1401" s="2">
        <f t="shared" si="1153"/>
        <v>0</v>
      </c>
      <c r="GY1401" s="2"/>
      <c r="GZ1401" s="2"/>
      <c r="HA1401" s="2">
        <v>0</v>
      </c>
      <c r="HB1401" s="2">
        <v>0</v>
      </c>
      <c r="HC1401" s="2">
        <f t="shared" si="1154"/>
        <v>0</v>
      </c>
      <c r="HD1401" s="2"/>
      <c r="HE1401" s="2" t="s">
        <v>3</v>
      </c>
      <c r="HF1401" s="2" t="s">
        <v>3</v>
      </c>
      <c r="HG1401" s="2"/>
      <c r="HH1401" s="2"/>
      <c r="HI1401" s="2"/>
      <c r="HJ1401" s="2"/>
      <c r="HK1401" s="2"/>
      <c r="HL1401" s="2"/>
      <c r="HM1401" s="2" t="s">
        <v>3</v>
      </c>
      <c r="HN1401" s="2" t="s">
        <v>3</v>
      </c>
      <c r="HO1401" s="2" t="s">
        <v>3</v>
      </c>
      <c r="HP1401" s="2" t="s">
        <v>3</v>
      </c>
      <c r="HQ1401" s="2" t="s">
        <v>3</v>
      </c>
      <c r="HR1401" s="2"/>
      <c r="HS1401" s="2">
        <v>0</v>
      </c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>
        <v>0</v>
      </c>
      <c r="IL1401" s="2"/>
      <c r="IM1401" s="2"/>
      <c r="IN1401" s="2"/>
      <c r="IO1401" s="2"/>
      <c r="IP1401" s="2"/>
      <c r="IQ1401" s="2"/>
      <c r="IR1401" s="2"/>
      <c r="IS1401" s="2"/>
      <c r="IT1401" s="2"/>
      <c r="IU1401" s="2"/>
    </row>
    <row r="1402" spans="1:255" x14ac:dyDescent="0.2">
      <c r="A1402" s="3">
        <v>18</v>
      </c>
      <c r="B1402" s="3">
        <v>1</v>
      </c>
      <c r="C1402" s="3">
        <v>1220</v>
      </c>
      <c r="E1402" s="3" t="s">
        <v>3</v>
      </c>
      <c r="F1402" s="3" t="s">
        <v>1235</v>
      </c>
      <c r="G1402" s="3" t="s">
        <v>1236</v>
      </c>
      <c r="H1402" s="3" t="s">
        <v>398</v>
      </c>
      <c r="I1402" s="3">
        <f>I1396*J1402</f>
        <v>0.47399999999999998</v>
      </c>
      <c r="J1402" s="3">
        <v>0.79</v>
      </c>
      <c r="K1402" s="3">
        <v>0.79</v>
      </c>
      <c r="O1402" s="3">
        <f t="shared" si="1130"/>
        <v>35</v>
      </c>
      <c r="P1402" s="3">
        <f t="shared" si="1131"/>
        <v>35</v>
      </c>
      <c r="Q1402" s="3">
        <f t="shared" si="1155"/>
        <v>0</v>
      </c>
      <c r="R1402" s="3">
        <f t="shared" si="1156"/>
        <v>0</v>
      </c>
      <c r="S1402" s="3">
        <f t="shared" si="1132"/>
        <v>0</v>
      </c>
      <c r="T1402" s="3">
        <f t="shared" si="1133"/>
        <v>0</v>
      </c>
      <c r="U1402" s="3">
        <f t="shared" si="1134"/>
        <v>0</v>
      </c>
      <c r="V1402" s="3">
        <f t="shared" si="1135"/>
        <v>0</v>
      </c>
      <c r="W1402" s="3">
        <f t="shared" si="1136"/>
        <v>0</v>
      </c>
      <c r="X1402" s="3">
        <f t="shared" si="1157"/>
        <v>0</v>
      </c>
      <c r="Y1402" s="3">
        <f t="shared" si="1158"/>
        <v>0</v>
      </c>
      <c r="AA1402" s="3">
        <v>-1</v>
      </c>
      <c r="AB1402" s="3">
        <f t="shared" si="1137"/>
        <v>11.82</v>
      </c>
      <c r="AC1402" s="3">
        <f t="shared" si="1159"/>
        <v>11.82</v>
      </c>
      <c r="AD1402" s="3">
        <f t="shared" si="1160"/>
        <v>0</v>
      </c>
      <c r="AE1402" s="3">
        <f t="shared" si="1161"/>
        <v>0</v>
      </c>
      <c r="AF1402" s="3">
        <f t="shared" si="1162"/>
        <v>0</v>
      </c>
      <c r="AG1402" s="3">
        <f t="shared" si="1138"/>
        <v>0</v>
      </c>
      <c r="AH1402" s="3">
        <f t="shared" si="1163"/>
        <v>0</v>
      </c>
      <c r="AI1402" s="3">
        <f t="shared" si="1164"/>
        <v>0</v>
      </c>
      <c r="AJ1402" s="3">
        <f t="shared" si="1139"/>
        <v>0</v>
      </c>
      <c r="AK1402" s="3">
        <v>11.82</v>
      </c>
      <c r="AL1402" s="3">
        <v>11.82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109</v>
      </c>
      <c r="AU1402" s="3">
        <v>61</v>
      </c>
      <c r="AV1402" s="3">
        <v>1</v>
      </c>
      <c r="AW1402" s="3">
        <v>1</v>
      </c>
      <c r="AZ1402" s="3">
        <v>1</v>
      </c>
      <c r="BA1402" s="3">
        <v>1</v>
      </c>
      <c r="BB1402" s="3">
        <v>1</v>
      </c>
      <c r="BC1402" s="3">
        <v>6.25</v>
      </c>
      <c r="BD1402" s="3" t="s">
        <v>3</v>
      </c>
      <c r="BE1402" s="3" t="s">
        <v>3</v>
      </c>
      <c r="BF1402" s="3" t="s">
        <v>3</v>
      </c>
      <c r="BG1402" s="3" t="s">
        <v>3</v>
      </c>
      <c r="BH1402" s="3">
        <v>3</v>
      </c>
      <c r="BI1402" s="3">
        <v>1</v>
      </c>
      <c r="BJ1402" s="3" t="s">
        <v>1237</v>
      </c>
      <c r="BM1402" s="3">
        <v>21</v>
      </c>
      <c r="BN1402" s="3">
        <v>0</v>
      </c>
      <c r="BO1402" s="3" t="s">
        <v>1235</v>
      </c>
      <c r="BP1402" s="3">
        <v>1</v>
      </c>
      <c r="BQ1402" s="3">
        <v>30</v>
      </c>
      <c r="BR1402" s="3">
        <v>0</v>
      </c>
      <c r="BS1402" s="3">
        <v>1</v>
      </c>
      <c r="BT1402" s="3">
        <v>1</v>
      </c>
      <c r="BU1402" s="3">
        <v>1</v>
      </c>
      <c r="BV1402" s="3">
        <v>1</v>
      </c>
      <c r="BW1402" s="3">
        <v>1</v>
      </c>
      <c r="BX1402" s="3">
        <v>1</v>
      </c>
      <c r="BY1402" s="3" t="s">
        <v>3</v>
      </c>
      <c r="BZ1402" s="3">
        <v>109</v>
      </c>
      <c r="CA1402" s="3">
        <v>61</v>
      </c>
      <c r="CB1402" s="3" t="s">
        <v>3</v>
      </c>
      <c r="CE1402" s="3">
        <v>1566</v>
      </c>
      <c r="CF1402" s="3">
        <v>0</v>
      </c>
      <c r="CG1402" s="3">
        <v>0</v>
      </c>
      <c r="CM1402" s="3">
        <v>0</v>
      </c>
      <c r="CN1402" s="3" t="s">
        <v>3</v>
      </c>
      <c r="CO1402" s="3">
        <v>0</v>
      </c>
      <c r="CP1402" s="3">
        <f t="shared" si="1140"/>
        <v>35</v>
      </c>
      <c r="CQ1402" s="3">
        <f t="shared" si="1141"/>
        <v>73.88</v>
      </c>
      <c r="CR1402" s="3">
        <f t="shared" si="1165"/>
        <v>0</v>
      </c>
      <c r="CS1402" s="3">
        <f t="shared" si="1166"/>
        <v>0</v>
      </c>
      <c r="CT1402" s="3">
        <f t="shared" si="1142"/>
        <v>0</v>
      </c>
      <c r="CU1402" s="3">
        <f t="shared" si="1143"/>
        <v>0</v>
      </c>
      <c r="CV1402" s="3">
        <f t="shared" si="1144"/>
        <v>0</v>
      </c>
      <c r="CW1402" s="3">
        <f t="shared" si="1145"/>
        <v>0</v>
      </c>
      <c r="CX1402" s="3">
        <f t="shared" si="1146"/>
        <v>0</v>
      </c>
      <c r="CY1402" s="3">
        <f t="shared" si="1167"/>
        <v>0</v>
      </c>
      <c r="CZ1402" s="3">
        <f t="shared" si="1168"/>
        <v>0</v>
      </c>
      <c r="DC1402" s="3" t="s">
        <v>3</v>
      </c>
      <c r="DD1402" s="3" t="s">
        <v>3</v>
      </c>
      <c r="DE1402" s="3" t="s">
        <v>3</v>
      </c>
      <c r="DF1402" s="3" t="s">
        <v>3</v>
      </c>
      <c r="DG1402" s="3" t="s">
        <v>3</v>
      </c>
      <c r="DH1402" s="3" t="s">
        <v>3</v>
      </c>
      <c r="DI1402" s="3" t="s">
        <v>3</v>
      </c>
      <c r="DJ1402" s="3" t="s">
        <v>3</v>
      </c>
      <c r="DK1402" s="3" t="s">
        <v>3</v>
      </c>
      <c r="DL1402" s="3" t="s">
        <v>3</v>
      </c>
      <c r="DM1402" s="3" t="s">
        <v>3</v>
      </c>
      <c r="DN1402" s="3">
        <v>0</v>
      </c>
      <c r="DO1402" s="3">
        <v>0</v>
      </c>
      <c r="DP1402" s="3">
        <v>1</v>
      </c>
      <c r="DQ1402" s="3">
        <v>1</v>
      </c>
      <c r="DU1402" s="3">
        <v>1010</v>
      </c>
      <c r="DV1402" s="3" t="s">
        <v>398</v>
      </c>
      <c r="DW1402" s="3" t="s">
        <v>398</v>
      </c>
      <c r="DX1402" s="3">
        <v>1</v>
      </c>
      <c r="DZ1402" s="3" t="s">
        <v>3</v>
      </c>
      <c r="EA1402" s="3" t="s">
        <v>3</v>
      </c>
      <c r="EB1402" s="3" t="s">
        <v>3</v>
      </c>
      <c r="EC1402" s="3" t="s">
        <v>3</v>
      </c>
      <c r="EE1402" s="3">
        <v>56938454</v>
      </c>
      <c r="EF1402" s="3">
        <v>30</v>
      </c>
      <c r="EG1402" s="3" t="s">
        <v>34</v>
      </c>
      <c r="EH1402" s="3">
        <v>0</v>
      </c>
      <c r="EI1402" s="3" t="s">
        <v>3</v>
      </c>
      <c r="EJ1402" s="3">
        <v>1</v>
      </c>
      <c r="EK1402" s="3">
        <v>21</v>
      </c>
      <c r="EL1402" s="3" t="s">
        <v>944</v>
      </c>
      <c r="EM1402" s="3" t="s">
        <v>945</v>
      </c>
      <c r="EO1402" s="3" t="s">
        <v>3</v>
      </c>
      <c r="EQ1402" s="3">
        <v>1024</v>
      </c>
      <c r="ER1402" s="3">
        <v>11.82</v>
      </c>
      <c r="ES1402" s="3">
        <v>11.82</v>
      </c>
      <c r="ET1402" s="3">
        <v>0</v>
      </c>
      <c r="EU1402" s="3">
        <v>0</v>
      </c>
      <c r="EV1402" s="3">
        <v>0</v>
      </c>
      <c r="EW1402" s="3">
        <v>0</v>
      </c>
      <c r="EX1402" s="3">
        <v>0</v>
      </c>
      <c r="FQ1402" s="3">
        <v>0</v>
      </c>
      <c r="FR1402" s="3">
        <v>0</v>
      </c>
      <c r="FS1402" s="3">
        <v>0</v>
      </c>
      <c r="FX1402" s="3">
        <v>109</v>
      </c>
      <c r="FY1402" s="3">
        <v>61</v>
      </c>
      <c r="GA1402" s="3" t="s">
        <v>3</v>
      </c>
      <c r="GD1402" s="3">
        <v>1</v>
      </c>
      <c r="GF1402" s="3">
        <v>1847581397</v>
      </c>
      <c r="GG1402" s="3">
        <v>2</v>
      </c>
      <c r="GH1402" s="3">
        <v>1</v>
      </c>
      <c r="GI1402" s="3">
        <v>2</v>
      </c>
      <c r="GJ1402" s="3">
        <v>0</v>
      </c>
      <c r="GK1402" s="3">
        <v>0</v>
      </c>
      <c r="GL1402" s="3">
        <f t="shared" si="1147"/>
        <v>0</v>
      </c>
      <c r="GM1402" s="3">
        <f t="shared" si="1148"/>
        <v>35</v>
      </c>
      <c r="GN1402" s="3">
        <f t="shared" si="1149"/>
        <v>35</v>
      </c>
      <c r="GO1402" s="3">
        <f t="shared" si="1150"/>
        <v>0</v>
      </c>
      <c r="GP1402" s="3">
        <f t="shared" si="1151"/>
        <v>0</v>
      </c>
      <c r="GR1402" s="3">
        <v>0</v>
      </c>
      <c r="GS1402" s="3">
        <v>3</v>
      </c>
      <c r="GT1402" s="3">
        <v>0</v>
      </c>
      <c r="GU1402" s="3" t="s">
        <v>3</v>
      </c>
      <c r="GV1402" s="3">
        <f t="shared" si="1152"/>
        <v>0</v>
      </c>
      <c r="GW1402" s="3">
        <v>1</v>
      </c>
      <c r="GX1402" s="3">
        <f t="shared" si="1153"/>
        <v>0</v>
      </c>
      <c r="HA1402" s="3">
        <v>0</v>
      </c>
      <c r="HB1402" s="3">
        <v>0</v>
      </c>
      <c r="HC1402" s="3">
        <f t="shared" si="1154"/>
        <v>0</v>
      </c>
      <c r="HE1402" s="3" t="s">
        <v>3</v>
      </c>
      <c r="HF1402" s="3" t="s">
        <v>3</v>
      </c>
      <c r="HM1402" s="3" t="s">
        <v>3</v>
      </c>
      <c r="HN1402" s="3" t="s">
        <v>3</v>
      </c>
      <c r="HO1402" s="3" t="s">
        <v>3</v>
      </c>
      <c r="HP1402" s="3" t="s">
        <v>3</v>
      </c>
      <c r="HQ1402" s="3" t="s">
        <v>3</v>
      </c>
      <c r="HS1402" s="3">
        <v>0</v>
      </c>
      <c r="IK1402" s="3">
        <v>0</v>
      </c>
    </row>
    <row r="1403" spans="1:255" x14ac:dyDescent="0.2">
      <c r="A1403" s="2">
        <v>17</v>
      </c>
      <c r="B1403" s="2">
        <v>1</v>
      </c>
      <c r="C1403" s="2"/>
      <c r="D1403" s="2"/>
      <c r="E1403" s="2" t="s">
        <v>1247</v>
      </c>
      <c r="F1403" s="2" t="s">
        <v>1245</v>
      </c>
      <c r="G1403" s="2" t="s">
        <v>2155</v>
      </c>
      <c r="H1403" s="2" t="s">
        <v>672</v>
      </c>
      <c r="I1403" s="2">
        <v>61.5</v>
      </c>
      <c r="J1403" s="2">
        <v>0</v>
      </c>
      <c r="K1403" s="2">
        <v>61.5</v>
      </c>
      <c r="L1403" s="2"/>
      <c r="M1403" s="2"/>
      <c r="N1403" s="2"/>
      <c r="O1403" s="2">
        <f t="shared" si="1130"/>
        <v>3969.83</v>
      </c>
      <c r="P1403" s="2">
        <f t="shared" si="1131"/>
        <v>3969.83</v>
      </c>
      <c r="Q1403" s="2">
        <f t="shared" si="1155"/>
        <v>0</v>
      </c>
      <c r="R1403" s="2">
        <f t="shared" si="1156"/>
        <v>0</v>
      </c>
      <c r="S1403" s="2">
        <f t="shared" si="1132"/>
        <v>0</v>
      </c>
      <c r="T1403" s="2">
        <f t="shared" si="1133"/>
        <v>0</v>
      </c>
      <c r="U1403" s="2">
        <f t="shared" si="1134"/>
        <v>0</v>
      </c>
      <c r="V1403" s="2">
        <f t="shared" si="1135"/>
        <v>0</v>
      </c>
      <c r="W1403" s="2">
        <f t="shared" si="1136"/>
        <v>0</v>
      </c>
      <c r="X1403" s="2">
        <f t="shared" si="1157"/>
        <v>0</v>
      </c>
      <c r="Y1403" s="2">
        <f t="shared" si="1158"/>
        <v>0</v>
      </c>
      <c r="Z1403" s="2"/>
      <c r="AA1403" s="2">
        <v>56661434</v>
      </c>
      <c r="AB1403" s="2">
        <f t="shared" si="1137"/>
        <v>64.55</v>
      </c>
      <c r="AC1403" s="2">
        <f t="shared" si="1159"/>
        <v>64.55</v>
      </c>
      <c r="AD1403" s="2">
        <f t="shared" si="1160"/>
        <v>0</v>
      </c>
      <c r="AE1403" s="2">
        <f t="shared" si="1161"/>
        <v>0</v>
      </c>
      <c r="AF1403" s="2">
        <f t="shared" si="1162"/>
        <v>0</v>
      </c>
      <c r="AG1403" s="2">
        <f t="shared" si="1138"/>
        <v>0</v>
      </c>
      <c r="AH1403" s="2">
        <f t="shared" si="1163"/>
        <v>0</v>
      </c>
      <c r="AI1403" s="2">
        <f t="shared" si="1164"/>
        <v>0</v>
      </c>
      <c r="AJ1403" s="2">
        <f t="shared" si="1139"/>
        <v>0</v>
      </c>
      <c r="AK1403" s="2">
        <v>64.55</v>
      </c>
      <c r="AL1403" s="2">
        <v>64.55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1</v>
      </c>
      <c r="AW1403" s="2">
        <v>1</v>
      </c>
      <c r="AX1403" s="2"/>
      <c r="AY1403" s="2"/>
      <c r="AZ1403" s="2">
        <v>1</v>
      </c>
      <c r="BA1403" s="2">
        <v>1</v>
      </c>
      <c r="BB1403" s="2">
        <v>1</v>
      </c>
      <c r="BC1403" s="2">
        <v>1</v>
      </c>
      <c r="BD1403" s="2" t="s">
        <v>3</v>
      </c>
      <c r="BE1403" s="2" t="s">
        <v>3</v>
      </c>
      <c r="BF1403" s="2" t="s">
        <v>3</v>
      </c>
      <c r="BG1403" s="2" t="s">
        <v>3</v>
      </c>
      <c r="BH1403" s="2">
        <v>3</v>
      </c>
      <c r="BI1403" s="2">
        <v>1</v>
      </c>
      <c r="BJ1403" s="2" t="s">
        <v>1246</v>
      </c>
      <c r="BK1403" s="2"/>
      <c r="BL1403" s="2"/>
      <c r="BM1403" s="2">
        <v>1617</v>
      </c>
      <c r="BN1403" s="2">
        <v>0</v>
      </c>
      <c r="BO1403" s="2" t="s">
        <v>3</v>
      </c>
      <c r="BP1403" s="2">
        <v>0</v>
      </c>
      <c r="BQ1403" s="2">
        <v>200</v>
      </c>
      <c r="BR1403" s="2">
        <v>0</v>
      </c>
      <c r="BS1403" s="2">
        <v>1</v>
      </c>
      <c r="BT1403" s="2">
        <v>1</v>
      </c>
      <c r="BU1403" s="2">
        <v>1</v>
      </c>
      <c r="BV1403" s="2">
        <v>1</v>
      </c>
      <c r="BW1403" s="2">
        <v>1</v>
      </c>
      <c r="BX1403" s="2">
        <v>1</v>
      </c>
      <c r="BY1403" s="2" t="s">
        <v>3</v>
      </c>
      <c r="BZ1403" s="2">
        <v>0</v>
      </c>
      <c r="CA1403" s="2">
        <v>0</v>
      </c>
      <c r="CB1403" s="2" t="s">
        <v>3</v>
      </c>
      <c r="CC1403" s="2"/>
      <c r="CD1403" s="2"/>
      <c r="CE1403" s="2">
        <v>1566</v>
      </c>
      <c r="CF1403" s="2">
        <v>0</v>
      </c>
      <c r="CG1403" s="2">
        <v>0</v>
      </c>
      <c r="CH1403" s="2"/>
      <c r="CI1403" s="2"/>
      <c r="CJ1403" s="2"/>
      <c r="CK1403" s="2"/>
      <c r="CL1403" s="2"/>
      <c r="CM1403" s="2">
        <v>0</v>
      </c>
      <c r="CN1403" s="2" t="s">
        <v>3</v>
      </c>
      <c r="CO1403" s="2">
        <v>0</v>
      </c>
      <c r="CP1403" s="2">
        <f t="shared" si="1140"/>
        <v>3969.83</v>
      </c>
      <c r="CQ1403" s="2">
        <f t="shared" si="1141"/>
        <v>64.55</v>
      </c>
      <c r="CR1403" s="2">
        <f t="shared" si="1165"/>
        <v>0</v>
      </c>
      <c r="CS1403" s="2">
        <f t="shared" si="1166"/>
        <v>0</v>
      </c>
      <c r="CT1403" s="2">
        <f t="shared" si="1142"/>
        <v>0</v>
      </c>
      <c r="CU1403" s="2">
        <f t="shared" si="1143"/>
        <v>0</v>
      </c>
      <c r="CV1403" s="2">
        <f t="shared" si="1144"/>
        <v>0</v>
      </c>
      <c r="CW1403" s="2">
        <f t="shared" si="1145"/>
        <v>0</v>
      </c>
      <c r="CX1403" s="2">
        <f t="shared" si="1146"/>
        <v>0</v>
      </c>
      <c r="CY1403" s="2">
        <f t="shared" si="1167"/>
        <v>0</v>
      </c>
      <c r="CZ1403" s="2">
        <f t="shared" si="1168"/>
        <v>0</v>
      </c>
      <c r="DA1403" s="2"/>
      <c r="DB1403" s="2"/>
      <c r="DC1403" s="2" t="s">
        <v>3</v>
      </c>
      <c r="DD1403" s="2" t="s">
        <v>3</v>
      </c>
      <c r="DE1403" s="2" t="s">
        <v>3</v>
      </c>
      <c r="DF1403" s="2" t="s">
        <v>3</v>
      </c>
      <c r="DG1403" s="2" t="s">
        <v>3</v>
      </c>
      <c r="DH1403" s="2" t="s">
        <v>3</v>
      </c>
      <c r="DI1403" s="2" t="s">
        <v>3</v>
      </c>
      <c r="DJ1403" s="2" t="s">
        <v>3</v>
      </c>
      <c r="DK1403" s="2" t="s">
        <v>3</v>
      </c>
      <c r="DL1403" s="2" t="s">
        <v>3</v>
      </c>
      <c r="DM1403" s="2" t="s">
        <v>3</v>
      </c>
      <c r="DN1403" s="2">
        <v>0</v>
      </c>
      <c r="DO1403" s="2">
        <v>0</v>
      </c>
      <c r="DP1403" s="2">
        <v>1</v>
      </c>
      <c r="DQ1403" s="2">
        <v>1</v>
      </c>
      <c r="DR1403" s="2"/>
      <c r="DS1403" s="2"/>
      <c r="DT1403" s="2"/>
      <c r="DU1403" s="2">
        <v>1003</v>
      </c>
      <c r="DV1403" s="2" t="s">
        <v>672</v>
      </c>
      <c r="DW1403" s="2" t="s">
        <v>672</v>
      </c>
      <c r="DX1403" s="2">
        <v>1</v>
      </c>
      <c r="DY1403" s="2"/>
      <c r="DZ1403" s="2" t="s">
        <v>3</v>
      </c>
      <c r="EA1403" s="2" t="s">
        <v>3</v>
      </c>
      <c r="EB1403" s="2" t="s">
        <v>3</v>
      </c>
      <c r="EC1403" s="2" t="s">
        <v>3</v>
      </c>
      <c r="ED1403" s="2"/>
      <c r="EE1403" s="2">
        <v>56938530</v>
      </c>
      <c r="EF1403" s="2">
        <v>200</v>
      </c>
      <c r="EG1403" s="2" t="s">
        <v>343</v>
      </c>
      <c r="EH1403" s="2">
        <v>0</v>
      </c>
      <c r="EI1403" s="2" t="s">
        <v>3</v>
      </c>
      <c r="EJ1403" s="2">
        <v>1</v>
      </c>
      <c r="EK1403" s="2">
        <v>1617</v>
      </c>
      <c r="EL1403" s="2" t="s">
        <v>344</v>
      </c>
      <c r="EM1403" s="2" t="s">
        <v>345</v>
      </c>
      <c r="EN1403" s="2"/>
      <c r="EO1403" s="2" t="s">
        <v>3</v>
      </c>
      <c r="EP1403" s="2"/>
      <c r="EQ1403" s="2">
        <v>0</v>
      </c>
      <c r="ER1403" s="2">
        <v>64.55</v>
      </c>
      <c r="ES1403" s="2">
        <v>64.55</v>
      </c>
      <c r="ET1403" s="2">
        <v>0</v>
      </c>
      <c r="EU1403" s="2">
        <v>0</v>
      </c>
      <c r="EV1403" s="2">
        <v>0</v>
      </c>
      <c r="EW1403" s="2">
        <v>0</v>
      </c>
      <c r="EX1403" s="2">
        <v>0</v>
      </c>
      <c r="EY1403" s="2">
        <v>0</v>
      </c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>
        <v>0</v>
      </c>
      <c r="FR1403" s="2">
        <v>0</v>
      </c>
      <c r="FS1403" s="2">
        <v>0</v>
      </c>
      <c r="FT1403" s="2"/>
      <c r="FU1403" s="2"/>
      <c r="FV1403" s="2"/>
      <c r="FW1403" s="2"/>
      <c r="FX1403" s="2">
        <v>0</v>
      </c>
      <c r="FY1403" s="2">
        <v>0</v>
      </c>
      <c r="FZ1403" s="2"/>
      <c r="GA1403" s="2" t="s">
        <v>3</v>
      </c>
      <c r="GB1403" s="2"/>
      <c r="GC1403" s="2"/>
      <c r="GD1403" s="2">
        <v>1</v>
      </c>
      <c r="GE1403" s="2"/>
      <c r="GF1403" s="2">
        <v>-432914686</v>
      </c>
      <c r="GG1403" s="2">
        <v>2</v>
      </c>
      <c r="GH1403" s="2">
        <v>1</v>
      </c>
      <c r="GI1403" s="2">
        <v>-2</v>
      </c>
      <c r="GJ1403" s="2">
        <v>0</v>
      </c>
      <c r="GK1403" s="2">
        <v>0</v>
      </c>
      <c r="GL1403" s="2">
        <f t="shared" si="1147"/>
        <v>0</v>
      </c>
      <c r="GM1403" s="2">
        <f t="shared" si="1148"/>
        <v>3969.83</v>
      </c>
      <c r="GN1403" s="2">
        <f t="shared" si="1149"/>
        <v>3969.83</v>
      </c>
      <c r="GO1403" s="2">
        <f t="shared" si="1150"/>
        <v>0</v>
      </c>
      <c r="GP1403" s="2">
        <f t="shared" si="1151"/>
        <v>0</v>
      </c>
      <c r="GQ1403" s="2"/>
      <c r="GR1403" s="2">
        <v>0</v>
      </c>
      <c r="GS1403" s="2">
        <v>3</v>
      </c>
      <c r="GT1403" s="2">
        <v>0</v>
      </c>
      <c r="GU1403" s="2" t="s">
        <v>3</v>
      </c>
      <c r="GV1403" s="2">
        <f t="shared" si="1152"/>
        <v>0</v>
      </c>
      <c r="GW1403" s="2">
        <v>1</v>
      </c>
      <c r="GX1403" s="2">
        <f t="shared" si="1153"/>
        <v>0</v>
      </c>
      <c r="GY1403" s="2"/>
      <c r="GZ1403" s="2"/>
      <c r="HA1403" s="2">
        <v>0</v>
      </c>
      <c r="HB1403" s="2">
        <v>0</v>
      </c>
      <c r="HC1403" s="2">
        <f t="shared" si="1154"/>
        <v>0</v>
      </c>
      <c r="HD1403" s="2"/>
      <c r="HE1403" s="2" t="s">
        <v>3</v>
      </c>
      <c r="HF1403" s="2" t="s">
        <v>3</v>
      </c>
      <c r="HG1403" s="2"/>
      <c r="HH1403" s="2"/>
      <c r="HI1403" s="2"/>
      <c r="HJ1403" s="2"/>
      <c r="HK1403" s="2"/>
      <c r="HL1403" s="2"/>
      <c r="HM1403" s="2" t="s">
        <v>3</v>
      </c>
      <c r="HN1403" s="2" t="s">
        <v>3</v>
      </c>
      <c r="HO1403" s="2" t="s">
        <v>3</v>
      </c>
      <c r="HP1403" s="2" t="s">
        <v>3</v>
      </c>
      <c r="HQ1403" s="2" t="s">
        <v>3</v>
      </c>
      <c r="HR1403" s="2"/>
      <c r="HS1403" s="2">
        <v>0</v>
      </c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>
        <v>0</v>
      </c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</row>
    <row r="1404" spans="1:255" x14ac:dyDescent="0.2">
      <c r="A1404" s="3">
        <v>17</v>
      </c>
      <c r="B1404" s="3">
        <v>1</v>
      </c>
      <c r="E1404" s="3" t="s">
        <v>1247</v>
      </c>
      <c r="F1404" s="3" t="s">
        <v>1245</v>
      </c>
      <c r="G1404" s="3" t="s">
        <v>2155</v>
      </c>
      <c r="H1404" s="3" t="s">
        <v>672</v>
      </c>
      <c r="I1404" s="3">
        <v>61.5</v>
      </c>
      <c r="J1404" s="3">
        <v>0</v>
      </c>
      <c r="K1404" s="3">
        <v>61.5</v>
      </c>
      <c r="O1404" s="3">
        <f t="shared" si="1130"/>
        <v>31798.34</v>
      </c>
      <c r="P1404" s="3">
        <f t="shared" si="1131"/>
        <v>31798.34</v>
      </c>
      <c r="Q1404" s="3">
        <f t="shared" si="1155"/>
        <v>0</v>
      </c>
      <c r="R1404" s="3">
        <f t="shared" si="1156"/>
        <v>0</v>
      </c>
      <c r="S1404" s="3">
        <f t="shared" si="1132"/>
        <v>0</v>
      </c>
      <c r="T1404" s="3">
        <f t="shared" si="1133"/>
        <v>0</v>
      </c>
      <c r="U1404" s="3">
        <f t="shared" si="1134"/>
        <v>0</v>
      </c>
      <c r="V1404" s="3">
        <f t="shared" si="1135"/>
        <v>0</v>
      </c>
      <c r="W1404" s="3">
        <f t="shared" si="1136"/>
        <v>0</v>
      </c>
      <c r="X1404" s="3">
        <f t="shared" si="1157"/>
        <v>0</v>
      </c>
      <c r="Y1404" s="3">
        <f t="shared" si="1158"/>
        <v>0</v>
      </c>
      <c r="AA1404" s="3">
        <v>56661436</v>
      </c>
      <c r="AB1404" s="3">
        <f t="shared" si="1137"/>
        <v>64.55</v>
      </c>
      <c r="AC1404" s="3">
        <f t="shared" si="1159"/>
        <v>64.55</v>
      </c>
      <c r="AD1404" s="3">
        <f t="shared" si="1160"/>
        <v>0</v>
      </c>
      <c r="AE1404" s="3">
        <f t="shared" si="1161"/>
        <v>0</v>
      </c>
      <c r="AF1404" s="3">
        <f t="shared" si="1162"/>
        <v>0</v>
      </c>
      <c r="AG1404" s="3">
        <f t="shared" si="1138"/>
        <v>0</v>
      </c>
      <c r="AH1404" s="3">
        <f t="shared" si="1163"/>
        <v>0</v>
      </c>
      <c r="AI1404" s="3">
        <f t="shared" si="1164"/>
        <v>0</v>
      </c>
      <c r="AJ1404" s="3">
        <f t="shared" si="1139"/>
        <v>0</v>
      </c>
      <c r="AK1404" s="3">
        <v>64.55</v>
      </c>
      <c r="AL1404" s="3">
        <v>64.55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1</v>
      </c>
      <c r="AW1404" s="3">
        <v>1</v>
      </c>
      <c r="AZ1404" s="3">
        <v>1</v>
      </c>
      <c r="BA1404" s="3">
        <v>1</v>
      </c>
      <c r="BB1404" s="3">
        <v>1</v>
      </c>
      <c r="BC1404" s="3">
        <v>8.01</v>
      </c>
      <c r="BD1404" s="3" t="s">
        <v>3</v>
      </c>
      <c r="BE1404" s="3" t="s">
        <v>3</v>
      </c>
      <c r="BF1404" s="3" t="s">
        <v>3</v>
      </c>
      <c r="BG1404" s="3" t="s">
        <v>3</v>
      </c>
      <c r="BH1404" s="3">
        <v>3</v>
      </c>
      <c r="BI1404" s="3">
        <v>1</v>
      </c>
      <c r="BJ1404" s="3" t="s">
        <v>1246</v>
      </c>
      <c r="BM1404" s="3">
        <v>1617</v>
      </c>
      <c r="BN1404" s="3">
        <v>0</v>
      </c>
      <c r="BO1404" s="3" t="s">
        <v>1245</v>
      </c>
      <c r="BP1404" s="3">
        <v>1</v>
      </c>
      <c r="BQ1404" s="3">
        <v>200</v>
      </c>
      <c r="BR1404" s="3">
        <v>0</v>
      </c>
      <c r="BS1404" s="3">
        <v>1</v>
      </c>
      <c r="BT1404" s="3">
        <v>1</v>
      </c>
      <c r="BU1404" s="3">
        <v>1</v>
      </c>
      <c r="BV1404" s="3">
        <v>1</v>
      </c>
      <c r="BW1404" s="3">
        <v>1</v>
      </c>
      <c r="BX1404" s="3">
        <v>1</v>
      </c>
      <c r="BY1404" s="3" t="s">
        <v>3</v>
      </c>
      <c r="BZ1404" s="3">
        <v>0</v>
      </c>
      <c r="CA1404" s="3">
        <v>0</v>
      </c>
      <c r="CB1404" s="3" t="s">
        <v>3</v>
      </c>
      <c r="CE1404" s="3">
        <v>1566</v>
      </c>
      <c r="CF1404" s="3">
        <v>0</v>
      </c>
      <c r="CG1404" s="3">
        <v>0</v>
      </c>
      <c r="CM1404" s="3">
        <v>0</v>
      </c>
      <c r="CN1404" s="3" t="s">
        <v>3</v>
      </c>
      <c r="CO1404" s="3">
        <v>0</v>
      </c>
      <c r="CP1404" s="3">
        <f t="shared" si="1140"/>
        <v>31798.34</v>
      </c>
      <c r="CQ1404" s="3">
        <f t="shared" si="1141"/>
        <v>517.04999999999995</v>
      </c>
      <c r="CR1404" s="3">
        <f t="shared" si="1165"/>
        <v>0</v>
      </c>
      <c r="CS1404" s="3">
        <f t="shared" si="1166"/>
        <v>0</v>
      </c>
      <c r="CT1404" s="3">
        <f t="shared" si="1142"/>
        <v>0</v>
      </c>
      <c r="CU1404" s="3">
        <f t="shared" si="1143"/>
        <v>0</v>
      </c>
      <c r="CV1404" s="3">
        <f t="shared" si="1144"/>
        <v>0</v>
      </c>
      <c r="CW1404" s="3">
        <f t="shared" si="1145"/>
        <v>0</v>
      </c>
      <c r="CX1404" s="3">
        <f t="shared" si="1146"/>
        <v>0</v>
      </c>
      <c r="CY1404" s="3">
        <f t="shared" si="1167"/>
        <v>0</v>
      </c>
      <c r="CZ1404" s="3">
        <f t="shared" si="1168"/>
        <v>0</v>
      </c>
      <c r="DC1404" s="3" t="s">
        <v>3</v>
      </c>
      <c r="DD1404" s="3" t="s">
        <v>3</v>
      </c>
      <c r="DE1404" s="3" t="s">
        <v>3</v>
      </c>
      <c r="DF1404" s="3" t="s">
        <v>3</v>
      </c>
      <c r="DG1404" s="3" t="s">
        <v>3</v>
      </c>
      <c r="DH1404" s="3" t="s">
        <v>3</v>
      </c>
      <c r="DI1404" s="3" t="s">
        <v>3</v>
      </c>
      <c r="DJ1404" s="3" t="s">
        <v>3</v>
      </c>
      <c r="DK1404" s="3" t="s">
        <v>3</v>
      </c>
      <c r="DL1404" s="3" t="s">
        <v>3</v>
      </c>
      <c r="DM1404" s="3" t="s">
        <v>3</v>
      </c>
      <c r="DN1404" s="3">
        <v>0</v>
      </c>
      <c r="DO1404" s="3">
        <v>0</v>
      </c>
      <c r="DP1404" s="3">
        <v>1</v>
      </c>
      <c r="DQ1404" s="3">
        <v>1</v>
      </c>
      <c r="DU1404" s="3">
        <v>1003</v>
      </c>
      <c r="DV1404" s="3" t="s">
        <v>672</v>
      </c>
      <c r="DW1404" s="3" t="s">
        <v>672</v>
      </c>
      <c r="DX1404" s="3">
        <v>1</v>
      </c>
      <c r="DZ1404" s="3" t="s">
        <v>3</v>
      </c>
      <c r="EA1404" s="3" t="s">
        <v>3</v>
      </c>
      <c r="EB1404" s="3" t="s">
        <v>3</v>
      </c>
      <c r="EC1404" s="3" t="s">
        <v>3</v>
      </c>
      <c r="EE1404" s="3">
        <v>56938530</v>
      </c>
      <c r="EF1404" s="3">
        <v>200</v>
      </c>
      <c r="EG1404" s="3" t="s">
        <v>343</v>
      </c>
      <c r="EH1404" s="3">
        <v>0</v>
      </c>
      <c r="EI1404" s="3" t="s">
        <v>3</v>
      </c>
      <c r="EJ1404" s="3">
        <v>1</v>
      </c>
      <c r="EK1404" s="3">
        <v>1617</v>
      </c>
      <c r="EL1404" s="3" t="s">
        <v>344</v>
      </c>
      <c r="EM1404" s="3" t="s">
        <v>345</v>
      </c>
      <c r="EO1404" s="3" t="s">
        <v>3</v>
      </c>
      <c r="EQ1404" s="3">
        <v>0</v>
      </c>
      <c r="ER1404" s="3">
        <v>64.55</v>
      </c>
      <c r="ES1404" s="3">
        <v>64.55</v>
      </c>
      <c r="ET1404" s="3">
        <v>0</v>
      </c>
      <c r="EU1404" s="3">
        <v>0</v>
      </c>
      <c r="EV1404" s="3">
        <v>0</v>
      </c>
      <c r="EW1404" s="3">
        <v>0</v>
      </c>
      <c r="EX1404" s="3">
        <v>0</v>
      </c>
      <c r="EY1404" s="3">
        <v>0</v>
      </c>
      <c r="FQ1404" s="3">
        <v>0</v>
      </c>
      <c r="FR1404" s="3">
        <v>0</v>
      </c>
      <c r="FS1404" s="3">
        <v>0</v>
      </c>
      <c r="FX1404" s="3">
        <v>0</v>
      </c>
      <c r="FY1404" s="3">
        <v>0</v>
      </c>
      <c r="GA1404" s="3" t="s">
        <v>3</v>
      </c>
      <c r="GD1404" s="3">
        <v>1</v>
      </c>
      <c r="GF1404" s="3">
        <v>-432914686</v>
      </c>
      <c r="GG1404" s="3">
        <v>2</v>
      </c>
      <c r="GH1404" s="3">
        <v>1</v>
      </c>
      <c r="GI1404" s="3">
        <v>2</v>
      </c>
      <c r="GJ1404" s="3">
        <v>0</v>
      </c>
      <c r="GK1404" s="3">
        <v>0</v>
      </c>
      <c r="GL1404" s="3">
        <f t="shared" si="1147"/>
        <v>0</v>
      </c>
      <c r="GM1404" s="3">
        <f t="shared" si="1148"/>
        <v>31798.34</v>
      </c>
      <c r="GN1404" s="3">
        <f t="shared" si="1149"/>
        <v>31798.34</v>
      </c>
      <c r="GO1404" s="3">
        <f t="shared" si="1150"/>
        <v>0</v>
      </c>
      <c r="GP1404" s="3">
        <f t="shared" si="1151"/>
        <v>0</v>
      </c>
      <c r="GR1404" s="3">
        <v>0</v>
      </c>
      <c r="GS1404" s="3">
        <v>3</v>
      </c>
      <c r="GT1404" s="3">
        <v>0</v>
      </c>
      <c r="GU1404" s="3" t="s">
        <v>3</v>
      </c>
      <c r="GV1404" s="3">
        <f t="shared" si="1152"/>
        <v>0</v>
      </c>
      <c r="GW1404" s="3">
        <v>1</v>
      </c>
      <c r="GX1404" s="3">
        <f t="shared" si="1153"/>
        <v>0</v>
      </c>
      <c r="HA1404" s="3">
        <v>0</v>
      </c>
      <c r="HB1404" s="3">
        <v>0</v>
      </c>
      <c r="HC1404" s="3">
        <f t="shared" si="1154"/>
        <v>0</v>
      </c>
      <c r="HE1404" s="3" t="s">
        <v>3</v>
      </c>
      <c r="HF1404" s="3" t="s">
        <v>3</v>
      </c>
      <c r="HM1404" s="3" t="s">
        <v>3</v>
      </c>
      <c r="HN1404" s="3" t="s">
        <v>3</v>
      </c>
      <c r="HO1404" s="3" t="s">
        <v>3</v>
      </c>
      <c r="HP1404" s="3" t="s">
        <v>3</v>
      </c>
      <c r="HQ1404" s="3" t="s">
        <v>3</v>
      </c>
      <c r="HS1404" s="3">
        <v>0</v>
      </c>
      <c r="IK1404" s="3">
        <v>0</v>
      </c>
    </row>
    <row r="1405" spans="1:255" x14ac:dyDescent="0.2">
      <c r="A1405" s="2">
        <v>17</v>
      </c>
      <c r="B1405" s="2">
        <v>1</v>
      </c>
      <c r="C1405" s="2">
        <f>ROW(SmtRes!A1231)</f>
        <v>1231</v>
      </c>
      <c r="D1405" s="2">
        <f>ROW(EtalonRes!A1563)</f>
        <v>1563</v>
      </c>
      <c r="E1405" s="2" t="s">
        <v>3</v>
      </c>
      <c r="F1405" s="2" t="s">
        <v>1248</v>
      </c>
      <c r="G1405" s="2" t="s">
        <v>1249</v>
      </c>
      <c r="H1405" s="2" t="s">
        <v>1228</v>
      </c>
      <c r="I1405" s="2">
        <f>ROUND(40/100,9)</f>
        <v>0.4</v>
      </c>
      <c r="J1405" s="2">
        <v>0</v>
      </c>
      <c r="K1405" s="2">
        <f>ROUND(40/100,9)</f>
        <v>0.4</v>
      </c>
      <c r="L1405" s="2"/>
      <c r="M1405" s="2"/>
      <c r="N1405" s="2"/>
      <c r="O1405" s="2">
        <f t="shared" si="1130"/>
        <v>130.25</v>
      </c>
      <c r="P1405" s="2">
        <f t="shared" si="1131"/>
        <v>48.8</v>
      </c>
      <c r="Q1405" s="2">
        <f t="shared" si="1155"/>
        <v>10.32</v>
      </c>
      <c r="R1405" s="2">
        <f t="shared" si="1156"/>
        <v>0.64</v>
      </c>
      <c r="S1405" s="2">
        <f t="shared" si="1132"/>
        <v>71.13</v>
      </c>
      <c r="T1405" s="2">
        <f t="shared" si="1133"/>
        <v>0</v>
      </c>
      <c r="U1405" s="2">
        <f t="shared" si="1134"/>
        <v>5.7703360000000004</v>
      </c>
      <c r="V1405" s="2">
        <f t="shared" si="1135"/>
        <v>0</v>
      </c>
      <c r="W1405" s="2">
        <f t="shared" si="1136"/>
        <v>0</v>
      </c>
      <c r="X1405" s="2">
        <f t="shared" si="1157"/>
        <v>78.23</v>
      </c>
      <c r="Y1405" s="2">
        <f t="shared" si="1158"/>
        <v>43.78</v>
      </c>
      <c r="Z1405" s="2"/>
      <c r="AA1405" s="2">
        <v>-1</v>
      </c>
      <c r="AB1405" s="2">
        <f t="shared" si="1137"/>
        <v>312.82</v>
      </c>
      <c r="AC1405" s="2">
        <f t="shared" si="1159"/>
        <v>121.99</v>
      </c>
      <c r="AD1405" s="2">
        <f t="shared" si="1160"/>
        <v>24.17</v>
      </c>
      <c r="AE1405" s="2">
        <f t="shared" si="1161"/>
        <v>1.51</v>
      </c>
      <c r="AF1405" s="2">
        <f t="shared" si="1162"/>
        <v>166.66</v>
      </c>
      <c r="AG1405" s="2">
        <f t="shared" si="1138"/>
        <v>0</v>
      </c>
      <c r="AH1405" s="2">
        <f t="shared" si="1163"/>
        <v>13.52</v>
      </c>
      <c r="AI1405" s="2">
        <f t="shared" si="1164"/>
        <v>0</v>
      </c>
      <c r="AJ1405" s="2">
        <f t="shared" si="1139"/>
        <v>0</v>
      </c>
      <c r="AK1405" s="2">
        <v>312.82</v>
      </c>
      <c r="AL1405" s="2">
        <v>121.99</v>
      </c>
      <c r="AM1405" s="2">
        <v>24.17</v>
      </c>
      <c r="AN1405" s="2">
        <v>1.51</v>
      </c>
      <c r="AO1405" s="2">
        <v>166.66</v>
      </c>
      <c r="AP1405" s="2">
        <v>0</v>
      </c>
      <c r="AQ1405" s="2">
        <v>13.52</v>
      </c>
      <c r="AR1405" s="2">
        <v>0</v>
      </c>
      <c r="AS1405" s="2">
        <v>0</v>
      </c>
      <c r="AT1405" s="2">
        <v>109</v>
      </c>
      <c r="AU1405" s="2">
        <v>61</v>
      </c>
      <c r="AV1405" s="2">
        <v>1.0669999999999999</v>
      </c>
      <c r="AW1405" s="2">
        <v>1</v>
      </c>
      <c r="AX1405" s="2"/>
      <c r="AY1405" s="2"/>
      <c r="AZ1405" s="2">
        <v>1</v>
      </c>
      <c r="BA1405" s="2">
        <v>1</v>
      </c>
      <c r="BB1405" s="2">
        <v>1</v>
      </c>
      <c r="BC1405" s="2">
        <v>1</v>
      </c>
      <c r="BD1405" s="2" t="s">
        <v>3</v>
      </c>
      <c r="BE1405" s="2" t="s">
        <v>3</v>
      </c>
      <c r="BF1405" s="2" t="s">
        <v>3</v>
      </c>
      <c r="BG1405" s="2" t="s">
        <v>3</v>
      </c>
      <c r="BH1405" s="2">
        <v>0</v>
      </c>
      <c r="BI1405" s="2">
        <v>1</v>
      </c>
      <c r="BJ1405" s="2" t="s">
        <v>1250</v>
      </c>
      <c r="BK1405" s="2"/>
      <c r="BL1405" s="2"/>
      <c r="BM1405" s="2">
        <v>21</v>
      </c>
      <c r="BN1405" s="2">
        <v>0</v>
      </c>
      <c r="BO1405" s="2" t="s">
        <v>1248</v>
      </c>
      <c r="BP1405" s="2">
        <v>1</v>
      </c>
      <c r="BQ1405" s="2">
        <v>30</v>
      </c>
      <c r="BR1405" s="2">
        <v>0</v>
      </c>
      <c r="BS1405" s="2">
        <v>1</v>
      </c>
      <c r="BT1405" s="2">
        <v>1</v>
      </c>
      <c r="BU1405" s="2">
        <v>1</v>
      </c>
      <c r="BV1405" s="2">
        <v>1</v>
      </c>
      <c r="BW1405" s="2">
        <v>1</v>
      </c>
      <c r="BX1405" s="2">
        <v>1</v>
      </c>
      <c r="BY1405" s="2" t="s">
        <v>3</v>
      </c>
      <c r="BZ1405" s="2">
        <v>109</v>
      </c>
      <c r="CA1405" s="2">
        <v>61</v>
      </c>
      <c r="CB1405" s="2" t="s">
        <v>3</v>
      </c>
      <c r="CC1405" s="2"/>
      <c r="CD1405" s="2"/>
      <c r="CE1405" s="2">
        <v>1566</v>
      </c>
      <c r="CF1405" s="2">
        <v>0</v>
      </c>
      <c r="CG1405" s="2">
        <v>0</v>
      </c>
      <c r="CH1405" s="2"/>
      <c r="CI1405" s="2"/>
      <c r="CJ1405" s="2"/>
      <c r="CK1405" s="2"/>
      <c r="CL1405" s="2"/>
      <c r="CM1405" s="2">
        <v>0</v>
      </c>
      <c r="CN1405" s="2" t="s">
        <v>3</v>
      </c>
      <c r="CO1405" s="2">
        <v>0</v>
      </c>
      <c r="CP1405" s="2">
        <f t="shared" si="1140"/>
        <v>130.25</v>
      </c>
      <c r="CQ1405" s="2">
        <f t="shared" si="1141"/>
        <v>121.99</v>
      </c>
      <c r="CR1405" s="2">
        <f t="shared" si="1165"/>
        <v>25.79</v>
      </c>
      <c r="CS1405" s="2">
        <f t="shared" si="1166"/>
        <v>1.61</v>
      </c>
      <c r="CT1405" s="2">
        <f t="shared" si="1142"/>
        <v>177.83</v>
      </c>
      <c r="CU1405" s="2">
        <f t="shared" si="1143"/>
        <v>0</v>
      </c>
      <c r="CV1405" s="2">
        <f t="shared" si="1144"/>
        <v>14.425839999999999</v>
      </c>
      <c r="CW1405" s="2">
        <f t="shared" si="1145"/>
        <v>0</v>
      </c>
      <c r="CX1405" s="2">
        <f t="shared" si="1146"/>
        <v>0</v>
      </c>
      <c r="CY1405" s="2">
        <f t="shared" si="1167"/>
        <v>79.290000000000006</v>
      </c>
      <c r="CZ1405" s="2">
        <f t="shared" si="1168"/>
        <v>44.37</v>
      </c>
      <c r="DA1405" s="2"/>
      <c r="DB1405" s="2"/>
      <c r="DC1405" s="2" t="s">
        <v>3</v>
      </c>
      <c r="DD1405" s="2" t="s">
        <v>3</v>
      </c>
      <c r="DE1405" s="2" t="s">
        <v>3</v>
      </c>
      <c r="DF1405" s="2" t="s">
        <v>3</v>
      </c>
      <c r="DG1405" s="2" t="s">
        <v>3</v>
      </c>
      <c r="DH1405" s="2" t="s">
        <v>3</v>
      </c>
      <c r="DI1405" s="2" t="s">
        <v>3</v>
      </c>
      <c r="DJ1405" s="2" t="s">
        <v>3</v>
      </c>
      <c r="DK1405" s="2" t="s">
        <v>3</v>
      </c>
      <c r="DL1405" s="2" t="s">
        <v>3</v>
      </c>
      <c r="DM1405" s="2" t="s">
        <v>3</v>
      </c>
      <c r="DN1405" s="2">
        <v>0</v>
      </c>
      <c r="DO1405" s="2">
        <v>0</v>
      </c>
      <c r="DP1405" s="2">
        <v>1</v>
      </c>
      <c r="DQ1405" s="2">
        <v>1</v>
      </c>
      <c r="DR1405" s="2"/>
      <c r="DS1405" s="2"/>
      <c r="DT1405" s="2"/>
      <c r="DU1405" s="2">
        <v>1003</v>
      </c>
      <c r="DV1405" s="2" t="s">
        <v>1228</v>
      </c>
      <c r="DW1405" s="2" t="s">
        <v>1228</v>
      </c>
      <c r="DX1405" s="2">
        <v>100</v>
      </c>
      <c r="DY1405" s="2"/>
      <c r="DZ1405" s="2" t="s">
        <v>3</v>
      </c>
      <c r="EA1405" s="2" t="s">
        <v>3</v>
      </c>
      <c r="EB1405" s="2" t="s">
        <v>3</v>
      </c>
      <c r="EC1405" s="2" t="s">
        <v>3</v>
      </c>
      <c r="ED1405" s="2"/>
      <c r="EE1405" s="2">
        <v>56938454</v>
      </c>
      <c r="EF1405" s="2">
        <v>30</v>
      </c>
      <c r="EG1405" s="2" t="s">
        <v>34</v>
      </c>
      <c r="EH1405" s="2">
        <v>0</v>
      </c>
      <c r="EI1405" s="2" t="s">
        <v>3</v>
      </c>
      <c r="EJ1405" s="2">
        <v>1</v>
      </c>
      <c r="EK1405" s="2">
        <v>21</v>
      </c>
      <c r="EL1405" s="2" t="s">
        <v>944</v>
      </c>
      <c r="EM1405" s="2" t="s">
        <v>945</v>
      </c>
      <c r="EN1405" s="2"/>
      <c r="EO1405" s="2" t="s">
        <v>3</v>
      </c>
      <c r="EP1405" s="2"/>
      <c r="EQ1405" s="2">
        <v>132096</v>
      </c>
      <c r="ER1405" s="2">
        <v>312.82</v>
      </c>
      <c r="ES1405" s="2">
        <v>121.99</v>
      </c>
      <c r="ET1405" s="2">
        <v>24.17</v>
      </c>
      <c r="EU1405" s="2">
        <v>1.51</v>
      </c>
      <c r="EV1405" s="2">
        <v>166.66</v>
      </c>
      <c r="EW1405" s="2">
        <v>13.52</v>
      </c>
      <c r="EX1405" s="2">
        <v>0</v>
      </c>
      <c r="EY1405" s="2">
        <v>0</v>
      </c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>
        <v>0</v>
      </c>
      <c r="FR1405" s="2">
        <v>0</v>
      </c>
      <c r="FS1405" s="2">
        <v>0</v>
      </c>
      <c r="FT1405" s="2"/>
      <c r="FU1405" s="2"/>
      <c r="FV1405" s="2"/>
      <c r="FW1405" s="2"/>
      <c r="FX1405" s="2">
        <v>109</v>
      </c>
      <c r="FY1405" s="2">
        <v>61</v>
      </c>
      <c r="FZ1405" s="2"/>
      <c r="GA1405" s="2" t="s">
        <v>3</v>
      </c>
      <c r="GB1405" s="2"/>
      <c r="GC1405" s="2"/>
      <c r="GD1405" s="2">
        <v>1</v>
      </c>
      <c r="GE1405" s="2"/>
      <c r="GF1405" s="2">
        <v>-906128082</v>
      </c>
      <c r="GG1405" s="2">
        <v>2</v>
      </c>
      <c r="GH1405" s="2">
        <v>1</v>
      </c>
      <c r="GI1405" s="2">
        <v>2</v>
      </c>
      <c r="GJ1405" s="2">
        <v>0</v>
      </c>
      <c r="GK1405" s="2">
        <v>0</v>
      </c>
      <c r="GL1405" s="2">
        <f t="shared" si="1147"/>
        <v>0</v>
      </c>
      <c r="GM1405" s="2">
        <f t="shared" si="1148"/>
        <v>252.26</v>
      </c>
      <c r="GN1405" s="2">
        <f t="shared" si="1149"/>
        <v>252.26</v>
      </c>
      <c r="GO1405" s="2">
        <f t="shared" si="1150"/>
        <v>0</v>
      </c>
      <c r="GP1405" s="2">
        <f t="shared" si="1151"/>
        <v>0</v>
      </c>
      <c r="GQ1405" s="2"/>
      <c r="GR1405" s="2">
        <v>0</v>
      </c>
      <c r="GS1405" s="2">
        <v>3</v>
      </c>
      <c r="GT1405" s="2">
        <v>0</v>
      </c>
      <c r="GU1405" s="2" t="s">
        <v>3</v>
      </c>
      <c r="GV1405" s="2">
        <f t="shared" si="1152"/>
        <v>0</v>
      </c>
      <c r="GW1405" s="2">
        <v>1</v>
      </c>
      <c r="GX1405" s="2">
        <f t="shared" si="1153"/>
        <v>0</v>
      </c>
      <c r="GY1405" s="2"/>
      <c r="GZ1405" s="2"/>
      <c r="HA1405" s="2">
        <v>0</v>
      </c>
      <c r="HB1405" s="2">
        <v>0</v>
      </c>
      <c r="HC1405" s="2">
        <f t="shared" si="1154"/>
        <v>0</v>
      </c>
      <c r="HD1405" s="2"/>
      <c r="HE1405" s="2" t="s">
        <v>3</v>
      </c>
      <c r="HF1405" s="2" t="s">
        <v>3</v>
      </c>
      <c r="HG1405" s="2"/>
      <c r="HH1405" s="2"/>
      <c r="HI1405" s="2"/>
      <c r="HJ1405" s="2"/>
      <c r="HK1405" s="2"/>
      <c r="HL1405" s="2"/>
      <c r="HM1405" s="2" t="s">
        <v>3</v>
      </c>
      <c r="HN1405" s="2" t="s">
        <v>3</v>
      </c>
      <c r="HO1405" s="2" t="s">
        <v>3</v>
      </c>
      <c r="HP1405" s="2" t="s">
        <v>3</v>
      </c>
      <c r="HQ1405" s="2" t="s">
        <v>3</v>
      </c>
      <c r="HR1405" s="2"/>
      <c r="HS1405" s="2">
        <v>0</v>
      </c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>
        <v>0</v>
      </c>
      <c r="IL1405" s="2"/>
      <c r="IM1405" s="2"/>
      <c r="IN1405" s="2"/>
      <c r="IO1405" s="2"/>
      <c r="IP1405" s="2"/>
      <c r="IQ1405" s="2"/>
      <c r="IR1405" s="2"/>
      <c r="IS1405" s="2"/>
      <c r="IT1405" s="2"/>
      <c r="IU1405" s="2"/>
    </row>
    <row r="1406" spans="1:255" x14ac:dyDescent="0.2">
      <c r="A1406" s="3">
        <v>17</v>
      </c>
      <c r="B1406" s="3">
        <v>1</v>
      </c>
      <c r="C1406" s="3">
        <f>ROW(SmtRes!A1242)</f>
        <v>1242</v>
      </c>
      <c r="D1406" s="3">
        <f>ROW(EtalonRes!A1576)</f>
        <v>1576</v>
      </c>
      <c r="E1406" s="3" t="s">
        <v>3</v>
      </c>
      <c r="F1406" s="3" t="s">
        <v>1248</v>
      </c>
      <c r="G1406" s="3" t="s">
        <v>1249</v>
      </c>
      <c r="H1406" s="3" t="s">
        <v>1228</v>
      </c>
      <c r="I1406" s="3">
        <f>ROUND(40/100,9)</f>
        <v>0.4</v>
      </c>
      <c r="J1406" s="3">
        <v>0</v>
      </c>
      <c r="K1406" s="3">
        <f>ROUND(40/100,9)</f>
        <v>0.4</v>
      </c>
      <c r="O1406" s="3">
        <f t="shared" si="1130"/>
        <v>4292.83</v>
      </c>
      <c r="P1406" s="3">
        <f t="shared" si="1131"/>
        <v>143.47</v>
      </c>
      <c r="Q1406" s="3">
        <f t="shared" si="1155"/>
        <v>141.18</v>
      </c>
      <c r="R1406" s="3">
        <f t="shared" si="1156"/>
        <v>36.06</v>
      </c>
      <c r="S1406" s="3">
        <f t="shared" si="1132"/>
        <v>4008.18</v>
      </c>
      <c r="T1406" s="3">
        <f t="shared" si="1133"/>
        <v>0</v>
      </c>
      <c r="U1406" s="3">
        <f t="shared" si="1134"/>
        <v>5.7703360000000004</v>
      </c>
      <c r="V1406" s="3">
        <f t="shared" si="1135"/>
        <v>0</v>
      </c>
      <c r="W1406" s="3">
        <f t="shared" si="1136"/>
        <v>0</v>
      </c>
      <c r="X1406" s="3">
        <f t="shared" si="1157"/>
        <v>4408.22</v>
      </c>
      <c r="Y1406" s="3">
        <f t="shared" si="1158"/>
        <v>2466.9899999999998</v>
      </c>
      <c r="AA1406" s="3">
        <v>-1</v>
      </c>
      <c r="AB1406" s="3">
        <f t="shared" si="1137"/>
        <v>312.82</v>
      </c>
      <c r="AC1406" s="3">
        <f t="shared" si="1159"/>
        <v>121.99</v>
      </c>
      <c r="AD1406" s="3">
        <f t="shared" si="1160"/>
        <v>24.17</v>
      </c>
      <c r="AE1406" s="3">
        <f t="shared" si="1161"/>
        <v>1.51</v>
      </c>
      <c r="AF1406" s="3">
        <f t="shared" si="1162"/>
        <v>166.66</v>
      </c>
      <c r="AG1406" s="3">
        <f t="shared" si="1138"/>
        <v>0</v>
      </c>
      <c r="AH1406" s="3">
        <f t="shared" si="1163"/>
        <v>13.52</v>
      </c>
      <c r="AI1406" s="3">
        <f t="shared" si="1164"/>
        <v>0</v>
      </c>
      <c r="AJ1406" s="3">
        <f t="shared" si="1139"/>
        <v>0</v>
      </c>
      <c r="AK1406" s="3">
        <v>312.82</v>
      </c>
      <c r="AL1406" s="3">
        <v>121.99</v>
      </c>
      <c r="AM1406" s="3">
        <v>24.17</v>
      </c>
      <c r="AN1406" s="3">
        <v>1.51</v>
      </c>
      <c r="AO1406" s="3">
        <v>166.66</v>
      </c>
      <c r="AP1406" s="3">
        <v>0</v>
      </c>
      <c r="AQ1406" s="3">
        <v>13.52</v>
      </c>
      <c r="AR1406" s="3">
        <v>0</v>
      </c>
      <c r="AS1406" s="3">
        <v>0</v>
      </c>
      <c r="AT1406" s="3">
        <v>109</v>
      </c>
      <c r="AU1406" s="3">
        <v>61</v>
      </c>
      <c r="AV1406" s="3">
        <v>1.0669999999999999</v>
      </c>
      <c r="AW1406" s="3">
        <v>1</v>
      </c>
      <c r="AZ1406" s="3">
        <v>1</v>
      </c>
      <c r="BA1406" s="3">
        <v>56.35</v>
      </c>
      <c r="BB1406" s="3">
        <v>13.68</v>
      </c>
      <c r="BC1406" s="3">
        <v>2.94</v>
      </c>
      <c r="BD1406" s="3" t="s">
        <v>3</v>
      </c>
      <c r="BE1406" s="3" t="s">
        <v>3</v>
      </c>
      <c r="BF1406" s="3" t="s">
        <v>3</v>
      </c>
      <c r="BG1406" s="3" t="s">
        <v>3</v>
      </c>
      <c r="BH1406" s="3">
        <v>0</v>
      </c>
      <c r="BI1406" s="3">
        <v>1</v>
      </c>
      <c r="BJ1406" s="3" t="s">
        <v>1250</v>
      </c>
      <c r="BM1406" s="3">
        <v>21</v>
      </c>
      <c r="BN1406" s="3">
        <v>0</v>
      </c>
      <c r="BO1406" s="3" t="s">
        <v>1248</v>
      </c>
      <c r="BP1406" s="3">
        <v>1</v>
      </c>
      <c r="BQ1406" s="3">
        <v>30</v>
      </c>
      <c r="BR1406" s="3">
        <v>0</v>
      </c>
      <c r="BS1406" s="3">
        <v>56.35</v>
      </c>
      <c r="BT1406" s="3">
        <v>1</v>
      </c>
      <c r="BU1406" s="3">
        <v>1</v>
      </c>
      <c r="BV1406" s="3">
        <v>1</v>
      </c>
      <c r="BW1406" s="3">
        <v>1</v>
      </c>
      <c r="BX1406" s="3">
        <v>1</v>
      </c>
      <c r="BY1406" s="3" t="s">
        <v>3</v>
      </c>
      <c r="BZ1406" s="3">
        <v>109</v>
      </c>
      <c r="CA1406" s="3">
        <v>61</v>
      </c>
      <c r="CB1406" s="3" t="s">
        <v>3</v>
      </c>
      <c r="CE1406" s="3">
        <v>1566</v>
      </c>
      <c r="CF1406" s="3">
        <v>0</v>
      </c>
      <c r="CG1406" s="3">
        <v>0</v>
      </c>
      <c r="CM1406" s="3">
        <v>0</v>
      </c>
      <c r="CN1406" s="3" t="s">
        <v>3</v>
      </c>
      <c r="CO1406" s="3">
        <v>0</v>
      </c>
      <c r="CP1406" s="3">
        <f t="shared" si="1140"/>
        <v>4292.83</v>
      </c>
      <c r="CQ1406" s="3">
        <f t="shared" si="1141"/>
        <v>358.65</v>
      </c>
      <c r="CR1406" s="3">
        <f t="shared" si="1165"/>
        <v>352.81</v>
      </c>
      <c r="CS1406" s="3">
        <f t="shared" si="1166"/>
        <v>90.72</v>
      </c>
      <c r="CT1406" s="3">
        <f t="shared" si="1142"/>
        <v>10020.719999999999</v>
      </c>
      <c r="CU1406" s="3">
        <f t="shared" si="1143"/>
        <v>0</v>
      </c>
      <c r="CV1406" s="3">
        <f t="shared" si="1144"/>
        <v>14.425839999999999</v>
      </c>
      <c r="CW1406" s="3">
        <f t="shared" si="1145"/>
        <v>0</v>
      </c>
      <c r="CX1406" s="3">
        <f t="shared" si="1146"/>
        <v>0</v>
      </c>
      <c r="CY1406" s="3">
        <f t="shared" si="1167"/>
        <v>4467.8</v>
      </c>
      <c r="CZ1406" s="3">
        <f t="shared" si="1168"/>
        <v>2500.33</v>
      </c>
      <c r="DC1406" s="3" t="s">
        <v>3</v>
      </c>
      <c r="DD1406" s="3" t="s">
        <v>3</v>
      </c>
      <c r="DE1406" s="3" t="s">
        <v>3</v>
      </c>
      <c r="DF1406" s="3" t="s">
        <v>3</v>
      </c>
      <c r="DG1406" s="3" t="s">
        <v>3</v>
      </c>
      <c r="DH1406" s="3" t="s">
        <v>3</v>
      </c>
      <c r="DI1406" s="3" t="s">
        <v>3</v>
      </c>
      <c r="DJ1406" s="3" t="s">
        <v>3</v>
      </c>
      <c r="DK1406" s="3" t="s">
        <v>3</v>
      </c>
      <c r="DL1406" s="3" t="s">
        <v>3</v>
      </c>
      <c r="DM1406" s="3" t="s">
        <v>3</v>
      </c>
      <c r="DN1406" s="3">
        <v>0</v>
      </c>
      <c r="DO1406" s="3">
        <v>0</v>
      </c>
      <c r="DP1406" s="3">
        <v>1</v>
      </c>
      <c r="DQ1406" s="3">
        <v>1</v>
      </c>
      <c r="DU1406" s="3">
        <v>1003</v>
      </c>
      <c r="DV1406" s="3" t="s">
        <v>1228</v>
      </c>
      <c r="DW1406" s="3" t="s">
        <v>1228</v>
      </c>
      <c r="DX1406" s="3">
        <v>100</v>
      </c>
      <c r="DZ1406" s="3" t="s">
        <v>3</v>
      </c>
      <c r="EA1406" s="3" t="s">
        <v>3</v>
      </c>
      <c r="EB1406" s="3" t="s">
        <v>3</v>
      </c>
      <c r="EC1406" s="3" t="s">
        <v>3</v>
      </c>
      <c r="EE1406" s="3">
        <v>56938454</v>
      </c>
      <c r="EF1406" s="3">
        <v>30</v>
      </c>
      <c r="EG1406" s="3" t="s">
        <v>34</v>
      </c>
      <c r="EH1406" s="3">
        <v>0</v>
      </c>
      <c r="EI1406" s="3" t="s">
        <v>3</v>
      </c>
      <c r="EJ1406" s="3">
        <v>1</v>
      </c>
      <c r="EK1406" s="3">
        <v>21</v>
      </c>
      <c r="EL1406" s="3" t="s">
        <v>944</v>
      </c>
      <c r="EM1406" s="3" t="s">
        <v>945</v>
      </c>
      <c r="EO1406" s="3" t="s">
        <v>3</v>
      </c>
      <c r="EQ1406" s="3">
        <v>132096</v>
      </c>
      <c r="ER1406" s="3">
        <v>312.82</v>
      </c>
      <c r="ES1406" s="3">
        <v>121.99</v>
      </c>
      <c r="ET1406" s="3">
        <v>24.17</v>
      </c>
      <c r="EU1406" s="3">
        <v>1.51</v>
      </c>
      <c r="EV1406" s="3">
        <v>166.66</v>
      </c>
      <c r="EW1406" s="3">
        <v>13.52</v>
      </c>
      <c r="EX1406" s="3">
        <v>0</v>
      </c>
      <c r="EY1406" s="3">
        <v>0</v>
      </c>
      <c r="FQ1406" s="3">
        <v>0</v>
      </c>
      <c r="FR1406" s="3">
        <v>0</v>
      </c>
      <c r="FS1406" s="3">
        <v>0</v>
      </c>
      <c r="FX1406" s="3">
        <v>109</v>
      </c>
      <c r="FY1406" s="3">
        <v>61</v>
      </c>
      <c r="GA1406" s="3" t="s">
        <v>3</v>
      </c>
      <c r="GD1406" s="3">
        <v>1</v>
      </c>
      <c r="GF1406" s="3">
        <v>-906128082</v>
      </c>
      <c r="GG1406" s="3">
        <v>2</v>
      </c>
      <c r="GH1406" s="3">
        <v>1</v>
      </c>
      <c r="GI1406" s="3">
        <v>2</v>
      </c>
      <c r="GJ1406" s="3">
        <v>0</v>
      </c>
      <c r="GK1406" s="3">
        <v>0</v>
      </c>
      <c r="GL1406" s="3">
        <f t="shared" si="1147"/>
        <v>0</v>
      </c>
      <c r="GM1406" s="3">
        <f t="shared" si="1148"/>
        <v>11168.04</v>
      </c>
      <c r="GN1406" s="3">
        <f t="shared" si="1149"/>
        <v>11168.04</v>
      </c>
      <c r="GO1406" s="3">
        <f t="shared" si="1150"/>
        <v>0</v>
      </c>
      <c r="GP1406" s="3">
        <f t="shared" si="1151"/>
        <v>0</v>
      </c>
      <c r="GR1406" s="3">
        <v>0</v>
      </c>
      <c r="GS1406" s="3">
        <v>3</v>
      </c>
      <c r="GT1406" s="3">
        <v>0</v>
      </c>
      <c r="GU1406" s="3" t="s">
        <v>3</v>
      </c>
      <c r="GV1406" s="3">
        <f t="shared" si="1152"/>
        <v>0</v>
      </c>
      <c r="GW1406" s="3">
        <v>1</v>
      </c>
      <c r="GX1406" s="3">
        <f t="shared" si="1153"/>
        <v>0</v>
      </c>
      <c r="HA1406" s="3">
        <v>0</v>
      </c>
      <c r="HB1406" s="3">
        <v>0</v>
      </c>
      <c r="HC1406" s="3">
        <f t="shared" si="1154"/>
        <v>0</v>
      </c>
      <c r="HE1406" s="3" t="s">
        <v>3</v>
      </c>
      <c r="HF1406" s="3" t="s">
        <v>3</v>
      </c>
      <c r="HM1406" s="3" t="s">
        <v>3</v>
      </c>
      <c r="HN1406" s="3" t="s">
        <v>3</v>
      </c>
      <c r="HO1406" s="3" t="s">
        <v>3</v>
      </c>
      <c r="HP1406" s="3" t="s">
        <v>3</v>
      </c>
      <c r="HQ1406" s="3" t="s">
        <v>3</v>
      </c>
      <c r="HS1406" s="3">
        <v>0</v>
      </c>
      <c r="IK1406" s="3">
        <v>0</v>
      </c>
    </row>
    <row r="1407" spans="1:255" x14ac:dyDescent="0.2">
      <c r="A1407" s="2">
        <v>18</v>
      </c>
      <c r="B1407" s="2">
        <v>1</v>
      </c>
      <c r="C1407" s="2">
        <v>1229</v>
      </c>
      <c r="D1407" s="2"/>
      <c r="E1407" s="2" t="s">
        <v>3</v>
      </c>
      <c r="F1407" s="2" t="s">
        <v>1251</v>
      </c>
      <c r="G1407" s="2" t="s">
        <v>1252</v>
      </c>
      <c r="H1407" s="2" t="s">
        <v>398</v>
      </c>
      <c r="I1407" s="2">
        <f>I1405*J1407</f>
        <v>80</v>
      </c>
      <c r="J1407" s="2">
        <v>200</v>
      </c>
      <c r="K1407" s="2">
        <v>200</v>
      </c>
      <c r="L1407" s="2"/>
      <c r="M1407" s="2"/>
      <c r="N1407" s="2"/>
      <c r="O1407" s="2">
        <f t="shared" si="1130"/>
        <v>1752</v>
      </c>
      <c r="P1407" s="2">
        <f t="shared" si="1131"/>
        <v>1752</v>
      </c>
      <c r="Q1407" s="2">
        <f t="shared" si="1155"/>
        <v>0</v>
      </c>
      <c r="R1407" s="2">
        <f t="shared" si="1156"/>
        <v>0</v>
      </c>
      <c r="S1407" s="2">
        <f t="shared" si="1132"/>
        <v>0</v>
      </c>
      <c r="T1407" s="2">
        <f t="shared" si="1133"/>
        <v>0</v>
      </c>
      <c r="U1407" s="2">
        <f t="shared" si="1134"/>
        <v>0</v>
      </c>
      <c r="V1407" s="2">
        <f t="shared" si="1135"/>
        <v>0</v>
      </c>
      <c r="W1407" s="2">
        <f t="shared" si="1136"/>
        <v>0</v>
      </c>
      <c r="X1407" s="2">
        <f t="shared" si="1157"/>
        <v>0</v>
      </c>
      <c r="Y1407" s="2">
        <f t="shared" si="1158"/>
        <v>0</v>
      </c>
      <c r="Z1407" s="2"/>
      <c r="AA1407" s="2">
        <v>-1</v>
      </c>
      <c r="AB1407" s="2">
        <f t="shared" si="1137"/>
        <v>21.9</v>
      </c>
      <c r="AC1407" s="2">
        <f t="shared" si="1159"/>
        <v>21.9</v>
      </c>
      <c r="AD1407" s="2">
        <f t="shared" si="1160"/>
        <v>0</v>
      </c>
      <c r="AE1407" s="2">
        <f t="shared" si="1161"/>
        <v>0</v>
      </c>
      <c r="AF1407" s="2">
        <f t="shared" si="1162"/>
        <v>0</v>
      </c>
      <c r="AG1407" s="2">
        <f t="shared" si="1138"/>
        <v>0</v>
      </c>
      <c r="AH1407" s="2">
        <f t="shared" si="1163"/>
        <v>0</v>
      </c>
      <c r="AI1407" s="2">
        <f t="shared" si="1164"/>
        <v>0</v>
      </c>
      <c r="AJ1407" s="2">
        <f t="shared" si="1139"/>
        <v>0</v>
      </c>
      <c r="AK1407" s="2">
        <v>21.9</v>
      </c>
      <c r="AL1407" s="2">
        <v>21.9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109</v>
      </c>
      <c r="AU1407" s="2">
        <v>61</v>
      </c>
      <c r="AV1407" s="2">
        <v>1</v>
      </c>
      <c r="AW1407" s="2">
        <v>1</v>
      </c>
      <c r="AX1407" s="2"/>
      <c r="AY1407" s="2"/>
      <c r="AZ1407" s="2">
        <v>1</v>
      </c>
      <c r="BA1407" s="2">
        <v>1</v>
      </c>
      <c r="BB1407" s="2">
        <v>1</v>
      </c>
      <c r="BC1407" s="2">
        <v>1</v>
      </c>
      <c r="BD1407" s="2" t="s">
        <v>3</v>
      </c>
      <c r="BE1407" s="2" t="s">
        <v>3</v>
      </c>
      <c r="BF1407" s="2" t="s">
        <v>3</v>
      </c>
      <c r="BG1407" s="2" t="s">
        <v>3</v>
      </c>
      <c r="BH1407" s="2">
        <v>3</v>
      </c>
      <c r="BI1407" s="2">
        <v>1</v>
      </c>
      <c r="BJ1407" s="2" t="s">
        <v>1253</v>
      </c>
      <c r="BK1407" s="2"/>
      <c r="BL1407" s="2"/>
      <c r="BM1407" s="2">
        <v>21</v>
      </c>
      <c r="BN1407" s="2">
        <v>0</v>
      </c>
      <c r="BO1407" s="2" t="s">
        <v>3</v>
      </c>
      <c r="BP1407" s="2">
        <v>0</v>
      </c>
      <c r="BQ1407" s="2">
        <v>30</v>
      </c>
      <c r="BR1407" s="2">
        <v>0</v>
      </c>
      <c r="BS1407" s="2">
        <v>1</v>
      </c>
      <c r="BT1407" s="2">
        <v>1</v>
      </c>
      <c r="BU1407" s="2">
        <v>1</v>
      </c>
      <c r="BV1407" s="2">
        <v>1</v>
      </c>
      <c r="BW1407" s="2">
        <v>1</v>
      </c>
      <c r="BX1407" s="2">
        <v>1</v>
      </c>
      <c r="BY1407" s="2" t="s">
        <v>3</v>
      </c>
      <c r="BZ1407" s="2">
        <v>109</v>
      </c>
      <c r="CA1407" s="2">
        <v>61</v>
      </c>
      <c r="CB1407" s="2" t="s">
        <v>3</v>
      </c>
      <c r="CC1407" s="2"/>
      <c r="CD1407" s="2"/>
      <c r="CE1407" s="2">
        <v>1566</v>
      </c>
      <c r="CF1407" s="2">
        <v>0</v>
      </c>
      <c r="CG1407" s="2">
        <v>0</v>
      </c>
      <c r="CH1407" s="2"/>
      <c r="CI1407" s="2"/>
      <c r="CJ1407" s="2"/>
      <c r="CK1407" s="2"/>
      <c r="CL1407" s="2"/>
      <c r="CM1407" s="2">
        <v>0</v>
      </c>
      <c r="CN1407" s="2" t="s">
        <v>3</v>
      </c>
      <c r="CO1407" s="2">
        <v>0</v>
      </c>
      <c r="CP1407" s="2">
        <f t="shared" si="1140"/>
        <v>1752</v>
      </c>
      <c r="CQ1407" s="2">
        <f t="shared" si="1141"/>
        <v>21.9</v>
      </c>
      <c r="CR1407" s="2">
        <f t="shared" si="1165"/>
        <v>0</v>
      </c>
      <c r="CS1407" s="2">
        <f t="shared" si="1166"/>
        <v>0</v>
      </c>
      <c r="CT1407" s="2">
        <f t="shared" si="1142"/>
        <v>0</v>
      </c>
      <c r="CU1407" s="2">
        <f t="shared" si="1143"/>
        <v>0</v>
      </c>
      <c r="CV1407" s="2">
        <f t="shared" si="1144"/>
        <v>0</v>
      </c>
      <c r="CW1407" s="2">
        <f t="shared" si="1145"/>
        <v>0</v>
      </c>
      <c r="CX1407" s="2">
        <f t="shared" si="1146"/>
        <v>0</v>
      </c>
      <c r="CY1407" s="2">
        <f t="shared" si="1167"/>
        <v>0</v>
      </c>
      <c r="CZ1407" s="2">
        <f t="shared" si="1168"/>
        <v>0</v>
      </c>
      <c r="DA1407" s="2"/>
      <c r="DB1407" s="2"/>
      <c r="DC1407" s="2" t="s">
        <v>3</v>
      </c>
      <c r="DD1407" s="2" t="s">
        <v>3</v>
      </c>
      <c r="DE1407" s="2" t="s">
        <v>3</v>
      </c>
      <c r="DF1407" s="2" t="s">
        <v>3</v>
      </c>
      <c r="DG1407" s="2" t="s">
        <v>3</v>
      </c>
      <c r="DH1407" s="2" t="s">
        <v>3</v>
      </c>
      <c r="DI1407" s="2" t="s">
        <v>3</v>
      </c>
      <c r="DJ1407" s="2" t="s">
        <v>3</v>
      </c>
      <c r="DK1407" s="2" t="s">
        <v>3</v>
      </c>
      <c r="DL1407" s="2" t="s">
        <v>3</v>
      </c>
      <c r="DM1407" s="2" t="s">
        <v>3</v>
      </c>
      <c r="DN1407" s="2">
        <v>0</v>
      </c>
      <c r="DO1407" s="2">
        <v>0</v>
      </c>
      <c r="DP1407" s="2">
        <v>1</v>
      </c>
      <c r="DQ1407" s="2">
        <v>1</v>
      </c>
      <c r="DR1407" s="2"/>
      <c r="DS1407" s="2"/>
      <c r="DT1407" s="2"/>
      <c r="DU1407" s="2">
        <v>1010</v>
      </c>
      <c r="DV1407" s="2" t="s">
        <v>398</v>
      </c>
      <c r="DW1407" s="2" t="s">
        <v>398</v>
      </c>
      <c r="DX1407" s="2">
        <v>1</v>
      </c>
      <c r="DY1407" s="2"/>
      <c r="DZ1407" s="2" t="s">
        <v>3</v>
      </c>
      <c r="EA1407" s="2" t="s">
        <v>3</v>
      </c>
      <c r="EB1407" s="2" t="s">
        <v>3</v>
      </c>
      <c r="EC1407" s="2" t="s">
        <v>3</v>
      </c>
      <c r="ED1407" s="2"/>
      <c r="EE1407" s="2">
        <v>56938454</v>
      </c>
      <c r="EF1407" s="2">
        <v>30</v>
      </c>
      <c r="EG1407" s="2" t="s">
        <v>34</v>
      </c>
      <c r="EH1407" s="2">
        <v>0</v>
      </c>
      <c r="EI1407" s="2" t="s">
        <v>3</v>
      </c>
      <c r="EJ1407" s="2">
        <v>1</v>
      </c>
      <c r="EK1407" s="2">
        <v>21</v>
      </c>
      <c r="EL1407" s="2" t="s">
        <v>944</v>
      </c>
      <c r="EM1407" s="2" t="s">
        <v>945</v>
      </c>
      <c r="EN1407" s="2"/>
      <c r="EO1407" s="2" t="s">
        <v>3</v>
      </c>
      <c r="EP1407" s="2"/>
      <c r="EQ1407" s="2">
        <v>1024</v>
      </c>
      <c r="ER1407" s="2">
        <v>21.9</v>
      </c>
      <c r="ES1407" s="2">
        <v>21.9</v>
      </c>
      <c r="ET1407" s="2">
        <v>0</v>
      </c>
      <c r="EU1407" s="2">
        <v>0</v>
      </c>
      <c r="EV1407" s="2">
        <v>0</v>
      </c>
      <c r="EW1407" s="2">
        <v>0</v>
      </c>
      <c r="EX1407" s="2">
        <v>0</v>
      </c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>
        <v>0</v>
      </c>
      <c r="FR1407" s="2">
        <v>0</v>
      </c>
      <c r="FS1407" s="2">
        <v>0</v>
      </c>
      <c r="FT1407" s="2"/>
      <c r="FU1407" s="2"/>
      <c r="FV1407" s="2"/>
      <c r="FW1407" s="2"/>
      <c r="FX1407" s="2">
        <v>109</v>
      </c>
      <c r="FY1407" s="2">
        <v>61</v>
      </c>
      <c r="FZ1407" s="2"/>
      <c r="GA1407" s="2" t="s">
        <v>3</v>
      </c>
      <c r="GB1407" s="2"/>
      <c r="GC1407" s="2"/>
      <c r="GD1407" s="2">
        <v>1</v>
      </c>
      <c r="GE1407" s="2"/>
      <c r="GF1407" s="2">
        <v>1964568006</v>
      </c>
      <c r="GG1407" s="2">
        <v>2</v>
      </c>
      <c r="GH1407" s="2">
        <v>1</v>
      </c>
      <c r="GI1407" s="2">
        <v>-2</v>
      </c>
      <c r="GJ1407" s="2">
        <v>0</v>
      </c>
      <c r="GK1407" s="2">
        <v>0</v>
      </c>
      <c r="GL1407" s="2">
        <f t="shared" si="1147"/>
        <v>0</v>
      </c>
      <c r="GM1407" s="2">
        <f t="shared" si="1148"/>
        <v>1752</v>
      </c>
      <c r="GN1407" s="2">
        <f t="shared" si="1149"/>
        <v>1752</v>
      </c>
      <c r="GO1407" s="2">
        <f t="shared" si="1150"/>
        <v>0</v>
      </c>
      <c r="GP1407" s="2">
        <f t="shared" si="1151"/>
        <v>0</v>
      </c>
      <c r="GQ1407" s="2"/>
      <c r="GR1407" s="2">
        <v>0</v>
      </c>
      <c r="GS1407" s="2">
        <v>3</v>
      </c>
      <c r="GT1407" s="2">
        <v>0</v>
      </c>
      <c r="GU1407" s="2" t="s">
        <v>3</v>
      </c>
      <c r="GV1407" s="2">
        <f t="shared" si="1152"/>
        <v>0</v>
      </c>
      <c r="GW1407" s="2">
        <v>1</v>
      </c>
      <c r="GX1407" s="2">
        <f t="shared" si="1153"/>
        <v>0</v>
      </c>
      <c r="GY1407" s="2"/>
      <c r="GZ1407" s="2"/>
      <c r="HA1407" s="2">
        <v>0</v>
      </c>
      <c r="HB1407" s="2">
        <v>0</v>
      </c>
      <c r="HC1407" s="2">
        <f t="shared" si="1154"/>
        <v>0</v>
      </c>
      <c r="HD1407" s="2"/>
      <c r="HE1407" s="2" t="s">
        <v>3</v>
      </c>
      <c r="HF1407" s="2" t="s">
        <v>3</v>
      </c>
      <c r="HG1407" s="2"/>
      <c r="HH1407" s="2"/>
      <c r="HI1407" s="2"/>
      <c r="HJ1407" s="2"/>
      <c r="HK1407" s="2"/>
      <c r="HL1407" s="2"/>
      <c r="HM1407" s="2" t="s">
        <v>3</v>
      </c>
      <c r="HN1407" s="2" t="s">
        <v>3</v>
      </c>
      <c r="HO1407" s="2" t="s">
        <v>3</v>
      </c>
      <c r="HP1407" s="2" t="s">
        <v>3</v>
      </c>
      <c r="HQ1407" s="2" t="s">
        <v>3</v>
      </c>
      <c r="HR1407" s="2"/>
      <c r="HS1407" s="2">
        <v>0</v>
      </c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>
        <v>0</v>
      </c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</row>
    <row r="1408" spans="1:255" x14ac:dyDescent="0.2">
      <c r="A1408" s="3">
        <v>18</v>
      </c>
      <c r="B1408" s="3">
        <v>1</v>
      </c>
      <c r="C1408" s="3">
        <v>1240</v>
      </c>
      <c r="E1408" s="3" t="s">
        <v>3</v>
      </c>
      <c r="F1408" s="3" t="s">
        <v>1251</v>
      </c>
      <c r="G1408" s="3" t="s">
        <v>1252</v>
      </c>
      <c r="H1408" s="3" t="s">
        <v>398</v>
      </c>
      <c r="I1408" s="3">
        <f>I1406*J1408</f>
        <v>80</v>
      </c>
      <c r="J1408" s="3">
        <v>200</v>
      </c>
      <c r="K1408" s="3">
        <v>200</v>
      </c>
      <c r="O1408" s="3">
        <f t="shared" si="1130"/>
        <v>1629.36</v>
      </c>
      <c r="P1408" s="3">
        <f t="shared" si="1131"/>
        <v>1629.36</v>
      </c>
      <c r="Q1408" s="3">
        <f t="shared" si="1155"/>
        <v>0</v>
      </c>
      <c r="R1408" s="3">
        <f t="shared" si="1156"/>
        <v>0</v>
      </c>
      <c r="S1408" s="3">
        <f t="shared" si="1132"/>
        <v>0</v>
      </c>
      <c r="T1408" s="3">
        <f t="shared" si="1133"/>
        <v>0</v>
      </c>
      <c r="U1408" s="3">
        <f t="shared" si="1134"/>
        <v>0</v>
      </c>
      <c r="V1408" s="3">
        <f t="shared" si="1135"/>
        <v>0</v>
      </c>
      <c r="W1408" s="3">
        <f t="shared" si="1136"/>
        <v>0</v>
      </c>
      <c r="X1408" s="3">
        <f t="shared" si="1157"/>
        <v>0</v>
      </c>
      <c r="Y1408" s="3">
        <f t="shared" si="1158"/>
        <v>0</v>
      </c>
      <c r="AA1408" s="3">
        <v>-1</v>
      </c>
      <c r="AB1408" s="3">
        <f t="shared" si="1137"/>
        <v>21.9</v>
      </c>
      <c r="AC1408" s="3">
        <f t="shared" si="1159"/>
        <v>21.9</v>
      </c>
      <c r="AD1408" s="3">
        <f t="shared" si="1160"/>
        <v>0</v>
      </c>
      <c r="AE1408" s="3">
        <f t="shared" si="1161"/>
        <v>0</v>
      </c>
      <c r="AF1408" s="3">
        <f t="shared" si="1162"/>
        <v>0</v>
      </c>
      <c r="AG1408" s="3">
        <f t="shared" si="1138"/>
        <v>0</v>
      </c>
      <c r="AH1408" s="3">
        <f t="shared" si="1163"/>
        <v>0</v>
      </c>
      <c r="AI1408" s="3">
        <f t="shared" si="1164"/>
        <v>0</v>
      </c>
      <c r="AJ1408" s="3">
        <f t="shared" si="1139"/>
        <v>0</v>
      </c>
      <c r="AK1408" s="3">
        <v>21.9</v>
      </c>
      <c r="AL1408" s="3">
        <v>21.9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109</v>
      </c>
      <c r="AU1408" s="3">
        <v>61</v>
      </c>
      <c r="AV1408" s="3">
        <v>1</v>
      </c>
      <c r="AW1408" s="3">
        <v>1</v>
      </c>
      <c r="AZ1408" s="3">
        <v>1</v>
      </c>
      <c r="BA1408" s="3">
        <v>1</v>
      </c>
      <c r="BB1408" s="3">
        <v>1</v>
      </c>
      <c r="BC1408" s="3">
        <v>0.93</v>
      </c>
      <c r="BD1408" s="3" t="s">
        <v>3</v>
      </c>
      <c r="BE1408" s="3" t="s">
        <v>3</v>
      </c>
      <c r="BF1408" s="3" t="s">
        <v>3</v>
      </c>
      <c r="BG1408" s="3" t="s">
        <v>3</v>
      </c>
      <c r="BH1408" s="3">
        <v>3</v>
      </c>
      <c r="BI1408" s="3">
        <v>1</v>
      </c>
      <c r="BJ1408" s="3" t="s">
        <v>1253</v>
      </c>
      <c r="BM1408" s="3">
        <v>21</v>
      </c>
      <c r="BN1408" s="3">
        <v>0</v>
      </c>
      <c r="BO1408" s="3" t="s">
        <v>1251</v>
      </c>
      <c r="BP1408" s="3">
        <v>1</v>
      </c>
      <c r="BQ1408" s="3">
        <v>30</v>
      </c>
      <c r="BR1408" s="3">
        <v>0</v>
      </c>
      <c r="BS1408" s="3">
        <v>1</v>
      </c>
      <c r="BT1408" s="3">
        <v>1</v>
      </c>
      <c r="BU1408" s="3">
        <v>1</v>
      </c>
      <c r="BV1408" s="3">
        <v>1</v>
      </c>
      <c r="BW1408" s="3">
        <v>1</v>
      </c>
      <c r="BX1408" s="3">
        <v>1</v>
      </c>
      <c r="BY1408" s="3" t="s">
        <v>3</v>
      </c>
      <c r="BZ1408" s="3">
        <v>109</v>
      </c>
      <c r="CA1408" s="3">
        <v>61</v>
      </c>
      <c r="CB1408" s="3" t="s">
        <v>3</v>
      </c>
      <c r="CE1408" s="3">
        <v>1566</v>
      </c>
      <c r="CF1408" s="3">
        <v>0</v>
      </c>
      <c r="CG1408" s="3">
        <v>0</v>
      </c>
      <c r="CM1408" s="3">
        <v>0</v>
      </c>
      <c r="CN1408" s="3" t="s">
        <v>3</v>
      </c>
      <c r="CO1408" s="3">
        <v>0</v>
      </c>
      <c r="CP1408" s="3">
        <f t="shared" si="1140"/>
        <v>1629.36</v>
      </c>
      <c r="CQ1408" s="3">
        <f t="shared" si="1141"/>
        <v>20.37</v>
      </c>
      <c r="CR1408" s="3">
        <f t="shared" si="1165"/>
        <v>0</v>
      </c>
      <c r="CS1408" s="3">
        <f t="shared" si="1166"/>
        <v>0</v>
      </c>
      <c r="CT1408" s="3">
        <f t="shared" si="1142"/>
        <v>0</v>
      </c>
      <c r="CU1408" s="3">
        <f t="shared" si="1143"/>
        <v>0</v>
      </c>
      <c r="CV1408" s="3">
        <f t="shared" si="1144"/>
        <v>0</v>
      </c>
      <c r="CW1408" s="3">
        <f t="shared" si="1145"/>
        <v>0</v>
      </c>
      <c r="CX1408" s="3">
        <f t="shared" si="1146"/>
        <v>0</v>
      </c>
      <c r="CY1408" s="3">
        <f t="shared" si="1167"/>
        <v>0</v>
      </c>
      <c r="CZ1408" s="3">
        <f t="shared" si="1168"/>
        <v>0</v>
      </c>
      <c r="DC1408" s="3" t="s">
        <v>3</v>
      </c>
      <c r="DD1408" s="3" t="s">
        <v>3</v>
      </c>
      <c r="DE1408" s="3" t="s">
        <v>3</v>
      </c>
      <c r="DF1408" s="3" t="s">
        <v>3</v>
      </c>
      <c r="DG1408" s="3" t="s">
        <v>3</v>
      </c>
      <c r="DH1408" s="3" t="s">
        <v>3</v>
      </c>
      <c r="DI1408" s="3" t="s">
        <v>3</v>
      </c>
      <c r="DJ1408" s="3" t="s">
        <v>3</v>
      </c>
      <c r="DK1408" s="3" t="s">
        <v>3</v>
      </c>
      <c r="DL1408" s="3" t="s">
        <v>3</v>
      </c>
      <c r="DM1408" s="3" t="s">
        <v>3</v>
      </c>
      <c r="DN1408" s="3">
        <v>0</v>
      </c>
      <c r="DO1408" s="3">
        <v>0</v>
      </c>
      <c r="DP1408" s="3">
        <v>1</v>
      </c>
      <c r="DQ1408" s="3">
        <v>1</v>
      </c>
      <c r="DU1408" s="3">
        <v>1010</v>
      </c>
      <c r="DV1408" s="3" t="s">
        <v>398</v>
      </c>
      <c r="DW1408" s="3" t="s">
        <v>398</v>
      </c>
      <c r="DX1408" s="3">
        <v>1</v>
      </c>
      <c r="DZ1408" s="3" t="s">
        <v>3</v>
      </c>
      <c r="EA1408" s="3" t="s">
        <v>3</v>
      </c>
      <c r="EB1408" s="3" t="s">
        <v>3</v>
      </c>
      <c r="EC1408" s="3" t="s">
        <v>3</v>
      </c>
      <c r="EE1408" s="3">
        <v>56938454</v>
      </c>
      <c r="EF1408" s="3">
        <v>30</v>
      </c>
      <c r="EG1408" s="3" t="s">
        <v>34</v>
      </c>
      <c r="EH1408" s="3">
        <v>0</v>
      </c>
      <c r="EI1408" s="3" t="s">
        <v>3</v>
      </c>
      <c r="EJ1408" s="3">
        <v>1</v>
      </c>
      <c r="EK1408" s="3">
        <v>21</v>
      </c>
      <c r="EL1408" s="3" t="s">
        <v>944</v>
      </c>
      <c r="EM1408" s="3" t="s">
        <v>945</v>
      </c>
      <c r="EO1408" s="3" t="s">
        <v>3</v>
      </c>
      <c r="EQ1408" s="3">
        <v>1024</v>
      </c>
      <c r="ER1408" s="3">
        <v>21.9</v>
      </c>
      <c r="ES1408" s="3">
        <v>21.9</v>
      </c>
      <c r="ET1408" s="3">
        <v>0</v>
      </c>
      <c r="EU1408" s="3">
        <v>0</v>
      </c>
      <c r="EV1408" s="3">
        <v>0</v>
      </c>
      <c r="EW1408" s="3">
        <v>0</v>
      </c>
      <c r="EX1408" s="3">
        <v>0</v>
      </c>
      <c r="FQ1408" s="3">
        <v>0</v>
      </c>
      <c r="FR1408" s="3">
        <v>0</v>
      </c>
      <c r="FS1408" s="3">
        <v>0</v>
      </c>
      <c r="FX1408" s="3">
        <v>109</v>
      </c>
      <c r="FY1408" s="3">
        <v>61</v>
      </c>
      <c r="GA1408" s="3" t="s">
        <v>3</v>
      </c>
      <c r="GD1408" s="3">
        <v>1</v>
      </c>
      <c r="GF1408" s="3">
        <v>1964568006</v>
      </c>
      <c r="GG1408" s="3">
        <v>2</v>
      </c>
      <c r="GH1408" s="3">
        <v>1</v>
      </c>
      <c r="GI1408" s="3">
        <v>2</v>
      </c>
      <c r="GJ1408" s="3">
        <v>0</v>
      </c>
      <c r="GK1408" s="3">
        <v>0</v>
      </c>
      <c r="GL1408" s="3">
        <f t="shared" si="1147"/>
        <v>0</v>
      </c>
      <c r="GM1408" s="3">
        <f t="shared" si="1148"/>
        <v>1629.36</v>
      </c>
      <c r="GN1408" s="3">
        <f t="shared" si="1149"/>
        <v>1629.36</v>
      </c>
      <c r="GO1408" s="3">
        <f t="shared" si="1150"/>
        <v>0</v>
      </c>
      <c r="GP1408" s="3">
        <f t="shared" si="1151"/>
        <v>0</v>
      </c>
      <c r="GR1408" s="3">
        <v>0</v>
      </c>
      <c r="GS1408" s="3">
        <v>3</v>
      </c>
      <c r="GT1408" s="3">
        <v>0</v>
      </c>
      <c r="GU1408" s="3" t="s">
        <v>3</v>
      </c>
      <c r="GV1408" s="3">
        <f t="shared" si="1152"/>
        <v>0</v>
      </c>
      <c r="GW1408" s="3">
        <v>1</v>
      </c>
      <c r="GX1408" s="3">
        <f t="shared" si="1153"/>
        <v>0</v>
      </c>
      <c r="HA1408" s="3">
        <v>0</v>
      </c>
      <c r="HB1408" s="3">
        <v>0</v>
      </c>
      <c r="HC1408" s="3">
        <f t="shared" si="1154"/>
        <v>0</v>
      </c>
      <c r="HE1408" s="3" t="s">
        <v>3</v>
      </c>
      <c r="HF1408" s="3" t="s">
        <v>3</v>
      </c>
      <c r="HM1408" s="3" t="s">
        <v>3</v>
      </c>
      <c r="HN1408" s="3" t="s">
        <v>3</v>
      </c>
      <c r="HO1408" s="3" t="s">
        <v>3</v>
      </c>
      <c r="HP1408" s="3" t="s">
        <v>3</v>
      </c>
      <c r="HQ1408" s="3" t="s">
        <v>3</v>
      </c>
      <c r="HS1408" s="3">
        <v>0</v>
      </c>
      <c r="IK1408" s="3">
        <v>0</v>
      </c>
    </row>
    <row r="1409" spans="1:255" x14ac:dyDescent="0.2">
      <c r="A1409" s="2">
        <v>18</v>
      </c>
      <c r="B1409" s="2">
        <v>1</v>
      </c>
      <c r="C1409" s="2">
        <v>1230</v>
      </c>
      <c r="D1409" s="2"/>
      <c r="E1409" s="2" t="s">
        <v>3</v>
      </c>
      <c r="F1409" s="2" t="s">
        <v>1254</v>
      </c>
      <c r="G1409" s="2" t="s">
        <v>2156</v>
      </c>
      <c r="H1409" s="2" t="s">
        <v>672</v>
      </c>
      <c r="I1409" s="2">
        <f>I1405*J1409</f>
        <v>41</v>
      </c>
      <c r="J1409" s="2">
        <v>102.5</v>
      </c>
      <c r="K1409" s="2">
        <v>102.5</v>
      </c>
      <c r="L1409" s="2"/>
      <c r="M1409" s="2"/>
      <c r="N1409" s="2"/>
      <c r="O1409" s="2">
        <f t="shared" si="1130"/>
        <v>3938.05</v>
      </c>
      <c r="P1409" s="2">
        <f t="shared" si="1131"/>
        <v>3938.05</v>
      </c>
      <c r="Q1409" s="2">
        <f t="shared" si="1155"/>
        <v>0</v>
      </c>
      <c r="R1409" s="2">
        <f t="shared" si="1156"/>
        <v>0</v>
      </c>
      <c r="S1409" s="2">
        <f t="shared" si="1132"/>
        <v>0</v>
      </c>
      <c r="T1409" s="2">
        <f t="shared" si="1133"/>
        <v>0</v>
      </c>
      <c r="U1409" s="2">
        <f t="shared" si="1134"/>
        <v>0</v>
      </c>
      <c r="V1409" s="2">
        <f t="shared" si="1135"/>
        <v>0</v>
      </c>
      <c r="W1409" s="2">
        <f t="shared" si="1136"/>
        <v>0</v>
      </c>
      <c r="X1409" s="2">
        <f t="shared" si="1157"/>
        <v>0</v>
      </c>
      <c r="Y1409" s="2">
        <f t="shared" si="1158"/>
        <v>0</v>
      </c>
      <c r="Z1409" s="2"/>
      <c r="AA1409" s="2">
        <v>-1</v>
      </c>
      <c r="AB1409" s="2">
        <f t="shared" si="1137"/>
        <v>96.05</v>
      </c>
      <c r="AC1409" s="2">
        <f t="shared" si="1159"/>
        <v>96.05</v>
      </c>
      <c r="AD1409" s="2">
        <f t="shared" si="1160"/>
        <v>0</v>
      </c>
      <c r="AE1409" s="2">
        <f t="shared" si="1161"/>
        <v>0</v>
      </c>
      <c r="AF1409" s="2">
        <f t="shared" si="1162"/>
        <v>0</v>
      </c>
      <c r="AG1409" s="2">
        <f t="shared" si="1138"/>
        <v>0</v>
      </c>
      <c r="AH1409" s="2">
        <f t="shared" si="1163"/>
        <v>0</v>
      </c>
      <c r="AI1409" s="2">
        <f t="shared" si="1164"/>
        <v>0</v>
      </c>
      <c r="AJ1409" s="2">
        <f t="shared" si="1139"/>
        <v>0</v>
      </c>
      <c r="AK1409" s="2">
        <v>96.05</v>
      </c>
      <c r="AL1409" s="2">
        <v>96.05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109</v>
      </c>
      <c r="AU1409" s="2">
        <v>61</v>
      </c>
      <c r="AV1409" s="2">
        <v>1</v>
      </c>
      <c r="AW1409" s="2">
        <v>1</v>
      </c>
      <c r="AX1409" s="2"/>
      <c r="AY1409" s="2"/>
      <c r="AZ1409" s="2">
        <v>1</v>
      </c>
      <c r="BA1409" s="2">
        <v>1</v>
      </c>
      <c r="BB1409" s="2">
        <v>1</v>
      </c>
      <c r="BC1409" s="2">
        <v>1</v>
      </c>
      <c r="BD1409" s="2" t="s">
        <v>3</v>
      </c>
      <c r="BE1409" s="2" t="s">
        <v>3</v>
      </c>
      <c r="BF1409" s="2" t="s">
        <v>3</v>
      </c>
      <c r="BG1409" s="2" t="s">
        <v>3</v>
      </c>
      <c r="BH1409" s="2">
        <v>3</v>
      </c>
      <c r="BI1409" s="2">
        <v>1</v>
      </c>
      <c r="BJ1409" s="2" t="s">
        <v>1255</v>
      </c>
      <c r="BK1409" s="2"/>
      <c r="BL1409" s="2"/>
      <c r="BM1409" s="2">
        <v>21</v>
      </c>
      <c r="BN1409" s="2">
        <v>0</v>
      </c>
      <c r="BO1409" s="2" t="s">
        <v>3</v>
      </c>
      <c r="BP1409" s="2">
        <v>0</v>
      </c>
      <c r="BQ1409" s="2">
        <v>30</v>
      </c>
      <c r="BR1409" s="2">
        <v>0</v>
      </c>
      <c r="BS1409" s="2">
        <v>1</v>
      </c>
      <c r="BT1409" s="2">
        <v>1</v>
      </c>
      <c r="BU1409" s="2">
        <v>1</v>
      </c>
      <c r="BV1409" s="2">
        <v>1</v>
      </c>
      <c r="BW1409" s="2">
        <v>1</v>
      </c>
      <c r="BX1409" s="2">
        <v>1</v>
      </c>
      <c r="BY1409" s="2" t="s">
        <v>3</v>
      </c>
      <c r="BZ1409" s="2">
        <v>109</v>
      </c>
      <c r="CA1409" s="2">
        <v>61</v>
      </c>
      <c r="CB1409" s="2" t="s">
        <v>3</v>
      </c>
      <c r="CC1409" s="2"/>
      <c r="CD1409" s="2"/>
      <c r="CE1409" s="2">
        <v>1566</v>
      </c>
      <c r="CF1409" s="2">
        <v>0</v>
      </c>
      <c r="CG1409" s="2">
        <v>0</v>
      </c>
      <c r="CH1409" s="2"/>
      <c r="CI1409" s="2"/>
      <c r="CJ1409" s="2"/>
      <c r="CK1409" s="2"/>
      <c r="CL1409" s="2"/>
      <c r="CM1409" s="2">
        <v>0</v>
      </c>
      <c r="CN1409" s="2" t="s">
        <v>3</v>
      </c>
      <c r="CO1409" s="2">
        <v>0</v>
      </c>
      <c r="CP1409" s="2">
        <f t="shared" si="1140"/>
        <v>3938.05</v>
      </c>
      <c r="CQ1409" s="2">
        <f t="shared" si="1141"/>
        <v>96.05</v>
      </c>
      <c r="CR1409" s="2">
        <f t="shared" si="1165"/>
        <v>0</v>
      </c>
      <c r="CS1409" s="2">
        <f t="shared" si="1166"/>
        <v>0</v>
      </c>
      <c r="CT1409" s="2">
        <f t="shared" si="1142"/>
        <v>0</v>
      </c>
      <c r="CU1409" s="2">
        <f t="shared" si="1143"/>
        <v>0</v>
      </c>
      <c r="CV1409" s="2">
        <f t="shared" si="1144"/>
        <v>0</v>
      </c>
      <c r="CW1409" s="2">
        <f t="shared" si="1145"/>
        <v>0</v>
      </c>
      <c r="CX1409" s="2">
        <f t="shared" si="1146"/>
        <v>0</v>
      </c>
      <c r="CY1409" s="2">
        <f t="shared" si="1167"/>
        <v>0</v>
      </c>
      <c r="CZ1409" s="2">
        <f t="shared" si="1168"/>
        <v>0</v>
      </c>
      <c r="DA1409" s="2"/>
      <c r="DB1409" s="2"/>
      <c r="DC1409" s="2" t="s">
        <v>3</v>
      </c>
      <c r="DD1409" s="2" t="s">
        <v>3</v>
      </c>
      <c r="DE1409" s="2" t="s">
        <v>3</v>
      </c>
      <c r="DF1409" s="2" t="s">
        <v>3</v>
      </c>
      <c r="DG1409" s="2" t="s">
        <v>3</v>
      </c>
      <c r="DH1409" s="2" t="s">
        <v>3</v>
      </c>
      <c r="DI1409" s="2" t="s">
        <v>3</v>
      </c>
      <c r="DJ1409" s="2" t="s">
        <v>3</v>
      </c>
      <c r="DK1409" s="2" t="s">
        <v>3</v>
      </c>
      <c r="DL1409" s="2" t="s">
        <v>3</v>
      </c>
      <c r="DM1409" s="2" t="s">
        <v>3</v>
      </c>
      <c r="DN1409" s="2">
        <v>0</v>
      </c>
      <c r="DO1409" s="2">
        <v>0</v>
      </c>
      <c r="DP1409" s="2">
        <v>1</v>
      </c>
      <c r="DQ1409" s="2">
        <v>1</v>
      </c>
      <c r="DR1409" s="2"/>
      <c r="DS1409" s="2"/>
      <c r="DT1409" s="2"/>
      <c r="DU1409" s="2">
        <v>1003</v>
      </c>
      <c r="DV1409" s="2" t="s">
        <v>672</v>
      </c>
      <c r="DW1409" s="2" t="s">
        <v>672</v>
      </c>
      <c r="DX1409" s="2">
        <v>1</v>
      </c>
      <c r="DY1409" s="2"/>
      <c r="DZ1409" s="2" t="s">
        <v>3</v>
      </c>
      <c r="EA1409" s="2" t="s">
        <v>3</v>
      </c>
      <c r="EB1409" s="2" t="s">
        <v>3</v>
      </c>
      <c r="EC1409" s="2" t="s">
        <v>3</v>
      </c>
      <c r="ED1409" s="2"/>
      <c r="EE1409" s="2">
        <v>56938454</v>
      </c>
      <c r="EF1409" s="2">
        <v>30</v>
      </c>
      <c r="EG1409" s="2" t="s">
        <v>34</v>
      </c>
      <c r="EH1409" s="2">
        <v>0</v>
      </c>
      <c r="EI1409" s="2" t="s">
        <v>3</v>
      </c>
      <c r="EJ1409" s="2">
        <v>1</v>
      </c>
      <c r="EK1409" s="2">
        <v>21</v>
      </c>
      <c r="EL1409" s="2" t="s">
        <v>944</v>
      </c>
      <c r="EM1409" s="2" t="s">
        <v>945</v>
      </c>
      <c r="EN1409" s="2"/>
      <c r="EO1409" s="2" t="s">
        <v>3</v>
      </c>
      <c r="EP1409" s="2"/>
      <c r="EQ1409" s="2">
        <v>1024</v>
      </c>
      <c r="ER1409" s="2">
        <v>96.05</v>
      </c>
      <c r="ES1409" s="2">
        <v>96.05</v>
      </c>
      <c r="ET1409" s="2">
        <v>0</v>
      </c>
      <c r="EU1409" s="2">
        <v>0</v>
      </c>
      <c r="EV1409" s="2">
        <v>0</v>
      </c>
      <c r="EW1409" s="2">
        <v>0</v>
      </c>
      <c r="EX1409" s="2">
        <v>0</v>
      </c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>
        <v>0</v>
      </c>
      <c r="FR1409" s="2">
        <v>0</v>
      </c>
      <c r="FS1409" s="2">
        <v>0</v>
      </c>
      <c r="FT1409" s="2"/>
      <c r="FU1409" s="2"/>
      <c r="FV1409" s="2"/>
      <c r="FW1409" s="2"/>
      <c r="FX1409" s="2">
        <v>109</v>
      </c>
      <c r="FY1409" s="2">
        <v>61</v>
      </c>
      <c r="FZ1409" s="2"/>
      <c r="GA1409" s="2" t="s">
        <v>3</v>
      </c>
      <c r="GB1409" s="2"/>
      <c r="GC1409" s="2"/>
      <c r="GD1409" s="2">
        <v>1</v>
      </c>
      <c r="GE1409" s="2"/>
      <c r="GF1409" s="2">
        <v>1389239608</v>
      </c>
      <c r="GG1409" s="2">
        <v>2</v>
      </c>
      <c r="GH1409" s="2">
        <v>1</v>
      </c>
      <c r="GI1409" s="2">
        <v>-2</v>
      </c>
      <c r="GJ1409" s="2">
        <v>0</v>
      </c>
      <c r="GK1409" s="2">
        <v>0</v>
      </c>
      <c r="GL1409" s="2">
        <f t="shared" si="1147"/>
        <v>0</v>
      </c>
      <c r="GM1409" s="2">
        <f t="shared" si="1148"/>
        <v>3938.05</v>
      </c>
      <c r="GN1409" s="2">
        <f t="shared" si="1149"/>
        <v>3938.05</v>
      </c>
      <c r="GO1409" s="2">
        <f t="shared" si="1150"/>
        <v>0</v>
      </c>
      <c r="GP1409" s="2">
        <f t="shared" si="1151"/>
        <v>0</v>
      </c>
      <c r="GQ1409" s="2"/>
      <c r="GR1409" s="2">
        <v>0</v>
      </c>
      <c r="GS1409" s="2">
        <v>3</v>
      </c>
      <c r="GT1409" s="2">
        <v>0</v>
      </c>
      <c r="GU1409" s="2" t="s">
        <v>3</v>
      </c>
      <c r="GV1409" s="2">
        <f t="shared" si="1152"/>
        <v>0</v>
      </c>
      <c r="GW1409" s="2">
        <v>1</v>
      </c>
      <c r="GX1409" s="2">
        <f t="shared" si="1153"/>
        <v>0</v>
      </c>
      <c r="GY1409" s="2"/>
      <c r="GZ1409" s="2"/>
      <c r="HA1409" s="2">
        <v>0</v>
      </c>
      <c r="HB1409" s="2">
        <v>0</v>
      </c>
      <c r="HC1409" s="2">
        <f t="shared" si="1154"/>
        <v>0</v>
      </c>
      <c r="HD1409" s="2"/>
      <c r="HE1409" s="2" t="s">
        <v>3</v>
      </c>
      <c r="HF1409" s="2" t="s">
        <v>3</v>
      </c>
      <c r="HG1409" s="2"/>
      <c r="HH1409" s="2"/>
      <c r="HI1409" s="2"/>
      <c r="HJ1409" s="2"/>
      <c r="HK1409" s="2"/>
      <c r="HL1409" s="2"/>
      <c r="HM1409" s="2" t="s">
        <v>3</v>
      </c>
      <c r="HN1409" s="2" t="s">
        <v>3</v>
      </c>
      <c r="HO1409" s="2" t="s">
        <v>3</v>
      </c>
      <c r="HP1409" s="2" t="s">
        <v>3</v>
      </c>
      <c r="HQ1409" s="2" t="s">
        <v>3</v>
      </c>
      <c r="HR1409" s="2"/>
      <c r="HS1409" s="2">
        <v>0</v>
      </c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>
        <v>0</v>
      </c>
      <c r="IL1409" s="2"/>
      <c r="IM1409" s="2"/>
      <c r="IN1409" s="2"/>
      <c r="IO1409" s="2"/>
      <c r="IP1409" s="2"/>
      <c r="IQ1409" s="2"/>
      <c r="IR1409" s="2"/>
      <c r="IS1409" s="2"/>
      <c r="IT1409" s="2"/>
      <c r="IU1409" s="2"/>
    </row>
    <row r="1410" spans="1:255" x14ac:dyDescent="0.2">
      <c r="A1410" s="3">
        <v>18</v>
      </c>
      <c r="B1410" s="3">
        <v>1</v>
      </c>
      <c r="C1410" s="3">
        <v>1241</v>
      </c>
      <c r="E1410" s="3" t="s">
        <v>3</v>
      </c>
      <c r="F1410" s="3" t="s">
        <v>1254</v>
      </c>
      <c r="G1410" s="3" t="s">
        <v>2156</v>
      </c>
      <c r="H1410" s="3" t="s">
        <v>672</v>
      </c>
      <c r="I1410" s="3">
        <f>I1406*J1410</f>
        <v>41</v>
      </c>
      <c r="J1410" s="3">
        <v>102.5</v>
      </c>
      <c r="K1410" s="3">
        <v>102.5</v>
      </c>
      <c r="O1410" s="3">
        <f t="shared" si="1130"/>
        <v>31622.54</v>
      </c>
      <c r="P1410" s="3">
        <f t="shared" si="1131"/>
        <v>31622.54</v>
      </c>
      <c r="Q1410" s="3">
        <f t="shared" si="1155"/>
        <v>0</v>
      </c>
      <c r="R1410" s="3">
        <f t="shared" si="1156"/>
        <v>0</v>
      </c>
      <c r="S1410" s="3">
        <f t="shared" si="1132"/>
        <v>0</v>
      </c>
      <c r="T1410" s="3">
        <f t="shared" si="1133"/>
        <v>0</v>
      </c>
      <c r="U1410" s="3">
        <f t="shared" si="1134"/>
        <v>0</v>
      </c>
      <c r="V1410" s="3">
        <f t="shared" si="1135"/>
        <v>0</v>
      </c>
      <c r="W1410" s="3">
        <f t="shared" si="1136"/>
        <v>0</v>
      </c>
      <c r="X1410" s="3">
        <f t="shared" si="1157"/>
        <v>0</v>
      </c>
      <c r="Y1410" s="3">
        <f t="shared" si="1158"/>
        <v>0</v>
      </c>
      <c r="AA1410" s="3">
        <v>-1</v>
      </c>
      <c r="AB1410" s="3">
        <f t="shared" si="1137"/>
        <v>96.05</v>
      </c>
      <c r="AC1410" s="3">
        <f t="shared" si="1159"/>
        <v>96.05</v>
      </c>
      <c r="AD1410" s="3">
        <f t="shared" si="1160"/>
        <v>0</v>
      </c>
      <c r="AE1410" s="3">
        <f t="shared" si="1161"/>
        <v>0</v>
      </c>
      <c r="AF1410" s="3">
        <f t="shared" si="1162"/>
        <v>0</v>
      </c>
      <c r="AG1410" s="3">
        <f t="shared" si="1138"/>
        <v>0</v>
      </c>
      <c r="AH1410" s="3">
        <f t="shared" si="1163"/>
        <v>0</v>
      </c>
      <c r="AI1410" s="3">
        <f t="shared" si="1164"/>
        <v>0</v>
      </c>
      <c r="AJ1410" s="3">
        <f t="shared" si="1139"/>
        <v>0</v>
      </c>
      <c r="AK1410" s="3">
        <v>96.05</v>
      </c>
      <c r="AL1410" s="3">
        <v>96.05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109</v>
      </c>
      <c r="AU1410" s="3">
        <v>61</v>
      </c>
      <c r="AV1410" s="3">
        <v>1</v>
      </c>
      <c r="AW1410" s="3">
        <v>1</v>
      </c>
      <c r="AZ1410" s="3">
        <v>1</v>
      </c>
      <c r="BA1410" s="3">
        <v>1</v>
      </c>
      <c r="BB1410" s="3">
        <v>1</v>
      </c>
      <c r="BC1410" s="3">
        <v>8.0299999999999994</v>
      </c>
      <c r="BD1410" s="3" t="s">
        <v>3</v>
      </c>
      <c r="BE1410" s="3" t="s">
        <v>3</v>
      </c>
      <c r="BF1410" s="3" t="s">
        <v>3</v>
      </c>
      <c r="BG1410" s="3" t="s">
        <v>3</v>
      </c>
      <c r="BH1410" s="3">
        <v>3</v>
      </c>
      <c r="BI1410" s="3">
        <v>1</v>
      </c>
      <c r="BJ1410" s="3" t="s">
        <v>1255</v>
      </c>
      <c r="BM1410" s="3">
        <v>21</v>
      </c>
      <c r="BN1410" s="3">
        <v>0</v>
      </c>
      <c r="BO1410" s="3" t="s">
        <v>1254</v>
      </c>
      <c r="BP1410" s="3">
        <v>1</v>
      </c>
      <c r="BQ1410" s="3">
        <v>30</v>
      </c>
      <c r="BR1410" s="3">
        <v>0</v>
      </c>
      <c r="BS1410" s="3">
        <v>1</v>
      </c>
      <c r="BT1410" s="3">
        <v>1</v>
      </c>
      <c r="BU1410" s="3">
        <v>1</v>
      </c>
      <c r="BV1410" s="3">
        <v>1</v>
      </c>
      <c r="BW1410" s="3">
        <v>1</v>
      </c>
      <c r="BX1410" s="3">
        <v>1</v>
      </c>
      <c r="BY1410" s="3" t="s">
        <v>3</v>
      </c>
      <c r="BZ1410" s="3">
        <v>109</v>
      </c>
      <c r="CA1410" s="3">
        <v>61</v>
      </c>
      <c r="CB1410" s="3" t="s">
        <v>3</v>
      </c>
      <c r="CE1410" s="3">
        <v>1566</v>
      </c>
      <c r="CF1410" s="3">
        <v>0</v>
      </c>
      <c r="CG1410" s="3">
        <v>0</v>
      </c>
      <c r="CM1410" s="3">
        <v>0</v>
      </c>
      <c r="CN1410" s="3" t="s">
        <v>3</v>
      </c>
      <c r="CO1410" s="3">
        <v>0</v>
      </c>
      <c r="CP1410" s="3">
        <f t="shared" si="1140"/>
        <v>31622.54</v>
      </c>
      <c r="CQ1410" s="3">
        <f t="shared" si="1141"/>
        <v>771.28</v>
      </c>
      <c r="CR1410" s="3">
        <f t="shared" si="1165"/>
        <v>0</v>
      </c>
      <c r="CS1410" s="3">
        <f t="shared" si="1166"/>
        <v>0</v>
      </c>
      <c r="CT1410" s="3">
        <f t="shared" si="1142"/>
        <v>0</v>
      </c>
      <c r="CU1410" s="3">
        <f t="shared" si="1143"/>
        <v>0</v>
      </c>
      <c r="CV1410" s="3">
        <f t="shared" si="1144"/>
        <v>0</v>
      </c>
      <c r="CW1410" s="3">
        <f t="shared" si="1145"/>
        <v>0</v>
      </c>
      <c r="CX1410" s="3">
        <f t="shared" si="1146"/>
        <v>0</v>
      </c>
      <c r="CY1410" s="3">
        <f t="shared" si="1167"/>
        <v>0</v>
      </c>
      <c r="CZ1410" s="3">
        <f t="shared" si="1168"/>
        <v>0</v>
      </c>
      <c r="DC1410" s="3" t="s">
        <v>3</v>
      </c>
      <c r="DD1410" s="3" t="s">
        <v>3</v>
      </c>
      <c r="DE1410" s="3" t="s">
        <v>3</v>
      </c>
      <c r="DF1410" s="3" t="s">
        <v>3</v>
      </c>
      <c r="DG1410" s="3" t="s">
        <v>3</v>
      </c>
      <c r="DH1410" s="3" t="s">
        <v>3</v>
      </c>
      <c r="DI1410" s="3" t="s">
        <v>3</v>
      </c>
      <c r="DJ1410" s="3" t="s">
        <v>3</v>
      </c>
      <c r="DK1410" s="3" t="s">
        <v>3</v>
      </c>
      <c r="DL1410" s="3" t="s">
        <v>3</v>
      </c>
      <c r="DM1410" s="3" t="s">
        <v>3</v>
      </c>
      <c r="DN1410" s="3">
        <v>0</v>
      </c>
      <c r="DO1410" s="3">
        <v>0</v>
      </c>
      <c r="DP1410" s="3">
        <v>1</v>
      </c>
      <c r="DQ1410" s="3">
        <v>1</v>
      </c>
      <c r="DU1410" s="3">
        <v>1003</v>
      </c>
      <c r="DV1410" s="3" t="s">
        <v>672</v>
      </c>
      <c r="DW1410" s="3" t="s">
        <v>672</v>
      </c>
      <c r="DX1410" s="3">
        <v>1</v>
      </c>
      <c r="DZ1410" s="3" t="s">
        <v>3</v>
      </c>
      <c r="EA1410" s="3" t="s">
        <v>3</v>
      </c>
      <c r="EB1410" s="3" t="s">
        <v>3</v>
      </c>
      <c r="EC1410" s="3" t="s">
        <v>3</v>
      </c>
      <c r="EE1410" s="3">
        <v>56938454</v>
      </c>
      <c r="EF1410" s="3">
        <v>30</v>
      </c>
      <c r="EG1410" s="3" t="s">
        <v>34</v>
      </c>
      <c r="EH1410" s="3">
        <v>0</v>
      </c>
      <c r="EI1410" s="3" t="s">
        <v>3</v>
      </c>
      <c r="EJ1410" s="3">
        <v>1</v>
      </c>
      <c r="EK1410" s="3">
        <v>21</v>
      </c>
      <c r="EL1410" s="3" t="s">
        <v>944</v>
      </c>
      <c r="EM1410" s="3" t="s">
        <v>945</v>
      </c>
      <c r="EO1410" s="3" t="s">
        <v>3</v>
      </c>
      <c r="EQ1410" s="3">
        <v>1024</v>
      </c>
      <c r="ER1410" s="3">
        <v>96.05</v>
      </c>
      <c r="ES1410" s="3">
        <v>96.05</v>
      </c>
      <c r="ET1410" s="3">
        <v>0</v>
      </c>
      <c r="EU1410" s="3">
        <v>0</v>
      </c>
      <c r="EV1410" s="3">
        <v>0</v>
      </c>
      <c r="EW1410" s="3">
        <v>0</v>
      </c>
      <c r="EX1410" s="3">
        <v>0</v>
      </c>
      <c r="FQ1410" s="3">
        <v>0</v>
      </c>
      <c r="FR1410" s="3">
        <v>0</v>
      </c>
      <c r="FS1410" s="3">
        <v>0</v>
      </c>
      <c r="FX1410" s="3">
        <v>109</v>
      </c>
      <c r="FY1410" s="3">
        <v>61</v>
      </c>
      <c r="GA1410" s="3" t="s">
        <v>3</v>
      </c>
      <c r="GD1410" s="3">
        <v>1</v>
      </c>
      <c r="GF1410" s="3">
        <v>1389239608</v>
      </c>
      <c r="GG1410" s="3">
        <v>2</v>
      </c>
      <c r="GH1410" s="3">
        <v>1</v>
      </c>
      <c r="GI1410" s="3">
        <v>2</v>
      </c>
      <c r="GJ1410" s="3">
        <v>0</v>
      </c>
      <c r="GK1410" s="3">
        <v>0</v>
      </c>
      <c r="GL1410" s="3">
        <f t="shared" si="1147"/>
        <v>0</v>
      </c>
      <c r="GM1410" s="3">
        <f t="shared" si="1148"/>
        <v>31622.54</v>
      </c>
      <c r="GN1410" s="3">
        <f t="shared" si="1149"/>
        <v>31622.54</v>
      </c>
      <c r="GO1410" s="3">
        <f t="shared" si="1150"/>
        <v>0</v>
      </c>
      <c r="GP1410" s="3">
        <f t="shared" si="1151"/>
        <v>0</v>
      </c>
      <c r="GR1410" s="3">
        <v>0</v>
      </c>
      <c r="GS1410" s="3">
        <v>3</v>
      </c>
      <c r="GT1410" s="3">
        <v>0</v>
      </c>
      <c r="GU1410" s="3" t="s">
        <v>3</v>
      </c>
      <c r="GV1410" s="3">
        <f t="shared" si="1152"/>
        <v>0</v>
      </c>
      <c r="GW1410" s="3">
        <v>1</v>
      </c>
      <c r="GX1410" s="3">
        <f t="shared" si="1153"/>
        <v>0</v>
      </c>
      <c r="HA1410" s="3">
        <v>0</v>
      </c>
      <c r="HB1410" s="3">
        <v>0</v>
      </c>
      <c r="HC1410" s="3">
        <f t="shared" si="1154"/>
        <v>0</v>
      </c>
      <c r="HE1410" s="3" t="s">
        <v>3</v>
      </c>
      <c r="HF1410" s="3" t="s">
        <v>3</v>
      </c>
      <c r="HM1410" s="3" t="s">
        <v>3</v>
      </c>
      <c r="HN1410" s="3" t="s">
        <v>3</v>
      </c>
      <c r="HO1410" s="3" t="s">
        <v>3</v>
      </c>
      <c r="HP1410" s="3" t="s">
        <v>3</v>
      </c>
      <c r="HQ1410" s="3" t="s">
        <v>3</v>
      </c>
      <c r="HS1410" s="3">
        <v>0</v>
      </c>
      <c r="IK1410" s="3">
        <v>0</v>
      </c>
    </row>
    <row r="1411" spans="1:255" x14ac:dyDescent="0.2">
      <c r="A1411" s="2">
        <v>18</v>
      </c>
      <c r="B1411" s="2">
        <v>1</v>
      </c>
      <c r="C1411" s="2">
        <v>1231</v>
      </c>
      <c r="D1411" s="2"/>
      <c r="E1411" s="2" t="s">
        <v>3</v>
      </c>
      <c r="F1411" s="2" t="s">
        <v>1235</v>
      </c>
      <c r="G1411" s="2" t="s">
        <v>1236</v>
      </c>
      <c r="H1411" s="2" t="s">
        <v>398</v>
      </c>
      <c r="I1411" s="2">
        <f>I1405*J1411</f>
        <v>0.28000000000000003</v>
      </c>
      <c r="J1411" s="2">
        <v>0.70000000000000007</v>
      </c>
      <c r="K1411" s="2">
        <v>0.7</v>
      </c>
      <c r="L1411" s="2"/>
      <c r="M1411" s="2"/>
      <c r="N1411" s="2"/>
      <c r="O1411" s="2">
        <f t="shared" ref="O1411:O1444" si="1169">ROUND(CP1411,2)</f>
        <v>3.31</v>
      </c>
      <c r="P1411" s="2">
        <f t="shared" ref="P1411:P1426" si="1170">ROUND((ROUND((AC1411*AW1411*I1411),2)*BC1411),2)</f>
        <v>3.31</v>
      </c>
      <c r="Q1411" s="2">
        <f t="shared" si="1155"/>
        <v>0</v>
      </c>
      <c r="R1411" s="2">
        <f t="shared" si="1156"/>
        <v>0</v>
      </c>
      <c r="S1411" s="2">
        <f t="shared" ref="S1411:S1444" si="1171">ROUND((ROUND((AF1411*AV1411*I1411),2)*BA1411),2)</f>
        <v>0</v>
      </c>
      <c r="T1411" s="2">
        <f t="shared" ref="T1411:T1444" si="1172">ROUND(CU1411*I1411,2)</f>
        <v>0</v>
      </c>
      <c r="U1411" s="2">
        <f t="shared" ref="U1411:U1444" si="1173">CV1411*I1411</f>
        <v>0</v>
      </c>
      <c r="V1411" s="2">
        <f t="shared" ref="V1411:V1444" si="1174">CW1411*I1411</f>
        <v>0</v>
      </c>
      <c r="W1411" s="2">
        <f t="shared" ref="W1411:W1444" si="1175">ROUND(CX1411*I1411,2)</f>
        <v>0</v>
      </c>
      <c r="X1411" s="2">
        <f t="shared" si="1157"/>
        <v>0</v>
      </c>
      <c r="Y1411" s="2">
        <f t="shared" si="1158"/>
        <v>0</v>
      </c>
      <c r="Z1411" s="2"/>
      <c r="AA1411" s="2">
        <v>-1</v>
      </c>
      <c r="AB1411" s="2">
        <f t="shared" ref="AB1411:AB1442" si="1176">ROUND((AC1411+AD1411+AF1411),6)</f>
        <v>11.82</v>
      </c>
      <c r="AC1411" s="2">
        <f t="shared" si="1159"/>
        <v>11.82</v>
      </c>
      <c r="AD1411" s="2">
        <f t="shared" si="1160"/>
        <v>0</v>
      </c>
      <c r="AE1411" s="2">
        <f t="shared" si="1161"/>
        <v>0</v>
      </c>
      <c r="AF1411" s="2">
        <f t="shared" si="1162"/>
        <v>0</v>
      </c>
      <c r="AG1411" s="2">
        <f t="shared" ref="AG1411:AG1444" si="1177">ROUND((AP1411),6)</f>
        <v>0</v>
      </c>
      <c r="AH1411" s="2">
        <f t="shared" si="1163"/>
        <v>0</v>
      </c>
      <c r="AI1411" s="2">
        <f t="shared" si="1164"/>
        <v>0</v>
      </c>
      <c r="AJ1411" s="2">
        <f t="shared" ref="AJ1411:AJ1444" si="1178">(AS1411)</f>
        <v>0</v>
      </c>
      <c r="AK1411" s="2">
        <v>11.82</v>
      </c>
      <c r="AL1411" s="2">
        <v>11.82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109</v>
      </c>
      <c r="AU1411" s="2">
        <v>61</v>
      </c>
      <c r="AV1411" s="2">
        <v>1</v>
      </c>
      <c r="AW1411" s="2">
        <v>1</v>
      </c>
      <c r="AX1411" s="2"/>
      <c r="AY1411" s="2"/>
      <c r="AZ1411" s="2">
        <v>1</v>
      </c>
      <c r="BA1411" s="2">
        <v>1</v>
      </c>
      <c r="BB1411" s="2">
        <v>1</v>
      </c>
      <c r="BC1411" s="2">
        <v>1</v>
      </c>
      <c r="BD1411" s="2" t="s">
        <v>3</v>
      </c>
      <c r="BE1411" s="2" t="s">
        <v>3</v>
      </c>
      <c r="BF1411" s="2" t="s">
        <v>3</v>
      </c>
      <c r="BG1411" s="2" t="s">
        <v>3</v>
      </c>
      <c r="BH1411" s="2">
        <v>3</v>
      </c>
      <c r="BI1411" s="2">
        <v>1</v>
      </c>
      <c r="BJ1411" s="2" t="s">
        <v>1237</v>
      </c>
      <c r="BK1411" s="2"/>
      <c r="BL1411" s="2"/>
      <c r="BM1411" s="2">
        <v>21</v>
      </c>
      <c r="BN1411" s="2">
        <v>0</v>
      </c>
      <c r="BO1411" s="2" t="s">
        <v>3</v>
      </c>
      <c r="BP1411" s="2">
        <v>0</v>
      </c>
      <c r="BQ1411" s="2">
        <v>30</v>
      </c>
      <c r="BR1411" s="2">
        <v>0</v>
      </c>
      <c r="BS1411" s="2">
        <v>1</v>
      </c>
      <c r="BT1411" s="2">
        <v>1</v>
      </c>
      <c r="BU1411" s="2">
        <v>1</v>
      </c>
      <c r="BV1411" s="2">
        <v>1</v>
      </c>
      <c r="BW1411" s="2">
        <v>1</v>
      </c>
      <c r="BX1411" s="2">
        <v>1</v>
      </c>
      <c r="BY1411" s="2" t="s">
        <v>3</v>
      </c>
      <c r="BZ1411" s="2">
        <v>109</v>
      </c>
      <c r="CA1411" s="2">
        <v>61</v>
      </c>
      <c r="CB1411" s="2" t="s">
        <v>3</v>
      </c>
      <c r="CC1411" s="2"/>
      <c r="CD1411" s="2"/>
      <c r="CE1411" s="2">
        <v>1566</v>
      </c>
      <c r="CF1411" s="2">
        <v>0</v>
      </c>
      <c r="CG1411" s="2">
        <v>0</v>
      </c>
      <c r="CH1411" s="2"/>
      <c r="CI1411" s="2"/>
      <c r="CJ1411" s="2"/>
      <c r="CK1411" s="2"/>
      <c r="CL1411" s="2"/>
      <c r="CM1411" s="2">
        <v>0</v>
      </c>
      <c r="CN1411" s="2" t="s">
        <v>3</v>
      </c>
      <c r="CO1411" s="2">
        <v>0</v>
      </c>
      <c r="CP1411" s="2">
        <f t="shared" ref="CP1411:CP1444" si="1179">(P1411+Q1411+S1411)</f>
        <v>3.31</v>
      </c>
      <c r="CQ1411" s="2">
        <f t="shared" ref="CQ1411:CQ1426" si="1180">ROUND((ROUND((AC1411*AW1411*1),2)*BC1411),2)</f>
        <v>11.82</v>
      </c>
      <c r="CR1411" s="2">
        <f t="shared" si="1165"/>
        <v>0</v>
      </c>
      <c r="CS1411" s="2">
        <f t="shared" si="1166"/>
        <v>0</v>
      </c>
      <c r="CT1411" s="2">
        <f t="shared" ref="CT1411:CT1444" si="1181">ROUND((ROUND((AF1411*AV1411*1),2)*BA1411),2)</f>
        <v>0</v>
      </c>
      <c r="CU1411" s="2">
        <f t="shared" ref="CU1411:CU1444" si="1182">AG1411</f>
        <v>0</v>
      </c>
      <c r="CV1411" s="2">
        <f t="shared" ref="CV1411:CV1444" si="1183">(AH1411*AV1411)</f>
        <v>0</v>
      </c>
      <c r="CW1411" s="2">
        <f t="shared" ref="CW1411:CW1444" si="1184">AI1411</f>
        <v>0</v>
      </c>
      <c r="CX1411" s="2">
        <f t="shared" ref="CX1411:CX1444" si="1185">AJ1411</f>
        <v>0</v>
      </c>
      <c r="CY1411" s="2">
        <f t="shared" si="1167"/>
        <v>0</v>
      </c>
      <c r="CZ1411" s="2">
        <f t="shared" si="1168"/>
        <v>0</v>
      </c>
      <c r="DA1411" s="2"/>
      <c r="DB1411" s="2"/>
      <c r="DC1411" s="2" t="s">
        <v>3</v>
      </c>
      <c r="DD1411" s="2" t="s">
        <v>3</v>
      </c>
      <c r="DE1411" s="2" t="s">
        <v>3</v>
      </c>
      <c r="DF1411" s="2" t="s">
        <v>3</v>
      </c>
      <c r="DG1411" s="2" t="s">
        <v>3</v>
      </c>
      <c r="DH1411" s="2" t="s">
        <v>3</v>
      </c>
      <c r="DI1411" s="2" t="s">
        <v>3</v>
      </c>
      <c r="DJ1411" s="2" t="s">
        <v>3</v>
      </c>
      <c r="DK1411" s="2" t="s">
        <v>3</v>
      </c>
      <c r="DL1411" s="2" t="s">
        <v>3</v>
      </c>
      <c r="DM1411" s="2" t="s">
        <v>3</v>
      </c>
      <c r="DN1411" s="2">
        <v>0</v>
      </c>
      <c r="DO1411" s="2">
        <v>0</v>
      </c>
      <c r="DP1411" s="2">
        <v>1</v>
      </c>
      <c r="DQ1411" s="2">
        <v>1</v>
      </c>
      <c r="DR1411" s="2"/>
      <c r="DS1411" s="2"/>
      <c r="DT1411" s="2"/>
      <c r="DU1411" s="2">
        <v>1010</v>
      </c>
      <c r="DV1411" s="2" t="s">
        <v>398</v>
      </c>
      <c r="DW1411" s="2" t="s">
        <v>398</v>
      </c>
      <c r="DX1411" s="2">
        <v>1</v>
      </c>
      <c r="DY1411" s="2"/>
      <c r="DZ1411" s="2" t="s">
        <v>3</v>
      </c>
      <c r="EA1411" s="2" t="s">
        <v>3</v>
      </c>
      <c r="EB1411" s="2" t="s">
        <v>3</v>
      </c>
      <c r="EC1411" s="2" t="s">
        <v>3</v>
      </c>
      <c r="ED1411" s="2"/>
      <c r="EE1411" s="2">
        <v>56938454</v>
      </c>
      <c r="EF1411" s="2">
        <v>30</v>
      </c>
      <c r="EG1411" s="2" t="s">
        <v>34</v>
      </c>
      <c r="EH1411" s="2">
        <v>0</v>
      </c>
      <c r="EI1411" s="2" t="s">
        <v>3</v>
      </c>
      <c r="EJ1411" s="2">
        <v>1</v>
      </c>
      <c r="EK1411" s="2">
        <v>21</v>
      </c>
      <c r="EL1411" s="2" t="s">
        <v>944</v>
      </c>
      <c r="EM1411" s="2" t="s">
        <v>945</v>
      </c>
      <c r="EN1411" s="2"/>
      <c r="EO1411" s="2" t="s">
        <v>3</v>
      </c>
      <c r="EP1411" s="2"/>
      <c r="EQ1411" s="2">
        <v>1024</v>
      </c>
      <c r="ER1411" s="2">
        <v>11.82</v>
      </c>
      <c r="ES1411" s="2">
        <v>11.82</v>
      </c>
      <c r="ET1411" s="2">
        <v>0</v>
      </c>
      <c r="EU1411" s="2">
        <v>0</v>
      </c>
      <c r="EV1411" s="2">
        <v>0</v>
      </c>
      <c r="EW1411" s="2">
        <v>0</v>
      </c>
      <c r="EX1411" s="2">
        <v>0</v>
      </c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>
        <v>0</v>
      </c>
      <c r="FR1411" s="2">
        <v>0</v>
      </c>
      <c r="FS1411" s="2">
        <v>0</v>
      </c>
      <c r="FT1411" s="2"/>
      <c r="FU1411" s="2"/>
      <c r="FV1411" s="2"/>
      <c r="FW1411" s="2"/>
      <c r="FX1411" s="2">
        <v>109</v>
      </c>
      <c r="FY1411" s="2">
        <v>61</v>
      </c>
      <c r="FZ1411" s="2"/>
      <c r="GA1411" s="2" t="s">
        <v>3</v>
      </c>
      <c r="GB1411" s="2"/>
      <c r="GC1411" s="2"/>
      <c r="GD1411" s="2">
        <v>1</v>
      </c>
      <c r="GE1411" s="2"/>
      <c r="GF1411" s="2">
        <v>1847581397</v>
      </c>
      <c r="GG1411" s="2">
        <v>2</v>
      </c>
      <c r="GH1411" s="2">
        <v>1</v>
      </c>
      <c r="GI1411" s="2">
        <v>-2</v>
      </c>
      <c r="GJ1411" s="2">
        <v>0</v>
      </c>
      <c r="GK1411" s="2">
        <v>0</v>
      </c>
      <c r="GL1411" s="2">
        <f t="shared" ref="GL1411:GL1444" si="1186">ROUND(IF(AND(BH1411=3,BI1411=3,FS1411&lt;&gt;0),P1411,0),2)</f>
        <v>0</v>
      </c>
      <c r="GM1411" s="2">
        <f t="shared" ref="GM1411:GM1444" si="1187">ROUND(O1411+X1411+Y1411,2)+GX1411</f>
        <v>3.31</v>
      </c>
      <c r="GN1411" s="2">
        <f t="shared" ref="GN1411:GN1442" si="1188">IF(OR(BI1411=0,BI1411=1),GM1411-GX1411,0)</f>
        <v>3.31</v>
      </c>
      <c r="GO1411" s="2">
        <f t="shared" ref="GO1411:GO1444" si="1189">IF(BI1411=2,GM1411-GX1411,0)</f>
        <v>0</v>
      </c>
      <c r="GP1411" s="2">
        <f t="shared" ref="GP1411:GP1444" si="1190">IF(BI1411=4,GM1411-GX1411,0)</f>
        <v>0</v>
      </c>
      <c r="GQ1411" s="2"/>
      <c r="GR1411" s="2">
        <v>0</v>
      </c>
      <c r="GS1411" s="2">
        <v>3</v>
      </c>
      <c r="GT1411" s="2">
        <v>0</v>
      </c>
      <c r="GU1411" s="2" t="s">
        <v>3</v>
      </c>
      <c r="GV1411" s="2">
        <f t="shared" ref="GV1411:GV1444" si="1191">ROUND((GT1411),6)</f>
        <v>0</v>
      </c>
      <c r="GW1411" s="2">
        <v>1</v>
      </c>
      <c r="GX1411" s="2">
        <f t="shared" ref="GX1411:GX1444" si="1192">ROUND(HC1411*I1411,2)</f>
        <v>0</v>
      </c>
      <c r="GY1411" s="2"/>
      <c r="GZ1411" s="2"/>
      <c r="HA1411" s="2">
        <v>0</v>
      </c>
      <c r="HB1411" s="2">
        <v>0</v>
      </c>
      <c r="HC1411" s="2">
        <f t="shared" ref="HC1411:HC1444" si="1193">GV1411*GW1411</f>
        <v>0</v>
      </c>
      <c r="HD1411" s="2"/>
      <c r="HE1411" s="2" t="s">
        <v>3</v>
      </c>
      <c r="HF1411" s="2" t="s">
        <v>3</v>
      </c>
      <c r="HG1411" s="2"/>
      <c r="HH1411" s="2"/>
      <c r="HI1411" s="2"/>
      <c r="HJ1411" s="2"/>
      <c r="HK1411" s="2"/>
      <c r="HL1411" s="2"/>
      <c r="HM1411" s="2" t="s">
        <v>3</v>
      </c>
      <c r="HN1411" s="2" t="s">
        <v>3</v>
      </c>
      <c r="HO1411" s="2" t="s">
        <v>3</v>
      </c>
      <c r="HP1411" s="2" t="s">
        <v>3</v>
      </c>
      <c r="HQ1411" s="2" t="s">
        <v>3</v>
      </c>
      <c r="HR1411" s="2"/>
      <c r="HS1411" s="2">
        <v>0</v>
      </c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>
        <v>0</v>
      </c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</row>
    <row r="1412" spans="1:255" x14ac:dyDescent="0.2">
      <c r="A1412" s="3">
        <v>18</v>
      </c>
      <c r="B1412" s="3">
        <v>1</v>
      </c>
      <c r="C1412" s="3">
        <v>1242</v>
      </c>
      <c r="E1412" s="3" t="s">
        <v>3</v>
      </c>
      <c r="F1412" s="3" t="s">
        <v>1235</v>
      </c>
      <c r="G1412" s="3" t="s">
        <v>1236</v>
      </c>
      <c r="H1412" s="3" t="s">
        <v>398</v>
      </c>
      <c r="I1412" s="3">
        <f>I1406*J1412</f>
        <v>0.28000000000000003</v>
      </c>
      <c r="J1412" s="3">
        <v>0.70000000000000007</v>
      </c>
      <c r="K1412" s="3">
        <v>0.7</v>
      </c>
      <c r="O1412" s="3">
        <f t="shared" si="1169"/>
        <v>20.69</v>
      </c>
      <c r="P1412" s="3">
        <f t="shared" si="1170"/>
        <v>20.69</v>
      </c>
      <c r="Q1412" s="3">
        <f t="shared" si="1155"/>
        <v>0</v>
      </c>
      <c r="R1412" s="3">
        <f t="shared" si="1156"/>
        <v>0</v>
      </c>
      <c r="S1412" s="3">
        <f t="shared" si="1171"/>
        <v>0</v>
      </c>
      <c r="T1412" s="3">
        <f t="shared" si="1172"/>
        <v>0</v>
      </c>
      <c r="U1412" s="3">
        <f t="shared" si="1173"/>
        <v>0</v>
      </c>
      <c r="V1412" s="3">
        <f t="shared" si="1174"/>
        <v>0</v>
      </c>
      <c r="W1412" s="3">
        <f t="shared" si="1175"/>
        <v>0</v>
      </c>
      <c r="X1412" s="3">
        <f t="shared" si="1157"/>
        <v>0</v>
      </c>
      <c r="Y1412" s="3">
        <f t="shared" si="1158"/>
        <v>0</v>
      </c>
      <c r="AA1412" s="3">
        <v>-1</v>
      </c>
      <c r="AB1412" s="3">
        <f t="shared" si="1176"/>
        <v>11.82</v>
      </c>
      <c r="AC1412" s="3">
        <f t="shared" si="1159"/>
        <v>11.82</v>
      </c>
      <c r="AD1412" s="3">
        <f t="shared" si="1160"/>
        <v>0</v>
      </c>
      <c r="AE1412" s="3">
        <f t="shared" si="1161"/>
        <v>0</v>
      </c>
      <c r="AF1412" s="3">
        <f t="shared" si="1162"/>
        <v>0</v>
      </c>
      <c r="AG1412" s="3">
        <f t="shared" si="1177"/>
        <v>0</v>
      </c>
      <c r="AH1412" s="3">
        <f t="shared" si="1163"/>
        <v>0</v>
      </c>
      <c r="AI1412" s="3">
        <f t="shared" si="1164"/>
        <v>0</v>
      </c>
      <c r="AJ1412" s="3">
        <f t="shared" si="1178"/>
        <v>0</v>
      </c>
      <c r="AK1412" s="3">
        <v>11.82</v>
      </c>
      <c r="AL1412" s="3">
        <v>11.82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109</v>
      </c>
      <c r="AU1412" s="3">
        <v>61</v>
      </c>
      <c r="AV1412" s="3">
        <v>1</v>
      </c>
      <c r="AW1412" s="3">
        <v>1</v>
      </c>
      <c r="AZ1412" s="3">
        <v>1</v>
      </c>
      <c r="BA1412" s="3">
        <v>1</v>
      </c>
      <c r="BB1412" s="3">
        <v>1</v>
      </c>
      <c r="BC1412" s="3">
        <v>6.25</v>
      </c>
      <c r="BD1412" s="3" t="s">
        <v>3</v>
      </c>
      <c r="BE1412" s="3" t="s">
        <v>3</v>
      </c>
      <c r="BF1412" s="3" t="s">
        <v>3</v>
      </c>
      <c r="BG1412" s="3" t="s">
        <v>3</v>
      </c>
      <c r="BH1412" s="3">
        <v>3</v>
      </c>
      <c r="BI1412" s="3">
        <v>1</v>
      </c>
      <c r="BJ1412" s="3" t="s">
        <v>1237</v>
      </c>
      <c r="BM1412" s="3">
        <v>21</v>
      </c>
      <c r="BN1412" s="3">
        <v>0</v>
      </c>
      <c r="BO1412" s="3" t="s">
        <v>1235</v>
      </c>
      <c r="BP1412" s="3">
        <v>1</v>
      </c>
      <c r="BQ1412" s="3">
        <v>30</v>
      </c>
      <c r="BR1412" s="3">
        <v>0</v>
      </c>
      <c r="BS1412" s="3">
        <v>1</v>
      </c>
      <c r="BT1412" s="3">
        <v>1</v>
      </c>
      <c r="BU1412" s="3">
        <v>1</v>
      </c>
      <c r="BV1412" s="3">
        <v>1</v>
      </c>
      <c r="BW1412" s="3">
        <v>1</v>
      </c>
      <c r="BX1412" s="3">
        <v>1</v>
      </c>
      <c r="BY1412" s="3" t="s">
        <v>3</v>
      </c>
      <c r="BZ1412" s="3">
        <v>109</v>
      </c>
      <c r="CA1412" s="3">
        <v>61</v>
      </c>
      <c r="CB1412" s="3" t="s">
        <v>3</v>
      </c>
      <c r="CE1412" s="3">
        <v>1566</v>
      </c>
      <c r="CF1412" s="3">
        <v>0</v>
      </c>
      <c r="CG1412" s="3">
        <v>0</v>
      </c>
      <c r="CM1412" s="3">
        <v>0</v>
      </c>
      <c r="CN1412" s="3" t="s">
        <v>3</v>
      </c>
      <c r="CO1412" s="3">
        <v>0</v>
      </c>
      <c r="CP1412" s="3">
        <f t="shared" si="1179"/>
        <v>20.69</v>
      </c>
      <c r="CQ1412" s="3">
        <f t="shared" si="1180"/>
        <v>73.88</v>
      </c>
      <c r="CR1412" s="3">
        <f t="shared" si="1165"/>
        <v>0</v>
      </c>
      <c r="CS1412" s="3">
        <f t="shared" si="1166"/>
        <v>0</v>
      </c>
      <c r="CT1412" s="3">
        <f t="shared" si="1181"/>
        <v>0</v>
      </c>
      <c r="CU1412" s="3">
        <f t="shared" si="1182"/>
        <v>0</v>
      </c>
      <c r="CV1412" s="3">
        <f t="shared" si="1183"/>
        <v>0</v>
      </c>
      <c r="CW1412" s="3">
        <f t="shared" si="1184"/>
        <v>0</v>
      </c>
      <c r="CX1412" s="3">
        <f t="shared" si="1185"/>
        <v>0</v>
      </c>
      <c r="CY1412" s="3">
        <f t="shared" si="1167"/>
        <v>0</v>
      </c>
      <c r="CZ1412" s="3">
        <f t="shared" si="1168"/>
        <v>0</v>
      </c>
      <c r="DC1412" s="3" t="s">
        <v>3</v>
      </c>
      <c r="DD1412" s="3" t="s">
        <v>3</v>
      </c>
      <c r="DE1412" s="3" t="s">
        <v>3</v>
      </c>
      <c r="DF1412" s="3" t="s">
        <v>3</v>
      </c>
      <c r="DG1412" s="3" t="s">
        <v>3</v>
      </c>
      <c r="DH1412" s="3" t="s">
        <v>3</v>
      </c>
      <c r="DI1412" s="3" t="s">
        <v>3</v>
      </c>
      <c r="DJ1412" s="3" t="s">
        <v>3</v>
      </c>
      <c r="DK1412" s="3" t="s">
        <v>3</v>
      </c>
      <c r="DL1412" s="3" t="s">
        <v>3</v>
      </c>
      <c r="DM1412" s="3" t="s">
        <v>3</v>
      </c>
      <c r="DN1412" s="3">
        <v>0</v>
      </c>
      <c r="DO1412" s="3">
        <v>0</v>
      </c>
      <c r="DP1412" s="3">
        <v>1</v>
      </c>
      <c r="DQ1412" s="3">
        <v>1</v>
      </c>
      <c r="DU1412" s="3">
        <v>1010</v>
      </c>
      <c r="DV1412" s="3" t="s">
        <v>398</v>
      </c>
      <c r="DW1412" s="3" t="s">
        <v>398</v>
      </c>
      <c r="DX1412" s="3">
        <v>1</v>
      </c>
      <c r="DZ1412" s="3" t="s">
        <v>3</v>
      </c>
      <c r="EA1412" s="3" t="s">
        <v>3</v>
      </c>
      <c r="EB1412" s="3" t="s">
        <v>3</v>
      </c>
      <c r="EC1412" s="3" t="s">
        <v>3</v>
      </c>
      <c r="EE1412" s="3">
        <v>56938454</v>
      </c>
      <c r="EF1412" s="3">
        <v>30</v>
      </c>
      <c r="EG1412" s="3" t="s">
        <v>34</v>
      </c>
      <c r="EH1412" s="3">
        <v>0</v>
      </c>
      <c r="EI1412" s="3" t="s">
        <v>3</v>
      </c>
      <c r="EJ1412" s="3">
        <v>1</v>
      </c>
      <c r="EK1412" s="3">
        <v>21</v>
      </c>
      <c r="EL1412" s="3" t="s">
        <v>944</v>
      </c>
      <c r="EM1412" s="3" t="s">
        <v>945</v>
      </c>
      <c r="EO1412" s="3" t="s">
        <v>3</v>
      </c>
      <c r="EQ1412" s="3">
        <v>1024</v>
      </c>
      <c r="ER1412" s="3">
        <v>11.82</v>
      </c>
      <c r="ES1412" s="3">
        <v>11.82</v>
      </c>
      <c r="ET1412" s="3">
        <v>0</v>
      </c>
      <c r="EU1412" s="3">
        <v>0</v>
      </c>
      <c r="EV1412" s="3">
        <v>0</v>
      </c>
      <c r="EW1412" s="3">
        <v>0</v>
      </c>
      <c r="EX1412" s="3">
        <v>0</v>
      </c>
      <c r="FQ1412" s="3">
        <v>0</v>
      </c>
      <c r="FR1412" s="3">
        <v>0</v>
      </c>
      <c r="FS1412" s="3">
        <v>0</v>
      </c>
      <c r="FX1412" s="3">
        <v>109</v>
      </c>
      <c r="FY1412" s="3">
        <v>61</v>
      </c>
      <c r="GA1412" s="3" t="s">
        <v>3</v>
      </c>
      <c r="GD1412" s="3">
        <v>1</v>
      </c>
      <c r="GF1412" s="3">
        <v>1847581397</v>
      </c>
      <c r="GG1412" s="3">
        <v>2</v>
      </c>
      <c r="GH1412" s="3">
        <v>1</v>
      </c>
      <c r="GI1412" s="3">
        <v>2</v>
      </c>
      <c r="GJ1412" s="3">
        <v>0</v>
      </c>
      <c r="GK1412" s="3">
        <v>0</v>
      </c>
      <c r="GL1412" s="3">
        <f t="shared" si="1186"/>
        <v>0</v>
      </c>
      <c r="GM1412" s="3">
        <f t="shared" si="1187"/>
        <v>20.69</v>
      </c>
      <c r="GN1412" s="3">
        <f t="shared" si="1188"/>
        <v>20.69</v>
      </c>
      <c r="GO1412" s="3">
        <f t="shared" si="1189"/>
        <v>0</v>
      </c>
      <c r="GP1412" s="3">
        <f t="shared" si="1190"/>
        <v>0</v>
      </c>
      <c r="GR1412" s="3">
        <v>0</v>
      </c>
      <c r="GS1412" s="3">
        <v>3</v>
      </c>
      <c r="GT1412" s="3">
        <v>0</v>
      </c>
      <c r="GU1412" s="3" t="s">
        <v>3</v>
      </c>
      <c r="GV1412" s="3">
        <f t="shared" si="1191"/>
        <v>0</v>
      </c>
      <c r="GW1412" s="3">
        <v>1</v>
      </c>
      <c r="GX1412" s="3">
        <f t="shared" si="1192"/>
        <v>0</v>
      </c>
      <c r="HA1412" s="3">
        <v>0</v>
      </c>
      <c r="HB1412" s="3">
        <v>0</v>
      </c>
      <c r="HC1412" s="3">
        <f t="shared" si="1193"/>
        <v>0</v>
      </c>
      <c r="HE1412" s="3" t="s">
        <v>3</v>
      </c>
      <c r="HF1412" s="3" t="s">
        <v>3</v>
      </c>
      <c r="HM1412" s="3" t="s">
        <v>3</v>
      </c>
      <c r="HN1412" s="3" t="s">
        <v>3</v>
      </c>
      <c r="HO1412" s="3" t="s">
        <v>3</v>
      </c>
      <c r="HP1412" s="3" t="s">
        <v>3</v>
      </c>
      <c r="HQ1412" s="3" t="s">
        <v>3</v>
      </c>
      <c r="HS1412" s="3">
        <v>0</v>
      </c>
      <c r="IK1412" s="3">
        <v>0</v>
      </c>
    </row>
    <row r="1413" spans="1:255" x14ac:dyDescent="0.2">
      <c r="A1413" s="2">
        <v>17</v>
      </c>
      <c r="B1413" s="2">
        <v>1</v>
      </c>
      <c r="C1413" s="2"/>
      <c r="D1413" s="2"/>
      <c r="E1413" s="2" t="s">
        <v>1256</v>
      </c>
      <c r="F1413" s="2" t="s">
        <v>1254</v>
      </c>
      <c r="G1413" s="2" t="s">
        <v>2156</v>
      </c>
      <c r="H1413" s="2" t="s">
        <v>672</v>
      </c>
      <c r="I1413" s="2">
        <v>41</v>
      </c>
      <c r="J1413" s="2">
        <v>0</v>
      </c>
      <c r="K1413" s="2">
        <v>41</v>
      </c>
      <c r="L1413" s="2"/>
      <c r="M1413" s="2"/>
      <c r="N1413" s="2"/>
      <c r="O1413" s="2">
        <f t="shared" si="1169"/>
        <v>3938.05</v>
      </c>
      <c r="P1413" s="2">
        <f t="shared" si="1170"/>
        <v>3938.05</v>
      </c>
      <c r="Q1413" s="2">
        <f t="shared" si="1155"/>
        <v>0</v>
      </c>
      <c r="R1413" s="2">
        <f t="shared" si="1156"/>
        <v>0</v>
      </c>
      <c r="S1413" s="2">
        <f t="shared" si="1171"/>
        <v>0</v>
      </c>
      <c r="T1413" s="2">
        <f t="shared" si="1172"/>
        <v>0</v>
      </c>
      <c r="U1413" s="2">
        <f t="shared" si="1173"/>
        <v>0</v>
      </c>
      <c r="V1413" s="2">
        <f t="shared" si="1174"/>
        <v>0</v>
      </c>
      <c r="W1413" s="2">
        <f t="shared" si="1175"/>
        <v>0</v>
      </c>
      <c r="X1413" s="2">
        <f t="shared" si="1157"/>
        <v>0</v>
      </c>
      <c r="Y1413" s="2">
        <f t="shared" si="1158"/>
        <v>0</v>
      </c>
      <c r="Z1413" s="2"/>
      <c r="AA1413" s="2">
        <v>56661434</v>
      </c>
      <c r="AB1413" s="2">
        <f t="shared" si="1176"/>
        <v>96.05</v>
      </c>
      <c r="AC1413" s="2">
        <f t="shared" si="1159"/>
        <v>96.05</v>
      </c>
      <c r="AD1413" s="2">
        <f t="shared" si="1160"/>
        <v>0</v>
      </c>
      <c r="AE1413" s="2">
        <f t="shared" si="1161"/>
        <v>0</v>
      </c>
      <c r="AF1413" s="2">
        <f t="shared" si="1162"/>
        <v>0</v>
      </c>
      <c r="AG1413" s="2">
        <f t="shared" si="1177"/>
        <v>0</v>
      </c>
      <c r="AH1413" s="2">
        <f t="shared" si="1163"/>
        <v>0</v>
      </c>
      <c r="AI1413" s="2">
        <f t="shared" si="1164"/>
        <v>0</v>
      </c>
      <c r="AJ1413" s="2">
        <f t="shared" si="1178"/>
        <v>0</v>
      </c>
      <c r="AK1413" s="2">
        <v>96.05</v>
      </c>
      <c r="AL1413" s="2">
        <v>96.05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1</v>
      </c>
      <c r="AW1413" s="2">
        <v>1</v>
      </c>
      <c r="AX1413" s="2"/>
      <c r="AY1413" s="2"/>
      <c r="AZ1413" s="2">
        <v>1</v>
      </c>
      <c r="BA1413" s="2">
        <v>1</v>
      </c>
      <c r="BB1413" s="2">
        <v>1</v>
      </c>
      <c r="BC1413" s="2">
        <v>1</v>
      </c>
      <c r="BD1413" s="2" t="s">
        <v>3</v>
      </c>
      <c r="BE1413" s="2" t="s">
        <v>3</v>
      </c>
      <c r="BF1413" s="2" t="s">
        <v>3</v>
      </c>
      <c r="BG1413" s="2" t="s">
        <v>3</v>
      </c>
      <c r="BH1413" s="2">
        <v>3</v>
      </c>
      <c r="BI1413" s="2">
        <v>1</v>
      </c>
      <c r="BJ1413" s="2" t="s">
        <v>1255</v>
      </c>
      <c r="BK1413" s="2"/>
      <c r="BL1413" s="2"/>
      <c r="BM1413" s="2">
        <v>1617</v>
      </c>
      <c r="BN1413" s="2">
        <v>0</v>
      </c>
      <c r="BO1413" s="2" t="s">
        <v>3</v>
      </c>
      <c r="BP1413" s="2">
        <v>0</v>
      </c>
      <c r="BQ1413" s="2">
        <v>200</v>
      </c>
      <c r="BR1413" s="2">
        <v>0</v>
      </c>
      <c r="BS1413" s="2">
        <v>1</v>
      </c>
      <c r="BT1413" s="2">
        <v>1</v>
      </c>
      <c r="BU1413" s="2">
        <v>1</v>
      </c>
      <c r="BV1413" s="2">
        <v>1</v>
      </c>
      <c r="BW1413" s="2">
        <v>1</v>
      </c>
      <c r="BX1413" s="2">
        <v>1</v>
      </c>
      <c r="BY1413" s="2" t="s">
        <v>3</v>
      </c>
      <c r="BZ1413" s="2">
        <v>0</v>
      </c>
      <c r="CA1413" s="2">
        <v>0</v>
      </c>
      <c r="CB1413" s="2" t="s">
        <v>3</v>
      </c>
      <c r="CC1413" s="2"/>
      <c r="CD1413" s="2"/>
      <c r="CE1413" s="2">
        <v>1566</v>
      </c>
      <c r="CF1413" s="2">
        <v>0</v>
      </c>
      <c r="CG1413" s="2">
        <v>0</v>
      </c>
      <c r="CH1413" s="2"/>
      <c r="CI1413" s="2"/>
      <c r="CJ1413" s="2"/>
      <c r="CK1413" s="2"/>
      <c r="CL1413" s="2"/>
      <c r="CM1413" s="2">
        <v>0</v>
      </c>
      <c r="CN1413" s="2" t="s">
        <v>3</v>
      </c>
      <c r="CO1413" s="2">
        <v>0</v>
      </c>
      <c r="CP1413" s="2">
        <f t="shared" si="1179"/>
        <v>3938.05</v>
      </c>
      <c r="CQ1413" s="2">
        <f t="shared" si="1180"/>
        <v>96.05</v>
      </c>
      <c r="CR1413" s="2">
        <f t="shared" si="1165"/>
        <v>0</v>
      </c>
      <c r="CS1413" s="2">
        <f t="shared" si="1166"/>
        <v>0</v>
      </c>
      <c r="CT1413" s="2">
        <f t="shared" si="1181"/>
        <v>0</v>
      </c>
      <c r="CU1413" s="2">
        <f t="shared" si="1182"/>
        <v>0</v>
      </c>
      <c r="CV1413" s="2">
        <f t="shared" si="1183"/>
        <v>0</v>
      </c>
      <c r="CW1413" s="2">
        <f t="shared" si="1184"/>
        <v>0</v>
      </c>
      <c r="CX1413" s="2">
        <f t="shared" si="1185"/>
        <v>0</v>
      </c>
      <c r="CY1413" s="2">
        <f t="shared" si="1167"/>
        <v>0</v>
      </c>
      <c r="CZ1413" s="2">
        <f t="shared" si="1168"/>
        <v>0</v>
      </c>
      <c r="DA1413" s="2"/>
      <c r="DB1413" s="2"/>
      <c r="DC1413" s="2" t="s">
        <v>3</v>
      </c>
      <c r="DD1413" s="2" t="s">
        <v>3</v>
      </c>
      <c r="DE1413" s="2" t="s">
        <v>3</v>
      </c>
      <c r="DF1413" s="2" t="s">
        <v>3</v>
      </c>
      <c r="DG1413" s="2" t="s">
        <v>3</v>
      </c>
      <c r="DH1413" s="2" t="s">
        <v>3</v>
      </c>
      <c r="DI1413" s="2" t="s">
        <v>3</v>
      </c>
      <c r="DJ1413" s="2" t="s">
        <v>3</v>
      </c>
      <c r="DK1413" s="2" t="s">
        <v>3</v>
      </c>
      <c r="DL1413" s="2" t="s">
        <v>3</v>
      </c>
      <c r="DM1413" s="2" t="s">
        <v>3</v>
      </c>
      <c r="DN1413" s="2">
        <v>0</v>
      </c>
      <c r="DO1413" s="2">
        <v>0</v>
      </c>
      <c r="DP1413" s="2">
        <v>1</v>
      </c>
      <c r="DQ1413" s="2">
        <v>1</v>
      </c>
      <c r="DR1413" s="2"/>
      <c r="DS1413" s="2"/>
      <c r="DT1413" s="2"/>
      <c r="DU1413" s="2">
        <v>1003</v>
      </c>
      <c r="DV1413" s="2" t="s">
        <v>672</v>
      </c>
      <c r="DW1413" s="2" t="s">
        <v>672</v>
      </c>
      <c r="DX1413" s="2">
        <v>1</v>
      </c>
      <c r="DY1413" s="2"/>
      <c r="DZ1413" s="2" t="s">
        <v>3</v>
      </c>
      <c r="EA1413" s="2" t="s">
        <v>3</v>
      </c>
      <c r="EB1413" s="2" t="s">
        <v>3</v>
      </c>
      <c r="EC1413" s="2" t="s">
        <v>3</v>
      </c>
      <c r="ED1413" s="2"/>
      <c r="EE1413" s="2">
        <v>56938530</v>
      </c>
      <c r="EF1413" s="2">
        <v>200</v>
      </c>
      <c r="EG1413" s="2" t="s">
        <v>343</v>
      </c>
      <c r="EH1413" s="2">
        <v>0</v>
      </c>
      <c r="EI1413" s="2" t="s">
        <v>3</v>
      </c>
      <c r="EJ1413" s="2">
        <v>1</v>
      </c>
      <c r="EK1413" s="2">
        <v>1617</v>
      </c>
      <c r="EL1413" s="2" t="s">
        <v>344</v>
      </c>
      <c r="EM1413" s="2" t="s">
        <v>345</v>
      </c>
      <c r="EN1413" s="2"/>
      <c r="EO1413" s="2" t="s">
        <v>3</v>
      </c>
      <c r="EP1413" s="2"/>
      <c r="EQ1413" s="2">
        <v>0</v>
      </c>
      <c r="ER1413" s="2">
        <v>96.05</v>
      </c>
      <c r="ES1413" s="2">
        <v>96.05</v>
      </c>
      <c r="ET1413" s="2">
        <v>0</v>
      </c>
      <c r="EU1413" s="2">
        <v>0</v>
      </c>
      <c r="EV1413" s="2">
        <v>0</v>
      </c>
      <c r="EW1413" s="2">
        <v>0</v>
      </c>
      <c r="EX1413" s="2">
        <v>0</v>
      </c>
      <c r="EY1413" s="2">
        <v>0</v>
      </c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>
        <v>0</v>
      </c>
      <c r="FR1413" s="2">
        <v>0</v>
      </c>
      <c r="FS1413" s="2">
        <v>0</v>
      </c>
      <c r="FT1413" s="2"/>
      <c r="FU1413" s="2"/>
      <c r="FV1413" s="2"/>
      <c r="FW1413" s="2"/>
      <c r="FX1413" s="2">
        <v>0</v>
      </c>
      <c r="FY1413" s="2">
        <v>0</v>
      </c>
      <c r="FZ1413" s="2"/>
      <c r="GA1413" s="2" t="s">
        <v>3</v>
      </c>
      <c r="GB1413" s="2"/>
      <c r="GC1413" s="2"/>
      <c r="GD1413" s="2">
        <v>1</v>
      </c>
      <c r="GE1413" s="2"/>
      <c r="GF1413" s="2">
        <v>1389239608</v>
      </c>
      <c r="GG1413" s="2">
        <v>2</v>
      </c>
      <c r="GH1413" s="2">
        <v>1</v>
      </c>
      <c r="GI1413" s="2">
        <v>-2</v>
      </c>
      <c r="GJ1413" s="2">
        <v>0</v>
      </c>
      <c r="GK1413" s="2">
        <v>0</v>
      </c>
      <c r="GL1413" s="2">
        <f t="shared" si="1186"/>
        <v>0</v>
      </c>
      <c r="GM1413" s="2">
        <f t="shared" si="1187"/>
        <v>3938.05</v>
      </c>
      <c r="GN1413" s="2">
        <f t="shared" si="1188"/>
        <v>3938.05</v>
      </c>
      <c r="GO1413" s="2">
        <f t="shared" si="1189"/>
        <v>0</v>
      </c>
      <c r="GP1413" s="2">
        <f t="shared" si="1190"/>
        <v>0</v>
      </c>
      <c r="GQ1413" s="2"/>
      <c r="GR1413" s="2">
        <v>0</v>
      </c>
      <c r="GS1413" s="2">
        <v>3</v>
      </c>
      <c r="GT1413" s="2">
        <v>0</v>
      </c>
      <c r="GU1413" s="2" t="s">
        <v>3</v>
      </c>
      <c r="GV1413" s="2">
        <f t="shared" si="1191"/>
        <v>0</v>
      </c>
      <c r="GW1413" s="2">
        <v>1</v>
      </c>
      <c r="GX1413" s="2">
        <f t="shared" si="1192"/>
        <v>0</v>
      </c>
      <c r="GY1413" s="2"/>
      <c r="GZ1413" s="2"/>
      <c r="HA1413" s="2">
        <v>0</v>
      </c>
      <c r="HB1413" s="2">
        <v>0</v>
      </c>
      <c r="HC1413" s="2">
        <f t="shared" si="1193"/>
        <v>0</v>
      </c>
      <c r="HD1413" s="2"/>
      <c r="HE1413" s="2" t="s">
        <v>3</v>
      </c>
      <c r="HF1413" s="2" t="s">
        <v>3</v>
      </c>
      <c r="HG1413" s="2"/>
      <c r="HH1413" s="2"/>
      <c r="HI1413" s="2"/>
      <c r="HJ1413" s="2"/>
      <c r="HK1413" s="2"/>
      <c r="HL1413" s="2"/>
      <c r="HM1413" s="2" t="s">
        <v>3</v>
      </c>
      <c r="HN1413" s="2" t="s">
        <v>3</v>
      </c>
      <c r="HO1413" s="2" t="s">
        <v>3</v>
      </c>
      <c r="HP1413" s="2" t="s">
        <v>3</v>
      </c>
      <c r="HQ1413" s="2" t="s">
        <v>3</v>
      </c>
      <c r="HR1413" s="2"/>
      <c r="HS1413" s="2">
        <v>0</v>
      </c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>
        <v>0</v>
      </c>
      <c r="IL1413" s="2"/>
      <c r="IM1413" s="2"/>
      <c r="IN1413" s="2"/>
      <c r="IO1413" s="2"/>
      <c r="IP1413" s="2"/>
      <c r="IQ1413" s="2"/>
      <c r="IR1413" s="2"/>
      <c r="IS1413" s="2"/>
      <c r="IT1413" s="2"/>
      <c r="IU1413" s="2"/>
    </row>
    <row r="1414" spans="1:255" x14ac:dyDescent="0.2">
      <c r="A1414" s="3">
        <v>17</v>
      </c>
      <c r="B1414" s="3">
        <v>1</v>
      </c>
      <c r="E1414" s="3" t="s">
        <v>1256</v>
      </c>
      <c r="F1414" s="3" t="s">
        <v>1254</v>
      </c>
      <c r="G1414" s="3" t="s">
        <v>2156</v>
      </c>
      <c r="H1414" s="3" t="s">
        <v>672</v>
      </c>
      <c r="I1414" s="3">
        <v>41</v>
      </c>
      <c r="J1414" s="3">
        <v>0</v>
      </c>
      <c r="K1414" s="3">
        <v>41</v>
      </c>
      <c r="O1414" s="3">
        <f t="shared" si="1169"/>
        <v>31622.54</v>
      </c>
      <c r="P1414" s="3">
        <f t="shared" si="1170"/>
        <v>31622.54</v>
      </c>
      <c r="Q1414" s="3">
        <f t="shared" si="1155"/>
        <v>0</v>
      </c>
      <c r="R1414" s="3">
        <f t="shared" si="1156"/>
        <v>0</v>
      </c>
      <c r="S1414" s="3">
        <f t="shared" si="1171"/>
        <v>0</v>
      </c>
      <c r="T1414" s="3">
        <f t="shared" si="1172"/>
        <v>0</v>
      </c>
      <c r="U1414" s="3">
        <f t="shared" si="1173"/>
        <v>0</v>
      </c>
      <c r="V1414" s="3">
        <f t="shared" si="1174"/>
        <v>0</v>
      </c>
      <c r="W1414" s="3">
        <f t="shared" si="1175"/>
        <v>0</v>
      </c>
      <c r="X1414" s="3">
        <f t="shared" si="1157"/>
        <v>0</v>
      </c>
      <c r="Y1414" s="3">
        <f t="shared" si="1158"/>
        <v>0</v>
      </c>
      <c r="AA1414" s="3">
        <v>56661436</v>
      </c>
      <c r="AB1414" s="3">
        <f t="shared" si="1176"/>
        <v>96.05</v>
      </c>
      <c r="AC1414" s="3">
        <f t="shared" si="1159"/>
        <v>96.05</v>
      </c>
      <c r="AD1414" s="3">
        <f t="shared" si="1160"/>
        <v>0</v>
      </c>
      <c r="AE1414" s="3">
        <f t="shared" si="1161"/>
        <v>0</v>
      </c>
      <c r="AF1414" s="3">
        <f t="shared" si="1162"/>
        <v>0</v>
      </c>
      <c r="AG1414" s="3">
        <f t="shared" si="1177"/>
        <v>0</v>
      </c>
      <c r="AH1414" s="3">
        <f t="shared" si="1163"/>
        <v>0</v>
      </c>
      <c r="AI1414" s="3">
        <f t="shared" si="1164"/>
        <v>0</v>
      </c>
      <c r="AJ1414" s="3">
        <f t="shared" si="1178"/>
        <v>0</v>
      </c>
      <c r="AK1414" s="3">
        <v>96.05</v>
      </c>
      <c r="AL1414" s="3">
        <v>96.05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1</v>
      </c>
      <c r="AW1414" s="3">
        <v>1</v>
      </c>
      <c r="AZ1414" s="3">
        <v>1</v>
      </c>
      <c r="BA1414" s="3">
        <v>1</v>
      </c>
      <c r="BB1414" s="3">
        <v>1</v>
      </c>
      <c r="BC1414" s="3">
        <v>8.0299999999999994</v>
      </c>
      <c r="BD1414" s="3" t="s">
        <v>3</v>
      </c>
      <c r="BE1414" s="3" t="s">
        <v>3</v>
      </c>
      <c r="BF1414" s="3" t="s">
        <v>3</v>
      </c>
      <c r="BG1414" s="3" t="s">
        <v>3</v>
      </c>
      <c r="BH1414" s="3">
        <v>3</v>
      </c>
      <c r="BI1414" s="3">
        <v>1</v>
      </c>
      <c r="BJ1414" s="3" t="s">
        <v>1255</v>
      </c>
      <c r="BM1414" s="3">
        <v>1617</v>
      </c>
      <c r="BN1414" s="3">
        <v>0</v>
      </c>
      <c r="BO1414" s="3" t="s">
        <v>1254</v>
      </c>
      <c r="BP1414" s="3">
        <v>1</v>
      </c>
      <c r="BQ1414" s="3">
        <v>200</v>
      </c>
      <c r="BR1414" s="3">
        <v>0</v>
      </c>
      <c r="BS1414" s="3">
        <v>1</v>
      </c>
      <c r="BT1414" s="3">
        <v>1</v>
      </c>
      <c r="BU1414" s="3">
        <v>1</v>
      </c>
      <c r="BV1414" s="3">
        <v>1</v>
      </c>
      <c r="BW1414" s="3">
        <v>1</v>
      </c>
      <c r="BX1414" s="3">
        <v>1</v>
      </c>
      <c r="BY1414" s="3" t="s">
        <v>3</v>
      </c>
      <c r="BZ1414" s="3">
        <v>0</v>
      </c>
      <c r="CA1414" s="3">
        <v>0</v>
      </c>
      <c r="CB1414" s="3" t="s">
        <v>3</v>
      </c>
      <c r="CE1414" s="3">
        <v>1566</v>
      </c>
      <c r="CF1414" s="3">
        <v>0</v>
      </c>
      <c r="CG1414" s="3">
        <v>0</v>
      </c>
      <c r="CM1414" s="3">
        <v>0</v>
      </c>
      <c r="CN1414" s="3" t="s">
        <v>3</v>
      </c>
      <c r="CO1414" s="3">
        <v>0</v>
      </c>
      <c r="CP1414" s="3">
        <f t="shared" si="1179"/>
        <v>31622.54</v>
      </c>
      <c r="CQ1414" s="3">
        <f t="shared" si="1180"/>
        <v>771.28</v>
      </c>
      <c r="CR1414" s="3">
        <f t="shared" si="1165"/>
        <v>0</v>
      </c>
      <c r="CS1414" s="3">
        <f t="shared" si="1166"/>
        <v>0</v>
      </c>
      <c r="CT1414" s="3">
        <f t="shared" si="1181"/>
        <v>0</v>
      </c>
      <c r="CU1414" s="3">
        <f t="shared" si="1182"/>
        <v>0</v>
      </c>
      <c r="CV1414" s="3">
        <f t="shared" si="1183"/>
        <v>0</v>
      </c>
      <c r="CW1414" s="3">
        <f t="shared" si="1184"/>
        <v>0</v>
      </c>
      <c r="CX1414" s="3">
        <f t="shared" si="1185"/>
        <v>0</v>
      </c>
      <c r="CY1414" s="3">
        <f t="shared" si="1167"/>
        <v>0</v>
      </c>
      <c r="CZ1414" s="3">
        <f t="shared" si="1168"/>
        <v>0</v>
      </c>
      <c r="DC1414" s="3" t="s">
        <v>3</v>
      </c>
      <c r="DD1414" s="3" t="s">
        <v>3</v>
      </c>
      <c r="DE1414" s="3" t="s">
        <v>3</v>
      </c>
      <c r="DF1414" s="3" t="s">
        <v>3</v>
      </c>
      <c r="DG1414" s="3" t="s">
        <v>3</v>
      </c>
      <c r="DH1414" s="3" t="s">
        <v>3</v>
      </c>
      <c r="DI1414" s="3" t="s">
        <v>3</v>
      </c>
      <c r="DJ1414" s="3" t="s">
        <v>3</v>
      </c>
      <c r="DK1414" s="3" t="s">
        <v>3</v>
      </c>
      <c r="DL1414" s="3" t="s">
        <v>3</v>
      </c>
      <c r="DM1414" s="3" t="s">
        <v>3</v>
      </c>
      <c r="DN1414" s="3">
        <v>0</v>
      </c>
      <c r="DO1414" s="3">
        <v>0</v>
      </c>
      <c r="DP1414" s="3">
        <v>1</v>
      </c>
      <c r="DQ1414" s="3">
        <v>1</v>
      </c>
      <c r="DU1414" s="3">
        <v>1003</v>
      </c>
      <c r="DV1414" s="3" t="s">
        <v>672</v>
      </c>
      <c r="DW1414" s="3" t="s">
        <v>672</v>
      </c>
      <c r="DX1414" s="3">
        <v>1</v>
      </c>
      <c r="DZ1414" s="3" t="s">
        <v>3</v>
      </c>
      <c r="EA1414" s="3" t="s">
        <v>3</v>
      </c>
      <c r="EB1414" s="3" t="s">
        <v>3</v>
      </c>
      <c r="EC1414" s="3" t="s">
        <v>3</v>
      </c>
      <c r="EE1414" s="3">
        <v>56938530</v>
      </c>
      <c r="EF1414" s="3">
        <v>200</v>
      </c>
      <c r="EG1414" s="3" t="s">
        <v>343</v>
      </c>
      <c r="EH1414" s="3">
        <v>0</v>
      </c>
      <c r="EI1414" s="3" t="s">
        <v>3</v>
      </c>
      <c r="EJ1414" s="3">
        <v>1</v>
      </c>
      <c r="EK1414" s="3">
        <v>1617</v>
      </c>
      <c r="EL1414" s="3" t="s">
        <v>344</v>
      </c>
      <c r="EM1414" s="3" t="s">
        <v>345</v>
      </c>
      <c r="EO1414" s="3" t="s">
        <v>3</v>
      </c>
      <c r="EQ1414" s="3">
        <v>0</v>
      </c>
      <c r="ER1414" s="3">
        <v>96.05</v>
      </c>
      <c r="ES1414" s="3">
        <v>96.05</v>
      </c>
      <c r="ET1414" s="3">
        <v>0</v>
      </c>
      <c r="EU1414" s="3">
        <v>0</v>
      </c>
      <c r="EV1414" s="3">
        <v>0</v>
      </c>
      <c r="EW1414" s="3">
        <v>0</v>
      </c>
      <c r="EX1414" s="3">
        <v>0</v>
      </c>
      <c r="EY1414" s="3">
        <v>0</v>
      </c>
      <c r="FQ1414" s="3">
        <v>0</v>
      </c>
      <c r="FR1414" s="3">
        <v>0</v>
      </c>
      <c r="FS1414" s="3">
        <v>0</v>
      </c>
      <c r="FX1414" s="3">
        <v>0</v>
      </c>
      <c r="FY1414" s="3">
        <v>0</v>
      </c>
      <c r="GA1414" s="3" t="s">
        <v>3</v>
      </c>
      <c r="GD1414" s="3">
        <v>1</v>
      </c>
      <c r="GF1414" s="3">
        <v>1389239608</v>
      </c>
      <c r="GG1414" s="3">
        <v>2</v>
      </c>
      <c r="GH1414" s="3">
        <v>1</v>
      </c>
      <c r="GI1414" s="3">
        <v>2</v>
      </c>
      <c r="GJ1414" s="3">
        <v>0</v>
      </c>
      <c r="GK1414" s="3">
        <v>0</v>
      </c>
      <c r="GL1414" s="3">
        <f t="shared" si="1186"/>
        <v>0</v>
      </c>
      <c r="GM1414" s="3">
        <f t="shared" si="1187"/>
        <v>31622.54</v>
      </c>
      <c r="GN1414" s="3">
        <f t="shared" si="1188"/>
        <v>31622.54</v>
      </c>
      <c r="GO1414" s="3">
        <f t="shared" si="1189"/>
        <v>0</v>
      </c>
      <c r="GP1414" s="3">
        <f t="shared" si="1190"/>
        <v>0</v>
      </c>
      <c r="GR1414" s="3">
        <v>0</v>
      </c>
      <c r="GS1414" s="3">
        <v>3</v>
      </c>
      <c r="GT1414" s="3">
        <v>0</v>
      </c>
      <c r="GU1414" s="3" t="s">
        <v>3</v>
      </c>
      <c r="GV1414" s="3">
        <f t="shared" si="1191"/>
        <v>0</v>
      </c>
      <c r="GW1414" s="3">
        <v>1</v>
      </c>
      <c r="GX1414" s="3">
        <f t="shared" si="1192"/>
        <v>0</v>
      </c>
      <c r="HA1414" s="3">
        <v>0</v>
      </c>
      <c r="HB1414" s="3">
        <v>0</v>
      </c>
      <c r="HC1414" s="3">
        <f t="shared" si="1193"/>
        <v>0</v>
      </c>
      <c r="HE1414" s="3" t="s">
        <v>3</v>
      </c>
      <c r="HF1414" s="3" t="s">
        <v>3</v>
      </c>
      <c r="HM1414" s="3" t="s">
        <v>3</v>
      </c>
      <c r="HN1414" s="3" t="s">
        <v>3</v>
      </c>
      <c r="HO1414" s="3" t="s">
        <v>3</v>
      </c>
      <c r="HP1414" s="3" t="s">
        <v>3</v>
      </c>
      <c r="HQ1414" s="3" t="s">
        <v>3</v>
      </c>
      <c r="HS1414" s="3">
        <v>0</v>
      </c>
      <c r="IK1414" s="3">
        <v>0</v>
      </c>
    </row>
    <row r="1415" spans="1:255" x14ac:dyDescent="0.2">
      <c r="A1415" s="2">
        <v>17</v>
      </c>
      <c r="B1415" s="2">
        <v>1</v>
      </c>
      <c r="C1415" s="2">
        <f>ROW(SmtRes!A1250)</f>
        <v>1250</v>
      </c>
      <c r="D1415" s="2">
        <f>ROW(EtalonRes!A1585)</f>
        <v>1585</v>
      </c>
      <c r="E1415" s="2" t="s">
        <v>1257</v>
      </c>
      <c r="F1415" s="2" t="s">
        <v>1206</v>
      </c>
      <c r="G1415" s="2" t="s">
        <v>1207</v>
      </c>
      <c r="H1415" s="2" t="s">
        <v>1208</v>
      </c>
      <c r="I1415" s="2">
        <f>ROUND((120+60+40)/10,9)</f>
        <v>22</v>
      </c>
      <c r="J1415" s="2">
        <v>0</v>
      </c>
      <c r="K1415" s="2">
        <f>ROUND((120+60+40)/10,9)</f>
        <v>22</v>
      </c>
      <c r="L1415" s="2"/>
      <c r="M1415" s="2"/>
      <c r="N1415" s="2"/>
      <c r="O1415" s="2">
        <f t="shared" si="1169"/>
        <v>1924.28</v>
      </c>
      <c r="P1415" s="2">
        <f t="shared" si="1170"/>
        <v>1248.23</v>
      </c>
      <c r="Q1415" s="2">
        <f t="shared" si="1155"/>
        <v>17.28</v>
      </c>
      <c r="R1415" s="2">
        <f t="shared" si="1156"/>
        <v>2.5299999999999998</v>
      </c>
      <c r="S1415" s="2">
        <f t="shared" si="1171"/>
        <v>658.77</v>
      </c>
      <c r="T1415" s="2">
        <f t="shared" si="1172"/>
        <v>0</v>
      </c>
      <c r="U1415" s="2">
        <f t="shared" si="1173"/>
        <v>50.674799999999998</v>
      </c>
      <c r="V1415" s="2">
        <f t="shared" si="1174"/>
        <v>0</v>
      </c>
      <c r="W1415" s="2">
        <f t="shared" si="1175"/>
        <v>0</v>
      </c>
      <c r="X1415" s="2">
        <f t="shared" si="1157"/>
        <v>575.33000000000004</v>
      </c>
      <c r="Y1415" s="2">
        <f t="shared" si="1158"/>
        <v>310.81</v>
      </c>
      <c r="Z1415" s="2"/>
      <c r="AA1415" s="2">
        <v>56661434</v>
      </c>
      <c r="AB1415" s="2">
        <f t="shared" si="1176"/>
        <v>85.03</v>
      </c>
      <c r="AC1415" s="2">
        <f t="shared" si="1159"/>
        <v>55.68</v>
      </c>
      <c r="AD1415" s="2">
        <f t="shared" si="1160"/>
        <v>0.75</v>
      </c>
      <c r="AE1415" s="2">
        <f t="shared" si="1161"/>
        <v>0.11</v>
      </c>
      <c r="AF1415" s="2">
        <f t="shared" si="1162"/>
        <v>28.6</v>
      </c>
      <c r="AG1415" s="2">
        <f t="shared" si="1177"/>
        <v>0</v>
      </c>
      <c r="AH1415" s="2">
        <f t="shared" si="1163"/>
        <v>2.2000000000000002</v>
      </c>
      <c r="AI1415" s="2">
        <f t="shared" si="1164"/>
        <v>0</v>
      </c>
      <c r="AJ1415" s="2">
        <f t="shared" si="1178"/>
        <v>0</v>
      </c>
      <c r="AK1415" s="2">
        <v>85.03</v>
      </c>
      <c r="AL1415" s="2">
        <v>55.68</v>
      </c>
      <c r="AM1415" s="2">
        <v>0.75</v>
      </c>
      <c r="AN1415" s="2">
        <v>0.11</v>
      </c>
      <c r="AO1415" s="2">
        <v>28.6</v>
      </c>
      <c r="AP1415" s="2">
        <v>0</v>
      </c>
      <c r="AQ1415" s="2">
        <v>2.2000000000000002</v>
      </c>
      <c r="AR1415" s="2">
        <v>0</v>
      </c>
      <c r="AS1415" s="2">
        <v>0</v>
      </c>
      <c r="AT1415" s="2">
        <v>87</v>
      </c>
      <c r="AU1415" s="2">
        <v>47</v>
      </c>
      <c r="AV1415" s="2">
        <v>1.0469999999999999</v>
      </c>
      <c r="AW1415" s="2">
        <v>1.0189999999999999</v>
      </c>
      <c r="AX1415" s="2"/>
      <c r="AY1415" s="2"/>
      <c r="AZ1415" s="2">
        <v>1</v>
      </c>
      <c r="BA1415" s="2">
        <v>1</v>
      </c>
      <c r="BB1415" s="2">
        <v>1</v>
      </c>
      <c r="BC1415" s="2">
        <v>1</v>
      </c>
      <c r="BD1415" s="2" t="s">
        <v>3</v>
      </c>
      <c r="BE1415" s="2" t="s">
        <v>3</v>
      </c>
      <c r="BF1415" s="2" t="s">
        <v>3</v>
      </c>
      <c r="BG1415" s="2" t="s">
        <v>3</v>
      </c>
      <c r="BH1415" s="2">
        <v>0</v>
      </c>
      <c r="BI1415" s="2">
        <v>1</v>
      </c>
      <c r="BJ1415" s="2" t="s">
        <v>1209</v>
      </c>
      <c r="BK1415" s="2"/>
      <c r="BL1415" s="2"/>
      <c r="BM1415" s="2">
        <v>29</v>
      </c>
      <c r="BN1415" s="2">
        <v>0</v>
      </c>
      <c r="BO1415" s="2" t="s">
        <v>1206</v>
      </c>
      <c r="BP1415" s="2">
        <v>1</v>
      </c>
      <c r="BQ1415" s="2">
        <v>30</v>
      </c>
      <c r="BR1415" s="2">
        <v>0</v>
      </c>
      <c r="BS1415" s="2">
        <v>1</v>
      </c>
      <c r="BT1415" s="2">
        <v>1</v>
      </c>
      <c r="BU1415" s="2">
        <v>1</v>
      </c>
      <c r="BV1415" s="2">
        <v>1</v>
      </c>
      <c r="BW1415" s="2">
        <v>1</v>
      </c>
      <c r="BX1415" s="2">
        <v>1</v>
      </c>
      <c r="BY1415" s="2" t="s">
        <v>3</v>
      </c>
      <c r="BZ1415" s="2">
        <v>87</v>
      </c>
      <c r="CA1415" s="2">
        <v>47</v>
      </c>
      <c r="CB1415" s="2" t="s">
        <v>3</v>
      </c>
      <c r="CC1415" s="2"/>
      <c r="CD1415" s="2"/>
      <c r="CE1415" s="2">
        <v>1566</v>
      </c>
      <c r="CF1415" s="2">
        <v>0</v>
      </c>
      <c r="CG1415" s="2">
        <v>0</v>
      </c>
      <c r="CH1415" s="2"/>
      <c r="CI1415" s="2"/>
      <c r="CJ1415" s="2"/>
      <c r="CK1415" s="2"/>
      <c r="CL1415" s="2"/>
      <c r="CM1415" s="2">
        <v>0</v>
      </c>
      <c r="CN1415" s="2" t="s">
        <v>3</v>
      </c>
      <c r="CO1415" s="2">
        <v>0</v>
      </c>
      <c r="CP1415" s="2">
        <f t="shared" si="1179"/>
        <v>1924.28</v>
      </c>
      <c r="CQ1415" s="2">
        <f t="shared" si="1180"/>
        <v>56.74</v>
      </c>
      <c r="CR1415" s="2">
        <f t="shared" si="1165"/>
        <v>0.79</v>
      </c>
      <c r="CS1415" s="2">
        <f t="shared" si="1166"/>
        <v>0.12</v>
      </c>
      <c r="CT1415" s="2">
        <f t="shared" si="1181"/>
        <v>29.94</v>
      </c>
      <c r="CU1415" s="2">
        <f t="shared" si="1182"/>
        <v>0</v>
      </c>
      <c r="CV1415" s="2">
        <f t="shared" si="1183"/>
        <v>2.3033999999999999</v>
      </c>
      <c r="CW1415" s="2">
        <f t="shared" si="1184"/>
        <v>0</v>
      </c>
      <c r="CX1415" s="2">
        <f t="shared" si="1185"/>
        <v>0</v>
      </c>
      <c r="CY1415" s="2">
        <f t="shared" si="1167"/>
        <v>573.23</v>
      </c>
      <c r="CZ1415" s="2">
        <f t="shared" si="1168"/>
        <v>309.68</v>
      </c>
      <c r="DA1415" s="2"/>
      <c r="DB1415" s="2"/>
      <c r="DC1415" s="2" t="s">
        <v>3</v>
      </c>
      <c r="DD1415" s="2" t="s">
        <v>3</v>
      </c>
      <c r="DE1415" s="2" t="s">
        <v>3</v>
      </c>
      <c r="DF1415" s="2" t="s">
        <v>3</v>
      </c>
      <c r="DG1415" s="2" t="s">
        <v>3</v>
      </c>
      <c r="DH1415" s="2" t="s">
        <v>3</v>
      </c>
      <c r="DI1415" s="2" t="s">
        <v>3</v>
      </c>
      <c r="DJ1415" s="2" t="s">
        <v>3</v>
      </c>
      <c r="DK1415" s="2" t="s">
        <v>3</v>
      </c>
      <c r="DL1415" s="2" t="s">
        <v>3</v>
      </c>
      <c r="DM1415" s="2" t="s">
        <v>3</v>
      </c>
      <c r="DN1415" s="2">
        <v>0</v>
      </c>
      <c r="DO1415" s="2">
        <v>0</v>
      </c>
      <c r="DP1415" s="2">
        <v>1</v>
      </c>
      <c r="DQ1415" s="2">
        <v>1</v>
      </c>
      <c r="DR1415" s="2"/>
      <c r="DS1415" s="2"/>
      <c r="DT1415" s="2"/>
      <c r="DU1415" s="2">
        <v>1013</v>
      </c>
      <c r="DV1415" s="2" t="s">
        <v>1208</v>
      </c>
      <c r="DW1415" s="2" t="s">
        <v>1208</v>
      </c>
      <c r="DX1415" s="2">
        <v>1</v>
      </c>
      <c r="DY1415" s="2"/>
      <c r="DZ1415" s="2" t="s">
        <v>3</v>
      </c>
      <c r="EA1415" s="2" t="s">
        <v>3</v>
      </c>
      <c r="EB1415" s="2" t="s">
        <v>3</v>
      </c>
      <c r="EC1415" s="2" t="s">
        <v>3</v>
      </c>
      <c r="ED1415" s="2"/>
      <c r="EE1415" s="2">
        <v>56938462</v>
      </c>
      <c r="EF1415" s="2">
        <v>30</v>
      </c>
      <c r="EG1415" s="2" t="s">
        <v>34</v>
      </c>
      <c r="EH1415" s="2">
        <v>0</v>
      </c>
      <c r="EI1415" s="2" t="s">
        <v>3</v>
      </c>
      <c r="EJ1415" s="2">
        <v>1</v>
      </c>
      <c r="EK1415" s="2">
        <v>29</v>
      </c>
      <c r="EL1415" s="2" t="s">
        <v>667</v>
      </c>
      <c r="EM1415" s="2" t="s">
        <v>668</v>
      </c>
      <c r="EN1415" s="2"/>
      <c r="EO1415" s="2" t="s">
        <v>3</v>
      </c>
      <c r="EP1415" s="2"/>
      <c r="EQ1415" s="2">
        <v>131072</v>
      </c>
      <c r="ER1415" s="2">
        <v>85.03</v>
      </c>
      <c r="ES1415" s="2">
        <v>55.68</v>
      </c>
      <c r="ET1415" s="2">
        <v>0.75</v>
      </c>
      <c r="EU1415" s="2">
        <v>0.11</v>
      </c>
      <c r="EV1415" s="2">
        <v>28.6</v>
      </c>
      <c r="EW1415" s="2">
        <v>2.2000000000000002</v>
      </c>
      <c r="EX1415" s="2">
        <v>0</v>
      </c>
      <c r="EY1415" s="2">
        <v>0</v>
      </c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>
        <v>0</v>
      </c>
      <c r="FR1415" s="2">
        <v>0</v>
      </c>
      <c r="FS1415" s="2">
        <v>0</v>
      </c>
      <c r="FT1415" s="2"/>
      <c r="FU1415" s="2"/>
      <c r="FV1415" s="2"/>
      <c r="FW1415" s="2"/>
      <c r="FX1415" s="2">
        <v>87</v>
      </c>
      <c r="FY1415" s="2">
        <v>47</v>
      </c>
      <c r="FZ1415" s="2"/>
      <c r="GA1415" s="2" t="s">
        <v>3</v>
      </c>
      <c r="GB1415" s="2"/>
      <c r="GC1415" s="2"/>
      <c r="GD1415" s="2">
        <v>1</v>
      </c>
      <c r="GE1415" s="2"/>
      <c r="GF1415" s="2">
        <v>-2051619664</v>
      </c>
      <c r="GG1415" s="2">
        <v>2</v>
      </c>
      <c r="GH1415" s="2">
        <v>1</v>
      </c>
      <c r="GI1415" s="2">
        <v>2</v>
      </c>
      <c r="GJ1415" s="2">
        <v>0</v>
      </c>
      <c r="GK1415" s="2">
        <v>0</v>
      </c>
      <c r="GL1415" s="2">
        <f t="shared" si="1186"/>
        <v>0</v>
      </c>
      <c r="GM1415" s="2">
        <f t="shared" si="1187"/>
        <v>2810.42</v>
      </c>
      <c r="GN1415" s="2">
        <f t="shared" si="1188"/>
        <v>2810.42</v>
      </c>
      <c r="GO1415" s="2">
        <f t="shared" si="1189"/>
        <v>0</v>
      </c>
      <c r="GP1415" s="2">
        <f t="shared" si="1190"/>
        <v>0</v>
      </c>
      <c r="GQ1415" s="2"/>
      <c r="GR1415" s="2">
        <v>0</v>
      </c>
      <c r="GS1415" s="2">
        <v>3</v>
      </c>
      <c r="GT1415" s="2">
        <v>0</v>
      </c>
      <c r="GU1415" s="2" t="s">
        <v>3</v>
      </c>
      <c r="GV1415" s="2">
        <f t="shared" si="1191"/>
        <v>0</v>
      </c>
      <c r="GW1415" s="2">
        <v>1</v>
      </c>
      <c r="GX1415" s="2">
        <f t="shared" si="1192"/>
        <v>0</v>
      </c>
      <c r="GY1415" s="2"/>
      <c r="GZ1415" s="2"/>
      <c r="HA1415" s="2">
        <v>0</v>
      </c>
      <c r="HB1415" s="2">
        <v>0</v>
      </c>
      <c r="HC1415" s="2">
        <f t="shared" si="1193"/>
        <v>0</v>
      </c>
      <c r="HD1415" s="2"/>
      <c r="HE1415" s="2" t="s">
        <v>3</v>
      </c>
      <c r="HF1415" s="2" t="s">
        <v>3</v>
      </c>
      <c r="HG1415" s="2"/>
      <c r="HH1415" s="2"/>
      <c r="HI1415" s="2"/>
      <c r="HJ1415" s="2"/>
      <c r="HK1415" s="2"/>
      <c r="HL1415" s="2"/>
      <c r="HM1415" s="2" t="s">
        <v>3</v>
      </c>
      <c r="HN1415" s="2" t="s">
        <v>3</v>
      </c>
      <c r="HO1415" s="2" t="s">
        <v>3</v>
      </c>
      <c r="HP1415" s="2" t="s">
        <v>3</v>
      </c>
      <c r="HQ1415" s="2" t="s">
        <v>3</v>
      </c>
      <c r="HR1415" s="2"/>
      <c r="HS1415" s="2">
        <v>0</v>
      </c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>
        <v>0</v>
      </c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</row>
    <row r="1416" spans="1:255" x14ac:dyDescent="0.2">
      <c r="A1416" s="3">
        <v>17</v>
      </c>
      <c r="B1416" s="3">
        <v>1</v>
      </c>
      <c r="C1416" s="3">
        <f>ROW(SmtRes!A1258)</f>
        <v>1258</v>
      </c>
      <c r="D1416" s="3">
        <f>ROW(EtalonRes!A1594)</f>
        <v>1594</v>
      </c>
      <c r="E1416" s="3" t="s">
        <v>1257</v>
      </c>
      <c r="F1416" s="3" t="s">
        <v>1206</v>
      </c>
      <c r="G1416" s="3" t="s">
        <v>1207</v>
      </c>
      <c r="H1416" s="3" t="s">
        <v>1208</v>
      </c>
      <c r="I1416" s="3">
        <f>ROUND((120+60+40)/10,9)</f>
        <v>22</v>
      </c>
      <c r="J1416" s="3">
        <v>0</v>
      </c>
      <c r="K1416" s="3">
        <f>ROUND((120+60+40)/10,9)</f>
        <v>22</v>
      </c>
      <c r="O1416" s="3">
        <f t="shared" si="1169"/>
        <v>61893.760000000002</v>
      </c>
      <c r="P1416" s="3">
        <f t="shared" si="1170"/>
        <v>24477.79</v>
      </c>
      <c r="Q1416" s="3">
        <f t="shared" si="1155"/>
        <v>294.27999999999997</v>
      </c>
      <c r="R1416" s="3">
        <f t="shared" si="1156"/>
        <v>142.57</v>
      </c>
      <c r="S1416" s="3">
        <f t="shared" si="1171"/>
        <v>37121.69</v>
      </c>
      <c r="T1416" s="3">
        <f t="shared" si="1172"/>
        <v>0</v>
      </c>
      <c r="U1416" s="3">
        <f t="shared" si="1173"/>
        <v>50.674799999999998</v>
      </c>
      <c r="V1416" s="3">
        <f t="shared" si="1174"/>
        <v>0</v>
      </c>
      <c r="W1416" s="3">
        <f t="shared" si="1175"/>
        <v>0</v>
      </c>
      <c r="X1416" s="3">
        <f t="shared" si="1157"/>
        <v>32419.91</v>
      </c>
      <c r="Y1416" s="3">
        <f t="shared" si="1158"/>
        <v>17514.2</v>
      </c>
      <c r="AA1416" s="3">
        <v>56661436</v>
      </c>
      <c r="AB1416" s="3">
        <f t="shared" si="1176"/>
        <v>85.03</v>
      </c>
      <c r="AC1416" s="3">
        <f t="shared" si="1159"/>
        <v>55.68</v>
      </c>
      <c r="AD1416" s="3">
        <f t="shared" si="1160"/>
        <v>0.75</v>
      </c>
      <c r="AE1416" s="3">
        <f t="shared" si="1161"/>
        <v>0.11</v>
      </c>
      <c r="AF1416" s="3">
        <f t="shared" si="1162"/>
        <v>28.6</v>
      </c>
      <c r="AG1416" s="3">
        <f t="shared" si="1177"/>
        <v>0</v>
      </c>
      <c r="AH1416" s="3">
        <f t="shared" si="1163"/>
        <v>2.2000000000000002</v>
      </c>
      <c r="AI1416" s="3">
        <f t="shared" si="1164"/>
        <v>0</v>
      </c>
      <c r="AJ1416" s="3">
        <f t="shared" si="1178"/>
        <v>0</v>
      </c>
      <c r="AK1416" s="3">
        <v>85.03</v>
      </c>
      <c r="AL1416" s="3">
        <v>55.68</v>
      </c>
      <c r="AM1416" s="3">
        <v>0.75</v>
      </c>
      <c r="AN1416" s="3">
        <v>0.11</v>
      </c>
      <c r="AO1416" s="3">
        <v>28.6</v>
      </c>
      <c r="AP1416" s="3">
        <v>0</v>
      </c>
      <c r="AQ1416" s="3">
        <v>2.2000000000000002</v>
      </c>
      <c r="AR1416" s="3">
        <v>0</v>
      </c>
      <c r="AS1416" s="3">
        <v>0</v>
      </c>
      <c r="AT1416" s="3">
        <v>87</v>
      </c>
      <c r="AU1416" s="3">
        <v>47</v>
      </c>
      <c r="AV1416" s="3">
        <v>1.0469999999999999</v>
      </c>
      <c r="AW1416" s="3">
        <v>1.0189999999999999</v>
      </c>
      <c r="AZ1416" s="3">
        <v>1</v>
      </c>
      <c r="BA1416" s="3">
        <v>56.35</v>
      </c>
      <c r="BB1416" s="3">
        <v>17.03</v>
      </c>
      <c r="BC1416" s="3">
        <v>19.61</v>
      </c>
      <c r="BD1416" s="3" t="s">
        <v>3</v>
      </c>
      <c r="BE1416" s="3" t="s">
        <v>3</v>
      </c>
      <c r="BF1416" s="3" t="s">
        <v>3</v>
      </c>
      <c r="BG1416" s="3" t="s">
        <v>3</v>
      </c>
      <c r="BH1416" s="3">
        <v>0</v>
      </c>
      <c r="BI1416" s="3">
        <v>1</v>
      </c>
      <c r="BJ1416" s="3" t="s">
        <v>1209</v>
      </c>
      <c r="BM1416" s="3">
        <v>29</v>
      </c>
      <c r="BN1416" s="3">
        <v>0</v>
      </c>
      <c r="BO1416" s="3" t="s">
        <v>1206</v>
      </c>
      <c r="BP1416" s="3">
        <v>1</v>
      </c>
      <c r="BQ1416" s="3">
        <v>30</v>
      </c>
      <c r="BR1416" s="3">
        <v>0</v>
      </c>
      <c r="BS1416" s="3">
        <v>56.35</v>
      </c>
      <c r="BT1416" s="3">
        <v>1</v>
      </c>
      <c r="BU1416" s="3">
        <v>1</v>
      </c>
      <c r="BV1416" s="3">
        <v>1</v>
      </c>
      <c r="BW1416" s="3">
        <v>1</v>
      </c>
      <c r="BX1416" s="3">
        <v>1</v>
      </c>
      <c r="BY1416" s="3" t="s">
        <v>3</v>
      </c>
      <c r="BZ1416" s="3">
        <v>87</v>
      </c>
      <c r="CA1416" s="3">
        <v>47</v>
      </c>
      <c r="CB1416" s="3" t="s">
        <v>3</v>
      </c>
      <c r="CE1416" s="3">
        <v>1566</v>
      </c>
      <c r="CF1416" s="3">
        <v>0</v>
      </c>
      <c r="CG1416" s="3">
        <v>0</v>
      </c>
      <c r="CM1416" s="3">
        <v>0</v>
      </c>
      <c r="CN1416" s="3" t="s">
        <v>3</v>
      </c>
      <c r="CO1416" s="3">
        <v>0</v>
      </c>
      <c r="CP1416" s="3">
        <f t="shared" si="1179"/>
        <v>61893.760000000002</v>
      </c>
      <c r="CQ1416" s="3">
        <f t="shared" si="1180"/>
        <v>1112.67</v>
      </c>
      <c r="CR1416" s="3">
        <f t="shared" si="1165"/>
        <v>13.45</v>
      </c>
      <c r="CS1416" s="3">
        <f t="shared" si="1166"/>
        <v>6.76</v>
      </c>
      <c r="CT1416" s="3">
        <f t="shared" si="1181"/>
        <v>1687.12</v>
      </c>
      <c r="CU1416" s="3">
        <f t="shared" si="1182"/>
        <v>0</v>
      </c>
      <c r="CV1416" s="3">
        <f t="shared" si="1183"/>
        <v>2.3033999999999999</v>
      </c>
      <c r="CW1416" s="3">
        <f t="shared" si="1184"/>
        <v>0</v>
      </c>
      <c r="CX1416" s="3">
        <f t="shared" si="1185"/>
        <v>0</v>
      </c>
      <c r="CY1416" s="3">
        <f t="shared" si="1167"/>
        <v>32301.75</v>
      </c>
      <c r="CZ1416" s="3">
        <f t="shared" si="1168"/>
        <v>17450.37</v>
      </c>
      <c r="DC1416" s="3" t="s">
        <v>3</v>
      </c>
      <c r="DD1416" s="3" t="s">
        <v>3</v>
      </c>
      <c r="DE1416" s="3" t="s">
        <v>3</v>
      </c>
      <c r="DF1416" s="3" t="s">
        <v>3</v>
      </c>
      <c r="DG1416" s="3" t="s">
        <v>3</v>
      </c>
      <c r="DH1416" s="3" t="s">
        <v>3</v>
      </c>
      <c r="DI1416" s="3" t="s">
        <v>3</v>
      </c>
      <c r="DJ1416" s="3" t="s">
        <v>3</v>
      </c>
      <c r="DK1416" s="3" t="s">
        <v>3</v>
      </c>
      <c r="DL1416" s="3" t="s">
        <v>3</v>
      </c>
      <c r="DM1416" s="3" t="s">
        <v>3</v>
      </c>
      <c r="DN1416" s="3">
        <v>0</v>
      </c>
      <c r="DO1416" s="3">
        <v>0</v>
      </c>
      <c r="DP1416" s="3">
        <v>1</v>
      </c>
      <c r="DQ1416" s="3">
        <v>1</v>
      </c>
      <c r="DU1416" s="3">
        <v>1013</v>
      </c>
      <c r="DV1416" s="3" t="s">
        <v>1208</v>
      </c>
      <c r="DW1416" s="3" t="s">
        <v>1208</v>
      </c>
      <c r="DX1416" s="3">
        <v>1</v>
      </c>
      <c r="DZ1416" s="3" t="s">
        <v>3</v>
      </c>
      <c r="EA1416" s="3" t="s">
        <v>3</v>
      </c>
      <c r="EB1416" s="3" t="s">
        <v>3</v>
      </c>
      <c r="EC1416" s="3" t="s">
        <v>3</v>
      </c>
      <c r="EE1416" s="3">
        <v>56938462</v>
      </c>
      <c r="EF1416" s="3">
        <v>30</v>
      </c>
      <c r="EG1416" s="3" t="s">
        <v>34</v>
      </c>
      <c r="EH1416" s="3">
        <v>0</v>
      </c>
      <c r="EI1416" s="3" t="s">
        <v>3</v>
      </c>
      <c r="EJ1416" s="3">
        <v>1</v>
      </c>
      <c r="EK1416" s="3">
        <v>29</v>
      </c>
      <c r="EL1416" s="3" t="s">
        <v>667</v>
      </c>
      <c r="EM1416" s="3" t="s">
        <v>668</v>
      </c>
      <c r="EO1416" s="3" t="s">
        <v>3</v>
      </c>
      <c r="EQ1416" s="3">
        <v>131072</v>
      </c>
      <c r="ER1416" s="3">
        <v>85.03</v>
      </c>
      <c r="ES1416" s="3">
        <v>55.68</v>
      </c>
      <c r="ET1416" s="3">
        <v>0.75</v>
      </c>
      <c r="EU1416" s="3">
        <v>0.11</v>
      </c>
      <c r="EV1416" s="3">
        <v>28.6</v>
      </c>
      <c r="EW1416" s="3">
        <v>2.2000000000000002</v>
      </c>
      <c r="EX1416" s="3">
        <v>0</v>
      </c>
      <c r="EY1416" s="3">
        <v>0</v>
      </c>
      <c r="FQ1416" s="3">
        <v>0</v>
      </c>
      <c r="FR1416" s="3">
        <v>0</v>
      </c>
      <c r="FS1416" s="3">
        <v>0</v>
      </c>
      <c r="FX1416" s="3">
        <v>87</v>
      </c>
      <c r="FY1416" s="3">
        <v>47</v>
      </c>
      <c r="GA1416" s="3" t="s">
        <v>3</v>
      </c>
      <c r="GD1416" s="3">
        <v>1</v>
      </c>
      <c r="GF1416" s="3">
        <v>-2051619664</v>
      </c>
      <c r="GG1416" s="3">
        <v>2</v>
      </c>
      <c r="GH1416" s="3">
        <v>1</v>
      </c>
      <c r="GI1416" s="3">
        <v>2</v>
      </c>
      <c r="GJ1416" s="3">
        <v>0</v>
      </c>
      <c r="GK1416" s="3">
        <v>0</v>
      </c>
      <c r="GL1416" s="3">
        <f t="shared" si="1186"/>
        <v>0</v>
      </c>
      <c r="GM1416" s="3">
        <f t="shared" si="1187"/>
        <v>111827.87</v>
      </c>
      <c r="GN1416" s="3">
        <f t="shared" si="1188"/>
        <v>111827.87</v>
      </c>
      <c r="GO1416" s="3">
        <f t="shared" si="1189"/>
        <v>0</v>
      </c>
      <c r="GP1416" s="3">
        <f t="shared" si="1190"/>
        <v>0</v>
      </c>
      <c r="GR1416" s="3">
        <v>0</v>
      </c>
      <c r="GS1416" s="3">
        <v>3</v>
      </c>
      <c r="GT1416" s="3">
        <v>0</v>
      </c>
      <c r="GU1416" s="3" t="s">
        <v>3</v>
      </c>
      <c r="GV1416" s="3">
        <f t="shared" si="1191"/>
        <v>0</v>
      </c>
      <c r="GW1416" s="3">
        <v>1</v>
      </c>
      <c r="GX1416" s="3">
        <f t="shared" si="1192"/>
        <v>0</v>
      </c>
      <c r="HA1416" s="3">
        <v>0</v>
      </c>
      <c r="HB1416" s="3">
        <v>0</v>
      </c>
      <c r="HC1416" s="3">
        <f t="shared" si="1193"/>
        <v>0</v>
      </c>
      <c r="HE1416" s="3" t="s">
        <v>3</v>
      </c>
      <c r="HF1416" s="3" t="s">
        <v>3</v>
      </c>
      <c r="HM1416" s="3" t="s">
        <v>3</v>
      </c>
      <c r="HN1416" s="3" t="s">
        <v>3</v>
      </c>
      <c r="HO1416" s="3" t="s">
        <v>3</v>
      </c>
      <c r="HP1416" s="3" t="s">
        <v>3</v>
      </c>
      <c r="HQ1416" s="3" t="s">
        <v>3</v>
      </c>
      <c r="HS1416" s="3">
        <v>0</v>
      </c>
      <c r="IK1416" s="3">
        <v>0</v>
      </c>
    </row>
    <row r="1417" spans="1:255" x14ac:dyDescent="0.2">
      <c r="A1417" s="2">
        <v>18</v>
      </c>
      <c r="B1417" s="2">
        <v>1</v>
      </c>
      <c r="C1417" s="2">
        <v>1250</v>
      </c>
      <c r="D1417" s="2"/>
      <c r="E1417" s="2" t="s">
        <v>1258</v>
      </c>
      <c r="F1417" s="2" t="s">
        <v>670</v>
      </c>
      <c r="G1417" s="2" t="s">
        <v>671</v>
      </c>
      <c r="H1417" s="2" t="s">
        <v>672</v>
      </c>
      <c r="I1417" s="2">
        <f>I1415*J1417</f>
        <v>330</v>
      </c>
      <c r="J1417" s="2">
        <v>15</v>
      </c>
      <c r="K1417" s="2">
        <v>15</v>
      </c>
      <c r="L1417" s="2"/>
      <c r="M1417" s="2"/>
      <c r="N1417" s="2"/>
      <c r="O1417" s="2">
        <f t="shared" si="1169"/>
        <v>790.23</v>
      </c>
      <c r="P1417" s="2">
        <f t="shared" si="1170"/>
        <v>790.23</v>
      </c>
      <c r="Q1417" s="2">
        <f t="shared" si="1155"/>
        <v>0</v>
      </c>
      <c r="R1417" s="2">
        <f t="shared" si="1156"/>
        <v>0</v>
      </c>
      <c r="S1417" s="2">
        <f t="shared" si="1171"/>
        <v>0</v>
      </c>
      <c r="T1417" s="2">
        <f t="shared" si="1172"/>
        <v>0</v>
      </c>
      <c r="U1417" s="2">
        <f t="shared" si="1173"/>
        <v>0</v>
      </c>
      <c r="V1417" s="2">
        <f t="shared" si="1174"/>
        <v>0</v>
      </c>
      <c r="W1417" s="2">
        <f t="shared" si="1175"/>
        <v>0</v>
      </c>
      <c r="X1417" s="2">
        <f t="shared" si="1157"/>
        <v>0</v>
      </c>
      <c r="Y1417" s="2">
        <f t="shared" si="1158"/>
        <v>0</v>
      </c>
      <c r="Z1417" s="2"/>
      <c r="AA1417" s="2">
        <v>56661434</v>
      </c>
      <c r="AB1417" s="2">
        <f t="shared" si="1176"/>
        <v>2.35</v>
      </c>
      <c r="AC1417" s="2">
        <f t="shared" si="1159"/>
        <v>2.35</v>
      </c>
      <c r="AD1417" s="2">
        <f t="shared" si="1160"/>
        <v>0</v>
      </c>
      <c r="AE1417" s="2">
        <f t="shared" si="1161"/>
        <v>0</v>
      </c>
      <c r="AF1417" s="2">
        <f t="shared" si="1162"/>
        <v>0</v>
      </c>
      <c r="AG1417" s="2">
        <f t="shared" si="1177"/>
        <v>0</v>
      </c>
      <c r="AH1417" s="2">
        <f t="shared" si="1163"/>
        <v>0</v>
      </c>
      <c r="AI1417" s="2">
        <f t="shared" si="1164"/>
        <v>0</v>
      </c>
      <c r="AJ1417" s="2">
        <f t="shared" si="1178"/>
        <v>0</v>
      </c>
      <c r="AK1417" s="2">
        <v>2.35</v>
      </c>
      <c r="AL1417" s="2">
        <v>2.35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87</v>
      </c>
      <c r="AU1417" s="2">
        <v>47</v>
      </c>
      <c r="AV1417" s="2">
        <v>1</v>
      </c>
      <c r="AW1417" s="2">
        <v>1.0189999999999999</v>
      </c>
      <c r="AX1417" s="2"/>
      <c r="AY1417" s="2"/>
      <c r="AZ1417" s="2">
        <v>1</v>
      </c>
      <c r="BA1417" s="2">
        <v>1</v>
      </c>
      <c r="BB1417" s="2">
        <v>1</v>
      </c>
      <c r="BC1417" s="2">
        <v>1</v>
      </c>
      <c r="BD1417" s="2" t="s">
        <v>3</v>
      </c>
      <c r="BE1417" s="2" t="s">
        <v>3</v>
      </c>
      <c r="BF1417" s="2" t="s">
        <v>3</v>
      </c>
      <c r="BG1417" s="2" t="s">
        <v>3</v>
      </c>
      <c r="BH1417" s="2">
        <v>3</v>
      </c>
      <c r="BI1417" s="2">
        <v>1</v>
      </c>
      <c r="BJ1417" s="2" t="s">
        <v>673</v>
      </c>
      <c r="BK1417" s="2"/>
      <c r="BL1417" s="2"/>
      <c r="BM1417" s="2">
        <v>29</v>
      </c>
      <c r="BN1417" s="2">
        <v>0</v>
      </c>
      <c r="BO1417" s="2" t="s">
        <v>3</v>
      </c>
      <c r="BP1417" s="2">
        <v>0</v>
      </c>
      <c r="BQ1417" s="2">
        <v>30</v>
      </c>
      <c r="BR1417" s="2">
        <v>0</v>
      </c>
      <c r="BS1417" s="2">
        <v>1</v>
      </c>
      <c r="BT1417" s="2">
        <v>1</v>
      </c>
      <c r="BU1417" s="2">
        <v>1</v>
      </c>
      <c r="BV1417" s="2">
        <v>1</v>
      </c>
      <c r="BW1417" s="2">
        <v>1</v>
      </c>
      <c r="BX1417" s="2">
        <v>1</v>
      </c>
      <c r="BY1417" s="2" t="s">
        <v>3</v>
      </c>
      <c r="BZ1417" s="2">
        <v>87</v>
      </c>
      <c r="CA1417" s="2">
        <v>47</v>
      </c>
      <c r="CB1417" s="2" t="s">
        <v>3</v>
      </c>
      <c r="CC1417" s="2"/>
      <c r="CD1417" s="2"/>
      <c r="CE1417" s="2">
        <v>1566</v>
      </c>
      <c r="CF1417" s="2">
        <v>0</v>
      </c>
      <c r="CG1417" s="2">
        <v>0</v>
      </c>
      <c r="CH1417" s="2"/>
      <c r="CI1417" s="2"/>
      <c r="CJ1417" s="2"/>
      <c r="CK1417" s="2"/>
      <c r="CL1417" s="2"/>
      <c r="CM1417" s="2">
        <v>0</v>
      </c>
      <c r="CN1417" s="2" t="s">
        <v>3</v>
      </c>
      <c r="CO1417" s="2">
        <v>0</v>
      </c>
      <c r="CP1417" s="2">
        <f t="shared" si="1179"/>
        <v>790.23</v>
      </c>
      <c r="CQ1417" s="2">
        <f t="shared" si="1180"/>
        <v>2.39</v>
      </c>
      <c r="CR1417" s="2">
        <f t="shared" si="1165"/>
        <v>0</v>
      </c>
      <c r="CS1417" s="2">
        <f t="shared" si="1166"/>
        <v>0</v>
      </c>
      <c r="CT1417" s="2">
        <f t="shared" si="1181"/>
        <v>0</v>
      </c>
      <c r="CU1417" s="2">
        <f t="shared" si="1182"/>
        <v>0</v>
      </c>
      <c r="CV1417" s="2">
        <f t="shared" si="1183"/>
        <v>0</v>
      </c>
      <c r="CW1417" s="2">
        <f t="shared" si="1184"/>
        <v>0</v>
      </c>
      <c r="CX1417" s="2">
        <f t="shared" si="1185"/>
        <v>0</v>
      </c>
      <c r="CY1417" s="2">
        <f t="shared" si="1167"/>
        <v>0</v>
      </c>
      <c r="CZ1417" s="2">
        <f t="shared" si="1168"/>
        <v>0</v>
      </c>
      <c r="DA1417" s="2"/>
      <c r="DB1417" s="2"/>
      <c r="DC1417" s="2" t="s">
        <v>3</v>
      </c>
      <c r="DD1417" s="2" t="s">
        <v>3</v>
      </c>
      <c r="DE1417" s="2" t="s">
        <v>3</v>
      </c>
      <c r="DF1417" s="2" t="s">
        <v>3</v>
      </c>
      <c r="DG1417" s="2" t="s">
        <v>3</v>
      </c>
      <c r="DH1417" s="2" t="s">
        <v>3</v>
      </c>
      <c r="DI1417" s="2" t="s">
        <v>3</v>
      </c>
      <c r="DJ1417" s="2" t="s">
        <v>3</v>
      </c>
      <c r="DK1417" s="2" t="s">
        <v>3</v>
      </c>
      <c r="DL1417" s="2" t="s">
        <v>3</v>
      </c>
      <c r="DM1417" s="2" t="s">
        <v>3</v>
      </c>
      <c r="DN1417" s="2">
        <v>0</v>
      </c>
      <c r="DO1417" s="2">
        <v>0</v>
      </c>
      <c r="DP1417" s="2">
        <v>1</v>
      </c>
      <c r="DQ1417" s="2">
        <v>1</v>
      </c>
      <c r="DR1417" s="2"/>
      <c r="DS1417" s="2"/>
      <c r="DT1417" s="2"/>
      <c r="DU1417" s="2">
        <v>1003</v>
      </c>
      <c r="DV1417" s="2" t="s">
        <v>672</v>
      </c>
      <c r="DW1417" s="2" t="s">
        <v>672</v>
      </c>
      <c r="DX1417" s="2">
        <v>1</v>
      </c>
      <c r="DY1417" s="2"/>
      <c r="DZ1417" s="2" t="s">
        <v>3</v>
      </c>
      <c r="EA1417" s="2" t="s">
        <v>3</v>
      </c>
      <c r="EB1417" s="2" t="s">
        <v>3</v>
      </c>
      <c r="EC1417" s="2" t="s">
        <v>3</v>
      </c>
      <c r="ED1417" s="2"/>
      <c r="EE1417" s="2">
        <v>56938462</v>
      </c>
      <c r="EF1417" s="2">
        <v>30</v>
      </c>
      <c r="EG1417" s="2" t="s">
        <v>34</v>
      </c>
      <c r="EH1417" s="2">
        <v>0</v>
      </c>
      <c r="EI1417" s="2" t="s">
        <v>3</v>
      </c>
      <c r="EJ1417" s="2">
        <v>1</v>
      </c>
      <c r="EK1417" s="2">
        <v>29</v>
      </c>
      <c r="EL1417" s="2" t="s">
        <v>667</v>
      </c>
      <c r="EM1417" s="2" t="s">
        <v>668</v>
      </c>
      <c r="EN1417" s="2"/>
      <c r="EO1417" s="2" t="s">
        <v>3</v>
      </c>
      <c r="EP1417" s="2"/>
      <c r="EQ1417" s="2">
        <v>0</v>
      </c>
      <c r="ER1417" s="2">
        <v>2.35</v>
      </c>
      <c r="ES1417" s="2">
        <v>2.35</v>
      </c>
      <c r="ET1417" s="2">
        <v>0</v>
      </c>
      <c r="EU1417" s="2">
        <v>0</v>
      </c>
      <c r="EV1417" s="2">
        <v>0</v>
      </c>
      <c r="EW1417" s="2">
        <v>0</v>
      </c>
      <c r="EX1417" s="2">
        <v>0</v>
      </c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>
        <v>0</v>
      </c>
      <c r="FR1417" s="2">
        <v>0</v>
      </c>
      <c r="FS1417" s="2">
        <v>0</v>
      </c>
      <c r="FT1417" s="2"/>
      <c r="FU1417" s="2"/>
      <c r="FV1417" s="2"/>
      <c r="FW1417" s="2"/>
      <c r="FX1417" s="2">
        <v>87</v>
      </c>
      <c r="FY1417" s="2">
        <v>47</v>
      </c>
      <c r="FZ1417" s="2"/>
      <c r="GA1417" s="2" t="s">
        <v>3</v>
      </c>
      <c r="GB1417" s="2"/>
      <c r="GC1417" s="2"/>
      <c r="GD1417" s="2">
        <v>1</v>
      </c>
      <c r="GE1417" s="2"/>
      <c r="GF1417" s="2">
        <v>1628137600</v>
      </c>
      <c r="GG1417" s="2">
        <v>2</v>
      </c>
      <c r="GH1417" s="2">
        <v>1</v>
      </c>
      <c r="GI1417" s="2">
        <v>-2</v>
      </c>
      <c r="GJ1417" s="2">
        <v>0</v>
      </c>
      <c r="GK1417" s="2">
        <v>0</v>
      </c>
      <c r="GL1417" s="2">
        <f t="shared" si="1186"/>
        <v>0</v>
      </c>
      <c r="GM1417" s="2">
        <f t="shared" si="1187"/>
        <v>790.23</v>
      </c>
      <c r="GN1417" s="2">
        <f t="shared" si="1188"/>
        <v>790.23</v>
      </c>
      <c r="GO1417" s="2">
        <f t="shared" si="1189"/>
        <v>0</v>
      </c>
      <c r="GP1417" s="2">
        <f t="shared" si="1190"/>
        <v>0</v>
      </c>
      <c r="GQ1417" s="2"/>
      <c r="GR1417" s="2">
        <v>0</v>
      </c>
      <c r="GS1417" s="2">
        <v>3</v>
      </c>
      <c r="GT1417" s="2">
        <v>0</v>
      </c>
      <c r="GU1417" s="2" t="s">
        <v>3</v>
      </c>
      <c r="GV1417" s="2">
        <f t="shared" si="1191"/>
        <v>0</v>
      </c>
      <c r="GW1417" s="2">
        <v>1</v>
      </c>
      <c r="GX1417" s="2">
        <f t="shared" si="1192"/>
        <v>0</v>
      </c>
      <c r="GY1417" s="2"/>
      <c r="GZ1417" s="2"/>
      <c r="HA1417" s="2">
        <v>0</v>
      </c>
      <c r="HB1417" s="2">
        <v>0</v>
      </c>
      <c r="HC1417" s="2">
        <f t="shared" si="1193"/>
        <v>0</v>
      </c>
      <c r="HD1417" s="2"/>
      <c r="HE1417" s="2" t="s">
        <v>3</v>
      </c>
      <c r="HF1417" s="2" t="s">
        <v>3</v>
      </c>
      <c r="HG1417" s="2"/>
      <c r="HH1417" s="2"/>
      <c r="HI1417" s="2"/>
      <c r="HJ1417" s="2"/>
      <c r="HK1417" s="2"/>
      <c r="HL1417" s="2"/>
      <c r="HM1417" s="2" t="s">
        <v>3</v>
      </c>
      <c r="HN1417" s="2" t="s">
        <v>3</v>
      </c>
      <c r="HO1417" s="2" t="s">
        <v>3</v>
      </c>
      <c r="HP1417" s="2" t="s">
        <v>3</v>
      </c>
      <c r="HQ1417" s="2" t="s">
        <v>3</v>
      </c>
      <c r="HR1417" s="2"/>
      <c r="HS1417" s="2">
        <v>0</v>
      </c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>
        <v>0</v>
      </c>
      <c r="IL1417" s="2"/>
      <c r="IM1417" s="2"/>
      <c r="IN1417" s="2"/>
      <c r="IO1417" s="2"/>
      <c r="IP1417" s="2"/>
      <c r="IQ1417" s="2"/>
      <c r="IR1417" s="2"/>
      <c r="IS1417" s="2"/>
      <c r="IT1417" s="2"/>
      <c r="IU1417" s="2"/>
    </row>
    <row r="1418" spans="1:255" x14ac:dyDescent="0.2">
      <c r="A1418" s="3">
        <v>18</v>
      </c>
      <c r="B1418" s="3">
        <v>1</v>
      </c>
      <c r="C1418" s="3">
        <v>1258</v>
      </c>
      <c r="E1418" s="3" t="s">
        <v>1258</v>
      </c>
      <c r="F1418" s="3" t="s">
        <v>670</v>
      </c>
      <c r="G1418" s="3" t="s">
        <v>671</v>
      </c>
      <c r="H1418" s="3" t="s">
        <v>672</v>
      </c>
      <c r="I1418" s="3">
        <f>I1416*J1418</f>
        <v>330</v>
      </c>
      <c r="J1418" s="3">
        <v>15</v>
      </c>
      <c r="K1418" s="3">
        <v>15</v>
      </c>
      <c r="O1418" s="3">
        <f t="shared" si="1169"/>
        <v>12319.69</v>
      </c>
      <c r="P1418" s="3">
        <f t="shared" si="1170"/>
        <v>12319.69</v>
      </c>
      <c r="Q1418" s="3">
        <f t="shared" si="1155"/>
        <v>0</v>
      </c>
      <c r="R1418" s="3">
        <f t="shared" si="1156"/>
        <v>0</v>
      </c>
      <c r="S1418" s="3">
        <f t="shared" si="1171"/>
        <v>0</v>
      </c>
      <c r="T1418" s="3">
        <f t="shared" si="1172"/>
        <v>0</v>
      </c>
      <c r="U1418" s="3">
        <f t="shared" si="1173"/>
        <v>0</v>
      </c>
      <c r="V1418" s="3">
        <f t="shared" si="1174"/>
        <v>0</v>
      </c>
      <c r="W1418" s="3">
        <f t="shared" si="1175"/>
        <v>0</v>
      </c>
      <c r="X1418" s="3">
        <f t="shared" si="1157"/>
        <v>0</v>
      </c>
      <c r="Y1418" s="3">
        <f t="shared" si="1158"/>
        <v>0</v>
      </c>
      <c r="AA1418" s="3">
        <v>56661436</v>
      </c>
      <c r="AB1418" s="3">
        <f t="shared" si="1176"/>
        <v>2.35</v>
      </c>
      <c r="AC1418" s="3">
        <f t="shared" si="1159"/>
        <v>2.35</v>
      </c>
      <c r="AD1418" s="3">
        <f t="shared" si="1160"/>
        <v>0</v>
      </c>
      <c r="AE1418" s="3">
        <f t="shared" si="1161"/>
        <v>0</v>
      </c>
      <c r="AF1418" s="3">
        <f t="shared" si="1162"/>
        <v>0</v>
      </c>
      <c r="AG1418" s="3">
        <f t="shared" si="1177"/>
        <v>0</v>
      </c>
      <c r="AH1418" s="3">
        <f t="shared" si="1163"/>
        <v>0</v>
      </c>
      <c r="AI1418" s="3">
        <f t="shared" si="1164"/>
        <v>0</v>
      </c>
      <c r="AJ1418" s="3">
        <f t="shared" si="1178"/>
        <v>0</v>
      </c>
      <c r="AK1418" s="3">
        <v>2.35</v>
      </c>
      <c r="AL1418" s="3">
        <v>2.35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87</v>
      </c>
      <c r="AU1418" s="3">
        <v>47</v>
      </c>
      <c r="AV1418" s="3">
        <v>1</v>
      </c>
      <c r="AW1418" s="3">
        <v>1.0189999999999999</v>
      </c>
      <c r="AZ1418" s="3">
        <v>1</v>
      </c>
      <c r="BA1418" s="3">
        <v>1</v>
      </c>
      <c r="BB1418" s="3">
        <v>1</v>
      </c>
      <c r="BC1418" s="3">
        <v>15.59</v>
      </c>
      <c r="BD1418" s="3" t="s">
        <v>3</v>
      </c>
      <c r="BE1418" s="3" t="s">
        <v>3</v>
      </c>
      <c r="BF1418" s="3" t="s">
        <v>3</v>
      </c>
      <c r="BG1418" s="3" t="s">
        <v>3</v>
      </c>
      <c r="BH1418" s="3">
        <v>3</v>
      </c>
      <c r="BI1418" s="3">
        <v>1</v>
      </c>
      <c r="BJ1418" s="3" t="s">
        <v>673</v>
      </c>
      <c r="BM1418" s="3">
        <v>29</v>
      </c>
      <c r="BN1418" s="3">
        <v>0</v>
      </c>
      <c r="BO1418" s="3" t="s">
        <v>670</v>
      </c>
      <c r="BP1418" s="3">
        <v>1</v>
      </c>
      <c r="BQ1418" s="3">
        <v>30</v>
      </c>
      <c r="BR1418" s="3">
        <v>0</v>
      </c>
      <c r="BS1418" s="3">
        <v>1</v>
      </c>
      <c r="BT1418" s="3">
        <v>1</v>
      </c>
      <c r="BU1418" s="3">
        <v>1</v>
      </c>
      <c r="BV1418" s="3">
        <v>1</v>
      </c>
      <c r="BW1418" s="3">
        <v>1</v>
      </c>
      <c r="BX1418" s="3">
        <v>1</v>
      </c>
      <c r="BY1418" s="3" t="s">
        <v>3</v>
      </c>
      <c r="BZ1418" s="3">
        <v>87</v>
      </c>
      <c r="CA1418" s="3">
        <v>47</v>
      </c>
      <c r="CB1418" s="3" t="s">
        <v>3</v>
      </c>
      <c r="CE1418" s="3">
        <v>1566</v>
      </c>
      <c r="CF1418" s="3">
        <v>0</v>
      </c>
      <c r="CG1418" s="3">
        <v>0</v>
      </c>
      <c r="CM1418" s="3">
        <v>0</v>
      </c>
      <c r="CN1418" s="3" t="s">
        <v>3</v>
      </c>
      <c r="CO1418" s="3">
        <v>0</v>
      </c>
      <c r="CP1418" s="3">
        <f t="shared" si="1179"/>
        <v>12319.69</v>
      </c>
      <c r="CQ1418" s="3">
        <f t="shared" si="1180"/>
        <v>37.26</v>
      </c>
      <c r="CR1418" s="3">
        <f t="shared" si="1165"/>
        <v>0</v>
      </c>
      <c r="CS1418" s="3">
        <f t="shared" si="1166"/>
        <v>0</v>
      </c>
      <c r="CT1418" s="3">
        <f t="shared" si="1181"/>
        <v>0</v>
      </c>
      <c r="CU1418" s="3">
        <f t="shared" si="1182"/>
        <v>0</v>
      </c>
      <c r="CV1418" s="3">
        <f t="shared" si="1183"/>
        <v>0</v>
      </c>
      <c r="CW1418" s="3">
        <f t="shared" si="1184"/>
        <v>0</v>
      </c>
      <c r="CX1418" s="3">
        <f t="shared" si="1185"/>
        <v>0</v>
      </c>
      <c r="CY1418" s="3">
        <f t="shared" si="1167"/>
        <v>0</v>
      </c>
      <c r="CZ1418" s="3">
        <f t="shared" si="1168"/>
        <v>0</v>
      </c>
      <c r="DC1418" s="3" t="s">
        <v>3</v>
      </c>
      <c r="DD1418" s="3" t="s">
        <v>3</v>
      </c>
      <c r="DE1418" s="3" t="s">
        <v>3</v>
      </c>
      <c r="DF1418" s="3" t="s">
        <v>3</v>
      </c>
      <c r="DG1418" s="3" t="s">
        <v>3</v>
      </c>
      <c r="DH1418" s="3" t="s">
        <v>3</v>
      </c>
      <c r="DI1418" s="3" t="s">
        <v>3</v>
      </c>
      <c r="DJ1418" s="3" t="s">
        <v>3</v>
      </c>
      <c r="DK1418" s="3" t="s">
        <v>3</v>
      </c>
      <c r="DL1418" s="3" t="s">
        <v>3</v>
      </c>
      <c r="DM1418" s="3" t="s">
        <v>3</v>
      </c>
      <c r="DN1418" s="3">
        <v>0</v>
      </c>
      <c r="DO1418" s="3">
        <v>0</v>
      </c>
      <c r="DP1418" s="3">
        <v>1</v>
      </c>
      <c r="DQ1418" s="3">
        <v>1</v>
      </c>
      <c r="DU1418" s="3">
        <v>1003</v>
      </c>
      <c r="DV1418" s="3" t="s">
        <v>672</v>
      </c>
      <c r="DW1418" s="3" t="s">
        <v>672</v>
      </c>
      <c r="DX1418" s="3">
        <v>1</v>
      </c>
      <c r="DZ1418" s="3" t="s">
        <v>3</v>
      </c>
      <c r="EA1418" s="3" t="s">
        <v>3</v>
      </c>
      <c r="EB1418" s="3" t="s">
        <v>3</v>
      </c>
      <c r="EC1418" s="3" t="s">
        <v>3</v>
      </c>
      <c r="EE1418" s="3">
        <v>56938462</v>
      </c>
      <c r="EF1418" s="3">
        <v>30</v>
      </c>
      <c r="EG1418" s="3" t="s">
        <v>34</v>
      </c>
      <c r="EH1418" s="3">
        <v>0</v>
      </c>
      <c r="EI1418" s="3" t="s">
        <v>3</v>
      </c>
      <c r="EJ1418" s="3">
        <v>1</v>
      </c>
      <c r="EK1418" s="3">
        <v>29</v>
      </c>
      <c r="EL1418" s="3" t="s">
        <v>667</v>
      </c>
      <c r="EM1418" s="3" t="s">
        <v>668</v>
      </c>
      <c r="EO1418" s="3" t="s">
        <v>3</v>
      </c>
      <c r="EQ1418" s="3">
        <v>0</v>
      </c>
      <c r="ER1418" s="3">
        <v>2.35</v>
      </c>
      <c r="ES1418" s="3">
        <v>2.35</v>
      </c>
      <c r="ET1418" s="3">
        <v>0</v>
      </c>
      <c r="EU1418" s="3">
        <v>0</v>
      </c>
      <c r="EV1418" s="3">
        <v>0</v>
      </c>
      <c r="EW1418" s="3">
        <v>0</v>
      </c>
      <c r="EX1418" s="3">
        <v>0</v>
      </c>
      <c r="FQ1418" s="3">
        <v>0</v>
      </c>
      <c r="FR1418" s="3">
        <v>0</v>
      </c>
      <c r="FS1418" s="3">
        <v>0</v>
      </c>
      <c r="FX1418" s="3">
        <v>87</v>
      </c>
      <c r="FY1418" s="3">
        <v>47</v>
      </c>
      <c r="GA1418" s="3" t="s">
        <v>3</v>
      </c>
      <c r="GD1418" s="3">
        <v>1</v>
      </c>
      <c r="GF1418" s="3">
        <v>1628137600</v>
      </c>
      <c r="GG1418" s="3">
        <v>2</v>
      </c>
      <c r="GH1418" s="3">
        <v>1</v>
      </c>
      <c r="GI1418" s="3">
        <v>2</v>
      </c>
      <c r="GJ1418" s="3">
        <v>0</v>
      </c>
      <c r="GK1418" s="3">
        <v>0</v>
      </c>
      <c r="GL1418" s="3">
        <f t="shared" si="1186"/>
        <v>0</v>
      </c>
      <c r="GM1418" s="3">
        <f t="shared" si="1187"/>
        <v>12319.69</v>
      </c>
      <c r="GN1418" s="3">
        <f t="shared" si="1188"/>
        <v>12319.69</v>
      </c>
      <c r="GO1418" s="3">
        <f t="shared" si="1189"/>
        <v>0</v>
      </c>
      <c r="GP1418" s="3">
        <f t="shared" si="1190"/>
        <v>0</v>
      </c>
      <c r="GR1418" s="3">
        <v>0</v>
      </c>
      <c r="GS1418" s="3">
        <v>3</v>
      </c>
      <c r="GT1418" s="3">
        <v>0</v>
      </c>
      <c r="GU1418" s="3" t="s">
        <v>3</v>
      </c>
      <c r="GV1418" s="3">
        <f t="shared" si="1191"/>
        <v>0</v>
      </c>
      <c r="GW1418" s="3">
        <v>1</v>
      </c>
      <c r="GX1418" s="3">
        <f t="shared" si="1192"/>
        <v>0</v>
      </c>
      <c r="HA1418" s="3">
        <v>0</v>
      </c>
      <c r="HB1418" s="3">
        <v>0</v>
      </c>
      <c r="HC1418" s="3">
        <f t="shared" si="1193"/>
        <v>0</v>
      </c>
      <c r="HE1418" s="3" t="s">
        <v>3</v>
      </c>
      <c r="HF1418" s="3" t="s">
        <v>3</v>
      </c>
      <c r="HM1418" s="3" t="s">
        <v>3</v>
      </c>
      <c r="HN1418" s="3" t="s">
        <v>3</v>
      </c>
      <c r="HO1418" s="3" t="s">
        <v>3</v>
      </c>
      <c r="HP1418" s="3" t="s">
        <v>3</v>
      </c>
      <c r="HQ1418" s="3" t="s">
        <v>3</v>
      </c>
      <c r="HS1418" s="3">
        <v>0</v>
      </c>
      <c r="IK1418" s="3">
        <v>0</v>
      </c>
    </row>
    <row r="1419" spans="1:255" x14ac:dyDescent="0.2">
      <c r="A1419" s="2">
        <v>18</v>
      </c>
      <c r="B1419" s="2">
        <v>1</v>
      </c>
      <c r="C1419" s="2">
        <v>1245</v>
      </c>
      <c r="D1419" s="2"/>
      <c r="E1419" s="2" t="s">
        <v>1259</v>
      </c>
      <c r="F1419" s="2" t="s">
        <v>1260</v>
      </c>
      <c r="G1419" s="2" t="s">
        <v>1261</v>
      </c>
      <c r="H1419" s="2" t="s">
        <v>672</v>
      </c>
      <c r="I1419" s="2">
        <f>I1415*J1419</f>
        <v>231</v>
      </c>
      <c r="J1419" s="2">
        <v>10.5</v>
      </c>
      <c r="K1419" s="2">
        <v>10.5</v>
      </c>
      <c r="L1419" s="2"/>
      <c r="M1419" s="2"/>
      <c r="N1419" s="2"/>
      <c r="O1419" s="2">
        <f t="shared" si="1169"/>
        <v>5776.45</v>
      </c>
      <c r="P1419" s="2">
        <f t="shared" si="1170"/>
        <v>5776.45</v>
      </c>
      <c r="Q1419" s="2">
        <f t="shared" si="1155"/>
        <v>0</v>
      </c>
      <c r="R1419" s="2">
        <f t="shared" si="1156"/>
        <v>0</v>
      </c>
      <c r="S1419" s="2">
        <f t="shared" si="1171"/>
        <v>0</v>
      </c>
      <c r="T1419" s="2">
        <f t="shared" si="1172"/>
        <v>0</v>
      </c>
      <c r="U1419" s="2">
        <f t="shared" si="1173"/>
        <v>0</v>
      </c>
      <c r="V1419" s="2">
        <f t="shared" si="1174"/>
        <v>0</v>
      </c>
      <c r="W1419" s="2">
        <f t="shared" si="1175"/>
        <v>0</v>
      </c>
      <c r="X1419" s="2">
        <f t="shared" si="1157"/>
        <v>0</v>
      </c>
      <c r="Y1419" s="2">
        <f t="shared" si="1158"/>
        <v>0</v>
      </c>
      <c r="Z1419" s="2"/>
      <c r="AA1419" s="2">
        <v>56661434</v>
      </c>
      <c r="AB1419" s="2">
        <f t="shared" si="1176"/>
        <v>24.54</v>
      </c>
      <c r="AC1419" s="2">
        <f t="shared" si="1159"/>
        <v>24.54</v>
      </c>
      <c r="AD1419" s="2">
        <f t="shared" si="1160"/>
        <v>0</v>
      </c>
      <c r="AE1419" s="2">
        <f t="shared" si="1161"/>
        <v>0</v>
      </c>
      <c r="AF1419" s="2">
        <f t="shared" si="1162"/>
        <v>0</v>
      </c>
      <c r="AG1419" s="2">
        <f t="shared" si="1177"/>
        <v>0</v>
      </c>
      <c r="AH1419" s="2">
        <f t="shared" si="1163"/>
        <v>0</v>
      </c>
      <c r="AI1419" s="2">
        <f t="shared" si="1164"/>
        <v>0</v>
      </c>
      <c r="AJ1419" s="2">
        <f t="shared" si="1178"/>
        <v>0</v>
      </c>
      <c r="AK1419" s="2">
        <v>24.54</v>
      </c>
      <c r="AL1419" s="2">
        <v>24.54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87</v>
      </c>
      <c r="AU1419" s="2">
        <v>47</v>
      </c>
      <c r="AV1419" s="2">
        <v>1</v>
      </c>
      <c r="AW1419" s="2">
        <v>1.0189999999999999</v>
      </c>
      <c r="AX1419" s="2"/>
      <c r="AY1419" s="2"/>
      <c r="AZ1419" s="2">
        <v>1</v>
      </c>
      <c r="BA1419" s="2">
        <v>1</v>
      </c>
      <c r="BB1419" s="2">
        <v>1</v>
      </c>
      <c r="BC1419" s="2">
        <v>1</v>
      </c>
      <c r="BD1419" s="2" t="s">
        <v>3</v>
      </c>
      <c r="BE1419" s="2" t="s">
        <v>3</v>
      </c>
      <c r="BF1419" s="2" t="s">
        <v>3</v>
      </c>
      <c r="BG1419" s="2" t="s">
        <v>3</v>
      </c>
      <c r="BH1419" s="2">
        <v>3</v>
      </c>
      <c r="BI1419" s="2">
        <v>1</v>
      </c>
      <c r="BJ1419" s="2" t="s">
        <v>1262</v>
      </c>
      <c r="BK1419" s="2"/>
      <c r="BL1419" s="2"/>
      <c r="BM1419" s="2">
        <v>29</v>
      </c>
      <c r="BN1419" s="2">
        <v>0</v>
      </c>
      <c r="BO1419" s="2" t="s">
        <v>3</v>
      </c>
      <c r="BP1419" s="2">
        <v>0</v>
      </c>
      <c r="BQ1419" s="2">
        <v>30</v>
      </c>
      <c r="BR1419" s="2">
        <v>0</v>
      </c>
      <c r="BS1419" s="2">
        <v>1</v>
      </c>
      <c r="BT1419" s="2">
        <v>1</v>
      </c>
      <c r="BU1419" s="2">
        <v>1</v>
      </c>
      <c r="BV1419" s="2">
        <v>1</v>
      </c>
      <c r="BW1419" s="2">
        <v>1</v>
      </c>
      <c r="BX1419" s="2">
        <v>1</v>
      </c>
      <c r="BY1419" s="2" t="s">
        <v>3</v>
      </c>
      <c r="BZ1419" s="2">
        <v>87</v>
      </c>
      <c r="CA1419" s="2">
        <v>47</v>
      </c>
      <c r="CB1419" s="2" t="s">
        <v>3</v>
      </c>
      <c r="CC1419" s="2"/>
      <c r="CD1419" s="2"/>
      <c r="CE1419" s="2">
        <v>1566</v>
      </c>
      <c r="CF1419" s="2">
        <v>0</v>
      </c>
      <c r="CG1419" s="2">
        <v>0</v>
      </c>
      <c r="CH1419" s="2"/>
      <c r="CI1419" s="2"/>
      <c r="CJ1419" s="2"/>
      <c r="CK1419" s="2"/>
      <c r="CL1419" s="2"/>
      <c r="CM1419" s="2">
        <v>0</v>
      </c>
      <c r="CN1419" s="2" t="s">
        <v>3</v>
      </c>
      <c r="CO1419" s="2">
        <v>0</v>
      </c>
      <c r="CP1419" s="2">
        <f t="shared" si="1179"/>
        <v>5776.45</v>
      </c>
      <c r="CQ1419" s="2">
        <f t="shared" si="1180"/>
        <v>25.01</v>
      </c>
      <c r="CR1419" s="2">
        <f t="shared" si="1165"/>
        <v>0</v>
      </c>
      <c r="CS1419" s="2">
        <f t="shared" si="1166"/>
        <v>0</v>
      </c>
      <c r="CT1419" s="2">
        <f t="shared" si="1181"/>
        <v>0</v>
      </c>
      <c r="CU1419" s="2">
        <f t="shared" si="1182"/>
        <v>0</v>
      </c>
      <c r="CV1419" s="2">
        <f t="shared" si="1183"/>
        <v>0</v>
      </c>
      <c r="CW1419" s="2">
        <f t="shared" si="1184"/>
        <v>0</v>
      </c>
      <c r="CX1419" s="2">
        <f t="shared" si="1185"/>
        <v>0</v>
      </c>
      <c r="CY1419" s="2">
        <f t="shared" si="1167"/>
        <v>0</v>
      </c>
      <c r="CZ1419" s="2">
        <f t="shared" si="1168"/>
        <v>0</v>
      </c>
      <c r="DA1419" s="2"/>
      <c r="DB1419" s="2"/>
      <c r="DC1419" s="2" t="s">
        <v>3</v>
      </c>
      <c r="DD1419" s="2" t="s">
        <v>3</v>
      </c>
      <c r="DE1419" s="2" t="s">
        <v>3</v>
      </c>
      <c r="DF1419" s="2" t="s">
        <v>3</v>
      </c>
      <c r="DG1419" s="2" t="s">
        <v>3</v>
      </c>
      <c r="DH1419" s="2" t="s">
        <v>3</v>
      </c>
      <c r="DI1419" s="2" t="s">
        <v>3</v>
      </c>
      <c r="DJ1419" s="2" t="s">
        <v>3</v>
      </c>
      <c r="DK1419" s="2" t="s">
        <v>3</v>
      </c>
      <c r="DL1419" s="2" t="s">
        <v>3</v>
      </c>
      <c r="DM1419" s="2" t="s">
        <v>3</v>
      </c>
      <c r="DN1419" s="2">
        <v>0</v>
      </c>
      <c r="DO1419" s="2">
        <v>0</v>
      </c>
      <c r="DP1419" s="2">
        <v>1</v>
      </c>
      <c r="DQ1419" s="2">
        <v>1</v>
      </c>
      <c r="DR1419" s="2"/>
      <c r="DS1419" s="2"/>
      <c r="DT1419" s="2"/>
      <c r="DU1419" s="2">
        <v>1003</v>
      </c>
      <c r="DV1419" s="2" t="s">
        <v>672</v>
      </c>
      <c r="DW1419" s="2" t="s">
        <v>672</v>
      </c>
      <c r="DX1419" s="2">
        <v>1</v>
      </c>
      <c r="DY1419" s="2"/>
      <c r="DZ1419" s="2" t="s">
        <v>3</v>
      </c>
      <c r="EA1419" s="2" t="s">
        <v>3</v>
      </c>
      <c r="EB1419" s="2" t="s">
        <v>3</v>
      </c>
      <c r="EC1419" s="2" t="s">
        <v>3</v>
      </c>
      <c r="ED1419" s="2"/>
      <c r="EE1419" s="2">
        <v>56938462</v>
      </c>
      <c r="EF1419" s="2">
        <v>30</v>
      </c>
      <c r="EG1419" s="2" t="s">
        <v>34</v>
      </c>
      <c r="EH1419" s="2">
        <v>0</v>
      </c>
      <c r="EI1419" s="2" t="s">
        <v>3</v>
      </c>
      <c r="EJ1419" s="2">
        <v>1</v>
      </c>
      <c r="EK1419" s="2">
        <v>29</v>
      </c>
      <c r="EL1419" s="2" t="s">
        <v>667</v>
      </c>
      <c r="EM1419" s="2" t="s">
        <v>668</v>
      </c>
      <c r="EN1419" s="2"/>
      <c r="EO1419" s="2" t="s">
        <v>3</v>
      </c>
      <c r="EP1419" s="2"/>
      <c r="EQ1419" s="2">
        <v>0</v>
      </c>
      <c r="ER1419" s="2">
        <v>24.54</v>
      </c>
      <c r="ES1419" s="2">
        <v>24.54</v>
      </c>
      <c r="ET1419" s="2">
        <v>0</v>
      </c>
      <c r="EU1419" s="2">
        <v>0</v>
      </c>
      <c r="EV1419" s="2">
        <v>0</v>
      </c>
      <c r="EW1419" s="2">
        <v>0</v>
      </c>
      <c r="EX1419" s="2">
        <v>0</v>
      </c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>
        <v>0</v>
      </c>
      <c r="FR1419" s="2">
        <v>0</v>
      </c>
      <c r="FS1419" s="2">
        <v>0</v>
      </c>
      <c r="FT1419" s="2"/>
      <c r="FU1419" s="2"/>
      <c r="FV1419" s="2"/>
      <c r="FW1419" s="2"/>
      <c r="FX1419" s="2">
        <v>87</v>
      </c>
      <c r="FY1419" s="2">
        <v>47</v>
      </c>
      <c r="FZ1419" s="2"/>
      <c r="GA1419" s="2" t="s">
        <v>3</v>
      </c>
      <c r="GB1419" s="2"/>
      <c r="GC1419" s="2"/>
      <c r="GD1419" s="2">
        <v>1</v>
      </c>
      <c r="GE1419" s="2"/>
      <c r="GF1419" s="2">
        <v>-2140631459</v>
      </c>
      <c r="GG1419" s="2">
        <v>2</v>
      </c>
      <c r="GH1419" s="2">
        <v>1</v>
      </c>
      <c r="GI1419" s="2">
        <v>-2</v>
      </c>
      <c r="GJ1419" s="2">
        <v>0</v>
      </c>
      <c r="GK1419" s="2">
        <v>0</v>
      </c>
      <c r="GL1419" s="2">
        <f t="shared" si="1186"/>
        <v>0</v>
      </c>
      <c r="GM1419" s="2">
        <f t="shared" si="1187"/>
        <v>5776.45</v>
      </c>
      <c r="GN1419" s="2">
        <f t="shared" si="1188"/>
        <v>5776.45</v>
      </c>
      <c r="GO1419" s="2">
        <f t="shared" si="1189"/>
        <v>0</v>
      </c>
      <c r="GP1419" s="2">
        <f t="shared" si="1190"/>
        <v>0</v>
      </c>
      <c r="GQ1419" s="2"/>
      <c r="GR1419" s="2">
        <v>0</v>
      </c>
      <c r="GS1419" s="2">
        <v>3</v>
      </c>
      <c r="GT1419" s="2">
        <v>0</v>
      </c>
      <c r="GU1419" s="2" t="s">
        <v>3</v>
      </c>
      <c r="GV1419" s="2">
        <f t="shared" si="1191"/>
        <v>0</v>
      </c>
      <c r="GW1419" s="2">
        <v>1</v>
      </c>
      <c r="GX1419" s="2">
        <f t="shared" si="1192"/>
        <v>0</v>
      </c>
      <c r="GY1419" s="2"/>
      <c r="GZ1419" s="2"/>
      <c r="HA1419" s="2">
        <v>0</v>
      </c>
      <c r="HB1419" s="2">
        <v>0</v>
      </c>
      <c r="HC1419" s="2">
        <f t="shared" si="1193"/>
        <v>0</v>
      </c>
      <c r="HD1419" s="2"/>
      <c r="HE1419" s="2" t="s">
        <v>3</v>
      </c>
      <c r="HF1419" s="2" t="s">
        <v>3</v>
      </c>
      <c r="HG1419" s="2"/>
      <c r="HH1419" s="2"/>
      <c r="HI1419" s="2"/>
      <c r="HJ1419" s="2"/>
      <c r="HK1419" s="2"/>
      <c r="HL1419" s="2"/>
      <c r="HM1419" s="2" t="s">
        <v>3</v>
      </c>
      <c r="HN1419" s="2" t="s">
        <v>3</v>
      </c>
      <c r="HO1419" s="2" t="s">
        <v>3</v>
      </c>
      <c r="HP1419" s="2" t="s">
        <v>3</v>
      </c>
      <c r="HQ1419" s="2" t="s">
        <v>3</v>
      </c>
      <c r="HR1419" s="2"/>
      <c r="HS1419" s="2">
        <v>0</v>
      </c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>
        <v>0</v>
      </c>
      <c r="IL1419" s="2"/>
      <c r="IM1419" s="2"/>
      <c r="IN1419" s="2"/>
      <c r="IO1419" s="2"/>
      <c r="IP1419" s="2"/>
      <c r="IQ1419" s="2"/>
      <c r="IR1419" s="2"/>
      <c r="IS1419" s="2"/>
      <c r="IT1419" s="2"/>
      <c r="IU1419" s="2"/>
    </row>
    <row r="1420" spans="1:255" x14ac:dyDescent="0.2">
      <c r="A1420" s="3">
        <v>18</v>
      </c>
      <c r="B1420" s="3">
        <v>1</v>
      </c>
      <c r="C1420" s="3">
        <v>1253</v>
      </c>
      <c r="E1420" s="3" t="s">
        <v>1259</v>
      </c>
      <c r="F1420" s="3" t="s">
        <v>1260</v>
      </c>
      <c r="G1420" s="3" t="s">
        <v>1261</v>
      </c>
      <c r="H1420" s="3" t="s">
        <v>672</v>
      </c>
      <c r="I1420" s="3">
        <f>I1416*J1420</f>
        <v>231</v>
      </c>
      <c r="J1420" s="3">
        <v>10.5</v>
      </c>
      <c r="K1420" s="3">
        <v>10.5</v>
      </c>
      <c r="O1420" s="3">
        <f t="shared" si="1169"/>
        <v>20448.63</v>
      </c>
      <c r="P1420" s="3">
        <f t="shared" si="1170"/>
        <v>20448.63</v>
      </c>
      <c r="Q1420" s="3">
        <f t="shared" si="1155"/>
        <v>0</v>
      </c>
      <c r="R1420" s="3">
        <f t="shared" si="1156"/>
        <v>0</v>
      </c>
      <c r="S1420" s="3">
        <f t="shared" si="1171"/>
        <v>0</v>
      </c>
      <c r="T1420" s="3">
        <f t="shared" si="1172"/>
        <v>0</v>
      </c>
      <c r="U1420" s="3">
        <f t="shared" si="1173"/>
        <v>0</v>
      </c>
      <c r="V1420" s="3">
        <f t="shared" si="1174"/>
        <v>0</v>
      </c>
      <c r="W1420" s="3">
        <f t="shared" si="1175"/>
        <v>0</v>
      </c>
      <c r="X1420" s="3">
        <f t="shared" si="1157"/>
        <v>0</v>
      </c>
      <c r="Y1420" s="3">
        <f t="shared" si="1158"/>
        <v>0</v>
      </c>
      <c r="AA1420" s="3">
        <v>56661436</v>
      </c>
      <c r="AB1420" s="3">
        <f t="shared" si="1176"/>
        <v>24.54</v>
      </c>
      <c r="AC1420" s="3">
        <f t="shared" si="1159"/>
        <v>24.54</v>
      </c>
      <c r="AD1420" s="3">
        <f t="shared" si="1160"/>
        <v>0</v>
      </c>
      <c r="AE1420" s="3">
        <f t="shared" si="1161"/>
        <v>0</v>
      </c>
      <c r="AF1420" s="3">
        <f t="shared" si="1162"/>
        <v>0</v>
      </c>
      <c r="AG1420" s="3">
        <f t="shared" si="1177"/>
        <v>0</v>
      </c>
      <c r="AH1420" s="3">
        <f t="shared" si="1163"/>
        <v>0</v>
      </c>
      <c r="AI1420" s="3">
        <f t="shared" si="1164"/>
        <v>0</v>
      </c>
      <c r="AJ1420" s="3">
        <f t="shared" si="1178"/>
        <v>0</v>
      </c>
      <c r="AK1420" s="3">
        <v>24.54</v>
      </c>
      <c r="AL1420" s="3">
        <v>24.54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87</v>
      </c>
      <c r="AU1420" s="3">
        <v>47</v>
      </c>
      <c r="AV1420" s="3">
        <v>1</v>
      </c>
      <c r="AW1420" s="3">
        <v>1.0189999999999999</v>
      </c>
      <c r="AZ1420" s="3">
        <v>1</v>
      </c>
      <c r="BA1420" s="3">
        <v>1</v>
      </c>
      <c r="BB1420" s="3">
        <v>1</v>
      </c>
      <c r="BC1420" s="3">
        <v>3.54</v>
      </c>
      <c r="BD1420" s="3" t="s">
        <v>3</v>
      </c>
      <c r="BE1420" s="3" t="s">
        <v>3</v>
      </c>
      <c r="BF1420" s="3" t="s">
        <v>3</v>
      </c>
      <c r="BG1420" s="3" t="s">
        <v>3</v>
      </c>
      <c r="BH1420" s="3">
        <v>3</v>
      </c>
      <c r="BI1420" s="3">
        <v>1</v>
      </c>
      <c r="BJ1420" s="3" t="s">
        <v>1262</v>
      </c>
      <c r="BM1420" s="3">
        <v>29</v>
      </c>
      <c r="BN1420" s="3">
        <v>0</v>
      </c>
      <c r="BO1420" s="3" t="s">
        <v>1260</v>
      </c>
      <c r="BP1420" s="3">
        <v>1</v>
      </c>
      <c r="BQ1420" s="3">
        <v>30</v>
      </c>
      <c r="BR1420" s="3">
        <v>0</v>
      </c>
      <c r="BS1420" s="3">
        <v>1</v>
      </c>
      <c r="BT1420" s="3">
        <v>1</v>
      </c>
      <c r="BU1420" s="3">
        <v>1</v>
      </c>
      <c r="BV1420" s="3">
        <v>1</v>
      </c>
      <c r="BW1420" s="3">
        <v>1</v>
      </c>
      <c r="BX1420" s="3">
        <v>1</v>
      </c>
      <c r="BY1420" s="3" t="s">
        <v>3</v>
      </c>
      <c r="BZ1420" s="3">
        <v>87</v>
      </c>
      <c r="CA1420" s="3">
        <v>47</v>
      </c>
      <c r="CB1420" s="3" t="s">
        <v>3</v>
      </c>
      <c r="CE1420" s="3">
        <v>1566</v>
      </c>
      <c r="CF1420" s="3">
        <v>0</v>
      </c>
      <c r="CG1420" s="3">
        <v>0</v>
      </c>
      <c r="CM1420" s="3">
        <v>0</v>
      </c>
      <c r="CN1420" s="3" t="s">
        <v>3</v>
      </c>
      <c r="CO1420" s="3">
        <v>0</v>
      </c>
      <c r="CP1420" s="3">
        <f t="shared" si="1179"/>
        <v>20448.63</v>
      </c>
      <c r="CQ1420" s="3">
        <f t="shared" si="1180"/>
        <v>88.54</v>
      </c>
      <c r="CR1420" s="3">
        <f t="shared" si="1165"/>
        <v>0</v>
      </c>
      <c r="CS1420" s="3">
        <f t="shared" si="1166"/>
        <v>0</v>
      </c>
      <c r="CT1420" s="3">
        <f t="shared" si="1181"/>
        <v>0</v>
      </c>
      <c r="CU1420" s="3">
        <f t="shared" si="1182"/>
        <v>0</v>
      </c>
      <c r="CV1420" s="3">
        <f t="shared" si="1183"/>
        <v>0</v>
      </c>
      <c r="CW1420" s="3">
        <f t="shared" si="1184"/>
        <v>0</v>
      </c>
      <c r="CX1420" s="3">
        <f t="shared" si="1185"/>
        <v>0</v>
      </c>
      <c r="CY1420" s="3">
        <f t="shared" si="1167"/>
        <v>0</v>
      </c>
      <c r="CZ1420" s="3">
        <f t="shared" si="1168"/>
        <v>0</v>
      </c>
      <c r="DC1420" s="3" t="s">
        <v>3</v>
      </c>
      <c r="DD1420" s="3" t="s">
        <v>3</v>
      </c>
      <c r="DE1420" s="3" t="s">
        <v>3</v>
      </c>
      <c r="DF1420" s="3" t="s">
        <v>3</v>
      </c>
      <c r="DG1420" s="3" t="s">
        <v>3</v>
      </c>
      <c r="DH1420" s="3" t="s">
        <v>3</v>
      </c>
      <c r="DI1420" s="3" t="s">
        <v>3</v>
      </c>
      <c r="DJ1420" s="3" t="s">
        <v>3</v>
      </c>
      <c r="DK1420" s="3" t="s">
        <v>3</v>
      </c>
      <c r="DL1420" s="3" t="s">
        <v>3</v>
      </c>
      <c r="DM1420" s="3" t="s">
        <v>3</v>
      </c>
      <c r="DN1420" s="3">
        <v>0</v>
      </c>
      <c r="DO1420" s="3">
        <v>0</v>
      </c>
      <c r="DP1420" s="3">
        <v>1</v>
      </c>
      <c r="DQ1420" s="3">
        <v>1</v>
      </c>
      <c r="DU1420" s="3">
        <v>1003</v>
      </c>
      <c r="DV1420" s="3" t="s">
        <v>672</v>
      </c>
      <c r="DW1420" s="3" t="s">
        <v>672</v>
      </c>
      <c r="DX1420" s="3">
        <v>1</v>
      </c>
      <c r="DZ1420" s="3" t="s">
        <v>3</v>
      </c>
      <c r="EA1420" s="3" t="s">
        <v>3</v>
      </c>
      <c r="EB1420" s="3" t="s">
        <v>3</v>
      </c>
      <c r="EC1420" s="3" t="s">
        <v>3</v>
      </c>
      <c r="EE1420" s="3">
        <v>56938462</v>
      </c>
      <c r="EF1420" s="3">
        <v>30</v>
      </c>
      <c r="EG1420" s="3" t="s">
        <v>34</v>
      </c>
      <c r="EH1420" s="3">
        <v>0</v>
      </c>
      <c r="EI1420" s="3" t="s">
        <v>3</v>
      </c>
      <c r="EJ1420" s="3">
        <v>1</v>
      </c>
      <c r="EK1420" s="3">
        <v>29</v>
      </c>
      <c r="EL1420" s="3" t="s">
        <v>667</v>
      </c>
      <c r="EM1420" s="3" t="s">
        <v>668</v>
      </c>
      <c r="EO1420" s="3" t="s">
        <v>3</v>
      </c>
      <c r="EQ1420" s="3">
        <v>0</v>
      </c>
      <c r="ER1420" s="3">
        <v>24.54</v>
      </c>
      <c r="ES1420" s="3">
        <v>24.54</v>
      </c>
      <c r="ET1420" s="3">
        <v>0</v>
      </c>
      <c r="EU1420" s="3">
        <v>0</v>
      </c>
      <c r="EV1420" s="3">
        <v>0</v>
      </c>
      <c r="EW1420" s="3">
        <v>0</v>
      </c>
      <c r="EX1420" s="3">
        <v>0</v>
      </c>
      <c r="FQ1420" s="3">
        <v>0</v>
      </c>
      <c r="FR1420" s="3">
        <v>0</v>
      </c>
      <c r="FS1420" s="3">
        <v>0</v>
      </c>
      <c r="FX1420" s="3">
        <v>87</v>
      </c>
      <c r="FY1420" s="3">
        <v>47</v>
      </c>
      <c r="GA1420" s="3" t="s">
        <v>3</v>
      </c>
      <c r="GD1420" s="3">
        <v>1</v>
      </c>
      <c r="GF1420" s="3">
        <v>-2140631459</v>
      </c>
      <c r="GG1420" s="3">
        <v>2</v>
      </c>
      <c r="GH1420" s="3">
        <v>1</v>
      </c>
      <c r="GI1420" s="3">
        <v>2</v>
      </c>
      <c r="GJ1420" s="3">
        <v>0</v>
      </c>
      <c r="GK1420" s="3">
        <v>0</v>
      </c>
      <c r="GL1420" s="3">
        <f t="shared" si="1186"/>
        <v>0</v>
      </c>
      <c r="GM1420" s="3">
        <f t="shared" si="1187"/>
        <v>20448.63</v>
      </c>
      <c r="GN1420" s="3">
        <f t="shared" si="1188"/>
        <v>20448.63</v>
      </c>
      <c r="GO1420" s="3">
        <f t="shared" si="1189"/>
        <v>0</v>
      </c>
      <c r="GP1420" s="3">
        <f t="shared" si="1190"/>
        <v>0</v>
      </c>
      <c r="GR1420" s="3">
        <v>0</v>
      </c>
      <c r="GS1420" s="3">
        <v>3</v>
      </c>
      <c r="GT1420" s="3">
        <v>0</v>
      </c>
      <c r="GU1420" s="3" t="s">
        <v>3</v>
      </c>
      <c r="GV1420" s="3">
        <f t="shared" si="1191"/>
        <v>0</v>
      </c>
      <c r="GW1420" s="3">
        <v>1</v>
      </c>
      <c r="GX1420" s="3">
        <f t="shared" si="1192"/>
        <v>0</v>
      </c>
      <c r="HA1420" s="3">
        <v>0</v>
      </c>
      <c r="HB1420" s="3">
        <v>0</v>
      </c>
      <c r="HC1420" s="3">
        <f t="shared" si="1193"/>
        <v>0</v>
      </c>
      <c r="HE1420" s="3" t="s">
        <v>3</v>
      </c>
      <c r="HF1420" s="3" t="s">
        <v>3</v>
      </c>
      <c r="HM1420" s="3" t="s">
        <v>3</v>
      </c>
      <c r="HN1420" s="3" t="s">
        <v>3</v>
      </c>
      <c r="HO1420" s="3" t="s">
        <v>3</v>
      </c>
      <c r="HP1420" s="3" t="s">
        <v>3</v>
      </c>
      <c r="HQ1420" s="3" t="s">
        <v>3</v>
      </c>
      <c r="HS1420" s="3">
        <v>0</v>
      </c>
      <c r="IK1420" s="3">
        <v>0</v>
      </c>
    </row>
    <row r="1421" spans="1:255" x14ac:dyDescent="0.2">
      <c r="A1421" s="2">
        <v>18</v>
      </c>
      <c r="B1421" s="2">
        <v>1</v>
      </c>
      <c r="C1421" s="2">
        <v>1247</v>
      </c>
      <c r="D1421" s="2"/>
      <c r="E1421" s="2" t="s">
        <v>1263</v>
      </c>
      <c r="F1421" s="2" t="s">
        <v>676</v>
      </c>
      <c r="G1421" s="2" t="s">
        <v>677</v>
      </c>
      <c r="H1421" s="2" t="s">
        <v>678</v>
      </c>
      <c r="I1421" s="2">
        <f>I1415*J1421</f>
        <v>2.2000000000000002</v>
      </c>
      <c r="J1421" s="2">
        <v>0.1</v>
      </c>
      <c r="K1421" s="2">
        <v>0.1</v>
      </c>
      <c r="L1421" s="2"/>
      <c r="M1421" s="2"/>
      <c r="N1421" s="2"/>
      <c r="O1421" s="2">
        <f t="shared" si="1169"/>
        <v>324.89999999999998</v>
      </c>
      <c r="P1421" s="2">
        <f t="shared" si="1170"/>
        <v>324.89999999999998</v>
      </c>
      <c r="Q1421" s="2">
        <f t="shared" si="1155"/>
        <v>0</v>
      </c>
      <c r="R1421" s="2">
        <f t="shared" si="1156"/>
        <v>0</v>
      </c>
      <c r="S1421" s="2">
        <f t="shared" si="1171"/>
        <v>0</v>
      </c>
      <c r="T1421" s="2">
        <f t="shared" si="1172"/>
        <v>0</v>
      </c>
      <c r="U1421" s="2">
        <f t="shared" si="1173"/>
        <v>0</v>
      </c>
      <c r="V1421" s="2">
        <f t="shared" si="1174"/>
        <v>0</v>
      </c>
      <c r="W1421" s="2">
        <f t="shared" si="1175"/>
        <v>0</v>
      </c>
      <c r="X1421" s="2">
        <f t="shared" si="1157"/>
        <v>0</v>
      </c>
      <c r="Y1421" s="2">
        <f t="shared" si="1158"/>
        <v>0</v>
      </c>
      <c r="Z1421" s="2"/>
      <c r="AA1421" s="2">
        <v>56661434</v>
      </c>
      <c r="AB1421" s="2">
        <f t="shared" si="1176"/>
        <v>144.93</v>
      </c>
      <c r="AC1421" s="2">
        <f t="shared" si="1159"/>
        <v>144.93</v>
      </c>
      <c r="AD1421" s="2">
        <f t="shared" si="1160"/>
        <v>0</v>
      </c>
      <c r="AE1421" s="2">
        <f t="shared" si="1161"/>
        <v>0</v>
      </c>
      <c r="AF1421" s="2">
        <f t="shared" si="1162"/>
        <v>0</v>
      </c>
      <c r="AG1421" s="2">
        <f t="shared" si="1177"/>
        <v>0</v>
      </c>
      <c r="AH1421" s="2">
        <f t="shared" si="1163"/>
        <v>0</v>
      </c>
      <c r="AI1421" s="2">
        <f t="shared" si="1164"/>
        <v>0</v>
      </c>
      <c r="AJ1421" s="2">
        <f t="shared" si="1178"/>
        <v>0</v>
      </c>
      <c r="AK1421" s="2">
        <v>144.93</v>
      </c>
      <c r="AL1421" s="2">
        <v>144.93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87</v>
      </c>
      <c r="AU1421" s="2">
        <v>47</v>
      </c>
      <c r="AV1421" s="2">
        <v>1</v>
      </c>
      <c r="AW1421" s="2">
        <v>1.0189999999999999</v>
      </c>
      <c r="AX1421" s="2"/>
      <c r="AY1421" s="2"/>
      <c r="AZ1421" s="2">
        <v>1</v>
      </c>
      <c r="BA1421" s="2">
        <v>1</v>
      </c>
      <c r="BB1421" s="2">
        <v>1</v>
      </c>
      <c r="BC1421" s="2">
        <v>1</v>
      </c>
      <c r="BD1421" s="2" t="s">
        <v>3</v>
      </c>
      <c r="BE1421" s="2" t="s">
        <v>3</v>
      </c>
      <c r="BF1421" s="2" t="s">
        <v>3</v>
      </c>
      <c r="BG1421" s="2" t="s">
        <v>3</v>
      </c>
      <c r="BH1421" s="2">
        <v>3</v>
      </c>
      <c r="BI1421" s="2">
        <v>1</v>
      </c>
      <c r="BJ1421" s="2" t="s">
        <v>679</v>
      </c>
      <c r="BK1421" s="2"/>
      <c r="BL1421" s="2"/>
      <c r="BM1421" s="2">
        <v>29</v>
      </c>
      <c r="BN1421" s="2">
        <v>0</v>
      </c>
      <c r="BO1421" s="2" t="s">
        <v>3</v>
      </c>
      <c r="BP1421" s="2">
        <v>0</v>
      </c>
      <c r="BQ1421" s="2">
        <v>30</v>
      </c>
      <c r="BR1421" s="2">
        <v>0</v>
      </c>
      <c r="BS1421" s="2">
        <v>1</v>
      </c>
      <c r="BT1421" s="2">
        <v>1</v>
      </c>
      <c r="BU1421" s="2">
        <v>1</v>
      </c>
      <c r="BV1421" s="2">
        <v>1</v>
      </c>
      <c r="BW1421" s="2">
        <v>1</v>
      </c>
      <c r="BX1421" s="2">
        <v>1</v>
      </c>
      <c r="BY1421" s="2" t="s">
        <v>3</v>
      </c>
      <c r="BZ1421" s="2">
        <v>87</v>
      </c>
      <c r="CA1421" s="2">
        <v>47</v>
      </c>
      <c r="CB1421" s="2" t="s">
        <v>3</v>
      </c>
      <c r="CC1421" s="2"/>
      <c r="CD1421" s="2"/>
      <c r="CE1421" s="2">
        <v>1566</v>
      </c>
      <c r="CF1421" s="2">
        <v>0</v>
      </c>
      <c r="CG1421" s="2">
        <v>0</v>
      </c>
      <c r="CH1421" s="2"/>
      <c r="CI1421" s="2"/>
      <c r="CJ1421" s="2"/>
      <c r="CK1421" s="2"/>
      <c r="CL1421" s="2"/>
      <c r="CM1421" s="2">
        <v>0</v>
      </c>
      <c r="CN1421" s="2" t="s">
        <v>3</v>
      </c>
      <c r="CO1421" s="2">
        <v>0</v>
      </c>
      <c r="CP1421" s="2">
        <f t="shared" si="1179"/>
        <v>324.89999999999998</v>
      </c>
      <c r="CQ1421" s="2">
        <f t="shared" si="1180"/>
        <v>147.68</v>
      </c>
      <c r="CR1421" s="2">
        <f t="shared" si="1165"/>
        <v>0</v>
      </c>
      <c r="CS1421" s="2">
        <f t="shared" si="1166"/>
        <v>0</v>
      </c>
      <c r="CT1421" s="2">
        <f t="shared" si="1181"/>
        <v>0</v>
      </c>
      <c r="CU1421" s="2">
        <f t="shared" si="1182"/>
        <v>0</v>
      </c>
      <c r="CV1421" s="2">
        <f t="shared" si="1183"/>
        <v>0</v>
      </c>
      <c r="CW1421" s="2">
        <f t="shared" si="1184"/>
        <v>0</v>
      </c>
      <c r="CX1421" s="2">
        <f t="shared" si="1185"/>
        <v>0</v>
      </c>
      <c r="CY1421" s="2">
        <f t="shared" si="1167"/>
        <v>0</v>
      </c>
      <c r="CZ1421" s="2">
        <f t="shared" si="1168"/>
        <v>0</v>
      </c>
      <c r="DA1421" s="2"/>
      <c r="DB1421" s="2"/>
      <c r="DC1421" s="2" t="s">
        <v>3</v>
      </c>
      <c r="DD1421" s="2" t="s">
        <v>3</v>
      </c>
      <c r="DE1421" s="2" t="s">
        <v>3</v>
      </c>
      <c r="DF1421" s="2" t="s">
        <v>3</v>
      </c>
      <c r="DG1421" s="2" t="s">
        <v>3</v>
      </c>
      <c r="DH1421" s="2" t="s">
        <v>3</v>
      </c>
      <c r="DI1421" s="2" t="s">
        <v>3</v>
      </c>
      <c r="DJ1421" s="2" t="s">
        <v>3</v>
      </c>
      <c r="DK1421" s="2" t="s">
        <v>3</v>
      </c>
      <c r="DL1421" s="2" t="s">
        <v>3</v>
      </c>
      <c r="DM1421" s="2" t="s">
        <v>3</v>
      </c>
      <c r="DN1421" s="2">
        <v>0</v>
      </c>
      <c r="DO1421" s="2">
        <v>0</v>
      </c>
      <c r="DP1421" s="2">
        <v>1</v>
      </c>
      <c r="DQ1421" s="2">
        <v>1</v>
      </c>
      <c r="DR1421" s="2"/>
      <c r="DS1421" s="2"/>
      <c r="DT1421" s="2"/>
      <c r="DU1421" s="2">
        <v>1002</v>
      </c>
      <c r="DV1421" s="2" t="s">
        <v>678</v>
      </c>
      <c r="DW1421" s="2" t="s">
        <v>678</v>
      </c>
      <c r="DX1421" s="2">
        <v>1</v>
      </c>
      <c r="DY1421" s="2"/>
      <c r="DZ1421" s="2" t="s">
        <v>3</v>
      </c>
      <c r="EA1421" s="2" t="s">
        <v>3</v>
      </c>
      <c r="EB1421" s="2" t="s">
        <v>3</v>
      </c>
      <c r="EC1421" s="2" t="s">
        <v>3</v>
      </c>
      <c r="ED1421" s="2"/>
      <c r="EE1421" s="2">
        <v>56938462</v>
      </c>
      <c r="EF1421" s="2">
        <v>30</v>
      </c>
      <c r="EG1421" s="2" t="s">
        <v>34</v>
      </c>
      <c r="EH1421" s="2">
        <v>0</v>
      </c>
      <c r="EI1421" s="2" t="s">
        <v>3</v>
      </c>
      <c r="EJ1421" s="2">
        <v>1</v>
      </c>
      <c r="EK1421" s="2">
        <v>29</v>
      </c>
      <c r="EL1421" s="2" t="s">
        <v>667</v>
      </c>
      <c r="EM1421" s="2" t="s">
        <v>668</v>
      </c>
      <c r="EN1421" s="2"/>
      <c r="EO1421" s="2" t="s">
        <v>3</v>
      </c>
      <c r="EP1421" s="2"/>
      <c r="EQ1421" s="2">
        <v>0</v>
      </c>
      <c r="ER1421" s="2">
        <v>144.93</v>
      </c>
      <c r="ES1421" s="2">
        <v>144.93</v>
      </c>
      <c r="ET1421" s="2">
        <v>0</v>
      </c>
      <c r="EU1421" s="2">
        <v>0</v>
      </c>
      <c r="EV1421" s="2">
        <v>0</v>
      </c>
      <c r="EW1421" s="2">
        <v>0</v>
      </c>
      <c r="EX1421" s="2">
        <v>0</v>
      </c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>
        <v>0</v>
      </c>
      <c r="FR1421" s="2">
        <v>0</v>
      </c>
      <c r="FS1421" s="2">
        <v>0</v>
      </c>
      <c r="FT1421" s="2"/>
      <c r="FU1421" s="2"/>
      <c r="FV1421" s="2"/>
      <c r="FW1421" s="2"/>
      <c r="FX1421" s="2">
        <v>87</v>
      </c>
      <c r="FY1421" s="2">
        <v>47</v>
      </c>
      <c r="FZ1421" s="2"/>
      <c r="GA1421" s="2" t="s">
        <v>3</v>
      </c>
      <c r="GB1421" s="2"/>
      <c r="GC1421" s="2"/>
      <c r="GD1421" s="2">
        <v>1</v>
      </c>
      <c r="GE1421" s="2"/>
      <c r="GF1421" s="2">
        <v>-1831371659</v>
      </c>
      <c r="GG1421" s="2">
        <v>2</v>
      </c>
      <c r="GH1421" s="2">
        <v>1</v>
      </c>
      <c r="GI1421" s="2">
        <v>-2</v>
      </c>
      <c r="GJ1421" s="2">
        <v>0</v>
      </c>
      <c r="GK1421" s="2">
        <v>0</v>
      </c>
      <c r="GL1421" s="2">
        <f t="shared" si="1186"/>
        <v>0</v>
      </c>
      <c r="GM1421" s="2">
        <f t="shared" si="1187"/>
        <v>324.89999999999998</v>
      </c>
      <c r="GN1421" s="2">
        <f t="shared" si="1188"/>
        <v>324.89999999999998</v>
      </c>
      <c r="GO1421" s="2">
        <f t="shared" si="1189"/>
        <v>0</v>
      </c>
      <c r="GP1421" s="2">
        <f t="shared" si="1190"/>
        <v>0</v>
      </c>
      <c r="GQ1421" s="2"/>
      <c r="GR1421" s="2">
        <v>0</v>
      </c>
      <c r="GS1421" s="2">
        <v>3</v>
      </c>
      <c r="GT1421" s="2">
        <v>0</v>
      </c>
      <c r="GU1421" s="2" t="s">
        <v>3</v>
      </c>
      <c r="GV1421" s="2">
        <f t="shared" si="1191"/>
        <v>0</v>
      </c>
      <c r="GW1421" s="2">
        <v>1</v>
      </c>
      <c r="GX1421" s="2">
        <f t="shared" si="1192"/>
        <v>0</v>
      </c>
      <c r="GY1421" s="2"/>
      <c r="GZ1421" s="2"/>
      <c r="HA1421" s="2">
        <v>0</v>
      </c>
      <c r="HB1421" s="2">
        <v>0</v>
      </c>
      <c r="HC1421" s="2">
        <f t="shared" si="1193"/>
        <v>0</v>
      </c>
      <c r="HD1421" s="2"/>
      <c r="HE1421" s="2" t="s">
        <v>3</v>
      </c>
      <c r="HF1421" s="2" t="s">
        <v>3</v>
      </c>
      <c r="HG1421" s="2"/>
      <c r="HH1421" s="2"/>
      <c r="HI1421" s="2"/>
      <c r="HJ1421" s="2"/>
      <c r="HK1421" s="2"/>
      <c r="HL1421" s="2"/>
      <c r="HM1421" s="2" t="s">
        <v>3</v>
      </c>
      <c r="HN1421" s="2" t="s">
        <v>3</v>
      </c>
      <c r="HO1421" s="2" t="s">
        <v>3</v>
      </c>
      <c r="HP1421" s="2" t="s">
        <v>3</v>
      </c>
      <c r="HQ1421" s="2" t="s">
        <v>3</v>
      </c>
      <c r="HR1421" s="2"/>
      <c r="HS1421" s="2">
        <v>0</v>
      </c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>
        <v>0</v>
      </c>
      <c r="IL1421" s="2"/>
      <c r="IM1421" s="2"/>
      <c r="IN1421" s="2"/>
      <c r="IO1421" s="2"/>
      <c r="IP1421" s="2"/>
      <c r="IQ1421" s="2"/>
      <c r="IR1421" s="2"/>
      <c r="IS1421" s="2"/>
      <c r="IT1421" s="2"/>
      <c r="IU1421" s="2"/>
    </row>
    <row r="1422" spans="1:255" x14ac:dyDescent="0.2">
      <c r="A1422" s="3">
        <v>18</v>
      </c>
      <c r="B1422" s="3">
        <v>1</v>
      </c>
      <c r="C1422" s="3">
        <v>1255</v>
      </c>
      <c r="E1422" s="3" t="s">
        <v>1263</v>
      </c>
      <c r="F1422" s="3" t="s">
        <v>676</v>
      </c>
      <c r="G1422" s="3" t="s">
        <v>677</v>
      </c>
      <c r="H1422" s="3" t="s">
        <v>678</v>
      </c>
      <c r="I1422" s="3">
        <f>I1416*J1422</f>
        <v>2.2000000000000002</v>
      </c>
      <c r="J1422" s="3">
        <v>0.1</v>
      </c>
      <c r="K1422" s="3">
        <v>0.1</v>
      </c>
      <c r="O1422" s="3">
        <f t="shared" si="1169"/>
        <v>2540.7199999999998</v>
      </c>
      <c r="P1422" s="3">
        <f t="shared" si="1170"/>
        <v>2540.7199999999998</v>
      </c>
      <c r="Q1422" s="3">
        <f t="shared" si="1155"/>
        <v>0</v>
      </c>
      <c r="R1422" s="3">
        <f t="shared" si="1156"/>
        <v>0</v>
      </c>
      <c r="S1422" s="3">
        <f t="shared" si="1171"/>
        <v>0</v>
      </c>
      <c r="T1422" s="3">
        <f t="shared" si="1172"/>
        <v>0</v>
      </c>
      <c r="U1422" s="3">
        <f t="shared" si="1173"/>
        <v>0</v>
      </c>
      <c r="V1422" s="3">
        <f t="shared" si="1174"/>
        <v>0</v>
      </c>
      <c r="W1422" s="3">
        <f t="shared" si="1175"/>
        <v>0</v>
      </c>
      <c r="X1422" s="3">
        <f t="shared" si="1157"/>
        <v>0</v>
      </c>
      <c r="Y1422" s="3">
        <f t="shared" si="1158"/>
        <v>0</v>
      </c>
      <c r="AA1422" s="3">
        <v>56661436</v>
      </c>
      <c r="AB1422" s="3">
        <f t="shared" si="1176"/>
        <v>144.93</v>
      </c>
      <c r="AC1422" s="3">
        <f t="shared" si="1159"/>
        <v>144.93</v>
      </c>
      <c r="AD1422" s="3">
        <f t="shared" si="1160"/>
        <v>0</v>
      </c>
      <c r="AE1422" s="3">
        <f t="shared" si="1161"/>
        <v>0</v>
      </c>
      <c r="AF1422" s="3">
        <f t="shared" si="1162"/>
        <v>0</v>
      </c>
      <c r="AG1422" s="3">
        <f t="shared" si="1177"/>
        <v>0</v>
      </c>
      <c r="AH1422" s="3">
        <f t="shared" si="1163"/>
        <v>0</v>
      </c>
      <c r="AI1422" s="3">
        <f t="shared" si="1164"/>
        <v>0</v>
      </c>
      <c r="AJ1422" s="3">
        <f t="shared" si="1178"/>
        <v>0</v>
      </c>
      <c r="AK1422" s="3">
        <v>144.93</v>
      </c>
      <c r="AL1422" s="3">
        <v>144.93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87</v>
      </c>
      <c r="AU1422" s="3">
        <v>47</v>
      </c>
      <c r="AV1422" s="3">
        <v>1</v>
      </c>
      <c r="AW1422" s="3">
        <v>1.0189999999999999</v>
      </c>
      <c r="AZ1422" s="3">
        <v>1</v>
      </c>
      <c r="BA1422" s="3">
        <v>1</v>
      </c>
      <c r="BB1422" s="3">
        <v>1</v>
      </c>
      <c r="BC1422" s="3">
        <v>7.82</v>
      </c>
      <c r="BD1422" s="3" t="s">
        <v>3</v>
      </c>
      <c r="BE1422" s="3" t="s">
        <v>3</v>
      </c>
      <c r="BF1422" s="3" t="s">
        <v>3</v>
      </c>
      <c r="BG1422" s="3" t="s">
        <v>3</v>
      </c>
      <c r="BH1422" s="3">
        <v>3</v>
      </c>
      <c r="BI1422" s="3">
        <v>1</v>
      </c>
      <c r="BJ1422" s="3" t="s">
        <v>679</v>
      </c>
      <c r="BM1422" s="3">
        <v>29</v>
      </c>
      <c r="BN1422" s="3">
        <v>0</v>
      </c>
      <c r="BO1422" s="3" t="s">
        <v>676</v>
      </c>
      <c r="BP1422" s="3">
        <v>1</v>
      </c>
      <c r="BQ1422" s="3">
        <v>30</v>
      </c>
      <c r="BR1422" s="3">
        <v>0</v>
      </c>
      <c r="BS1422" s="3">
        <v>1</v>
      </c>
      <c r="BT1422" s="3">
        <v>1</v>
      </c>
      <c r="BU1422" s="3">
        <v>1</v>
      </c>
      <c r="BV1422" s="3">
        <v>1</v>
      </c>
      <c r="BW1422" s="3">
        <v>1</v>
      </c>
      <c r="BX1422" s="3">
        <v>1</v>
      </c>
      <c r="BY1422" s="3" t="s">
        <v>3</v>
      </c>
      <c r="BZ1422" s="3">
        <v>87</v>
      </c>
      <c r="CA1422" s="3">
        <v>47</v>
      </c>
      <c r="CB1422" s="3" t="s">
        <v>3</v>
      </c>
      <c r="CE1422" s="3">
        <v>1566</v>
      </c>
      <c r="CF1422" s="3">
        <v>0</v>
      </c>
      <c r="CG1422" s="3">
        <v>0</v>
      </c>
      <c r="CM1422" s="3">
        <v>0</v>
      </c>
      <c r="CN1422" s="3" t="s">
        <v>3</v>
      </c>
      <c r="CO1422" s="3">
        <v>0</v>
      </c>
      <c r="CP1422" s="3">
        <f t="shared" si="1179"/>
        <v>2540.7199999999998</v>
      </c>
      <c r="CQ1422" s="3">
        <f t="shared" si="1180"/>
        <v>1154.8599999999999</v>
      </c>
      <c r="CR1422" s="3">
        <f t="shared" si="1165"/>
        <v>0</v>
      </c>
      <c r="CS1422" s="3">
        <f t="shared" si="1166"/>
        <v>0</v>
      </c>
      <c r="CT1422" s="3">
        <f t="shared" si="1181"/>
        <v>0</v>
      </c>
      <c r="CU1422" s="3">
        <f t="shared" si="1182"/>
        <v>0</v>
      </c>
      <c r="CV1422" s="3">
        <f t="shared" si="1183"/>
        <v>0</v>
      </c>
      <c r="CW1422" s="3">
        <f t="shared" si="1184"/>
        <v>0</v>
      </c>
      <c r="CX1422" s="3">
        <f t="shared" si="1185"/>
        <v>0</v>
      </c>
      <c r="CY1422" s="3">
        <f t="shared" si="1167"/>
        <v>0</v>
      </c>
      <c r="CZ1422" s="3">
        <f t="shared" si="1168"/>
        <v>0</v>
      </c>
      <c r="DC1422" s="3" t="s">
        <v>3</v>
      </c>
      <c r="DD1422" s="3" t="s">
        <v>3</v>
      </c>
      <c r="DE1422" s="3" t="s">
        <v>3</v>
      </c>
      <c r="DF1422" s="3" t="s">
        <v>3</v>
      </c>
      <c r="DG1422" s="3" t="s">
        <v>3</v>
      </c>
      <c r="DH1422" s="3" t="s">
        <v>3</v>
      </c>
      <c r="DI1422" s="3" t="s">
        <v>3</v>
      </c>
      <c r="DJ1422" s="3" t="s">
        <v>3</v>
      </c>
      <c r="DK1422" s="3" t="s">
        <v>3</v>
      </c>
      <c r="DL1422" s="3" t="s">
        <v>3</v>
      </c>
      <c r="DM1422" s="3" t="s">
        <v>3</v>
      </c>
      <c r="DN1422" s="3">
        <v>0</v>
      </c>
      <c r="DO1422" s="3">
        <v>0</v>
      </c>
      <c r="DP1422" s="3">
        <v>1</v>
      </c>
      <c r="DQ1422" s="3">
        <v>1</v>
      </c>
      <c r="DU1422" s="3">
        <v>1002</v>
      </c>
      <c r="DV1422" s="3" t="s">
        <v>678</v>
      </c>
      <c r="DW1422" s="3" t="s">
        <v>678</v>
      </c>
      <c r="DX1422" s="3">
        <v>1</v>
      </c>
      <c r="DZ1422" s="3" t="s">
        <v>3</v>
      </c>
      <c r="EA1422" s="3" t="s">
        <v>3</v>
      </c>
      <c r="EB1422" s="3" t="s">
        <v>3</v>
      </c>
      <c r="EC1422" s="3" t="s">
        <v>3</v>
      </c>
      <c r="EE1422" s="3">
        <v>56938462</v>
      </c>
      <c r="EF1422" s="3">
        <v>30</v>
      </c>
      <c r="EG1422" s="3" t="s">
        <v>34</v>
      </c>
      <c r="EH1422" s="3">
        <v>0</v>
      </c>
      <c r="EI1422" s="3" t="s">
        <v>3</v>
      </c>
      <c r="EJ1422" s="3">
        <v>1</v>
      </c>
      <c r="EK1422" s="3">
        <v>29</v>
      </c>
      <c r="EL1422" s="3" t="s">
        <v>667</v>
      </c>
      <c r="EM1422" s="3" t="s">
        <v>668</v>
      </c>
      <c r="EO1422" s="3" t="s">
        <v>3</v>
      </c>
      <c r="EQ1422" s="3">
        <v>0</v>
      </c>
      <c r="ER1422" s="3">
        <v>144.93</v>
      </c>
      <c r="ES1422" s="3">
        <v>144.93</v>
      </c>
      <c r="ET1422" s="3">
        <v>0</v>
      </c>
      <c r="EU1422" s="3">
        <v>0</v>
      </c>
      <c r="EV1422" s="3">
        <v>0</v>
      </c>
      <c r="EW1422" s="3">
        <v>0</v>
      </c>
      <c r="EX1422" s="3">
        <v>0</v>
      </c>
      <c r="FQ1422" s="3">
        <v>0</v>
      </c>
      <c r="FR1422" s="3">
        <v>0</v>
      </c>
      <c r="FS1422" s="3">
        <v>0</v>
      </c>
      <c r="FX1422" s="3">
        <v>87</v>
      </c>
      <c r="FY1422" s="3">
        <v>47</v>
      </c>
      <c r="GA1422" s="3" t="s">
        <v>3</v>
      </c>
      <c r="GD1422" s="3">
        <v>1</v>
      </c>
      <c r="GF1422" s="3">
        <v>-1831371659</v>
      </c>
      <c r="GG1422" s="3">
        <v>2</v>
      </c>
      <c r="GH1422" s="3">
        <v>1</v>
      </c>
      <c r="GI1422" s="3">
        <v>2</v>
      </c>
      <c r="GJ1422" s="3">
        <v>0</v>
      </c>
      <c r="GK1422" s="3">
        <v>0</v>
      </c>
      <c r="GL1422" s="3">
        <f t="shared" si="1186"/>
        <v>0</v>
      </c>
      <c r="GM1422" s="3">
        <f t="shared" si="1187"/>
        <v>2540.7199999999998</v>
      </c>
      <c r="GN1422" s="3">
        <f t="shared" si="1188"/>
        <v>2540.7199999999998</v>
      </c>
      <c r="GO1422" s="3">
        <f t="shared" si="1189"/>
        <v>0</v>
      </c>
      <c r="GP1422" s="3">
        <f t="shared" si="1190"/>
        <v>0</v>
      </c>
      <c r="GR1422" s="3">
        <v>0</v>
      </c>
      <c r="GS1422" s="3">
        <v>3</v>
      </c>
      <c r="GT1422" s="3">
        <v>0</v>
      </c>
      <c r="GU1422" s="3" t="s">
        <v>3</v>
      </c>
      <c r="GV1422" s="3">
        <f t="shared" si="1191"/>
        <v>0</v>
      </c>
      <c r="GW1422" s="3">
        <v>1</v>
      </c>
      <c r="GX1422" s="3">
        <f t="shared" si="1192"/>
        <v>0</v>
      </c>
      <c r="HA1422" s="3">
        <v>0</v>
      </c>
      <c r="HB1422" s="3">
        <v>0</v>
      </c>
      <c r="HC1422" s="3">
        <f t="shared" si="1193"/>
        <v>0</v>
      </c>
      <c r="HE1422" s="3" t="s">
        <v>3</v>
      </c>
      <c r="HF1422" s="3" t="s">
        <v>3</v>
      </c>
      <c r="HM1422" s="3" t="s">
        <v>3</v>
      </c>
      <c r="HN1422" s="3" t="s">
        <v>3</v>
      </c>
      <c r="HO1422" s="3" t="s">
        <v>3</v>
      </c>
      <c r="HP1422" s="3" t="s">
        <v>3</v>
      </c>
      <c r="HQ1422" s="3" t="s">
        <v>3</v>
      </c>
      <c r="HS1422" s="3">
        <v>0</v>
      </c>
      <c r="IK1422" s="3">
        <v>0</v>
      </c>
    </row>
    <row r="1423" spans="1:255" x14ac:dyDescent="0.2">
      <c r="A1423" s="2">
        <v>17</v>
      </c>
      <c r="B1423" s="2">
        <v>1</v>
      </c>
      <c r="C1423" s="2">
        <f>ROW(SmtRes!A1262)</f>
        <v>1262</v>
      </c>
      <c r="D1423" s="2">
        <f>ROW(EtalonRes!A1599)</f>
        <v>1599</v>
      </c>
      <c r="E1423" s="2" t="s">
        <v>3</v>
      </c>
      <c r="F1423" s="2" t="s">
        <v>1264</v>
      </c>
      <c r="G1423" s="2" t="s">
        <v>1265</v>
      </c>
      <c r="H1423" s="2" t="s">
        <v>628</v>
      </c>
      <c r="I1423" s="2">
        <v>10</v>
      </c>
      <c r="J1423" s="2">
        <v>0</v>
      </c>
      <c r="K1423" s="2">
        <v>10</v>
      </c>
      <c r="L1423" s="2"/>
      <c r="M1423" s="2"/>
      <c r="N1423" s="2"/>
      <c r="O1423" s="2">
        <f t="shared" si="1169"/>
        <v>427.18</v>
      </c>
      <c r="P1423" s="2">
        <f t="shared" si="1170"/>
        <v>0</v>
      </c>
      <c r="Q1423" s="2">
        <f>(ROUND((ROUND((((ET1423*1.2))*AV1423*I1423),2)*BB1423),2)+ROUND((ROUND(((AE1423-((EU1423*1.2)))*AV1423*I1423),2)*BS1423),2))</f>
        <v>354.18</v>
      </c>
      <c r="R1423" s="2">
        <f>(ROUND((ROUND((((EU1423*1.2))*AV1423*I1423),2)*BS1423),2)+ROUND((ROUND(((AE1423-((EU1423*1.2)))*AV1423*I1423),2)*BS1423),2))</f>
        <v>39.700000000000003</v>
      </c>
      <c r="S1423" s="2">
        <f t="shared" si="1171"/>
        <v>73</v>
      </c>
      <c r="T1423" s="2">
        <f t="shared" si="1172"/>
        <v>0</v>
      </c>
      <c r="U1423" s="2">
        <f t="shared" si="1173"/>
        <v>6.5332799999999995</v>
      </c>
      <c r="V1423" s="2">
        <f t="shared" si="1174"/>
        <v>0</v>
      </c>
      <c r="W1423" s="2">
        <f t="shared" si="1175"/>
        <v>0</v>
      </c>
      <c r="X1423" s="2">
        <f>(ROUND((((S1423+ROUND((ROUND((((EU1423*1.2))*AV1423*I1423),2)*BS1423),2))*AT1423)/100),2)+ROUND(((ROUND((ROUND(((AE1423-((EU1423*1.2)))*AV1423*I1423),2)*BS1423),2)*AT1423)/100),2))</f>
        <v>101.43</v>
      </c>
      <c r="Y1423" s="2">
        <f>(ROUND((((S1423+ROUND((ROUND((((EU1423*1.2))*AV1423*I1423),2)*BS1423),2))*AU1423)/100),2)+ROUND(((ROUND((ROUND(((AE1423-((EU1423*1.2)))*AV1423*I1423),2)*BS1423),2)*AU1423)/100),2))</f>
        <v>51.84</v>
      </c>
      <c r="Z1423" s="2"/>
      <c r="AA1423" s="2">
        <v>-1</v>
      </c>
      <c r="AB1423" s="2">
        <f t="shared" si="1176"/>
        <v>40.799999999999997</v>
      </c>
      <c r="AC1423" s="2">
        <f>ROUND(((ES1423*1)),6)</f>
        <v>0</v>
      </c>
      <c r="AD1423" s="2">
        <f>ROUND(((((ET1423*1.2))-((EU1423*1.2)))+AE1423),6)</f>
        <v>33.828000000000003</v>
      </c>
      <c r="AE1423" s="2">
        <f>ROUND(((EU1423*1.2)),6)</f>
        <v>3.7919999999999998</v>
      </c>
      <c r="AF1423" s="2">
        <f>ROUND(((EV1423*1.2)),6)</f>
        <v>6.9720000000000004</v>
      </c>
      <c r="AG1423" s="2">
        <f t="shared" si="1177"/>
        <v>0</v>
      </c>
      <c r="AH1423" s="2">
        <f>((EW1423*1.2))</f>
        <v>0.624</v>
      </c>
      <c r="AI1423" s="2">
        <f>((EX1423*1.2))</f>
        <v>0</v>
      </c>
      <c r="AJ1423" s="2">
        <f t="shared" si="1178"/>
        <v>0</v>
      </c>
      <c r="AK1423" s="2">
        <v>34</v>
      </c>
      <c r="AL1423" s="2">
        <v>0</v>
      </c>
      <c r="AM1423" s="2">
        <v>28.19</v>
      </c>
      <c r="AN1423" s="2">
        <v>3.16</v>
      </c>
      <c r="AO1423" s="2">
        <v>5.81</v>
      </c>
      <c r="AP1423" s="2">
        <v>0</v>
      </c>
      <c r="AQ1423" s="2">
        <v>0.52</v>
      </c>
      <c r="AR1423" s="2">
        <v>0</v>
      </c>
      <c r="AS1423" s="2">
        <v>0</v>
      </c>
      <c r="AT1423" s="2">
        <v>90</v>
      </c>
      <c r="AU1423" s="2">
        <v>46</v>
      </c>
      <c r="AV1423" s="2">
        <v>1.0469999999999999</v>
      </c>
      <c r="AW1423" s="2">
        <v>1</v>
      </c>
      <c r="AX1423" s="2"/>
      <c r="AY1423" s="2"/>
      <c r="AZ1423" s="2">
        <v>1</v>
      </c>
      <c r="BA1423" s="2">
        <v>1</v>
      </c>
      <c r="BB1423" s="2">
        <v>1</v>
      </c>
      <c r="BC1423" s="2">
        <v>1</v>
      </c>
      <c r="BD1423" s="2" t="s">
        <v>3</v>
      </c>
      <c r="BE1423" s="2" t="s">
        <v>3</v>
      </c>
      <c r="BF1423" s="2" t="s">
        <v>3</v>
      </c>
      <c r="BG1423" s="2" t="s">
        <v>3</v>
      </c>
      <c r="BH1423" s="2">
        <v>0</v>
      </c>
      <c r="BI1423" s="2">
        <v>2</v>
      </c>
      <c r="BJ1423" s="2" t="s">
        <v>1266</v>
      </c>
      <c r="BK1423" s="2"/>
      <c r="BL1423" s="2"/>
      <c r="BM1423" s="2">
        <v>72</v>
      </c>
      <c r="BN1423" s="2">
        <v>0</v>
      </c>
      <c r="BO1423" s="2" t="s">
        <v>1264</v>
      </c>
      <c r="BP1423" s="2">
        <v>1</v>
      </c>
      <c r="BQ1423" s="2">
        <v>40</v>
      </c>
      <c r="BR1423" s="2">
        <v>0</v>
      </c>
      <c r="BS1423" s="2">
        <v>1</v>
      </c>
      <c r="BT1423" s="2">
        <v>1</v>
      </c>
      <c r="BU1423" s="2">
        <v>1</v>
      </c>
      <c r="BV1423" s="2">
        <v>1</v>
      </c>
      <c r="BW1423" s="2">
        <v>1</v>
      </c>
      <c r="BX1423" s="2">
        <v>1</v>
      </c>
      <c r="BY1423" s="2" t="s">
        <v>3</v>
      </c>
      <c r="BZ1423" s="2">
        <v>90</v>
      </c>
      <c r="CA1423" s="2">
        <v>46</v>
      </c>
      <c r="CB1423" s="2" t="s">
        <v>3</v>
      </c>
      <c r="CC1423" s="2"/>
      <c r="CD1423" s="2"/>
      <c r="CE1423" s="2">
        <v>1566</v>
      </c>
      <c r="CF1423" s="2">
        <v>0</v>
      </c>
      <c r="CG1423" s="2">
        <v>0</v>
      </c>
      <c r="CH1423" s="2"/>
      <c r="CI1423" s="2"/>
      <c r="CJ1423" s="2"/>
      <c r="CK1423" s="2"/>
      <c r="CL1423" s="2"/>
      <c r="CM1423" s="2">
        <v>0</v>
      </c>
      <c r="CN1423" s="2" t="s">
        <v>2148</v>
      </c>
      <c r="CO1423" s="2">
        <v>0</v>
      </c>
      <c r="CP1423" s="2">
        <f t="shared" si="1179"/>
        <v>427.18</v>
      </c>
      <c r="CQ1423" s="2">
        <f t="shared" si="1180"/>
        <v>0</v>
      </c>
      <c r="CR1423" s="2">
        <f>(ROUND((ROUND((((ET1423*1.2))*AV1423*1),2)*BB1423),2)+ROUND((ROUND(((AE1423-((EU1423*1.2)))*AV1423*1),2)*BS1423),2))</f>
        <v>35.42</v>
      </c>
      <c r="CS1423" s="2">
        <f>(ROUND((ROUND((((EU1423*1.2))*AV1423*1),2)*BS1423),2)+ROUND((ROUND(((AE1423-((EU1423*1.2)))*AV1423*1),2)*BS1423),2))</f>
        <v>3.97</v>
      </c>
      <c r="CT1423" s="2">
        <f t="shared" si="1181"/>
        <v>7.3</v>
      </c>
      <c r="CU1423" s="2">
        <f t="shared" si="1182"/>
        <v>0</v>
      </c>
      <c r="CV1423" s="2">
        <f t="shared" si="1183"/>
        <v>0.65332799999999991</v>
      </c>
      <c r="CW1423" s="2">
        <f t="shared" si="1184"/>
        <v>0</v>
      </c>
      <c r="CX1423" s="2">
        <f t="shared" si="1185"/>
        <v>0</v>
      </c>
      <c r="CY1423" s="2">
        <f>(ROUND((((S1423+ROUND((ROUND((((EU1423*1.2))*AV1423*1),2)*BS1423),2))*AT1423)/100),2)+ROUND(((ROUND((ROUND(((AE1423-((EU1423*1.2)))*AV1423*1),2)*BS1423),2)*AT1423)/100),2))</f>
        <v>69.27</v>
      </c>
      <c r="CZ1423" s="2">
        <f>(ROUND((((S1423+ROUND((ROUND((((EU1423*1.2))*AV1423*1),2)*BS1423),2))*AU1423)/100),2)+ROUND(((ROUND((ROUND(((AE1423-((EU1423*1.2)))*AV1423*1),2)*BS1423),2)*AU1423)/100),2))</f>
        <v>35.409999999999997</v>
      </c>
      <c r="DA1423" s="2"/>
      <c r="DB1423" s="2">
        <v>329</v>
      </c>
      <c r="DC1423" s="2" t="s">
        <v>3</v>
      </c>
      <c r="DD1423" s="2" t="s">
        <v>1152</v>
      </c>
      <c r="DE1423" s="2" t="s">
        <v>1153</v>
      </c>
      <c r="DF1423" s="2" t="s">
        <v>1153</v>
      </c>
      <c r="DG1423" s="2" t="s">
        <v>1153</v>
      </c>
      <c r="DH1423" s="2" t="s">
        <v>3</v>
      </c>
      <c r="DI1423" s="2" t="s">
        <v>1153</v>
      </c>
      <c r="DJ1423" s="2" t="s">
        <v>1153</v>
      </c>
      <c r="DK1423" s="2" t="s">
        <v>3</v>
      </c>
      <c r="DL1423" s="2" t="s">
        <v>3</v>
      </c>
      <c r="DM1423" s="2" t="s">
        <v>3</v>
      </c>
      <c r="DN1423" s="2">
        <v>0</v>
      </c>
      <c r="DO1423" s="2">
        <v>0</v>
      </c>
      <c r="DP1423" s="2">
        <v>1</v>
      </c>
      <c r="DQ1423" s="2">
        <v>1</v>
      </c>
      <c r="DR1423" s="2"/>
      <c r="DS1423" s="2"/>
      <c r="DT1423" s="2"/>
      <c r="DU1423" s="2">
        <v>1013</v>
      </c>
      <c r="DV1423" s="2" t="s">
        <v>628</v>
      </c>
      <c r="DW1423" s="2" t="s">
        <v>628</v>
      </c>
      <c r="DX1423" s="2">
        <v>1</v>
      </c>
      <c r="DY1423" s="2"/>
      <c r="DZ1423" s="2" t="s">
        <v>3</v>
      </c>
      <c r="EA1423" s="2" t="s">
        <v>3</v>
      </c>
      <c r="EB1423" s="2" t="s">
        <v>3</v>
      </c>
      <c r="EC1423" s="2" t="s">
        <v>3</v>
      </c>
      <c r="ED1423" s="2"/>
      <c r="EE1423" s="2">
        <v>56938506</v>
      </c>
      <c r="EF1423" s="2">
        <v>40</v>
      </c>
      <c r="EG1423" s="2" t="s">
        <v>1154</v>
      </c>
      <c r="EH1423" s="2">
        <v>0</v>
      </c>
      <c r="EI1423" s="2" t="s">
        <v>3</v>
      </c>
      <c r="EJ1423" s="2">
        <v>2</v>
      </c>
      <c r="EK1423" s="2">
        <v>72</v>
      </c>
      <c r="EL1423" s="2" t="s">
        <v>1267</v>
      </c>
      <c r="EM1423" s="2" t="s">
        <v>1268</v>
      </c>
      <c r="EN1423" s="2"/>
      <c r="EO1423" s="2" t="s">
        <v>1157</v>
      </c>
      <c r="EP1423" s="2"/>
      <c r="EQ1423" s="2">
        <v>132096</v>
      </c>
      <c r="ER1423" s="2">
        <v>34</v>
      </c>
      <c r="ES1423" s="2">
        <v>0</v>
      </c>
      <c r="ET1423" s="2">
        <v>28.19</v>
      </c>
      <c r="EU1423" s="2">
        <v>3.16</v>
      </c>
      <c r="EV1423" s="2">
        <v>5.81</v>
      </c>
      <c r="EW1423" s="2">
        <v>0.52</v>
      </c>
      <c r="EX1423" s="2">
        <v>0</v>
      </c>
      <c r="EY1423" s="2">
        <v>0</v>
      </c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>
        <v>0</v>
      </c>
      <c r="FR1423" s="2">
        <v>0</v>
      </c>
      <c r="FS1423" s="2">
        <v>0</v>
      </c>
      <c r="FT1423" s="2"/>
      <c r="FU1423" s="2"/>
      <c r="FV1423" s="2"/>
      <c r="FW1423" s="2"/>
      <c r="FX1423" s="2">
        <v>90</v>
      </c>
      <c r="FY1423" s="2">
        <v>46</v>
      </c>
      <c r="FZ1423" s="2"/>
      <c r="GA1423" s="2" t="s">
        <v>3</v>
      </c>
      <c r="GB1423" s="2"/>
      <c r="GC1423" s="2"/>
      <c r="GD1423" s="2">
        <v>1</v>
      </c>
      <c r="GE1423" s="2"/>
      <c r="GF1423" s="2">
        <v>2088275380</v>
      </c>
      <c r="GG1423" s="2">
        <v>2</v>
      </c>
      <c r="GH1423" s="2">
        <v>1</v>
      </c>
      <c r="GI1423" s="2">
        <v>2</v>
      </c>
      <c r="GJ1423" s="2">
        <v>0</v>
      </c>
      <c r="GK1423" s="2">
        <v>0</v>
      </c>
      <c r="GL1423" s="2">
        <f t="shared" si="1186"/>
        <v>0</v>
      </c>
      <c r="GM1423" s="2">
        <f t="shared" si="1187"/>
        <v>580.45000000000005</v>
      </c>
      <c r="GN1423" s="2">
        <f t="shared" si="1188"/>
        <v>0</v>
      </c>
      <c r="GO1423" s="2">
        <f t="shared" si="1189"/>
        <v>580.45000000000005</v>
      </c>
      <c r="GP1423" s="2">
        <f t="shared" si="1190"/>
        <v>0</v>
      </c>
      <c r="GQ1423" s="2"/>
      <c r="GR1423" s="2">
        <v>0</v>
      </c>
      <c r="GS1423" s="2">
        <v>3</v>
      </c>
      <c r="GT1423" s="2">
        <v>0</v>
      </c>
      <c r="GU1423" s="2" t="s">
        <v>3</v>
      </c>
      <c r="GV1423" s="2">
        <f t="shared" si="1191"/>
        <v>0</v>
      </c>
      <c r="GW1423" s="2">
        <v>1</v>
      </c>
      <c r="GX1423" s="2">
        <f t="shared" si="1192"/>
        <v>0</v>
      </c>
      <c r="GY1423" s="2"/>
      <c r="GZ1423" s="2"/>
      <c r="HA1423" s="2">
        <v>0</v>
      </c>
      <c r="HB1423" s="2">
        <v>0</v>
      </c>
      <c r="HC1423" s="2">
        <f t="shared" si="1193"/>
        <v>0</v>
      </c>
      <c r="HD1423" s="2"/>
      <c r="HE1423" s="2" t="s">
        <v>3</v>
      </c>
      <c r="HF1423" s="2" t="s">
        <v>3</v>
      </c>
      <c r="HG1423" s="2"/>
      <c r="HH1423" s="2"/>
      <c r="HI1423" s="2"/>
      <c r="HJ1423" s="2"/>
      <c r="HK1423" s="2"/>
      <c r="HL1423" s="2"/>
      <c r="HM1423" s="2" t="s">
        <v>3</v>
      </c>
      <c r="HN1423" s="2" t="s">
        <v>3</v>
      </c>
      <c r="HO1423" s="2" t="s">
        <v>3</v>
      </c>
      <c r="HP1423" s="2" t="s">
        <v>3</v>
      </c>
      <c r="HQ1423" s="2" t="s">
        <v>3</v>
      </c>
      <c r="HR1423" s="2"/>
      <c r="HS1423" s="2">
        <v>0</v>
      </c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>
        <v>0</v>
      </c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</row>
    <row r="1424" spans="1:255" x14ac:dyDescent="0.2">
      <c r="A1424" s="3">
        <v>17</v>
      </c>
      <c r="B1424" s="3">
        <v>1</v>
      </c>
      <c r="C1424" s="3">
        <f>ROW(SmtRes!A1266)</f>
        <v>1266</v>
      </c>
      <c r="D1424" s="3">
        <f>ROW(EtalonRes!A1604)</f>
        <v>1604</v>
      </c>
      <c r="E1424" s="3" t="s">
        <v>3</v>
      </c>
      <c r="F1424" s="3" t="s">
        <v>1264</v>
      </c>
      <c r="G1424" s="3" t="s">
        <v>1265</v>
      </c>
      <c r="H1424" s="3" t="s">
        <v>628</v>
      </c>
      <c r="I1424" s="3">
        <v>10</v>
      </c>
      <c r="J1424" s="3">
        <v>0</v>
      </c>
      <c r="K1424" s="3">
        <v>10</v>
      </c>
      <c r="O1424" s="3">
        <f t="shared" si="1169"/>
        <v>9613.9699999999993</v>
      </c>
      <c r="P1424" s="3">
        <f t="shared" si="1170"/>
        <v>0</v>
      </c>
      <c r="Q1424" s="3">
        <f>(ROUND((ROUND((((ET1424*1.2))*AV1424*I1424),2)*BB1424),2)+ROUND((ROUND(((AE1424-((EU1424*1.2)))*AV1424*I1424),2)*BS1424),2))</f>
        <v>5500.42</v>
      </c>
      <c r="R1424" s="3">
        <f>(ROUND((ROUND((((EU1424*1.2))*AV1424*I1424),2)*BS1424),2)+ROUND((ROUND(((AE1424-((EU1424*1.2)))*AV1424*I1424),2)*BS1424),2))</f>
        <v>2237.1</v>
      </c>
      <c r="S1424" s="3">
        <f t="shared" si="1171"/>
        <v>4113.55</v>
      </c>
      <c r="T1424" s="3">
        <f t="shared" si="1172"/>
        <v>0</v>
      </c>
      <c r="U1424" s="3">
        <f t="shared" si="1173"/>
        <v>6.5332799999999995</v>
      </c>
      <c r="V1424" s="3">
        <f t="shared" si="1174"/>
        <v>0</v>
      </c>
      <c r="W1424" s="3">
        <f t="shared" si="1175"/>
        <v>0</v>
      </c>
      <c r="X1424" s="3">
        <f>(ROUND((((S1424+ROUND((ROUND((((EU1424*1.2))*AV1424*I1424),2)*BS1424),2))*AT1424)/100),2)+ROUND(((ROUND((ROUND(((AE1424-((EU1424*1.2)))*AV1424*I1424),2)*BS1424),2)*AT1424)/100),2))</f>
        <v>5715.59</v>
      </c>
      <c r="Y1424" s="3">
        <f>(ROUND((((S1424+ROUND((ROUND((((EU1424*1.2))*AV1424*I1424),2)*BS1424),2))*AU1424)/100),2)+ROUND(((ROUND((ROUND(((AE1424-((EU1424*1.2)))*AV1424*I1424),2)*BS1424),2)*AU1424)/100),2))</f>
        <v>2921.3</v>
      </c>
      <c r="AA1424" s="3">
        <v>-1</v>
      </c>
      <c r="AB1424" s="3">
        <f t="shared" si="1176"/>
        <v>40.799999999999997</v>
      </c>
      <c r="AC1424" s="3">
        <f>ROUND(((ES1424*1)),6)</f>
        <v>0</v>
      </c>
      <c r="AD1424" s="3">
        <f>ROUND(((((ET1424*1.2))-((EU1424*1.2)))+AE1424),6)</f>
        <v>33.828000000000003</v>
      </c>
      <c r="AE1424" s="3">
        <f>ROUND(((EU1424*1.2)),6)</f>
        <v>3.7919999999999998</v>
      </c>
      <c r="AF1424" s="3">
        <f>ROUND(((EV1424*1.2)),6)</f>
        <v>6.9720000000000004</v>
      </c>
      <c r="AG1424" s="3">
        <f t="shared" si="1177"/>
        <v>0</v>
      </c>
      <c r="AH1424" s="3">
        <f>((EW1424*1.2))</f>
        <v>0.624</v>
      </c>
      <c r="AI1424" s="3">
        <f>((EX1424*1.2))</f>
        <v>0</v>
      </c>
      <c r="AJ1424" s="3">
        <f t="shared" si="1178"/>
        <v>0</v>
      </c>
      <c r="AK1424" s="3">
        <v>34</v>
      </c>
      <c r="AL1424" s="3">
        <v>0</v>
      </c>
      <c r="AM1424" s="3">
        <v>28.19</v>
      </c>
      <c r="AN1424" s="3">
        <v>3.16</v>
      </c>
      <c r="AO1424" s="3">
        <v>5.81</v>
      </c>
      <c r="AP1424" s="3">
        <v>0</v>
      </c>
      <c r="AQ1424" s="3">
        <v>0.52</v>
      </c>
      <c r="AR1424" s="3">
        <v>0</v>
      </c>
      <c r="AS1424" s="3">
        <v>0</v>
      </c>
      <c r="AT1424" s="3">
        <v>90</v>
      </c>
      <c r="AU1424" s="3">
        <v>46</v>
      </c>
      <c r="AV1424" s="3">
        <v>1.0469999999999999</v>
      </c>
      <c r="AW1424" s="3">
        <v>1</v>
      </c>
      <c r="AZ1424" s="3">
        <v>1</v>
      </c>
      <c r="BA1424" s="3">
        <v>56.35</v>
      </c>
      <c r="BB1424" s="3">
        <v>15.53</v>
      </c>
      <c r="BC1424" s="3">
        <v>1</v>
      </c>
      <c r="BD1424" s="3" t="s">
        <v>3</v>
      </c>
      <c r="BE1424" s="3" t="s">
        <v>3</v>
      </c>
      <c r="BF1424" s="3" t="s">
        <v>3</v>
      </c>
      <c r="BG1424" s="3" t="s">
        <v>3</v>
      </c>
      <c r="BH1424" s="3">
        <v>0</v>
      </c>
      <c r="BI1424" s="3">
        <v>2</v>
      </c>
      <c r="BJ1424" s="3" t="s">
        <v>1266</v>
      </c>
      <c r="BM1424" s="3">
        <v>72</v>
      </c>
      <c r="BN1424" s="3">
        <v>0</v>
      </c>
      <c r="BO1424" s="3" t="s">
        <v>1264</v>
      </c>
      <c r="BP1424" s="3">
        <v>1</v>
      </c>
      <c r="BQ1424" s="3">
        <v>40</v>
      </c>
      <c r="BR1424" s="3">
        <v>0</v>
      </c>
      <c r="BS1424" s="3">
        <v>56.35</v>
      </c>
      <c r="BT1424" s="3">
        <v>1</v>
      </c>
      <c r="BU1424" s="3">
        <v>1</v>
      </c>
      <c r="BV1424" s="3">
        <v>1</v>
      </c>
      <c r="BW1424" s="3">
        <v>1</v>
      </c>
      <c r="BX1424" s="3">
        <v>1</v>
      </c>
      <c r="BY1424" s="3" t="s">
        <v>3</v>
      </c>
      <c r="BZ1424" s="3">
        <v>90</v>
      </c>
      <c r="CA1424" s="3">
        <v>46</v>
      </c>
      <c r="CB1424" s="3" t="s">
        <v>3</v>
      </c>
      <c r="CE1424" s="3">
        <v>1566</v>
      </c>
      <c r="CF1424" s="3">
        <v>0</v>
      </c>
      <c r="CG1424" s="3">
        <v>0</v>
      </c>
      <c r="CM1424" s="3">
        <v>0</v>
      </c>
      <c r="CN1424" s="3" t="s">
        <v>2148</v>
      </c>
      <c r="CO1424" s="3">
        <v>0</v>
      </c>
      <c r="CP1424" s="3">
        <f t="shared" si="1179"/>
        <v>9613.9700000000012</v>
      </c>
      <c r="CQ1424" s="3">
        <f t="shared" si="1180"/>
        <v>0</v>
      </c>
      <c r="CR1424" s="3">
        <f>(ROUND((ROUND((((ET1424*1.2))*AV1424*1),2)*BB1424),2)+ROUND((ROUND(((AE1424-((EU1424*1.2)))*AV1424*1),2)*BS1424),2))</f>
        <v>550.07000000000005</v>
      </c>
      <c r="CS1424" s="3">
        <f>(ROUND((ROUND((((EU1424*1.2))*AV1424*1),2)*BS1424),2)+ROUND((ROUND(((AE1424-((EU1424*1.2)))*AV1424*1),2)*BS1424),2))</f>
        <v>223.71</v>
      </c>
      <c r="CT1424" s="3">
        <f t="shared" si="1181"/>
        <v>411.36</v>
      </c>
      <c r="CU1424" s="3">
        <f t="shared" si="1182"/>
        <v>0</v>
      </c>
      <c r="CV1424" s="3">
        <f t="shared" si="1183"/>
        <v>0.65332799999999991</v>
      </c>
      <c r="CW1424" s="3">
        <f t="shared" si="1184"/>
        <v>0</v>
      </c>
      <c r="CX1424" s="3">
        <f t="shared" si="1185"/>
        <v>0</v>
      </c>
      <c r="CY1424" s="3">
        <f>(ROUND((((S1424+ROUND((ROUND((((EU1424*1.2))*AV1424*1),2)*BS1424),2))*AT1424)/100),2)+ROUND(((ROUND((ROUND(((AE1424-((EU1424*1.2)))*AV1424*1),2)*BS1424),2)*AT1424)/100),2))</f>
        <v>3903.53</v>
      </c>
      <c r="CZ1424" s="3">
        <f>(ROUND((((S1424+ROUND((ROUND((((EU1424*1.2))*AV1424*1),2)*BS1424),2))*AU1424)/100),2)+ROUND(((ROUND((ROUND(((AE1424-((EU1424*1.2)))*AV1424*1),2)*BS1424),2)*AU1424)/100),2))</f>
        <v>1995.14</v>
      </c>
      <c r="DB1424" s="3">
        <v>330</v>
      </c>
      <c r="DC1424" s="3" t="s">
        <v>3</v>
      </c>
      <c r="DD1424" s="3" t="s">
        <v>1152</v>
      </c>
      <c r="DE1424" s="3" t="s">
        <v>1153</v>
      </c>
      <c r="DF1424" s="3" t="s">
        <v>1153</v>
      </c>
      <c r="DG1424" s="3" t="s">
        <v>1153</v>
      </c>
      <c r="DH1424" s="3" t="s">
        <v>3</v>
      </c>
      <c r="DI1424" s="3" t="s">
        <v>1153</v>
      </c>
      <c r="DJ1424" s="3" t="s">
        <v>1153</v>
      </c>
      <c r="DK1424" s="3" t="s">
        <v>3</v>
      </c>
      <c r="DL1424" s="3" t="s">
        <v>3</v>
      </c>
      <c r="DM1424" s="3" t="s">
        <v>3</v>
      </c>
      <c r="DN1424" s="3">
        <v>0</v>
      </c>
      <c r="DO1424" s="3">
        <v>0</v>
      </c>
      <c r="DP1424" s="3">
        <v>1</v>
      </c>
      <c r="DQ1424" s="3">
        <v>1</v>
      </c>
      <c r="DU1424" s="3">
        <v>1013</v>
      </c>
      <c r="DV1424" s="3" t="s">
        <v>628</v>
      </c>
      <c r="DW1424" s="3" t="s">
        <v>628</v>
      </c>
      <c r="DX1424" s="3">
        <v>1</v>
      </c>
      <c r="DZ1424" s="3" t="s">
        <v>3</v>
      </c>
      <c r="EA1424" s="3" t="s">
        <v>3</v>
      </c>
      <c r="EB1424" s="3" t="s">
        <v>3</v>
      </c>
      <c r="EC1424" s="3" t="s">
        <v>3</v>
      </c>
      <c r="EE1424" s="3">
        <v>56938506</v>
      </c>
      <c r="EF1424" s="3">
        <v>40</v>
      </c>
      <c r="EG1424" s="3" t="s">
        <v>1154</v>
      </c>
      <c r="EH1424" s="3">
        <v>0</v>
      </c>
      <c r="EI1424" s="3" t="s">
        <v>3</v>
      </c>
      <c r="EJ1424" s="3">
        <v>2</v>
      </c>
      <c r="EK1424" s="3">
        <v>72</v>
      </c>
      <c r="EL1424" s="3" t="s">
        <v>1267</v>
      </c>
      <c r="EM1424" s="3" t="s">
        <v>1268</v>
      </c>
      <c r="EO1424" s="3" t="s">
        <v>1157</v>
      </c>
      <c r="EQ1424" s="3">
        <v>132096</v>
      </c>
      <c r="ER1424" s="3">
        <v>34</v>
      </c>
      <c r="ES1424" s="3">
        <v>0</v>
      </c>
      <c r="ET1424" s="3">
        <v>28.19</v>
      </c>
      <c r="EU1424" s="3">
        <v>3.16</v>
      </c>
      <c r="EV1424" s="3">
        <v>5.81</v>
      </c>
      <c r="EW1424" s="3">
        <v>0.52</v>
      </c>
      <c r="EX1424" s="3">
        <v>0</v>
      </c>
      <c r="EY1424" s="3">
        <v>0</v>
      </c>
      <c r="FQ1424" s="3">
        <v>0</v>
      </c>
      <c r="FR1424" s="3">
        <v>0</v>
      </c>
      <c r="FS1424" s="3">
        <v>0</v>
      </c>
      <c r="FX1424" s="3">
        <v>90</v>
      </c>
      <c r="FY1424" s="3">
        <v>46</v>
      </c>
      <c r="GA1424" s="3" t="s">
        <v>3</v>
      </c>
      <c r="GD1424" s="3">
        <v>1</v>
      </c>
      <c r="GF1424" s="3">
        <v>2088275380</v>
      </c>
      <c r="GG1424" s="3">
        <v>2</v>
      </c>
      <c r="GH1424" s="3">
        <v>1</v>
      </c>
      <c r="GI1424" s="3">
        <v>2</v>
      </c>
      <c r="GJ1424" s="3">
        <v>0</v>
      </c>
      <c r="GK1424" s="3">
        <v>0</v>
      </c>
      <c r="GL1424" s="3">
        <f t="shared" si="1186"/>
        <v>0</v>
      </c>
      <c r="GM1424" s="3">
        <f t="shared" si="1187"/>
        <v>18250.86</v>
      </c>
      <c r="GN1424" s="3">
        <f t="shared" si="1188"/>
        <v>0</v>
      </c>
      <c r="GO1424" s="3">
        <f t="shared" si="1189"/>
        <v>18250.86</v>
      </c>
      <c r="GP1424" s="3">
        <f t="shared" si="1190"/>
        <v>0</v>
      </c>
      <c r="GR1424" s="3">
        <v>0</v>
      </c>
      <c r="GS1424" s="3">
        <v>3</v>
      </c>
      <c r="GT1424" s="3">
        <v>0</v>
      </c>
      <c r="GU1424" s="3" t="s">
        <v>3</v>
      </c>
      <c r="GV1424" s="3">
        <f t="shared" si="1191"/>
        <v>0</v>
      </c>
      <c r="GW1424" s="3">
        <v>1</v>
      </c>
      <c r="GX1424" s="3">
        <f t="shared" si="1192"/>
        <v>0</v>
      </c>
      <c r="HA1424" s="3">
        <v>0</v>
      </c>
      <c r="HB1424" s="3">
        <v>0</v>
      </c>
      <c r="HC1424" s="3">
        <f t="shared" si="1193"/>
        <v>0</v>
      </c>
      <c r="HE1424" s="3" t="s">
        <v>3</v>
      </c>
      <c r="HF1424" s="3" t="s">
        <v>3</v>
      </c>
      <c r="HM1424" s="3" t="s">
        <v>3</v>
      </c>
      <c r="HN1424" s="3" t="s">
        <v>3</v>
      </c>
      <c r="HO1424" s="3" t="s">
        <v>3</v>
      </c>
      <c r="HP1424" s="3" t="s">
        <v>3</v>
      </c>
      <c r="HQ1424" s="3" t="s">
        <v>3</v>
      </c>
      <c r="HS1424" s="3">
        <v>0</v>
      </c>
      <c r="IK1424" s="3">
        <v>0</v>
      </c>
    </row>
    <row r="1425" spans="1:255" x14ac:dyDescent="0.2">
      <c r="A1425" s="2">
        <v>18</v>
      </c>
      <c r="B1425" s="2">
        <v>1</v>
      </c>
      <c r="C1425" s="2">
        <v>1262</v>
      </c>
      <c r="D1425" s="2"/>
      <c r="E1425" s="2" t="s">
        <v>3</v>
      </c>
      <c r="F1425" s="2" t="s">
        <v>1269</v>
      </c>
      <c r="G1425" s="2" t="s">
        <v>1270</v>
      </c>
      <c r="H1425" s="2" t="s">
        <v>547</v>
      </c>
      <c r="I1425" s="2">
        <f>I1423*J1425</f>
        <v>3.0000000000000001E-6</v>
      </c>
      <c r="J1425" s="2">
        <v>2.9999999999999999E-7</v>
      </c>
      <c r="K1425" s="2">
        <v>3.2000000000000001E-7</v>
      </c>
      <c r="L1425" s="2"/>
      <c r="M1425" s="2"/>
      <c r="N1425" s="2"/>
      <c r="O1425" s="2">
        <f t="shared" si="1169"/>
        <v>0.05</v>
      </c>
      <c r="P1425" s="2">
        <f t="shared" si="1170"/>
        <v>0.05</v>
      </c>
      <c r="Q1425" s="2">
        <f t="shared" ref="Q1425:Q1434" si="1194">(ROUND((ROUND(((ET1425)*AV1425*I1425),2)*BB1425),2)+ROUND((ROUND(((AE1425-(EU1425))*AV1425*I1425),2)*BS1425),2))</f>
        <v>0</v>
      </c>
      <c r="R1425" s="2">
        <f t="shared" ref="R1425:R1434" si="1195">(ROUND((ROUND(((EU1425)*AV1425*I1425),2)*BS1425),2)+ROUND((ROUND(((AE1425-(EU1425))*AV1425*I1425),2)*BS1425),2))</f>
        <v>0</v>
      </c>
      <c r="S1425" s="2">
        <f t="shared" si="1171"/>
        <v>0</v>
      </c>
      <c r="T1425" s="2">
        <f t="shared" si="1172"/>
        <v>0</v>
      </c>
      <c r="U1425" s="2">
        <f t="shared" si="1173"/>
        <v>0</v>
      </c>
      <c r="V1425" s="2">
        <f t="shared" si="1174"/>
        <v>0</v>
      </c>
      <c r="W1425" s="2">
        <f t="shared" si="1175"/>
        <v>0</v>
      </c>
      <c r="X1425" s="2">
        <f t="shared" ref="X1425:X1434" si="1196">(ROUND((((S1425+ROUND((ROUND(((EU1425)*AV1425*I1425),2)*BS1425),2))*AT1425)/100),2)+ROUND(((ROUND((ROUND(((AE1425-(EU1425))*AV1425*I1425),2)*BS1425),2)*AT1425)/100),2))</f>
        <v>0</v>
      </c>
      <c r="Y1425" s="2">
        <f t="shared" ref="Y1425:Y1434" si="1197">(ROUND((((S1425+ROUND((ROUND(((EU1425)*AV1425*I1425),2)*BS1425),2))*AU1425)/100),2)+ROUND(((ROUND((ROUND(((AE1425-(EU1425))*AV1425*I1425),2)*BS1425),2)*AU1425)/100),2))</f>
        <v>0</v>
      </c>
      <c r="Z1425" s="2"/>
      <c r="AA1425" s="2">
        <v>-1</v>
      </c>
      <c r="AB1425" s="2">
        <f t="shared" si="1176"/>
        <v>17868.28</v>
      </c>
      <c r="AC1425" s="2">
        <f t="shared" ref="AC1425:AC1434" si="1198">ROUND((ES1425),6)</f>
        <v>17868.28</v>
      </c>
      <c r="AD1425" s="2">
        <f t="shared" ref="AD1425:AD1434" si="1199">ROUND((((ET1425)-(EU1425))+AE1425),6)</f>
        <v>0</v>
      </c>
      <c r="AE1425" s="2">
        <f t="shared" ref="AE1425:AE1434" si="1200">ROUND((EU1425),6)</f>
        <v>0</v>
      </c>
      <c r="AF1425" s="2">
        <f t="shared" ref="AF1425:AF1434" si="1201">ROUND((EV1425),6)</f>
        <v>0</v>
      </c>
      <c r="AG1425" s="2">
        <f t="shared" si="1177"/>
        <v>0</v>
      </c>
      <c r="AH1425" s="2">
        <f t="shared" ref="AH1425:AH1434" si="1202">(EW1425)</f>
        <v>0</v>
      </c>
      <c r="AI1425" s="2">
        <f t="shared" ref="AI1425:AI1434" si="1203">(EX1425)</f>
        <v>0</v>
      </c>
      <c r="AJ1425" s="2">
        <f t="shared" si="1178"/>
        <v>0</v>
      </c>
      <c r="AK1425" s="2">
        <v>17868.28</v>
      </c>
      <c r="AL1425" s="2">
        <v>17868.28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90</v>
      </c>
      <c r="AU1425" s="2">
        <v>46</v>
      </c>
      <c r="AV1425" s="2">
        <v>1</v>
      </c>
      <c r="AW1425" s="2">
        <v>1</v>
      </c>
      <c r="AX1425" s="2"/>
      <c r="AY1425" s="2"/>
      <c r="AZ1425" s="2">
        <v>1</v>
      </c>
      <c r="BA1425" s="2">
        <v>1</v>
      </c>
      <c r="BB1425" s="2">
        <v>1</v>
      </c>
      <c r="BC1425" s="2">
        <v>1</v>
      </c>
      <c r="BD1425" s="2" t="s">
        <v>3</v>
      </c>
      <c r="BE1425" s="2" t="s">
        <v>3</v>
      </c>
      <c r="BF1425" s="2" t="s">
        <v>3</v>
      </c>
      <c r="BG1425" s="2" t="s">
        <v>3</v>
      </c>
      <c r="BH1425" s="2">
        <v>3</v>
      </c>
      <c r="BI1425" s="2">
        <v>2</v>
      </c>
      <c r="BJ1425" s="2" t="s">
        <v>1271</v>
      </c>
      <c r="BK1425" s="2"/>
      <c r="BL1425" s="2"/>
      <c r="BM1425" s="2">
        <v>72</v>
      </c>
      <c r="BN1425" s="2">
        <v>0</v>
      </c>
      <c r="BO1425" s="2" t="s">
        <v>3</v>
      </c>
      <c r="BP1425" s="2">
        <v>0</v>
      </c>
      <c r="BQ1425" s="2">
        <v>40</v>
      </c>
      <c r="BR1425" s="2">
        <v>0</v>
      </c>
      <c r="BS1425" s="2">
        <v>1</v>
      </c>
      <c r="BT1425" s="2">
        <v>1</v>
      </c>
      <c r="BU1425" s="2">
        <v>1</v>
      </c>
      <c r="BV1425" s="2">
        <v>1</v>
      </c>
      <c r="BW1425" s="2">
        <v>1</v>
      </c>
      <c r="BX1425" s="2">
        <v>1</v>
      </c>
      <c r="BY1425" s="2" t="s">
        <v>3</v>
      </c>
      <c r="BZ1425" s="2">
        <v>90</v>
      </c>
      <c r="CA1425" s="2">
        <v>46</v>
      </c>
      <c r="CB1425" s="2" t="s">
        <v>3</v>
      </c>
      <c r="CC1425" s="2"/>
      <c r="CD1425" s="2"/>
      <c r="CE1425" s="2">
        <v>1566</v>
      </c>
      <c r="CF1425" s="2">
        <v>0</v>
      </c>
      <c r="CG1425" s="2">
        <v>0</v>
      </c>
      <c r="CH1425" s="2"/>
      <c r="CI1425" s="2"/>
      <c r="CJ1425" s="2"/>
      <c r="CK1425" s="2"/>
      <c r="CL1425" s="2"/>
      <c r="CM1425" s="2">
        <v>0</v>
      </c>
      <c r="CN1425" s="2" t="s">
        <v>2149</v>
      </c>
      <c r="CO1425" s="2">
        <v>0</v>
      </c>
      <c r="CP1425" s="2">
        <f t="shared" si="1179"/>
        <v>0.05</v>
      </c>
      <c r="CQ1425" s="2">
        <f t="shared" si="1180"/>
        <v>17868.28</v>
      </c>
      <c r="CR1425" s="2">
        <f t="shared" ref="CR1425:CR1434" si="1204">(ROUND((ROUND(((ET1425)*AV1425*1),2)*BB1425),2)+ROUND((ROUND(((AE1425-(EU1425))*AV1425*1),2)*BS1425),2))</f>
        <v>0</v>
      </c>
      <c r="CS1425" s="2">
        <f t="shared" ref="CS1425:CS1434" si="1205">(ROUND((ROUND(((EU1425)*AV1425*1),2)*BS1425),2)+ROUND((ROUND(((AE1425-(EU1425))*AV1425*1),2)*BS1425),2))</f>
        <v>0</v>
      </c>
      <c r="CT1425" s="2">
        <f t="shared" si="1181"/>
        <v>0</v>
      </c>
      <c r="CU1425" s="2">
        <f t="shared" si="1182"/>
        <v>0</v>
      </c>
      <c r="CV1425" s="2">
        <f t="shared" si="1183"/>
        <v>0</v>
      </c>
      <c r="CW1425" s="2">
        <f t="shared" si="1184"/>
        <v>0</v>
      </c>
      <c r="CX1425" s="2">
        <f t="shared" si="1185"/>
        <v>0</v>
      </c>
      <c r="CY1425" s="2">
        <f t="shared" ref="CY1425:CY1434" si="1206">(ROUND((((S1425+ROUND((ROUND(((EU1425)*AV1425*1),2)*BS1425),2))*AT1425)/100),2)+ROUND(((ROUND((ROUND(((AE1425-(EU1425))*AV1425*1),2)*BS1425),2)*AT1425)/100),2))</f>
        <v>0</v>
      </c>
      <c r="CZ1425" s="2">
        <f t="shared" ref="CZ1425:CZ1434" si="1207">(ROUND((((S1425+ROUND((ROUND(((EU1425)*AV1425*1),2)*BS1425),2))*AU1425)/100),2)+ROUND(((ROUND((ROUND(((AE1425-(EU1425))*AV1425*1),2)*BS1425),2)*AU1425)/100),2))</f>
        <v>0</v>
      </c>
      <c r="DA1425" s="2"/>
      <c r="DB1425" s="2"/>
      <c r="DC1425" s="2" t="s">
        <v>3</v>
      </c>
      <c r="DD1425" s="2" t="s">
        <v>3</v>
      </c>
      <c r="DE1425" s="2" t="s">
        <v>3</v>
      </c>
      <c r="DF1425" s="2" t="s">
        <v>3</v>
      </c>
      <c r="DG1425" s="2" t="s">
        <v>3</v>
      </c>
      <c r="DH1425" s="2" t="s">
        <v>3</v>
      </c>
      <c r="DI1425" s="2" t="s">
        <v>3</v>
      </c>
      <c r="DJ1425" s="2" t="s">
        <v>3</v>
      </c>
      <c r="DK1425" s="2" t="s">
        <v>3</v>
      </c>
      <c r="DL1425" s="2" t="s">
        <v>3</v>
      </c>
      <c r="DM1425" s="2" t="s">
        <v>3</v>
      </c>
      <c r="DN1425" s="2">
        <v>0</v>
      </c>
      <c r="DO1425" s="2">
        <v>0</v>
      </c>
      <c r="DP1425" s="2">
        <v>1</v>
      </c>
      <c r="DQ1425" s="2">
        <v>1</v>
      </c>
      <c r="DR1425" s="2"/>
      <c r="DS1425" s="2"/>
      <c r="DT1425" s="2"/>
      <c r="DU1425" s="2">
        <v>1009</v>
      </c>
      <c r="DV1425" s="2" t="s">
        <v>547</v>
      </c>
      <c r="DW1425" s="2" t="s">
        <v>547</v>
      </c>
      <c r="DX1425" s="2">
        <v>1000</v>
      </c>
      <c r="DY1425" s="2"/>
      <c r="DZ1425" s="2" t="s">
        <v>3</v>
      </c>
      <c r="EA1425" s="2" t="s">
        <v>3</v>
      </c>
      <c r="EB1425" s="2" t="s">
        <v>3</v>
      </c>
      <c r="EC1425" s="2" t="s">
        <v>3</v>
      </c>
      <c r="ED1425" s="2"/>
      <c r="EE1425" s="2">
        <v>56938506</v>
      </c>
      <c r="EF1425" s="2">
        <v>40</v>
      </c>
      <c r="EG1425" s="2" t="s">
        <v>1154</v>
      </c>
      <c r="EH1425" s="2">
        <v>0</v>
      </c>
      <c r="EI1425" s="2" t="s">
        <v>3</v>
      </c>
      <c r="EJ1425" s="2">
        <v>2</v>
      </c>
      <c r="EK1425" s="2">
        <v>72</v>
      </c>
      <c r="EL1425" s="2" t="s">
        <v>1267</v>
      </c>
      <c r="EM1425" s="2" t="s">
        <v>1268</v>
      </c>
      <c r="EN1425" s="2"/>
      <c r="EO1425" s="2" t="s">
        <v>1157</v>
      </c>
      <c r="EP1425" s="2"/>
      <c r="EQ1425" s="2">
        <v>1024</v>
      </c>
      <c r="ER1425" s="2">
        <v>17868.28</v>
      </c>
      <c r="ES1425" s="2">
        <v>17868.28</v>
      </c>
      <c r="ET1425" s="2">
        <v>0</v>
      </c>
      <c r="EU1425" s="2">
        <v>0</v>
      </c>
      <c r="EV1425" s="2">
        <v>0</v>
      </c>
      <c r="EW1425" s="2">
        <v>0</v>
      </c>
      <c r="EX1425" s="2">
        <v>0</v>
      </c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>
        <v>0</v>
      </c>
      <c r="FR1425" s="2">
        <v>0</v>
      </c>
      <c r="FS1425" s="2">
        <v>0</v>
      </c>
      <c r="FT1425" s="2"/>
      <c r="FU1425" s="2"/>
      <c r="FV1425" s="2"/>
      <c r="FW1425" s="2"/>
      <c r="FX1425" s="2">
        <v>90</v>
      </c>
      <c r="FY1425" s="2">
        <v>46</v>
      </c>
      <c r="FZ1425" s="2"/>
      <c r="GA1425" s="2" t="s">
        <v>3</v>
      </c>
      <c r="GB1425" s="2"/>
      <c r="GC1425" s="2"/>
      <c r="GD1425" s="2">
        <v>1</v>
      </c>
      <c r="GE1425" s="2"/>
      <c r="GF1425" s="2">
        <v>-268464753</v>
      </c>
      <c r="GG1425" s="2">
        <v>2</v>
      </c>
      <c r="GH1425" s="2">
        <v>1</v>
      </c>
      <c r="GI1425" s="2">
        <v>-2</v>
      </c>
      <c r="GJ1425" s="2">
        <v>0</v>
      </c>
      <c r="GK1425" s="2">
        <v>0</v>
      </c>
      <c r="GL1425" s="2">
        <f t="shared" si="1186"/>
        <v>0</v>
      </c>
      <c r="GM1425" s="2">
        <f t="shared" si="1187"/>
        <v>0.05</v>
      </c>
      <c r="GN1425" s="2">
        <f t="shared" si="1188"/>
        <v>0</v>
      </c>
      <c r="GO1425" s="2">
        <f t="shared" si="1189"/>
        <v>0.05</v>
      </c>
      <c r="GP1425" s="2">
        <f t="shared" si="1190"/>
        <v>0</v>
      </c>
      <c r="GQ1425" s="2"/>
      <c r="GR1425" s="2">
        <v>0</v>
      </c>
      <c r="GS1425" s="2">
        <v>3</v>
      </c>
      <c r="GT1425" s="2">
        <v>0</v>
      </c>
      <c r="GU1425" s="2" t="s">
        <v>3</v>
      </c>
      <c r="GV1425" s="2">
        <f t="shared" si="1191"/>
        <v>0</v>
      </c>
      <c r="GW1425" s="2">
        <v>1</v>
      </c>
      <c r="GX1425" s="2">
        <f t="shared" si="1192"/>
        <v>0</v>
      </c>
      <c r="GY1425" s="2"/>
      <c r="GZ1425" s="2"/>
      <c r="HA1425" s="2">
        <v>0</v>
      </c>
      <c r="HB1425" s="2">
        <v>0</v>
      </c>
      <c r="HC1425" s="2">
        <f t="shared" si="1193"/>
        <v>0</v>
      </c>
      <c r="HD1425" s="2"/>
      <c r="HE1425" s="2" t="s">
        <v>3</v>
      </c>
      <c r="HF1425" s="2" t="s">
        <v>3</v>
      </c>
      <c r="HG1425" s="2"/>
      <c r="HH1425" s="2"/>
      <c r="HI1425" s="2"/>
      <c r="HJ1425" s="2"/>
      <c r="HK1425" s="2"/>
      <c r="HL1425" s="2"/>
      <c r="HM1425" s="2" t="s">
        <v>1152</v>
      </c>
      <c r="HN1425" s="2" t="s">
        <v>3</v>
      </c>
      <c r="HO1425" s="2" t="s">
        <v>3</v>
      </c>
      <c r="HP1425" s="2" t="s">
        <v>3</v>
      </c>
      <c r="HQ1425" s="2" t="s">
        <v>3</v>
      </c>
      <c r="HR1425" s="2"/>
      <c r="HS1425" s="2">
        <v>0</v>
      </c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>
        <v>0</v>
      </c>
      <c r="IL1425" s="2"/>
      <c r="IM1425" s="2"/>
      <c r="IN1425" s="2"/>
      <c r="IO1425" s="2"/>
      <c r="IP1425" s="2"/>
      <c r="IQ1425" s="2"/>
      <c r="IR1425" s="2"/>
      <c r="IS1425" s="2"/>
      <c r="IT1425" s="2"/>
      <c r="IU1425" s="2"/>
    </row>
    <row r="1426" spans="1:255" x14ac:dyDescent="0.2">
      <c r="A1426" s="3">
        <v>18</v>
      </c>
      <c r="B1426" s="3">
        <v>1</v>
      </c>
      <c r="C1426" s="3">
        <v>1266</v>
      </c>
      <c r="E1426" s="3" t="s">
        <v>3</v>
      </c>
      <c r="F1426" s="3" t="s">
        <v>1269</v>
      </c>
      <c r="G1426" s="3" t="s">
        <v>1270</v>
      </c>
      <c r="H1426" s="3" t="s">
        <v>547</v>
      </c>
      <c r="I1426" s="3">
        <f>I1424*J1426</f>
        <v>3.0000000000000001E-6</v>
      </c>
      <c r="J1426" s="3">
        <v>2.9999999999999999E-7</v>
      </c>
      <c r="K1426" s="3">
        <v>3.2000000000000001E-7</v>
      </c>
      <c r="O1426" s="3">
        <f t="shared" si="1169"/>
        <v>0.34</v>
      </c>
      <c r="P1426" s="3">
        <f t="shared" si="1170"/>
        <v>0.34</v>
      </c>
      <c r="Q1426" s="3">
        <f t="shared" si="1194"/>
        <v>0</v>
      </c>
      <c r="R1426" s="3">
        <f t="shared" si="1195"/>
        <v>0</v>
      </c>
      <c r="S1426" s="3">
        <f t="shared" si="1171"/>
        <v>0</v>
      </c>
      <c r="T1426" s="3">
        <f t="shared" si="1172"/>
        <v>0</v>
      </c>
      <c r="U1426" s="3">
        <f t="shared" si="1173"/>
        <v>0</v>
      </c>
      <c r="V1426" s="3">
        <f t="shared" si="1174"/>
        <v>0</v>
      </c>
      <c r="W1426" s="3">
        <f t="shared" si="1175"/>
        <v>0</v>
      </c>
      <c r="X1426" s="3">
        <f t="shared" si="1196"/>
        <v>0</v>
      </c>
      <c r="Y1426" s="3">
        <f t="shared" si="1197"/>
        <v>0</v>
      </c>
      <c r="AA1426" s="3">
        <v>-1</v>
      </c>
      <c r="AB1426" s="3">
        <f t="shared" si="1176"/>
        <v>17868.28</v>
      </c>
      <c r="AC1426" s="3">
        <f t="shared" si="1198"/>
        <v>17868.28</v>
      </c>
      <c r="AD1426" s="3">
        <f t="shared" si="1199"/>
        <v>0</v>
      </c>
      <c r="AE1426" s="3">
        <f t="shared" si="1200"/>
        <v>0</v>
      </c>
      <c r="AF1426" s="3">
        <f t="shared" si="1201"/>
        <v>0</v>
      </c>
      <c r="AG1426" s="3">
        <f t="shared" si="1177"/>
        <v>0</v>
      </c>
      <c r="AH1426" s="3">
        <f t="shared" si="1202"/>
        <v>0</v>
      </c>
      <c r="AI1426" s="3">
        <f t="shared" si="1203"/>
        <v>0</v>
      </c>
      <c r="AJ1426" s="3">
        <f t="shared" si="1178"/>
        <v>0</v>
      </c>
      <c r="AK1426" s="3">
        <v>17868.28</v>
      </c>
      <c r="AL1426" s="3">
        <v>17868.28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90</v>
      </c>
      <c r="AU1426" s="3">
        <v>46</v>
      </c>
      <c r="AV1426" s="3">
        <v>1</v>
      </c>
      <c r="AW1426" s="3">
        <v>1</v>
      </c>
      <c r="AZ1426" s="3">
        <v>1</v>
      </c>
      <c r="BA1426" s="3">
        <v>1</v>
      </c>
      <c r="BB1426" s="3">
        <v>1</v>
      </c>
      <c r="BC1426" s="3">
        <v>6.81</v>
      </c>
      <c r="BD1426" s="3" t="s">
        <v>3</v>
      </c>
      <c r="BE1426" s="3" t="s">
        <v>3</v>
      </c>
      <c r="BF1426" s="3" t="s">
        <v>3</v>
      </c>
      <c r="BG1426" s="3" t="s">
        <v>3</v>
      </c>
      <c r="BH1426" s="3">
        <v>3</v>
      </c>
      <c r="BI1426" s="3">
        <v>2</v>
      </c>
      <c r="BJ1426" s="3" t="s">
        <v>1271</v>
      </c>
      <c r="BM1426" s="3">
        <v>72</v>
      </c>
      <c r="BN1426" s="3">
        <v>0</v>
      </c>
      <c r="BO1426" s="3" t="s">
        <v>1269</v>
      </c>
      <c r="BP1426" s="3">
        <v>1</v>
      </c>
      <c r="BQ1426" s="3">
        <v>40</v>
      </c>
      <c r="BR1426" s="3">
        <v>0</v>
      </c>
      <c r="BS1426" s="3">
        <v>1</v>
      </c>
      <c r="BT1426" s="3">
        <v>1</v>
      </c>
      <c r="BU1426" s="3">
        <v>1</v>
      </c>
      <c r="BV1426" s="3">
        <v>1</v>
      </c>
      <c r="BW1426" s="3">
        <v>1</v>
      </c>
      <c r="BX1426" s="3">
        <v>1</v>
      </c>
      <c r="BY1426" s="3" t="s">
        <v>3</v>
      </c>
      <c r="BZ1426" s="3">
        <v>90</v>
      </c>
      <c r="CA1426" s="3">
        <v>46</v>
      </c>
      <c r="CB1426" s="3" t="s">
        <v>3</v>
      </c>
      <c r="CE1426" s="3">
        <v>1566</v>
      </c>
      <c r="CF1426" s="3">
        <v>0</v>
      </c>
      <c r="CG1426" s="3">
        <v>0</v>
      </c>
      <c r="CM1426" s="3">
        <v>0</v>
      </c>
      <c r="CN1426" s="3" t="s">
        <v>2149</v>
      </c>
      <c r="CO1426" s="3">
        <v>0</v>
      </c>
      <c r="CP1426" s="3">
        <f t="shared" si="1179"/>
        <v>0.34</v>
      </c>
      <c r="CQ1426" s="3">
        <f t="shared" si="1180"/>
        <v>121682.99</v>
      </c>
      <c r="CR1426" s="3">
        <f t="shared" si="1204"/>
        <v>0</v>
      </c>
      <c r="CS1426" s="3">
        <f t="shared" si="1205"/>
        <v>0</v>
      </c>
      <c r="CT1426" s="3">
        <f t="shared" si="1181"/>
        <v>0</v>
      </c>
      <c r="CU1426" s="3">
        <f t="shared" si="1182"/>
        <v>0</v>
      </c>
      <c r="CV1426" s="3">
        <f t="shared" si="1183"/>
        <v>0</v>
      </c>
      <c r="CW1426" s="3">
        <f t="shared" si="1184"/>
        <v>0</v>
      </c>
      <c r="CX1426" s="3">
        <f t="shared" si="1185"/>
        <v>0</v>
      </c>
      <c r="CY1426" s="3">
        <f t="shared" si="1206"/>
        <v>0</v>
      </c>
      <c r="CZ1426" s="3">
        <f t="shared" si="1207"/>
        <v>0</v>
      </c>
      <c r="DC1426" s="3" t="s">
        <v>3</v>
      </c>
      <c r="DD1426" s="3" t="s">
        <v>3</v>
      </c>
      <c r="DE1426" s="3" t="s">
        <v>3</v>
      </c>
      <c r="DF1426" s="3" t="s">
        <v>3</v>
      </c>
      <c r="DG1426" s="3" t="s">
        <v>3</v>
      </c>
      <c r="DH1426" s="3" t="s">
        <v>3</v>
      </c>
      <c r="DI1426" s="3" t="s">
        <v>3</v>
      </c>
      <c r="DJ1426" s="3" t="s">
        <v>3</v>
      </c>
      <c r="DK1426" s="3" t="s">
        <v>3</v>
      </c>
      <c r="DL1426" s="3" t="s">
        <v>3</v>
      </c>
      <c r="DM1426" s="3" t="s">
        <v>3</v>
      </c>
      <c r="DN1426" s="3">
        <v>0</v>
      </c>
      <c r="DO1426" s="3">
        <v>0</v>
      </c>
      <c r="DP1426" s="3">
        <v>1</v>
      </c>
      <c r="DQ1426" s="3">
        <v>1</v>
      </c>
      <c r="DU1426" s="3">
        <v>1009</v>
      </c>
      <c r="DV1426" s="3" t="s">
        <v>547</v>
      </c>
      <c r="DW1426" s="3" t="s">
        <v>547</v>
      </c>
      <c r="DX1426" s="3">
        <v>1000</v>
      </c>
      <c r="DZ1426" s="3" t="s">
        <v>3</v>
      </c>
      <c r="EA1426" s="3" t="s">
        <v>3</v>
      </c>
      <c r="EB1426" s="3" t="s">
        <v>3</v>
      </c>
      <c r="EC1426" s="3" t="s">
        <v>3</v>
      </c>
      <c r="EE1426" s="3">
        <v>56938506</v>
      </c>
      <c r="EF1426" s="3">
        <v>40</v>
      </c>
      <c r="EG1426" s="3" t="s">
        <v>1154</v>
      </c>
      <c r="EH1426" s="3">
        <v>0</v>
      </c>
      <c r="EI1426" s="3" t="s">
        <v>3</v>
      </c>
      <c r="EJ1426" s="3">
        <v>2</v>
      </c>
      <c r="EK1426" s="3">
        <v>72</v>
      </c>
      <c r="EL1426" s="3" t="s">
        <v>1267</v>
      </c>
      <c r="EM1426" s="3" t="s">
        <v>1268</v>
      </c>
      <c r="EO1426" s="3" t="s">
        <v>1157</v>
      </c>
      <c r="EQ1426" s="3">
        <v>1024</v>
      </c>
      <c r="ER1426" s="3">
        <v>17868.28</v>
      </c>
      <c r="ES1426" s="3">
        <v>17868.28</v>
      </c>
      <c r="ET1426" s="3">
        <v>0</v>
      </c>
      <c r="EU1426" s="3">
        <v>0</v>
      </c>
      <c r="EV1426" s="3">
        <v>0</v>
      </c>
      <c r="EW1426" s="3">
        <v>0</v>
      </c>
      <c r="EX1426" s="3">
        <v>0</v>
      </c>
      <c r="FQ1426" s="3">
        <v>0</v>
      </c>
      <c r="FR1426" s="3">
        <v>0</v>
      </c>
      <c r="FS1426" s="3">
        <v>0</v>
      </c>
      <c r="FX1426" s="3">
        <v>90</v>
      </c>
      <c r="FY1426" s="3">
        <v>46</v>
      </c>
      <c r="GA1426" s="3" t="s">
        <v>3</v>
      </c>
      <c r="GD1426" s="3">
        <v>1</v>
      </c>
      <c r="GF1426" s="3">
        <v>-268464753</v>
      </c>
      <c r="GG1426" s="3">
        <v>2</v>
      </c>
      <c r="GH1426" s="3">
        <v>1</v>
      </c>
      <c r="GI1426" s="3">
        <v>2</v>
      </c>
      <c r="GJ1426" s="3">
        <v>0</v>
      </c>
      <c r="GK1426" s="3">
        <v>0</v>
      </c>
      <c r="GL1426" s="3">
        <f t="shared" si="1186"/>
        <v>0</v>
      </c>
      <c r="GM1426" s="3">
        <f t="shared" si="1187"/>
        <v>0.34</v>
      </c>
      <c r="GN1426" s="3">
        <f t="shared" si="1188"/>
        <v>0</v>
      </c>
      <c r="GO1426" s="3">
        <f t="shared" si="1189"/>
        <v>0.34</v>
      </c>
      <c r="GP1426" s="3">
        <f t="shared" si="1190"/>
        <v>0</v>
      </c>
      <c r="GR1426" s="3">
        <v>0</v>
      </c>
      <c r="GS1426" s="3">
        <v>3</v>
      </c>
      <c r="GT1426" s="3">
        <v>0</v>
      </c>
      <c r="GU1426" s="3" t="s">
        <v>3</v>
      </c>
      <c r="GV1426" s="3">
        <f t="shared" si="1191"/>
        <v>0</v>
      </c>
      <c r="GW1426" s="3">
        <v>1</v>
      </c>
      <c r="GX1426" s="3">
        <f t="shared" si="1192"/>
        <v>0</v>
      </c>
      <c r="HA1426" s="3">
        <v>0</v>
      </c>
      <c r="HB1426" s="3">
        <v>0</v>
      </c>
      <c r="HC1426" s="3">
        <f t="shared" si="1193"/>
        <v>0</v>
      </c>
      <c r="HE1426" s="3" t="s">
        <v>3</v>
      </c>
      <c r="HF1426" s="3" t="s">
        <v>3</v>
      </c>
      <c r="HM1426" s="3" t="s">
        <v>1152</v>
      </c>
      <c r="HN1426" s="3" t="s">
        <v>3</v>
      </c>
      <c r="HO1426" s="3" t="s">
        <v>3</v>
      </c>
      <c r="HP1426" s="3" t="s">
        <v>3</v>
      </c>
      <c r="HQ1426" s="3" t="s">
        <v>3</v>
      </c>
      <c r="HS1426" s="3">
        <v>0</v>
      </c>
      <c r="IK1426" s="3">
        <v>0</v>
      </c>
    </row>
    <row r="1427" spans="1:255" x14ac:dyDescent="0.2">
      <c r="A1427" s="2">
        <v>17</v>
      </c>
      <c r="B1427" s="2">
        <v>1</v>
      </c>
      <c r="C1427" s="2"/>
      <c r="D1427" s="2"/>
      <c r="E1427" s="2" t="s">
        <v>3</v>
      </c>
      <c r="F1427" s="2" t="s">
        <v>1272</v>
      </c>
      <c r="G1427" s="2" t="s">
        <v>1273</v>
      </c>
      <c r="H1427" s="2" t="s">
        <v>398</v>
      </c>
      <c r="I1427" s="2">
        <v>10</v>
      </c>
      <c r="J1427" s="2">
        <v>0</v>
      </c>
      <c r="K1427" s="2">
        <v>10</v>
      </c>
      <c r="L1427" s="2"/>
      <c r="M1427" s="2"/>
      <c r="N1427" s="2"/>
      <c r="O1427" s="2">
        <f t="shared" si="1169"/>
        <v>5475</v>
      </c>
      <c r="P1427" s="2">
        <f>ROUND((ROUND((AC1427*I1427),2)*BC1427),2)</f>
        <v>5475</v>
      </c>
      <c r="Q1427" s="2">
        <f t="shared" si="1194"/>
        <v>0</v>
      </c>
      <c r="R1427" s="2">
        <f t="shared" si="1195"/>
        <v>0</v>
      </c>
      <c r="S1427" s="2">
        <f t="shared" si="1171"/>
        <v>0</v>
      </c>
      <c r="T1427" s="2">
        <f t="shared" si="1172"/>
        <v>0</v>
      </c>
      <c r="U1427" s="2">
        <f t="shared" si="1173"/>
        <v>0</v>
      </c>
      <c r="V1427" s="2">
        <f t="shared" si="1174"/>
        <v>0</v>
      </c>
      <c r="W1427" s="2">
        <f t="shared" si="1175"/>
        <v>0</v>
      </c>
      <c r="X1427" s="2">
        <f t="shared" si="1196"/>
        <v>0</v>
      </c>
      <c r="Y1427" s="2">
        <f t="shared" si="1197"/>
        <v>0</v>
      </c>
      <c r="Z1427" s="2"/>
      <c r="AA1427" s="2">
        <v>-1</v>
      </c>
      <c r="AB1427" s="2">
        <f t="shared" si="1176"/>
        <v>547.5</v>
      </c>
      <c r="AC1427" s="2">
        <f t="shared" si="1198"/>
        <v>547.5</v>
      </c>
      <c r="AD1427" s="2">
        <f t="shared" si="1199"/>
        <v>0</v>
      </c>
      <c r="AE1427" s="2">
        <f t="shared" si="1200"/>
        <v>0</v>
      </c>
      <c r="AF1427" s="2">
        <f t="shared" si="1201"/>
        <v>0</v>
      </c>
      <c r="AG1427" s="2">
        <f t="shared" si="1177"/>
        <v>0</v>
      </c>
      <c r="AH1427" s="2">
        <f t="shared" si="1202"/>
        <v>0</v>
      </c>
      <c r="AI1427" s="2">
        <f t="shared" si="1203"/>
        <v>0</v>
      </c>
      <c r="AJ1427" s="2">
        <f t="shared" si="1178"/>
        <v>0</v>
      </c>
      <c r="AK1427" s="2">
        <v>547.5</v>
      </c>
      <c r="AL1427" s="2">
        <v>547.5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1</v>
      </c>
      <c r="AW1427" s="2">
        <v>1</v>
      </c>
      <c r="AX1427" s="2"/>
      <c r="AY1427" s="2"/>
      <c r="AZ1427" s="2">
        <v>1</v>
      </c>
      <c r="BA1427" s="2">
        <v>1</v>
      </c>
      <c r="BB1427" s="2">
        <v>1</v>
      </c>
      <c r="BC1427" s="2">
        <v>1</v>
      </c>
      <c r="BD1427" s="2" t="s">
        <v>3</v>
      </c>
      <c r="BE1427" s="2" t="s">
        <v>3</v>
      </c>
      <c r="BF1427" s="2" t="s">
        <v>3</v>
      </c>
      <c r="BG1427" s="2" t="s">
        <v>3</v>
      </c>
      <c r="BH1427" s="2">
        <v>3</v>
      </c>
      <c r="BI1427" s="2">
        <v>3</v>
      </c>
      <c r="BJ1427" s="2" t="s">
        <v>1274</v>
      </c>
      <c r="BK1427" s="2"/>
      <c r="BL1427" s="2"/>
      <c r="BM1427" s="2">
        <v>746</v>
      </c>
      <c r="BN1427" s="2">
        <v>0</v>
      </c>
      <c r="BO1427" s="2" t="s">
        <v>3</v>
      </c>
      <c r="BP1427" s="2">
        <v>0</v>
      </c>
      <c r="BQ1427" s="2">
        <v>130</v>
      </c>
      <c r="BR1427" s="2">
        <v>0</v>
      </c>
      <c r="BS1427" s="2">
        <v>1</v>
      </c>
      <c r="BT1427" s="2">
        <v>1</v>
      </c>
      <c r="BU1427" s="2">
        <v>1</v>
      </c>
      <c r="BV1427" s="2">
        <v>1</v>
      </c>
      <c r="BW1427" s="2">
        <v>1</v>
      </c>
      <c r="BX1427" s="2">
        <v>1</v>
      </c>
      <c r="BY1427" s="2" t="s">
        <v>3</v>
      </c>
      <c r="BZ1427" s="2">
        <v>110</v>
      </c>
      <c r="CA1427" s="2">
        <v>74</v>
      </c>
      <c r="CB1427" s="2" t="s">
        <v>3</v>
      </c>
      <c r="CC1427" s="2"/>
      <c r="CD1427" s="2"/>
      <c r="CE1427" s="2">
        <v>1566</v>
      </c>
      <c r="CF1427" s="2">
        <v>0</v>
      </c>
      <c r="CG1427" s="2">
        <v>0</v>
      </c>
      <c r="CH1427" s="2"/>
      <c r="CI1427" s="2"/>
      <c r="CJ1427" s="2"/>
      <c r="CK1427" s="2"/>
      <c r="CL1427" s="2"/>
      <c r="CM1427" s="2">
        <v>0</v>
      </c>
      <c r="CN1427" s="2" t="s">
        <v>3</v>
      </c>
      <c r="CO1427" s="2">
        <v>0</v>
      </c>
      <c r="CP1427" s="2">
        <f t="shared" si="1179"/>
        <v>5475</v>
      </c>
      <c r="CQ1427" s="2">
        <f>ROUND((ROUND((AC1427*1),2)*BC1427),2)</f>
        <v>547.5</v>
      </c>
      <c r="CR1427" s="2">
        <f t="shared" si="1204"/>
        <v>0</v>
      </c>
      <c r="CS1427" s="2">
        <f t="shared" si="1205"/>
        <v>0</v>
      </c>
      <c r="CT1427" s="2">
        <f t="shared" si="1181"/>
        <v>0</v>
      </c>
      <c r="CU1427" s="2">
        <f t="shared" si="1182"/>
        <v>0</v>
      </c>
      <c r="CV1427" s="2">
        <f t="shared" si="1183"/>
        <v>0</v>
      </c>
      <c r="CW1427" s="2">
        <f t="shared" si="1184"/>
        <v>0</v>
      </c>
      <c r="CX1427" s="2">
        <f t="shared" si="1185"/>
        <v>0</v>
      </c>
      <c r="CY1427" s="2">
        <f t="shared" si="1206"/>
        <v>0</v>
      </c>
      <c r="CZ1427" s="2">
        <f t="shared" si="1207"/>
        <v>0</v>
      </c>
      <c r="DA1427" s="2"/>
      <c r="DB1427" s="2"/>
      <c r="DC1427" s="2" t="s">
        <v>3</v>
      </c>
      <c r="DD1427" s="2" t="s">
        <v>3</v>
      </c>
      <c r="DE1427" s="2" t="s">
        <v>3</v>
      </c>
      <c r="DF1427" s="2" t="s">
        <v>3</v>
      </c>
      <c r="DG1427" s="2" t="s">
        <v>3</v>
      </c>
      <c r="DH1427" s="2" t="s">
        <v>3</v>
      </c>
      <c r="DI1427" s="2" t="s">
        <v>3</v>
      </c>
      <c r="DJ1427" s="2" t="s">
        <v>3</v>
      </c>
      <c r="DK1427" s="2" t="s">
        <v>3</v>
      </c>
      <c r="DL1427" s="2" t="s">
        <v>3</v>
      </c>
      <c r="DM1427" s="2" t="s">
        <v>3</v>
      </c>
      <c r="DN1427" s="2">
        <v>0</v>
      </c>
      <c r="DO1427" s="2">
        <v>0</v>
      </c>
      <c r="DP1427" s="2">
        <v>1.0669999999999999</v>
      </c>
      <c r="DQ1427" s="2">
        <v>1</v>
      </c>
      <c r="DR1427" s="2"/>
      <c r="DS1427" s="2"/>
      <c r="DT1427" s="2"/>
      <c r="DU1427" s="2">
        <v>1010</v>
      </c>
      <c r="DV1427" s="2" t="s">
        <v>398</v>
      </c>
      <c r="DW1427" s="2" t="s">
        <v>398</v>
      </c>
      <c r="DX1427" s="2">
        <v>1</v>
      </c>
      <c r="DY1427" s="2"/>
      <c r="DZ1427" s="2" t="s">
        <v>3</v>
      </c>
      <c r="EA1427" s="2" t="s">
        <v>3</v>
      </c>
      <c r="EB1427" s="2" t="s">
        <v>3</v>
      </c>
      <c r="EC1427" s="2" t="s">
        <v>3</v>
      </c>
      <c r="ED1427" s="2"/>
      <c r="EE1427" s="2">
        <v>56938408</v>
      </c>
      <c r="EF1427" s="2">
        <v>130</v>
      </c>
      <c r="EG1427" s="2" t="s">
        <v>553</v>
      </c>
      <c r="EH1427" s="2">
        <v>0</v>
      </c>
      <c r="EI1427" s="2" t="s">
        <v>3</v>
      </c>
      <c r="EJ1427" s="2">
        <v>3</v>
      </c>
      <c r="EK1427" s="2">
        <v>746</v>
      </c>
      <c r="EL1427" s="2" t="s">
        <v>554</v>
      </c>
      <c r="EM1427" s="2" t="s">
        <v>555</v>
      </c>
      <c r="EN1427" s="2"/>
      <c r="EO1427" s="2" t="s">
        <v>3</v>
      </c>
      <c r="EP1427" s="2"/>
      <c r="EQ1427" s="2">
        <v>132096</v>
      </c>
      <c r="ER1427" s="2">
        <v>547.5</v>
      </c>
      <c r="ES1427" s="2">
        <v>547.5</v>
      </c>
      <c r="ET1427" s="2">
        <v>0</v>
      </c>
      <c r="EU1427" s="2">
        <v>0</v>
      </c>
      <c r="EV1427" s="2">
        <v>0</v>
      </c>
      <c r="EW1427" s="2">
        <v>0</v>
      </c>
      <c r="EX1427" s="2">
        <v>0</v>
      </c>
      <c r="EY1427" s="2">
        <v>0</v>
      </c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>
        <v>0</v>
      </c>
      <c r="FR1427" s="2">
        <f>P1427</f>
        <v>5475</v>
      </c>
      <c r="FS1427" s="2">
        <v>0</v>
      </c>
      <c r="FT1427" s="2"/>
      <c r="FU1427" s="2"/>
      <c r="FV1427" s="2"/>
      <c r="FW1427" s="2"/>
      <c r="FX1427" s="2">
        <v>110</v>
      </c>
      <c r="FY1427" s="2">
        <v>74</v>
      </c>
      <c r="FZ1427" s="2"/>
      <c r="GA1427" s="2" t="s">
        <v>3</v>
      </c>
      <c r="GB1427" s="2"/>
      <c r="GC1427" s="2"/>
      <c r="GD1427" s="2">
        <v>1</v>
      </c>
      <c r="GE1427" s="2"/>
      <c r="GF1427" s="2">
        <v>-407788224</v>
      </c>
      <c r="GG1427" s="2">
        <v>2</v>
      </c>
      <c r="GH1427" s="2">
        <v>1</v>
      </c>
      <c r="GI1427" s="2">
        <v>-2</v>
      </c>
      <c r="GJ1427" s="2">
        <v>0</v>
      </c>
      <c r="GK1427" s="2">
        <v>0</v>
      </c>
      <c r="GL1427" s="2">
        <f t="shared" si="1186"/>
        <v>0</v>
      </c>
      <c r="GM1427" s="2">
        <f t="shared" si="1187"/>
        <v>5475</v>
      </c>
      <c r="GN1427" s="2">
        <f t="shared" si="1188"/>
        <v>0</v>
      </c>
      <c r="GO1427" s="2">
        <f t="shared" si="1189"/>
        <v>0</v>
      </c>
      <c r="GP1427" s="2">
        <f t="shared" si="1190"/>
        <v>0</v>
      </c>
      <c r="GQ1427" s="2"/>
      <c r="GR1427" s="2">
        <v>0</v>
      </c>
      <c r="GS1427" s="2">
        <v>3</v>
      </c>
      <c r="GT1427" s="2">
        <v>0</v>
      </c>
      <c r="GU1427" s="2" t="s">
        <v>3</v>
      </c>
      <c r="GV1427" s="2">
        <f t="shared" si="1191"/>
        <v>0</v>
      </c>
      <c r="GW1427" s="2">
        <v>1</v>
      </c>
      <c r="GX1427" s="2">
        <f t="shared" si="1192"/>
        <v>0</v>
      </c>
      <c r="GY1427" s="2"/>
      <c r="GZ1427" s="2"/>
      <c r="HA1427" s="2">
        <v>0</v>
      </c>
      <c r="HB1427" s="2">
        <v>0</v>
      </c>
      <c r="HC1427" s="2">
        <f t="shared" si="1193"/>
        <v>0</v>
      </c>
      <c r="HD1427" s="2"/>
      <c r="HE1427" s="2" t="s">
        <v>3</v>
      </c>
      <c r="HF1427" s="2" t="s">
        <v>3</v>
      </c>
      <c r="HG1427" s="2"/>
      <c r="HH1427" s="2"/>
      <c r="HI1427" s="2"/>
      <c r="HJ1427" s="2"/>
      <c r="HK1427" s="2"/>
      <c r="HL1427" s="2"/>
      <c r="HM1427" s="2" t="s">
        <v>3</v>
      </c>
      <c r="HN1427" s="2" t="s">
        <v>3</v>
      </c>
      <c r="HO1427" s="2" t="s">
        <v>3</v>
      </c>
      <c r="HP1427" s="2" t="s">
        <v>3</v>
      </c>
      <c r="HQ1427" s="2" t="s">
        <v>3</v>
      </c>
      <c r="HR1427" s="2"/>
      <c r="HS1427" s="2">
        <v>0</v>
      </c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>
        <v>0</v>
      </c>
      <c r="IL1427" s="2"/>
      <c r="IM1427" s="2"/>
      <c r="IN1427" s="2"/>
      <c r="IO1427" s="2"/>
      <c r="IP1427" s="2"/>
      <c r="IQ1427" s="2"/>
      <c r="IR1427" s="2"/>
      <c r="IS1427" s="2"/>
      <c r="IT1427" s="2"/>
      <c r="IU1427" s="2"/>
    </row>
    <row r="1428" spans="1:255" x14ac:dyDescent="0.2">
      <c r="A1428" s="3">
        <v>17</v>
      </c>
      <c r="B1428" s="3">
        <v>1</v>
      </c>
      <c r="E1428" s="3" t="s">
        <v>3</v>
      </c>
      <c r="F1428" s="3" t="s">
        <v>1272</v>
      </c>
      <c r="G1428" s="3" t="s">
        <v>1273</v>
      </c>
      <c r="H1428" s="3" t="s">
        <v>398</v>
      </c>
      <c r="I1428" s="3">
        <v>10</v>
      </c>
      <c r="J1428" s="3">
        <v>0</v>
      </c>
      <c r="K1428" s="3">
        <v>10</v>
      </c>
      <c r="O1428" s="3">
        <f t="shared" si="1169"/>
        <v>83220</v>
      </c>
      <c r="P1428" s="3">
        <f>ROUND((ROUND((AC1428*I1428),2)*BC1428),2)</f>
        <v>83220</v>
      </c>
      <c r="Q1428" s="3">
        <f t="shared" si="1194"/>
        <v>0</v>
      </c>
      <c r="R1428" s="3">
        <f t="shared" si="1195"/>
        <v>0</v>
      </c>
      <c r="S1428" s="3">
        <f t="shared" si="1171"/>
        <v>0</v>
      </c>
      <c r="T1428" s="3">
        <f t="shared" si="1172"/>
        <v>0</v>
      </c>
      <c r="U1428" s="3">
        <f t="shared" si="1173"/>
        <v>0</v>
      </c>
      <c r="V1428" s="3">
        <f t="shared" si="1174"/>
        <v>0</v>
      </c>
      <c r="W1428" s="3">
        <f t="shared" si="1175"/>
        <v>0</v>
      </c>
      <c r="X1428" s="3">
        <f t="shared" si="1196"/>
        <v>0</v>
      </c>
      <c r="Y1428" s="3">
        <f t="shared" si="1197"/>
        <v>0</v>
      </c>
      <c r="AA1428" s="3">
        <v>-1</v>
      </c>
      <c r="AB1428" s="3">
        <f t="shared" si="1176"/>
        <v>547.5</v>
      </c>
      <c r="AC1428" s="3">
        <f t="shared" si="1198"/>
        <v>547.5</v>
      </c>
      <c r="AD1428" s="3">
        <f t="shared" si="1199"/>
        <v>0</v>
      </c>
      <c r="AE1428" s="3">
        <f t="shared" si="1200"/>
        <v>0</v>
      </c>
      <c r="AF1428" s="3">
        <f t="shared" si="1201"/>
        <v>0</v>
      </c>
      <c r="AG1428" s="3">
        <f t="shared" si="1177"/>
        <v>0</v>
      </c>
      <c r="AH1428" s="3">
        <f t="shared" si="1202"/>
        <v>0</v>
      </c>
      <c r="AI1428" s="3">
        <f t="shared" si="1203"/>
        <v>0</v>
      </c>
      <c r="AJ1428" s="3">
        <f t="shared" si="1178"/>
        <v>0</v>
      </c>
      <c r="AK1428" s="3">
        <v>547.5</v>
      </c>
      <c r="AL1428" s="3">
        <v>547.5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1</v>
      </c>
      <c r="AW1428" s="3">
        <v>1</v>
      </c>
      <c r="AZ1428" s="3">
        <v>1</v>
      </c>
      <c r="BA1428" s="3">
        <v>1</v>
      </c>
      <c r="BB1428" s="3">
        <v>1</v>
      </c>
      <c r="BC1428" s="3">
        <v>15.2</v>
      </c>
      <c r="BD1428" s="3" t="s">
        <v>3</v>
      </c>
      <c r="BE1428" s="3" t="s">
        <v>3</v>
      </c>
      <c r="BF1428" s="3" t="s">
        <v>3</v>
      </c>
      <c r="BG1428" s="3" t="s">
        <v>3</v>
      </c>
      <c r="BH1428" s="3">
        <v>3</v>
      </c>
      <c r="BI1428" s="3">
        <v>3</v>
      </c>
      <c r="BJ1428" s="3" t="s">
        <v>1274</v>
      </c>
      <c r="BM1428" s="3">
        <v>746</v>
      </c>
      <c r="BN1428" s="3">
        <v>0</v>
      </c>
      <c r="BO1428" s="3" t="s">
        <v>3</v>
      </c>
      <c r="BP1428" s="3">
        <v>0</v>
      </c>
      <c r="BQ1428" s="3">
        <v>130</v>
      </c>
      <c r="BR1428" s="3">
        <v>0</v>
      </c>
      <c r="BS1428" s="3">
        <v>1</v>
      </c>
      <c r="BT1428" s="3">
        <v>1</v>
      </c>
      <c r="BU1428" s="3">
        <v>1</v>
      </c>
      <c r="BV1428" s="3">
        <v>1</v>
      </c>
      <c r="BW1428" s="3">
        <v>1</v>
      </c>
      <c r="BX1428" s="3">
        <v>1</v>
      </c>
      <c r="BY1428" s="3" t="s">
        <v>3</v>
      </c>
      <c r="BZ1428" s="3">
        <v>0</v>
      </c>
      <c r="CA1428" s="3">
        <v>0</v>
      </c>
      <c r="CB1428" s="3" t="s">
        <v>3</v>
      </c>
      <c r="CE1428" s="3">
        <v>1566</v>
      </c>
      <c r="CF1428" s="3">
        <v>0</v>
      </c>
      <c r="CG1428" s="3">
        <v>0</v>
      </c>
      <c r="CM1428" s="3">
        <v>0</v>
      </c>
      <c r="CN1428" s="3" t="s">
        <v>3</v>
      </c>
      <c r="CO1428" s="3">
        <v>0</v>
      </c>
      <c r="CP1428" s="3">
        <f t="shared" si="1179"/>
        <v>83220</v>
      </c>
      <c r="CQ1428" s="3">
        <f>ROUND((ROUND((AC1428*1),2)*BC1428),2)</f>
        <v>8322</v>
      </c>
      <c r="CR1428" s="3">
        <f t="shared" si="1204"/>
        <v>0</v>
      </c>
      <c r="CS1428" s="3">
        <f t="shared" si="1205"/>
        <v>0</v>
      </c>
      <c r="CT1428" s="3">
        <f t="shared" si="1181"/>
        <v>0</v>
      </c>
      <c r="CU1428" s="3">
        <f t="shared" si="1182"/>
        <v>0</v>
      </c>
      <c r="CV1428" s="3">
        <f t="shared" si="1183"/>
        <v>0</v>
      </c>
      <c r="CW1428" s="3">
        <f t="shared" si="1184"/>
        <v>0</v>
      </c>
      <c r="CX1428" s="3">
        <f t="shared" si="1185"/>
        <v>0</v>
      </c>
      <c r="CY1428" s="3">
        <f t="shared" si="1206"/>
        <v>0</v>
      </c>
      <c r="CZ1428" s="3">
        <f t="shared" si="1207"/>
        <v>0</v>
      </c>
      <c r="DC1428" s="3" t="s">
        <v>3</v>
      </c>
      <c r="DD1428" s="3" t="s">
        <v>3</v>
      </c>
      <c r="DE1428" s="3" t="s">
        <v>3</v>
      </c>
      <c r="DF1428" s="3" t="s">
        <v>3</v>
      </c>
      <c r="DG1428" s="3" t="s">
        <v>3</v>
      </c>
      <c r="DH1428" s="3" t="s">
        <v>3</v>
      </c>
      <c r="DI1428" s="3" t="s">
        <v>3</v>
      </c>
      <c r="DJ1428" s="3" t="s">
        <v>3</v>
      </c>
      <c r="DK1428" s="3" t="s">
        <v>3</v>
      </c>
      <c r="DL1428" s="3" t="s">
        <v>3</v>
      </c>
      <c r="DM1428" s="3" t="s">
        <v>3</v>
      </c>
      <c r="DN1428" s="3">
        <v>0</v>
      </c>
      <c r="DO1428" s="3">
        <v>0</v>
      </c>
      <c r="DP1428" s="3">
        <v>1</v>
      </c>
      <c r="DQ1428" s="3">
        <v>1</v>
      </c>
      <c r="DU1428" s="3">
        <v>1010</v>
      </c>
      <c r="DV1428" s="3" t="s">
        <v>398</v>
      </c>
      <c r="DW1428" s="3" t="s">
        <v>398</v>
      </c>
      <c r="DX1428" s="3">
        <v>1</v>
      </c>
      <c r="DZ1428" s="3" t="s">
        <v>3</v>
      </c>
      <c r="EA1428" s="3" t="s">
        <v>3</v>
      </c>
      <c r="EB1428" s="3" t="s">
        <v>3</v>
      </c>
      <c r="EC1428" s="3" t="s">
        <v>3</v>
      </c>
      <c r="EE1428" s="3">
        <v>56938408</v>
      </c>
      <c r="EF1428" s="3">
        <v>130</v>
      </c>
      <c r="EG1428" s="3" t="s">
        <v>553</v>
      </c>
      <c r="EH1428" s="3">
        <v>0</v>
      </c>
      <c r="EI1428" s="3" t="s">
        <v>3</v>
      </c>
      <c r="EJ1428" s="3">
        <v>3</v>
      </c>
      <c r="EK1428" s="3">
        <v>746</v>
      </c>
      <c r="EL1428" s="3" t="s">
        <v>554</v>
      </c>
      <c r="EM1428" s="3" t="s">
        <v>555</v>
      </c>
      <c r="EO1428" s="3" t="s">
        <v>3</v>
      </c>
      <c r="EQ1428" s="3">
        <v>132096</v>
      </c>
      <c r="ER1428" s="3">
        <v>547.5</v>
      </c>
      <c r="ES1428" s="3">
        <v>547.5</v>
      </c>
      <c r="ET1428" s="3">
        <v>0</v>
      </c>
      <c r="EU1428" s="3">
        <v>0</v>
      </c>
      <c r="EV1428" s="3">
        <v>0</v>
      </c>
      <c r="EW1428" s="3">
        <v>0</v>
      </c>
      <c r="EX1428" s="3">
        <v>0</v>
      </c>
      <c r="EY1428" s="3">
        <v>0</v>
      </c>
      <c r="FQ1428" s="3">
        <v>0</v>
      </c>
      <c r="FR1428" s="3">
        <f>P1428</f>
        <v>83220</v>
      </c>
      <c r="FS1428" s="3">
        <v>0</v>
      </c>
      <c r="FX1428" s="3">
        <v>0</v>
      </c>
      <c r="FY1428" s="3">
        <v>0</v>
      </c>
      <c r="GA1428" s="3" t="s">
        <v>3</v>
      </c>
      <c r="GD1428" s="3">
        <v>1</v>
      </c>
      <c r="GF1428" s="3">
        <v>-407788224</v>
      </c>
      <c r="GG1428" s="3">
        <v>2</v>
      </c>
      <c r="GH1428" s="3">
        <v>1</v>
      </c>
      <c r="GI1428" s="3">
        <v>2</v>
      </c>
      <c r="GJ1428" s="3">
        <v>0</v>
      </c>
      <c r="GK1428" s="3">
        <v>0</v>
      </c>
      <c r="GL1428" s="3">
        <f t="shared" si="1186"/>
        <v>0</v>
      </c>
      <c r="GM1428" s="3">
        <f t="shared" si="1187"/>
        <v>83220</v>
      </c>
      <c r="GN1428" s="3">
        <f t="shared" si="1188"/>
        <v>0</v>
      </c>
      <c r="GO1428" s="3">
        <f t="shared" si="1189"/>
        <v>0</v>
      </c>
      <c r="GP1428" s="3">
        <f t="shared" si="1190"/>
        <v>0</v>
      </c>
      <c r="GR1428" s="3">
        <v>0</v>
      </c>
      <c r="GS1428" s="3">
        <v>0</v>
      </c>
      <c r="GT1428" s="3">
        <v>0</v>
      </c>
      <c r="GU1428" s="3" t="s">
        <v>3</v>
      </c>
      <c r="GV1428" s="3">
        <f t="shared" si="1191"/>
        <v>0</v>
      </c>
      <c r="GW1428" s="3">
        <v>1</v>
      </c>
      <c r="GX1428" s="3">
        <f t="shared" si="1192"/>
        <v>0</v>
      </c>
      <c r="HA1428" s="3">
        <v>0</v>
      </c>
      <c r="HB1428" s="3">
        <v>0</v>
      </c>
      <c r="HC1428" s="3">
        <f t="shared" si="1193"/>
        <v>0</v>
      </c>
      <c r="HE1428" s="3" t="s">
        <v>3</v>
      </c>
      <c r="HF1428" s="3" t="s">
        <v>3</v>
      </c>
      <c r="HM1428" s="3" t="s">
        <v>3</v>
      </c>
      <c r="HN1428" s="3" t="s">
        <v>3</v>
      </c>
      <c r="HO1428" s="3" t="s">
        <v>3</v>
      </c>
      <c r="HP1428" s="3" t="s">
        <v>3</v>
      </c>
      <c r="HQ1428" s="3" t="s">
        <v>3</v>
      </c>
      <c r="HS1428" s="3">
        <v>0</v>
      </c>
      <c r="IK1428" s="3">
        <v>0</v>
      </c>
    </row>
    <row r="1429" spans="1:255" x14ac:dyDescent="0.2">
      <c r="A1429" s="2">
        <v>17</v>
      </c>
      <c r="B1429" s="2">
        <v>1</v>
      </c>
      <c r="C1429" s="2">
        <f>ROW(SmtRes!A1276)</f>
        <v>1276</v>
      </c>
      <c r="D1429" s="2">
        <f>ROW(EtalonRes!A1614)</f>
        <v>1614</v>
      </c>
      <c r="E1429" s="2" t="s">
        <v>1275</v>
      </c>
      <c r="F1429" s="2" t="s">
        <v>168</v>
      </c>
      <c r="G1429" s="2" t="s">
        <v>169</v>
      </c>
      <c r="H1429" s="2" t="s">
        <v>170</v>
      </c>
      <c r="I1429" s="2">
        <v>10</v>
      </c>
      <c r="J1429" s="2">
        <v>0</v>
      </c>
      <c r="K1429" s="2">
        <v>10</v>
      </c>
      <c r="L1429" s="2"/>
      <c r="M1429" s="2"/>
      <c r="N1429" s="2"/>
      <c r="O1429" s="2">
        <f t="shared" si="1169"/>
        <v>634.83000000000004</v>
      </c>
      <c r="P1429" s="2">
        <f>ROUND((ROUND((AC1429*AW1429*I1429),2)*BC1429),2)</f>
        <v>260.2</v>
      </c>
      <c r="Q1429" s="2">
        <f t="shared" si="1194"/>
        <v>50.9</v>
      </c>
      <c r="R1429" s="2">
        <f t="shared" si="1195"/>
        <v>4.05</v>
      </c>
      <c r="S1429" s="2">
        <f t="shared" si="1171"/>
        <v>323.73</v>
      </c>
      <c r="T1429" s="2">
        <f t="shared" si="1172"/>
        <v>0</v>
      </c>
      <c r="U1429" s="2">
        <f t="shared" si="1173"/>
        <v>25.2879</v>
      </c>
      <c r="V1429" s="2">
        <f t="shared" si="1174"/>
        <v>0</v>
      </c>
      <c r="W1429" s="2">
        <f t="shared" si="1175"/>
        <v>0</v>
      </c>
      <c r="X1429" s="2">
        <f t="shared" si="1196"/>
        <v>357.28</v>
      </c>
      <c r="Y1429" s="2">
        <f t="shared" si="1197"/>
        <v>199.95</v>
      </c>
      <c r="Z1429" s="2"/>
      <c r="AA1429" s="2">
        <v>56661434</v>
      </c>
      <c r="AB1429" s="2">
        <f t="shared" si="1176"/>
        <v>61.13</v>
      </c>
      <c r="AC1429" s="2">
        <f t="shared" si="1198"/>
        <v>26.02</v>
      </c>
      <c r="AD1429" s="2">
        <f t="shared" si="1199"/>
        <v>4.7699999999999996</v>
      </c>
      <c r="AE1429" s="2">
        <f t="shared" si="1200"/>
        <v>0.38</v>
      </c>
      <c r="AF1429" s="2">
        <f t="shared" si="1201"/>
        <v>30.34</v>
      </c>
      <c r="AG1429" s="2">
        <f t="shared" si="1177"/>
        <v>0</v>
      </c>
      <c r="AH1429" s="2">
        <f t="shared" si="1202"/>
        <v>2.37</v>
      </c>
      <c r="AI1429" s="2">
        <f t="shared" si="1203"/>
        <v>0</v>
      </c>
      <c r="AJ1429" s="2">
        <f t="shared" si="1178"/>
        <v>0</v>
      </c>
      <c r="AK1429" s="2">
        <v>61.13</v>
      </c>
      <c r="AL1429" s="2">
        <v>26.02</v>
      </c>
      <c r="AM1429" s="2">
        <v>4.7699999999999996</v>
      </c>
      <c r="AN1429" s="2">
        <v>0.38</v>
      </c>
      <c r="AO1429" s="2">
        <v>30.34</v>
      </c>
      <c r="AP1429" s="2">
        <v>0</v>
      </c>
      <c r="AQ1429" s="2">
        <v>2.37</v>
      </c>
      <c r="AR1429" s="2">
        <v>0</v>
      </c>
      <c r="AS1429" s="2">
        <v>0</v>
      </c>
      <c r="AT1429" s="2">
        <v>109</v>
      </c>
      <c r="AU1429" s="2">
        <v>61</v>
      </c>
      <c r="AV1429" s="2">
        <v>1.0669999999999999</v>
      </c>
      <c r="AW1429" s="2">
        <v>1</v>
      </c>
      <c r="AX1429" s="2"/>
      <c r="AY1429" s="2"/>
      <c r="AZ1429" s="2">
        <v>1</v>
      </c>
      <c r="BA1429" s="2">
        <v>1</v>
      </c>
      <c r="BB1429" s="2">
        <v>1</v>
      </c>
      <c r="BC1429" s="2">
        <v>1</v>
      </c>
      <c r="BD1429" s="2" t="s">
        <v>3</v>
      </c>
      <c r="BE1429" s="2" t="s">
        <v>3</v>
      </c>
      <c r="BF1429" s="2" t="s">
        <v>3</v>
      </c>
      <c r="BG1429" s="2" t="s">
        <v>3</v>
      </c>
      <c r="BH1429" s="2">
        <v>0</v>
      </c>
      <c r="BI1429" s="2">
        <v>1</v>
      </c>
      <c r="BJ1429" s="2" t="s">
        <v>171</v>
      </c>
      <c r="BK1429" s="2"/>
      <c r="BL1429" s="2"/>
      <c r="BM1429" s="2">
        <v>25</v>
      </c>
      <c r="BN1429" s="2">
        <v>0</v>
      </c>
      <c r="BO1429" s="2" t="s">
        <v>168</v>
      </c>
      <c r="BP1429" s="2">
        <v>1</v>
      </c>
      <c r="BQ1429" s="2">
        <v>30</v>
      </c>
      <c r="BR1429" s="2">
        <v>0</v>
      </c>
      <c r="BS1429" s="2">
        <v>1</v>
      </c>
      <c r="BT1429" s="2">
        <v>1</v>
      </c>
      <c r="BU1429" s="2">
        <v>1</v>
      </c>
      <c r="BV1429" s="2">
        <v>1</v>
      </c>
      <c r="BW1429" s="2">
        <v>1</v>
      </c>
      <c r="BX1429" s="2">
        <v>1</v>
      </c>
      <c r="BY1429" s="2" t="s">
        <v>3</v>
      </c>
      <c r="BZ1429" s="2">
        <v>109</v>
      </c>
      <c r="CA1429" s="2">
        <v>61</v>
      </c>
      <c r="CB1429" s="2" t="s">
        <v>3</v>
      </c>
      <c r="CC1429" s="2"/>
      <c r="CD1429" s="2"/>
      <c r="CE1429" s="2">
        <v>1566</v>
      </c>
      <c r="CF1429" s="2">
        <v>0</v>
      </c>
      <c r="CG1429" s="2">
        <v>0</v>
      </c>
      <c r="CH1429" s="2"/>
      <c r="CI1429" s="2"/>
      <c r="CJ1429" s="2"/>
      <c r="CK1429" s="2"/>
      <c r="CL1429" s="2"/>
      <c r="CM1429" s="2">
        <v>0</v>
      </c>
      <c r="CN1429" s="2" t="s">
        <v>3</v>
      </c>
      <c r="CO1429" s="2">
        <v>0</v>
      </c>
      <c r="CP1429" s="2">
        <f t="shared" si="1179"/>
        <v>634.82999999999993</v>
      </c>
      <c r="CQ1429" s="2">
        <f>ROUND((ROUND((AC1429*AW1429*1),2)*BC1429),2)</f>
        <v>26.02</v>
      </c>
      <c r="CR1429" s="2">
        <f t="shared" si="1204"/>
        <v>5.09</v>
      </c>
      <c r="CS1429" s="2">
        <f t="shared" si="1205"/>
        <v>0.41</v>
      </c>
      <c r="CT1429" s="2">
        <f t="shared" si="1181"/>
        <v>32.369999999999997</v>
      </c>
      <c r="CU1429" s="2">
        <f t="shared" si="1182"/>
        <v>0</v>
      </c>
      <c r="CV1429" s="2">
        <f t="shared" si="1183"/>
        <v>2.5287899999999999</v>
      </c>
      <c r="CW1429" s="2">
        <f t="shared" si="1184"/>
        <v>0</v>
      </c>
      <c r="CX1429" s="2">
        <f t="shared" si="1185"/>
        <v>0</v>
      </c>
      <c r="CY1429" s="2">
        <f t="shared" si="1206"/>
        <v>353.31</v>
      </c>
      <c r="CZ1429" s="2">
        <f t="shared" si="1207"/>
        <v>197.73</v>
      </c>
      <c r="DA1429" s="2"/>
      <c r="DB1429" s="2"/>
      <c r="DC1429" s="2" t="s">
        <v>3</v>
      </c>
      <c r="DD1429" s="2" t="s">
        <v>3</v>
      </c>
      <c r="DE1429" s="2" t="s">
        <v>3</v>
      </c>
      <c r="DF1429" s="2" t="s">
        <v>3</v>
      </c>
      <c r="DG1429" s="2" t="s">
        <v>3</v>
      </c>
      <c r="DH1429" s="2" t="s">
        <v>3</v>
      </c>
      <c r="DI1429" s="2" t="s">
        <v>3</v>
      </c>
      <c r="DJ1429" s="2" t="s">
        <v>3</v>
      </c>
      <c r="DK1429" s="2" t="s">
        <v>3</v>
      </c>
      <c r="DL1429" s="2" t="s">
        <v>3</v>
      </c>
      <c r="DM1429" s="2" t="s">
        <v>3</v>
      </c>
      <c r="DN1429" s="2">
        <v>0</v>
      </c>
      <c r="DO1429" s="2">
        <v>0</v>
      </c>
      <c r="DP1429" s="2">
        <v>1</v>
      </c>
      <c r="DQ1429" s="2">
        <v>1</v>
      </c>
      <c r="DR1429" s="2"/>
      <c r="DS1429" s="2"/>
      <c r="DT1429" s="2"/>
      <c r="DU1429" s="2">
        <v>1013</v>
      </c>
      <c r="DV1429" s="2" t="s">
        <v>170</v>
      </c>
      <c r="DW1429" s="2" t="s">
        <v>170</v>
      </c>
      <c r="DX1429" s="2">
        <v>1</v>
      </c>
      <c r="DY1429" s="2"/>
      <c r="DZ1429" s="2" t="s">
        <v>3</v>
      </c>
      <c r="EA1429" s="2" t="s">
        <v>3</v>
      </c>
      <c r="EB1429" s="2" t="s">
        <v>3</v>
      </c>
      <c r="EC1429" s="2" t="s">
        <v>3</v>
      </c>
      <c r="ED1429" s="2"/>
      <c r="EE1429" s="2">
        <v>56938458</v>
      </c>
      <c r="EF1429" s="2">
        <v>30</v>
      </c>
      <c r="EG1429" s="2" t="s">
        <v>34</v>
      </c>
      <c r="EH1429" s="2">
        <v>0</v>
      </c>
      <c r="EI1429" s="2" t="s">
        <v>3</v>
      </c>
      <c r="EJ1429" s="2">
        <v>1</v>
      </c>
      <c r="EK1429" s="2">
        <v>25</v>
      </c>
      <c r="EL1429" s="2" t="s">
        <v>35</v>
      </c>
      <c r="EM1429" s="2" t="s">
        <v>36</v>
      </c>
      <c r="EN1429" s="2"/>
      <c r="EO1429" s="2" t="s">
        <v>3</v>
      </c>
      <c r="EP1429" s="2"/>
      <c r="EQ1429" s="2">
        <v>0</v>
      </c>
      <c r="ER1429" s="2">
        <v>61.13</v>
      </c>
      <c r="ES1429" s="2">
        <v>26.02</v>
      </c>
      <c r="ET1429" s="2">
        <v>4.7699999999999996</v>
      </c>
      <c r="EU1429" s="2">
        <v>0.38</v>
      </c>
      <c r="EV1429" s="2">
        <v>30.34</v>
      </c>
      <c r="EW1429" s="2">
        <v>2.37</v>
      </c>
      <c r="EX1429" s="2">
        <v>0</v>
      </c>
      <c r="EY1429" s="2">
        <v>0</v>
      </c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>
        <v>0</v>
      </c>
      <c r="FR1429" s="2">
        <v>0</v>
      </c>
      <c r="FS1429" s="2">
        <v>0</v>
      </c>
      <c r="FT1429" s="2"/>
      <c r="FU1429" s="2"/>
      <c r="FV1429" s="2"/>
      <c r="FW1429" s="2"/>
      <c r="FX1429" s="2">
        <v>109</v>
      </c>
      <c r="FY1429" s="2">
        <v>61</v>
      </c>
      <c r="FZ1429" s="2"/>
      <c r="GA1429" s="2" t="s">
        <v>3</v>
      </c>
      <c r="GB1429" s="2"/>
      <c r="GC1429" s="2"/>
      <c r="GD1429" s="2">
        <v>1</v>
      </c>
      <c r="GE1429" s="2"/>
      <c r="GF1429" s="2">
        <v>-685887764</v>
      </c>
      <c r="GG1429" s="2">
        <v>2</v>
      </c>
      <c r="GH1429" s="2">
        <v>1</v>
      </c>
      <c r="GI1429" s="2">
        <v>2</v>
      </c>
      <c r="GJ1429" s="2">
        <v>0</v>
      </c>
      <c r="GK1429" s="2">
        <v>0</v>
      </c>
      <c r="GL1429" s="2">
        <f t="shared" si="1186"/>
        <v>0</v>
      </c>
      <c r="GM1429" s="2">
        <f t="shared" si="1187"/>
        <v>1192.06</v>
      </c>
      <c r="GN1429" s="2">
        <f t="shared" si="1188"/>
        <v>1192.06</v>
      </c>
      <c r="GO1429" s="2">
        <f t="shared" si="1189"/>
        <v>0</v>
      </c>
      <c r="GP1429" s="2">
        <f t="shared" si="1190"/>
        <v>0</v>
      </c>
      <c r="GQ1429" s="2"/>
      <c r="GR1429" s="2">
        <v>0</v>
      </c>
      <c r="GS1429" s="2">
        <v>3</v>
      </c>
      <c r="GT1429" s="2">
        <v>0</v>
      </c>
      <c r="GU1429" s="2" t="s">
        <v>3</v>
      </c>
      <c r="GV1429" s="2">
        <f t="shared" si="1191"/>
        <v>0</v>
      </c>
      <c r="GW1429" s="2">
        <v>1</v>
      </c>
      <c r="GX1429" s="2">
        <f t="shared" si="1192"/>
        <v>0</v>
      </c>
      <c r="GY1429" s="2"/>
      <c r="GZ1429" s="2"/>
      <c r="HA1429" s="2">
        <v>0</v>
      </c>
      <c r="HB1429" s="2">
        <v>0</v>
      </c>
      <c r="HC1429" s="2">
        <f t="shared" si="1193"/>
        <v>0</v>
      </c>
      <c r="HD1429" s="2"/>
      <c r="HE1429" s="2" t="s">
        <v>3</v>
      </c>
      <c r="HF1429" s="2" t="s">
        <v>3</v>
      </c>
      <c r="HG1429" s="2"/>
      <c r="HH1429" s="2"/>
      <c r="HI1429" s="2"/>
      <c r="HJ1429" s="2"/>
      <c r="HK1429" s="2"/>
      <c r="HL1429" s="2"/>
      <c r="HM1429" s="2" t="s">
        <v>3</v>
      </c>
      <c r="HN1429" s="2" t="s">
        <v>3</v>
      </c>
      <c r="HO1429" s="2" t="s">
        <v>3</v>
      </c>
      <c r="HP1429" s="2" t="s">
        <v>3</v>
      </c>
      <c r="HQ1429" s="2" t="s">
        <v>3</v>
      </c>
      <c r="HR1429" s="2"/>
      <c r="HS1429" s="2">
        <v>0</v>
      </c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>
        <v>0</v>
      </c>
      <c r="IL1429" s="2"/>
      <c r="IM1429" s="2"/>
      <c r="IN1429" s="2"/>
      <c r="IO1429" s="2"/>
      <c r="IP1429" s="2"/>
      <c r="IQ1429" s="2"/>
      <c r="IR1429" s="2"/>
      <c r="IS1429" s="2"/>
      <c r="IT1429" s="2"/>
      <c r="IU1429" s="2"/>
    </row>
    <row r="1430" spans="1:255" x14ac:dyDescent="0.2">
      <c r="A1430" s="3">
        <v>17</v>
      </c>
      <c r="B1430" s="3">
        <v>1</v>
      </c>
      <c r="C1430" s="3">
        <f>ROW(SmtRes!A1286)</f>
        <v>1286</v>
      </c>
      <c r="D1430" s="3">
        <f>ROW(EtalonRes!A1624)</f>
        <v>1624</v>
      </c>
      <c r="E1430" s="3" t="s">
        <v>1275</v>
      </c>
      <c r="F1430" s="3" t="s">
        <v>168</v>
      </c>
      <c r="G1430" s="3" t="s">
        <v>169</v>
      </c>
      <c r="H1430" s="3" t="s">
        <v>170</v>
      </c>
      <c r="I1430" s="3">
        <v>10</v>
      </c>
      <c r="J1430" s="3">
        <v>0</v>
      </c>
      <c r="K1430" s="3">
        <v>10</v>
      </c>
      <c r="O1430" s="3">
        <f t="shared" si="1169"/>
        <v>21102</v>
      </c>
      <c r="P1430" s="3">
        <f>ROUND((ROUND((AC1430*AW1430*I1430),2)*BC1430),2)</f>
        <v>2079</v>
      </c>
      <c r="Q1430" s="3">
        <f t="shared" si="1194"/>
        <v>780.81</v>
      </c>
      <c r="R1430" s="3">
        <f t="shared" si="1195"/>
        <v>228.22</v>
      </c>
      <c r="S1430" s="3">
        <f t="shared" si="1171"/>
        <v>18242.189999999999</v>
      </c>
      <c r="T1430" s="3">
        <f t="shared" si="1172"/>
        <v>0</v>
      </c>
      <c r="U1430" s="3">
        <f t="shared" si="1173"/>
        <v>25.2879</v>
      </c>
      <c r="V1430" s="3">
        <f t="shared" si="1174"/>
        <v>0</v>
      </c>
      <c r="W1430" s="3">
        <f t="shared" si="1175"/>
        <v>0</v>
      </c>
      <c r="X1430" s="3">
        <f t="shared" si="1196"/>
        <v>20132.75</v>
      </c>
      <c r="Y1430" s="3">
        <f t="shared" si="1197"/>
        <v>11266.95</v>
      </c>
      <c r="AA1430" s="3">
        <v>56661436</v>
      </c>
      <c r="AB1430" s="3">
        <f t="shared" si="1176"/>
        <v>61.13</v>
      </c>
      <c r="AC1430" s="3">
        <f t="shared" si="1198"/>
        <v>26.02</v>
      </c>
      <c r="AD1430" s="3">
        <f t="shared" si="1199"/>
        <v>4.7699999999999996</v>
      </c>
      <c r="AE1430" s="3">
        <f t="shared" si="1200"/>
        <v>0.38</v>
      </c>
      <c r="AF1430" s="3">
        <f t="shared" si="1201"/>
        <v>30.34</v>
      </c>
      <c r="AG1430" s="3">
        <f t="shared" si="1177"/>
        <v>0</v>
      </c>
      <c r="AH1430" s="3">
        <f t="shared" si="1202"/>
        <v>2.37</v>
      </c>
      <c r="AI1430" s="3">
        <f t="shared" si="1203"/>
        <v>0</v>
      </c>
      <c r="AJ1430" s="3">
        <f t="shared" si="1178"/>
        <v>0</v>
      </c>
      <c r="AK1430" s="3">
        <v>61.13</v>
      </c>
      <c r="AL1430" s="3">
        <v>26.02</v>
      </c>
      <c r="AM1430" s="3">
        <v>4.7699999999999996</v>
      </c>
      <c r="AN1430" s="3">
        <v>0.38</v>
      </c>
      <c r="AO1430" s="3">
        <v>30.34</v>
      </c>
      <c r="AP1430" s="3">
        <v>0</v>
      </c>
      <c r="AQ1430" s="3">
        <v>2.37</v>
      </c>
      <c r="AR1430" s="3">
        <v>0</v>
      </c>
      <c r="AS1430" s="3">
        <v>0</v>
      </c>
      <c r="AT1430" s="3">
        <v>109</v>
      </c>
      <c r="AU1430" s="3">
        <v>61</v>
      </c>
      <c r="AV1430" s="3">
        <v>1.0669999999999999</v>
      </c>
      <c r="AW1430" s="3">
        <v>1</v>
      </c>
      <c r="AZ1430" s="3">
        <v>1</v>
      </c>
      <c r="BA1430" s="3">
        <v>56.35</v>
      </c>
      <c r="BB1430" s="3">
        <v>15.34</v>
      </c>
      <c r="BC1430" s="3">
        <v>7.99</v>
      </c>
      <c r="BD1430" s="3" t="s">
        <v>3</v>
      </c>
      <c r="BE1430" s="3" t="s">
        <v>3</v>
      </c>
      <c r="BF1430" s="3" t="s">
        <v>3</v>
      </c>
      <c r="BG1430" s="3" t="s">
        <v>3</v>
      </c>
      <c r="BH1430" s="3">
        <v>0</v>
      </c>
      <c r="BI1430" s="3">
        <v>1</v>
      </c>
      <c r="BJ1430" s="3" t="s">
        <v>171</v>
      </c>
      <c r="BM1430" s="3">
        <v>25</v>
      </c>
      <c r="BN1430" s="3">
        <v>0</v>
      </c>
      <c r="BO1430" s="3" t="s">
        <v>168</v>
      </c>
      <c r="BP1430" s="3">
        <v>1</v>
      </c>
      <c r="BQ1430" s="3">
        <v>30</v>
      </c>
      <c r="BR1430" s="3">
        <v>0</v>
      </c>
      <c r="BS1430" s="3">
        <v>56.35</v>
      </c>
      <c r="BT1430" s="3">
        <v>1</v>
      </c>
      <c r="BU1430" s="3">
        <v>1</v>
      </c>
      <c r="BV1430" s="3">
        <v>1</v>
      </c>
      <c r="BW1430" s="3">
        <v>1</v>
      </c>
      <c r="BX1430" s="3">
        <v>1</v>
      </c>
      <c r="BY1430" s="3" t="s">
        <v>3</v>
      </c>
      <c r="BZ1430" s="3">
        <v>109</v>
      </c>
      <c r="CA1430" s="3">
        <v>61</v>
      </c>
      <c r="CB1430" s="3" t="s">
        <v>3</v>
      </c>
      <c r="CE1430" s="3">
        <v>1566</v>
      </c>
      <c r="CF1430" s="3">
        <v>0</v>
      </c>
      <c r="CG1430" s="3">
        <v>0</v>
      </c>
      <c r="CM1430" s="3">
        <v>0</v>
      </c>
      <c r="CN1430" s="3" t="s">
        <v>3</v>
      </c>
      <c r="CO1430" s="3">
        <v>0</v>
      </c>
      <c r="CP1430" s="3">
        <f t="shared" si="1179"/>
        <v>21102</v>
      </c>
      <c r="CQ1430" s="3">
        <f>ROUND((ROUND((AC1430*AW1430*1),2)*BC1430),2)</f>
        <v>207.9</v>
      </c>
      <c r="CR1430" s="3">
        <f t="shared" si="1204"/>
        <v>78.08</v>
      </c>
      <c r="CS1430" s="3">
        <f t="shared" si="1205"/>
        <v>23.1</v>
      </c>
      <c r="CT1430" s="3">
        <f t="shared" si="1181"/>
        <v>1824.05</v>
      </c>
      <c r="CU1430" s="3">
        <f t="shared" si="1182"/>
        <v>0</v>
      </c>
      <c r="CV1430" s="3">
        <f t="shared" si="1183"/>
        <v>2.5287899999999999</v>
      </c>
      <c r="CW1430" s="3">
        <f t="shared" si="1184"/>
        <v>0</v>
      </c>
      <c r="CX1430" s="3">
        <f t="shared" si="1185"/>
        <v>0</v>
      </c>
      <c r="CY1430" s="3">
        <f t="shared" si="1206"/>
        <v>19909.169999999998</v>
      </c>
      <c r="CZ1430" s="3">
        <f t="shared" si="1207"/>
        <v>11141.83</v>
      </c>
      <c r="DC1430" s="3" t="s">
        <v>3</v>
      </c>
      <c r="DD1430" s="3" t="s">
        <v>3</v>
      </c>
      <c r="DE1430" s="3" t="s">
        <v>3</v>
      </c>
      <c r="DF1430" s="3" t="s">
        <v>3</v>
      </c>
      <c r="DG1430" s="3" t="s">
        <v>3</v>
      </c>
      <c r="DH1430" s="3" t="s">
        <v>3</v>
      </c>
      <c r="DI1430" s="3" t="s">
        <v>3</v>
      </c>
      <c r="DJ1430" s="3" t="s">
        <v>3</v>
      </c>
      <c r="DK1430" s="3" t="s">
        <v>3</v>
      </c>
      <c r="DL1430" s="3" t="s">
        <v>3</v>
      </c>
      <c r="DM1430" s="3" t="s">
        <v>3</v>
      </c>
      <c r="DN1430" s="3">
        <v>0</v>
      </c>
      <c r="DO1430" s="3">
        <v>0</v>
      </c>
      <c r="DP1430" s="3">
        <v>1</v>
      </c>
      <c r="DQ1430" s="3">
        <v>1</v>
      </c>
      <c r="DU1430" s="3">
        <v>1013</v>
      </c>
      <c r="DV1430" s="3" t="s">
        <v>170</v>
      </c>
      <c r="DW1430" s="3" t="s">
        <v>170</v>
      </c>
      <c r="DX1430" s="3">
        <v>1</v>
      </c>
      <c r="DZ1430" s="3" t="s">
        <v>3</v>
      </c>
      <c r="EA1430" s="3" t="s">
        <v>3</v>
      </c>
      <c r="EB1430" s="3" t="s">
        <v>3</v>
      </c>
      <c r="EC1430" s="3" t="s">
        <v>3</v>
      </c>
      <c r="EE1430" s="3">
        <v>56938458</v>
      </c>
      <c r="EF1430" s="3">
        <v>30</v>
      </c>
      <c r="EG1430" s="3" t="s">
        <v>34</v>
      </c>
      <c r="EH1430" s="3">
        <v>0</v>
      </c>
      <c r="EI1430" s="3" t="s">
        <v>3</v>
      </c>
      <c r="EJ1430" s="3">
        <v>1</v>
      </c>
      <c r="EK1430" s="3">
        <v>25</v>
      </c>
      <c r="EL1430" s="3" t="s">
        <v>35</v>
      </c>
      <c r="EM1430" s="3" t="s">
        <v>36</v>
      </c>
      <c r="EO1430" s="3" t="s">
        <v>3</v>
      </c>
      <c r="EQ1430" s="3">
        <v>0</v>
      </c>
      <c r="ER1430" s="3">
        <v>61.13</v>
      </c>
      <c r="ES1430" s="3">
        <v>26.02</v>
      </c>
      <c r="ET1430" s="3">
        <v>4.7699999999999996</v>
      </c>
      <c r="EU1430" s="3">
        <v>0.38</v>
      </c>
      <c r="EV1430" s="3">
        <v>30.34</v>
      </c>
      <c r="EW1430" s="3">
        <v>2.37</v>
      </c>
      <c r="EX1430" s="3">
        <v>0</v>
      </c>
      <c r="EY1430" s="3">
        <v>0</v>
      </c>
      <c r="FQ1430" s="3">
        <v>0</v>
      </c>
      <c r="FR1430" s="3">
        <v>0</v>
      </c>
      <c r="FS1430" s="3">
        <v>0</v>
      </c>
      <c r="FX1430" s="3">
        <v>109</v>
      </c>
      <c r="FY1430" s="3">
        <v>61</v>
      </c>
      <c r="GA1430" s="3" t="s">
        <v>3</v>
      </c>
      <c r="GD1430" s="3">
        <v>1</v>
      </c>
      <c r="GF1430" s="3">
        <v>-685887764</v>
      </c>
      <c r="GG1430" s="3">
        <v>2</v>
      </c>
      <c r="GH1430" s="3">
        <v>1</v>
      </c>
      <c r="GI1430" s="3">
        <v>2</v>
      </c>
      <c r="GJ1430" s="3">
        <v>0</v>
      </c>
      <c r="GK1430" s="3">
        <v>0</v>
      </c>
      <c r="GL1430" s="3">
        <f t="shared" si="1186"/>
        <v>0</v>
      </c>
      <c r="GM1430" s="3">
        <f t="shared" si="1187"/>
        <v>52501.7</v>
      </c>
      <c r="GN1430" s="3">
        <f t="shared" si="1188"/>
        <v>52501.7</v>
      </c>
      <c r="GO1430" s="3">
        <f t="shared" si="1189"/>
        <v>0</v>
      </c>
      <c r="GP1430" s="3">
        <f t="shared" si="1190"/>
        <v>0</v>
      </c>
      <c r="GR1430" s="3">
        <v>0</v>
      </c>
      <c r="GS1430" s="3">
        <v>3</v>
      </c>
      <c r="GT1430" s="3">
        <v>0</v>
      </c>
      <c r="GU1430" s="3" t="s">
        <v>3</v>
      </c>
      <c r="GV1430" s="3">
        <f t="shared" si="1191"/>
        <v>0</v>
      </c>
      <c r="GW1430" s="3">
        <v>1</v>
      </c>
      <c r="GX1430" s="3">
        <f t="shared" si="1192"/>
        <v>0</v>
      </c>
      <c r="HA1430" s="3">
        <v>0</v>
      </c>
      <c r="HB1430" s="3">
        <v>0</v>
      </c>
      <c r="HC1430" s="3">
        <f t="shared" si="1193"/>
        <v>0</v>
      </c>
      <c r="HE1430" s="3" t="s">
        <v>3</v>
      </c>
      <c r="HF1430" s="3" t="s">
        <v>3</v>
      </c>
      <c r="HM1430" s="3" t="s">
        <v>3</v>
      </c>
      <c r="HN1430" s="3" t="s">
        <v>3</v>
      </c>
      <c r="HO1430" s="3" t="s">
        <v>3</v>
      </c>
      <c r="HP1430" s="3" t="s">
        <v>3</v>
      </c>
      <c r="HQ1430" s="3" t="s">
        <v>3</v>
      </c>
      <c r="HS1430" s="3">
        <v>0</v>
      </c>
      <c r="IK1430" s="3">
        <v>0</v>
      </c>
    </row>
    <row r="1431" spans="1:255" x14ac:dyDescent="0.2">
      <c r="A1431" s="2">
        <v>18</v>
      </c>
      <c r="B1431" s="2">
        <v>1</v>
      </c>
      <c r="C1431" s="2">
        <v>1275</v>
      </c>
      <c r="D1431" s="2"/>
      <c r="E1431" s="2" t="s">
        <v>1276</v>
      </c>
      <c r="F1431" s="2" t="s">
        <v>1269</v>
      </c>
      <c r="G1431" s="2" t="s">
        <v>1270</v>
      </c>
      <c r="H1431" s="2" t="s">
        <v>547</v>
      </c>
      <c r="I1431" s="2">
        <f>I1429*J1431</f>
        <v>3.0000000000000001E-6</v>
      </c>
      <c r="J1431" s="2">
        <v>2.9999999999999999E-7</v>
      </c>
      <c r="K1431" s="2">
        <v>2.9999999999999999E-7</v>
      </c>
      <c r="L1431" s="2"/>
      <c r="M1431" s="2"/>
      <c r="N1431" s="2"/>
      <c r="O1431" s="2">
        <f t="shared" si="1169"/>
        <v>0.05</v>
      </c>
      <c r="P1431" s="2">
        <f>ROUND((ROUND((AC1431*AW1431*I1431),2)*BC1431),2)</f>
        <v>0.05</v>
      </c>
      <c r="Q1431" s="2">
        <f t="shared" si="1194"/>
        <v>0</v>
      </c>
      <c r="R1431" s="2">
        <f t="shared" si="1195"/>
        <v>0</v>
      </c>
      <c r="S1431" s="2">
        <f t="shared" si="1171"/>
        <v>0</v>
      </c>
      <c r="T1431" s="2">
        <f t="shared" si="1172"/>
        <v>0</v>
      </c>
      <c r="U1431" s="2">
        <f t="shared" si="1173"/>
        <v>0</v>
      </c>
      <c r="V1431" s="2">
        <f t="shared" si="1174"/>
        <v>0</v>
      </c>
      <c r="W1431" s="2">
        <f t="shared" si="1175"/>
        <v>0</v>
      </c>
      <c r="X1431" s="2">
        <f t="shared" si="1196"/>
        <v>0</v>
      </c>
      <c r="Y1431" s="2">
        <f t="shared" si="1197"/>
        <v>0</v>
      </c>
      <c r="Z1431" s="2"/>
      <c r="AA1431" s="2">
        <v>56661434</v>
      </c>
      <c r="AB1431" s="2">
        <f t="shared" si="1176"/>
        <v>17868.28</v>
      </c>
      <c r="AC1431" s="2">
        <f t="shared" si="1198"/>
        <v>17868.28</v>
      </c>
      <c r="AD1431" s="2">
        <f t="shared" si="1199"/>
        <v>0</v>
      </c>
      <c r="AE1431" s="2">
        <f t="shared" si="1200"/>
        <v>0</v>
      </c>
      <c r="AF1431" s="2">
        <f t="shared" si="1201"/>
        <v>0</v>
      </c>
      <c r="AG1431" s="2">
        <f t="shared" si="1177"/>
        <v>0</v>
      </c>
      <c r="AH1431" s="2">
        <f t="shared" si="1202"/>
        <v>0</v>
      </c>
      <c r="AI1431" s="2">
        <f t="shared" si="1203"/>
        <v>0</v>
      </c>
      <c r="AJ1431" s="2">
        <f t="shared" si="1178"/>
        <v>0</v>
      </c>
      <c r="AK1431" s="2">
        <v>17868.28</v>
      </c>
      <c r="AL1431" s="2">
        <v>17868.28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109</v>
      </c>
      <c r="AU1431" s="2">
        <v>61</v>
      </c>
      <c r="AV1431" s="2">
        <v>1</v>
      </c>
      <c r="AW1431" s="2">
        <v>1</v>
      </c>
      <c r="AX1431" s="2"/>
      <c r="AY1431" s="2"/>
      <c r="AZ1431" s="2">
        <v>1</v>
      </c>
      <c r="BA1431" s="2">
        <v>1</v>
      </c>
      <c r="BB1431" s="2">
        <v>1</v>
      </c>
      <c r="BC1431" s="2">
        <v>1</v>
      </c>
      <c r="BD1431" s="2" t="s">
        <v>3</v>
      </c>
      <c r="BE1431" s="2" t="s">
        <v>3</v>
      </c>
      <c r="BF1431" s="2" t="s">
        <v>3</v>
      </c>
      <c r="BG1431" s="2" t="s">
        <v>3</v>
      </c>
      <c r="BH1431" s="2">
        <v>3</v>
      </c>
      <c r="BI1431" s="2">
        <v>1</v>
      </c>
      <c r="BJ1431" s="2" t="s">
        <v>1271</v>
      </c>
      <c r="BK1431" s="2"/>
      <c r="BL1431" s="2"/>
      <c r="BM1431" s="2">
        <v>25</v>
      </c>
      <c r="BN1431" s="2">
        <v>0</v>
      </c>
      <c r="BO1431" s="2" t="s">
        <v>3</v>
      </c>
      <c r="BP1431" s="2">
        <v>0</v>
      </c>
      <c r="BQ1431" s="2">
        <v>30</v>
      </c>
      <c r="BR1431" s="2">
        <v>0</v>
      </c>
      <c r="BS1431" s="2">
        <v>1</v>
      </c>
      <c r="BT1431" s="2">
        <v>1</v>
      </c>
      <c r="BU1431" s="2">
        <v>1</v>
      </c>
      <c r="BV1431" s="2">
        <v>1</v>
      </c>
      <c r="BW1431" s="2">
        <v>1</v>
      </c>
      <c r="BX1431" s="2">
        <v>1</v>
      </c>
      <c r="BY1431" s="2" t="s">
        <v>3</v>
      </c>
      <c r="BZ1431" s="2">
        <v>109</v>
      </c>
      <c r="CA1431" s="2">
        <v>61</v>
      </c>
      <c r="CB1431" s="2" t="s">
        <v>3</v>
      </c>
      <c r="CC1431" s="2"/>
      <c r="CD1431" s="2"/>
      <c r="CE1431" s="2">
        <v>1566</v>
      </c>
      <c r="CF1431" s="2">
        <v>0</v>
      </c>
      <c r="CG1431" s="2">
        <v>0</v>
      </c>
      <c r="CH1431" s="2"/>
      <c r="CI1431" s="2"/>
      <c r="CJ1431" s="2"/>
      <c r="CK1431" s="2"/>
      <c r="CL1431" s="2"/>
      <c r="CM1431" s="2">
        <v>0</v>
      </c>
      <c r="CN1431" s="2" t="s">
        <v>3</v>
      </c>
      <c r="CO1431" s="2">
        <v>0</v>
      </c>
      <c r="CP1431" s="2">
        <f t="shared" si="1179"/>
        <v>0.05</v>
      </c>
      <c r="CQ1431" s="2">
        <f>ROUND((ROUND((AC1431*AW1431*1),2)*BC1431),2)</f>
        <v>17868.28</v>
      </c>
      <c r="CR1431" s="2">
        <f t="shared" si="1204"/>
        <v>0</v>
      </c>
      <c r="CS1431" s="2">
        <f t="shared" si="1205"/>
        <v>0</v>
      </c>
      <c r="CT1431" s="2">
        <f t="shared" si="1181"/>
        <v>0</v>
      </c>
      <c r="CU1431" s="2">
        <f t="shared" si="1182"/>
        <v>0</v>
      </c>
      <c r="CV1431" s="2">
        <f t="shared" si="1183"/>
        <v>0</v>
      </c>
      <c r="CW1431" s="2">
        <f t="shared" si="1184"/>
        <v>0</v>
      </c>
      <c r="CX1431" s="2">
        <f t="shared" si="1185"/>
        <v>0</v>
      </c>
      <c r="CY1431" s="2">
        <f t="shared" si="1206"/>
        <v>0</v>
      </c>
      <c r="CZ1431" s="2">
        <f t="shared" si="1207"/>
        <v>0</v>
      </c>
      <c r="DA1431" s="2"/>
      <c r="DB1431" s="2"/>
      <c r="DC1431" s="2" t="s">
        <v>3</v>
      </c>
      <c r="DD1431" s="2" t="s">
        <v>3</v>
      </c>
      <c r="DE1431" s="2" t="s">
        <v>3</v>
      </c>
      <c r="DF1431" s="2" t="s">
        <v>3</v>
      </c>
      <c r="DG1431" s="2" t="s">
        <v>3</v>
      </c>
      <c r="DH1431" s="2" t="s">
        <v>3</v>
      </c>
      <c r="DI1431" s="2" t="s">
        <v>3</v>
      </c>
      <c r="DJ1431" s="2" t="s">
        <v>3</v>
      </c>
      <c r="DK1431" s="2" t="s">
        <v>3</v>
      </c>
      <c r="DL1431" s="2" t="s">
        <v>3</v>
      </c>
      <c r="DM1431" s="2" t="s">
        <v>3</v>
      </c>
      <c r="DN1431" s="2">
        <v>0</v>
      </c>
      <c r="DO1431" s="2">
        <v>0</v>
      </c>
      <c r="DP1431" s="2">
        <v>1</v>
      </c>
      <c r="DQ1431" s="2">
        <v>1</v>
      </c>
      <c r="DR1431" s="2"/>
      <c r="DS1431" s="2"/>
      <c r="DT1431" s="2"/>
      <c r="DU1431" s="2">
        <v>1009</v>
      </c>
      <c r="DV1431" s="2" t="s">
        <v>547</v>
      </c>
      <c r="DW1431" s="2" t="s">
        <v>547</v>
      </c>
      <c r="DX1431" s="2">
        <v>1000</v>
      </c>
      <c r="DY1431" s="2"/>
      <c r="DZ1431" s="2" t="s">
        <v>3</v>
      </c>
      <c r="EA1431" s="2" t="s">
        <v>3</v>
      </c>
      <c r="EB1431" s="2" t="s">
        <v>3</v>
      </c>
      <c r="EC1431" s="2" t="s">
        <v>3</v>
      </c>
      <c r="ED1431" s="2"/>
      <c r="EE1431" s="2">
        <v>56938458</v>
      </c>
      <c r="EF1431" s="2">
        <v>30</v>
      </c>
      <c r="EG1431" s="2" t="s">
        <v>34</v>
      </c>
      <c r="EH1431" s="2">
        <v>0</v>
      </c>
      <c r="EI1431" s="2" t="s">
        <v>3</v>
      </c>
      <c r="EJ1431" s="2">
        <v>1</v>
      </c>
      <c r="EK1431" s="2">
        <v>25</v>
      </c>
      <c r="EL1431" s="2" t="s">
        <v>35</v>
      </c>
      <c r="EM1431" s="2" t="s">
        <v>36</v>
      </c>
      <c r="EN1431" s="2"/>
      <c r="EO1431" s="2" t="s">
        <v>3</v>
      </c>
      <c r="EP1431" s="2"/>
      <c r="EQ1431" s="2">
        <v>0</v>
      </c>
      <c r="ER1431" s="2">
        <v>17868.28</v>
      </c>
      <c r="ES1431" s="2">
        <v>17868.28</v>
      </c>
      <c r="ET1431" s="2">
        <v>0</v>
      </c>
      <c r="EU1431" s="2">
        <v>0</v>
      </c>
      <c r="EV1431" s="2">
        <v>0</v>
      </c>
      <c r="EW1431" s="2">
        <v>0</v>
      </c>
      <c r="EX1431" s="2">
        <v>0</v>
      </c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>
        <v>0</v>
      </c>
      <c r="FR1431" s="2">
        <v>0</v>
      </c>
      <c r="FS1431" s="2">
        <v>0</v>
      </c>
      <c r="FT1431" s="2"/>
      <c r="FU1431" s="2"/>
      <c r="FV1431" s="2"/>
      <c r="FW1431" s="2"/>
      <c r="FX1431" s="2">
        <v>109</v>
      </c>
      <c r="FY1431" s="2">
        <v>61</v>
      </c>
      <c r="FZ1431" s="2"/>
      <c r="GA1431" s="2" t="s">
        <v>3</v>
      </c>
      <c r="GB1431" s="2"/>
      <c r="GC1431" s="2"/>
      <c r="GD1431" s="2">
        <v>1</v>
      </c>
      <c r="GE1431" s="2"/>
      <c r="GF1431" s="2">
        <v>-268464753</v>
      </c>
      <c r="GG1431" s="2">
        <v>2</v>
      </c>
      <c r="GH1431" s="2">
        <v>1</v>
      </c>
      <c r="GI1431" s="2">
        <v>-2</v>
      </c>
      <c r="GJ1431" s="2">
        <v>0</v>
      </c>
      <c r="GK1431" s="2">
        <v>0</v>
      </c>
      <c r="GL1431" s="2">
        <f t="shared" si="1186"/>
        <v>0</v>
      </c>
      <c r="GM1431" s="2">
        <f t="shared" si="1187"/>
        <v>0.05</v>
      </c>
      <c r="GN1431" s="2">
        <f t="shared" si="1188"/>
        <v>0.05</v>
      </c>
      <c r="GO1431" s="2">
        <f t="shared" si="1189"/>
        <v>0</v>
      </c>
      <c r="GP1431" s="2">
        <f t="shared" si="1190"/>
        <v>0</v>
      </c>
      <c r="GQ1431" s="2"/>
      <c r="GR1431" s="2">
        <v>0</v>
      </c>
      <c r="GS1431" s="2">
        <v>3</v>
      </c>
      <c r="GT1431" s="2">
        <v>0</v>
      </c>
      <c r="GU1431" s="2" t="s">
        <v>3</v>
      </c>
      <c r="GV1431" s="2">
        <f t="shared" si="1191"/>
        <v>0</v>
      </c>
      <c r="GW1431" s="2">
        <v>1</v>
      </c>
      <c r="GX1431" s="2">
        <f t="shared" si="1192"/>
        <v>0</v>
      </c>
      <c r="GY1431" s="2"/>
      <c r="GZ1431" s="2"/>
      <c r="HA1431" s="2">
        <v>0</v>
      </c>
      <c r="HB1431" s="2">
        <v>0</v>
      </c>
      <c r="HC1431" s="2">
        <f t="shared" si="1193"/>
        <v>0</v>
      </c>
      <c r="HD1431" s="2"/>
      <c r="HE1431" s="2" t="s">
        <v>3</v>
      </c>
      <c r="HF1431" s="2" t="s">
        <v>3</v>
      </c>
      <c r="HG1431" s="2"/>
      <c r="HH1431" s="2"/>
      <c r="HI1431" s="2"/>
      <c r="HJ1431" s="2"/>
      <c r="HK1431" s="2"/>
      <c r="HL1431" s="2"/>
      <c r="HM1431" s="2" t="s">
        <v>3</v>
      </c>
      <c r="HN1431" s="2" t="s">
        <v>3</v>
      </c>
      <c r="HO1431" s="2" t="s">
        <v>3</v>
      </c>
      <c r="HP1431" s="2" t="s">
        <v>3</v>
      </c>
      <c r="HQ1431" s="2" t="s">
        <v>3</v>
      </c>
      <c r="HR1431" s="2"/>
      <c r="HS1431" s="2">
        <v>0</v>
      </c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>
        <v>0</v>
      </c>
      <c r="IL1431" s="2"/>
      <c r="IM1431" s="2"/>
      <c r="IN1431" s="2"/>
      <c r="IO1431" s="2"/>
      <c r="IP1431" s="2"/>
      <c r="IQ1431" s="2"/>
      <c r="IR1431" s="2"/>
      <c r="IS1431" s="2"/>
      <c r="IT1431" s="2"/>
      <c r="IU1431" s="2"/>
    </row>
    <row r="1432" spans="1:255" x14ac:dyDescent="0.2">
      <c r="A1432" s="3">
        <v>18</v>
      </c>
      <c r="B1432" s="3">
        <v>1</v>
      </c>
      <c r="C1432" s="3">
        <v>1285</v>
      </c>
      <c r="E1432" s="3" t="s">
        <v>1276</v>
      </c>
      <c r="F1432" s="3" t="s">
        <v>1269</v>
      </c>
      <c r="G1432" s="3" t="s">
        <v>1270</v>
      </c>
      <c r="H1432" s="3" t="s">
        <v>547</v>
      </c>
      <c r="I1432" s="3">
        <f>I1430*J1432</f>
        <v>3.0000000000000001E-6</v>
      </c>
      <c r="J1432" s="3">
        <v>2.9999999999999999E-7</v>
      </c>
      <c r="K1432" s="3">
        <v>2.9999999999999999E-7</v>
      </c>
      <c r="O1432" s="3">
        <f t="shared" si="1169"/>
        <v>0.34</v>
      </c>
      <c r="P1432" s="3">
        <f>ROUND((ROUND((AC1432*AW1432*I1432),2)*BC1432),2)</f>
        <v>0.34</v>
      </c>
      <c r="Q1432" s="3">
        <f t="shared" si="1194"/>
        <v>0</v>
      </c>
      <c r="R1432" s="3">
        <f t="shared" si="1195"/>
        <v>0</v>
      </c>
      <c r="S1432" s="3">
        <f t="shared" si="1171"/>
        <v>0</v>
      </c>
      <c r="T1432" s="3">
        <f t="shared" si="1172"/>
        <v>0</v>
      </c>
      <c r="U1432" s="3">
        <f t="shared" si="1173"/>
        <v>0</v>
      </c>
      <c r="V1432" s="3">
        <f t="shared" si="1174"/>
        <v>0</v>
      </c>
      <c r="W1432" s="3">
        <f t="shared" si="1175"/>
        <v>0</v>
      </c>
      <c r="X1432" s="3">
        <f t="shared" si="1196"/>
        <v>0</v>
      </c>
      <c r="Y1432" s="3">
        <f t="shared" si="1197"/>
        <v>0</v>
      </c>
      <c r="AA1432" s="3">
        <v>56661436</v>
      </c>
      <c r="AB1432" s="3">
        <f t="shared" si="1176"/>
        <v>17868.28</v>
      </c>
      <c r="AC1432" s="3">
        <f t="shared" si="1198"/>
        <v>17868.28</v>
      </c>
      <c r="AD1432" s="3">
        <f t="shared" si="1199"/>
        <v>0</v>
      </c>
      <c r="AE1432" s="3">
        <f t="shared" si="1200"/>
        <v>0</v>
      </c>
      <c r="AF1432" s="3">
        <f t="shared" si="1201"/>
        <v>0</v>
      </c>
      <c r="AG1432" s="3">
        <f t="shared" si="1177"/>
        <v>0</v>
      </c>
      <c r="AH1432" s="3">
        <f t="shared" si="1202"/>
        <v>0</v>
      </c>
      <c r="AI1432" s="3">
        <f t="shared" si="1203"/>
        <v>0</v>
      </c>
      <c r="AJ1432" s="3">
        <f t="shared" si="1178"/>
        <v>0</v>
      </c>
      <c r="AK1432" s="3">
        <v>17868.28</v>
      </c>
      <c r="AL1432" s="3">
        <v>17868.28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109</v>
      </c>
      <c r="AU1432" s="3">
        <v>61</v>
      </c>
      <c r="AV1432" s="3">
        <v>1</v>
      </c>
      <c r="AW1432" s="3">
        <v>1</v>
      </c>
      <c r="AZ1432" s="3">
        <v>1</v>
      </c>
      <c r="BA1432" s="3">
        <v>1</v>
      </c>
      <c r="BB1432" s="3">
        <v>1</v>
      </c>
      <c r="BC1432" s="3">
        <v>6.81</v>
      </c>
      <c r="BD1432" s="3" t="s">
        <v>3</v>
      </c>
      <c r="BE1432" s="3" t="s">
        <v>3</v>
      </c>
      <c r="BF1432" s="3" t="s">
        <v>3</v>
      </c>
      <c r="BG1432" s="3" t="s">
        <v>3</v>
      </c>
      <c r="BH1432" s="3">
        <v>3</v>
      </c>
      <c r="BI1432" s="3">
        <v>1</v>
      </c>
      <c r="BJ1432" s="3" t="s">
        <v>1271</v>
      </c>
      <c r="BM1432" s="3">
        <v>25</v>
      </c>
      <c r="BN1432" s="3">
        <v>0</v>
      </c>
      <c r="BO1432" s="3" t="s">
        <v>1269</v>
      </c>
      <c r="BP1432" s="3">
        <v>1</v>
      </c>
      <c r="BQ1432" s="3">
        <v>30</v>
      </c>
      <c r="BR1432" s="3">
        <v>0</v>
      </c>
      <c r="BS1432" s="3">
        <v>1</v>
      </c>
      <c r="BT1432" s="3">
        <v>1</v>
      </c>
      <c r="BU1432" s="3">
        <v>1</v>
      </c>
      <c r="BV1432" s="3">
        <v>1</v>
      </c>
      <c r="BW1432" s="3">
        <v>1</v>
      </c>
      <c r="BX1432" s="3">
        <v>1</v>
      </c>
      <c r="BY1432" s="3" t="s">
        <v>3</v>
      </c>
      <c r="BZ1432" s="3">
        <v>109</v>
      </c>
      <c r="CA1432" s="3">
        <v>61</v>
      </c>
      <c r="CB1432" s="3" t="s">
        <v>3</v>
      </c>
      <c r="CE1432" s="3">
        <v>1566</v>
      </c>
      <c r="CF1432" s="3">
        <v>0</v>
      </c>
      <c r="CG1432" s="3">
        <v>0</v>
      </c>
      <c r="CM1432" s="3">
        <v>0</v>
      </c>
      <c r="CN1432" s="3" t="s">
        <v>3</v>
      </c>
      <c r="CO1432" s="3">
        <v>0</v>
      </c>
      <c r="CP1432" s="3">
        <f t="shared" si="1179"/>
        <v>0.34</v>
      </c>
      <c r="CQ1432" s="3">
        <f>ROUND((ROUND((AC1432*AW1432*1),2)*BC1432),2)</f>
        <v>121682.99</v>
      </c>
      <c r="CR1432" s="3">
        <f t="shared" si="1204"/>
        <v>0</v>
      </c>
      <c r="CS1432" s="3">
        <f t="shared" si="1205"/>
        <v>0</v>
      </c>
      <c r="CT1432" s="3">
        <f t="shared" si="1181"/>
        <v>0</v>
      </c>
      <c r="CU1432" s="3">
        <f t="shared" si="1182"/>
        <v>0</v>
      </c>
      <c r="CV1432" s="3">
        <f t="shared" si="1183"/>
        <v>0</v>
      </c>
      <c r="CW1432" s="3">
        <f t="shared" si="1184"/>
        <v>0</v>
      </c>
      <c r="CX1432" s="3">
        <f t="shared" si="1185"/>
        <v>0</v>
      </c>
      <c r="CY1432" s="3">
        <f t="shared" si="1206"/>
        <v>0</v>
      </c>
      <c r="CZ1432" s="3">
        <f t="shared" si="1207"/>
        <v>0</v>
      </c>
      <c r="DC1432" s="3" t="s">
        <v>3</v>
      </c>
      <c r="DD1432" s="3" t="s">
        <v>3</v>
      </c>
      <c r="DE1432" s="3" t="s">
        <v>3</v>
      </c>
      <c r="DF1432" s="3" t="s">
        <v>3</v>
      </c>
      <c r="DG1432" s="3" t="s">
        <v>3</v>
      </c>
      <c r="DH1432" s="3" t="s">
        <v>3</v>
      </c>
      <c r="DI1432" s="3" t="s">
        <v>3</v>
      </c>
      <c r="DJ1432" s="3" t="s">
        <v>3</v>
      </c>
      <c r="DK1432" s="3" t="s">
        <v>3</v>
      </c>
      <c r="DL1432" s="3" t="s">
        <v>3</v>
      </c>
      <c r="DM1432" s="3" t="s">
        <v>3</v>
      </c>
      <c r="DN1432" s="3">
        <v>0</v>
      </c>
      <c r="DO1432" s="3">
        <v>0</v>
      </c>
      <c r="DP1432" s="3">
        <v>1</v>
      </c>
      <c r="DQ1432" s="3">
        <v>1</v>
      </c>
      <c r="DU1432" s="3">
        <v>1009</v>
      </c>
      <c r="DV1432" s="3" t="s">
        <v>547</v>
      </c>
      <c r="DW1432" s="3" t="s">
        <v>547</v>
      </c>
      <c r="DX1432" s="3">
        <v>1000</v>
      </c>
      <c r="DZ1432" s="3" t="s">
        <v>3</v>
      </c>
      <c r="EA1432" s="3" t="s">
        <v>3</v>
      </c>
      <c r="EB1432" s="3" t="s">
        <v>3</v>
      </c>
      <c r="EC1432" s="3" t="s">
        <v>3</v>
      </c>
      <c r="EE1432" s="3">
        <v>56938458</v>
      </c>
      <c r="EF1432" s="3">
        <v>30</v>
      </c>
      <c r="EG1432" s="3" t="s">
        <v>34</v>
      </c>
      <c r="EH1432" s="3">
        <v>0</v>
      </c>
      <c r="EI1432" s="3" t="s">
        <v>3</v>
      </c>
      <c r="EJ1432" s="3">
        <v>1</v>
      </c>
      <c r="EK1432" s="3">
        <v>25</v>
      </c>
      <c r="EL1432" s="3" t="s">
        <v>35</v>
      </c>
      <c r="EM1432" s="3" t="s">
        <v>36</v>
      </c>
      <c r="EO1432" s="3" t="s">
        <v>3</v>
      </c>
      <c r="EQ1432" s="3">
        <v>0</v>
      </c>
      <c r="ER1432" s="3">
        <v>17868.28</v>
      </c>
      <c r="ES1432" s="3">
        <v>17868.28</v>
      </c>
      <c r="ET1432" s="3">
        <v>0</v>
      </c>
      <c r="EU1432" s="3">
        <v>0</v>
      </c>
      <c r="EV1432" s="3">
        <v>0</v>
      </c>
      <c r="EW1432" s="3">
        <v>0</v>
      </c>
      <c r="EX1432" s="3">
        <v>0</v>
      </c>
      <c r="FQ1432" s="3">
        <v>0</v>
      </c>
      <c r="FR1432" s="3">
        <v>0</v>
      </c>
      <c r="FS1432" s="3">
        <v>0</v>
      </c>
      <c r="FX1432" s="3">
        <v>109</v>
      </c>
      <c r="FY1432" s="3">
        <v>61</v>
      </c>
      <c r="GA1432" s="3" t="s">
        <v>3</v>
      </c>
      <c r="GD1432" s="3">
        <v>1</v>
      </c>
      <c r="GF1432" s="3">
        <v>-268464753</v>
      </c>
      <c r="GG1432" s="3">
        <v>2</v>
      </c>
      <c r="GH1432" s="3">
        <v>1</v>
      </c>
      <c r="GI1432" s="3">
        <v>2</v>
      </c>
      <c r="GJ1432" s="3">
        <v>0</v>
      </c>
      <c r="GK1432" s="3">
        <v>0</v>
      </c>
      <c r="GL1432" s="3">
        <f t="shared" si="1186"/>
        <v>0</v>
      </c>
      <c r="GM1432" s="3">
        <f t="shared" si="1187"/>
        <v>0.34</v>
      </c>
      <c r="GN1432" s="3">
        <f t="shared" si="1188"/>
        <v>0.34</v>
      </c>
      <c r="GO1432" s="3">
        <f t="shared" si="1189"/>
        <v>0</v>
      </c>
      <c r="GP1432" s="3">
        <f t="shared" si="1190"/>
        <v>0</v>
      </c>
      <c r="GR1432" s="3">
        <v>0</v>
      </c>
      <c r="GS1432" s="3">
        <v>3</v>
      </c>
      <c r="GT1432" s="3">
        <v>0</v>
      </c>
      <c r="GU1432" s="3" t="s">
        <v>3</v>
      </c>
      <c r="GV1432" s="3">
        <f t="shared" si="1191"/>
        <v>0</v>
      </c>
      <c r="GW1432" s="3">
        <v>1</v>
      </c>
      <c r="GX1432" s="3">
        <f t="shared" si="1192"/>
        <v>0</v>
      </c>
      <c r="HA1432" s="3">
        <v>0</v>
      </c>
      <c r="HB1432" s="3">
        <v>0</v>
      </c>
      <c r="HC1432" s="3">
        <f t="shared" si="1193"/>
        <v>0</v>
      </c>
      <c r="HE1432" s="3" t="s">
        <v>3</v>
      </c>
      <c r="HF1432" s="3" t="s">
        <v>3</v>
      </c>
      <c r="HM1432" s="3" t="s">
        <v>3</v>
      </c>
      <c r="HN1432" s="3" t="s">
        <v>3</v>
      </c>
      <c r="HO1432" s="3" t="s">
        <v>3</v>
      </c>
      <c r="HP1432" s="3" t="s">
        <v>3</v>
      </c>
      <c r="HQ1432" s="3" t="s">
        <v>3</v>
      </c>
      <c r="HS1432" s="3">
        <v>0</v>
      </c>
      <c r="IK1432" s="3">
        <v>0</v>
      </c>
    </row>
    <row r="1433" spans="1:255" x14ac:dyDescent="0.2">
      <c r="A1433" s="2">
        <v>17</v>
      </c>
      <c r="B1433" s="2">
        <v>1</v>
      </c>
      <c r="C1433" s="2"/>
      <c r="D1433" s="2"/>
      <c r="E1433" s="2" t="s">
        <v>1277</v>
      </c>
      <c r="F1433" s="2" t="s">
        <v>1272</v>
      </c>
      <c r="G1433" s="2" t="s">
        <v>1273</v>
      </c>
      <c r="H1433" s="2" t="s">
        <v>398</v>
      </c>
      <c r="I1433" s="2">
        <v>10</v>
      </c>
      <c r="J1433" s="2">
        <v>0</v>
      </c>
      <c r="K1433" s="2">
        <v>10</v>
      </c>
      <c r="L1433" s="2"/>
      <c r="M1433" s="2"/>
      <c r="N1433" s="2"/>
      <c r="O1433" s="2">
        <f t="shared" si="1169"/>
        <v>5475</v>
      </c>
      <c r="P1433" s="2">
        <f>ROUND((ROUND((AC1433*I1433),2)*BC1433),2)</f>
        <v>5475</v>
      </c>
      <c r="Q1433" s="2">
        <f t="shared" si="1194"/>
        <v>0</v>
      </c>
      <c r="R1433" s="2">
        <f t="shared" si="1195"/>
        <v>0</v>
      </c>
      <c r="S1433" s="2">
        <f t="shared" si="1171"/>
        <v>0</v>
      </c>
      <c r="T1433" s="2">
        <f t="shared" si="1172"/>
        <v>0</v>
      </c>
      <c r="U1433" s="2">
        <f t="shared" si="1173"/>
        <v>0</v>
      </c>
      <c r="V1433" s="2">
        <f t="shared" si="1174"/>
        <v>0</v>
      </c>
      <c r="W1433" s="2">
        <f t="shared" si="1175"/>
        <v>0</v>
      </c>
      <c r="X1433" s="2">
        <f t="shared" si="1196"/>
        <v>0</v>
      </c>
      <c r="Y1433" s="2">
        <f t="shared" si="1197"/>
        <v>0</v>
      </c>
      <c r="Z1433" s="2"/>
      <c r="AA1433" s="2">
        <v>56661434</v>
      </c>
      <c r="AB1433" s="2">
        <f t="shared" si="1176"/>
        <v>547.5</v>
      </c>
      <c r="AC1433" s="2">
        <f t="shared" si="1198"/>
        <v>547.5</v>
      </c>
      <c r="AD1433" s="2">
        <f t="shared" si="1199"/>
        <v>0</v>
      </c>
      <c r="AE1433" s="2">
        <f t="shared" si="1200"/>
        <v>0</v>
      </c>
      <c r="AF1433" s="2">
        <f t="shared" si="1201"/>
        <v>0</v>
      </c>
      <c r="AG1433" s="2">
        <f t="shared" si="1177"/>
        <v>0</v>
      </c>
      <c r="AH1433" s="2">
        <f t="shared" si="1202"/>
        <v>0</v>
      </c>
      <c r="AI1433" s="2">
        <f t="shared" si="1203"/>
        <v>0</v>
      </c>
      <c r="AJ1433" s="2">
        <f t="shared" si="1178"/>
        <v>0</v>
      </c>
      <c r="AK1433" s="2">
        <v>547.5</v>
      </c>
      <c r="AL1433" s="2">
        <v>547.5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1</v>
      </c>
      <c r="AW1433" s="2">
        <v>1</v>
      </c>
      <c r="AX1433" s="2"/>
      <c r="AY1433" s="2"/>
      <c r="AZ1433" s="2">
        <v>1</v>
      </c>
      <c r="BA1433" s="2">
        <v>1</v>
      </c>
      <c r="BB1433" s="2">
        <v>1</v>
      </c>
      <c r="BC1433" s="2">
        <v>1</v>
      </c>
      <c r="BD1433" s="2" t="s">
        <v>3</v>
      </c>
      <c r="BE1433" s="2" t="s">
        <v>3</v>
      </c>
      <c r="BF1433" s="2" t="s">
        <v>3</v>
      </c>
      <c r="BG1433" s="2" t="s">
        <v>3</v>
      </c>
      <c r="BH1433" s="2">
        <v>3</v>
      </c>
      <c r="BI1433" s="2">
        <v>3</v>
      </c>
      <c r="BJ1433" s="2" t="s">
        <v>1274</v>
      </c>
      <c r="BK1433" s="2"/>
      <c r="BL1433" s="2"/>
      <c r="BM1433" s="2">
        <v>746</v>
      </c>
      <c r="BN1433" s="2">
        <v>0</v>
      </c>
      <c r="BO1433" s="2" t="s">
        <v>3</v>
      </c>
      <c r="BP1433" s="2">
        <v>0</v>
      </c>
      <c r="BQ1433" s="2">
        <v>130</v>
      </c>
      <c r="BR1433" s="2">
        <v>0</v>
      </c>
      <c r="BS1433" s="2">
        <v>1</v>
      </c>
      <c r="BT1433" s="2">
        <v>1</v>
      </c>
      <c r="BU1433" s="2">
        <v>1</v>
      </c>
      <c r="BV1433" s="2">
        <v>1</v>
      </c>
      <c r="BW1433" s="2">
        <v>1</v>
      </c>
      <c r="BX1433" s="2">
        <v>1</v>
      </c>
      <c r="BY1433" s="2" t="s">
        <v>3</v>
      </c>
      <c r="BZ1433" s="2">
        <v>110</v>
      </c>
      <c r="CA1433" s="2">
        <v>74</v>
      </c>
      <c r="CB1433" s="2" t="s">
        <v>3</v>
      </c>
      <c r="CC1433" s="2"/>
      <c r="CD1433" s="2"/>
      <c r="CE1433" s="2">
        <v>1566</v>
      </c>
      <c r="CF1433" s="2">
        <v>0</v>
      </c>
      <c r="CG1433" s="2">
        <v>0</v>
      </c>
      <c r="CH1433" s="2"/>
      <c r="CI1433" s="2"/>
      <c r="CJ1433" s="2"/>
      <c r="CK1433" s="2"/>
      <c r="CL1433" s="2"/>
      <c r="CM1433" s="2">
        <v>0</v>
      </c>
      <c r="CN1433" s="2" t="s">
        <v>3</v>
      </c>
      <c r="CO1433" s="2">
        <v>0</v>
      </c>
      <c r="CP1433" s="2">
        <f t="shared" si="1179"/>
        <v>5475</v>
      </c>
      <c r="CQ1433" s="2">
        <f>ROUND((ROUND((AC1433*1),2)*BC1433),2)</f>
        <v>547.5</v>
      </c>
      <c r="CR1433" s="2">
        <f t="shared" si="1204"/>
        <v>0</v>
      </c>
      <c r="CS1433" s="2">
        <f t="shared" si="1205"/>
        <v>0</v>
      </c>
      <c r="CT1433" s="2">
        <f t="shared" si="1181"/>
        <v>0</v>
      </c>
      <c r="CU1433" s="2">
        <f t="shared" si="1182"/>
        <v>0</v>
      </c>
      <c r="CV1433" s="2">
        <f t="shared" si="1183"/>
        <v>0</v>
      </c>
      <c r="CW1433" s="2">
        <f t="shared" si="1184"/>
        <v>0</v>
      </c>
      <c r="CX1433" s="2">
        <f t="shared" si="1185"/>
        <v>0</v>
      </c>
      <c r="CY1433" s="2">
        <f t="shared" si="1206"/>
        <v>0</v>
      </c>
      <c r="CZ1433" s="2">
        <f t="shared" si="1207"/>
        <v>0</v>
      </c>
      <c r="DA1433" s="2"/>
      <c r="DB1433" s="2"/>
      <c r="DC1433" s="2" t="s">
        <v>3</v>
      </c>
      <c r="DD1433" s="2" t="s">
        <v>3</v>
      </c>
      <c r="DE1433" s="2" t="s">
        <v>3</v>
      </c>
      <c r="DF1433" s="2" t="s">
        <v>3</v>
      </c>
      <c r="DG1433" s="2" t="s">
        <v>3</v>
      </c>
      <c r="DH1433" s="2" t="s">
        <v>3</v>
      </c>
      <c r="DI1433" s="2" t="s">
        <v>3</v>
      </c>
      <c r="DJ1433" s="2" t="s">
        <v>3</v>
      </c>
      <c r="DK1433" s="2" t="s">
        <v>3</v>
      </c>
      <c r="DL1433" s="2" t="s">
        <v>3</v>
      </c>
      <c r="DM1433" s="2" t="s">
        <v>3</v>
      </c>
      <c r="DN1433" s="2">
        <v>0</v>
      </c>
      <c r="DO1433" s="2">
        <v>0</v>
      </c>
      <c r="DP1433" s="2">
        <v>1.0669999999999999</v>
      </c>
      <c r="DQ1433" s="2">
        <v>1</v>
      </c>
      <c r="DR1433" s="2"/>
      <c r="DS1433" s="2"/>
      <c r="DT1433" s="2"/>
      <c r="DU1433" s="2">
        <v>1010</v>
      </c>
      <c r="DV1433" s="2" t="s">
        <v>398</v>
      </c>
      <c r="DW1433" s="2" t="s">
        <v>398</v>
      </c>
      <c r="DX1433" s="2">
        <v>1</v>
      </c>
      <c r="DY1433" s="2"/>
      <c r="DZ1433" s="2" t="s">
        <v>3</v>
      </c>
      <c r="EA1433" s="2" t="s">
        <v>3</v>
      </c>
      <c r="EB1433" s="2" t="s">
        <v>3</v>
      </c>
      <c r="EC1433" s="2" t="s">
        <v>3</v>
      </c>
      <c r="ED1433" s="2"/>
      <c r="EE1433" s="2">
        <v>56938408</v>
      </c>
      <c r="EF1433" s="2">
        <v>130</v>
      </c>
      <c r="EG1433" s="2" t="s">
        <v>553</v>
      </c>
      <c r="EH1433" s="2">
        <v>0</v>
      </c>
      <c r="EI1433" s="2" t="s">
        <v>3</v>
      </c>
      <c r="EJ1433" s="2">
        <v>3</v>
      </c>
      <c r="EK1433" s="2">
        <v>746</v>
      </c>
      <c r="EL1433" s="2" t="s">
        <v>554</v>
      </c>
      <c r="EM1433" s="2" t="s">
        <v>555</v>
      </c>
      <c r="EN1433" s="2"/>
      <c r="EO1433" s="2" t="s">
        <v>3</v>
      </c>
      <c r="EP1433" s="2"/>
      <c r="EQ1433" s="2">
        <v>0</v>
      </c>
      <c r="ER1433" s="2">
        <v>547.5</v>
      </c>
      <c r="ES1433" s="2">
        <v>547.5</v>
      </c>
      <c r="ET1433" s="2">
        <v>0</v>
      </c>
      <c r="EU1433" s="2">
        <v>0</v>
      </c>
      <c r="EV1433" s="2">
        <v>0</v>
      </c>
      <c r="EW1433" s="2">
        <v>0</v>
      </c>
      <c r="EX1433" s="2">
        <v>0</v>
      </c>
      <c r="EY1433" s="2">
        <v>0</v>
      </c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>
        <v>0</v>
      </c>
      <c r="FR1433" s="2">
        <f>P1433</f>
        <v>5475</v>
      </c>
      <c r="FS1433" s="2">
        <v>0</v>
      </c>
      <c r="FT1433" s="2"/>
      <c r="FU1433" s="2"/>
      <c r="FV1433" s="2"/>
      <c r="FW1433" s="2"/>
      <c r="FX1433" s="2">
        <v>110</v>
      </c>
      <c r="FY1433" s="2">
        <v>74</v>
      </c>
      <c r="FZ1433" s="2"/>
      <c r="GA1433" s="2" t="s">
        <v>3</v>
      </c>
      <c r="GB1433" s="2"/>
      <c r="GC1433" s="2"/>
      <c r="GD1433" s="2">
        <v>1</v>
      </c>
      <c r="GE1433" s="2"/>
      <c r="GF1433" s="2">
        <v>-407788224</v>
      </c>
      <c r="GG1433" s="2">
        <v>2</v>
      </c>
      <c r="GH1433" s="2">
        <v>1</v>
      </c>
      <c r="GI1433" s="2">
        <v>-2</v>
      </c>
      <c r="GJ1433" s="2">
        <v>0</v>
      </c>
      <c r="GK1433" s="2">
        <v>0</v>
      </c>
      <c r="GL1433" s="2">
        <f t="shared" si="1186"/>
        <v>0</v>
      </c>
      <c r="GM1433" s="2">
        <f t="shared" si="1187"/>
        <v>5475</v>
      </c>
      <c r="GN1433" s="2">
        <f t="shared" si="1188"/>
        <v>0</v>
      </c>
      <c r="GO1433" s="2">
        <f t="shared" si="1189"/>
        <v>0</v>
      </c>
      <c r="GP1433" s="2">
        <f t="shared" si="1190"/>
        <v>0</v>
      </c>
      <c r="GQ1433" s="2"/>
      <c r="GR1433" s="2">
        <v>0</v>
      </c>
      <c r="GS1433" s="2">
        <v>3</v>
      </c>
      <c r="GT1433" s="2">
        <v>0</v>
      </c>
      <c r="GU1433" s="2" t="s">
        <v>3</v>
      </c>
      <c r="GV1433" s="2">
        <f t="shared" si="1191"/>
        <v>0</v>
      </c>
      <c r="GW1433" s="2">
        <v>1</v>
      </c>
      <c r="GX1433" s="2">
        <f t="shared" si="1192"/>
        <v>0</v>
      </c>
      <c r="GY1433" s="2"/>
      <c r="GZ1433" s="2"/>
      <c r="HA1433" s="2">
        <v>0</v>
      </c>
      <c r="HB1433" s="2">
        <v>0</v>
      </c>
      <c r="HC1433" s="2">
        <f t="shared" si="1193"/>
        <v>0</v>
      </c>
      <c r="HD1433" s="2"/>
      <c r="HE1433" s="2" t="s">
        <v>3</v>
      </c>
      <c r="HF1433" s="2" t="s">
        <v>3</v>
      </c>
      <c r="HG1433" s="2"/>
      <c r="HH1433" s="2"/>
      <c r="HI1433" s="2"/>
      <c r="HJ1433" s="2"/>
      <c r="HK1433" s="2"/>
      <c r="HL1433" s="2"/>
      <c r="HM1433" s="2" t="s">
        <v>3</v>
      </c>
      <c r="HN1433" s="2" t="s">
        <v>3</v>
      </c>
      <c r="HO1433" s="2" t="s">
        <v>3</v>
      </c>
      <c r="HP1433" s="2" t="s">
        <v>3</v>
      </c>
      <c r="HQ1433" s="2" t="s">
        <v>3</v>
      </c>
      <c r="HR1433" s="2"/>
      <c r="HS1433" s="2">
        <v>0</v>
      </c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>
        <v>0</v>
      </c>
      <c r="IL1433" s="2"/>
      <c r="IM1433" s="2"/>
      <c r="IN1433" s="2"/>
      <c r="IO1433" s="2"/>
      <c r="IP1433" s="2"/>
      <c r="IQ1433" s="2"/>
      <c r="IR1433" s="2"/>
      <c r="IS1433" s="2"/>
      <c r="IT1433" s="2"/>
      <c r="IU1433" s="2"/>
    </row>
    <row r="1434" spans="1:255" x14ac:dyDescent="0.2">
      <c r="A1434" s="3">
        <v>17</v>
      </c>
      <c r="B1434" s="3">
        <v>1</v>
      </c>
      <c r="E1434" s="3" t="s">
        <v>1277</v>
      </c>
      <c r="F1434" s="3" t="s">
        <v>1272</v>
      </c>
      <c r="G1434" s="3" t="s">
        <v>1273</v>
      </c>
      <c r="H1434" s="3" t="s">
        <v>398</v>
      </c>
      <c r="I1434" s="3">
        <v>10</v>
      </c>
      <c r="J1434" s="3">
        <v>0</v>
      </c>
      <c r="K1434" s="3">
        <v>10</v>
      </c>
      <c r="O1434" s="3">
        <f t="shared" si="1169"/>
        <v>83220</v>
      </c>
      <c r="P1434" s="3">
        <f>ROUND((ROUND((AC1434*I1434),2)*BC1434),2)</f>
        <v>83220</v>
      </c>
      <c r="Q1434" s="3">
        <f t="shared" si="1194"/>
        <v>0</v>
      </c>
      <c r="R1434" s="3">
        <f t="shared" si="1195"/>
        <v>0</v>
      </c>
      <c r="S1434" s="3">
        <f t="shared" si="1171"/>
        <v>0</v>
      </c>
      <c r="T1434" s="3">
        <f t="shared" si="1172"/>
        <v>0</v>
      </c>
      <c r="U1434" s="3">
        <f t="shared" si="1173"/>
        <v>0</v>
      </c>
      <c r="V1434" s="3">
        <f t="shared" si="1174"/>
        <v>0</v>
      </c>
      <c r="W1434" s="3">
        <f t="shared" si="1175"/>
        <v>0</v>
      </c>
      <c r="X1434" s="3">
        <f t="shared" si="1196"/>
        <v>0</v>
      </c>
      <c r="Y1434" s="3">
        <f t="shared" si="1197"/>
        <v>0</v>
      </c>
      <c r="AA1434" s="3">
        <v>56661436</v>
      </c>
      <c r="AB1434" s="3">
        <f t="shared" si="1176"/>
        <v>547.5</v>
      </c>
      <c r="AC1434" s="3">
        <f t="shared" si="1198"/>
        <v>547.5</v>
      </c>
      <c r="AD1434" s="3">
        <f t="shared" si="1199"/>
        <v>0</v>
      </c>
      <c r="AE1434" s="3">
        <f t="shared" si="1200"/>
        <v>0</v>
      </c>
      <c r="AF1434" s="3">
        <f t="shared" si="1201"/>
        <v>0</v>
      </c>
      <c r="AG1434" s="3">
        <f t="shared" si="1177"/>
        <v>0</v>
      </c>
      <c r="AH1434" s="3">
        <f t="shared" si="1202"/>
        <v>0</v>
      </c>
      <c r="AI1434" s="3">
        <f t="shared" si="1203"/>
        <v>0</v>
      </c>
      <c r="AJ1434" s="3">
        <f t="shared" si="1178"/>
        <v>0</v>
      </c>
      <c r="AK1434" s="3">
        <v>547.5</v>
      </c>
      <c r="AL1434" s="3">
        <v>547.5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1</v>
      </c>
      <c r="AW1434" s="3">
        <v>1</v>
      </c>
      <c r="AZ1434" s="3">
        <v>1</v>
      </c>
      <c r="BA1434" s="3">
        <v>1</v>
      </c>
      <c r="BB1434" s="3">
        <v>1</v>
      </c>
      <c r="BC1434" s="3">
        <v>15.2</v>
      </c>
      <c r="BD1434" s="3" t="s">
        <v>3</v>
      </c>
      <c r="BE1434" s="3" t="s">
        <v>3</v>
      </c>
      <c r="BF1434" s="3" t="s">
        <v>3</v>
      </c>
      <c r="BG1434" s="3" t="s">
        <v>3</v>
      </c>
      <c r="BH1434" s="3">
        <v>3</v>
      </c>
      <c r="BI1434" s="3">
        <v>3</v>
      </c>
      <c r="BJ1434" s="3" t="s">
        <v>1274</v>
      </c>
      <c r="BM1434" s="3">
        <v>746</v>
      </c>
      <c r="BN1434" s="3">
        <v>0</v>
      </c>
      <c r="BO1434" s="3" t="s">
        <v>3</v>
      </c>
      <c r="BP1434" s="3">
        <v>0</v>
      </c>
      <c r="BQ1434" s="3">
        <v>130</v>
      </c>
      <c r="BR1434" s="3">
        <v>0</v>
      </c>
      <c r="BS1434" s="3">
        <v>1</v>
      </c>
      <c r="BT1434" s="3">
        <v>1</v>
      </c>
      <c r="BU1434" s="3">
        <v>1</v>
      </c>
      <c r="BV1434" s="3">
        <v>1</v>
      </c>
      <c r="BW1434" s="3">
        <v>1</v>
      </c>
      <c r="BX1434" s="3">
        <v>1</v>
      </c>
      <c r="BY1434" s="3" t="s">
        <v>3</v>
      </c>
      <c r="BZ1434" s="3">
        <v>0</v>
      </c>
      <c r="CA1434" s="3">
        <v>0</v>
      </c>
      <c r="CB1434" s="3" t="s">
        <v>3</v>
      </c>
      <c r="CE1434" s="3">
        <v>1566</v>
      </c>
      <c r="CF1434" s="3">
        <v>0</v>
      </c>
      <c r="CG1434" s="3">
        <v>0</v>
      </c>
      <c r="CM1434" s="3">
        <v>0</v>
      </c>
      <c r="CN1434" s="3" t="s">
        <v>3</v>
      </c>
      <c r="CO1434" s="3">
        <v>0</v>
      </c>
      <c r="CP1434" s="3">
        <f t="shared" si="1179"/>
        <v>83220</v>
      </c>
      <c r="CQ1434" s="3">
        <f>ROUND((ROUND((AC1434*1),2)*BC1434),2)</f>
        <v>8322</v>
      </c>
      <c r="CR1434" s="3">
        <f t="shared" si="1204"/>
        <v>0</v>
      </c>
      <c r="CS1434" s="3">
        <f t="shared" si="1205"/>
        <v>0</v>
      </c>
      <c r="CT1434" s="3">
        <f t="shared" si="1181"/>
        <v>0</v>
      </c>
      <c r="CU1434" s="3">
        <f t="shared" si="1182"/>
        <v>0</v>
      </c>
      <c r="CV1434" s="3">
        <f t="shared" si="1183"/>
        <v>0</v>
      </c>
      <c r="CW1434" s="3">
        <f t="shared" si="1184"/>
        <v>0</v>
      </c>
      <c r="CX1434" s="3">
        <f t="shared" si="1185"/>
        <v>0</v>
      </c>
      <c r="CY1434" s="3">
        <f t="shared" si="1206"/>
        <v>0</v>
      </c>
      <c r="CZ1434" s="3">
        <f t="shared" si="1207"/>
        <v>0</v>
      </c>
      <c r="DC1434" s="3" t="s">
        <v>3</v>
      </c>
      <c r="DD1434" s="3" t="s">
        <v>3</v>
      </c>
      <c r="DE1434" s="3" t="s">
        <v>3</v>
      </c>
      <c r="DF1434" s="3" t="s">
        <v>3</v>
      </c>
      <c r="DG1434" s="3" t="s">
        <v>3</v>
      </c>
      <c r="DH1434" s="3" t="s">
        <v>3</v>
      </c>
      <c r="DI1434" s="3" t="s">
        <v>3</v>
      </c>
      <c r="DJ1434" s="3" t="s">
        <v>3</v>
      </c>
      <c r="DK1434" s="3" t="s">
        <v>3</v>
      </c>
      <c r="DL1434" s="3" t="s">
        <v>3</v>
      </c>
      <c r="DM1434" s="3" t="s">
        <v>3</v>
      </c>
      <c r="DN1434" s="3">
        <v>0</v>
      </c>
      <c r="DO1434" s="3">
        <v>0</v>
      </c>
      <c r="DP1434" s="3">
        <v>1</v>
      </c>
      <c r="DQ1434" s="3">
        <v>1</v>
      </c>
      <c r="DU1434" s="3">
        <v>1010</v>
      </c>
      <c r="DV1434" s="3" t="s">
        <v>398</v>
      </c>
      <c r="DW1434" s="3" t="s">
        <v>398</v>
      </c>
      <c r="DX1434" s="3">
        <v>1</v>
      </c>
      <c r="DZ1434" s="3" t="s">
        <v>3</v>
      </c>
      <c r="EA1434" s="3" t="s">
        <v>3</v>
      </c>
      <c r="EB1434" s="3" t="s">
        <v>3</v>
      </c>
      <c r="EC1434" s="3" t="s">
        <v>3</v>
      </c>
      <c r="EE1434" s="3">
        <v>56938408</v>
      </c>
      <c r="EF1434" s="3">
        <v>130</v>
      </c>
      <c r="EG1434" s="3" t="s">
        <v>553</v>
      </c>
      <c r="EH1434" s="3">
        <v>0</v>
      </c>
      <c r="EI1434" s="3" t="s">
        <v>3</v>
      </c>
      <c r="EJ1434" s="3">
        <v>3</v>
      </c>
      <c r="EK1434" s="3">
        <v>746</v>
      </c>
      <c r="EL1434" s="3" t="s">
        <v>554</v>
      </c>
      <c r="EM1434" s="3" t="s">
        <v>555</v>
      </c>
      <c r="EO1434" s="3" t="s">
        <v>3</v>
      </c>
      <c r="EQ1434" s="3">
        <v>0</v>
      </c>
      <c r="ER1434" s="3">
        <v>547.5</v>
      </c>
      <c r="ES1434" s="3">
        <v>547.5</v>
      </c>
      <c r="ET1434" s="3">
        <v>0</v>
      </c>
      <c r="EU1434" s="3">
        <v>0</v>
      </c>
      <c r="EV1434" s="3">
        <v>0</v>
      </c>
      <c r="EW1434" s="3">
        <v>0</v>
      </c>
      <c r="EX1434" s="3">
        <v>0</v>
      </c>
      <c r="EY1434" s="3">
        <v>0</v>
      </c>
      <c r="FQ1434" s="3">
        <v>0</v>
      </c>
      <c r="FR1434" s="3">
        <f>P1434</f>
        <v>83220</v>
      </c>
      <c r="FS1434" s="3">
        <v>0</v>
      </c>
      <c r="FX1434" s="3">
        <v>0</v>
      </c>
      <c r="FY1434" s="3">
        <v>0</v>
      </c>
      <c r="GA1434" s="3" t="s">
        <v>3</v>
      </c>
      <c r="GD1434" s="3">
        <v>1</v>
      </c>
      <c r="GF1434" s="3">
        <v>-407788224</v>
      </c>
      <c r="GG1434" s="3">
        <v>2</v>
      </c>
      <c r="GH1434" s="3">
        <v>1</v>
      </c>
      <c r="GI1434" s="3">
        <v>2</v>
      </c>
      <c r="GJ1434" s="3">
        <v>0</v>
      </c>
      <c r="GK1434" s="3">
        <v>0</v>
      </c>
      <c r="GL1434" s="3">
        <f t="shared" si="1186"/>
        <v>0</v>
      </c>
      <c r="GM1434" s="3">
        <f t="shared" si="1187"/>
        <v>83220</v>
      </c>
      <c r="GN1434" s="3">
        <f t="shared" si="1188"/>
        <v>0</v>
      </c>
      <c r="GO1434" s="3">
        <f t="shared" si="1189"/>
        <v>0</v>
      </c>
      <c r="GP1434" s="3">
        <f t="shared" si="1190"/>
        <v>0</v>
      </c>
      <c r="GR1434" s="3">
        <v>0</v>
      </c>
      <c r="GS1434" s="3">
        <v>0</v>
      </c>
      <c r="GT1434" s="3">
        <v>0</v>
      </c>
      <c r="GU1434" s="3" t="s">
        <v>3</v>
      </c>
      <c r="GV1434" s="3">
        <f t="shared" si="1191"/>
        <v>0</v>
      </c>
      <c r="GW1434" s="3">
        <v>1</v>
      </c>
      <c r="GX1434" s="3">
        <f t="shared" si="1192"/>
        <v>0</v>
      </c>
      <c r="HA1434" s="3">
        <v>0</v>
      </c>
      <c r="HB1434" s="3">
        <v>0</v>
      </c>
      <c r="HC1434" s="3">
        <f t="shared" si="1193"/>
        <v>0</v>
      </c>
      <c r="HE1434" s="3" t="s">
        <v>3</v>
      </c>
      <c r="HF1434" s="3" t="s">
        <v>3</v>
      </c>
      <c r="HM1434" s="3" t="s">
        <v>3</v>
      </c>
      <c r="HN1434" s="3" t="s">
        <v>3</v>
      </c>
      <c r="HO1434" s="3" t="s">
        <v>3</v>
      </c>
      <c r="HP1434" s="3" t="s">
        <v>3</v>
      </c>
      <c r="HQ1434" s="3" t="s">
        <v>3</v>
      </c>
      <c r="HS1434" s="3">
        <v>0</v>
      </c>
      <c r="IK1434" s="3">
        <v>0</v>
      </c>
    </row>
    <row r="1435" spans="1:255" x14ac:dyDescent="0.2">
      <c r="A1435" s="2">
        <v>17</v>
      </c>
      <c r="B1435" s="2">
        <v>1</v>
      </c>
      <c r="C1435" s="2">
        <f>ROW(SmtRes!A1288)</f>
        <v>1288</v>
      </c>
      <c r="D1435" s="2">
        <f>ROW(EtalonRes!A1627)</f>
        <v>1627</v>
      </c>
      <c r="E1435" s="2" t="s">
        <v>1278</v>
      </c>
      <c r="F1435" s="2" t="s">
        <v>1279</v>
      </c>
      <c r="G1435" s="2" t="s">
        <v>1280</v>
      </c>
      <c r="H1435" s="2" t="s">
        <v>628</v>
      </c>
      <c r="I1435" s="2">
        <v>4</v>
      </c>
      <c r="J1435" s="2">
        <v>0</v>
      </c>
      <c r="K1435" s="2">
        <v>4</v>
      </c>
      <c r="L1435" s="2"/>
      <c r="M1435" s="2"/>
      <c r="N1435" s="2"/>
      <c r="O1435" s="2">
        <f t="shared" si="1169"/>
        <v>33.92</v>
      </c>
      <c r="P1435" s="2">
        <f t="shared" ref="P1435:P1444" si="1208">ROUND((ROUND((AC1435*AW1435*I1435),2)*BC1435),2)</f>
        <v>0</v>
      </c>
      <c r="Q1435" s="2">
        <f>(ROUND((ROUND((((ET1435*1.2))*AV1435*I1435),2)*BB1435),2)+ROUND((ROUND(((AE1435-((EU1435*1.2)))*AV1435*I1435),2)*BS1435),2))</f>
        <v>0</v>
      </c>
      <c r="R1435" s="2">
        <f>(ROUND((ROUND((((EU1435*1.2))*AV1435*I1435),2)*BS1435),2)+ROUND((ROUND(((AE1435-((EU1435*1.2)))*AV1435*I1435),2)*BS1435),2))</f>
        <v>0</v>
      </c>
      <c r="S1435" s="2">
        <f t="shared" si="1171"/>
        <v>33.92</v>
      </c>
      <c r="T1435" s="2">
        <f t="shared" si="1172"/>
        <v>0</v>
      </c>
      <c r="U1435" s="2">
        <f t="shared" si="1173"/>
        <v>2.6133119999999996</v>
      </c>
      <c r="V1435" s="2">
        <f t="shared" si="1174"/>
        <v>0</v>
      </c>
      <c r="W1435" s="2">
        <f t="shared" si="1175"/>
        <v>0</v>
      </c>
      <c r="X1435" s="2">
        <f>(ROUND((((S1435+ROUND((ROUND((((EU1435*1.2))*AV1435*I1435),2)*BS1435),2))*AT1435)/100),2)+ROUND(((ROUND((ROUND(((AE1435-((EU1435*1.2)))*AV1435*I1435),2)*BS1435),2)*AT1435)/100),2))</f>
        <v>30.53</v>
      </c>
      <c r="Y1435" s="2">
        <f>(ROUND((((S1435+ROUND((ROUND((((EU1435*1.2))*AV1435*I1435),2)*BS1435),2))*AU1435)/100),2)+ROUND(((ROUND((ROUND(((AE1435-((EU1435*1.2)))*AV1435*I1435),2)*BS1435),2)*AU1435)/100),2))</f>
        <v>15.6</v>
      </c>
      <c r="Z1435" s="2"/>
      <c r="AA1435" s="2">
        <v>56661434</v>
      </c>
      <c r="AB1435" s="2">
        <f t="shared" si="1176"/>
        <v>8.1</v>
      </c>
      <c r="AC1435" s="2">
        <f>ROUND(((ES1435*1)),6)</f>
        <v>0</v>
      </c>
      <c r="AD1435" s="2">
        <f>ROUND(((((ET1435*1.2))-((EU1435*1.2)))+AE1435),6)</f>
        <v>0</v>
      </c>
      <c r="AE1435" s="2">
        <f>ROUND(((EU1435*1.2)),6)</f>
        <v>0</v>
      </c>
      <c r="AF1435" s="2">
        <f>ROUND(((EV1435*1.2)),6)</f>
        <v>8.1</v>
      </c>
      <c r="AG1435" s="2">
        <f t="shared" si="1177"/>
        <v>0</v>
      </c>
      <c r="AH1435" s="2">
        <f>((EW1435*1.2))</f>
        <v>0.624</v>
      </c>
      <c r="AI1435" s="2">
        <f>((EX1435*1.2))</f>
        <v>0</v>
      </c>
      <c r="AJ1435" s="2">
        <f t="shared" si="1178"/>
        <v>0</v>
      </c>
      <c r="AK1435" s="2">
        <v>6.75</v>
      </c>
      <c r="AL1435" s="2">
        <v>0</v>
      </c>
      <c r="AM1435" s="2">
        <v>0</v>
      </c>
      <c r="AN1435" s="2">
        <v>0</v>
      </c>
      <c r="AO1435" s="2">
        <v>6.75</v>
      </c>
      <c r="AP1435" s="2">
        <v>0</v>
      </c>
      <c r="AQ1435" s="2">
        <v>0.52</v>
      </c>
      <c r="AR1435" s="2">
        <v>0</v>
      </c>
      <c r="AS1435" s="2">
        <v>0</v>
      </c>
      <c r="AT1435" s="2">
        <v>90</v>
      </c>
      <c r="AU1435" s="2">
        <v>46</v>
      </c>
      <c r="AV1435" s="2">
        <v>1.0469999999999999</v>
      </c>
      <c r="AW1435" s="2">
        <v>1</v>
      </c>
      <c r="AX1435" s="2"/>
      <c r="AY1435" s="2"/>
      <c r="AZ1435" s="2">
        <v>1</v>
      </c>
      <c r="BA1435" s="2">
        <v>1</v>
      </c>
      <c r="BB1435" s="2">
        <v>1</v>
      </c>
      <c r="BC1435" s="2">
        <v>1</v>
      </c>
      <c r="BD1435" s="2" t="s">
        <v>3</v>
      </c>
      <c r="BE1435" s="2" t="s">
        <v>3</v>
      </c>
      <c r="BF1435" s="2" t="s">
        <v>3</v>
      </c>
      <c r="BG1435" s="2" t="s">
        <v>3</v>
      </c>
      <c r="BH1435" s="2">
        <v>0</v>
      </c>
      <c r="BI1435" s="2">
        <v>2</v>
      </c>
      <c r="BJ1435" s="2" t="s">
        <v>1281</v>
      </c>
      <c r="BK1435" s="2"/>
      <c r="BL1435" s="2"/>
      <c r="BM1435" s="2">
        <v>72</v>
      </c>
      <c r="BN1435" s="2">
        <v>0</v>
      </c>
      <c r="BO1435" s="2" t="s">
        <v>1279</v>
      </c>
      <c r="BP1435" s="2">
        <v>1</v>
      </c>
      <c r="BQ1435" s="2">
        <v>40</v>
      </c>
      <c r="BR1435" s="2">
        <v>0</v>
      </c>
      <c r="BS1435" s="2">
        <v>1</v>
      </c>
      <c r="BT1435" s="2">
        <v>1</v>
      </c>
      <c r="BU1435" s="2">
        <v>1</v>
      </c>
      <c r="BV1435" s="2">
        <v>1</v>
      </c>
      <c r="BW1435" s="2">
        <v>1</v>
      </c>
      <c r="BX1435" s="2">
        <v>1</v>
      </c>
      <c r="BY1435" s="2" t="s">
        <v>3</v>
      </c>
      <c r="BZ1435" s="2">
        <v>90</v>
      </c>
      <c r="CA1435" s="2">
        <v>46</v>
      </c>
      <c r="CB1435" s="2" t="s">
        <v>3</v>
      </c>
      <c r="CC1435" s="2"/>
      <c r="CD1435" s="2"/>
      <c r="CE1435" s="2">
        <v>1566</v>
      </c>
      <c r="CF1435" s="2">
        <v>0</v>
      </c>
      <c r="CG1435" s="2">
        <v>0</v>
      </c>
      <c r="CH1435" s="2"/>
      <c r="CI1435" s="2"/>
      <c r="CJ1435" s="2"/>
      <c r="CK1435" s="2"/>
      <c r="CL1435" s="2"/>
      <c r="CM1435" s="2">
        <v>0</v>
      </c>
      <c r="CN1435" s="2" t="s">
        <v>2148</v>
      </c>
      <c r="CO1435" s="2">
        <v>0</v>
      </c>
      <c r="CP1435" s="2">
        <f t="shared" si="1179"/>
        <v>33.92</v>
      </c>
      <c r="CQ1435" s="2">
        <f t="shared" ref="CQ1435:CQ1444" si="1209">ROUND((ROUND((AC1435*AW1435*1),2)*BC1435),2)</f>
        <v>0</v>
      </c>
      <c r="CR1435" s="2">
        <f>(ROUND((ROUND((((ET1435*1.2))*AV1435*1),2)*BB1435),2)+ROUND((ROUND(((AE1435-((EU1435*1.2)))*AV1435*1),2)*BS1435),2))</f>
        <v>0</v>
      </c>
      <c r="CS1435" s="2">
        <f>(ROUND((ROUND((((EU1435*1.2))*AV1435*1),2)*BS1435),2)+ROUND((ROUND(((AE1435-((EU1435*1.2)))*AV1435*1),2)*BS1435),2))</f>
        <v>0</v>
      </c>
      <c r="CT1435" s="2">
        <f t="shared" si="1181"/>
        <v>8.48</v>
      </c>
      <c r="CU1435" s="2">
        <f t="shared" si="1182"/>
        <v>0</v>
      </c>
      <c r="CV1435" s="2">
        <f t="shared" si="1183"/>
        <v>0.65332799999999991</v>
      </c>
      <c r="CW1435" s="2">
        <f t="shared" si="1184"/>
        <v>0</v>
      </c>
      <c r="CX1435" s="2">
        <f t="shared" si="1185"/>
        <v>0</v>
      </c>
      <c r="CY1435" s="2">
        <f>(ROUND((((S1435+ROUND((ROUND((((EU1435*1.2))*AV1435*1),2)*BS1435),2))*AT1435)/100),2)+ROUND(((ROUND((ROUND(((AE1435-((EU1435*1.2)))*AV1435*1),2)*BS1435),2)*AT1435)/100),2))</f>
        <v>30.53</v>
      </c>
      <c r="CZ1435" s="2">
        <f>(ROUND((((S1435+ROUND((ROUND((((EU1435*1.2))*AV1435*1),2)*BS1435),2))*AU1435)/100),2)+ROUND(((ROUND((ROUND(((AE1435-((EU1435*1.2)))*AV1435*1),2)*BS1435),2)*AU1435)/100),2))</f>
        <v>15.6</v>
      </c>
      <c r="DA1435" s="2"/>
      <c r="DB1435" s="2">
        <v>331</v>
      </c>
      <c r="DC1435" s="2" t="s">
        <v>3</v>
      </c>
      <c r="DD1435" s="2" t="s">
        <v>1152</v>
      </c>
      <c r="DE1435" s="2" t="s">
        <v>1153</v>
      </c>
      <c r="DF1435" s="2" t="s">
        <v>1153</v>
      </c>
      <c r="DG1435" s="2" t="s">
        <v>1153</v>
      </c>
      <c r="DH1435" s="2" t="s">
        <v>3</v>
      </c>
      <c r="DI1435" s="2" t="s">
        <v>1153</v>
      </c>
      <c r="DJ1435" s="2" t="s">
        <v>1153</v>
      </c>
      <c r="DK1435" s="2" t="s">
        <v>3</v>
      </c>
      <c r="DL1435" s="2" t="s">
        <v>3</v>
      </c>
      <c r="DM1435" s="2" t="s">
        <v>3</v>
      </c>
      <c r="DN1435" s="2">
        <v>0</v>
      </c>
      <c r="DO1435" s="2">
        <v>0</v>
      </c>
      <c r="DP1435" s="2">
        <v>1</v>
      </c>
      <c r="DQ1435" s="2">
        <v>1</v>
      </c>
      <c r="DR1435" s="2"/>
      <c r="DS1435" s="2"/>
      <c r="DT1435" s="2"/>
      <c r="DU1435" s="2">
        <v>1013</v>
      </c>
      <c r="DV1435" s="2" t="s">
        <v>628</v>
      </c>
      <c r="DW1435" s="2" t="s">
        <v>628</v>
      </c>
      <c r="DX1435" s="2">
        <v>1</v>
      </c>
      <c r="DY1435" s="2"/>
      <c r="DZ1435" s="2" t="s">
        <v>3</v>
      </c>
      <c r="EA1435" s="2" t="s">
        <v>3</v>
      </c>
      <c r="EB1435" s="2" t="s">
        <v>3</v>
      </c>
      <c r="EC1435" s="2" t="s">
        <v>3</v>
      </c>
      <c r="ED1435" s="2"/>
      <c r="EE1435" s="2">
        <v>56938506</v>
      </c>
      <c r="EF1435" s="2">
        <v>40</v>
      </c>
      <c r="EG1435" s="2" t="s">
        <v>1154</v>
      </c>
      <c r="EH1435" s="2">
        <v>0</v>
      </c>
      <c r="EI1435" s="2" t="s">
        <v>3</v>
      </c>
      <c r="EJ1435" s="2">
        <v>2</v>
      </c>
      <c r="EK1435" s="2">
        <v>72</v>
      </c>
      <c r="EL1435" s="2" t="s">
        <v>1267</v>
      </c>
      <c r="EM1435" s="2" t="s">
        <v>1268</v>
      </c>
      <c r="EN1435" s="2"/>
      <c r="EO1435" s="2" t="s">
        <v>1157</v>
      </c>
      <c r="EP1435" s="2"/>
      <c r="EQ1435" s="2">
        <v>131072</v>
      </c>
      <c r="ER1435" s="2">
        <v>6.75</v>
      </c>
      <c r="ES1435" s="2">
        <v>0</v>
      </c>
      <c r="ET1435" s="2">
        <v>0</v>
      </c>
      <c r="EU1435" s="2">
        <v>0</v>
      </c>
      <c r="EV1435" s="2">
        <v>6.75</v>
      </c>
      <c r="EW1435" s="2">
        <v>0.52</v>
      </c>
      <c r="EX1435" s="2">
        <v>0</v>
      </c>
      <c r="EY1435" s="2">
        <v>0</v>
      </c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>
        <v>0</v>
      </c>
      <c r="FR1435" s="2">
        <v>0</v>
      </c>
      <c r="FS1435" s="2">
        <v>0</v>
      </c>
      <c r="FT1435" s="2"/>
      <c r="FU1435" s="2"/>
      <c r="FV1435" s="2"/>
      <c r="FW1435" s="2"/>
      <c r="FX1435" s="2">
        <v>90</v>
      </c>
      <c r="FY1435" s="2">
        <v>46</v>
      </c>
      <c r="FZ1435" s="2"/>
      <c r="GA1435" s="2" t="s">
        <v>3</v>
      </c>
      <c r="GB1435" s="2"/>
      <c r="GC1435" s="2"/>
      <c r="GD1435" s="2">
        <v>1</v>
      </c>
      <c r="GE1435" s="2"/>
      <c r="GF1435" s="2">
        <v>-1834868417</v>
      </c>
      <c r="GG1435" s="2">
        <v>2</v>
      </c>
      <c r="GH1435" s="2">
        <v>1</v>
      </c>
      <c r="GI1435" s="2">
        <v>2</v>
      </c>
      <c r="GJ1435" s="2">
        <v>0</v>
      </c>
      <c r="GK1435" s="2">
        <v>0</v>
      </c>
      <c r="GL1435" s="2">
        <f t="shared" si="1186"/>
        <v>0</v>
      </c>
      <c r="GM1435" s="2">
        <f t="shared" si="1187"/>
        <v>80.05</v>
      </c>
      <c r="GN1435" s="2">
        <f t="shared" si="1188"/>
        <v>0</v>
      </c>
      <c r="GO1435" s="2">
        <f t="shared" si="1189"/>
        <v>80.05</v>
      </c>
      <c r="GP1435" s="2">
        <f t="shared" si="1190"/>
        <v>0</v>
      </c>
      <c r="GQ1435" s="2"/>
      <c r="GR1435" s="2">
        <v>0</v>
      </c>
      <c r="GS1435" s="2">
        <v>3</v>
      </c>
      <c r="GT1435" s="2">
        <v>0</v>
      </c>
      <c r="GU1435" s="2" t="s">
        <v>3</v>
      </c>
      <c r="GV1435" s="2">
        <f t="shared" si="1191"/>
        <v>0</v>
      </c>
      <c r="GW1435" s="2">
        <v>1</v>
      </c>
      <c r="GX1435" s="2">
        <f t="shared" si="1192"/>
        <v>0</v>
      </c>
      <c r="GY1435" s="2"/>
      <c r="GZ1435" s="2"/>
      <c r="HA1435" s="2">
        <v>0</v>
      </c>
      <c r="HB1435" s="2">
        <v>0</v>
      </c>
      <c r="HC1435" s="2">
        <f t="shared" si="1193"/>
        <v>0</v>
      </c>
      <c r="HD1435" s="2"/>
      <c r="HE1435" s="2" t="s">
        <v>3</v>
      </c>
      <c r="HF1435" s="2" t="s">
        <v>3</v>
      </c>
      <c r="HG1435" s="2"/>
      <c r="HH1435" s="2"/>
      <c r="HI1435" s="2"/>
      <c r="HJ1435" s="2"/>
      <c r="HK1435" s="2"/>
      <c r="HL1435" s="2"/>
      <c r="HM1435" s="2" t="s">
        <v>3</v>
      </c>
      <c r="HN1435" s="2" t="s">
        <v>3</v>
      </c>
      <c r="HO1435" s="2" t="s">
        <v>3</v>
      </c>
      <c r="HP1435" s="2" t="s">
        <v>3</v>
      </c>
      <c r="HQ1435" s="2" t="s">
        <v>3</v>
      </c>
      <c r="HR1435" s="2"/>
      <c r="HS1435" s="2">
        <v>0</v>
      </c>
      <c r="HT1435" s="2"/>
      <c r="HU1435" s="2"/>
      <c r="HV1435" s="2"/>
      <c r="HW1435" s="2"/>
      <c r="HX1435" s="2"/>
      <c r="HY1435" s="2"/>
      <c r="HZ1435" s="2"/>
      <c r="IA1435" s="2"/>
      <c r="IB1435" s="2"/>
      <c r="IC1435" s="2"/>
      <c r="ID1435" s="2"/>
      <c r="IE1435" s="2"/>
      <c r="IF1435" s="2"/>
      <c r="IG1435" s="2"/>
      <c r="IH1435" s="2"/>
      <c r="II1435" s="2"/>
      <c r="IJ1435" s="2"/>
      <c r="IK1435" s="2">
        <v>0</v>
      </c>
      <c r="IL1435" s="2"/>
      <c r="IM1435" s="2"/>
      <c r="IN1435" s="2"/>
      <c r="IO1435" s="2"/>
      <c r="IP1435" s="2"/>
      <c r="IQ1435" s="2"/>
      <c r="IR1435" s="2"/>
      <c r="IS1435" s="2"/>
      <c r="IT1435" s="2"/>
      <c r="IU1435" s="2"/>
    </row>
    <row r="1436" spans="1:255" x14ac:dyDescent="0.2">
      <c r="A1436" s="3">
        <v>17</v>
      </c>
      <c r="B1436" s="3">
        <v>1</v>
      </c>
      <c r="C1436" s="3">
        <f>ROW(SmtRes!A1290)</f>
        <v>1290</v>
      </c>
      <c r="D1436" s="3">
        <f>ROW(EtalonRes!A1630)</f>
        <v>1630</v>
      </c>
      <c r="E1436" s="3" t="s">
        <v>1278</v>
      </c>
      <c r="F1436" s="3" t="s">
        <v>1279</v>
      </c>
      <c r="G1436" s="3" t="s">
        <v>1280</v>
      </c>
      <c r="H1436" s="3" t="s">
        <v>628</v>
      </c>
      <c r="I1436" s="3">
        <v>4</v>
      </c>
      <c r="J1436" s="3">
        <v>0</v>
      </c>
      <c r="K1436" s="3">
        <v>4</v>
      </c>
      <c r="O1436" s="3">
        <f t="shared" si="1169"/>
        <v>1911.39</v>
      </c>
      <c r="P1436" s="3">
        <f t="shared" si="1208"/>
        <v>0</v>
      </c>
      <c r="Q1436" s="3">
        <f>(ROUND((ROUND((((ET1436*1.2))*AV1436*I1436),2)*BB1436),2)+ROUND((ROUND(((AE1436-((EU1436*1.2)))*AV1436*I1436),2)*BS1436),2))</f>
        <v>0</v>
      </c>
      <c r="R1436" s="3">
        <f>(ROUND((ROUND((((EU1436*1.2))*AV1436*I1436),2)*BS1436),2)+ROUND((ROUND(((AE1436-((EU1436*1.2)))*AV1436*I1436),2)*BS1436),2))</f>
        <v>0</v>
      </c>
      <c r="S1436" s="3">
        <f t="shared" si="1171"/>
        <v>1911.39</v>
      </c>
      <c r="T1436" s="3">
        <f t="shared" si="1172"/>
        <v>0</v>
      </c>
      <c r="U1436" s="3">
        <f t="shared" si="1173"/>
        <v>2.6133119999999996</v>
      </c>
      <c r="V1436" s="3">
        <f t="shared" si="1174"/>
        <v>0</v>
      </c>
      <c r="W1436" s="3">
        <f t="shared" si="1175"/>
        <v>0</v>
      </c>
      <c r="X1436" s="3">
        <f>(ROUND((((S1436+ROUND((ROUND((((EU1436*1.2))*AV1436*I1436),2)*BS1436),2))*AT1436)/100),2)+ROUND(((ROUND((ROUND(((AE1436-((EU1436*1.2)))*AV1436*I1436),2)*BS1436),2)*AT1436)/100),2))</f>
        <v>1720.25</v>
      </c>
      <c r="Y1436" s="3">
        <f>(ROUND((((S1436+ROUND((ROUND((((EU1436*1.2))*AV1436*I1436),2)*BS1436),2))*AU1436)/100),2)+ROUND(((ROUND((ROUND(((AE1436-((EU1436*1.2)))*AV1436*I1436),2)*BS1436),2)*AU1436)/100),2))</f>
        <v>879.24</v>
      </c>
      <c r="AA1436" s="3">
        <v>56661436</v>
      </c>
      <c r="AB1436" s="3">
        <f t="shared" si="1176"/>
        <v>8.1</v>
      </c>
      <c r="AC1436" s="3">
        <f>ROUND(((ES1436*1)),6)</f>
        <v>0</v>
      </c>
      <c r="AD1436" s="3">
        <f>ROUND(((((ET1436*1.2))-((EU1436*1.2)))+AE1436),6)</f>
        <v>0</v>
      </c>
      <c r="AE1436" s="3">
        <f>ROUND(((EU1436*1.2)),6)</f>
        <v>0</v>
      </c>
      <c r="AF1436" s="3">
        <f>ROUND(((EV1436*1.2)),6)</f>
        <v>8.1</v>
      </c>
      <c r="AG1436" s="3">
        <f t="shared" si="1177"/>
        <v>0</v>
      </c>
      <c r="AH1436" s="3">
        <f>((EW1436*1.2))</f>
        <v>0.624</v>
      </c>
      <c r="AI1436" s="3">
        <f>((EX1436*1.2))</f>
        <v>0</v>
      </c>
      <c r="AJ1436" s="3">
        <f t="shared" si="1178"/>
        <v>0</v>
      </c>
      <c r="AK1436" s="3">
        <v>6.75</v>
      </c>
      <c r="AL1436" s="3">
        <v>0</v>
      </c>
      <c r="AM1436" s="3">
        <v>0</v>
      </c>
      <c r="AN1436" s="3">
        <v>0</v>
      </c>
      <c r="AO1436" s="3">
        <v>6.75</v>
      </c>
      <c r="AP1436" s="3">
        <v>0</v>
      </c>
      <c r="AQ1436" s="3">
        <v>0.52</v>
      </c>
      <c r="AR1436" s="3">
        <v>0</v>
      </c>
      <c r="AS1436" s="3">
        <v>0</v>
      </c>
      <c r="AT1436" s="3">
        <v>90</v>
      </c>
      <c r="AU1436" s="3">
        <v>46</v>
      </c>
      <c r="AV1436" s="3">
        <v>1.0469999999999999</v>
      </c>
      <c r="AW1436" s="3">
        <v>1</v>
      </c>
      <c r="AZ1436" s="3">
        <v>1</v>
      </c>
      <c r="BA1436" s="3">
        <v>56.35</v>
      </c>
      <c r="BB1436" s="3">
        <v>1</v>
      </c>
      <c r="BC1436" s="3">
        <v>1</v>
      </c>
      <c r="BD1436" s="3" t="s">
        <v>3</v>
      </c>
      <c r="BE1436" s="3" t="s">
        <v>3</v>
      </c>
      <c r="BF1436" s="3" t="s">
        <v>3</v>
      </c>
      <c r="BG1436" s="3" t="s">
        <v>3</v>
      </c>
      <c r="BH1436" s="3">
        <v>0</v>
      </c>
      <c r="BI1436" s="3">
        <v>2</v>
      </c>
      <c r="BJ1436" s="3" t="s">
        <v>1281</v>
      </c>
      <c r="BM1436" s="3">
        <v>72</v>
      </c>
      <c r="BN1436" s="3">
        <v>0</v>
      </c>
      <c r="BO1436" s="3" t="s">
        <v>1279</v>
      </c>
      <c r="BP1436" s="3">
        <v>1</v>
      </c>
      <c r="BQ1436" s="3">
        <v>40</v>
      </c>
      <c r="BR1436" s="3">
        <v>0</v>
      </c>
      <c r="BS1436" s="3">
        <v>56.35</v>
      </c>
      <c r="BT1436" s="3">
        <v>1</v>
      </c>
      <c r="BU1436" s="3">
        <v>1</v>
      </c>
      <c r="BV1436" s="3">
        <v>1</v>
      </c>
      <c r="BW1436" s="3">
        <v>1</v>
      </c>
      <c r="BX1436" s="3">
        <v>1</v>
      </c>
      <c r="BY1436" s="3" t="s">
        <v>3</v>
      </c>
      <c r="BZ1436" s="3">
        <v>90</v>
      </c>
      <c r="CA1436" s="3">
        <v>46</v>
      </c>
      <c r="CB1436" s="3" t="s">
        <v>3</v>
      </c>
      <c r="CE1436" s="3">
        <v>1566</v>
      </c>
      <c r="CF1436" s="3">
        <v>0</v>
      </c>
      <c r="CG1436" s="3">
        <v>0</v>
      </c>
      <c r="CM1436" s="3">
        <v>0</v>
      </c>
      <c r="CN1436" s="3" t="s">
        <v>2148</v>
      </c>
      <c r="CO1436" s="3">
        <v>0</v>
      </c>
      <c r="CP1436" s="3">
        <f t="shared" si="1179"/>
        <v>1911.39</v>
      </c>
      <c r="CQ1436" s="3">
        <f t="shared" si="1209"/>
        <v>0</v>
      </c>
      <c r="CR1436" s="3">
        <f>(ROUND((ROUND((((ET1436*1.2))*AV1436*1),2)*BB1436),2)+ROUND((ROUND(((AE1436-((EU1436*1.2)))*AV1436*1),2)*BS1436),2))</f>
        <v>0</v>
      </c>
      <c r="CS1436" s="3">
        <f>(ROUND((ROUND((((EU1436*1.2))*AV1436*1),2)*BS1436),2)+ROUND((ROUND(((AE1436-((EU1436*1.2)))*AV1436*1),2)*BS1436),2))</f>
        <v>0</v>
      </c>
      <c r="CT1436" s="3">
        <f t="shared" si="1181"/>
        <v>477.85</v>
      </c>
      <c r="CU1436" s="3">
        <f t="shared" si="1182"/>
        <v>0</v>
      </c>
      <c r="CV1436" s="3">
        <f t="shared" si="1183"/>
        <v>0.65332799999999991</v>
      </c>
      <c r="CW1436" s="3">
        <f t="shared" si="1184"/>
        <v>0</v>
      </c>
      <c r="CX1436" s="3">
        <f t="shared" si="1185"/>
        <v>0</v>
      </c>
      <c r="CY1436" s="3">
        <f>(ROUND((((S1436+ROUND((ROUND((((EU1436*1.2))*AV1436*1),2)*BS1436),2))*AT1436)/100),2)+ROUND(((ROUND((ROUND(((AE1436-((EU1436*1.2)))*AV1436*1),2)*BS1436),2)*AT1436)/100),2))</f>
        <v>1720.25</v>
      </c>
      <c r="CZ1436" s="3">
        <f>(ROUND((((S1436+ROUND((ROUND((((EU1436*1.2))*AV1436*1),2)*BS1436),2))*AU1436)/100),2)+ROUND(((ROUND((ROUND(((AE1436-((EU1436*1.2)))*AV1436*1),2)*BS1436),2)*AU1436)/100),2))</f>
        <v>879.24</v>
      </c>
      <c r="DB1436" s="3">
        <v>332</v>
      </c>
      <c r="DC1436" s="3" t="s">
        <v>3</v>
      </c>
      <c r="DD1436" s="3" t="s">
        <v>1152</v>
      </c>
      <c r="DE1436" s="3" t="s">
        <v>1153</v>
      </c>
      <c r="DF1436" s="3" t="s">
        <v>1153</v>
      </c>
      <c r="DG1436" s="3" t="s">
        <v>1153</v>
      </c>
      <c r="DH1436" s="3" t="s">
        <v>3</v>
      </c>
      <c r="DI1436" s="3" t="s">
        <v>1153</v>
      </c>
      <c r="DJ1436" s="3" t="s">
        <v>1153</v>
      </c>
      <c r="DK1436" s="3" t="s">
        <v>3</v>
      </c>
      <c r="DL1436" s="3" t="s">
        <v>3</v>
      </c>
      <c r="DM1436" s="3" t="s">
        <v>3</v>
      </c>
      <c r="DN1436" s="3">
        <v>0</v>
      </c>
      <c r="DO1436" s="3">
        <v>0</v>
      </c>
      <c r="DP1436" s="3">
        <v>1</v>
      </c>
      <c r="DQ1436" s="3">
        <v>1</v>
      </c>
      <c r="DU1436" s="3">
        <v>1013</v>
      </c>
      <c r="DV1436" s="3" t="s">
        <v>628</v>
      </c>
      <c r="DW1436" s="3" t="s">
        <v>628</v>
      </c>
      <c r="DX1436" s="3">
        <v>1</v>
      </c>
      <c r="DZ1436" s="3" t="s">
        <v>3</v>
      </c>
      <c r="EA1436" s="3" t="s">
        <v>3</v>
      </c>
      <c r="EB1436" s="3" t="s">
        <v>3</v>
      </c>
      <c r="EC1436" s="3" t="s">
        <v>3</v>
      </c>
      <c r="EE1436" s="3">
        <v>56938506</v>
      </c>
      <c r="EF1436" s="3">
        <v>40</v>
      </c>
      <c r="EG1436" s="3" t="s">
        <v>1154</v>
      </c>
      <c r="EH1436" s="3">
        <v>0</v>
      </c>
      <c r="EI1436" s="3" t="s">
        <v>3</v>
      </c>
      <c r="EJ1436" s="3">
        <v>2</v>
      </c>
      <c r="EK1436" s="3">
        <v>72</v>
      </c>
      <c r="EL1436" s="3" t="s">
        <v>1267</v>
      </c>
      <c r="EM1436" s="3" t="s">
        <v>1268</v>
      </c>
      <c r="EO1436" s="3" t="s">
        <v>1157</v>
      </c>
      <c r="EQ1436" s="3">
        <v>131072</v>
      </c>
      <c r="ER1436" s="3">
        <v>6.75</v>
      </c>
      <c r="ES1436" s="3">
        <v>0</v>
      </c>
      <c r="ET1436" s="3">
        <v>0</v>
      </c>
      <c r="EU1436" s="3">
        <v>0</v>
      </c>
      <c r="EV1436" s="3">
        <v>6.75</v>
      </c>
      <c r="EW1436" s="3">
        <v>0.52</v>
      </c>
      <c r="EX1436" s="3">
        <v>0</v>
      </c>
      <c r="EY1436" s="3">
        <v>0</v>
      </c>
      <c r="FQ1436" s="3">
        <v>0</v>
      </c>
      <c r="FR1436" s="3">
        <v>0</v>
      </c>
      <c r="FS1436" s="3">
        <v>0</v>
      </c>
      <c r="FX1436" s="3">
        <v>90</v>
      </c>
      <c r="FY1436" s="3">
        <v>46</v>
      </c>
      <c r="GA1436" s="3" t="s">
        <v>3</v>
      </c>
      <c r="GD1436" s="3">
        <v>1</v>
      </c>
      <c r="GF1436" s="3">
        <v>-1834868417</v>
      </c>
      <c r="GG1436" s="3">
        <v>2</v>
      </c>
      <c r="GH1436" s="3">
        <v>1</v>
      </c>
      <c r="GI1436" s="3">
        <v>2</v>
      </c>
      <c r="GJ1436" s="3">
        <v>0</v>
      </c>
      <c r="GK1436" s="3">
        <v>0</v>
      </c>
      <c r="GL1436" s="3">
        <f t="shared" si="1186"/>
        <v>0</v>
      </c>
      <c r="GM1436" s="3">
        <f t="shared" si="1187"/>
        <v>4510.88</v>
      </c>
      <c r="GN1436" s="3">
        <f t="shared" si="1188"/>
        <v>0</v>
      </c>
      <c r="GO1436" s="3">
        <f t="shared" si="1189"/>
        <v>4510.88</v>
      </c>
      <c r="GP1436" s="3">
        <f t="shared" si="1190"/>
        <v>0</v>
      </c>
      <c r="GR1436" s="3">
        <v>0</v>
      </c>
      <c r="GS1436" s="3">
        <v>3</v>
      </c>
      <c r="GT1436" s="3">
        <v>0</v>
      </c>
      <c r="GU1436" s="3" t="s">
        <v>3</v>
      </c>
      <c r="GV1436" s="3">
        <f t="shared" si="1191"/>
        <v>0</v>
      </c>
      <c r="GW1436" s="3">
        <v>1</v>
      </c>
      <c r="GX1436" s="3">
        <f t="shared" si="1192"/>
        <v>0</v>
      </c>
      <c r="HA1436" s="3">
        <v>0</v>
      </c>
      <c r="HB1436" s="3">
        <v>0</v>
      </c>
      <c r="HC1436" s="3">
        <f t="shared" si="1193"/>
        <v>0</v>
      </c>
      <c r="HE1436" s="3" t="s">
        <v>3</v>
      </c>
      <c r="HF1436" s="3" t="s">
        <v>3</v>
      </c>
      <c r="HM1436" s="3" t="s">
        <v>3</v>
      </c>
      <c r="HN1436" s="3" t="s">
        <v>3</v>
      </c>
      <c r="HO1436" s="3" t="s">
        <v>3</v>
      </c>
      <c r="HP1436" s="3" t="s">
        <v>3</v>
      </c>
      <c r="HQ1436" s="3" t="s">
        <v>3</v>
      </c>
      <c r="HS1436" s="3">
        <v>0</v>
      </c>
      <c r="IK1436" s="3">
        <v>0</v>
      </c>
    </row>
    <row r="1437" spans="1:255" x14ac:dyDescent="0.2">
      <c r="A1437" s="2">
        <v>18</v>
      </c>
      <c r="B1437" s="2">
        <v>1</v>
      </c>
      <c r="C1437" s="2">
        <v>1288</v>
      </c>
      <c r="D1437" s="2"/>
      <c r="E1437" s="2" t="s">
        <v>1282</v>
      </c>
      <c r="F1437" s="2" t="s">
        <v>1269</v>
      </c>
      <c r="G1437" s="2" t="s">
        <v>1270</v>
      </c>
      <c r="H1437" s="2" t="s">
        <v>547</v>
      </c>
      <c r="I1437" s="2">
        <f>I1435*J1437</f>
        <v>9.6000000000000002E-4</v>
      </c>
      <c r="J1437" s="2">
        <v>2.4000000000000001E-4</v>
      </c>
      <c r="K1437" s="2">
        <v>2.4000000000000001E-4</v>
      </c>
      <c r="L1437" s="2"/>
      <c r="M1437" s="2"/>
      <c r="N1437" s="2"/>
      <c r="O1437" s="2">
        <f t="shared" si="1169"/>
        <v>17.149999999999999</v>
      </c>
      <c r="P1437" s="2">
        <f t="shared" si="1208"/>
        <v>17.149999999999999</v>
      </c>
      <c r="Q1437" s="2">
        <f>(ROUND((ROUND(((ET1437)*AV1437*I1437),2)*BB1437),2)+ROUND((ROUND(((AE1437-(EU1437))*AV1437*I1437),2)*BS1437),2))</f>
        <v>0</v>
      </c>
      <c r="R1437" s="2">
        <f>(ROUND((ROUND(((EU1437)*AV1437*I1437),2)*BS1437),2)+ROUND((ROUND(((AE1437-(EU1437))*AV1437*I1437),2)*BS1437),2))</f>
        <v>0</v>
      </c>
      <c r="S1437" s="2">
        <f t="shared" si="1171"/>
        <v>0</v>
      </c>
      <c r="T1437" s="2">
        <f t="shared" si="1172"/>
        <v>0</v>
      </c>
      <c r="U1437" s="2">
        <f t="shared" si="1173"/>
        <v>0</v>
      </c>
      <c r="V1437" s="2">
        <f t="shared" si="1174"/>
        <v>0</v>
      </c>
      <c r="W1437" s="2">
        <f t="shared" si="1175"/>
        <v>0</v>
      </c>
      <c r="X1437" s="2">
        <f>(ROUND((((S1437+ROUND((ROUND(((EU1437)*AV1437*I1437),2)*BS1437),2))*AT1437)/100),2)+ROUND(((ROUND((ROUND(((AE1437-(EU1437))*AV1437*I1437),2)*BS1437),2)*AT1437)/100),2))</f>
        <v>0</v>
      </c>
      <c r="Y1437" s="2">
        <f>(ROUND((((S1437+ROUND((ROUND(((EU1437)*AV1437*I1437),2)*BS1437),2))*AU1437)/100),2)+ROUND(((ROUND((ROUND(((AE1437-(EU1437))*AV1437*I1437),2)*BS1437),2)*AU1437)/100),2))</f>
        <v>0</v>
      </c>
      <c r="Z1437" s="2"/>
      <c r="AA1437" s="2">
        <v>56661434</v>
      </c>
      <c r="AB1437" s="2">
        <f t="shared" si="1176"/>
        <v>17868.28</v>
      </c>
      <c r="AC1437" s="2">
        <f>ROUND((ES1437),6)</f>
        <v>17868.28</v>
      </c>
      <c r="AD1437" s="2">
        <f>ROUND((((ET1437)-(EU1437))+AE1437),6)</f>
        <v>0</v>
      </c>
      <c r="AE1437" s="2">
        <f t="shared" ref="AE1437:AF1440" si="1210">ROUND((EU1437),6)</f>
        <v>0</v>
      </c>
      <c r="AF1437" s="2">
        <f t="shared" si="1210"/>
        <v>0</v>
      </c>
      <c r="AG1437" s="2">
        <f t="shared" si="1177"/>
        <v>0</v>
      </c>
      <c r="AH1437" s="2">
        <f t="shared" ref="AH1437:AI1440" si="1211">(EW1437)</f>
        <v>0</v>
      </c>
      <c r="AI1437" s="2">
        <f t="shared" si="1211"/>
        <v>0</v>
      </c>
      <c r="AJ1437" s="2">
        <f t="shared" si="1178"/>
        <v>0</v>
      </c>
      <c r="AK1437" s="2">
        <v>17868.28</v>
      </c>
      <c r="AL1437" s="2">
        <v>17868.28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90</v>
      </c>
      <c r="AU1437" s="2">
        <v>46</v>
      </c>
      <c r="AV1437" s="2">
        <v>1</v>
      </c>
      <c r="AW1437" s="2">
        <v>1</v>
      </c>
      <c r="AX1437" s="2"/>
      <c r="AY1437" s="2"/>
      <c r="AZ1437" s="2">
        <v>1</v>
      </c>
      <c r="BA1437" s="2">
        <v>1</v>
      </c>
      <c r="BB1437" s="2">
        <v>1</v>
      </c>
      <c r="BC1437" s="2">
        <v>1</v>
      </c>
      <c r="BD1437" s="2" t="s">
        <v>3</v>
      </c>
      <c r="BE1437" s="2" t="s">
        <v>3</v>
      </c>
      <c r="BF1437" s="2" t="s">
        <v>3</v>
      </c>
      <c r="BG1437" s="2" t="s">
        <v>3</v>
      </c>
      <c r="BH1437" s="2">
        <v>3</v>
      </c>
      <c r="BI1437" s="2">
        <v>2</v>
      </c>
      <c r="BJ1437" s="2" t="s">
        <v>1271</v>
      </c>
      <c r="BK1437" s="2"/>
      <c r="BL1437" s="2"/>
      <c r="BM1437" s="2">
        <v>72</v>
      </c>
      <c r="BN1437" s="2">
        <v>0</v>
      </c>
      <c r="BO1437" s="2" t="s">
        <v>3</v>
      </c>
      <c r="BP1437" s="2">
        <v>0</v>
      </c>
      <c r="BQ1437" s="2">
        <v>40</v>
      </c>
      <c r="BR1437" s="2">
        <v>0</v>
      </c>
      <c r="BS1437" s="2">
        <v>1</v>
      </c>
      <c r="BT1437" s="2">
        <v>1</v>
      </c>
      <c r="BU1437" s="2">
        <v>1</v>
      </c>
      <c r="BV1437" s="2">
        <v>1</v>
      </c>
      <c r="BW1437" s="2">
        <v>1</v>
      </c>
      <c r="BX1437" s="2">
        <v>1</v>
      </c>
      <c r="BY1437" s="2" t="s">
        <v>3</v>
      </c>
      <c r="BZ1437" s="2">
        <v>90</v>
      </c>
      <c r="CA1437" s="2">
        <v>46</v>
      </c>
      <c r="CB1437" s="2" t="s">
        <v>3</v>
      </c>
      <c r="CC1437" s="2"/>
      <c r="CD1437" s="2"/>
      <c r="CE1437" s="2">
        <v>1566</v>
      </c>
      <c r="CF1437" s="2">
        <v>0</v>
      </c>
      <c r="CG1437" s="2">
        <v>0</v>
      </c>
      <c r="CH1437" s="2"/>
      <c r="CI1437" s="2"/>
      <c r="CJ1437" s="2"/>
      <c r="CK1437" s="2"/>
      <c r="CL1437" s="2"/>
      <c r="CM1437" s="2">
        <v>0</v>
      </c>
      <c r="CN1437" s="2" t="s">
        <v>2149</v>
      </c>
      <c r="CO1437" s="2">
        <v>0</v>
      </c>
      <c r="CP1437" s="2">
        <f t="shared" si="1179"/>
        <v>17.149999999999999</v>
      </c>
      <c r="CQ1437" s="2">
        <f t="shared" si="1209"/>
        <v>17868.28</v>
      </c>
      <c r="CR1437" s="2">
        <f>(ROUND((ROUND(((ET1437)*AV1437*1),2)*BB1437),2)+ROUND((ROUND(((AE1437-(EU1437))*AV1437*1),2)*BS1437),2))</f>
        <v>0</v>
      </c>
      <c r="CS1437" s="2">
        <f>(ROUND((ROUND(((EU1437)*AV1437*1),2)*BS1437),2)+ROUND((ROUND(((AE1437-(EU1437))*AV1437*1),2)*BS1437),2))</f>
        <v>0</v>
      </c>
      <c r="CT1437" s="2">
        <f t="shared" si="1181"/>
        <v>0</v>
      </c>
      <c r="CU1437" s="2">
        <f t="shared" si="1182"/>
        <v>0</v>
      </c>
      <c r="CV1437" s="2">
        <f t="shared" si="1183"/>
        <v>0</v>
      </c>
      <c r="CW1437" s="2">
        <f t="shared" si="1184"/>
        <v>0</v>
      </c>
      <c r="CX1437" s="2">
        <f t="shared" si="1185"/>
        <v>0</v>
      </c>
      <c r="CY1437" s="2">
        <f>(ROUND((((S1437+ROUND((ROUND(((EU1437)*AV1437*1),2)*BS1437),2))*AT1437)/100),2)+ROUND(((ROUND((ROUND(((AE1437-(EU1437))*AV1437*1),2)*BS1437),2)*AT1437)/100),2))</f>
        <v>0</v>
      </c>
      <c r="CZ1437" s="2">
        <f>(ROUND((((S1437+ROUND((ROUND(((EU1437)*AV1437*1),2)*BS1437),2))*AU1437)/100),2)+ROUND(((ROUND((ROUND(((AE1437-(EU1437))*AV1437*1),2)*BS1437),2)*AU1437)/100),2))</f>
        <v>0</v>
      </c>
      <c r="DA1437" s="2"/>
      <c r="DB1437" s="2"/>
      <c r="DC1437" s="2" t="s">
        <v>3</v>
      </c>
      <c r="DD1437" s="2" t="s">
        <v>3</v>
      </c>
      <c r="DE1437" s="2" t="s">
        <v>3</v>
      </c>
      <c r="DF1437" s="2" t="s">
        <v>3</v>
      </c>
      <c r="DG1437" s="2" t="s">
        <v>3</v>
      </c>
      <c r="DH1437" s="2" t="s">
        <v>3</v>
      </c>
      <c r="DI1437" s="2" t="s">
        <v>3</v>
      </c>
      <c r="DJ1437" s="2" t="s">
        <v>3</v>
      </c>
      <c r="DK1437" s="2" t="s">
        <v>3</v>
      </c>
      <c r="DL1437" s="2" t="s">
        <v>3</v>
      </c>
      <c r="DM1437" s="2" t="s">
        <v>3</v>
      </c>
      <c r="DN1437" s="2">
        <v>0</v>
      </c>
      <c r="DO1437" s="2">
        <v>0</v>
      </c>
      <c r="DP1437" s="2">
        <v>1</v>
      </c>
      <c r="DQ1437" s="2">
        <v>1</v>
      </c>
      <c r="DR1437" s="2"/>
      <c r="DS1437" s="2"/>
      <c r="DT1437" s="2"/>
      <c r="DU1437" s="2">
        <v>1009</v>
      </c>
      <c r="DV1437" s="2" t="s">
        <v>547</v>
      </c>
      <c r="DW1437" s="2" t="s">
        <v>547</v>
      </c>
      <c r="DX1437" s="2">
        <v>1000</v>
      </c>
      <c r="DY1437" s="2"/>
      <c r="DZ1437" s="2" t="s">
        <v>3</v>
      </c>
      <c r="EA1437" s="2" t="s">
        <v>3</v>
      </c>
      <c r="EB1437" s="2" t="s">
        <v>3</v>
      </c>
      <c r="EC1437" s="2" t="s">
        <v>3</v>
      </c>
      <c r="ED1437" s="2"/>
      <c r="EE1437" s="2">
        <v>56938506</v>
      </c>
      <c r="EF1437" s="2">
        <v>40</v>
      </c>
      <c r="EG1437" s="2" t="s">
        <v>1154</v>
      </c>
      <c r="EH1437" s="2">
        <v>0</v>
      </c>
      <c r="EI1437" s="2" t="s">
        <v>3</v>
      </c>
      <c r="EJ1437" s="2">
        <v>2</v>
      </c>
      <c r="EK1437" s="2">
        <v>72</v>
      </c>
      <c r="EL1437" s="2" t="s">
        <v>1267</v>
      </c>
      <c r="EM1437" s="2" t="s">
        <v>1268</v>
      </c>
      <c r="EN1437" s="2"/>
      <c r="EO1437" s="2" t="s">
        <v>1157</v>
      </c>
      <c r="EP1437" s="2"/>
      <c r="EQ1437" s="2">
        <v>0</v>
      </c>
      <c r="ER1437" s="2">
        <v>17868.28</v>
      </c>
      <c r="ES1437" s="2">
        <v>17868.28</v>
      </c>
      <c r="ET1437" s="2">
        <v>0</v>
      </c>
      <c r="EU1437" s="2">
        <v>0</v>
      </c>
      <c r="EV1437" s="2">
        <v>0</v>
      </c>
      <c r="EW1437" s="2">
        <v>0</v>
      </c>
      <c r="EX1437" s="2">
        <v>0</v>
      </c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>
        <v>0</v>
      </c>
      <c r="FR1437" s="2">
        <v>0</v>
      </c>
      <c r="FS1437" s="2">
        <v>0</v>
      </c>
      <c r="FT1437" s="2"/>
      <c r="FU1437" s="2"/>
      <c r="FV1437" s="2"/>
      <c r="FW1437" s="2"/>
      <c r="FX1437" s="2">
        <v>90</v>
      </c>
      <c r="FY1437" s="2">
        <v>46</v>
      </c>
      <c r="FZ1437" s="2"/>
      <c r="GA1437" s="2" t="s">
        <v>3</v>
      </c>
      <c r="GB1437" s="2"/>
      <c r="GC1437" s="2"/>
      <c r="GD1437" s="2">
        <v>1</v>
      </c>
      <c r="GE1437" s="2"/>
      <c r="GF1437" s="2">
        <v>-268464753</v>
      </c>
      <c r="GG1437" s="2">
        <v>2</v>
      </c>
      <c r="GH1437" s="2">
        <v>1</v>
      </c>
      <c r="GI1437" s="2">
        <v>-2</v>
      </c>
      <c r="GJ1437" s="2">
        <v>0</v>
      </c>
      <c r="GK1437" s="2">
        <v>0</v>
      </c>
      <c r="GL1437" s="2">
        <f t="shared" si="1186"/>
        <v>0</v>
      </c>
      <c r="GM1437" s="2">
        <f t="shared" si="1187"/>
        <v>17.149999999999999</v>
      </c>
      <c r="GN1437" s="2">
        <f t="shared" si="1188"/>
        <v>0</v>
      </c>
      <c r="GO1437" s="2">
        <f t="shared" si="1189"/>
        <v>17.149999999999999</v>
      </c>
      <c r="GP1437" s="2">
        <f t="shared" si="1190"/>
        <v>0</v>
      </c>
      <c r="GQ1437" s="2"/>
      <c r="GR1437" s="2">
        <v>0</v>
      </c>
      <c r="GS1437" s="2">
        <v>3</v>
      </c>
      <c r="GT1437" s="2">
        <v>0</v>
      </c>
      <c r="GU1437" s="2" t="s">
        <v>3</v>
      </c>
      <c r="GV1437" s="2">
        <f t="shared" si="1191"/>
        <v>0</v>
      </c>
      <c r="GW1437" s="2">
        <v>1</v>
      </c>
      <c r="GX1437" s="2">
        <f t="shared" si="1192"/>
        <v>0</v>
      </c>
      <c r="GY1437" s="2"/>
      <c r="GZ1437" s="2"/>
      <c r="HA1437" s="2">
        <v>0</v>
      </c>
      <c r="HB1437" s="2">
        <v>0</v>
      </c>
      <c r="HC1437" s="2">
        <f t="shared" si="1193"/>
        <v>0</v>
      </c>
      <c r="HD1437" s="2"/>
      <c r="HE1437" s="2" t="s">
        <v>3</v>
      </c>
      <c r="HF1437" s="2" t="s">
        <v>3</v>
      </c>
      <c r="HG1437" s="2"/>
      <c r="HH1437" s="2"/>
      <c r="HI1437" s="2"/>
      <c r="HJ1437" s="2"/>
      <c r="HK1437" s="2"/>
      <c r="HL1437" s="2"/>
      <c r="HM1437" s="2" t="s">
        <v>3</v>
      </c>
      <c r="HN1437" s="2" t="s">
        <v>3</v>
      </c>
      <c r="HO1437" s="2" t="s">
        <v>3</v>
      </c>
      <c r="HP1437" s="2" t="s">
        <v>3</v>
      </c>
      <c r="HQ1437" s="2" t="s">
        <v>3</v>
      </c>
      <c r="HR1437" s="2"/>
      <c r="HS1437" s="2">
        <v>0</v>
      </c>
      <c r="HT1437" s="2"/>
      <c r="HU1437" s="2"/>
      <c r="HV1437" s="2"/>
      <c r="HW1437" s="2"/>
      <c r="HX1437" s="2"/>
      <c r="HY1437" s="2"/>
      <c r="HZ1437" s="2"/>
      <c r="IA1437" s="2"/>
      <c r="IB1437" s="2"/>
      <c r="IC1437" s="2"/>
      <c r="ID1437" s="2"/>
      <c r="IE1437" s="2"/>
      <c r="IF1437" s="2"/>
      <c r="IG1437" s="2"/>
      <c r="IH1437" s="2"/>
      <c r="II1437" s="2"/>
      <c r="IJ1437" s="2"/>
      <c r="IK1437" s="2">
        <v>0</v>
      </c>
      <c r="IL1437" s="2"/>
      <c r="IM1437" s="2"/>
      <c r="IN1437" s="2"/>
      <c r="IO1437" s="2"/>
      <c r="IP1437" s="2"/>
      <c r="IQ1437" s="2"/>
      <c r="IR1437" s="2"/>
      <c r="IS1437" s="2"/>
      <c r="IT1437" s="2"/>
      <c r="IU1437" s="2"/>
    </row>
    <row r="1438" spans="1:255" x14ac:dyDescent="0.2">
      <c r="A1438" s="3">
        <v>18</v>
      </c>
      <c r="B1438" s="3">
        <v>1</v>
      </c>
      <c r="C1438" s="3">
        <v>1290</v>
      </c>
      <c r="E1438" s="3" t="s">
        <v>1282</v>
      </c>
      <c r="F1438" s="3" t="s">
        <v>1269</v>
      </c>
      <c r="G1438" s="3" t="s">
        <v>1270</v>
      </c>
      <c r="H1438" s="3" t="s">
        <v>547</v>
      </c>
      <c r="I1438" s="3">
        <f>I1436*J1438</f>
        <v>9.6000000000000002E-4</v>
      </c>
      <c r="J1438" s="3">
        <v>2.4000000000000001E-4</v>
      </c>
      <c r="K1438" s="3">
        <v>2.4000000000000001E-4</v>
      </c>
      <c r="O1438" s="3">
        <f t="shared" si="1169"/>
        <v>116.79</v>
      </c>
      <c r="P1438" s="3">
        <f t="shared" si="1208"/>
        <v>116.79</v>
      </c>
      <c r="Q1438" s="3">
        <f>(ROUND((ROUND(((ET1438)*AV1438*I1438),2)*BB1438),2)+ROUND((ROUND(((AE1438-(EU1438))*AV1438*I1438),2)*BS1438),2))</f>
        <v>0</v>
      </c>
      <c r="R1438" s="3">
        <f>(ROUND((ROUND(((EU1438)*AV1438*I1438),2)*BS1438),2)+ROUND((ROUND(((AE1438-(EU1438))*AV1438*I1438),2)*BS1438),2))</f>
        <v>0</v>
      </c>
      <c r="S1438" s="3">
        <f t="shared" si="1171"/>
        <v>0</v>
      </c>
      <c r="T1438" s="3">
        <f t="shared" si="1172"/>
        <v>0</v>
      </c>
      <c r="U1438" s="3">
        <f t="shared" si="1173"/>
        <v>0</v>
      </c>
      <c r="V1438" s="3">
        <f t="shared" si="1174"/>
        <v>0</v>
      </c>
      <c r="W1438" s="3">
        <f t="shared" si="1175"/>
        <v>0</v>
      </c>
      <c r="X1438" s="3">
        <f>(ROUND((((S1438+ROUND((ROUND(((EU1438)*AV1438*I1438),2)*BS1438),2))*AT1438)/100),2)+ROUND(((ROUND((ROUND(((AE1438-(EU1438))*AV1438*I1438),2)*BS1438),2)*AT1438)/100),2))</f>
        <v>0</v>
      </c>
      <c r="Y1438" s="3">
        <f>(ROUND((((S1438+ROUND((ROUND(((EU1438)*AV1438*I1438),2)*BS1438),2))*AU1438)/100),2)+ROUND(((ROUND((ROUND(((AE1438-(EU1438))*AV1438*I1438),2)*BS1438),2)*AU1438)/100),2))</f>
        <v>0</v>
      </c>
      <c r="AA1438" s="3">
        <v>56661436</v>
      </c>
      <c r="AB1438" s="3">
        <f t="shared" si="1176"/>
        <v>17868.28</v>
      </c>
      <c r="AC1438" s="3">
        <f>ROUND((ES1438),6)</f>
        <v>17868.28</v>
      </c>
      <c r="AD1438" s="3">
        <f>ROUND((((ET1438)-(EU1438))+AE1438),6)</f>
        <v>0</v>
      </c>
      <c r="AE1438" s="3">
        <f t="shared" si="1210"/>
        <v>0</v>
      </c>
      <c r="AF1438" s="3">
        <f t="shared" si="1210"/>
        <v>0</v>
      </c>
      <c r="AG1438" s="3">
        <f t="shared" si="1177"/>
        <v>0</v>
      </c>
      <c r="AH1438" s="3">
        <f t="shared" si="1211"/>
        <v>0</v>
      </c>
      <c r="AI1438" s="3">
        <f t="shared" si="1211"/>
        <v>0</v>
      </c>
      <c r="AJ1438" s="3">
        <f t="shared" si="1178"/>
        <v>0</v>
      </c>
      <c r="AK1438" s="3">
        <v>17868.28</v>
      </c>
      <c r="AL1438" s="3">
        <v>17868.28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90</v>
      </c>
      <c r="AU1438" s="3">
        <v>46</v>
      </c>
      <c r="AV1438" s="3">
        <v>1</v>
      </c>
      <c r="AW1438" s="3">
        <v>1</v>
      </c>
      <c r="AZ1438" s="3">
        <v>1</v>
      </c>
      <c r="BA1438" s="3">
        <v>1</v>
      </c>
      <c r="BB1438" s="3">
        <v>1</v>
      </c>
      <c r="BC1438" s="3">
        <v>6.81</v>
      </c>
      <c r="BD1438" s="3" t="s">
        <v>3</v>
      </c>
      <c r="BE1438" s="3" t="s">
        <v>3</v>
      </c>
      <c r="BF1438" s="3" t="s">
        <v>3</v>
      </c>
      <c r="BG1438" s="3" t="s">
        <v>3</v>
      </c>
      <c r="BH1438" s="3">
        <v>3</v>
      </c>
      <c r="BI1438" s="3">
        <v>2</v>
      </c>
      <c r="BJ1438" s="3" t="s">
        <v>1271</v>
      </c>
      <c r="BM1438" s="3">
        <v>72</v>
      </c>
      <c r="BN1438" s="3">
        <v>0</v>
      </c>
      <c r="BO1438" s="3" t="s">
        <v>1269</v>
      </c>
      <c r="BP1438" s="3">
        <v>1</v>
      </c>
      <c r="BQ1438" s="3">
        <v>40</v>
      </c>
      <c r="BR1438" s="3">
        <v>0</v>
      </c>
      <c r="BS1438" s="3">
        <v>1</v>
      </c>
      <c r="BT1438" s="3">
        <v>1</v>
      </c>
      <c r="BU1438" s="3">
        <v>1</v>
      </c>
      <c r="BV1438" s="3">
        <v>1</v>
      </c>
      <c r="BW1438" s="3">
        <v>1</v>
      </c>
      <c r="BX1438" s="3">
        <v>1</v>
      </c>
      <c r="BY1438" s="3" t="s">
        <v>3</v>
      </c>
      <c r="BZ1438" s="3">
        <v>90</v>
      </c>
      <c r="CA1438" s="3">
        <v>46</v>
      </c>
      <c r="CB1438" s="3" t="s">
        <v>3</v>
      </c>
      <c r="CE1438" s="3">
        <v>1566</v>
      </c>
      <c r="CF1438" s="3">
        <v>0</v>
      </c>
      <c r="CG1438" s="3">
        <v>0</v>
      </c>
      <c r="CM1438" s="3">
        <v>0</v>
      </c>
      <c r="CN1438" s="3" t="s">
        <v>2149</v>
      </c>
      <c r="CO1438" s="3">
        <v>0</v>
      </c>
      <c r="CP1438" s="3">
        <f t="shared" si="1179"/>
        <v>116.79</v>
      </c>
      <c r="CQ1438" s="3">
        <f t="shared" si="1209"/>
        <v>121682.99</v>
      </c>
      <c r="CR1438" s="3">
        <f>(ROUND((ROUND(((ET1438)*AV1438*1),2)*BB1438),2)+ROUND((ROUND(((AE1438-(EU1438))*AV1438*1),2)*BS1438),2))</f>
        <v>0</v>
      </c>
      <c r="CS1438" s="3">
        <f>(ROUND((ROUND(((EU1438)*AV1438*1),2)*BS1438),2)+ROUND((ROUND(((AE1438-(EU1438))*AV1438*1),2)*BS1438),2))</f>
        <v>0</v>
      </c>
      <c r="CT1438" s="3">
        <f t="shared" si="1181"/>
        <v>0</v>
      </c>
      <c r="CU1438" s="3">
        <f t="shared" si="1182"/>
        <v>0</v>
      </c>
      <c r="CV1438" s="3">
        <f t="shared" si="1183"/>
        <v>0</v>
      </c>
      <c r="CW1438" s="3">
        <f t="shared" si="1184"/>
        <v>0</v>
      </c>
      <c r="CX1438" s="3">
        <f t="shared" si="1185"/>
        <v>0</v>
      </c>
      <c r="CY1438" s="3">
        <f>(ROUND((((S1438+ROUND((ROUND(((EU1438)*AV1438*1),2)*BS1438),2))*AT1438)/100),2)+ROUND(((ROUND((ROUND(((AE1438-(EU1438))*AV1438*1),2)*BS1438),2)*AT1438)/100),2))</f>
        <v>0</v>
      </c>
      <c r="CZ1438" s="3">
        <f>(ROUND((((S1438+ROUND((ROUND(((EU1438)*AV1438*1),2)*BS1438),2))*AU1438)/100),2)+ROUND(((ROUND((ROUND(((AE1438-(EU1438))*AV1438*1),2)*BS1438),2)*AU1438)/100),2))</f>
        <v>0</v>
      </c>
      <c r="DC1438" s="3" t="s">
        <v>3</v>
      </c>
      <c r="DD1438" s="3" t="s">
        <v>3</v>
      </c>
      <c r="DE1438" s="3" t="s">
        <v>3</v>
      </c>
      <c r="DF1438" s="3" t="s">
        <v>3</v>
      </c>
      <c r="DG1438" s="3" t="s">
        <v>3</v>
      </c>
      <c r="DH1438" s="3" t="s">
        <v>3</v>
      </c>
      <c r="DI1438" s="3" t="s">
        <v>3</v>
      </c>
      <c r="DJ1438" s="3" t="s">
        <v>3</v>
      </c>
      <c r="DK1438" s="3" t="s">
        <v>3</v>
      </c>
      <c r="DL1438" s="3" t="s">
        <v>3</v>
      </c>
      <c r="DM1438" s="3" t="s">
        <v>3</v>
      </c>
      <c r="DN1438" s="3">
        <v>0</v>
      </c>
      <c r="DO1438" s="3">
        <v>0</v>
      </c>
      <c r="DP1438" s="3">
        <v>1</v>
      </c>
      <c r="DQ1438" s="3">
        <v>1</v>
      </c>
      <c r="DU1438" s="3">
        <v>1009</v>
      </c>
      <c r="DV1438" s="3" t="s">
        <v>547</v>
      </c>
      <c r="DW1438" s="3" t="s">
        <v>547</v>
      </c>
      <c r="DX1438" s="3">
        <v>1000</v>
      </c>
      <c r="DZ1438" s="3" t="s">
        <v>3</v>
      </c>
      <c r="EA1438" s="3" t="s">
        <v>3</v>
      </c>
      <c r="EB1438" s="3" t="s">
        <v>3</v>
      </c>
      <c r="EC1438" s="3" t="s">
        <v>3</v>
      </c>
      <c r="EE1438" s="3">
        <v>56938506</v>
      </c>
      <c r="EF1438" s="3">
        <v>40</v>
      </c>
      <c r="EG1438" s="3" t="s">
        <v>1154</v>
      </c>
      <c r="EH1438" s="3">
        <v>0</v>
      </c>
      <c r="EI1438" s="3" t="s">
        <v>3</v>
      </c>
      <c r="EJ1438" s="3">
        <v>2</v>
      </c>
      <c r="EK1438" s="3">
        <v>72</v>
      </c>
      <c r="EL1438" s="3" t="s">
        <v>1267</v>
      </c>
      <c r="EM1438" s="3" t="s">
        <v>1268</v>
      </c>
      <c r="EO1438" s="3" t="s">
        <v>1157</v>
      </c>
      <c r="EQ1438" s="3">
        <v>0</v>
      </c>
      <c r="ER1438" s="3">
        <v>17868.28</v>
      </c>
      <c r="ES1438" s="3">
        <v>17868.28</v>
      </c>
      <c r="ET1438" s="3">
        <v>0</v>
      </c>
      <c r="EU1438" s="3">
        <v>0</v>
      </c>
      <c r="EV1438" s="3">
        <v>0</v>
      </c>
      <c r="EW1438" s="3">
        <v>0</v>
      </c>
      <c r="EX1438" s="3">
        <v>0</v>
      </c>
      <c r="FQ1438" s="3">
        <v>0</v>
      </c>
      <c r="FR1438" s="3">
        <v>0</v>
      </c>
      <c r="FS1438" s="3">
        <v>0</v>
      </c>
      <c r="FX1438" s="3">
        <v>90</v>
      </c>
      <c r="FY1438" s="3">
        <v>46</v>
      </c>
      <c r="GA1438" s="3" t="s">
        <v>3</v>
      </c>
      <c r="GD1438" s="3">
        <v>1</v>
      </c>
      <c r="GF1438" s="3">
        <v>-268464753</v>
      </c>
      <c r="GG1438" s="3">
        <v>2</v>
      </c>
      <c r="GH1438" s="3">
        <v>1</v>
      </c>
      <c r="GI1438" s="3">
        <v>2</v>
      </c>
      <c r="GJ1438" s="3">
        <v>0</v>
      </c>
      <c r="GK1438" s="3">
        <v>0</v>
      </c>
      <c r="GL1438" s="3">
        <f t="shared" si="1186"/>
        <v>0</v>
      </c>
      <c r="GM1438" s="3">
        <f t="shared" si="1187"/>
        <v>116.79</v>
      </c>
      <c r="GN1438" s="3">
        <f t="shared" si="1188"/>
        <v>0</v>
      </c>
      <c r="GO1438" s="3">
        <f t="shared" si="1189"/>
        <v>116.79</v>
      </c>
      <c r="GP1438" s="3">
        <f t="shared" si="1190"/>
        <v>0</v>
      </c>
      <c r="GR1438" s="3">
        <v>0</v>
      </c>
      <c r="GS1438" s="3">
        <v>3</v>
      </c>
      <c r="GT1438" s="3">
        <v>0</v>
      </c>
      <c r="GU1438" s="3" t="s">
        <v>3</v>
      </c>
      <c r="GV1438" s="3">
        <f t="shared" si="1191"/>
        <v>0</v>
      </c>
      <c r="GW1438" s="3">
        <v>1</v>
      </c>
      <c r="GX1438" s="3">
        <f t="shared" si="1192"/>
        <v>0</v>
      </c>
      <c r="HA1438" s="3">
        <v>0</v>
      </c>
      <c r="HB1438" s="3">
        <v>0</v>
      </c>
      <c r="HC1438" s="3">
        <f t="shared" si="1193"/>
        <v>0</v>
      </c>
      <c r="HE1438" s="3" t="s">
        <v>3</v>
      </c>
      <c r="HF1438" s="3" t="s">
        <v>3</v>
      </c>
      <c r="HM1438" s="3" t="s">
        <v>3</v>
      </c>
      <c r="HN1438" s="3" t="s">
        <v>3</v>
      </c>
      <c r="HO1438" s="3" t="s">
        <v>3</v>
      </c>
      <c r="HP1438" s="3" t="s">
        <v>3</v>
      </c>
      <c r="HQ1438" s="3" t="s">
        <v>3</v>
      </c>
      <c r="HS1438" s="3">
        <v>0</v>
      </c>
      <c r="IK1438" s="3">
        <v>0</v>
      </c>
    </row>
    <row r="1439" spans="1:255" x14ac:dyDescent="0.2">
      <c r="A1439" s="2">
        <v>17</v>
      </c>
      <c r="B1439" s="2">
        <v>1</v>
      </c>
      <c r="C1439" s="2"/>
      <c r="D1439" s="2"/>
      <c r="E1439" s="2" t="s">
        <v>1283</v>
      </c>
      <c r="F1439" s="2" t="s">
        <v>1284</v>
      </c>
      <c r="G1439" s="2" t="s">
        <v>1285</v>
      </c>
      <c r="H1439" s="2" t="s">
        <v>41</v>
      </c>
      <c r="I1439" s="2">
        <v>4</v>
      </c>
      <c r="J1439" s="2">
        <v>0</v>
      </c>
      <c r="K1439" s="2">
        <v>4</v>
      </c>
      <c r="L1439" s="2"/>
      <c r="M1439" s="2"/>
      <c r="N1439" s="2"/>
      <c r="O1439" s="2">
        <f t="shared" si="1169"/>
        <v>3940.84</v>
      </c>
      <c r="P1439" s="2">
        <f t="shared" si="1208"/>
        <v>3940.84</v>
      </c>
      <c r="Q1439" s="2">
        <f>(ROUND((ROUND(((ET1439)*AV1439*I1439),2)*BB1439),2)+ROUND((ROUND(((AE1439-(EU1439))*AV1439*I1439),2)*BS1439),2))</f>
        <v>0</v>
      </c>
      <c r="R1439" s="2">
        <f>(ROUND((ROUND(((EU1439)*AV1439*I1439),2)*BS1439),2)+ROUND((ROUND(((AE1439-(EU1439))*AV1439*I1439),2)*BS1439),2))</f>
        <v>0</v>
      </c>
      <c r="S1439" s="2">
        <f t="shared" si="1171"/>
        <v>0</v>
      </c>
      <c r="T1439" s="2">
        <f t="shared" si="1172"/>
        <v>0</v>
      </c>
      <c r="U1439" s="2">
        <f t="shared" si="1173"/>
        <v>0</v>
      </c>
      <c r="V1439" s="2">
        <f t="shared" si="1174"/>
        <v>0</v>
      </c>
      <c r="W1439" s="2">
        <f t="shared" si="1175"/>
        <v>0</v>
      </c>
      <c r="X1439" s="2">
        <f>(ROUND((((S1439+ROUND((ROUND(((EU1439)*AV1439*I1439),2)*BS1439),2))*AT1439)/100),2)+ROUND(((ROUND((ROUND(((AE1439-(EU1439))*AV1439*I1439),2)*BS1439),2)*AT1439)/100),2))</f>
        <v>0</v>
      </c>
      <c r="Y1439" s="2">
        <f>(ROUND((((S1439+ROUND((ROUND(((EU1439)*AV1439*I1439),2)*BS1439),2))*AU1439)/100),2)+ROUND(((ROUND((ROUND(((AE1439-(EU1439))*AV1439*I1439),2)*BS1439),2)*AU1439)/100),2))</f>
        <v>0</v>
      </c>
      <c r="Z1439" s="2"/>
      <c r="AA1439" s="2">
        <v>56661434</v>
      </c>
      <c r="AB1439" s="2">
        <f t="shared" si="1176"/>
        <v>985.21</v>
      </c>
      <c r="AC1439" s="2">
        <f>ROUND((ES1439),6)</f>
        <v>985.21</v>
      </c>
      <c r="AD1439" s="2">
        <f>ROUND((((ET1439)-(EU1439))+AE1439),6)</f>
        <v>0</v>
      </c>
      <c r="AE1439" s="2">
        <f t="shared" si="1210"/>
        <v>0</v>
      </c>
      <c r="AF1439" s="2">
        <f t="shared" si="1210"/>
        <v>0</v>
      </c>
      <c r="AG1439" s="2">
        <f t="shared" si="1177"/>
        <v>0</v>
      </c>
      <c r="AH1439" s="2">
        <f t="shared" si="1211"/>
        <v>0</v>
      </c>
      <c r="AI1439" s="2">
        <f t="shared" si="1211"/>
        <v>0</v>
      </c>
      <c r="AJ1439" s="2">
        <f t="shared" si="1178"/>
        <v>0</v>
      </c>
      <c r="AK1439" s="2">
        <v>985.20999999999992</v>
      </c>
      <c r="AL1439" s="2">
        <v>985.20999999999992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1</v>
      </c>
      <c r="AW1439" s="2">
        <v>1</v>
      </c>
      <c r="AX1439" s="2"/>
      <c r="AY1439" s="2"/>
      <c r="AZ1439" s="2">
        <v>1</v>
      </c>
      <c r="BA1439" s="2">
        <v>1</v>
      </c>
      <c r="BB1439" s="2">
        <v>1</v>
      </c>
      <c r="BC1439" s="2">
        <v>1</v>
      </c>
      <c r="BD1439" s="2" t="s">
        <v>3</v>
      </c>
      <c r="BE1439" s="2" t="s">
        <v>3</v>
      </c>
      <c r="BF1439" s="2" t="s">
        <v>3</v>
      </c>
      <c r="BG1439" s="2" t="s">
        <v>3</v>
      </c>
      <c r="BH1439" s="2">
        <v>3</v>
      </c>
      <c r="BI1439" s="2">
        <v>3</v>
      </c>
      <c r="BJ1439" s="2" t="s">
        <v>1284</v>
      </c>
      <c r="BK1439" s="2"/>
      <c r="BL1439" s="2"/>
      <c r="BM1439" s="2">
        <v>400007</v>
      </c>
      <c r="BN1439" s="2">
        <v>0</v>
      </c>
      <c r="BO1439" s="2" t="s">
        <v>3</v>
      </c>
      <c r="BP1439" s="2">
        <v>0</v>
      </c>
      <c r="BQ1439" s="2">
        <v>214</v>
      </c>
      <c r="BR1439" s="2">
        <v>0</v>
      </c>
      <c r="BS1439" s="2">
        <v>1</v>
      </c>
      <c r="BT1439" s="2">
        <v>1</v>
      </c>
      <c r="BU1439" s="2">
        <v>1</v>
      </c>
      <c r="BV1439" s="2">
        <v>1</v>
      </c>
      <c r="BW1439" s="2">
        <v>1</v>
      </c>
      <c r="BX1439" s="2">
        <v>1</v>
      </c>
      <c r="BY1439" s="2" t="s">
        <v>3</v>
      </c>
      <c r="BZ1439" s="2">
        <v>0</v>
      </c>
      <c r="CA1439" s="2">
        <v>0</v>
      </c>
      <c r="CB1439" s="2" t="s">
        <v>3</v>
      </c>
      <c r="CC1439" s="2"/>
      <c r="CD1439" s="2"/>
      <c r="CE1439" s="2">
        <v>1566</v>
      </c>
      <c r="CF1439" s="2">
        <v>0</v>
      </c>
      <c r="CG1439" s="2">
        <v>0</v>
      </c>
      <c r="CH1439" s="2"/>
      <c r="CI1439" s="2"/>
      <c r="CJ1439" s="2"/>
      <c r="CK1439" s="2"/>
      <c r="CL1439" s="2"/>
      <c r="CM1439" s="2">
        <v>0</v>
      </c>
      <c r="CN1439" s="2" t="s">
        <v>3</v>
      </c>
      <c r="CO1439" s="2">
        <v>0</v>
      </c>
      <c r="CP1439" s="2">
        <f t="shared" si="1179"/>
        <v>3940.84</v>
      </c>
      <c r="CQ1439" s="2">
        <f t="shared" si="1209"/>
        <v>985.21</v>
      </c>
      <c r="CR1439" s="2">
        <f>(ROUND((ROUND(((ET1439)*AV1439*1),2)*BB1439),2)+ROUND((ROUND(((AE1439-(EU1439))*AV1439*1),2)*BS1439),2))</f>
        <v>0</v>
      </c>
      <c r="CS1439" s="2">
        <f>(ROUND((ROUND(((EU1439)*AV1439*1),2)*BS1439),2)+ROUND((ROUND(((AE1439-(EU1439))*AV1439*1),2)*BS1439),2))</f>
        <v>0</v>
      </c>
      <c r="CT1439" s="2">
        <f t="shared" si="1181"/>
        <v>0</v>
      </c>
      <c r="CU1439" s="2">
        <f t="shared" si="1182"/>
        <v>0</v>
      </c>
      <c r="CV1439" s="2">
        <f t="shared" si="1183"/>
        <v>0</v>
      </c>
      <c r="CW1439" s="2">
        <f t="shared" si="1184"/>
        <v>0</v>
      </c>
      <c r="CX1439" s="2">
        <f t="shared" si="1185"/>
        <v>0</v>
      </c>
      <c r="CY1439" s="2">
        <f>(ROUND((((S1439+ROUND((ROUND(((EU1439)*AV1439*1),2)*BS1439),2))*AT1439)/100),2)+ROUND(((ROUND((ROUND(((AE1439-(EU1439))*AV1439*1),2)*BS1439),2)*AT1439)/100),2))</f>
        <v>0</v>
      </c>
      <c r="CZ1439" s="2">
        <f>(ROUND((((S1439+ROUND((ROUND(((EU1439)*AV1439*1),2)*BS1439),2))*AU1439)/100),2)+ROUND(((ROUND((ROUND(((AE1439-(EU1439))*AV1439*1),2)*BS1439),2)*AU1439)/100),2))</f>
        <v>0</v>
      </c>
      <c r="DA1439" s="2"/>
      <c r="DB1439" s="2"/>
      <c r="DC1439" s="2" t="s">
        <v>3</v>
      </c>
      <c r="DD1439" s="2" t="s">
        <v>3</v>
      </c>
      <c r="DE1439" s="2" t="s">
        <v>3</v>
      </c>
      <c r="DF1439" s="2" t="s">
        <v>3</v>
      </c>
      <c r="DG1439" s="2" t="s">
        <v>3</v>
      </c>
      <c r="DH1439" s="2" t="s">
        <v>3</v>
      </c>
      <c r="DI1439" s="2" t="s">
        <v>3</v>
      </c>
      <c r="DJ1439" s="2" t="s">
        <v>3</v>
      </c>
      <c r="DK1439" s="2" t="s">
        <v>3</v>
      </c>
      <c r="DL1439" s="2" t="s">
        <v>3</v>
      </c>
      <c r="DM1439" s="2" t="s">
        <v>3</v>
      </c>
      <c r="DN1439" s="2">
        <v>0</v>
      </c>
      <c r="DO1439" s="2">
        <v>0</v>
      </c>
      <c r="DP1439" s="2">
        <v>1</v>
      </c>
      <c r="DQ1439" s="2">
        <v>1</v>
      </c>
      <c r="DR1439" s="2"/>
      <c r="DS1439" s="2"/>
      <c r="DT1439" s="2"/>
      <c r="DU1439" s="2">
        <v>1013</v>
      </c>
      <c r="DV1439" s="2" t="s">
        <v>41</v>
      </c>
      <c r="DW1439" s="2" t="s">
        <v>41</v>
      </c>
      <c r="DX1439" s="2">
        <v>1</v>
      </c>
      <c r="DY1439" s="2"/>
      <c r="DZ1439" s="2" t="s">
        <v>3</v>
      </c>
      <c r="EA1439" s="2" t="s">
        <v>3</v>
      </c>
      <c r="EB1439" s="2" t="s">
        <v>3</v>
      </c>
      <c r="EC1439" s="2" t="s">
        <v>3</v>
      </c>
      <c r="ED1439" s="2"/>
      <c r="EE1439" s="2">
        <v>56938434</v>
      </c>
      <c r="EF1439" s="2">
        <v>214</v>
      </c>
      <c r="EG1439" s="2" t="s">
        <v>42</v>
      </c>
      <c r="EH1439" s="2">
        <v>0</v>
      </c>
      <c r="EI1439" s="2" t="s">
        <v>3</v>
      </c>
      <c r="EJ1439" s="2">
        <v>3</v>
      </c>
      <c r="EK1439" s="2">
        <v>400007</v>
      </c>
      <c r="EL1439" s="2" t="s">
        <v>42</v>
      </c>
      <c r="EM1439" s="2" t="s">
        <v>43</v>
      </c>
      <c r="EN1439" s="2"/>
      <c r="EO1439" s="2" t="s">
        <v>3</v>
      </c>
      <c r="EP1439" s="2"/>
      <c r="EQ1439" s="2">
        <v>131088</v>
      </c>
      <c r="ER1439" s="2">
        <v>0</v>
      </c>
      <c r="ES1439" s="2">
        <v>985.20999999999992</v>
      </c>
      <c r="ET1439" s="2">
        <v>0</v>
      </c>
      <c r="EU1439" s="2">
        <v>0</v>
      </c>
      <c r="EV1439" s="2">
        <v>0</v>
      </c>
      <c r="EW1439" s="2">
        <v>0</v>
      </c>
      <c r="EX1439" s="2">
        <v>0</v>
      </c>
      <c r="EY1439" s="2">
        <v>0</v>
      </c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>
        <v>0</v>
      </c>
      <c r="FR1439" s="2">
        <f>P1439</f>
        <v>3940.84</v>
      </c>
      <c r="FS1439" s="2">
        <v>0</v>
      </c>
      <c r="FT1439" s="2"/>
      <c r="FU1439" s="2"/>
      <c r="FV1439" s="2"/>
      <c r="FW1439" s="2"/>
      <c r="FX1439" s="2">
        <v>0</v>
      </c>
      <c r="FY1439" s="2">
        <v>0</v>
      </c>
      <c r="FZ1439" s="2"/>
      <c r="GA1439" s="2" t="s">
        <v>1286</v>
      </c>
      <c r="GB1439" s="2"/>
      <c r="GC1439" s="2"/>
      <c r="GD1439" s="2">
        <v>1</v>
      </c>
      <c r="GE1439" s="2"/>
      <c r="GF1439" s="2">
        <v>-1645209211</v>
      </c>
      <c r="GG1439" s="2">
        <v>2</v>
      </c>
      <c r="GH1439" s="2">
        <v>4</v>
      </c>
      <c r="GI1439" s="2">
        <v>-2</v>
      </c>
      <c r="GJ1439" s="2">
        <v>0</v>
      </c>
      <c r="GK1439" s="2">
        <v>0</v>
      </c>
      <c r="GL1439" s="2">
        <f t="shared" si="1186"/>
        <v>0</v>
      </c>
      <c r="GM1439" s="2">
        <f t="shared" si="1187"/>
        <v>3940.84</v>
      </c>
      <c r="GN1439" s="2">
        <f t="shared" si="1188"/>
        <v>0</v>
      </c>
      <c r="GO1439" s="2">
        <f t="shared" si="1189"/>
        <v>0</v>
      </c>
      <c r="GP1439" s="2">
        <f t="shared" si="1190"/>
        <v>0</v>
      </c>
      <c r="GQ1439" s="2"/>
      <c r="GR1439" s="2">
        <v>1</v>
      </c>
      <c r="GS1439" s="2">
        <v>2</v>
      </c>
      <c r="GT1439" s="2">
        <v>0</v>
      </c>
      <c r="GU1439" s="2" t="s">
        <v>3</v>
      </c>
      <c r="GV1439" s="2">
        <f t="shared" si="1191"/>
        <v>0</v>
      </c>
      <c r="GW1439" s="2">
        <v>1</v>
      </c>
      <c r="GX1439" s="2">
        <f t="shared" si="1192"/>
        <v>0</v>
      </c>
      <c r="GY1439" s="2"/>
      <c r="GZ1439" s="2"/>
      <c r="HA1439" s="2">
        <v>0</v>
      </c>
      <c r="HB1439" s="2">
        <v>0</v>
      </c>
      <c r="HC1439" s="2">
        <f t="shared" si="1193"/>
        <v>0</v>
      </c>
      <c r="HD1439" s="2"/>
      <c r="HE1439" s="2" t="s">
        <v>45</v>
      </c>
      <c r="HF1439" s="2" t="s">
        <v>46</v>
      </c>
      <c r="HG1439" s="2"/>
      <c r="HH1439" s="2"/>
      <c r="HI1439" s="2"/>
      <c r="HJ1439" s="2"/>
      <c r="HK1439" s="2"/>
      <c r="HL1439" s="2"/>
      <c r="HM1439" s="2" t="s">
        <v>3</v>
      </c>
      <c r="HN1439" s="2" t="s">
        <v>3</v>
      </c>
      <c r="HO1439" s="2" t="s">
        <v>3</v>
      </c>
      <c r="HP1439" s="2" t="s">
        <v>3</v>
      </c>
      <c r="HQ1439" s="2" t="s">
        <v>3</v>
      </c>
      <c r="HR1439" s="2"/>
      <c r="HS1439" s="2">
        <v>0</v>
      </c>
      <c r="HT1439" s="2"/>
      <c r="HU1439" s="2"/>
      <c r="HV1439" s="2"/>
      <c r="HW1439" s="2"/>
      <c r="HX1439" s="2"/>
      <c r="HY1439" s="2"/>
      <c r="HZ1439" s="2"/>
      <c r="IA1439" s="2"/>
      <c r="IB1439" s="2"/>
      <c r="IC1439" s="2"/>
      <c r="ID1439" s="2"/>
      <c r="IE1439" s="2"/>
      <c r="IF1439" s="2"/>
      <c r="IG1439" s="2"/>
      <c r="IH1439" s="2"/>
      <c r="II1439" s="2"/>
      <c r="IJ1439" s="2"/>
      <c r="IK1439" s="2">
        <v>0</v>
      </c>
      <c r="IL1439" s="2"/>
      <c r="IM1439" s="2"/>
      <c r="IN1439" s="2"/>
      <c r="IO1439" s="2"/>
      <c r="IP1439" s="2"/>
      <c r="IQ1439" s="2"/>
      <c r="IR1439" s="2"/>
      <c r="IS1439" s="2"/>
      <c r="IT1439" s="2"/>
      <c r="IU1439" s="2"/>
    </row>
    <row r="1440" spans="1:255" x14ac:dyDescent="0.2">
      <c r="A1440" s="3">
        <v>17</v>
      </c>
      <c r="B1440" s="3">
        <v>1</v>
      </c>
      <c r="E1440" s="3" t="s">
        <v>1283</v>
      </c>
      <c r="F1440" s="3" t="s">
        <v>1284</v>
      </c>
      <c r="G1440" s="3" t="s">
        <v>1285</v>
      </c>
      <c r="H1440" s="3" t="s">
        <v>41</v>
      </c>
      <c r="I1440" s="3">
        <v>4</v>
      </c>
      <c r="J1440" s="3">
        <v>0</v>
      </c>
      <c r="K1440" s="3">
        <v>4</v>
      </c>
      <c r="O1440" s="3">
        <f t="shared" si="1169"/>
        <v>29832.16</v>
      </c>
      <c r="P1440" s="3">
        <f t="shared" si="1208"/>
        <v>29832.16</v>
      </c>
      <c r="Q1440" s="3">
        <f>(ROUND((ROUND(((ET1440)*AV1440*I1440),2)*BB1440),2)+ROUND((ROUND(((AE1440-(EU1440))*AV1440*I1440),2)*BS1440),2))</f>
        <v>0</v>
      </c>
      <c r="R1440" s="3">
        <f>(ROUND((ROUND(((EU1440)*AV1440*I1440),2)*BS1440),2)+ROUND((ROUND(((AE1440-(EU1440))*AV1440*I1440),2)*BS1440),2))</f>
        <v>0</v>
      </c>
      <c r="S1440" s="3">
        <f t="shared" si="1171"/>
        <v>0</v>
      </c>
      <c r="T1440" s="3">
        <f t="shared" si="1172"/>
        <v>0</v>
      </c>
      <c r="U1440" s="3">
        <f t="shared" si="1173"/>
        <v>0</v>
      </c>
      <c r="V1440" s="3">
        <f t="shared" si="1174"/>
        <v>0</v>
      </c>
      <c r="W1440" s="3">
        <f t="shared" si="1175"/>
        <v>0</v>
      </c>
      <c r="X1440" s="3">
        <f>(ROUND((((S1440+ROUND((ROUND(((EU1440)*AV1440*I1440),2)*BS1440),2))*AT1440)/100),2)+ROUND(((ROUND((ROUND(((AE1440-(EU1440))*AV1440*I1440),2)*BS1440),2)*AT1440)/100),2))</f>
        <v>0</v>
      </c>
      <c r="Y1440" s="3">
        <f>(ROUND((((S1440+ROUND((ROUND(((EU1440)*AV1440*I1440),2)*BS1440),2))*AU1440)/100),2)+ROUND(((ROUND((ROUND(((AE1440-(EU1440))*AV1440*I1440),2)*BS1440),2)*AU1440)/100),2))</f>
        <v>0</v>
      </c>
      <c r="AA1440" s="3">
        <v>56661436</v>
      </c>
      <c r="AB1440" s="3">
        <f t="shared" si="1176"/>
        <v>985.21</v>
      </c>
      <c r="AC1440" s="3">
        <f>ROUND((ES1440),6)</f>
        <v>985.21</v>
      </c>
      <c r="AD1440" s="3">
        <f>ROUND((((ET1440)-(EU1440))+AE1440),6)</f>
        <v>0</v>
      </c>
      <c r="AE1440" s="3">
        <f t="shared" si="1210"/>
        <v>0</v>
      </c>
      <c r="AF1440" s="3">
        <f t="shared" si="1210"/>
        <v>0</v>
      </c>
      <c r="AG1440" s="3">
        <f t="shared" si="1177"/>
        <v>0</v>
      </c>
      <c r="AH1440" s="3">
        <f t="shared" si="1211"/>
        <v>0</v>
      </c>
      <c r="AI1440" s="3">
        <f t="shared" si="1211"/>
        <v>0</v>
      </c>
      <c r="AJ1440" s="3">
        <f t="shared" si="1178"/>
        <v>0</v>
      </c>
      <c r="AK1440" s="3">
        <v>985.20999999999992</v>
      </c>
      <c r="AL1440" s="3">
        <v>985.20999999999992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1</v>
      </c>
      <c r="AW1440" s="3">
        <v>1</v>
      </c>
      <c r="AZ1440" s="3">
        <v>1</v>
      </c>
      <c r="BA1440" s="3">
        <v>1</v>
      </c>
      <c r="BB1440" s="3">
        <v>1</v>
      </c>
      <c r="BC1440" s="3">
        <v>7.57</v>
      </c>
      <c r="BD1440" s="3" t="s">
        <v>3</v>
      </c>
      <c r="BE1440" s="3" t="s">
        <v>3</v>
      </c>
      <c r="BF1440" s="3" t="s">
        <v>3</v>
      </c>
      <c r="BG1440" s="3" t="s">
        <v>3</v>
      </c>
      <c r="BH1440" s="3">
        <v>3</v>
      </c>
      <c r="BI1440" s="3">
        <v>3</v>
      </c>
      <c r="BJ1440" s="3" t="s">
        <v>1284</v>
      </c>
      <c r="BM1440" s="3">
        <v>400007</v>
      </c>
      <c r="BN1440" s="3">
        <v>0</v>
      </c>
      <c r="BO1440" s="3" t="s">
        <v>3</v>
      </c>
      <c r="BP1440" s="3">
        <v>0</v>
      </c>
      <c r="BQ1440" s="3">
        <v>214</v>
      </c>
      <c r="BR1440" s="3">
        <v>0</v>
      </c>
      <c r="BS1440" s="3">
        <v>1</v>
      </c>
      <c r="BT1440" s="3">
        <v>1</v>
      </c>
      <c r="BU1440" s="3">
        <v>1</v>
      </c>
      <c r="BV1440" s="3">
        <v>1</v>
      </c>
      <c r="BW1440" s="3">
        <v>1</v>
      </c>
      <c r="BX1440" s="3">
        <v>1</v>
      </c>
      <c r="BY1440" s="3" t="s">
        <v>3</v>
      </c>
      <c r="BZ1440" s="3">
        <v>0</v>
      </c>
      <c r="CA1440" s="3">
        <v>0</v>
      </c>
      <c r="CB1440" s="3" t="s">
        <v>3</v>
      </c>
      <c r="CE1440" s="3">
        <v>1566</v>
      </c>
      <c r="CF1440" s="3">
        <v>0</v>
      </c>
      <c r="CG1440" s="3">
        <v>0</v>
      </c>
      <c r="CM1440" s="3">
        <v>0</v>
      </c>
      <c r="CN1440" s="3" t="s">
        <v>3</v>
      </c>
      <c r="CO1440" s="3">
        <v>0</v>
      </c>
      <c r="CP1440" s="3">
        <f t="shared" si="1179"/>
        <v>29832.16</v>
      </c>
      <c r="CQ1440" s="3">
        <f t="shared" si="1209"/>
        <v>7458.04</v>
      </c>
      <c r="CR1440" s="3">
        <f>(ROUND((ROUND(((ET1440)*AV1440*1),2)*BB1440),2)+ROUND((ROUND(((AE1440-(EU1440))*AV1440*1),2)*BS1440),2))</f>
        <v>0</v>
      </c>
      <c r="CS1440" s="3">
        <f>(ROUND((ROUND(((EU1440)*AV1440*1),2)*BS1440),2)+ROUND((ROUND(((AE1440-(EU1440))*AV1440*1),2)*BS1440),2))</f>
        <v>0</v>
      </c>
      <c r="CT1440" s="3">
        <f t="shared" si="1181"/>
        <v>0</v>
      </c>
      <c r="CU1440" s="3">
        <f t="shared" si="1182"/>
        <v>0</v>
      </c>
      <c r="CV1440" s="3">
        <f t="shared" si="1183"/>
        <v>0</v>
      </c>
      <c r="CW1440" s="3">
        <f t="shared" si="1184"/>
        <v>0</v>
      </c>
      <c r="CX1440" s="3">
        <f t="shared" si="1185"/>
        <v>0</v>
      </c>
      <c r="CY1440" s="3">
        <f>(ROUND((((S1440+ROUND((ROUND(((EU1440)*AV1440*1),2)*BS1440),2))*AT1440)/100),2)+ROUND(((ROUND((ROUND(((AE1440-(EU1440))*AV1440*1),2)*BS1440),2)*AT1440)/100),2))</f>
        <v>0</v>
      </c>
      <c r="CZ1440" s="3">
        <f>(ROUND((((S1440+ROUND((ROUND(((EU1440)*AV1440*1),2)*BS1440),2))*AU1440)/100),2)+ROUND(((ROUND((ROUND(((AE1440-(EU1440))*AV1440*1),2)*BS1440),2)*AU1440)/100),2))</f>
        <v>0</v>
      </c>
      <c r="DC1440" s="3" t="s">
        <v>3</v>
      </c>
      <c r="DD1440" s="3" t="s">
        <v>3</v>
      </c>
      <c r="DE1440" s="3" t="s">
        <v>3</v>
      </c>
      <c r="DF1440" s="3" t="s">
        <v>3</v>
      </c>
      <c r="DG1440" s="3" t="s">
        <v>3</v>
      </c>
      <c r="DH1440" s="3" t="s">
        <v>3</v>
      </c>
      <c r="DI1440" s="3" t="s">
        <v>3</v>
      </c>
      <c r="DJ1440" s="3" t="s">
        <v>3</v>
      </c>
      <c r="DK1440" s="3" t="s">
        <v>3</v>
      </c>
      <c r="DL1440" s="3" t="s">
        <v>3</v>
      </c>
      <c r="DM1440" s="3" t="s">
        <v>3</v>
      </c>
      <c r="DN1440" s="3">
        <v>0</v>
      </c>
      <c r="DO1440" s="3">
        <v>0</v>
      </c>
      <c r="DP1440" s="3">
        <v>1</v>
      </c>
      <c r="DQ1440" s="3">
        <v>1</v>
      </c>
      <c r="DU1440" s="3">
        <v>1013</v>
      </c>
      <c r="DV1440" s="3" t="s">
        <v>41</v>
      </c>
      <c r="DW1440" s="3" t="s">
        <v>41</v>
      </c>
      <c r="DX1440" s="3">
        <v>1</v>
      </c>
      <c r="DZ1440" s="3" t="s">
        <v>3</v>
      </c>
      <c r="EA1440" s="3" t="s">
        <v>3</v>
      </c>
      <c r="EB1440" s="3" t="s">
        <v>3</v>
      </c>
      <c r="EC1440" s="3" t="s">
        <v>3</v>
      </c>
      <c r="EE1440" s="3">
        <v>56938434</v>
      </c>
      <c r="EF1440" s="3">
        <v>214</v>
      </c>
      <c r="EG1440" s="3" t="s">
        <v>42</v>
      </c>
      <c r="EH1440" s="3">
        <v>0</v>
      </c>
      <c r="EI1440" s="3" t="s">
        <v>3</v>
      </c>
      <c r="EJ1440" s="3">
        <v>3</v>
      </c>
      <c r="EK1440" s="3">
        <v>400007</v>
      </c>
      <c r="EL1440" s="3" t="s">
        <v>42</v>
      </c>
      <c r="EM1440" s="3" t="s">
        <v>43</v>
      </c>
      <c r="EO1440" s="3" t="s">
        <v>3</v>
      </c>
      <c r="EQ1440" s="3">
        <v>131088</v>
      </c>
      <c r="ER1440" s="3">
        <v>1261.51</v>
      </c>
      <c r="ES1440" s="3">
        <v>985.20999999999992</v>
      </c>
      <c r="ET1440" s="3">
        <v>0</v>
      </c>
      <c r="EU1440" s="3">
        <v>0</v>
      </c>
      <c r="EV1440" s="3">
        <v>0</v>
      </c>
      <c r="EW1440" s="3">
        <v>0</v>
      </c>
      <c r="EX1440" s="3">
        <v>0</v>
      </c>
      <c r="EY1440" s="3">
        <v>0</v>
      </c>
      <c r="EZ1440" s="3">
        <v>5</v>
      </c>
      <c r="FC1440" s="3">
        <v>1</v>
      </c>
      <c r="FD1440" s="3">
        <v>18</v>
      </c>
      <c r="FF1440" s="3">
        <v>8729</v>
      </c>
      <c r="FQ1440" s="3">
        <v>0</v>
      </c>
      <c r="FR1440" s="3">
        <f>P1440</f>
        <v>29832.16</v>
      </c>
      <c r="FS1440" s="3">
        <v>0</v>
      </c>
      <c r="FX1440" s="3">
        <v>0</v>
      </c>
      <c r="FY1440" s="3">
        <v>0</v>
      </c>
      <c r="GA1440" s="3" t="s">
        <v>1286</v>
      </c>
      <c r="GD1440" s="3">
        <v>1</v>
      </c>
      <c r="GF1440" s="3">
        <v>-1645209211</v>
      </c>
      <c r="GG1440" s="3">
        <v>2</v>
      </c>
      <c r="GH1440" s="3">
        <v>3</v>
      </c>
      <c r="GI1440" s="3">
        <v>3</v>
      </c>
      <c r="GJ1440" s="3">
        <v>0</v>
      </c>
      <c r="GK1440" s="3">
        <v>0</v>
      </c>
      <c r="GL1440" s="3">
        <f t="shared" si="1186"/>
        <v>0</v>
      </c>
      <c r="GM1440" s="3">
        <f t="shared" si="1187"/>
        <v>29832.16</v>
      </c>
      <c r="GN1440" s="3">
        <f t="shared" si="1188"/>
        <v>0</v>
      </c>
      <c r="GO1440" s="3">
        <f t="shared" si="1189"/>
        <v>0</v>
      </c>
      <c r="GP1440" s="3">
        <f t="shared" si="1190"/>
        <v>0</v>
      </c>
      <c r="GR1440" s="3">
        <v>1</v>
      </c>
      <c r="GS1440" s="3">
        <v>1</v>
      </c>
      <c r="GT1440" s="3">
        <v>0</v>
      </c>
      <c r="GU1440" s="3" t="s">
        <v>3</v>
      </c>
      <c r="GV1440" s="3">
        <f t="shared" si="1191"/>
        <v>0</v>
      </c>
      <c r="GW1440" s="3">
        <v>1</v>
      </c>
      <c r="GX1440" s="3">
        <f t="shared" si="1192"/>
        <v>0</v>
      </c>
      <c r="HA1440" s="3">
        <v>0</v>
      </c>
      <c r="HB1440" s="3">
        <v>0</v>
      </c>
      <c r="HC1440" s="3">
        <f t="shared" si="1193"/>
        <v>0</v>
      </c>
      <c r="HE1440" s="3" t="s">
        <v>45</v>
      </c>
      <c r="HF1440" s="3" t="s">
        <v>46</v>
      </c>
      <c r="HM1440" s="3" t="s">
        <v>3</v>
      </c>
      <c r="HN1440" s="3" t="s">
        <v>3</v>
      </c>
      <c r="HO1440" s="3" t="s">
        <v>3</v>
      </c>
      <c r="HP1440" s="3" t="s">
        <v>3</v>
      </c>
      <c r="HQ1440" s="3" t="s">
        <v>3</v>
      </c>
      <c r="HS1440" s="3">
        <v>0</v>
      </c>
      <c r="IK1440" s="3">
        <v>0</v>
      </c>
    </row>
    <row r="1441" spans="1:255" x14ac:dyDescent="0.2">
      <c r="A1441" s="2">
        <v>17</v>
      </c>
      <c r="B1441" s="2">
        <v>1</v>
      </c>
      <c r="C1441" s="2">
        <f>ROW(SmtRes!A1294)</f>
        <v>1294</v>
      </c>
      <c r="D1441" s="2">
        <f>ROW(EtalonRes!A1635)</f>
        <v>1635</v>
      </c>
      <c r="E1441" s="2" t="s">
        <v>1287</v>
      </c>
      <c r="F1441" s="2" t="s">
        <v>1288</v>
      </c>
      <c r="G1441" s="2" t="s">
        <v>1289</v>
      </c>
      <c r="H1441" s="2" t="s">
        <v>313</v>
      </c>
      <c r="I1441" s="2">
        <f>ROUND(1/10,9)</f>
        <v>0.1</v>
      </c>
      <c r="J1441" s="2">
        <v>0</v>
      </c>
      <c r="K1441" s="2">
        <f>ROUND(1/10,9)</f>
        <v>0.1</v>
      </c>
      <c r="L1441" s="2"/>
      <c r="M1441" s="2"/>
      <c r="N1441" s="2"/>
      <c r="O1441" s="2">
        <f t="shared" si="1169"/>
        <v>59.44</v>
      </c>
      <c r="P1441" s="2">
        <f t="shared" si="1208"/>
        <v>0.13</v>
      </c>
      <c r="Q1441" s="2">
        <f>(ROUND((ROUND((((ET1441*1.2))*AV1441*I1441),2)*BB1441),2)+ROUND((ROUND(((AE1441-((EU1441*1.2)))*AV1441*I1441),2)*BS1441),2))</f>
        <v>0.14000000000000001</v>
      </c>
      <c r="R1441" s="2">
        <f>(ROUND((ROUND((((EU1441*1.2))*AV1441*I1441),2)*BS1441),2)+ROUND((ROUND(((AE1441-((EU1441*1.2)))*AV1441*I1441),2)*BS1441),2))</f>
        <v>0.02</v>
      </c>
      <c r="S1441" s="2">
        <f t="shared" si="1171"/>
        <v>59.17</v>
      </c>
      <c r="T1441" s="2">
        <f t="shared" si="1172"/>
        <v>0</v>
      </c>
      <c r="U1441" s="2">
        <f t="shared" si="1173"/>
        <v>3.7641743999999999</v>
      </c>
      <c r="V1441" s="2">
        <f t="shared" si="1174"/>
        <v>0</v>
      </c>
      <c r="W1441" s="2">
        <f t="shared" si="1175"/>
        <v>0</v>
      </c>
      <c r="X1441" s="2">
        <f>(ROUND((((S1441+ROUND((ROUND((((EU1441*1.2))*AV1441*I1441),2)*BS1441),2))*AT1441)/100),2)+ROUND(((ROUND((ROUND(((AE1441-((EU1441*1.2)))*AV1441*I1441),2)*BS1441),2)*AT1441)/100),2))</f>
        <v>53.27</v>
      </c>
      <c r="Y1441" s="2">
        <f>(ROUND((((S1441+ROUND((ROUND((((EU1441*1.2))*AV1441*I1441),2)*BS1441),2))*AU1441)/100),2)+ROUND(((ROUND((ROUND(((AE1441-((EU1441*1.2)))*AV1441*I1441),2)*BS1441),2)*AU1441)/100),2))</f>
        <v>27.23</v>
      </c>
      <c r="Z1441" s="2"/>
      <c r="AA1441" s="2">
        <v>56661434</v>
      </c>
      <c r="AB1441" s="2">
        <f t="shared" si="1176"/>
        <v>567.73800000000006</v>
      </c>
      <c r="AC1441" s="2">
        <f>ROUND(((ES1441*1)),6)</f>
        <v>1.29</v>
      </c>
      <c r="AD1441" s="2">
        <f>ROUND(((((ET1441*1.2))-((EU1441*1.2)))+AE1441),6)</f>
        <v>1.32</v>
      </c>
      <c r="AE1441" s="2">
        <f>ROUND(((EU1441*1.2)),6)</f>
        <v>0.156</v>
      </c>
      <c r="AF1441" s="2">
        <f>ROUND(((EV1441*1.2)),6)</f>
        <v>565.12800000000004</v>
      </c>
      <c r="AG1441" s="2">
        <f t="shared" si="1177"/>
        <v>0</v>
      </c>
      <c r="AH1441" s="2">
        <f>((EW1441*1.2))</f>
        <v>35.951999999999998</v>
      </c>
      <c r="AI1441" s="2">
        <f>((EX1441*1.2))</f>
        <v>0</v>
      </c>
      <c r="AJ1441" s="2">
        <f t="shared" si="1178"/>
        <v>0</v>
      </c>
      <c r="AK1441" s="2">
        <v>473.33</v>
      </c>
      <c r="AL1441" s="2">
        <v>1.29</v>
      </c>
      <c r="AM1441" s="2">
        <v>1.1000000000000001</v>
      </c>
      <c r="AN1441" s="2">
        <v>0.13</v>
      </c>
      <c r="AO1441" s="2">
        <v>470.94</v>
      </c>
      <c r="AP1441" s="2">
        <v>0</v>
      </c>
      <c r="AQ1441" s="2">
        <v>29.96</v>
      </c>
      <c r="AR1441" s="2">
        <v>0</v>
      </c>
      <c r="AS1441" s="2">
        <v>0</v>
      </c>
      <c r="AT1441" s="2">
        <v>90</v>
      </c>
      <c r="AU1441" s="2">
        <v>46</v>
      </c>
      <c r="AV1441" s="2">
        <v>1.0469999999999999</v>
      </c>
      <c r="AW1441" s="2">
        <v>1</v>
      </c>
      <c r="AX1441" s="2"/>
      <c r="AY1441" s="2"/>
      <c r="AZ1441" s="2">
        <v>1</v>
      </c>
      <c r="BA1441" s="2">
        <v>1</v>
      </c>
      <c r="BB1441" s="2">
        <v>1</v>
      </c>
      <c r="BC1441" s="2">
        <v>1</v>
      </c>
      <c r="BD1441" s="2" t="s">
        <v>3</v>
      </c>
      <c r="BE1441" s="2" t="s">
        <v>3</v>
      </c>
      <c r="BF1441" s="2" t="s">
        <v>3</v>
      </c>
      <c r="BG1441" s="2" t="s">
        <v>3</v>
      </c>
      <c r="BH1441" s="2">
        <v>0</v>
      </c>
      <c r="BI1441" s="2">
        <v>2</v>
      </c>
      <c r="BJ1441" s="2" t="s">
        <v>1290</v>
      </c>
      <c r="BK1441" s="2"/>
      <c r="BL1441" s="2"/>
      <c r="BM1441" s="2">
        <v>68</v>
      </c>
      <c r="BN1441" s="2">
        <v>0</v>
      </c>
      <c r="BO1441" s="2" t="s">
        <v>1288</v>
      </c>
      <c r="BP1441" s="2">
        <v>1</v>
      </c>
      <c r="BQ1441" s="2">
        <v>40</v>
      </c>
      <c r="BR1441" s="2">
        <v>0</v>
      </c>
      <c r="BS1441" s="2">
        <v>1</v>
      </c>
      <c r="BT1441" s="2">
        <v>1</v>
      </c>
      <c r="BU1441" s="2">
        <v>1</v>
      </c>
      <c r="BV1441" s="2">
        <v>1</v>
      </c>
      <c r="BW1441" s="2">
        <v>1</v>
      </c>
      <c r="BX1441" s="2">
        <v>1</v>
      </c>
      <c r="BY1441" s="2" t="s">
        <v>3</v>
      </c>
      <c r="BZ1441" s="2">
        <v>90</v>
      </c>
      <c r="CA1441" s="2">
        <v>46</v>
      </c>
      <c r="CB1441" s="2" t="s">
        <v>3</v>
      </c>
      <c r="CC1441" s="2"/>
      <c r="CD1441" s="2"/>
      <c r="CE1441" s="2">
        <v>1566</v>
      </c>
      <c r="CF1441" s="2">
        <v>0</v>
      </c>
      <c r="CG1441" s="2">
        <v>0</v>
      </c>
      <c r="CH1441" s="2"/>
      <c r="CI1441" s="2"/>
      <c r="CJ1441" s="2"/>
      <c r="CK1441" s="2"/>
      <c r="CL1441" s="2"/>
      <c r="CM1441" s="2">
        <v>0</v>
      </c>
      <c r="CN1441" s="2" t="s">
        <v>2148</v>
      </c>
      <c r="CO1441" s="2">
        <v>0</v>
      </c>
      <c r="CP1441" s="2">
        <f t="shared" si="1179"/>
        <v>59.440000000000005</v>
      </c>
      <c r="CQ1441" s="2">
        <f t="shared" si="1209"/>
        <v>1.29</v>
      </c>
      <c r="CR1441" s="2">
        <f>(ROUND((ROUND((((ET1441*1.2))*AV1441*1),2)*BB1441),2)+ROUND((ROUND(((AE1441-((EU1441*1.2)))*AV1441*1),2)*BS1441),2))</f>
        <v>1.38</v>
      </c>
      <c r="CS1441" s="2">
        <f>(ROUND((ROUND((((EU1441*1.2))*AV1441*1),2)*BS1441),2)+ROUND((ROUND(((AE1441-((EU1441*1.2)))*AV1441*1),2)*BS1441),2))</f>
        <v>0.16</v>
      </c>
      <c r="CT1441" s="2">
        <f t="shared" si="1181"/>
        <v>591.69000000000005</v>
      </c>
      <c r="CU1441" s="2">
        <f t="shared" si="1182"/>
        <v>0</v>
      </c>
      <c r="CV1441" s="2">
        <f t="shared" si="1183"/>
        <v>37.641743999999996</v>
      </c>
      <c r="CW1441" s="2">
        <f t="shared" si="1184"/>
        <v>0</v>
      </c>
      <c r="CX1441" s="2">
        <f t="shared" si="1185"/>
        <v>0</v>
      </c>
      <c r="CY1441" s="2">
        <f>(ROUND((((S1441+ROUND((ROUND((((EU1441*1.2))*AV1441*1),2)*BS1441),2))*AT1441)/100),2)+ROUND(((ROUND((ROUND(((AE1441-((EU1441*1.2)))*AV1441*1),2)*BS1441),2)*AT1441)/100),2))</f>
        <v>53.4</v>
      </c>
      <c r="CZ1441" s="2">
        <f>(ROUND((((S1441+ROUND((ROUND((((EU1441*1.2))*AV1441*1),2)*BS1441),2))*AU1441)/100),2)+ROUND(((ROUND((ROUND(((AE1441-((EU1441*1.2)))*AV1441*1),2)*BS1441),2)*AU1441)/100),2))</f>
        <v>27.29</v>
      </c>
      <c r="DA1441" s="2"/>
      <c r="DB1441" s="2">
        <v>333</v>
      </c>
      <c r="DC1441" s="2" t="s">
        <v>3</v>
      </c>
      <c r="DD1441" s="2" t="s">
        <v>1152</v>
      </c>
      <c r="DE1441" s="2" t="s">
        <v>1153</v>
      </c>
      <c r="DF1441" s="2" t="s">
        <v>1153</v>
      </c>
      <c r="DG1441" s="2" t="s">
        <v>1153</v>
      </c>
      <c r="DH1441" s="2" t="s">
        <v>3</v>
      </c>
      <c r="DI1441" s="2" t="s">
        <v>1153</v>
      </c>
      <c r="DJ1441" s="2" t="s">
        <v>1153</v>
      </c>
      <c r="DK1441" s="2" t="s">
        <v>3</v>
      </c>
      <c r="DL1441" s="2" t="s">
        <v>3</v>
      </c>
      <c r="DM1441" s="2" t="s">
        <v>3</v>
      </c>
      <c r="DN1441" s="2">
        <v>0</v>
      </c>
      <c r="DO1441" s="2">
        <v>0</v>
      </c>
      <c r="DP1441" s="2">
        <v>1</v>
      </c>
      <c r="DQ1441" s="2">
        <v>1</v>
      </c>
      <c r="DR1441" s="2"/>
      <c r="DS1441" s="2"/>
      <c r="DT1441" s="2"/>
      <c r="DU1441" s="2">
        <v>1010</v>
      </c>
      <c r="DV1441" s="2" t="s">
        <v>313</v>
      </c>
      <c r="DW1441" s="2" t="s">
        <v>313</v>
      </c>
      <c r="DX1441" s="2">
        <v>10</v>
      </c>
      <c r="DY1441" s="2"/>
      <c r="DZ1441" s="2" t="s">
        <v>3</v>
      </c>
      <c r="EA1441" s="2" t="s">
        <v>3</v>
      </c>
      <c r="EB1441" s="2" t="s">
        <v>3</v>
      </c>
      <c r="EC1441" s="2" t="s">
        <v>3</v>
      </c>
      <c r="ED1441" s="2"/>
      <c r="EE1441" s="2">
        <v>56938502</v>
      </c>
      <c r="EF1441" s="2">
        <v>40</v>
      </c>
      <c r="EG1441" s="2" t="s">
        <v>1154</v>
      </c>
      <c r="EH1441" s="2">
        <v>0</v>
      </c>
      <c r="EI1441" s="2" t="s">
        <v>3</v>
      </c>
      <c r="EJ1441" s="2">
        <v>2</v>
      </c>
      <c r="EK1441" s="2">
        <v>68</v>
      </c>
      <c r="EL1441" s="2" t="s">
        <v>1155</v>
      </c>
      <c r="EM1441" s="2" t="s">
        <v>1156</v>
      </c>
      <c r="EN1441" s="2"/>
      <c r="EO1441" s="2" t="s">
        <v>1157</v>
      </c>
      <c r="EP1441" s="2"/>
      <c r="EQ1441" s="2">
        <v>131072</v>
      </c>
      <c r="ER1441" s="2">
        <v>473.33</v>
      </c>
      <c r="ES1441" s="2">
        <v>1.29</v>
      </c>
      <c r="ET1441" s="2">
        <v>1.1000000000000001</v>
      </c>
      <c r="EU1441" s="2">
        <v>0.13</v>
      </c>
      <c r="EV1441" s="2">
        <v>470.94</v>
      </c>
      <c r="EW1441" s="2">
        <v>29.96</v>
      </c>
      <c r="EX1441" s="2">
        <v>0</v>
      </c>
      <c r="EY1441" s="2">
        <v>0</v>
      </c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>
        <v>0</v>
      </c>
      <c r="FR1441" s="2">
        <v>0</v>
      </c>
      <c r="FS1441" s="2">
        <v>0</v>
      </c>
      <c r="FT1441" s="2"/>
      <c r="FU1441" s="2"/>
      <c r="FV1441" s="2"/>
      <c r="FW1441" s="2"/>
      <c r="FX1441" s="2">
        <v>90</v>
      </c>
      <c r="FY1441" s="2">
        <v>46</v>
      </c>
      <c r="FZ1441" s="2"/>
      <c r="GA1441" s="2" t="s">
        <v>3</v>
      </c>
      <c r="GB1441" s="2"/>
      <c r="GC1441" s="2"/>
      <c r="GD1441" s="2">
        <v>1</v>
      </c>
      <c r="GE1441" s="2"/>
      <c r="GF1441" s="2">
        <v>968422704</v>
      </c>
      <c r="GG1441" s="2">
        <v>2</v>
      </c>
      <c r="GH1441" s="2">
        <v>1</v>
      </c>
      <c r="GI1441" s="2">
        <v>2</v>
      </c>
      <c r="GJ1441" s="2">
        <v>0</v>
      </c>
      <c r="GK1441" s="2">
        <v>0</v>
      </c>
      <c r="GL1441" s="2">
        <f t="shared" si="1186"/>
        <v>0</v>
      </c>
      <c r="GM1441" s="2">
        <f t="shared" si="1187"/>
        <v>139.94</v>
      </c>
      <c r="GN1441" s="2">
        <f t="shared" si="1188"/>
        <v>0</v>
      </c>
      <c r="GO1441" s="2">
        <f t="shared" si="1189"/>
        <v>139.94</v>
      </c>
      <c r="GP1441" s="2">
        <f t="shared" si="1190"/>
        <v>0</v>
      </c>
      <c r="GQ1441" s="2"/>
      <c r="GR1441" s="2">
        <v>0</v>
      </c>
      <c r="GS1441" s="2">
        <v>3</v>
      </c>
      <c r="GT1441" s="2">
        <v>0</v>
      </c>
      <c r="GU1441" s="2" t="s">
        <v>3</v>
      </c>
      <c r="GV1441" s="2">
        <f t="shared" si="1191"/>
        <v>0</v>
      </c>
      <c r="GW1441" s="2">
        <v>1</v>
      </c>
      <c r="GX1441" s="2">
        <f t="shared" si="1192"/>
        <v>0</v>
      </c>
      <c r="GY1441" s="2"/>
      <c r="GZ1441" s="2"/>
      <c r="HA1441" s="2">
        <v>0</v>
      </c>
      <c r="HB1441" s="2">
        <v>0</v>
      </c>
      <c r="HC1441" s="2">
        <f t="shared" si="1193"/>
        <v>0</v>
      </c>
      <c r="HD1441" s="2"/>
      <c r="HE1441" s="2" t="s">
        <v>3</v>
      </c>
      <c r="HF1441" s="2" t="s">
        <v>3</v>
      </c>
      <c r="HG1441" s="2"/>
      <c r="HH1441" s="2"/>
      <c r="HI1441" s="2"/>
      <c r="HJ1441" s="2"/>
      <c r="HK1441" s="2"/>
      <c r="HL1441" s="2"/>
      <c r="HM1441" s="2" t="s">
        <v>3</v>
      </c>
      <c r="HN1441" s="2" t="s">
        <v>3</v>
      </c>
      <c r="HO1441" s="2" t="s">
        <v>3</v>
      </c>
      <c r="HP1441" s="2" t="s">
        <v>3</v>
      </c>
      <c r="HQ1441" s="2" t="s">
        <v>3</v>
      </c>
      <c r="HR1441" s="2"/>
      <c r="HS1441" s="2">
        <v>0</v>
      </c>
      <c r="HT1441" s="2"/>
      <c r="HU1441" s="2"/>
      <c r="HV1441" s="2"/>
      <c r="HW1441" s="2"/>
      <c r="HX1441" s="2"/>
      <c r="HY1441" s="2"/>
      <c r="HZ1441" s="2"/>
      <c r="IA1441" s="2"/>
      <c r="IB1441" s="2"/>
      <c r="IC1441" s="2"/>
      <c r="ID1441" s="2"/>
      <c r="IE1441" s="2"/>
      <c r="IF1441" s="2"/>
      <c r="IG1441" s="2"/>
      <c r="IH1441" s="2"/>
      <c r="II1441" s="2"/>
      <c r="IJ1441" s="2"/>
      <c r="IK1441" s="2">
        <v>0</v>
      </c>
      <c r="IL1441" s="2"/>
      <c r="IM1441" s="2"/>
      <c r="IN1441" s="2"/>
      <c r="IO1441" s="2"/>
      <c r="IP1441" s="2"/>
      <c r="IQ1441" s="2"/>
      <c r="IR1441" s="2"/>
      <c r="IS1441" s="2"/>
      <c r="IT1441" s="2"/>
      <c r="IU1441" s="2"/>
    </row>
    <row r="1442" spans="1:255" x14ac:dyDescent="0.2">
      <c r="A1442" s="3">
        <v>17</v>
      </c>
      <c r="B1442" s="3">
        <v>1</v>
      </c>
      <c r="C1442" s="3">
        <f>ROW(SmtRes!A1298)</f>
        <v>1298</v>
      </c>
      <c r="D1442" s="3">
        <f>ROW(EtalonRes!A1640)</f>
        <v>1640</v>
      </c>
      <c r="E1442" s="3" t="s">
        <v>1287</v>
      </c>
      <c r="F1442" s="3" t="s">
        <v>1288</v>
      </c>
      <c r="G1442" s="3" t="s">
        <v>1289</v>
      </c>
      <c r="H1442" s="3" t="s">
        <v>313</v>
      </c>
      <c r="I1442" s="3">
        <f>ROUND(1/10,9)</f>
        <v>0.1</v>
      </c>
      <c r="J1442" s="3">
        <v>0</v>
      </c>
      <c r="K1442" s="3">
        <f>ROUND(1/10,9)</f>
        <v>0.1</v>
      </c>
      <c r="O1442" s="3">
        <f t="shared" si="1169"/>
        <v>3337.36</v>
      </c>
      <c r="P1442" s="3">
        <f t="shared" si="1208"/>
        <v>0.99</v>
      </c>
      <c r="Q1442" s="3">
        <f>(ROUND((ROUND((((ET1442*1.2))*AV1442*I1442),2)*BB1442),2)+ROUND((ROUND(((AE1442-((EU1442*1.2)))*AV1442*I1442),2)*BS1442),2))</f>
        <v>2.14</v>
      </c>
      <c r="R1442" s="3">
        <f>(ROUND((ROUND((((EU1442*1.2))*AV1442*I1442),2)*BS1442),2)+ROUND((ROUND(((AE1442-((EU1442*1.2)))*AV1442*I1442),2)*BS1442),2))</f>
        <v>1.1299999999999999</v>
      </c>
      <c r="S1442" s="3">
        <f t="shared" si="1171"/>
        <v>3334.23</v>
      </c>
      <c r="T1442" s="3">
        <f t="shared" si="1172"/>
        <v>0</v>
      </c>
      <c r="U1442" s="3">
        <f t="shared" si="1173"/>
        <v>3.7641743999999999</v>
      </c>
      <c r="V1442" s="3">
        <f t="shared" si="1174"/>
        <v>0</v>
      </c>
      <c r="W1442" s="3">
        <f t="shared" si="1175"/>
        <v>0</v>
      </c>
      <c r="X1442" s="3">
        <f>(ROUND((((S1442+ROUND((ROUND((((EU1442*1.2))*AV1442*I1442),2)*BS1442),2))*AT1442)/100),2)+ROUND(((ROUND((ROUND(((AE1442-((EU1442*1.2)))*AV1442*I1442),2)*BS1442),2)*AT1442)/100),2))</f>
        <v>3001.82</v>
      </c>
      <c r="Y1442" s="3">
        <f>(ROUND((((S1442+ROUND((ROUND((((EU1442*1.2))*AV1442*I1442),2)*BS1442),2))*AU1442)/100),2)+ROUND(((ROUND((ROUND(((AE1442-((EU1442*1.2)))*AV1442*I1442),2)*BS1442),2)*AU1442)/100),2))</f>
        <v>1534.27</v>
      </c>
      <c r="AA1442" s="3">
        <v>56661436</v>
      </c>
      <c r="AB1442" s="3">
        <f t="shared" si="1176"/>
        <v>567.73800000000006</v>
      </c>
      <c r="AC1442" s="3">
        <f>ROUND(((ES1442*1)),6)</f>
        <v>1.29</v>
      </c>
      <c r="AD1442" s="3">
        <f>ROUND(((((ET1442*1.2))-((EU1442*1.2)))+AE1442),6)</f>
        <v>1.32</v>
      </c>
      <c r="AE1442" s="3">
        <f>ROUND(((EU1442*1.2)),6)</f>
        <v>0.156</v>
      </c>
      <c r="AF1442" s="3">
        <f>ROUND(((EV1442*1.2)),6)</f>
        <v>565.12800000000004</v>
      </c>
      <c r="AG1442" s="3">
        <f t="shared" si="1177"/>
        <v>0</v>
      </c>
      <c r="AH1442" s="3">
        <f>((EW1442*1.2))</f>
        <v>35.951999999999998</v>
      </c>
      <c r="AI1442" s="3">
        <f>((EX1442*1.2))</f>
        <v>0</v>
      </c>
      <c r="AJ1442" s="3">
        <f t="shared" si="1178"/>
        <v>0</v>
      </c>
      <c r="AK1442" s="3">
        <v>473.33</v>
      </c>
      <c r="AL1442" s="3">
        <v>1.29</v>
      </c>
      <c r="AM1442" s="3">
        <v>1.1000000000000001</v>
      </c>
      <c r="AN1442" s="3">
        <v>0.13</v>
      </c>
      <c r="AO1442" s="3">
        <v>470.94</v>
      </c>
      <c r="AP1442" s="3">
        <v>0</v>
      </c>
      <c r="AQ1442" s="3">
        <v>29.96</v>
      </c>
      <c r="AR1442" s="3">
        <v>0</v>
      </c>
      <c r="AS1442" s="3">
        <v>0</v>
      </c>
      <c r="AT1442" s="3">
        <v>90</v>
      </c>
      <c r="AU1442" s="3">
        <v>46</v>
      </c>
      <c r="AV1442" s="3">
        <v>1.0469999999999999</v>
      </c>
      <c r="AW1442" s="3">
        <v>1</v>
      </c>
      <c r="AZ1442" s="3">
        <v>1</v>
      </c>
      <c r="BA1442" s="3">
        <v>56.35</v>
      </c>
      <c r="BB1442" s="3">
        <v>15.29</v>
      </c>
      <c r="BC1442" s="3">
        <v>7.61</v>
      </c>
      <c r="BD1442" s="3" t="s">
        <v>3</v>
      </c>
      <c r="BE1442" s="3" t="s">
        <v>3</v>
      </c>
      <c r="BF1442" s="3" t="s">
        <v>3</v>
      </c>
      <c r="BG1442" s="3" t="s">
        <v>3</v>
      </c>
      <c r="BH1442" s="3">
        <v>0</v>
      </c>
      <c r="BI1442" s="3">
        <v>2</v>
      </c>
      <c r="BJ1442" s="3" t="s">
        <v>1290</v>
      </c>
      <c r="BM1442" s="3">
        <v>68</v>
      </c>
      <c r="BN1442" s="3">
        <v>0</v>
      </c>
      <c r="BO1442" s="3" t="s">
        <v>1288</v>
      </c>
      <c r="BP1442" s="3">
        <v>1</v>
      </c>
      <c r="BQ1442" s="3">
        <v>40</v>
      </c>
      <c r="BR1442" s="3">
        <v>0</v>
      </c>
      <c r="BS1442" s="3">
        <v>56.35</v>
      </c>
      <c r="BT1442" s="3">
        <v>1</v>
      </c>
      <c r="BU1442" s="3">
        <v>1</v>
      </c>
      <c r="BV1442" s="3">
        <v>1</v>
      </c>
      <c r="BW1442" s="3">
        <v>1</v>
      </c>
      <c r="BX1442" s="3">
        <v>1</v>
      </c>
      <c r="BY1442" s="3" t="s">
        <v>3</v>
      </c>
      <c r="BZ1442" s="3">
        <v>90</v>
      </c>
      <c r="CA1442" s="3">
        <v>46</v>
      </c>
      <c r="CB1442" s="3" t="s">
        <v>3</v>
      </c>
      <c r="CE1442" s="3">
        <v>1566</v>
      </c>
      <c r="CF1442" s="3">
        <v>0</v>
      </c>
      <c r="CG1442" s="3">
        <v>0</v>
      </c>
      <c r="CM1442" s="3">
        <v>0</v>
      </c>
      <c r="CN1442" s="3" t="s">
        <v>2148</v>
      </c>
      <c r="CO1442" s="3">
        <v>0</v>
      </c>
      <c r="CP1442" s="3">
        <f t="shared" si="1179"/>
        <v>3337.36</v>
      </c>
      <c r="CQ1442" s="3">
        <f t="shared" si="1209"/>
        <v>9.82</v>
      </c>
      <c r="CR1442" s="3">
        <f>(ROUND((ROUND((((ET1442*1.2))*AV1442*1),2)*BB1442),2)+ROUND((ROUND(((AE1442-((EU1442*1.2)))*AV1442*1),2)*BS1442),2))</f>
        <v>21.1</v>
      </c>
      <c r="CS1442" s="3">
        <f>(ROUND((ROUND((((EU1442*1.2))*AV1442*1),2)*BS1442),2)+ROUND((ROUND(((AE1442-((EU1442*1.2)))*AV1442*1),2)*BS1442),2))</f>
        <v>9.02</v>
      </c>
      <c r="CT1442" s="3">
        <f t="shared" si="1181"/>
        <v>33341.730000000003</v>
      </c>
      <c r="CU1442" s="3">
        <f t="shared" si="1182"/>
        <v>0</v>
      </c>
      <c r="CV1442" s="3">
        <f t="shared" si="1183"/>
        <v>37.641743999999996</v>
      </c>
      <c r="CW1442" s="3">
        <f t="shared" si="1184"/>
        <v>0</v>
      </c>
      <c r="CX1442" s="3">
        <f t="shared" si="1185"/>
        <v>0</v>
      </c>
      <c r="CY1442" s="3">
        <f>(ROUND((((S1442+ROUND((ROUND((((EU1442*1.2))*AV1442*1),2)*BS1442),2))*AT1442)/100),2)+ROUND(((ROUND((ROUND(((AE1442-((EU1442*1.2)))*AV1442*1),2)*BS1442),2)*AT1442)/100),2))</f>
        <v>3008.93</v>
      </c>
      <c r="CZ1442" s="3">
        <f>(ROUND((((S1442+ROUND((ROUND((((EU1442*1.2))*AV1442*1),2)*BS1442),2))*AU1442)/100),2)+ROUND(((ROUND((ROUND(((AE1442-((EU1442*1.2)))*AV1442*1),2)*BS1442),2)*AU1442)/100),2))</f>
        <v>1537.9</v>
      </c>
      <c r="DB1442" s="3">
        <v>334</v>
      </c>
      <c r="DC1442" s="3" t="s">
        <v>3</v>
      </c>
      <c r="DD1442" s="3" t="s">
        <v>1152</v>
      </c>
      <c r="DE1442" s="3" t="s">
        <v>1153</v>
      </c>
      <c r="DF1442" s="3" t="s">
        <v>1153</v>
      </c>
      <c r="DG1442" s="3" t="s">
        <v>1153</v>
      </c>
      <c r="DH1442" s="3" t="s">
        <v>3</v>
      </c>
      <c r="DI1442" s="3" t="s">
        <v>1153</v>
      </c>
      <c r="DJ1442" s="3" t="s">
        <v>1153</v>
      </c>
      <c r="DK1442" s="3" t="s">
        <v>3</v>
      </c>
      <c r="DL1442" s="3" t="s">
        <v>3</v>
      </c>
      <c r="DM1442" s="3" t="s">
        <v>3</v>
      </c>
      <c r="DN1442" s="3">
        <v>0</v>
      </c>
      <c r="DO1442" s="3">
        <v>0</v>
      </c>
      <c r="DP1442" s="3">
        <v>1</v>
      </c>
      <c r="DQ1442" s="3">
        <v>1</v>
      </c>
      <c r="DU1442" s="3">
        <v>1010</v>
      </c>
      <c r="DV1442" s="3" t="s">
        <v>313</v>
      </c>
      <c r="DW1442" s="3" t="s">
        <v>313</v>
      </c>
      <c r="DX1442" s="3">
        <v>10</v>
      </c>
      <c r="DZ1442" s="3" t="s">
        <v>3</v>
      </c>
      <c r="EA1442" s="3" t="s">
        <v>3</v>
      </c>
      <c r="EB1442" s="3" t="s">
        <v>3</v>
      </c>
      <c r="EC1442" s="3" t="s">
        <v>3</v>
      </c>
      <c r="EE1442" s="3">
        <v>56938502</v>
      </c>
      <c r="EF1442" s="3">
        <v>40</v>
      </c>
      <c r="EG1442" s="3" t="s">
        <v>1154</v>
      </c>
      <c r="EH1442" s="3">
        <v>0</v>
      </c>
      <c r="EI1442" s="3" t="s">
        <v>3</v>
      </c>
      <c r="EJ1442" s="3">
        <v>2</v>
      </c>
      <c r="EK1442" s="3">
        <v>68</v>
      </c>
      <c r="EL1442" s="3" t="s">
        <v>1155</v>
      </c>
      <c r="EM1442" s="3" t="s">
        <v>1156</v>
      </c>
      <c r="EO1442" s="3" t="s">
        <v>1157</v>
      </c>
      <c r="EQ1442" s="3">
        <v>131072</v>
      </c>
      <c r="ER1442" s="3">
        <v>473.33</v>
      </c>
      <c r="ES1442" s="3">
        <v>1.29</v>
      </c>
      <c r="ET1442" s="3">
        <v>1.1000000000000001</v>
      </c>
      <c r="EU1442" s="3">
        <v>0.13</v>
      </c>
      <c r="EV1442" s="3">
        <v>470.94</v>
      </c>
      <c r="EW1442" s="3">
        <v>29.96</v>
      </c>
      <c r="EX1442" s="3">
        <v>0</v>
      </c>
      <c r="EY1442" s="3">
        <v>0</v>
      </c>
      <c r="FQ1442" s="3">
        <v>0</v>
      </c>
      <c r="FR1442" s="3">
        <v>0</v>
      </c>
      <c r="FS1442" s="3">
        <v>0</v>
      </c>
      <c r="FX1442" s="3">
        <v>90</v>
      </c>
      <c r="FY1442" s="3">
        <v>46</v>
      </c>
      <c r="GA1442" s="3" t="s">
        <v>3</v>
      </c>
      <c r="GD1442" s="3">
        <v>1</v>
      </c>
      <c r="GF1442" s="3">
        <v>968422704</v>
      </c>
      <c r="GG1442" s="3">
        <v>2</v>
      </c>
      <c r="GH1442" s="3">
        <v>1</v>
      </c>
      <c r="GI1442" s="3">
        <v>2</v>
      </c>
      <c r="GJ1442" s="3">
        <v>0</v>
      </c>
      <c r="GK1442" s="3">
        <v>0</v>
      </c>
      <c r="GL1442" s="3">
        <f t="shared" si="1186"/>
        <v>0</v>
      </c>
      <c r="GM1442" s="3">
        <f t="shared" si="1187"/>
        <v>7873.45</v>
      </c>
      <c r="GN1442" s="3">
        <f t="shared" si="1188"/>
        <v>0</v>
      </c>
      <c r="GO1442" s="3">
        <f t="shared" si="1189"/>
        <v>7873.45</v>
      </c>
      <c r="GP1442" s="3">
        <f t="shared" si="1190"/>
        <v>0</v>
      </c>
      <c r="GR1442" s="3">
        <v>0</v>
      </c>
      <c r="GS1442" s="3">
        <v>3</v>
      </c>
      <c r="GT1442" s="3">
        <v>0</v>
      </c>
      <c r="GU1442" s="3" t="s">
        <v>3</v>
      </c>
      <c r="GV1442" s="3">
        <f t="shared" si="1191"/>
        <v>0</v>
      </c>
      <c r="GW1442" s="3">
        <v>1</v>
      </c>
      <c r="GX1442" s="3">
        <f t="shared" si="1192"/>
        <v>0</v>
      </c>
      <c r="HA1442" s="3">
        <v>0</v>
      </c>
      <c r="HB1442" s="3">
        <v>0</v>
      </c>
      <c r="HC1442" s="3">
        <f t="shared" si="1193"/>
        <v>0</v>
      </c>
      <c r="HE1442" s="3" t="s">
        <v>3</v>
      </c>
      <c r="HF1442" s="3" t="s">
        <v>3</v>
      </c>
      <c r="HM1442" s="3" t="s">
        <v>3</v>
      </c>
      <c r="HN1442" s="3" t="s">
        <v>3</v>
      </c>
      <c r="HO1442" s="3" t="s">
        <v>3</v>
      </c>
      <c r="HP1442" s="3" t="s">
        <v>3</v>
      </c>
      <c r="HQ1442" s="3" t="s">
        <v>3</v>
      </c>
      <c r="HS1442" s="3">
        <v>0</v>
      </c>
      <c r="IK1442" s="3">
        <v>0</v>
      </c>
    </row>
    <row r="1443" spans="1:255" x14ac:dyDescent="0.2">
      <c r="A1443" s="2">
        <v>17</v>
      </c>
      <c r="B1443" s="2">
        <v>1</v>
      </c>
      <c r="C1443" s="2"/>
      <c r="D1443" s="2"/>
      <c r="E1443" s="2" t="s">
        <v>1291</v>
      </c>
      <c r="F1443" s="2" t="s">
        <v>1292</v>
      </c>
      <c r="G1443" s="2" t="s">
        <v>1293</v>
      </c>
      <c r="H1443" s="2" t="s">
        <v>41</v>
      </c>
      <c r="I1443" s="2">
        <v>1</v>
      </c>
      <c r="J1443" s="2">
        <v>0</v>
      </c>
      <c r="K1443" s="2">
        <v>1</v>
      </c>
      <c r="L1443" s="2"/>
      <c r="M1443" s="2"/>
      <c r="N1443" s="2"/>
      <c r="O1443" s="2">
        <f t="shared" si="1169"/>
        <v>35191.79</v>
      </c>
      <c r="P1443" s="2">
        <f t="shared" si="1208"/>
        <v>35191.79</v>
      </c>
      <c r="Q1443" s="2">
        <f>(ROUND((ROUND(((ET1443)*AV1443*I1443),2)*BB1443),2)+ROUND((ROUND(((AE1443-(EU1443))*AV1443*I1443),2)*BS1443),2))</f>
        <v>0</v>
      </c>
      <c r="R1443" s="2">
        <f>(ROUND((ROUND(((EU1443)*AV1443*I1443),2)*BS1443),2)+ROUND((ROUND(((AE1443-(EU1443))*AV1443*I1443),2)*BS1443),2))</f>
        <v>0</v>
      </c>
      <c r="S1443" s="2">
        <f t="shared" si="1171"/>
        <v>0</v>
      </c>
      <c r="T1443" s="2">
        <f t="shared" si="1172"/>
        <v>0</v>
      </c>
      <c r="U1443" s="2">
        <f t="shared" si="1173"/>
        <v>0</v>
      </c>
      <c r="V1443" s="2">
        <f t="shared" si="1174"/>
        <v>0</v>
      </c>
      <c r="W1443" s="2">
        <f t="shared" si="1175"/>
        <v>0</v>
      </c>
      <c r="X1443" s="2">
        <f>(ROUND((((S1443+ROUND((ROUND(((EU1443)*AV1443*I1443),2)*BS1443),2))*AT1443)/100),2)+ROUND(((ROUND((ROUND(((AE1443-(EU1443))*AV1443*I1443),2)*BS1443),2)*AT1443)/100),2))</f>
        <v>0</v>
      </c>
      <c r="Y1443" s="2">
        <f>(ROUND((((S1443+ROUND((ROUND(((EU1443)*AV1443*I1443),2)*BS1443),2))*AU1443)/100),2)+ROUND(((ROUND((ROUND(((AE1443-(EU1443))*AV1443*I1443),2)*BS1443),2)*AU1443)/100),2))</f>
        <v>0</v>
      </c>
      <c r="Z1443" s="2"/>
      <c r="AA1443" s="2">
        <v>56661434</v>
      </c>
      <c r="AB1443" s="2">
        <f t="shared" ref="AB1443:AB1444" si="1212">ROUND((AC1443+AD1443+AF1443),6)</f>
        <v>35191.79</v>
      </c>
      <c r="AC1443" s="2">
        <f>ROUND((ES1443),6)</f>
        <v>35191.79</v>
      </c>
      <c r="AD1443" s="2">
        <f>ROUND((((ET1443)-(EU1443))+AE1443),6)</f>
        <v>0</v>
      </c>
      <c r="AE1443" s="2">
        <f>ROUND((EU1443),6)</f>
        <v>0</v>
      </c>
      <c r="AF1443" s="2">
        <f>ROUND((EV1443),6)</f>
        <v>0</v>
      </c>
      <c r="AG1443" s="2">
        <f t="shared" si="1177"/>
        <v>0</v>
      </c>
      <c r="AH1443" s="2">
        <f>(EW1443)</f>
        <v>0</v>
      </c>
      <c r="AI1443" s="2">
        <f>(EX1443)</f>
        <v>0</v>
      </c>
      <c r="AJ1443" s="2">
        <f t="shared" si="1178"/>
        <v>0</v>
      </c>
      <c r="AK1443" s="2">
        <v>35191.79</v>
      </c>
      <c r="AL1443" s="2">
        <v>35191.79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1</v>
      </c>
      <c r="AW1443" s="2">
        <v>1</v>
      </c>
      <c r="AX1443" s="2"/>
      <c r="AY1443" s="2"/>
      <c r="AZ1443" s="2">
        <v>1</v>
      </c>
      <c r="BA1443" s="2">
        <v>1</v>
      </c>
      <c r="BB1443" s="2">
        <v>1</v>
      </c>
      <c r="BC1443" s="2">
        <v>1</v>
      </c>
      <c r="BD1443" s="2" t="s">
        <v>3</v>
      </c>
      <c r="BE1443" s="2" t="s">
        <v>3</v>
      </c>
      <c r="BF1443" s="2" t="s">
        <v>3</v>
      </c>
      <c r="BG1443" s="2" t="s">
        <v>3</v>
      </c>
      <c r="BH1443" s="2">
        <v>3</v>
      </c>
      <c r="BI1443" s="2">
        <v>3</v>
      </c>
      <c r="BJ1443" s="2" t="s">
        <v>1292</v>
      </c>
      <c r="BK1443" s="2"/>
      <c r="BL1443" s="2"/>
      <c r="BM1443" s="2">
        <v>400007</v>
      </c>
      <c r="BN1443" s="2">
        <v>0</v>
      </c>
      <c r="BO1443" s="2" t="s">
        <v>3</v>
      </c>
      <c r="BP1443" s="2">
        <v>0</v>
      </c>
      <c r="BQ1443" s="2">
        <v>214</v>
      </c>
      <c r="BR1443" s="2">
        <v>0</v>
      </c>
      <c r="BS1443" s="2">
        <v>1</v>
      </c>
      <c r="BT1443" s="2">
        <v>1</v>
      </c>
      <c r="BU1443" s="2">
        <v>1</v>
      </c>
      <c r="BV1443" s="2">
        <v>1</v>
      </c>
      <c r="BW1443" s="2">
        <v>1</v>
      </c>
      <c r="BX1443" s="2">
        <v>1</v>
      </c>
      <c r="BY1443" s="2" t="s">
        <v>3</v>
      </c>
      <c r="BZ1443" s="2">
        <v>0</v>
      </c>
      <c r="CA1443" s="2">
        <v>0</v>
      </c>
      <c r="CB1443" s="2" t="s">
        <v>3</v>
      </c>
      <c r="CC1443" s="2"/>
      <c r="CD1443" s="2"/>
      <c r="CE1443" s="2">
        <v>1566</v>
      </c>
      <c r="CF1443" s="2">
        <v>0</v>
      </c>
      <c r="CG1443" s="2">
        <v>0</v>
      </c>
      <c r="CH1443" s="2"/>
      <c r="CI1443" s="2"/>
      <c r="CJ1443" s="2"/>
      <c r="CK1443" s="2"/>
      <c r="CL1443" s="2"/>
      <c r="CM1443" s="2">
        <v>0</v>
      </c>
      <c r="CN1443" s="2" t="s">
        <v>3</v>
      </c>
      <c r="CO1443" s="2">
        <v>0</v>
      </c>
      <c r="CP1443" s="2">
        <f t="shared" si="1179"/>
        <v>35191.79</v>
      </c>
      <c r="CQ1443" s="2">
        <f t="shared" si="1209"/>
        <v>35191.79</v>
      </c>
      <c r="CR1443" s="2">
        <f>(ROUND((ROUND(((ET1443)*AV1443*1),2)*BB1443),2)+ROUND((ROUND(((AE1443-(EU1443))*AV1443*1),2)*BS1443),2))</f>
        <v>0</v>
      </c>
      <c r="CS1443" s="2">
        <f>(ROUND((ROUND(((EU1443)*AV1443*1),2)*BS1443),2)+ROUND((ROUND(((AE1443-(EU1443))*AV1443*1),2)*BS1443),2))</f>
        <v>0</v>
      </c>
      <c r="CT1443" s="2">
        <f t="shared" si="1181"/>
        <v>0</v>
      </c>
      <c r="CU1443" s="2">
        <f t="shared" si="1182"/>
        <v>0</v>
      </c>
      <c r="CV1443" s="2">
        <f t="shared" si="1183"/>
        <v>0</v>
      </c>
      <c r="CW1443" s="2">
        <f t="shared" si="1184"/>
        <v>0</v>
      </c>
      <c r="CX1443" s="2">
        <f t="shared" si="1185"/>
        <v>0</v>
      </c>
      <c r="CY1443" s="2">
        <f>(ROUND((((S1443+ROUND((ROUND(((EU1443)*AV1443*1),2)*BS1443),2))*AT1443)/100),2)+ROUND(((ROUND((ROUND(((AE1443-(EU1443))*AV1443*1),2)*BS1443),2)*AT1443)/100),2))</f>
        <v>0</v>
      </c>
      <c r="CZ1443" s="2">
        <f>(ROUND((((S1443+ROUND((ROUND(((EU1443)*AV1443*1),2)*BS1443),2))*AU1443)/100),2)+ROUND(((ROUND((ROUND(((AE1443-(EU1443))*AV1443*1),2)*BS1443),2)*AU1443)/100),2))</f>
        <v>0</v>
      </c>
      <c r="DA1443" s="2"/>
      <c r="DB1443" s="2"/>
      <c r="DC1443" s="2" t="s">
        <v>3</v>
      </c>
      <c r="DD1443" s="2" t="s">
        <v>3</v>
      </c>
      <c r="DE1443" s="2" t="s">
        <v>3</v>
      </c>
      <c r="DF1443" s="2" t="s">
        <v>3</v>
      </c>
      <c r="DG1443" s="2" t="s">
        <v>3</v>
      </c>
      <c r="DH1443" s="2" t="s">
        <v>3</v>
      </c>
      <c r="DI1443" s="2" t="s">
        <v>3</v>
      </c>
      <c r="DJ1443" s="2" t="s">
        <v>3</v>
      </c>
      <c r="DK1443" s="2" t="s">
        <v>3</v>
      </c>
      <c r="DL1443" s="2" t="s">
        <v>3</v>
      </c>
      <c r="DM1443" s="2" t="s">
        <v>3</v>
      </c>
      <c r="DN1443" s="2">
        <v>0</v>
      </c>
      <c r="DO1443" s="2">
        <v>0</v>
      </c>
      <c r="DP1443" s="2">
        <v>1</v>
      </c>
      <c r="DQ1443" s="2">
        <v>1</v>
      </c>
      <c r="DR1443" s="2"/>
      <c r="DS1443" s="2"/>
      <c r="DT1443" s="2"/>
      <c r="DU1443" s="2">
        <v>1013</v>
      </c>
      <c r="DV1443" s="2" t="s">
        <v>41</v>
      </c>
      <c r="DW1443" s="2" t="s">
        <v>41</v>
      </c>
      <c r="DX1443" s="2">
        <v>1</v>
      </c>
      <c r="DY1443" s="2"/>
      <c r="DZ1443" s="2" t="s">
        <v>3</v>
      </c>
      <c r="EA1443" s="2" t="s">
        <v>3</v>
      </c>
      <c r="EB1443" s="2" t="s">
        <v>3</v>
      </c>
      <c r="EC1443" s="2" t="s">
        <v>3</v>
      </c>
      <c r="ED1443" s="2"/>
      <c r="EE1443" s="2">
        <v>56938434</v>
      </c>
      <c r="EF1443" s="2">
        <v>214</v>
      </c>
      <c r="EG1443" s="2" t="s">
        <v>42</v>
      </c>
      <c r="EH1443" s="2">
        <v>0</v>
      </c>
      <c r="EI1443" s="2" t="s">
        <v>3</v>
      </c>
      <c r="EJ1443" s="2">
        <v>3</v>
      </c>
      <c r="EK1443" s="2">
        <v>400007</v>
      </c>
      <c r="EL1443" s="2" t="s">
        <v>42</v>
      </c>
      <c r="EM1443" s="2" t="s">
        <v>43</v>
      </c>
      <c r="EN1443" s="2"/>
      <c r="EO1443" s="2" t="s">
        <v>3</v>
      </c>
      <c r="EP1443" s="2"/>
      <c r="EQ1443" s="2">
        <v>131088</v>
      </c>
      <c r="ER1443" s="2">
        <v>0</v>
      </c>
      <c r="ES1443" s="2">
        <v>35191.79</v>
      </c>
      <c r="ET1443" s="2">
        <v>0</v>
      </c>
      <c r="EU1443" s="2">
        <v>0</v>
      </c>
      <c r="EV1443" s="2">
        <v>0</v>
      </c>
      <c r="EW1443" s="2">
        <v>0</v>
      </c>
      <c r="EX1443" s="2">
        <v>0</v>
      </c>
      <c r="EY1443" s="2">
        <v>0</v>
      </c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  <c r="FQ1443" s="2">
        <v>0</v>
      </c>
      <c r="FR1443" s="2">
        <f>P1443</f>
        <v>35191.79</v>
      </c>
      <c r="FS1443" s="2">
        <v>0</v>
      </c>
      <c r="FT1443" s="2"/>
      <c r="FU1443" s="2"/>
      <c r="FV1443" s="2"/>
      <c r="FW1443" s="2"/>
      <c r="FX1443" s="2">
        <v>0</v>
      </c>
      <c r="FY1443" s="2">
        <v>0</v>
      </c>
      <c r="FZ1443" s="2"/>
      <c r="GA1443" s="2" t="s">
        <v>1294</v>
      </c>
      <c r="GB1443" s="2"/>
      <c r="GC1443" s="2"/>
      <c r="GD1443" s="2">
        <v>1</v>
      </c>
      <c r="GE1443" s="2"/>
      <c r="GF1443" s="2">
        <v>2038815427</v>
      </c>
      <c r="GG1443" s="2">
        <v>2</v>
      </c>
      <c r="GH1443" s="2">
        <v>4</v>
      </c>
      <c r="GI1443" s="2">
        <v>-2</v>
      </c>
      <c r="GJ1443" s="2">
        <v>0</v>
      </c>
      <c r="GK1443" s="2">
        <v>0</v>
      </c>
      <c r="GL1443" s="2">
        <f t="shared" si="1186"/>
        <v>0</v>
      </c>
      <c r="GM1443" s="2">
        <f t="shared" si="1187"/>
        <v>35191.79</v>
      </c>
      <c r="GN1443" s="2">
        <f t="shared" ref="GN1443:GN1444" si="1213">IF(OR(BI1443=0,BI1443=1),GM1443-GX1443,0)</f>
        <v>0</v>
      </c>
      <c r="GO1443" s="2">
        <f t="shared" si="1189"/>
        <v>0</v>
      </c>
      <c r="GP1443" s="2">
        <f t="shared" si="1190"/>
        <v>0</v>
      </c>
      <c r="GQ1443" s="2"/>
      <c r="GR1443" s="2">
        <v>1</v>
      </c>
      <c r="GS1443" s="2">
        <v>2</v>
      </c>
      <c r="GT1443" s="2">
        <v>0</v>
      </c>
      <c r="GU1443" s="2" t="s">
        <v>3</v>
      </c>
      <c r="GV1443" s="2">
        <f t="shared" si="1191"/>
        <v>0</v>
      </c>
      <c r="GW1443" s="2">
        <v>1</v>
      </c>
      <c r="GX1443" s="2">
        <f t="shared" si="1192"/>
        <v>0</v>
      </c>
      <c r="GY1443" s="2"/>
      <c r="GZ1443" s="2"/>
      <c r="HA1443" s="2">
        <v>0</v>
      </c>
      <c r="HB1443" s="2">
        <v>0</v>
      </c>
      <c r="HC1443" s="2">
        <f t="shared" si="1193"/>
        <v>0</v>
      </c>
      <c r="HD1443" s="2"/>
      <c r="HE1443" s="2" t="s">
        <v>45</v>
      </c>
      <c r="HF1443" s="2" t="s">
        <v>46</v>
      </c>
      <c r="HG1443" s="2"/>
      <c r="HH1443" s="2"/>
      <c r="HI1443" s="2"/>
      <c r="HJ1443" s="2"/>
      <c r="HK1443" s="2"/>
      <c r="HL1443" s="2"/>
      <c r="HM1443" s="2" t="s">
        <v>3</v>
      </c>
      <c r="HN1443" s="2" t="s">
        <v>3</v>
      </c>
      <c r="HO1443" s="2" t="s">
        <v>3</v>
      </c>
      <c r="HP1443" s="2" t="s">
        <v>3</v>
      </c>
      <c r="HQ1443" s="2" t="s">
        <v>3</v>
      </c>
      <c r="HR1443" s="2"/>
      <c r="HS1443" s="2">
        <v>0</v>
      </c>
      <c r="HT1443" s="2"/>
      <c r="HU1443" s="2"/>
      <c r="HV1443" s="2"/>
      <c r="HW1443" s="2"/>
      <c r="HX1443" s="2"/>
      <c r="HY1443" s="2"/>
      <c r="HZ1443" s="2"/>
      <c r="IA1443" s="2"/>
      <c r="IB1443" s="2"/>
      <c r="IC1443" s="2"/>
      <c r="ID1443" s="2"/>
      <c r="IE1443" s="2"/>
      <c r="IF1443" s="2"/>
      <c r="IG1443" s="2"/>
      <c r="IH1443" s="2"/>
      <c r="II1443" s="2"/>
      <c r="IJ1443" s="2"/>
      <c r="IK1443" s="2">
        <v>0</v>
      </c>
      <c r="IL1443" s="2"/>
      <c r="IM1443" s="2"/>
      <c r="IN1443" s="2"/>
      <c r="IO1443" s="2"/>
      <c r="IP1443" s="2"/>
      <c r="IQ1443" s="2"/>
      <c r="IR1443" s="2"/>
      <c r="IS1443" s="2"/>
      <c r="IT1443" s="2"/>
      <c r="IU1443" s="2"/>
    </row>
    <row r="1444" spans="1:255" x14ac:dyDescent="0.2">
      <c r="A1444" s="3">
        <v>17</v>
      </c>
      <c r="B1444" s="3">
        <v>1</v>
      </c>
      <c r="E1444" s="3" t="s">
        <v>1291</v>
      </c>
      <c r="F1444" s="3" t="s">
        <v>1292</v>
      </c>
      <c r="G1444" s="3" t="s">
        <v>1293</v>
      </c>
      <c r="H1444" s="3" t="s">
        <v>41</v>
      </c>
      <c r="I1444" s="3">
        <v>1</v>
      </c>
      <c r="J1444" s="3">
        <v>0</v>
      </c>
      <c r="K1444" s="3">
        <v>1</v>
      </c>
      <c r="O1444" s="3">
        <f t="shared" si="1169"/>
        <v>266401.84999999998</v>
      </c>
      <c r="P1444" s="3">
        <f t="shared" si="1208"/>
        <v>266401.84999999998</v>
      </c>
      <c r="Q1444" s="3">
        <f>(ROUND((ROUND(((ET1444)*AV1444*I1444),2)*BB1444),2)+ROUND((ROUND(((AE1444-(EU1444))*AV1444*I1444),2)*BS1444),2))</f>
        <v>0</v>
      </c>
      <c r="R1444" s="3">
        <f>(ROUND((ROUND(((EU1444)*AV1444*I1444),2)*BS1444),2)+ROUND((ROUND(((AE1444-(EU1444))*AV1444*I1444),2)*BS1444),2))</f>
        <v>0</v>
      </c>
      <c r="S1444" s="3">
        <f t="shared" si="1171"/>
        <v>0</v>
      </c>
      <c r="T1444" s="3">
        <f t="shared" si="1172"/>
        <v>0</v>
      </c>
      <c r="U1444" s="3">
        <f t="shared" si="1173"/>
        <v>0</v>
      </c>
      <c r="V1444" s="3">
        <f t="shared" si="1174"/>
        <v>0</v>
      </c>
      <c r="W1444" s="3">
        <f t="shared" si="1175"/>
        <v>0</v>
      </c>
      <c r="X1444" s="3">
        <f>(ROUND((((S1444+ROUND((ROUND(((EU1444)*AV1444*I1444),2)*BS1444),2))*AT1444)/100),2)+ROUND(((ROUND((ROUND(((AE1444-(EU1444))*AV1444*I1444),2)*BS1444),2)*AT1444)/100),2))</f>
        <v>0</v>
      </c>
      <c r="Y1444" s="3">
        <f>(ROUND((((S1444+ROUND((ROUND(((EU1444)*AV1444*I1444),2)*BS1444),2))*AU1444)/100),2)+ROUND(((ROUND((ROUND(((AE1444-(EU1444))*AV1444*I1444),2)*BS1444),2)*AU1444)/100),2))</f>
        <v>0</v>
      </c>
      <c r="AA1444" s="3">
        <v>56661436</v>
      </c>
      <c r="AB1444" s="3">
        <f t="shared" si="1212"/>
        <v>35191.79</v>
      </c>
      <c r="AC1444" s="3">
        <f>ROUND((ES1444),6)</f>
        <v>35191.79</v>
      </c>
      <c r="AD1444" s="3">
        <f>ROUND((((ET1444)-(EU1444))+AE1444),6)</f>
        <v>0</v>
      </c>
      <c r="AE1444" s="3">
        <f>ROUND((EU1444),6)</f>
        <v>0</v>
      </c>
      <c r="AF1444" s="3">
        <f>ROUND((EV1444),6)</f>
        <v>0</v>
      </c>
      <c r="AG1444" s="3">
        <f t="shared" si="1177"/>
        <v>0</v>
      </c>
      <c r="AH1444" s="3">
        <f>(EW1444)</f>
        <v>0</v>
      </c>
      <c r="AI1444" s="3">
        <f>(EX1444)</f>
        <v>0</v>
      </c>
      <c r="AJ1444" s="3">
        <f t="shared" si="1178"/>
        <v>0</v>
      </c>
      <c r="AK1444" s="3">
        <v>35191.79</v>
      </c>
      <c r="AL1444" s="3">
        <v>35191.79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1</v>
      </c>
      <c r="AW1444" s="3">
        <v>1</v>
      </c>
      <c r="AZ1444" s="3">
        <v>1</v>
      </c>
      <c r="BA1444" s="3">
        <v>1</v>
      </c>
      <c r="BB1444" s="3">
        <v>1</v>
      </c>
      <c r="BC1444" s="3">
        <v>7.57</v>
      </c>
      <c r="BD1444" s="3" t="s">
        <v>3</v>
      </c>
      <c r="BE1444" s="3" t="s">
        <v>3</v>
      </c>
      <c r="BF1444" s="3" t="s">
        <v>3</v>
      </c>
      <c r="BG1444" s="3" t="s">
        <v>3</v>
      </c>
      <c r="BH1444" s="3">
        <v>3</v>
      </c>
      <c r="BI1444" s="3">
        <v>3</v>
      </c>
      <c r="BJ1444" s="3" t="s">
        <v>1292</v>
      </c>
      <c r="BM1444" s="3">
        <v>400007</v>
      </c>
      <c r="BN1444" s="3">
        <v>0</v>
      </c>
      <c r="BO1444" s="3" t="s">
        <v>3</v>
      </c>
      <c r="BP1444" s="3">
        <v>0</v>
      </c>
      <c r="BQ1444" s="3">
        <v>214</v>
      </c>
      <c r="BR1444" s="3">
        <v>0</v>
      </c>
      <c r="BS1444" s="3">
        <v>1</v>
      </c>
      <c r="BT1444" s="3">
        <v>1</v>
      </c>
      <c r="BU1444" s="3">
        <v>1</v>
      </c>
      <c r="BV1444" s="3">
        <v>1</v>
      </c>
      <c r="BW1444" s="3">
        <v>1</v>
      </c>
      <c r="BX1444" s="3">
        <v>1</v>
      </c>
      <c r="BY1444" s="3" t="s">
        <v>3</v>
      </c>
      <c r="BZ1444" s="3">
        <v>0</v>
      </c>
      <c r="CA1444" s="3">
        <v>0</v>
      </c>
      <c r="CB1444" s="3" t="s">
        <v>3</v>
      </c>
      <c r="CE1444" s="3">
        <v>1566</v>
      </c>
      <c r="CF1444" s="3">
        <v>0</v>
      </c>
      <c r="CG1444" s="3">
        <v>0</v>
      </c>
      <c r="CM1444" s="3">
        <v>0</v>
      </c>
      <c r="CN1444" s="3" t="s">
        <v>3</v>
      </c>
      <c r="CO1444" s="3">
        <v>0</v>
      </c>
      <c r="CP1444" s="3">
        <f t="shared" si="1179"/>
        <v>266401.84999999998</v>
      </c>
      <c r="CQ1444" s="3">
        <f t="shared" si="1209"/>
        <v>266401.84999999998</v>
      </c>
      <c r="CR1444" s="3">
        <f>(ROUND((ROUND(((ET1444)*AV1444*1),2)*BB1444),2)+ROUND((ROUND(((AE1444-(EU1444))*AV1444*1),2)*BS1444),2))</f>
        <v>0</v>
      </c>
      <c r="CS1444" s="3">
        <f>(ROUND((ROUND(((EU1444)*AV1444*1),2)*BS1444),2)+ROUND((ROUND(((AE1444-(EU1444))*AV1444*1),2)*BS1444),2))</f>
        <v>0</v>
      </c>
      <c r="CT1444" s="3">
        <f t="shared" si="1181"/>
        <v>0</v>
      </c>
      <c r="CU1444" s="3">
        <f t="shared" si="1182"/>
        <v>0</v>
      </c>
      <c r="CV1444" s="3">
        <f t="shared" si="1183"/>
        <v>0</v>
      </c>
      <c r="CW1444" s="3">
        <f t="shared" si="1184"/>
        <v>0</v>
      </c>
      <c r="CX1444" s="3">
        <f t="shared" si="1185"/>
        <v>0</v>
      </c>
      <c r="CY1444" s="3">
        <f>(ROUND((((S1444+ROUND((ROUND(((EU1444)*AV1444*1),2)*BS1444),2))*AT1444)/100),2)+ROUND(((ROUND((ROUND(((AE1444-(EU1444))*AV1444*1),2)*BS1444),2)*AT1444)/100),2))</f>
        <v>0</v>
      </c>
      <c r="CZ1444" s="3">
        <f>(ROUND((((S1444+ROUND((ROUND(((EU1444)*AV1444*1),2)*BS1444),2))*AU1444)/100),2)+ROUND(((ROUND((ROUND(((AE1444-(EU1444))*AV1444*1),2)*BS1444),2)*AU1444)/100),2))</f>
        <v>0</v>
      </c>
      <c r="DC1444" s="3" t="s">
        <v>3</v>
      </c>
      <c r="DD1444" s="3" t="s">
        <v>3</v>
      </c>
      <c r="DE1444" s="3" t="s">
        <v>3</v>
      </c>
      <c r="DF1444" s="3" t="s">
        <v>3</v>
      </c>
      <c r="DG1444" s="3" t="s">
        <v>3</v>
      </c>
      <c r="DH1444" s="3" t="s">
        <v>3</v>
      </c>
      <c r="DI1444" s="3" t="s">
        <v>3</v>
      </c>
      <c r="DJ1444" s="3" t="s">
        <v>3</v>
      </c>
      <c r="DK1444" s="3" t="s">
        <v>3</v>
      </c>
      <c r="DL1444" s="3" t="s">
        <v>3</v>
      </c>
      <c r="DM1444" s="3" t="s">
        <v>3</v>
      </c>
      <c r="DN1444" s="3">
        <v>0</v>
      </c>
      <c r="DO1444" s="3">
        <v>0</v>
      </c>
      <c r="DP1444" s="3">
        <v>1</v>
      </c>
      <c r="DQ1444" s="3">
        <v>1</v>
      </c>
      <c r="DU1444" s="3">
        <v>1013</v>
      </c>
      <c r="DV1444" s="3" t="s">
        <v>41</v>
      </c>
      <c r="DW1444" s="3" t="s">
        <v>41</v>
      </c>
      <c r="DX1444" s="3">
        <v>1</v>
      </c>
      <c r="DZ1444" s="3" t="s">
        <v>3</v>
      </c>
      <c r="EA1444" s="3" t="s">
        <v>3</v>
      </c>
      <c r="EB1444" s="3" t="s">
        <v>3</v>
      </c>
      <c r="EC1444" s="3" t="s">
        <v>3</v>
      </c>
      <c r="EE1444" s="3">
        <v>56938434</v>
      </c>
      <c r="EF1444" s="3">
        <v>214</v>
      </c>
      <c r="EG1444" s="3" t="s">
        <v>42</v>
      </c>
      <c r="EH1444" s="3">
        <v>0</v>
      </c>
      <c r="EI1444" s="3" t="s">
        <v>3</v>
      </c>
      <c r="EJ1444" s="3">
        <v>3</v>
      </c>
      <c r="EK1444" s="3">
        <v>400007</v>
      </c>
      <c r="EL1444" s="3" t="s">
        <v>42</v>
      </c>
      <c r="EM1444" s="3" t="s">
        <v>43</v>
      </c>
      <c r="EO1444" s="3" t="s">
        <v>3</v>
      </c>
      <c r="EQ1444" s="3">
        <v>131088</v>
      </c>
      <c r="ER1444" s="3">
        <v>0</v>
      </c>
      <c r="ES1444" s="3">
        <v>35191.79</v>
      </c>
      <c r="ET1444" s="3">
        <v>0</v>
      </c>
      <c r="EU1444" s="3">
        <v>0</v>
      </c>
      <c r="EV1444" s="3">
        <v>0</v>
      </c>
      <c r="EW1444" s="3">
        <v>0</v>
      </c>
      <c r="EX1444" s="3">
        <v>0</v>
      </c>
      <c r="EY1444" s="3">
        <v>0</v>
      </c>
      <c r="EZ1444" s="3">
        <v>5</v>
      </c>
      <c r="FC1444" s="3">
        <v>1</v>
      </c>
      <c r="FD1444" s="3">
        <v>18</v>
      </c>
      <c r="FF1444" s="3">
        <v>311802.31</v>
      </c>
      <c r="FQ1444" s="3">
        <v>0</v>
      </c>
      <c r="FR1444" s="3">
        <f>P1444</f>
        <v>266401.84999999998</v>
      </c>
      <c r="FS1444" s="3">
        <v>0</v>
      </c>
      <c r="FX1444" s="3">
        <v>0</v>
      </c>
      <c r="FY1444" s="3">
        <v>0</v>
      </c>
      <c r="GA1444" s="3" t="s">
        <v>1294</v>
      </c>
      <c r="GD1444" s="3">
        <v>1</v>
      </c>
      <c r="GF1444" s="3">
        <v>2038815427</v>
      </c>
      <c r="GG1444" s="3">
        <v>2</v>
      </c>
      <c r="GH1444" s="3">
        <v>3</v>
      </c>
      <c r="GI1444" s="3">
        <v>3</v>
      </c>
      <c r="GJ1444" s="3">
        <v>0</v>
      </c>
      <c r="GK1444" s="3">
        <v>0</v>
      </c>
      <c r="GL1444" s="3">
        <f t="shared" si="1186"/>
        <v>0</v>
      </c>
      <c r="GM1444" s="3">
        <f t="shared" si="1187"/>
        <v>266401.84999999998</v>
      </c>
      <c r="GN1444" s="3">
        <f t="shared" si="1213"/>
        <v>0</v>
      </c>
      <c r="GO1444" s="3">
        <f t="shared" si="1189"/>
        <v>0</v>
      </c>
      <c r="GP1444" s="3">
        <f t="shared" si="1190"/>
        <v>0</v>
      </c>
      <c r="GR1444" s="3">
        <v>1</v>
      </c>
      <c r="GS1444" s="3">
        <v>1</v>
      </c>
      <c r="GT1444" s="3">
        <v>0</v>
      </c>
      <c r="GU1444" s="3" t="s">
        <v>3</v>
      </c>
      <c r="GV1444" s="3">
        <f t="shared" si="1191"/>
        <v>0</v>
      </c>
      <c r="GW1444" s="3">
        <v>1</v>
      </c>
      <c r="GX1444" s="3">
        <f t="shared" si="1192"/>
        <v>0</v>
      </c>
      <c r="HA1444" s="3">
        <v>0</v>
      </c>
      <c r="HB1444" s="3">
        <v>0</v>
      </c>
      <c r="HC1444" s="3">
        <f t="shared" si="1193"/>
        <v>0</v>
      </c>
      <c r="HE1444" s="3" t="s">
        <v>45</v>
      </c>
      <c r="HF1444" s="3" t="s">
        <v>46</v>
      </c>
      <c r="HM1444" s="3" t="s">
        <v>3</v>
      </c>
      <c r="HN1444" s="3" t="s">
        <v>3</v>
      </c>
      <c r="HO1444" s="3" t="s">
        <v>3</v>
      </c>
      <c r="HP1444" s="3" t="s">
        <v>3</v>
      </c>
      <c r="HQ1444" s="3" t="s">
        <v>3</v>
      </c>
      <c r="HS1444" s="3">
        <v>0</v>
      </c>
      <c r="IK1444" s="3">
        <v>0</v>
      </c>
    </row>
    <row r="1446" spans="1:255" x14ac:dyDescent="0.2">
      <c r="A1446" s="11">
        <v>51</v>
      </c>
      <c r="B1446" s="11">
        <f>B1343</f>
        <v>1</v>
      </c>
      <c r="C1446" s="11">
        <f>A1343</f>
        <v>5</v>
      </c>
      <c r="D1446" s="11">
        <f>ROW(A1343)</f>
        <v>1343</v>
      </c>
      <c r="E1446" s="11"/>
      <c r="F1446" s="11" t="str">
        <f>IF(F1343&lt;&gt;"",F1343,"")</f>
        <v>Новый подраздел</v>
      </c>
      <c r="G1446" s="11" t="str">
        <f>IF(G1343&lt;&gt;"",G1343,"")</f>
        <v>Монтажные работы</v>
      </c>
      <c r="H1446" s="11">
        <v>0</v>
      </c>
      <c r="I1446" s="11"/>
      <c r="J1446" s="11"/>
      <c r="K1446" s="11"/>
      <c r="L1446" s="11"/>
      <c r="M1446" s="11"/>
      <c r="N1446" s="11"/>
      <c r="O1446" s="11">
        <f t="shared" ref="O1446:T1446" si="1214">ROUND(AB1446,2)</f>
        <v>154648.9</v>
      </c>
      <c r="P1446" s="11">
        <f t="shared" si="1214"/>
        <v>148414.29</v>
      </c>
      <c r="Q1446" s="11">
        <f t="shared" si="1214"/>
        <v>131.28</v>
      </c>
      <c r="R1446" s="11">
        <f t="shared" si="1214"/>
        <v>15.59</v>
      </c>
      <c r="S1446" s="11">
        <f t="shared" si="1214"/>
        <v>6103.33</v>
      </c>
      <c r="T1446" s="11">
        <f t="shared" si="1214"/>
        <v>0</v>
      </c>
      <c r="U1446" s="11">
        <f>AH1446</f>
        <v>478.08365759999998</v>
      </c>
      <c r="V1446" s="11">
        <f>AI1446</f>
        <v>0</v>
      </c>
      <c r="W1446" s="11">
        <f>ROUND(AJ1446,2)</f>
        <v>0</v>
      </c>
      <c r="X1446" s="11">
        <f>ROUND(AK1446,2)</f>
        <v>6506.45</v>
      </c>
      <c r="Y1446" s="11">
        <f>ROUND(AL1446,2)</f>
        <v>3626</v>
      </c>
      <c r="Z1446" s="11"/>
      <c r="AA1446" s="11"/>
      <c r="AB1446" s="11">
        <f>ROUND(SUMIF(AA1347:AA1444,"=56661434",O1347:O1444),2)</f>
        <v>154648.9</v>
      </c>
      <c r="AC1446" s="11">
        <f>ROUND(SUMIF(AA1347:AA1444,"=56661434",P1347:P1444),2)</f>
        <v>148414.29</v>
      </c>
      <c r="AD1446" s="11">
        <f>ROUND(SUMIF(AA1347:AA1444,"=56661434",Q1347:Q1444),2)</f>
        <v>131.28</v>
      </c>
      <c r="AE1446" s="11">
        <f>ROUND(SUMIF(AA1347:AA1444,"=56661434",R1347:R1444),2)</f>
        <v>15.59</v>
      </c>
      <c r="AF1446" s="11">
        <f>ROUND(SUMIF(AA1347:AA1444,"=56661434",S1347:S1444),2)</f>
        <v>6103.33</v>
      </c>
      <c r="AG1446" s="11">
        <f>ROUND(SUMIF(AA1347:AA1444,"=56661434",T1347:T1444),2)</f>
        <v>0</v>
      </c>
      <c r="AH1446" s="11">
        <f>SUMIF(AA1347:AA1444,"=56661434",U1347:U1444)</f>
        <v>478.08365759999998</v>
      </c>
      <c r="AI1446" s="11">
        <f>SUMIF(AA1347:AA1444,"=56661434",V1347:V1444)</f>
        <v>0</v>
      </c>
      <c r="AJ1446" s="11">
        <f>ROUND(SUMIF(AA1347:AA1444,"=56661434",W1347:W1444),2)</f>
        <v>0</v>
      </c>
      <c r="AK1446" s="11">
        <f>ROUND(SUMIF(AA1347:AA1444,"=56661434",X1347:X1444),2)</f>
        <v>6506.45</v>
      </c>
      <c r="AL1446" s="11">
        <f>ROUND(SUMIF(AA1347:AA1444,"=56661434",Y1347:Y1444),2)</f>
        <v>3626</v>
      </c>
      <c r="AM1446" s="11"/>
      <c r="AN1446" s="11"/>
      <c r="AO1446" s="11">
        <f t="shared" ref="AO1446:BD1446" si="1215">ROUND(BX1446,2)</f>
        <v>0</v>
      </c>
      <c r="AP1446" s="11">
        <f t="shared" si="1215"/>
        <v>72991.679999999993</v>
      </c>
      <c r="AQ1446" s="11">
        <f t="shared" si="1215"/>
        <v>0</v>
      </c>
      <c r="AR1446" s="11">
        <f t="shared" si="1215"/>
        <v>164781.35</v>
      </c>
      <c r="AS1446" s="11">
        <f t="shared" si="1215"/>
        <v>91552.53</v>
      </c>
      <c r="AT1446" s="11">
        <f t="shared" si="1215"/>
        <v>237.14</v>
      </c>
      <c r="AU1446" s="11">
        <f t="shared" si="1215"/>
        <v>0</v>
      </c>
      <c r="AV1446" s="11">
        <f t="shared" si="1215"/>
        <v>148414.29</v>
      </c>
      <c r="AW1446" s="11">
        <f t="shared" si="1215"/>
        <v>75422.61</v>
      </c>
      <c r="AX1446" s="11">
        <f t="shared" si="1215"/>
        <v>0</v>
      </c>
      <c r="AY1446" s="11">
        <f t="shared" si="1215"/>
        <v>75422.61</v>
      </c>
      <c r="AZ1446" s="11">
        <f t="shared" si="1215"/>
        <v>72991.679999999993</v>
      </c>
      <c r="BA1446" s="11">
        <f t="shared" si="1215"/>
        <v>0</v>
      </c>
      <c r="BB1446" s="11">
        <f t="shared" si="1215"/>
        <v>0</v>
      </c>
      <c r="BC1446" s="11">
        <f t="shared" si="1215"/>
        <v>0</v>
      </c>
      <c r="BD1446" s="11">
        <f t="shared" si="1215"/>
        <v>0</v>
      </c>
      <c r="BE1446" s="11"/>
      <c r="BF1446" s="11"/>
      <c r="BG1446" s="11"/>
      <c r="BH1446" s="11"/>
      <c r="BI1446" s="11"/>
      <c r="BJ1446" s="11"/>
      <c r="BK1446" s="11"/>
      <c r="BL1446" s="11"/>
      <c r="BM1446" s="11"/>
      <c r="BN1446" s="11"/>
      <c r="BO1446" s="11"/>
      <c r="BP1446" s="11"/>
      <c r="BQ1446" s="11"/>
      <c r="BR1446" s="11"/>
      <c r="BS1446" s="11"/>
      <c r="BT1446" s="11"/>
      <c r="BU1446" s="11"/>
      <c r="BV1446" s="11"/>
      <c r="BW1446" s="11"/>
      <c r="BX1446" s="11">
        <f>ROUND(SUMIF(AA1347:AA1444,"=56661434",FQ1347:FQ1444),2)</f>
        <v>0</v>
      </c>
      <c r="BY1446" s="11">
        <f>ROUND(SUMIF(AA1347:AA1444,"=56661434",FR1347:FR1444),2)</f>
        <v>72991.679999999993</v>
      </c>
      <c r="BZ1446" s="11">
        <f>ROUND(SUMIF(AA1347:AA1444,"=56661434",GL1347:GL1444),2)</f>
        <v>0</v>
      </c>
      <c r="CA1446" s="11">
        <f>ROUND(SUMIF(AA1347:AA1444,"=56661434",GM1347:GM1444),2)</f>
        <v>164781.35</v>
      </c>
      <c r="CB1446" s="11">
        <f>ROUND(SUMIF(AA1347:AA1444,"=56661434",GN1347:GN1444),2)</f>
        <v>91552.53</v>
      </c>
      <c r="CC1446" s="11">
        <f>ROUND(SUMIF(AA1347:AA1444,"=56661434",GO1347:GO1444),2)</f>
        <v>237.14</v>
      </c>
      <c r="CD1446" s="11">
        <f>ROUND(SUMIF(AA1347:AA1444,"=56661434",GP1347:GP1444),2)</f>
        <v>0</v>
      </c>
      <c r="CE1446" s="11">
        <f>AC1446-BX1446</f>
        <v>148414.29</v>
      </c>
      <c r="CF1446" s="11">
        <f>AC1446-BY1446</f>
        <v>75422.610000000015</v>
      </c>
      <c r="CG1446" s="11">
        <f>BX1446-BZ1446</f>
        <v>0</v>
      </c>
      <c r="CH1446" s="11">
        <f>AC1446-BX1446-BY1446+BZ1446</f>
        <v>75422.610000000015</v>
      </c>
      <c r="CI1446" s="11">
        <f>BY1446-BZ1446</f>
        <v>72991.679999999993</v>
      </c>
      <c r="CJ1446" s="11">
        <f>ROUND(SUMIF(AA1347:AA1444,"=56661434",GX1347:GX1444),2)</f>
        <v>0</v>
      </c>
      <c r="CK1446" s="11">
        <f>ROUND(SUMIF(AA1347:AA1444,"=56661434",GY1347:GY1444),2)</f>
        <v>0</v>
      </c>
      <c r="CL1446" s="11">
        <f>ROUND(SUMIF(AA1347:AA1444,"=56661434",GZ1347:GZ1444),2)</f>
        <v>0</v>
      </c>
      <c r="CM1446" s="11">
        <f>ROUND(SUMIF(AA1347:AA1444,"=56661434",HD1347:HD1444),2)</f>
        <v>0</v>
      </c>
      <c r="CN1446" s="11"/>
      <c r="CO1446" s="11"/>
      <c r="CP1446" s="11"/>
      <c r="CQ1446" s="11"/>
      <c r="CR1446" s="11"/>
      <c r="CS1446" s="11"/>
      <c r="CT1446" s="11"/>
      <c r="CU1446" s="11"/>
      <c r="CV1446" s="11"/>
      <c r="CW1446" s="11"/>
      <c r="CX1446" s="11"/>
      <c r="CY1446" s="11"/>
      <c r="CZ1446" s="11"/>
      <c r="DA1446" s="11"/>
      <c r="DB1446" s="11"/>
      <c r="DC1446" s="11"/>
      <c r="DD1446" s="11"/>
      <c r="DE1446" s="11"/>
      <c r="DF1446" s="11"/>
      <c r="DG1446" s="12">
        <f t="shared" ref="DG1446:DL1446" si="1216">ROUND(DT1446,2)</f>
        <v>2035441.79</v>
      </c>
      <c r="DH1446" s="12">
        <f t="shared" si="1216"/>
        <v>1689290.37</v>
      </c>
      <c r="DI1446" s="12">
        <f t="shared" si="1216"/>
        <v>2228.77</v>
      </c>
      <c r="DJ1446" s="12">
        <f t="shared" si="1216"/>
        <v>878.51</v>
      </c>
      <c r="DK1446" s="12">
        <f t="shared" si="1216"/>
        <v>343922.65</v>
      </c>
      <c r="DL1446" s="12">
        <f t="shared" si="1216"/>
        <v>0</v>
      </c>
      <c r="DM1446" s="12">
        <f>DZ1446</f>
        <v>478.08365759999998</v>
      </c>
      <c r="DN1446" s="12">
        <f>EA1446</f>
        <v>0</v>
      </c>
      <c r="DO1446" s="12">
        <f>ROUND(EB1446,2)</f>
        <v>0</v>
      </c>
      <c r="DP1446" s="12">
        <f>ROUND(EC1446,2)</f>
        <v>366638.25</v>
      </c>
      <c r="DQ1446" s="12">
        <f>ROUND(ED1446,2)</f>
        <v>204324.7</v>
      </c>
      <c r="DR1446" s="12"/>
      <c r="DS1446" s="12"/>
      <c r="DT1446" s="12">
        <f>ROUND(SUMIF(AA1347:AA1444,"=56661436",O1347:O1444),2)</f>
        <v>2035441.79</v>
      </c>
      <c r="DU1446" s="12">
        <f>ROUND(SUMIF(AA1347:AA1444,"=56661436",P1347:P1444),2)</f>
        <v>1689290.37</v>
      </c>
      <c r="DV1446" s="12">
        <f>ROUND(SUMIF(AA1347:AA1444,"=56661436",Q1347:Q1444),2)</f>
        <v>2228.77</v>
      </c>
      <c r="DW1446" s="12">
        <f>ROUND(SUMIF(AA1347:AA1444,"=56661436",R1347:R1444),2)</f>
        <v>878.51</v>
      </c>
      <c r="DX1446" s="12">
        <f>ROUND(SUMIF(AA1347:AA1444,"=56661436",S1347:S1444),2)</f>
        <v>343922.65</v>
      </c>
      <c r="DY1446" s="12">
        <f>ROUND(SUMIF(AA1347:AA1444,"=56661436",T1347:T1444),2)</f>
        <v>0</v>
      </c>
      <c r="DZ1446" s="12">
        <f>SUMIF(AA1347:AA1444,"=56661436",U1347:U1444)</f>
        <v>478.08365759999998</v>
      </c>
      <c r="EA1446" s="12">
        <f>SUMIF(AA1347:AA1444,"=56661436",V1347:V1444)</f>
        <v>0</v>
      </c>
      <c r="EB1446" s="12">
        <f>ROUND(SUMIF(AA1347:AA1444,"=56661436",W1347:W1444),2)</f>
        <v>0</v>
      </c>
      <c r="EC1446" s="12">
        <f>ROUND(SUMIF(AA1347:AA1444,"=56661436",X1347:X1444),2)</f>
        <v>366638.25</v>
      </c>
      <c r="ED1446" s="12">
        <f>ROUND(SUMIF(AA1347:AA1444,"=56661436",Y1347:Y1444),2)</f>
        <v>204324.7</v>
      </c>
      <c r="EE1446" s="12"/>
      <c r="EF1446" s="12"/>
      <c r="EG1446" s="12">
        <f t="shared" ref="EG1446:EV1446" si="1217">ROUND(FP1446,2)</f>
        <v>0</v>
      </c>
      <c r="EH1446" s="12">
        <f t="shared" si="1217"/>
        <v>594321.27</v>
      </c>
      <c r="EI1446" s="12">
        <f t="shared" si="1217"/>
        <v>0</v>
      </c>
      <c r="EJ1446" s="12">
        <f t="shared" si="1217"/>
        <v>2606404.7400000002</v>
      </c>
      <c r="EK1446" s="12">
        <f t="shared" si="1217"/>
        <v>1999582.35</v>
      </c>
      <c r="EL1446" s="12">
        <f t="shared" si="1217"/>
        <v>12501.12</v>
      </c>
      <c r="EM1446" s="12">
        <f t="shared" si="1217"/>
        <v>0</v>
      </c>
      <c r="EN1446" s="12">
        <f t="shared" si="1217"/>
        <v>1689290.37</v>
      </c>
      <c r="EO1446" s="12">
        <f t="shared" si="1217"/>
        <v>1094969.1000000001</v>
      </c>
      <c r="EP1446" s="12">
        <f t="shared" si="1217"/>
        <v>0</v>
      </c>
      <c r="EQ1446" s="12">
        <f t="shared" si="1217"/>
        <v>1094969.1000000001</v>
      </c>
      <c r="ER1446" s="12">
        <f t="shared" si="1217"/>
        <v>594321.27</v>
      </c>
      <c r="ES1446" s="12">
        <f t="shared" si="1217"/>
        <v>0</v>
      </c>
      <c r="ET1446" s="12">
        <f t="shared" si="1217"/>
        <v>0</v>
      </c>
      <c r="EU1446" s="12">
        <f t="shared" si="1217"/>
        <v>0</v>
      </c>
      <c r="EV1446" s="12">
        <f t="shared" si="1217"/>
        <v>0</v>
      </c>
      <c r="EW1446" s="12"/>
      <c r="EX1446" s="12"/>
      <c r="EY1446" s="12"/>
      <c r="EZ1446" s="12"/>
      <c r="FA1446" s="12"/>
      <c r="FB1446" s="12"/>
      <c r="FC1446" s="12"/>
      <c r="FD1446" s="12"/>
      <c r="FE1446" s="12"/>
      <c r="FF1446" s="12"/>
      <c r="FG1446" s="12"/>
      <c r="FH1446" s="12"/>
      <c r="FI1446" s="12"/>
      <c r="FJ1446" s="12"/>
      <c r="FK1446" s="12"/>
      <c r="FL1446" s="12"/>
      <c r="FM1446" s="12"/>
      <c r="FN1446" s="12"/>
      <c r="FO1446" s="12"/>
      <c r="FP1446" s="12">
        <f>ROUND(SUMIF(AA1347:AA1444,"=56661436",FQ1347:FQ1444),2)</f>
        <v>0</v>
      </c>
      <c r="FQ1446" s="12">
        <f>ROUND(SUMIF(AA1347:AA1444,"=56661436",FR1347:FR1444),2)</f>
        <v>594321.27</v>
      </c>
      <c r="FR1446" s="12">
        <f>ROUND(SUMIF(AA1347:AA1444,"=56661436",GL1347:GL1444),2)</f>
        <v>0</v>
      </c>
      <c r="FS1446" s="12">
        <f>ROUND(SUMIF(AA1347:AA1444,"=56661436",GM1347:GM1444),2)</f>
        <v>2606404.7400000002</v>
      </c>
      <c r="FT1446" s="12">
        <f>ROUND(SUMIF(AA1347:AA1444,"=56661436",GN1347:GN1444),2)</f>
        <v>1999582.35</v>
      </c>
      <c r="FU1446" s="12">
        <f>ROUND(SUMIF(AA1347:AA1444,"=56661436",GO1347:GO1444),2)</f>
        <v>12501.12</v>
      </c>
      <c r="FV1446" s="12">
        <f>ROUND(SUMIF(AA1347:AA1444,"=56661436",GP1347:GP1444),2)</f>
        <v>0</v>
      </c>
      <c r="FW1446" s="12">
        <f>DU1446-FP1446</f>
        <v>1689290.37</v>
      </c>
      <c r="FX1446" s="12">
        <f>DU1446-FQ1446</f>
        <v>1094969.1000000001</v>
      </c>
      <c r="FY1446" s="12">
        <f>FP1446-FR1446</f>
        <v>0</v>
      </c>
      <c r="FZ1446" s="12">
        <f>DU1446-FP1446-FQ1446+FR1446</f>
        <v>1094969.1000000001</v>
      </c>
      <c r="GA1446" s="12">
        <f>FQ1446-FR1446</f>
        <v>594321.27</v>
      </c>
      <c r="GB1446" s="12">
        <f>ROUND(SUMIF(AA1347:AA1444,"=56661436",GX1347:GX1444),2)</f>
        <v>0</v>
      </c>
      <c r="GC1446" s="12">
        <f>ROUND(SUMIF(AA1347:AA1444,"=56661436",GY1347:GY1444),2)</f>
        <v>0</v>
      </c>
      <c r="GD1446" s="12">
        <f>ROUND(SUMIF(AA1347:AA1444,"=56661436",GZ1347:GZ1444),2)</f>
        <v>0</v>
      </c>
      <c r="GE1446" s="12">
        <f>ROUND(SUMIF(AA1347:AA1444,"=56661436",HD1347:HD1444),2)</f>
        <v>0</v>
      </c>
      <c r="GF1446" s="12"/>
      <c r="GG1446" s="12"/>
      <c r="GH1446" s="12"/>
      <c r="GI1446" s="12"/>
      <c r="GJ1446" s="12"/>
      <c r="GK1446" s="12"/>
      <c r="GL1446" s="12"/>
      <c r="GM1446" s="12"/>
      <c r="GN1446" s="12"/>
      <c r="GO1446" s="12"/>
      <c r="GP1446" s="12"/>
      <c r="GQ1446" s="12"/>
      <c r="GR1446" s="12"/>
      <c r="GS1446" s="12"/>
      <c r="GT1446" s="12"/>
      <c r="GU1446" s="12"/>
      <c r="GV1446" s="12"/>
      <c r="GW1446" s="12"/>
      <c r="GX1446" s="12">
        <v>0</v>
      </c>
    </row>
    <row r="1448" spans="1:255" x14ac:dyDescent="0.2">
      <c r="A1448" s="13">
        <v>50</v>
      </c>
      <c r="B1448" s="13">
        <v>0</v>
      </c>
      <c r="C1448" s="13">
        <v>0</v>
      </c>
      <c r="D1448" s="13">
        <v>1</v>
      </c>
      <c r="E1448" s="13">
        <v>201</v>
      </c>
      <c r="F1448" s="13">
        <f>ROUND(Source!O1446,O1448)</f>
        <v>154648.9</v>
      </c>
      <c r="G1448" s="13" t="s">
        <v>112</v>
      </c>
      <c r="H1448" s="13" t="s">
        <v>113</v>
      </c>
      <c r="I1448" s="13"/>
      <c r="J1448" s="13"/>
      <c r="K1448" s="13">
        <v>201</v>
      </c>
      <c r="L1448" s="13">
        <v>1</v>
      </c>
      <c r="M1448" s="13">
        <v>3</v>
      </c>
      <c r="N1448" s="13" t="s">
        <v>3</v>
      </c>
      <c r="O1448" s="13">
        <v>2</v>
      </c>
      <c r="P1448" s="13">
        <f>ROUND(Source!DG1446,O1448)</f>
        <v>2035441.79</v>
      </c>
      <c r="Q1448" s="13"/>
      <c r="R1448" s="13"/>
      <c r="S1448" s="13"/>
      <c r="T1448" s="13"/>
      <c r="U1448" s="13"/>
      <c r="V1448" s="13"/>
      <c r="W1448" s="13">
        <v>154648.9</v>
      </c>
      <c r="X1448" s="13">
        <v>1</v>
      </c>
      <c r="Y1448" s="13">
        <v>154648.9</v>
      </c>
      <c r="Z1448" s="13">
        <v>2035441.79</v>
      </c>
      <c r="AA1448" s="13">
        <v>1</v>
      </c>
      <c r="AB1448" s="13">
        <v>2035441.79</v>
      </c>
    </row>
    <row r="1449" spans="1:255" x14ac:dyDescent="0.2">
      <c r="A1449" s="13">
        <v>50</v>
      </c>
      <c r="B1449" s="13">
        <v>0</v>
      </c>
      <c r="C1449" s="13">
        <v>0</v>
      </c>
      <c r="D1449" s="13">
        <v>1</v>
      </c>
      <c r="E1449" s="13">
        <v>202</v>
      </c>
      <c r="F1449" s="13">
        <f>ROUND(Source!P1446,O1449)</f>
        <v>148414.29</v>
      </c>
      <c r="G1449" s="13" t="s">
        <v>114</v>
      </c>
      <c r="H1449" s="13" t="s">
        <v>115</v>
      </c>
      <c r="I1449" s="13"/>
      <c r="J1449" s="13"/>
      <c r="K1449" s="13">
        <v>202</v>
      </c>
      <c r="L1449" s="13">
        <v>2</v>
      </c>
      <c r="M1449" s="13">
        <v>3</v>
      </c>
      <c r="N1449" s="13" t="s">
        <v>3</v>
      </c>
      <c r="O1449" s="13">
        <v>2</v>
      </c>
      <c r="P1449" s="13">
        <f>ROUND(Source!DH1446,O1449)</f>
        <v>1689290.37</v>
      </c>
      <c r="Q1449" s="13"/>
      <c r="R1449" s="13"/>
      <c r="S1449" s="13"/>
      <c r="T1449" s="13"/>
      <c r="U1449" s="13"/>
      <c r="V1449" s="13"/>
      <c r="W1449" s="13">
        <v>148414.29</v>
      </c>
      <c r="X1449" s="13">
        <v>1</v>
      </c>
      <c r="Y1449" s="13">
        <v>148414.29</v>
      </c>
      <c r="Z1449" s="13">
        <v>1689290.37</v>
      </c>
      <c r="AA1449" s="13">
        <v>1</v>
      </c>
      <c r="AB1449" s="13">
        <v>1689290.37</v>
      </c>
    </row>
    <row r="1450" spans="1:255" x14ac:dyDescent="0.2">
      <c r="A1450" s="13">
        <v>50</v>
      </c>
      <c r="B1450" s="13">
        <v>0</v>
      </c>
      <c r="C1450" s="13">
        <v>0</v>
      </c>
      <c r="D1450" s="13">
        <v>1</v>
      </c>
      <c r="E1450" s="13">
        <v>222</v>
      </c>
      <c r="F1450" s="13">
        <f>ROUND(Source!AO1446,O1450)</f>
        <v>0</v>
      </c>
      <c r="G1450" s="13" t="s">
        <v>116</v>
      </c>
      <c r="H1450" s="13" t="s">
        <v>117</v>
      </c>
      <c r="I1450" s="13"/>
      <c r="J1450" s="13"/>
      <c r="K1450" s="13">
        <v>222</v>
      </c>
      <c r="L1450" s="13">
        <v>3</v>
      </c>
      <c r="M1450" s="13">
        <v>3</v>
      </c>
      <c r="N1450" s="13" t="s">
        <v>3</v>
      </c>
      <c r="O1450" s="13">
        <v>2</v>
      </c>
      <c r="P1450" s="13">
        <f>ROUND(Source!EG1446,O1450)</f>
        <v>0</v>
      </c>
      <c r="Q1450" s="13"/>
      <c r="R1450" s="13"/>
      <c r="S1450" s="13"/>
      <c r="T1450" s="13"/>
      <c r="U1450" s="13"/>
      <c r="V1450" s="13"/>
      <c r="W1450" s="13">
        <v>0</v>
      </c>
      <c r="X1450" s="13">
        <v>1</v>
      </c>
      <c r="Y1450" s="13">
        <v>0</v>
      </c>
      <c r="Z1450" s="13">
        <v>0</v>
      </c>
      <c r="AA1450" s="13">
        <v>1</v>
      </c>
      <c r="AB1450" s="13">
        <v>0</v>
      </c>
    </row>
    <row r="1451" spans="1:255" x14ac:dyDescent="0.2">
      <c r="A1451" s="13">
        <v>50</v>
      </c>
      <c r="B1451" s="13">
        <v>0</v>
      </c>
      <c r="C1451" s="13">
        <v>0</v>
      </c>
      <c r="D1451" s="13">
        <v>1</v>
      </c>
      <c r="E1451" s="13">
        <v>225</v>
      </c>
      <c r="F1451" s="13">
        <f>ROUND(Source!AV1446,O1451)</f>
        <v>148414.29</v>
      </c>
      <c r="G1451" s="13" t="s">
        <v>118</v>
      </c>
      <c r="H1451" s="13" t="s">
        <v>119</v>
      </c>
      <c r="I1451" s="13"/>
      <c r="J1451" s="13"/>
      <c r="K1451" s="13">
        <v>225</v>
      </c>
      <c r="L1451" s="13">
        <v>4</v>
      </c>
      <c r="M1451" s="13">
        <v>3</v>
      </c>
      <c r="N1451" s="13" t="s">
        <v>3</v>
      </c>
      <c r="O1451" s="13">
        <v>2</v>
      </c>
      <c r="P1451" s="13">
        <f>ROUND(Source!EN1446,O1451)</f>
        <v>1689290.37</v>
      </c>
      <c r="Q1451" s="13"/>
      <c r="R1451" s="13"/>
      <c r="S1451" s="13"/>
      <c r="T1451" s="13"/>
      <c r="U1451" s="13"/>
      <c r="V1451" s="13"/>
      <c r="W1451" s="13">
        <v>148414.29</v>
      </c>
      <c r="X1451" s="13">
        <v>1</v>
      </c>
      <c r="Y1451" s="13">
        <v>148414.29</v>
      </c>
      <c r="Z1451" s="13">
        <v>1689290.37</v>
      </c>
      <c r="AA1451" s="13">
        <v>1</v>
      </c>
      <c r="AB1451" s="13">
        <v>1689290.37</v>
      </c>
    </row>
    <row r="1452" spans="1:255" x14ac:dyDescent="0.2">
      <c r="A1452" s="13">
        <v>50</v>
      </c>
      <c r="B1452" s="13">
        <v>0</v>
      </c>
      <c r="C1452" s="13">
        <v>0</v>
      </c>
      <c r="D1452" s="13">
        <v>1</v>
      </c>
      <c r="E1452" s="13">
        <v>226</v>
      </c>
      <c r="F1452" s="13">
        <f>ROUND(Source!AW1446,O1452)</f>
        <v>75422.61</v>
      </c>
      <c r="G1452" s="13" t="s">
        <v>120</v>
      </c>
      <c r="H1452" s="13" t="s">
        <v>121</v>
      </c>
      <c r="I1452" s="13"/>
      <c r="J1452" s="13"/>
      <c r="K1452" s="13">
        <v>226</v>
      </c>
      <c r="L1452" s="13">
        <v>5</v>
      </c>
      <c r="M1452" s="13">
        <v>3</v>
      </c>
      <c r="N1452" s="13" t="s">
        <v>3</v>
      </c>
      <c r="O1452" s="13">
        <v>2</v>
      </c>
      <c r="P1452" s="13">
        <f>ROUND(Source!EO1446,O1452)</f>
        <v>1094969.1000000001</v>
      </c>
      <c r="Q1452" s="13"/>
      <c r="R1452" s="13"/>
      <c r="S1452" s="13"/>
      <c r="T1452" s="13"/>
      <c r="U1452" s="13"/>
      <c r="V1452" s="13"/>
      <c r="W1452" s="13">
        <v>75422.61</v>
      </c>
      <c r="X1452" s="13">
        <v>1</v>
      </c>
      <c r="Y1452" s="13">
        <v>75422.61</v>
      </c>
      <c r="Z1452" s="13">
        <v>1094969.1000000001</v>
      </c>
      <c r="AA1452" s="13">
        <v>1</v>
      </c>
      <c r="AB1452" s="13">
        <v>1094969.1000000001</v>
      </c>
    </row>
    <row r="1453" spans="1:255" x14ac:dyDescent="0.2">
      <c r="A1453" s="13">
        <v>50</v>
      </c>
      <c r="B1453" s="13">
        <v>0</v>
      </c>
      <c r="C1453" s="13">
        <v>0</v>
      </c>
      <c r="D1453" s="13">
        <v>1</v>
      </c>
      <c r="E1453" s="13">
        <v>227</v>
      </c>
      <c r="F1453" s="13">
        <f>ROUND(Source!AX1446,O1453)</f>
        <v>0</v>
      </c>
      <c r="G1453" s="13" t="s">
        <v>122</v>
      </c>
      <c r="H1453" s="13" t="s">
        <v>123</v>
      </c>
      <c r="I1453" s="13"/>
      <c r="J1453" s="13"/>
      <c r="K1453" s="13">
        <v>227</v>
      </c>
      <c r="L1453" s="13">
        <v>6</v>
      </c>
      <c r="M1453" s="13">
        <v>3</v>
      </c>
      <c r="N1453" s="13" t="s">
        <v>3</v>
      </c>
      <c r="O1453" s="13">
        <v>2</v>
      </c>
      <c r="P1453" s="13">
        <f>ROUND(Source!EP1446,O1453)</f>
        <v>0</v>
      </c>
      <c r="Q1453" s="13"/>
      <c r="R1453" s="13"/>
      <c r="S1453" s="13"/>
      <c r="T1453" s="13"/>
      <c r="U1453" s="13"/>
      <c r="V1453" s="13"/>
      <c r="W1453" s="13">
        <v>0</v>
      </c>
      <c r="X1453" s="13">
        <v>1</v>
      </c>
      <c r="Y1453" s="13">
        <v>0</v>
      </c>
      <c r="Z1453" s="13">
        <v>0</v>
      </c>
      <c r="AA1453" s="13">
        <v>1</v>
      </c>
      <c r="AB1453" s="13">
        <v>0</v>
      </c>
    </row>
    <row r="1454" spans="1:255" x14ac:dyDescent="0.2">
      <c r="A1454" s="13">
        <v>50</v>
      </c>
      <c r="B1454" s="13">
        <v>0</v>
      </c>
      <c r="C1454" s="13">
        <v>0</v>
      </c>
      <c r="D1454" s="13">
        <v>1</v>
      </c>
      <c r="E1454" s="13">
        <v>228</v>
      </c>
      <c r="F1454" s="13">
        <f>ROUND(Source!AY1446,O1454)</f>
        <v>75422.61</v>
      </c>
      <c r="G1454" s="13" t="s">
        <v>124</v>
      </c>
      <c r="H1454" s="13" t="s">
        <v>125</v>
      </c>
      <c r="I1454" s="13"/>
      <c r="J1454" s="13"/>
      <c r="K1454" s="13">
        <v>228</v>
      </c>
      <c r="L1454" s="13">
        <v>7</v>
      </c>
      <c r="M1454" s="13">
        <v>3</v>
      </c>
      <c r="N1454" s="13" t="s">
        <v>3</v>
      </c>
      <c r="O1454" s="13">
        <v>2</v>
      </c>
      <c r="P1454" s="13">
        <f>ROUND(Source!EQ1446,O1454)</f>
        <v>1094969.1000000001</v>
      </c>
      <c r="Q1454" s="13"/>
      <c r="R1454" s="13"/>
      <c r="S1454" s="13"/>
      <c r="T1454" s="13"/>
      <c r="U1454" s="13"/>
      <c r="V1454" s="13"/>
      <c r="W1454" s="13">
        <v>75422.61</v>
      </c>
      <c r="X1454" s="13">
        <v>1</v>
      </c>
      <c r="Y1454" s="13">
        <v>75422.61</v>
      </c>
      <c r="Z1454" s="13">
        <v>1094969.1000000001</v>
      </c>
      <c r="AA1454" s="13">
        <v>1</v>
      </c>
      <c r="AB1454" s="13">
        <v>1094969.1000000001</v>
      </c>
    </row>
    <row r="1455" spans="1:255" x14ac:dyDescent="0.2">
      <c r="A1455" s="13">
        <v>50</v>
      </c>
      <c r="B1455" s="13">
        <v>0</v>
      </c>
      <c r="C1455" s="13">
        <v>0</v>
      </c>
      <c r="D1455" s="13">
        <v>1</v>
      </c>
      <c r="E1455" s="13">
        <v>216</v>
      </c>
      <c r="F1455" s="13">
        <f>ROUND(Source!AP1446,O1455)</f>
        <v>72991.679999999993</v>
      </c>
      <c r="G1455" s="13" t="s">
        <v>126</v>
      </c>
      <c r="H1455" s="13" t="s">
        <v>127</v>
      </c>
      <c r="I1455" s="13"/>
      <c r="J1455" s="13"/>
      <c r="K1455" s="13">
        <v>216</v>
      </c>
      <c r="L1455" s="13">
        <v>8</v>
      </c>
      <c r="M1455" s="13">
        <v>3</v>
      </c>
      <c r="N1455" s="13" t="s">
        <v>3</v>
      </c>
      <c r="O1455" s="13">
        <v>2</v>
      </c>
      <c r="P1455" s="13">
        <f>ROUND(Source!EH1446,O1455)</f>
        <v>594321.27</v>
      </c>
      <c r="Q1455" s="13"/>
      <c r="R1455" s="13"/>
      <c r="S1455" s="13"/>
      <c r="T1455" s="13"/>
      <c r="U1455" s="13"/>
      <c r="V1455" s="13"/>
      <c r="W1455" s="13">
        <v>72991.679999999993</v>
      </c>
      <c r="X1455" s="13">
        <v>1</v>
      </c>
      <c r="Y1455" s="13">
        <v>72991.679999999993</v>
      </c>
      <c r="Z1455" s="13">
        <v>594321.27</v>
      </c>
      <c r="AA1455" s="13">
        <v>1</v>
      </c>
      <c r="AB1455" s="13">
        <v>594321.27</v>
      </c>
    </row>
    <row r="1456" spans="1:255" x14ac:dyDescent="0.2">
      <c r="A1456" s="13">
        <v>50</v>
      </c>
      <c r="B1456" s="13">
        <v>0</v>
      </c>
      <c r="C1456" s="13">
        <v>0</v>
      </c>
      <c r="D1456" s="13">
        <v>1</v>
      </c>
      <c r="E1456" s="13">
        <v>223</v>
      </c>
      <c r="F1456" s="13">
        <f>ROUND(Source!AQ1446,O1456)</f>
        <v>0</v>
      </c>
      <c r="G1456" s="13" t="s">
        <v>128</v>
      </c>
      <c r="H1456" s="13" t="s">
        <v>129</v>
      </c>
      <c r="I1456" s="13"/>
      <c r="J1456" s="13"/>
      <c r="K1456" s="13">
        <v>223</v>
      </c>
      <c r="L1456" s="13">
        <v>9</v>
      </c>
      <c r="M1456" s="13">
        <v>3</v>
      </c>
      <c r="N1456" s="13" t="s">
        <v>3</v>
      </c>
      <c r="O1456" s="13">
        <v>2</v>
      </c>
      <c r="P1456" s="13">
        <f>ROUND(Source!EI1446,O1456)</f>
        <v>0</v>
      </c>
      <c r="Q1456" s="13"/>
      <c r="R1456" s="13"/>
      <c r="S1456" s="13"/>
      <c r="T1456" s="13"/>
      <c r="U1456" s="13"/>
      <c r="V1456" s="13"/>
      <c r="W1456" s="13">
        <v>0</v>
      </c>
      <c r="X1456" s="13">
        <v>1</v>
      </c>
      <c r="Y1456" s="13">
        <v>0</v>
      </c>
      <c r="Z1456" s="13">
        <v>0</v>
      </c>
      <c r="AA1456" s="13">
        <v>1</v>
      </c>
      <c r="AB1456" s="13">
        <v>0</v>
      </c>
    </row>
    <row r="1457" spans="1:28" x14ac:dyDescent="0.2">
      <c r="A1457" s="13">
        <v>50</v>
      </c>
      <c r="B1457" s="13">
        <v>0</v>
      </c>
      <c r="C1457" s="13">
        <v>0</v>
      </c>
      <c r="D1457" s="13">
        <v>1</v>
      </c>
      <c r="E1457" s="13">
        <v>229</v>
      </c>
      <c r="F1457" s="13">
        <f>ROUND(Source!AZ1446,O1457)</f>
        <v>72991.679999999993</v>
      </c>
      <c r="G1457" s="13" t="s">
        <v>130</v>
      </c>
      <c r="H1457" s="13" t="s">
        <v>131</v>
      </c>
      <c r="I1457" s="13"/>
      <c r="J1457" s="13"/>
      <c r="K1457" s="13">
        <v>229</v>
      </c>
      <c r="L1457" s="13">
        <v>10</v>
      </c>
      <c r="M1457" s="13">
        <v>3</v>
      </c>
      <c r="N1457" s="13" t="s">
        <v>3</v>
      </c>
      <c r="O1457" s="13">
        <v>2</v>
      </c>
      <c r="P1457" s="13">
        <f>ROUND(Source!ER1446,O1457)</f>
        <v>594321.27</v>
      </c>
      <c r="Q1457" s="13"/>
      <c r="R1457" s="13"/>
      <c r="S1457" s="13"/>
      <c r="T1457" s="13"/>
      <c r="U1457" s="13"/>
      <c r="V1457" s="13"/>
      <c r="W1457" s="13">
        <v>72991.679999999993</v>
      </c>
      <c r="X1457" s="13">
        <v>1</v>
      </c>
      <c r="Y1457" s="13">
        <v>72991.679999999993</v>
      </c>
      <c r="Z1457" s="13">
        <v>594321.27</v>
      </c>
      <c r="AA1457" s="13">
        <v>1</v>
      </c>
      <c r="AB1457" s="13">
        <v>594321.27</v>
      </c>
    </row>
    <row r="1458" spans="1:28" x14ac:dyDescent="0.2">
      <c r="A1458" s="13">
        <v>50</v>
      </c>
      <c r="B1458" s="13">
        <v>0</v>
      </c>
      <c r="C1458" s="13">
        <v>0</v>
      </c>
      <c r="D1458" s="13">
        <v>1</v>
      </c>
      <c r="E1458" s="13">
        <v>203</v>
      </c>
      <c r="F1458" s="13">
        <f>ROUND(Source!Q1446,O1458)</f>
        <v>131.28</v>
      </c>
      <c r="G1458" s="13" t="s">
        <v>132</v>
      </c>
      <c r="H1458" s="13" t="s">
        <v>133</v>
      </c>
      <c r="I1458" s="13"/>
      <c r="J1458" s="13"/>
      <c r="K1458" s="13">
        <v>203</v>
      </c>
      <c r="L1458" s="13">
        <v>11</v>
      </c>
      <c r="M1458" s="13">
        <v>3</v>
      </c>
      <c r="N1458" s="13" t="s">
        <v>3</v>
      </c>
      <c r="O1458" s="13">
        <v>2</v>
      </c>
      <c r="P1458" s="13">
        <f>ROUND(Source!DI1446,O1458)</f>
        <v>2228.77</v>
      </c>
      <c r="Q1458" s="13"/>
      <c r="R1458" s="13"/>
      <c r="S1458" s="13"/>
      <c r="T1458" s="13"/>
      <c r="U1458" s="13"/>
      <c r="V1458" s="13"/>
      <c r="W1458" s="13">
        <v>131.28</v>
      </c>
      <c r="X1458" s="13">
        <v>1</v>
      </c>
      <c r="Y1458" s="13">
        <v>131.28</v>
      </c>
      <c r="Z1458" s="13">
        <v>2228.77</v>
      </c>
      <c r="AA1458" s="13">
        <v>1</v>
      </c>
      <c r="AB1458" s="13">
        <v>2228.77</v>
      </c>
    </row>
    <row r="1459" spans="1:28" x14ac:dyDescent="0.2">
      <c r="A1459" s="13">
        <v>50</v>
      </c>
      <c r="B1459" s="13">
        <v>0</v>
      </c>
      <c r="C1459" s="13">
        <v>0</v>
      </c>
      <c r="D1459" s="13">
        <v>1</v>
      </c>
      <c r="E1459" s="13">
        <v>231</v>
      </c>
      <c r="F1459" s="13">
        <f>ROUND(Source!BB1446,O1459)</f>
        <v>0</v>
      </c>
      <c r="G1459" s="13" t="s">
        <v>134</v>
      </c>
      <c r="H1459" s="13" t="s">
        <v>135</v>
      </c>
      <c r="I1459" s="13"/>
      <c r="J1459" s="13"/>
      <c r="K1459" s="13">
        <v>231</v>
      </c>
      <c r="L1459" s="13">
        <v>12</v>
      </c>
      <c r="M1459" s="13">
        <v>3</v>
      </c>
      <c r="N1459" s="13" t="s">
        <v>3</v>
      </c>
      <c r="O1459" s="13">
        <v>2</v>
      </c>
      <c r="P1459" s="13">
        <f>ROUND(Source!ET1446,O1459)</f>
        <v>0</v>
      </c>
      <c r="Q1459" s="13"/>
      <c r="R1459" s="13"/>
      <c r="S1459" s="13"/>
      <c r="T1459" s="13"/>
      <c r="U1459" s="13"/>
      <c r="V1459" s="13"/>
      <c r="W1459" s="13">
        <v>0</v>
      </c>
      <c r="X1459" s="13">
        <v>1</v>
      </c>
      <c r="Y1459" s="13">
        <v>0</v>
      </c>
      <c r="Z1459" s="13">
        <v>0</v>
      </c>
      <c r="AA1459" s="13">
        <v>1</v>
      </c>
      <c r="AB1459" s="13">
        <v>0</v>
      </c>
    </row>
    <row r="1460" spans="1:28" x14ac:dyDescent="0.2">
      <c r="A1460" s="13">
        <v>50</v>
      </c>
      <c r="B1460" s="13">
        <v>0</v>
      </c>
      <c r="C1460" s="13">
        <v>0</v>
      </c>
      <c r="D1460" s="13">
        <v>1</v>
      </c>
      <c r="E1460" s="13">
        <v>204</v>
      </c>
      <c r="F1460" s="13">
        <f>ROUND(Source!R1446,O1460)</f>
        <v>15.59</v>
      </c>
      <c r="G1460" s="13" t="s">
        <v>136</v>
      </c>
      <c r="H1460" s="13" t="s">
        <v>137</v>
      </c>
      <c r="I1460" s="13"/>
      <c r="J1460" s="13"/>
      <c r="K1460" s="13">
        <v>204</v>
      </c>
      <c r="L1460" s="13">
        <v>13</v>
      </c>
      <c r="M1460" s="13">
        <v>3</v>
      </c>
      <c r="N1460" s="13" t="s">
        <v>3</v>
      </c>
      <c r="O1460" s="13">
        <v>2</v>
      </c>
      <c r="P1460" s="13">
        <f>ROUND(Source!DJ1446,O1460)</f>
        <v>878.51</v>
      </c>
      <c r="Q1460" s="13"/>
      <c r="R1460" s="13"/>
      <c r="S1460" s="13"/>
      <c r="T1460" s="13"/>
      <c r="U1460" s="13"/>
      <c r="V1460" s="13"/>
      <c r="W1460" s="13">
        <v>15.59</v>
      </c>
      <c r="X1460" s="13">
        <v>1</v>
      </c>
      <c r="Y1460" s="13">
        <v>15.59</v>
      </c>
      <c r="Z1460" s="13">
        <v>878.51</v>
      </c>
      <c r="AA1460" s="13">
        <v>1</v>
      </c>
      <c r="AB1460" s="13">
        <v>878.51</v>
      </c>
    </row>
    <row r="1461" spans="1:28" x14ac:dyDescent="0.2">
      <c r="A1461" s="13">
        <v>50</v>
      </c>
      <c r="B1461" s="13">
        <v>0</v>
      </c>
      <c r="C1461" s="13">
        <v>0</v>
      </c>
      <c r="D1461" s="13">
        <v>1</v>
      </c>
      <c r="E1461" s="13">
        <v>205</v>
      </c>
      <c r="F1461" s="13">
        <f>ROUND(Source!S1446,O1461)</f>
        <v>6103.33</v>
      </c>
      <c r="G1461" s="13" t="s">
        <v>138</v>
      </c>
      <c r="H1461" s="13" t="s">
        <v>139</v>
      </c>
      <c r="I1461" s="13"/>
      <c r="J1461" s="13"/>
      <c r="K1461" s="13">
        <v>205</v>
      </c>
      <c r="L1461" s="13">
        <v>14</v>
      </c>
      <c r="M1461" s="13">
        <v>3</v>
      </c>
      <c r="N1461" s="13" t="s">
        <v>3</v>
      </c>
      <c r="O1461" s="13">
        <v>2</v>
      </c>
      <c r="P1461" s="13">
        <f>ROUND(Source!DK1446,O1461)</f>
        <v>343922.65</v>
      </c>
      <c r="Q1461" s="13"/>
      <c r="R1461" s="13"/>
      <c r="S1461" s="13"/>
      <c r="T1461" s="13"/>
      <c r="U1461" s="13"/>
      <c r="V1461" s="13"/>
      <c r="W1461" s="13">
        <v>6103.33</v>
      </c>
      <c r="X1461" s="13">
        <v>1</v>
      </c>
      <c r="Y1461" s="13">
        <v>6103.33</v>
      </c>
      <c r="Z1461" s="13">
        <v>343922.65</v>
      </c>
      <c r="AA1461" s="13">
        <v>1</v>
      </c>
      <c r="AB1461" s="13">
        <v>343922.65</v>
      </c>
    </row>
    <row r="1462" spans="1:28" x14ac:dyDescent="0.2">
      <c r="A1462" s="13">
        <v>50</v>
      </c>
      <c r="B1462" s="13">
        <v>0</v>
      </c>
      <c r="C1462" s="13">
        <v>0</v>
      </c>
      <c r="D1462" s="13">
        <v>1</v>
      </c>
      <c r="E1462" s="13">
        <v>232</v>
      </c>
      <c r="F1462" s="13">
        <f>ROUND(Source!BC1446,O1462)</f>
        <v>0</v>
      </c>
      <c r="G1462" s="13" t="s">
        <v>140</v>
      </c>
      <c r="H1462" s="13" t="s">
        <v>141</v>
      </c>
      <c r="I1462" s="13"/>
      <c r="J1462" s="13"/>
      <c r="K1462" s="13">
        <v>232</v>
      </c>
      <c r="L1462" s="13">
        <v>15</v>
      </c>
      <c r="M1462" s="13">
        <v>3</v>
      </c>
      <c r="N1462" s="13" t="s">
        <v>3</v>
      </c>
      <c r="O1462" s="13">
        <v>2</v>
      </c>
      <c r="P1462" s="13">
        <f>ROUND(Source!EU1446,O1462)</f>
        <v>0</v>
      </c>
      <c r="Q1462" s="13"/>
      <c r="R1462" s="13"/>
      <c r="S1462" s="13"/>
      <c r="T1462" s="13"/>
      <c r="U1462" s="13"/>
      <c r="V1462" s="13"/>
      <c r="W1462" s="13">
        <v>0</v>
      </c>
      <c r="X1462" s="13">
        <v>1</v>
      </c>
      <c r="Y1462" s="13">
        <v>0</v>
      </c>
      <c r="Z1462" s="13">
        <v>0</v>
      </c>
      <c r="AA1462" s="13">
        <v>1</v>
      </c>
      <c r="AB1462" s="13">
        <v>0</v>
      </c>
    </row>
    <row r="1463" spans="1:28" x14ac:dyDescent="0.2">
      <c r="A1463" s="13">
        <v>50</v>
      </c>
      <c r="B1463" s="13">
        <v>0</v>
      </c>
      <c r="C1463" s="13">
        <v>0</v>
      </c>
      <c r="D1463" s="13">
        <v>1</v>
      </c>
      <c r="E1463" s="13">
        <v>214</v>
      </c>
      <c r="F1463" s="13">
        <f>ROUND(Source!AS1446,O1463)</f>
        <v>91552.53</v>
      </c>
      <c r="G1463" s="13" t="s">
        <v>142</v>
      </c>
      <c r="H1463" s="13" t="s">
        <v>143</v>
      </c>
      <c r="I1463" s="13"/>
      <c r="J1463" s="13"/>
      <c r="K1463" s="13">
        <v>214</v>
      </c>
      <c r="L1463" s="13">
        <v>16</v>
      </c>
      <c r="M1463" s="13">
        <v>3</v>
      </c>
      <c r="N1463" s="13" t="s">
        <v>3</v>
      </c>
      <c r="O1463" s="13">
        <v>2</v>
      </c>
      <c r="P1463" s="13">
        <f>ROUND(Source!EK1446,O1463)</f>
        <v>1999582.35</v>
      </c>
      <c r="Q1463" s="13"/>
      <c r="R1463" s="13"/>
      <c r="S1463" s="13"/>
      <c r="T1463" s="13"/>
      <c r="U1463" s="13"/>
      <c r="V1463" s="13"/>
      <c r="W1463" s="13">
        <v>91552.53</v>
      </c>
      <c r="X1463" s="13">
        <v>1</v>
      </c>
      <c r="Y1463" s="13">
        <v>91552.53</v>
      </c>
      <c r="Z1463" s="13">
        <v>1999582.35</v>
      </c>
      <c r="AA1463" s="13">
        <v>1</v>
      </c>
      <c r="AB1463" s="13">
        <v>1999582.35</v>
      </c>
    </row>
    <row r="1464" spans="1:28" x14ac:dyDescent="0.2">
      <c r="A1464" s="13">
        <v>50</v>
      </c>
      <c r="B1464" s="13">
        <v>0</v>
      </c>
      <c r="C1464" s="13">
        <v>0</v>
      </c>
      <c r="D1464" s="13">
        <v>1</v>
      </c>
      <c r="E1464" s="13">
        <v>215</v>
      </c>
      <c r="F1464" s="13">
        <f>ROUND(Source!AT1446,O1464)</f>
        <v>237.14</v>
      </c>
      <c r="G1464" s="13" t="s">
        <v>144</v>
      </c>
      <c r="H1464" s="13" t="s">
        <v>145</v>
      </c>
      <c r="I1464" s="13"/>
      <c r="J1464" s="13"/>
      <c r="K1464" s="13">
        <v>215</v>
      </c>
      <c r="L1464" s="13">
        <v>17</v>
      </c>
      <c r="M1464" s="13">
        <v>3</v>
      </c>
      <c r="N1464" s="13" t="s">
        <v>3</v>
      </c>
      <c r="O1464" s="13">
        <v>2</v>
      </c>
      <c r="P1464" s="13">
        <f>ROUND(Source!EL1446,O1464)</f>
        <v>12501.12</v>
      </c>
      <c r="Q1464" s="13"/>
      <c r="R1464" s="13"/>
      <c r="S1464" s="13"/>
      <c r="T1464" s="13"/>
      <c r="U1464" s="13"/>
      <c r="V1464" s="13"/>
      <c r="W1464" s="13">
        <v>237.14</v>
      </c>
      <c r="X1464" s="13">
        <v>1</v>
      </c>
      <c r="Y1464" s="13">
        <v>237.14</v>
      </c>
      <c r="Z1464" s="13">
        <v>12501.12</v>
      </c>
      <c r="AA1464" s="13">
        <v>1</v>
      </c>
      <c r="AB1464" s="13">
        <v>12501.12</v>
      </c>
    </row>
    <row r="1465" spans="1:28" x14ac:dyDescent="0.2">
      <c r="A1465" s="13">
        <v>50</v>
      </c>
      <c r="B1465" s="13">
        <v>0</v>
      </c>
      <c r="C1465" s="13">
        <v>0</v>
      </c>
      <c r="D1465" s="13">
        <v>1</v>
      </c>
      <c r="E1465" s="13">
        <v>217</v>
      </c>
      <c r="F1465" s="13">
        <f>ROUND(Source!AU1446,O1465)</f>
        <v>0</v>
      </c>
      <c r="G1465" s="13" t="s">
        <v>146</v>
      </c>
      <c r="H1465" s="13" t="s">
        <v>147</v>
      </c>
      <c r="I1465" s="13"/>
      <c r="J1465" s="13"/>
      <c r="K1465" s="13">
        <v>217</v>
      </c>
      <c r="L1465" s="13">
        <v>18</v>
      </c>
      <c r="M1465" s="13">
        <v>3</v>
      </c>
      <c r="N1465" s="13" t="s">
        <v>3</v>
      </c>
      <c r="O1465" s="13">
        <v>2</v>
      </c>
      <c r="P1465" s="13">
        <f>ROUND(Source!EM1446,O1465)</f>
        <v>0</v>
      </c>
      <c r="Q1465" s="13"/>
      <c r="R1465" s="13"/>
      <c r="S1465" s="13"/>
      <c r="T1465" s="13"/>
      <c r="U1465" s="13"/>
      <c r="V1465" s="13"/>
      <c r="W1465" s="13">
        <v>0</v>
      </c>
      <c r="X1465" s="13">
        <v>1</v>
      </c>
      <c r="Y1465" s="13">
        <v>0</v>
      </c>
      <c r="Z1465" s="13">
        <v>0</v>
      </c>
      <c r="AA1465" s="13">
        <v>1</v>
      </c>
      <c r="AB1465" s="13">
        <v>0</v>
      </c>
    </row>
    <row r="1466" spans="1:28" x14ac:dyDescent="0.2">
      <c r="A1466" s="13">
        <v>50</v>
      </c>
      <c r="B1466" s="13">
        <v>0</v>
      </c>
      <c r="C1466" s="13">
        <v>0</v>
      </c>
      <c r="D1466" s="13">
        <v>1</v>
      </c>
      <c r="E1466" s="13">
        <v>230</v>
      </c>
      <c r="F1466" s="13">
        <f>ROUND(Source!BA1446,O1466)</f>
        <v>0</v>
      </c>
      <c r="G1466" s="13" t="s">
        <v>148</v>
      </c>
      <c r="H1466" s="13" t="s">
        <v>149</v>
      </c>
      <c r="I1466" s="13"/>
      <c r="J1466" s="13"/>
      <c r="K1466" s="13">
        <v>230</v>
      </c>
      <c r="L1466" s="13">
        <v>19</v>
      </c>
      <c r="M1466" s="13">
        <v>3</v>
      </c>
      <c r="N1466" s="13" t="s">
        <v>3</v>
      </c>
      <c r="O1466" s="13">
        <v>2</v>
      </c>
      <c r="P1466" s="13">
        <f>ROUND(Source!ES1446,O1466)</f>
        <v>0</v>
      </c>
      <c r="Q1466" s="13"/>
      <c r="R1466" s="13"/>
      <c r="S1466" s="13"/>
      <c r="T1466" s="13"/>
      <c r="U1466" s="13"/>
      <c r="V1466" s="13"/>
      <c r="W1466" s="13">
        <v>0</v>
      </c>
      <c r="X1466" s="13">
        <v>1</v>
      </c>
      <c r="Y1466" s="13">
        <v>0</v>
      </c>
      <c r="Z1466" s="13">
        <v>0</v>
      </c>
      <c r="AA1466" s="13">
        <v>1</v>
      </c>
      <c r="AB1466" s="13">
        <v>0</v>
      </c>
    </row>
    <row r="1467" spans="1:28" x14ac:dyDescent="0.2">
      <c r="A1467" s="13">
        <v>50</v>
      </c>
      <c r="B1467" s="13">
        <v>0</v>
      </c>
      <c r="C1467" s="13">
        <v>0</v>
      </c>
      <c r="D1467" s="13">
        <v>1</v>
      </c>
      <c r="E1467" s="13">
        <v>206</v>
      </c>
      <c r="F1467" s="13">
        <f>ROUND(Source!T1446,O1467)</f>
        <v>0</v>
      </c>
      <c r="G1467" s="13" t="s">
        <v>150</v>
      </c>
      <c r="H1467" s="13" t="s">
        <v>151</v>
      </c>
      <c r="I1467" s="13"/>
      <c r="J1467" s="13"/>
      <c r="K1467" s="13">
        <v>206</v>
      </c>
      <c r="L1467" s="13">
        <v>20</v>
      </c>
      <c r="M1467" s="13">
        <v>3</v>
      </c>
      <c r="N1467" s="13" t="s">
        <v>3</v>
      </c>
      <c r="O1467" s="13">
        <v>2</v>
      </c>
      <c r="P1467" s="13">
        <f>ROUND(Source!DL1446,O1467)</f>
        <v>0</v>
      </c>
      <c r="Q1467" s="13"/>
      <c r="R1467" s="13"/>
      <c r="S1467" s="13"/>
      <c r="T1467" s="13"/>
      <c r="U1467" s="13"/>
      <c r="V1467" s="13"/>
      <c r="W1467" s="13">
        <v>0</v>
      </c>
      <c r="X1467" s="13">
        <v>1</v>
      </c>
      <c r="Y1467" s="13">
        <v>0</v>
      </c>
      <c r="Z1467" s="13">
        <v>0</v>
      </c>
      <c r="AA1467" s="13">
        <v>1</v>
      </c>
      <c r="AB1467" s="13">
        <v>0</v>
      </c>
    </row>
    <row r="1468" spans="1:28" x14ac:dyDescent="0.2">
      <c r="A1468" s="13">
        <v>50</v>
      </c>
      <c r="B1468" s="13">
        <v>0</v>
      </c>
      <c r="C1468" s="13">
        <v>0</v>
      </c>
      <c r="D1468" s="13">
        <v>1</v>
      </c>
      <c r="E1468" s="13">
        <v>207</v>
      </c>
      <c r="F1468" s="13">
        <f>Source!U1446</f>
        <v>478.08365759999998</v>
      </c>
      <c r="G1468" s="13" t="s">
        <v>152</v>
      </c>
      <c r="H1468" s="13" t="s">
        <v>153</v>
      </c>
      <c r="I1468" s="13"/>
      <c r="J1468" s="13"/>
      <c r="K1468" s="13">
        <v>207</v>
      </c>
      <c r="L1468" s="13">
        <v>21</v>
      </c>
      <c r="M1468" s="13">
        <v>3</v>
      </c>
      <c r="N1468" s="13" t="s">
        <v>3</v>
      </c>
      <c r="O1468" s="13">
        <v>-1</v>
      </c>
      <c r="P1468" s="13">
        <f>Source!DM1446</f>
        <v>478.08365759999998</v>
      </c>
      <c r="Q1468" s="13"/>
      <c r="R1468" s="13"/>
      <c r="S1468" s="13"/>
      <c r="T1468" s="13"/>
      <c r="U1468" s="13"/>
      <c r="V1468" s="13"/>
      <c r="W1468" s="13">
        <v>478.08365759999998</v>
      </c>
      <c r="X1468" s="13">
        <v>1</v>
      </c>
      <c r="Y1468" s="13">
        <v>478.08365759999998</v>
      </c>
      <c r="Z1468" s="13">
        <v>478.08365759999998</v>
      </c>
      <c r="AA1468" s="13">
        <v>1</v>
      </c>
      <c r="AB1468" s="13">
        <v>478.08365759999998</v>
      </c>
    </row>
    <row r="1469" spans="1:28" x14ac:dyDescent="0.2">
      <c r="A1469" s="13">
        <v>50</v>
      </c>
      <c r="B1469" s="13">
        <v>0</v>
      </c>
      <c r="C1469" s="13">
        <v>0</v>
      </c>
      <c r="D1469" s="13">
        <v>1</v>
      </c>
      <c r="E1469" s="13">
        <v>208</v>
      </c>
      <c r="F1469" s="13">
        <f>Source!V1446</f>
        <v>0</v>
      </c>
      <c r="G1469" s="13" t="s">
        <v>154</v>
      </c>
      <c r="H1469" s="13" t="s">
        <v>155</v>
      </c>
      <c r="I1469" s="13"/>
      <c r="J1469" s="13"/>
      <c r="K1469" s="13">
        <v>208</v>
      </c>
      <c r="L1469" s="13">
        <v>22</v>
      </c>
      <c r="M1469" s="13">
        <v>3</v>
      </c>
      <c r="N1469" s="13" t="s">
        <v>3</v>
      </c>
      <c r="O1469" s="13">
        <v>-1</v>
      </c>
      <c r="P1469" s="13">
        <f>Source!DN1446</f>
        <v>0</v>
      </c>
      <c r="Q1469" s="13"/>
      <c r="R1469" s="13"/>
      <c r="S1469" s="13"/>
      <c r="T1469" s="13"/>
      <c r="U1469" s="13"/>
      <c r="V1469" s="13"/>
      <c r="W1469" s="13">
        <v>0</v>
      </c>
      <c r="X1469" s="13">
        <v>1</v>
      </c>
      <c r="Y1469" s="13">
        <v>0</v>
      </c>
      <c r="Z1469" s="13">
        <v>0</v>
      </c>
      <c r="AA1469" s="13">
        <v>1</v>
      </c>
      <c r="AB1469" s="13">
        <v>0</v>
      </c>
    </row>
    <row r="1470" spans="1:28" x14ac:dyDescent="0.2">
      <c r="A1470" s="13">
        <v>50</v>
      </c>
      <c r="B1470" s="13">
        <v>0</v>
      </c>
      <c r="C1470" s="13">
        <v>0</v>
      </c>
      <c r="D1470" s="13">
        <v>1</v>
      </c>
      <c r="E1470" s="13">
        <v>209</v>
      </c>
      <c r="F1470" s="13">
        <f>ROUND(Source!W1446,O1470)</f>
        <v>0</v>
      </c>
      <c r="G1470" s="13" t="s">
        <v>156</v>
      </c>
      <c r="H1470" s="13" t="s">
        <v>157</v>
      </c>
      <c r="I1470" s="13"/>
      <c r="J1470" s="13"/>
      <c r="K1470" s="13">
        <v>209</v>
      </c>
      <c r="L1470" s="13">
        <v>23</v>
      </c>
      <c r="M1470" s="13">
        <v>3</v>
      </c>
      <c r="N1470" s="13" t="s">
        <v>3</v>
      </c>
      <c r="O1470" s="13">
        <v>2</v>
      </c>
      <c r="P1470" s="13">
        <f>ROUND(Source!DO1446,O1470)</f>
        <v>0</v>
      </c>
      <c r="Q1470" s="13"/>
      <c r="R1470" s="13"/>
      <c r="S1470" s="13"/>
      <c r="T1470" s="13"/>
      <c r="U1470" s="13"/>
      <c r="V1470" s="13"/>
      <c r="W1470" s="13">
        <v>0</v>
      </c>
      <c r="X1470" s="13">
        <v>1</v>
      </c>
      <c r="Y1470" s="13">
        <v>0</v>
      </c>
      <c r="Z1470" s="13">
        <v>0</v>
      </c>
      <c r="AA1470" s="13">
        <v>1</v>
      </c>
      <c r="AB1470" s="13">
        <v>0</v>
      </c>
    </row>
    <row r="1471" spans="1:28" x14ac:dyDescent="0.2">
      <c r="A1471" s="13">
        <v>50</v>
      </c>
      <c r="B1471" s="13">
        <v>0</v>
      </c>
      <c r="C1471" s="13">
        <v>0</v>
      </c>
      <c r="D1471" s="13">
        <v>1</v>
      </c>
      <c r="E1471" s="13">
        <v>233</v>
      </c>
      <c r="F1471" s="13">
        <f>ROUND(Source!BD1446,O1471)</f>
        <v>0</v>
      </c>
      <c r="G1471" s="13" t="s">
        <v>158</v>
      </c>
      <c r="H1471" s="13" t="s">
        <v>159</v>
      </c>
      <c r="I1471" s="13"/>
      <c r="J1471" s="13"/>
      <c r="K1471" s="13">
        <v>233</v>
      </c>
      <c r="L1471" s="13">
        <v>24</v>
      </c>
      <c r="M1471" s="13">
        <v>3</v>
      </c>
      <c r="N1471" s="13" t="s">
        <v>3</v>
      </c>
      <c r="O1471" s="13">
        <v>2</v>
      </c>
      <c r="P1471" s="13">
        <f>ROUND(Source!EV1446,O1471)</f>
        <v>0</v>
      </c>
      <c r="Q1471" s="13"/>
      <c r="R1471" s="13"/>
      <c r="S1471" s="13"/>
      <c r="T1471" s="13"/>
      <c r="U1471" s="13"/>
      <c r="V1471" s="13"/>
      <c r="W1471" s="13">
        <v>0</v>
      </c>
      <c r="X1471" s="13">
        <v>1</v>
      </c>
      <c r="Y1471" s="13">
        <v>0</v>
      </c>
      <c r="Z1471" s="13">
        <v>0</v>
      </c>
      <c r="AA1471" s="13">
        <v>1</v>
      </c>
      <c r="AB1471" s="13">
        <v>0</v>
      </c>
    </row>
    <row r="1472" spans="1:28" x14ac:dyDescent="0.2">
      <c r="A1472" s="13">
        <v>50</v>
      </c>
      <c r="B1472" s="13">
        <v>0</v>
      </c>
      <c r="C1472" s="13">
        <v>0</v>
      </c>
      <c r="D1472" s="13">
        <v>1</v>
      </c>
      <c r="E1472" s="13">
        <v>210</v>
      </c>
      <c r="F1472" s="13">
        <f>ROUND(Source!X1446,O1472)</f>
        <v>6506.45</v>
      </c>
      <c r="G1472" s="13" t="s">
        <v>160</v>
      </c>
      <c r="H1472" s="13" t="s">
        <v>161</v>
      </c>
      <c r="I1472" s="13"/>
      <c r="J1472" s="13"/>
      <c r="K1472" s="13">
        <v>210</v>
      </c>
      <c r="L1472" s="13">
        <v>25</v>
      </c>
      <c r="M1472" s="13">
        <v>3</v>
      </c>
      <c r="N1472" s="13" t="s">
        <v>3</v>
      </c>
      <c r="O1472" s="13">
        <v>2</v>
      </c>
      <c r="P1472" s="13">
        <f>ROUND(Source!DP1446,O1472)</f>
        <v>366638.25</v>
      </c>
      <c r="Q1472" s="13"/>
      <c r="R1472" s="13"/>
      <c r="S1472" s="13"/>
      <c r="T1472" s="13"/>
      <c r="U1472" s="13"/>
      <c r="V1472" s="13"/>
      <c r="W1472" s="13">
        <v>6506.45</v>
      </c>
      <c r="X1472" s="13">
        <v>1</v>
      </c>
      <c r="Y1472" s="13">
        <v>6506.45</v>
      </c>
      <c r="Z1472" s="13">
        <v>366638.25</v>
      </c>
      <c r="AA1472" s="13">
        <v>1</v>
      </c>
      <c r="AB1472" s="13">
        <v>366638.25</v>
      </c>
    </row>
    <row r="1473" spans="1:206" x14ac:dyDescent="0.2">
      <c r="A1473" s="13">
        <v>50</v>
      </c>
      <c r="B1473" s="13">
        <v>0</v>
      </c>
      <c r="C1473" s="13">
        <v>0</v>
      </c>
      <c r="D1473" s="13">
        <v>1</v>
      </c>
      <c r="E1473" s="13">
        <v>211</v>
      </c>
      <c r="F1473" s="13">
        <f>ROUND(Source!Y1446,O1473)</f>
        <v>3626</v>
      </c>
      <c r="G1473" s="13" t="s">
        <v>162</v>
      </c>
      <c r="H1473" s="13" t="s">
        <v>163</v>
      </c>
      <c r="I1473" s="13"/>
      <c r="J1473" s="13"/>
      <c r="K1473" s="13">
        <v>211</v>
      </c>
      <c r="L1473" s="13">
        <v>26</v>
      </c>
      <c r="M1473" s="13">
        <v>3</v>
      </c>
      <c r="N1473" s="13" t="s">
        <v>3</v>
      </c>
      <c r="O1473" s="13">
        <v>2</v>
      </c>
      <c r="P1473" s="13">
        <f>ROUND(Source!DQ1446,O1473)</f>
        <v>204324.7</v>
      </c>
      <c r="Q1473" s="13"/>
      <c r="R1473" s="13"/>
      <c r="S1473" s="13"/>
      <c r="T1473" s="13"/>
      <c r="U1473" s="13"/>
      <c r="V1473" s="13"/>
      <c r="W1473" s="13">
        <v>3626</v>
      </c>
      <c r="X1473" s="13">
        <v>1</v>
      </c>
      <c r="Y1473" s="13">
        <v>3626</v>
      </c>
      <c r="Z1473" s="13">
        <v>204324.7</v>
      </c>
      <c r="AA1473" s="13">
        <v>1</v>
      </c>
      <c r="AB1473" s="13">
        <v>204324.7</v>
      </c>
    </row>
    <row r="1474" spans="1:206" x14ac:dyDescent="0.2">
      <c r="A1474" s="13">
        <v>50</v>
      </c>
      <c r="B1474" s="13">
        <v>0</v>
      </c>
      <c r="C1474" s="13">
        <v>0</v>
      </c>
      <c r="D1474" s="13">
        <v>1</v>
      </c>
      <c r="E1474" s="13">
        <v>224</v>
      </c>
      <c r="F1474" s="13">
        <f>ROUND(Source!AR1446,O1474)</f>
        <v>164781.35</v>
      </c>
      <c r="G1474" s="13" t="s">
        <v>164</v>
      </c>
      <c r="H1474" s="13" t="s">
        <v>165</v>
      </c>
      <c r="I1474" s="13"/>
      <c r="J1474" s="13"/>
      <c r="K1474" s="13">
        <v>224</v>
      </c>
      <c r="L1474" s="13">
        <v>27</v>
      </c>
      <c r="M1474" s="13">
        <v>3</v>
      </c>
      <c r="N1474" s="13" t="s">
        <v>3</v>
      </c>
      <c r="O1474" s="13">
        <v>2</v>
      </c>
      <c r="P1474" s="13">
        <f>ROUND(Source!EJ1446,O1474)</f>
        <v>2606404.7400000002</v>
      </c>
      <c r="Q1474" s="13"/>
      <c r="R1474" s="13"/>
      <c r="S1474" s="13"/>
      <c r="T1474" s="13"/>
      <c r="U1474" s="13"/>
      <c r="V1474" s="13"/>
      <c r="W1474" s="13">
        <v>164781.35</v>
      </c>
      <c r="X1474" s="13">
        <v>1</v>
      </c>
      <c r="Y1474" s="13">
        <v>164781.35</v>
      </c>
      <c r="Z1474" s="13">
        <v>2606404.7400000002</v>
      </c>
      <c r="AA1474" s="13">
        <v>1</v>
      </c>
      <c r="AB1474" s="13">
        <v>2606404.7400000002</v>
      </c>
    </row>
    <row r="1476" spans="1:206" x14ac:dyDescent="0.2">
      <c r="A1476" s="11">
        <v>51</v>
      </c>
      <c r="B1476" s="11">
        <f>B1204</f>
        <v>1</v>
      </c>
      <c r="C1476" s="11">
        <f>A1204</f>
        <v>4</v>
      </c>
      <c r="D1476" s="11">
        <f>ROW(A1204)</f>
        <v>1204</v>
      </c>
      <c r="E1476" s="11"/>
      <c r="F1476" s="11" t="str">
        <f>IF(F1204&lt;&gt;"",F1204,"")</f>
        <v>Новый раздел</v>
      </c>
      <c r="G1476" s="11" t="str">
        <f>IF(G1204&lt;&gt;"",G1204,"")</f>
        <v>Кондиционирование</v>
      </c>
      <c r="H1476" s="11">
        <v>0</v>
      </c>
      <c r="I1476" s="11"/>
      <c r="J1476" s="11"/>
      <c r="K1476" s="11"/>
      <c r="L1476" s="11"/>
      <c r="M1476" s="11"/>
      <c r="N1476" s="11"/>
      <c r="O1476" s="11">
        <f t="shared" ref="O1476:T1476" si="1218">ROUND(O1229+O1270+O1313+O1446+AB1476,2)</f>
        <v>1570695.29</v>
      </c>
      <c r="P1476" s="11">
        <f t="shared" si="1218"/>
        <v>1560004.19</v>
      </c>
      <c r="Q1476" s="11">
        <f t="shared" si="1218"/>
        <v>191.83</v>
      </c>
      <c r="R1476" s="11">
        <f t="shared" si="1218"/>
        <v>19.68</v>
      </c>
      <c r="S1476" s="11">
        <f t="shared" si="1218"/>
        <v>10499.27</v>
      </c>
      <c r="T1476" s="11">
        <f t="shared" si="1218"/>
        <v>0</v>
      </c>
      <c r="U1476" s="11">
        <f>U1229+U1270+U1313+U1446+AH1476</f>
        <v>817.86162077999995</v>
      </c>
      <c r="V1476" s="11">
        <f>V1229+V1270+V1313+V1446+AI1476</f>
        <v>0</v>
      </c>
      <c r="W1476" s="11">
        <f>ROUND(W1229+W1270+W1313+W1446+AJ1476,2)</f>
        <v>0</v>
      </c>
      <c r="X1476" s="11">
        <f>ROUND(X1229+X1270+X1313+X1446+AK1476,2)</f>
        <v>11286.51</v>
      </c>
      <c r="Y1476" s="11">
        <f>ROUND(Y1229+Y1270+Y1313+Y1446+AL1476,2)</f>
        <v>6297.41</v>
      </c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>
        <f t="shared" ref="AO1476:BD1476" si="1219">ROUND(AO1229+AO1270+AO1313+AO1446+BX1476,2)</f>
        <v>0</v>
      </c>
      <c r="AP1476" s="11">
        <f t="shared" si="1219"/>
        <v>1473259.2</v>
      </c>
      <c r="AQ1476" s="11">
        <f t="shared" si="1219"/>
        <v>0</v>
      </c>
      <c r="AR1476" s="11">
        <f t="shared" si="1219"/>
        <v>1588279.21</v>
      </c>
      <c r="AS1476" s="11">
        <f t="shared" si="1219"/>
        <v>114579.71</v>
      </c>
      <c r="AT1476" s="11">
        <f t="shared" si="1219"/>
        <v>440.3</v>
      </c>
      <c r="AU1476" s="11">
        <f t="shared" si="1219"/>
        <v>0</v>
      </c>
      <c r="AV1476" s="11">
        <f t="shared" si="1219"/>
        <v>1560004.19</v>
      </c>
      <c r="AW1476" s="11">
        <f t="shared" si="1219"/>
        <v>86744.99</v>
      </c>
      <c r="AX1476" s="11">
        <f t="shared" si="1219"/>
        <v>0</v>
      </c>
      <c r="AY1476" s="11">
        <f t="shared" si="1219"/>
        <v>86744.99</v>
      </c>
      <c r="AZ1476" s="11">
        <f t="shared" si="1219"/>
        <v>1473259.2</v>
      </c>
      <c r="BA1476" s="11">
        <f t="shared" si="1219"/>
        <v>0</v>
      </c>
      <c r="BB1476" s="11">
        <f t="shared" si="1219"/>
        <v>0</v>
      </c>
      <c r="BC1476" s="11">
        <f t="shared" si="1219"/>
        <v>0</v>
      </c>
      <c r="BD1476" s="11">
        <f t="shared" si="1219"/>
        <v>0</v>
      </c>
      <c r="BE1476" s="11"/>
      <c r="BF1476" s="11"/>
      <c r="BG1476" s="11"/>
      <c r="BH1476" s="11"/>
      <c r="BI1476" s="11"/>
      <c r="BJ1476" s="11"/>
      <c r="BK1476" s="11"/>
      <c r="BL1476" s="11"/>
      <c r="BM1476" s="11"/>
      <c r="BN1476" s="11"/>
      <c r="BO1476" s="11"/>
      <c r="BP1476" s="11"/>
      <c r="BQ1476" s="11"/>
      <c r="BR1476" s="11"/>
      <c r="BS1476" s="11"/>
      <c r="BT1476" s="11"/>
      <c r="BU1476" s="11"/>
      <c r="BV1476" s="11"/>
      <c r="BW1476" s="11"/>
      <c r="BX1476" s="11"/>
      <c r="BY1476" s="11"/>
      <c r="BZ1476" s="11"/>
      <c r="CA1476" s="11"/>
      <c r="CB1476" s="11"/>
      <c r="CC1476" s="11"/>
      <c r="CD1476" s="11"/>
      <c r="CE1476" s="11"/>
      <c r="CF1476" s="11"/>
      <c r="CG1476" s="11"/>
      <c r="CH1476" s="11"/>
      <c r="CI1476" s="11"/>
      <c r="CJ1476" s="11"/>
      <c r="CK1476" s="11"/>
      <c r="CL1476" s="11"/>
      <c r="CM1476" s="11"/>
      <c r="CN1476" s="11"/>
      <c r="CO1476" s="11"/>
      <c r="CP1476" s="11"/>
      <c r="CQ1476" s="11"/>
      <c r="CR1476" s="11"/>
      <c r="CS1476" s="11"/>
      <c r="CT1476" s="11"/>
      <c r="CU1476" s="11"/>
      <c r="CV1476" s="11"/>
      <c r="CW1476" s="11"/>
      <c r="CX1476" s="11"/>
      <c r="CY1476" s="11"/>
      <c r="CZ1476" s="11"/>
      <c r="DA1476" s="11"/>
      <c r="DB1476" s="11"/>
      <c r="DC1476" s="11"/>
      <c r="DD1476" s="11"/>
      <c r="DE1476" s="11"/>
      <c r="DF1476" s="11"/>
      <c r="DG1476" s="12">
        <f t="shared" ref="DG1476:DL1476" si="1220">ROUND(DG1229+DG1270+DG1313+DG1446+DT1476,2)</f>
        <v>12973166.92</v>
      </c>
      <c r="DH1476" s="12">
        <f t="shared" si="1220"/>
        <v>12378513.710000001</v>
      </c>
      <c r="DI1476" s="12">
        <f t="shared" si="1220"/>
        <v>3019.33</v>
      </c>
      <c r="DJ1476" s="12">
        <f t="shared" si="1220"/>
        <v>1108.97</v>
      </c>
      <c r="DK1476" s="12">
        <f t="shared" si="1220"/>
        <v>591633.88</v>
      </c>
      <c r="DL1476" s="12">
        <f t="shared" si="1220"/>
        <v>0</v>
      </c>
      <c r="DM1476" s="12">
        <f>DM1229+DM1270+DM1313+DM1446+DZ1476</f>
        <v>817.86162077999995</v>
      </c>
      <c r="DN1476" s="12">
        <f>DN1229+DN1270+DN1313+DN1446+EA1476</f>
        <v>0</v>
      </c>
      <c r="DO1476" s="12">
        <f>ROUND(DO1229+DO1270+DO1313+DO1446+EB1476,2)</f>
        <v>0</v>
      </c>
      <c r="DP1476" s="12">
        <f>ROUND(DP1229+DP1270+DP1313+DP1446+EC1476,2)</f>
        <v>635994.28</v>
      </c>
      <c r="DQ1476" s="12">
        <f>ROUND(DQ1229+DQ1270+DQ1313+DQ1446+ED1476,2)</f>
        <v>354858.28</v>
      </c>
      <c r="DR1476" s="12"/>
      <c r="DS1476" s="12"/>
      <c r="DT1476" s="12"/>
      <c r="DU1476" s="12"/>
      <c r="DV1476" s="12"/>
      <c r="DW1476" s="12"/>
      <c r="DX1476" s="12"/>
      <c r="DY1476" s="12"/>
      <c r="DZ1476" s="12"/>
      <c r="EA1476" s="12"/>
      <c r="EB1476" s="12"/>
      <c r="EC1476" s="12"/>
      <c r="ED1476" s="12"/>
      <c r="EE1476" s="12"/>
      <c r="EF1476" s="12"/>
      <c r="EG1476" s="12">
        <f t="shared" ref="EG1476:EV1476" si="1221">ROUND(EG1229+EG1270+EG1313+EG1446+FP1476,2)</f>
        <v>0</v>
      </c>
      <c r="EH1476" s="12">
        <f t="shared" si="1221"/>
        <v>11194346.390000001</v>
      </c>
      <c r="EI1476" s="12">
        <f t="shared" si="1221"/>
        <v>0</v>
      </c>
      <c r="EJ1476" s="12">
        <f t="shared" si="1221"/>
        <v>13964019.48</v>
      </c>
      <c r="EK1476" s="12">
        <f t="shared" si="1221"/>
        <v>2745939.91</v>
      </c>
      <c r="EL1476" s="12">
        <f t="shared" si="1221"/>
        <v>23733.18</v>
      </c>
      <c r="EM1476" s="12">
        <f t="shared" si="1221"/>
        <v>0</v>
      </c>
      <c r="EN1476" s="12">
        <f t="shared" si="1221"/>
        <v>12378513.710000001</v>
      </c>
      <c r="EO1476" s="12">
        <f t="shared" si="1221"/>
        <v>1184167.32</v>
      </c>
      <c r="EP1476" s="12">
        <f t="shared" si="1221"/>
        <v>0</v>
      </c>
      <c r="EQ1476" s="12">
        <f t="shared" si="1221"/>
        <v>1184167.32</v>
      </c>
      <c r="ER1476" s="12">
        <f t="shared" si="1221"/>
        <v>11194346.390000001</v>
      </c>
      <c r="ES1476" s="12">
        <f t="shared" si="1221"/>
        <v>0</v>
      </c>
      <c r="ET1476" s="12">
        <f t="shared" si="1221"/>
        <v>0</v>
      </c>
      <c r="EU1476" s="12">
        <f t="shared" si="1221"/>
        <v>0</v>
      </c>
      <c r="EV1476" s="12">
        <f t="shared" si="1221"/>
        <v>0</v>
      </c>
      <c r="EW1476" s="12"/>
      <c r="EX1476" s="12"/>
      <c r="EY1476" s="12"/>
      <c r="EZ1476" s="12"/>
      <c r="FA1476" s="12"/>
      <c r="FB1476" s="12"/>
      <c r="FC1476" s="12"/>
      <c r="FD1476" s="12"/>
      <c r="FE1476" s="12"/>
      <c r="FF1476" s="12"/>
      <c r="FG1476" s="12"/>
      <c r="FH1476" s="12"/>
      <c r="FI1476" s="12"/>
      <c r="FJ1476" s="12"/>
      <c r="FK1476" s="12"/>
      <c r="FL1476" s="12"/>
      <c r="FM1476" s="12"/>
      <c r="FN1476" s="12"/>
      <c r="FO1476" s="12"/>
      <c r="FP1476" s="12"/>
      <c r="FQ1476" s="12"/>
      <c r="FR1476" s="12"/>
      <c r="FS1476" s="12"/>
      <c r="FT1476" s="12"/>
      <c r="FU1476" s="12"/>
      <c r="FV1476" s="12"/>
      <c r="FW1476" s="12"/>
      <c r="FX1476" s="12"/>
      <c r="FY1476" s="12"/>
      <c r="FZ1476" s="12"/>
      <c r="GA1476" s="12"/>
      <c r="GB1476" s="12"/>
      <c r="GC1476" s="12"/>
      <c r="GD1476" s="12"/>
      <c r="GE1476" s="12"/>
      <c r="GF1476" s="12"/>
      <c r="GG1476" s="12"/>
      <c r="GH1476" s="12"/>
      <c r="GI1476" s="12"/>
      <c r="GJ1476" s="12"/>
      <c r="GK1476" s="12"/>
      <c r="GL1476" s="12"/>
      <c r="GM1476" s="12"/>
      <c r="GN1476" s="12"/>
      <c r="GO1476" s="12"/>
      <c r="GP1476" s="12"/>
      <c r="GQ1476" s="12"/>
      <c r="GR1476" s="12"/>
      <c r="GS1476" s="12"/>
      <c r="GT1476" s="12"/>
      <c r="GU1476" s="12"/>
      <c r="GV1476" s="12"/>
      <c r="GW1476" s="12"/>
      <c r="GX1476" s="12">
        <v>0</v>
      </c>
    </row>
    <row r="1478" spans="1:206" x14ac:dyDescent="0.2">
      <c r="A1478" s="13">
        <v>50</v>
      </c>
      <c r="B1478" s="13">
        <v>0</v>
      </c>
      <c r="C1478" s="13">
        <v>0</v>
      </c>
      <c r="D1478" s="13">
        <v>1</v>
      </c>
      <c r="E1478" s="13">
        <v>201</v>
      </c>
      <c r="F1478" s="13">
        <f>ROUND(Source!O1476,O1478)</f>
        <v>1570695.29</v>
      </c>
      <c r="G1478" s="13" t="s">
        <v>112</v>
      </c>
      <c r="H1478" s="13" t="s">
        <v>113</v>
      </c>
      <c r="I1478" s="13"/>
      <c r="J1478" s="13"/>
      <c r="K1478" s="13">
        <v>201</v>
      </c>
      <c r="L1478" s="13">
        <v>1</v>
      </c>
      <c r="M1478" s="13">
        <v>3</v>
      </c>
      <c r="N1478" s="13" t="s">
        <v>3</v>
      </c>
      <c r="O1478" s="13">
        <v>2</v>
      </c>
      <c r="P1478" s="13">
        <f>ROUND(Source!DG1476,O1478)</f>
        <v>12973166.92</v>
      </c>
      <c r="Q1478" s="13"/>
      <c r="R1478" s="13"/>
      <c r="S1478" s="13"/>
      <c r="T1478" s="13"/>
      <c r="U1478" s="13"/>
      <c r="V1478" s="13"/>
      <c r="W1478" s="13">
        <v>1570695.29</v>
      </c>
      <c r="X1478" s="13">
        <v>1</v>
      </c>
      <c r="Y1478" s="13">
        <v>1570695.29</v>
      </c>
      <c r="Z1478" s="13">
        <v>12973166.92</v>
      </c>
      <c r="AA1478" s="13">
        <v>1</v>
      </c>
      <c r="AB1478" s="13">
        <v>12973166.92</v>
      </c>
    </row>
    <row r="1479" spans="1:206" x14ac:dyDescent="0.2">
      <c r="A1479" s="13">
        <v>50</v>
      </c>
      <c r="B1479" s="13">
        <v>0</v>
      </c>
      <c r="C1479" s="13">
        <v>0</v>
      </c>
      <c r="D1479" s="13">
        <v>1</v>
      </c>
      <c r="E1479" s="13">
        <v>202</v>
      </c>
      <c r="F1479" s="13">
        <f>ROUND(Source!P1476,O1479)</f>
        <v>1560004.19</v>
      </c>
      <c r="G1479" s="13" t="s">
        <v>114</v>
      </c>
      <c r="H1479" s="13" t="s">
        <v>115</v>
      </c>
      <c r="I1479" s="13"/>
      <c r="J1479" s="13"/>
      <c r="K1479" s="13">
        <v>202</v>
      </c>
      <c r="L1479" s="13">
        <v>2</v>
      </c>
      <c r="M1479" s="13">
        <v>3</v>
      </c>
      <c r="N1479" s="13" t="s">
        <v>3</v>
      </c>
      <c r="O1479" s="13">
        <v>2</v>
      </c>
      <c r="P1479" s="13">
        <f>ROUND(Source!DH1476,O1479)</f>
        <v>12378513.710000001</v>
      </c>
      <c r="Q1479" s="13"/>
      <c r="R1479" s="13"/>
      <c r="S1479" s="13"/>
      <c r="T1479" s="13"/>
      <c r="U1479" s="13"/>
      <c r="V1479" s="13"/>
      <c r="W1479" s="13">
        <v>1560004.19</v>
      </c>
      <c r="X1479" s="13">
        <v>1</v>
      </c>
      <c r="Y1479" s="13">
        <v>1560004.19</v>
      </c>
      <c r="Z1479" s="13">
        <v>12378513.710000001</v>
      </c>
      <c r="AA1479" s="13">
        <v>1</v>
      </c>
      <c r="AB1479" s="13">
        <v>12378513.710000001</v>
      </c>
    </row>
    <row r="1480" spans="1:206" x14ac:dyDescent="0.2">
      <c r="A1480" s="13">
        <v>50</v>
      </c>
      <c r="B1480" s="13">
        <v>0</v>
      </c>
      <c r="C1480" s="13">
        <v>0</v>
      </c>
      <c r="D1480" s="13">
        <v>1</v>
      </c>
      <c r="E1480" s="13">
        <v>222</v>
      </c>
      <c r="F1480" s="13">
        <f>ROUND(Source!AO1476,O1480)</f>
        <v>0</v>
      </c>
      <c r="G1480" s="13" t="s">
        <v>116</v>
      </c>
      <c r="H1480" s="13" t="s">
        <v>117</v>
      </c>
      <c r="I1480" s="13"/>
      <c r="J1480" s="13"/>
      <c r="K1480" s="13">
        <v>222</v>
      </c>
      <c r="L1480" s="13">
        <v>3</v>
      </c>
      <c r="M1480" s="13">
        <v>3</v>
      </c>
      <c r="N1480" s="13" t="s">
        <v>3</v>
      </c>
      <c r="O1480" s="13">
        <v>2</v>
      </c>
      <c r="P1480" s="13">
        <f>ROUND(Source!EG1476,O1480)</f>
        <v>0</v>
      </c>
      <c r="Q1480" s="13"/>
      <c r="R1480" s="13"/>
      <c r="S1480" s="13"/>
      <c r="T1480" s="13"/>
      <c r="U1480" s="13"/>
      <c r="V1480" s="13"/>
      <c r="W1480" s="13">
        <v>0</v>
      </c>
      <c r="X1480" s="13">
        <v>1</v>
      </c>
      <c r="Y1480" s="13">
        <v>0</v>
      </c>
      <c r="Z1480" s="13">
        <v>0</v>
      </c>
      <c r="AA1480" s="13">
        <v>1</v>
      </c>
      <c r="AB1480" s="13">
        <v>0</v>
      </c>
    </row>
    <row r="1481" spans="1:206" x14ac:dyDescent="0.2">
      <c r="A1481" s="13">
        <v>50</v>
      </c>
      <c r="B1481" s="13">
        <v>0</v>
      </c>
      <c r="C1481" s="13">
        <v>0</v>
      </c>
      <c r="D1481" s="13">
        <v>1</v>
      </c>
      <c r="E1481" s="13">
        <v>225</v>
      </c>
      <c r="F1481" s="13">
        <f>ROUND(Source!AV1476,O1481)</f>
        <v>1560004.19</v>
      </c>
      <c r="G1481" s="13" t="s">
        <v>118</v>
      </c>
      <c r="H1481" s="13" t="s">
        <v>119</v>
      </c>
      <c r="I1481" s="13"/>
      <c r="J1481" s="13"/>
      <c r="K1481" s="13">
        <v>225</v>
      </c>
      <c r="L1481" s="13">
        <v>4</v>
      </c>
      <c r="M1481" s="13">
        <v>3</v>
      </c>
      <c r="N1481" s="13" t="s">
        <v>3</v>
      </c>
      <c r="O1481" s="13">
        <v>2</v>
      </c>
      <c r="P1481" s="13">
        <f>ROUND(Source!EN1476,O1481)</f>
        <v>12378513.710000001</v>
      </c>
      <c r="Q1481" s="13"/>
      <c r="R1481" s="13"/>
      <c r="S1481" s="13"/>
      <c r="T1481" s="13"/>
      <c r="U1481" s="13"/>
      <c r="V1481" s="13"/>
      <c r="W1481" s="13">
        <v>1560004.19</v>
      </c>
      <c r="X1481" s="13">
        <v>1</v>
      </c>
      <c r="Y1481" s="13">
        <v>1560004.19</v>
      </c>
      <c r="Z1481" s="13">
        <v>12378513.710000001</v>
      </c>
      <c r="AA1481" s="13">
        <v>1</v>
      </c>
      <c r="AB1481" s="13">
        <v>12378513.710000001</v>
      </c>
    </row>
    <row r="1482" spans="1:206" x14ac:dyDescent="0.2">
      <c r="A1482" s="13">
        <v>50</v>
      </c>
      <c r="B1482" s="13">
        <v>0</v>
      </c>
      <c r="C1482" s="13">
        <v>0</v>
      </c>
      <c r="D1482" s="13">
        <v>1</v>
      </c>
      <c r="E1482" s="13">
        <v>226</v>
      </c>
      <c r="F1482" s="13">
        <f>ROUND(Source!AW1476,O1482)</f>
        <v>86744.99</v>
      </c>
      <c r="G1482" s="13" t="s">
        <v>120</v>
      </c>
      <c r="H1482" s="13" t="s">
        <v>121</v>
      </c>
      <c r="I1482" s="13"/>
      <c r="J1482" s="13"/>
      <c r="K1482" s="13">
        <v>226</v>
      </c>
      <c r="L1482" s="13">
        <v>5</v>
      </c>
      <c r="M1482" s="13">
        <v>3</v>
      </c>
      <c r="N1482" s="13" t="s">
        <v>3</v>
      </c>
      <c r="O1482" s="13">
        <v>2</v>
      </c>
      <c r="P1482" s="13">
        <f>ROUND(Source!EO1476,O1482)</f>
        <v>1184167.32</v>
      </c>
      <c r="Q1482" s="13"/>
      <c r="R1482" s="13"/>
      <c r="S1482" s="13"/>
      <c r="T1482" s="13"/>
      <c r="U1482" s="13"/>
      <c r="V1482" s="13"/>
      <c r="W1482" s="13">
        <v>86744.99</v>
      </c>
      <c r="X1482" s="13">
        <v>1</v>
      </c>
      <c r="Y1482" s="13">
        <v>86744.99</v>
      </c>
      <c r="Z1482" s="13">
        <v>1184167.32</v>
      </c>
      <c r="AA1482" s="13">
        <v>1</v>
      </c>
      <c r="AB1482" s="13">
        <v>1184167.32</v>
      </c>
    </row>
    <row r="1483" spans="1:206" x14ac:dyDescent="0.2">
      <c r="A1483" s="13">
        <v>50</v>
      </c>
      <c r="B1483" s="13">
        <v>0</v>
      </c>
      <c r="C1483" s="13">
        <v>0</v>
      </c>
      <c r="D1483" s="13">
        <v>1</v>
      </c>
      <c r="E1483" s="13">
        <v>227</v>
      </c>
      <c r="F1483" s="13">
        <f>ROUND(Source!AX1476,O1483)</f>
        <v>0</v>
      </c>
      <c r="G1483" s="13" t="s">
        <v>122</v>
      </c>
      <c r="H1483" s="13" t="s">
        <v>123</v>
      </c>
      <c r="I1483" s="13"/>
      <c r="J1483" s="13"/>
      <c r="K1483" s="13">
        <v>227</v>
      </c>
      <c r="L1483" s="13">
        <v>6</v>
      </c>
      <c r="M1483" s="13">
        <v>3</v>
      </c>
      <c r="N1483" s="13" t="s">
        <v>3</v>
      </c>
      <c r="O1483" s="13">
        <v>2</v>
      </c>
      <c r="P1483" s="13">
        <f>ROUND(Source!EP1476,O1483)</f>
        <v>0</v>
      </c>
      <c r="Q1483" s="13"/>
      <c r="R1483" s="13"/>
      <c r="S1483" s="13"/>
      <c r="T1483" s="13"/>
      <c r="U1483" s="13"/>
      <c r="V1483" s="13"/>
      <c r="W1483" s="13">
        <v>0</v>
      </c>
      <c r="X1483" s="13">
        <v>1</v>
      </c>
      <c r="Y1483" s="13">
        <v>0</v>
      </c>
      <c r="Z1483" s="13">
        <v>0</v>
      </c>
      <c r="AA1483" s="13">
        <v>1</v>
      </c>
      <c r="AB1483" s="13">
        <v>0</v>
      </c>
    </row>
    <row r="1484" spans="1:206" x14ac:dyDescent="0.2">
      <c r="A1484" s="13">
        <v>50</v>
      </c>
      <c r="B1484" s="13">
        <v>0</v>
      </c>
      <c r="C1484" s="13">
        <v>0</v>
      </c>
      <c r="D1484" s="13">
        <v>1</v>
      </c>
      <c r="E1484" s="13">
        <v>228</v>
      </c>
      <c r="F1484" s="13">
        <f>ROUND(Source!AY1476,O1484)</f>
        <v>86744.99</v>
      </c>
      <c r="G1484" s="13" t="s">
        <v>124</v>
      </c>
      <c r="H1484" s="13" t="s">
        <v>125</v>
      </c>
      <c r="I1484" s="13"/>
      <c r="J1484" s="13"/>
      <c r="K1484" s="13">
        <v>228</v>
      </c>
      <c r="L1484" s="13">
        <v>7</v>
      </c>
      <c r="M1484" s="13">
        <v>3</v>
      </c>
      <c r="N1484" s="13" t="s">
        <v>3</v>
      </c>
      <c r="O1484" s="13">
        <v>2</v>
      </c>
      <c r="P1484" s="13">
        <f>ROUND(Source!EQ1476,O1484)</f>
        <v>1184167.32</v>
      </c>
      <c r="Q1484" s="13"/>
      <c r="R1484" s="13"/>
      <c r="S1484" s="13"/>
      <c r="T1484" s="13"/>
      <c r="U1484" s="13"/>
      <c r="V1484" s="13"/>
      <c r="W1484" s="13">
        <v>86744.99</v>
      </c>
      <c r="X1484" s="13">
        <v>1</v>
      </c>
      <c r="Y1484" s="13">
        <v>86744.99</v>
      </c>
      <c r="Z1484" s="13">
        <v>1184167.32</v>
      </c>
      <c r="AA1484" s="13">
        <v>1</v>
      </c>
      <c r="AB1484" s="13">
        <v>1184167.32</v>
      </c>
    </row>
    <row r="1485" spans="1:206" x14ac:dyDescent="0.2">
      <c r="A1485" s="13">
        <v>50</v>
      </c>
      <c r="B1485" s="13">
        <v>0</v>
      </c>
      <c r="C1485" s="13">
        <v>0</v>
      </c>
      <c r="D1485" s="13">
        <v>1</v>
      </c>
      <c r="E1485" s="13">
        <v>216</v>
      </c>
      <c r="F1485" s="13">
        <f>ROUND(Source!AP1476,O1485)</f>
        <v>1473259.2</v>
      </c>
      <c r="G1485" s="13" t="s">
        <v>126</v>
      </c>
      <c r="H1485" s="13" t="s">
        <v>127</v>
      </c>
      <c r="I1485" s="13"/>
      <c r="J1485" s="13"/>
      <c r="K1485" s="13">
        <v>216</v>
      </c>
      <c r="L1485" s="13">
        <v>8</v>
      </c>
      <c r="M1485" s="13">
        <v>3</v>
      </c>
      <c r="N1485" s="13" t="s">
        <v>3</v>
      </c>
      <c r="O1485" s="13">
        <v>2</v>
      </c>
      <c r="P1485" s="13">
        <f>ROUND(Source!EH1476,O1485)</f>
        <v>11194346.390000001</v>
      </c>
      <c r="Q1485" s="13"/>
      <c r="R1485" s="13"/>
      <c r="S1485" s="13"/>
      <c r="T1485" s="13"/>
      <c r="U1485" s="13"/>
      <c r="V1485" s="13"/>
      <c r="W1485" s="13">
        <v>1473259.2</v>
      </c>
      <c r="X1485" s="13">
        <v>1</v>
      </c>
      <c r="Y1485" s="13">
        <v>1473259.2</v>
      </c>
      <c r="Z1485" s="13">
        <v>11194346.390000001</v>
      </c>
      <c r="AA1485" s="13">
        <v>1</v>
      </c>
      <c r="AB1485" s="13">
        <v>11194346.390000001</v>
      </c>
    </row>
    <row r="1486" spans="1:206" x14ac:dyDescent="0.2">
      <c r="A1486" s="13">
        <v>50</v>
      </c>
      <c r="B1486" s="13">
        <v>0</v>
      </c>
      <c r="C1486" s="13">
        <v>0</v>
      </c>
      <c r="D1486" s="13">
        <v>1</v>
      </c>
      <c r="E1486" s="13">
        <v>223</v>
      </c>
      <c r="F1486" s="13">
        <f>ROUND(Source!AQ1476,O1486)</f>
        <v>0</v>
      </c>
      <c r="G1486" s="13" t="s">
        <v>128</v>
      </c>
      <c r="H1486" s="13" t="s">
        <v>129</v>
      </c>
      <c r="I1486" s="13"/>
      <c r="J1486" s="13"/>
      <c r="K1486" s="13">
        <v>223</v>
      </c>
      <c r="L1486" s="13">
        <v>9</v>
      </c>
      <c r="M1486" s="13">
        <v>3</v>
      </c>
      <c r="N1486" s="13" t="s">
        <v>3</v>
      </c>
      <c r="O1486" s="13">
        <v>2</v>
      </c>
      <c r="P1486" s="13">
        <f>ROUND(Source!EI1476,O1486)</f>
        <v>0</v>
      </c>
      <c r="Q1486" s="13"/>
      <c r="R1486" s="13"/>
      <c r="S1486" s="13"/>
      <c r="T1486" s="13"/>
      <c r="U1486" s="13"/>
      <c r="V1486" s="13"/>
      <c r="W1486" s="13">
        <v>0</v>
      </c>
      <c r="X1486" s="13">
        <v>1</v>
      </c>
      <c r="Y1486" s="13">
        <v>0</v>
      </c>
      <c r="Z1486" s="13">
        <v>0</v>
      </c>
      <c r="AA1486" s="13">
        <v>1</v>
      </c>
      <c r="AB1486" s="13">
        <v>0</v>
      </c>
    </row>
    <row r="1487" spans="1:206" x14ac:dyDescent="0.2">
      <c r="A1487" s="13">
        <v>50</v>
      </c>
      <c r="B1487" s="13">
        <v>0</v>
      </c>
      <c r="C1487" s="13">
        <v>0</v>
      </c>
      <c r="D1487" s="13">
        <v>1</v>
      </c>
      <c r="E1487" s="13">
        <v>229</v>
      </c>
      <c r="F1487" s="13">
        <f>ROUND(Source!AZ1476,O1487)</f>
        <v>1473259.2</v>
      </c>
      <c r="G1487" s="13" t="s">
        <v>130</v>
      </c>
      <c r="H1487" s="13" t="s">
        <v>131</v>
      </c>
      <c r="I1487" s="13"/>
      <c r="J1487" s="13"/>
      <c r="K1487" s="13">
        <v>229</v>
      </c>
      <c r="L1487" s="13">
        <v>10</v>
      </c>
      <c r="M1487" s="13">
        <v>3</v>
      </c>
      <c r="N1487" s="13" t="s">
        <v>3</v>
      </c>
      <c r="O1487" s="13">
        <v>2</v>
      </c>
      <c r="P1487" s="13">
        <f>ROUND(Source!ER1476,O1487)</f>
        <v>11194346.390000001</v>
      </c>
      <c r="Q1487" s="13"/>
      <c r="R1487" s="13"/>
      <c r="S1487" s="13"/>
      <c r="T1487" s="13"/>
      <c r="U1487" s="13"/>
      <c r="V1487" s="13"/>
      <c r="W1487" s="13">
        <v>1473259.2</v>
      </c>
      <c r="X1487" s="13">
        <v>1</v>
      </c>
      <c r="Y1487" s="13">
        <v>1473259.2</v>
      </c>
      <c r="Z1487" s="13">
        <v>11194346.390000001</v>
      </c>
      <c r="AA1487" s="13">
        <v>1</v>
      </c>
      <c r="AB1487" s="13">
        <v>11194346.390000001</v>
      </c>
    </row>
    <row r="1488" spans="1:206" x14ac:dyDescent="0.2">
      <c r="A1488" s="13">
        <v>50</v>
      </c>
      <c r="B1488" s="13">
        <v>0</v>
      </c>
      <c r="C1488" s="13">
        <v>0</v>
      </c>
      <c r="D1488" s="13">
        <v>1</v>
      </c>
      <c r="E1488" s="13">
        <v>203</v>
      </c>
      <c r="F1488" s="13">
        <f>ROUND(Source!Q1476,O1488)</f>
        <v>191.83</v>
      </c>
      <c r="G1488" s="13" t="s">
        <v>132</v>
      </c>
      <c r="H1488" s="13" t="s">
        <v>133</v>
      </c>
      <c r="I1488" s="13"/>
      <c r="J1488" s="13"/>
      <c r="K1488" s="13">
        <v>203</v>
      </c>
      <c r="L1488" s="13">
        <v>11</v>
      </c>
      <c r="M1488" s="13">
        <v>3</v>
      </c>
      <c r="N1488" s="13" t="s">
        <v>3</v>
      </c>
      <c r="O1488" s="13">
        <v>2</v>
      </c>
      <c r="P1488" s="13">
        <f>ROUND(Source!DI1476,O1488)</f>
        <v>3019.33</v>
      </c>
      <c r="Q1488" s="13"/>
      <c r="R1488" s="13"/>
      <c r="S1488" s="13"/>
      <c r="T1488" s="13"/>
      <c r="U1488" s="13"/>
      <c r="V1488" s="13"/>
      <c r="W1488" s="13">
        <v>191.83</v>
      </c>
      <c r="X1488" s="13">
        <v>1</v>
      </c>
      <c r="Y1488" s="13">
        <v>191.83</v>
      </c>
      <c r="Z1488" s="13">
        <v>3019.33</v>
      </c>
      <c r="AA1488" s="13">
        <v>1</v>
      </c>
      <c r="AB1488" s="13">
        <v>3019.33</v>
      </c>
    </row>
    <row r="1489" spans="1:28" x14ac:dyDescent="0.2">
      <c r="A1489" s="13">
        <v>50</v>
      </c>
      <c r="B1489" s="13">
        <v>0</v>
      </c>
      <c r="C1489" s="13">
        <v>0</v>
      </c>
      <c r="D1489" s="13">
        <v>1</v>
      </c>
      <c r="E1489" s="13">
        <v>231</v>
      </c>
      <c r="F1489" s="13">
        <f>ROUND(Source!BB1476,O1489)</f>
        <v>0</v>
      </c>
      <c r="G1489" s="13" t="s">
        <v>134</v>
      </c>
      <c r="H1489" s="13" t="s">
        <v>135</v>
      </c>
      <c r="I1489" s="13"/>
      <c r="J1489" s="13"/>
      <c r="K1489" s="13">
        <v>231</v>
      </c>
      <c r="L1489" s="13">
        <v>12</v>
      </c>
      <c r="M1489" s="13">
        <v>3</v>
      </c>
      <c r="N1489" s="13" t="s">
        <v>3</v>
      </c>
      <c r="O1489" s="13">
        <v>2</v>
      </c>
      <c r="P1489" s="13">
        <f>ROUND(Source!ET1476,O1489)</f>
        <v>0</v>
      </c>
      <c r="Q1489" s="13"/>
      <c r="R1489" s="13"/>
      <c r="S1489" s="13"/>
      <c r="T1489" s="13"/>
      <c r="U1489" s="13"/>
      <c r="V1489" s="13"/>
      <c r="W1489" s="13">
        <v>0</v>
      </c>
      <c r="X1489" s="13">
        <v>1</v>
      </c>
      <c r="Y1489" s="13">
        <v>0</v>
      </c>
      <c r="Z1489" s="13">
        <v>0</v>
      </c>
      <c r="AA1489" s="13">
        <v>1</v>
      </c>
      <c r="AB1489" s="13">
        <v>0</v>
      </c>
    </row>
    <row r="1490" spans="1:28" x14ac:dyDescent="0.2">
      <c r="A1490" s="13">
        <v>50</v>
      </c>
      <c r="B1490" s="13">
        <v>0</v>
      </c>
      <c r="C1490" s="13">
        <v>0</v>
      </c>
      <c r="D1490" s="13">
        <v>1</v>
      </c>
      <c r="E1490" s="13">
        <v>204</v>
      </c>
      <c r="F1490" s="13">
        <f>ROUND(Source!R1476,O1490)</f>
        <v>19.68</v>
      </c>
      <c r="G1490" s="13" t="s">
        <v>136</v>
      </c>
      <c r="H1490" s="13" t="s">
        <v>137</v>
      </c>
      <c r="I1490" s="13"/>
      <c r="J1490" s="13"/>
      <c r="K1490" s="13">
        <v>204</v>
      </c>
      <c r="L1490" s="13">
        <v>13</v>
      </c>
      <c r="M1490" s="13">
        <v>3</v>
      </c>
      <c r="N1490" s="13" t="s">
        <v>3</v>
      </c>
      <c r="O1490" s="13">
        <v>2</v>
      </c>
      <c r="P1490" s="13">
        <f>ROUND(Source!DJ1476,O1490)</f>
        <v>1108.97</v>
      </c>
      <c r="Q1490" s="13"/>
      <c r="R1490" s="13"/>
      <c r="S1490" s="13"/>
      <c r="T1490" s="13"/>
      <c r="U1490" s="13"/>
      <c r="V1490" s="13"/>
      <c r="W1490" s="13">
        <v>19.68</v>
      </c>
      <c r="X1490" s="13">
        <v>1</v>
      </c>
      <c r="Y1490" s="13">
        <v>19.68</v>
      </c>
      <c r="Z1490" s="13">
        <v>1108.97</v>
      </c>
      <c r="AA1490" s="13">
        <v>1</v>
      </c>
      <c r="AB1490" s="13">
        <v>1108.97</v>
      </c>
    </row>
    <row r="1491" spans="1:28" x14ac:dyDescent="0.2">
      <c r="A1491" s="13">
        <v>50</v>
      </c>
      <c r="B1491" s="13">
        <v>0</v>
      </c>
      <c r="C1491" s="13">
        <v>0</v>
      </c>
      <c r="D1491" s="13">
        <v>1</v>
      </c>
      <c r="E1491" s="13">
        <v>205</v>
      </c>
      <c r="F1491" s="13">
        <f>ROUND(Source!S1476,O1491)</f>
        <v>10499.27</v>
      </c>
      <c r="G1491" s="13" t="s">
        <v>138</v>
      </c>
      <c r="H1491" s="13" t="s">
        <v>139</v>
      </c>
      <c r="I1491" s="13"/>
      <c r="J1491" s="13"/>
      <c r="K1491" s="13">
        <v>205</v>
      </c>
      <c r="L1491" s="13">
        <v>14</v>
      </c>
      <c r="M1491" s="13">
        <v>3</v>
      </c>
      <c r="N1491" s="13" t="s">
        <v>3</v>
      </c>
      <c r="O1491" s="13">
        <v>2</v>
      </c>
      <c r="P1491" s="13">
        <f>ROUND(Source!DK1476,O1491)</f>
        <v>591633.88</v>
      </c>
      <c r="Q1491" s="13"/>
      <c r="R1491" s="13"/>
      <c r="S1491" s="13"/>
      <c r="T1491" s="13"/>
      <c r="U1491" s="13"/>
      <c r="V1491" s="13"/>
      <c r="W1491" s="13">
        <v>10499.27</v>
      </c>
      <c r="X1491" s="13">
        <v>1</v>
      </c>
      <c r="Y1491" s="13">
        <v>10499.27</v>
      </c>
      <c r="Z1491" s="13">
        <v>591633.88</v>
      </c>
      <c r="AA1491" s="13">
        <v>1</v>
      </c>
      <c r="AB1491" s="13">
        <v>591633.88</v>
      </c>
    </row>
    <row r="1492" spans="1:28" x14ac:dyDescent="0.2">
      <c r="A1492" s="13">
        <v>50</v>
      </c>
      <c r="B1492" s="13">
        <v>0</v>
      </c>
      <c r="C1492" s="13">
        <v>0</v>
      </c>
      <c r="D1492" s="13">
        <v>1</v>
      </c>
      <c r="E1492" s="13">
        <v>232</v>
      </c>
      <c r="F1492" s="13">
        <f>ROUND(Source!BC1476,O1492)</f>
        <v>0</v>
      </c>
      <c r="G1492" s="13" t="s">
        <v>140</v>
      </c>
      <c r="H1492" s="13" t="s">
        <v>141</v>
      </c>
      <c r="I1492" s="13"/>
      <c r="J1492" s="13"/>
      <c r="K1492" s="13">
        <v>232</v>
      </c>
      <c r="L1492" s="13">
        <v>15</v>
      </c>
      <c r="M1492" s="13">
        <v>3</v>
      </c>
      <c r="N1492" s="13" t="s">
        <v>3</v>
      </c>
      <c r="O1492" s="13">
        <v>2</v>
      </c>
      <c r="P1492" s="13">
        <f>ROUND(Source!EU1476,O1492)</f>
        <v>0</v>
      </c>
      <c r="Q1492" s="13"/>
      <c r="R1492" s="13"/>
      <c r="S1492" s="13"/>
      <c r="T1492" s="13"/>
      <c r="U1492" s="13"/>
      <c r="V1492" s="13"/>
      <c r="W1492" s="13">
        <v>0</v>
      </c>
      <c r="X1492" s="13">
        <v>1</v>
      </c>
      <c r="Y1492" s="13">
        <v>0</v>
      </c>
      <c r="Z1492" s="13">
        <v>0</v>
      </c>
      <c r="AA1492" s="13">
        <v>1</v>
      </c>
      <c r="AB1492" s="13">
        <v>0</v>
      </c>
    </row>
    <row r="1493" spans="1:28" x14ac:dyDescent="0.2">
      <c r="A1493" s="13">
        <v>50</v>
      </c>
      <c r="B1493" s="13">
        <v>0</v>
      </c>
      <c r="C1493" s="13">
        <v>0</v>
      </c>
      <c r="D1493" s="13">
        <v>1</v>
      </c>
      <c r="E1493" s="13">
        <v>214</v>
      </c>
      <c r="F1493" s="13">
        <f>ROUND(Source!AS1476,O1493)</f>
        <v>114579.71</v>
      </c>
      <c r="G1493" s="13" t="s">
        <v>142</v>
      </c>
      <c r="H1493" s="13" t="s">
        <v>143</v>
      </c>
      <c r="I1493" s="13"/>
      <c r="J1493" s="13"/>
      <c r="K1493" s="13">
        <v>214</v>
      </c>
      <c r="L1493" s="13">
        <v>16</v>
      </c>
      <c r="M1493" s="13">
        <v>3</v>
      </c>
      <c r="N1493" s="13" t="s">
        <v>3</v>
      </c>
      <c r="O1493" s="13">
        <v>2</v>
      </c>
      <c r="P1493" s="13">
        <f>ROUND(Source!EK1476,O1493)</f>
        <v>2745939.91</v>
      </c>
      <c r="Q1493" s="13"/>
      <c r="R1493" s="13"/>
      <c r="S1493" s="13"/>
      <c r="T1493" s="13"/>
      <c r="U1493" s="13"/>
      <c r="V1493" s="13"/>
      <c r="W1493" s="13">
        <v>114579.71</v>
      </c>
      <c r="X1493" s="13">
        <v>1</v>
      </c>
      <c r="Y1493" s="13">
        <v>114579.71</v>
      </c>
      <c r="Z1493" s="13">
        <v>2745939.91</v>
      </c>
      <c r="AA1493" s="13">
        <v>1</v>
      </c>
      <c r="AB1493" s="13">
        <v>2745939.91</v>
      </c>
    </row>
    <row r="1494" spans="1:28" x14ac:dyDescent="0.2">
      <c r="A1494" s="13">
        <v>50</v>
      </c>
      <c r="B1494" s="13">
        <v>0</v>
      </c>
      <c r="C1494" s="13">
        <v>0</v>
      </c>
      <c r="D1494" s="13">
        <v>1</v>
      </c>
      <c r="E1494" s="13">
        <v>215</v>
      </c>
      <c r="F1494" s="13">
        <f>ROUND(Source!AT1476,O1494)</f>
        <v>440.3</v>
      </c>
      <c r="G1494" s="13" t="s">
        <v>144</v>
      </c>
      <c r="H1494" s="13" t="s">
        <v>145</v>
      </c>
      <c r="I1494" s="13"/>
      <c r="J1494" s="13"/>
      <c r="K1494" s="13">
        <v>215</v>
      </c>
      <c r="L1494" s="13">
        <v>17</v>
      </c>
      <c r="M1494" s="13">
        <v>3</v>
      </c>
      <c r="N1494" s="13" t="s">
        <v>3</v>
      </c>
      <c r="O1494" s="13">
        <v>2</v>
      </c>
      <c r="P1494" s="13">
        <f>ROUND(Source!EL1476,O1494)</f>
        <v>23733.18</v>
      </c>
      <c r="Q1494" s="13"/>
      <c r="R1494" s="13"/>
      <c r="S1494" s="13"/>
      <c r="T1494" s="13"/>
      <c r="U1494" s="13"/>
      <c r="V1494" s="13"/>
      <c r="W1494" s="13">
        <v>440.3</v>
      </c>
      <c r="X1494" s="13">
        <v>1</v>
      </c>
      <c r="Y1494" s="13">
        <v>440.3</v>
      </c>
      <c r="Z1494" s="13">
        <v>23733.18</v>
      </c>
      <c r="AA1494" s="13">
        <v>1</v>
      </c>
      <c r="AB1494" s="13">
        <v>23733.18</v>
      </c>
    </row>
    <row r="1495" spans="1:28" x14ac:dyDescent="0.2">
      <c r="A1495" s="13">
        <v>50</v>
      </c>
      <c r="B1495" s="13">
        <v>0</v>
      </c>
      <c r="C1495" s="13">
        <v>0</v>
      </c>
      <c r="D1495" s="13">
        <v>1</v>
      </c>
      <c r="E1495" s="13">
        <v>217</v>
      </c>
      <c r="F1495" s="13">
        <f>ROUND(Source!AU1476,O1495)</f>
        <v>0</v>
      </c>
      <c r="G1495" s="13" t="s">
        <v>146</v>
      </c>
      <c r="H1495" s="13" t="s">
        <v>147</v>
      </c>
      <c r="I1495" s="13"/>
      <c r="J1495" s="13"/>
      <c r="K1495" s="13">
        <v>217</v>
      </c>
      <c r="L1495" s="13">
        <v>18</v>
      </c>
      <c r="M1495" s="13">
        <v>3</v>
      </c>
      <c r="N1495" s="13" t="s">
        <v>3</v>
      </c>
      <c r="O1495" s="13">
        <v>2</v>
      </c>
      <c r="P1495" s="13">
        <f>ROUND(Source!EM1476,O1495)</f>
        <v>0</v>
      </c>
      <c r="Q1495" s="13"/>
      <c r="R1495" s="13"/>
      <c r="S1495" s="13"/>
      <c r="T1495" s="13"/>
      <c r="U1495" s="13"/>
      <c r="V1495" s="13"/>
      <c r="W1495" s="13">
        <v>0</v>
      </c>
      <c r="X1495" s="13">
        <v>1</v>
      </c>
      <c r="Y1495" s="13">
        <v>0</v>
      </c>
      <c r="Z1495" s="13">
        <v>0</v>
      </c>
      <c r="AA1495" s="13">
        <v>1</v>
      </c>
      <c r="AB1495" s="13">
        <v>0</v>
      </c>
    </row>
    <row r="1496" spans="1:28" x14ac:dyDescent="0.2">
      <c r="A1496" s="13">
        <v>50</v>
      </c>
      <c r="B1496" s="13">
        <v>0</v>
      </c>
      <c r="C1496" s="13">
        <v>0</v>
      </c>
      <c r="D1496" s="13">
        <v>1</v>
      </c>
      <c r="E1496" s="13">
        <v>230</v>
      </c>
      <c r="F1496" s="13">
        <f>ROUND(Source!BA1476,O1496)</f>
        <v>0</v>
      </c>
      <c r="G1496" s="13" t="s">
        <v>148</v>
      </c>
      <c r="H1496" s="13" t="s">
        <v>149</v>
      </c>
      <c r="I1496" s="13"/>
      <c r="J1496" s="13"/>
      <c r="K1496" s="13">
        <v>230</v>
      </c>
      <c r="L1496" s="13">
        <v>19</v>
      </c>
      <c r="M1496" s="13">
        <v>3</v>
      </c>
      <c r="N1496" s="13" t="s">
        <v>3</v>
      </c>
      <c r="O1496" s="13">
        <v>2</v>
      </c>
      <c r="P1496" s="13">
        <f>ROUND(Source!ES1476,O1496)</f>
        <v>0</v>
      </c>
      <c r="Q1496" s="13"/>
      <c r="R1496" s="13"/>
      <c r="S1496" s="13"/>
      <c r="T1496" s="13"/>
      <c r="U1496" s="13"/>
      <c r="V1496" s="13"/>
      <c r="W1496" s="13">
        <v>0</v>
      </c>
      <c r="X1496" s="13">
        <v>1</v>
      </c>
      <c r="Y1496" s="13">
        <v>0</v>
      </c>
      <c r="Z1496" s="13">
        <v>0</v>
      </c>
      <c r="AA1496" s="13">
        <v>1</v>
      </c>
      <c r="AB1496" s="13">
        <v>0</v>
      </c>
    </row>
    <row r="1497" spans="1:28" x14ac:dyDescent="0.2">
      <c r="A1497" s="13">
        <v>50</v>
      </c>
      <c r="B1497" s="13">
        <v>0</v>
      </c>
      <c r="C1497" s="13">
        <v>0</v>
      </c>
      <c r="D1497" s="13">
        <v>1</v>
      </c>
      <c r="E1497" s="13">
        <v>206</v>
      </c>
      <c r="F1497" s="13">
        <f>ROUND(Source!T1476,O1497)</f>
        <v>0</v>
      </c>
      <c r="G1497" s="13" t="s">
        <v>150</v>
      </c>
      <c r="H1497" s="13" t="s">
        <v>151</v>
      </c>
      <c r="I1497" s="13"/>
      <c r="J1497" s="13"/>
      <c r="K1497" s="13">
        <v>206</v>
      </c>
      <c r="L1497" s="13">
        <v>20</v>
      </c>
      <c r="M1497" s="13">
        <v>3</v>
      </c>
      <c r="N1497" s="13" t="s">
        <v>3</v>
      </c>
      <c r="O1497" s="13">
        <v>2</v>
      </c>
      <c r="P1497" s="13">
        <f>ROUND(Source!DL1476,O1497)</f>
        <v>0</v>
      </c>
      <c r="Q1497" s="13"/>
      <c r="R1497" s="13"/>
      <c r="S1497" s="13"/>
      <c r="T1497" s="13"/>
      <c r="U1497" s="13"/>
      <c r="V1497" s="13"/>
      <c r="W1497" s="13">
        <v>0</v>
      </c>
      <c r="X1497" s="13">
        <v>1</v>
      </c>
      <c r="Y1497" s="13">
        <v>0</v>
      </c>
      <c r="Z1497" s="13">
        <v>0</v>
      </c>
      <c r="AA1497" s="13">
        <v>1</v>
      </c>
      <c r="AB1497" s="13">
        <v>0</v>
      </c>
    </row>
    <row r="1498" spans="1:28" x14ac:dyDescent="0.2">
      <c r="A1498" s="13">
        <v>50</v>
      </c>
      <c r="B1498" s="13">
        <v>0</v>
      </c>
      <c r="C1498" s="13">
        <v>0</v>
      </c>
      <c r="D1498" s="13">
        <v>1</v>
      </c>
      <c r="E1498" s="13">
        <v>207</v>
      </c>
      <c r="F1498" s="13">
        <f>Source!U1476</f>
        <v>817.86162077999995</v>
      </c>
      <c r="G1498" s="13" t="s">
        <v>152</v>
      </c>
      <c r="H1498" s="13" t="s">
        <v>153</v>
      </c>
      <c r="I1498" s="13"/>
      <c r="J1498" s="13"/>
      <c r="K1498" s="13">
        <v>207</v>
      </c>
      <c r="L1498" s="13">
        <v>21</v>
      </c>
      <c r="M1498" s="13">
        <v>3</v>
      </c>
      <c r="N1498" s="13" t="s">
        <v>3</v>
      </c>
      <c r="O1498" s="13">
        <v>-1</v>
      </c>
      <c r="P1498" s="13">
        <f>Source!DM1476</f>
        <v>817.86162077999995</v>
      </c>
      <c r="Q1498" s="13"/>
      <c r="R1498" s="13"/>
      <c r="S1498" s="13"/>
      <c r="T1498" s="13"/>
      <c r="U1498" s="13"/>
      <c r="V1498" s="13"/>
      <c r="W1498" s="13">
        <v>817.86162078000007</v>
      </c>
      <c r="X1498" s="13">
        <v>1</v>
      </c>
      <c r="Y1498" s="13">
        <v>817.86162078000007</v>
      </c>
      <c r="Z1498" s="13">
        <v>817.86162078000007</v>
      </c>
      <c r="AA1498" s="13">
        <v>1</v>
      </c>
      <c r="AB1498" s="13">
        <v>817.86162078000007</v>
      </c>
    </row>
    <row r="1499" spans="1:28" x14ac:dyDescent="0.2">
      <c r="A1499" s="13">
        <v>50</v>
      </c>
      <c r="B1499" s="13">
        <v>0</v>
      </c>
      <c r="C1499" s="13">
        <v>0</v>
      </c>
      <c r="D1499" s="13">
        <v>1</v>
      </c>
      <c r="E1499" s="13">
        <v>208</v>
      </c>
      <c r="F1499" s="13">
        <f>Source!V1476</f>
        <v>0</v>
      </c>
      <c r="G1499" s="13" t="s">
        <v>154</v>
      </c>
      <c r="H1499" s="13" t="s">
        <v>155</v>
      </c>
      <c r="I1499" s="13"/>
      <c r="J1499" s="13"/>
      <c r="K1499" s="13">
        <v>208</v>
      </c>
      <c r="L1499" s="13">
        <v>22</v>
      </c>
      <c r="M1499" s="13">
        <v>3</v>
      </c>
      <c r="N1499" s="13" t="s">
        <v>3</v>
      </c>
      <c r="O1499" s="13">
        <v>-1</v>
      </c>
      <c r="P1499" s="13">
        <f>Source!DN1476</f>
        <v>0</v>
      </c>
      <c r="Q1499" s="13"/>
      <c r="R1499" s="13"/>
      <c r="S1499" s="13"/>
      <c r="T1499" s="13"/>
      <c r="U1499" s="13"/>
      <c r="V1499" s="13"/>
      <c r="W1499" s="13">
        <v>0</v>
      </c>
      <c r="X1499" s="13">
        <v>1</v>
      </c>
      <c r="Y1499" s="13">
        <v>0</v>
      </c>
      <c r="Z1499" s="13">
        <v>0</v>
      </c>
      <c r="AA1499" s="13">
        <v>1</v>
      </c>
      <c r="AB1499" s="13">
        <v>0</v>
      </c>
    </row>
    <row r="1500" spans="1:28" x14ac:dyDescent="0.2">
      <c r="A1500" s="13">
        <v>50</v>
      </c>
      <c r="B1500" s="13">
        <v>0</v>
      </c>
      <c r="C1500" s="13">
        <v>0</v>
      </c>
      <c r="D1500" s="13">
        <v>1</v>
      </c>
      <c r="E1500" s="13">
        <v>209</v>
      </c>
      <c r="F1500" s="13">
        <f>ROUND(Source!W1476,O1500)</f>
        <v>0</v>
      </c>
      <c r="G1500" s="13" t="s">
        <v>156</v>
      </c>
      <c r="H1500" s="13" t="s">
        <v>157</v>
      </c>
      <c r="I1500" s="13"/>
      <c r="J1500" s="13"/>
      <c r="K1500" s="13">
        <v>209</v>
      </c>
      <c r="L1500" s="13">
        <v>23</v>
      </c>
      <c r="M1500" s="13">
        <v>3</v>
      </c>
      <c r="N1500" s="13" t="s">
        <v>3</v>
      </c>
      <c r="O1500" s="13">
        <v>2</v>
      </c>
      <c r="P1500" s="13">
        <f>ROUND(Source!DO1476,O1500)</f>
        <v>0</v>
      </c>
      <c r="Q1500" s="13"/>
      <c r="R1500" s="13"/>
      <c r="S1500" s="13"/>
      <c r="T1500" s="13"/>
      <c r="U1500" s="13"/>
      <c r="V1500" s="13"/>
      <c r="W1500" s="13">
        <v>0</v>
      </c>
      <c r="X1500" s="13">
        <v>1</v>
      </c>
      <c r="Y1500" s="13">
        <v>0</v>
      </c>
      <c r="Z1500" s="13">
        <v>0</v>
      </c>
      <c r="AA1500" s="13">
        <v>1</v>
      </c>
      <c r="AB1500" s="13">
        <v>0</v>
      </c>
    </row>
    <row r="1501" spans="1:28" x14ac:dyDescent="0.2">
      <c r="A1501" s="13">
        <v>50</v>
      </c>
      <c r="B1501" s="13">
        <v>0</v>
      </c>
      <c r="C1501" s="13">
        <v>0</v>
      </c>
      <c r="D1501" s="13">
        <v>1</v>
      </c>
      <c r="E1501" s="13">
        <v>233</v>
      </c>
      <c r="F1501" s="13">
        <f>ROUND(Source!BD1476,O1501)</f>
        <v>0</v>
      </c>
      <c r="G1501" s="13" t="s">
        <v>158</v>
      </c>
      <c r="H1501" s="13" t="s">
        <v>159</v>
      </c>
      <c r="I1501" s="13"/>
      <c r="J1501" s="13"/>
      <c r="K1501" s="13">
        <v>233</v>
      </c>
      <c r="L1501" s="13">
        <v>24</v>
      </c>
      <c r="M1501" s="13">
        <v>3</v>
      </c>
      <c r="N1501" s="13" t="s">
        <v>3</v>
      </c>
      <c r="O1501" s="13">
        <v>2</v>
      </c>
      <c r="P1501" s="13">
        <f>ROUND(Source!EV1476,O1501)</f>
        <v>0</v>
      </c>
      <c r="Q1501" s="13"/>
      <c r="R1501" s="13"/>
      <c r="S1501" s="13"/>
      <c r="T1501" s="13"/>
      <c r="U1501" s="13"/>
      <c r="V1501" s="13"/>
      <c r="W1501" s="13">
        <v>0</v>
      </c>
      <c r="X1501" s="13">
        <v>1</v>
      </c>
      <c r="Y1501" s="13">
        <v>0</v>
      </c>
      <c r="Z1501" s="13">
        <v>0</v>
      </c>
      <c r="AA1501" s="13">
        <v>1</v>
      </c>
      <c r="AB1501" s="13">
        <v>0</v>
      </c>
    </row>
    <row r="1502" spans="1:28" x14ac:dyDescent="0.2">
      <c r="A1502" s="13">
        <v>50</v>
      </c>
      <c r="B1502" s="13">
        <v>0</v>
      </c>
      <c r="C1502" s="13">
        <v>0</v>
      </c>
      <c r="D1502" s="13">
        <v>1</v>
      </c>
      <c r="E1502" s="13">
        <v>210</v>
      </c>
      <c r="F1502" s="13">
        <f>ROUND(Source!X1476,O1502)</f>
        <v>11286.51</v>
      </c>
      <c r="G1502" s="13" t="s">
        <v>160</v>
      </c>
      <c r="H1502" s="13" t="s">
        <v>161</v>
      </c>
      <c r="I1502" s="13"/>
      <c r="J1502" s="13"/>
      <c r="K1502" s="13">
        <v>210</v>
      </c>
      <c r="L1502" s="13">
        <v>25</v>
      </c>
      <c r="M1502" s="13">
        <v>3</v>
      </c>
      <c r="N1502" s="13" t="s">
        <v>3</v>
      </c>
      <c r="O1502" s="13">
        <v>2</v>
      </c>
      <c r="P1502" s="13">
        <f>ROUND(Source!DP1476,O1502)</f>
        <v>635994.28</v>
      </c>
      <c r="Q1502" s="13"/>
      <c r="R1502" s="13"/>
      <c r="S1502" s="13"/>
      <c r="T1502" s="13"/>
      <c r="U1502" s="13"/>
      <c r="V1502" s="13"/>
      <c r="W1502" s="13">
        <v>11286.51</v>
      </c>
      <c r="X1502" s="13">
        <v>1</v>
      </c>
      <c r="Y1502" s="13">
        <v>11286.51</v>
      </c>
      <c r="Z1502" s="13">
        <v>635994.28</v>
      </c>
      <c r="AA1502" s="13">
        <v>1</v>
      </c>
      <c r="AB1502" s="13">
        <v>635994.28</v>
      </c>
    </row>
    <row r="1503" spans="1:28" x14ac:dyDescent="0.2">
      <c r="A1503" s="13">
        <v>50</v>
      </c>
      <c r="B1503" s="13">
        <v>0</v>
      </c>
      <c r="C1503" s="13">
        <v>0</v>
      </c>
      <c r="D1503" s="13">
        <v>1</v>
      </c>
      <c r="E1503" s="13">
        <v>211</v>
      </c>
      <c r="F1503" s="13">
        <f>ROUND(Source!Y1476,O1503)</f>
        <v>6297.41</v>
      </c>
      <c r="G1503" s="13" t="s">
        <v>162</v>
      </c>
      <c r="H1503" s="13" t="s">
        <v>163</v>
      </c>
      <c r="I1503" s="13"/>
      <c r="J1503" s="13"/>
      <c r="K1503" s="13">
        <v>211</v>
      </c>
      <c r="L1503" s="13">
        <v>26</v>
      </c>
      <c r="M1503" s="13">
        <v>3</v>
      </c>
      <c r="N1503" s="13" t="s">
        <v>3</v>
      </c>
      <c r="O1503" s="13">
        <v>2</v>
      </c>
      <c r="P1503" s="13">
        <f>ROUND(Source!DQ1476,O1503)</f>
        <v>354858.28</v>
      </c>
      <c r="Q1503" s="13"/>
      <c r="R1503" s="13"/>
      <c r="S1503" s="13"/>
      <c r="T1503" s="13"/>
      <c r="U1503" s="13"/>
      <c r="V1503" s="13"/>
      <c r="W1503" s="13">
        <v>6297.41</v>
      </c>
      <c r="X1503" s="13">
        <v>1</v>
      </c>
      <c r="Y1503" s="13">
        <v>6297.41</v>
      </c>
      <c r="Z1503" s="13">
        <v>354858.28</v>
      </c>
      <c r="AA1503" s="13">
        <v>1</v>
      </c>
      <c r="AB1503" s="13">
        <v>354858.28</v>
      </c>
    </row>
    <row r="1504" spans="1:28" x14ac:dyDescent="0.2">
      <c r="A1504" s="13">
        <v>50</v>
      </c>
      <c r="B1504" s="13">
        <v>0</v>
      </c>
      <c r="C1504" s="13">
        <v>0</v>
      </c>
      <c r="D1504" s="13">
        <v>1</v>
      </c>
      <c r="E1504" s="13">
        <v>224</v>
      </c>
      <c r="F1504" s="13">
        <f>ROUND(Source!AR1476,O1504)</f>
        <v>1588279.21</v>
      </c>
      <c r="G1504" s="13" t="s">
        <v>164</v>
      </c>
      <c r="H1504" s="13" t="s">
        <v>165</v>
      </c>
      <c r="I1504" s="13"/>
      <c r="J1504" s="13"/>
      <c r="K1504" s="13">
        <v>224</v>
      </c>
      <c r="L1504" s="13">
        <v>27</v>
      </c>
      <c r="M1504" s="13">
        <v>3</v>
      </c>
      <c r="N1504" s="13" t="s">
        <v>3</v>
      </c>
      <c r="O1504" s="13">
        <v>2</v>
      </c>
      <c r="P1504" s="13">
        <f>ROUND(Source!EJ1476,O1504)</f>
        <v>13964019.48</v>
      </c>
      <c r="Q1504" s="13"/>
      <c r="R1504" s="13"/>
      <c r="S1504" s="13"/>
      <c r="T1504" s="13"/>
      <c r="U1504" s="13"/>
      <c r="V1504" s="13"/>
      <c r="W1504" s="13">
        <v>1588279.21</v>
      </c>
      <c r="X1504" s="13">
        <v>1</v>
      </c>
      <c r="Y1504" s="13">
        <v>1588279.21</v>
      </c>
      <c r="Z1504" s="13">
        <v>13964019.48</v>
      </c>
      <c r="AA1504" s="13">
        <v>1</v>
      </c>
      <c r="AB1504" s="13">
        <v>13964019.48</v>
      </c>
    </row>
    <row r="1506" spans="1:206" x14ac:dyDescent="0.2">
      <c r="A1506" s="11">
        <v>51</v>
      </c>
      <c r="B1506" s="11">
        <f>B20</f>
        <v>1</v>
      </c>
      <c r="C1506" s="11">
        <f>A20</f>
        <v>3</v>
      </c>
      <c r="D1506" s="11">
        <f>ROW(A20)</f>
        <v>20</v>
      </c>
      <c r="E1506" s="11"/>
      <c r="F1506" s="11" t="str">
        <f>IF(F20&lt;&gt;"",F20,"")</f>
        <v>02-01-07</v>
      </c>
      <c r="G1506" s="11" t="str">
        <f>IF(G20&lt;&gt;"",G20,"")</f>
        <v>Вентиляция и кондиционирование воздуха</v>
      </c>
      <c r="H1506" s="11">
        <v>0</v>
      </c>
      <c r="I1506" s="11"/>
      <c r="J1506" s="11"/>
      <c r="K1506" s="11"/>
      <c r="L1506" s="11"/>
      <c r="M1506" s="11"/>
      <c r="N1506" s="11"/>
      <c r="O1506" s="11">
        <f t="shared" ref="O1506:T1506" si="1222">ROUND(O357+O675+O1057+O1174+O1476+AB1506,2)</f>
        <v>5596900.1699999999</v>
      </c>
      <c r="P1506" s="11">
        <f t="shared" si="1222"/>
        <v>5491642.6100000003</v>
      </c>
      <c r="Q1506" s="11">
        <f t="shared" si="1222"/>
        <v>12119.28</v>
      </c>
      <c r="R1506" s="11">
        <f t="shared" si="1222"/>
        <v>1450.29</v>
      </c>
      <c r="S1506" s="11">
        <f t="shared" si="1222"/>
        <v>93138.28</v>
      </c>
      <c r="T1506" s="11">
        <f t="shared" si="1222"/>
        <v>0</v>
      </c>
      <c r="U1506" s="11">
        <f>U357+U675+U1057+U1174+U1476+AH1506</f>
        <v>7684.5827036344235</v>
      </c>
      <c r="V1506" s="11">
        <f>V357+V675+V1057+V1174+V1476+AI1506</f>
        <v>0</v>
      </c>
      <c r="W1506" s="11">
        <f>ROUND(W357+W675+W1057+W1174+W1476+AJ1506,2)</f>
        <v>0</v>
      </c>
      <c r="X1506" s="11">
        <f>ROUND(X357+X675+X1057+X1174+X1476+AK1506,2)</f>
        <v>100816.52</v>
      </c>
      <c r="Y1506" s="11">
        <f>ROUND(Y357+Y675+Y1057+Y1174+Y1476+AL1506,2)</f>
        <v>56244.31</v>
      </c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>
        <f t="shared" ref="AO1506:BD1506" si="1223">ROUND(AO357+AO675+AO1057+AO1174+AO1476+BX1506,2)</f>
        <v>0</v>
      </c>
      <c r="AP1506" s="11">
        <f t="shared" si="1223"/>
        <v>3768249.12</v>
      </c>
      <c r="AQ1506" s="11">
        <f t="shared" si="1223"/>
        <v>0</v>
      </c>
      <c r="AR1506" s="11">
        <f t="shared" si="1223"/>
        <v>5753961</v>
      </c>
      <c r="AS1506" s="11">
        <f t="shared" si="1223"/>
        <v>1985271.58</v>
      </c>
      <c r="AT1506" s="11">
        <f t="shared" si="1223"/>
        <v>440.3</v>
      </c>
      <c r="AU1506" s="11">
        <f t="shared" si="1223"/>
        <v>0</v>
      </c>
      <c r="AV1506" s="11">
        <f t="shared" si="1223"/>
        <v>5491642.6100000003</v>
      </c>
      <c r="AW1506" s="11">
        <f t="shared" si="1223"/>
        <v>1723393.49</v>
      </c>
      <c r="AX1506" s="11">
        <f t="shared" si="1223"/>
        <v>0</v>
      </c>
      <c r="AY1506" s="11">
        <f t="shared" si="1223"/>
        <v>1723393.49</v>
      </c>
      <c r="AZ1506" s="11">
        <f t="shared" si="1223"/>
        <v>3768249.12</v>
      </c>
      <c r="BA1506" s="11">
        <f t="shared" si="1223"/>
        <v>0</v>
      </c>
      <c r="BB1506" s="11">
        <f t="shared" si="1223"/>
        <v>0</v>
      </c>
      <c r="BC1506" s="11">
        <f t="shared" si="1223"/>
        <v>0</v>
      </c>
      <c r="BD1506" s="11">
        <f t="shared" si="1223"/>
        <v>0</v>
      </c>
      <c r="BE1506" s="11"/>
      <c r="BF1506" s="11"/>
      <c r="BG1506" s="11"/>
      <c r="BH1506" s="11"/>
      <c r="BI1506" s="11"/>
      <c r="BJ1506" s="11"/>
      <c r="BK1506" s="11"/>
      <c r="BL1506" s="11"/>
      <c r="BM1506" s="11"/>
      <c r="BN1506" s="11"/>
      <c r="BO1506" s="11"/>
      <c r="BP1506" s="11"/>
      <c r="BQ1506" s="11"/>
      <c r="BR1506" s="11"/>
      <c r="BS1506" s="11"/>
      <c r="BT1506" s="11"/>
      <c r="BU1506" s="11"/>
      <c r="BV1506" s="11"/>
      <c r="BW1506" s="11"/>
      <c r="BX1506" s="11"/>
      <c r="BY1506" s="11"/>
      <c r="BZ1506" s="11"/>
      <c r="CA1506" s="11"/>
      <c r="CB1506" s="11"/>
      <c r="CC1506" s="11"/>
      <c r="CD1506" s="11"/>
      <c r="CE1506" s="11"/>
      <c r="CF1506" s="11"/>
      <c r="CG1506" s="11"/>
      <c r="CH1506" s="11"/>
      <c r="CI1506" s="11"/>
      <c r="CJ1506" s="11"/>
      <c r="CK1506" s="11"/>
      <c r="CL1506" s="11"/>
      <c r="CM1506" s="11"/>
      <c r="CN1506" s="11"/>
      <c r="CO1506" s="11"/>
      <c r="CP1506" s="11"/>
      <c r="CQ1506" s="11"/>
      <c r="CR1506" s="11"/>
      <c r="CS1506" s="11"/>
      <c r="CT1506" s="11"/>
      <c r="CU1506" s="11"/>
      <c r="CV1506" s="11"/>
      <c r="CW1506" s="11"/>
      <c r="CX1506" s="11"/>
      <c r="CY1506" s="11"/>
      <c r="CZ1506" s="11"/>
      <c r="DA1506" s="11"/>
      <c r="DB1506" s="11"/>
      <c r="DC1506" s="11"/>
      <c r="DD1506" s="11"/>
      <c r="DE1506" s="11"/>
      <c r="DF1506" s="11"/>
      <c r="DG1506" s="12">
        <f t="shared" ref="DG1506:DL1506" si="1224">ROUND(DG357+DG675+DG1057+DG1174+DG1476+DT1506,2)</f>
        <v>44225405.079999998</v>
      </c>
      <c r="DH1506" s="12">
        <f t="shared" si="1224"/>
        <v>38783621.359999999</v>
      </c>
      <c r="DI1506" s="12">
        <f t="shared" si="1224"/>
        <v>193441.62</v>
      </c>
      <c r="DJ1506" s="12">
        <f t="shared" si="1224"/>
        <v>81723.850000000006</v>
      </c>
      <c r="DK1506" s="12">
        <f t="shared" si="1224"/>
        <v>5248342.0999999996</v>
      </c>
      <c r="DL1506" s="12">
        <f t="shared" si="1224"/>
        <v>0</v>
      </c>
      <c r="DM1506" s="12">
        <f>DM357+DM675+DM1057+DM1174+DM1476+DZ1506</f>
        <v>7684.5827036344235</v>
      </c>
      <c r="DN1506" s="12">
        <f>DN357+DN675+DN1057+DN1174+DN1476+EA1506</f>
        <v>0</v>
      </c>
      <c r="DO1506" s="12">
        <f>ROUND(DO357+DO675+DO1057+DO1174+DO1476+EB1506,2)</f>
        <v>0</v>
      </c>
      <c r="DP1506" s="12">
        <f>ROUND(DP357+DP675+DP1057+DP1174+DP1476+EC1506,2)</f>
        <v>5681010.7800000003</v>
      </c>
      <c r="DQ1506" s="12">
        <f>ROUND(DQ357+DQ675+DQ1057+DQ1174+DQ1476+ED1506,2)</f>
        <v>3169365.55</v>
      </c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>
        <f t="shared" ref="EG1506:EV1506" si="1225">ROUND(EG357+EG675+EG1057+EG1174+EG1476+FP1506,2)</f>
        <v>0</v>
      </c>
      <c r="EH1506" s="12">
        <f t="shared" si="1225"/>
        <v>28683884.800000001</v>
      </c>
      <c r="EI1506" s="12">
        <f t="shared" si="1225"/>
        <v>0</v>
      </c>
      <c r="EJ1506" s="12">
        <f t="shared" si="1225"/>
        <v>53075781.409999996</v>
      </c>
      <c r="EK1506" s="12">
        <f t="shared" si="1225"/>
        <v>24368163.43</v>
      </c>
      <c r="EL1506" s="12">
        <f t="shared" si="1225"/>
        <v>23733.18</v>
      </c>
      <c r="EM1506" s="12">
        <f t="shared" si="1225"/>
        <v>0</v>
      </c>
      <c r="EN1506" s="12">
        <f t="shared" si="1225"/>
        <v>38783621.359999999</v>
      </c>
      <c r="EO1506" s="12">
        <f t="shared" si="1225"/>
        <v>10099736.560000001</v>
      </c>
      <c r="EP1506" s="12">
        <f t="shared" si="1225"/>
        <v>0</v>
      </c>
      <c r="EQ1506" s="12">
        <f t="shared" si="1225"/>
        <v>10099736.560000001</v>
      </c>
      <c r="ER1506" s="12">
        <f t="shared" si="1225"/>
        <v>28683884.800000001</v>
      </c>
      <c r="ES1506" s="12">
        <f t="shared" si="1225"/>
        <v>0</v>
      </c>
      <c r="ET1506" s="12">
        <f t="shared" si="1225"/>
        <v>0</v>
      </c>
      <c r="EU1506" s="12">
        <f t="shared" si="1225"/>
        <v>0</v>
      </c>
      <c r="EV1506" s="12">
        <f t="shared" si="1225"/>
        <v>0</v>
      </c>
      <c r="EW1506" s="12"/>
      <c r="EX1506" s="12"/>
      <c r="EY1506" s="12"/>
      <c r="EZ1506" s="12"/>
      <c r="FA1506" s="12"/>
      <c r="FB1506" s="12"/>
      <c r="FC1506" s="12"/>
      <c r="FD1506" s="12"/>
      <c r="FE1506" s="12"/>
      <c r="FF1506" s="12"/>
      <c r="FG1506" s="12"/>
      <c r="FH1506" s="12"/>
      <c r="FI1506" s="12"/>
      <c r="FJ1506" s="12"/>
      <c r="FK1506" s="12"/>
      <c r="FL1506" s="12"/>
      <c r="FM1506" s="12"/>
      <c r="FN1506" s="12"/>
      <c r="FO1506" s="12"/>
      <c r="FP1506" s="12"/>
      <c r="FQ1506" s="12"/>
      <c r="FR1506" s="12"/>
      <c r="FS1506" s="12"/>
      <c r="FT1506" s="12"/>
      <c r="FU1506" s="12"/>
      <c r="FV1506" s="12"/>
      <c r="FW1506" s="12"/>
      <c r="FX1506" s="12"/>
      <c r="FY1506" s="12"/>
      <c r="FZ1506" s="12"/>
      <c r="GA1506" s="12"/>
      <c r="GB1506" s="12"/>
      <c r="GC1506" s="12"/>
      <c r="GD1506" s="12"/>
      <c r="GE1506" s="12"/>
      <c r="GF1506" s="12"/>
      <c r="GG1506" s="12"/>
      <c r="GH1506" s="12"/>
      <c r="GI1506" s="12"/>
      <c r="GJ1506" s="12"/>
      <c r="GK1506" s="12"/>
      <c r="GL1506" s="12"/>
      <c r="GM1506" s="12"/>
      <c r="GN1506" s="12"/>
      <c r="GO1506" s="12"/>
      <c r="GP1506" s="12"/>
      <c r="GQ1506" s="12"/>
      <c r="GR1506" s="12"/>
      <c r="GS1506" s="12"/>
      <c r="GT1506" s="12"/>
      <c r="GU1506" s="12"/>
      <c r="GV1506" s="12"/>
      <c r="GW1506" s="12"/>
      <c r="GX1506" s="12">
        <v>0</v>
      </c>
    </row>
    <row r="1508" spans="1:206" x14ac:dyDescent="0.2">
      <c r="A1508" s="13">
        <v>50</v>
      </c>
      <c r="B1508" s="13">
        <v>0</v>
      </c>
      <c r="C1508" s="13">
        <v>0</v>
      </c>
      <c r="D1508" s="13">
        <v>1</v>
      </c>
      <c r="E1508" s="13">
        <v>201</v>
      </c>
      <c r="F1508" s="13">
        <f>ROUND(Source!O1506,O1508)</f>
        <v>5596900.1699999999</v>
      </c>
      <c r="G1508" s="13" t="s">
        <v>112</v>
      </c>
      <c r="H1508" s="13" t="s">
        <v>113</v>
      </c>
      <c r="I1508" s="13"/>
      <c r="J1508" s="13"/>
      <c r="K1508" s="13">
        <v>201</v>
      </c>
      <c r="L1508" s="13">
        <v>1</v>
      </c>
      <c r="M1508" s="13">
        <v>3</v>
      </c>
      <c r="N1508" s="13" t="s">
        <v>3</v>
      </c>
      <c r="O1508" s="13">
        <v>2</v>
      </c>
      <c r="P1508" s="13">
        <f>ROUND(Source!DG1506,O1508)</f>
        <v>44225405.079999998</v>
      </c>
      <c r="Q1508" s="13"/>
      <c r="R1508" s="13"/>
      <c r="S1508" s="13"/>
      <c r="T1508" s="13"/>
      <c r="U1508" s="13"/>
      <c r="V1508" s="13"/>
      <c r="W1508" s="13">
        <v>5596900.1699999999</v>
      </c>
      <c r="X1508" s="13">
        <v>1</v>
      </c>
      <c r="Y1508" s="13">
        <v>5596900.1699999999</v>
      </c>
      <c r="Z1508" s="13">
        <v>44225405.079999998</v>
      </c>
      <c r="AA1508" s="13">
        <v>1</v>
      </c>
      <c r="AB1508" s="13">
        <v>44225405.079999998</v>
      </c>
    </row>
    <row r="1509" spans="1:206" x14ac:dyDescent="0.2">
      <c r="A1509" s="13">
        <v>50</v>
      </c>
      <c r="B1509" s="13">
        <v>0</v>
      </c>
      <c r="C1509" s="13">
        <v>0</v>
      </c>
      <c r="D1509" s="13">
        <v>1</v>
      </c>
      <c r="E1509" s="13">
        <v>202</v>
      </c>
      <c r="F1509" s="13">
        <f>ROUND(Source!P1506,O1509)</f>
        <v>5491642.6100000003</v>
      </c>
      <c r="G1509" s="13" t="s">
        <v>114</v>
      </c>
      <c r="H1509" s="13" t="s">
        <v>115</v>
      </c>
      <c r="I1509" s="13"/>
      <c r="J1509" s="13"/>
      <c r="K1509" s="13">
        <v>202</v>
      </c>
      <c r="L1509" s="13">
        <v>2</v>
      </c>
      <c r="M1509" s="13">
        <v>3</v>
      </c>
      <c r="N1509" s="13" t="s">
        <v>3</v>
      </c>
      <c r="O1509" s="13">
        <v>2</v>
      </c>
      <c r="P1509" s="13">
        <f>ROUND(Source!DH1506,O1509)</f>
        <v>38783621.359999999</v>
      </c>
      <c r="Q1509" s="13"/>
      <c r="R1509" s="13"/>
      <c r="S1509" s="13"/>
      <c r="T1509" s="13"/>
      <c r="U1509" s="13"/>
      <c r="V1509" s="13"/>
      <c r="W1509" s="13">
        <v>5491642.6100000003</v>
      </c>
      <c r="X1509" s="13">
        <v>1</v>
      </c>
      <c r="Y1509" s="13">
        <v>5491642.6100000003</v>
      </c>
      <c r="Z1509" s="13">
        <v>38783621.359999999</v>
      </c>
      <c r="AA1509" s="13">
        <v>1</v>
      </c>
      <c r="AB1509" s="13">
        <v>38783621.359999999</v>
      </c>
    </row>
    <row r="1510" spans="1:206" x14ac:dyDescent="0.2">
      <c r="A1510" s="13">
        <v>50</v>
      </c>
      <c r="B1510" s="13">
        <v>0</v>
      </c>
      <c r="C1510" s="13">
        <v>0</v>
      </c>
      <c r="D1510" s="13">
        <v>1</v>
      </c>
      <c r="E1510" s="13">
        <v>222</v>
      </c>
      <c r="F1510" s="13">
        <f>ROUND(Source!AO1506,O1510)</f>
        <v>0</v>
      </c>
      <c r="G1510" s="13" t="s">
        <v>116</v>
      </c>
      <c r="H1510" s="13" t="s">
        <v>117</v>
      </c>
      <c r="I1510" s="13"/>
      <c r="J1510" s="13"/>
      <c r="K1510" s="13">
        <v>222</v>
      </c>
      <c r="L1510" s="13">
        <v>3</v>
      </c>
      <c r="M1510" s="13">
        <v>3</v>
      </c>
      <c r="N1510" s="13" t="s">
        <v>3</v>
      </c>
      <c r="O1510" s="13">
        <v>2</v>
      </c>
      <c r="P1510" s="13">
        <f>ROUND(Source!EG1506,O1510)</f>
        <v>0</v>
      </c>
      <c r="Q1510" s="13"/>
      <c r="R1510" s="13"/>
      <c r="S1510" s="13"/>
      <c r="T1510" s="13"/>
      <c r="U1510" s="13"/>
      <c r="V1510" s="13"/>
      <c r="W1510" s="13">
        <v>0</v>
      </c>
      <c r="X1510" s="13">
        <v>1</v>
      </c>
      <c r="Y1510" s="13">
        <v>0</v>
      </c>
      <c r="Z1510" s="13">
        <v>0</v>
      </c>
      <c r="AA1510" s="13">
        <v>1</v>
      </c>
      <c r="AB1510" s="13">
        <v>0</v>
      </c>
    </row>
    <row r="1511" spans="1:206" x14ac:dyDescent="0.2">
      <c r="A1511" s="13">
        <v>50</v>
      </c>
      <c r="B1511" s="13">
        <v>0</v>
      </c>
      <c r="C1511" s="13">
        <v>0</v>
      </c>
      <c r="D1511" s="13">
        <v>1</v>
      </c>
      <c r="E1511" s="13">
        <v>225</v>
      </c>
      <c r="F1511" s="13">
        <f>ROUND(Source!AV1506,O1511)</f>
        <v>5491642.6100000003</v>
      </c>
      <c r="G1511" s="13" t="s">
        <v>118</v>
      </c>
      <c r="H1511" s="13" t="s">
        <v>119</v>
      </c>
      <c r="I1511" s="13"/>
      <c r="J1511" s="13"/>
      <c r="K1511" s="13">
        <v>225</v>
      </c>
      <c r="L1511" s="13">
        <v>4</v>
      </c>
      <c r="M1511" s="13">
        <v>3</v>
      </c>
      <c r="N1511" s="13" t="s">
        <v>3</v>
      </c>
      <c r="O1511" s="13">
        <v>2</v>
      </c>
      <c r="P1511" s="13">
        <f>ROUND(Source!EN1506,O1511)</f>
        <v>38783621.359999999</v>
      </c>
      <c r="Q1511" s="13"/>
      <c r="R1511" s="13"/>
      <c r="S1511" s="13"/>
      <c r="T1511" s="13"/>
      <c r="U1511" s="13"/>
      <c r="V1511" s="13"/>
      <c r="W1511" s="13">
        <v>5491642.6100000003</v>
      </c>
      <c r="X1511" s="13">
        <v>1</v>
      </c>
      <c r="Y1511" s="13">
        <v>5491642.6100000003</v>
      </c>
      <c r="Z1511" s="13">
        <v>38783621.359999999</v>
      </c>
      <c r="AA1511" s="13">
        <v>1</v>
      </c>
      <c r="AB1511" s="13">
        <v>38783621.359999999</v>
      </c>
    </row>
    <row r="1512" spans="1:206" x14ac:dyDescent="0.2">
      <c r="A1512" s="13">
        <v>50</v>
      </c>
      <c r="B1512" s="13">
        <v>0</v>
      </c>
      <c r="C1512" s="13">
        <v>0</v>
      </c>
      <c r="D1512" s="13">
        <v>1</v>
      </c>
      <c r="E1512" s="13">
        <v>226</v>
      </c>
      <c r="F1512" s="13">
        <f>ROUND(Source!AW1506,O1512)</f>
        <v>1723393.49</v>
      </c>
      <c r="G1512" s="13" t="s">
        <v>120</v>
      </c>
      <c r="H1512" s="13" t="s">
        <v>121</v>
      </c>
      <c r="I1512" s="13"/>
      <c r="J1512" s="13"/>
      <c r="K1512" s="13">
        <v>226</v>
      </c>
      <c r="L1512" s="13">
        <v>5</v>
      </c>
      <c r="M1512" s="13">
        <v>3</v>
      </c>
      <c r="N1512" s="13" t="s">
        <v>3</v>
      </c>
      <c r="O1512" s="13">
        <v>2</v>
      </c>
      <c r="P1512" s="13">
        <f>ROUND(Source!EO1506,O1512)</f>
        <v>10099736.560000001</v>
      </c>
      <c r="Q1512" s="13"/>
      <c r="R1512" s="13"/>
      <c r="S1512" s="13"/>
      <c r="T1512" s="13"/>
      <c r="U1512" s="13"/>
      <c r="V1512" s="13"/>
      <c r="W1512" s="13">
        <v>1723393.49</v>
      </c>
      <c r="X1512" s="13">
        <v>1</v>
      </c>
      <c r="Y1512" s="13">
        <v>1723393.49</v>
      </c>
      <c r="Z1512" s="13">
        <v>10099736.560000001</v>
      </c>
      <c r="AA1512" s="13">
        <v>1</v>
      </c>
      <c r="AB1512" s="13">
        <v>10099736.560000001</v>
      </c>
    </row>
    <row r="1513" spans="1:206" x14ac:dyDescent="0.2">
      <c r="A1513" s="13">
        <v>50</v>
      </c>
      <c r="B1513" s="13">
        <v>0</v>
      </c>
      <c r="C1513" s="13">
        <v>0</v>
      </c>
      <c r="D1513" s="13">
        <v>1</v>
      </c>
      <c r="E1513" s="13">
        <v>227</v>
      </c>
      <c r="F1513" s="13">
        <f>ROUND(Source!AX1506,O1513)</f>
        <v>0</v>
      </c>
      <c r="G1513" s="13" t="s">
        <v>122</v>
      </c>
      <c r="H1513" s="13" t="s">
        <v>123</v>
      </c>
      <c r="I1513" s="13"/>
      <c r="J1513" s="13"/>
      <c r="K1513" s="13">
        <v>227</v>
      </c>
      <c r="L1513" s="13">
        <v>6</v>
      </c>
      <c r="M1513" s="13">
        <v>3</v>
      </c>
      <c r="N1513" s="13" t="s">
        <v>3</v>
      </c>
      <c r="O1513" s="13">
        <v>2</v>
      </c>
      <c r="P1513" s="13">
        <f>ROUND(Source!EP1506,O1513)</f>
        <v>0</v>
      </c>
      <c r="Q1513" s="13"/>
      <c r="R1513" s="13"/>
      <c r="S1513" s="13"/>
      <c r="T1513" s="13"/>
      <c r="U1513" s="13"/>
      <c r="V1513" s="13"/>
      <c r="W1513" s="13">
        <v>0</v>
      </c>
      <c r="X1513" s="13">
        <v>1</v>
      </c>
      <c r="Y1513" s="13">
        <v>0</v>
      </c>
      <c r="Z1513" s="13">
        <v>0</v>
      </c>
      <c r="AA1513" s="13">
        <v>1</v>
      </c>
      <c r="AB1513" s="13">
        <v>0</v>
      </c>
    </row>
    <row r="1514" spans="1:206" x14ac:dyDescent="0.2">
      <c r="A1514" s="13">
        <v>50</v>
      </c>
      <c r="B1514" s="13">
        <v>0</v>
      </c>
      <c r="C1514" s="13">
        <v>0</v>
      </c>
      <c r="D1514" s="13">
        <v>1</v>
      </c>
      <c r="E1514" s="13">
        <v>228</v>
      </c>
      <c r="F1514" s="13">
        <f>ROUND(Source!AY1506,O1514)</f>
        <v>1723393.49</v>
      </c>
      <c r="G1514" s="13" t="s">
        <v>124</v>
      </c>
      <c r="H1514" s="13" t="s">
        <v>125</v>
      </c>
      <c r="I1514" s="13"/>
      <c r="J1514" s="13"/>
      <c r="K1514" s="13">
        <v>228</v>
      </c>
      <c r="L1514" s="13">
        <v>7</v>
      </c>
      <c r="M1514" s="13">
        <v>3</v>
      </c>
      <c r="N1514" s="13" t="s">
        <v>3</v>
      </c>
      <c r="O1514" s="13">
        <v>2</v>
      </c>
      <c r="P1514" s="13">
        <f>ROUND(Source!EQ1506,O1514)</f>
        <v>10099736.560000001</v>
      </c>
      <c r="Q1514" s="13"/>
      <c r="R1514" s="13"/>
      <c r="S1514" s="13"/>
      <c r="T1514" s="13"/>
      <c r="U1514" s="13"/>
      <c r="V1514" s="13"/>
      <c r="W1514" s="13">
        <v>1723393.49</v>
      </c>
      <c r="X1514" s="13">
        <v>1</v>
      </c>
      <c r="Y1514" s="13">
        <v>1723393.49</v>
      </c>
      <c r="Z1514" s="13">
        <v>10099736.560000001</v>
      </c>
      <c r="AA1514" s="13">
        <v>1</v>
      </c>
      <c r="AB1514" s="13">
        <v>10099736.560000001</v>
      </c>
    </row>
    <row r="1515" spans="1:206" x14ac:dyDescent="0.2">
      <c r="A1515" s="13">
        <v>50</v>
      </c>
      <c r="B1515" s="13">
        <v>0</v>
      </c>
      <c r="C1515" s="13">
        <v>0</v>
      </c>
      <c r="D1515" s="13">
        <v>1</v>
      </c>
      <c r="E1515" s="13">
        <v>216</v>
      </c>
      <c r="F1515" s="13">
        <f>ROUND(Source!AP1506,O1515)</f>
        <v>3768249.12</v>
      </c>
      <c r="G1515" s="13" t="s">
        <v>126</v>
      </c>
      <c r="H1515" s="13" t="s">
        <v>127</v>
      </c>
      <c r="I1515" s="13"/>
      <c r="J1515" s="13"/>
      <c r="K1515" s="13">
        <v>216</v>
      </c>
      <c r="L1515" s="13">
        <v>8</v>
      </c>
      <c r="M1515" s="13">
        <v>3</v>
      </c>
      <c r="N1515" s="13" t="s">
        <v>3</v>
      </c>
      <c r="O1515" s="13">
        <v>2</v>
      </c>
      <c r="P1515" s="13">
        <f>ROUND(Source!EH1506,O1515)</f>
        <v>28683884.800000001</v>
      </c>
      <c r="Q1515" s="13"/>
      <c r="R1515" s="13"/>
      <c r="S1515" s="13"/>
      <c r="T1515" s="13"/>
      <c r="U1515" s="13"/>
      <c r="V1515" s="13"/>
      <c r="W1515" s="13">
        <v>3768249.12</v>
      </c>
      <c r="X1515" s="13">
        <v>1</v>
      </c>
      <c r="Y1515" s="13">
        <v>3768249.12</v>
      </c>
      <c r="Z1515" s="13">
        <v>28683884.800000001</v>
      </c>
      <c r="AA1515" s="13">
        <v>1</v>
      </c>
      <c r="AB1515" s="13">
        <v>28683884.800000001</v>
      </c>
    </row>
    <row r="1516" spans="1:206" x14ac:dyDescent="0.2">
      <c r="A1516" s="13">
        <v>50</v>
      </c>
      <c r="B1516" s="13">
        <v>0</v>
      </c>
      <c r="C1516" s="13">
        <v>0</v>
      </c>
      <c r="D1516" s="13">
        <v>1</v>
      </c>
      <c r="E1516" s="13">
        <v>223</v>
      </c>
      <c r="F1516" s="13">
        <f>ROUND(Source!AQ1506,O1516)</f>
        <v>0</v>
      </c>
      <c r="G1516" s="13" t="s">
        <v>128</v>
      </c>
      <c r="H1516" s="13" t="s">
        <v>129</v>
      </c>
      <c r="I1516" s="13"/>
      <c r="J1516" s="13"/>
      <c r="K1516" s="13">
        <v>223</v>
      </c>
      <c r="L1516" s="13">
        <v>9</v>
      </c>
      <c r="M1516" s="13">
        <v>3</v>
      </c>
      <c r="N1516" s="13" t="s">
        <v>3</v>
      </c>
      <c r="O1516" s="13">
        <v>2</v>
      </c>
      <c r="P1516" s="13">
        <f>ROUND(Source!EI1506,O1516)</f>
        <v>0</v>
      </c>
      <c r="Q1516" s="13"/>
      <c r="R1516" s="13"/>
      <c r="S1516" s="13"/>
      <c r="T1516" s="13"/>
      <c r="U1516" s="13"/>
      <c r="V1516" s="13"/>
      <c r="W1516" s="13">
        <v>0</v>
      </c>
      <c r="X1516" s="13">
        <v>1</v>
      </c>
      <c r="Y1516" s="13">
        <v>0</v>
      </c>
      <c r="Z1516" s="13">
        <v>0</v>
      </c>
      <c r="AA1516" s="13">
        <v>1</v>
      </c>
      <c r="AB1516" s="13">
        <v>0</v>
      </c>
    </row>
    <row r="1517" spans="1:206" x14ac:dyDescent="0.2">
      <c r="A1517" s="13">
        <v>50</v>
      </c>
      <c r="B1517" s="13">
        <v>0</v>
      </c>
      <c r="C1517" s="13">
        <v>0</v>
      </c>
      <c r="D1517" s="13">
        <v>1</v>
      </c>
      <c r="E1517" s="13">
        <v>229</v>
      </c>
      <c r="F1517" s="13">
        <f>ROUND(Source!AZ1506,O1517)</f>
        <v>3768249.12</v>
      </c>
      <c r="G1517" s="13" t="s">
        <v>130</v>
      </c>
      <c r="H1517" s="13" t="s">
        <v>131</v>
      </c>
      <c r="I1517" s="13"/>
      <c r="J1517" s="13"/>
      <c r="K1517" s="13">
        <v>229</v>
      </c>
      <c r="L1517" s="13">
        <v>10</v>
      </c>
      <c r="M1517" s="13">
        <v>3</v>
      </c>
      <c r="N1517" s="13" t="s">
        <v>3</v>
      </c>
      <c r="O1517" s="13">
        <v>2</v>
      </c>
      <c r="P1517" s="13">
        <f>ROUND(Source!ER1506,O1517)</f>
        <v>28683884.800000001</v>
      </c>
      <c r="Q1517" s="13"/>
      <c r="R1517" s="13"/>
      <c r="S1517" s="13"/>
      <c r="T1517" s="13"/>
      <c r="U1517" s="13"/>
      <c r="V1517" s="13"/>
      <c r="W1517" s="13">
        <v>3768249.12</v>
      </c>
      <c r="X1517" s="13">
        <v>1</v>
      </c>
      <c r="Y1517" s="13">
        <v>3768249.12</v>
      </c>
      <c r="Z1517" s="13">
        <v>28683884.800000001</v>
      </c>
      <c r="AA1517" s="13">
        <v>1</v>
      </c>
      <c r="AB1517" s="13">
        <v>28683884.800000001</v>
      </c>
    </row>
    <row r="1518" spans="1:206" x14ac:dyDescent="0.2">
      <c r="A1518" s="13">
        <v>50</v>
      </c>
      <c r="B1518" s="13">
        <v>0</v>
      </c>
      <c r="C1518" s="13">
        <v>0</v>
      </c>
      <c r="D1518" s="13">
        <v>1</v>
      </c>
      <c r="E1518" s="13">
        <v>203</v>
      </c>
      <c r="F1518" s="13">
        <f>ROUND(Source!Q1506,O1518)</f>
        <v>12119.28</v>
      </c>
      <c r="G1518" s="13" t="s">
        <v>132</v>
      </c>
      <c r="H1518" s="13" t="s">
        <v>133</v>
      </c>
      <c r="I1518" s="13"/>
      <c r="J1518" s="13"/>
      <c r="K1518" s="13">
        <v>203</v>
      </c>
      <c r="L1518" s="13">
        <v>11</v>
      </c>
      <c r="M1518" s="13">
        <v>3</v>
      </c>
      <c r="N1518" s="13" t="s">
        <v>3</v>
      </c>
      <c r="O1518" s="13">
        <v>2</v>
      </c>
      <c r="P1518" s="13">
        <f>ROUND(Source!DI1506,O1518)</f>
        <v>193441.62</v>
      </c>
      <c r="Q1518" s="13"/>
      <c r="R1518" s="13"/>
      <c r="S1518" s="13"/>
      <c r="T1518" s="13"/>
      <c r="U1518" s="13"/>
      <c r="V1518" s="13"/>
      <c r="W1518" s="13">
        <v>12119.28</v>
      </c>
      <c r="X1518" s="13">
        <v>1</v>
      </c>
      <c r="Y1518" s="13">
        <v>12119.28</v>
      </c>
      <c r="Z1518" s="13">
        <v>193441.62</v>
      </c>
      <c r="AA1518" s="13">
        <v>1</v>
      </c>
      <c r="AB1518" s="13">
        <v>193441.62</v>
      </c>
    </row>
    <row r="1519" spans="1:206" x14ac:dyDescent="0.2">
      <c r="A1519" s="13">
        <v>50</v>
      </c>
      <c r="B1519" s="13">
        <v>0</v>
      </c>
      <c r="C1519" s="13">
        <v>0</v>
      </c>
      <c r="D1519" s="13">
        <v>1</v>
      </c>
      <c r="E1519" s="13">
        <v>231</v>
      </c>
      <c r="F1519" s="13">
        <f>ROUND(Source!BB1506,O1519)</f>
        <v>0</v>
      </c>
      <c r="G1519" s="13" t="s">
        <v>134</v>
      </c>
      <c r="H1519" s="13" t="s">
        <v>135</v>
      </c>
      <c r="I1519" s="13"/>
      <c r="J1519" s="13"/>
      <c r="K1519" s="13">
        <v>231</v>
      </c>
      <c r="L1519" s="13">
        <v>12</v>
      </c>
      <c r="M1519" s="13">
        <v>3</v>
      </c>
      <c r="N1519" s="13" t="s">
        <v>3</v>
      </c>
      <c r="O1519" s="13">
        <v>2</v>
      </c>
      <c r="P1519" s="13">
        <f>ROUND(Source!ET1506,O1519)</f>
        <v>0</v>
      </c>
      <c r="Q1519" s="13"/>
      <c r="R1519" s="13"/>
      <c r="S1519" s="13"/>
      <c r="T1519" s="13"/>
      <c r="U1519" s="13"/>
      <c r="V1519" s="13"/>
      <c r="W1519" s="13">
        <v>0</v>
      </c>
      <c r="X1519" s="13">
        <v>1</v>
      </c>
      <c r="Y1519" s="13">
        <v>0</v>
      </c>
      <c r="Z1519" s="13">
        <v>0</v>
      </c>
      <c r="AA1519" s="13">
        <v>1</v>
      </c>
      <c r="AB1519" s="13">
        <v>0</v>
      </c>
    </row>
    <row r="1520" spans="1:206" x14ac:dyDescent="0.2">
      <c r="A1520" s="13">
        <v>50</v>
      </c>
      <c r="B1520" s="13">
        <v>0</v>
      </c>
      <c r="C1520" s="13">
        <v>0</v>
      </c>
      <c r="D1520" s="13">
        <v>1</v>
      </c>
      <c r="E1520" s="13">
        <v>204</v>
      </c>
      <c r="F1520" s="13">
        <f>ROUND(Source!R1506,O1520)</f>
        <v>1450.29</v>
      </c>
      <c r="G1520" s="13" t="s">
        <v>136</v>
      </c>
      <c r="H1520" s="13" t="s">
        <v>137</v>
      </c>
      <c r="I1520" s="13"/>
      <c r="J1520" s="13"/>
      <c r="K1520" s="13">
        <v>204</v>
      </c>
      <c r="L1520" s="13">
        <v>13</v>
      </c>
      <c r="M1520" s="13">
        <v>3</v>
      </c>
      <c r="N1520" s="13" t="s">
        <v>3</v>
      </c>
      <c r="O1520" s="13">
        <v>2</v>
      </c>
      <c r="P1520" s="13">
        <f>ROUND(Source!DJ1506,O1520)</f>
        <v>81723.850000000006</v>
      </c>
      <c r="Q1520" s="13"/>
      <c r="R1520" s="13"/>
      <c r="S1520" s="13"/>
      <c r="T1520" s="13"/>
      <c r="U1520" s="13"/>
      <c r="V1520" s="13"/>
      <c r="W1520" s="13">
        <v>1450.29</v>
      </c>
      <c r="X1520" s="13">
        <v>1</v>
      </c>
      <c r="Y1520" s="13">
        <v>1450.29</v>
      </c>
      <c r="Z1520" s="13">
        <v>81723.850000000006</v>
      </c>
      <c r="AA1520" s="13">
        <v>1</v>
      </c>
      <c r="AB1520" s="13">
        <v>81723.850000000006</v>
      </c>
    </row>
    <row r="1521" spans="1:206" x14ac:dyDescent="0.2">
      <c r="A1521" s="13">
        <v>50</v>
      </c>
      <c r="B1521" s="13">
        <v>0</v>
      </c>
      <c r="C1521" s="13">
        <v>0</v>
      </c>
      <c r="D1521" s="13">
        <v>1</v>
      </c>
      <c r="E1521" s="13">
        <v>205</v>
      </c>
      <c r="F1521" s="13">
        <f>ROUND(Source!S1506,O1521)</f>
        <v>93138.28</v>
      </c>
      <c r="G1521" s="13" t="s">
        <v>138</v>
      </c>
      <c r="H1521" s="13" t="s">
        <v>139</v>
      </c>
      <c r="I1521" s="13"/>
      <c r="J1521" s="13"/>
      <c r="K1521" s="13">
        <v>205</v>
      </c>
      <c r="L1521" s="13">
        <v>14</v>
      </c>
      <c r="M1521" s="13">
        <v>3</v>
      </c>
      <c r="N1521" s="13" t="s">
        <v>3</v>
      </c>
      <c r="O1521" s="13">
        <v>2</v>
      </c>
      <c r="P1521" s="13">
        <f>ROUND(Source!DK1506,O1521)</f>
        <v>5248342.0999999996</v>
      </c>
      <c r="Q1521" s="13"/>
      <c r="R1521" s="13"/>
      <c r="S1521" s="13"/>
      <c r="T1521" s="13"/>
      <c r="U1521" s="13"/>
      <c r="V1521" s="13"/>
      <c r="W1521" s="13">
        <v>93138.28</v>
      </c>
      <c r="X1521" s="13">
        <v>1</v>
      </c>
      <c r="Y1521" s="13">
        <v>93138.28</v>
      </c>
      <c r="Z1521" s="13">
        <v>5248342.0999999996</v>
      </c>
      <c r="AA1521" s="13">
        <v>1</v>
      </c>
      <c r="AB1521" s="13">
        <v>5248342.0999999996</v>
      </c>
    </row>
    <row r="1522" spans="1:206" x14ac:dyDescent="0.2">
      <c r="A1522" s="13">
        <v>50</v>
      </c>
      <c r="B1522" s="13">
        <v>0</v>
      </c>
      <c r="C1522" s="13">
        <v>0</v>
      </c>
      <c r="D1522" s="13">
        <v>1</v>
      </c>
      <c r="E1522" s="13">
        <v>232</v>
      </c>
      <c r="F1522" s="13">
        <f>ROUND(Source!BC1506,O1522)</f>
        <v>0</v>
      </c>
      <c r="G1522" s="13" t="s">
        <v>140</v>
      </c>
      <c r="H1522" s="13" t="s">
        <v>141</v>
      </c>
      <c r="I1522" s="13"/>
      <c r="J1522" s="13"/>
      <c r="K1522" s="13">
        <v>232</v>
      </c>
      <c r="L1522" s="13">
        <v>15</v>
      </c>
      <c r="M1522" s="13">
        <v>3</v>
      </c>
      <c r="N1522" s="13" t="s">
        <v>3</v>
      </c>
      <c r="O1522" s="13">
        <v>2</v>
      </c>
      <c r="P1522" s="13">
        <f>ROUND(Source!EU1506,O1522)</f>
        <v>0</v>
      </c>
      <c r="Q1522" s="13"/>
      <c r="R1522" s="13"/>
      <c r="S1522" s="13"/>
      <c r="T1522" s="13"/>
      <c r="U1522" s="13"/>
      <c r="V1522" s="13"/>
      <c r="W1522" s="13">
        <v>0</v>
      </c>
      <c r="X1522" s="13">
        <v>1</v>
      </c>
      <c r="Y1522" s="13">
        <v>0</v>
      </c>
      <c r="Z1522" s="13">
        <v>0</v>
      </c>
      <c r="AA1522" s="13">
        <v>1</v>
      </c>
      <c r="AB1522" s="13">
        <v>0</v>
      </c>
    </row>
    <row r="1523" spans="1:206" x14ac:dyDescent="0.2">
      <c r="A1523" s="13">
        <v>50</v>
      </c>
      <c r="B1523" s="13">
        <v>0</v>
      </c>
      <c r="C1523" s="13">
        <v>0</v>
      </c>
      <c r="D1523" s="13">
        <v>1</v>
      </c>
      <c r="E1523" s="13">
        <v>214</v>
      </c>
      <c r="F1523" s="13">
        <f>ROUND(Source!AS1506,O1523)</f>
        <v>1985271.58</v>
      </c>
      <c r="G1523" s="13" t="s">
        <v>142</v>
      </c>
      <c r="H1523" s="13" t="s">
        <v>143</v>
      </c>
      <c r="I1523" s="13"/>
      <c r="J1523" s="13"/>
      <c r="K1523" s="13">
        <v>214</v>
      </c>
      <c r="L1523" s="13">
        <v>16</v>
      </c>
      <c r="M1523" s="13">
        <v>3</v>
      </c>
      <c r="N1523" s="13" t="s">
        <v>3</v>
      </c>
      <c r="O1523" s="13">
        <v>2</v>
      </c>
      <c r="P1523" s="13">
        <f>ROUND(Source!EK1506,O1523)</f>
        <v>24368163.43</v>
      </c>
      <c r="Q1523" s="13"/>
      <c r="R1523" s="13"/>
      <c r="S1523" s="13"/>
      <c r="T1523" s="13"/>
      <c r="U1523" s="13"/>
      <c r="V1523" s="13"/>
      <c r="W1523" s="13">
        <v>1985271.58</v>
      </c>
      <c r="X1523" s="13">
        <v>1</v>
      </c>
      <c r="Y1523" s="13">
        <v>1985271.58</v>
      </c>
      <c r="Z1523" s="13">
        <v>24368163.43</v>
      </c>
      <c r="AA1523" s="13">
        <v>1</v>
      </c>
      <c r="AB1523" s="13">
        <v>24368163.43</v>
      </c>
    </row>
    <row r="1524" spans="1:206" x14ac:dyDescent="0.2">
      <c r="A1524" s="13">
        <v>50</v>
      </c>
      <c r="B1524" s="13">
        <v>0</v>
      </c>
      <c r="C1524" s="13">
        <v>0</v>
      </c>
      <c r="D1524" s="13">
        <v>1</v>
      </c>
      <c r="E1524" s="13">
        <v>215</v>
      </c>
      <c r="F1524" s="13">
        <f>ROUND(Source!AT1506,O1524)</f>
        <v>440.3</v>
      </c>
      <c r="G1524" s="13" t="s">
        <v>144</v>
      </c>
      <c r="H1524" s="13" t="s">
        <v>145</v>
      </c>
      <c r="I1524" s="13"/>
      <c r="J1524" s="13"/>
      <c r="K1524" s="13">
        <v>215</v>
      </c>
      <c r="L1524" s="13">
        <v>17</v>
      </c>
      <c r="M1524" s="13">
        <v>3</v>
      </c>
      <c r="N1524" s="13" t="s">
        <v>3</v>
      </c>
      <c r="O1524" s="13">
        <v>2</v>
      </c>
      <c r="P1524" s="13">
        <f>ROUND(Source!EL1506,O1524)</f>
        <v>23733.18</v>
      </c>
      <c r="Q1524" s="13"/>
      <c r="R1524" s="13"/>
      <c r="S1524" s="13"/>
      <c r="T1524" s="13"/>
      <c r="U1524" s="13"/>
      <c r="V1524" s="13"/>
      <c r="W1524" s="13">
        <v>440.3</v>
      </c>
      <c r="X1524" s="13">
        <v>1</v>
      </c>
      <c r="Y1524" s="13">
        <v>440.3</v>
      </c>
      <c r="Z1524" s="13">
        <v>23733.18</v>
      </c>
      <c r="AA1524" s="13">
        <v>1</v>
      </c>
      <c r="AB1524" s="13">
        <v>23733.18</v>
      </c>
    </row>
    <row r="1525" spans="1:206" x14ac:dyDescent="0.2">
      <c r="A1525" s="13">
        <v>50</v>
      </c>
      <c r="B1525" s="13">
        <v>0</v>
      </c>
      <c r="C1525" s="13">
        <v>0</v>
      </c>
      <c r="D1525" s="13">
        <v>1</v>
      </c>
      <c r="E1525" s="13">
        <v>217</v>
      </c>
      <c r="F1525" s="13">
        <f>ROUND(Source!AU1506,O1525)</f>
        <v>0</v>
      </c>
      <c r="G1525" s="13" t="s">
        <v>146</v>
      </c>
      <c r="H1525" s="13" t="s">
        <v>147</v>
      </c>
      <c r="I1525" s="13"/>
      <c r="J1525" s="13"/>
      <c r="K1525" s="13">
        <v>217</v>
      </c>
      <c r="L1525" s="13">
        <v>18</v>
      </c>
      <c r="M1525" s="13">
        <v>3</v>
      </c>
      <c r="N1525" s="13" t="s">
        <v>3</v>
      </c>
      <c r="O1525" s="13">
        <v>2</v>
      </c>
      <c r="P1525" s="13">
        <f>ROUND(Source!EM1506,O1525)</f>
        <v>0</v>
      </c>
      <c r="Q1525" s="13"/>
      <c r="R1525" s="13"/>
      <c r="S1525" s="13"/>
      <c r="T1525" s="13"/>
      <c r="U1525" s="13"/>
      <c r="V1525" s="13"/>
      <c r="W1525" s="13">
        <v>0</v>
      </c>
      <c r="X1525" s="13">
        <v>1</v>
      </c>
      <c r="Y1525" s="13">
        <v>0</v>
      </c>
      <c r="Z1525" s="13">
        <v>0</v>
      </c>
      <c r="AA1525" s="13">
        <v>1</v>
      </c>
      <c r="AB1525" s="13">
        <v>0</v>
      </c>
    </row>
    <row r="1526" spans="1:206" x14ac:dyDescent="0.2">
      <c r="A1526" s="13">
        <v>50</v>
      </c>
      <c r="B1526" s="13">
        <v>0</v>
      </c>
      <c r="C1526" s="13">
        <v>0</v>
      </c>
      <c r="D1526" s="13">
        <v>1</v>
      </c>
      <c r="E1526" s="13">
        <v>230</v>
      </c>
      <c r="F1526" s="13">
        <f>ROUND(Source!BA1506,O1526)</f>
        <v>0</v>
      </c>
      <c r="G1526" s="13" t="s">
        <v>148</v>
      </c>
      <c r="H1526" s="13" t="s">
        <v>149</v>
      </c>
      <c r="I1526" s="13"/>
      <c r="J1526" s="13"/>
      <c r="K1526" s="13">
        <v>230</v>
      </c>
      <c r="L1526" s="13">
        <v>19</v>
      </c>
      <c r="M1526" s="13">
        <v>3</v>
      </c>
      <c r="N1526" s="13" t="s">
        <v>3</v>
      </c>
      <c r="O1526" s="13">
        <v>2</v>
      </c>
      <c r="P1526" s="13">
        <f>ROUND(Source!ES1506,O1526)</f>
        <v>0</v>
      </c>
      <c r="Q1526" s="13"/>
      <c r="R1526" s="13"/>
      <c r="S1526" s="13"/>
      <c r="T1526" s="13"/>
      <c r="U1526" s="13"/>
      <c r="V1526" s="13"/>
      <c r="W1526" s="13">
        <v>0</v>
      </c>
      <c r="X1526" s="13">
        <v>1</v>
      </c>
      <c r="Y1526" s="13">
        <v>0</v>
      </c>
      <c r="Z1526" s="13">
        <v>0</v>
      </c>
      <c r="AA1526" s="13">
        <v>1</v>
      </c>
      <c r="AB1526" s="13">
        <v>0</v>
      </c>
    </row>
    <row r="1527" spans="1:206" x14ac:dyDescent="0.2">
      <c r="A1527" s="13">
        <v>50</v>
      </c>
      <c r="B1527" s="13">
        <v>0</v>
      </c>
      <c r="C1527" s="13">
        <v>0</v>
      </c>
      <c r="D1527" s="13">
        <v>1</v>
      </c>
      <c r="E1527" s="13">
        <v>206</v>
      </c>
      <c r="F1527" s="13">
        <f>ROUND(Source!T1506,O1527)</f>
        <v>0</v>
      </c>
      <c r="G1527" s="13" t="s">
        <v>150</v>
      </c>
      <c r="H1527" s="13" t="s">
        <v>151</v>
      </c>
      <c r="I1527" s="13"/>
      <c r="J1527" s="13"/>
      <c r="K1527" s="13">
        <v>206</v>
      </c>
      <c r="L1527" s="13">
        <v>20</v>
      </c>
      <c r="M1527" s="13">
        <v>3</v>
      </c>
      <c r="N1527" s="13" t="s">
        <v>3</v>
      </c>
      <c r="O1527" s="13">
        <v>2</v>
      </c>
      <c r="P1527" s="13">
        <f>ROUND(Source!DL1506,O1527)</f>
        <v>0</v>
      </c>
      <c r="Q1527" s="13"/>
      <c r="R1527" s="13"/>
      <c r="S1527" s="13"/>
      <c r="T1527" s="13"/>
      <c r="U1527" s="13"/>
      <c r="V1527" s="13"/>
      <c r="W1527" s="13">
        <v>0</v>
      </c>
      <c r="X1527" s="13">
        <v>1</v>
      </c>
      <c r="Y1527" s="13">
        <v>0</v>
      </c>
      <c r="Z1527" s="13">
        <v>0</v>
      </c>
      <c r="AA1527" s="13">
        <v>1</v>
      </c>
      <c r="AB1527" s="13">
        <v>0</v>
      </c>
    </row>
    <row r="1528" spans="1:206" x14ac:dyDescent="0.2">
      <c r="A1528" s="13">
        <v>50</v>
      </c>
      <c r="B1528" s="13">
        <v>0</v>
      </c>
      <c r="C1528" s="13">
        <v>0</v>
      </c>
      <c r="D1528" s="13">
        <v>1</v>
      </c>
      <c r="E1528" s="13">
        <v>207</v>
      </c>
      <c r="F1528" s="13">
        <f>Source!U1506</f>
        <v>7684.5827036344235</v>
      </c>
      <c r="G1528" s="13" t="s">
        <v>152</v>
      </c>
      <c r="H1528" s="13" t="s">
        <v>153</v>
      </c>
      <c r="I1528" s="13"/>
      <c r="J1528" s="13"/>
      <c r="K1528" s="13">
        <v>207</v>
      </c>
      <c r="L1528" s="13">
        <v>21</v>
      </c>
      <c r="M1528" s="13">
        <v>3</v>
      </c>
      <c r="N1528" s="13" t="s">
        <v>3</v>
      </c>
      <c r="O1528" s="13">
        <v>-1</v>
      </c>
      <c r="P1528" s="13">
        <f>Source!DM1506</f>
        <v>7684.5827036344235</v>
      </c>
      <c r="Q1528" s="13"/>
      <c r="R1528" s="13"/>
      <c r="S1528" s="13"/>
      <c r="T1528" s="13"/>
      <c r="U1528" s="13"/>
      <c r="V1528" s="13"/>
      <c r="W1528" s="13">
        <v>7684.5827036344208</v>
      </c>
      <c r="X1528" s="13">
        <v>1</v>
      </c>
      <c r="Y1528" s="13">
        <v>7684.5827036344208</v>
      </c>
      <c r="Z1528" s="13">
        <v>7684.5827036344208</v>
      </c>
      <c r="AA1528" s="13">
        <v>1</v>
      </c>
      <c r="AB1528" s="13">
        <v>7684.5827036344208</v>
      </c>
    </row>
    <row r="1529" spans="1:206" x14ac:dyDescent="0.2">
      <c r="A1529" s="13">
        <v>50</v>
      </c>
      <c r="B1529" s="13">
        <v>0</v>
      </c>
      <c r="C1529" s="13">
        <v>0</v>
      </c>
      <c r="D1529" s="13">
        <v>1</v>
      </c>
      <c r="E1529" s="13">
        <v>208</v>
      </c>
      <c r="F1529" s="13">
        <f>Source!V1506</f>
        <v>0</v>
      </c>
      <c r="G1529" s="13" t="s">
        <v>154</v>
      </c>
      <c r="H1529" s="13" t="s">
        <v>155</v>
      </c>
      <c r="I1529" s="13"/>
      <c r="J1529" s="13"/>
      <c r="K1529" s="13">
        <v>208</v>
      </c>
      <c r="L1529" s="13">
        <v>22</v>
      </c>
      <c r="M1529" s="13">
        <v>3</v>
      </c>
      <c r="N1529" s="13" t="s">
        <v>3</v>
      </c>
      <c r="O1529" s="13">
        <v>-1</v>
      </c>
      <c r="P1529" s="13">
        <f>Source!DN1506</f>
        <v>0</v>
      </c>
      <c r="Q1529" s="13"/>
      <c r="R1529" s="13"/>
      <c r="S1529" s="13"/>
      <c r="T1529" s="13"/>
      <c r="U1529" s="13"/>
      <c r="V1529" s="13"/>
      <c r="W1529" s="13">
        <v>0</v>
      </c>
      <c r="X1529" s="13">
        <v>1</v>
      </c>
      <c r="Y1529" s="13">
        <v>0</v>
      </c>
      <c r="Z1529" s="13">
        <v>0</v>
      </c>
      <c r="AA1529" s="13">
        <v>1</v>
      </c>
      <c r="AB1529" s="13">
        <v>0</v>
      </c>
    </row>
    <row r="1530" spans="1:206" x14ac:dyDescent="0.2">
      <c r="A1530" s="13">
        <v>50</v>
      </c>
      <c r="B1530" s="13">
        <v>0</v>
      </c>
      <c r="C1530" s="13">
        <v>0</v>
      </c>
      <c r="D1530" s="13">
        <v>1</v>
      </c>
      <c r="E1530" s="13">
        <v>209</v>
      </c>
      <c r="F1530" s="13">
        <f>ROUND(Source!W1506,O1530)</f>
        <v>0</v>
      </c>
      <c r="G1530" s="13" t="s">
        <v>156</v>
      </c>
      <c r="H1530" s="13" t="s">
        <v>157</v>
      </c>
      <c r="I1530" s="13"/>
      <c r="J1530" s="13"/>
      <c r="K1530" s="13">
        <v>209</v>
      </c>
      <c r="L1530" s="13">
        <v>23</v>
      </c>
      <c r="M1530" s="13">
        <v>3</v>
      </c>
      <c r="N1530" s="13" t="s">
        <v>3</v>
      </c>
      <c r="O1530" s="13">
        <v>2</v>
      </c>
      <c r="P1530" s="13">
        <f>ROUND(Source!DO1506,O1530)</f>
        <v>0</v>
      </c>
      <c r="Q1530" s="13"/>
      <c r="R1530" s="13"/>
      <c r="S1530" s="13"/>
      <c r="T1530" s="13"/>
      <c r="U1530" s="13"/>
      <c r="V1530" s="13"/>
      <c r="W1530" s="13">
        <v>0</v>
      </c>
      <c r="X1530" s="13">
        <v>1</v>
      </c>
      <c r="Y1530" s="13">
        <v>0</v>
      </c>
      <c r="Z1530" s="13">
        <v>0</v>
      </c>
      <c r="AA1530" s="13">
        <v>1</v>
      </c>
      <c r="AB1530" s="13">
        <v>0</v>
      </c>
    </row>
    <row r="1531" spans="1:206" x14ac:dyDescent="0.2">
      <c r="A1531" s="13">
        <v>50</v>
      </c>
      <c r="B1531" s="13">
        <v>0</v>
      </c>
      <c r="C1531" s="13">
        <v>0</v>
      </c>
      <c r="D1531" s="13">
        <v>1</v>
      </c>
      <c r="E1531" s="13">
        <v>233</v>
      </c>
      <c r="F1531" s="13">
        <f>ROUND(Source!BD1506,O1531)</f>
        <v>0</v>
      </c>
      <c r="G1531" s="13" t="s">
        <v>158</v>
      </c>
      <c r="H1531" s="13" t="s">
        <v>159</v>
      </c>
      <c r="I1531" s="13"/>
      <c r="J1531" s="13"/>
      <c r="K1531" s="13">
        <v>233</v>
      </c>
      <c r="L1531" s="13">
        <v>24</v>
      </c>
      <c r="M1531" s="13">
        <v>3</v>
      </c>
      <c r="N1531" s="13" t="s">
        <v>3</v>
      </c>
      <c r="O1531" s="13">
        <v>2</v>
      </c>
      <c r="P1531" s="13">
        <f>ROUND(Source!EV1506,O1531)</f>
        <v>0</v>
      </c>
      <c r="Q1531" s="13"/>
      <c r="R1531" s="13"/>
      <c r="S1531" s="13"/>
      <c r="T1531" s="13"/>
      <c r="U1531" s="13"/>
      <c r="V1531" s="13"/>
      <c r="W1531" s="13">
        <v>0</v>
      </c>
      <c r="X1531" s="13">
        <v>1</v>
      </c>
      <c r="Y1531" s="13">
        <v>0</v>
      </c>
      <c r="Z1531" s="13">
        <v>0</v>
      </c>
      <c r="AA1531" s="13">
        <v>1</v>
      </c>
      <c r="AB1531" s="13">
        <v>0</v>
      </c>
    </row>
    <row r="1532" spans="1:206" x14ac:dyDescent="0.2">
      <c r="A1532" s="13">
        <v>50</v>
      </c>
      <c r="B1532" s="13">
        <v>0</v>
      </c>
      <c r="C1532" s="13">
        <v>0</v>
      </c>
      <c r="D1532" s="13">
        <v>1</v>
      </c>
      <c r="E1532" s="13">
        <v>210</v>
      </c>
      <c r="F1532" s="13">
        <f>ROUND(Source!X1506,O1532)</f>
        <v>100816.52</v>
      </c>
      <c r="G1532" s="13" t="s">
        <v>160</v>
      </c>
      <c r="H1532" s="13" t="s">
        <v>161</v>
      </c>
      <c r="I1532" s="13"/>
      <c r="J1532" s="13"/>
      <c r="K1532" s="13">
        <v>210</v>
      </c>
      <c r="L1532" s="13">
        <v>25</v>
      </c>
      <c r="M1532" s="13">
        <v>3</v>
      </c>
      <c r="N1532" s="13" t="s">
        <v>3</v>
      </c>
      <c r="O1532" s="13">
        <v>2</v>
      </c>
      <c r="P1532" s="13">
        <f>ROUND(Source!DP1506,O1532)</f>
        <v>5681010.7800000003</v>
      </c>
      <c r="Q1532" s="13"/>
      <c r="R1532" s="13"/>
      <c r="S1532" s="13"/>
      <c r="T1532" s="13"/>
      <c r="U1532" s="13"/>
      <c r="V1532" s="13"/>
      <c r="W1532" s="13">
        <v>100816.52</v>
      </c>
      <c r="X1532" s="13">
        <v>1</v>
      </c>
      <c r="Y1532" s="13">
        <v>100816.52</v>
      </c>
      <c r="Z1532" s="13">
        <v>5681010.7800000003</v>
      </c>
      <c r="AA1532" s="13">
        <v>1</v>
      </c>
      <c r="AB1532" s="13">
        <v>5681010.7800000003</v>
      </c>
    </row>
    <row r="1533" spans="1:206" x14ac:dyDescent="0.2">
      <c r="A1533" s="13">
        <v>50</v>
      </c>
      <c r="B1533" s="13">
        <v>0</v>
      </c>
      <c r="C1533" s="13">
        <v>0</v>
      </c>
      <c r="D1533" s="13">
        <v>1</v>
      </c>
      <c r="E1533" s="13">
        <v>211</v>
      </c>
      <c r="F1533" s="13">
        <f>ROUND(Source!Y1506,O1533)</f>
        <v>56244.31</v>
      </c>
      <c r="G1533" s="13" t="s">
        <v>162</v>
      </c>
      <c r="H1533" s="13" t="s">
        <v>163</v>
      </c>
      <c r="I1533" s="13"/>
      <c r="J1533" s="13"/>
      <c r="K1533" s="13">
        <v>211</v>
      </c>
      <c r="L1533" s="13">
        <v>26</v>
      </c>
      <c r="M1533" s="13">
        <v>3</v>
      </c>
      <c r="N1533" s="13" t="s">
        <v>3</v>
      </c>
      <c r="O1533" s="13">
        <v>2</v>
      </c>
      <c r="P1533" s="13">
        <f>ROUND(Source!DQ1506,O1533)</f>
        <v>3169365.55</v>
      </c>
      <c r="Q1533" s="13"/>
      <c r="R1533" s="13"/>
      <c r="S1533" s="13"/>
      <c r="T1533" s="13"/>
      <c r="U1533" s="13"/>
      <c r="V1533" s="13"/>
      <c r="W1533" s="13">
        <v>56244.31</v>
      </c>
      <c r="X1533" s="13">
        <v>1</v>
      </c>
      <c r="Y1533" s="13">
        <v>56244.31</v>
      </c>
      <c r="Z1533" s="13">
        <v>3169365.55</v>
      </c>
      <c r="AA1533" s="13">
        <v>1</v>
      </c>
      <c r="AB1533" s="13">
        <v>3169365.55</v>
      </c>
    </row>
    <row r="1534" spans="1:206" x14ac:dyDescent="0.2">
      <c r="A1534" s="13">
        <v>50</v>
      </c>
      <c r="B1534" s="13">
        <v>0</v>
      </c>
      <c r="C1534" s="13">
        <v>0</v>
      </c>
      <c r="D1534" s="13">
        <v>1</v>
      </c>
      <c r="E1534" s="13">
        <v>224</v>
      </c>
      <c r="F1534" s="13">
        <f>ROUND(Source!AR1506,O1534)</f>
        <v>5753961</v>
      </c>
      <c r="G1534" s="13" t="s">
        <v>164</v>
      </c>
      <c r="H1534" s="13" t="s">
        <v>165</v>
      </c>
      <c r="I1534" s="13"/>
      <c r="J1534" s="13"/>
      <c r="K1534" s="13">
        <v>224</v>
      </c>
      <c r="L1534" s="13">
        <v>27</v>
      </c>
      <c r="M1534" s="13">
        <v>3</v>
      </c>
      <c r="N1534" s="13" t="s">
        <v>3</v>
      </c>
      <c r="O1534" s="13">
        <v>2</v>
      </c>
      <c r="P1534" s="13">
        <f>ROUND(Source!EJ1506,O1534)</f>
        <v>53075781.409999996</v>
      </c>
      <c r="Q1534" s="13"/>
      <c r="R1534" s="13"/>
      <c r="S1534" s="13"/>
      <c r="T1534" s="13"/>
      <c r="U1534" s="13"/>
      <c r="V1534" s="13"/>
      <c r="W1534" s="13">
        <v>5753961</v>
      </c>
      <c r="X1534" s="13">
        <v>1</v>
      </c>
      <c r="Y1534" s="13">
        <v>5753961</v>
      </c>
      <c r="Z1534" s="13">
        <v>53075781.409999996</v>
      </c>
      <c r="AA1534" s="13">
        <v>1</v>
      </c>
      <c r="AB1534" s="13">
        <v>53075781.409999996</v>
      </c>
    </row>
    <row r="1536" spans="1:206" x14ac:dyDescent="0.2">
      <c r="A1536" s="11">
        <v>51</v>
      </c>
      <c r="B1536" s="11">
        <f>B12</f>
        <v>1577</v>
      </c>
      <c r="C1536" s="11">
        <f>A12</f>
        <v>1</v>
      </c>
      <c r="D1536" s="11">
        <f>ROW(A12)</f>
        <v>12</v>
      </c>
      <c r="E1536" s="11"/>
      <c r="F1536" s="11" t="str">
        <f>IF(F12&lt;&gt;"",F12,"")</f>
        <v>02-01-07</v>
      </c>
      <c r="G1536" s="11" t="str">
        <f>IF(G12&lt;&gt;"",G12,"")</f>
        <v>02-01-07 Вентиляция и кондиционирование воздуха</v>
      </c>
      <c r="H1536" s="11">
        <v>0</v>
      </c>
      <c r="I1536" s="11"/>
      <c r="J1536" s="11"/>
      <c r="K1536" s="11"/>
      <c r="L1536" s="11"/>
      <c r="M1536" s="11"/>
      <c r="N1536" s="11"/>
      <c r="O1536" s="11">
        <f t="shared" ref="O1536:T1536" si="1226">ROUND(O1506,2)</f>
        <v>5596900.1699999999</v>
      </c>
      <c r="P1536" s="11">
        <f t="shared" si="1226"/>
        <v>5491642.6100000003</v>
      </c>
      <c r="Q1536" s="11">
        <f t="shared" si="1226"/>
        <v>12119.28</v>
      </c>
      <c r="R1536" s="11">
        <f t="shared" si="1226"/>
        <v>1450.29</v>
      </c>
      <c r="S1536" s="11">
        <f t="shared" si="1226"/>
        <v>93138.28</v>
      </c>
      <c r="T1536" s="11">
        <f t="shared" si="1226"/>
        <v>0</v>
      </c>
      <c r="U1536" s="11">
        <f>U1506</f>
        <v>7684.5827036344235</v>
      </c>
      <c r="V1536" s="11">
        <f>V1506</f>
        <v>0</v>
      </c>
      <c r="W1536" s="11">
        <f>ROUND(W1506,2)</f>
        <v>0</v>
      </c>
      <c r="X1536" s="11">
        <f>ROUND(X1506,2)</f>
        <v>100816.52</v>
      </c>
      <c r="Y1536" s="11">
        <f>ROUND(Y1506,2)</f>
        <v>56244.31</v>
      </c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>
        <f t="shared" ref="AO1536:BD1536" si="1227">ROUND(AO1506,2)</f>
        <v>0</v>
      </c>
      <c r="AP1536" s="11">
        <f t="shared" si="1227"/>
        <v>3768249.12</v>
      </c>
      <c r="AQ1536" s="11">
        <f t="shared" si="1227"/>
        <v>0</v>
      </c>
      <c r="AR1536" s="11">
        <f t="shared" si="1227"/>
        <v>5753961</v>
      </c>
      <c r="AS1536" s="11">
        <f t="shared" si="1227"/>
        <v>1985271.58</v>
      </c>
      <c r="AT1536" s="11">
        <f t="shared" si="1227"/>
        <v>440.3</v>
      </c>
      <c r="AU1536" s="11">
        <f t="shared" si="1227"/>
        <v>0</v>
      </c>
      <c r="AV1536" s="11">
        <f t="shared" si="1227"/>
        <v>5491642.6100000003</v>
      </c>
      <c r="AW1536" s="11">
        <f t="shared" si="1227"/>
        <v>1723393.49</v>
      </c>
      <c r="AX1536" s="11">
        <f t="shared" si="1227"/>
        <v>0</v>
      </c>
      <c r="AY1536" s="11">
        <f t="shared" si="1227"/>
        <v>1723393.49</v>
      </c>
      <c r="AZ1536" s="11">
        <f t="shared" si="1227"/>
        <v>3768249.12</v>
      </c>
      <c r="BA1536" s="11">
        <f t="shared" si="1227"/>
        <v>0</v>
      </c>
      <c r="BB1536" s="11">
        <f t="shared" si="1227"/>
        <v>0</v>
      </c>
      <c r="BC1536" s="11">
        <f t="shared" si="1227"/>
        <v>0</v>
      </c>
      <c r="BD1536" s="11">
        <f t="shared" si="1227"/>
        <v>0</v>
      </c>
      <c r="BE1536" s="11"/>
      <c r="BF1536" s="11"/>
      <c r="BG1536" s="11"/>
      <c r="BH1536" s="11"/>
      <c r="BI1536" s="11"/>
      <c r="BJ1536" s="11"/>
      <c r="BK1536" s="11"/>
      <c r="BL1536" s="11"/>
      <c r="BM1536" s="11"/>
      <c r="BN1536" s="11"/>
      <c r="BO1536" s="11"/>
      <c r="BP1536" s="11"/>
      <c r="BQ1536" s="11"/>
      <c r="BR1536" s="11"/>
      <c r="BS1536" s="11"/>
      <c r="BT1536" s="11"/>
      <c r="BU1536" s="11"/>
      <c r="BV1536" s="11"/>
      <c r="BW1536" s="11"/>
      <c r="BX1536" s="11"/>
      <c r="BY1536" s="11"/>
      <c r="BZ1536" s="11"/>
      <c r="CA1536" s="11"/>
      <c r="CB1536" s="11"/>
      <c r="CC1536" s="11"/>
      <c r="CD1536" s="11"/>
      <c r="CE1536" s="11"/>
      <c r="CF1536" s="11"/>
      <c r="CG1536" s="11"/>
      <c r="CH1536" s="11"/>
      <c r="CI1536" s="11"/>
      <c r="CJ1536" s="11"/>
      <c r="CK1536" s="11"/>
      <c r="CL1536" s="11"/>
      <c r="CM1536" s="11"/>
      <c r="CN1536" s="11"/>
      <c r="CO1536" s="11"/>
      <c r="CP1536" s="11"/>
      <c r="CQ1536" s="11"/>
      <c r="CR1536" s="11"/>
      <c r="CS1536" s="11"/>
      <c r="CT1536" s="11"/>
      <c r="CU1536" s="11"/>
      <c r="CV1536" s="11"/>
      <c r="CW1536" s="11"/>
      <c r="CX1536" s="11"/>
      <c r="CY1536" s="11"/>
      <c r="CZ1536" s="11"/>
      <c r="DA1536" s="11"/>
      <c r="DB1536" s="11"/>
      <c r="DC1536" s="11"/>
      <c r="DD1536" s="11"/>
      <c r="DE1536" s="11"/>
      <c r="DF1536" s="11"/>
      <c r="DG1536" s="12">
        <f t="shared" ref="DG1536:DL1536" si="1228">ROUND(DG1506,2)</f>
        <v>44225405.079999998</v>
      </c>
      <c r="DH1536" s="12">
        <f t="shared" si="1228"/>
        <v>38783621.359999999</v>
      </c>
      <c r="DI1536" s="12">
        <f t="shared" si="1228"/>
        <v>193441.62</v>
      </c>
      <c r="DJ1536" s="12">
        <f t="shared" si="1228"/>
        <v>81723.850000000006</v>
      </c>
      <c r="DK1536" s="12">
        <f t="shared" si="1228"/>
        <v>5248342.0999999996</v>
      </c>
      <c r="DL1536" s="12">
        <f t="shared" si="1228"/>
        <v>0</v>
      </c>
      <c r="DM1536" s="12">
        <f>DM1506</f>
        <v>7684.5827036344235</v>
      </c>
      <c r="DN1536" s="12">
        <f>DN1506</f>
        <v>0</v>
      </c>
      <c r="DO1536" s="12">
        <f>ROUND(DO1506,2)</f>
        <v>0</v>
      </c>
      <c r="DP1536" s="12">
        <f>ROUND(DP1506,2)</f>
        <v>5681010.7800000003</v>
      </c>
      <c r="DQ1536" s="12">
        <f>ROUND(DQ1506,2)</f>
        <v>3169365.55</v>
      </c>
      <c r="DR1536" s="12"/>
      <c r="DS1536" s="12"/>
      <c r="DT1536" s="12"/>
      <c r="DU1536" s="12"/>
      <c r="DV1536" s="12"/>
      <c r="DW1536" s="12"/>
      <c r="DX1536" s="12"/>
      <c r="DY1536" s="12"/>
      <c r="DZ1536" s="12"/>
      <c r="EA1536" s="12"/>
      <c r="EB1536" s="12"/>
      <c r="EC1536" s="12"/>
      <c r="ED1536" s="12"/>
      <c r="EE1536" s="12"/>
      <c r="EF1536" s="12"/>
      <c r="EG1536" s="12">
        <f t="shared" ref="EG1536:EV1536" si="1229">ROUND(EG1506,2)</f>
        <v>0</v>
      </c>
      <c r="EH1536" s="12">
        <f t="shared" si="1229"/>
        <v>28683884.800000001</v>
      </c>
      <c r="EI1536" s="12">
        <f t="shared" si="1229"/>
        <v>0</v>
      </c>
      <c r="EJ1536" s="12">
        <f t="shared" si="1229"/>
        <v>53075781.409999996</v>
      </c>
      <c r="EK1536" s="12">
        <f t="shared" si="1229"/>
        <v>24368163.43</v>
      </c>
      <c r="EL1536" s="12">
        <f t="shared" si="1229"/>
        <v>23733.18</v>
      </c>
      <c r="EM1536" s="12">
        <f t="shared" si="1229"/>
        <v>0</v>
      </c>
      <c r="EN1536" s="12">
        <f t="shared" si="1229"/>
        <v>38783621.359999999</v>
      </c>
      <c r="EO1536" s="12">
        <f t="shared" si="1229"/>
        <v>10099736.560000001</v>
      </c>
      <c r="EP1536" s="12">
        <f t="shared" si="1229"/>
        <v>0</v>
      </c>
      <c r="EQ1536" s="12">
        <f t="shared" si="1229"/>
        <v>10099736.560000001</v>
      </c>
      <c r="ER1536" s="12">
        <f t="shared" si="1229"/>
        <v>28683884.800000001</v>
      </c>
      <c r="ES1536" s="12">
        <f t="shared" si="1229"/>
        <v>0</v>
      </c>
      <c r="ET1536" s="12">
        <f t="shared" si="1229"/>
        <v>0</v>
      </c>
      <c r="EU1536" s="12">
        <f t="shared" si="1229"/>
        <v>0</v>
      </c>
      <c r="EV1536" s="12">
        <f t="shared" si="1229"/>
        <v>0</v>
      </c>
      <c r="EW1536" s="12"/>
      <c r="EX1536" s="12"/>
      <c r="EY1536" s="12"/>
      <c r="EZ1536" s="12"/>
      <c r="FA1536" s="12"/>
      <c r="FB1536" s="12"/>
      <c r="FC1536" s="12"/>
      <c r="FD1536" s="12"/>
      <c r="FE1536" s="12"/>
      <c r="FF1536" s="12"/>
      <c r="FG1536" s="12"/>
      <c r="FH1536" s="12"/>
      <c r="FI1536" s="12"/>
      <c r="FJ1536" s="12"/>
      <c r="FK1536" s="12"/>
      <c r="FL1536" s="12"/>
      <c r="FM1536" s="12"/>
      <c r="FN1536" s="12"/>
      <c r="FO1536" s="12"/>
      <c r="FP1536" s="12"/>
      <c r="FQ1536" s="12"/>
      <c r="FR1536" s="12"/>
      <c r="FS1536" s="12"/>
      <c r="FT1536" s="12"/>
      <c r="FU1536" s="12"/>
      <c r="FV1536" s="12"/>
      <c r="FW1536" s="12"/>
      <c r="FX1536" s="12"/>
      <c r="FY1536" s="12"/>
      <c r="FZ1536" s="12"/>
      <c r="GA1536" s="12"/>
      <c r="GB1536" s="12"/>
      <c r="GC1536" s="12"/>
      <c r="GD1536" s="12"/>
      <c r="GE1536" s="12"/>
      <c r="GF1536" s="12"/>
      <c r="GG1536" s="12"/>
      <c r="GH1536" s="12"/>
      <c r="GI1536" s="12"/>
      <c r="GJ1536" s="12"/>
      <c r="GK1536" s="12"/>
      <c r="GL1536" s="12"/>
      <c r="GM1536" s="12"/>
      <c r="GN1536" s="12"/>
      <c r="GO1536" s="12"/>
      <c r="GP1536" s="12"/>
      <c r="GQ1536" s="12"/>
      <c r="GR1536" s="12"/>
      <c r="GS1536" s="12"/>
      <c r="GT1536" s="12"/>
      <c r="GU1536" s="12"/>
      <c r="GV1536" s="12"/>
      <c r="GW1536" s="12"/>
      <c r="GX1536" s="12">
        <v>0</v>
      </c>
    </row>
    <row r="1538" spans="1:28" x14ac:dyDescent="0.2">
      <c r="A1538" s="13">
        <v>50</v>
      </c>
      <c r="B1538" s="13">
        <v>0</v>
      </c>
      <c r="C1538" s="13">
        <v>0</v>
      </c>
      <c r="D1538" s="13">
        <v>1</v>
      </c>
      <c r="E1538" s="13">
        <v>201</v>
      </c>
      <c r="F1538" s="13">
        <f>ROUND(Source!O1536,O1538)</f>
        <v>5596900.1699999999</v>
      </c>
      <c r="G1538" s="13" t="s">
        <v>112</v>
      </c>
      <c r="H1538" s="13" t="s">
        <v>113</v>
      </c>
      <c r="I1538" s="13"/>
      <c r="J1538" s="13"/>
      <c r="K1538" s="13">
        <v>201</v>
      </c>
      <c r="L1538" s="13">
        <v>1</v>
      </c>
      <c r="M1538" s="13">
        <v>3</v>
      </c>
      <c r="N1538" s="13" t="s">
        <v>3</v>
      </c>
      <c r="O1538" s="13">
        <v>2</v>
      </c>
      <c r="P1538" s="13">
        <f>ROUND(Source!DG1536,O1538)</f>
        <v>44225405.079999998</v>
      </c>
      <c r="Q1538" s="13"/>
      <c r="R1538" s="13"/>
      <c r="S1538" s="13"/>
      <c r="T1538" s="13"/>
      <c r="U1538" s="13"/>
      <c r="V1538" s="13"/>
      <c r="W1538" s="13">
        <v>5596900.1699999999</v>
      </c>
      <c r="X1538" s="13">
        <v>1</v>
      </c>
      <c r="Y1538" s="13">
        <v>5596900.1699999999</v>
      </c>
      <c r="Z1538" s="13">
        <v>44225405.079999998</v>
      </c>
      <c r="AA1538" s="13">
        <v>1</v>
      </c>
      <c r="AB1538" s="13">
        <v>44225405.079999998</v>
      </c>
    </row>
    <row r="1539" spans="1:28" x14ac:dyDescent="0.2">
      <c r="A1539" s="13">
        <v>50</v>
      </c>
      <c r="B1539" s="13">
        <v>0</v>
      </c>
      <c r="C1539" s="13">
        <v>0</v>
      </c>
      <c r="D1539" s="13">
        <v>1</v>
      </c>
      <c r="E1539" s="13">
        <v>202</v>
      </c>
      <c r="F1539" s="13">
        <f>ROUND(Source!P1536,O1539)</f>
        <v>5491642.6100000003</v>
      </c>
      <c r="G1539" s="13" t="s">
        <v>114</v>
      </c>
      <c r="H1539" s="13" t="s">
        <v>115</v>
      </c>
      <c r="I1539" s="13"/>
      <c r="J1539" s="13"/>
      <c r="K1539" s="13">
        <v>202</v>
      </c>
      <c r="L1539" s="13">
        <v>2</v>
      </c>
      <c r="M1539" s="13">
        <v>3</v>
      </c>
      <c r="N1539" s="13" t="s">
        <v>3</v>
      </c>
      <c r="O1539" s="13">
        <v>2</v>
      </c>
      <c r="P1539" s="13">
        <f>ROUND(Source!DH1536,O1539)</f>
        <v>38783621.359999999</v>
      </c>
      <c r="Q1539" s="13"/>
      <c r="R1539" s="13"/>
      <c r="S1539" s="13"/>
      <c r="T1539" s="13"/>
      <c r="U1539" s="13"/>
      <c r="V1539" s="13"/>
      <c r="W1539" s="13">
        <v>5491642.6100000003</v>
      </c>
      <c r="X1539" s="13">
        <v>1</v>
      </c>
      <c r="Y1539" s="13">
        <v>5491642.6100000003</v>
      </c>
      <c r="Z1539" s="13">
        <v>38783621.359999999</v>
      </c>
      <c r="AA1539" s="13">
        <v>1</v>
      </c>
      <c r="AB1539" s="13">
        <v>38783621.359999999</v>
      </c>
    </row>
    <row r="1540" spans="1:28" x14ac:dyDescent="0.2">
      <c r="A1540" s="13">
        <v>50</v>
      </c>
      <c r="B1540" s="13">
        <v>0</v>
      </c>
      <c r="C1540" s="13">
        <v>0</v>
      </c>
      <c r="D1540" s="13">
        <v>1</v>
      </c>
      <c r="E1540" s="13">
        <v>222</v>
      </c>
      <c r="F1540" s="13">
        <f>ROUND(Source!AO1536,O1540)</f>
        <v>0</v>
      </c>
      <c r="G1540" s="13" t="s">
        <v>116</v>
      </c>
      <c r="H1540" s="13" t="s">
        <v>117</v>
      </c>
      <c r="I1540" s="13"/>
      <c r="J1540" s="13"/>
      <c r="K1540" s="13">
        <v>222</v>
      </c>
      <c r="L1540" s="13">
        <v>3</v>
      </c>
      <c r="M1540" s="13">
        <v>3</v>
      </c>
      <c r="N1540" s="13" t="s">
        <v>3</v>
      </c>
      <c r="O1540" s="13">
        <v>2</v>
      </c>
      <c r="P1540" s="13">
        <f>ROUND(Source!EG1536,O1540)</f>
        <v>0</v>
      </c>
      <c r="Q1540" s="13"/>
      <c r="R1540" s="13"/>
      <c r="S1540" s="13"/>
      <c r="T1540" s="13"/>
      <c r="U1540" s="13"/>
      <c r="V1540" s="13"/>
      <c r="W1540" s="13">
        <v>0</v>
      </c>
      <c r="X1540" s="13">
        <v>1</v>
      </c>
      <c r="Y1540" s="13">
        <v>0</v>
      </c>
      <c r="Z1540" s="13">
        <v>0</v>
      </c>
      <c r="AA1540" s="13">
        <v>1</v>
      </c>
      <c r="AB1540" s="13">
        <v>0</v>
      </c>
    </row>
    <row r="1541" spans="1:28" x14ac:dyDescent="0.2">
      <c r="A1541" s="13">
        <v>50</v>
      </c>
      <c r="B1541" s="13">
        <v>0</v>
      </c>
      <c r="C1541" s="13">
        <v>0</v>
      </c>
      <c r="D1541" s="13">
        <v>1</v>
      </c>
      <c r="E1541" s="13">
        <v>225</v>
      </c>
      <c r="F1541" s="13">
        <f>ROUND(Source!AV1536,O1541)</f>
        <v>5491642.6100000003</v>
      </c>
      <c r="G1541" s="13" t="s">
        <v>118</v>
      </c>
      <c r="H1541" s="13" t="s">
        <v>119</v>
      </c>
      <c r="I1541" s="13"/>
      <c r="J1541" s="13"/>
      <c r="K1541" s="13">
        <v>225</v>
      </c>
      <c r="L1541" s="13">
        <v>4</v>
      </c>
      <c r="M1541" s="13">
        <v>3</v>
      </c>
      <c r="N1541" s="13" t="s">
        <v>3</v>
      </c>
      <c r="O1541" s="13">
        <v>2</v>
      </c>
      <c r="P1541" s="13">
        <f>ROUND(Source!EN1536,O1541)</f>
        <v>38783621.359999999</v>
      </c>
      <c r="Q1541" s="13"/>
      <c r="R1541" s="13"/>
      <c r="S1541" s="13"/>
      <c r="T1541" s="13"/>
      <c r="U1541" s="13"/>
      <c r="V1541" s="13"/>
      <c r="W1541" s="13">
        <v>5491642.6100000003</v>
      </c>
      <c r="X1541" s="13">
        <v>1</v>
      </c>
      <c r="Y1541" s="13">
        <v>5491642.6100000003</v>
      </c>
      <c r="Z1541" s="13">
        <v>38783621.359999999</v>
      </c>
      <c r="AA1541" s="13">
        <v>1</v>
      </c>
      <c r="AB1541" s="13">
        <v>38783621.359999999</v>
      </c>
    </row>
    <row r="1542" spans="1:28" x14ac:dyDescent="0.2">
      <c r="A1542" s="13">
        <v>50</v>
      </c>
      <c r="B1542" s="13">
        <v>0</v>
      </c>
      <c r="C1542" s="13">
        <v>0</v>
      </c>
      <c r="D1542" s="13">
        <v>1</v>
      </c>
      <c r="E1542" s="13">
        <v>226</v>
      </c>
      <c r="F1542" s="13">
        <f>ROUND(Source!AW1536,O1542)</f>
        <v>1723393.49</v>
      </c>
      <c r="G1542" s="13" t="s">
        <v>120</v>
      </c>
      <c r="H1542" s="13" t="s">
        <v>121</v>
      </c>
      <c r="I1542" s="13"/>
      <c r="J1542" s="13"/>
      <c r="K1542" s="13">
        <v>226</v>
      </c>
      <c r="L1542" s="13">
        <v>5</v>
      </c>
      <c r="M1542" s="13">
        <v>3</v>
      </c>
      <c r="N1542" s="13" t="s">
        <v>3</v>
      </c>
      <c r="O1542" s="13">
        <v>2</v>
      </c>
      <c r="P1542" s="13">
        <f>ROUND(Source!EO1536,O1542)</f>
        <v>10099736.560000001</v>
      </c>
      <c r="Q1542" s="13"/>
      <c r="R1542" s="13"/>
      <c r="S1542" s="13"/>
      <c r="T1542" s="13"/>
      <c r="U1542" s="13"/>
      <c r="V1542" s="13"/>
      <c r="W1542" s="13">
        <v>1723393.49</v>
      </c>
      <c r="X1542" s="13">
        <v>1</v>
      </c>
      <c r="Y1542" s="13">
        <v>1723393.49</v>
      </c>
      <c r="Z1542" s="13">
        <v>10099736.560000001</v>
      </c>
      <c r="AA1542" s="13">
        <v>1</v>
      </c>
      <c r="AB1542" s="13">
        <v>10099736.560000001</v>
      </c>
    </row>
    <row r="1543" spans="1:28" x14ac:dyDescent="0.2">
      <c r="A1543" s="13">
        <v>50</v>
      </c>
      <c r="B1543" s="13">
        <v>0</v>
      </c>
      <c r="C1543" s="13">
        <v>0</v>
      </c>
      <c r="D1543" s="13">
        <v>1</v>
      </c>
      <c r="E1543" s="13">
        <v>227</v>
      </c>
      <c r="F1543" s="13">
        <f>ROUND(Source!AX1536,O1543)</f>
        <v>0</v>
      </c>
      <c r="G1543" s="13" t="s">
        <v>122</v>
      </c>
      <c r="H1543" s="13" t="s">
        <v>123</v>
      </c>
      <c r="I1543" s="13"/>
      <c r="J1543" s="13"/>
      <c r="K1543" s="13">
        <v>227</v>
      </c>
      <c r="L1543" s="13">
        <v>6</v>
      </c>
      <c r="M1543" s="13">
        <v>3</v>
      </c>
      <c r="N1543" s="13" t="s">
        <v>3</v>
      </c>
      <c r="O1543" s="13">
        <v>2</v>
      </c>
      <c r="P1543" s="13">
        <f>ROUND(Source!EP1536,O1543)</f>
        <v>0</v>
      </c>
      <c r="Q1543" s="13"/>
      <c r="R1543" s="13"/>
      <c r="S1543" s="13"/>
      <c r="T1543" s="13"/>
      <c r="U1543" s="13"/>
      <c r="V1543" s="13"/>
      <c r="W1543" s="13">
        <v>0</v>
      </c>
      <c r="X1543" s="13">
        <v>1</v>
      </c>
      <c r="Y1543" s="13">
        <v>0</v>
      </c>
      <c r="Z1543" s="13">
        <v>0</v>
      </c>
      <c r="AA1543" s="13">
        <v>1</v>
      </c>
      <c r="AB1543" s="13">
        <v>0</v>
      </c>
    </row>
    <row r="1544" spans="1:28" x14ac:dyDescent="0.2">
      <c r="A1544" s="13">
        <v>50</v>
      </c>
      <c r="B1544" s="13">
        <v>0</v>
      </c>
      <c r="C1544" s="13">
        <v>0</v>
      </c>
      <c r="D1544" s="13">
        <v>1</v>
      </c>
      <c r="E1544" s="13">
        <v>228</v>
      </c>
      <c r="F1544" s="13">
        <f>ROUND(Source!AY1536,O1544)</f>
        <v>1723393.49</v>
      </c>
      <c r="G1544" s="13" t="s">
        <v>124</v>
      </c>
      <c r="H1544" s="13" t="s">
        <v>125</v>
      </c>
      <c r="I1544" s="13"/>
      <c r="J1544" s="13"/>
      <c r="K1544" s="13">
        <v>228</v>
      </c>
      <c r="L1544" s="13">
        <v>7</v>
      </c>
      <c r="M1544" s="13">
        <v>3</v>
      </c>
      <c r="N1544" s="13" t="s">
        <v>3</v>
      </c>
      <c r="O1544" s="13">
        <v>2</v>
      </c>
      <c r="P1544" s="13">
        <f>ROUND(Source!EQ1536,O1544)</f>
        <v>10099736.560000001</v>
      </c>
      <c r="Q1544" s="13"/>
      <c r="R1544" s="13"/>
      <c r="S1544" s="13"/>
      <c r="T1544" s="13"/>
      <c r="U1544" s="13"/>
      <c r="V1544" s="13"/>
      <c r="W1544" s="13">
        <v>1723393.49</v>
      </c>
      <c r="X1544" s="13">
        <v>1</v>
      </c>
      <c r="Y1544" s="13">
        <v>1723393.49</v>
      </c>
      <c r="Z1544" s="13">
        <v>10099736.560000001</v>
      </c>
      <c r="AA1544" s="13">
        <v>1</v>
      </c>
      <c r="AB1544" s="13">
        <v>10099736.560000001</v>
      </c>
    </row>
    <row r="1545" spans="1:28" x14ac:dyDescent="0.2">
      <c r="A1545" s="13">
        <v>50</v>
      </c>
      <c r="B1545" s="13">
        <v>0</v>
      </c>
      <c r="C1545" s="13">
        <v>0</v>
      </c>
      <c r="D1545" s="13">
        <v>1</v>
      </c>
      <c r="E1545" s="13">
        <v>216</v>
      </c>
      <c r="F1545" s="13">
        <f>ROUND(Source!AP1536,O1545)</f>
        <v>3768249.12</v>
      </c>
      <c r="G1545" s="13" t="s">
        <v>126</v>
      </c>
      <c r="H1545" s="13" t="s">
        <v>127</v>
      </c>
      <c r="I1545" s="13"/>
      <c r="J1545" s="13"/>
      <c r="K1545" s="13">
        <v>216</v>
      </c>
      <c r="L1545" s="13">
        <v>8</v>
      </c>
      <c r="M1545" s="13">
        <v>3</v>
      </c>
      <c r="N1545" s="13" t="s">
        <v>3</v>
      </c>
      <c r="O1545" s="13">
        <v>2</v>
      </c>
      <c r="P1545" s="13">
        <f>ROUND(Source!EH1536,O1545)</f>
        <v>28683884.800000001</v>
      </c>
      <c r="Q1545" s="13"/>
      <c r="R1545" s="13"/>
      <c r="S1545" s="13"/>
      <c r="T1545" s="13"/>
      <c r="U1545" s="13"/>
      <c r="V1545" s="13"/>
      <c r="W1545" s="13">
        <v>3768249.12</v>
      </c>
      <c r="X1545" s="13">
        <v>1</v>
      </c>
      <c r="Y1545" s="13">
        <v>3768249.12</v>
      </c>
      <c r="Z1545" s="13">
        <v>28683884.800000001</v>
      </c>
      <c r="AA1545" s="13">
        <v>1</v>
      </c>
      <c r="AB1545" s="13">
        <v>28683884.800000001</v>
      </c>
    </row>
    <row r="1546" spans="1:28" x14ac:dyDescent="0.2">
      <c r="A1546" s="13">
        <v>50</v>
      </c>
      <c r="B1546" s="13">
        <v>0</v>
      </c>
      <c r="C1546" s="13">
        <v>0</v>
      </c>
      <c r="D1546" s="13">
        <v>1</v>
      </c>
      <c r="E1546" s="13">
        <v>223</v>
      </c>
      <c r="F1546" s="13">
        <f>ROUND(Source!AQ1536,O1546)</f>
        <v>0</v>
      </c>
      <c r="G1546" s="13" t="s">
        <v>128</v>
      </c>
      <c r="H1546" s="13" t="s">
        <v>129</v>
      </c>
      <c r="I1546" s="13"/>
      <c r="J1546" s="13"/>
      <c r="K1546" s="13">
        <v>223</v>
      </c>
      <c r="L1546" s="13">
        <v>9</v>
      </c>
      <c r="M1546" s="13">
        <v>3</v>
      </c>
      <c r="N1546" s="13" t="s">
        <v>3</v>
      </c>
      <c r="O1546" s="13">
        <v>2</v>
      </c>
      <c r="P1546" s="13">
        <f>ROUND(Source!EI1536,O1546)</f>
        <v>0</v>
      </c>
      <c r="Q1546" s="13"/>
      <c r="R1546" s="13"/>
      <c r="S1546" s="13"/>
      <c r="T1546" s="13"/>
      <c r="U1546" s="13"/>
      <c r="V1546" s="13"/>
      <c r="W1546" s="13">
        <v>0</v>
      </c>
      <c r="X1546" s="13">
        <v>1</v>
      </c>
      <c r="Y1546" s="13">
        <v>0</v>
      </c>
      <c r="Z1546" s="13">
        <v>0</v>
      </c>
      <c r="AA1546" s="13">
        <v>1</v>
      </c>
      <c r="AB1546" s="13">
        <v>0</v>
      </c>
    </row>
    <row r="1547" spans="1:28" x14ac:dyDescent="0.2">
      <c r="A1547" s="13">
        <v>50</v>
      </c>
      <c r="B1547" s="13">
        <v>0</v>
      </c>
      <c r="C1547" s="13">
        <v>0</v>
      </c>
      <c r="D1547" s="13">
        <v>1</v>
      </c>
      <c r="E1547" s="13">
        <v>229</v>
      </c>
      <c r="F1547" s="13">
        <f>ROUND(Source!AZ1536,O1547)</f>
        <v>3768249.12</v>
      </c>
      <c r="G1547" s="13" t="s">
        <v>130</v>
      </c>
      <c r="H1547" s="13" t="s">
        <v>131</v>
      </c>
      <c r="I1547" s="13"/>
      <c r="J1547" s="13"/>
      <c r="K1547" s="13">
        <v>229</v>
      </c>
      <c r="L1547" s="13">
        <v>10</v>
      </c>
      <c r="M1547" s="13">
        <v>3</v>
      </c>
      <c r="N1547" s="13" t="s">
        <v>3</v>
      </c>
      <c r="O1547" s="13">
        <v>2</v>
      </c>
      <c r="P1547" s="13">
        <f>ROUND(Source!ER1536,O1547)</f>
        <v>28683884.800000001</v>
      </c>
      <c r="Q1547" s="13"/>
      <c r="R1547" s="13"/>
      <c r="S1547" s="13"/>
      <c r="T1547" s="13"/>
      <c r="U1547" s="13"/>
      <c r="V1547" s="13"/>
      <c r="W1547" s="13">
        <v>3768249.12</v>
      </c>
      <c r="X1547" s="13">
        <v>1</v>
      </c>
      <c r="Y1547" s="13">
        <v>3768249.12</v>
      </c>
      <c r="Z1547" s="13">
        <v>28683884.800000001</v>
      </c>
      <c r="AA1547" s="13">
        <v>1</v>
      </c>
      <c r="AB1547" s="13">
        <v>28683884.800000001</v>
      </c>
    </row>
    <row r="1548" spans="1:28" x14ac:dyDescent="0.2">
      <c r="A1548" s="13">
        <v>50</v>
      </c>
      <c r="B1548" s="13">
        <v>0</v>
      </c>
      <c r="C1548" s="13">
        <v>0</v>
      </c>
      <c r="D1548" s="13">
        <v>1</v>
      </c>
      <c r="E1548" s="13">
        <v>203</v>
      </c>
      <c r="F1548" s="13">
        <f>ROUND(Source!Q1536,O1548)</f>
        <v>12119.28</v>
      </c>
      <c r="G1548" s="13" t="s">
        <v>132</v>
      </c>
      <c r="H1548" s="13" t="s">
        <v>133</v>
      </c>
      <c r="I1548" s="13"/>
      <c r="J1548" s="13"/>
      <c r="K1548" s="13">
        <v>203</v>
      </c>
      <c r="L1548" s="13">
        <v>11</v>
      </c>
      <c r="M1548" s="13">
        <v>3</v>
      </c>
      <c r="N1548" s="13" t="s">
        <v>3</v>
      </c>
      <c r="O1548" s="13">
        <v>2</v>
      </c>
      <c r="P1548" s="13">
        <f>ROUND(Source!DI1536,O1548)</f>
        <v>193441.62</v>
      </c>
      <c r="Q1548" s="13"/>
      <c r="R1548" s="13"/>
      <c r="S1548" s="13"/>
      <c r="T1548" s="13"/>
      <c r="U1548" s="13"/>
      <c r="V1548" s="13"/>
      <c r="W1548" s="13">
        <v>12119.28</v>
      </c>
      <c r="X1548" s="13">
        <v>1</v>
      </c>
      <c r="Y1548" s="13">
        <v>12119.28</v>
      </c>
      <c r="Z1548" s="13">
        <v>193441.62</v>
      </c>
      <c r="AA1548" s="13">
        <v>1</v>
      </c>
      <c r="AB1548" s="13">
        <v>193441.62</v>
      </c>
    </row>
    <row r="1549" spans="1:28" x14ac:dyDescent="0.2">
      <c r="A1549" s="13">
        <v>50</v>
      </c>
      <c r="B1549" s="13">
        <v>0</v>
      </c>
      <c r="C1549" s="13">
        <v>0</v>
      </c>
      <c r="D1549" s="13">
        <v>1</v>
      </c>
      <c r="E1549" s="13">
        <v>231</v>
      </c>
      <c r="F1549" s="13">
        <f>ROUND(Source!BB1536,O1549)</f>
        <v>0</v>
      </c>
      <c r="G1549" s="13" t="s">
        <v>134</v>
      </c>
      <c r="H1549" s="13" t="s">
        <v>135</v>
      </c>
      <c r="I1549" s="13"/>
      <c r="J1549" s="13"/>
      <c r="K1549" s="13">
        <v>231</v>
      </c>
      <c r="L1549" s="13">
        <v>12</v>
      </c>
      <c r="M1549" s="13">
        <v>3</v>
      </c>
      <c r="N1549" s="13" t="s">
        <v>3</v>
      </c>
      <c r="O1549" s="13">
        <v>2</v>
      </c>
      <c r="P1549" s="13">
        <f>ROUND(Source!ET1536,O1549)</f>
        <v>0</v>
      </c>
      <c r="Q1549" s="13"/>
      <c r="R1549" s="13"/>
      <c r="S1549" s="13"/>
      <c r="T1549" s="13"/>
      <c r="U1549" s="13"/>
      <c r="V1549" s="13"/>
      <c r="W1549" s="13">
        <v>0</v>
      </c>
      <c r="X1549" s="13">
        <v>1</v>
      </c>
      <c r="Y1549" s="13">
        <v>0</v>
      </c>
      <c r="Z1549" s="13">
        <v>0</v>
      </c>
      <c r="AA1549" s="13">
        <v>1</v>
      </c>
      <c r="AB1549" s="13">
        <v>0</v>
      </c>
    </row>
    <row r="1550" spans="1:28" x14ac:dyDescent="0.2">
      <c r="A1550" s="13">
        <v>50</v>
      </c>
      <c r="B1550" s="13">
        <v>0</v>
      </c>
      <c r="C1550" s="13">
        <v>0</v>
      </c>
      <c r="D1550" s="13">
        <v>1</v>
      </c>
      <c r="E1550" s="13">
        <v>204</v>
      </c>
      <c r="F1550" s="13">
        <f>ROUND(Source!R1536,O1550)</f>
        <v>1450.29</v>
      </c>
      <c r="G1550" s="13" t="s">
        <v>136</v>
      </c>
      <c r="H1550" s="13" t="s">
        <v>137</v>
      </c>
      <c r="I1550" s="13"/>
      <c r="J1550" s="13"/>
      <c r="K1550" s="13">
        <v>204</v>
      </c>
      <c r="L1550" s="13">
        <v>13</v>
      </c>
      <c r="M1550" s="13">
        <v>3</v>
      </c>
      <c r="N1550" s="13" t="s">
        <v>3</v>
      </c>
      <c r="O1550" s="13">
        <v>2</v>
      </c>
      <c r="P1550" s="13">
        <f>ROUND(Source!DJ1536,O1550)</f>
        <v>81723.850000000006</v>
      </c>
      <c r="Q1550" s="13"/>
      <c r="R1550" s="13"/>
      <c r="S1550" s="13"/>
      <c r="T1550" s="13"/>
      <c r="U1550" s="13"/>
      <c r="V1550" s="13"/>
      <c r="W1550" s="13">
        <v>1450.29</v>
      </c>
      <c r="X1550" s="13">
        <v>1</v>
      </c>
      <c r="Y1550" s="13">
        <v>1450.29</v>
      </c>
      <c r="Z1550" s="13">
        <v>81723.850000000006</v>
      </c>
      <c r="AA1550" s="13">
        <v>1</v>
      </c>
      <c r="AB1550" s="13">
        <v>81723.850000000006</v>
      </c>
    </row>
    <row r="1551" spans="1:28" x14ac:dyDescent="0.2">
      <c r="A1551" s="13">
        <v>50</v>
      </c>
      <c r="B1551" s="13">
        <v>0</v>
      </c>
      <c r="C1551" s="13">
        <v>0</v>
      </c>
      <c r="D1551" s="13">
        <v>1</v>
      </c>
      <c r="E1551" s="13">
        <v>205</v>
      </c>
      <c r="F1551" s="13">
        <f>ROUND(Source!S1536,O1551)</f>
        <v>93138.28</v>
      </c>
      <c r="G1551" s="13" t="s">
        <v>138</v>
      </c>
      <c r="H1551" s="13" t="s">
        <v>139</v>
      </c>
      <c r="I1551" s="13"/>
      <c r="J1551" s="13"/>
      <c r="K1551" s="13">
        <v>205</v>
      </c>
      <c r="L1551" s="13">
        <v>14</v>
      </c>
      <c r="M1551" s="13">
        <v>3</v>
      </c>
      <c r="N1551" s="13" t="s">
        <v>3</v>
      </c>
      <c r="O1551" s="13">
        <v>2</v>
      </c>
      <c r="P1551" s="13">
        <f>ROUND(Source!DK1536,O1551)</f>
        <v>5248342.0999999996</v>
      </c>
      <c r="Q1551" s="13"/>
      <c r="R1551" s="13"/>
      <c r="S1551" s="13"/>
      <c r="T1551" s="13"/>
      <c r="U1551" s="13"/>
      <c r="V1551" s="13"/>
      <c r="W1551" s="13">
        <v>93138.28</v>
      </c>
      <c r="X1551" s="13">
        <v>1</v>
      </c>
      <c r="Y1551" s="13">
        <v>93138.28</v>
      </c>
      <c r="Z1551" s="13">
        <v>5248342.0999999996</v>
      </c>
      <c r="AA1551" s="13">
        <v>1</v>
      </c>
      <c r="AB1551" s="13">
        <v>5248342.0999999996</v>
      </c>
    </row>
    <row r="1552" spans="1:28" x14ac:dyDescent="0.2">
      <c r="A1552" s="13">
        <v>50</v>
      </c>
      <c r="B1552" s="13">
        <v>0</v>
      </c>
      <c r="C1552" s="13">
        <v>0</v>
      </c>
      <c r="D1552" s="13">
        <v>1</v>
      </c>
      <c r="E1552" s="13">
        <v>232</v>
      </c>
      <c r="F1552" s="13">
        <f>ROUND(Source!BC1536,O1552)</f>
        <v>0</v>
      </c>
      <c r="G1552" s="13" t="s">
        <v>140</v>
      </c>
      <c r="H1552" s="13" t="s">
        <v>141</v>
      </c>
      <c r="I1552" s="13"/>
      <c r="J1552" s="13"/>
      <c r="K1552" s="13">
        <v>232</v>
      </c>
      <c r="L1552" s="13">
        <v>15</v>
      </c>
      <c r="M1552" s="13">
        <v>3</v>
      </c>
      <c r="N1552" s="13" t="s">
        <v>3</v>
      </c>
      <c r="O1552" s="13">
        <v>2</v>
      </c>
      <c r="P1552" s="13">
        <f>ROUND(Source!EU1536,O1552)</f>
        <v>0</v>
      </c>
      <c r="Q1552" s="13"/>
      <c r="R1552" s="13"/>
      <c r="S1552" s="13"/>
      <c r="T1552" s="13"/>
      <c r="U1552" s="13"/>
      <c r="V1552" s="13"/>
      <c r="W1552" s="13">
        <v>0</v>
      </c>
      <c r="X1552" s="13">
        <v>1</v>
      </c>
      <c r="Y1552" s="13">
        <v>0</v>
      </c>
      <c r="Z1552" s="13">
        <v>0</v>
      </c>
      <c r="AA1552" s="13">
        <v>1</v>
      </c>
      <c r="AB1552" s="13">
        <v>0</v>
      </c>
    </row>
    <row r="1553" spans="1:28" x14ac:dyDescent="0.2">
      <c r="A1553" s="13">
        <v>50</v>
      </c>
      <c r="B1553" s="13">
        <v>0</v>
      </c>
      <c r="C1553" s="13">
        <v>0</v>
      </c>
      <c r="D1553" s="13">
        <v>1</v>
      </c>
      <c r="E1553" s="13">
        <v>214</v>
      </c>
      <c r="F1553" s="13">
        <f>ROUND(Source!AS1536,O1553)</f>
        <v>1985271.58</v>
      </c>
      <c r="G1553" s="13" t="s">
        <v>142</v>
      </c>
      <c r="H1553" s="13" t="s">
        <v>143</v>
      </c>
      <c r="I1553" s="13"/>
      <c r="J1553" s="13"/>
      <c r="K1553" s="13">
        <v>214</v>
      </c>
      <c r="L1553" s="13">
        <v>16</v>
      </c>
      <c r="M1553" s="13">
        <v>3</v>
      </c>
      <c r="N1553" s="13" t="s">
        <v>3</v>
      </c>
      <c r="O1553" s="13">
        <v>2</v>
      </c>
      <c r="P1553" s="13">
        <f>ROUND(Source!EK1536,O1553)</f>
        <v>24368163.43</v>
      </c>
      <c r="Q1553" s="13"/>
      <c r="R1553" s="13"/>
      <c r="S1553" s="13"/>
      <c r="T1553" s="13"/>
      <c r="U1553" s="13"/>
      <c r="V1553" s="13"/>
      <c r="W1553" s="13">
        <v>1985271.58</v>
      </c>
      <c r="X1553" s="13">
        <v>1</v>
      </c>
      <c r="Y1553" s="13">
        <v>1985271.58</v>
      </c>
      <c r="Z1553" s="13">
        <v>24368163.43</v>
      </c>
      <c r="AA1553" s="13">
        <v>1</v>
      </c>
      <c r="AB1553" s="13">
        <v>24368163.43</v>
      </c>
    </row>
    <row r="1554" spans="1:28" x14ac:dyDescent="0.2">
      <c r="A1554" s="13">
        <v>50</v>
      </c>
      <c r="B1554" s="13">
        <v>0</v>
      </c>
      <c r="C1554" s="13">
        <v>0</v>
      </c>
      <c r="D1554" s="13">
        <v>1</v>
      </c>
      <c r="E1554" s="13">
        <v>215</v>
      </c>
      <c r="F1554" s="13">
        <f>ROUND(Source!AT1536,O1554)</f>
        <v>440.3</v>
      </c>
      <c r="G1554" s="13" t="s">
        <v>144</v>
      </c>
      <c r="H1554" s="13" t="s">
        <v>145</v>
      </c>
      <c r="I1554" s="13"/>
      <c r="J1554" s="13"/>
      <c r="K1554" s="13">
        <v>215</v>
      </c>
      <c r="L1554" s="13">
        <v>17</v>
      </c>
      <c r="M1554" s="13">
        <v>3</v>
      </c>
      <c r="N1554" s="13" t="s">
        <v>3</v>
      </c>
      <c r="O1554" s="13">
        <v>2</v>
      </c>
      <c r="P1554" s="13">
        <f>ROUND(Source!EL1536,O1554)</f>
        <v>23733.18</v>
      </c>
      <c r="Q1554" s="13"/>
      <c r="R1554" s="13"/>
      <c r="S1554" s="13"/>
      <c r="T1554" s="13"/>
      <c r="U1554" s="13"/>
      <c r="V1554" s="13"/>
      <c r="W1554" s="13">
        <v>440.3</v>
      </c>
      <c r="X1554" s="13">
        <v>1</v>
      </c>
      <c r="Y1554" s="13">
        <v>440.3</v>
      </c>
      <c r="Z1554" s="13">
        <v>23733.18</v>
      </c>
      <c r="AA1554" s="13">
        <v>1</v>
      </c>
      <c r="AB1554" s="13">
        <v>23733.18</v>
      </c>
    </row>
    <row r="1555" spans="1:28" x14ac:dyDescent="0.2">
      <c r="A1555" s="13">
        <v>50</v>
      </c>
      <c r="B1555" s="13">
        <v>0</v>
      </c>
      <c r="C1555" s="13">
        <v>0</v>
      </c>
      <c r="D1555" s="13">
        <v>1</v>
      </c>
      <c r="E1555" s="13">
        <v>217</v>
      </c>
      <c r="F1555" s="13">
        <f>ROUND(Source!AU1536,O1555)</f>
        <v>0</v>
      </c>
      <c r="G1555" s="13" t="s">
        <v>146</v>
      </c>
      <c r="H1555" s="13" t="s">
        <v>147</v>
      </c>
      <c r="I1555" s="13"/>
      <c r="J1555" s="13"/>
      <c r="K1555" s="13">
        <v>217</v>
      </c>
      <c r="L1555" s="13">
        <v>18</v>
      </c>
      <c r="M1555" s="13">
        <v>3</v>
      </c>
      <c r="N1555" s="13" t="s">
        <v>3</v>
      </c>
      <c r="O1555" s="13">
        <v>2</v>
      </c>
      <c r="P1555" s="13">
        <f>ROUND(Source!EM1536,O1555)</f>
        <v>0</v>
      </c>
      <c r="Q1555" s="13"/>
      <c r="R1555" s="13"/>
      <c r="S1555" s="13"/>
      <c r="T1555" s="13"/>
      <c r="U1555" s="13"/>
      <c r="V1555" s="13"/>
      <c r="W1555" s="13">
        <v>0</v>
      </c>
      <c r="X1555" s="13">
        <v>1</v>
      </c>
      <c r="Y1555" s="13">
        <v>0</v>
      </c>
      <c r="Z1555" s="13">
        <v>0</v>
      </c>
      <c r="AA1555" s="13">
        <v>1</v>
      </c>
      <c r="AB1555" s="13">
        <v>0</v>
      </c>
    </row>
    <row r="1556" spans="1:28" x14ac:dyDescent="0.2">
      <c r="A1556" s="13">
        <v>50</v>
      </c>
      <c r="B1556" s="13">
        <v>0</v>
      </c>
      <c r="C1556" s="13">
        <v>0</v>
      </c>
      <c r="D1556" s="13">
        <v>1</v>
      </c>
      <c r="E1556" s="13">
        <v>230</v>
      </c>
      <c r="F1556" s="13">
        <f>ROUND(Source!BA1536,O1556)</f>
        <v>0</v>
      </c>
      <c r="G1556" s="13" t="s">
        <v>148</v>
      </c>
      <c r="H1556" s="13" t="s">
        <v>149</v>
      </c>
      <c r="I1556" s="13"/>
      <c r="J1556" s="13"/>
      <c r="K1556" s="13">
        <v>230</v>
      </c>
      <c r="L1556" s="13">
        <v>19</v>
      </c>
      <c r="M1556" s="13">
        <v>3</v>
      </c>
      <c r="N1556" s="13" t="s">
        <v>3</v>
      </c>
      <c r="O1556" s="13">
        <v>2</v>
      </c>
      <c r="P1556" s="13">
        <f>ROUND(Source!ES1536,O1556)</f>
        <v>0</v>
      </c>
      <c r="Q1556" s="13"/>
      <c r="R1556" s="13"/>
      <c r="S1556" s="13"/>
      <c r="T1556" s="13"/>
      <c r="U1556" s="13"/>
      <c r="V1556" s="13"/>
      <c r="W1556" s="13">
        <v>0</v>
      </c>
      <c r="X1556" s="13">
        <v>1</v>
      </c>
      <c r="Y1556" s="13">
        <v>0</v>
      </c>
      <c r="Z1556" s="13">
        <v>0</v>
      </c>
      <c r="AA1556" s="13">
        <v>1</v>
      </c>
      <c r="AB1556" s="13">
        <v>0</v>
      </c>
    </row>
    <row r="1557" spans="1:28" x14ac:dyDescent="0.2">
      <c r="A1557" s="13">
        <v>50</v>
      </c>
      <c r="B1557" s="13">
        <v>0</v>
      </c>
      <c r="C1557" s="13">
        <v>0</v>
      </c>
      <c r="D1557" s="13">
        <v>1</v>
      </c>
      <c r="E1557" s="13">
        <v>206</v>
      </c>
      <c r="F1557" s="13">
        <f>ROUND(Source!T1536,O1557)</f>
        <v>0</v>
      </c>
      <c r="G1557" s="13" t="s">
        <v>150</v>
      </c>
      <c r="H1557" s="13" t="s">
        <v>151</v>
      </c>
      <c r="I1557" s="13"/>
      <c r="J1557" s="13"/>
      <c r="K1557" s="13">
        <v>206</v>
      </c>
      <c r="L1557" s="13">
        <v>20</v>
      </c>
      <c r="M1557" s="13">
        <v>3</v>
      </c>
      <c r="N1557" s="13" t="s">
        <v>3</v>
      </c>
      <c r="O1557" s="13">
        <v>2</v>
      </c>
      <c r="P1557" s="13">
        <f>ROUND(Source!DL1536,O1557)</f>
        <v>0</v>
      </c>
      <c r="Q1557" s="13"/>
      <c r="R1557" s="13"/>
      <c r="S1557" s="13"/>
      <c r="T1557" s="13"/>
      <c r="U1557" s="13"/>
      <c r="V1557" s="13"/>
      <c r="W1557" s="13">
        <v>0</v>
      </c>
      <c r="X1557" s="13">
        <v>1</v>
      </c>
      <c r="Y1557" s="13">
        <v>0</v>
      </c>
      <c r="Z1557" s="13">
        <v>0</v>
      </c>
      <c r="AA1557" s="13">
        <v>1</v>
      </c>
      <c r="AB1557" s="13">
        <v>0</v>
      </c>
    </row>
    <row r="1558" spans="1:28" x14ac:dyDescent="0.2">
      <c r="A1558" s="13">
        <v>50</v>
      </c>
      <c r="B1558" s="13">
        <v>0</v>
      </c>
      <c r="C1558" s="13">
        <v>0</v>
      </c>
      <c r="D1558" s="13">
        <v>1</v>
      </c>
      <c r="E1558" s="13">
        <v>207</v>
      </c>
      <c r="F1558" s="13">
        <f>Source!U1536</f>
        <v>7684.5827036344235</v>
      </c>
      <c r="G1558" s="13" t="s">
        <v>152</v>
      </c>
      <c r="H1558" s="13" t="s">
        <v>153</v>
      </c>
      <c r="I1558" s="13"/>
      <c r="J1558" s="13"/>
      <c r="K1558" s="13">
        <v>207</v>
      </c>
      <c r="L1558" s="13">
        <v>21</v>
      </c>
      <c r="M1558" s="13">
        <v>3</v>
      </c>
      <c r="N1558" s="13" t="s">
        <v>3</v>
      </c>
      <c r="O1558" s="13">
        <v>-1</v>
      </c>
      <c r="P1558" s="13">
        <f>Source!DM1536</f>
        <v>7684.5827036344235</v>
      </c>
      <c r="Q1558" s="13"/>
      <c r="R1558" s="13"/>
      <c r="S1558" s="13"/>
      <c r="T1558" s="13"/>
      <c r="U1558" s="13"/>
      <c r="V1558" s="13"/>
      <c r="W1558" s="13">
        <v>7684.5827036344208</v>
      </c>
      <c r="X1558" s="13">
        <v>1</v>
      </c>
      <c r="Y1558" s="13">
        <v>7684.5827036344208</v>
      </c>
      <c r="Z1558" s="13">
        <v>7684.5827036344208</v>
      </c>
      <c r="AA1558" s="13">
        <v>1</v>
      </c>
      <c r="AB1558" s="13">
        <v>7684.5827036344208</v>
      </c>
    </row>
    <row r="1559" spans="1:28" x14ac:dyDescent="0.2">
      <c r="A1559" s="13">
        <v>50</v>
      </c>
      <c r="B1559" s="13">
        <v>0</v>
      </c>
      <c r="C1559" s="13">
        <v>0</v>
      </c>
      <c r="D1559" s="13">
        <v>1</v>
      </c>
      <c r="E1559" s="13">
        <v>208</v>
      </c>
      <c r="F1559" s="13">
        <f>Source!V1536</f>
        <v>0</v>
      </c>
      <c r="G1559" s="13" t="s">
        <v>154</v>
      </c>
      <c r="H1559" s="13" t="s">
        <v>155</v>
      </c>
      <c r="I1559" s="13"/>
      <c r="J1559" s="13"/>
      <c r="K1559" s="13">
        <v>208</v>
      </c>
      <c r="L1559" s="13">
        <v>22</v>
      </c>
      <c r="M1559" s="13">
        <v>3</v>
      </c>
      <c r="N1559" s="13" t="s">
        <v>3</v>
      </c>
      <c r="O1559" s="13">
        <v>-1</v>
      </c>
      <c r="P1559" s="13">
        <f>Source!DN1536</f>
        <v>0</v>
      </c>
      <c r="Q1559" s="13"/>
      <c r="R1559" s="13"/>
      <c r="S1559" s="13"/>
      <c r="T1559" s="13"/>
      <c r="U1559" s="13"/>
      <c r="V1559" s="13"/>
      <c r="W1559" s="13">
        <v>0</v>
      </c>
      <c r="X1559" s="13">
        <v>1</v>
      </c>
      <c r="Y1559" s="13">
        <v>0</v>
      </c>
      <c r="Z1559" s="13">
        <v>0</v>
      </c>
      <c r="AA1559" s="13">
        <v>1</v>
      </c>
      <c r="AB1559" s="13">
        <v>0</v>
      </c>
    </row>
    <row r="1560" spans="1:28" x14ac:dyDescent="0.2">
      <c r="A1560" s="13">
        <v>50</v>
      </c>
      <c r="B1560" s="13">
        <v>0</v>
      </c>
      <c r="C1560" s="13">
        <v>0</v>
      </c>
      <c r="D1560" s="13">
        <v>1</v>
      </c>
      <c r="E1560" s="13">
        <v>209</v>
      </c>
      <c r="F1560" s="13">
        <f>ROUND(Source!W1536,O1560)</f>
        <v>0</v>
      </c>
      <c r="G1560" s="13" t="s">
        <v>156</v>
      </c>
      <c r="H1560" s="13" t="s">
        <v>157</v>
      </c>
      <c r="I1560" s="13"/>
      <c r="J1560" s="13"/>
      <c r="K1560" s="13">
        <v>209</v>
      </c>
      <c r="L1560" s="13">
        <v>23</v>
      </c>
      <c r="M1560" s="13">
        <v>3</v>
      </c>
      <c r="N1560" s="13" t="s">
        <v>3</v>
      </c>
      <c r="O1560" s="13">
        <v>2</v>
      </c>
      <c r="P1560" s="13">
        <f>ROUND(Source!DO1536,O1560)</f>
        <v>0</v>
      </c>
      <c r="Q1560" s="13"/>
      <c r="R1560" s="13"/>
      <c r="S1560" s="13"/>
      <c r="T1560" s="13"/>
      <c r="U1560" s="13"/>
      <c r="V1560" s="13"/>
      <c r="W1560" s="13">
        <v>0</v>
      </c>
      <c r="X1560" s="13">
        <v>1</v>
      </c>
      <c r="Y1560" s="13">
        <v>0</v>
      </c>
      <c r="Z1560" s="13">
        <v>0</v>
      </c>
      <c r="AA1560" s="13">
        <v>1</v>
      </c>
      <c r="AB1560" s="13">
        <v>0</v>
      </c>
    </row>
    <row r="1561" spans="1:28" x14ac:dyDescent="0.2">
      <c r="A1561" s="13">
        <v>50</v>
      </c>
      <c r="B1561" s="13">
        <v>0</v>
      </c>
      <c r="C1561" s="13">
        <v>0</v>
      </c>
      <c r="D1561" s="13">
        <v>1</v>
      </c>
      <c r="E1561" s="13">
        <v>233</v>
      </c>
      <c r="F1561" s="13">
        <f>ROUND(Source!BD1536,O1561)</f>
        <v>0</v>
      </c>
      <c r="G1561" s="13" t="s">
        <v>158</v>
      </c>
      <c r="H1561" s="13" t="s">
        <v>159</v>
      </c>
      <c r="I1561" s="13"/>
      <c r="J1561" s="13"/>
      <c r="K1561" s="13">
        <v>233</v>
      </c>
      <c r="L1561" s="13">
        <v>24</v>
      </c>
      <c r="M1561" s="13">
        <v>3</v>
      </c>
      <c r="N1561" s="13" t="s">
        <v>3</v>
      </c>
      <c r="O1561" s="13">
        <v>2</v>
      </c>
      <c r="P1561" s="13">
        <f>ROUND(Source!EV1536,O1561)</f>
        <v>0</v>
      </c>
      <c r="Q1561" s="13"/>
      <c r="R1561" s="13"/>
      <c r="S1561" s="13"/>
      <c r="T1561" s="13"/>
      <c r="U1561" s="13"/>
      <c r="V1561" s="13"/>
      <c r="W1561" s="13">
        <v>0</v>
      </c>
      <c r="X1561" s="13">
        <v>1</v>
      </c>
      <c r="Y1561" s="13">
        <v>0</v>
      </c>
      <c r="Z1561" s="13">
        <v>0</v>
      </c>
      <c r="AA1561" s="13">
        <v>1</v>
      </c>
      <c r="AB1561" s="13">
        <v>0</v>
      </c>
    </row>
    <row r="1562" spans="1:28" x14ac:dyDescent="0.2">
      <c r="A1562" s="13">
        <v>50</v>
      </c>
      <c r="B1562" s="13">
        <v>0</v>
      </c>
      <c r="C1562" s="13">
        <v>0</v>
      </c>
      <c r="D1562" s="13">
        <v>1</v>
      </c>
      <c r="E1562" s="13">
        <v>210</v>
      </c>
      <c r="F1562" s="13">
        <f>ROUND(Source!X1536,O1562)</f>
        <v>100816.52</v>
      </c>
      <c r="G1562" s="13" t="s">
        <v>160</v>
      </c>
      <c r="H1562" s="13" t="s">
        <v>161</v>
      </c>
      <c r="I1562" s="13"/>
      <c r="J1562" s="13"/>
      <c r="K1562" s="13">
        <v>210</v>
      </c>
      <c r="L1562" s="13">
        <v>25</v>
      </c>
      <c r="M1562" s="13">
        <v>3</v>
      </c>
      <c r="N1562" s="13" t="s">
        <v>3</v>
      </c>
      <c r="O1562" s="13">
        <v>2</v>
      </c>
      <c r="P1562" s="13">
        <f>ROUND(Source!DP1536,O1562)</f>
        <v>5681010.7800000003</v>
      </c>
      <c r="Q1562" s="13"/>
      <c r="R1562" s="13"/>
      <c r="S1562" s="13"/>
      <c r="T1562" s="13"/>
      <c r="U1562" s="13"/>
      <c r="V1562" s="13"/>
      <c r="W1562" s="13">
        <v>100816.52</v>
      </c>
      <c r="X1562" s="13">
        <v>1</v>
      </c>
      <c r="Y1562" s="13">
        <v>100816.52</v>
      </c>
      <c r="Z1562" s="13">
        <v>5681010.7800000003</v>
      </c>
      <c r="AA1562" s="13">
        <v>1</v>
      </c>
      <c r="AB1562" s="13">
        <v>5681010.7800000003</v>
      </c>
    </row>
    <row r="1563" spans="1:28" x14ac:dyDescent="0.2">
      <c r="A1563" s="13">
        <v>50</v>
      </c>
      <c r="B1563" s="13">
        <v>0</v>
      </c>
      <c r="C1563" s="13">
        <v>0</v>
      </c>
      <c r="D1563" s="13">
        <v>1</v>
      </c>
      <c r="E1563" s="13">
        <v>211</v>
      </c>
      <c r="F1563" s="13">
        <f>ROUND(Source!Y1536,O1563)</f>
        <v>56244.31</v>
      </c>
      <c r="G1563" s="13" t="s">
        <v>162</v>
      </c>
      <c r="H1563" s="13" t="s">
        <v>163</v>
      </c>
      <c r="I1563" s="13"/>
      <c r="J1563" s="13"/>
      <c r="K1563" s="13">
        <v>211</v>
      </c>
      <c r="L1563" s="13">
        <v>26</v>
      </c>
      <c r="M1563" s="13">
        <v>3</v>
      </c>
      <c r="N1563" s="13" t="s">
        <v>3</v>
      </c>
      <c r="O1563" s="13">
        <v>2</v>
      </c>
      <c r="P1563" s="13">
        <f>ROUND(Source!DQ1536,O1563)</f>
        <v>3169365.55</v>
      </c>
      <c r="Q1563" s="13"/>
      <c r="R1563" s="13"/>
      <c r="S1563" s="13"/>
      <c r="T1563" s="13"/>
      <c r="U1563" s="13"/>
      <c r="V1563" s="13"/>
      <c r="W1563" s="13">
        <v>56244.31</v>
      </c>
      <c r="X1563" s="13">
        <v>1</v>
      </c>
      <c r="Y1563" s="13">
        <v>56244.31</v>
      </c>
      <c r="Z1563" s="13">
        <v>3169365.55</v>
      </c>
      <c r="AA1563" s="13">
        <v>1</v>
      </c>
      <c r="AB1563" s="13">
        <v>3169365.55</v>
      </c>
    </row>
    <row r="1564" spans="1:28" x14ac:dyDescent="0.2">
      <c r="A1564" s="13">
        <v>50</v>
      </c>
      <c r="B1564" s="13">
        <v>0</v>
      </c>
      <c r="C1564" s="13">
        <v>0</v>
      </c>
      <c r="D1564" s="13">
        <v>1</v>
      </c>
      <c r="E1564" s="13">
        <v>224</v>
      </c>
      <c r="F1564" s="13">
        <f>ROUND(Source!AR1536,O1564)</f>
        <v>5753961</v>
      </c>
      <c r="G1564" s="13" t="s">
        <v>164</v>
      </c>
      <c r="H1564" s="13" t="s">
        <v>165</v>
      </c>
      <c r="I1564" s="13"/>
      <c r="J1564" s="13"/>
      <c r="K1564" s="13">
        <v>224</v>
      </c>
      <c r="L1564" s="13">
        <v>27</v>
      </c>
      <c r="M1564" s="13">
        <v>3</v>
      </c>
      <c r="N1564" s="13" t="s">
        <v>3</v>
      </c>
      <c r="O1564" s="13">
        <v>2</v>
      </c>
      <c r="P1564" s="13">
        <f>ROUND(Source!EJ1536,O1564)</f>
        <v>53075781.409999996</v>
      </c>
      <c r="Q1564" s="13"/>
      <c r="R1564" s="13"/>
      <c r="S1564" s="13"/>
      <c r="T1564" s="13"/>
      <c r="U1564" s="13"/>
      <c r="V1564" s="13"/>
      <c r="W1564" s="13">
        <v>5753961</v>
      </c>
      <c r="X1564" s="13">
        <v>1</v>
      </c>
      <c r="Y1564" s="13">
        <v>5753961</v>
      </c>
      <c r="Z1564" s="13">
        <v>53075781.409999996</v>
      </c>
      <c r="AA1564" s="13">
        <v>1</v>
      </c>
      <c r="AB1564" s="13">
        <v>53075781.409999996</v>
      </c>
    </row>
    <row r="1567" spans="1:28" x14ac:dyDescent="0.2">
      <c r="A1567" s="3">
        <v>70</v>
      </c>
      <c r="B1567" s="3">
        <v>1</v>
      </c>
      <c r="D1567" s="3">
        <v>1</v>
      </c>
      <c r="E1567" s="3" t="s">
        <v>1295</v>
      </c>
      <c r="F1567" s="3" t="s">
        <v>1296</v>
      </c>
      <c r="G1567" s="3">
        <v>0</v>
      </c>
      <c r="H1567" s="3">
        <v>0</v>
      </c>
      <c r="I1567" s="3" t="s">
        <v>3</v>
      </c>
      <c r="J1567" s="3">
        <v>1</v>
      </c>
      <c r="K1567" s="3">
        <v>0</v>
      </c>
      <c r="L1567" s="3" t="s">
        <v>3</v>
      </c>
      <c r="M1567" s="3" t="s">
        <v>3</v>
      </c>
      <c r="N1567" s="3">
        <v>0</v>
      </c>
      <c r="O1567" s="3">
        <v>0</v>
      </c>
      <c r="P1567" s="3" t="s">
        <v>3</v>
      </c>
    </row>
    <row r="1568" spans="1:28" x14ac:dyDescent="0.2">
      <c r="A1568" s="3">
        <v>70</v>
      </c>
      <c r="B1568" s="3">
        <v>1</v>
      </c>
      <c r="D1568" s="3">
        <v>2</v>
      </c>
      <c r="E1568" s="3" t="s">
        <v>1297</v>
      </c>
      <c r="F1568" s="3" t="s">
        <v>1298</v>
      </c>
      <c r="G1568" s="3">
        <v>1</v>
      </c>
      <c r="H1568" s="3">
        <v>0</v>
      </c>
      <c r="I1568" s="3" t="s">
        <v>3</v>
      </c>
      <c r="J1568" s="3">
        <v>1</v>
      </c>
      <c r="K1568" s="3">
        <v>0</v>
      </c>
      <c r="L1568" s="3" t="s">
        <v>3</v>
      </c>
      <c r="M1568" s="3" t="s">
        <v>3</v>
      </c>
      <c r="N1568" s="3">
        <v>0</v>
      </c>
      <c r="O1568" s="3">
        <v>1</v>
      </c>
      <c r="P1568" s="3" t="s">
        <v>3</v>
      </c>
    </row>
    <row r="1569" spans="1:50" x14ac:dyDescent="0.2">
      <c r="A1569" s="3">
        <v>70</v>
      </c>
      <c r="B1569" s="3">
        <v>1</v>
      </c>
      <c r="D1569" s="3">
        <v>3</v>
      </c>
      <c r="E1569" s="3" t="s">
        <v>1299</v>
      </c>
      <c r="F1569" s="3" t="s">
        <v>1300</v>
      </c>
      <c r="G1569" s="3">
        <v>0</v>
      </c>
      <c r="H1569" s="3">
        <v>0</v>
      </c>
      <c r="I1569" s="3" t="s">
        <v>3</v>
      </c>
      <c r="J1569" s="3">
        <v>0</v>
      </c>
      <c r="K1569" s="3">
        <v>0</v>
      </c>
      <c r="L1569" s="3" t="s">
        <v>3</v>
      </c>
      <c r="M1569" s="3" t="s">
        <v>3</v>
      </c>
      <c r="N1569" s="3">
        <v>0</v>
      </c>
      <c r="O1569" s="3">
        <v>0</v>
      </c>
      <c r="P1569" s="3" t="s">
        <v>3</v>
      </c>
    </row>
    <row r="1570" spans="1:50" x14ac:dyDescent="0.2">
      <c r="A1570" s="3">
        <v>70</v>
      </c>
      <c r="B1570" s="3">
        <v>1</v>
      </c>
      <c r="D1570" s="3">
        <v>4</v>
      </c>
      <c r="E1570" s="3" t="s">
        <v>1301</v>
      </c>
      <c r="F1570" s="3" t="s">
        <v>1302</v>
      </c>
      <c r="G1570" s="3">
        <v>1</v>
      </c>
      <c r="H1570" s="3">
        <v>0</v>
      </c>
      <c r="I1570" s="3" t="s">
        <v>3</v>
      </c>
      <c r="J1570" s="3">
        <v>0</v>
      </c>
      <c r="K1570" s="3">
        <v>0</v>
      </c>
      <c r="L1570" s="3" t="s">
        <v>3</v>
      </c>
      <c r="M1570" s="3" t="s">
        <v>3</v>
      </c>
      <c r="N1570" s="3">
        <v>0</v>
      </c>
      <c r="O1570" s="3">
        <v>1</v>
      </c>
      <c r="P1570" s="3" t="s">
        <v>3</v>
      </c>
    </row>
    <row r="1571" spans="1:50" x14ac:dyDescent="0.2">
      <c r="A1571" s="3">
        <v>70</v>
      </c>
      <c r="B1571" s="3">
        <v>1</v>
      </c>
      <c r="D1571" s="3">
        <v>5</v>
      </c>
      <c r="E1571" s="3" t="s">
        <v>1303</v>
      </c>
      <c r="F1571" s="3" t="s">
        <v>1304</v>
      </c>
      <c r="G1571" s="3">
        <v>1</v>
      </c>
      <c r="H1571" s="3">
        <v>0</v>
      </c>
      <c r="I1571" s="3" t="s">
        <v>3</v>
      </c>
      <c r="J1571" s="3">
        <v>0</v>
      </c>
      <c r="K1571" s="3">
        <v>0</v>
      </c>
      <c r="L1571" s="3" t="s">
        <v>3</v>
      </c>
      <c r="M1571" s="3" t="s">
        <v>3</v>
      </c>
      <c r="N1571" s="3">
        <v>0</v>
      </c>
      <c r="O1571" s="3">
        <v>1</v>
      </c>
      <c r="P1571" s="3" t="s">
        <v>3</v>
      </c>
    </row>
    <row r="1572" spans="1:50" x14ac:dyDescent="0.2">
      <c r="A1572" s="3">
        <v>70</v>
      </c>
      <c r="B1572" s="3">
        <v>1</v>
      </c>
      <c r="D1572" s="3">
        <v>6</v>
      </c>
      <c r="E1572" s="3" t="s">
        <v>1305</v>
      </c>
      <c r="F1572" s="3" t="s">
        <v>1306</v>
      </c>
      <c r="G1572" s="3">
        <v>0</v>
      </c>
      <c r="H1572" s="3">
        <v>0</v>
      </c>
      <c r="I1572" s="3" t="s">
        <v>3</v>
      </c>
      <c r="J1572" s="3">
        <v>0</v>
      </c>
      <c r="K1572" s="3">
        <v>0</v>
      </c>
      <c r="L1572" s="3" t="s">
        <v>3</v>
      </c>
      <c r="M1572" s="3" t="s">
        <v>3</v>
      </c>
      <c r="N1572" s="3">
        <v>0</v>
      </c>
      <c r="O1572" s="3">
        <v>0</v>
      </c>
      <c r="P1572" s="3" t="s">
        <v>3</v>
      </c>
    </row>
    <row r="1573" spans="1:50" x14ac:dyDescent="0.2">
      <c r="A1573" s="3">
        <v>70</v>
      </c>
      <c r="B1573" s="3">
        <v>1</v>
      </c>
      <c r="D1573" s="3">
        <v>7</v>
      </c>
      <c r="E1573" s="3" t="s">
        <v>1307</v>
      </c>
      <c r="F1573" s="3" t="s">
        <v>1308</v>
      </c>
      <c r="G1573" s="3">
        <v>0</v>
      </c>
      <c r="H1573" s="3">
        <v>0</v>
      </c>
      <c r="I1573" s="3" t="s">
        <v>3</v>
      </c>
      <c r="J1573" s="3">
        <v>0</v>
      </c>
      <c r="K1573" s="3">
        <v>0</v>
      </c>
      <c r="L1573" s="3" t="s">
        <v>3</v>
      </c>
      <c r="M1573" s="3" t="s">
        <v>3</v>
      </c>
      <c r="N1573" s="3">
        <v>0</v>
      </c>
      <c r="O1573" s="3">
        <v>0</v>
      </c>
      <c r="P1573" s="3" t="s">
        <v>3</v>
      </c>
    </row>
    <row r="1575" spans="1:50" x14ac:dyDescent="0.2">
      <c r="A1575" s="3">
        <v>-1</v>
      </c>
    </row>
    <row r="1577" spans="1:50" x14ac:dyDescent="0.2">
      <c r="A1577" s="12">
        <v>75</v>
      </c>
      <c r="B1577" s="12" t="s">
        <v>1309</v>
      </c>
      <c r="C1577" s="12">
        <v>2026</v>
      </c>
      <c r="D1577" s="12">
        <v>1</v>
      </c>
      <c r="E1577" s="12">
        <v>0</v>
      </c>
      <c r="F1577" s="12"/>
      <c r="G1577" s="12">
        <v>0</v>
      </c>
      <c r="H1577" s="12">
        <v>1</v>
      </c>
      <c r="I1577" s="12">
        <v>1</v>
      </c>
      <c r="J1577" s="12">
        <v>1</v>
      </c>
      <c r="K1577" s="12">
        <v>0</v>
      </c>
      <c r="L1577" s="12">
        <v>0</v>
      </c>
      <c r="M1577" s="12">
        <v>1</v>
      </c>
      <c r="N1577" s="12">
        <v>56661436</v>
      </c>
      <c r="O1577" s="12">
        <v>1</v>
      </c>
    </row>
    <row r="1578" spans="1:50" x14ac:dyDescent="0.2">
      <c r="A1578" s="14">
        <v>1</v>
      </c>
      <c r="B1578" s="14" t="s">
        <v>1310</v>
      </c>
      <c r="C1578" s="14" t="s">
        <v>1311</v>
      </c>
      <c r="D1578" s="14">
        <v>2026</v>
      </c>
      <c r="E1578" s="14">
        <v>1</v>
      </c>
      <c r="F1578" s="14">
        <v>1</v>
      </c>
      <c r="G1578" s="14">
        <v>1</v>
      </c>
      <c r="H1578" s="14">
        <v>0</v>
      </c>
      <c r="I1578" s="14">
        <v>2</v>
      </c>
      <c r="J1578" s="14">
        <v>1</v>
      </c>
      <c r="K1578" s="14">
        <v>9.84</v>
      </c>
      <c r="L1578" s="14">
        <v>7.57</v>
      </c>
      <c r="M1578" s="14">
        <v>1</v>
      </c>
      <c r="N1578" s="14">
        <v>1</v>
      </c>
      <c r="O1578" s="14">
        <v>9.84</v>
      </c>
      <c r="P1578" s="14">
        <v>7.57</v>
      </c>
      <c r="Q1578" s="14">
        <v>1</v>
      </c>
      <c r="R1578" s="14" t="s">
        <v>3</v>
      </c>
      <c r="S1578" s="14" t="s">
        <v>3</v>
      </c>
      <c r="T1578" s="14" t="s">
        <v>3</v>
      </c>
      <c r="U1578" s="14" t="s">
        <v>3</v>
      </c>
      <c r="V1578" s="14" t="s">
        <v>3</v>
      </c>
      <c r="W1578" s="14" t="s">
        <v>3</v>
      </c>
      <c r="X1578" s="14" t="s">
        <v>3</v>
      </c>
      <c r="Y1578" s="14" t="s">
        <v>3</v>
      </c>
      <c r="Z1578" s="14" t="s">
        <v>3</v>
      </c>
      <c r="AA1578" s="14" t="s">
        <v>1312</v>
      </c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>
        <v>56661437</v>
      </c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</row>
    <row r="1579" spans="1:50" x14ac:dyDescent="0.2">
      <c r="A1579" s="14">
        <v>1</v>
      </c>
      <c r="B1579" s="14" t="s">
        <v>1310</v>
      </c>
      <c r="C1579" s="14" t="s">
        <v>1313</v>
      </c>
      <c r="D1579" s="14">
        <v>2026</v>
      </c>
      <c r="E1579" s="14">
        <v>1</v>
      </c>
      <c r="F1579" s="14">
        <v>1</v>
      </c>
      <c r="G1579" s="14">
        <v>1</v>
      </c>
      <c r="H1579" s="14">
        <v>0</v>
      </c>
      <c r="I1579" s="14">
        <v>2</v>
      </c>
      <c r="J1579" s="14">
        <v>1</v>
      </c>
      <c r="K1579" s="14">
        <v>9.84</v>
      </c>
      <c r="L1579" s="14">
        <v>7.57</v>
      </c>
      <c r="M1579" s="14">
        <v>1</v>
      </c>
      <c r="N1579" s="14">
        <v>1</v>
      </c>
      <c r="O1579" s="14">
        <v>9.84</v>
      </c>
      <c r="P1579" s="14">
        <v>7.57</v>
      </c>
      <c r="Q1579" s="14">
        <v>1</v>
      </c>
      <c r="R1579" s="14" t="s">
        <v>3</v>
      </c>
      <c r="S1579" s="14" t="s">
        <v>3</v>
      </c>
      <c r="T1579" s="14" t="s">
        <v>3</v>
      </c>
      <c r="U1579" s="14" t="s">
        <v>3</v>
      </c>
      <c r="V1579" s="14" t="s">
        <v>3</v>
      </c>
      <c r="W1579" s="14" t="s">
        <v>3</v>
      </c>
      <c r="X1579" s="14" t="s">
        <v>3</v>
      </c>
      <c r="Y1579" s="14" t="s">
        <v>3</v>
      </c>
      <c r="Z1579" s="14" t="s">
        <v>3</v>
      </c>
      <c r="AA1579" s="14" t="s">
        <v>1314</v>
      </c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>
        <v>56661438</v>
      </c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</row>
    <row r="1580" spans="1:50" x14ac:dyDescent="0.2">
      <c r="A1580" s="12">
        <v>75</v>
      </c>
      <c r="B1580" s="12" t="s">
        <v>1315</v>
      </c>
      <c r="C1580" s="12">
        <v>2000</v>
      </c>
      <c r="D1580" s="12">
        <v>0</v>
      </c>
      <c r="E1580" s="12">
        <v>1</v>
      </c>
      <c r="F1580" s="12">
        <v>0</v>
      </c>
      <c r="G1580" s="12">
        <v>0</v>
      </c>
      <c r="H1580" s="12">
        <v>1</v>
      </c>
      <c r="I1580" s="12">
        <v>1</v>
      </c>
      <c r="J1580" s="12">
        <v>3</v>
      </c>
      <c r="K1580" s="12">
        <v>0</v>
      </c>
      <c r="L1580" s="12">
        <v>0</v>
      </c>
      <c r="M1580" s="12">
        <v>0</v>
      </c>
      <c r="N1580" s="12">
        <v>56661434</v>
      </c>
      <c r="O1580" s="12">
        <v>2</v>
      </c>
    </row>
    <row r="1581" spans="1:50" x14ac:dyDescent="0.2">
      <c r="A1581" s="14">
        <v>1</v>
      </c>
      <c r="B1581" s="14" t="s">
        <v>1310</v>
      </c>
      <c r="C1581" s="14" t="s">
        <v>1311</v>
      </c>
      <c r="D1581" s="14">
        <v>2000</v>
      </c>
      <c r="E1581" s="14">
        <v>1</v>
      </c>
      <c r="F1581" s="14">
        <v>1</v>
      </c>
      <c r="G1581" s="14">
        <v>1</v>
      </c>
      <c r="H1581" s="14">
        <v>0</v>
      </c>
      <c r="I1581" s="14">
        <v>2</v>
      </c>
      <c r="J1581" s="14">
        <v>1</v>
      </c>
      <c r="K1581" s="14">
        <v>1</v>
      </c>
      <c r="L1581" s="14">
        <v>1</v>
      </c>
      <c r="M1581" s="14">
        <v>1</v>
      </c>
      <c r="N1581" s="14">
        <v>1</v>
      </c>
      <c r="O1581" s="14">
        <v>1</v>
      </c>
      <c r="P1581" s="14">
        <v>1</v>
      </c>
      <c r="Q1581" s="14">
        <v>1</v>
      </c>
      <c r="R1581" s="14" t="s">
        <v>3</v>
      </c>
      <c r="S1581" s="14" t="s">
        <v>3</v>
      </c>
      <c r="T1581" s="14" t="s">
        <v>3</v>
      </c>
      <c r="U1581" s="14" t="s">
        <v>3</v>
      </c>
      <c r="V1581" s="14" t="s">
        <v>3</v>
      </c>
      <c r="W1581" s="14" t="s">
        <v>3</v>
      </c>
      <c r="X1581" s="14" t="s">
        <v>3</v>
      </c>
      <c r="Y1581" s="14" t="s">
        <v>3</v>
      </c>
      <c r="Z1581" s="14" t="s">
        <v>3</v>
      </c>
      <c r="AA1581" s="14" t="s">
        <v>415</v>
      </c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>
        <v>56661435</v>
      </c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</row>
    <row r="1585" spans="1:5" x14ac:dyDescent="0.2">
      <c r="A1585" s="3">
        <v>65</v>
      </c>
      <c r="C1585" s="3">
        <v>1</v>
      </c>
      <c r="D1585" s="3">
        <v>0</v>
      </c>
      <c r="E1585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1316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74598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8</v>
      </c>
      <c r="V12" s="1">
        <v>2</v>
      </c>
      <c r="W12" s="1" t="s">
        <v>9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10</v>
      </c>
      <c r="AC12" s="1" t="s">
        <v>11</v>
      </c>
      <c r="AD12" s="1" t="s">
        <v>12</v>
      </c>
      <c r="AE12" s="1" t="s">
        <v>13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14</v>
      </c>
      <c r="BI12" s="1" t="s">
        <v>15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16</v>
      </c>
      <c r="CA12" s="1" t="s">
        <v>17</v>
      </c>
      <c r="CB12" s="1" t="s">
        <v>17</v>
      </c>
      <c r="CC12" s="1" t="s">
        <v>17</v>
      </c>
      <c r="CD12" s="1" t="s">
        <v>17</v>
      </c>
      <c r="CE12" s="1" t="s">
        <v>18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19</v>
      </c>
      <c r="CR12" s="1" t="s">
        <v>20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56661436</v>
      </c>
      <c r="E14" s="1">
        <v>56661434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21</v>
      </c>
      <c r="E16" s="8">
        <f>ROUND((Source!P1523)/1000,2)</f>
        <v>24368.16</v>
      </c>
      <c r="F16" s="8">
        <f>ROUND((Source!P1524)/1000,2)</f>
        <v>23.73</v>
      </c>
      <c r="G16" s="8">
        <f>ROUND((Source!P1515)/1000,2)</f>
        <v>28683.88</v>
      </c>
      <c r="H16" s="8">
        <f>ROUND((Source!P1525)/1000+(Source!P1526)/1000,2)</f>
        <v>0</v>
      </c>
      <c r="I16" s="8">
        <f>E16+F16+G16+H16</f>
        <v>53075.770000000004</v>
      </c>
      <c r="J16" s="8">
        <f>ROUND((Source!P1521+Source!P1520)/1000,2)</f>
        <v>5330.07</v>
      </c>
      <c r="K16" s="8">
        <v>83009.03</v>
      </c>
      <c r="L16" s="8">
        <v>0</v>
      </c>
      <c r="M16" s="8">
        <v>0</v>
      </c>
      <c r="N16" s="8">
        <f>I16+L16+M16</f>
        <v>53075.770000000004</v>
      </c>
      <c r="T16" s="9">
        <f>ROUND((Source!F1523)/1000,2)</f>
        <v>1985.27</v>
      </c>
      <c r="U16" s="9">
        <f>ROUND((Source!F1524)/1000,2)</f>
        <v>0.44</v>
      </c>
      <c r="V16" s="9">
        <f>ROUND((Source!F1515)/1000,2)</f>
        <v>3768.25</v>
      </c>
      <c r="W16" s="9">
        <f>ROUND((Source!F1525)/1000+(Source!F1526)/1000,2)</f>
        <v>0</v>
      </c>
      <c r="X16" s="9">
        <f>T16+U16+V16+W16</f>
        <v>5753.96</v>
      </c>
      <c r="Y16" s="9">
        <f>ROUND((Source!F1521+Source!F1520)/1000,2)</f>
        <v>94.59</v>
      </c>
      <c r="Z16" s="9">
        <v>11088.54</v>
      </c>
      <c r="AA16" s="9">
        <v>0</v>
      </c>
      <c r="AB16" s="9">
        <v>0</v>
      </c>
      <c r="AC16" s="9">
        <f>X16+AA16+AB16</f>
        <v>5753.96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44225405.079999998</v>
      </c>
      <c r="AU16" s="8">
        <v>38783621.359999999</v>
      </c>
      <c r="AV16" s="8">
        <v>0</v>
      </c>
      <c r="AW16" s="8">
        <v>28683884.800000001</v>
      </c>
      <c r="AX16" s="8">
        <v>0</v>
      </c>
      <c r="AY16" s="8">
        <v>193441.62</v>
      </c>
      <c r="AZ16" s="8">
        <v>81723.850000000006</v>
      </c>
      <c r="BA16" s="8">
        <v>5248342.0999999996</v>
      </c>
      <c r="BB16" s="8">
        <v>24368163.43</v>
      </c>
      <c r="BC16" s="8">
        <v>23733.18</v>
      </c>
      <c r="BD16" s="8">
        <v>0</v>
      </c>
      <c r="BE16" s="8">
        <v>0</v>
      </c>
      <c r="BF16" s="8">
        <v>7684.5827036344208</v>
      </c>
      <c r="BG16" s="8">
        <v>0</v>
      </c>
      <c r="BH16" s="8">
        <v>0</v>
      </c>
      <c r="BI16" s="8">
        <v>5681010.7800000003</v>
      </c>
      <c r="BJ16" s="8">
        <v>3169365.55</v>
      </c>
      <c r="BK16" s="8">
        <v>53075781.409999996</v>
      </c>
      <c r="BR16" s="9">
        <v>5596900.1699999999</v>
      </c>
      <c r="BS16" s="9">
        <v>5491642.6100000003</v>
      </c>
      <c r="BT16" s="9">
        <v>0</v>
      </c>
      <c r="BU16" s="9">
        <v>3768249.12</v>
      </c>
      <c r="BV16" s="9">
        <v>0</v>
      </c>
      <c r="BW16" s="9">
        <v>12119.28</v>
      </c>
      <c r="BX16" s="9">
        <v>1450.29</v>
      </c>
      <c r="BY16" s="9">
        <v>93138.28</v>
      </c>
      <c r="BZ16" s="9">
        <v>1985271.58</v>
      </c>
      <c r="CA16" s="9">
        <v>440.3</v>
      </c>
      <c r="CB16" s="9">
        <v>0</v>
      </c>
      <c r="CC16" s="9">
        <v>0</v>
      </c>
      <c r="CD16" s="9">
        <v>7684.5827036344208</v>
      </c>
      <c r="CE16" s="9">
        <v>0</v>
      </c>
      <c r="CF16" s="9">
        <v>0</v>
      </c>
      <c r="CG16" s="9">
        <v>100816.52</v>
      </c>
      <c r="CH16" s="9">
        <v>56244.31</v>
      </c>
      <c r="CI16" s="9">
        <v>5753961</v>
      </c>
    </row>
    <row r="18" spans="1:29" x14ac:dyDescent="0.2">
      <c r="A18">
        <v>51</v>
      </c>
      <c r="E18">
        <v>24368.16</v>
      </c>
      <c r="F18">
        <v>23.73</v>
      </c>
      <c r="G18">
        <v>28683.88</v>
      </c>
      <c r="H18">
        <v>0</v>
      </c>
      <c r="I18">
        <v>53075.77</v>
      </c>
      <c r="J18">
        <v>5330.07</v>
      </c>
      <c r="K18">
        <v>83009.03</v>
      </c>
      <c r="L18">
        <v>0</v>
      </c>
      <c r="M18">
        <v>0</v>
      </c>
      <c r="N18">
        <v>53075.77</v>
      </c>
      <c r="T18">
        <v>1985.27</v>
      </c>
      <c r="U18">
        <v>0.44</v>
      </c>
      <c r="V18">
        <v>3768.25</v>
      </c>
      <c r="W18">
        <v>0</v>
      </c>
      <c r="X18">
        <v>5753.96</v>
      </c>
      <c r="Y18">
        <v>94.59</v>
      </c>
      <c r="Z18">
        <v>11088.54</v>
      </c>
      <c r="AA18">
        <v>0</v>
      </c>
      <c r="AB18">
        <v>0</v>
      </c>
      <c r="AC18">
        <v>5753.96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44225405.079999998</v>
      </c>
      <c r="G20" s="5" t="s">
        <v>112</v>
      </c>
      <c r="H20" s="5" t="s">
        <v>113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5596900.1699999999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38783621.359999999</v>
      </c>
      <c r="G21" s="5" t="s">
        <v>114</v>
      </c>
      <c r="H21" s="5" t="s">
        <v>115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5491642.6100000003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116</v>
      </c>
      <c r="H22" s="5" t="s">
        <v>117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38783621.359999999</v>
      </c>
      <c r="G23" s="5" t="s">
        <v>118</v>
      </c>
      <c r="H23" s="5" t="s">
        <v>119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5491642.6100000003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10099736.560000001</v>
      </c>
      <c r="G24" s="5" t="s">
        <v>120</v>
      </c>
      <c r="H24" s="5" t="s">
        <v>121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1723393.49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122</v>
      </c>
      <c r="H25" s="5" t="s">
        <v>123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10099736.560000001</v>
      </c>
      <c r="G26" s="5" t="s">
        <v>124</v>
      </c>
      <c r="H26" s="5" t="s">
        <v>125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1723393.49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28683884.800000001</v>
      </c>
      <c r="G27" s="5" t="s">
        <v>126</v>
      </c>
      <c r="H27" s="5" t="s">
        <v>127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3768249.12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128</v>
      </c>
      <c r="H28" s="5" t="s">
        <v>129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28683884.800000001</v>
      </c>
      <c r="G29" s="5" t="s">
        <v>130</v>
      </c>
      <c r="H29" s="5" t="s">
        <v>131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3768249.12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193441.62</v>
      </c>
      <c r="G30" s="5" t="s">
        <v>132</v>
      </c>
      <c r="H30" s="5" t="s">
        <v>133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12119.28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134</v>
      </c>
      <c r="H31" s="5" t="s">
        <v>135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81723.850000000006</v>
      </c>
      <c r="G32" s="5" t="s">
        <v>136</v>
      </c>
      <c r="H32" s="5" t="s">
        <v>137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1450.29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5248342.0999999996</v>
      </c>
      <c r="G33" s="5" t="s">
        <v>138</v>
      </c>
      <c r="H33" s="5" t="s">
        <v>139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93138.28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140</v>
      </c>
      <c r="H34" s="5" t="s">
        <v>141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24368163.43</v>
      </c>
      <c r="G35" s="5" t="s">
        <v>142</v>
      </c>
      <c r="H35" s="5" t="s">
        <v>143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1985271.58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23733.18</v>
      </c>
      <c r="G36" s="5" t="s">
        <v>144</v>
      </c>
      <c r="H36" s="5" t="s">
        <v>145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440.3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146</v>
      </c>
      <c r="H37" s="5" t="s">
        <v>147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148</v>
      </c>
      <c r="H38" s="5" t="s">
        <v>149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150</v>
      </c>
      <c r="H39" s="5" t="s">
        <v>151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7684.5827036344208</v>
      </c>
      <c r="G40" s="5" t="s">
        <v>152</v>
      </c>
      <c r="H40" s="5" t="s">
        <v>153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7684.5827036344208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154</v>
      </c>
      <c r="H41" s="5" t="s">
        <v>155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156</v>
      </c>
      <c r="H42" s="5" t="s">
        <v>157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158</v>
      </c>
      <c r="H43" s="5" t="s">
        <v>159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5681010.7800000003</v>
      </c>
      <c r="G44" s="5" t="s">
        <v>160</v>
      </c>
      <c r="H44" s="5" t="s">
        <v>161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100816.52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3169365.55</v>
      </c>
      <c r="G45" s="5" t="s">
        <v>162</v>
      </c>
      <c r="H45" s="5" t="s">
        <v>163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56244.31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53075781.409999996</v>
      </c>
      <c r="G46" s="5" t="s">
        <v>164</v>
      </c>
      <c r="H46" s="5" t="s">
        <v>165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5753961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1309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56661436</v>
      </c>
      <c r="O51" s="4">
        <v>1</v>
      </c>
    </row>
    <row r="52" spans="1:50" x14ac:dyDescent="0.2">
      <c r="A52" s="6">
        <v>1</v>
      </c>
      <c r="B52" s="6" t="s">
        <v>1310</v>
      </c>
      <c r="C52" s="6" t="s">
        <v>1311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1312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56661437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1310</v>
      </c>
      <c r="C53" s="6" t="s">
        <v>1313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9.84</v>
      </c>
      <c r="L53" s="6">
        <v>7.57</v>
      </c>
      <c r="M53" s="6">
        <v>1</v>
      </c>
      <c r="N53" s="6">
        <v>1</v>
      </c>
      <c r="O53" s="6">
        <v>9.84</v>
      </c>
      <c r="P53" s="6">
        <v>7.57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1314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56661438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1315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56661434</v>
      </c>
      <c r="O54" s="4">
        <v>2</v>
      </c>
    </row>
    <row r="55" spans="1:50" x14ac:dyDescent="0.2">
      <c r="A55" s="6">
        <v>1</v>
      </c>
      <c r="B55" s="6" t="s">
        <v>1310</v>
      </c>
      <c r="C55" s="6" t="s">
        <v>1311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415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56661435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29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ROW(Source!A32)</f>
        <v>32</v>
      </c>
      <c r="B1">
        <v>56661434</v>
      </c>
      <c r="C1">
        <v>56662893</v>
      </c>
      <c r="D1">
        <v>54702434</v>
      </c>
      <c r="E1">
        <v>1081</v>
      </c>
      <c r="F1">
        <v>1</v>
      </c>
      <c r="G1">
        <v>1081</v>
      </c>
      <c r="H1">
        <v>1</v>
      </c>
      <c r="I1" t="s">
        <v>1317</v>
      </c>
      <c r="J1" t="s">
        <v>3</v>
      </c>
      <c r="K1" t="s">
        <v>1318</v>
      </c>
      <c r="L1">
        <v>1191</v>
      </c>
      <c r="N1">
        <v>1013</v>
      </c>
      <c r="O1" t="s">
        <v>1319</v>
      </c>
      <c r="P1" t="s">
        <v>1319</v>
      </c>
      <c r="Q1">
        <v>1</v>
      </c>
      <c r="W1">
        <v>0</v>
      </c>
      <c r="X1">
        <v>476480486</v>
      </c>
      <c r="Y1">
        <f>(((AT1*1.2)*1.15)*1.05)</f>
        <v>58.104899999999994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40.1</v>
      </c>
      <c r="AU1" t="s">
        <v>33</v>
      </c>
      <c r="AV1">
        <v>1</v>
      </c>
      <c r="AW1">
        <v>2</v>
      </c>
      <c r="AX1">
        <v>56662909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ROUND(AT1*Source!I32*AH1*AL1,2)</f>
        <v>0</v>
      </c>
      <c r="CV1">
        <f>ROUND(Y1*Source!I32,9)</f>
        <v>929.67840000000001</v>
      </c>
      <c r="CW1">
        <v>0</v>
      </c>
      <c r="CX1">
        <f>ROUND(Y1*Source!I32,9)</f>
        <v>929.67840000000001</v>
      </c>
      <c r="CY1">
        <f>AD1</f>
        <v>0</v>
      </c>
      <c r="CZ1">
        <f>AH1</f>
        <v>0</v>
      </c>
      <c r="DA1">
        <f>AL1</f>
        <v>1</v>
      </c>
      <c r="DB1">
        <f>ROUND((((ROUND(AT1*CZ1,2)*1.2)*1.15)*1.05),6)</f>
        <v>0</v>
      </c>
      <c r="DC1">
        <f>ROUND((((ROUND(AT1*AG1,2)*1.2)*1.15)*1.05),6)</f>
        <v>0</v>
      </c>
      <c r="DD1" t="s">
        <v>3</v>
      </c>
      <c r="DE1" t="s">
        <v>3</v>
      </c>
      <c r="DF1">
        <f>ROUND(ROUND(AE1,2)*CX1,2)</f>
        <v>0</v>
      </c>
      <c r="DG1">
        <f>ROUND(ROUND(AF1,2)*CX1,2)</f>
        <v>0</v>
      </c>
      <c r="DH1">
        <f t="shared" ref="DH1:DH17" si="0">ROUND(ROUND(AG1,2)*CX1,2)</f>
        <v>0</v>
      </c>
      <c r="DI1">
        <f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ROW(Source!A32)</f>
        <v>32</v>
      </c>
      <c r="B2">
        <v>56661434</v>
      </c>
      <c r="C2">
        <v>56662893</v>
      </c>
      <c r="D2">
        <v>54768040</v>
      </c>
      <c r="E2">
        <v>1</v>
      </c>
      <c r="F2">
        <v>1</v>
      </c>
      <c r="G2">
        <v>1081</v>
      </c>
      <c r="H2">
        <v>2</v>
      </c>
      <c r="I2" t="s">
        <v>1320</v>
      </c>
      <c r="J2" t="s">
        <v>1321</v>
      </c>
      <c r="K2" t="s">
        <v>1322</v>
      </c>
      <c r="L2">
        <v>1368</v>
      </c>
      <c r="N2">
        <v>1011</v>
      </c>
      <c r="O2" t="s">
        <v>1323</v>
      </c>
      <c r="P2" t="s">
        <v>1323</v>
      </c>
      <c r="Q2">
        <v>1</v>
      </c>
      <c r="W2">
        <v>0</v>
      </c>
      <c r="X2">
        <v>1498588441</v>
      </c>
      <c r="Y2">
        <f>(((AT2*1.2)*1.25)*1.05)</f>
        <v>2.2837499999999999</v>
      </c>
      <c r="AA2">
        <v>0</v>
      </c>
      <c r="AB2">
        <v>7.59</v>
      </c>
      <c r="AC2">
        <v>0</v>
      </c>
      <c r="AD2">
        <v>0</v>
      </c>
      <c r="AE2">
        <v>0</v>
      </c>
      <c r="AF2">
        <v>7.11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1.45</v>
      </c>
      <c r="AU2" t="s">
        <v>32</v>
      </c>
      <c r="AV2">
        <v>0</v>
      </c>
      <c r="AW2">
        <v>2</v>
      </c>
      <c r="AX2">
        <v>56662910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ROUND(Y2*Source!I32*DO2,9)</f>
        <v>0</v>
      </c>
      <c r="CX2">
        <f>ROUND(Y2*Source!I32,9)</f>
        <v>36.54</v>
      </c>
      <c r="CY2">
        <f>AB2</f>
        <v>7.59</v>
      </c>
      <c r="CZ2">
        <f>AF2</f>
        <v>7.11</v>
      </c>
      <c r="DA2">
        <f>AJ2</f>
        <v>1</v>
      </c>
      <c r="DB2">
        <f>ROUND((((ROUND(AT2*CZ2,2)*1.2)*1.25)*1.05),6)</f>
        <v>16.238250000000001</v>
      </c>
      <c r="DC2">
        <f>ROUND((((ROUND(AT2*AG2,2)*1.2)*1.25)*1.05),6)</f>
        <v>0</v>
      </c>
      <c r="DD2" t="s">
        <v>3</v>
      </c>
      <c r="DE2" t="s">
        <v>3</v>
      </c>
      <c r="DF2">
        <f>ROUND(ROUND(AE2,2)*CX2,2)</f>
        <v>0</v>
      </c>
      <c r="DG2">
        <f>ROUND(ROUND(AF2,2)*CX2,2)</f>
        <v>259.8</v>
      </c>
      <c r="DH2">
        <f t="shared" si="0"/>
        <v>0</v>
      </c>
      <c r="DI2">
        <f>ROUND(ROUND(AH2,2)*CX2,2)</f>
        <v>0</v>
      </c>
      <c r="DJ2">
        <f>DG2</f>
        <v>259.8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ROW(Source!A32)</f>
        <v>32</v>
      </c>
      <c r="B3">
        <v>56661434</v>
      </c>
      <c r="C3">
        <v>56662893</v>
      </c>
      <c r="D3">
        <v>54768339</v>
      </c>
      <c r="E3">
        <v>1</v>
      </c>
      <c r="F3">
        <v>1</v>
      </c>
      <c r="G3">
        <v>1081</v>
      </c>
      <c r="H3">
        <v>2</v>
      </c>
      <c r="I3" t="s">
        <v>1324</v>
      </c>
      <c r="J3" t="s">
        <v>1325</v>
      </c>
      <c r="K3" t="s">
        <v>1326</v>
      </c>
      <c r="L3">
        <v>1368</v>
      </c>
      <c r="N3">
        <v>1011</v>
      </c>
      <c r="O3" t="s">
        <v>1323</v>
      </c>
      <c r="P3" t="s">
        <v>1323</v>
      </c>
      <c r="Q3">
        <v>1</v>
      </c>
      <c r="W3">
        <v>0</v>
      </c>
      <c r="X3">
        <v>874612079</v>
      </c>
      <c r="Y3">
        <f>(((AT3*1.2)*1.25)*1.05)</f>
        <v>0.47249999999999998</v>
      </c>
      <c r="AA3">
        <v>0</v>
      </c>
      <c r="AB3">
        <v>88.67</v>
      </c>
      <c r="AC3">
        <v>13.47</v>
      </c>
      <c r="AD3">
        <v>0</v>
      </c>
      <c r="AE3">
        <v>0</v>
      </c>
      <c r="AF3">
        <v>83.1</v>
      </c>
      <c r="AG3">
        <v>12.62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0.3</v>
      </c>
      <c r="AU3" t="s">
        <v>32</v>
      </c>
      <c r="AV3">
        <v>0</v>
      </c>
      <c r="AW3">
        <v>2</v>
      </c>
      <c r="AX3">
        <v>56662911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ROUND(Y3*Source!I32*DO3,9)</f>
        <v>95.407200000000003</v>
      </c>
      <c r="CX3">
        <f>ROUND(Y3*Source!I32,9)</f>
        <v>7.56</v>
      </c>
      <c r="CY3">
        <f>AB3</f>
        <v>88.67</v>
      </c>
      <c r="CZ3">
        <f>AF3</f>
        <v>83.1</v>
      </c>
      <c r="DA3">
        <f>AJ3</f>
        <v>1</v>
      </c>
      <c r="DB3">
        <f>ROUND((((ROUND(AT3*CZ3,2)*1.2)*1.25)*1.05),6)</f>
        <v>39.264749999999999</v>
      </c>
      <c r="DC3">
        <f>ROUND((((ROUND(AT3*AG3,2)*1.2)*1.25)*1.05),6)</f>
        <v>5.9692499999999997</v>
      </c>
      <c r="DD3" t="s">
        <v>3</v>
      </c>
      <c r="DE3" t="s">
        <v>3</v>
      </c>
      <c r="DF3">
        <f>ROUND(ROUND(AE3,2)*CX3,2)</f>
        <v>0</v>
      </c>
      <c r="DG3">
        <f>ROUND(ROUND(AF3,2)*CX3,2)</f>
        <v>628.24</v>
      </c>
      <c r="DH3">
        <f t="shared" si="0"/>
        <v>95.41</v>
      </c>
      <c r="DI3">
        <f>ROUND(ROUND(AH3,2)*CX3,2)</f>
        <v>0</v>
      </c>
      <c r="DJ3">
        <f>DG3</f>
        <v>628.24</v>
      </c>
      <c r="DK3">
        <v>0</v>
      </c>
      <c r="DL3" t="s">
        <v>1327</v>
      </c>
      <c r="DM3">
        <v>0</v>
      </c>
      <c r="DN3" t="s">
        <v>1319</v>
      </c>
      <c r="DO3">
        <v>12.62</v>
      </c>
    </row>
    <row r="4" spans="1:119" x14ac:dyDescent="0.2">
      <c r="A4">
        <f>ROW(Source!A32)</f>
        <v>32</v>
      </c>
      <c r="B4">
        <v>56661434</v>
      </c>
      <c r="C4">
        <v>56662893</v>
      </c>
      <c r="D4">
        <v>54767573</v>
      </c>
      <c r="E4">
        <v>1</v>
      </c>
      <c r="F4">
        <v>1</v>
      </c>
      <c r="G4">
        <v>1081</v>
      </c>
      <c r="H4">
        <v>2</v>
      </c>
      <c r="I4" t="s">
        <v>1328</v>
      </c>
      <c r="J4" t="s">
        <v>1329</v>
      </c>
      <c r="K4" t="s">
        <v>1330</v>
      </c>
      <c r="L4">
        <v>1368</v>
      </c>
      <c r="N4">
        <v>1011</v>
      </c>
      <c r="O4" t="s">
        <v>1323</v>
      </c>
      <c r="P4" t="s">
        <v>1323</v>
      </c>
      <c r="Q4">
        <v>1</v>
      </c>
      <c r="W4">
        <v>0</v>
      </c>
      <c r="X4">
        <v>-44940208</v>
      </c>
      <c r="Y4">
        <f>(((AT4*1.2)*1.25)*1.05)</f>
        <v>0.315</v>
      </c>
      <c r="AA4">
        <v>0</v>
      </c>
      <c r="AB4">
        <v>191.17</v>
      </c>
      <c r="AC4">
        <v>18.059999999999999</v>
      </c>
      <c r="AD4">
        <v>0</v>
      </c>
      <c r="AE4">
        <v>0</v>
      </c>
      <c r="AF4">
        <v>179.17</v>
      </c>
      <c r="AG4">
        <v>16.93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0.2</v>
      </c>
      <c r="AU4" t="s">
        <v>32</v>
      </c>
      <c r="AV4">
        <v>0</v>
      </c>
      <c r="AW4">
        <v>2</v>
      </c>
      <c r="AX4">
        <v>56662912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ROUND(Y4*Source!I32*DO4,9)</f>
        <v>85.327200000000005</v>
      </c>
      <c r="CX4">
        <f>ROUND(Y4*Source!I32,9)</f>
        <v>5.04</v>
      </c>
      <c r="CY4">
        <f>AB4</f>
        <v>191.17</v>
      </c>
      <c r="CZ4">
        <f>AF4</f>
        <v>179.17</v>
      </c>
      <c r="DA4">
        <f>AJ4</f>
        <v>1</v>
      </c>
      <c r="DB4">
        <f>ROUND((((ROUND(AT4*CZ4,2)*1.2)*1.25)*1.05),6)</f>
        <v>56.432250000000003</v>
      </c>
      <c r="DC4">
        <f>ROUND((((ROUND(AT4*AG4,2)*1.2)*1.25)*1.05),6)</f>
        <v>5.3392499999999998</v>
      </c>
      <c r="DD4" t="s">
        <v>3</v>
      </c>
      <c r="DE4" t="s">
        <v>3</v>
      </c>
      <c r="DF4">
        <f>ROUND(ROUND(AE4,2)*CX4,2)</f>
        <v>0</v>
      </c>
      <c r="DG4">
        <f>ROUND(ROUND(AF4,2)*CX4,2)</f>
        <v>903.02</v>
      </c>
      <c r="DH4">
        <f t="shared" si="0"/>
        <v>85.33</v>
      </c>
      <c r="DI4">
        <f>ROUND(ROUND(AH4,2)*CX4,2)</f>
        <v>0</v>
      </c>
      <c r="DJ4">
        <f>DG4</f>
        <v>903.02</v>
      </c>
      <c r="DK4">
        <v>0</v>
      </c>
      <c r="DL4" t="s">
        <v>1327</v>
      </c>
      <c r="DM4">
        <v>0</v>
      </c>
      <c r="DN4" t="s">
        <v>1319</v>
      </c>
      <c r="DO4">
        <v>16.93</v>
      </c>
    </row>
    <row r="5" spans="1:119" x14ac:dyDescent="0.2">
      <c r="A5">
        <f>ROW(Source!A32)</f>
        <v>32</v>
      </c>
      <c r="B5">
        <v>56661434</v>
      </c>
      <c r="C5">
        <v>56662893</v>
      </c>
      <c r="D5">
        <v>54737969</v>
      </c>
      <c r="E5">
        <v>1</v>
      </c>
      <c r="F5">
        <v>1</v>
      </c>
      <c r="G5">
        <v>1081</v>
      </c>
      <c r="H5">
        <v>3</v>
      </c>
      <c r="I5" t="s">
        <v>1331</v>
      </c>
      <c r="J5" t="s">
        <v>1332</v>
      </c>
      <c r="K5" t="s">
        <v>1333</v>
      </c>
      <c r="L5">
        <v>1348</v>
      </c>
      <c r="N5">
        <v>1009</v>
      </c>
      <c r="O5" t="s">
        <v>547</v>
      </c>
      <c r="P5" t="s">
        <v>547</v>
      </c>
      <c r="Q5">
        <v>1000</v>
      </c>
      <c r="W5">
        <v>0</v>
      </c>
      <c r="X5">
        <v>-287838193</v>
      </c>
      <c r="Y5">
        <f t="shared" ref="Y5:Y15" si="1">AT5</f>
        <v>2.7200000000000002E-3</v>
      </c>
      <c r="AA5">
        <v>23114.43</v>
      </c>
      <c r="AB5">
        <v>0</v>
      </c>
      <c r="AC5">
        <v>0</v>
      </c>
      <c r="AD5">
        <v>0</v>
      </c>
      <c r="AE5">
        <v>23114.43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2.7200000000000002E-3</v>
      </c>
      <c r="AU5" t="s">
        <v>3</v>
      </c>
      <c r="AV5">
        <v>0</v>
      </c>
      <c r="AW5">
        <v>2</v>
      </c>
      <c r="AX5">
        <v>56662913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ROUND(Y5*Source!I32,9)</f>
        <v>4.3520000000000003E-2</v>
      </c>
      <c r="CY5">
        <f t="shared" ref="CY5:CY15" si="2">AA5</f>
        <v>23114.43</v>
      </c>
      <c r="CZ5">
        <f t="shared" ref="CZ5:CZ15" si="3">AE5</f>
        <v>23114.43</v>
      </c>
      <c r="DA5">
        <f t="shared" ref="DA5:DA15" si="4">AI5</f>
        <v>1</v>
      </c>
      <c r="DB5">
        <f t="shared" ref="DB5:DB15" si="5">ROUND(((ROUND(AT5*CZ5,2)*1)*1),6)</f>
        <v>62.87</v>
      </c>
      <c r="DC5">
        <f t="shared" ref="DC5:DC15" si="6">ROUND(ROUND(AT5*AG5,2),6)</f>
        <v>0</v>
      </c>
      <c r="DD5" t="s">
        <v>31</v>
      </c>
      <c r="DE5" t="s">
        <v>3</v>
      </c>
      <c r="DF5">
        <f t="shared" ref="DF5:DF15" si="7">ROUND(((ROUND(AE5,2)*1)*1)*CX5,2)</f>
        <v>1005.94</v>
      </c>
      <c r="DG5">
        <f t="shared" ref="DG5:DG15" si="8">ROUND(((ROUND(AF5,2)*1)*1)*CX5,2)</f>
        <v>0</v>
      </c>
      <c r="DH5">
        <f t="shared" si="0"/>
        <v>0</v>
      </c>
      <c r="DI5">
        <f t="shared" ref="DI5:DI15" si="9">ROUND(((ROUND(AH5,2)*1)*1)*CX5,2)</f>
        <v>0</v>
      </c>
      <c r="DJ5">
        <f t="shared" ref="DJ5:DJ15" si="10">DF5</f>
        <v>1005.94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ROW(Source!A32)</f>
        <v>32</v>
      </c>
      <c r="B6">
        <v>56661434</v>
      </c>
      <c r="C6">
        <v>56662893</v>
      </c>
      <c r="D6">
        <v>54738341</v>
      </c>
      <c r="E6">
        <v>1</v>
      </c>
      <c r="F6">
        <v>1</v>
      </c>
      <c r="G6">
        <v>1081</v>
      </c>
      <c r="H6">
        <v>3</v>
      </c>
      <c r="I6" t="s">
        <v>1334</v>
      </c>
      <c r="J6" t="s">
        <v>1335</v>
      </c>
      <c r="K6" t="s">
        <v>1336</v>
      </c>
      <c r="L6">
        <v>1348</v>
      </c>
      <c r="N6">
        <v>1009</v>
      </c>
      <c r="O6" t="s">
        <v>547</v>
      </c>
      <c r="P6" t="s">
        <v>547</v>
      </c>
      <c r="Q6">
        <v>1000</v>
      </c>
      <c r="W6">
        <v>0</v>
      </c>
      <c r="X6">
        <v>-1416888448</v>
      </c>
      <c r="Y6">
        <f t="shared" si="1"/>
        <v>1.8000000000000001E-4</v>
      </c>
      <c r="AA6">
        <v>18193.68</v>
      </c>
      <c r="AB6">
        <v>0</v>
      </c>
      <c r="AC6">
        <v>0</v>
      </c>
      <c r="AD6">
        <v>0</v>
      </c>
      <c r="AE6">
        <v>18193.68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1.8000000000000001E-4</v>
      </c>
      <c r="AU6" t="s">
        <v>3</v>
      </c>
      <c r="AV6">
        <v>0</v>
      </c>
      <c r="AW6">
        <v>2</v>
      </c>
      <c r="AX6">
        <v>56662914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ROUND(Y6*Source!I32,9)</f>
        <v>2.8800000000000002E-3</v>
      </c>
      <c r="CY6">
        <f t="shared" si="2"/>
        <v>18193.68</v>
      </c>
      <c r="CZ6">
        <f t="shared" si="3"/>
        <v>18193.68</v>
      </c>
      <c r="DA6">
        <f t="shared" si="4"/>
        <v>1</v>
      </c>
      <c r="DB6">
        <f t="shared" si="5"/>
        <v>3.27</v>
      </c>
      <c r="DC6">
        <f t="shared" si="6"/>
        <v>0</v>
      </c>
      <c r="DD6" t="s">
        <v>31</v>
      </c>
      <c r="DE6" t="s">
        <v>3</v>
      </c>
      <c r="DF6">
        <f t="shared" si="7"/>
        <v>52.4</v>
      </c>
      <c r="DG6">
        <f t="shared" si="8"/>
        <v>0</v>
      </c>
      <c r="DH6">
        <f t="shared" si="0"/>
        <v>0</v>
      </c>
      <c r="DI6">
        <f t="shared" si="9"/>
        <v>0</v>
      </c>
      <c r="DJ6">
        <f t="shared" si="10"/>
        <v>52.4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ROW(Source!A32)</f>
        <v>32</v>
      </c>
      <c r="B7">
        <v>56661434</v>
      </c>
      <c r="C7">
        <v>56662893</v>
      </c>
      <c r="D7">
        <v>54738510</v>
      </c>
      <c r="E7">
        <v>1</v>
      </c>
      <c r="F7">
        <v>1</v>
      </c>
      <c r="G7">
        <v>1081</v>
      </c>
      <c r="H7">
        <v>3</v>
      </c>
      <c r="I7" t="s">
        <v>1337</v>
      </c>
      <c r="J7" t="s">
        <v>1338</v>
      </c>
      <c r="K7" t="s">
        <v>1339</v>
      </c>
      <c r="L7">
        <v>1348</v>
      </c>
      <c r="N7">
        <v>1009</v>
      </c>
      <c r="O7" t="s">
        <v>547</v>
      </c>
      <c r="P7" t="s">
        <v>547</v>
      </c>
      <c r="Q7">
        <v>1000</v>
      </c>
      <c r="W7">
        <v>0</v>
      </c>
      <c r="X7">
        <v>277309194</v>
      </c>
      <c r="Y7">
        <f t="shared" si="1"/>
        <v>3.4000000000000002E-4</v>
      </c>
      <c r="AA7">
        <v>8590.86</v>
      </c>
      <c r="AB7">
        <v>0</v>
      </c>
      <c r="AC7">
        <v>0</v>
      </c>
      <c r="AD7">
        <v>0</v>
      </c>
      <c r="AE7">
        <v>8590.86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3.4000000000000002E-4</v>
      </c>
      <c r="AU7" t="s">
        <v>3</v>
      </c>
      <c r="AV7">
        <v>0</v>
      </c>
      <c r="AW7">
        <v>2</v>
      </c>
      <c r="AX7">
        <v>56662915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ROUND(Y7*Source!I32,9)</f>
        <v>5.4400000000000004E-3</v>
      </c>
      <c r="CY7">
        <f t="shared" si="2"/>
        <v>8590.86</v>
      </c>
      <c r="CZ7">
        <f t="shared" si="3"/>
        <v>8590.86</v>
      </c>
      <c r="DA7">
        <f t="shared" si="4"/>
        <v>1</v>
      </c>
      <c r="DB7">
        <f t="shared" si="5"/>
        <v>2.92</v>
      </c>
      <c r="DC7">
        <f t="shared" si="6"/>
        <v>0</v>
      </c>
      <c r="DD7" t="s">
        <v>31</v>
      </c>
      <c r="DE7" t="s">
        <v>3</v>
      </c>
      <c r="DF7">
        <f t="shared" si="7"/>
        <v>46.73</v>
      </c>
      <c r="DG7">
        <f t="shared" si="8"/>
        <v>0</v>
      </c>
      <c r="DH7">
        <f t="shared" si="0"/>
        <v>0</v>
      </c>
      <c r="DI7">
        <f t="shared" si="9"/>
        <v>0</v>
      </c>
      <c r="DJ7">
        <f t="shared" si="10"/>
        <v>46.73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ROW(Source!A32)</f>
        <v>32</v>
      </c>
      <c r="B8">
        <v>56661434</v>
      </c>
      <c r="C8">
        <v>56662893</v>
      </c>
      <c r="D8">
        <v>54739078</v>
      </c>
      <c r="E8">
        <v>1</v>
      </c>
      <c r="F8">
        <v>1</v>
      </c>
      <c r="G8">
        <v>1081</v>
      </c>
      <c r="H8">
        <v>3</v>
      </c>
      <c r="I8" t="s">
        <v>1340</v>
      </c>
      <c r="J8" t="s">
        <v>1341</v>
      </c>
      <c r="K8" t="s">
        <v>1342</v>
      </c>
      <c r="L8">
        <v>1346</v>
      </c>
      <c r="N8">
        <v>1009</v>
      </c>
      <c r="O8" t="s">
        <v>1171</v>
      </c>
      <c r="P8" t="s">
        <v>1171</v>
      </c>
      <c r="Q8">
        <v>1</v>
      </c>
      <c r="W8">
        <v>0</v>
      </c>
      <c r="X8">
        <v>1021383118</v>
      </c>
      <c r="Y8">
        <f t="shared" si="1"/>
        <v>0.15</v>
      </c>
      <c r="AA8">
        <v>37.979999999999997</v>
      </c>
      <c r="AB8">
        <v>0</v>
      </c>
      <c r="AC8">
        <v>0</v>
      </c>
      <c r="AD8">
        <v>0</v>
      </c>
      <c r="AE8">
        <v>37.979999999999997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0.15</v>
      </c>
      <c r="AU8" t="s">
        <v>3</v>
      </c>
      <c r="AV8">
        <v>0</v>
      </c>
      <c r="AW8">
        <v>2</v>
      </c>
      <c r="AX8">
        <v>56662916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2.4</v>
      </c>
      <c r="CY8">
        <f t="shared" si="2"/>
        <v>37.979999999999997</v>
      </c>
      <c r="CZ8">
        <f t="shared" si="3"/>
        <v>37.979999999999997</v>
      </c>
      <c r="DA8">
        <f t="shared" si="4"/>
        <v>1</v>
      </c>
      <c r="DB8">
        <f t="shared" si="5"/>
        <v>5.7</v>
      </c>
      <c r="DC8">
        <f t="shared" si="6"/>
        <v>0</v>
      </c>
      <c r="DD8" t="s">
        <v>31</v>
      </c>
      <c r="DE8" t="s">
        <v>3</v>
      </c>
      <c r="DF8">
        <f t="shared" si="7"/>
        <v>91.15</v>
      </c>
      <c r="DG8">
        <f t="shared" si="8"/>
        <v>0</v>
      </c>
      <c r="DH8">
        <f t="shared" si="0"/>
        <v>0</v>
      </c>
      <c r="DI8">
        <f t="shared" si="9"/>
        <v>0</v>
      </c>
      <c r="DJ8">
        <f t="shared" si="10"/>
        <v>91.15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ROW(Source!A32)</f>
        <v>32</v>
      </c>
      <c r="B9">
        <v>56661434</v>
      </c>
      <c r="C9">
        <v>56662893</v>
      </c>
      <c r="D9">
        <v>54737533</v>
      </c>
      <c r="E9">
        <v>1</v>
      </c>
      <c r="F9">
        <v>1</v>
      </c>
      <c r="G9">
        <v>1081</v>
      </c>
      <c r="H9">
        <v>3</v>
      </c>
      <c r="I9" t="s">
        <v>1343</v>
      </c>
      <c r="J9" t="s">
        <v>1344</v>
      </c>
      <c r="K9" t="s">
        <v>1345</v>
      </c>
      <c r="L9">
        <v>1327</v>
      </c>
      <c r="N9">
        <v>1005</v>
      </c>
      <c r="O9" t="s">
        <v>329</v>
      </c>
      <c r="P9" t="s">
        <v>329</v>
      </c>
      <c r="Q9">
        <v>1</v>
      </c>
      <c r="W9">
        <v>0</v>
      </c>
      <c r="X9">
        <v>53084736</v>
      </c>
      <c r="Y9">
        <f t="shared" si="1"/>
        <v>9.5000000000000001E-2</v>
      </c>
      <c r="AA9">
        <v>16.600000000000001</v>
      </c>
      <c r="AB9">
        <v>0</v>
      </c>
      <c r="AC9">
        <v>0</v>
      </c>
      <c r="AD9">
        <v>0</v>
      </c>
      <c r="AE9">
        <v>16.600000000000001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9.5000000000000001E-2</v>
      </c>
      <c r="AU9" t="s">
        <v>3</v>
      </c>
      <c r="AV9">
        <v>0</v>
      </c>
      <c r="AW9">
        <v>2</v>
      </c>
      <c r="AX9">
        <v>56662917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ROUND(Y9*Source!I32,9)</f>
        <v>1.52</v>
      </c>
      <c r="CY9">
        <f t="shared" si="2"/>
        <v>16.600000000000001</v>
      </c>
      <c r="CZ9">
        <f t="shared" si="3"/>
        <v>16.600000000000001</v>
      </c>
      <c r="DA9">
        <f t="shared" si="4"/>
        <v>1</v>
      </c>
      <c r="DB9">
        <f t="shared" si="5"/>
        <v>1.58</v>
      </c>
      <c r="DC9">
        <f t="shared" si="6"/>
        <v>0</v>
      </c>
      <c r="DD9" t="s">
        <v>31</v>
      </c>
      <c r="DE9" t="s">
        <v>3</v>
      </c>
      <c r="DF9">
        <f t="shared" si="7"/>
        <v>25.23</v>
      </c>
      <c r="DG9">
        <f t="shared" si="8"/>
        <v>0</v>
      </c>
      <c r="DH9">
        <f t="shared" si="0"/>
        <v>0</v>
      </c>
      <c r="DI9">
        <f t="shared" si="9"/>
        <v>0</v>
      </c>
      <c r="DJ9">
        <f t="shared" si="10"/>
        <v>25.23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ROW(Source!A32)</f>
        <v>32</v>
      </c>
      <c r="B10">
        <v>56661434</v>
      </c>
      <c r="C10">
        <v>56662893</v>
      </c>
      <c r="D10">
        <v>54737637</v>
      </c>
      <c r="E10">
        <v>1</v>
      </c>
      <c r="F10">
        <v>1</v>
      </c>
      <c r="G10">
        <v>1081</v>
      </c>
      <c r="H10">
        <v>3</v>
      </c>
      <c r="I10" t="s">
        <v>1346</v>
      </c>
      <c r="J10" t="s">
        <v>1347</v>
      </c>
      <c r="K10" t="s">
        <v>1348</v>
      </c>
      <c r="L10">
        <v>1348</v>
      </c>
      <c r="N10">
        <v>1009</v>
      </c>
      <c r="O10" t="s">
        <v>547</v>
      </c>
      <c r="P10" t="s">
        <v>547</v>
      </c>
      <c r="Q10">
        <v>1000</v>
      </c>
      <c r="W10">
        <v>0</v>
      </c>
      <c r="X10">
        <v>1270042986</v>
      </c>
      <c r="Y10">
        <f t="shared" si="1"/>
        <v>3.8000000000000002E-4</v>
      </c>
      <c r="AA10">
        <v>16214.84</v>
      </c>
      <c r="AB10">
        <v>0</v>
      </c>
      <c r="AC10">
        <v>0</v>
      </c>
      <c r="AD10">
        <v>0</v>
      </c>
      <c r="AE10">
        <v>16214.84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3.8000000000000002E-4</v>
      </c>
      <c r="AU10" t="s">
        <v>3</v>
      </c>
      <c r="AV10">
        <v>0</v>
      </c>
      <c r="AW10">
        <v>2</v>
      </c>
      <c r="AX10">
        <v>56662918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ROUND(Y10*Source!I32,9)</f>
        <v>6.0800000000000003E-3</v>
      </c>
      <c r="CY10">
        <f t="shared" si="2"/>
        <v>16214.84</v>
      </c>
      <c r="CZ10">
        <f t="shared" si="3"/>
        <v>16214.84</v>
      </c>
      <c r="DA10">
        <f t="shared" si="4"/>
        <v>1</v>
      </c>
      <c r="DB10">
        <f t="shared" si="5"/>
        <v>6.16</v>
      </c>
      <c r="DC10">
        <f t="shared" si="6"/>
        <v>0</v>
      </c>
      <c r="DD10" t="s">
        <v>31</v>
      </c>
      <c r="DE10" t="s">
        <v>3</v>
      </c>
      <c r="DF10">
        <f t="shared" si="7"/>
        <v>98.59</v>
      </c>
      <c r="DG10">
        <f t="shared" si="8"/>
        <v>0</v>
      </c>
      <c r="DH10">
        <f t="shared" si="0"/>
        <v>0</v>
      </c>
      <c r="DI10">
        <f t="shared" si="9"/>
        <v>0</v>
      </c>
      <c r="DJ10">
        <f t="shared" si="10"/>
        <v>98.59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56661434</v>
      </c>
      <c r="C11">
        <v>56662893</v>
      </c>
      <c r="D11">
        <v>54737318</v>
      </c>
      <c r="E11">
        <v>1</v>
      </c>
      <c r="F11">
        <v>1</v>
      </c>
      <c r="G11">
        <v>1081</v>
      </c>
      <c r="H11">
        <v>3</v>
      </c>
      <c r="I11" t="s">
        <v>1269</v>
      </c>
      <c r="J11" t="s">
        <v>1271</v>
      </c>
      <c r="K11" t="s">
        <v>1270</v>
      </c>
      <c r="L11">
        <v>1348</v>
      </c>
      <c r="N11">
        <v>1009</v>
      </c>
      <c r="O11" t="s">
        <v>547</v>
      </c>
      <c r="P11" t="s">
        <v>547</v>
      </c>
      <c r="Q11">
        <v>1000</v>
      </c>
      <c r="W11">
        <v>0</v>
      </c>
      <c r="X11">
        <v>-268464753</v>
      </c>
      <c r="Y11">
        <f t="shared" si="1"/>
        <v>4.1999999999999997E-3</v>
      </c>
      <c r="AA11">
        <v>17868.28</v>
      </c>
      <c r="AB11">
        <v>0</v>
      </c>
      <c r="AC11">
        <v>0</v>
      </c>
      <c r="AD11">
        <v>0</v>
      </c>
      <c r="AE11">
        <v>17868.28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4.1999999999999997E-3</v>
      </c>
      <c r="AU11" t="s">
        <v>3</v>
      </c>
      <c r="AV11">
        <v>0</v>
      </c>
      <c r="AW11">
        <v>2</v>
      </c>
      <c r="AX11">
        <v>56662919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ROUND(Y11*Source!I32,9)</f>
        <v>6.7199999999999996E-2</v>
      </c>
      <c r="CY11">
        <f t="shared" si="2"/>
        <v>17868.28</v>
      </c>
      <c r="CZ11">
        <f t="shared" si="3"/>
        <v>17868.28</v>
      </c>
      <c r="DA11">
        <f t="shared" si="4"/>
        <v>1</v>
      </c>
      <c r="DB11">
        <f t="shared" si="5"/>
        <v>75.05</v>
      </c>
      <c r="DC11">
        <f t="shared" si="6"/>
        <v>0</v>
      </c>
      <c r="DD11" t="s">
        <v>31</v>
      </c>
      <c r="DE11" t="s">
        <v>3</v>
      </c>
      <c r="DF11">
        <f t="shared" si="7"/>
        <v>1200.75</v>
      </c>
      <c r="DG11">
        <f t="shared" si="8"/>
        <v>0</v>
      </c>
      <c r="DH11">
        <f t="shared" si="0"/>
        <v>0</v>
      </c>
      <c r="DI11">
        <f t="shared" si="9"/>
        <v>0</v>
      </c>
      <c r="DJ11">
        <f t="shared" si="10"/>
        <v>1200.75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56661434</v>
      </c>
      <c r="C12">
        <v>56662893</v>
      </c>
      <c r="D12">
        <v>54737320</v>
      </c>
      <c r="E12">
        <v>1</v>
      </c>
      <c r="F12">
        <v>1</v>
      </c>
      <c r="G12">
        <v>1081</v>
      </c>
      <c r="H12">
        <v>3</v>
      </c>
      <c r="I12" t="s">
        <v>1349</v>
      </c>
      <c r="J12" t="s">
        <v>1350</v>
      </c>
      <c r="K12" t="s">
        <v>1351</v>
      </c>
      <c r="L12">
        <v>1348</v>
      </c>
      <c r="N12">
        <v>1009</v>
      </c>
      <c r="O12" t="s">
        <v>547</v>
      </c>
      <c r="P12" t="s">
        <v>547</v>
      </c>
      <c r="Q12">
        <v>1000</v>
      </c>
      <c r="W12">
        <v>0</v>
      </c>
      <c r="X12">
        <v>-1638796921</v>
      </c>
      <c r="Y12">
        <f t="shared" si="1"/>
        <v>9.6000000000000002E-4</v>
      </c>
      <c r="AA12">
        <v>26867.38</v>
      </c>
      <c r="AB12">
        <v>0</v>
      </c>
      <c r="AC12">
        <v>0</v>
      </c>
      <c r="AD12">
        <v>0</v>
      </c>
      <c r="AE12">
        <v>26867.38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9.6000000000000002E-4</v>
      </c>
      <c r="AU12" t="s">
        <v>3</v>
      </c>
      <c r="AV12">
        <v>0</v>
      </c>
      <c r="AW12">
        <v>2</v>
      </c>
      <c r="AX12">
        <v>56662920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ROUND(Y12*Source!I32,9)</f>
        <v>1.536E-2</v>
      </c>
      <c r="CY12">
        <f t="shared" si="2"/>
        <v>26867.38</v>
      </c>
      <c r="CZ12">
        <f t="shared" si="3"/>
        <v>26867.38</v>
      </c>
      <c r="DA12">
        <f t="shared" si="4"/>
        <v>1</v>
      </c>
      <c r="DB12">
        <f t="shared" si="5"/>
        <v>25.79</v>
      </c>
      <c r="DC12">
        <f t="shared" si="6"/>
        <v>0</v>
      </c>
      <c r="DD12" t="s">
        <v>31</v>
      </c>
      <c r="DE12" t="s">
        <v>3</v>
      </c>
      <c r="DF12">
        <f t="shared" si="7"/>
        <v>412.68</v>
      </c>
      <c r="DG12">
        <f t="shared" si="8"/>
        <v>0</v>
      </c>
      <c r="DH12">
        <f t="shared" si="0"/>
        <v>0</v>
      </c>
      <c r="DI12">
        <f t="shared" si="9"/>
        <v>0</v>
      </c>
      <c r="DJ12">
        <f t="shared" si="10"/>
        <v>412.68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ROW(Source!A32)</f>
        <v>32</v>
      </c>
      <c r="B13">
        <v>56661434</v>
      </c>
      <c r="C13">
        <v>56662893</v>
      </c>
      <c r="D13">
        <v>54737805</v>
      </c>
      <c r="E13">
        <v>1</v>
      </c>
      <c r="F13">
        <v>1</v>
      </c>
      <c r="G13">
        <v>1081</v>
      </c>
      <c r="H13">
        <v>3</v>
      </c>
      <c r="I13" t="s">
        <v>1352</v>
      </c>
      <c r="J13" t="s">
        <v>1353</v>
      </c>
      <c r="K13" t="s">
        <v>1354</v>
      </c>
      <c r="L13">
        <v>1346</v>
      </c>
      <c r="N13">
        <v>1009</v>
      </c>
      <c r="O13" t="s">
        <v>1171</v>
      </c>
      <c r="P13" t="s">
        <v>1171</v>
      </c>
      <c r="Q13">
        <v>1</v>
      </c>
      <c r="W13">
        <v>0</v>
      </c>
      <c r="X13">
        <v>488689173</v>
      </c>
      <c r="Y13">
        <f t="shared" si="1"/>
        <v>4.4999999999999998E-2</v>
      </c>
      <c r="AA13">
        <v>20.190000000000001</v>
      </c>
      <c r="AB13">
        <v>0</v>
      </c>
      <c r="AC13">
        <v>0</v>
      </c>
      <c r="AD13">
        <v>0</v>
      </c>
      <c r="AE13">
        <v>20.190000000000001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4.4999999999999998E-2</v>
      </c>
      <c r="AU13" t="s">
        <v>3</v>
      </c>
      <c r="AV13">
        <v>0</v>
      </c>
      <c r="AW13">
        <v>2</v>
      </c>
      <c r="AX13">
        <v>56662921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ROUND(Y13*Source!I32,9)</f>
        <v>0.72</v>
      </c>
      <c r="CY13">
        <f t="shared" si="2"/>
        <v>20.190000000000001</v>
      </c>
      <c r="CZ13">
        <f t="shared" si="3"/>
        <v>20.190000000000001</v>
      </c>
      <c r="DA13">
        <f t="shared" si="4"/>
        <v>1</v>
      </c>
      <c r="DB13">
        <f t="shared" si="5"/>
        <v>0.91</v>
      </c>
      <c r="DC13">
        <f t="shared" si="6"/>
        <v>0</v>
      </c>
      <c r="DD13" t="s">
        <v>31</v>
      </c>
      <c r="DE13" t="s">
        <v>3</v>
      </c>
      <c r="DF13">
        <f t="shared" si="7"/>
        <v>14.54</v>
      </c>
      <c r="DG13">
        <f t="shared" si="8"/>
        <v>0</v>
      </c>
      <c r="DH13">
        <f t="shared" si="0"/>
        <v>0</v>
      </c>
      <c r="DI13">
        <f t="shared" si="9"/>
        <v>0</v>
      </c>
      <c r="DJ13">
        <f t="shared" si="10"/>
        <v>14.54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ROW(Source!A32)</f>
        <v>32</v>
      </c>
      <c r="B14">
        <v>56661434</v>
      </c>
      <c r="C14">
        <v>56662893</v>
      </c>
      <c r="D14">
        <v>54753765</v>
      </c>
      <c r="E14">
        <v>1</v>
      </c>
      <c r="F14">
        <v>1</v>
      </c>
      <c r="G14">
        <v>1081</v>
      </c>
      <c r="H14">
        <v>3</v>
      </c>
      <c r="I14" t="s">
        <v>1355</v>
      </c>
      <c r="J14" t="s">
        <v>1356</v>
      </c>
      <c r="K14" t="s">
        <v>1357</v>
      </c>
      <c r="L14">
        <v>1391</v>
      </c>
      <c r="N14">
        <v>1013</v>
      </c>
      <c r="O14" t="s">
        <v>1358</v>
      </c>
      <c r="P14" t="s">
        <v>1358</v>
      </c>
      <c r="Q14">
        <v>1</v>
      </c>
      <c r="W14">
        <v>0</v>
      </c>
      <c r="X14">
        <v>297294583</v>
      </c>
      <c r="Y14">
        <f t="shared" si="1"/>
        <v>3</v>
      </c>
      <c r="AA14">
        <v>11.9</v>
      </c>
      <c r="AB14">
        <v>0</v>
      </c>
      <c r="AC14">
        <v>0</v>
      </c>
      <c r="AD14">
        <v>0</v>
      </c>
      <c r="AE14">
        <v>11.9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3</v>
      </c>
      <c r="AU14" t="s">
        <v>3</v>
      </c>
      <c r="AV14">
        <v>0</v>
      </c>
      <c r="AW14">
        <v>2</v>
      </c>
      <c r="AX14">
        <v>56662922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ROUND(Y14*Source!I32,9)</f>
        <v>48</v>
      </c>
      <c r="CY14">
        <f t="shared" si="2"/>
        <v>11.9</v>
      </c>
      <c r="CZ14">
        <f t="shared" si="3"/>
        <v>11.9</v>
      </c>
      <c r="DA14">
        <f t="shared" si="4"/>
        <v>1</v>
      </c>
      <c r="DB14">
        <f t="shared" si="5"/>
        <v>35.700000000000003</v>
      </c>
      <c r="DC14">
        <f t="shared" si="6"/>
        <v>0</v>
      </c>
      <c r="DD14" t="s">
        <v>31</v>
      </c>
      <c r="DE14" t="s">
        <v>3</v>
      </c>
      <c r="DF14">
        <f t="shared" si="7"/>
        <v>571.20000000000005</v>
      </c>
      <c r="DG14">
        <f t="shared" si="8"/>
        <v>0</v>
      </c>
      <c r="DH14">
        <f t="shared" si="0"/>
        <v>0</v>
      </c>
      <c r="DI14">
        <f t="shared" si="9"/>
        <v>0</v>
      </c>
      <c r="DJ14">
        <f t="shared" si="10"/>
        <v>571.20000000000005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ROW(Source!A32)</f>
        <v>32</v>
      </c>
      <c r="B15">
        <v>56661434</v>
      </c>
      <c r="C15">
        <v>56662893</v>
      </c>
      <c r="D15">
        <v>54744825</v>
      </c>
      <c r="E15">
        <v>1</v>
      </c>
      <c r="F15">
        <v>1</v>
      </c>
      <c r="G15">
        <v>1081</v>
      </c>
      <c r="H15">
        <v>3</v>
      </c>
      <c r="I15" t="s">
        <v>1359</v>
      </c>
      <c r="J15" t="s">
        <v>1360</v>
      </c>
      <c r="K15" t="s">
        <v>1361</v>
      </c>
      <c r="L15">
        <v>1339</v>
      </c>
      <c r="N15">
        <v>1007</v>
      </c>
      <c r="O15" t="s">
        <v>1102</v>
      </c>
      <c r="P15" t="s">
        <v>1102</v>
      </c>
      <c r="Q15">
        <v>1</v>
      </c>
      <c r="W15">
        <v>0</v>
      </c>
      <c r="X15">
        <v>180148843</v>
      </c>
      <c r="Y15">
        <f t="shared" si="1"/>
        <v>8.9999999999999993E-3</v>
      </c>
      <c r="AA15">
        <v>384.42</v>
      </c>
      <c r="AB15">
        <v>0</v>
      </c>
      <c r="AC15">
        <v>0</v>
      </c>
      <c r="AD15">
        <v>0</v>
      </c>
      <c r="AE15">
        <v>384.42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8.9999999999999993E-3</v>
      </c>
      <c r="AU15" t="s">
        <v>3</v>
      </c>
      <c r="AV15">
        <v>0</v>
      </c>
      <c r="AW15">
        <v>2</v>
      </c>
      <c r="AX15">
        <v>56662923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ROUND(Y15*Source!I32,9)</f>
        <v>0.14399999999999999</v>
      </c>
      <c r="CY15">
        <f t="shared" si="2"/>
        <v>384.42</v>
      </c>
      <c r="CZ15">
        <f t="shared" si="3"/>
        <v>384.42</v>
      </c>
      <c r="DA15">
        <f t="shared" si="4"/>
        <v>1</v>
      </c>
      <c r="DB15">
        <f t="shared" si="5"/>
        <v>3.46</v>
      </c>
      <c r="DC15">
        <f t="shared" si="6"/>
        <v>0</v>
      </c>
      <c r="DD15" t="s">
        <v>31</v>
      </c>
      <c r="DE15" t="s">
        <v>3</v>
      </c>
      <c r="DF15">
        <f t="shared" si="7"/>
        <v>55.36</v>
      </c>
      <c r="DG15">
        <f t="shared" si="8"/>
        <v>0</v>
      </c>
      <c r="DH15">
        <f t="shared" si="0"/>
        <v>0</v>
      </c>
      <c r="DI15">
        <f t="shared" si="9"/>
        <v>0</v>
      </c>
      <c r="DJ15">
        <f t="shared" si="10"/>
        <v>55.36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ROW(Source!A33)</f>
        <v>33</v>
      </c>
      <c r="B16">
        <v>56661436</v>
      </c>
      <c r="C16">
        <v>56662893</v>
      </c>
      <c r="D16">
        <v>54702434</v>
      </c>
      <c r="E16">
        <v>1081</v>
      </c>
      <c r="F16">
        <v>1</v>
      </c>
      <c r="G16">
        <v>1081</v>
      </c>
      <c r="H16">
        <v>1</v>
      </c>
      <c r="I16" t="s">
        <v>1317</v>
      </c>
      <c r="J16" t="s">
        <v>3</v>
      </c>
      <c r="K16" t="s">
        <v>1318</v>
      </c>
      <c r="L16">
        <v>1191</v>
      </c>
      <c r="N16">
        <v>1013</v>
      </c>
      <c r="O16" t="s">
        <v>1319</v>
      </c>
      <c r="P16" t="s">
        <v>1319</v>
      </c>
      <c r="Q16">
        <v>1</v>
      </c>
      <c r="W16">
        <v>0</v>
      </c>
      <c r="X16">
        <v>476480486</v>
      </c>
      <c r="Y16">
        <f>(((AT16*1.2)*1.15)*1.05)</f>
        <v>58.104899999999994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40.1</v>
      </c>
      <c r="AU16" t="s">
        <v>33</v>
      </c>
      <c r="AV16">
        <v>1</v>
      </c>
      <c r="AW16">
        <v>2</v>
      </c>
      <c r="AX16">
        <v>56662909</v>
      </c>
      <c r="AY16">
        <v>1</v>
      </c>
      <c r="AZ16">
        <v>0</v>
      </c>
      <c r="BA16">
        <v>17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ROUND(AT16*Source!I33*AH16*AL16,2)</f>
        <v>0</v>
      </c>
      <c r="CV16">
        <f>ROUND(Y16*Source!I33,9)</f>
        <v>929.67840000000001</v>
      </c>
      <c r="CW16">
        <v>0</v>
      </c>
      <c r="CX16">
        <f>ROUND(Y16*Source!I33,9)</f>
        <v>929.67840000000001</v>
      </c>
      <c r="CY16">
        <f>AD16</f>
        <v>0</v>
      </c>
      <c r="CZ16">
        <f>AH16</f>
        <v>0</v>
      </c>
      <c r="DA16">
        <f>AL16</f>
        <v>1</v>
      </c>
      <c r="DB16">
        <f>ROUND((((ROUND(AT16*CZ16,2)*1.2)*1.15)*1.05),6)</f>
        <v>0</v>
      </c>
      <c r="DC16">
        <f>ROUND((((ROUND(AT16*AG16,2)*1.2)*1.15)*1.05),6)</f>
        <v>0</v>
      </c>
      <c r="DD16" t="s">
        <v>3</v>
      </c>
      <c r="DE16" t="s">
        <v>3</v>
      </c>
      <c r="DF16">
        <f>ROUND(ROUND(AE16,2)*CX16,2)</f>
        <v>0</v>
      </c>
      <c r="DG16">
        <f>ROUND(ROUND(AF16,2)*CX16,2)</f>
        <v>0</v>
      </c>
      <c r="DH16">
        <f t="shared" si="0"/>
        <v>0</v>
      </c>
      <c r="DI16">
        <f>ROUND(ROUND(AH16,2)*CX16,2)</f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ROW(Source!A33)</f>
        <v>33</v>
      </c>
      <c r="B17">
        <v>56661436</v>
      </c>
      <c r="C17">
        <v>56662893</v>
      </c>
      <c r="D17">
        <v>54768040</v>
      </c>
      <c r="E17">
        <v>1</v>
      </c>
      <c r="F17">
        <v>1</v>
      </c>
      <c r="G17">
        <v>1081</v>
      </c>
      <c r="H17">
        <v>2</v>
      </c>
      <c r="I17" t="s">
        <v>1320</v>
      </c>
      <c r="J17" t="s">
        <v>1321</v>
      </c>
      <c r="K17" t="s">
        <v>1322</v>
      </c>
      <c r="L17">
        <v>1368</v>
      </c>
      <c r="N17">
        <v>1011</v>
      </c>
      <c r="O17" t="s">
        <v>1323</v>
      </c>
      <c r="P17" t="s">
        <v>1323</v>
      </c>
      <c r="Q17">
        <v>1</v>
      </c>
      <c r="W17">
        <v>0</v>
      </c>
      <c r="X17">
        <v>1498588441</v>
      </c>
      <c r="Y17">
        <f>(((AT17*1.2)*1.25)*1.05)</f>
        <v>2.2837499999999999</v>
      </c>
      <c r="AA17">
        <v>0</v>
      </c>
      <c r="AB17">
        <v>102.11</v>
      </c>
      <c r="AC17">
        <v>0</v>
      </c>
      <c r="AD17">
        <v>0</v>
      </c>
      <c r="AE17">
        <v>0</v>
      </c>
      <c r="AF17">
        <v>7.11</v>
      </c>
      <c r="AG17">
        <v>0</v>
      </c>
      <c r="AH17">
        <v>0</v>
      </c>
      <c r="AI17">
        <v>1</v>
      </c>
      <c r="AJ17">
        <v>13.46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1.45</v>
      </c>
      <c r="AU17" t="s">
        <v>32</v>
      </c>
      <c r="AV17">
        <v>0</v>
      </c>
      <c r="AW17">
        <v>2</v>
      </c>
      <c r="AX17">
        <v>56662910</v>
      </c>
      <c r="AY17">
        <v>1</v>
      </c>
      <c r="AZ17">
        <v>0</v>
      </c>
      <c r="BA17">
        <v>18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ROUND(Y17*Source!I33*DO17,9)</f>
        <v>0</v>
      </c>
      <c r="CX17">
        <f>ROUND(Y17*Source!I33,9)</f>
        <v>36.54</v>
      </c>
      <c r="CY17">
        <f>AB17</f>
        <v>102.11</v>
      </c>
      <c r="CZ17">
        <f>AF17</f>
        <v>7.11</v>
      </c>
      <c r="DA17">
        <f>AJ17</f>
        <v>13.46</v>
      </c>
      <c r="DB17">
        <f>ROUND((((ROUND(AT17*CZ17,2)*1.2)*1.25)*1.05),6)</f>
        <v>16.238250000000001</v>
      </c>
      <c r="DC17">
        <f>ROUND((((ROUND(AT17*AG17,2)*1.2)*1.25)*1.05),6)</f>
        <v>0</v>
      </c>
      <c r="DD17" t="s">
        <v>3</v>
      </c>
      <c r="DE17" t="s">
        <v>3</v>
      </c>
      <c r="DF17">
        <f>ROUND(ROUND(AE17,2)*CX17,2)</f>
        <v>0</v>
      </c>
      <c r="DG17">
        <f>ROUND(ROUND(AF17*AJ17,2)*CX17,2)</f>
        <v>3496.88</v>
      </c>
      <c r="DH17">
        <f t="shared" si="0"/>
        <v>0</v>
      </c>
      <c r="DI17">
        <f>ROUND(ROUND(AH17,2)*CX17,2)</f>
        <v>0</v>
      </c>
      <c r="DJ17">
        <f>DG17</f>
        <v>3496.88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ROW(Source!A33)</f>
        <v>33</v>
      </c>
      <c r="B18">
        <v>56661436</v>
      </c>
      <c r="C18">
        <v>56662893</v>
      </c>
      <c r="D18">
        <v>54768339</v>
      </c>
      <c r="E18">
        <v>1</v>
      </c>
      <c r="F18">
        <v>1</v>
      </c>
      <c r="G18">
        <v>1081</v>
      </c>
      <c r="H18">
        <v>2</v>
      </c>
      <c r="I18" t="s">
        <v>1324</v>
      </c>
      <c r="J18" t="s">
        <v>1325</v>
      </c>
      <c r="K18" t="s">
        <v>1326</v>
      </c>
      <c r="L18">
        <v>1368</v>
      </c>
      <c r="N18">
        <v>1011</v>
      </c>
      <c r="O18" t="s">
        <v>1323</v>
      </c>
      <c r="P18" t="s">
        <v>1323</v>
      </c>
      <c r="Q18">
        <v>1</v>
      </c>
      <c r="W18">
        <v>0</v>
      </c>
      <c r="X18">
        <v>874612079</v>
      </c>
      <c r="Y18">
        <f>(((AT18*1.2)*1.25)*1.05)</f>
        <v>0.47249999999999998</v>
      </c>
      <c r="AA18">
        <v>0</v>
      </c>
      <c r="AB18">
        <v>1513.56</v>
      </c>
      <c r="AC18">
        <v>758.78</v>
      </c>
      <c r="AD18">
        <v>0</v>
      </c>
      <c r="AE18">
        <v>0</v>
      </c>
      <c r="AF18">
        <v>83.1</v>
      </c>
      <c r="AG18">
        <v>12.62</v>
      </c>
      <c r="AH18">
        <v>0</v>
      </c>
      <c r="AI18">
        <v>1</v>
      </c>
      <c r="AJ18">
        <v>17.07</v>
      </c>
      <c r="AK18">
        <v>56.35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0.3</v>
      </c>
      <c r="AU18" t="s">
        <v>32</v>
      </c>
      <c r="AV18">
        <v>0</v>
      </c>
      <c r="AW18">
        <v>2</v>
      </c>
      <c r="AX18">
        <v>56662911</v>
      </c>
      <c r="AY18">
        <v>1</v>
      </c>
      <c r="AZ18">
        <v>0</v>
      </c>
      <c r="BA18">
        <v>19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ROUND(Y18*Source!I33*DO18,9)</f>
        <v>95.407200000000003</v>
      </c>
      <c r="CX18">
        <f>ROUND(Y18*Source!I33,9)</f>
        <v>7.56</v>
      </c>
      <c r="CY18">
        <f>AB18</f>
        <v>1513.56</v>
      </c>
      <c r="CZ18">
        <f>AF18</f>
        <v>83.1</v>
      </c>
      <c r="DA18">
        <f>AJ18</f>
        <v>17.07</v>
      </c>
      <c r="DB18">
        <f>ROUND((((ROUND(AT18*CZ18,2)*1.2)*1.25)*1.05),6)</f>
        <v>39.264749999999999</v>
      </c>
      <c r="DC18">
        <f>ROUND((((ROUND(AT18*AG18,2)*1.2)*1.25)*1.05),6)</f>
        <v>5.9692499999999997</v>
      </c>
      <c r="DD18" t="s">
        <v>3</v>
      </c>
      <c r="DE18" t="s">
        <v>3</v>
      </c>
      <c r="DF18">
        <f>ROUND(ROUND(AE18,2)*CX18,2)</f>
        <v>0</v>
      </c>
      <c r="DG18">
        <f>ROUND(ROUND(AF18*AJ18,2)*CX18,2)</f>
        <v>10724.01</v>
      </c>
      <c r="DH18">
        <f>ROUND(ROUND(AG18*AK18,2)*CX18,2)</f>
        <v>5376.22</v>
      </c>
      <c r="DI18">
        <f>ROUND(ROUND(AH18,2)*CX18,2)</f>
        <v>0</v>
      </c>
      <c r="DJ18">
        <f>DG18</f>
        <v>10724.01</v>
      </c>
      <c r="DK18">
        <v>0</v>
      </c>
      <c r="DL18" t="s">
        <v>1327</v>
      </c>
      <c r="DM18">
        <v>0</v>
      </c>
      <c r="DN18" t="s">
        <v>1319</v>
      </c>
      <c r="DO18">
        <v>12.62</v>
      </c>
    </row>
    <row r="19" spans="1:119" x14ac:dyDescent="0.2">
      <c r="A19">
        <f>ROW(Source!A33)</f>
        <v>33</v>
      </c>
      <c r="B19">
        <v>56661436</v>
      </c>
      <c r="C19">
        <v>56662893</v>
      </c>
      <c r="D19">
        <v>54767573</v>
      </c>
      <c r="E19">
        <v>1</v>
      </c>
      <c r="F19">
        <v>1</v>
      </c>
      <c r="G19">
        <v>1081</v>
      </c>
      <c r="H19">
        <v>2</v>
      </c>
      <c r="I19" t="s">
        <v>1328</v>
      </c>
      <c r="J19" t="s">
        <v>1329</v>
      </c>
      <c r="K19" t="s">
        <v>1330</v>
      </c>
      <c r="L19">
        <v>1368</v>
      </c>
      <c r="N19">
        <v>1011</v>
      </c>
      <c r="O19" t="s">
        <v>1323</v>
      </c>
      <c r="P19" t="s">
        <v>1323</v>
      </c>
      <c r="Q19">
        <v>1</v>
      </c>
      <c r="W19">
        <v>0</v>
      </c>
      <c r="X19">
        <v>-44940208</v>
      </c>
      <c r="Y19">
        <f>(((AT19*1.2)*1.25)*1.05)</f>
        <v>0.315</v>
      </c>
      <c r="AA19">
        <v>0</v>
      </c>
      <c r="AB19">
        <v>2758.65</v>
      </c>
      <c r="AC19">
        <v>1017.92</v>
      </c>
      <c r="AD19">
        <v>0</v>
      </c>
      <c r="AE19">
        <v>0</v>
      </c>
      <c r="AF19">
        <v>179.17</v>
      </c>
      <c r="AG19">
        <v>16.93</v>
      </c>
      <c r="AH19">
        <v>0</v>
      </c>
      <c r="AI19">
        <v>1</v>
      </c>
      <c r="AJ19">
        <v>14.43</v>
      </c>
      <c r="AK19">
        <v>56.35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0.2</v>
      </c>
      <c r="AU19" t="s">
        <v>32</v>
      </c>
      <c r="AV19">
        <v>0</v>
      </c>
      <c r="AW19">
        <v>2</v>
      </c>
      <c r="AX19">
        <v>56662912</v>
      </c>
      <c r="AY19">
        <v>1</v>
      </c>
      <c r="AZ19">
        <v>0</v>
      </c>
      <c r="BA19">
        <v>20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f>ROUND(Y19*Source!I33*DO19,9)</f>
        <v>85.327200000000005</v>
      </c>
      <c r="CX19">
        <f>ROUND(Y19*Source!I33,9)</f>
        <v>5.04</v>
      </c>
      <c r="CY19">
        <f>AB19</f>
        <v>2758.65</v>
      </c>
      <c r="CZ19">
        <f>AF19</f>
        <v>179.17</v>
      </c>
      <c r="DA19">
        <f>AJ19</f>
        <v>14.43</v>
      </c>
      <c r="DB19">
        <f>ROUND((((ROUND(AT19*CZ19,2)*1.2)*1.25)*1.05),6)</f>
        <v>56.432250000000003</v>
      </c>
      <c r="DC19">
        <f>ROUND((((ROUND(AT19*AG19,2)*1.2)*1.25)*1.05),6)</f>
        <v>5.3392499999999998</v>
      </c>
      <c r="DD19" t="s">
        <v>3</v>
      </c>
      <c r="DE19" t="s">
        <v>3</v>
      </c>
      <c r="DF19">
        <f>ROUND(ROUND(AE19,2)*CX19,2)</f>
        <v>0</v>
      </c>
      <c r="DG19">
        <f>ROUND(ROUND(AF19*AJ19,2)*CX19,2)</f>
        <v>13030.52</v>
      </c>
      <c r="DH19">
        <f>ROUND(ROUND(AG19*AK19,2)*CX19,2)</f>
        <v>4808.21</v>
      </c>
      <c r="DI19">
        <f>ROUND(ROUND(AH19,2)*CX19,2)</f>
        <v>0</v>
      </c>
      <c r="DJ19">
        <f>DG19</f>
        <v>13030.52</v>
      </c>
      <c r="DK19">
        <v>0</v>
      </c>
      <c r="DL19" t="s">
        <v>1327</v>
      </c>
      <c r="DM19">
        <v>0</v>
      </c>
      <c r="DN19" t="s">
        <v>1319</v>
      </c>
      <c r="DO19">
        <v>16.93</v>
      </c>
    </row>
    <row r="20" spans="1:119" x14ac:dyDescent="0.2">
      <c r="A20">
        <f>ROW(Source!A33)</f>
        <v>33</v>
      </c>
      <c r="B20">
        <v>56661436</v>
      </c>
      <c r="C20">
        <v>56662893</v>
      </c>
      <c r="D20">
        <v>54737969</v>
      </c>
      <c r="E20">
        <v>1</v>
      </c>
      <c r="F20">
        <v>1</v>
      </c>
      <c r="G20">
        <v>1081</v>
      </c>
      <c r="H20">
        <v>3</v>
      </c>
      <c r="I20" t="s">
        <v>1331</v>
      </c>
      <c r="J20" t="s">
        <v>1332</v>
      </c>
      <c r="K20" t="s">
        <v>1333</v>
      </c>
      <c r="L20">
        <v>1348</v>
      </c>
      <c r="N20">
        <v>1009</v>
      </c>
      <c r="O20" t="s">
        <v>547</v>
      </c>
      <c r="P20" t="s">
        <v>547</v>
      </c>
      <c r="Q20">
        <v>1000</v>
      </c>
      <c r="W20">
        <v>0</v>
      </c>
      <c r="X20">
        <v>-287838193</v>
      </c>
      <c r="Y20">
        <f t="shared" ref="Y20:Y30" si="11">AT20</f>
        <v>2.7200000000000002E-3</v>
      </c>
      <c r="AA20">
        <v>103783.79</v>
      </c>
      <c r="AB20">
        <v>0</v>
      </c>
      <c r="AC20">
        <v>0</v>
      </c>
      <c r="AD20">
        <v>0</v>
      </c>
      <c r="AE20">
        <v>23114.43</v>
      </c>
      <c r="AF20">
        <v>0</v>
      </c>
      <c r="AG20">
        <v>0</v>
      </c>
      <c r="AH20">
        <v>0</v>
      </c>
      <c r="AI20">
        <v>4.49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2.7200000000000002E-3</v>
      </c>
      <c r="AU20" t="s">
        <v>3</v>
      </c>
      <c r="AV20">
        <v>0</v>
      </c>
      <c r="AW20">
        <v>2</v>
      </c>
      <c r="AX20">
        <v>56662913</v>
      </c>
      <c r="AY20">
        <v>1</v>
      </c>
      <c r="AZ20">
        <v>0</v>
      </c>
      <c r="BA20">
        <v>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ROUND(Y20*Source!I33,9)</f>
        <v>4.3520000000000003E-2</v>
      </c>
      <c r="CY20">
        <f t="shared" ref="CY20:CY30" si="12">AA20</f>
        <v>103783.79</v>
      </c>
      <c r="CZ20">
        <f t="shared" ref="CZ20:CZ30" si="13">AE20</f>
        <v>23114.43</v>
      </c>
      <c r="DA20">
        <f t="shared" ref="DA20:DA30" si="14">AI20</f>
        <v>4.49</v>
      </c>
      <c r="DB20">
        <f t="shared" ref="DB20:DB30" si="15">ROUND(((ROUND(AT20*CZ20,2)*1)*1),6)</f>
        <v>62.87</v>
      </c>
      <c r="DC20">
        <f t="shared" ref="DC20:DC30" si="16">ROUND(ROUND(AT20*AG20,2),6)</f>
        <v>0</v>
      </c>
      <c r="DD20" t="s">
        <v>31</v>
      </c>
      <c r="DE20" t="s">
        <v>3</v>
      </c>
      <c r="DF20">
        <f t="shared" ref="DF20:DF30" si="17">ROUND(((ROUND(AE20*AI20,2)*1)*1)*CX20,2)</f>
        <v>4516.67</v>
      </c>
      <c r="DG20">
        <f t="shared" ref="DG20:DG30" si="18">ROUND(((ROUND(AF20,2)*1)*1)*CX20,2)</f>
        <v>0</v>
      </c>
      <c r="DH20">
        <f t="shared" ref="DH20:DH47" si="19">ROUND(ROUND(AG20,2)*CX20,2)</f>
        <v>0</v>
      </c>
      <c r="DI20">
        <f t="shared" ref="DI20:DI30" si="20">ROUND(((ROUND(AH20,2)*1)*1)*CX20,2)</f>
        <v>0</v>
      </c>
      <c r="DJ20">
        <f t="shared" ref="DJ20:DJ30" si="21">DF20</f>
        <v>4516.67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ROW(Source!A33)</f>
        <v>33</v>
      </c>
      <c r="B21">
        <v>56661436</v>
      </c>
      <c r="C21">
        <v>56662893</v>
      </c>
      <c r="D21">
        <v>54738341</v>
      </c>
      <c r="E21">
        <v>1</v>
      </c>
      <c r="F21">
        <v>1</v>
      </c>
      <c r="G21">
        <v>1081</v>
      </c>
      <c r="H21">
        <v>3</v>
      </c>
      <c r="I21" t="s">
        <v>1334</v>
      </c>
      <c r="J21" t="s">
        <v>1335</v>
      </c>
      <c r="K21" t="s">
        <v>1336</v>
      </c>
      <c r="L21">
        <v>1348</v>
      </c>
      <c r="N21">
        <v>1009</v>
      </c>
      <c r="O21" t="s">
        <v>547</v>
      </c>
      <c r="P21" t="s">
        <v>547</v>
      </c>
      <c r="Q21">
        <v>1000</v>
      </c>
      <c r="W21">
        <v>0</v>
      </c>
      <c r="X21">
        <v>-1416888448</v>
      </c>
      <c r="Y21">
        <f t="shared" si="11"/>
        <v>1.8000000000000001E-4</v>
      </c>
      <c r="AA21">
        <v>96426.5</v>
      </c>
      <c r="AB21">
        <v>0</v>
      </c>
      <c r="AC21">
        <v>0</v>
      </c>
      <c r="AD21">
        <v>0</v>
      </c>
      <c r="AE21">
        <v>18193.68</v>
      </c>
      <c r="AF21">
        <v>0</v>
      </c>
      <c r="AG21">
        <v>0</v>
      </c>
      <c r="AH21">
        <v>0</v>
      </c>
      <c r="AI21">
        <v>5.3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1.8000000000000001E-4</v>
      </c>
      <c r="AU21" t="s">
        <v>3</v>
      </c>
      <c r="AV21">
        <v>0</v>
      </c>
      <c r="AW21">
        <v>2</v>
      </c>
      <c r="AX21">
        <v>56662914</v>
      </c>
      <c r="AY21">
        <v>1</v>
      </c>
      <c r="AZ21">
        <v>0</v>
      </c>
      <c r="BA21">
        <v>22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2.8800000000000002E-3</v>
      </c>
      <c r="CY21">
        <f t="shared" si="12"/>
        <v>96426.5</v>
      </c>
      <c r="CZ21">
        <f t="shared" si="13"/>
        <v>18193.68</v>
      </c>
      <c r="DA21">
        <f t="shared" si="14"/>
        <v>5.3</v>
      </c>
      <c r="DB21">
        <f t="shared" si="15"/>
        <v>3.27</v>
      </c>
      <c r="DC21">
        <f t="shared" si="16"/>
        <v>0</v>
      </c>
      <c r="DD21" t="s">
        <v>31</v>
      </c>
      <c r="DE21" t="s">
        <v>3</v>
      </c>
      <c r="DF21">
        <f t="shared" si="17"/>
        <v>277.70999999999998</v>
      </c>
      <c r="DG21">
        <f t="shared" si="18"/>
        <v>0</v>
      </c>
      <c r="DH21">
        <f t="shared" si="19"/>
        <v>0</v>
      </c>
      <c r="DI21">
        <f t="shared" si="20"/>
        <v>0</v>
      </c>
      <c r="DJ21">
        <f t="shared" si="21"/>
        <v>277.70999999999998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ROW(Source!A33)</f>
        <v>33</v>
      </c>
      <c r="B22">
        <v>56661436</v>
      </c>
      <c r="C22">
        <v>56662893</v>
      </c>
      <c r="D22">
        <v>54738510</v>
      </c>
      <c r="E22">
        <v>1</v>
      </c>
      <c r="F22">
        <v>1</v>
      </c>
      <c r="G22">
        <v>1081</v>
      </c>
      <c r="H22">
        <v>3</v>
      </c>
      <c r="I22" t="s">
        <v>1337</v>
      </c>
      <c r="J22" t="s">
        <v>1338</v>
      </c>
      <c r="K22" t="s">
        <v>1339</v>
      </c>
      <c r="L22">
        <v>1348</v>
      </c>
      <c r="N22">
        <v>1009</v>
      </c>
      <c r="O22" t="s">
        <v>547</v>
      </c>
      <c r="P22" t="s">
        <v>547</v>
      </c>
      <c r="Q22">
        <v>1000</v>
      </c>
      <c r="W22">
        <v>0</v>
      </c>
      <c r="X22">
        <v>277309194</v>
      </c>
      <c r="Y22">
        <f t="shared" si="11"/>
        <v>3.4000000000000002E-4</v>
      </c>
      <c r="AA22">
        <v>141233.74</v>
      </c>
      <c r="AB22">
        <v>0</v>
      </c>
      <c r="AC22">
        <v>0</v>
      </c>
      <c r="AD22">
        <v>0</v>
      </c>
      <c r="AE22">
        <v>8590.86</v>
      </c>
      <c r="AF22">
        <v>0</v>
      </c>
      <c r="AG22">
        <v>0</v>
      </c>
      <c r="AH22">
        <v>0</v>
      </c>
      <c r="AI22">
        <v>16.440000000000001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3.4000000000000002E-4</v>
      </c>
      <c r="AU22" t="s">
        <v>3</v>
      </c>
      <c r="AV22">
        <v>0</v>
      </c>
      <c r="AW22">
        <v>2</v>
      </c>
      <c r="AX22">
        <v>56662915</v>
      </c>
      <c r="AY22">
        <v>1</v>
      </c>
      <c r="AZ22">
        <v>0</v>
      </c>
      <c r="BA22">
        <v>23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5.4400000000000004E-3</v>
      </c>
      <c r="CY22">
        <f t="shared" si="12"/>
        <v>141233.74</v>
      </c>
      <c r="CZ22">
        <f t="shared" si="13"/>
        <v>8590.86</v>
      </c>
      <c r="DA22">
        <f t="shared" si="14"/>
        <v>16.440000000000001</v>
      </c>
      <c r="DB22">
        <f t="shared" si="15"/>
        <v>2.92</v>
      </c>
      <c r="DC22">
        <f t="shared" si="16"/>
        <v>0</v>
      </c>
      <c r="DD22" t="s">
        <v>31</v>
      </c>
      <c r="DE22" t="s">
        <v>3</v>
      </c>
      <c r="DF22">
        <f t="shared" si="17"/>
        <v>768.31</v>
      </c>
      <c r="DG22">
        <f t="shared" si="18"/>
        <v>0</v>
      </c>
      <c r="DH22">
        <f t="shared" si="19"/>
        <v>0</v>
      </c>
      <c r="DI22">
        <f t="shared" si="20"/>
        <v>0</v>
      </c>
      <c r="DJ22">
        <f t="shared" si="21"/>
        <v>768.31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ROW(Source!A33)</f>
        <v>33</v>
      </c>
      <c r="B23">
        <v>56661436</v>
      </c>
      <c r="C23">
        <v>56662893</v>
      </c>
      <c r="D23">
        <v>54739078</v>
      </c>
      <c r="E23">
        <v>1</v>
      </c>
      <c r="F23">
        <v>1</v>
      </c>
      <c r="G23">
        <v>1081</v>
      </c>
      <c r="H23">
        <v>3</v>
      </c>
      <c r="I23" t="s">
        <v>1340</v>
      </c>
      <c r="J23" t="s">
        <v>1341</v>
      </c>
      <c r="K23" t="s">
        <v>1342</v>
      </c>
      <c r="L23">
        <v>1346</v>
      </c>
      <c r="N23">
        <v>1009</v>
      </c>
      <c r="O23" t="s">
        <v>1171</v>
      </c>
      <c r="P23" t="s">
        <v>1171</v>
      </c>
      <c r="Q23">
        <v>1</v>
      </c>
      <c r="W23">
        <v>0</v>
      </c>
      <c r="X23">
        <v>1021383118</v>
      </c>
      <c r="Y23">
        <f t="shared" si="11"/>
        <v>0.15</v>
      </c>
      <c r="AA23">
        <v>315.23</v>
      </c>
      <c r="AB23">
        <v>0</v>
      </c>
      <c r="AC23">
        <v>0</v>
      </c>
      <c r="AD23">
        <v>0</v>
      </c>
      <c r="AE23">
        <v>37.979999999999997</v>
      </c>
      <c r="AF23">
        <v>0</v>
      </c>
      <c r="AG23">
        <v>0</v>
      </c>
      <c r="AH23">
        <v>0</v>
      </c>
      <c r="AI23">
        <v>8.3000000000000007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0.15</v>
      </c>
      <c r="AU23" t="s">
        <v>3</v>
      </c>
      <c r="AV23">
        <v>0</v>
      </c>
      <c r="AW23">
        <v>2</v>
      </c>
      <c r="AX23">
        <v>56662916</v>
      </c>
      <c r="AY23">
        <v>1</v>
      </c>
      <c r="AZ23">
        <v>0</v>
      </c>
      <c r="BA23">
        <v>24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ROUND(Y23*Source!I33,9)</f>
        <v>2.4</v>
      </c>
      <c r="CY23">
        <f t="shared" si="12"/>
        <v>315.23</v>
      </c>
      <c r="CZ23">
        <f t="shared" si="13"/>
        <v>37.979999999999997</v>
      </c>
      <c r="DA23">
        <f t="shared" si="14"/>
        <v>8.3000000000000007</v>
      </c>
      <c r="DB23">
        <f t="shared" si="15"/>
        <v>5.7</v>
      </c>
      <c r="DC23">
        <f t="shared" si="16"/>
        <v>0</v>
      </c>
      <c r="DD23" t="s">
        <v>31</v>
      </c>
      <c r="DE23" t="s">
        <v>3</v>
      </c>
      <c r="DF23">
        <f t="shared" si="17"/>
        <v>756.55</v>
      </c>
      <c r="DG23">
        <f t="shared" si="18"/>
        <v>0</v>
      </c>
      <c r="DH23">
        <f t="shared" si="19"/>
        <v>0</v>
      </c>
      <c r="DI23">
        <f t="shared" si="20"/>
        <v>0</v>
      </c>
      <c r="DJ23">
        <f t="shared" si="21"/>
        <v>756.55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ROW(Source!A33)</f>
        <v>33</v>
      </c>
      <c r="B24">
        <v>56661436</v>
      </c>
      <c r="C24">
        <v>56662893</v>
      </c>
      <c r="D24">
        <v>54737533</v>
      </c>
      <c r="E24">
        <v>1</v>
      </c>
      <c r="F24">
        <v>1</v>
      </c>
      <c r="G24">
        <v>1081</v>
      </c>
      <c r="H24">
        <v>3</v>
      </c>
      <c r="I24" t="s">
        <v>1343</v>
      </c>
      <c r="J24" t="s">
        <v>1344</v>
      </c>
      <c r="K24" t="s">
        <v>1345</v>
      </c>
      <c r="L24">
        <v>1327</v>
      </c>
      <c r="N24">
        <v>1005</v>
      </c>
      <c r="O24" t="s">
        <v>329</v>
      </c>
      <c r="P24" t="s">
        <v>329</v>
      </c>
      <c r="Q24">
        <v>1</v>
      </c>
      <c r="W24">
        <v>0</v>
      </c>
      <c r="X24">
        <v>53084736</v>
      </c>
      <c r="Y24">
        <f t="shared" si="11"/>
        <v>9.5000000000000001E-2</v>
      </c>
      <c r="AA24">
        <v>54.78</v>
      </c>
      <c r="AB24">
        <v>0</v>
      </c>
      <c r="AC24">
        <v>0</v>
      </c>
      <c r="AD24">
        <v>0</v>
      </c>
      <c r="AE24">
        <v>16.600000000000001</v>
      </c>
      <c r="AF24">
        <v>0</v>
      </c>
      <c r="AG24">
        <v>0</v>
      </c>
      <c r="AH24">
        <v>0</v>
      </c>
      <c r="AI24">
        <v>3.3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9.5000000000000001E-2</v>
      </c>
      <c r="AU24" t="s">
        <v>3</v>
      </c>
      <c r="AV24">
        <v>0</v>
      </c>
      <c r="AW24">
        <v>2</v>
      </c>
      <c r="AX24">
        <v>56662917</v>
      </c>
      <c r="AY24">
        <v>1</v>
      </c>
      <c r="AZ24">
        <v>0</v>
      </c>
      <c r="BA24">
        <v>25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ROUND(Y24*Source!I33,9)</f>
        <v>1.52</v>
      </c>
      <c r="CY24">
        <f t="shared" si="12"/>
        <v>54.78</v>
      </c>
      <c r="CZ24">
        <f t="shared" si="13"/>
        <v>16.600000000000001</v>
      </c>
      <c r="DA24">
        <f t="shared" si="14"/>
        <v>3.3</v>
      </c>
      <c r="DB24">
        <f t="shared" si="15"/>
        <v>1.58</v>
      </c>
      <c r="DC24">
        <f t="shared" si="16"/>
        <v>0</v>
      </c>
      <c r="DD24" t="s">
        <v>31</v>
      </c>
      <c r="DE24" t="s">
        <v>3</v>
      </c>
      <c r="DF24">
        <f t="shared" si="17"/>
        <v>83.27</v>
      </c>
      <c r="DG24">
        <f t="shared" si="18"/>
        <v>0</v>
      </c>
      <c r="DH24">
        <f t="shared" si="19"/>
        <v>0</v>
      </c>
      <c r="DI24">
        <f t="shared" si="20"/>
        <v>0</v>
      </c>
      <c r="DJ24">
        <f t="shared" si="21"/>
        <v>83.27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ROW(Source!A33)</f>
        <v>33</v>
      </c>
      <c r="B25">
        <v>56661436</v>
      </c>
      <c r="C25">
        <v>56662893</v>
      </c>
      <c r="D25">
        <v>54737637</v>
      </c>
      <c r="E25">
        <v>1</v>
      </c>
      <c r="F25">
        <v>1</v>
      </c>
      <c r="G25">
        <v>1081</v>
      </c>
      <c r="H25">
        <v>3</v>
      </c>
      <c r="I25" t="s">
        <v>1346</v>
      </c>
      <c r="J25" t="s">
        <v>1347</v>
      </c>
      <c r="K25" t="s">
        <v>1348</v>
      </c>
      <c r="L25">
        <v>1348</v>
      </c>
      <c r="N25">
        <v>1009</v>
      </c>
      <c r="O25" t="s">
        <v>547</v>
      </c>
      <c r="P25" t="s">
        <v>547</v>
      </c>
      <c r="Q25">
        <v>1000</v>
      </c>
      <c r="W25">
        <v>0</v>
      </c>
      <c r="X25">
        <v>1270042986</v>
      </c>
      <c r="Y25">
        <f t="shared" si="11"/>
        <v>3.8000000000000002E-4</v>
      </c>
      <c r="AA25">
        <v>55941.2</v>
      </c>
      <c r="AB25">
        <v>0</v>
      </c>
      <c r="AC25">
        <v>0</v>
      </c>
      <c r="AD25">
        <v>0</v>
      </c>
      <c r="AE25">
        <v>16214.84</v>
      </c>
      <c r="AF25">
        <v>0</v>
      </c>
      <c r="AG25">
        <v>0</v>
      </c>
      <c r="AH25">
        <v>0</v>
      </c>
      <c r="AI25">
        <v>3.45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3.8000000000000002E-4</v>
      </c>
      <c r="AU25" t="s">
        <v>3</v>
      </c>
      <c r="AV25">
        <v>0</v>
      </c>
      <c r="AW25">
        <v>2</v>
      </c>
      <c r="AX25">
        <v>56662918</v>
      </c>
      <c r="AY25">
        <v>1</v>
      </c>
      <c r="AZ25">
        <v>0</v>
      </c>
      <c r="BA25">
        <v>26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ROUND(Y25*Source!I33,9)</f>
        <v>6.0800000000000003E-3</v>
      </c>
      <c r="CY25">
        <f t="shared" si="12"/>
        <v>55941.2</v>
      </c>
      <c r="CZ25">
        <f t="shared" si="13"/>
        <v>16214.84</v>
      </c>
      <c r="DA25">
        <f t="shared" si="14"/>
        <v>3.45</v>
      </c>
      <c r="DB25">
        <f t="shared" si="15"/>
        <v>6.16</v>
      </c>
      <c r="DC25">
        <f t="shared" si="16"/>
        <v>0</v>
      </c>
      <c r="DD25" t="s">
        <v>31</v>
      </c>
      <c r="DE25" t="s">
        <v>3</v>
      </c>
      <c r="DF25">
        <f t="shared" si="17"/>
        <v>340.12</v>
      </c>
      <c r="DG25">
        <f t="shared" si="18"/>
        <v>0</v>
      </c>
      <c r="DH25">
        <f t="shared" si="19"/>
        <v>0</v>
      </c>
      <c r="DI25">
        <f t="shared" si="20"/>
        <v>0</v>
      </c>
      <c r="DJ25">
        <f t="shared" si="21"/>
        <v>340.12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ROW(Source!A33)</f>
        <v>33</v>
      </c>
      <c r="B26">
        <v>56661436</v>
      </c>
      <c r="C26">
        <v>56662893</v>
      </c>
      <c r="D26">
        <v>54737318</v>
      </c>
      <c r="E26">
        <v>1</v>
      </c>
      <c r="F26">
        <v>1</v>
      </c>
      <c r="G26">
        <v>1081</v>
      </c>
      <c r="H26">
        <v>3</v>
      </c>
      <c r="I26" t="s">
        <v>1269</v>
      </c>
      <c r="J26" t="s">
        <v>1271</v>
      </c>
      <c r="K26" t="s">
        <v>1270</v>
      </c>
      <c r="L26">
        <v>1348</v>
      </c>
      <c r="N26">
        <v>1009</v>
      </c>
      <c r="O26" t="s">
        <v>547</v>
      </c>
      <c r="P26" t="s">
        <v>547</v>
      </c>
      <c r="Q26">
        <v>1000</v>
      </c>
      <c r="W26">
        <v>0</v>
      </c>
      <c r="X26">
        <v>-268464753</v>
      </c>
      <c r="Y26">
        <f t="shared" si="11"/>
        <v>4.1999999999999997E-3</v>
      </c>
      <c r="AA26">
        <v>121682.99</v>
      </c>
      <c r="AB26">
        <v>0</v>
      </c>
      <c r="AC26">
        <v>0</v>
      </c>
      <c r="AD26">
        <v>0</v>
      </c>
      <c r="AE26">
        <v>17868.28</v>
      </c>
      <c r="AF26">
        <v>0</v>
      </c>
      <c r="AG26">
        <v>0</v>
      </c>
      <c r="AH26">
        <v>0</v>
      </c>
      <c r="AI26">
        <v>6.81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4.1999999999999997E-3</v>
      </c>
      <c r="AU26" t="s">
        <v>3</v>
      </c>
      <c r="AV26">
        <v>0</v>
      </c>
      <c r="AW26">
        <v>2</v>
      </c>
      <c r="AX26">
        <v>56662919</v>
      </c>
      <c r="AY26">
        <v>1</v>
      </c>
      <c r="AZ26">
        <v>0</v>
      </c>
      <c r="BA26">
        <v>27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ROUND(Y26*Source!I33,9)</f>
        <v>6.7199999999999996E-2</v>
      </c>
      <c r="CY26">
        <f t="shared" si="12"/>
        <v>121682.99</v>
      </c>
      <c r="CZ26">
        <f t="shared" si="13"/>
        <v>17868.28</v>
      </c>
      <c r="DA26">
        <f t="shared" si="14"/>
        <v>6.81</v>
      </c>
      <c r="DB26">
        <f t="shared" si="15"/>
        <v>75.05</v>
      </c>
      <c r="DC26">
        <f t="shared" si="16"/>
        <v>0</v>
      </c>
      <c r="DD26" t="s">
        <v>31</v>
      </c>
      <c r="DE26" t="s">
        <v>3</v>
      </c>
      <c r="DF26">
        <f t="shared" si="17"/>
        <v>8177.1</v>
      </c>
      <c r="DG26">
        <f t="shared" si="18"/>
        <v>0</v>
      </c>
      <c r="DH26">
        <f t="shared" si="19"/>
        <v>0</v>
      </c>
      <c r="DI26">
        <f t="shared" si="20"/>
        <v>0</v>
      </c>
      <c r="DJ26">
        <f t="shared" si="21"/>
        <v>8177.1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ROW(Source!A33)</f>
        <v>33</v>
      </c>
      <c r="B27">
        <v>56661436</v>
      </c>
      <c r="C27">
        <v>56662893</v>
      </c>
      <c r="D27">
        <v>54737320</v>
      </c>
      <c r="E27">
        <v>1</v>
      </c>
      <c r="F27">
        <v>1</v>
      </c>
      <c r="G27">
        <v>1081</v>
      </c>
      <c r="H27">
        <v>3</v>
      </c>
      <c r="I27" t="s">
        <v>1349</v>
      </c>
      <c r="J27" t="s">
        <v>1350</v>
      </c>
      <c r="K27" t="s">
        <v>1351</v>
      </c>
      <c r="L27">
        <v>1348</v>
      </c>
      <c r="N27">
        <v>1009</v>
      </c>
      <c r="O27" t="s">
        <v>547</v>
      </c>
      <c r="P27" t="s">
        <v>547</v>
      </c>
      <c r="Q27">
        <v>1000</v>
      </c>
      <c r="W27">
        <v>0</v>
      </c>
      <c r="X27">
        <v>-1638796921</v>
      </c>
      <c r="Y27">
        <f t="shared" si="11"/>
        <v>9.6000000000000002E-4</v>
      </c>
      <c r="AA27">
        <v>132187.51</v>
      </c>
      <c r="AB27">
        <v>0</v>
      </c>
      <c r="AC27">
        <v>0</v>
      </c>
      <c r="AD27">
        <v>0</v>
      </c>
      <c r="AE27">
        <v>26867.38</v>
      </c>
      <c r="AF27">
        <v>0</v>
      </c>
      <c r="AG27">
        <v>0</v>
      </c>
      <c r="AH27">
        <v>0</v>
      </c>
      <c r="AI27">
        <v>4.92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9.6000000000000002E-4</v>
      </c>
      <c r="AU27" t="s">
        <v>3</v>
      </c>
      <c r="AV27">
        <v>0</v>
      </c>
      <c r="AW27">
        <v>2</v>
      </c>
      <c r="AX27">
        <v>56662920</v>
      </c>
      <c r="AY27">
        <v>1</v>
      </c>
      <c r="AZ27">
        <v>0</v>
      </c>
      <c r="BA27">
        <v>28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ROUND(Y27*Source!I33,9)</f>
        <v>1.536E-2</v>
      </c>
      <c r="CY27">
        <f t="shared" si="12"/>
        <v>132187.51</v>
      </c>
      <c r="CZ27">
        <f t="shared" si="13"/>
        <v>26867.38</v>
      </c>
      <c r="DA27">
        <f t="shared" si="14"/>
        <v>4.92</v>
      </c>
      <c r="DB27">
        <f t="shared" si="15"/>
        <v>25.79</v>
      </c>
      <c r="DC27">
        <f t="shared" si="16"/>
        <v>0</v>
      </c>
      <c r="DD27" t="s">
        <v>31</v>
      </c>
      <c r="DE27" t="s">
        <v>3</v>
      </c>
      <c r="DF27">
        <f t="shared" si="17"/>
        <v>2030.4</v>
      </c>
      <c r="DG27">
        <f t="shared" si="18"/>
        <v>0</v>
      </c>
      <c r="DH27">
        <f t="shared" si="19"/>
        <v>0</v>
      </c>
      <c r="DI27">
        <f t="shared" si="20"/>
        <v>0</v>
      </c>
      <c r="DJ27">
        <f t="shared" si="21"/>
        <v>2030.4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ROW(Source!A33)</f>
        <v>33</v>
      </c>
      <c r="B28">
        <v>56661436</v>
      </c>
      <c r="C28">
        <v>56662893</v>
      </c>
      <c r="D28">
        <v>54737805</v>
      </c>
      <c r="E28">
        <v>1</v>
      </c>
      <c r="F28">
        <v>1</v>
      </c>
      <c r="G28">
        <v>1081</v>
      </c>
      <c r="H28">
        <v>3</v>
      </c>
      <c r="I28" t="s">
        <v>1352</v>
      </c>
      <c r="J28" t="s">
        <v>1353</v>
      </c>
      <c r="K28" t="s">
        <v>1354</v>
      </c>
      <c r="L28">
        <v>1346</v>
      </c>
      <c r="N28">
        <v>1009</v>
      </c>
      <c r="O28" t="s">
        <v>1171</v>
      </c>
      <c r="P28" t="s">
        <v>1171</v>
      </c>
      <c r="Q28">
        <v>1</v>
      </c>
      <c r="W28">
        <v>0</v>
      </c>
      <c r="X28">
        <v>488689173</v>
      </c>
      <c r="Y28">
        <f t="shared" si="11"/>
        <v>4.4999999999999998E-2</v>
      </c>
      <c r="AA28">
        <v>85.81</v>
      </c>
      <c r="AB28">
        <v>0</v>
      </c>
      <c r="AC28">
        <v>0</v>
      </c>
      <c r="AD28">
        <v>0</v>
      </c>
      <c r="AE28">
        <v>20.190000000000001</v>
      </c>
      <c r="AF28">
        <v>0</v>
      </c>
      <c r="AG28">
        <v>0</v>
      </c>
      <c r="AH28">
        <v>0</v>
      </c>
      <c r="AI28">
        <v>4.25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4.4999999999999998E-2</v>
      </c>
      <c r="AU28" t="s">
        <v>3</v>
      </c>
      <c r="AV28">
        <v>0</v>
      </c>
      <c r="AW28">
        <v>2</v>
      </c>
      <c r="AX28">
        <v>56662921</v>
      </c>
      <c r="AY28">
        <v>1</v>
      </c>
      <c r="AZ28">
        <v>0</v>
      </c>
      <c r="BA28">
        <v>29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ROUND(Y28*Source!I33,9)</f>
        <v>0.72</v>
      </c>
      <c r="CY28">
        <f t="shared" si="12"/>
        <v>85.81</v>
      </c>
      <c r="CZ28">
        <f t="shared" si="13"/>
        <v>20.190000000000001</v>
      </c>
      <c r="DA28">
        <f t="shared" si="14"/>
        <v>4.25</v>
      </c>
      <c r="DB28">
        <f t="shared" si="15"/>
        <v>0.91</v>
      </c>
      <c r="DC28">
        <f t="shared" si="16"/>
        <v>0</v>
      </c>
      <c r="DD28" t="s">
        <v>31</v>
      </c>
      <c r="DE28" t="s">
        <v>3</v>
      </c>
      <c r="DF28">
        <f t="shared" si="17"/>
        <v>61.78</v>
      </c>
      <c r="DG28">
        <f t="shared" si="18"/>
        <v>0</v>
      </c>
      <c r="DH28">
        <f t="shared" si="19"/>
        <v>0</v>
      </c>
      <c r="DI28">
        <f t="shared" si="20"/>
        <v>0</v>
      </c>
      <c r="DJ28">
        <f t="shared" si="21"/>
        <v>61.78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ROW(Source!A33)</f>
        <v>33</v>
      </c>
      <c r="B29">
        <v>56661436</v>
      </c>
      <c r="C29">
        <v>56662893</v>
      </c>
      <c r="D29">
        <v>54753765</v>
      </c>
      <c r="E29">
        <v>1</v>
      </c>
      <c r="F29">
        <v>1</v>
      </c>
      <c r="G29">
        <v>1081</v>
      </c>
      <c r="H29">
        <v>3</v>
      </c>
      <c r="I29" t="s">
        <v>1355</v>
      </c>
      <c r="J29" t="s">
        <v>1356</v>
      </c>
      <c r="K29" t="s">
        <v>1357</v>
      </c>
      <c r="L29">
        <v>1391</v>
      </c>
      <c r="N29">
        <v>1013</v>
      </c>
      <c r="O29" t="s">
        <v>1358</v>
      </c>
      <c r="P29" t="s">
        <v>1358</v>
      </c>
      <c r="Q29">
        <v>1</v>
      </c>
      <c r="W29">
        <v>0</v>
      </c>
      <c r="X29">
        <v>297294583</v>
      </c>
      <c r="Y29">
        <f t="shared" si="11"/>
        <v>3</v>
      </c>
      <c r="AA29">
        <v>313.57</v>
      </c>
      <c r="AB29">
        <v>0</v>
      </c>
      <c r="AC29">
        <v>0</v>
      </c>
      <c r="AD29">
        <v>0</v>
      </c>
      <c r="AE29">
        <v>11.9</v>
      </c>
      <c r="AF29">
        <v>0</v>
      </c>
      <c r="AG29">
        <v>0</v>
      </c>
      <c r="AH29">
        <v>0</v>
      </c>
      <c r="AI29">
        <v>26.35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3</v>
      </c>
      <c r="AU29" t="s">
        <v>3</v>
      </c>
      <c r="AV29">
        <v>0</v>
      </c>
      <c r="AW29">
        <v>2</v>
      </c>
      <c r="AX29">
        <v>56662922</v>
      </c>
      <c r="AY29">
        <v>1</v>
      </c>
      <c r="AZ29">
        <v>0</v>
      </c>
      <c r="BA29">
        <v>30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ROUND(Y29*Source!I33,9)</f>
        <v>48</v>
      </c>
      <c r="CY29">
        <f t="shared" si="12"/>
        <v>313.57</v>
      </c>
      <c r="CZ29">
        <f t="shared" si="13"/>
        <v>11.9</v>
      </c>
      <c r="DA29">
        <f t="shared" si="14"/>
        <v>26.35</v>
      </c>
      <c r="DB29">
        <f t="shared" si="15"/>
        <v>35.700000000000003</v>
      </c>
      <c r="DC29">
        <f t="shared" si="16"/>
        <v>0</v>
      </c>
      <c r="DD29" t="s">
        <v>31</v>
      </c>
      <c r="DE29" t="s">
        <v>3</v>
      </c>
      <c r="DF29">
        <f t="shared" si="17"/>
        <v>15051.36</v>
      </c>
      <c r="DG29">
        <f t="shared" si="18"/>
        <v>0</v>
      </c>
      <c r="DH29">
        <f t="shared" si="19"/>
        <v>0</v>
      </c>
      <c r="DI29">
        <f t="shared" si="20"/>
        <v>0</v>
      </c>
      <c r="DJ29">
        <f t="shared" si="21"/>
        <v>15051.36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ROW(Source!A33)</f>
        <v>33</v>
      </c>
      <c r="B30">
        <v>56661436</v>
      </c>
      <c r="C30">
        <v>56662893</v>
      </c>
      <c r="D30">
        <v>54744825</v>
      </c>
      <c r="E30">
        <v>1</v>
      </c>
      <c r="F30">
        <v>1</v>
      </c>
      <c r="G30">
        <v>1081</v>
      </c>
      <c r="H30">
        <v>3</v>
      </c>
      <c r="I30" t="s">
        <v>1359</v>
      </c>
      <c r="J30" t="s">
        <v>1360</v>
      </c>
      <c r="K30" t="s">
        <v>1361</v>
      </c>
      <c r="L30">
        <v>1339</v>
      </c>
      <c r="N30">
        <v>1007</v>
      </c>
      <c r="O30" t="s">
        <v>1102</v>
      </c>
      <c r="P30" t="s">
        <v>1102</v>
      </c>
      <c r="Q30">
        <v>1</v>
      </c>
      <c r="W30">
        <v>0</v>
      </c>
      <c r="X30">
        <v>180148843</v>
      </c>
      <c r="Y30">
        <f t="shared" si="11"/>
        <v>8.9999999999999993E-3</v>
      </c>
      <c r="AA30">
        <v>4728.37</v>
      </c>
      <c r="AB30">
        <v>0</v>
      </c>
      <c r="AC30">
        <v>0</v>
      </c>
      <c r="AD30">
        <v>0</v>
      </c>
      <c r="AE30">
        <v>384.42</v>
      </c>
      <c r="AF30">
        <v>0</v>
      </c>
      <c r="AG30">
        <v>0</v>
      </c>
      <c r="AH30">
        <v>0</v>
      </c>
      <c r="AI30">
        <v>12.3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8.9999999999999993E-3</v>
      </c>
      <c r="AU30" t="s">
        <v>3</v>
      </c>
      <c r="AV30">
        <v>0</v>
      </c>
      <c r="AW30">
        <v>2</v>
      </c>
      <c r="AX30">
        <v>56662923</v>
      </c>
      <c r="AY30">
        <v>1</v>
      </c>
      <c r="AZ30">
        <v>0</v>
      </c>
      <c r="BA30">
        <v>31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ROUND(Y30*Source!I33,9)</f>
        <v>0.14399999999999999</v>
      </c>
      <c r="CY30">
        <f t="shared" si="12"/>
        <v>4728.37</v>
      </c>
      <c r="CZ30">
        <f t="shared" si="13"/>
        <v>384.42</v>
      </c>
      <c r="DA30">
        <f t="shared" si="14"/>
        <v>12.3</v>
      </c>
      <c r="DB30">
        <f t="shared" si="15"/>
        <v>3.46</v>
      </c>
      <c r="DC30">
        <f t="shared" si="16"/>
        <v>0</v>
      </c>
      <c r="DD30" t="s">
        <v>31</v>
      </c>
      <c r="DE30" t="s">
        <v>3</v>
      </c>
      <c r="DF30">
        <f t="shared" si="17"/>
        <v>680.89</v>
      </c>
      <c r="DG30">
        <f t="shared" si="18"/>
        <v>0</v>
      </c>
      <c r="DH30">
        <f t="shared" si="19"/>
        <v>0</v>
      </c>
      <c r="DI30">
        <f t="shared" si="20"/>
        <v>0</v>
      </c>
      <c r="DJ30">
        <f t="shared" si="21"/>
        <v>680.89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ROW(Source!A66)</f>
        <v>66</v>
      </c>
      <c r="B31">
        <v>56661434</v>
      </c>
      <c r="C31">
        <v>56663005</v>
      </c>
      <c r="D31">
        <v>54702434</v>
      </c>
      <c r="E31">
        <v>1081</v>
      </c>
      <c r="F31">
        <v>1</v>
      </c>
      <c r="G31">
        <v>1081</v>
      </c>
      <c r="H31">
        <v>1</v>
      </c>
      <c r="I31" t="s">
        <v>1317</v>
      </c>
      <c r="J31" t="s">
        <v>3</v>
      </c>
      <c r="K31" t="s">
        <v>1318</v>
      </c>
      <c r="L31">
        <v>1191</v>
      </c>
      <c r="N31">
        <v>1013</v>
      </c>
      <c r="O31" t="s">
        <v>1319</v>
      </c>
      <c r="P31" t="s">
        <v>1319</v>
      </c>
      <c r="Q31">
        <v>1</v>
      </c>
      <c r="W31">
        <v>0</v>
      </c>
      <c r="X31">
        <v>476480486</v>
      </c>
      <c r="Y31">
        <f>(((AT31*1.05)*1.15)*1.2)</f>
        <v>80.854199999999977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55.8</v>
      </c>
      <c r="AU31" t="s">
        <v>107</v>
      </c>
      <c r="AV31">
        <v>1</v>
      </c>
      <c r="AW31">
        <v>2</v>
      </c>
      <c r="AX31">
        <v>56663021</v>
      </c>
      <c r="AY31">
        <v>1</v>
      </c>
      <c r="AZ31">
        <v>0</v>
      </c>
      <c r="BA31">
        <v>33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ROUND(AT31*Source!I66*AH31*AL31,2)</f>
        <v>0</v>
      </c>
      <c r="CV31">
        <f>ROUND(Y31*Source!I66,9)</f>
        <v>80.854200000000006</v>
      </c>
      <c r="CW31">
        <v>0</v>
      </c>
      <c r="CX31">
        <f>ROUND(Y31*Source!I66,9)</f>
        <v>80.854200000000006</v>
      </c>
      <c r="CY31">
        <f>AD31</f>
        <v>0</v>
      </c>
      <c r="CZ31">
        <f>AH31</f>
        <v>0</v>
      </c>
      <c r="DA31">
        <f>AL31</f>
        <v>1</v>
      </c>
      <c r="DB31">
        <f>ROUND((((ROUND(AT31*CZ31,2)*1.05)*1.15)*1.2),6)</f>
        <v>0</v>
      </c>
      <c r="DC31">
        <f>ROUND((((ROUND(AT31*AG31,2)*1.05)*1.15)*1.2),6)</f>
        <v>0</v>
      </c>
      <c r="DD31" t="s">
        <v>3</v>
      </c>
      <c r="DE31" t="s">
        <v>3</v>
      </c>
      <c r="DF31">
        <f t="shared" ref="DF31:DF49" si="22">ROUND(ROUND(AE31,2)*CX31,2)</f>
        <v>0</v>
      </c>
      <c r="DG31">
        <f t="shared" ref="DG31:DG46" si="23">ROUND(ROUND(AF31,2)*CX31,2)</f>
        <v>0</v>
      </c>
      <c r="DH31">
        <f t="shared" si="19"/>
        <v>0</v>
      </c>
      <c r="DI31">
        <f t="shared" ref="DI31:DI94" si="24">ROUND(ROUND(AH31,2)*CX31,2)</f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ROW(Source!A66)</f>
        <v>66</v>
      </c>
      <c r="B32">
        <v>56661434</v>
      </c>
      <c r="C32">
        <v>56663005</v>
      </c>
      <c r="D32">
        <v>54768040</v>
      </c>
      <c r="E32">
        <v>1</v>
      </c>
      <c r="F32">
        <v>1</v>
      </c>
      <c r="G32">
        <v>1081</v>
      </c>
      <c r="H32">
        <v>2</v>
      </c>
      <c r="I32" t="s">
        <v>1320</v>
      </c>
      <c r="J32" t="s">
        <v>1321</v>
      </c>
      <c r="K32" t="s">
        <v>1322</v>
      </c>
      <c r="L32">
        <v>1368</v>
      </c>
      <c r="N32">
        <v>1011</v>
      </c>
      <c r="O32" t="s">
        <v>1323</v>
      </c>
      <c r="P32" t="s">
        <v>1323</v>
      </c>
      <c r="Q32">
        <v>1</v>
      </c>
      <c r="W32">
        <v>0</v>
      </c>
      <c r="X32">
        <v>1498588441</v>
      </c>
      <c r="Y32">
        <f>(((AT32*1.05)*1.25)*1.2)</f>
        <v>3.6224999999999996</v>
      </c>
      <c r="AA32">
        <v>0</v>
      </c>
      <c r="AB32">
        <v>7.59</v>
      </c>
      <c r="AC32">
        <v>0</v>
      </c>
      <c r="AD32">
        <v>0</v>
      </c>
      <c r="AE32">
        <v>0</v>
      </c>
      <c r="AF32">
        <v>7.11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2.2999999999999998</v>
      </c>
      <c r="AU32" t="s">
        <v>106</v>
      </c>
      <c r="AV32">
        <v>0</v>
      </c>
      <c r="AW32">
        <v>2</v>
      </c>
      <c r="AX32">
        <v>56663022</v>
      </c>
      <c r="AY32">
        <v>1</v>
      </c>
      <c r="AZ32">
        <v>0</v>
      </c>
      <c r="BA32">
        <v>34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ROUND(Y32*Source!I66*DO32,9)</f>
        <v>0</v>
      </c>
      <c r="CX32">
        <f>ROUND(Y32*Source!I66,9)</f>
        <v>3.6225000000000001</v>
      </c>
      <c r="CY32">
        <f>AB32</f>
        <v>7.59</v>
      </c>
      <c r="CZ32">
        <f>AF32</f>
        <v>7.11</v>
      </c>
      <c r="DA32">
        <f>AJ32</f>
        <v>1</v>
      </c>
      <c r="DB32">
        <f>ROUND((((ROUND(AT32*CZ32,2)*1.05)*1.25)*1.2),6)</f>
        <v>25.751249999999999</v>
      </c>
      <c r="DC32">
        <f>ROUND((((ROUND(AT32*AG32,2)*1.05)*1.25)*1.2),6)</f>
        <v>0</v>
      </c>
      <c r="DD32" t="s">
        <v>3</v>
      </c>
      <c r="DE32" t="s">
        <v>3</v>
      </c>
      <c r="DF32">
        <f t="shared" si="22"/>
        <v>0</v>
      </c>
      <c r="DG32">
        <f t="shared" si="23"/>
        <v>25.76</v>
      </c>
      <c r="DH32">
        <f t="shared" si="19"/>
        <v>0</v>
      </c>
      <c r="DI32">
        <f t="shared" si="24"/>
        <v>0</v>
      </c>
      <c r="DJ32">
        <f>DG32</f>
        <v>25.76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ROW(Source!A66)</f>
        <v>66</v>
      </c>
      <c r="B33">
        <v>56661434</v>
      </c>
      <c r="C33">
        <v>56663005</v>
      </c>
      <c r="D33">
        <v>54768339</v>
      </c>
      <c r="E33">
        <v>1</v>
      </c>
      <c r="F33">
        <v>1</v>
      </c>
      <c r="G33">
        <v>1081</v>
      </c>
      <c r="H33">
        <v>2</v>
      </c>
      <c r="I33" t="s">
        <v>1324</v>
      </c>
      <c r="J33" t="s">
        <v>1325</v>
      </c>
      <c r="K33" t="s">
        <v>1326</v>
      </c>
      <c r="L33">
        <v>1368</v>
      </c>
      <c r="N33">
        <v>1011</v>
      </c>
      <c r="O33" t="s">
        <v>1323</v>
      </c>
      <c r="P33" t="s">
        <v>1323</v>
      </c>
      <c r="Q33">
        <v>1</v>
      </c>
      <c r="W33">
        <v>0</v>
      </c>
      <c r="X33">
        <v>874612079</v>
      </c>
      <c r="Y33">
        <f>(((AT33*1.05)*1.25)*1.2)</f>
        <v>0.99225000000000008</v>
      </c>
      <c r="AA33">
        <v>0</v>
      </c>
      <c r="AB33">
        <v>88.67</v>
      </c>
      <c r="AC33">
        <v>13.47</v>
      </c>
      <c r="AD33">
        <v>0</v>
      </c>
      <c r="AE33">
        <v>0</v>
      </c>
      <c r="AF33">
        <v>83.1</v>
      </c>
      <c r="AG33">
        <v>12.62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0.63</v>
      </c>
      <c r="AU33" t="s">
        <v>106</v>
      </c>
      <c r="AV33">
        <v>0</v>
      </c>
      <c r="AW33">
        <v>2</v>
      </c>
      <c r="AX33">
        <v>56663023</v>
      </c>
      <c r="AY33">
        <v>1</v>
      </c>
      <c r="AZ33">
        <v>0</v>
      </c>
      <c r="BA33">
        <v>35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ROUND(Y33*Source!I66*DO33,9)</f>
        <v>12.522195</v>
      </c>
      <c r="CX33">
        <f>ROUND(Y33*Source!I66,9)</f>
        <v>0.99224999999999997</v>
      </c>
      <c r="CY33">
        <f>AB33</f>
        <v>88.67</v>
      </c>
      <c r="CZ33">
        <f>AF33</f>
        <v>83.1</v>
      </c>
      <c r="DA33">
        <f>AJ33</f>
        <v>1</v>
      </c>
      <c r="DB33">
        <f>ROUND((((ROUND(AT33*CZ33,2)*1.05)*1.25)*1.2),6)</f>
        <v>82.451250000000002</v>
      </c>
      <c r="DC33">
        <f>ROUND((((ROUND(AT33*AG33,2)*1.05)*1.25)*1.2),6)</f>
        <v>12.52125</v>
      </c>
      <c r="DD33" t="s">
        <v>3</v>
      </c>
      <c r="DE33" t="s">
        <v>3</v>
      </c>
      <c r="DF33">
        <f t="shared" si="22"/>
        <v>0</v>
      </c>
      <c r="DG33">
        <f t="shared" si="23"/>
        <v>82.46</v>
      </c>
      <c r="DH33">
        <f t="shared" si="19"/>
        <v>12.52</v>
      </c>
      <c r="DI33">
        <f t="shared" si="24"/>
        <v>0</v>
      </c>
      <c r="DJ33">
        <f>DG33</f>
        <v>82.46</v>
      </c>
      <c r="DK33">
        <v>0</v>
      </c>
      <c r="DL33" t="s">
        <v>1327</v>
      </c>
      <c r="DM33">
        <v>0</v>
      </c>
      <c r="DN33" t="s">
        <v>1319</v>
      </c>
      <c r="DO33">
        <v>12.62</v>
      </c>
    </row>
    <row r="34" spans="1:119" x14ac:dyDescent="0.2">
      <c r="A34">
        <f>ROW(Source!A66)</f>
        <v>66</v>
      </c>
      <c r="B34">
        <v>56661434</v>
      </c>
      <c r="C34">
        <v>56663005</v>
      </c>
      <c r="D34">
        <v>54767573</v>
      </c>
      <c r="E34">
        <v>1</v>
      </c>
      <c r="F34">
        <v>1</v>
      </c>
      <c r="G34">
        <v>1081</v>
      </c>
      <c r="H34">
        <v>2</v>
      </c>
      <c r="I34" t="s">
        <v>1328</v>
      </c>
      <c r="J34" t="s">
        <v>1329</v>
      </c>
      <c r="K34" t="s">
        <v>1330</v>
      </c>
      <c r="L34">
        <v>1368</v>
      </c>
      <c r="N34">
        <v>1011</v>
      </c>
      <c r="O34" t="s">
        <v>1323</v>
      </c>
      <c r="P34" t="s">
        <v>1323</v>
      </c>
      <c r="Q34">
        <v>1</v>
      </c>
      <c r="W34">
        <v>0</v>
      </c>
      <c r="X34">
        <v>-44940208</v>
      </c>
      <c r="Y34">
        <f>(((AT34*1.05)*1.25)*1.2)</f>
        <v>0.66149999999999998</v>
      </c>
      <c r="AA34">
        <v>0</v>
      </c>
      <c r="AB34">
        <v>191.17</v>
      </c>
      <c r="AC34">
        <v>18.059999999999999</v>
      </c>
      <c r="AD34">
        <v>0</v>
      </c>
      <c r="AE34">
        <v>0</v>
      </c>
      <c r="AF34">
        <v>179.17</v>
      </c>
      <c r="AG34">
        <v>16.93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0.42</v>
      </c>
      <c r="AU34" t="s">
        <v>106</v>
      </c>
      <c r="AV34">
        <v>0</v>
      </c>
      <c r="AW34">
        <v>2</v>
      </c>
      <c r="AX34">
        <v>56663024</v>
      </c>
      <c r="AY34">
        <v>1</v>
      </c>
      <c r="AZ34">
        <v>0</v>
      </c>
      <c r="BA34">
        <v>36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ROUND(Y34*Source!I66*DO34,9)</f>
        <v>11.199195</v>
      </c>
      <c r="CX34">
        <f>ROUND(Y34*Source!I66,9)</f>
        <v>0.66149999999999998</v>
      </c>
      <c r="CY34">
        <f>AB34</f>
        <v>191.17</v>
      </c>
      <c r="CZ34">
        <f>AF34</f>
        <v>179.17</v>
      </c>
      <c r="DA34">
        <f>AJ34</f>
        <v>1</v>
      </c>
      <c r="DB34">
        <f>ROUND((((ROUND(AT34*CZ34,2)*1.05)*1.25)*1.2),6)</f>
        <v>118.51875</v>
      </c>
      <c r="DC34">
        <f>ROUND((((ROUND(AT34*AG34,2)*1.05)*1.25)*1.2),6)</f>
        <v>11.19825</v>
      </c>
      <c r="DD34" t="s">
        <v>3</v>
      </c>
      <c r="DE34" t="s">
        <v>3</v>
      </c>
      <c r="DF34">
        <f t="shared" si="22"/>
        <v>0</v>
      </c>
      <c r="DG34">
        <f t="shared" si="23"/>
        <v>118.52</v>
      </c>
      <c r="DH34">
        <f t="shared" si="19"/>
        <v>11.2</v>
      </c>
      <c r="DI34">
        <f t="shared" si="24"/>
        <v>0</v>
      </c>
      <c r="DJ34">
        <f>DG34</f>
        <v>118.52</v>
      </c>
      <c r="DK34">
        <v>0</v>
      </c>
      <c r="DL34" t="s">
        <v>1327</v>
      </c>
      <c r="DM34">
        <v>0</v>
      </c>
      <c r="DN34" t="s">
        <v>1319</v>
      </c>
      <c r="DO34">
        <v>16.93</v>
      </c>
    </row>
    <row r="35" spans="1:119" x14ac:dyDescent="0.2">
      <c r="A35">
        <f>ROW(Source!A66)</f>
        <v>66</v>
      </c>
      <c r="B35">
        <v>56661434</v>
      </c>
      <c r="C35">
        <v>56663005</v>
      </c>
      <c r="D35">
        <v>54737969</v>
      </c>
      <c r="E35">
        <v>1</v>
      </c>
      <c r="F35">
        <v>1</v>
      </c>
      <c r="G35">
        <v>1081</v>
      </c>
      <c r="H35">
        <v>3</v>
      </c>
      <c r="I35" t="s">
        <v>1331</v>
      </c>
      <c r="J35" t="s">
        <v>1332</v>
      </c>
      <c r="K35" t="s">
        <v>1333</v>
      </c>
      <c r="L35">
        <v>1348</v>
      </c>
      <c r="N35">
        <v>1009</v>
      </c>
      <c r="O35" t="s">
        <v>547</v>
      </c>
      <c r="P35" t="s">
        <v>547</v>
      </c>
      <c r="Q35">
        <v>1000</v>
      </c>
      <c r="W35">
        <v>0</v>
      </c>
      <c r="X35">
        <v>-287838193</v>
      </c>
      <c r="Y35">
        <f t="shared" ref="Y35:Y45" si="25">(((AT35*1)*1)*1)</f>
        <v>4.4200000000000003E-3</v>
      </c>
      <c r="AA35">
        <v>23114.43</v>
      </c>
      <c r="AB35">
        <v>0</v>
      </c>
      <c r="AC35">
        <v>0</v>
      </c>
      <c r="AD35">
        <v>0</v>
      </c>
      <c r="AE35">
        <v>23114.43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4.4200000000000003E-3</v>
      </c>
      <c r="AU35" t="s">
        <v>105</v>
      </c>
      <c r="AV35">
        <v>0</v>
      </c>
      <c r="AW35">
        <v>2</v>
      </c>
      <c r="AX35">
        <v>56663025</v>
      </c>
      <c r="AY35">
        <v>1</v>
      </c>
      <c r="AZ35">
        <v>0</v>
      </c>
      <c r="BA35">
        <v>37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ROUND(Y35*Source!I66,9)</f>
        <v>4.4200000000000003E-3</v>
      </c>
      <c r="CY35">
        <f t="shared" ref="CY35:CY45" si="26">AA35</f>
        <v>23114.43</v>
      </c>
      <c r="CZ35">
        <f t="shared" ref="CZ35:CZ45" si="27">AE35</f>
        <v>23114.43</v>
      </c>
      <c r="DA35">
        <f t="shared" ref="DA35:DA45" si="28">AI35</f>
        <v>1</v>
      </c>
      <c r="DB35">
        <f t="shared" ref="DB35:DB45" si="29">ROUND((((ROUND(AT35*CZ35,2)*1)*1)*1),6)</f>
        <v>102.17</v>
      </c>
      <c r="DC35">
        <f t="shared" ref="DC35:DC45" si="30">ROUND((((ROUND(AT35*AG35,2)*1)*1)*1),6)</f>
        <v>0</v>
      </c>
      <c r="DD35" t="s">
        <v>3</v>
      </c>
      <c r="DE35" t="s">
        <v>3</v>
      </c>
      <c r="DF35">
        <f t="shared" si="22"/>
        <v>102.17</v>
      </c>
      <c r="DG35">
        <f t="shared" si="23"/>
        <v>0</v>
      </c>
      <c r="DH35">
        <f t="shared" si="19"/>
        <v>0</v>
      </c>
      <c r="DI35">
        <f t="shared" si="24"/>
        <v>0</v>
      </c>
      <c r="DJ35">
        <f t="shared" ref="DJ35:DJ45" si="31">DF35</f>
        <v>102.17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ROW(Source!A66)</f>
        <v>66</v>
      </c>
      <c r="B36">
        <v>56661434</v>
      </c>
      <c r="C36">
        <v>56663005</v>
      </c>
      <c r="D36">
        <v>54738341</v>
      </c>
      <c r="E36">
        <v>1</v>
      </c>
      <c r="F36">
        <v>1</v>
      </c>
      <c r="G36">
        <v>1081</v>
      </c>
      <c r="H36">
        <v>3</v>
      </c>
      <c r="I36" t="s">
        <v>1334</v>
      </c>
      <c r="J36" t="s">
        <v>1335</v>
      </c>
      <c r="K36" t="s">
        <v>1336</v>
      </c>
      <c r="L36">
        <v>1348</v>
      </c>
      <c r="N36">
        <v>1009</v>
      </c>
      <c r="O36" t="s">
        <v>547</v>
      </c>
      <c r="P36" t="s">
        <v>547</v>
      </c>
      <c r="Q36">
        <v>1000</v>
      </c>
      <c r="W36">
        <v>0</v>
      </c>
      <c r="X36">
        <v>-1416888448</v>
      </c>
      <c r="Y36">
        <f t="shared" si="25"/>
        <v>1E-3</v>
      </c>
      <c r="AA36">
        <v>18193.68</v>
      </c>
      <c r="AB36">
        <v>0</v>
      </c>
      <c r="AC36">
        <v>0</v>
      </c>
      <c r="AD36">
        <v>0</v>
      </c>
      <c r="AE36">
        <v>18193.68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1E-3</v>
      </c>
      <c r="AU36" t="s">
        <v>105</v>
      </c>
      <c r="AV36">
        <v>0</v>
      </c>
      <c r="AW36">
        <v>2</v>
      </c>
      <c r="AX36">
        <v>56663026</v>
      </c>
      <c r="AY36">
        <v>1</v>
      </c>
      <c r="AZ36">
        <v>0</v>
      </c>
      <c r="BA36">
        <v>38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ROUND(Y36*Source!I66,9)</f>
        <v>1E-3</v>
      </c>
      <c r="CY36">
        <f t="shared" si="26"/>
        <v>18193.68</v>
      </c>
      <c r="CZ36">
        <f t="shared" si="27"/>
        <v>18193.68</v>
      </c>
      <c r="DA36">
        <f t="shared" si="28"/>
        <v>1</v>
      </c>
      <c r="DB36">
        <f t="shared" si="29"/>
        <v>18.190000000000001</v>
      </c>
      <c r="DC36">
        <f t="shared" si="30"/>
        <v>0</v>
      </c>
      <c r="DD36" t="s">
        <v>3</v>
      </c>
      <c r="DE36" t="s">
        <v>3</v>
      </c>
      <c r="DF36">
        <f t="shared" si="22"/>
        <v>18.190000000000001</v>
      </c>
      <c r="DG36">
        <f t="shared" si="23"/>
        <v>0</v>
      </c>
      <c r="DH36">
        <f t="shared" si="19"/>
        <v>0</v>
      </c>
      <c r="DI36">
        <f t="shared" si="24"/>
        <v>0</v>
      </c>
      <c r="DJ36">
        <f t="shared" si="31"/>
        <v>18.190000000000001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ROW(Source!A66)</f>
        <v>66</v>
      </c>
      <c r="B37">
        <v>56661434</v>
      </c>
      <c r="C37">
        <v>56663005</v>
      </c>
      <c r="D37">
        <v>54738510</v>
      </c>
      <c r="E37">
        <v>1</v>
      </c>
      <c r="F37">
        <v>1</v>
      </c>
      <c r="G37">
        <v>1081</v>
      </c>
      <c r="H37">
        <v>3</v>
      </c>
      <c r="I37" t="s">
        <v>1337</v>
      </c>
      <c r="J37" t="s">
        <v>1338</v>
      </c>
      <c r="K37" t="s">
        <v>1339</v>
      </c>
      <c r="L37">
        <v>1348</v>
      </c>
      <c r="N37">
        <v>1009</v>
      </c>
      <c r="O37" t="s">
        <v>547</v>
      </c>
      <c r="P37" t="s">
        <v>547</v>
      </c>
      <c r="Q37">
        <v>1000</v>
      </c>
      <c r="W37">
        <v>0</v>
      </c>
      <c r="X37">
        <v>277309194</v>
      </c>
      <c r="Y37">
        <f t="shared" si="25"/>
        <v>5.4000000000000001E-4</v>
      </c>
      <c r="AA37">
        <v>8590.86</v>
      </c>
      <c r="AB37">
        <v>0</v>
      </c>
      <c r="AC37">
        <v>0</v>
      </c>
      <c r="AD37">
        <v>0</v>
      </c>
      <c r="AE37">
        <v>8590.86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5.4000000000000001E-4</v>
      </c>
      <c r="AU37" t="s">
        <v>105</v>
      </c>
      <c r="AV37">
        <v>0</v>
      </c>
      <c r="AW37">
        <v>2</v>
      </c>
      <c r="AX37">
        <v>56663027</v>
      </c>
      <c r="AY37">
        <v>1</v>
      </c>
      <c r="AZ37">
        <v>0</v>
      </c>
      <c r="BA37">
        <v>39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ROUND(Y37*Source!I66,9)</f>
        <v>5.4000000000000001E-4</v>
      </c>
      <c r="CY37">
        <f t="shared" si="26"/>
        <v>8590.86</v>
      </c>
      <c r="CZ37">
        <f t="shared" si="27"/>
        <v>8590.86</v>
      </c>
      <c r="DA37">
        <f t="shared" si="28"/>
        <v>1</v>
      </c>
      <c r="DB37">
        <f t="shared" si="29"/>
        <v>4.6399999999999997</v>
      </c>
      <c r="DC37">
        <f t="shared" si="30"/>
        <v>0</v>
      </c>
      <c r="DD37" t="s">
        <v>3</v>
      </c>
      <c r="DE37" t="s">
        <v>3</v>
      </c>
      <c r="DF37">
        <f t="shared" si="22"/>
        <v>4.6399999999999997</v>
      </c>
      <c r="DG37">
        <f t="shared" si="23"/>
        <v>0</v>
      </c>
      <c r="DH37">
        <f t="shared" si="19"/>
        <v>0</v>
      </c>
      <c r="DI37">
        <f t="shared" si="24"/>
        <v>0</v>
      </c>
      <c r="DJ37">
        <f t="shared" si="31"/>
        <v>4.6399999999999997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ROW(Source!A66)</f>
        <v>66</v>
      </c>
      <c r="B38">
        <v>56661434</v>
      </c>
      <c r="C38">
        <v>56663005</v>
      </c>
      <c r="D38">
        <v>54739078</v>
      </c>
      <c r="E38">
        <v>1</v>
      </c>
      <c r="F38">
        <v>1</v>
      </c>
      <c r="G38">
        <v>1081</v>
      </c>
      <c r="H38">
        <v>3</v>
      </c>
      <c r="I38" t="s">
        <v>1340</v>
      </c>
      <c r="J38" t="s">
        <v>1341</v>
      </c>
      <c r="K38" t="s">
        <v>1342</v>
      </c>
      <c r="L38">
        <v>1346</v>
      </c>
      <c r="N38">
        <v>1009</v>
      </c>
      <c r="O38" t="s">
        <v>1171</v>
      </c>
      <c r="P38" t="s">
        <v>1171</v>
      </c>
      <c r="Q38">
        <v>1</v>
      </c>
      <c r="W38">
        <v>0</v>
      </c>
      <c r="X38">
        <v>1021383118</v>
      </c>
      <c r="Y38">
        <f t="shared" si="25"/>
        <v>0.15</v>
      </c>
      <c r="AA38">
        <v>37.979999999999997</v>
      </c>
      <c r="AB38">
        <v>0</v>
      </c>
      <c r="AC38">
        <v>0</v>
      </c>
      <c r="AD38">
        <v>0</v>
      </c>
      <c r="AE38">
        <v>37.979999999999997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0.15</v>
      </c>
      <c r="AU38" t="s">
        <v>105</v>
      </c>
      <c r="AV38">
        <v>0</v>
      </c>
      <c r="AW38">
        <v>2</v>
      </c>
      <c r="AX38">
        <v>56663028</v>
      </c>
      <c r="AY38">
        <v>1</v>
      </c>
      <c r="AZ38">
        <v>0</v>
      </c>
      <c r="BA38">
        <v>40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ROUND(Y38*Source!I66,9)</f>
        <v>0.15</v>
      </c>
      <c r="CY38">
        <f t="shared" si="26"/>
        <v>37.979999999999997</v>
      </c>
      <c r="CZ38">
        <f t="shared" si="27"/>
        <v>37.979999999999997</v>
      </c>
      <c r="DA38">
        <f t="shared" si="28"/>
        <v>1</v>
      </c>
      <c r="DB38">
        <f t="shared" si="29"/>
        <v>5.7</v>
      </c>
      <c r="DC38">
        <f t="shared" si="30"/>
        <v>0</v>
      </c>
      <c r="DD38" t="s">
        <v>3</v>
      </c>
      <c r="DE38" t="s">
        <v>3</v>
      </c>
      <c r="DF38">
        <f t="shared" si="22"/>
        <v>5.7</v>
      </c>
      <c r="DG38">
        <f t="shared" si="23"/>
        <v>0</v>
      </c>
      <c r="DH38">
        <f t="shared" si="19"/>
        <v>0</v>
      </c>
      <c r="DI38">
        <f t="shared" si="24"/>
        <v>0</v>
      </c>
      <c r="DJ38">
        <f t="shared" si="31"/>
        <v>5.7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ROW(Source!A66)</f>
        <v>66</v>
      </c>
      <c r="B39">
        <v>56661434</v>
      </c>
      <c r="C39">
        <v>56663005</v>
      </c>
      <c r="D39">
        <v>54737533</v>
      </c>
      <c r="E39">
        <v>1</v>
      </c>
      <c r="F39">
        <v>1</v>
      </c>
      <c r="G39">
        <v>1081</v>
      </c>
      <c r="H39">
        <v>3</v>
      </c>
      <c r="I39" t="s">
        <v>1343</v>
      </c>
      <c r="J39" t="s">
        <v>1344</v>
      </c>
      <c r="K39" t="s">
        <v>1345</v>
      </c>
      <c r="L39">
        <v>1327</v>
      </c>
      <c r="N39">
        <v>1005</v>
      </c>
      <c r="O39" t="s">
        <v>329</v>
      </c>
      <c r="P39" t="s">
        <v>329</v>
      </c>
      <c r="Q39">
        <v>1</v>
      </c>
      <c r="W39">
        <v>0</v>
      </c>
      <c r="X39">
        <v>53084736</v>
      </c>
      <c r="Y39">
        <f t="shared" si="25"/>
        <v>0.20799999999999999</v>
      </c>
      <c r="AA39">
        <v>16.600000000000001</v>
      </c>
      <c r="AB39">
        <v>0</v>
      </c>
      <c r="AC39">
        <v>0</v>
      </c>
      <c r="AD39">
        <v>0</v>
      </c>
      <c r="AE39">
        <v>16.600000000000001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0.20799999999999999</v>
      </c>
      <c r="AU39" t="s">
        <v>105</v>
      </c>
      <c r="AV39">
        <v>0</v>
      </c>
      <c r="AW39">
        <v>2</v>
      </c>
      <c r="AX39">
        <v>56663029</v>
      </c>
      <c r="AY39">
        <v>1</v>
      </c>
      <c r="AZ39">
        <v>0</v>
      </c>
      <c r="BA39">
        <v>41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ROUND(Y39*Source!I66,9)</f>
        <v>0.20799999999999999</v>
      </c>
      <c r="CY39">
        <f t="shared" si="26"/>
        <v>16.600000000000001</v>
      </c>
      <c r="CZ39">
        <f t="shared" si="27"/>
        <v>16.600000000000001</v>
      </c>
      <c r="DA39">
        <f t="shared" si="28"/>
        <v>1</v>
      </c>
      <c r="DB39">
        <f t="shared" si="29"/>
        <v>3.45</v>
      </c>
      <c r="DC39">
        <f t="shared" si="30"/>
        <v>0</v>
      </c>
      <c r="DD39" t="s">
        <v>3</v>
      </c>
      <c r="DE39" t="s">
        <v>3</v>
      </c>
      <c r="DF39">
        <f t="shared" si="22"/>
        <v>3.45</v>
      </c>
      <c r="DG39">
        <f t="shared" si="23"/>
        <v>0</v>
      </c>
      <c r="DH39">
        <f t="shared" si="19"/>
        <v>0</v>
      </c>
      <c r="DI39">
        <f t="shared" si="24"/>
        <v>0</v>
      </c>
      <c r="DJ39">
        <f t="shared" si="31"/>
        <v>3.45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ROW(Source!A66)</f>
        <v>66</v>
      </c>
      <c r="B40">
        <v>56661434</v>
      </c>
      <c r="C40">
        <v>56663005</v>
      </c>
      <c r="D40">
        <v>54737637</v>
      </c>
      <c r="E40">
        <v>1</v>
      </c>
      <c r="F40">
        <v>1</v>
      </c>
      <c r="G40">
        <v>1081</v>
      </c>
      <c r="H40">
        <v>3</v>
      </c>
      <c r="I40" t="s">
        <v>1346</v>
      </c>
      <c r="J40" t="s">
        <v>1347</v>
      </c>
      <c r="K40" t="s">
        <v>1348</v>
      </c>
      <c r="L40">
        <v>1348</v>
      </c>
      <c r="N40">
        <v>1009</v>
      </c>
      <c r="O40" t="s">
        <v>547</v>
      </c>
      <c r="P40" t="s">
        <v>547</v>
      </c>
      <c r="Q40">
        <v>1000</v>
      </c>
      <c r="W40">
        <v>0</v>
      </c>
      <c r="X40">
        <v>1270042986</v>
      </c>
      <c r="Y40">
        <f t="shared" si="25"/>
        <v>3.8000000000000002E-4</v>
      </c>
      <c r="AA40">
        <v>16214.84</v>
      </c>
      <c r="AB40">
        <v>0</v>
      </c>
      <c r="AC40">
        <v>0</v>
      </c>
      <c r="AD40">
        <v>0</v>
      </c>
      <c r="AE40">
        <v>16214.84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3.8000000000000002E-4</v>
      </c>
      <c r="AU40" t="s">
        <v>105</v>
      </c>
      <c r="AV40">
        <v>0</v>
      </c>
      <c r="AW40">
        <v>2</v>
      </c>
      <c r="AX40">
        <v>56663030</v>
      </c>
      <c r="AY40">
        <v>1</v>
      </c>
      <c r="AZ40">
        <v>0</v>
      </c>
      <c r="BA40">
        <v>42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ROUND(Y40*Source!I66,9)</f>
        <v>3.8000000000000002E-4</v>
      </c>
      <c r="CY40">
        <f t="shared" si="26"/>
        <v>16214.84</v>
      </c>
      <c r="CZ40">
        <f t="shared" si="27"/>
        <v>16214.84</v>
      </c>
      <c r="DA40">
        <f t="shared" si="28"/>
        <v>1</v>
      </c>
      <c r="DB40">
        <f t="shared" si="29"/>
        <v>6.16</v>
      </c>
      <c r="DC40">
        <f t="shared" si="30"/>
        <v>0</v>
      </c>
      <c r="DD40" t="s">
        <v>3</v>
      </c>
      <c r="DE40" t="s">
        <v>3</v>
      </c>
      <c r="DF40">
        <f t="shared" si="22"/>
        <v>6.16</v>
      </c>
      <c r="DG40">
        <f t="shared" si="23"/>
        <v>0</v>
      </c>
      <c r="DH40">
        <f t="shared" si="19"/>
        <v>0</v>
      </c>
      <c r="DI40">
        <f t="shared" si="24"/>
        <v>0</v>
      </c>
      <c r="DJ40">
        <f t="shared" si="31"/>
        <v>6.16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ROW(Source!A66)</f>
        <v>66</v>
      </c>
      <c r="B41">
        <v>56661434</v>
      </c>
      <c r="C41">
        <v>56663005</v>
      </c>
      <c r="D41">
        <v>54737318</v>
      </c>
      <c r="E41">
        <v>1</v>
      </c>
      <c r="F41">
        <v>1</v>
      </c>
      <c r="G41">
        <v>1081</v>
      </c>
      <c r="H41">
        <v>3</v>
      </c>
      <c r="I41" t="s">
        <v>1269</v>
      </c>
      <c r="J41" t="s">
        <v>1271</v>
      </c>
      <c r="K41" t="s">
        <v>1270</v>
      </c>
      <c r="L41">
        <v>1348</v>
      </c>
      <c r="N41">
        <v>1009</v>
      </c>
      <c r="O41" t="s">
        <v>547</v>
      </c>
      <c r="P41" t="s">
        <v>547</v>
      </c>
      <c r="Q41">
        <v>1000</v>
      </c>
      <c r="W41">
        <v>0</v>
      </c>
      <c r="X41">
        <v>-268464753</v>
      </c>
      <c r="Y41">
        <f t="shared" si="25"/>
        <v>8.8000000000000005E-3</v>
      </c>
      <c r="AA41">
        <v>17868.28</v>
      </c>
      <c r="AB41">
        <v>0</v>
      </c>
      <c r="AC41">
        <v>0</v>
      </c>
      <c r="AD41">
        <v>0</v>
      </c>
      <c r="AE41">
        <v>17868.28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8.8000000000000005E-3</v>
      </c>
      <c r="AU41" t="s">
        <v>105</v>
      </c>
      <c r="AV41">
        <v>0</v>
      </c>
      <c r="AW41">
        <v>2</v>
      </c>
      <c r="AX41">
        <v>56663031</v>
      </c>
      <c r="AY41">
        <v>1</v>
      </c>
      <c r="AZ41">
        <v>0</v>
      </c>
      <c r="BA41">
        <v>43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ROUND(Y41*Source!I66,9)</f>
        <v>8.8000000000000005E-3</v>
      </c>
      <c r="CY41">
        <f t="shared" si="26"/>
        <v>17868.28</v>
      </c>
      <c r="CZ41">
        <f t="shared" si="27"/>
        <v>17868.28</v>
      </c>
      <c r="DA41">
        <f t="shared" si="28"/>
        <v>1</v>
      </c>
      <c r="DB41">
        <f t="shared" si="29"/>
        <v>157.24</v>
      </c>
      <c r="DC41">
        <f t="shared" si="30"/>
        <v>0</v>
      </c>
      <c r="DD41" t="s">
        <v>3</v>
      </c>
      <c r="DE41" t="s">
        <v>3</v>
      </c>
      <c r="DF41">
        <f t="shared" si="22"/>
        <v>157.24</v>
      </c>
      <c r="DG41">
        <f t="shared" si="23"/>
        <v>0</v>
      </c>
      <c r="DH41">
        <f t="shared" si="19"/>
        <v>0</v>
      </c>
      <c r="DI41">
        <f t="shared" si="24"/>
        <v>0</v>
      </c>
      <c r="DJ41">
        <f t="shared" si="31"/>
        <v>157.24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ROW(Source!A66)</f>
        <v>66</v>
      </c>
      <c r="B42">
        <v>56661434</v>
      </c>
      <c r="C42">
        <v>56663005</v>
      </c>
      <c r="D42">
        <v>54737320</v>
      </c>
      <c r="E42">
        <v>1</v>
      </c>
      <c r="F42">
        <v>1</v>
      </c>
      <c r="G42">
        <v>1081</v>
      </c>
      <c r="H42">
        <v>3</v>
      </c>
      <c r="I42" t="s">
        <v>1349</v>
      </c>
      <c r="J42" t="s">
        <v>1350</v>
      </c>
      <c r="K42" t="s">
        <v>1351</v>
      </c>
      <c r="L42">
        <v>1348</v>
      </c>
      <c r="N42">
        <v>1009</v>
      </c>
      <c r="O42" t="s">
        <v>547</v>
      </c>
      <c r="P42" t="s">
        <v>547</v>
      </c>
      <c r="Q42">
        <v>1000</v>
      </c>
      <c r="W42">
        <v>0</v>
      </c>
      <c r="X42">
        <v>-1638796921</v>
      </c>
      <c r="Y42">
        <f t="shared" si="25"/>
        <v>1.2800000000000001E-3</v>
      </c>
      <c r="AA42">
        <v>26867.38</v>
      </c>
      <c r="AB42">
        <v>0</v>
      </c>
      <c r="AC42">
        <v>0</v>
      </c>
      <c r="AD42">
        <v>0</v>
      </c>
      <c r="AE42">
        <v>26867.38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1.2800000000000001E-3</v>
      </c>
      <c r="AU42" t="s">
        <v>105</v>
      </c>
      <c r="AV42">
        <v>0</v>
      </c>
      <c r="AW42">
        <v>2</v>
      </c>
      <c r="AX42">
        <v>56663032</v>
      </c>
      <c r="AY42">
        <v>1</v>
      </c>
      <c r="AZ42">
        <v>0</v>
      </c>
      <c r="BA42">
        <v>44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ROUND(Y42*Source!I66,9)</f>
        <v>1.2800000000000001E-3</v>
      </c>
      <c r="CY42">
        <f t="shared" si="26"/>
        <v>26867.38</v>
      </c>
      <c r="CZ42">
        <f t="shared" si="27"/>
        <v>26867.38</v>
      </c>
      <c r="DA42">
        <f t="shared" si="28"/>
        <v>1</v>
      </c>
      <c r="DB42">
        <f t="shared" si="29"/>
        <v>34.39</v>
      </c>
      <c r="DC42">
        <f t="shared" si="30"/>
        <v>0</v>
      </c>
      <c r="DD42" t="s">
        <v>3</v>
      </c>
      <c r="DE42" t="s">
        <v>3</v>
      </c>
      <c r="DF42">
        <f t="shared" si="22"/>
        <v>34.39</v>
      </c>
      <c r="DG42">
        <f t="shared" si="23"/>
        <v>0</v>
      </c>
      <c r="DH42">
        <f t="shared" si="19"/>
        <v>0</v>
      </c>
      <c r="DI42">
        <f t="shared" si="24"/>
        <v>0</v>
      </c>
      <c r="DJ42">
        <f t="shared" si="31"/>
        <v>34.39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ROW(Source!A66)</f>
        <v>66</v>
      </c>
      <c r="B43">
        <v>56661434</v>
      </c>
      <c r="C43">
        <v>56663005</v>
      </c>
      <c r="D43">
        <v>54737805</v>
      </c>
      <c r="E43">
        <v>1</v>
      </c>
      <c r="F43">
        <v>1</v>
      </c>
      <c r="G43">
        <v>1081</v>
      </c>
      <c r="H43">
        <v>3</v>
      </c>
      <c r="I43" t="s">
        <v>1352</v>
      </c>
      <c r="J43" t="s">
        <v>1353</v>
      </c>
      <c r="K43" t="s">
        <v>1354</v>
      </c>
      <c r="L43">
        <v>1346</v>
      </c>
      <c r="N43">
        <v>1009</v>
      </c>
      <c r="O43" t="s">
        <v>1171</v>
      </c>
      <c r="P43" t="s">
        <v>1171</v>
      </c>
      <c r="Q43">
        <v>1</v>
      </c>
      <c r="W43">
        <v>0</v>
      </c>
      <c r="X43">
        <v>488689173</v>
      </c>
      <c r="Y43">
        <f t="shared" si="25"/>
        <v>4.4999999999999998E-2</v>
      </c>
      <c r="AA43">
        <v>20.190000000000001</v>
      </c>
      <c r="AB43">
        <v>0</v>
      </c>
      <c r="AC43">
        <v>0</v>
      </c>
      <c r="AD43">
        <v>0</v>
      </c>
      <c r="AE43">
        <v>20.190000000000001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4.4999999999999998E-2</v>
      </c>
      <c r="AU43" t="s">
        <v>105</v>
      </c>
      <c r="AV43">
        <v>0</v>
      </c>
      <c r="AW43">
        <v>2</v>
      </c>
      <c r="AX43">
        <v>56663033</v>
      </c>
      <c r="AY43">
        <v>1</v>
      </c>
      <c r="AZ43">
        <v>0</v>
      </c>
      <c r="BA43">
        <v>45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ROUND(Y43*Source!I66,9)</f>
        <v>4.4999999999999998E-2</v>
      </c>
      <c r="CY43">
        <f t="shared" si="26"/>
        <v>20.190000000000001</v>
      </c>
      <c r="CZ43">
        <f t="shared" si="27"/>
        <v>20.190000000000001</v>
      </c>
      <c r="DA43">
        <f t="shared" si="28"/>
        <v>1</v>
      </c>
      <c r="DB43">
        <f t="shared" si="29"/>
        <v>0.91</v>
      </c>
      <c r="DC43">
        <f t="shared" si="30"/>
        <v>0</v>
      </c>
      <c r="DD43" t="s">
        <v>3</v>
      </c>
      <c r="DE43" t="s">
        <v>3</v>
      </c>
      <c r="DF43">
        <f t="shared" si="22"/>
        <v>0.91</v>
      </c>
      <c r="DG43">
        <f t="shared" si="23"/>
        <v>0</v>
      </c>
      <c r="DH43">
        <f t="shared" si="19"/>
        <v>0</v>
      </c>
      <c r="DI43">
        <f t="shared" si="24"/>
        <v>0</v>
      </c>
      <c r="DJ43">
        <f t="shared" si="31"/>
        <v>0.91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ROW(Source!A66)</f>
        <v>66</v>
      </c>
      <c r="B44">
        <v>56661434</v>
      </c>
      <c r="C44">
        <v>56663005</v>
      </c>
      <c r="D44">
        <v>54753765</v>
      </c>
      <c r="E44">
        <v>1</v>
      </c>
      <c r="F44">
        <v>1</v>
      </c>
      <c r="G44">
        <v>1081</v>
      </c>
      <c r="H44">
        <v>3</v>
      </c>
      <c r="I44" t="s">
        <v>1355</v>
      </c>
      <c r="J44" t="s">
        <v>1356</v>
      </c>
      <c r="K44" t="s">
        <v>1357</v>
      </c>
      <c r="L44">
        <v>1391</v>
      </c>
      <c r="N44">
        <v>1013</v>
      </c>
      <c r="O44" t="s">
        <v>1358</v>
      </c>
      <c r="P44" t="s">
        <v>1358</v>
      </c>
      <c r="Q44">
        <v>1</v>
      </c>
      <c r="W44">
        <v>0</v>
      </c>
      <c r="X44">
        <v>297294583</v>
      </c>
      <c r="Y44">
        <f t="shared" si="25"/>
        <v>3</v>
      </c>
      <c r="AA44">
        <v>11.9</v>
      </c>
      <c r="AB44">
        <v>0</v>
      </c>
      <c r="AC44">
        <v>0</v>
      </c>
      <c r="AD44">
        <v>0</v>
      </c>
      <c r="AE44">
        <v>11.9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3</v>
      </c>
      <c r="AU44" t="s">
        <v>105</v>
      </c>
      <c r="AV44">
        <v>0</v>
      </c>
      <c r="AW44">
        <v>2</v>
      </c>
      <c r="AX44">
        <v>56663034</v>
      </c>
      <c r="AY44">
        <v>1</v>
      </c>
      <c r="AZ44">
        <v>0</v>
      </c>
      <c r="BA44">
        <v>46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ROUND(Y44*Source!I66,9)</f>
        <v>3</v>
      </c>
      <c r="CY44">
        <f t="shared" si="26"/>
        <v>11.9</v>
      </c>
      <c r="CZ44">
        <f t="shared" si="27"/>
        <v>11.9</v>
      </c>
      <c r="DA44">
        <f t="shared" si="28"/>
        <v>1</v>
      </c>
      <c r="DB44">
        <f t="shared" si="29"/>
        <v>35.700000000000003</v>
      </c>
      <c r="DC44">
        <f t="shared" si="30"/>
        <v>0</v>
      </c>
      <c r="DD44" t="s">
        <v>3</v>
      </c>
      <c r="DE44" t="s">
        <v>3</v>
      </c>
      <c r="DF44">
        <f t="shared" si="22"/>
        <v>35.700000000000003</v>
      </c>
      <c r="DG44">
        <f t="shared" si="23"/>
        <v>0</v>
      </c>
      <c r="DH44">
        <f t="shared" si="19"/>
        <v>0</v>
      </c>
      <c r="DI44">
        <f t="shared" si="24"/>
        <v>0</v>
      </c>
      <c r="DJ44">
        <f t="shared" si="31"/>
        <v>35.700000000000003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ROW(Source!A66)</f>
        <v>66</v>
      </c>
      <c r="B45">
        <v>56661434</v>
      </c>
      <c r="C45">
        <v>56663005</v>
      </c>
      <c r="D45">
        <v>54744825</v>
      </c>
      <c r="E45">
        <v>1</v>
      </c>
      <c r="F45">
        <v>1</v>
      </c>
      <c r="G45">
        <v>1081</v>
      </c>
      <c r="H45">
        <v>3</v>
      </c>
      <c r="I45" t="s">
        <v>1359</v>
      </c>
      <c r="J45" t="s">
        <v>1360</v>
      </c>
      <c r="K45" t="s">
        <v>1361</v>
      </c>
      <c r="L45">
        <v>1339</v>
      </c>
      <c r="N45">
        <v>1007</v>
      </c>
      <c r="O45" t="s">
        <v>1102</v>
      </c>
      <c r="P45" t="s">
        <v>1102</v>
      </c>
      <c r="Q45">
        <v>1</v>
      </c>
      <c r="W45">
        <v>0</v>
      </c>
      <c r="X45">
        <v>180148843</v>
      </c>
      <c r="Y45">
        <f t="shared" si="25"/>
        <v>8.9999999999999993E-3</v>
      </c>
      <c r="AA45">
        <v>384.42</v>
      </c>
      <c r="AB45">
        <v>0</v>
      </c>
      <c r="AC45">
        <v>0</v>
      </c>
      <c r="AD45">
        <v>0</v>
      </c>
      <c r="AE45">
        <v>384.42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8.9999999999999993E-3</v>
      </c>
      <c r="AU45" t="s">
        <v>105</v>
      </c>
      <c r="AV45">
        <v>0</v>
      </c>
      <c r="AW45">
        <v>2</v>
      </c>
      <c r="AX45">
        <v>56663035</v>
      </c>
      <c r="AY45">
        <v>1</v>
      </c>
      <c r="AZ45">
        <v>0</v>
      </c>
      <c r="BA45">
        <v>47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ROUND(Y45*Source!I66,9)</f>
        <v>8.9999999999999993E-3</v>
      </c>
      <c r="CY45">
        <f t="shared" si="26"/>
        <v>384.42</v>
      </c>
      <c r="CZ45">
        <f t="shared" si="27"/>
        <v>384.42</v>
      </c>
      <c r="DA45">
        <f t="shared" si="28"/>
        <v>1</v>
      </c>
      <c r="DB45">
        <f t="shared" si="29"/>
        <v>3.46</v>
      </c>
      <c r="DC45">
        <f t="shared" si="30"/>
        <v>0</v>
      </c>
      <c r="DD45" t="s">
        <v>3</v>
      </c>
      <c r="DE45" t="s">
        <v>3</v>
      </c>
      <c r="DF45">
        <f t="shared" si="22"/>
        <v>3.46</v>
      </c>
      <c r="DG45">
        <f t="shared" si="23"/>
        <v>0</v>
      </c>
      <c r="DH45">
        <f t="shared" si="19"/>
        <v>0</v>
      </c>
      <c r="DI45">
        <f t="shared" si="24"/>
        <v>0</v>
      </c>
      <c r="DJ45">
        <f t="shared" si="31"/>
        <v>3.46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ROW(Source!A67)</f>
        <v>67</v>
      </c>
      <c r="B46">
        <v>56661436</v>
      </c>
      <c r="C46">
        <v>56663005</v>
      </c>
      <c r="D46">
        <v>54702434</v>
      </c>
      <c r="E46">
        <v>1081</v>
      </c>
      <c r="F46">
        <v>1</v>
      </c>
      <c r="G46">
        <v>1081</v>
      </c>
      <c r="H46">
        <v>1</v>
      </c>
      <c r="I46" t="s">
        <v>1317</v>
      </c>
      <c r="J46" t="s">
        <v>3</v>
      </c>
      <c r="K46" t="s">
        <v>1318</v>
      </c>
      <c r="L46">
        <v>1191</v>
      </c>
      <c r="N46">
        <v>1013</v>
      </c>
      <c r="O46" t="s">
        <v>1319</v>
      </c>
      <c r="P46" t="s">
        <v>1319</v>
      </c>
      <c r="Q46">
        <v>1</v>
      </c>
      <c r="W46">
        <v>0</v>
      </c>
      <c r="X46">
        <v>476480486</v>
      </c>
      <c r="Y46">
        <f>(((AT46*1.05)*1.15)*1.2)</f>
        <v>80.854199999999977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5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55.8</v>
      </c>
      <c r="AU46" t="s">
        <v>107</v>
      </c>
      <c r="AV46">
        <v>1</v>
      </c>
      <c r="AW46">
        <v>2</v>
      </c>
      <c r="AX46">
        <v>56663021</v>
      </c>
      <c r="AY46">
        <v>1</v>
      </c>
      <c r="AZ46">
        <v>0</v>
      </c>
      <c r="BA46">
        <v>49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U46">
        <f>ROUND(AT46*Source!I67*AH46*AL46,2)</f>
        <v>0</v>
      </c>
      <c r="CV46">
        <f>ROUND(Y46*Source!I67,9)</f>
        <v>80.854200000000006</v>
      </c>
      <c r="CW46">
        <v>0</v>
      </c>
      <c r="CX46">
        <f>ROUND(Y46*Source!I67,9)</f>
        <v>80.854200000000006</v>
      </c>
      <c r="CY46">
        <f>AD46</f>
        <v>0</v>
      </c>
      <c r="CZ46">
        <f>AH46</f>
        <v>0</v>
      </c>
      <c r="DA46">
        <f>AL46</f>
        <v>1</v>
      </c>
      <c r="DB46">
        <f>ROUND((((ROUND(AT46*CZ46,2)*1.05)*1.15)*1.2),6)</f>
        <v>0</v>
      </c>
      <c r="DC46">
        <f>ROUND((((ROUND(AT46*AG46,2)*1.05)*1.15)*1.2),6)</f>
        <v>0</v>
      </c>
      <c r="DD46" t="s">
        <v>3</v>
      </c>
      <c r="DE46" t="s">
        <v>3</v>
      </c>
      <c r="DF46">
        <f t="shared" si="22"/>
        <v>0</v>
      </c>
      <c r="DG46">
        <f t="shared" si="23"/>
        <v>0</v>
      </c>
      <c r="DH46">
        <f t="shared" si="19"/>
        <v>0</v>
      </c>
      <c r="DI46">
        <f t="shared" si="24"/>
        <v>0</v>
      </c>
      <c r="DJ46">
        <f>DI46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ROW(Source!A67)</f>
        <v>67</v>
      </c>
      <c r="B47">
        <v>56661436</v>
      </c>
      <c r="C47">
        <v>56663005</v>
      </c>
      <c r="D47">
        <v>54768040</v>
      </c>
      <c r="E47">
        <v>1</v>
      </c>
      <c r="F47">
        <v>1</v>
      </c>
      <c r="G47">
        <v>1081</v>
      </c>
      <c r="H47">
        <v>2</v>
      </c>
      <c r="I47" t="s">
        <v>1320</v>
      </c>
      <c r="J47" t="s">
        <v>1321</v>
      </c>
      <c r="K47" t="s">
        <v>1322</v>
      </c>
      <c r="L47">
        <v>1368</v>
      </c>
      <c r="N47">
        <v>1011</v>
      </c>
      <c r="O47" t="s">
        <v>1323</v>
      </c>
      <c r="P47" t="s">
        <v>1323</v>
      </c>
      <c r="Q47">
        <v>1</v>
      </c>
      <c r="W47">
        <v>0</v>
      </c>
      <c r="X47">
        <v>1498588441</v>
      </c>
      <c r="Y47">
        <f>(((AT47*1.05)*1.25)*1.2)</f>
        <v>3.6224999999999996</v>
      </c>
      <c r="AA47">
        <v>0</v>
      </c>
      <c r="AB47">
        <v>102.11</v>
      </c>
      <c r="AC47">
        <v>0</v>
      </c>
      <c r="AD47">
        <v>0</v>
      </c>
      <c r="AE47">
        <v>0</v>
      </c>
      <c r="AF47">
        <v>7.11</v>
      </c>
      <c r="AG47">
        <v>0</v>
      </c>
      <c r="AH47">
        <v>0</v>
      </c>
      <c r="AI47">
        <v>1</v>
      </c>
      <c r="AJ47">
        <v>13.46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2.2999999999999998</v>
      </c>
      <c r="AU47" t="s">
        <v>106</v>
      </c>
      <c r="AV47">
        <v>0</v>
      </c>
      <c r="AW47">
        <v>2</v>
      </c>
      <c r="AX47">
        <v>56663022</v>
      </c>
      <c r="AY47">
        <v>1</v>
      </c>
      <c r="AZ47">
        <v>0</v>
      </c>
      <c r="BA47">
        <v>50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ROUND(Y47*Source!I67*DO47,9)</f>
        <v>0</v>
      </c>
      <c r="CX47">
        <f>ROUND(Y47*Source!I67,9)</f>
        <v>3.6225000000000001</v>
      </c>
      <c r="CY47">
        <f>AB47</f>
        <v>102.11</v>
      </c>
      <c r="CZ47">
        <f>AF47</f>
        <v>7.11</v>
      </c>
      <c r="DA47">
        <f>AJ47</f>
        <v>13.46</v>
      </c>
      <c r="DB47">
        <f>ROUND((((ROUND(AT47*CZ47,2)*1.05)*1.25)*1.2),6)</f>
        <v>25.751249999999999</v>
      </c>
      <c r="DC47">
        <f>ROUND((((ROUND(AT47*AG47,2)*1.05)*1.25)*1.2),6)</f>
        <v>0</v>
      </c>
      <c r="DD47" t="s">
        <v>3</v>
      </c>
      <c r="DE47" t="s">
        <v>3</v>
      </c>
      <c r="DF47">
        <f t="shared" si="22"/>
        <v>0</v>
      </c>
      <c r="DG47">
        <f>ROUND(ROUND(AF47*AJ47,2)*CX47,2)</f>
        <v>346.67</v>
      </c>
      <c r="DH47">
        <f t="shared" si="19"/>
        <v>0</v>
      </c>
      <c r="DI47">
        <f t="shared" si="24"/>
        <v>0</v>
      </c>
      <c r="DJ47">
        <f>DG47</f>
        <v>346.67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ROW(Source!A67)</f>
        <v>67</v>
      </c>
      <c r="B48">
        <v>56661436</v>
      </c>
      <c r="C48">
        <v>56663005</v>
      </c>
      <c r="D48">
        <v>54768339</v>
      </c>
      <c r="E48">
        <v>1</v>
      </c>
      <c r="F48">
        <v>1</v>
      </c>
      <c r="G48">
        <v>1081</v>
      </c>
      <c r="H48">
        <v>2</v>
      </c>
      <c r="I48" t="s">
        <v>1324</v>
      </c>
      <c r="J48" t="s">
        <v>1325</v>
      </c>
      <c r="K48" t="s">
        <v>1326</v>
      </c>
      <c r="L48">
        <v>1368</v>
      </c>
      <c r="N48">
        <v>1011</v>
      </c>
      <c r="O48" t="s">
        <v>1323</v>
      </c>
      <c r="P48" t="s">
        <v>1323</v>
      </c>
      <c r="Q48">
        <v>1</v>
      </c>
      <c r="W48">
        <v>0</v>
      </c>
      <c r="X48">
        <v>874612079</v>
      </c>
      <c r="Y48">
        <f>(((AT48*1.05)*1.25)*1.2)</f>
        <v>0.99225000000000008</v>
      </c>
      <c r="AA48">
        <v>0</v>
      </c>
      <c r="AB48">
        <v>1513.56</v>
      </c>
      <c r="AC48">
        <v>758.78</v>
      </c>
      <c r="AD48">
        <v>0</v>
      </c>
      <c r="AE48">
        <v>0</v>
      </c>
      <c r="AF48">
        <v>83.1</v>
      </c>
      <c r="AG48">
        <v>12.62</v>
      </c>
      <c r="AH48">
        <v>0</v>
      </c>
      <c r="AI48">
        <v>1</v>
      </c>
      <c r="AJ48">
        <v>17.07</v>
      </c>
      <c r="AK48">
        <v>56.35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0.63</v>
      </c>
      <c r="AU48" t="s">
        <v>106</v>
      </c>
      <c r="AV48">
        <v>0</v>
      </c>
      <c r="AW48">
        <v>2</v>
      </c>
      <c r="AX48">
        <v>56663023</v>
      </c>
      <c r="AY48">
        <v>1</v>
      </c>
      <c r="AZ48">
        <v>0</v>
      </c>
      <c r="BA48">
        <v>51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ROUND(Y48*Source!I67*DO48,9)</f>
        <v>12.522195</v>
      </c>
      <c r="CX48">
        <f>ROUND(Y48*Source!I67,9)</f>
        <v>0.99224999999999997</v>
      </c>
      <c r="CY48">
        <f>AB48</f>
        <v>1513.56</v>
      </c>
      <c r="CZ48">
        <f>AF48</f>
        <v>83.1</v>
      </c>
      <c r="DA48">
        <f>AJ48</f>
        <v>17.07</v>
      </c>
      <c r="DB48">
        <f>ROUND((((ROUND(AT48*CZ48,2)*1.05)*1.25)*1.2),6)</f>
        <v>82.451250000000002</v>
      </c>
      <c r="DC48">
        <f>ROUND((((ROUND(AT48*AG48,2)*1.05)*1.25)*1.2),6)</f>
        <v>12.52125</v>
      </c>
      <c r="DD48" t="s">
        <v>3</v>
      </c>
      <c r="DE48" t="s">
        <v>3</v>
      </c>
      <c r="DF48">
        <f t="shared" si="22"/>
        <v>0</v>
      </c>
      <c r="DG48">
        <f>ROUND(ROUND(AF48*AJ48,2)*CX48,2)</f>
        <v>1407.53</v>
      </c>
      <c r="DH48">
        <f>ROUND(ROUND(AG48*AK48,2)*CX48,2)</f>
        <v>705.63</v>
      </c>
      <c r="DI48">
        <f t="shared" si="24"/>
        <v>0</v>
      </c>
      <c r="DJ48">
        <f>DG48</f>
        <v>1407.53</v>
      </c>
      <c r="DK48">
        <v>0</v>
      </c>
      <c r="DL48" t="s">
        <v>1327</v>
      </c>
      <c r="DM48">
        <v>0</v>
      </c>
      <c r="DN48" t="s">
        <v>1319</v>
      </c>
      <c r="DO48">
        <v>12.62</v>
      </c>
    </row>
    <row r="49" spans="1:119" x14ac:dyDescent="0.2">
      <c r="A49">
        <f>ROW(Source!A67)</f>
        <v>67</v>
      </c>
      <c r="B49">
        <v>56661436</v>
      </c>
      <c r="C49">
        <v>56663005</v>
      </c>
      <c r="D49">
        <v>54767573</v>
      </c>
      <c r="E49">
        <v>1</v>
      </c>
      <c r="F49">
        <v>1</v>
      </c>
      <c r="G49">
        <v>1081</v>
      </c>
      <c r="H49">
        <v>2</v>
      </c>
      <c r="I49" t="s">
        <v>1328</v>
      </c>
      <c r="J49" t="s">
        <v>1329</v>
      </c>
      <c r="K49" t="s">
        <v>1330</v>
      </c>
      <c r="L49">
        <v>1368</v>
      </c>
      <c r="N49">
        <v>1011</v>
      </c>
      <c r="O49" t="s">
        <v>1323</v>
      </c>
      <c r="P49" t="s">
        <v>1323</v>
      </c>
      <c r="Q49">
        <v>1</v>
      </c>
      <c r="W49">
        <v>0</v>
      </c>
      <c r="X49">
        <v>-44940208</v>
      </c>
      <c r="Y49">
        <f>(((AT49*1.05)*1.25)*1.2)</f>
        <v>0.66149999999999998</v>
      </c>
      <c r="AA49">
        <v>0</v>
      </c>
      <c r="AB49">
        <v>2758.65</v>
      </c>
      <c r="AC49">
        <v>1017.92</v>
      </c>
      <c r="AD49">
        <v>0</v>
      </c>
      <c r="AE49">
        <v>0</v>
      </c>
      <c r="AF49">
        <v>179.17</v>
      </c>
      <c r="AG49">
        <v>16.93</v>
      </c>
      <c r="AH49">
        <v>0</v>
      </c>
      <c r="AI49">
        <v>1</v>
      </c>
      <c r="AJ49">
        <v>14.43</v>
      </c>
      <c r="AK49">
        <v>56.35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0.42</v>
      </c>
      <c r="AU49" t="s">
        <v>106</v>
      </c>
      <c r="AV49">
        <v>0</v>
      </c>
      <c r="AW49">
        <v>2</v>
      </c>
      <c r="AX49">
        <v>56663024</v>
      </c>
      <c r="AY49">
        <v>1</v>
      </c>
      <c r="AZ49">
        <v>0</v>
      </c>
      <c r="BA49">
        <v>52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ROUND(Y49*Source!I67*DO49,9)</f>
        <v>11.199195</v>
      </c>
      <c r="CX49">
        <f>ROUND(Y49*Source!I67,9)</f>
        <v>0.66149999999999998</v>
      </c>
      <c r="CY49">
        <f>AB49</f>
        <v>2758.65</v>
      </c>
      <c r="CZ49">
        <f>AF49</f>
        <v>179.17</v>
      </c>
      <c r="DA49">
        <f>AJ49</f>
        <v>14.43</v>
      </c>
      <c r="DB49">
        <f>ROUND((((ROUND(AT49*CZ49,2)*1.05)*1.25)*1.2),6)</f>
        <v>118.51875</v>
      </c>
      <c r="DC49">
        <f>ROUND((((ROUND(AT49*AG49,2)*1.05)*1.25)*1.2),6)</f>
        <v>11.19825</v>
      </c>
      <c r="DD49" t="s">
        <v>3</v>
      </c>
      <c r="DE49" t="s">
        <v>3</v>
      </c>
      <c r="DF49">
        <f t="shared" si="22"/>
        <v>0</v>
      </c>
      <c r="DG49">
        <f>ROUND(ROUND(AF49*AJ49,2)*CX49,2)</f>
        <v>1710.26</v>
      </c>
      <c r="DH49">
        <f>ROUND(ROUND(AG49*AK49,2)*CX49,2)</f>
        <v>631.08000000000004</v>
      </c>
      <c r="DI49">
        <f t="shared" si="24"/>
        <v>0</v>
      </c>
      <c r="DJ49">
        <f>DG49</f>
        <v>1710.26</v>
      </c>
      <c r="DK49">
        <v>0</v>
      </c>
      <c r="DL49" t="s">
        <v>1327</v>
      </c>
      <c r="DM49">
        <v>0</v>
      </c>
      <c r="DN49" t="s">
        <v>1319</v>
      </c>
      <c r="DO49">
        <v>16.93</v>
      </c>
    </row>
    <row r="50" spans="1:119" x14ac:dyDescent="0.2">
      <c r="A50">
        <f>ROW(Source!A67)</f>
        <v>67</v>
      </c>
      <c r="B50">
        <v>56661436</v>
      </c>
      <c r="C50">
        <v>56663005</v>
      </c>
      <c r="D50">
        <v>54737969</v>
      </c>
      <c r="E50">
        <v>1</v>
      </c>
      <c r="F50">
        <v>1</v>
      </c>
      <c r="G50">
        <v>1081</v>
      </c>
      <c r="H50">
        <v>3</v>
      </c>
      <c r="I50" t="s">
        <v>1331</v>
      </c>
      <c r="J50" t="s">
        <v>1332</v>
      </c>
      <c r="K50" t="s">
        <v>1333</v>
      </c>
      <c r="L50">
        <v>1348</v>
      </c>
      <c r="N50">
        <v>1009</v>
      </c>
      <c r="O50" t="s">
        <v>547</v>
      </c>
      <c r="P50" t="s">
        <v>547</v>
      </c>
      <c r="Q50">
        <v>1000</v>
      </c>
      <c r="W50">
        <v>0</v>
      </c>
      <c r="X50">
        <v>-287838193</v>
      </c>
      <c r="Y50">
        <f t="shared" ref="Y50:Y60" si="32">(((AT50*1)*1)*1)</f>
        <v>4.4200000000000003E-3</v>
      </c>
      <c r="AA50">
        <v>103783.79</v>
      </c>
      <c r="AB50">
        <v>0</v>
      </c>
      <c r="AC50">
        <v>0</v>
      </c>
      <c r="AD50">
        <v>0</v>
      </c>
      <c r="AE50">
        <v>23114.43</v>
      </c>
      <c r="AF50">
        <v>0</v>
      </c>
      <c r="AG50">
        <v>0</v>
      </c>
      <c r="AH50">
        <v>0</v>
      </c>
      <c r="AI50">
        <v>4.49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4.4200000000000003E-3</v>
      </c>
      <c r="AU50" t="s">
        <v>105</v>
      </c>
      <c r="AV50">
        <v>0</v>
      </c>
      <c r="AW50">
        <v>2</v>
      </c>
      <c r="AX50">
        <v>56663025</v>
      </c>
      <c r="AY50">
        <v>1</v>
      </c>
      <c r="AZ50">
        <v>0</v>
      </c>
      <c r="BA50">
        <v>53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ROUND(Y50*Source!I67,9)</f>
        <v>4.4200000000000003E-3</v>
      </c>
      <c r="CY50">
        <f t="shared" ref="CY50:CY60" si="33">AA50</f>
        <v>103783.79</v>
      </c>
      <c r="CZ50">
        <f t="shared" ref="CZ50:CZ60" si="34">AE50</f>
        <v>23114.43</v>
      </c>
      <c r="DA50">
        <f t="shared" ref="DA50:DA60" si="35">AI50</f>
        <v>4.49</v>
      </c>
      <c r="DB50">
        <f t="shared" ref="DB50:DB60" si="36">ROUND((((ROUND(AT50*CZ50,2)*1)*1)*1),6)</f>
        <v>102.17</v>
      </c>
      <c r="DC50">
        <f t="shared" ref="DC50:DC60" si="37">ROUND((((ROUND(AT50*AG50,2)*1)*1)*1),6)</f>
        <v>0</v>
      </c>
      <c r="DD50" t="s">
        <v>3</v>
      </c>
      <c r="DE50" t="s">
        <v>3</v>
      </c>
      <c r="DF50">
        <f t="shared" ref="DF50:DF60" si="38">ROUND(ROUND(AE50*AI50,2)*CX50,2)</f>
        <v>458.72</v>
      </c>
      <c r="DG50">
        <f t="shared" ref="DG50:DG70" si="39">ROUND(ROUND(AF50,2)*CX50,2)</f>
        <v>0</v>
      </c>
      <c r="DH50">
        <f t="shared" ref="DH50:DH71" si="40">ROUND(ROUND(AG50,2)*CX50,2)</f>
        <v>0</v>
      </c>
      <c r="DI50">
        <f t="shared" si="24"/>
        <v>0</v>
      </c>
      <c r="DJ50">
        <f t="shared" ref="DJ50:DJ60" si="41">DF50</f>
        <v>458.72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ROW(Source!A67)</f>
        <v>67</v>
      </c>
      <c r="B51">
        <v>56661436</v>
      </c>
      <c r="C51">
        <v>56663005</v>
      </c>
      <c r="D51">
        <v>54738341</v>
      </c>
      <c r="E51">
        <v>1</v>
      </c>
      <c r="F51">
        <v>1</v>
      </c>
      <c r="G51">
        <v>1081</v>
      </c>
      <c r="H51">
        <v>3</v>
      </c>
      <c r="I51" t="s">
        <v>1334</v>
      </c>
      <c r="J51" t="s">
        <v>1335</v>
      </c>
      <c r="K51" t="s">
        <v>1336</v>
      </c>
      <c r="L51">
        <v>1348</v>
      </c>
      <c r="N51">
        <v>1009</v>
      </c>
      <c r="O51" t="s">
        <v>547</v>
      </c>
      <c r="P51" t="s">
        <v>547</v>
      </c>
      <c r="Q51">
        <v>1000</v>
      </c>
      <c r="W51">
        <v>0</v>
      </c>
      <c r="X51">
        <v>-1416888448</v>
      </c>
      <c r="Y51">
        <f t="shared" si="32"/>
        <v>1E-3</v>
      </c>
      <c r="AA51">
        <v>96426.5</v>
      </c>
      <c r="AB51">
        <v>0</v>
      </c>
      <c r="AC51">
        <v>0</v>
      </c>
      <c r="AD51">
        <v>0</v>
      </c>
      <c r="AE51">
        <v>18193.68</v>
      </c>
      <c r="AF51">
        <v>0</v>
      </c>
      <c r="AG51">
        <v>0</v>
      </c>
      <c r="AH51">
        <v>0</v>
      </c>
      <c r="AI51">
        <v>5.3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1E-3</v>
      </c>
      <c r="AU51" t="s">
        <v>105</v>
      </c>
      <c r="AV51">
        <v>0</v>
      </c>
      <c r="AW51">
        <v>2</v>
      </c>
      <c r="AX51">
        <v>56663026</v>
      </c>
      <c r="AY51">
        <v>1</v>
      </c>
      <c r="AZ51">
        <v>0</v>
      </c>
      <c r="BA51">
        <v>54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ROUND(Y51*Source!I67,9)</f>
        <v>1E-3</v>
      </c>
      <c r="CY51">
        <f t="shared" si="33"/>
        <v>96426.5</v>
      </c>
      <c r="CZ51">
        <f t="shared" si="34"/>
        <v>18193.68</v>
      </c>
      <c r="DA51">
        <f t="shared" si="35"/>
        <v>5.3</v>
      </c>
      <c r="DB51">
        <f t="shared" si="36"/>
        <v>18.190000000000001</v>
      </c>
      <c r="DC51">
        <f t="shared" si="37"/>
        <v>0</v>
      </c>
      <c r="DD51" t="s">
        <v>3</v>
      </c>
      <c r="DE51" t="s">
        <v>3</v>
      </c>
      <c r="DF51">
        <f t="shared" si="38"/>
        <v>96.43</v>
      </c>
      <c r="DG51">
        <f t="shared" si="39"/>
        <v>0</v>
      </c>
      <c r="DH51">
        <f t="shared" si="40"/>
        <v>0</v>
      </c>
      <c r="DI51">
        <f t="shared" si="24"/>
        <v>0</v>
      </c>
      <c r="DJ51">
        <f t="shared" si="41"/>
        <v>96.43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ROW(Source!A67)</f>
        <v>67</v>
      </c>
      <c r="B52">
        <v>56661436</v>
      </c>
      <c r="C52">
        <v>56663005</v>
      </c>
      <c r="D52">
        <v>54738510</v>
      </c>
      <c r="E52">
        <v>1</v>
      </c>
      <c r="F52">
        <v>1</v>
      </c>
      <c r="G52">
        <v>1081</v>
      </c>
      <c r="H52">
        <v>3</v>
      </c>
      <c r="I52" t="s">
        <v>1337</v>
      </c>
      <c r="J52" t="s">
        <v>1338</v>
      </c>
      <c r="K52" t="s">
        <v>1339</v>
      </c>
      <c r="L52">
        <v>1348</v>
      </c>
      <c r="N52">
        <v>1009</v>
      </c>
      <c r="O52" t="s">
        <v>547</v>
      </c>
      <c r="P52" t="s">
        <v>547</v>
      </c>
      <c r="Q52">
        <v>1000</v>
      </c>
      <c r="W52">
        <v>0</v>
      </c>
      <c r="X52">
        <v>277309194</v>
      </c>
      <c r="Y52">
        <f t="shared" si="32"/>
        <v>5.4000000000000001E-4</v>
      </c>
      <c r="AA52">
        <v>141233.74</v>
      </c>
      <c r="AB52">
        <v>0</v>
      </c>
      <c r="AC52">
        <v>0</v>
      </c>
      <c r="AD52">
        <v>0</v>
      </c>
      <c r="AE52">
        <v>8590.86</v>
      </c>
      <c r="AF52">
        <v>0</v>
      </c>
      <c r="AG52">
        <v>0</v>
      </c>
      <c r="AH52">
        <v>0</v>
      </c>
      <c r="AI52">
        <v>16.440000000000001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5.4000000000000001E-4</v>
      </c>
      <c r="AU52" t="s">
        <v>105</v>
      </c>
      <c r="AV52">
        <v>0</v>
      </c>
      <c r="AW52">
        <v>2</v>
      </c>
      <c r="AX52">
        <v>56663027</v>
      </c>
      <c r="AY52">
        <v>1</v>
      </c>
      <c r="AZ52">
        <v>0</v>
      </c>
      <c r="BA52">
        <v>55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ROUND(Y52*Source!I67,9)</f>
        <v>5.4000000000000001E-4</v>
      </c>
      <c r="CY52">
        <f t="shared" si="33"/>
        <v>141233.74</v>
      </c>
      <c r="CZ52">
        <f t="shared" si="34"/>
        <v>8590.86</v>
      </c>
      <c r="DA52">
        <f t="shared" si="35"/>
        <v>16.440000000000001</v>
      </c>
      <c r="DB52">
        <f t="shared" si="36"/>
        <v>4.6399999999999997</v>
      </c>
      <c r="DC52">
        <f t="shared" si="37"/>
        <v>0</v>
      </c>
      <c r="DD52" t="s">
        <v>3</v>
      </c>
      <c r="DE52" t="s">
        <v>3</v>
      </c>
      <c r="DF52">
        <f t="shared" si="38"/>
        <v>76.27</v>
      </c>
      <c r="DG52">
        <f t="shared" si="39"/>
        <v>0</v>
      </c>
      <c r="DH52">
        <f t="shared" si="40"/>
        <v>0</v>
      </c>
      <c r="DI52">
        <f t="shared" si="24"/>
        <v>0</v>
      </c>
      <c r="DJ52">
        <f t="shared" si="41"/>
        <v>76.27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ROW(Source!A67)</f>
        <v>67</v>
      </c>
      <c r="B53">
        <v>56661436</v>
      </c>
      <c r="C53">
        <v>56663005</v>
      </c>
      <c r="D53">
        <v>54739078</v>
      </c>
      <c r="E53">
        <v>1</v>
      </c>
      <c r="F53">
        <v>1</v>
      </c>
      <c r="G53">
        <v>1081</v>
      </c>
      <c r="H53">
        <v>3</v>
      </c>
      <c r="I53" t="s">
        <v>1340</v>
      </c>
      <c r="J53" t="s">
        <v>1341</v>
      </c>
      <c r="K53" t="s">
        <v>1342</v>
      </c>
      <c r="L53">
        <v>1346</v>
      </c>
      <c r="N53">
        <v>1009</v>
      </c>
      <c r="O53" t="s">
        <v>1171</v>
      </c>
      <c r="P53" t="s">
        <v>1171</v>
      </c>
      <c r="Q53">
        <v>1</v>
      </c>
      <c r="W53">
        <v>0</v>
      </c>
      <c r="X53">
        <v>1021383118</v>
      </c>
      <c r="Y53">
        <f t="shared" si="32"/>
        <v>0.15</v>
      </c>
      <c r="AA53">
        <v>315.23</v>
      </c>
      <c r="AB53">
        <v>0</v>
      </c>
      <c r="AC53">
        <v>0</v>
      </c>
      <c r="AD53">
        <v>0</v>
      </c>
      <c r="AE53">
        <v>37.979999999999997</v>
      </c>
      <c r="AF53">
        <v>0</v>
      </c>
      <c r="AG53">
        <v>0</v>
      </c>
      <c r="AH53">
        <v>0</v>
      </c>
      <c r="AI53">
        <v>8.3000000000000007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0.15</v>
      </c>
      <c r="AU53" t="s">
        <v>105</v>
      </c>
      <c r="AV53">
        <v>0</v>
      </c>
      <c r="AW53">
        <v>2</v>
      </c>
      <c r="AX53">
        <v>56663028</v>
      </c>
      <c r="AY53">
        <v>1</v>
      </c>
      <c r="AZ53">
        <v>0</v>
      </c>
      <c r="BA53">
        <v>56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ROUND(Y53*Source!I67,9)</f>
        <v>0.15</v>
      </c>
      <c r="CY53">
        <f t="shared" si="33"/>
        <v>315.23</v>
      </c>
      <c r="CZ53">
        <f t="shared" si="34"/>
        <v>37.979999999999997</v>
      </c>
      <c r="DA53">
        <f t="shared" si="35"/>
        <v>8.3000000000000007</v>
      </c>
      <c r="DB53">
        <f t="shared" si="36"/>
        <v>5.7</v>
      </c>
      <c r="DC53">
        <f t="shared" si="37"/>
        <v>0</v>
      </c>
      <c r="DD53" t="s">
        <v>3</v>
      </c>
      <c r="DE53" t="s">
        <v>3</v>
      </c>
      <c r="DF53">
        <f t="shared" si="38"/>
        <v>47.28</v>
      </c>
      <c r="DG53">
        <f t="shared" si="39"/>
        <v>0</v>
      </c>
      <c r="DH53">
        <f t="shared" si="40"/>
        <v>0</v>
      </c>
      <c r="DI53">
        <f t="shared" si="24"/>
        <v>0</v>
      </c>
      <c r="DJ53">
        <f t="shared" si="41"/>
        <v>47.28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ROW(Source!A67)</f>
        <v>67</v>
      </c>
      <c r="B54">
        <v>56661436</v>
      </c>
      <c r="C54">
        <v>56663005</v>
      </c>
      <c r="D54">
        <v>54737533</v>
      </c>
      <c r="E54">
        <v>1</v>
      </c>
      <c r="F54">
        <v>1</v>
      </c>
      <c r="G54">
        <v>1081</v>
      </c>
      <c r="H54">
        <v>3</v>
      </c>
      <c r="I54" t="s">
        <v>1343</v>
      </c>
      <c r="J54" t="s">
        <v>1344</v>
      </c>
      <c r="K54" t="s">
        <v>1345</v>
      </c>
      <c r="L54">
        <v>1327</v>
      </c>
      <c r="N54">
        <v>1005</v>
      </c>
      <c r="O54" t="s">
        <v>329</v>
      </c>
      <c r="P54" t="s">
        <v>329</v>
      </c>
      <c r="Q54">
        <v>1</v>
      </c>
      <c r="W54">
        <v>0</v>
      </c>
      <c r="X54">
        <v>53084736</v>
      </c>
      <c r="Y54">
        <f t="shared" si="32"/>
        <v>0.20799999999999999</v>
      </c>
      <c r="AA54">
        <v>54.78</v>
      </c>
      <c r="AB54">
        <v>0</v>
      </c>
      <c r="AC54">
        <v>0</v>
      </c>
      <c r="AD54">
        <v>0</v>
      </c>
      <c r="AE54">
        <v>16.600000000000001</v>
      </c>
      <c r="AF54">
        <v>0</v>
      </c>
      <c r="AG54">
        <v>0</v>
      </c>
      <c r="AH54">
        <v>0</v>
      </c>
      <c r="AI54">
        <v>3.3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0.20799999999999999</v>
      </c>
      <c r="AU54" t="s">
        <v>105</v>
      </c>
      <c r="AV54">
        <v>0</v>
      </c>
      <c r="AW54">
        <v>2</v>
      </c>
      <c r="AX54">
        <v>56663029</v>
      </c>
      <c r="AY54">
        <v>1</v>
      </c>
      <c r="AZ54">
        <v>0</v>
      </c>
      <c r="BA54">
        <v>57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ROUND(Y54*Source!I67,9)</f>
        <v>0.20799999999999999</v>
      </c>
      <c r="CY54">
        <f t="shared" si="33"/>
        <v>54.78</v>
      </c>
      <c r="CZ54">
        <f t="shared" si="34"/>
        <v>16.600000000000001</v>
      </c>
      <c r="DA54">
        <f t="shared" si="35"/>
        <v>3.3</v>
      </c>
      <c r="DB54">
        <f t="shared" si="36"/>
        <v>3.45</v>
      </c>
      <c r="DC54">
        <f t="shared" si="37"/>
        <v>0</v>
      </c>
      <c r="DD54" t="s">
        <v>3</v>
      </c>
      <c r="DE54" t="s">
        <v>3</v>
      </c>
      <c r="DF54">
        <f t="shared" si="38"/>
        <v>11.39</v>
      </c>
      <c r="DG54">
        <f t="shared" si="39"/>
        <v>0</v>
      </c>
      <c r="DH54">
        <f t="shared" si="40"/>
        <v>0</v>
      </c>
      <c r="DI54">
        <f t="shared" si="24"/>
        <v>0</v>
      </c>
      <c r="DJ54">
        <f t="shared" si="41"/>
        <v>11.39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ROW(Source!A67)</f>
        <v>67</v>
      </c>
      <c r="B55">
        <v>56661436</v>
      </c>
      <c r="C55">
        <v>56663005</v>
      </c>
      <c r="D55">
        <v>54737637</v>
      </c>
      <c r="E55">
        <v>1</v>
      </c>
      <c r="F55">
        <v>1</v>
      </c>
      <c r="G55">
        <v>1081</v>
      </c>
      <c r="H55">
        <v>3</v>
      </c>
      <c r="I55" t="s">
        <v>1346</v>
      </c>
      <c r="J55" t="s">
        <v>1347</v>
      </c>
      <c r="K55" t="s">
        <v>1348</v>
      </c>
      <c r="L55">
        <v>1348</v>
      </c>
      <c r="N55">
        <v>1009</v>
      </c>
      <c r="O55" t="s">
        <v>547</v>
      </c>
      <c r="P55" t="s">
        <v>547</v>
      </c>
      <c r="Q55">
        <v>1000</v>
      </c>
      <c r="W55">
        <v>0</v>
      </c>
      <c r="X55">
        <v>1270042986</v>
      </c>
      <c r="Y55">
        <f t="shared" si="32"/>
        <v>3.8000000000000002E-4</v>
      </c>
      <c r="AA55">
        <v>55941.2</v>
      </c>
      <c r="AB55">
        <v>0</v>
      </c>
      <c r="AC55">
        <v>0</v>
      </c>
      <c r="AD55">
        <v>0</v>
      </c>
      <c r="AE55">
        <v>16214.84</v>
      </c>
      <c r="AF55">
        <v>0</v>
      </c>
      <c r="AG55">
        <v>0</v>
      </c>
      <c r="AH55">
        <v>0</v>
      </c>
      <c r="AI55">
        <v>3.45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3.8000000000000002E-4</v>
      </c>
      <c r="AU55" t="s">
        <v>105</v>
      </c>
      <c r="AV55">
        <v>0</v>
      </c>
      <c r="AW55">
        <v>2</v>
      </c>
      <c r="AX55">
        <v>56663030</v>
      </c>
      <c r="AY55">
        <v>1</v>
      </c>
      <c r="AZ55">
        <v>0</v>
      </c>
      <c r="BA55">
        <v>58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ROUND(Y55*Source!I67,9)</f>
        <v>3.8000000000000002E-4</v>
      </c>
      <c r="CY55">
        <f t="shared" si="33"/>
        <v>55941.2</v>
      </c>
      <c r="CZ55">
        <f t="shared" si="34"/>
        <v>16214.84</v>
      </c>
      <c r="DA55">
        <f t="shared" si="35"/>
        <v>3.45</v>
      </c>
      <c r="DB55">
        <f t="shared" si="36"/>
        <v>6.16</v>
      </c>
      <c r="DC55">
        <f t="shared" si="37"/>
        <v>0</v>
      </c>
      <c r="DD55" t="s">
        <v>3</v>
      </c>
      <c r="DE55" t="s">
        <v>3</v>
      </c>
      <c r="DF55">
        <f t="shared" si="38"/>
        <v>21.26</v>
      </c>
      <c r="DG55">
        <f t="shared" si="39"/>
        <v>0</v>
      </c>
      <c r="DH55">
        <f t="shared" si="40"/>
        <v>0</v>
      </c>
      <c r="DI55">
        <f t="shared" si="24"/>
        <v>0</v>
      </c>
      <c r="DJ55">
        <f t="shared" si="41"/>
        <v>21.26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ROW(Source!A67)</f>
        <v>67</v>
      </c>
      <c r="B56">
        <v>56661436</v>
      </c>
      <c r="C56">
        <v>56663005</v>
      </c>
      <c r="D56">
        <v>54737318</v>
      </c>
      <c r="E56">
        <v>1</v>
      </c>
      <c r="F56">
        <v>1</v>
      </c>
      <c r="G56">
        <v>1081</v>
      </c>
      <c r="H56">
        <v>3</v>
      </c>
      <c r="I56" t="s">
        <v>1269</v>
      </c>
      <c r="J56" t="s">
        <v>1271</v>
      </c>
      <c r="K56" t="s">
        <v>1270</v>
      </c>
      <c r="L56">
        <v>1348</v>
      </c>
      <c r="N56">
        <v>1009</v>
      </c>
      <c r="O56" t="s">
        <v>547</v>
      </c>
      <c r="P56" t="s">
        <v>547</v>
      </c>
      <c r="Q56">
        <v>1000</v>
      </c>
      <c r="W56">
        <v>0</v>
      </c>
      <c r="X56">
        <v>-268464753</v>
      </c>
      <c r="Y56">
        <f t="shared" si="32"/>
        <v>8.8000000000000005E-3</v>
      </c>
      <c r="AA56">
        <v>121682.99</v>
      </c>
      <c r="AB56">
        <v>0</v>
      </c>
      <c r="AC56">
        <v>0</v>
      </c>
      <c r="AD56">
        <v>0</v>
      </c>
      <c r="AE56">
        <v>17868.28</v>
      </c>
      <c r="AF56">
        <v>0</v>
      </c>
      <c r="AG56">
        <v>0</v>
      </c>
      <c r="AH56">
        <v>0</v>
      </c>
      <c r="AI56">
        <v>6.81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8.8000000000000005E-3</v>
      </c>
      <c r="AU56" t="s">
        <v>105</v>
      </c>
      <c r="AV56">
        <v>0</v>
      </c>
      <c r="AW56">
        <v>2</v>
      </c>
      <c r="AX56">
        <v>56663031</v>
      </c>
      <c r="AY56">
        <v>1</v>
      </c>
      <c r="AZ56">
        <v>0</v>
      </c>
      <c r="BA56">
        <v>59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ROUND(Y56*Source!I67,9)</f>
        <v>8.8000000000000005E-3</v>
      </c>
      <c r="CY56">
        <f t="shared" si="33"/>
        <v>121682.99</v>
      </c>
      <c r="CZ56">
        <f t="shared" si="34"/>
        <v>17868.28</v>
      </c>
      <c r="DA56">
        <f t="shared" si="35"/>
        <v>6.81</v>
      </c>
      <c r="DB56">
        <f t="shared" si="36"/>
        <v>157.24</v>
      </c>
      <c r="DC56">
        <f t="shared" si="37"/>
        <v>0</v>
      </c>
      <c r="DD56" t="s">
        <v>3</v>
      </c>
      <c r="DE56" t="s">
        <v>3</v>
      </c>
      <c r="DF56">
        <f t="shared" si="38"/>
        <v>1070.81</v>
      </c>
      <c r="DG56">
        <f t="shared" si="39"/>
        <v>0</v>
      </c>
      <c r="DH56">
        <f t="shared" si="40"/>
        <v>0</v>
      </c>
      <c r="DI56">
        <f t="shared" si="24"/>
        <v>0</v>
      </c>
      <c r="DJ56">
        <f t="shared" si="41"/>
        <v>1070.81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ROW(Source!A67)</f>
        <v>67</v>
      </c>
      <c r="B57">
        <v>56661436</v>
      </c>
      <c r="C57">
        <v>56663005</v>
      </c>
      <c r="D57">
        <v>54737320</v>
      </c>
      <c r="E57">
        <v>1</v>
      </c>
      <c r="F57">
        <v>1</v>
      </c>
      <c r="G57">
        <v>1081</v>
      </c>
      <c r="H57">
        <v>3</v>
      </c>
      <c r="I57" t="s">
        <v>1349</v>
      </c>
      <c r="J57" t="s">
        <v>1350</v>
      </c>
      <c r="K57" t="s">
        <v>1351</v>
      </c>
      <c r="L57">
        <v>1348</v>
      </c>
      <c r="N57">
        <v>1009</v>
      </c>
      <c r="O57" t="s">
        <v>547</v>
      </c>
      <c r="P57" t="s">
        <v>547</v>
      </c>
      <c r="Q57">
        <v>1000</v>
      </c>
      <c r="W57">
        <v>0</v>
      </c>
      <c r="X57">
        <v>-1638796921</v>
      </c>
      <c r="Y57">
        <f t="shared" si="32"/>
        <v>1.2800000000000001E-3</v>
      </c>
      <c r="AA57">
        <v>132187.51</v>
      </c>
      <c r="AB57">
        <v>0</v>
      </c>
      <c r="AC57">
        <v>0</v>
      </c>
      <c r="AD57">
        <v>0</v>
      </c>
      <c r="AE57">
        <v>26867.38</v>
      </c>
      <c r="AF57">
        <v>0</v>
      </c>
      <c r="AG57">
        <v>0</v>
      </c>
      <c r="AH57">
        <v>0</v>
      </c>
      <c r="AI57">
        <v>4.92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1.2800000000000001E-3</v>
      </c>
      <c r="AU57" t="s">
        <v>105</v>
      </c>
      <c r="AV57">
        <v>0</v>
      </c>
      <c r="AW57">
        <v>2</v>
      </c>
      <c r="AX57">
        <v>56663032</v>
      </c>
      <c r="AY57">
        <v>1</v>
      </c>
      <c r="AZ57">
        <v>0</v>
      </c>
      <c r="BA57">
        <v>60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ROUND(Y57*Source!I67,9)</f>
        <v>1.2800000000000001E-3</v>
      </c>
      <c r="CY57">
        <f t="shared" si="33"/>
        <v>132187.51</v>
      </c>
      <c r="CZ57">
        <f t="shared" si="34"/>
        <v>26867.38</v>
      </c>
      <c r="DA57">
        <f t="shared" si="35"/>
        <v>4.92</v>
      </c>
      <c r="DB57">
        <f t="shared" si="36"/>
        <v>34.39</v>
      </c>
      <c r="DC57">
        <f t="shared" si="37"/>
        <v>0</v>
      </c>
      <c r="DD57" t="s">
        <v>3</v>
      </c>
      <c r="DE57" t="s">
        <v>3</v>
      </c>
      <c r="DF57">
        <f t="shared" si="38"/>
        <v>169.2</v>
      </c>
      <c r="DG57">
        <f t="shared" si="39"/>
        <v>0</v>
      </c>
      <c r="DH57">
        <f t="shared" si="40"/>
        <v>0</v>
      </c>
      <c r="DI57">
        <f t="shared" si="24"/>
        <v>0</v>
      </c>
      <c r="DJ57">
        <f t="shared" si="41"/>
        <v>169.2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ROW(Source!A67)</f>
        <v>67</v>
      </c>
      <c r="B58">
        <v>56661436</v>
      </c>
      <c r="C58">
        <v>56663005</v>
      </c>
      <c r="D58">
        <v>54737805</v>
      </c>
      <c r="E58">
        <v>1</v>
      </c>
      <c r="F58">
        <v>1</v>
      </c>
      <c r="G58">
        <v>1081</v>
      </c>
      <c r="H58">
        <v>3</v>
      </c>
      <c r="I58" t="s">
        <v>1352</v>
      </c>
      <c r="J58" t="s">
        <v>1353</v>
      </c>
      <c r="K58" t="s">
        <v>1354</v>
      </c>
      <c r="L58">
        <v>1346</v>
      </c>
      <c r="N58">
        <v>1009</v>
      </c>
      <c r="O58" t="s">
        <v>1171</v>
      </c>
      <c r="P58" t="s">
        <v>1171</v>
      </c>
      <c r="Q58">
        <v>1</v>
      </c>
      <c r="W58">
        <v>0</v>
      </c>
      <c r="X58">
        <v>488689173</v>
      </c>
      <c r="Y58">
        <f t="shared" si="32"/>
        <v>4.4999999999999998E-2</v>
      </c>
      <c r="AA58">
        <v>85.81</v>
      </c>
      <c r="AB58">
        <v>0</v>
      </c>
      <c r="AC58">
        <v>0</v>
      </c>
      <c r="AD58">
        <v>0</v>
      </c>
      <c r="AE58">
        <v>20.190000000000001</v>
      </c>
      <c r="AF58">
        <v>0</v>
      </c>
      <c r="AG58">
        <v>0</v>
      </c>
      <c r="AH58">
        <v>0</v>
      </c>
      <c r="AI58">
        <v>4.25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4.4999999999999998E-2</v>
      </c>
      <c r="AU58" t="s">
        <v>105</v>
      </c>
      <c r="AV58">
        <v>0</v>
      </c>
      <c r="AW58">
        <v>2</v>
      </c>
      <c r="AX58">
        <v>56663033</v>
      </c>
      <c r="AY58">
        <v>1</v>
      </c>
      <c r="AZ58">
        <v>0</v>
      </c>
      <c r="BA58">
        <v>61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ROUND(Y58*Source!I67,9)</f>
        <v>4.4999999999999998E-2</v>
      </c>
      <c r="CY58">
        <f t="shared" si="33"/>
        <v>85.81</v>
      </c>
      <c r="CZ58">
        <f t="shared" si="34"/>
        <v>20.190000000000001</v>
      </c>
      <c r="DA58">
        <f t="shared" si="35"/>
        <v>4.25</v>
      </c>
      <c r="DB58">
        <f t="shared" si="36"/>
        <v>0.91</v>
      </c>
      <c r="DC58">
        <f t="shared" si="37"/>
        <v>0</v>
      </c>
      <c r="DD58" t="s">
        <v>3</v>
      </c>
      <c r="DE58" t="s">
        <v>3</v>
      </c>
      <c r="DF58">
        <f t="shared" si="38"/>
        <v>3.86</v>
      </c>
      <c r="DG58">
        <f t="shared" si="39"/>
        <v>0</v>
      </c>
      <c r="DH58">
        <f t="shared" si="40"/>
        <v>0</v>
      </c>
      <c r="DI58">
        <f t="shared" si="24"/>
        <v>0</v>
      </c>
      <c r="DJ58">
        <f t="shared" si="41"/>
        <v>3.86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ROW(Source!A67)</f>
        <v>67</v>
      </c>
      <c r="B59">
        <v>56661436</v>
      </c>
      <c r="C59">
        <v>56663005</v>
      </c>
      <c r="D59">
        <v>54753765</v>
      </c>
      <c r="E59">
        <v>1</v>
      </c>
      <c r="F59">
        <v>1</v>
      </c>
      <c r="G59">
        <v>1081</v>
      </c>
      <c r="H59">
        <v>3</v>
      </c>
      <c r="I59" t="s">
        <v>1355</v>
      </c>
      <c r="J59" t="s">
        <v>1356</v>
      </c>
      <c r="K59" t="s">
        <v>1357</v>
      </c>
      <c r="L59">
        <v>1391</v>
      </c>
      <c r="N59">
        <v>1013</v>
      </c>
      <c r="O59" t="s">
        <v>1358</v>
      </c>
      <c r="P59" t="s">
        <v>1358</v>
      </c>
      <c r="Q59">
        <v>1</v>
      </c>
      <c r="W59">
        <v>0</v>
      </c>
      <c r="X59">
        <v>297294583</v>
      </c>
      <c r="Y59">
        <f t="shared" si="32"/>
        <v>3</v>
      </c>
      <c r="AA59">
        <v>313.57</v>
      </c>
      <c r="AB59">
        <v>0</v>
      </c>
      <c r="AC59">
        <v>0</v>
      </c>
      <c r="AD59">
        <v>0</v>
      </c>
      <c r="AE59">
        <v>11.9</v>
      </c>
      <c r="AF59">
        <v>0</v>
      </c>
      <c r="AG59">
        <v>0</v>
      </c>
      <c r="AH59">
        <v>0</v>
      </c>
      <c r="AI59">
        <v>26.35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3</v>
      </c>
      <c r="AU59" t="s">
        <v>105</v>
      </c>
      <c r="AV59">
        <v>0</v>
      </c>
      <c r="AW59">
        <v>2</v>
      </c>
      <c r="AX59">
        <v>56663034</v>
      </c>
      <c r="AY59">
        <v>1</v>
      </c>
      <c r="AZ59">
        <v>0</v>
      </c>
      <c r="BA59">
        <v>62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ROUND(Y59*Source!I67,9)</f>
        <v>3</v>
      </c>
      <c r="CY59">
        <f t="shared" si="33"/>
        <v>313.57</v>
      </c>
      <c r="CZ59">
        <f t="shared" si="34"/>
        <v>11.9</v>
      </c>
      <c r="DA59">
        <f t="shared" si="35"/>
        <v>26.35</v>
      </c>
      <c r="DB59">
        <f t="shared" si="36"/>
        <v>35.700000000000003</v>
      </c>
      <c r="DC59">
        <f t="shared" si="37"/>
        <v>0</v>
      </c>
      <c r="DD59" t="s">
        <v>3</v>
      </c>
      <c r="DE59" t="s">
        <v>3</v>
      </c>
      <c r="DF59">
        <f t="shared" si="38"/>
        <v>940.71</v>
      </c>
      <c r="DG59">
        <f t="shared" si="39"/>
        <v>0</v>
      </c>
      <c r="DH59">
        <f t="shared" si="40"/>
        <v>0</v>
      </c>
      <c r="DI59">
        <f t="shared" si="24"/>
        <v>0</v>
      </c>
      <c r="DJ59">
        <f t="shared" si="41"/>
        <v>940.71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ROW(Source!A67)</f>
        <v>67</v>
      </c>
      <c r="B60">
        <v>56661436</v>
      </c>
      <c r="C60">
        <v>56663005</v>
      </c>
      <c r="D60">
        <v>54744825</v>
      </c>
      <c r="E60">
        <v>1</v>
      </c>
      <c r="F60">
        <v>1</v>
      </c>
      <c r="G60">
        <v>1081</v>
      </c>
      <c r="H60">
        <v>3</v>
      </c>
      <c r="I60" t="s">
        <v>1359</v>
      </c>
      <c r="J60" t="s">
        <v>1360</v>
      </c>
      <c r="K60" t="s">
        <v>1361</v>
      </c>
      <c r="L60">
        <v>1339</v>
      </c>
      <c r="N60">
        <v>1007</v>
      </c>
      <c r="O60" t="s">
        <v>1102</v>
      </c>
      <c r="P60" t="s">
        <v>1102</v>
      </c>
      <c r="Q60">
        <v>1</v>
      </c>
      <c r="W60">
        <v>0</v>
      </c>
      <c r="X60">
        <v>180148843</v>
      </c>
      <c r="Y60">
        <f t="shared" si="32"/>
        <v>8.9999999999999993E-3</v>
      </c>
      <c r="AA60">
        <v>4728.37</v>
      </c>
      <c r="AB60">
        <v>0</v>
      </c>
      <c r="AC60">
        <v>0</v>
      </c>
      <c r="AD60">
        <v>0</v>
      </c>
      <c r="AE60">
        <v>384.42</v>
      </c>
      <c r="AF60">
        <v>0</v>
      </c>
      <c r="AG60">
        <v>0</v>
      </c>
      <c r="AH60">
        <v>0</v>
      </c>
      <c r="AI60">
        <v>12.3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8.9999999999999993E-3</v>
      </c>
      <c r="AU60" t="s">
        <v>105</v>
      </c>
      <c r="AV60">
        <v>0</v>
      </c>
      <c r="AW60">
        <v>2</v>
      </c>
      <c r="AX60">
        <v>56663035</v>
      </c>
      <c r="AY60">
        <v>1</v>
      </c>
      <c r="AZ60">
        <v>0</v>
      </c>
      <c r="BA60">
        <v>63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ROUND(Y60*Source!I67,9)</f>
        <v>8.9999999999999993E-3</v>
      </c>
      <c r="CY60">
        <f t="shared" si="33"/>
        <v>4728.37</v>
      </c>
      <c r="CZ60">
        <f t="shared" si="34"/>
        <v>384.42</v>
      </c>
      <c r="DA60">
        <f t="shared" si="35"/>
        <v>12.3</v>
      </c>
      <c r="DB60">
        <f t="shared" si="36"/>
        <v>3.46</v>
      </c>
      <c r="DC60">
        <f t="shared" si="37"/>
        <v>0</v>
      </c>
      <c r="DD60" t="s">
        <v>3</v>
      </c>
      <c r="DE60" t="s">
        <v>3</v>
      </c>
      <c r="DF60">
        <f t="shared" si="38"/>
        <v>42.56</v>
      </c>
      <c r="DG60">
        <f t="shared" si="39"/>
        <v>0</v>
      </c>
      <c r="DH60">
        <f t="shared" si="40"/>
        <v>0</v>
      </c>
      <c r="DI60">
        <f t="shared" si="24"/>
        <v>0</v>
      </c>
      <c r="DJ60">
        <f t="shared" si="41"/>
        <v>42.56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ROW(Source!A105)</f>
        <v>105</v>
      </c>
      <c r="B61">
        <v>56661434</v>
      </c>
      <c r="C61">
        <v>56663042</v>
      </c>
      <c r="D61">
        <v>54702434</v>
      </c>
      <c r="E61">
        <v>1081</v>
      </c>
      <c r="F61">
        <v>1</v>
      </c>
      <c r="G61">
        <v>1081</v>
      </c>
      <c r="H61">
        <v>1</v>
      </c>
      <c r="I61" t="s">
        <v>1317</v>
      </c>
      <c r="J61" t="s">
        <v>3</v>
      </c>
      <c r="K61" t="s">
        <v>1318</v>
      </c>
      <c r="L61">
        <v>1191</v>
      </c>
      <c r="N61">
        <v>1013</v>
      </c>
      <c r="O61" t="s">
        <v>1319</v>
      </c>
      <c r="P61" t="s">
        <v>1319</v>
      </c>
      <c r="Q61">
        <v>1</v>
      </c>
      <c r="W61">
        <v>0</v>
      </c>
      <c r="X61">
        <v>476480486</v>
      </c>
      <c r="Y61">
        <f>(((AT61*1.15)*1.05)*1.2)</f>
        <v>3.4341299999999997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2.37</v>
      </c>
      <c r="AU61" t="s">
        <v>173</v>
      </c>
      <c r="AV61">
        <v>1</v>
      </c>
      <c r="AW61">
        <v>2</v>
      </c>
      <c r="AX61">
        <v>56663052</v>
      </c>
      <c r="AY61">
        <v>1</v>
      </c>
      <c r="AZ61">
        <v>0</v>
      </c>
      <c r="BA61">
        <v>65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ROUND(AT61*Source!I105*AH61*AL61,2)</f>
        <v>0</v>
      </c>
      <c r="CV61">
        <f>ROUND(Y61*Source!I105,9)</f>
        <v>48.077820000000003</v>
      </c>
      <c r="CW61">
        <v>0</v>
      </c>
      <c r="CX61">
        <f>ROUND(Y61*Source!I105,9)</f>
        <v>48.077820000000003</v>
      </c>
      <c r="CY61">
        <f>AD61</f>
        <v>0</v>
      </c>
      <c r="CZ61">
        <f>AH61</f>
        <v>0</v>
      </c>
      <c r="DA61">
        <f>AL61</f>
        <v>1</v>
      </c>
      <c r="DB61">
        <f>ROUND((((ROUND(AT61*CZ61,2)*1.15)*1.05)*1.2),6)</f>
        <v>0</v>
      </c>
      <c r="DC61">
        <f>ROUND((((ROUND(AT61*AG61,2)*1.15)*1.05)*1.2),6)</f>
        <v>0</v>
      </c>
      <c r="DD61" t="s">
        <v>3</v>
      </c>
      <c r="DE61" t="s">
        <v>3</v>
      </c>
      <c r="DF61">
        <f t="shared" ref="DF61:DF72" si="42">ROUND(ROUND(AE61,2)*CX61,2)</f>
        <v>0</v>
      </c>
      <c r="DG61">
        <f t="shared" si="39"/>
        <v>0</v>
      </c>
      <c r="DH61">
        <f t="shared" si="40"/>
        <v>0</v>
      </c>
      <c r="DI61">
        <f t="shared" si="24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ROW(Source!A105)</f>
        <v>105</v>
      </c>
      <c r="B62">
        <v>56661434</v>
      </c>
      <c r="C62">
        <v>56663042</v>
      </c>
      <c r="D62">
        <v>54768040</v>
      </c>
      <c r="E62">
        <v>1</v>
      </c>
      <c r="F62">
        <v>1</v>
      </c>
      <c r="G62">
        <v>1081</v>
      </c>
      <c r="H62">
        <v>2</v>
      </c>
      <c r="I62" t="s">
        <v>1320</v>
      </c>
      <c r="J62" t="s">
        <v>1321</v>
      </c>
      <c r="K62" t="s">
        <v>1322</v>
      </c>
      <c r="L62">
        <v>1368</v>
      </c>
      <c r="N62">
        <v>1011</v>
      </c>
      <c r="O62" t="s">
        <v>1323</v>
      </c>
      <c r="P62" t="s">
        <v>1323</v>
      </c>
      <c r="Q62">
        <v>1</v>
      </c>
      <c r="W62">
        <v>0</v>
      </c>
      <c r="X62">
        <v>1498588441</v>
      </c>
      <c r="Y62">
        <f>(((AT62*1.25)*1.05)*1.2)</f>
        <v>0.504</v>
      </c>
      <c r="AA62">
        <v>0</v>
      </c>
      <c r="AB62">
        <v>7.59</v>
      </c>
      <c r="AC62">
        <v>0</v>
      </c>
      <c r="AD62">
        <v>0</v>
      </c>
      <c r="AE62">
        <v>0</v>
      </c>
      <c r="AF62">
        <v>7.11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0.32</v>
      </c>
      <c r="AU62" t="s">
        <v>172</v>
      </c>
      <c r="AV62">
        <v>0</v>
      </c>
      <c r="AW62">
        <v>2</v>
      </c>
      <c r="AX62">
        <v>56663053</v>
      </c>
      <c r="AY62">
        <v>1</v>
      </c>
      <c r="AZ62">
        <v>0</v>
      </c>
      <c r="BA62">
        <v>66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ROUND(Y62*Source!I105*DO62,9)</f>
        <v>0</v>
      </c>
      <c r="CX62">
        <f>ROUND(Y62*Source!I105,9)</f>
        <v>7.056</v>
      </c>
      <c r="CY62">
        <f>AB62</f>
        <v>7.59</v>
      </c>
      <c r="CZ62">
        <f>AF62</f>
        <v>7.11</v>
      </c>
      <c r="DA62">
        <f>AJ62</f>
        <v>1</v>
      </c>
      <c r="DB62">
        <f>ROUND((((ROUND(AT62*CZ62,2)*1.25)*1.05)*1.2),6)</f>
        <v>3.5910000000000002</v>
      </c>
      <c r="DC62">
        <f>ROUND((((ROUND(AT62*AG62,2)*1.25)*1.05)*1.2),6)</f>
        <v>0</v>
      </c>
      <c r="DD62" t="s">
        <v>3</v>
      </c>
      <c r="DE62" t="s">
        <v>3</v>
      </c>
      <c r="DF62">
        <f t="shared" si="42"/>
        <v>0</v>
      </c>
      <c r="DG62">
        <f t="shared" si="39"/>
        <v>50.17</v>
      </c>
      <c r="DH62">
        <f t="shared" si="40"/>
        <v>0</v>
      </c>
      <c r="DI62">
        <f t="shared" si="24"/>
        <v>0</v>
      </c>
      <c r="DJ62">
        <f>DG62</f>
        <v>50.17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ROW(Source!A105)</f>
        <v>105</v>
      </c>
      <c r="B63">
        <v>56661434</v>
      </c>
      <c r="C63">
        <v>56663042</v>
      </c>
      <c r="D63">
        <v>54768339</v>
      </c>
      <c r="E63">
        <v>1</v>
      </c>
      <c r="F63">
        <v>1</v>
      </c>
      <c r="G63">
        <v>1081</v>
      </c>
      <c r="H63">
        <v>2</v>
      </c>
      <c r="I63" t="s">
        <v>1324</v>
      </c>
      <c r="J63" t="s">
        <v>1325</v>
      </c>
      <c r="K63" t="s">
        <v>1326</v>
      </c>
      <c r="L63">
        <v>1368</v>
      </c>
      <c r="N63">
        <v>1011</v>
      </c>
      <c r="O63" t="s">
        <v>1323</v>
      </c>
      <c r="P63" t="s">
        <v>1323</v>
      </c>
      <c r="Q63">
        <v>1</v>
      </c>
      <c r="W63">
        <v>0</v>
      </c>
      <c r="X63">
        <v>874612079</v>
      </c>
      <c r="Y63">
        <f>(((AT63*1.25)*1.05)*1.2)</f>
        <v>4.725E-2</v>
      </c>
      <c r="AA63">
        <v>0</v>
      </c>
      <c r="AB63">
        <v>88.67</v>
      </c>
      <c r="AC63">
        <v>13.47</v>
      </c>
      <c r="AD63">
        <v>0</v>
      </c>
      <c r="AE63">
        <v>0</v>
      </c>
      <c r="AF63">
        <v>83.1</v>
      </c>
      <c r="AG63">
        <v>12.62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0.03</v>
      </c>
      <c r="AU63" t="s">
        <v>172</v>
      </c>
      <c r="AV63">
        <v>0</v>
      </c>
      <c r="AW63">
        <v>2</v>
      </c>
      <c r="AX63">
        <v>56663054</v>
      </c>
      <c r="AY63">
        <v>1</v>
      </c>
      <c r="AZ63">
        <v>0</v>
      </c>
      <c r="BA63">
        <v>67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f>ROUND(Y63*Source!I105*DO63,9)</f>
        <v>8.3481299999999994</v>
      </c>
      <c r="CX63">
        <f>ROUND(Y63*Source!I105,9)</f>
        <v>0.66149999999999998</v>
      </c>
      <c r="CY63">
        <f>AB63</f>
        <v>88.67</v>
      </c>
      <c r="CZ63">
        <f>AF63</f>
        <v>83.1</v>
      </c>
      <c r="DA63">
        <f>AJ63</f>
        <v>1</v>
      </c>
      <c r="DB63">
        <f>ROUND((((ROUND(AT63*CZ63,2)*1.25)*1.05)*1.2),6)</f>
        <v>3.9217499999999998</v>
      </c>
      <c r="DC63">
        <f>ROUND((((ROUND(AT63*AG63,2)*1.25)*1.05)*1.2),6)</f>
        <v>0.59850000000000003</v>
      </c>
      <c r="DD63" t="s">
        <v>3</v>
      </c>
      <c r="DE63" t="s">
        <v>3</v>
      </c>
      <c r="DF63">
        <f t="shared" si="42"/>
        <v>0</v>
      </c>
      <c r="DG63">
        <f t="shared" si="39"/>
        <v>54.97</v>
      </c>
      <c r="DH63">
        <f t="shared" si="40"/>
        <v>8.35</v>
      </c>
      <c r="DI63">
        <f t="shared" si="24"/>
        <v>0</v>
      </c>
      <c r="DJ63">
        <f>DG63</f>
        <v>54.97</v>
      </c>
      <c r="DK63">
        <v>0</v>
      </c>
      <c r="DL63" t="s">
        <v>1327</v>
      </c>
      <c r="DM63">
        <v>0</v>
      </c>
      <c r="DN63" t="s">
        <v>1319</v>
      </c>
      <c r="DO63">
        <v>12.62</v>
      </c>
    </row>
    <row r="64" spans="1:119" x14ac:dyDescent="0.2">
      <c r="A64">
        <f>ROW(Source!A105)</f>
        <v>105</v>
      </c>
      <c r="B64">
        <v>56661434</v>
      </c>
      <c r="C64">
        <v>56663042</v>
      </c>
      <c r="D64">
        <v>54737969</v>
      </c>
      <c r="E64">
        <v>1</v>
      </c>
      <c r="F64">
        <v>1</v>
      </c>
      <c r="G64">
        <v>1081</v>
      </c>
      <c r="H64">
        <v>3</v>
      </c>
      <c r="I64" t="s">
        <v>1331</v>
      </c>
      <c r="J64" t="s">
        <v>1332</v>
      </c>
      <c r="K64" t="s">
        <v>1333</v>
      </c>
      <c r="L64">
        <v>1348</v>
      </c>
      <c r="N64">
        <v>1009</v>
      </c>
      <c r="O64" t="s">
        <v>547</v>
      </c>
      <c r="P64" t="s">
        <v>547</v>
      </c>
      <c r="Q64">
        <v>1000</v>
      </c>
      <c r="W64">
        <v>0</v>
      </c>
      <c r="X64">
        <v>-287838193</v>
      </c>
      <c r="Y64">
        <f t="shared" ref="Y64:Y69" si="43">(((AT64*1)*1)*1)</f>
        <v>3.8999999999999999E-5</v>
      </c>
      <c r="AA64">
        <v>23114.43</v>
      </c>
      <c r="AB64">
        <v>0</v>
      </c>
      <c r="AC64">
        <v>0</v>
      </c>
      <c r="AD64">
        <v>0</v>
      </c>
      <c r="AE64">
        <v>23114.43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3.8999999999999999E-5</v>
      </c>
      <c r="AU64" t="s">
        <v>105</v>
      </c>
      <c r="AV64">
        <v>0</v>
      </c>
      <c r="AW64">
        <v>2</v>
      </c>
      <c r="AX64">
        <v>56663055</v>
      </c>
      <c r="AY64">
        <v>1</v>
      </c>
      <c r="AZ64">
        <v>0</v>
      </c>
      <c r="BA64">
        <v>68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ROUND(Y64*Source!I105,9)</f>
        <v>5.4600000000000004E-4</v>
      </c>
      <c r="CY64">
        <f t="shared" ref="CY64:CY69" si="44">AA64</f>
        <v>23114.43</v>
      </c>
      <c r="CZ64">
        <f t="shared" ref="CZ64:CZ69" si="45">AE64</f>
        <v>23114.43</v>
      </c>
      <c r="DA64">
        <f t="shared" ref="DA64:DA69" si="46">AI64</f>
        <v>1</v>
      </c>
      <c r="DB64">
        <f t="shared" ref="DB64:DB69" si="47">ROUND((((ROUND(AT64*CZ64,2)*1)*1)*1),6)</f>
        <v>0.9</v>
      </c>
      <c r="DC64">
        <f t="shared" ref="DC64:DC69" si="48">ROUND((((ROUND(AT64*AG64,2)*1)*1)*1),6)</f>
        <v>0</v>
      </c>
      <c r="DD64" t="s">
        <v>3</v>
      </c>
      <c r="DE64" t="s">
        <v>3</v>
      </c>
      <c r="DF64">
        <f t="shared" si="42"/>
        <v>12.62</v>
      </c>
      <c r="DG64">
        <f t="shared" si="39"/>
        <v>0</v>
      </c>
      <c r="DH64">
        <f t="shared" si="40"/>
        <v>0</v>
      </c>
      <c r="DI64">
        <f t="shared" si="24"/>
        <v>0</v>
      </c>
      <c r="DJ64">
        <f t="shared" ref="DJ64:DJ69" si="49">DF64</f>
        <v>12.62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ROW(Source!A105)</f>
        <v>105</v>
      </c>
      <c r="B65">
        <v>56661434</v>
      </c>
      <c r="C65">
        <v>56663042</v>
      </c>
      <c r="D65">
        <v>54738510</v>
      </c>
      <c r="E65">
        <v>1</v>
      </c>
      <c r="F65">
        <v>1</v>
      </c>
      <c r="G65">
        <v>1081</v>
      </c>
      <c r="H65">
        <v>3</v>
      </c>
      <c r="I65" t="s">
        <v>1337</v>
      </c>
      <c r="J65" t="s">
        <v>1338</v>
      </c>
      <c r="K65" t="s">
        <v>1339</v>
      </c>
      <c r="L65">
        <v>1348</v>
      </c>
      <c r="N65">
        <v>1009</v>
      </c>
      <c r="O65" t="s">
        <v>547</v>
      </c>
      <c r="P65" t="s">
        <v>547</v>
      </c>
      <c r="Q65">
        <v>1000</v>
      </c>
      <c r="W65">
        <v>0</v>
      </c>
      <c r="X65">
        <v>277309194</v>
      </c>
      <c r="Y65">
        <f t="shared" si="43"/>
        <v>4.0000000000000002E-4</v>
      </c>
      <c r="AA65">
        <v>8590.86</v>
      </c>
      <c r="AB65">
        <v>0</v>
      </c>
      <c r="AC65">
        <v>0</v>
      </c>
      <c r="AD65">
        <v>0</v>
      </c>
      <c r="AE65">
        <v>8590.86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4.0000000000000002E-4</v>
      </c>
      <c r="AU65" t="s">
        <v>105</v>
      </c>
      <c r="AV65">
        <v>0</v>
      </c>
      <c r="AW65">
        <v>2</v>
      </c>
      <c r="AX65">
        <v>56663056</v>
      </c>
      <c r="AY65">
        <v>1</v>
      </c>
      <c r="AZ65">
        <v>0</v>
      </c>
      <c r="BA65">
        <v>69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ROUND(Y65*Source!I105,9)</f>
        <v>5.5999999999999999E-3</v>
      </c>
      <c r="CY65">
        <f t="shared" si="44"/>
        <v>8590.86</v>
      </c>
      <c r="CZ65">
        <f t="shared" si="45"/>
        <v>8590.86</v>
      </c>
      <c r="DA65">
        <f t="shared" si="46"/>
        <v>1</v>
      </c>
      <c r="DB65">
        <f t="shared" si="47"/>
        <v>3.44</v>
      </c>
      <c r="DC65">
        <f t="shared" si="48"/>
        <v>0</v>
      </c>
      <c r="DD65" t="s">
        <v>3</v>
      </c>
      <c r="DE65" t="s">
        <v>3</v>
      </c>
      <c r="DF65">
        <f t="shared" si="42"/>
        <v>48.11</v>
      </c>
      <c r="DG65">
        <f t="shared" si="39"/>
        <v>0</v>
      </c>
      <c r="DH65">
        <f t="shared" si="40"/>
        <v>0</v>
      </c>
      <c r="DI65">
        <f t="shared" si="24"/>
        <v>0</v>
      </c>
      <c r="DJ65">
        <f t="shared" si="49"/>
        <v>48.11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ROW(Source!A105)</f>
        <v>105</v>
      </c>
      <c r="B66">
        <v>56661434</v>
      </c>
      <c r="C66">
        <v>56663042</v>
      </c>
      <c r="D66">
        <v>54737499</v>
      </c>
      <c r="E66">
        <v>1</v>
      </c>
      <c r="F66">
        <v>1</v>
      </c>
      <c r="G66">
        <v>1081</v>
      </c>
      <c r="H66">
        <v>3</v>
      </c>
      <c r="I66" t="s">
        <v>1362</v>
      </c>
      <c r="J66" t="s">
        <v>1363</v>
      </c>
      <c r="K66" t="s">
        <v>1364</v>
      </c>
      <c r="L66">
        <v>1348</v>
      </c>
      <c r="N66">
        <v>1009</v>
      </c>
      <c r="O66" t="s">
        <v>547</v>
      </c>
      <c r="P66" t="s">
        <v>547</v>
      </c>
      <c r="Q66">
        <v>1000</v>
      </c>
      <c r="W66">
        <v>0</v>
      </c>
      <c r="X66">
        <v>1827646295</v>
      </c>
      <c r="Y66">
        <f t="shared" si="43"/>
        <v>3.0000000000000001E-6</v>
      </c>
      <c r="AA66">
        <v>25762.5</v>
      </c>
      <c r="AB66">
        <v>0</v>
      </c>
      <c r="AC66">
        <v>0</v>
      </c>
      <c r="AD66">
        <v>0</v>
      </c>
      <c r="AE66">
        <v>25762.5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3.0000000000000001E-6</v>
      </c>
      <c r="AU66" t="s">
        <v>105</v>
      </c>
      <c r="AV66">
        <v>0</v>
      </c>
      <c r="AW66">
        <v>2</v>
      </c>
      <c r="AX66">
        <v>56663057</v>
      </c>
      <c r="AY66">
        <v>1</v>
      </c>
      <c r="AZ66">
        <v>0</v>
      </c>
      <c r="BA66">
        <v>70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ROUND(Y66*Source!I105,9)</f>
        <v>4.1999999999999998E-5</v>
      </c>
      <c r="CY66">
        <f t="shared" si="44"/>
        <v>25762.5</v>
      </c>
      <c r="CZ66">
        <f t="shared" si="45"/>
        <v>25762.5</v>
      </c>
      <c r="DA66">
        <f t="shared" si="46"/>
        <v>1</v>
      </c>
      <c r="DB66">
        <f t="shared" si="47"/>
        <v>0.08</v>
      </c>
      <c r="DC66">
        <f t="shared" si="48"/>
        <v>0</v>
      </c>
      <c r="DD66" t="s">
        <v>3</v>
      </c>
      <c r="DE66" t="s">
        <v>3</v>
      </c>
      <c r="DF66">
        <f t="shared" si="42"/>
        <v>1.08</v>
      </c>
      <c r="DG66">
        <f t="shared" si="39"/>
        <v>0</v>
      </c>
      <c r="DH66">
        <f t="shared" si="40"/>
        <v>0</v>
      </c>
      <c r="DI66">
        <f t="shared" si="24"/>
        <v>0</v>
      </c>
      <c r="DJ66">
        <f t="shared" si="49"/>
        <v>1.08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ROW(Source!A105)</f>
        <v>105</v>
      </c>
      <c r="B67">
        <v>56661434</v>
      </c>
      <c r="C67">
        <v>56663042</v>
      </c>
      <c r="D67">
        <v>54737637</v>
      </c>
      <c r="E67">
        <v>1</v>
      </c>
      <c r="F67">
        <v>1</v>
      </c>
      <c r="G67">
        <v>1081</v>
      </c>
      <c r="H67">
        <v>3</v>
      </c>
      <c r="I67" t="s">
        <v>1346</v>
      </c>
      <c r="J67" t="s">
        <v>1347</v>
      </c>
      <c r="K67" t="s">
        <v>1348</v>
      </c>
      <c r="L67">
        <v>1348</v>
      </c>
      <c r="N67">
        <v>1009</v>
      </c>
      <c r="O67" t="s">
        <v>547</v>
      </c>
      <c r="P67" t="s">
        <v>547</v>
      </c>
      <c r="Q67">
        <v>1000</v>
      </c>
      <c r="W67">
        <v>0</v>
      </c>
      <c r="X67">
        <v>1270042986</v>
      </c>
      <c r="Y67">
        <f t="shared" si="43"/>
        <v>9.0000000000000002E-6</v>
      </c>
      <c r="AA67">
        <v>16214.84</v>
      </c>
      <c r="AB67">
        <v>0</v>
      </c>
      <c r="AC67">
        <v>0</v>
      </c>
      <c r="AD67">
        <v>0</v>
      </c>
      <c r="AE67">
        <v>16214.84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9.0000000000000002E-6</v>
      </c>
      <c r="AU67" t="s">
        <v>105</v>
      </c>
      <c r="AV67">
        <v>0</v>
      </c>
      <c r="AW67">
        <v>2</v>
      </c>
      <c r="AX67">
        <v>56663058</v>
      </c>
      <c r="AY67">
        <v>1</v>
      </c>
      <c r="AZ67">
        <v>0</v>
      </c>
      <c r="BA67">
        <v>71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ROUND(Y67*Source!I105,9)</f>
        <v>1.26E-4</v>
      </c>
      <c r="CY67">
        <f t="shared" si="44"/>
        <v>16214.84</v>
      </c>
      <c r="CZ67">
        <f t="shared" si="45"/>
        <v>16214.84</v>
      </c>
      <c r="DA67">
        <f t="shared" si="46"/>
        <v>1</v>
      </c>
      <c r="DB67">
        <f t="shared" si="47"/>
        <v>0.15</v>
      </c>
      <c r="DC67">
        <f t="shared" si="48"/>
        <v>0</v>
      </c>
      <c r="DD67" t="s">
        <v>3</v>
      </c>
      <c r="DE67" t="s">
        <v>3</v>
      </c>
      <c r="DF67">
        <f t="shared" si="42"/>
        <v>2.04</v>
      </c>
      <c r="DG67">
        <f t="shared" si="39"/>
        <v>0</v>
      </c>
      <c r="DH67">
        <f t="shared" si="40"/>
        <v>0</v>
      </c>
      <c r="DI67">
        <f t="shared" si="24"/>
        <v>0</v>
      </c>
      <c r="DJ67">
        <f t="shared" si="49"/>
        <v>2.04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ROW(Source!A105)</f>
        <v>105</v>
      </c>
      <c r="B68">
        <v>56661434</v>
      </c>
      <c r="C68">
        <v>56663042</v>
      </c>
      <c r="D68">
        <v>54737318</v>
      </c>
      <c r="E68">
        <v>1</v>
      </c>
      <c r="F68">
        <v>1</v>
      </c>
      <c r="G68">
        <v>1081</v>
      </c>
      <c r="H68">
        <v>3</v>
      </c>
      <c r="I68" t="s">
        <v>1269</v>
      </c>
      <c r="J68" t="s">
        <v>1271</v>
      </c>
      <c r="K68" t="s">
        <v>1270</v>
      </c>
      <c r="L68">
        <v>1348</v>
      </c>
      <c r="N68">
        <v>1009</v>
      </c>
      <c r="O68" t="s">
        <v>547</v>
      </c>
      <c r="P68" t="s">
        <v>547</v>
      </c>
      <c r="Q68">
        <v>1000</v>
      </c>
      <c r="W68">
        <v>0</v>
      </c>
      <c r="X68">
        <v>-268464753</v>
      </c>
      <c r="Y68">
        <f t="shared" si="43"/>
        <v>1.1999999999999999E-3</v>
      </c>
      <c r="AA68">
        <v>17868.28</v>
      </c>
      <c r="AB68">
        <v>0</v>
      </c>
      <c r="AC68">
        <v>0</v>
      </c>
      <c r="AD68">
        <v>0</v>
      </c>
      <c r="AE68">
        <v>17868.28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1.1999999999999999E-3</v>
      </c>
      <c r="AU68" t="s">
        <v>105</v>
      </c>
      <c r="AV68">
        <v>0</v>
      </c>
      <c r="AW68">
        <v>2</v>
      </c>
      <c r="AX68">
        <v>56663059</v>
      </c>
      <c r="AY68">
        <v>1</v>
      </c>
      <c r="AZ68">
        <v>0</v>
      </c>
      <c r="BA68">
        <v>72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ROUND(Y68*Source!I105,9)</f>
        <v>1.6799999999999999E-2</v>
      </c>
      <c r="CY68">
        <f t="shared" si="44"/>
        <v>17868.28</v>
      </c>
      <c r="CZ68">
        <f t="shared" si="45"/>
        <v>17868.28</v>
      </c>
      <c r="DA68">
        <f t="shared" si="46"/>
        <v>1</v>
      </c>
      <c r="DB68">
        <f t="shared" si="47"/>
        <v>21.44</v>
      </c>
      <c r="DC68">
        <f t="shared" si="48"/>
        <v>0</v>
      </c>
      <c r="DD68" t="s">
        <v>3</v>
      </c>
      <c r="DE68" t="s">
        <v>3</v>
      </c>
      <c r="DF68">
        <f t="shared" si="42"/>
        <v>300.19</v>
      </c>
      <c r="DG68">
        <f t="shared" si="39"/>
        <v>0</v>
      </c>
      <c r="DH68">
        <f t="shared" si="40"/>
        <v>0</v>
      </c>
      <c r="DI68">
        <f t="shared" si="24"/>
        <v>0</v>
      </c>
      <c r="DJ68">
        <f t="shared" si="49"/>
        <v>300.19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ROW(Source!A105)</f>
        <v>105</v>
      </c>
      <c r="B69">
        <v>56661434</v>
      </c>
      <c r="C69">
        <v>56663042</v>
      </c>
      <c r="D69">
        <v>54737805</v>
      </c>
      <c r="E69">
        <v>1</v>
      </c>
      <c r="F69">
        <v>1</v>
      </c>
      <c r="G69">
        <v>1081</v>
      </c>
      <c r="H69">
        <v>3</v>
      </c>
      <c r="I69" t="s">
        <v>1352</v>
      </c>
      <c r="J69" t="s">
        <v>1353</v>
      </c>
      <c r="K69" t="s">
        <v>1354</v>
      </c>
      <c r="L69">
        <v>1346</v>
      </c>
      <c r="N69">
        <v>1009</v>
      </c>
      <c r="O69" t="s">
        <v>1171</v>
      </c>
      <c r="P69" t="s">
        <v>1171</v>
      </c>
      <c r="Q69">
        <v>1</v>
      </c>
      <c r="W69">
        <v>0</v>
      </c>
      <c r="X69">
        <v>488689173</v>
      </c>
      <c r="Y69">
        <f t="shared" si="43"/>
        <v>1E-3</v>
      </c>
      <c r="AA69">
        <v>20.190000000000001</v>
      </c>
      <c r="AB69">
        <v>0</v>
      </c>
      <c r="AC69">
        <v>0</v>
      </c>
      <c r="AD69">
        <v>0</v>
      </c>
      <c r="AE69">
        <v>20.190000000000001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1E-3</v>
      </c>
      <c r="AU69" t="s">
        <v>105</v>
      </c>
      <c r="AV69">
        <v>0</v>
      </c>
      <c r="AW69">
        <v>2</v>
      </c>
      <c r="AX69">
        <v>56663060</v>
      </c>
      <c r="AY69">
        <v>1</v>
      </c>
      <c r="AZ69">
        <v>0</v>
      </c>
      <c r="BA69">
        <v>73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ROUND(Y69*Source!I105,9)</f>
        <v>1.4E-2</v>
      </c>
      <c r="CY69">
        <f t="shared" si="44"/>
        <v>20.190000000000001</v>
      </c>
      <c r="CZ69">
        <f t="shared" si="45"/>
        <v>20.190000000000001</v>
      </c>
      <c r="DA69">
        <f t="shared" si="46"/>
        <v>1</v>
      </c>
      <c r="DB69">
        <f t="shared" si="47"/>
        <v>0.02</v>
      </c>
      <c r="DC69">
        <f t="shared" si="48"/>
        <v>0</v>
      </c>
      <c r="DD69" t="s">
        <v>3</v>
      </c>
      <c r="DE69" t="s">
        <v>3</v>
      </c>
      <c r="DF69">
        <f t="shared" si="42"/>
        <v>0.28000000000000003</v>
      </c>
      <c r="DG69">
        <f t="shared" si="39"/>
        <v>0</v>
      </c>
      <c r="DH69">
        <f t="shared" si="40"/>
        <v>0</v>
      </c>
      <c r="DI69">
        <f t="shared" si="24"/>
        <v>0</v>
      </c>
      <c r="DJ69">
        <f t="shared" si="49"/>
        <v>0.28000000000000003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ROW(Source!A106)</f>
        <v>106</v>
      </c>
      <c r="B70">
        <v>56661436</v>
      </c>
      <c r="C70">
        <v>56663042</v>
      </c>
      <c r="D70">
        <v>54702434</v>
      </c>
      <c r="E70">
        <v>1081</v>
      </c>
      <c r="F70">
        <v>1</v>
      </c>
      <c r="G70">
        <v>1081</v>
      </c>
      <c r="H70">
        <v>1</v>
      </c>
      <c r="I70" t="s">
        <v>1317</v>
      </c>
      <c r="J70" t="s">
        <v>3</v>
      </c>
      <c r="K70" t="s">
        <v>1318</v>
      </c>
      <c r="L70">
        <v>1191</v>
      </c>
      <c r="N70">
        <v>1013</v>
      </c>
      <c r="O70" t="s">
        <v>1319</v>
      </c>
      <c r="P70" t="s">
        <v>1319</v>
      </c>
      <c r="Q70">
        <v>1</v>
      </c>
      <c r="W70">
        <v>0</v>
      </c>
      <c r="X70">
        <v>476480486</v>
      </c>
      <c r="Y70">
        <f>(((AT70*1.15)*1.05)*1.2)</f>
        <v>3.4341299999999997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5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2.37</v>
      </c>
      <c r="AU70" t="s">
        <v>173</v>
      </c>
      <c r="AV70">
        <v>1</v>
      </c>
      <c r="AW70">
        <v>2</v>
      </c>
      <c r="AX70">
        <v>56663052</v>
      </c>
      <c r="AY70">
        <v>1</v>
      </c>
      <c r="AZ70">
        <v>0</v>
      </c>
      <c r="BA70">
        <v>75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U70">
        <f>ROUND(AT70*Source!I106*AH70*AL70,2)</f>
        <v>0</v>
      </c>
      <c r="CV70">
        <f>ROUND(Y70*Source!I106,9)</f>
        <v>48.077820000000003</v>
      </c>
      <c r="CW70">
        <v>0</v>
      </c>
      <c r="CX70">
        <f>ROUND(Y70*Source!I106,9)</f>
        <v>48.077820000000003</v>
      </c>
      <c r="CY70">
        <f>AD70</f>
        <v>0</v>
      </c>
      <c r="CZ70">
        <f>AH70</f>
        <v>0</v>
      </c>
      <c r="DA70">
        <f>AL70</f>
        <v>1</v>
      </c>
      <c r="DB70">
        <f>ROUND((((ROUND(AT70*CZ70,2)*1.15)*1.05)*1.2),6)</f>
        <v>0</v>
      </c>
      <c r="DC70">
        <f>ROUND((((ROUND(AT70*AG70,2)*1.15)*1.05)*1.2),6)</f>
        <v>0</v>
      </c>
      <c r="DD70" t="s">
        <v>3</v>
      </c>
      <c r="DE70" t="s">
        <v>3</v>
      </c>
      <c r="DF70">
        <f t="shared" si="42"/>
        <v>0</v>
      </c>
      <c r="DG70">
        <f t="shared" si="39"/>
        <v>0</v>
      </c>
      <c r="DH70">
        <f t="shared" si="40"/>
        <v>0</v>
      </c>
      <c r="DI70">
        <f t="shared" si="24"/>
        <v>0</v>
      </c>
      <c r="DJ70">
        <f>DI70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ROW(Source!A106)</f>
        <v>106</v>
      </c>
      <c r="B71">
        <v>56661436</v>
      </c>
      <c r="C71">
        <v>56663042</v>
      </c>
      <c r="D71">
        <v>54768040</v>
      </c>
      <c r="E71">
        <v>1</v>
      </c>
      <c r="F71">
        <v>1</v>
      </c>
      <c r="G71">
        <v>1081</v>
      </c>
      <c r="H71">
        <v>2</v>
      </c>
      <c r="I71" t="s">
        <v>1320</v>
      </c>
      <c r="J71" t="s">
        <v>1321</v>
      </c>
      <c r="K71" t="s">
        <v>1322</v>
      </c>
      <c r="L71">
        <v>1368</v>
      </c>
      <c r="N71">
        <v>1011</v>
      </c>
      <c r="O71" t="s">
        <v>1323</v>
      </c>
      <c r="P71" t="s">
        <v>1323</v>
      </c>
      <c r="Q71">
        <v>1</v>
      </c>
      <c r="W71">
        <v>0</v>
      </c>
      <c r="X71">
        <v>1498588441</v>
      </c>
      <c r="Y71">
        <f>(((AT71*1.25)*1.05)*1.2)</f>
        <v>0.504</v>
      </c>
      <c r="AA71">
        <v>0</v>
      </c>
      <c r="AB71">
        <v>102.11</v>
      </c>
      <c r="AC71">
        <v>0</v>
      </c>
      <c r="AD71">
        <v>0</v>
      </c>
      <c r="AE71">
        <v>0</v>
      </c>
      <c r="AF71">
        <v>7.11</v>
      </c>
      <c r="AG71">
        <v>0</v>
      </c>
      <c r="AH71">
        <v>0</v>
      </c>
      <c r="AI71">
        <v>1</v>
      </c>
      <c r="AJ71">
        <v>13.46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0.32</v>
      </c>
      <c r="AU71" t="s">
        <v>172</v>
      </c>
      <c r="AV71">
        <v>0</v>
      </c>
      <c r="AW71">
        <v>2</v>
      </c>
      <c r="AX71">
        <v>56663053</v>
      </c>
      <c r="AY71">
        <v>1</v>
      </c>
      <c r="AZ71">
        <v>0</v>
      </c>
      <c r="BA71">
        <v>76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ROUND(Y71*Source!I106*DO71,9)</f>
        <v>0</v>
      </c>
      <c r="CX71">
        <f>ROUND(Y71*Source!I106,9)</f>
        <v>7.056</v>
      </c>
      <c r="CY71">
        <f>AB71</f>
        <v>102.11</v>
      </c>
      <c r="CZ71">
        <f>AF71</f>
        <v>7.11</v>
      </c>
      <c r="DA71">
        <f>AJ71</f>
        <v>13.46</v>
      </c>
      <c r="DB71">
        <f>ROUND((((ROUND(AT71*CZ71,2)*1.25)*1.05)*1.2),6)</f>
        <v>3.5910000000000002</v>
      </c>
      <c r="DC71">
        <f>ROUND((((ROUND(AT71*AG71,2)*1.25)*1.05)*1.2),6)</f>
        <v>0</v>
      </c>
      <c r="DD71" t="s">
        <v>3</v>
      </c>
      <c r="DE71" t="s">
        <v>3</v>
      </c>
      <c r="DF71">
        <f t="shared" si="42"/>
        <v>0</v>
      </c>
      <c r="DG71">
        <f>ROUND(ROUND(AF71*AJ71,2)*CX71,2)</f>
        <v>675.26</v>
      </c>
      <c r="DH71">
        <f t="shared" si="40"/>
        <v>0</v>
      </c>
      <c r="DI71">
        <f t="shared" si="24"/>
        <v>0</v>
      </c>
      <c r="DJ71">
        <f>DG71</f>
        <v>675.26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ROW(Source!A106)</f>
        <v>106</v>
      </c>
      <c r="B72">
        <v>56661436</v>
      </c>
      <c r="C72">
        <v>56663042</v>
      </c>
      <c r="D72">
        <v>54768339</v>
      </c>
      <c r="E72">
        <v>1</v>
      </c>
      <c r="F72">
        <v>1</v>
      </c>
      <c r="G72">
        <v>1081</v>
      </c>
      <c r="H72">
        <v>2</v>
      </c>
      <c r="I72" t="s">
        <v>1324</v>
      </c>
      <c r="J72" t="s">
        <v>1325</v>
      </c>
      <c r="K72" t="s">
        <v>1326</v>
      </c>
      <c r="L72">
        <v>1368</v>
      </c>
      <c r="N72">
        <v>1011</v>
      </c>
      <c r="O72" t="s">
        <v>1323</v>
      </c>
      <c r="P72" t="s">
        <v>1323</v>
      </c>
      <c r="Q72">
        <v>1</v>
      </c>
      <c r="W72">
        <v>0</v>
      </c>
      <c r="X72">
        <v>874612079</v>
      </c>
      <c r="Y72">
        <f>(((AT72*1.25)*1.05)*1.2)</f>
        <v>4.725E-2</v>
      </c>
      <c r="AA72">
        <v>0</v>
      </c>
      <c r="AB72">
        <v>1513.56</v>
      </c>
      <c r="AC72">
        <v>758.78</v>
      </c>
      <c r="AD72">
        <v>0</v>
      </c>
      <c r="AE72">
        <v>0</v>
      </c>
      <c r="AF72">
        <v>83.1</v>
      </c>
      <c r="AG72">
        <v>12.62</v>
      </c>
      <c r="AH72">
        <v>0</v>
      </c>
      <c r="AI72">
        <v>1</v>
      </c>
      <c r="AJ72">
        <v>17.07</v>
      </c>
      <c r="AK72">
        <v>56.35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0.03</v>
      </c>
      <c r="AU72" t="s">
        <v>172</v>
      </c>
      <c r="AV72">
        <v>0</v>
      </c>
      <c r="AW72">
        <v>2</v>
      </c>
      <c r="AX72">
        <v>56663054</v>
      </c>
      <c r="AY72">
        <v>1</v>
      </c>
      <c r="AZ72">
        <v>0</v>
      </c>
      <c r="BA72">
        <v>77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ROUND(Y72*Source!I106*DO72,9)</f>
        <v>8.3481299999999994</v>
      </c>
      <c r="CX72">
        <f>ROUND(Y72*Source!I106,9)</f>
        <v>0.66149999999999998</v>
      </c>
      <c r="CY72">
        <f>AB72</f>
        <v>1513.56</v>
      </c>
      <c r="CZ72">
        <f>AF72</f>
        <v>83.1</v>
      </c>
      <c r="DA72">
        <f>AJ72</f>
        <v>17.07</v>
      </c>
      <c r="DB72">
        <f>ROUND((((ROUND(AT72*CZ72,2)*1.25)*1.05)*1.2),6)</f>
        <v>3.9217499999999998</v>
      </c>
      <c r="DC72">
        <f>ROUND((((ROUND(AT72*AG72,2)*1.25)*1.05)*1.2),6)</f>
        <v>0.59850000000000003</v>
      </c>
      <c r="DD72" t="s">
        <v>3</v>
      </c>
      <c r="DE72" t="s">
        <v>3</v>
      </c>
      <c r="DF72">
        <f t="shared" si="42"/>
        <v>0</v>
      </c>
      <c r="DG72">
        <f>ROUND(ROUND(AF72*AJ72,2)*CX72,2)</f>
        <v>938.35</v>
      </c>
      <c r="DH72">
        <f>ROUND(ROUND(AG72*AK72,2)*CX72,2)</f>
        <v>470.42</v>
      </c>
      <c r="DI72">
        <f t="shared" si="24"/>
        <v>0</v>
      </c>
      <c r="DJ72">
        <f>DG72</f>
        <v>938.35</v>
      </c>
      <c r="DK72">
        <v>0</v>
      </c>
      <c r="DL72" t="s">
        <v>1327</v>
      </c>
      <c r="DM72">
        <v>0</v>
      </c>
      <c r="DN72" t="s">
        <v>1319</v>
      </c>
      <c r="DO72">
        <v>12.62</v>
      </c>
    </row>
    <row r="73" spans="1:119" x14ac:dyDescent="0.2">
      <c r="A73">
        <f>ROW(Source!A106)</f>
        <v>106</v>
      </c>
      <c r="B73">
        <v>56661436</v>
      </c>
      <c r="C73">
        <v>56663042</v>
      </c>
      <c r="D73">
        <v>54737969</v>
      </c>
      <c r="E73">
        <v>1</v>
      </c>
      <c r="F73">
        <v>1</v>
      </c>
      <c r="G73">
        <v>1081</v>
      </c>
      <c r="H73">
        <v>3</v>
      </c>
      <c r="I73" t="s">
        <v>1331</v>
      </c>
      <c r="J73" t="s">
        <v>1332</v>
      </c>
      <c r="K73" t="s">
        <v>1333</v>
      </c>
      <c r="L73">
        <v>1348</v>
      </c>
      <c r="N73">
        <v>1009</v>
      </c>
      <c r="O73" t="s">
        <v>547</v>
      </c>
      <c r="P73" t="s">
        <v>547</v>
      </c>
      <c r="Q73">
        <v>1000</v>
      </c>
      <c r="W73">
        <v>0</v>
      </c>
      <c r="X73">
        <v>-287838193</v>
      </c>
      <c r="Y73">
        <f t="shared" ref="Y73:Y78" si="50">(((AT73*1)*1)*1)</f>
        <v>3.8999999999999999E-5</v>
      </c>
      <c r="AA73">
        <v>103783.79</v>
      </c>
      <c r="AB73">
        <v>0</v>
      </c>
      <c r="AC73">
        <v>0</v>
      </c>
      <c r="AD73">
        <v>0</v>
      </c>
      <c r="AE73">
        <v>23114.43</v>
      </c>
      <c r="AF73">
        <v>0</v>
      </c>
      <c r="AG73">
        <v>0</v>
      </c>
      <c r="AH73">
        <v>0</v>
      </c>
      <c r="AI73">
        <v>4.49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3.8999999999999999E-5</v>
      </c>
      <c r="AU73" t="s">
        <v>105</v>
      </c>
      <c r="AV73">
        <v>0</v>
      </c>
      <c r="AW73">
        <v>2</v>
      </c>
      <c r="AX73">
        <v>56663055</v>
      </c>
      <c r="AY73">
        <v>1</v>
      </c>
      <c r="AZ73">
        <v>0</v>
      </c>
      <c r="BA73">
        <v>78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ROUND(Y73*Source!I106,9)</f>
        <v>5.4600000000000004E-4</v>
      </c>
      <c r="CY73">
        <f t="shared" ref="CY73:CY78" si="51">AA73</f>
        <v>103783.79</v>
      </c>
      <c r="CZ73">
        <f t="shared" ref="CZ73:CZ78" si="52">AE73</f>
        <v>23114.43</v>
      </c>
      <c r="DA73">
        <f t="shared" ref="DA73:DA78" si="53">AI73</f>
        <v>4.49</v>
      </c>
      <c r="DB73">
        <f t="shared" ref="DB73:DB78" si="54">ROUND((((ROUND(AT73*CZ73,2)*1)*1)*1),6)</f>
        <v>0.9</v>
      </c>
      <c r="DC73">
        <f t="shared" ref="DC73:DC78" si="55">ROUND((((ROUND(AT73*AG73,2)*1)*1)*1),6)</f>
        <v>0</v>
      </c>
      <c r="DD73" t="s">
        <v>3</v>
      </c>
      <c r="DE73" t="s">
        <v>3</v>
      </c>
      <c r="DF73">
        <f t="shared" ref="DF73:DF78" si="56">ROUND(ROUND(AE73*AI73,2)*CX73,2)</f>
        <v>56.67</v>
      </c>
      <c r="DG73">
        <f t="shared" ref="DG73:DG83" si="57">ROUND(ROUND(AF73,2)*CX73,2)</f>
        <v>0</v>
      </c>
      <c r="DH73">
        <f t="shared" ref="DH73:DH83" si="58">ROUND(ROUND(AG73,2)*CX73,2)</f>
        <v>0</v>
      </c>
      <c r="DI73">
        <f t="shared" si="24"/>
        <v>0</v>
      </c>
      <c r="DJ73">
        <f t="shared" ref="DJ73:DJ78" si="59">DF73</f>
        <v>56.67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ROW(Source!A106)</f>
        <v>106</v>
      </c>
      <c r="B74">
        <v>56661436</v>
      </c>
      <c r="C74">
        <v>56663042</v>
      </c>
      <c r="D74">
        <v>54738510</v>
      </c>
      <c r="E74">
        <v>1</v>
      </c>
      <c r="F74">
        <v>1</v>
      </c>
      <c r="G74">
        <v>1081</v>
      </c>
      <c r="H74">
        <v>3</v>
      </c>
      <c r="I74" t="s">
        <v>1337</v>
      </c>
      <c r="J74" t="s">
        <v>1338</v>
      </c>
      <c r="K74" t="s">
        <v>1339</v>
      </c>
      <c r="L74">
        <v>1348</v>
      </c>
      <c r="N74">
        <v>1009</v>
      </c>
      <c r="O74" t="s">
        <v>547</v>
      </c>
      <c r="P74" t="s">
        <v>547</v>
      </c>
      <c r="Q74">
        <v>1000</v>
      </c>
      <c r="W74">
        <v>0</v>
      </c>
      <c r="X74">
        <v>277309194</v>
      </c>
      <c r="Y74">
        <f t="shared" si="50"/>
        <v>4.0000000000000002E-4</v>
      </c>
      <c r="AA74">
        <v>141233.74</v>
      </c>
      <c r="AB74">
        <v>0</v>
      </c>
      <c r="AC74">
        <v>0</v>
      </c>
      <c r="AD74">
        <v>0</v>
      </c>
      <c r="AE74">
        <v>8590.86</v>
      </c>
      <c r="AF74">
        <v>0</v>
      </c>
      <c r="AG74">
        <v>0</v>
      </c>
      <c r="AH74">
        <v>0</v>
      </c>
      <c r="AI74">
        <v>16.440000000000001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4.0000000000000002E-4</v>
      </c>
      <c r="AU74" t="s">
        <v>105</v>
      </c>
      <c r="AV74">
        <v>0</v>
      </c>
      <c r="AW74">
        <v>2</v>
      </c>
      <c r="AX74">
        <v>56663056</v>
      </c>
      <c r="AY74">
        <v>1</v>
      </c>
      <c r="AZ74">
        <v>0</v>
      </c>
      <c r="BA74">
        <v>79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ROUND(Y74*Source!I106,9)</f>
        <v>5.5999999999999999E-3</v>
      </c>
      <c r="CY74">
        <f t="shared" si="51"/>
        <v>141233.74</v>
      </c>
      <c r="CZ74">
        <f t="shared" si="52"/>
        <v>8590.86</v>
      </c>
      <c r="DA74">
        <f t="shared" si="53"/>
        <v>16.440000000000001</v>
      </c>
      <c r="DB74">
        <f t="shared" si="54"/>
        <v>3.44</v>
      </c>
      <c r="DC74">
        <f t="shared" si="55"/>
        <v>0</v>
      </c>
      <c r="DD74" t="s">
        <v>3</v>
      </c>
      <c r="DE74" t="s">
        <v>3</v>
      </c>
      <c r="DF74">
        <f t="shared" si="56"/>
        <v>790.91</v>
      </c>
      <c r="DG74">
        <f t="shared" si="57"/>
        <v>0</v>
      </c>
      <c r="DH74">
        <f t="shared" si="58"/>
        <v>0</v>
      </c>
      <c r="DI74">
        <f t="shared" si="24"/>
        <v>0</v>
      </c>
      <c r="DJ74">
        <f t="shared" si="59"/>
        <v>790.91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ROW(Source!A106)</f>
        <v>106</v>
      </c>
      <c r="B75">
        <v>56661436</v>
      </c>
      <c r="C75">
        <v>56663042</v>
      </c>
      <c r="D75">
        <v>54737499</v>
      </c>
      <c r="E75">
        <v>1</v>
      </c>
      <c r="F75">
        <v>1</v>
      </c>
      <c r="G75">
        <v>1081</v>
      </c>
      <c r="H75">
        <v>3</v>
      </c>
      <c r="I75" t="s">
        <v>1362</v>
      </c>
      <c r="J75" t="s">
        <v>1363</v>
      </c>
      <c r="K75" t="s">
        <v>1364</v>
      </c>
      <c r="L75">
        <v>1348</v>
      </c>
      <c r="N75">
        <v>1009</v>
      </c>
      <c r="O75" t="s">
        <v>547</v>
      </c>
      <c r="P75" t="s">
        <v>547</v>
      </c>
      <c r="Q75">
        <v>1000</v>
      </c>
      <c r="W75">
        <v>0</v>
      </c>
      <c r="X75">
        <v>1827646295</v>
      </c>
      <c r="Y75">
        <f t="shared" si="50"/>
        <v>3.0000000000000001E-6</v>
      </c>
      <c r="AA75">
        <v>205069.5</v>
      </c>
      <c r="AB75">
        <v>0</v>
      </c>
      <c r="AC75">
        <v>0</v>
      </c>
      <c r="AD75">
        <v>0</v>
      </c>
      <c r="AE75">
        <v>25762.5</v>
      </c>
      <c r="AF75">
        <v>0</v>
      </c>
      <c r="AG75">
        <v>0</v>
      </c>
      <c r="AH75">
        <v>0</v>
      </c>
      <c r="AI75">
        <v>7.96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3.0000000000000001E-6</v>
      </c>
      <c r="AU75" t="s">
        <v>105</v>
      </c>
      <c r="AV75">
        <v>0</v>
      </c>
      <c r="AW75">
        <v>2</v>
      </c>
      <c r="AX75">
        <v>56663057</v>
      </c>
      <c r="AY75">
        <v>1</v>
      </c>
      <c r="AZ75">
        <v>0</v>
      </c>
      <c r="BA75">
        <v>80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ROUND(Y75*Source!I106,9)</f>
        <v>4.1999999999999998E-5</v>
      </c>
      <c r="CY75">
        <f t="shared" si="51"/>
        <v>205069.5</v>
      </c>
      <c r="CZ75">
        <f t="shared" si="52"/>
        <v>25762.5</v>
      </c>
      <c r="DA75">
        <f t="shared" si="53"/>
        <v>7.96</v>
      </c>
      <c r="DB75">
        <f t="shared" si="54"/>
        <v>0.08</v>
      </c>
      <c r="DC75">
        <f t="shared" si="55"/>
        <v>0</v>
      </c>
      <c r="DD75" t="s">
        <v>3</v>
      </c>
      <c r="DE75" t="s">
        <v>3</v>
      </c>
      <c r="DF75">
        <f t="shared" si="56"/>
        <v>8.61</v>
      </c>
      <c r="DG75">
        <f t="shared" si="57"/>
        <v>0</v>
      </c>
      <c r="DH75">
        <f t="shared" si="58"/>
        <v>0</v>
      </c>
      <c r="DI75">
        <f t="shared" si="24"/>
        <v>0</v>
      </c>
      <c r="DJ75">
        <f t="shared" si="59"/>
        <v>8.61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ROW(Source!A106)</f>
        <v>106</v>
      </c>
      <c r="B76">
        <v>56661436</v>
      </c>
      <c r="C76">
        <v>56663042</v>
      </c>
      <c r="D76">
        <v>54737637</v>
      </c>
      <c r="E76">
        <v>1</v>
      </c>
      <c r="F76">
        <v>1</v>
      </c>
      <c r="G76">
        <v>1081</v>
      </c>
      <c r="H76">
        <v>3</v>
      </c>
      <c r="I76" t="s">
        <v>1346</v>
      </c>
      <c r="J76" t="s">
        <v>1347</v>
      </c>
      <c r="K76" t="s">
        <v>1348</v>
      </c>
      <c r="L76">
        <v>1348</v>
      </c>
      <c r="N76">
        <v>1009</v>
      </c>
      <c r="O76" t="s">
        <v>547</v>
      </c>
      <c r="P76" t="s">
        <v>547</v>
      </c>
      <c r="Q76">
        <v>1000</v>
      </c>
      <c r="W76">
        <v>0</v>
      </c>
      <c r="X76">
        <v>1270042986</v>
      </c>
      <c r="Y76">
        <f t="shared" si="50"/>
        <v>9.0000000000000002E-6</v>
      </c>
      <c r="AA76">
        <v>55941.2</v>
      </c>
      <c r="AB76">
        <v>0</v>
      </c>
      <c r="AC76">
        <v>0</v>
      </c>
      <c r="AD76">
        <v>0</v>
      </c>
      <c r="AE76">
        <v>16214.84</v>
      </c>
      <c r="AF76">
        <v>0</v>
      </c>
      <c r="AG76">
        <v>0</v>
      </c>
      <c r="AH76">
        <v>0</v>
      </c>
      <c r="AI76">
        <v>3.45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9.0000000000000002E-6</v>
      </c>
      <c r="AU76" t="s">
        <v>105</v>
      </c>
      <c r="AV76">
        <v>0</v>
      </c>
      <c r="AW76">
        <v>2</v>
      </c>
      <c r="AX76">
        <v>56663058</v>
      </c>
      <c r="AY76">
        <v>1</v>
      </c>
      <c r="AZ76">
        <v>0</v>
      </c>
      <c r="BA76">
        <v>81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ROUND(Y76*Source!I106,9)</f>
        <v>1.26E-4</v>
      </c>
      <c r="CY76">
        <f t="shared" si="51"/>
        <v>55941.2</v>
      </c>
      <c r="CZ76">
        <f t="shared" si="52"/>
        <v>16214.84</v>
      </c>
      <c r="DA76">
        <f t="shared" si="53"/>
        <v>3.45</v>
      </c>
      <c r="DB76">
        <f t="shared" si="54"/>
        <v>0.15</v>
      </c>
      <c r="DC76">
        <f t="shared" si="55"/>
        <v>0</v>
      </c>
      <c r="DD76" t="s">
        <v>3</v>
      </c>
      <c r="DE76" t="s">
        <v>3</v>
      </c>
      <c r="DF76">
        <f t="shared" si="56"/>
        <v>7.05</v>
      </c>
      <c r="DG76">
        <f t="shared" si="57"/>
        <v>0</v>
      </c>
      <c r="DH76">
        <f t="shared" si="58"/>
        <v>0</v>
      </c>
      <c r="DI76">
        <f t="shared" si="24"/>
        <v>0</v>
      </c>
      <c r="DJ76">
        <f t="shared" si="59"/>
        <v>7.05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ROW(Source!A106)</f>
        <v>106</v>
      </c>
      <c r="B77">
        <v>56661436</v>
      </c>
      <c r="C77">
        <v>56663042</v>
      </c>
      <c r="D77">
        <v>54737318</v>
      </c>
      <c r="E77">
        <v>1</v>
      </c>
      <c r="F77">
        <v>1</v>
      </c>
      <c r="G77">
        <v>1081</v>
      </c>
      <c r="H77">
        <v>3</v>
      </c>
      <c r="I77" t="s">
        <v>1269</v>
      </c>
      <c r="J77" t="s">
        <v>1271</v>
      </c>
      <c r="K77" t="s">
        <v>1270</v>
      </c>
      <c r="L77">
        <v>1348</v>
      </c>
      <c r="N77">
        <v>1009</v>
      </c>
      <c r="O77" t="s">
        <v>547</v>
      </c>
      <c r="P77" t="s">
        <v>547</v>
      </c>
      <c r="Q77">
        <v>1000</v>
      </c>
      <c r="W77">
        <v>0</v>
      </c>
      <c r="X77">
        <v>-268464753</v>
      </c>
      <c r="Y77">
        <f t="shared" si="50"/>
        <v>1.1999999999999999E-3</v>
      </c>
      <c r="AA77">
        <v>121682.99</v>
      </c>
      <c r="AB77">
        <v>0</v>
      </c>
      <c r="AC77">
        <v>0</v>
      </c>
      <c r="AD77">
        <v>0</v>
      </c>
      <c r="AE77">
        <v>17868.28</v>
      </c>
      <c r="AF77">
        <v>0</v>
      </c>
      <c r="AG77">
        <v>0</v>
      </c>
      <c r="AH77">
        <v>0</v>
      </c>
      <c r="AI77">
        <v>6.81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1.1999999999999999E-3</v>
      </c>
      <c r="AU77" t="s">
        <v>105</v>
      </c>
      <c r="AV77">
        <v>0</v>
      </c>
      <c r="AW77">
        <v>2</v>
      </c>
      <c r="AX77">
        <v>56663059</v>
      </c>
      <c r="AY77">
        <v>1</v>
      </c>
      <c r="AZ77">
        <v>0</v>
      </c>
      <c r="BA77">
        <v>82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ROUND(Y77*Source!I106,9)</f>
        <v>1.6799999999999999E-2</v>
      </c>
      <c r="CY77">
        <f t="shared" si="51"/>
        <v>121682.99</v>
      </c>
      <c r="CZ77">
        <f t="shared" si="52"/>
        <v>17868.28</v>
      </c>
      <c r="DA77">
        <f t="shared" si="53"/>
        <v>6.81</v>
      </c>
      <c r="DB77">
        <f t="shared" si="54"/>
        <v>21.44</v>
      </c>
      <c r="DC77">
        <f t="shared" si="55"/>
        <v>0</v>
      </c>
      <c r="DD77" t="s">
        <v>3</v>
      </c>
      <c r="DE77" t="s">
        <v>3</v>
      </c>
      <c r="DF77">
        <f t="shared" si="56"/>
        <v>2044.27</v>
      </c>
      <c r="DG77">
        <f t="shared" si="57"/>
        <v>0</v>
      </c>
      <c r="DH77">
        <f t="shared" si="58"/>
        <v>0</v>
      </c>
      <c r="DI77">
        <f t="shared" si="24"/>
        <v>0</v>
      </c>
      <c r="DJ77">
        <f t="shared" si="59"/>
        <v>2044.27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ROW(Source!A106)</f>
        <v>106</v>
      </c>
      <c r="B78">
        <v>56661436</v>
      </c>
      <c r="C78">
        <v>56663042</v>
      </c>
      <c r="D78">
        <v>54737805</v>
      </c>
      <c r="E78">
        <v>1</v>
      </c>
      <c r="F78">
        <v>1</v>
      </c>
      <c r="G78">
        <v>1081</v>
      </c>
      <c r="H78">
        <v>3</v>
      </c>
      <c r="I78" t="s">
        <v>1352</v>
      </c>
      <c r="J78" t="s">
        <v>1353</v>
      </c>
      <c r="K78" t="s">
        <v>1354</v>
      </c>
      <c r="L78">
        <v>1346</v>
      </c>
      <c r="N78">
        <v>1009</v>
      </c>
      <c r="O78" t="s">
        <v>1171</v>
      </c>
      <c r="P78" t="s">
        <v>1171</v>
      </c>
      <c r="Q78">
        <v>1</v>
      </c>
      <c r="W78">
        <v>0</v>
      </c>
      <c r="X78">
        <v>488689173</v>
      </c>
      <c r="Y78">
        <f t="shared" si="50"/>
        <v>1E-3</v>
      </c>
      <c r="AA78">
        <v>85.81</v>
      </c>
      <c r="AB78">
        <v>0</v>
      </c>
      <c r="AC78">
        <v>0</v>
      </c>
      <c r="AD78">
        <v>0</v>
      </c>
      <c r="AE78">
        <v>20.190000000000001</v>
      </c>
      <c r="AF78">
        <v>0</v>
      </c>
      <c r="AG78">
        <v>0</v>
      </c>
      <c r="AH78">
        <v>0</v>
      </c>
      <c r="AI78">
        <v>4.25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1E-3</v>
      </c>
      <c r="AU78" t="s">
        <v>105</v>
      </c>
      <c r="AV78">
        <v>0</v>
      </c>
      <c r="AW78">
        <v>2</v>
      </c>
      <c r="AX78">
        <v>56663060</v>
      </c>
      <c r="AY78">
        <v>1</v>
      </c>
      <c r="AZ78">
        <v>0</v>
      </c>
      <c r="BA78">
        <v>83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ROUND(Y78*Source!I106,9)</f>
        <v>1.4E-2</v>
      </c>
      <c r="CY78">
        <f t="shared" si="51"/>
        <v>85.81</v>
      </c>
      <c r="CZ78">
        <f t="shared" si="52"/>
        <v>20.190000000000001</v>
      </c>
      <c r="DA78">
        <f t="shared" si="53"/>
        <v>4.25</v>
      </c>
      <c r="DB78">
        <f t="shared" si="54"/>
        <v>0.02</v>
      </c>
      <c r="DC78">
        <f t="shared" si="55"/>
        <v>0</v>
      </c>
      <c r="DD78" t="s">
        <v>3</v>
      </c>
      <c r="DE78" t="s">
        <v>3</v>
      </c>
      <c r="DF78">
        <f t="shared" si="56"/>
        <v>1.2</v>
      </c>
      <c r="DG78">
        <f t="shared" si="57"/>
        <v>0</v>
      </c>
      <c r="DH78">
        <f t="shared" si="58"/>
        <v>0</v>
      </c>
      <c r="DI78">
        <f t="shared" si="24"/>
        <v>0</v>
      </c>
      <c r="DJ78">
        <f t="shared" si="59"/>
        <v>1.2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ROW(Source!A152)</f>
        <v>152</v>
      </c>
      <c r="B79">
        <v>56661434</v>
      </c>
      <c r="C79">
        <v>56663087</v>
      </c>
      <c r="D79">
        <v>54702434</v>
      </c>
      <c r="E79">
        <v>1081</v>
      </c>
      <c r="F79">
        <v>1</v>
      </c>
      <c r="G79">
        <v>1081</v>
      </c>
      <c r="H79">
        <v>1</v>
      </c>
      <c r="I79" t="s">
        <v>1317</v>
      </c>
      <c r="J79" t="s">
        <v>3</v>
      </c>
      <c r="K79" t="s">
        <v>1318</v>
      </c>
      <c r="L79">
        <v>1191</v>
      </c>
      <c r="N79">
        <v>1013</v>
      </c>
      <c r="O79" t="s">
        <v>1319</v>
      </c>
      <c r="P79" t="s">
        <v>1319</v>
      </c>
      <c r="Q79">
        <v>1</v>
      </c>
      <c r="W79">
        <v>0</v>
      </c>
      <c r="X79">
        <v>476480486</v>
      </c>
      <c r="Y79">
        <f>(((AT79*1.05)*1.15)*1.2)</f>
        <v>15.6492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10.8</v>
      </c>
      <c r="AU79" t="s">
        <v>107</v>
      </c>
      <c r="AV79">
        <v>1</v>
      </c>
      <c r="AW79">
        <v>2</v>
      </c>
      <c r="AX79">
        <v>56663092</v>
      </c>
      <c r="AY79">
        <v>1</v>
      </c>
      <c r="AZ79">
        <v>0</v>
      </c>
      <c r="BA79">
        <v>85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ROUND(AT79*Source!I152*AH79*AL79,2)</f>
        <v>0</v>
      </c>
      <c r="CV79">
        <f>ROUND(Y79*Source!I152,9)</f>
        <v>469.476</v>
      </c>
      <c r="CW79">
        <v>0</v>
      </c>
      <c r="CX79">
        <f>ROUND(Y79*Source!I152,9)</f>
        <v>469.476</v>
      </c>
      <c r="CY79">
        <f>AD79</f>
        <v>0</v>
      </c>
      <c r="CZ79">
        <f>AH79</f>
        <v>0</v>
      </c>
      <c r="DA79">
        <f>AL79</f>
        <v>1</v>
      </c>
      <c r="DB79">
        <f>ROUND((((ROUND(AT79*CZ79,2)*1.05)*1.15)*1.2),6)</f>
        <v>0</v>
      </c>
      <c r="DC79">
        <f>ROUND((((ROUND(AT79*AG79,2)*1.05)*1.15)*1.2),6)</f>
        <v>0</v>
      </c>
      <c r="DD79" t="s">
        <v>3</v>
      </c>
      <c r="DE79" t="s">
        <v>3</v>
      </c>
      <c r="DF79">
        <f t="shared" ref="DF79:DF85" si="60">ROUND(ROUND(AE79,2)*CX79,2)</f>
        <v>0</v>
      </c>
      <c r="DG79">
        <f t="shared" si="57"/>
        <v>0</v>
      </c>
      <c r="DH79">
        <f t="shared" si="58"/>
        <v>0</v>
      </c>
      <c r="DI79">
        <f t="shared" si="24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ROW(Source!A152)</f>
        <v>152</v>
      </c>
      <c r="B80">
        <v>56661434</v>
      </c>
      <c r="C80">
        <v>56663087</v>
      </c>
      <c r="D80">
        <v>54768339</v>
      </c>
      <c r="E80">
        <v>1</v>
      </c>
      <c r="F80">
        <v>1</v>
      </c>
      <c r="G80">
        <v>1081</v>
      </c>
      <c r="H80">
        <v>2</v>
      </c>
      <c r="I80" t="s">
        <v>1324</v>
      </c>
      <c r="J80" t="s">
        <v>1325</v>
      </c>
      <c r="K80" t="s">
        <v>1326</v>
      </c>
      <c r="L80">
        <v>1368</v>
      </c>
      <c r="N80">
        <v>1011</v>
      </c>
      <c r="O80" t="s">
        <v>1323</v>
      </c>
      <c r="P80" t="s">
        <v>1323</v>
      </c>
      <c r="Q80">
        <v>1</v>
      </c>
      <c r="W80">
        <v>0</v>
      </c>
      <c r="X80">
        <v>874612079</v>
      </c>
      <c r="Y80">
        <f>(((AT80*1.05)*1.25)*1.2)</f>
        <v>0.126</v>
      </c>
      <c r="AA80">
        <v>0</v>
      </c>
      <c r="AB80">
        <v>88.67</v>
      </c>
      <c r="AC80">
        <v>13.47</v>
      </c>
      <c r="AD80">
        <v>0</v>
      </c>
      <c r="AE80">
        <v>0</v>
      </c>
      <c r="AF80">
        <v>83.1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0.08</v>
      </c>
      <c r="AU80" t="s">
        <v>106</v>
      </c>
      <c r="AV80">
        <v>0</v>
      </c>
      <c r="AW80">
        <v>2</v>
      </c>
      <c r="AX80">
        <v>56663093</v>
      </c>
      <c r="AY80">
        <v>1</v>
      </c>
      <c r="AZ80">
        <v>0</v>
      </c>
      <c r="BA80">
        <v>86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ROUND(Y80*Source!I152*DO80,9)</f>
        <v>47.703600000000002</v>
      </c>
      <c r="CX80">
        <f>ROUND(Y80*Source!I152,9)</f>
        <v>3.78</v>
      </c>
      <c r="CY80">
        <f>AB80</f>
        <v>88.67</v>
      </c>
      <c r="CZ80">
        <f>AF80</f>
        <v>83.1</v>
      </c>
      <c r="DA80">
        <f>AJ80</f>
        <v>1</v>
      </c>
      <c r="DB80">
        <f>ROUND((((ROUND(AT80*CZ80,2)*1.05)*1.25)*1.2),6)</f>
        <v>10.473750000000001</v>
      </c>
      <c r="DC80">
        <f>ROUND((((ROUND(AT80*AG80,2)*1.05)*1.25)*1.2),6)</f>
        <v>1.5907500000000001</v>
      </c>
      <c r="DD80" t="s">
        <v>3</v>
      </c>
      <c r="DE80" t="s">
        <v>3</v>
      </c>
      <c r="DF80">
        <f t="shared" si="60"/>
        <v>0</v>
      </c>
      <c r="DG80">
        <f t="shared" si="57"/>
        <v>314.12</v>
      </c>
      <c r="DH80">
        <f t="shared" si="58"/>
        <v>47.7</v>
      </c>
      <c r="DI80">
        <f t="shared" si="24"/>
        <v>0</v>
      </c>
      <c r="DJ80">
        <f>DG80</f>
        <v>314.12</v>
      </c>
      <c r="DK80">
        <v>0</v>
      </c>
      <c r="DL80" t="s">
        <v>1327</v>
      </c>
      <c r="DM80">
        <v>0</v>
      </c>
      <c r="DN80" t="s">
        <v>1319</v>
      </c>
      <c r="DO80">
        <v>12.62</v>
      </c>
    </row>
    <row r="81" spans="1:119" x14ac:dyDescent="0.2">
      <c r="A81">
        <f>ROW(Source!A152)</f>
        <v>152</v>
      </c>
      <c r="B81">
        <v>56661434</v>
      </c>
      <c r="C81">
        <v>56663087</v>
      </c>
      <c r="D81">
        <v>54767573</v>
      </c>
      <c r="E81">
        <v>1</v>
      </c>
      <c r="F81">
        <v>1</v>
      </c>
      <c r="G81">
        <v>1081</v>
      </c>
      <c r="H81">
        <v>2</v>
      </c>
      <c r="I81" t="s">
        <v>1328</v>
      </c>
      <c r="J81" t="s">
        <v>1329</v>
      </c>
      <c r="K81" t="s">
        <v>1330</v>
      </c>
      <c r="L81">
        <v>1368</v>
      </c>
      <c r="N81">
        <v>1011</v>
      </c>
      <c r="O81" t="s">
        <v>1323</v>
      </c>
      <c r="P81" t="s">
        <v>1323</v>
      </c>
      <c r="Q81">
        <v>1</v>
      </c>
      <c r="W81">
        <v>0</v>
      </c>
      <c r="X81">
        <v>-44940208</v>
      </c>
      <c r="Y81">
        <f>(((AT81*1.05)*1.25)*1.2)</f>
        <v>9.4500000000000001E-2</v>
      </c>
      <c r="AA81">
        <v>0</v>
      </c>
      <c r="AB81">
        <v>191.17</v>
      </c>
      <c r="AC81">
        <v>18.059999999999999</v>
      </c>
      <c r="AD81">
        <v>0</v>
      </c>
      <c r="AE81">
        <v>0</v>
      </c>
      <c r="AF81">
        <v>179.17</v>
      </c>
      <c r="AG81">
        <v>16.93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0.06</v>
      </c>
      <c r="AU81" t="s">
        <v>106</v>
      </c>
      <c r="AV81">
        <v>0</v>
      </c>
      <c r="AW81">
        <v>2</v>
      </c>
      <c r="AX81">
        <v>56663094</v>
      </c>
      <c r="AY81">
        <v>1</v>
      </c>
      <c r="AZ81">
        <v>0</v>
      </c>
      <c r="BA81">
        <v>87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ROUND(Y81*Source!I152*DO81,9)</f>
        <v>47.996549999999999</v>
      </c>
      <c r="CX81">
        <f>ROUND(Y81*Source!I152,9)</f>
        <v>2.835</v>
      </c>
      <c r="CY81">
        <f>AB81</f>
        <v>191.17</v>
      </c>
      <c r="CZ81">
        <f>AF81</f>
        <v>179.17</v>
      </c>
      <c r="DA81">
        <f>AJ81</f>
        <v>1</v>
      </c>
      <c r="DB81">
        <f>ROUND((((ROUND(AT81*CZ81,2)*1.05)*1.25)*1.2),6)</f>
        <v>16.931249999999999</v>
      </c>
      <c r="DC81">
        <f>ROUND((((ROUND(AT81*AG81,2)*1.05)*1.25)*1.2),6)</f>
        <v>1.6065</v>
      </c>
      <c r="DD81" t="s">
        <v>3</v>
      </c>
      <c r="DE81" t="s">
        <v>3</v>
      </c>
      <c r="DF81">
        <f t="shared" si="60"/>
        <v>0</v>
      </c>
      <c r="DG81">
        <f t="shared" si="57"/>
        <v>507.95</v>
      </c>
      <c r="DH81">
        <f t="shared" si="58"/>
        <v>48</v>
      </c>
      <c r="DI81">
        <f t="shared" si="24"/>
        <v>0</v>
      </c>
      <c r="DJ81">
        <f>DG81</f>
        <v>507.95</v>
      </c>
      <c r="DK81">
        <v>0</v>
      </c>
      <c r="DL81" t="s">
        <v>1327</v>
      </c>
      <c r="DM81">
        <v>0</v>
      </c>
      <c r="DN81" t="s">
        <v>1319</v>
      </c>
      <c r="DO81">
        <v>16.93</v>
      </c>
    </row>
    <row r="82" spans="1:119" x14ac:dyDescent="0.2">
      <c r="A82">
        <f>ROW(Source!A152)</f>
        <v>152</v>
      </c>
      <c r="B82">
        <v>56661434</v>
      </c>
      <c r="C82">
        <v>56663087</v>
      </c>
      <c r="D82">
        <v>54737320</v>
      </c>
      <c r="E82">
        <v>1</v>
      </c>
      <c r="F82">
        <v>1</v>
      </c>
      <c r="G82">
        <v>1081</v>
      </c>
      <c r="H82">
        <v>3</v>
      </c>
      <c r="I82" t="s">
        <v>1349</v>
      </c>
      <c r="J82" t="s">
        <v>1350</v>
      </c>
      <c r="K82" t="s">
        <v>1351</v>
      </c>
      <c r="L82">
        <v>1348</v>
      </c>
      <c r="N82">
        <v>1009</v>
      </c>
      <c r="O82" t="s">
        <v>547</v>
      </c>
      <c r="P82" t="s">
        <v>547</v>
      </c>
      <c r="Q82">
        <v>1000</v>
      </c>
      <c r="W82">
        <v>0</v>
      </c>
      <c r="X82">
        <v>-1638796921</v>
      </c>
      <c r="Y82">
        <f>(((AT82*1)*1)*1)</f>
        <v>6.1999999999999998E-3</v>
      </c>
      <c r="AA82">
        <v>26867.38</v>
      </c>
      <c r="AB82">
        <v>0</v>
      </c>
      <c r="AC82">
        <v>0</v>
      </c>
      <c r="AD82">
        <v>0</v>
      </c>
      <c r="AE82">
        <v>26867.38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6.1999999999999998E-3</v>
      </c>
      <c r="AU82" t="s">
        <v>105</v>
      </c>
      <c r="AV82">
        <v>0</v>
      </c>
      <c r="AW82">
        <v>2</v>
      </c>
      <c r="AX82">
        <v>56663095</v>
      </c>
      <c r="AY82">
        <v>1</v>
      </c>
      <c r="AZ82">
        <v>0</v>
      </c>
      <c r="BA82">
        <v>88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ROUND(Y82*Source!I152,9)</f>
        <v>0.186</v>
      </c>
      <c r="CY82">
        <f>AA82</f>
        <v>26867.38</v>
      </c>
      <c r="CZ82">
        <f>AE82</f>
        <v>26867.38</v>
      </c>
      <c r="DA82">
        <f>AI82</f>
        <v>1</v>
      </c>
      <c r="DB82">
        <f>ROUND((((ROUND(AT82*CZ82,2)*1)*1)*1),6)</f>
        <v>166.58</v>
      </c>
      <c r="DC82">
        <f>ROUND((((ROUND(AT82*AG82,2)*1)*1)*1),6)</f>
        <v>0</v>
      </c>
      <c r="DD82" t="s">
        <v>3</v>
      </c>
      <c r="DE82" t="s">
        <v>3</v>
      </c>
      <c r="DF82">
        <f t="shared" si="60"/>
        <v>4997.33</v>
      </c>
      <c r="DG82">
        <f t="shared" si="57"/>
        <v>0</v>
      </c>
      <c r="DH82">
        <f t="shared" si="58"/>
        <v>0</v>
      </c>
      <c r="DI82">
        <f t="shared" si="24"/>
        <v>0</v>
      </c>
      <c r="DJ82">
        <f>DF82</f>
        <v>4997.33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ROW(Source!A153)</f>
        <v>153</v>
      </c>
      <c r="B83">
        <v>56661436</v>
      </c>
      <c r="C83">
        <v>56663087</v>
      </c>
      <c r="D83">
        <v>54702434</v>
      </c>
      <c r="E83">
        <v>1081</v>
      </c>
      <c r="F83">
        <v>1</v>
      </c>
      <c r="G83">
        <v>1081</v>
      </c>
      <c r="H83">
        <v>1</v>
      </c>
      <c r="I83" t="s">
        <v>1317</v>
      </c>
      <c r="J83" t="s">
        <v>3</v>
      </c>
      <c r="K83" t="s">
        <v>1318</v>
      </c>
      <c r="L83">
        <v>1191</v>
      </c>
      <c r="N83">
        <v>1013</v>
      </c>
      <c r="O83" t="s">
        <v>1319</v>
      </c>
      <c r="P83" t="s">
        <v>1319</v>
      </c>
      <c r="Q83">
        <v>1</v>
      </c>
      <c r="W83">
        <v>0</v>
      </c>
      <c r="X83">
        <v>476480486</v>
      </c>
      <c r="Y83">
        <f>(((AT83*1.05)*1.15)*1.2)</f>
        <v>15.6492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5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10.8</v>
      </c>
      <c r="AU83" t="s">
        <v>107</v>
      </c>
      <c r="AV83">
        <v>1</v>
      </c>
      <c r="AW83">
        <v>2</v>
      </c>
      <c r="AX83">
        <v>56663092</v>
      </c>
      <c r="AY83">
        <v>1</v>
      </c>
      <c r="AZ83">
        <v>0</v>
      </c>
      <c r="BA83">
        <v>90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ROUND(AT83*Source!I153*AH83*AL83,2)</f>
        <v>0</v>
      </c>
      <c r="CV83">
        <f>ROUND(Y83*Source!I153,9)</f>
        <v>469.476</v>
      </c>
      <c r="CW83">
        <v>0</v>
      </c>
      <c r="CX83">
        <f>ROUND(Y83*Source!I153,9)</f>
        <v>469.476</v>
      </c>
      <c r="CY83">
        <f>AD83</f>
        <v>0</v>
      </c>
      <c r="CZ83">
        <f>AH83</f>
        <v>0</v>
      </c>
      <c r="DA83">
        <f>AL83</f>
        <v>1</v>
      </c>
      <c r="DB83">
        <f>ROUND((((ROUND(AT83*CZ83,2)*1.05)*1.15)*1.2),6)</f>
        <v>0</v>
      </c>
      <c r="DC83">
        <f>ROUND((((ROUND(AT83*AG83,2)*1.05)*1.15)*1.2),6)</f>
        <v>0</v>
      </c>
      <c r="DD83" t="s">
        <v>3</v>
      </c>
      <c r="DE83" t="s">
        <v>3</v>
      </c>
      <c r="DF83">
        <f t="shared" si="60"/>
        <v>0</v>
      </c>
      <c r="DG83">
        <f t="shared" si="57"/>
        <v>0</v>
      </c>
      <c r="DH83">
        <f t="shared" si="58"/>
        <v>0</v>
      </c>
      <c r="DI83">
        <f t="shared" si="24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ROW(Source!A153)</f>
        <v>153</v>
      </c>
      <c r="B84">
        <v>56661436</v>
      </c>
      <c r="C84">
        <v>56663087</v>
      </c>
      <c r="D84">
        <v>54768339</v>
      </c>
      <c r="E84">
        <v>1</v>
      </c>
      <c r="F84">
        <v>1</v>
      </c>
      <c r="G84">
        <v>1081</v>
      </c>
      <c r="H84">
        <v>2</v>
      </c>
      <c r="I84" t="s">
        <v>1324</v>
      </c>
      <c r="J84" t="s">
        <v>1325</v>
      </c>
      <c r="K84" t="s">
        <v>1326</v>
      </c>
      <c r="L84">
        <v>1368</v>
      </c>
      <c r="N84">
        <v>1011</v>
      </c>
      <c r="O84" t="s">
        <v>1323</v>
      </c>
      <c r="P84" t="s">
        <v>1323</v>
      </c>
      <c r="Q84">
        <v>1</v>
      </c>
      <c r="W84">
        <v>0</v>
      </c>
      <c r="X84">
        <v>874612079</v>
      </c>
      <c r="Y84">
        <f>(((AT84*1.05)*1.25)*1.2)</f>
        <v>0.126</v>
      </c>
      <c r="AA84">
        <v>0</v>
      </c>
      <c r="AB84">
        <v>1513.56</v>
      </c>
      <c r="AC84">
        <v>758.78</v>
      </c>
      <c r="AD84">
        <v>0</v>
      </c>
      <c r="AE84">
        <v>0</v>
      </c>
      <c r="AF84">
        <v>83.1</v>
      </c>
      <c r="AG84">
        <v>12.62</v>
      </c>
      <c r="AH84">
        <v>0</v>
      </c>
      <c r="AI84">
        <v>1</v>
      </c>
      <c r="AJ84">
        <v>17.07</v>
      </c>
      <c r="AK84">
        <v>56.35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0.08</v>
      </c>
      <c r="AU84" t="s">
        <v>106</v>
      </c>
      <c r="AV84">
        <v>0</v>
      </c>
      <c r="AW84">
        <v>2</v>
      </c>
      <c r="AX84">
        <v>56663093</v>
      </c>
      <c r="AY84">
        <v>1</v>
      </c>
      <c r="AZ84">
        <v>0</v>
      </c>
      <c r="BA84">
        <v>91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ROUND(Y84*Source!I153*DO84,9)</f>
        <v>47.703600000000002</v>
      </c>
      <c r="CX84">
        <f>ROUND(Y84*Source!I153,9)</f>
        <v>3.78</v>
      </c>
      <c r="CY84">
        <f>AB84</f>
        <v>1513.56</v>
      </c>
      <c r="CZ84">
        <f>AF84</f>
        <v>83.1</v>
      </c>
      <c r="DA84">
        <f>AJ84</f>
        <v>17.07</v>
      </c>
      <c r="DB84">
        <f>ROUND((((ROUND(AT84*CZ84,2)*1.05)*1.25)*1.2),6)</f>
        <v>10.473750000000001</v>
      </c>
      <c r="DC84">
        <f>ROUND((((ROUND(AT84*AG84,2)*1.05)*1.25)*1.2),6)</f>
        <v>1.5907500000000001</v>
      </c>
      <c r="DD84" t="s">
        <v>3</v>
      </c>
      <c r="DE84" t="s">
        <v>3</v>
      </c>
      <c r="DF84">
        <f t="shared" si="60"/>
        <v>0</v>
      </c>
      <c r="DG84">
        <f>ROUND(ROUND(AF84*AJ84,2)*CX84,2)</f>
        <v>5362.01</v>
      </c>
      <c r="DH84">
        <f>ROUND(ROUND(AG84*AK84,2)*CX84,2)</f>
        <v>2688.11</v>
      </c>
      <c r="DI84">
        <f t="shared" si="24"/>
        <v>0</v>
      </c>
      <c r="DJ84">
        <f>DG84</f>
        <v>5362.01</v>
      </c>
      <c r="DK84">
        <v>0</v>
      </c>
      <c r="DL84" t="s">
        <v>1327</v>
      </c>
      <c r="DM84">
        <v>0</v>
      </c>
      <c r="DN84" t="s">
        <v>1319</v>
      </c>
      <c r="DO84">
        <v>12.62</v>
      </c>
    </row>
    <row r="85" spans="1:119" x14ac:dyDescent="0.2">
      <c r="A85">
        <f>ROW(Source!A153)</f>
        <v>153</v>
      </c>
      <c r="B85">
        <v>56661436</v>
      </c>
      <c r="C85">
        <v>56663087</v>
      </c>
      <c r="D85">
        <v>54767573</v>
      </c>
      <c r="E85">
        <v>1</v>
      </c>
      <c r="F85">
        <v>1</v>
      </c>
      <c r="G85">
        <v>1081</v>
      </c>
      <c r="H85">
        <v>2</v>
      </c>
      <c r="I85" t="s">
        <v>1328</v>
      </c>
      <c r="J85" t="s">
        <v>1329</v>
      </c>
      <c r="K85" t="s">
        <v>1330</v>
      </c>
      <c r="L85">
        <v>1368</v>
      </c>
      <c r="N85">
        <v>1011</v>
      </c>
      <c r="O85" t="s">
        <v>1323</v>
      </c>
      <c r="P85" t="s">
        <v>1323</v>
      </c>
      <c r="Q85">
        <v>1</v>
      </c>
      <c r="W85">
        <v>0</v>
      </c>
      <c r="X85">
        <v>-44940208</v>
      </c>
      <c r="Y85">
        <f>(((AT85*1.05)*1.25)*1.2)</f>
        <v>9.4500000000000001E-2</v>
      </c>
      <c r="AA85">
        <v>0</v>
      </c>
      <c r="AB85">
        <v>2758.65</v>
      </c>
      <c r="AC85">
        <v>1017.92</v>
      </c>
      <c r="AD85">
        <v>0</v>
      </c>
      <c r="AE85">
        <v>0</v>
      </c>
      <c r="AF85">
        <v>179.17</v>
      </c>
      <c r="AG85">
        <v>16.93</v>
      </c>
      <c r="AH85">
        <v>0</v>
      </c>
      <c r="AI85">
        <v>1</v>
      </c>
      <c r="AJ85">
        <v>14.43</v>
      </c>
      <c r="AK85">
        <v>56.35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0.06</v>
      </c>
      <c r="AU85" t="s">
        <v>106</v>
      </c>
      <c r="AV85">
        <v>0</v>
      </c>
      <c r="AW85">
        <v>2</v>
      </c>
      <c r="AX85">
        <v>56663094</v>
      </c>
      <c r="AY85">
        <v>1</v>
      </c>
      <c r="AZ85">
        <v>0</v>
      </c>
      <c r="BA85">
        <v>92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ROUND(Y85*Source!I153*DO85,9)</f>
        <v>47.996549999999999</v>
      </c>
      <c r="CX85">
        <f>ROUND(Y85*Source!I153,9)</f>
        <v>2.835</v>
      </c>
      <c r="CY85">
        <f>AB85</f>
        <v>2758.65</v>
      </c>
      <c r="CZ85">
        <f>AF85</f>
        <v>179.17</v>
      </c>
      <c r="DA85">
        <f>AJ85</f>
        <v>14.43</v>
      </c>
      <c r="DB85">
        <f>ROUND((((ROUND(AT85*CZ85,2)*1.05)*1.25)*1.2),6)</f>
        <v>16.931249999999999</v>
      </c>
      <c r="DC85">
        <f>ROUND((((ROUND(AT85*AG85,2)*1.05)*1.25)*1.2),6)</f>
        <v>1.6065</v>
      </c>
      <c r="DD85" t="s">
        <v>3</v>
      </c>
      <c r="DE85" t="s">
        <v>3</v>
      </c>
      <c r="DF85">
        <f t="shared" si="60"/>
        <v>0</v>
      </c>
      <c r="DG85">
        <f>ROUND(ROUND(AF85*AJ85,2)*CX85,2)</f>
        <v>7329.67</v>
      </c>
      <c r="DH85">
        <f>ROUND(ROUND(AG85*AK85,2)*CX85,2)</f>
        <v>2704.62</v>
      </c>
      <c r="DI85">
        <f t="shared" si="24"/>
        <v>0</v>
      </c>
      <c r="DJ85">
        <f>DG85</f>
        <v>7329.67</v>
      </c>
      <c r="DK85">
        <v>0</v>
      </c>
      <c r="DL85" t="s">
        <v>1327</v>
      </c>
      <c r="DM85">
        <v>0</v>
      </c>
      <c r="DN85" t="s">
        <v>1319</v>
      </c>
      <c r="DO85">
        <v>16.93</v>
      </c>
    </row>
    <row r="86" spans="1:119" x14ac:dyDescent="0.2">
      <c r="A86">
        <f>ROW(Source!A153)</f>
        <v>153</v>
      </c>
      <c r="B86">
        <v>56661436</v>
      </c>
      <c r="C86">
        <v>56663087</v>
      </c>
      <c r="D86">
        <v>54737320</v>
      </c>
      <c r="E86">
        <v>1</v>
      </c>
      <c r="F86">
        <v>1</v>
      </c>
      <c r="G86">
        <v>1081</v>
      </c>
      <c r="H86">
        <v>3</v>
      </c>
      <c r="I86" t="s">
        <v>1349</v>
      </c>
      <c r="J86" t="s">
        <v>1350</v>
      </c>
      <c r="K86" t="s">
        <v>1351</v>
      </c>
      <c r="L86">
        <v>1348</v>
      </c>
      <c r="N86">
        <v>1009</v>
      </c>
      <c r="O86" t="s">
        <v>547</v>
      </c>
      <c r="P86" t="s">
        <v>547</v>
      </c>
      <c r="Q86">
        <v>1000</v>
      </c>
      <c r="W86">
        <v>0</v>
      </c>
      <c r="X86">
        <v>-1638796921</v>
      </c>
      <c r="Y86">
        <f>(((AT86*1)*1)*1)</f>
        <v>6.1999999999999998E-3</v>
      </c>
      <c r="AA86">
        <v>132187.51</v>
      </c>
      <c r="AB86">
        <v>0</v>
      </c>
      <c r="AC86">
        <v>0</v>
      </c>
      <c r="AD86">
        <v>0</v>
      </c>
      <c r="AE86">
        <v>26867.38</v>
      </c>
      <c r="AF86">
        <v>0</v>
      </c>
      <c r="AG86">
        <v>0</v>
      </c>
      <c r="AH86">
        <v>0</v>
      </c>
      <c r="AI86">
        <v>4.92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6.1999999999999998E-3</v>
      </c>
      <c r="AU86" t="s">
        <v>105</v>
      </c>
      <c r="AV86">
        <v>0</v>
      </c>
      <c r="AW86">
        <v>2</v>
      </c>
      <c r="AX86">
        <v>56663095</v>
      </c>
      <c r="AY86">
        <v>1</v>
      </c>
      <c r="AZ86">
        <v>0</v>
      </c>
      <c r="BA86">
        <v>93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ROUND(Y86*Source!I153,9)</f>
        <v>0.186</v>
      </c>
      <c r="CY86">
        <f>AA86</f>
        <v>132187.51</v>
      </c>
      <c r="CZ86">
        <f>AE86</f>
        <v>26867.38</v>
      </c>
      <c r="DA86">
        <f>AI86</f>
        <v>4.92</v>
      </c>
      <c r="DB86">
        <f>ROUND((((ROUND(AT86*CZ86,2)*1)*1)*1),6)</f>
        <v>166.58</v>
      </c>
      <c r="DC86">
        <f>ROUND((((ROUND(AT86*AG86,2)*1)*1)*1),6)</f>
        <v>0</v>
      </c>
      <c r="DD86" t="s">
        <v>3</v>
      </c>
      <c r="DE86" t="s">
        <v>3</v>
      </c>
      <c r="DF86">
        <f>ROUND(ROUND(AE86*AI86,2)*CX86,2)</f>
        <v>24586.880000000001</v>
      </c>
      <c r="DG86">
        <f t="shared" ref="DG86:DG91" si="61">ROUND(ROUND(AF86,2)*CX86,2)</f>
        <v>0</v>
      </c>
      <c r="DH86">
        <f t="shared" ref="DH86:DH91" si="62">ROUND(ROUND(AG86,2)*CX86,2)</f>
        <v>0</v>
      </c>
      <c r="DI86">
        <f t="shared" si="24"/>
        <v>0</v>
      </c>
      <c r="DJ86">
        <f>DF86</f>
        <v>24586.880000000001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ROW(Source!A214)</f>
        <v>214</v>
      </c>
      <c r="B87">
        <v>56661434</v>
      </c>
      <c r="C87">
        <v>56663247</v>
      </c>
      <c r="D87">
        <v>54702434</v>
      </c>
      <c r="E87">
        <v>1081</v>
      </c>
      <c r="F87">
        <v>1</v>
      </c>
      <c r="G87">
        <v>1081</v>
      </c>
      <c r="H87">
        <v>1</v>
      </c>
      <c r="I87" t="s">
        <v>1317</v>
      </c>
      <c r="J87" t="s">
        <v>3</v>
      </c>
      <c r="K87" t="s">
        <v>1318</v>
      </c>
      <c r="L87">
        <v>1191</v>
      </c>
      <c r="N87">
        <v>1013</v>
      </c>
      <c r="O87" t="s">
        <v>1319</v>
      </c>
      <c r="P87" t="s">
        <v>1319</v>
      </c>
      <c r="Q87">
        <v>1</v>
      </c>
      <c r="W87">
        <v>0</v>
      </c>
      <c r="X87">
        <v>476480486</v>
      </c>
      <c r="Y87">
        <f>(((AT87*1.05)*1.15)*1.2)</f>
        <v>70.276499999999999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48.5</v>
      </c>
      <c r="AU87" t="s">
        <v>107</v>
      </c>
      <c r="AV87">
        <v>1</v>
      </c>
      <c r="AW87">
        <v>2</v>
      </c>
      <c r="AX87">
        <v>56663252</v>
      </c>
      <c r="AY87">
        <v>1</v>
      </c>
      <c r="AZ87">
        <v>0</v>
      </c>
      <c r="BA87">
        <v>95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ROUND(AT87*Source!I214*AH87*AL87,2)</f>
        <v>0</v>
      </c>
      <c r="CV87">
        <f>ROUND(Y87*Source!I214,9)</f>
        <v>70.276499999999999</v>
      </c>
      <c r="CW87">
        <v>0</v>
      </c>
      <c r="CX87">
        <f>ROUND(Y87*Source!I214,9)</f>
        <v>70.276499999999999</v>
      </c>
      <c r="CY87">
        <f>AD87</f>
        <v>0</v>
      </c>
      <c r="CZ87">
        <f>AH87</f>
        <v>0</v>
      </c>
      <c r="DA87">
        <f>AL87</f>
        <v>1</v>
      </c>
      <c r="DB87">
        <f>ROUND((((ROUND(AT87*CZ87,2)*1.05)*1.15)*1.2),6)</f>
        <v>0</v>
      </c>
      <c r="DC87">
        <f>ROUND((((ROUND(AT87*AG87,2)*1.05)*1.15)*1.2),6)</f>
        <v>0</v>
      </c>
      <c r="DD87" t="s">
        <v>3</v>
      </c>
      <c r="DE87" t="s">
        <v>3</v>
      </c>
      <c r="DF87">
        <f t="shared" ref="DF87:DF93" si="63">ROUND(ROUND(AE87,2)*CX87,2)</f>
        <v>0</v>
      </c>
      <c r="DG87">
        <f t="shared" si="61"/>
        <v>0</v>
      </c>
      <c r="DH87">
        <f t="shared" si="62"/>
        <v>0</v>
      </c>
      <c r="DI87">
        <f t="shared" si="24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ROW(Source!A214)</f>
        <v>214</v>
      </c>
      <c r="B88">
        <v>56661434</v>
      </c>
      <c r="C88">
        <v>56663247</v>
      </c>
      <c r="D88">
        <v>54768339</v>
      </c>
      <c r="E88">
        <v>1</v>
      </c>
      <c r="F88">
        <v>1</v>
      </c>
      <c r="G88">
        <v>1081</v>
      </c>
      <c r="H88">
        <v>2</v>
      </c>
      <c r="I88" t="s">
        <v>1324</v>
      </c>
      <c r="J88" t="s">
        <v>1325</v>
      </c>
      <c r="K88" t="s">
        <v>1326</v>
      </c>
      <c r="L88">
        <v>1368</v>
      </c>
      <c r="N88">
        <v>1011</v>
      </c>
      <c r="O88" t="s">
        <v>1323</v>
      </c>
      <c r="P88" t="s">
        <v>1323</v>
      </c>
      <c r="Q88">
        <v>1</v>
      </c>
      <c r="W88">
        <v>0</v>
      </c>
      <c r="X88">
        <v>874612079</v>
      </c>
      <c r="Y88">
        <f>(((AT88*1.05)*1.25)*1.2)</f>
        <v>1.96875</v>
      </c>
      <c r="AA88">
        <v>0</v>
      </c>
      <c r="AB88">
        <v>88.67</v>
      </c>
      <c r="AC88">
        <v>13.47</v>
      </c>
      <c r="AD88">
        <v>0</v>
      </c>
      <c r="AE88">
        <v>0</v>
      </c>
      <c r="AF88">
        <v>83.1</v>
      </c>
      <c r="AG88">
        <v>12.62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1.25</v>
      </c>
      <c r="AU88" t="s">
        <v>106</v>
      </c>
      <c r="AV88">
        <v>0</v>
      </c>
      <c r="AW88">
        <v>2</v>
      </c>
      <c r="AX88">
        <v>56663253</v>
      </c>
      <c r="AY88">
        <v>1</v>
      </c>
      <c r="AZ88">
        <v>0</v>
      </c>
      <c r="BA88">
        <v>96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ROUND(Y88*Source!I214*DO88,9)</f>
        <v>24.845624999999998</v>
      </c>
      <c r="CX88">
        <f>ROUND(Y88*Source!I214,9)</f>
        <v>1.96875</v>
      </c>
      <c r="CY88">
        <f>AB88</f>
        <v>88.67</v>
      </c>
      <c r="CZ88">
        <f>AF88</f>
        <v>83.1</v>
      </c>
      <c r="DA88">
        <f>AJ88</f>
        <v>1</v>
      </c>
      <c r="DB88">
        <f>ROUND((((ROUND(AT88*CZ88,2)*1.05)*1.25)*1.2),6)</f>
        <v>163.61099999999999</v>
      </c>
      <c r="DC88">
        <f>ROUND((((ROUND(AT88*AG88,2)*1.05)*1.25)*1.2),6)</f>
        <v>24.8535</v>
      </c>
      <c r="DD88" t="s">
        <v>3</v>
      </c>
      <c r="DE88" t="s">
        <v>3</v>
      </c>
      <c r="DF88">
        <f t="shared" si="63"/>
        <v>0</v>
      </c>
      <c r="DG88">
        <f t="shared" si="61"/>
        <v>163.6</v>
      </c>
      <c r="DH88">
        <f t="shared" si="62"/>
        <v>24.85</v>
      </c>
      <c r="DI88">
        <f t="shared" si="24"/>
        <v>0</v>
      </c>
      <c r="DJ88">
        <f>DG88</f>
        <v>163.6</v>
      </c>
      <c r="DK88">
        <v>0</v>
      </c>
      <c r="DL88" t="s">
        <v>1327</v>
      </c>
      <c r="DM88">
        <v>0</v>
      </c>
      <c r="DN88" t="s">
        <v>1319</v>
      </c>
      <c r="DO88">
        <v>12.62</v>
      </c>
    </row>
    <row r="89" spans="1:119" x14ac:dyDescent="0.2">
      <c r="A89">
        <f>ROW(Source!A214)</f>
        <v>214</v>
      </c>
      <c r="B89">
        <v>56661434</v>
      </c>
      <c r="C89">
        <v>56663247</v>
      </c>
      <c r="D89">
        <v>54767573</v>
      </c>
      <c r="E89">
        <v>1</v>
      </c>
      <c r="F89">
        <v>1</v>
      </c>
      <c r="G89">
        <v>1081</v>
      </c>
      <c r="H89">
        <v>2</v>
      </c>
      <c r="I89" t="s">
        <v>1328</v>
      </c>
      <c r="J89" t="s">
        <v>1329</v>
      </c>
      <c r="K89" t="s">
        <v>1330</v>
      </c>
      <c r="L89">
        <v>1368</v>
      </c>
      <c r="N89">
        <v>1011</v>
      </c>
      <c r="O89" t="s">
        <v>1323</v>
      </c>
      <c r="P89" t="s">
        <v>1323</v>
      </c>
      <c r="Q89">
        <v>1</v>
      </c>
      <c r="W89">
        <v>0</v>
      </c>
      <c r="X89">
        <v>-44940208</v>
      </c>
      <c r="Y89">
        <f>(((AT89*1.05)*1.25)*1.2)</f>
        <v>1.30725</v>
      </c>
      <c r="AA89">
        <v>0</v>
      </c>
      <c r="AB89">
        <v>191.17</v>
      </c>
      <c r="AC89">
        <v>18.059999999999999</v>
      </c>
      <c r="AD89">
        <v>0</v>
      </c>
      <c r="AE89">
        <v>0</v>
      </c>
      <c r="AF89">
        <v>179.17</v>
      </c>
      <c r="AG89">
        <v>16.93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0.83</v>
      </c>
      <c r="AU89" t="s">
        <v>106</v>
      </c>
      <c r="AV89">
        <v>0</v>
      </c>
      <c r="AW89">
        <v>2</v>
      </c>
      <c r="AX89">
        <v>56663254</v>
      </c>
      <c r="AY89">
        <v>1</v>
      </c>
      <c r="AZ89">
        <v>0</v>
      </c>
      <c r="BA89">
        <v>97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ROUND(Y89*Source!I214*DO89,9)</f>
        <v>22.131742500000001</v>
      </c>
      <c r="CX89">
        <f>ROUND(Y89*Source!I214,9)</f>
        <v>1.30725</v>
      </c>
      <c r="CY89">
        <f>AB89</f>
        <v>191.17</v>
      </c>
      <c r="CZ89">
        <f>AF89</f>
        <v>179.17</v>
      </c>
      <c r="DA89">
        <f>AJ89</f>
        <v>1</v>
      </c>
      <c r="DB89">
        <f>ROUND((((ROUND(AT89*CZ89,2)*1.05)*1.25)*1.2),6)</f>
        <v>234.21825000000001</v>
      </c>
      <c r="DC89">
        <f>ROUND((((ROUND(AT89*AG89,2)*1.05)*1.25)*1.2),6)</f>
        <v>22.12875</v>
      </c>
      <c r="DD89" t="s">
        <v>3</v>
      </c>
      <c r="DE89" t="s">
        <v>3</v>
      </c>
      <c r="DF89">
        <f t="shared" si="63"/>
        <v>0</v>
      </c>
      <c r="DG89">
        <f t="shared" si="61"/>
        <v>234.22</v>
      </c>
      <c r="DH89">
        <f t="shared" si="62"/>
        <v>22.13</v>
      </c>
      <c r="DI89">
        <f t="shared" si="24"/>
        <v>0</v>
      </c>
      <c r="DJ89">
        <f>DG89</f>
        <v>234.22</v>
      </c>
      <c r="DK89">
        <v>0</v>
      </c>
      <c r="DL89" t="s">
        <v>1327</v>
      </c>
      <c r="DM89">
        <v>0</v>
      </c>
      <c r="DN89" t="s">
        <v>1319</v>
      </c>
      <c r="DO89">
        <v>16.93</v>
      </c>
    </row>
    <row r="90" spans="1:119" x14ac:dyDescent="0.2">
      <c r="A90">
        <f>ROW(Source!A214)</f>
        <v>214</v>
      </c>
      <c r="B90">
        <v>56661434</v>
      </c>
      <c r="C90">
        <v>56663247</v>
      </c>
      <c r="D90">
        <v>54737320</v>
      </c>
      <c r="E90">
        <v>1</v>
      </c>
      <c r="F90">
        <v>1</v>
      </c>
      <c r="G90">
        <v>1081</v>
      </c>
      <c r="H90">
        <v>3</v>
      </c>
      <c r="I90" t="s">
        <v>1349</v>
      </c>
      <c r="J90" t="s">
        <v>1350</v>
      </c>
      <c r="K90" t="s">
        <v>1351</v>
      </c>
      <c r="L90">
        <v>1348</v>
      </c>
      <c r="N90">
        <v>1009</v>
      </c>
      <c r="O90" t="s">
        <v>547</v>
      </c>
      <c r="P90" t="s">
        <v>547</v>
      </c>
      <c r="Q90">
        <v>1000</v>
      </c>
      <c r="W90">
        <v>0</v>
      </c>
      <c r="X90">
        <v>-1638796921</v>
      </c>
      <c r="Y90">
        <f>(((AT90*1)*1)*1)</f>
        <v>1.7399999999999999E-2</v>
      </c>
      <c r="AA90">
        <v>26867.38</v>
      </c>
      <c r="AB90">
        <v>0</v>
      </c>
      <c r="AC90">
        <v>0</v>
      </c>
      <c r="AD90">
        <v>0</v>
      </c>
      <c r="AE90">
        <v>26867.38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1.7399999999999999E-2</v>
      </c>
      <c r="AU90" t="s">
        <v>105</v>
      </c>
      <c r="AV90">
        <v>0</v>
      </c>
      <c r="AW90">
        <v>2</v>
      </c>
      <c r="AX90">
        <v>56663255</v>
      </c>
      <c r="AY90">
        <v>1</v>
      </c>
      <c r="AZ90">
        <v>0</v>
      </c>
      <c r="BA90">
        <v>98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ROUND(Y90*Source!I214,9)</f>
        <v>1.7399999999999999E-2</v>
      </c>
      <c r="CY90">
        <f>AA90</f>
        <v>26867.38</v>
      </c>
      <c r="CZ90">
        <f>AE90</f>
        <v>26867.38</v>
      </c>
      <c r="DA90">
        <f>AI90</f>
        <v>1</v>
      </c>
      <c r="DB90">
        <f>ROUND((((ROUND(AT90*CZ90,2)*1)*1)*1),6)</f>
        <v>467.49</v>
      </c>
      <c r="DC90">
        <f>ROUND((((ROUND(AT90*AG90,2)*1)*1)*1),6)</f>
        <v>0</v>
      </c>
      <c r="DD90" t="s">
        <v>3</v>
      </c>
      <c r="DE90" t="s">
        <v>3</v>
      </c>
      <c r="DF90">
        <f t="shared" si="63"/>
        <v>467.49</v>
      </c>
      <c r="DG90">
        <f t="shared" si="61"/>
        <v>0</v>
      </c>
      <c r="DH90">
        <f t="shared" si="62"/>
        <v>0</v>
      </c>
      <c r="DI90">
        <f t="shared" si="24"/>
        <v>0</v>
      </c>
      <c r="DJ90">
        <f>DF90</f>
        <v>467.49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ROW(Source!A215)</f>
        <v>215</v>
      </c>
      <c r="B91">
        <v>56661436</v>
      </c>
      <c r="C91">
        <v>56663247</v>
      </c>
      <c r="D91">
        <v>54702434</v>
      </c>
      <c r="E91">
        <v>1081</v>
      </c>
      <c r="F91">
        <v>1</v>
      </c>
      <c r="G91">
        <v>1081</v>
      </c>
      <c r="H91">
        <v>1</v>
      </c>
      <c r="I91" t="s">
        <v>1317</v>
      </c>
      <c r="J91" t="s">
        <v>3</v>
      </c>
      <c r="K91" t="s">
        <v>1318</v>
      </c>
      <c r="L91">
        <v>1191</v>
      </c>
      <c r="N91">
        <v>1013</v>
      </c>
      <c r="O91" t="s">
        <v>1319</v>
      </c>
      <c r="P91" t="s">
        <v>1319</v>
      </c>
      <c r="Q91">
        <v>1</v>
      </c>
      <c r="W91">
        <v>0</v>
      </c>
      <c r="X91">
        <v>476480486</v>
      </c>
      <c r="Y91">
        <f>(((AT91*1.05)*1.15)*1.2)</f>
        <v>70.276499999999999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5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48.5</v>
      </c>
      <c r="AU91" t="s">
        <v>107</v>
      </c>
      <c r="AV91">
        <v>1</v>
      </c>
      <c r="AW91">
        <v>2</v>
      </c>
      <c r="AX91">
        <v>56663252</v>
      </c>
      <c r="AY91">
        <v>1</v>
      </c>
      <c r="AZ91">
        <v>0</v>
      </c>
      <c r="BA91">
        <v>100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ROUND(AT91*Source!I215*AH91*AL91,2)</f>
        <v>0</v>
      </c>
      <c r="CV91">
        <f>ROUND(Y91*Source!I215,9)</f>
        <v>70.276499999999999</v>
      </c>
      <c r="CW91">
        <v>0</v>
      </c>
      <c r="CX91">
        <f>ROUND(Y91*Source!I215,9)</f>
        <v>70.276499999999999</v>
      </c>
      <c r="CY91">
        <f>AD91</f>
        <v>0</v>
      </c>
      <c r="CZ91">
        <f>AH91</f>
        <v>0</v>
      </c>
      <c r="DA91">
        <f>AL91</f>
        <v>1</v>
      </c>
      <c r="DB91">
        <f>ROUND((((ROUND(AT91*CZ91,2)*1.05)*1.15)*1.2),6)</f>
        <v>0</v>
      </c>
      <c r="DC91">
        <f>ROUND((((ROUND(AT91*AG91,2)*1.05)*1.15)*1.2),6)</f>
        <v>0</v>
      </c>
      <c r="DD91" t="s">
        <v>3</v>
      </c>
      <c r="DE91" t="s">
        <v>3</v>
      </c>
      <c r="DF91">
        <f t="shared" si="63"/>
        <v>0</v>
      </c>
      <c r="DG91">
        <f t="shared" si="61"/>
        <v>0</v>
      </c>
      <c r="DH91">
        <f t="shared" si="62"/>
        <v>0</v>
      </c>
      <c r="DI91">
        <f t="shared" si="24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ROW(Source!A215)</f>
        <v>215</v>
      </c>
      <c r="B92">
        <v>56661436</v>
      </c>
      <c r="C92">
        <v>56663247</v>
      </c>
      <c r="D92">
        <v>54768339</v>
      </c>
      <c r="E92">
        <v>1</v>
      </c>
      <c r="F92">
        <v>1</v>
      </c>
      <c r="G92">
        <v>1081</v>
      </c>
      <c r="H92">
        <v>2</v>
      </c>
      <c r="I92" t="s">
        <v>1324</v>
      </c>
      <c r="J92" t="s">
        <v>1325</v>
      </c>
      <c r="K92" t="s">
        <v>1326</v>
      </c>
      <c r="L92">
        <v>1368</v>
      </c>
      <c r="N92">
        <v>1011</v>
      </c>
      <c r="O92" t="s">
        <v>1323</v>
      </c>
      <c r="P92" t="s">
        <v>1323</v>
      </c>
      <c r="Q92">
        <v>1</v>
      </c>
      <c r="W92">
        <v>0</v>
      </c>
      <c r="X92">
        <v>874612079</v>
      </c>
      <c r="Y92">
        <f>(((AT92*1.05)*1.25)*1.2)</f>
        <v>1.96875</v>
      </c>
      <c r="AA92">
        <v>0</v>
      </c>
      <c r="AB92">
        <v>1513.56</v>
      </c>
      <c r="AC92">
        <v>758.78</v>
      </c>
      <c r="AD92">
        <v>0</v>
      </c>
      <c r="AE92">
        <v>0</v>
      </c>
      <c r="AF92">
        <v>83.1</v>
      </c>
      <c r="AG92">
        <v>12.62</v>
      </c>
      <c r="AH92">
        <v>0</v>
      </c>
      <c r="AI92">
        <v>1</v>
      </c>
      <c r="AJ92">
        <v>17.07</v>
      </c>
      <c r="AK92">
        <v>56.35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1.25</v>
      </c>
      <c r="AU92" t="s">
        <v>106</v>
      </c>
      <c r="AV92">
        <v>0</v>
      </c>
      <c r="AW92">
        <v>2</v>
      </c>
      <c r="AX92">
        <v>56663253</v>
      </c>
      <c r="AY92">
        <v>1</v>
      </c>
      <c r="AZ92">
        <v>0</v>
      </c>
      <c r="BA92">
        <v>101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ROUND(Y92*Source!I215*DO92,9)</f>
        <v>24.845624999999998</v>
      </c>
      <c r="CX92">
        <f>ROUND(Y92*Source!I215,9)</f>
        <v>1.96875</v>
      </c>
      <c r="CY92">
        <f>AB92</f>
        <v>1513.56</v>
      </c>
      <c r="CZ92">
        <f>AF92</f>
        <v>83.1</v>
      </c>
      <c r="DA92">
        <f>AJ92</f>
        <v>17.07</v>
      </c>
      <c r="DB92">
        <f>ROUND((((ROUND(AT92*CZ92,2)*1.05)*1.25)*1.2),6)</f>
        <v>163.61099999999999</v>
      </c>
      <c r="DC92">
        <f>ROUND((((ROUND(AT92*AG92,2)*1.05)*1.25)*1.2),6)</f>
        <v>24.8535</v>
      </c>
      <c r="DD92" t="s">
        <v>3</v>
      </c>
      <c r="DE92" t="s">
        <v>3</v>
      </c>
      <c r="DF92">
        <f t="shared" si="63"/>
        <v>0</v>
      </c>
      <c r="DG92">
        <f>ROUND(ROUND(AF92*AJ92,2)*CX92,2)</f>
        <v>2792.71</v>
      </c>
      <c r="DH92">
        <f>ROUND(ROUND(AG92*AK92,2)*CX92,2)</f>
        <v>1400.06</v>
      </c>
      <c r="DI92">
        <f t="shared" si="24"/>
        <v>0</v>
      </c>
      <c r="DJ92">
        <f>DG92</f>
        <v>2792.71</v>
      </c>
      <c r="DK92">
        <v>0</v>
      </c>
      <c r="DL92" t="s">
        <v>1327</v>
      </c>
      <c r="DM92">
        <v>0</v>
      </c>
      <c r="DN92" t="s">
        <v>1319</v>
      </c>
      <c r="DO92">
        <v>12.62</v>
      </c>
    </row>
    <row r="93" spans="1:119" x14ac:dyDescent="0.2">
      <c r="A93">
        <f>ROW(Source!A215)</f>
        <v>215</v>
      </c>
      <c r="B93">
        <v>56661436</v>
      </c>
      <c r="C93">
        <v>56663247</v>
      </c>
      <c r="D93">
        <v>54767573</v>
      </c>
      <c r="E93">
        <v>1</v>
      </c>
      <c r="F93">
        <v>1</v>
      </c>
      <c r="G93">
        <v>1081</v>
      </c>
      <c r="H93">
        <v>2</v>
      </c>
      <c r="I93" t="s">
        <v>1328</v>
      </c>
      <c r="J93" t="s">
        <v>1329</v>
      </c>
      <c r="K93" t="s">
        <v>1330</v>
      </c>
      <c r="L93">
        <v>1368</v>
      </c>
      <c r="N93">
        <v>1011</v>
      </c>
      <c r="O93" t="s">
        <v>1323</v>
      </c>
      <c r="P93" t="s">
        <v>1323</v>
      </c>
      <c r="Q93">
        <v>1</v>
      </c>
      <c r="W93">
        <v>0</v>
      </c>
      <c r="X93">
        <v>-44940208</v>
      </c>
      <c r="Y93">
        <f>(((AT93*1.05)*1.25)*1.2)</f>
        <v>1.30725</v>
      </c>
      <c r="AA93">
        <v>0</v>
      </c>
      <c r="AB93">
        <v>2758.65</v>
      </c>
      <c r="AC93">
        <v>1017.92</v>
      </c>
      <c r="AD93">
        <v>0</v>
      </c>
      <c r="AE93">
        <v>0</v>
      </c>
      <c r="AF93">
        <v>179.17</v>
      </c>
      <c r="AG93">
        <v>16.93</v>
      </c>
      <c r="AH93">
        <v>0</v>
      </c>
      <c r="AI93">
        <v>1</v>
      </c>
      <c r="AJ93">
        <v>14.43</v>
      </c>
      <c r="AK93">
        <v>56.35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0.83</v>
      </c>
      <c r="AU93" t="s">
        <v>106</v>
      </c>
      <c r="AV93">
        <v>0</v>
      </c>
      <c r="AW93">
        <v>2</v>
      </c>
      <c r="AX93">
        <v>56663254</v>
      </c>
      <c r="AY93">
        <v>1</v>
      </c>
      <c r="AZ93">
        <v>0</v>
      </c>
      <c r="BA93">
        <v>102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ROUND(Y93*Source!I215*DO93,9)</f>
        <v>22.131742500000001</v>
      </c>
      <c r="CX93">
        <f>ROUND(Y93*Source!I215,9)</f>
        <v>1.30725</v>
      </c>
      <c r="CY93">
        <f>AB93</f>
        <v>2758.65</v>
      </c>
      <c r="CZ93">
        <f>AF93</f>
        <v>179.17</v>
      </c>
      <c r="DA93">
        <f>AJ93</f>
        <v>14.43</v>
      </c>
      <c r="DB93">
        <f>ROUND((((ROUND(AT93*CZ93,2)*1.05)*1.25)*1.2),6)</f>
        <v>234.21825000000001</v>
      </c>
      <c r="DC93">
        <f>ROUND((((ROUND(AT93*AG93,2)*1.05)*1.25)*1.2),6)</f>
        <v>22.12875</v>
      </c>
      <c r="DD93" t="s">
        <v>3</v>
      </c>
      <c r="DE93" t="s">
        <v>3</v>
      </c>
      <c r="DF93">
        <f t="shared" si="63"/>
        <v>0</v>
      </c>
      <c r="DG93">
        <f>ROUND(ROUND(AF93*AJ93,2)*CX93,2)</f>
        <v>3379.79</v>
      </c>
      <c r="DH93">
        <f>ROUND(ROUND(AG93*AK93,2)*CX93,2)</f>
        <v>1247.1300000000001</v>
      </c>
      <c r="DI93">
        <f t="shared" si="24"/>
        <v>0</v>
      </c>
      <c r="DJ93">
        <f>DG93</f>
        <v>3379.79</v>
      </c>
      <c r="DK93">
        <v>0</v>
      </c>
      <c r="DL93" t="s">
        <v>1327</v>
      </c>
      <c r="DM93">
        <v>0</v>
      </c>
      <c r="DN93" t="s">
        <v>1319</v>
      </c>
      <c r="DO93">
        <v>16.93</v>
      </c>
    </row>
    <row r="94" spans="1:119" x14ac:dyDescent="0.2">
      <c r="A94">
        <f>ROW(Source!A215)</f>
        <v>215</v>
      </c>
      <c r="B94">
        <v>56661436</v>
      </c>
      <c r="C94">
        <v>56663247</v>
      </c>
      <c r="D94">
        <v>54737320</v>
      </c>
      <c r="E94">
        <v>1</v>
      </c>
      <c r="F94">
        <v>1</v>
      </c>
      <c r="G94">
        <v>1081</v>
      </c>
      <c r="H94">
        <v>3</v>
      </c>
      <c r="I94" t="s">
        <v>1349</v>
      </c>
      <c r="J94" t="s">
        <v>1350</v>
      </c>
      <c r="K94" t="s">
        <v>1351</v>
      </c>
      <c r="L94">
        <v>1348</v>
      </c>
      <c r="N94">
        <v>1009</v>
      </c>
      <c r="O94" t="s">
        <v>547</v>
      </c>
      <c r="P94" t="s">
        <v>547</v>
      </c>
      <c r="Q94">
        <v>1000</v>
      </c>
      <c r="W94">
        <v>0</v>
      </c>
      <c r="X94">
        <v>-1638796921</v>
      </c>
      <c r="Y94">
        <f>(((AT94*1)*1)*1)</f>
        <v>1.7399999999999999E-2</v>
      </c>
      <c r="AA94">
        <v>132187.51</v>
      </c>
      <c r="AB94">
        <v>0</v>
      </c>
      <c r="AC94">
        <v>0</v>
      </c>
      <c r="AD94">
        <v>0</v>
      </c>
      <c r="AE94">
        <v>26867.38</v>
      </c>
      <c r="AF94">
        <v>0</v>
      </c>
      <c r="AG94">
        <v>0</v>
      </c>
      <c r="AH94">
        <v>0</v>
      </c>
      <c r="AI94">
        <v>4.92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1.7399999999999999E-2</v>
      </c>
      <c r="AU94" t="s">
        <v>105</v>
      </c>
      <c r="AV94">
        <v>0</v>
      </c>
      <c r="AW94">
        <v>2</v>
      </c>
      <c r="AX94">
        <v>56663255</v>
      </c>
      <c r="AY94">
        <v>1</v>
      </c>
      <c r="AZ94">
        <v>0</v>
      </c>
      <c r="BA94">
        <v>103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ROUND(Y94*Source!I215,9)</f>
        <v>1.7399999999999999E-2</v>
      </c>
      <c r="CY94">
        <f>AA94</f>
        <v>132187.51</v>
      </c>
      <c r="CZ94">
        <f>AE94</f>
        <v>26867.38</v>
      </c>
      <c r="DA94">
        <f>AI94</f>
        <v>4.92</v>
      </c>
      <c r="DB94">
        <f>ROUND((((ROUND(AT94*CZ94,2)*1)*1)*1),6)</f>
        <v>467.49</v>
      </c>
      <c r="DC94">
        <f>ROUND((((ROUND(AT94*AG94,2)*1)*1)*1),6)</f>
        <v>0</v>
      </c>
      <c r="DD94" t="s">
        <v>3</v>
      </c>
      <c r="DE94" t="s">
        <v>3</v>
      </c>
      <c r="DF94">
        <f>ROUND(ROUND(AE94*AI94,2)*CX94,2)</f>
        <v>2300.06</v>
      </c>
      <c r="DG94">
        <f t="shared" ref="DG94:DG104" si="64">ROUND(ROUND(AF94,2)*CX94,2)</f>
        <v>0</v>
      </c>
      <c r="DH94">
        <f t="shared" ref="DH94:DH104" si="65">ROUND(ROUND(AG94,2)*CX94,2)</f>
        <v>0</v>
      </c>
      <c r="DI94">
        <f t="shared" si="24"/>
        <v>0</v>
      </c>
      <c r="DJ94">
        <f>DF94</f>
        <v>2300.06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ROW(Source!A253)</f>
        <v>253</v>
      </c>
      <c r="B95">
        <v>56661434</v>
      </c>
      <c r="C95">
        <v>56663262</v>
      </c>
      <c r="D95">
        <v>54702434</v>
      </c>
      <c r="E95">
        <v>1081</v>
      </c>
      <c r="F95">
        <v>1</v>
      </c>
      <c r="G95">
        <v>1081</v>
      </c>
      <c r="H95">
        <v>1</v>
      </c>
      <c r="I95" t="s">
        <v>1317</v>
      </c>
      <c r="J95" t="s">
        <v>3</v>
      </c>
      <c r="K95" t="s">
        <v>1318</v>
      </c>
      <c r="L95">
        <v>1191</v>
      </c>
      <c r="N95">
        <v>1013</v>
      </c>
      <c r="O95" t="s">
        <v>1319</v>
      </c>
      <c r="P95" t="s">
        <v>1319</v>
      </c>
      <c r="Q95">
        <v>1</v>
      </c>
      <c r="W95">
        <v>0</v>
      </c>
      <c r="X95">
        <v>476480486</v>
      </c>
      <c r="Y95">
        <f>(((AT95*1.05)*1.15)*1.2)</f>
        <v>43.151220000000002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29.78</v>
      </c>
      <c r="AU95" t="s">
        <v>107</v>
      </c>
      <c r="AV95">
        <v>1</v>
      </c>
      <c r="AW95">
        <v>2</v>
      </c>
      <c r="AX95">
        <v>56663272</v>
      </c>
      <c r="AY95">
        <v>1</v>
      </c>
      <c r="AZ95">
        <v>0</v>
      </c>
      <c r="BA95">
        <v>105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ROUND(AT95*Source!I253*AH95*AL95,2)</f>
        <v>0</v>
      </c>
      <c r="CV95">
        <f>ROUND(Y95*Source!I253,9)</f>
        <v>12.945366</v>
      </c>
      <c r="CW95">
        <v>0</v>
      </c>
      <c r="CX95">
        <f>ROUND(Y95*Source!I253,9)</f>
        <v>12.945366</v>
      </c>
      <c r="CY95">
        <f>AD95</f>
        <v>0</v>
      </c>
      <c r="CZ95">
        <f>AH95</f>
        <v>0</v>
      </c>
      <c r="DA95">
        <f>AL95</f>
        <v>1</v>
      </c>
      <c r="DB95">
        <f>ROUND((((ROUND(AT95*CZ95,2)*1.05)*1.15)*1.2),6)</f>
        <v>0</v>
      </c>
      <c r="DC95">
        <f>ROUND((((ROUND(AT95*AG95,2)*1.05)*1.15)*1.2),6)</f>
        <v>0</v>
      </c>
      <c r="DD95" t="s">
        <v>3</v>
      </c>
      <c r="DE95" t="s">
        <v>3</v>
      </c>
      <c r="DF95">
        <f t="shared" ref="DF95:DF107" si="66">ROUND(ROUND(AE95,2)*CX95,2)</f>
        <v>0</v>
      </c>
      <c r="DG95">
        <f t="shared" si="64"/>
        <v>0</v>
      </c>
      <c r="DH95">
        <f t="shared" si="65"/>
        <v>0</v>
      </c>
      <c r="DI95">
        <f t="shared" ref="DI95:DI158" si="67">ROUND(ROUND(AH95,2)*CX95,2)</f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ROW(Source!A253)</f>
        <v>253</v>
      </c>
      <c r="B96">
        <v>56661434</v>
      </c>
      <c r="C96">
        <v>56663262</v>
      </c>
      <c r="D96">
        <v>54768339</v>
      </c>
      <c r="E96">
        <v>1</v>
      </c>
      <c r="F96">
        <v>1</v>
      </c>
      <c r="G96">
        <v>1081</v>
      </c>
      <c r="H96">
        <v>2</v>
      </c>
      <c r="I96" t="s">
        <v>1324</v>
      </c>
      <c r="J96" t="s">
        <v>1325</v>
      </c>
      <c r="K96" t="s">
        <v>1326</v>
      </c>
      <c r="L96">
        <v>1368</v>
      </c>
      <c r="N96">
        <v>1011</v>
      </c>
      <c r="O96" t="s">
        <v>1323</v>
      </c>
      <c r="P96" t="s">
        <v>1323</v>
      </c>
      <c r="Q96">
        <v>1</v>
      </c>
      <c r="W96">
        <v>0</v>
      </c>
      <c r="X96">
        <v>874612079</v>
      </c>
      <c r="Y96">
        <f>(((AT96*1.05)*1.25)*1.2)</f>
        <v>0.36225000000000002</v>
      </c>
      <c r="AA96">
        <v>0</v>
      </c>
      <c r="AB96">
        <v>88.67</v>
      </c>
      <c r="AC96">
        <v>13.47</v>
      </c>
      <c r="AD96">
        <v>0</v>
      </c>
      <c r="AE96">
        <v>0</v>
      </c>
      <c r="AF96">
        <v>83.1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0.23</v>
      </c>
      <c r="AU96" t="s">
        <v>106</v>
      </c>
      <c r="AV96">
        <v>0</v>
      </c>
      <c r="AW96">
        <v>2</v>
      </c>
      <c r="AX96">
        <v>56663273</v>
      </c>
      <c r="AY96">
        <v>1</v>
      </c>
      <c r="AZ96">
        <v>0</v>
      </c>
      <c r="BA96">
        <v>106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ROUND(Y96*Source!I253*DO96,9)</f>
        <v>1.3714785</v>
      </c>
      <c r="CX96">
        <f>ROUND(Y96*Source!I253,9)</f>
        <v>0.10867499999999999</v>
      </c>
      <c r="CY96">
        <f>AB96</f>
        <v>88.67</v>
      </c>
      <c r="CZ96">
        <f>AF96</f>
        <v>83.1</v>
      </c>
      <c r="DA96">
        <f>AJ96</f>
        <v>1</v>
      </c>
      <c r="DB96">
        <f>ROUND((((ROUND(AT96*CZ96,2)*1.05)*1.25)*1.2),6)</f>
        <v>30.09825</v>
      </c>
      <c r="DC96">
        <f>ROUND((((ROUND(AT96*AG96,2)*1.05)*1.25)*1.2),6)</f>
        <v>4.5674999999999999</v>
      </c>
      <c r="DD96" t="s">
        <v>3</v>
      </c>
      <c r="DE96" t="s">
        <v>3</v>
      </c>
      <c r="DF96">
        <f t="shared" si="66"/>
        <v>0</v>
      </c>
      <c r="DG96">
        <f t="shared" si="64"/>
        <v>9.0299999999999994</v>
      </c>
      <c r="DH96">
        <f t="shared" si="65"/>
        <v>1.37</v>
      </c>
      <c r="DI96">
        <f t="shared" si="67"/>
        <v>0</v>
      </c>
      <c r="DJ96">
        <f>DG96</f>
        <v>9.0299999999999994</v>
      </c>
      <c r="DK96">
        <v>0</v>
      </c>
      <c r="DL96" t="s">
        <v>1327</v>
      </c>
      <c r="DM96">
        <v>0</v>
      </c>
      <c r="DN96" t="s">
        <v>1319</v>
      </c>
      <c r="DO96">
        <v>12.62</v>
      </c>
    </row>
    <row r="97" spans="1:119" x14ac:dyDescent="0.2">
      <c r="A97">
        <f>ROW(Source!A253)</f>
        <v>253</v>
      </c>
      <c r="B97">
        <v>56661434</v>
      </c>
      <c r="C97">
        <v>56663262</v>
      </c>
      <c r="D97">
        <v>54768400</v>
      </c>
      <c r="E97">
        <v>1</v>
      </c>
      <c r="F97">
        <v>1</v>
      </c>
      <c r="G97">
        <v>1081</v>
      </c>
      <c r="H97">
        <v>2</v>
      </c>
      <c r="I97" t="s">
        <v>1365</v>
      </c>
      <c r="J97" t="s">
        <v>1366</v>
      </c>
      <c r="K97" t="s">
        <v>1367</v>
      </c>
      <c r="L97">
        <v>1368</v>
      </c>
      <c r="N97">
        <v>1011</v>
      </c>
      <c r="O97" t="s">
        <v>1323</v>
      </c>
      <c r="P97" t="s">
        <v>1323</v>
      </c>
      <c r="Q97">
        <v>1</v>
      </c>
      <c r="W97">
        <v>0</v>
      </c>
      <c r="X97">
        <v>-1412866184</v>
      </c>
      <c r="Y97">
        <f>(((AT97*1.05)*1.25)*1.2)</f>
        <v>0.99225000000000008</v>
      </c>
      <c r="AA97">
        <v>0</v>
      </c>
      <c r="AB97">
        <v>0.45</v>
      </c>
      <c r="AC97">
        <v>0</v>
      </c>
      <c r="AD97">
        <v>0</v>
      </c>
      <c r="AE97">
        <v>0</v>
      </c>
      <c r="AF97">
        <v>0.42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0.63</v>
      </c>
      <c r="AU97" t="s">
        <v>106</v>
      </c>
      <c r="AV97">
        <v>0</v>
      </c>
      <c r="AW97">
        <v>2</v>
      </c>
      <c r="AX97">
        <v>56663274</v>
      </c>
      <c r="AY97">
        <v>1</v>
      </c>
      <c r="AZ97">
        <v>0</v>
      </c>
      <c r="BA97">
        <v>107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ROUND(Y97*Source!I253*DO97,9)</f>
        <v>0</v>
      </c>
      <c r="CX97">
        <f>ROUND(Y97*Source!I253,9)</f>
        <v>0.29767500000000002</v>
      </c>
      <c r="CY97">
        <f>AB97</f>
        <v>0.45</v>
      </c>
      <c r="CZ97">
        <f>AF97</f>
        <v>0.42</v>
      </c>
      <c r="DA97">
        <f>AJ97</f>
        <v>1</v>
      </c>
      <c r="DB97">
        <f>ROUND((((ROUND(AT97*CZ97,2)*1.05)*1.25)*1.2),6)</f>
        <v>0.40949999999999998</v>
      </c>
      <c r="DC97">
        <f>ROUND((((ROUND(AT97*AG97,2)*1.05)*1.25)*1.2),6)</f>
        <v>0</v>
      </c>
      <c r="DD97" t="s">
        <v>3</v>
      </c>
      <c r="DE97" t="s">
        <v>3</v>
      </c>
      <c r="DF97">
        <f t="shared" si="66"/>
        <v>0</v>
      </c>
      <c r="DG97">
        <f t="shared" si="64"/>
        <v>0.13</v>
      </c>
      <c r="DH97">
        <f t="shared" si="65"/>
        <v>0</v>
      </c>
      <c r="DI97">
        <f t="shared" si="67"/>
        <v>0</v>
      </c>
      <c r="DJ97">
        <f>DG97</f>
        <v>0.13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ROW(Source!A253)</f>
        <v>253</v>
      </c>
      <c r="B98">
        <v>56661434</v>
      </c>
      <c r="C98">
        <v>56663262</v>
      </c>
      <c r="D98">
        <v>54768426</v>
      </c>
      <c r="E98">
        <v>1</v>
      </c>
      <c r="F98">
        <v>1</v>
      </c>
      <c r="G98">
        <v>1081</v>
      </c>
      <c r="H98">
        <v>2</v>
      </c>
      <c r="I98" t="s">
        <v>1368</v>
      </c>
      <c r="J98" t="s">
        <v>1369</v>
      </c>
      <c r="K98" t="s">
        <v>1370</v>
      </c>
      <c r="L98">
        <v>1368</v>
      </c>
      <c r="N98">
        <v>1011</v>
      </c>
      <c r="O98" t="s">
        <v>1323</v>
      </c>
      <c r="P98" t="s">
        <v>1323</v>
      </c>
      <c r="Q98">
        <v>1</v>
      </c>
      <c r="W98">
        <v>0</v>
      </c>
      <c r="X98">
        <v>-643591644</v>
      </c>
      <c r="Y98">
        <f>(((AT98*1.05)*1.25)*1.2)</f>
        <v>2.0947499999999999</v>
      </c>
      <c r="AA98">
        <v>0</v>
      </c>
      <c r="AB98">
        <v>0.5</v>
      </c>
      <c r="AC98">
        <v>0</v>
      </c>
      <c r="AD98">
        <v>0</v>
      </c>
      <c r="AE98">
        <v>0</v>
      </c>
      <c r="AF98">
        <v>0.47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1.33</v>
      </c>
      <c r="AU98" t="s">
        <v>106</v>
      </c>
      <c r="AV98">
        <v>0</v>
      </c>
      <c r="AW98">
        <v>2</v>
      </c>
      <c r="AX98">
        <v>56663275</v>
      </c>
      <c r="AY98">
        <v>1</v>
      </c>
      <c r="AZ98">
        <v>0</v>
      </c>
      <c r="BA98">
        <v>108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ROUND(Y98*Source!I253*DO98,9)</f>
        <v>0</v>
      </c>
      <c r="CX98">
        <f>ROUND(Y98*Source!I253,9)</f>
        <v>0.62842500000000001</v>
      </c>
      <c r="CY98">
        <f>AB98</f>
        <v>0.5</v>
      </c>
      <c r="CZ98">
        <f>AF98</f>
        <v>0.47</v>
      </c>
      <c r="DA98">
        <f>AJ98</f>
        <v>1</v>
      </c>
      <c r="DB98">
        <f>ROUND((((ROUND(AT98*CZ98,2)*1.05)*1.25)*1.2),6)</f>
        <v>0.99224999999999997</v>
      </c>
      <c r="DC98">
        <f>ROUND((((ROUND(AT98*AG98,2)*1.05)*1.25)*1.2),6)</f>
        <v>0</v>
      </c>
      <c r="DD98" t="s">
        <v>3</v>
      </c>
      <c r="DE98" t="s">
        <v>3</v>
      </c>
      <c r="DF98">
        <f t="shared" si="66"/>
        <v>0</v>
      </c>
      <c r="DG98">
        <f t="shared" si="64"/>
        <v>0.3</v>
      </c>
      <c r="DH98">
        <f t="shared" si="65"/>
        <v>0</v>
      </c>
      <c r="DI98">
        <f t="shared" si="67"/>
        <v>0</v>
      </c>
      <c r="DJ98">
        <f>DG98</f>
        <v>0.3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ROW(Source!A253)</f>
        <v>253</v>
      </c>
      <c r="B99">
        <v>56661434</v>
      </c>
      <c r="C99">
        <v>56663262</v>
      </c>
      <c r="D99">
        <v>54740113</v>
      </c>
      <c r="E99">
        <v>1</v>
      </c>
      <c r="F99">
        <v>1</v>
      </c>
      <c r="G99">
        <v>1081</v>
      </c>
      <c r="H99">
        <v>3</v>
      </c>
      <c r="I99" t="s">
        <v>1371</v>
      </c>
      <c r="J99" t="s">
        <v>1372</v>
      </c>
      <c r="K99" t="s">
        <v>1373</v>
      </c>
      <c r="L99">
        <v>1346</v>
      </c>
      <c r="N99">
        <v>1009</v>
      </c>
      <c r="O99" t="s">
        <v>1171</v>
      </c>
      <c r="P99" t="s">
        <v>1171</v>
      </c>
      <c r="Q99">
        <v>1</v>
      </c>
      <c r="W99">
        <v>0</v>
      </c>
      <c r="X99">
        <v>-790371566</v>
      </c>
      <c r="Y99">
        <f>(((AT99*1)*1)*1)</f>
        <v>1.992</v>
      </c>
      <c r="AA99">
        <v>53</v>
      </c>
      <c r="AB99">
        <v>0</v>
      </c>
      <c r="AC99">
        <v>0</v>
      </c>
      <c r="AD99">
        <v>0</v>
      </c>
      <c r="AE99">
        <v>53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1.992</v>
      </c>
      <c r="AU99" t="s">
        <v>105</v>
      </c>
      <c r="AV99">
        <v>0</v>
      </c>
      <c r="AW99">
        <v>2</v>
      </c>
      <c r="AX99">
        <v>56663276</v>
      </c>
      <c r="AY99">
        <v>1</v>
      </c>
      <c r="AZ99">
        <v>0</v>
      </c>
      <c r="BA99">
        <v>109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ROUND(Y99*Source!I253,9)</f>
        <v>0.59760000000000002</v>
      </c>
      <c r="CY99">
        <f>AA99</f>
        <v>53</v>
      </c>
      <c r="CZ99">
        <f>AE99</f>
        <v>53</v>
      </c>
      <c r="DA99">
        <f>AI99</f>
        <v>1</v>
      </c>
      <c r="DB99">
        <f>ROUND((((ROUND(AT99*CZ99,2)*1)*1)*1),6)</f>
        <v>105.58</v>
      </c>
      <c r="DC99">
        <f>ROUND((((ROUND(AT99*AG99,2)*1)*1)*1),6)</f>
        <v>0</v>
      </c>
      <c r="DD99" t="s">
        <v>3</v>
      </c>
      <c r="DE99" t="s">
        <v>3</v>
      </c>
      <c r="DF99">
        <f t="shared" si="66"/>
        <v>31.67</v>
      </c>
      <c r="DG99">
        <f t="shared" si="64"/>
        <v>0</v>
      </c>
      <c r="DH99">
        <f t="shared" si="65"/>
        <v>0</v>
      </c>
      <c r="DI99">
        <f t="shared" si="67"/>
        <v>0</v>
      </c>
      <c r="DJ99">
        <f>DF99</f>
        <v>31.67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ROW(Source!A253)</f>
        <v>253</v>
      </c>
      <c r="B100">
        <v>56661434</v>
      </c>
      <c r="C100">
        <v>56663262</v>
      </c>
      <c r="D100">
        <v>54744193</v>
      </c>
      <c r="E100">
        <v>1</v>
      </c>
      <c r="F100">
        <v>1</v>
      </c>
      <c r="G100">
        <v>1081</v>
      </c>
      <c r="H100">
        <v>3</v>
      </c>
      <c r="I100" t="s">
        <v>1374</v>
      </c>
      <c r="J100" t="s">
        <v>1375</v>
      </c>
      <c r="K100" t="s">
        <v>1376</v>
      </c>
      <c r="L100">
        <v>1348</v>
      </c>
      <c r="N100">
        <v>1009</v>
      </c>
      <c r="O100" t="s">
        <v>547</v>
      </c>
      <c r="P100" t="s">
        <v>547</v>
      </c>
      <c r="Q100">
        <v>1000</v>
      </c>
      <c r="W100">
        <v>0</v>
      </c>
      <c r="X100">
        <v>15095402</v>
      </c>
      <c r="Y100">
        <f>(((AT100*1)*1)*1)</f>
        <v>2.9999999999999997E-4</v>
      </c>
      <c r="AA100">
        <v>30758.31</v>
      </c>
      <c r="AB100">
        <v>0</v>
      </c>
      <c r="AC100">
        <v>0</v>
      </c>
      <c r="AD100">
        <v>0</v>
      </c>
      <c r="AE100">
        <v>30758.31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2.9999999999999997E-4</v>
      </c>
      <c r="AU100" t="s">
        <v>105</v>
      </c>
      <c r="AV100">
        <v>0</v>
      </c>
      <c r="AW100">
        <v>2</v>
      </c>
      <c r="AX100">
        <v>56663277</v>
      </c>
      <c r="AY100">
        <v>1</v>
      </c>
      <c r="AZ100">
        <v>0</v>
      </c>
      <c r="BA100">
        <v>110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ROUND(Y100*Source!I253,9)</f>
        <v>9.0000000000000006E-5</v>
      </c>
      <c r="CY100">
        <f>AA100</f>
        <v>30758.31</v>
      </c>
      <c r="CZ100">
        <f>AE100</f>
        <v>30758.31</v>
      </c>
      <c r="DA100">
        <f>AI100</f>
        <v>1</v>
      </c>
      <c r="DB100">
        <f>ROUND((((ROUND(AT100*CZ100,2)*1)*1)*1),6)</f>
        <v>9.23</v>
      </c>
      <c r="DC100">
        <f>ROUND((((ROUND(AT100*AG100,2)*1)*1)*1),6)</f>
        <v>0</v>
      </c>
      <c r="DD100" t="s">
        <v>3</v>
      </c>
      <c r="DE100" t="s">
        <v>3</v>
      </c>
      <c r="DF100">
        <f t="shared" si="66"/>
        <v>2.77</v>
      </c>
      <c r="DG100">
        <f t="shared" si="64"/>
        <v>0</v>
      </c>
      <c r="DH100">
        <f t="shared" si="65"/>
        <v>0</v>
      </c>
      <c r="DI100">
        <f t="shared" si="67"/>
        <v>0</v>
      </c>
      <c r="DJ100">
        <f>DF100</f>
        <v>2.77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ROW(Source!A253)</f>
        <v>253</v>
      </c>
      <c r="B101">
        <v>56661434</v>
      </c>
      <c r="C101">
        <v>56663262</v>
      </c>
      <c r="D101">
        <v>54744194</v>
      </c>
      <c r="E101">
        <v>1</v>
      </c>
      <c r="F101">
        <v>1</v>
      </c>
      <c r="G101">
        <v>1081</v>
      </c>
      <c r="H101">
        <v>3</v>
      </c>
      <c r="I101" t="s">
        <v>1377</v>
      </c>
      <c r="J101" t="s">
        <v>1378</v>
      </c>
      <c r="K101" t="s">
        <v>1379</v>
      </c>
      <c r="L101">
        <v>1355</v>
      </c>
      <c r="N101">
        <v>1010</v>
      </c>
      <c r="O101" t="s">
        <v>1380</v>
      </c>
      <c r="P101" t="s">
        <v>1380</v>
      </c>
      <c r="Q101">
        <v>100</v>
      </c>
      <c r="W101">
        <v>0</v>
      </c>
      <c r="X101">
        <v>1227563963</v>
      </c>
      <c r="Y101">
        <f>(((AT101*1)*1)*1)</f>
        <v>1.6</v>
      </c>
      <c r="AA101">
        <v>12.52</v>
      </c>
      <c r="AB101">
        <v>0</v>
      </c>
      <c r="AC101">
        <v>0</v>
      </c>
      <c r="AD101">
        <v>0</v>
      </c>
      <c r="AE101">
        <v>12.52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1.6</v>
      </c>
      <c r="AU101" t="s">
        <v>105</v>
      </c>
      <c r="AV101">
        <v>0</v>
      </c>
      <c r="AW101">
        <v>2</v>
      </c>
      <c r="AX101">
        <v>56663278</v>
      </c>
      <c r="AY101">
        <v>1</v>
      </c>
      <c r="AZ101">
        <v>0</v>
      </c>
      <c r="BA101">
        <v>111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ROUND(Y101*Source!I253,9)</f>
        <v>0.48</v>
      </c>
      <c r="CY101">
        <f>AA101</f>
        <v>12.52</v>
      </c>
      <c r="CZ101">
        <f>AE101</f>
        <v>12.52</v>
      </c>
      <c r="DA101">
        <f>AI101</f>
        <v>1</v>
      </c>
      <c r="DB101">
        <f>ROUND((((ROUND(AT101*CZ101,2)*1)*1)*1),6)</f>
        <v>20.03</v>
      </c>
      <c r="DC101">
        <f>ROUND((((ROUND(AT101*AG101,2)*1)*1)*1),6)</f>
        <v>0</v>
      </c>
      <c r="DD101" t="s">
        <v>3</v>
      </c>
      <c r="DE101" t="s">
        <v>3</v>
      </c>
      <c r="DF101">
        <f t="shared" si="66"/>
        <v>6.01</v>
      </c>
      <c r="DG101">
        <f t="shared" si="64"/>
        <v>0</v>
      </c>
      <c r="DH101">
        <f t="shared" si="65"/>
        <v>0</v>
      </c>
      <c r="DI101">
        <f t="shared" si="67"/>
        <v>0</v>
      </c>
      <c r="DJ101">
        <f>DF101</f>
        <v>6.01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ROW(Source!A253)</f>
        <v>253</v>
      </c>
      <c r="B102">
        <v>56661434</v>
      </c>
      <c r="C102">
        <v>56663262</v>
      </c>
      <c r="D102">
        <v>54747401</v>
      </c>
      <c r="E102">
        <v>1</v>
      </c>
      <c r="F102">
        <v>1</v>
      </c>
      <c r="G102">
        <v>1081</v>
      </c>
      <c r="H102">
        <v>3</v>
      </c>
      <c r="I102" t="s">
        <v>1381</v>
      </c>
      <c r="J102" t="s">
        <v>1382</v>
      </c>
      <c r="K102" t="s">
        <v>1383</v>
      </c>
      <c r="L102">
        <v>1354</v>
      </c>
      <c r="N102">
        <v>1010</v>
      </c>
      <c r="O102" t="s">
        <v>398</v>
      </c>
      <c r="P102" t="s">
        <v>398</v>
      </c>
      <c r="Q102">
        <v>1</v>
      </c>
      <c r="W102">
        <v>0</v>
      </c>
      <c r="X102">
        <v>1339646332</v>
      </c>
      <c r="Y102">
        <f>(((AT102*1)*1)*1)</f>
        <v>0.22</v>
      </c>
      <c r="AA102">
        <v>14.56</v>
      </c>
      <c r="AB102">
        <v>0</v>
      </c>
      <c r="AC102">
        <v>0</v>
      </c>
      <c r="AD102">
        <v>0</v>
      </c>
      <c r="AE102">
        <v>14.56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0.22</v>
      </c>
      <c r="AU102" t="s">
        <v>105</v>
      </c>
      <c r="AV102">
        <v>0</v>
      </c>
      <c r="AW102">
        <v>2</v>
      </c>
      <c r="AX102">
        <v>56663279</v>
      </c>
      <c r="AY102">
        <v>1</v>
      </c>
      <c r="AZ102">
        <v>0</v>
      </c>
      <c r="BA102">
        <v>112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ROUND(Y102*Source!I253,9)</f>
        <v>6.6000000000000003E-2</v>
      </c>
      <c r="CY102">
        <f>AA102</f>
        <v>14.56</v>
      </c>
      <c r="CZ102">
        <f>AE102</f>
        <v>14.56</v>
      </c>
      <c r="DA102">
        <f>AI102</f>
        <v>1</v>
      </c>
      <c r="DB102">
        <f>ROUND((((ROUND(AT102*CZ102,2)*1)*1)*1),6)</f>
        <v>3.2</v>
      </c>
      <c r="DC102">
        <f>ROUND((((ROUND(AT102*AG102,2)*1)*1)*1),6)</f>
        <v>0</v>
      </c>
      <c r="DD102" t="s">
        <v>3</v>
      </c>
      <c r="DE102" t="s">
        <v>3</v>
      </c>
      <c r="DF102">
        <f t="shared" si="66"/>
        <v>0.96</v>
      </c>
      <c r="DG102">
        <f t="shared" si="64"/>
        <v>0</v>
      </c>
      <c r="DH102">
        <f t="shared" si="65"/>
        <v>0</v>
      </c>
      <c r="DI102">
        <f t="shared" si="67"/>
        <v>0</v>
      </c>
      <c r="DJ102">
        <f>DF102</f>
        <v>0.96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ROW(Source!A253)</f>
        <v>253</v>
      </c>
      <c r="B103">
        <v>56661434</v>
      </c>
      <c r="C103">
        <v>56663262</v>
      </c>
      <c r="D103">
        <v>54747352</v>
      </c>
      <c r="E103">
        <v>1</v>
      </c>
      <c r="F103">
        <v>1</v>
      </c>
      <c r="G103">
        <v>1081</v>
      </c>
      <c r="H103">
        <v>3</v>
      </c>
      <c r="I103" t="s">
        <v>1384</v>
      </c>
      <c r="J103" t="s">
        <v>1385</v>
      </c>
      <c r="K103" t="s">
        <v>1386</v>
      </c>
      <c r="L103">
        <v>1354</v>
      </c>
      <c r="N103">
        <v>1010</v>
      </c>
      <c r="O103" t="s">
        <v>398</v>
      </c>
      <c r="P103" t="s">
        <v>398</v>
      </c>
      <c r="Q103">
        <v>1</v>
      </c>
      <c r="W103">
        <v>0</v>
      </c>
      <c r="X103">
        <v>-1452932200</v>
      </c>
      <c r="Y103">
        <f>(((AT103*1)*1)*1)</f>
        <v>0.68</v>
      </c>
      <c r="AA103">
        <v>4.3600000000000003</v>
      </c>
      <c r="AB103">
        <v>0</v>
      </c>
      <c r="AC103">
        <v>0</v>
      </c>
      <c r="AD103">
        <v>0</v>
      </c>
      <c r="AE103">
        <v>4.3600000000000003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0.68</v>
      </c>
      <c r="AU103" t="s">
        <v>105</v>
      </c>
      <c r="AV103">
        <v>0</v>
      </c>
      <c r="AW103">
        <v>2</v>
      </c>
      <c r="AX103">
        <v>56663280</v>
      </c>
      <c r="AY103">
        <v>1</v>
      </c>
      <c r="AZ103">
        <v>0</v>
      </c>
      <c r="BA103">
        <v>113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ROUND(Y103*Source!I253,9)</f>
        <v>0.20399999999999999</v>
      </c>
      <c r="CY103">
        <f>AA103</f>
        <v>4.3600000000000003</v>
      </c>
      <c r="CZ103">
        <f>AE103</f>
        <v>4.3600000000000003</v>
      </c>
      <c r="DA103">
        <f>AI103</f>
        <v>1</v>
      </c>
      <c r="DB103">
        <f>ROUND((((ROUND(AT103*CZ103,2)*1)*1)*1),6)</f>
        <v>2.96</v>
      </c>
      <c r="DC103">
        <f>ROUND((((ROUND(AT103*AG103,2)*1)*1)*1),6)</f>
        <v>0</v>
      </c>
      <c r="DD103" t="s">
        <v>3</v>
      </c>
      <c r="DE103" t="s">
        <v>3</v>
      </c>
      <c r="DF103">
        <f t="shared" si="66"/>
        <v>0.89</v>
      </c>
      <c r="DG103">
        <f t="shared" si="64"/>
        <v>0</v>
      </c>
      <c r="DH103">
        <f t="shared" si="65"/>
        <v>0</v>
      </c>
      <c r="DI103">
        <f t="shared" si="67"/>
        <v>0</v>
      </c>
      <c r="DJ103">
        <f>DF103</f>
        <v>0.89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ROW(Source!A254)</f>
        <v>254</v>
      </c>
      <c r="B104">
        <v>56661436</v>
      </c>
      <c r="C104">
        <v>56663262</v>
      </c>
      <c r="D104">
        <v>54702434</v>
      </c>
      <c r="E104">
        <v>1081</v>
      </c>
      <c r="F104">
        <v>1</v>
      </c>
      <c r="G104">
        <v>1081</v>
      </c>
      <c r="H104">
        <v>1</v>
      </c>
      <c r="I104" t="s">
        <v>1317</v>
      </c>
      <c r="J104" t="s">
        <v>3</v>
      </c>
      <c r="K104" t="s">
        <v>1318</v>
      </c>
      <c r="L104">
        <v>1191</v>
      </c>
      <c r="N104">
        <v>1013</v>
      </c>
      <c r="O104" t="s">
        <v>1319</v>
      </c>
      <c r="P104" t="s">
        <v>1319</v>
      </c>
      <c r="Q104">
        <v>1</v>
      </c>
      <c r="W104">
        <v>0</v>
      </c>
      <c r="X104">
        <v>476480486</v>
      </c>
      <c r="Y104">
        <f>(((AT104*1.05)*1.15)*1.2)</f>
        <v>43.151220000000002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5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29.78</v>
      </c>
      <c r="AU104" t="s">
        <v>107</v>
      </c>
      <c r="AV104">
        <v>1</v>
      </c>
      <c r="AW104">
        <v>2</v>
      </c>
      <c r="AX104">
        <v>56663272</v>
      </c>
      <c r="AY104">
        <v>1</v>
      </c>
      <c r="AZ104">
        <v>0</v>
      </c>
      <c r="BA104">
        <v>115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U104">
        <f>ROUND(AT104*Source!I254*AH104*AL104,2)</f>
        <v>0</v>
      </c>
      <c r="CV104">
        <f>ROUND(Y104*Source!I254,9)</f>
        <v>12.945366</v>
      </c>
      <c r="CW104">
        <v>0</v>
      </c>
      <c r="CX104">
        <f>ROUND(Y104*Source!I254,9)</f>
        <v>12.945366</v>
      </c>
      <c r="CY104">
        <f>AD104</f>
        <v>0</v>
      </c>
      <c r="CZ104">
        <f>AH104</f>
        <v>0</v>
      </c>
      <c r="DA104">
        <f>AL104</f>
        <v>1</v>
      </c>
      <c r="DB104">
        <f>ROUND((((ROUND(AT104*CZ104,2)*1.05)*1.15)*1.2),6)</f>
        <v>0</v>
      </c>
      <c r="DC104">
        <f>ROUND((((ROUND(AT104*AG104,2)*1.05)*1.15)*1.2),6)</f>
        <v>0</v>
      </c>
      <c r="DD104" t="s">
        <v>3</v>
      </c>
      <c r="DE104" t="s">
        <v>3</v>
      </c>
      <c r="DF104">
        <f t="shared" si="66"/>
        <v>0</v>
      </c>
      <c r="DG104">
        <f t="shared" si="64"/>
        <v>0</v>
      </c>
      <c r="DH104">
        <f t="shared" si="65"/>
        <v>0</v>
      </c>
      <c r="DI104">
        <f t="shared" si="67"/>
        <v>0</v>
      </c>
      <c r="DJ104">
        <f>DI104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ROW(Source!A254)</f>
        <v>254</v>
      </c>
      <c r="B105">
        <v>56661436</v>
      </c>
      <c r="C105">
        <v>56663262</v>
      </c>
      <c r="D105">
        <v>54768339</v>
      </c>
      <c r="E105">
        <v>1</v>
      </c>
      <c r="F105">
        <v>1</v>
      </c>
      <c r="G105">
        <v>1081</v>
      </c>
      <c r="H105">
        <v>2</v>
      </c>
      <c r="I105" t="s">
        <v>1324</v>
      </c>
      <c r="J105" t="s">
        <v>1325</v>
      </c>
      <c r="K105" t="s">
        <v>1326</v>
      </c>
      <c r="L105">
        <v>1368</v>
      </c>
      <c r="N105">
        <v>1011</v>
      </c>
      <c r="O105" t="s">
        <v>1323</v>
      </c>
      <c r="P105" t="s">
        <v>1323</v>
      </c>
      <c r="Q105">
        <v>1</v>
      </c>
      <c r="W105">
        <v>0</v>
      </c>
      <c r="X105">
        <v>874612079</v>
      </c>
      <c r="Y105">
        <f>(((AT105*1.05)*1.25)*1.2)</f>
        <v>0.36225000000000002</v>
      </c>
      <c r="AA105">
        <v>0</v>
      </c>
      <c r="AB105">
        <v>1513.56</v>
      </c>
      <c r="AC105">
        <v>758.78</v>
      </c>
      <c r="AD105">
        <v>0</v>
      </c>
      <c r="AE105">
        <v>0</v>
      </c>
      <c r="AF105">
        <v>83.1</v>
      </c>
      <c r="AG105">
        <v>12.62</v>
      </c>
      <c r="AH105">
        <v>0</v>
      </c>
      <c r="AI105">
        <v>1</v>
      </c>
      <c r="AJ105">
        <v>17.07</v>
      </c>
      <c r="AK105">
        <v>56.35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0.23</v>
      </c>
      <c r="AU105" t="s">
        <v>106</v>
      </c>
      <c r="AV105">
        <v>0</v>
      </c>
      <c r="AW105">
        <v>2</v>
      </c>
      <c r="AX105">
        <v>56663273</v>
      </c>
      <c r="AY105">
        <v>1</v>
      </c>
      <c r="AZ105">
        <v>0</v>
      </c>
      <c r="BA105">
        <v>116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ROUND(Y105*Source!I254*DO105,9)</f>
        <v>1.3714785</v>
      </c>
      <c r="CX105">
        <f>ROUND(Y105*Source!I254,9)</f>
        <v>0.10867499999999999</v>
      </c>
      <c r="CY105">
        <f>AB105</f>
        <v>1513.56</v>
      </c>
      <c r="CZ105">
        <f>AF105</f>
        <v>83.1</v>
      </c>
      <c r="DA105">
        <f>AJ105</f>
        <v>17.07</v>
      </c>
      <c r="DB105">
        <f>ROUND((((ROUND(AT105*CZ105,2)*1.05)*1.25)*1.2),6)</f>
        <v>30.09825</v>
      </c>
      <c r="DC105">
        <f>ROUND((((ROUND(AT105*AG105,2)*1.05)*1.25)*1.2),6)</f>
        <v>4.5674999999999999</v>
      </c>
      <c r="DD105" t="s">
        <v>3</v>
      </c>
      <c r="DE105" t="s">
        <v>3</v>
      </c>
      <c r="DF105">
        <f t="shared" si="66"/>
        <v>0</v>
      </c>
      <c r="DG105">
        <f>ROUND(ROUND(AF105*AJ105,2)*CX105,2)</f>
        <v>154.16</v>
      </c>
      <c r="DH105">
        <f>ROUND(ROUND(AG105*AK105,2)*CX105,2)</f>
        <v>77.28</v>
      </c>
      <c r="DI105">
        <f t="shared" si="67"/>
        <v>0</v>
      </c>
      <c r="DJ105">
        <f>DG105</f>
        <v>154.16</v>
      </c>
      <c r="DK105">
        <v>0</v>
      </c>
      <c r="DL105" t="s">
        <v>1327</v>
      </c>
      <c r="DM105">
        <v>0</v>
      </c>
      <c r="DN105" t="s">
        <v>1319</v>
      </c>
      <c r="DO105">
        <v>12.62</v>
      </c>
    </row>
    <row r="106" spans="1:119" x14ac:dyDescent="0.2">
      <c r="A106">
        <f>ROW(Source!A254)</f>
        <v>254</v>
      </c>
      <c r="B106">
        <v>56661436</v>
      </c>
      <c r="C106">
        <v>56663262</v>
      </c>
      <c r="D106">
        <v>54768400</v>
      </c>
      <c r="E106">
        <v>1</v>
      </c>
      <c r="F106">
        <v>1</v>
      </c>
      <c r="G106">
        <v>1081</v>
      </c>
      <c r="H106">
        <v>2</v>
      </c>
      <c r="I106" t="s">
        <v>1365</v>
      </c>
      <c r="J106" t="s">
        <v>1366</v>
      </c>
      <c r="K106" t="s">
        <v>1367</v>
      </c>
      <c r="L106">
        <v>1368</v>
      </c>
      <c r="N106">
        <v>1011</v>
      </c>
      <c r="O106" t="s">
        <v>1323</v>
      </c>
      <c r="P106" t="s">
        <v>1323</v>
      </c>
      <c r="Q106">
        <v>1</v>
      </c>
      <c r="W106">
        <v>0</v>
      </c>
      <c r="X106">
        <v>-1412866184</v>
      </c>
      <c r="Y106">
        <f>(((AT106*1.05)*1.25)*1.2)</f>
        <v>0.99225000000000008</v>
      </c>
      <c r="AA106">
        <v>0</v>
      </c>
      <c r="AB106">
        <v>4.41</v>
      </c>
      <c r="AC106">
        <v>0</v>
      </c>
      <c r="AD106">
        <v>0</v>
      </c>
      <c r="AE106">
        <v>0</v>
      </c>
      <c r="AF106">
        <v>0.42</v>
      </c>
      <c r="AG106">
        <v>0</v>
      </c>
      <c r="AH106">
        <v>0</v>
      </c>
      <c r="AI106">
        <v>1</v>
      </c>
      <c r="AJ106">
        <v>9.83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0.63</v>
      </c>
      <c r="AU106" t="s">
        <v>106</v>
      </c>
      <c r="AV106">
        <v>0</v>
      </c>
      <c r="AW106">
        <v>2</v>
      </c>
      <c r="AX106">
        <v>56663274</v>
      </c>
      <c r="AY106">
        <v>1</v>
      </c>
      <c r="AZ106">
        <v>0</v>
      </c>
      <c r="BA106">
        <v>117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ROUND(Y106*Source!I254*DO106,9)</f>
        <v>0</v>
      </c>
      <c r="CX106">
        <f>ROUND(Y106*Source!I254,9)</f>
        <v>0.29767500000000002</v>
      </c>
      <c r="CY106">
        <f>AB106</f>
        <v>4.41</v>
      </c>
      <c r="CZ106">
        <f>AF106</f>
        <v>0.42</v>
      </c>
      <c r="DA106">
        <f>AJ106</f>
        <v>9.83</v>
      </c>
      <c r="DB106">
        <f>ROUND((((ROUND(AT106*CZ106,2)*1.05)*1.25)*1.2),6)</f>
        <v>0.40949999999999998</v>
      </c>
      <c r="DC106">
        <f>ROUND((((ROUND(AT106*AG106,2)*1.05)*1.25)*1.2),6)</f>
        <v>0</v>
      </c>
      <c r="DD106" t="s">
        <v>3</v>
      </c>
      <c r="DE106" t="s">
        <v>3</v>
      </c>
      <c r="DF106">
        <f t="shared" si="66"/>
        <v>0</v>
      </c>
      <c r="DG106">
        <f>ROUND(ROUND(AF106*AJ106,2)*CX106,2)</f>
        <v>1.23</v>
      </c>
      <c r="DH106">
        <f t="shared" ref="DH106:DH123" si="68">ROUND(ROUND(AG106,2)*CX106,2)</f>
        <v>0</v>
      </c>
      <c r="DI106">
        <f t="shared" si="67"/>
        <v>0</v>
      </c>
      <c r="DJ106">
        <f>DG106</f>
        <v>1.23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ROW(Source!A254)</f>
        <v>254</v>
      </c>
      <c r="B107">
        <v>56661436</v>
      </c>
      <c r="C107">
        <v>56663262</v>
      </c>
      <c r="D107">
        <v>54768426</v>
      </c>
      <c r="E107">
        <v>1</v>
      </c>
      <c r="F107">
        <v>1</v>
      </c>
      <c r="G107">
        <v>1081</v>
      </c>
      <c r="H107">
        <v>2</v>
      </c>
      <c r="I107" t="s">
        <v>1368</v>
      </c>
      <c r="J107" t="s">
        <v>1369</v>
      </c>
      <c r="K107" t="s">
        <v>1370</v>
      </c>
      <c r="L107">
        <v>1368</v>
      </c>
      <c r="N107">
        <v>1011</v>
      </c>
      <c r="O107" t="s">
        <v>1323</v>
      </c>
      <c r="P107" t="s">
        <v>1323</v>
      </c>
      <c r="Q107">
        <v>1</v>
      </c>
      <c r="W107">
        <v>0</v>
      </c>
      <c r="X107">
        <v>-643591644</v>
      </c>
      <c r="Y107">
        <f>(((AT107*1.05)*1.25)*1.2)</f>
        <v>2.0947499999999999</v>
      </c>
      <c r="AA107">
        <v>0</v>
      </c>
      <c r="AB107">
        <v>4.84</v>
      </c>
      <c r="AC107">
        <v>0</v>
      </c>
      <c r="AD107">
        <v>0</v>
      </c>
      <c r="AE107">
        <v>0</v>
      </c>
      <c r="AF107">
        <v>0.47</v>
      </c>
      <c r="AG107">
        <v>0</v>
      </c>
      <c r="AH107">
        <v>0</v>
      </c>
      <c r="AI107">
        <v>1</v>
      </c>
      <c r="AJ107">
        <v>9.66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1.33</v>
      </c>
      <c r="AU107" t="s">
        <v>106</v>
      </c>
      <c r="AV107">
        <v>0</v>
      </c>
      <c r="AW107">
        <v>2</v>
      </c>
      <c r="AX107">
        <v>56663275</v>
      </c>
      <c r="AY107">
        <v>1</v>
      </c>
      <c r="AZ107">
        <v>0</v>
      </c>
      <c r="BA107">
        <v>118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f>ROUND(Y107*Source!I254*DO107,9)</f>
        <v>0</v>
      </c>
      <c r="CX107">
        <f>ROUND(Y107*Source!I254,9)</f>
        <v>0.62842500000000001</v>
      </c>
      <c r="CY107">
        <f>AB107</f>
        <v>4.84</v>
      </c>
      <c r="CZ107">
        <f>AF107</f>
        <v>0.47</v>
      </c>
      <c r="DA107">
        <f>AJ107</f>
        <v>9.66</v>
      </c>
      <c r="DB107">
        <f>ROUND((((ROUND(AT107*CZ107,2)*1.05)*1.25)*1.2),6)</f>
        <v>0.99224999999999997</v>
      </c>
      <c r="DC107">
        <f>ROUND((((ROUND(AT107*AG107,2)*1.05)*1.25)*1.2),6)</f>
        <v>0</v>
      </c>
      <c r="DD107" t="s">
        <v>3</v>
      </c>
      <c r="DE107" t="s">
        <v>3</v>
      </c>
      <c r="DF107">
        <f t="shared" si="66"/>
        <v>0</v>
      </c>
      <c r="DG107">
        <f>ROUND(ROUND(AF107*AJ107,2)*CX107,2)</f>
        <v>2.85</v>
      </c>
      <c r="DH107">
        <f t="shared" si="68"/>
        <v>0</v>
      </c>
      <c r="DI107">
        <f t="shared" si="67"/>
        <v>0</v>
      </c>
      <c r="DJ107">
        <f>DG107</f>
        <v>2.85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ROW(Source!A254)</f>
        <v>254</v>
      </c>
      <c r="B108">
        <v>56661436</v>
      </c>
      <c r="C108">
        <v>56663262</v>
      </c>
      <c r="D108">
        <v>54740113</v>
      </c>
      <c r="E108">
        <v>1</v>
      </c>
      <c r="F108">
        <v>1</v>
      </c>
      <c r="G108">
        <v>1081</v>
      </c>
      <c r="H108">
        <v>3</v>
      </c>
      <c r="I108" t="s">
        <v>1371</v>
      </c>
      <c r="J108" t="s">
        <v>1372</v>
      </c>
      <c r="K108" t="s">
        <v>1373</v>
      </c>
      <c r="L108">
        <v>1346</v>
      </c>
      <c r="N108">
        <v>1009</v>
      </c>
      <c r="O108" t="s">
        <v>1171</v>
      </c>
      <c r="P108" t="s">
        <v>1171</v>
      </c>
      <c r="Q108">
        <v>1</v>
      </c>
      <c r="W108">
        <v>0</v>
      </c>
      <c r="X108">
        <v>-790371566</v>
      </c>
      <c r="Y108">
        <f>(((AT108*1)*1)*1)</f>
        <v>1.992</v>
      </c>
      <c r="AA108">
        <v>94.34</v>
      </c>
      <c r="AB108">
        <v>0</v>
      </c>
      <c r="AC108">
        <v>0</v>
      </c>
      <c r="AD108">
        <v>0</v>
      </c>
      <c r="AE108">
        <v>53</v>
      </c>
      <c r="AF108">
        <v>0</v>
      </c>
      <c r="AG108">
        <v>0</v>
      </c>
      <c r="AH108">
        <v>0</v>
      </c>
      <c r="AI108">
        <v>1.78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1.992</v>
      </c>
      <c r="AU108" t="s">
        <v>105</v>
      </c>
      <c r="AV108">
        <v>0</v>
      </c>
      <c r="AW108">
        <v>2</v>
      </c>
      <c r="AX108">
        <v>56663276</v>
      </c>
      <c r="AY108">
        <v>1</v>
      </c>
      <c r="AZ108">
        <v>0</v>
      </c>
      <c r="BA108">
        <v>119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ROUND(Y108*Source!I254,9)</f>
        <v>0.59760000000000002</v>
      </c>
      <c r="CY108">
        <f>AA108</f>
        <v>94.34</v>
      </c>
      <c r="CZ108">
        <f>AE108</f>
        <v>53</v>
      </c>
      <c r="DA108">
        <f>AI108</f>
        <v>1.78</v>
      </c>
      <c r="DB108">
        <f>ROUND((((ROUND(AT108*CZ108,2)*1)*1)*1),6)</f>
        <v>105.58</v>
      </c>
      <c r="DC108">
        <f>ROUND((((ROUND(AT108*AG108,2)*1)*1)*1),6)</f>
        <v>0</v>
      </c>
      <c r="DD108" t="s">
        <v>3</v>
      </c>
      <c r="DE108" t="s">
        <v>3</v>
      </c>
      <c r="DF108">
        <f>ROUND(ROUND(AE108*AI108,2)*CX108,2)</f>
        <v>56.38</v>
      </c>
      <c r="DG108">
        <f t="shared" ref="DG108:DG123" si="69">ROUND(ROUND(AF108,2)*CX108,2)</f>
        <v>0</v>
      </c>
      <c r="DH108">
        <f t="shared" si="68"/>
        <v>0</v>
      </c>
      <c r="DI108">
        <f t="shared" si="67"/>
        <v>0</v>
      </c>
      <c r="DJ108">
        <f>DF108</f>
        <v>56.38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ROW(Source!A254)</f>
        <v>254</v>
      </c>
      <c r="B109">
        <v>56661436</v>
      </c>
      <c r="C109">
        <v>56663262</v>
      </c>
      <c r="D109">
        <v>54744193</v>
      </c>
      <c r="E109">
        <v>1</v>
      </c>
      <c r="F109">
        <v>1</v>
      </c>
      <c r="G109">
        <v>1081</v>
      </c>
      <c r="H109">
        <v>3</v>
      </c>
      <c r="I109" t="s">
        <v>1374</v>
      </c>
      <c r="J109" t="s">
        <v>1375</v>
      </c>
      <c r="K109" t="s">
        <v>1376</v>
      </c>
      <c r="L109">
        <v>1348</v>
      </c>
      <c r="N109">
        <v>1009</v>
      </c>
      <c r="O109" t="s">
        <v>547</v>
      </c>
      <c r="P109" t="s">
        <v>547</v>
      </c>
      <c r="Q109">
        <v>1000</v>
      </c>
      <c r="W109">
        <v>0</v>
      </c>
      <c r="X109">
        <v>15095402</v>
      </c>
      <c r="Y109">
        <f>(((AT109*1)*1)*1)</f>
        <v>2.9999999999999997E-4</v>
      </c>
      <c r="AA109">
        <v>86738.43</v>
      </c>
      <c r="AB109">
        <v>0</v>
      </c>
      <c r="AC109">
        <v>0</v>
      </c>
      <c r="AD109">
        <v>0</v>
      </c>
      <c r="AE109">
        <v>30758.31</v>
      </c>
      <c r="AF109">
        <v>0</v>
      </c>
      <c r="AG109">
        <v>0</v>
      </c>
      <c r="AH109">
        <v>0</v>
      </c>
      <c r="AI109">
        <v>2.82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2.9999999999999997E-4</v>
      </c>
      <c r="AU109" t="s">
        <v>105</v>
      </c>
      <c r="AV109">
        <v>0</v>
      </c>
      <c r="AW109">
        <v>2</v>
      </c>
      <c r="AX109">
        <v>56663277</v>
      </c>
      <c r="AY109">
        <v>1</v>
      </c>
      <c r="AZ109">
        <v>0</v>
      </c>
      <c r="BA109">
        <v>120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ROUND(Y109*Source!I254,9)</f>
        <v>9.0000000000000006E-5</v>
      </c>
      <c r="CY109">
        <f>AA109</f>
        <v>86738.43</v>
      </c>
      <c r="CZ109">
        <f>AE109</f>
        <v>30758.31</v>
      </c>
      <c r="DA109">
        <f>AI109</f>
        <v>2.82</v>
      </c>
      <c r="DB109">
        <f>ROUND((((ROUND(AT109*CZ109,2)*1)*1)*1),6)</f>
        <v>9.23</v>
      </c>
      <c r="DC109">
        <f>ROUND((((ROUND(AT109*AG109,2)*1)*1)*1),6)</f>
        <v>0</v>
      </c>
      <c r="DD109" t="s">
        <v>3</v>
      </c>
      <c r="DE109" t="s">
        <v>3</v>
      </c>
      <c r="DF109">
        <f>ROUND(ROUND(AE109*AI109,2)*CX109,2)</f>
        <v>7.81</v>
      </c>
      <c r="DG109">
        <f t="shared" si="69"/>
        <v>0</v>
      </c>
      <c r="DH109">
        <f t="shared" si="68"/>
        <v>0</v>
      </c>
      <c r="DI109">
        <f t="shared" si="67"/>
        <v>0</v>
      </c>
      <c r="DJ109">
        <f>DF109</f>
        <v>7.81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ROW(Source!A254)</f>
        <v>254</v>
      </c>
      <c r="B110">
        <v>56661436</v>
      </c>
      <c r="C110">
        <v>56663262</v>
      </c>
      <c r="D110">
        <v>54744194</v>
      </c>
      <c r="E110">
        <v>1</v>
      </c>
      <c r="F110">
        <v>1</v>
      </c>
      <c r="G110">
        <v>1081</v>
      </c>
      <c r="H110">
        <v>3</v>
      </c>
      <c r="I110" t="s">
        <v>1377</v>
      </c>
      <c r="J110" t="s">
        <v>1378</v>
      </c>
      <c r="K110" t="s">
        <v>1379</v>
      </c>
      <c r="L110">
        <v>1355</v>
      </c>
      <c r="N110">
        <v>1010</v>
      </c>
      <c r="O110" t="s">
        <v>1380</v>
      </c>
      <c r="P110" t="s">
        <v>1380</v>
      </c>
      <c r="Q110">
        <v>100</v>
      </c>
      <c r="W110">
        <v>0</v>
      </c>
      <c r="X110">
        <v>1227563963</v>
      </c>
      <c r="Y110">
        <f>(((AT110*1)*1)*1)</f>
        <v>1.6</v>
      </c>
      <c r="AA110">
        <v>48.58</v>
      </c>
      <c r="AB110">
        <v>0</v>
      </c>
      <c r="AC110">
        <v>0</v>
      </c>
      <c r="AD110">
        <v>0</v>
      </c>
      <c r="AE110">
        <v>12.52</v>
      </c>
      <c r="AF110">
        <v>0</v>
      </c>
      <c r="AG110">
        <v>0</v>
      </c>
      <c r="AH110">
        <v>0</v>
      </c>
      <c r="AI110">
        <v>3.88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1.6</v>
      </c>
      <c r="AU110" t="s">
        <v>105</v>
      </c>
      <c r="AV110">
        <v>0</v>
      </c>
      <c r="AW110">
        <v>2</v>
      </c>
      <c r="AX110">
        <v>56663278</v>
      </c>
      <c r="AY110">
        <v>1</v>
      </c>
      <c r="AZ110">
        <v>0</v>
      </c>
      <c r="BA110">
        <v>121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ROUND(Y110*Source!I254,9)</f>
        <v>0.48</v>
      </c>
      <c r="CY110">
        <f>AA110</f>
        <v>48.58</v>
      </c>
      <c r="CZ110">
        <f>AE110</f>
        <v>12.52</v>
      </c>
      <c r="DA110">
        <f>AI110</f>
        <v>3.88</v>
      </c>
      <c r="DB110">
        <f>ROUND((((ROUND(AT110*CZ110,2)*1)*1)*1),6)</f>
        <v>20.03</v>
      </c>
      <c r="DC110">
        <f>ROUND((((ROUND(AT110*AG110,2)*1)*1)*1),6)</f>
        <v>0</v>
      </c>
      <c r="DD110" t="s">
        <v>3</v>
      </c>
      <c r="DE110" t="s">
        <v>3</v>
      </c>
      <c r="DF110">
        <f>ROUND(ROUND(AE110*AI110,2)*CX110,2)</f>
        <v>23.32</v>
      </c>
      <c r="DG110">
        <f t="shared" si="69"/>
        <v>0</v>
      </c>
      <c r="DH110">
        <f t="shared" si="68"/>
        <v>0</v>
      </c>
      <c r="DI110">
        <f t="shared" si="67"/>
        <v>0</v>
      </c>
      <c r="DJ110">
        <f>DF110</f>
        <v>23.32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ROW(Source!A254)</f>
        <v>254</v>
      </c>
      <c r="B111">
        <v>56661436</v>
      </c>
      <c r="C111">
        <v>56663262</v>
      </c>
      <c r="D111">
        <v>54747401</v>
      </c>
      <c r="E111">
        <v>1</v>
      </c>
      <c r="F111">
        <v>1</v>
      </c>
      <c r="G111">
        <v>1081</v>
      </c>
      <c r="H111">
        <v>3</v>
      </c>
      <c r="I111" t="s">
        <v>1381</v>
      </c>
      <c r="J111" t="s">
        <v>1382</v>
      </c>
      <c r="K111" t="s">
        <v>1383</v>
      </c>
      <c r="L111">
        <v>1354</v>
      </c>
      <c r="N111">
        <v>1010</v>
      </c>
      <c r="O111" t="s">
        <v>398</v>
      </c>
      <c r="P111" t="s">
        <v>398</v>
      </c>
      <c r="Q111">
        <v>1</v>
      </c>
      <c r="W111">
        <v>0</v>
      </c>
      <c r="X111">
        <v>1339646332</v>
      </c>
      <c r="Y111">
        <f>(((AT111*1)*1)*1)</f>
        <v>0.22</v>
      </c>
      <c r="AA111">
        <v>71.78</v>
      </c>
      <c r="AB111">
        <v>0</v>
      </c>
      <c r="AC111">
        <v>0</v>
      </c>
      <c r="AD111">
        <v>0</v>
      </c>
      <c r="AE111">
        <v>14.56</v>
      </c>
      <c r="AF111">
        <v>0</v>
      </c>
      <c r="AG111">
        <v>0</v>
      </c>
      <c r="AH111">
        <v>0</v>
      </c>
      <c r="AI111">
        <v>4.93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0.22</v>
      </c>
      <c r="AU111" t="s">
        <v>105</v>
      </c>
      <c r="AV111">
        <v>0</v>
      </c>
      <c r="AW111">
        <v>2</v>
      </c>
      <c r="AX111">
        <v>56663279</v>
      </c>
      <c r="AY111">
        <v>1</v>
      </c>
      <c r="AZ111">
        <v>0</v>
      </c>
      <c r="BA111">
        <v>122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ROUND(Y111*Source!I254,9)</f>
        <v>6.6000000000000003E-2</v>
      </c>
      <c r="CY111">
        <f>AA111</f>
        <v>71.78</v>
      </c>
      <c r="CZ111">
        <f>AE111</f>
        <v>14.56</v>
      </c>
      <c r="DA111">
        <f>AI111</f>
        <v>4.93</v>
      </c>
      <c r="DB111">
        <f>ROUND((((ROUND(AT111*CZ111,2)*1)*1)*1),6)</f>
        <v>3.2</v>
      </c>
      <c r="DC111">
        <f>ROUND((((ROUND(AT111*AG111,2)*1)*1)*1),6)</f>
        <v>0</v>
      </c>
      <c r="DD111" t="s">
        <v>3</v>
      </c>
      <c r="DE111" t="s">
        <v>3</v>
      </c>
      <c r="DF111">
        <f>ROUND(ROUND(AE111*AI111,2)*CX111,2)</f>
        <v>4.74</v>
      </c>
      <c r="DG111">
        <f t="shared" si="69"/>
        <v>0</v>
      </c>
      <c r="DH111">
        <f t="shared" si="68"/>
        <v>0</v>
      </c>
      <c r="DI111">
        <f t="shared" si="67"/>
        <v>0</v>
      </c>
      <c r="DJ111">
        <f>DF111</f>
        <v>4.74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ROW(Source!A254)</f>
        <v>254</v>
      </c>
      <c r="B112">
        <v>56661436</v>
      </c>
      <c r="C112">
        <v>56663262</v>
      </c>
      <c r="D112">
        <v>54747352</v>
      </c>
      <c r="E112">
        <v>1</v>
      </c>
      <c r="F112">
        <v>1</v>
      </c>
      <c r="G112">
        <v>1081</v>
      </c>
      <c r="H112">
        <v>3</v>
      </c>
      <c r="I112" t="s">
        <v>1384</v>
      </c>
      <c r="J112" t="s">
        <v>1385</v>
      </c>
      <c r="K112" t="s">
        <v>1386</v>
      </c>
      <c r="L112">
        <v>1354</v>
      </c>
      <c r="N112">
        <v>1010</v>
      </c>
      <c r="O112" t="s">
        <v>398</v>
      </c>
      <c r="P112" t="s">
        <v>398</v>
      </c>
      <c r="Q112">
        <v>1</v>
      </c>
      <c r="W112">
        <v>0</v>
      </c>
      <c r="X112">
        <v>-1452932200</v>
      </c>
      <c r="Y112">
        <f>(((AT112*1)*1)*1)</f>
        <v>0.68</v>
      </c>
      <c r="AA112">
        <v>13.39</v>
      </c>
      <c r="AB112">
        <v>0</v>
      </c>
      <c r="AC112">
        <v>0</v>
      </c>
      <c r="AD112">
        <v>0</v>
      </c>
      <c r="AE112">
        <v>4.3600000000000003</v>
      </c>
      <c r="AF112">
        <v>0</v>
      </c>
      <c r="AG112">
        <v>0</v>
      </c>
      <c r="AH112">
        <v>0</v>
      </c>
      <c r="AI112">
        <v>3.07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0.68</v>
      </c>
      <c r="AU112" t="s">
        <v>105</v>
      </c>
      <c r="AV112">
        <v>0</v>
      </c>
      <c r="AW112">
        <v>2</v>
      </c>
      <c r="AX112">
        <v>56663280</v>
      </c>
      <c r="AY112">
        <v>1</v>
      </c>
      <c r="AZ112">
        <v>0</v>
      </c>
      <c r="BA112">
        <v>123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ROUND(Y112*Source!I254,9)</f>
        <v>0.20399999999999999</v>
      </c>
      <c r="CY112">
        <f>AA112</f>
        <v>13.39</v>
      </c>
      <c r="CZ112">
        <f>AE112</f>
        <v>4.3600000000000003</v>
      </c>
      <c r="DA112">
        <f>AI112</f>
        <v>3.07</v>
      </c>
      <c r="DB112">
        <f>ROUND((((ROUND(AT112*CZ112,2)*1)*1)*1),6)</f>
        <v>2.96</v>
      </c>
      <c r="DC112">
        <f>ROUND((((ROUND(AT112*AG112,2)*1)*1)*1),6)</f>
        <v>0</v>
      </c>
      <c r="DD112" t="s">
        <v>3</v>
      </c>
      <c r="DE112" t="s">
        <v>3</v>
      </c>
      <c r="DF112">
        <f>ROUND(ROUND(AE112*AI112,2)*CX112,2)</f>
        <v>2.73</v>
      </c>
      <c r="DG112">
        <f t="shared" si="69"/>
        <v>0</v>
      </c>
      <c r="DH112">
        <f t="shared" si="68"/>
        <v>0</v>
      </c>
      <c r="DI112">
        <f t="shared" si="67"/>
        <v>0</v>
      </c>
      <c r="DJ112">
        <f>DF112</f>
        <v>2.73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ROW(Source!A292)</f>
        <v>292</v>
      </c>
      <c r="B113">
        <v>56661434</v>
      </c>
      <c r="C113">
        <v>56663287</v>
      </c>
      <c r="D113">
        <v>54702434</v>
      </c>
      <c r="E113">
        <v>1081</v>
      </c>
      <c r="F113">
        <v>1</v>
      </c>
      <c r="G113">
        <v>1081</v>
      </c>
      <c r="H113">
        <v>1</v>
      </c>
      <c r="I113" t="s">
        <v>1317</v>
      </c>
      <c r="J113" t="s">
        <v>3</v>
      </c>
      <c r="K113" t="s">
        <v>1318</v>
      </c>
      <c r="L113">
        <v>1191</v>
      </c>
      <c r="N113">
        <v>1013</v>
      </c>
      <c r="O113" t="s">
        <v>1319</v>
      </c>
      <c r="P113" t="s">
        <v>1319</v>
      </c>
      <c r="Q113">
        <v>1</v>
      </c>
      <c r="W113">
        <v>0</v>
      </c>
      <c r="X113">
        <v>476480486</v>
      </c>
      <c r="Y113">
        <f>(((AT113*1.2)*1.15)*1.05)</f>
        <v>133.53984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92.16</v>
      </c>
      <c r="AU113" t="s">
        <v>33</v>
      </c>
      <c r="AV113">
        <v>1</v>
      </c>
      <c r="AW113">
        <v>2</v>
      </c>
      <c r="AX113">
        <v>56663298</v>
      </c>
      <c r="AY113">
        <v>1</v>
      </c>
      <c r="AZ113">
        <v>0</v>
      </c>
      <c r="BA113">
        <v>125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ROUND(AT113*Source!I292*AH113*AL113,2)</f>
        <v>0</v>
      </c>
      <c r="CV113">
        <f>ROUND(Y113*Source!I292,9)</f>
        <v>534.15935999999999</v>
      </c>
      <c r="CW113">
        <v>0</v>
      </c>
      <c r="CX113">
        <f>ROUND(Y113*Source!I292,9)</f>
        <v>534.15935999999999</v>
      </c>
      <c r="CY113">
        <f>AD113</f>
        <v>0</v>
      </c>
      <c r="CZ113">
        <f>AH113</f>
        <v>0</v>
      </c>
      <c r="DA113">
        <f>AL113</f>
        <v>1</v>
      </c>
      <c r="DB113">
        <f>ROUND((((ROUND(AT113*CZ113,2)*1.2)*1.15)*1.05),6)</f>
        <v>0</v>
      </c>
      <c r="DC113">
        <f>ROUND((((ROUND(AT113*AG113,2)*1.2)*1.15)*1.05),6)</f>
        <v>0</v>
      </c>
      <c r="DD113" t="s">
        <v>3</v>
      </c>
      <c r="DE113" t="s">
        <v>3</v>
      </c>
      <c r="DF113">
        <f t="shared" ref="DF113:DF128" si="70">ROUND(ROUND(AE113,2)*CX113,2)</f>
        <v>0</v>
      </c>
      <c r="DG113">
        <f t="shared" si="69"/>
        <v>0</v>
      </c>
      <c r="DH113">
        <f t="shared" si="68"/>
        <v>0</v>
      </c>
      <c r="DI113">
        <f t="shared" si="67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ROW(Source!A292)</f>
        <v>292</v>
      </c>
      <c r="B114">
        <v>56661434</v>
      </c>
      <c r="C114">
        <v>56663287</v>
      </c>
      <c r="D114">
        <v>54768339</v>
      </c>
      <c r="E114">
        <v>1</v>
      </c>
      <c r="F114">
        <v>1</v>
      </c>
      <c r="G114">
        <v>1081</v>
      </c>
      <c r="H114">
        <v>2</v>
      </c>
      <c r="I114" t="s">
        <v>1324</v>
      </c>
      <c r="J114" t="s">
        <v>1325</v>
      </c>
      <c r="K114" t="s">
        <v>1326</v>
      </c>
      <c r="L114">
        <v>1368</v>
      </c>
      <c r="N114">
        <v>1011</v>
      </c>
      <c r="O114" t="s">
        <v>1323</v>
      </c>
      <c r="P114" t="s">
        <v>1323</v>
      </c>
      <c r="Q114">
        <v>1</v>
      </c>
      <c r="W114">
        <v>0</v>
      </c>
      <c r="X114">
        <v>874612079</v>
      </c>
      <c r="Y114">
        <f>(((AT114*1.2)*1.25)*1.05)</f>
        <v>0.53550000000000009</v>
      </c>
      <c r="AA114">
        <v>0</v>
      </c>
      <c r="AB114">
        <v>88.67</v>
      </c>
      <c r="AC114">
        <v>13.47</v>
      </c>
      <c r="AD114">
        <v>0</v>
      </c>
      <c r="AE114">
        <v>0</v>
      </c>
      <c r="AF114">
        <v>83.1</v>
      </c>
      <c r="AG114">
        <v>12.62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0.34</v>
      </c>
      <c r="AU114" t="s">
        <v>32</v>
      </c>
      <c r="AV114">
        <v>0</v>
      </c>
      <c r="AW114">
        <v>2</v>
      </c>
      <c r="AX114">
        <v>56663299</v>
      </c>
      <c r="AY114">
        <v>1</v>
      </c>
      <c r="AZ114">
        <v>0</v>
      </c>
      <c r="BA114">
        <v>126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ROUND(Y114*Source!I292*DO114,9)</f>
        <v>27.032039999999999</v>
      </c>
      <c r="CX114">
        <f>ROUND(Y114*Source!I292,9)</f>
        <v>2.1419999999999999</v>
      </c>
      <c r="CY114">
        <f>AB114</f>
        <v>88.67</v>
      </c>
      <c r="CZ114">
        <f>AF114</f>
        <v>83.1</v>
      </c>
      <c r="DA114">
        <f>AJ114</f>
        <v>1</v>
      </c>
      <c r="DB114">
        <f>ROUND((((ROUND(AT114*CZ114,2)*1.2)*1.25)*1.05),6)</f>
        <v>44.493749999999999</v>
      </c>
      <c r="DC114">
        <f>ROUND((((ROUND(AT114*AG114,2)*1.2)*1.25)*1.05),6)</f>
        <v>6.7567500000000003</v>
      </c>
      <c r="DD114" t="s">
        <v>3</v>
      </c>
      <c r="DE114" t="s">
        <v>3</v>
      </c>
      <c r="DF114">
        <f t="shared" si="70"/>
        <v>0</v>
      </c>
      <c r="DG114">
        <f t="shared" si="69"/>
        <v>178</v>
      </c>
      <c r="DH114">
        <f t="shared" si="68"/>
        <v>27.03</v>
      </c>
      <c r="DI114">
        <f t="shared" si="67"/>
        <v>0</v>
      </c>
      <c r="DJ114">
        <f>DG114</f>
        <v>178</v>
      </c>
      <c r="DK114">
        <v>0</v>
      </c>
      <c r="DL114" t="s">
        <v>1327</v>
      </c>
      <c r="DM114">
        <v>0</v>
      </c>
      <c r="DN114" t="s">
        <v>1319</v>
      </c>
      <c r="DO114">
        <v>12.62</v>
      </c>
    </row>
    <row r="115" spans="1:119" x14ac:dyDescent="0.2">
      <c r="A115">
        <f>ROW(Source!A292)</f>
        <v>292</v>
      </c>
      <c r="B115">
        <v>56661434</v>
      </c>
      <c r="C115">
        <v>56663287</v>
      </c>
      <c r="D115">
        <v>54768393</v>
      </c>
      <c r="E115">
        <v>1</v>
      </c>
      <c r="F115">
        <v>1</v>
      </c>
      <c r="G115">
        <v>1081</v>
      </c>
      <c r="H115">
        <v>2</v>
      </c>
      <c r="I115" t="s">
        <v>1387</v>
      </c>
      <c r="J115" t="s">
        <v>1388</v>
      </c>
      <c r="K115" t="s">
        <v>1389</v>
      </c>
      <c r="L115">
        <v>1368</v>
      </c>
      <c r="N115">
        <v>1011</v>
      </c>
      <c r="O115" t="s">
        <v>1323</v>
      </c>
      <c r="P115" t="s">
        <v>1323</v>
      </c>
      <c r="Q115">
        <v>1</v>
      </c>
      <c r="W115">
        <v>0</v>
      </c>
      <c r="X115">
        <v>-1895752648</v>
      </c>
      <c r="Y115">
        <f>(((AT115*1.2)*1.25)*1.05)</f>
        <v>2.0002500000000003</v>
      </c>
      <c r="AA115">
        <v>0</v>
      </c>
      <c r="AB115">
        <v>0.82</v>
      </c>
      <c r="AC115">
        <v>0</v>
      </c>
      <c r="AD115">
        <v>0</v>
      </c>
      <c r="AE115">
        <v>0</v>
      </c>
      <c r="AF115">
        <v>0.77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1.27</v>
      </c>
      <c r="AU115" t="s">
        <v>32</v>
      </c>
      <c r="AV115">
        <v>0</v>
      </c>
      <c r="AW115">
        <v>2</v>
      </c>
      <c r="AX115">
        <v>56663301</v>
      </c>
      <c r="AY115">
        <v>1</v>
      </c>
      <c r="AZ115">
        <v>0</v>
      </c>
      <c r="BA115">
        <v>127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f>ROUND(Y115*Source!I292*DO115,9)</f>
        <v>0</v>
      </c>
      <c r="CX115">
        <f>ROUND(Y115*Source!I292,9)</f>
        <v>8.0009999999999994</v>
      </c>
      <c r="CY115">
        <f>AB115</f>
        <v>0.82</v>
      </c>
      <c r="CZ115">
        <f>AF115</f>
        <v>0.77</v>
      </c>
      <c r="DA115">
        <f>AJ115</f>
        <v>1</v>
      </c>
      <c r="DB115">
        <f>ROUND((((ROUND(AT115*CZ115,2)*1.2)*1.25)*1.05),6)</f>
        <v>1.5435000000000001</v>
      </c>
      <c r="DC115">
        <f>ROUND((((ROUND(AT115*AG115,2)*1.2)*1.25)*1.05),6)</f>
        <v>0</v>
      </c>
      <c r="DD115" t="s">
        <v>3</v>
      </c>
      <c r="DE115" t="s">
        <v>3</v>
      </c>
      <c r="DF115">
        <f t="shared" si="70"/>
        <v>0</v>
      </c>
      <c r="DG115">
        <f t="shared" si="69"/>
        <v>6.16</v>
      </c>
      <c r="DH115">
        <f t="shared" si="68"/>
        <v>0</v>
      </c>
      <c r="DI115">
        <f t="shared" si="67"/>
        <v>0</v>
      </c>
      <c r="DJ115">
        <f>DG115</f>
        <v>6.16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ROW(Source!A292)</f>
        <v>292</v>
      </c>
      <c r="B116">
        <v>56661434</v>
      </c>
      <c r="C116">
        <v>56663287</v>
      </c>
      <c r="D116">
        <v>54768400</v>
      </c>
      <c r="E116">
        <v>1</v>
      </c>
      <c r="F116">
        <v>1</v>
      </c>
      <c r="G116">
        <v>1081</v>
      </c>
      <c r="H116">
        <v>2</v>
      </c>
      <c r="I116" t="s">
        <v>1365</v>
      </c>
      <c r="J116" t="s">
        <v>1366</v>
      </c>
      <c r="K116" t="s">
        <v>1367</v>
      </c>
      <c r="L116">
        <v>1368</v>
      </c>
      <c r="N116">
        <v>1011</v>
      </c>
      <c r="O116" t="s">
        <v>1323</v>
      </c>
      <c r="P116" t="s">
        <v>1323</v>
      </c>
      <c r="Q116">
        <v>1</v>
      </c>
      <c r="W116">
        <v>0</v>
      </c>
      <c r="X116">
        <v>-1412866184</v>
      </c>
      <c r="Y116">
        <f>(((AT116*1.2)*1.25)*1.05)</f>
        <v>6.583499999999999</v>
      </c>
      <c r="AA116">
        <v>0</v>
      </c>
      <c r="AB116">
        <v>0.45</v>
      </c>
      <c r="AC116">
        <v>0</v>
      </c>
      <c r="AD116">
        <v>0</v>
      </c>
      <c r="AE116">
        <v>0</v>
      </c>
      <c r="AF116">
        <v>0.42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4.18</v>
      </c>
      <c r="AU116" t="s">
        <v>32</v>
      </c>
      <c r="AV116">
        <v>0</v>
      </c>
      <c r="AW116">
        <v>2</v>
      </c>
      <c r="AX116">
        <v>56663302</v>
      </c>
      <c r="AY116">
        <v>1</v>
      </c>
      <c r="AZ116">
        <v>0</v>
      </c>
      <c r="BA116">
        <v>128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ROUND(Y116*Source!I292*DO116,9)</f>
        <v>0</v>
      </c>
      <c r="CX116">
        <f>ROUND(Y116*Source!I292,9)</f>
        <v>26.334</v>
      </c>
      <c r="CY116">
        <f>AB116</f>
        <v>0.45</v>
      </c>
      <c r="CZ116">
        <f>AF116</f>
        <v>0.42</v>
      </c>
      <c r="DA116">
        <f>AJ116</f>
        <v>1</v>
      </c>
      <c r="DB116">
        <f>ROUND((((ROUND(AT116*CZ116,2)*1.2)*1.25)*1.05),6)</f>
        <v>2.7719999999999998</v>
      </c>
      <c r="DC116">
        <f>ROUND((((ROUND(AT116*AG116,2)*1.2)*1.25)*1.05),6)</f>
        <v>0</v>
      </c>
      <c r="DD116" t="s">
        <v>3</v>
      </c>
      <c r="DE116" t="s">
        <v>3</v>
      </c>
      <c r="DF116">
        <f t="shared" si="70"/>
        <v>0</v>
      </c>
      <c r="DG116">
        <f t="shared" si="69"/>
        <v>11.06</v>
      </c>
      <c r="DH116">
        <f t="shared" si="68"/>
        <v>0</v>
      </c>
      <c r="DI116">
        <f t="shared" si="67"/>
        <v>0</v>
      </c>
      <c r="DJ116">
        <f>DG116</f>
        <v>11.06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ROW(Source!A292)</f>
        <v>292</v>
      </c>
      <c r="B117">
        <v>56661434</v>
      </c>
      <c r="C117">
        <v>56663287</v>
      </c>
      <c r="D117">
        <v>54768426</v>
      </c>
      <c r="E117">
        <v>1</v>
      </c>
      <c r="F117">
        <v>1</v>
      </c>
      <c r="G117">
        <v>1081</v>
      </c>
      <c r="H117">
        <v>2</v>
      </c>
      <c r="I117" t="s">
        <v>1368</v>
      </c>
      <c r="J117" t="s">
        <v>1369</v>
      </c>
      <c r="K117" t="s">
        <v>1370</v>
      </c>
      <c r="L117">
        <v>1368</v>
      </c>
      <c r="N117">
        <v>1011</v>
      </c>
      <c r="O117" t="s">
        <v>1323</v>
      </c>
      <c r="P117" t="s">
        <v>1323</v>
      </c>
      <c r="Q117">
        <v>1</v>
      </c>
      <c r="W117">
        <v>0</v>
      </c>
      <c r="X117">
        <v>-643591644</v>
      </c>
      <c r="Y117">
        <f>(((AT117*1.2)*1.25)*1.05)</f>
        <v>15.372000000000002</v>
      </c>
      <c r="AA117">
        <v>0</v>
      </c>
      <c r="AB117">
        <v>0.5</v>
      </c>
      <c r="AC117">
        <v>0</v>
      </c>
      <c r="AD117">
        <v>0</v>
      </c>
      <c r="AE117">
        <v>0</v>
      </c>
      <c r="AF117">
        <v>0.47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9.76</v>
      </c>
      <c r="AU117" t="s">
        <v>32</v>
      </c>
      <c r="AV117">
        <v>0</v>
      </c>
      <c r="AW117">
        <v>2</v>
      </c>
      <c r="AX117">
        <v>56663303</v>
      </c>
      <c r="AY117">
        <v>1</v>
      </c>
      <c r="AZ117">
        <v>0</v>
      </c>
      <c r="BA117">
        <v>129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ROUND(Y117*Source!I292*DO117,9)</f>
        <v>0</v>
      </c>
      <c r="CX117">
        <f>ROUND(Y117*Source!I292,9)</f>
        <v>61.488</v>
      </c>
      <c r="CY117">
        <f>AB117</f>
        <v>0.5</v>
      </c>
      <c r="CZ117">
        <f>AF117</f>
        <v>0.47</v>
      </c>
      <c r="DA117">
        <f>AJ117</f>
        <v>1</v>
      </c>
      <c r="DB117">
        <f>ROUND((((ROUND(AT117*CZ117,2)*1.2)*1.25)*1.05),6)</f>
        <v>7.2292500000000004</v>
      </c>
      <c r="DC117">
        <f>ROUND((((ROUND(AT117*AG117,2)*1.2)*1.25)*1.05),6)</f>
        <v>0</v>
      </c>
      <c r="DD117" t="s">
        <v>3</v>
      </c>
      <c r="DE117" t="s">
        <v>3</v>
      </c>
      <c r="DF117">
        <f t="shared" si="70"/>
        <v>0</v>
      </c>
      <c r="DG117">
        <f t="shared" si="69"/>
        <v>28.9</v>
      </c>
      <c r="DH117">
        <f t="shared" si="68"/>
        <v>0</v>
      </c>
      <c r="DI117">
        <f t="shared" si="67"/>
        <v>0</v>
      </c>
      <c r="DJ117">
        <f>DG117</f>
        <v>28.9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ROW(Source!A292)</f>
        <v>292</v>
      </c>
      <c r="B118">
        <v>56661434</v>
      </c>
      <c r="C118">
        <v>56663287</v>
      </c>
      <c r="D118">
        <v>54767573</v>
      </c>
      <c r="E118">
        <v>1</v>
      </c>
      <c r="F118">
        <v>1</v>
      </c>
      <c r="G118">
        <v>1081</v>
      </c>
      <c r="H118">
        <v>2</v>
      </c>
      <c r="I118" t="s">
        <v>1328</v>
      </c>
      <c r="J118" t="s">
        <v>1329</v>
      </c>
      <c r="K118" t="s">
        <v>1330</v>
      </c>
      <c r="L118">
        <v>1368</v>
      </c>
      <c r="N118">
        <v>1011</v>
      </c>
      <c r="O118" t="s">
        <v>1323</v>
      </c>
      <c r="P118" t="s">
        <v>1323</v>
      </c>
      <c r="Q118">
        <v>1</v>
      </c>
      <c r="W118">
        <v>0</v>
      </c>
      <c r="X118">
        <v>-44940208</v>
      </c>
      <c r="Y118">
        <f>(((AT118*1.2)*1.25)*1.05)</f>
        <v>0.33075000000000004</v>
      </c>
      <c r="AA118">
        <v>0</v>
      </c>
      <c r="AB118">
        <v>191.17</v>
      </c>
      <c r="AC118">
        <v>18.059999999999999</v>
      </c>
      <c r="AD118">
        <v>0</v>
      </c>
      <c r="AE118">
        <v>0</v>
      </c>
      <c r="AF118">
        <v>179.17</v>
      </c>
      <c r="AG118">
        <v>16.93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0.21</v>
      </c>
      <c r="AU118" t="s">
        <v>32</v>
      </c>
      <c r="AV118">
        <v>0</v>
      </c>
      <c r="AW118">
        <v>2</v>
      </c>
      <c r="AX118">
        <v>56663300</v>
      </c>
      <c r="AY118">
        <v>1</v>
      </c>
      <c r="AZ118">
        <v>0</v>
      </c>
      <c r="BA118">
        <v>130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ROUND(Y118*Source!I292*DO118,9)</f>
        <v>22.398389999999999</v>
      </c>
      <c r="CX118">
        <f>ROUND(Y118*Source!I292,9)</f>
        <v>1.323</v>
      </c>
      <c r="CY118">
        <f>AB118</f>
        <v>191.17</v>
      </c>
      <c r="CZ118">
        <f>AF118</f>
        <v>179.17</v>
      </c>
      <c r="DA118">
        <f>AJ118</f>
        <v>1</v>
      </c>
      <c r="DB118">
        <f>ROUND((((ROUND(AT118*CZ118,2)*1.2)*1.25)*1.05),6)</f>
        <v>59.267249999999997</v>
      </c>
      <c r="DC118">
        <f>ROUND((((ROUND(AT118*AG118,2)*1.2)*1.25)*1.05),6)</f>
        <v>5.6070000000000002</v>
      </c>
      <c r="DD118" t="s">
        <v>3</v>
      </c>
      <c r="DE118" t="s">
        <v>3</v>
      </c>
      <c r="DF118">
        <f t="shared" si="70"/>
        <v>0</v>
      </c>
      <c r="DG118">
        <f t="shared" si="69"/>
        <v>237.04</v>
      </c>
      <c r="DH118">
        <f t="shared" si="68"/>
        <v>22.4</v>
      </c>
      <c r="DI118">
        <f t="shared" si="67"/>
        <v>0</v>
      </c>
      <c r="DJ118">
        <f>DG118</f>
        <v>237.04</v>
      </c>
      <c r="DK118">
        <v>0</v>
      </c>
      <c r="DL118" t="s">
        <v>1327</v>
      </c>
      <c r="DM118">
        <v>0</v>
      </c>
      <c r="DN118" t="s">
        <v>1319</v>
      </c>
      <c r="DO118">
        <v>16.93</v>
      </c>
    </row>
    <row r="119" spans="1:119" x14ac:dyDescent="0.2">
      <c r="A119">
        <f>ROW(Source!A292)</f>
        <v>292</v>
      </c>
      <c r="B119">
        <v>56661434</v>
      </c>
      <c r="C119">
        <v>56663287</v>
      </c>
      <c r="D119">
        <v>54738788</v>
      </c>
      <c r="E119">
        <v>1</v>
      </c>
      <c r="F119">
        <v>1</v>
      </c>
      <c r="G119">
        <v>1081</v>
      </c>
      <c r="H119">
        <v>3</v>
      </c>
      <c r="I119" t="s">
        <v>1390</v>
      </c>
      <c r="J119" t="s">
        <v>1391</v>
      </c>
      <c r="K119" t="s">
        <v>1392</v>
      </c>
      <c r="L119">
        <v>1296</v>
      </c>
      <c r="N119">
        <v>1002</v>
      </c>
      <c r="O119" t="s">
        <v>678</v>
      </c>
      <c r="P119" t="s">
        <v>678</v>
      </c>
      <c r="Q119">
        <v>1</v>
      </c>
      <c r="W119">
        <v>0</v>
      </c>
      <c r="X119">
        <v>1977302506</v>
      </c>
      <c r="Y119">
        <f>(((AT119*1)*1)*1)</f>
        <v>1.07</v>
      </c>
      <c r="AA119">
        <v>84.21</v>
      </c>
      <c r="AB119">
        <v>0</v>
      </c>
      <c r="AC119">
        <v>0</v>
      </c>
      <c r="AD119">
        <v>0</v>
      </c>
      <c r="AE119">
        <v>84.21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1.07</v>
      </c>
      <c r="AU119" t="s">
        <v>105</v>
      </c>
      <c r="AV119">
        <v>0</v>
      </c>
      <c r="AW119">
        <v>2</v>
      </c>
      <c r="AX119">
        <v>56663304</v>
      </c>
      <c r="AY119">
        <v>1</v>
      </c>
      <c r="AZ119">
        <v>0</v>
      </c>
      <c r="BA119">
        <v>131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ROUND(Y119*Source!I292,9)</f>
        <v>4.28</v>
      </c>
      <c r="CY119">
        <f>AA119</f>
        <v>84.21</v>
      </c>
      <c r="CZ119">
        <f>AE119</f>
        <v>84.21</v>
      </c>
      <c r="DA119">
        <f>AI119</f>
        <v>1</v>
      </c>
      <c r="DB119">
        <f>ROUND((((ROUND(AT119*CZ119,2)*1)*1)*1),6)</f>
        <v>90.1</v>
      </c>
      <c r="DC119">
        <f>ROUND((((ROUND(AT119*AG119,2)*1)*1)*1),6)</f>
        <v>0</v>
      </c>
      <c r="DD119" t="s">
        <v>3</v>
      </c>
      <c r="DE119" t="s">
        <v>3</v>
      </c>
      <c r="DF119">
        <f t="shared" si="70"/>
        <v>360.42</v>
      </c>
      <c r="DG119">
        <f t="shared" si="69"/>
        <v>0</v>
      </c>
      <c r="DH119">
        <f t="shared" si="68"/>
        <v>0</v>
      </c>
      <c r="DI119">
        <f t="shared" si="67"/>
        <v>0</v>
      </c>
      <c r="DJ119">
        <f>DF119</f>
        <v>360.42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ROW(Source!A292)</f>
        <v>292</v>
      </c>
      <c r="B120">
        <v>56661434</v>
      </c>
      <c r="C120">
        <v>56663287</v>
      </c>
      <c r="D120">
        <v>54758409</v>
      </c>
      <c r="E120">
        <v>1</v>
      </c>
      <c r="F120">
        <v>1</v>
      </c>
      <c r="G120">
        <v>1081</v>
      </c>
      <c r="H120">
        <v>3</v>
      </c>
      <c r="I120" t="s">
        <v>327</v>
      </c>
      <c r="J120" t="s">
        <v>330</v>
      </c>
      <c r="K120" t="s">
        <v>328</v>
      </c>
      <c r="L120">
        <v>1327</v>
      </c>
      <c r="N120">
        <v>1005</v>
      </c>
      <c r="O120" t="s">
        <v>329</v>
      </c>
      <c r="P120" t="s">
        <v>329</v>
      </c>
      <c r="Q120">
        <v>1</v>
      </c>
      <c r="W120">
        <v>0</v>
      </c>
      <c r="X120">
        <v>-1350445412</v>
      </c>
      <c r="Y120">
        <f>(((AT120*1)*1)*1)</f>
        <v>100</v>
      </c>
      <c r="AA120">
        <v>125.58</v>
      </c>
      <c r="AB120">
        <v>0</v>
      </c>
      <c r="AC120">
        <v>0</v>
      </c>
      <c r="AD120">
        <v>0</v>
      </c>
      <c r="AE120">
        <v>125.58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t="s">
        <v>3</v>
      </c>
      <c r="AT120">
        <v>100</v>
      </c>
      <c r="AU120" t="s">
        <v>105</v>
      </c>
      <c r="AV120">
        <v>0</v>
      </c>
      <c r="AW120">
        <v>1</v>
      </c>
      <c r="AX120">
        <v>-1</v>
      </c>
      <c r="AY120">
        <v>0</v>
      </c>
      <c r="AZ120">
        <v>0</v>
      </c>
      <c r="BA120" t="s">
        <v>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ROUND(Y120*Source!I292,9)</f>
        <v>400</v>
      </c>
      <c r="CY120">
        <f>AA120</f>
        <v>125.58</v>
      </c>
      <c r="CZ120">
        <f>AE120</f>
        <v>125.58</v>
      </c>
      <c r="DA120">
        <f>AI120</f>
        <v>1</v>
      </c>
      <c r="DB120">
        <f>ROUND((((ROUND(AT120*CZ120,2)*1)*1)*1),6)</f>
        <v>12558</v>
      </c>
      <c r="DC120">
        <f>ROUND((((ROUND(AT120*AG120,2)*1)*1)*1),6)</f>
        <v>0</v>
      </c>
      <c r="DD120" t="s">
        <v>3</v>
      </c>
      <c r="DE120" t="s">
        <v>3</v>
      </c>
      <c r="DF120">
        <f t="shared" si="70"/>
        <v>50232</v>
      </c>
      <c r="DG120">
        <f t="shared" si="69"/>
        <v>0</v>
      </c>
      <c r="DH120">
        <f t="shared" si="68"/>
        <v>0</v>
      </c>
      <c r="DI120">
        <f t="shared" si="67"/>
        <v>0</v>
      </c>
      <c r="DJ120">
        <f>DF120</f>
        <v>50232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ROW(Source!A292)</f>
        <v>292</v>
      </c>
      <c r="B121">
        <v>56661434</v>
      </c>
      <c r="C121">
        <v>56663287</v>
      </c>
      <c r="D121">
        <v>54747402</v>
      </c>
      <c r="E121">
        <v>1</v>
      </c>
      <c r="F121">
        <v>1</v>
      </c>
      <c r="G121">
        <v>1081</v>
      </c>
      <c r="H121">
        <v>3</v>
      </c>
      <c r="I121" t="s">
        <v>1393</v>
      </c>
      <c r="J121" t="s">
        <v>1394</v>
      </c>
      <c r="K121" t="s">
        <v>1395</v>
      </c>
      <c r="L121">
        <v>1354</v>
      </c>
      <c r="N121">
        <v>1010</v>
      </c>
      <c r="O121" t="s">
        <v>398</v>
      </c>
      <c r="P121" t="s">
        <v>398</v>
      </c>
      <c r="Q121">
        <v>1</v>
      </c>
      <c r="W121">
        <v>0</v>
      </c>
      <c r="X121">
        <v>451408244</v>
      </c>
      <c r="Y121">
        <f>(((AT121*1)*1)*1)</f>
        <v>0.17</v>
      </c>
      <c r="AA121">
        <v>7.74</v>
      </c>
      <c r="AB121">
        <v>0</v>
      </c>
      <c r="AC121">
        <v>0</v>
      </c>
      <c r="AD121">
        <v>0</v>
      </c>
      <c r="AE121">
        <v>7.74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0.17</v>
      </c>
      <c r="AU121" t="s">
        <v>105</v>
      </c>
      <c r="AV121">
        <v>0</v>
      </c>
      <c r="AW121">
        <v>2</v>
      </c>
      <c r="AX121">
        <v>56663305</v>
      </c>
      <c r="AY121">
        <v>1</v>
      </c>
      <c r="AZ121">
        <v>0</v>
      </c>
      <c r="BA121">
        <v>132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ROUND(Y121*Source!I292,9)</f>
        <v>0.68</v>
      </c>
      <c r="CY121">
        <f>AA121</f>
        <v>7.74</v>
      </c>
      <c r="CZ121">
        <f>AE121</f>
        <v>7.74</v>
      </c>
      <c r="DA121">
        <f>AI121</f>
        <v>1</v>
      </c>
      <c r="DB121">
        <f>ROUND((((ROUND(AT121*CZ121,2)*1)*1)*1),6)</f>
        <v>1.32</v>
      </c>
      <c r="DC121">
        <f>ROUND((((ROUND(AT121*AG121,2)*1)*1)*1),6)</f>
        <v>0</v>
      </c>
      <c r="DD121" t="s">
        <v>3</v>
      </c>
      <c r="DE121" t="s">
        <v>3</v>
      </c>
      <c r="DF121">
        <f t="shared" si="70"/>
        <v>5.26</v>
      </c>
      <c r="DG121">
        <f t="shared" si="69"/>
        <v>0</v>
      </c>
      <c r="DH121">
        <f t="shared" si="68"/>
        <v>0</v>
      </c>
      <c r="DI121">
        <f t="shared" si="67"/>
        <v>0</v>
      </c>
      <c r="DJ121">
        <f>DF121</f>
        <v>5.26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ROW(Source!A292)</f>
        <v>292</v>
      </c>
      <c r="B122">
        <v>56661434</v>
      </c>
      <c r="C122">
        <v>56663287</v>
      </c>
      <c r="D122">
        <v>54747352</v>
      </c>
      <c r="E122">
        <v>1</v>
      </c>
      <c r="F122">
        <v>1</v>
      </c>
      <c r="G122">
        <v>1081</v>
      </c>
      <c r="H122">
        <v>3</v>
      </c>
      <c r="I122" t="s">
        <v>1384</v>
      </c>
      <c r="J122" t="s">
        <v>1385</v>
      </c>
      <c r="K122" t="s">
        <v>1386</v>
      </c>
      <c r="L122">
        <v>1354</v>
      </c>
      <c r="N122">
        <v>1010</v>
      </c>
      <c r="O122" t="s">
        <v>398</v>
      </c>
      <c r="P122" t="s">
        <v>398</v>
      </c>
      <c r="Q122">
        <v>1</v>
      </c>
      <c r="W122">
        <v>0</v>
      </c>
      <c r="X122">
        <v>-1452932200</v>
      </c>
      <c r="Y122">
        <f>(((AT122*1)*1)*1)</f>
        <v>18.78</v>
      </c>
      <c r="AA122">
        <v>4.3600000000000003</v>
      </c>
      <c r="AB122">
        <v>0</v>
      </c>
      <c r="AC122">
        <v>0</v>
      </c>
      <c r="AD122">
        <v>0</v>
      </c>
      <c r="AE122">
        <v>4.3600000000000003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18.78</v>
      </c>
      <c r="AU122" t="s">
        <v>105</v>
      </c>
      <c r="AV122">
        <v>0</v>
      </c>
      <c r="AW122">
        <v>2</v>
      </c>
      <c r="AX122">
        <v>56663306</v>
      </c>
      <c r="AY122">
        <v>1</v>
      </c>
      <c r="AZ122">
        <v>0</v>
      </c>
      <c r="BA122">
        <v>133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ROUND(Y122*Source!I292,9)</f>
        <v>75.12</v>
      </c>
      <c r="CY122">
        <f>AA122</f>
        <v>4.3600000000000003</v>
      </c>
      <c r="CZ122">
        <f>AE122</f>
        <v>4.3600000000000003</v>
      </c>
      <c r="DA122">
        <f>AI122</f>
        <v>1</v>
      </c>
      <c r="DB122">
        <f>ROUND((((ROUND(AT122*CZ122,2)*1)*1)*1),6)</f>
        <v>81.88</v>
      </c>
      <c r="DC122">
        <f>ROUND((((ROUND(AT122*AG122,2)*1)*1)*1),6)</f>
        <v>0</v>
      </c>
      <c r="DD122" t="s">
        <v>3</v>
      </c>
      <c r="DE122" t="s">
        <v>3</v>
      </c>
      <c r="DF122">
        <f t="shared" si="70"/>
        <v>327.52</v>
      </c>
      <c r="DG122">
        <f t="shared" si="69"/>
        <v>0</v>
      </c>
      <c r="DH122">
        <f t="shared" si="68"/>
        <v>0</v>
      </c>
      <c r="DI122">
        <f t="shared" si="67"/>
        <v>0</v>
      </c>
      <c r="DJ122">
        <f>DF122</f>
        <v>327.52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ROW(Source!A293)</f>
        <v>293</v>
      </c>
      <c r="B123">
        <v>56661436</v>
      </c>
      <c r="C123">
        <v>56663287</v>
      </c>
      <c r="D123">
        <v>54702434</v>
      </c>
      <c r="E123">
        <v>1081</v>
      </c>
      <c r="F123">
        <v>1</v>
      </c>
      <c r="G123">
        <v>1081</v>
      </c>
      <c r="H123">
        <v>1</v>
      </c>
      <c r="I123" t="s">
        <v>1317</v>
      </c>
      <c r="J123" t="s">
        <v>3</v>
      </c>
      <c r="K123" t="s">
        <v>1318</v>
      </c>
      <c r="L123">
        <v>1191</v>
      </c>
      <c r="N123">
        <v>1013</v>
      </c>
      <c r="O123" t="s">
        <v>1319</v>
      </c>
      <c r="P123" t="s">
        <v>1319</v>
      </c>
      <c r="Q123">
        <v>1</v>
      </c>
      <c r="W123">
        <v>0</v>
      </c>
      <c r="X123">
        <v>476480486</v>
      </c>
      <c r="Y123">
        <f>(((AT123*1.2)*1.15)*1.05)</f>
        <v>133.53984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5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92.16</v>
      </c>
      <c r="AU123" t="s">
        <v>33</v>
      </c>
      <c r="AV123">
        <v>1</v>
      </c>
      <c r="AW123">
        <v>2</v>
      </c>
      <c r="AX123">
        <v>56663298</v>
      </c>
      <c r="AY123">
        <v>1</v>
      </c>
      <c r="AZ123">
        <v>0</v>
      </c>
      <c r="BA123">
        <v>140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ROUND(AT123*Source!I293*AH123*AL123,2)</f>
        <v>0</v>
      </c>
      <c r="CV123">
        <f>ROUND(Y123*Source!I293,9)</f>
        <v>534.15935999999999</v>
      </c>
      <c r="CW123">
        <v>0</v>
      </c>
      <c r="CX123">
        <f>ROUND(Y123*Source!I293,9)</f>
        <v>534.15935999999999</v>
      </c>
      <c r="CY123">
        <f>AD123</f>
        <v>0</v>
      </c>
      <c r="CZ123">
        <f>AH123</f>
        <v>0</v>
      </c>
      <c r="DA123">
        <f>AL123</f>
        <v>1</v>
      </c>
      <c r="DB123">
        <f>ROUND((((ROUND(AT123*CZ123,2)*1.2)*1.15)*1.05),6)</f>
        <v>0</v>
      </c>
      <c r="DC123">
        <f>ROUND((((ROUND(AT123*AG123,2)*1.2)*1.15)*1.05),6)</f>
        <v>0</v>
      </c>
      <c r="DD123" t="s">
        <v>3</v>
      </c>
      <c r="DE123" t="s">
        <v>3</v>
      </c>
      <c r="DF123">
        <f t="shared" si="70"/>
        <v>0</v>
      </c>
      <c r="DG123">
        <f t="shared" si="69"/>
        <v>0</v>
      </c>
      <c r="DH123">
        <f t="shared" si="68"/>
        <v>0</v>
      </c>
      <c r="DI123">
        <f t="shared" si="67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ROW(Source!A293)</f>
        <v>293</v>
      </c>
      <c r="B124">
        <v>56661436</v>
      </c>
      <c r="C124">
        <v>56663287</v>
      </c>
      <c r="D124">
        <v>54768339</v>
      </c>
      <c r="E124">
        <v>1</v>
      </c>
      <c r="F124">
        <v>1</v>
      </c>
      <c r="G124">
        <v>1081</v>
      </c>
      <c r="H124">
        <v>2</v>
      </c>
      <c r="I124" t="s">
        <v>1324</v>
      </c>
      <c r="J124" t="s">
        <v>1325</v>
      </c>
      <c r="K124" t="s">
        <v>1326</v>
      </c>
      <c r="L124">
        <v>1368</v>
      </c>
      <c r="N124">
        <v>1011</v>
      </c>
      <c r="O124" t="s">
        <v>1323</v>
      </c>
      <c r="P124" t="s">
        <v>1323</v>
      </c>
      <c r="Q124">
        <v>1</v>
      </c>
      <c r="W124">
        <v>0</v>
      </c>
      <c r="X124">
        <v>874612079</v>
      </c>
      <c r="Y124">
        <f>(((AT124*1.2)*1.25)*1.05)</f>
        <v>0.53550000000000009</v>
      </c>
      <c r="AA124">
        <v>0</v>
      </c>
      <c r="AB124">
        <v>1513.56</v>
      </c>
      <c r="AC124">
        <v>758.78</v>
      </c>
      <c r="AD124">
        <v>0</v>
      </c>
      <c r="AE124">
        <v>0</v>
      </c>
      <c r="AF124">
        <v>83.1</v>
      </c>
      <c r="AG124">
        <v>12.62</v>
      </c>
      <c r="AH124">
        <v>0</v>
      </c>
      <c r="AI124">
        <v>1</v>
      </c>
      <c r="AJ124">
        <v>17.07</v>
      </c>
      <c r="AK124">
        <v>56.35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0.34</v>
      </c>
      <c r="AU124" t="s">
        <v>32</v>
      </c>
      <c r="AV124">
        <v>0</v>
      </c>
      <c r="AW124">
        <v>2</v>
      </c>
      <c r="AX124">
        <v>56663299</v>
      </c>
      <c r="AY124">
        <v>1</v>
      </c>
      <c r="AZ124">
        <v>0</v>
      </c>
      <c r="BA124">
        <v>141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ROUND(Y124*Source!I293*DO124,9)</f>
        <v>27.032039999999999</v>
      </c>
      <c r="CX124">
        <f>ROUND(Y124*Source!I293,9)</f>
        <v>2.1419999999999999</v>
      </c>
      <c r="CY124">
        <f>AB124</f>
        <v>1513.56</v>
      </c>
      <c r="CZ124">
        <f>AF124</f>
        <v>83.1</v>
      </c>
      <c r="DA124">
        <f>AJ124</f>
        <v>17.07</v>
      </c>
      <c r="DB124">
        <f>ROUND((((ROUND(AT124*CZ124,2)*1.2)*1.25)*1.05),6)</f>
        <v>44.493749999999999</v>
      </c>
      <c r="DC124">
        <f>ROUND((((ROUND(AT124*AG124,2)*1.2)*1.25)*1.05),6)</f>
        <v>6.7567500000000003</v>
      </c>
      <c r="DD124" t="s">
        <v>3</v>
      </c>
      <c r="DE124" t="s">
        <v>3</v>
      </c>
      <c r="DF124">
        <f t="shared" si="70"/>
        <v>0</v>
      </c>
      <c r="DG124">
        <f>ROUND(ROUND(AF124*AJ124,2)*CX124,2)</f>
        <v>3038.47</v>
      </c>
      <c r="DH124">
        <f>ROUND(ROUND(AG124*AK124,2)*CX124,2)</f>
        <v>1523.26</v>
      </c>
      <c r="DI124">
        <f t="shared" si="67"/>
        <v>0</v>
      </c>
      <c r="DJ124">
        <f>DG124</f>
        <v>3038.47</v>
      </c>
      <c r="DK124">
        <v>0</v>
      </c>
      <c r="DL124" t="s">
        <v>1327</v>
      </c>
      <c r="DM124">
        <v>0</v>
      </c>
      <c r="DN124" t="s">
        <v>1319</v>
      </c>
      <c r="DO124">
        <v>12.62</v>
      </c>
    </row>
    <row r="125" spans="1:119" x14ac:dyDescent="0.2">
      <c r="A125">
        <f>ROW(Source!A293)</f>
        <v>293</v>
      </c>
      <c r="B125">
        <v>56661436</v>
      </c>
      <c r="C125">
        <v>56663287</v>
      </c>
      <c r="D125">
        <v>54768393</v>
      </c>
      <c r="E125">
        <v>1</v>
      </c>
      <c r="F125">
        <v>1</v>
      </c>
      <c r="G125">
        <v>1081</v>
      </c>
      <c r="H125">
        <v>2</v>
      </c>
      <c r="I125" t="s">
        <v>1387</v>
      </c>
      <c r="J125" t="s">
        <v>1388</v>
      </c>
      <c r="K125" t="s">
        <v>1389</v>
      </c>
      <c r="L125">
        <v>1368</v>
      </c>
      <c r="N125">
        <v>1011</v>
      </c>
      <c r="O125" t="s">
        <v>1323</v>
      </c>
      <c r="P125" t="s">
        <v>1323</v>
      </c>
      <c r="Q125">
        <v>1</v>
      </c>
      <c r="W125">
        <v>0</v>
      </c>
      <c r="X125">
        <v>-1895752648</v>
      </c>
      <c r="Y125">
        <f>(((AT125*1.2)*1.25)*1.05)</f>
        <v>2.0002500000000003</v>
      </c>
      <c r="AA125">
        <v>0</v>
      </c>
      <c r="AB125">
        <v>7.85</v>
      </c>
      <c r="AC125">
        <v>0</v>
      </c>
      <c r="AD125">
        <v>0</v>
      </c>
      <c r="AE125">
        <v>0</v>
      </c>
      <c r="AF125">
        <v>0.77</v>
      </c>
      <c r="AG125">
        <v>0</v>
      </c>
      <c r="AH125">
        <v>0</v>
      </c>
      <c r="AI125">
        <v>1</v>
      </c>
      <c r="AJ125">
        <v>9.56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1.27</v>
      </c>
      <c r="AU125" t="s">
        <v>32</v>
      </c>
      <c r="AV125">
        <v>0</v>
      </c>
      <c r="AW125">
        <v>2</v>
      </c>
      <c r="AX125">
        <v>56663301</v>
      </c>
      <c r="AY125">
        <v>1</v>
      </c>
      <c r="AZ125">
        <v>0</v>
      </c>
      <c r="BA125">
        <v>142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ROUND(Y125*Source!I293*DO125,9)</f>
        <v>0</v>
      </c>
      <c r="CX125">
        <f>ROUND(Y125*Source!I293,9)</f>
        <v>8.0009999999999994</v>
      </c>
      <c r="CY125">
        <f>AB125</f>
        <v>7.85</v>
      </c>
      <c r="CZ125">
        <f>AF125</f>
        <v>0.77</v>
      </c>
      <c r="DA125">
        <f>AJ125</f>
        <v>9.56</v>
      </c>
      <c r="DB125">
        <f>ROUND((((ROUND(AT125*CZ125,2)*1.2)*1.25)*1.05),6)</f>
        <v>1.5435000000000001</v>
      </c>
      <c r="DC125">
        <f>ROUND((((ROUND(AT125*AG125,2)*1.2)*1.25)*1.05),6)</f>
        <v>0</v>
      </c>
      <c r="DD125" t="s">
        <v>3</v>
      </c>
      <c r="DE125" t="s">
        <v>3</v>
      </c>
      <c r="DF125">
        <f t="shared" si="70"/>
        <v>0</v>
      </c>
      <c r="DG125">
        <f>ROUND(ROUND(AF125*AJ125,2)*CX125,2)</f>
        <v>58.89</v>
      </c>
      <c r="DH125">
        <f>ROUND(ROUND(AG125,2)*CX125,2)</f>
        <v>0</v>
      </c>
      <c r="DI125">
        <f t="shared" si="67"/>
        <v>0</v>
      </c>
      <c r="DJ125">
        <f>DG125</f>
        <v>58.89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ROW(Source!A293)</f>
        <v>293</v>
      </c>
      <c r="B126">
        <v>56661436</v>
      </c>
      <c r="C126">
        <v>56663287</v>
      </c>
      <c r="D126">
        <v>54768400</v>
      </c>
      <c r="E126">
        <v>1</v>
      </c>
      <c r="F126">
        <v>1</v>
      </c>
      <c r="G126">
        <v>1081</v>
      </c>
      <c r="H126">
        <v>2</v>
      </c>
      <c r="I126" t="s">
        <v>1365</v>
      </c>
      <c r="J126" t="s">
        <v>1366</v>
      </c>
      <c r="K126" t="s">
        <v>1367</v>
      </c>
      <c r="L126">
        <v>1368</v>
      </c>
      <c r="N126">
        <v>1011</v>
      </c>
      <c r="O126" t="s">
        <v>1323</v>
      </c>
      <c r="P126" t="s">
        <v>1323</v>
      </c>
      <c r="Q126">
        <v>1</v>
      </c>
      <c r="W126">
        <v>0</v>
      </c>
      <c r="X126">
        <v>-1412866184</v>
      </c>
      <c r="Y126">
        <f>(((AT126*1.2)*1.25)*1.05)</f>
        <v>6.583499999999999</v>
      </c>
      <c r="AA126">
        <v>0</v>
      </c>
      <c r="AB126">
        <v>4.41</v>
      </c>
      <c r="AC126">
        <v>0</v>
      </c>
      <c r="AD126">
        <v>0</v>
      </c>
      <c r="AE126">
        <v>0</v>
      </c>
      <c r="AF126">
        <v>0.42</v>
      </c>
      <c r="AG126">
        <v>0</v>
      </c>
      <c r="AH126">
        <v>0</v>
      </c>
      <c r="AI126">
        <v>1</v>
      </c>
      <c r="AJ126">
        <v>9.83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4.18</v>
      </c>
      <c r="AU126" t="s">
        <v>32</v>
      </c>
      <c r="AV126">
        <v>0</v>
      </c>
      <c r="AW126">
        <v>2</v>
      </c>
      <c r="AX126">
        <v>56663302</v>
      </c>
      <c r="AY126">
        <v>1</v>
      </c>
      <c r="AZ126">
        <v>0</v>
      </c>
      <c r="BA126">
        <v>143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ROUND(Y126*Source!I293*DO126,9)</f>
        <v>0</v>
      </c>
      <c r="CX126">
        <f>ROUND(Y126*Source!I293,9)</f>
        <v>26.334</v>
      </c>
      <c r="CY126">
        <f>AB126</f>
        <v>4.41</v>
      </c>
      <c r="CZ126">
        <f>AF126</f>
        <v>0.42</v>
      </c>
      <c r="DA126">
        <f>AJ126</f>
        <v>9.83</v>
      </c>
      <c r="DB126">
        <f>ROUND((((ROUND(AT126*CZ126,2)*1.2)*1.25)*1.05),6)</f>
        <v>2.7719999999999998</v>
      </c>
      <c r="DC126">
        <f>ROUND((((ROUND(AT126*AG126,2)*1.2)*1.25)*1.05),6)</f>
        <v>0</v>
      </c>
      <c r="DD126" t="s">
        <v>3</v>
      </c>
      <c r="DE126" t="s">
        <v>3</v>
      </c>
      <c r="DF126">
        <f t="shared" si="70"/>
        <v>0</v>
      </c>
      <c r="DG126">
        <f>ROUND(ROUND(AF126*AJ126,2)*CX126,2)</f>
        <v>108.76</v>
      </c>
      <c r="DH126">
        <f>ROUND(ROUND(AG126,2)*CX126,2)</f>
        <v>0</v>
      </c>
      <c r="DI126">
        <f t="shared" si="67"/>
        <v>0</v>
      </c>
      <c r="DJ126">
        <f>DG126</f>
        <v>108.76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ROW(Source!A293)</f>
        <v>293</v>
      </c>
      <c r="B127">
        <v>56661436</v>
      </c>
      <c r="C127">
        <v>56663287</v>
      </c>
      <c r="D127">
        <v>54768426</v>
      </c>
      <c r="E127">
        <v>1</v>
      </c>
      <c r="F127">
        <v>1</v>
      </c>
      <c r="G127">
        <v>1081</v>
      </c>
      <c r="H127">
        <v>2</v>
      </c>
      <c r="I127" t="s">
        <v>1368</v>
      </c>
      <c r="J127" t="s">
        <v>1369</v>
      </c>
      <c r="K127" t="s">
        <v>1370</v>
      </c>
      <c r="L127">
        <v>1368</v>
      </c>
      <c r="N127">
        <v>1011</v>
      </c>
      <c r="O127" t="s">
        <v>1323</v>
      </c>
      <c r="P127" t="s">
        <v>1323</v>
      </c>
      <c r="Q127">
        <v>1</v>
      </c>
      <c r="W127">
        <v>0</v>
      </c>
      <c r="X127">
        <v>-643591644</v>
      </c>
      <c r="Y127">
        <f>(((AT127*1.2)*1.25)*1.05)</f>
        <v>15.372000000000002</v>
      </c>
      <c r="AA127">
        <v>0</v>
      </c>
      <c r="AB127">
        <v>4.84</v>
      </c>
      <c r="AC127">
        <v>0</v>
      </c>
      <c r="AD127">
        <v>0</v>
      </c>
      <c r="AE127">
        <v>0</v>
      </c>
      <c r="AF127">
        <v>0.47</v>
      </c>
      <c r="AG127">
        <v>0</v>
      </c>
      <c r="AH127">
        <v>0</v>
      </c>
      <c r="AI127">
        <v>1</v>
      </c>
      <c r="AJ127">
        <v>9.66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9.76</v>
      </c>
      <c r="AU127" t="s">
        <v>32</v>
      </c>
      <c r="AV127">
        <v>0</v>
      </c>
      <c r="AW127">
        <v>2</v>
      </c>
      <c r="AX127">
        <v>56663303</v>
      </c>
      <c r="AY127">
        <v>1</v>
      </c>
      <c r="AZ127">
        <v>0</v>
      </c>
      <c r="BA127">
        <v>144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f>ROUND(Y127*Source!I293*DO127,9)</f>
        <v>0</v>
      </c>
      <c r="CX127">
        <f>ROUND(Y127*Source!I293,9)</f>
        <v>61.488</v>
      </c>
      <c r="CY127">
        <f>AB127</f>
        <v>4.84</v>
      </c>
      <c r="CZ127">
        <f>AF127</f>
        <v>0.47</v>
      </c>
      <c r="DA127">
        <f>AJ127</f>
        <v>9.66</v>
      </c>
      <c r="DB127">
        <f>ROUND((((ROUND(AT127*CZ127,2)*1.2)*1.25)*1.05),6)</f>
        <v>7.2292500000000004</v>
      </c>
      <c r="DC127">
        <f>ROUND((((ROUND(AT127*AG127,2)*1.2)*1.25)*1.05),6)</f>
        <v>0</v>
      </c>
      <c r="DD127" t="s">
        <v>3</v>
      </c>
      <c r="DE127" t="s">
        <v>3</v>
      </c>
      <c r="DF127">
        <f t="shared" si="70"/>
        <v>0</v>
      </c>
      <c r="DG127">
        <f>ROUND(ROUND(AF127*AJ127,2)*CX127,2)</f>
        <v>279.16000000000003</v>
      </c>
      <c r="DH127">
        <f>ROUND(ROUND(AG127,2)*CX127,2)</f>
        <v>0</v>
      </c>
      <c r="DI127">
        <f t="shared" si="67"/>
        <v>0</v>
      </c>
      <c r="DJ127">
        <f>DG127</f>
        <v>279.16000000000003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ROW(Source!A293)</f>
        <v>293</v>
      </c>
      <c r="B128">
        <v>56661436</v>
      </c>
      <c r="C128">
        <v>56663287</v>
      </c>
      <c r="D128">
        <v>54767573</v>
      </c>
      <c r="E128">
        <v>1</v>
      </c>
      <c r="F128">
        <v>1</v>
      </c>
      <c r="G128">
        <v>1081</v>
      </c>
      <c r="H128">
        <v>2</v>
      </c>
      <c r="I128" t="s">
        <v>1328</v>
      </c>
      <c r="J128" t="s">
        <v>1329</v>
      </c>
      <c r="K128" t="s">
        <v>1330</v>
      </c>
      <c r="L128">
        <v>1368</v>
      </c>
      <c r="N128">
        <v>1011</v>
      </c>
      <c r="O128" t="s">
        <v>1323</v>
      </c>
      <c r="P128" t="s">
        <v>1323</v>
      </c>
      <c r="Q128">
        <v>1</v>
      </c>
      <c r="W128">
        <v>0</v>
      </c>
      <c r="X128">
        <v>-44940208</v>
      </c>
      <c r="Y128">
        <f>(((AT128*1.2)*1.25)*1.05)</f>
        <v>0.33075000000000004</v>
      </c>
      <c r="AA128">
        <v>0</v>
      </c>
      <c r="AB128">
        <v>2758.65</v>
      </c>
      <c r="AC128">
        <v>1017.92</v>
      </c>
      <c r="AD128">
        <v>0</v>
      </c>
      <c r="AE128">
        <v>0</v>
      </c>
      <c r="AF128">
        <v>179.17</v>
      </c>
      <c r="AG128">
        <v>16.93</v>
      </c>
      <c r="AH128">
        <v>0</v>
      </c>
      <c r="AI128">
        <v>1</v>
      </c>
      <c r="AJ128">
        <v>14.43</v>
      </c>
      <c r="AK128">
        <v>56.35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0.21</v>
      </c>
      <c r="AU128" t="s">
        <v>32</v>
      </c>
      <c r="AV128">
        <v>0</v>
      </c>
      <c r="AW128">
        <v>2</v>
      </c>
      <c r="AX128">
        <v>56663300</v>
      </c>
      <c r="AY128">
        <v>1</v>
      </c>
      <c r="AZ128">
        <v>0</v>
      </c>
      <c r="BA128">
        <v>145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ROUND(Y128*Source!I293*DO128,9)</f>
        <v>22.398389999999999</v>
      </c>
      <c r="CX128">
        <f>ROUND(Y128*Source!I293,9)</f>
        <v>1.323</v>
      </c>
      <c r="CY128">
        <f>AB128</f>
        <v>2758.65</v>
      </c>
      <c r="CZ128">
        <f>AF128</f>
        <v>179.17</v>
      </c>
      <c r="DA128">
        <f>AJ128</f>
        <v>14.43</v>
      </c>
      <c r="DB128">
        <f>ROUND((((ROUND(AT128*CZ128,2)*1.2)*1.25)*1.05),6)</f>
        <v>59.267249999999997</v>
      </c>
      <c r="DC128">
        <f>ROUND((((ROUND(AT128*AG128,2)*1.2)*1.25)*1.05),6)</f>
        <v>5.6070000000000002</v>
      </c>
      <c r="DD128" t="s">
        <v>3</v>
      </c>
      <c r="DE128" t="s">
        <v>3</v>
      </c>
      <c r="DF128">
        <f t="shared" si="70"/>
        <v>0</v>
      </c>
      <c r="DG128">
        <f>ROUND(ROUND(AF128*AJ128,2)*CX128,2)</f>
        <v>3420.51</v>
      </c>
      <c r="DH128">
        <f>ROUND(ROUND(AG128*AK128,2)*CX128,2)</f>
        <v>1262.1600000000001</v>
      </c>
      <c r="DI128">
        <f t="shared" si="67"/>
        <v>0</v>
      </c>
      <c r="DJ128">
        <f>DG128</f>
        <v>3420.51</v>
      </c>
      <c r="DK128">
        <v>0</v>
      </c>
      <c r="DL128" t="s">
        <v>1327</v>
      </c>
      <c r="DM128">
        <v>0</v>
      </c>
      <c r="DN128" t="s">
        <v>1319</v>
      </c>
      <c r="DO128">
        <v>16.93</v>
      </c>
    </row>
    <row r="129" spans="1:119" x14ac:dyDescent="0.2">
      <c r="A129">
        <f>ROW(Source!A293)</f>
        <v>293</v>
      </c>
      <c r="B129">
        <v>56661436</v>
      </c>
      <c r="C129">
        <v>56663287</v>
      </c>
      <c r="D129">
        <v>54738788</v>
      </c>
      <c r="E129">
        <v>1</v>
      </c>
      <c r="F129">
        <v>1</v>
      </c>
      <c r="G129">
        <v>1081</v>
      </c>
      <c r="H129">
        <v>3</v>
      </c>
      <c r="I129" t="s">
        <v>1390</v>
      </c>
      <c r="J129" t="s">
        <v>1391</v>
      </c>
      <c r="K129" t="s">
        <v>1392</v>
      </c>
      <c r="L129">
        <v>1296</v>
      </c>
      <c r="N129">
        <v>1002</v>
      </c>
      <c r="O129" t="s">
        <v>678</v>
      </c>
      <c r="P129" t="s">
        <v>678</v>
      </c>
      <c r="Q129">
        <v>1</v>
      </c>
      <c r="W129">
        <v>0</v>
      </c>
      <c r="X129">
        <v>1977302506</v>
      </c>
      <c r="Y129">
        <f>(((AT129*1)*1)*1)</f>
        <v>1.07</v>
      </c>
      <c r="AA129">
        <v>410.94</v>
      </c>
      <c r="AB129">
        <v>0</v>
      </c>
      <c r="AC129">
        <v>0</v>
      </c>
      <c r="AD129">
        <v>0</v>
      </c>
      <c r="AE129">
        <v>84.21</v>
      </c>
      <c r="AF129">
        <v>0</v>
      </c>
      <c r="AG129">
        <v>0</v>
      </c>
      <c r="AH129">
        <v>0</v>
      </c>
      <c r="AI129">
        <v>4.88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1.07</v>
      </c>
      <c r="AU129" t="s">
        <v>105</v>
      </c>
      <c r="AV129">
        <v>0</v>
      </c>
      <c r="AW129">
        <v>2</v>
      </c>
      <c r="AX129">
        <v>56663304</v>
      </c>
      <c r="AY129">
        <v>1</v>
      </c>
      <c r="AZ129">
        <v>0</v>
      </c>
      <c r="BA129">
        <v>146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ROUND(Y129*Source!I293,9)</f>
        <v>4.28</v>
      </c>
      <c r="CY129">
        <f>AA129</f>
        <v>410.94</v>
      </c>
      <c r="CZ129">
        <f>AE129</f>
        <v>84.21</v>
      </c>
      <c r="DA129">
        <f>AI129</f>
        <v>4.88</v>
      </c>
      <c r="DB129">
        <f>ROUND((((ROUND(AT129*CZ129,2)*1)*1)*1),6)</f>
        <v>90.1</v>
      </c>
      <c r="DC129">
        <f>ROUND((((ROUND(AT129*AG129,2)*1)*1)*1),6)</f>
        <v>0</v>
      </c>
      <c r="DD129" t="s">
        <v>3</v>
      </c>
      <c r="DE129" t="s">
        <v>3</v>
      </c>
      <c r="DF129">
        <f>ROUND(ROUND(AE129*AI129,2)*CX129,2)</f>
        <v>1758.82</v>
      </c>
      <c r="DG129">
        <f t="shared" ref="DG129:DG143" si="71">ROUND(ROUND(AF129,2)*CX129,2)</f>
        <v>0</v>
      </c>
      <c r="DH129">
        <f t="shared" ref="DH129:DH143" si="72">ROUND(ROUND(AG129,2)*CX129,2)</f>
        <v>0</v>
      </c>
      <c r="DI129">
        <f t="shared" si="67"/>
        <v>0</v>
      </c>
      <c r="DJ129">
        <f>DF129</f>
        <v>1758.82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ROW(Source!A293)</f>
        <v>293</v>
      </c>
      <c r="B130">
        <v>56661436</v>
      </c>
      <c r="C130">
        <v>56663287</v>
      </c>
      <c r="D130">
        <v>54758409</v>
      </c>
      <c r="E130">
        <v>1</v>
      </c>
      <c r="F130">
        <v>1</v>
      </c>
      <c r="G130">
        <v>1081</v>
      </c>
      <c r="H130">
        <v>3</v>
      </c>
      <c r="I130" t="s">
        <v>327</v>
      </c>
      <c r="J130" t="s">
        <v>330</v>
      </c>
      <c r="K130" t="s">
        <v>328</v>
      </c>
      <c r="L130">
        <v>1327</v>
      </c>
      <c r="N130">
        <v>1005</v>
      </c>
      <c r="O130" t="s">
        <v>329</v>
      </c>
      <c r="P130" t="s">
        <v>329</v>
      </c>
      <c r="Q130">
        <v>1</v>
      </c>
      <c r="W130">
        <v>0</v>
      </c>
      <c r="X130">
        <v>-1350445412</v>
      </c>
      <c r="Y130">
        <f>(((AT130*1)*1)*1)</f>
        <v>100</v>
      </c>
      <c r="AA130">
        <v>1067.43</v>
      </c>
      <c r="AB130">
        <v>0</v>
      </c>
      <c r="AC130">
        <v>0</v>
      </c>
      <c r="AD130">
        <v>0</v>
      </c>
      <c r="AE130">
        <v>125.58</v>
      </c>
      <c r="AF130">
        <v>0</v>
      </c>
      <c r="AG130">
        <v>0</v>
      </c>
      <c r="AH130">
        <v>0</v>
      </c>
      <c r="AI130">
        <v>8.5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3</v>
      </c>
      <c r="AT130">
        <v>100</v>
      </c>
      <c r="AU130" t="s">
        <v>105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ROUND(Y130*Source!I293,9)</f>
        <v>400</v>
      </c>
      <c r="CY130">
        <f>AA130</f>
        <v>1067.43</v>
      </c>
      <c r="CZ130">
        <f>AE130</f>
        <v>125.58</v>
      </c>
      <c r="DA130">
        <f>AI130</f>
        <v>8.5</v>
      </c>
      <c r="DB130">
        <f>ROUND((((ROUND(AT130*CZ130,2)*1)*1)*1),6)</f>
        <v>12558</v>
      </c>
      <c r="DC130">
        <f>ROUND((((ROUND(AT130*AG130,2)*1)*1)*1),6)</f>
        <v>0</v>
      </c>
      <c r="DD130" t="s">
        <v>3</v>
      </c>
      <c r="DE130" t="s">
        <v>3</v>
      </c>
      <c r="DF130">
        <f>ROUND(ROUND(AE130*AI130,2)*CX130,2)</f>
        <v>426972</v>
      </c>
      <c r="DG130">
        <f t="shared" si="71"/>
        <v>0</v>
      </c>
      <c r="DH130">
        <f t="shared" si="72"/>
        <v>0</v>
      </c>
      <c r="DI130">
        <f t="shared" si="67"/>
        <v>0</v>
      </c>
      <c r="DJ130">
        <f>DF130</f>
        <v>426972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ROW(Source!A293)</f>
        <v>293</v>
      </c>
      <c r="B131">
        <v>56661436</v>
      </c>
      <c r="C131">
        <v>56663287</v>
      </c>
      <c r="D131">
        <v>54747402</v>
      </c>
      <c r="E131">
        <v>1</v>
      </c>
      <c r="F131">
        <v>1</v>
      </c>
      <c r="G131">
        <v>1081</v>
      </c>
      <c r="H131">
        <v>3</v>
      </c>
      <c r="I131" t="s">
        <v>1393</v>
      </c>
      <c r="J131" t="s">
        <v>1394</v>
      </c>
      <c r="K131" t="s">
        <v>1395</v>
      </c>
      <c r="L131">
        <v>1354</v>
      </c>
      <c r="N131">
        <v>1010</v>
      </c>
      <c r="O131" t="s">
        <v>398</v>
      </c>
      <c r="P131" t="s">
        <v>398</v>
      </c>
      <c r="Q131">
        <v>1</v>
      </c>
      <c r="W131">
        <v>0</v>
      </c>
      <c r="X131">
        <v>451408244</v>
      </c>
      <c r="Y131">
        <f>(((AT131*1)*1)*1)</f>
        <v>0.17</v>
      </c>
      <c r="AA131">
        <v>152.94</v>
      </c>
      <c r="AB131">
        <v>0</v>
      </c>
      <c r="AC131">
        <v>0</v>
      </c>
      <c r="AD131">
        <v>0</v>
      </c>
      <c r="AE131">
        <v>7.74</v>
      </c>
      <c r="AF131">
        <v>0</v>
      </c>
      <c r="AG131">
        <v>0</v>
      </c>
      <c r="AH131">
        <v>0</v>
      </c>
      <c r="AI131">
        <v>19.760000000000002</v>
      </c>
      <c r="AJ131">
        <v>1</v>
      </c>
      <c r="AK131">
        <v>1</v>
      </c>
      <c r="AL131">
        <v>1</v>
      </c>
      <c r="AM131">
        <v>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0.17</v>
      </c>
      <c r="AU131" t="s">
        <v>105</v>
      </c>
      <c r="AV131">
        <v>0</v>
      </c>
      <c r="AW131">
        <v>2</v>
      </c>
      <c r="AX131">
        <v>56663305</v>
      </c>
      <c r="AY131">
        <v>1</v>
      </c>
      <c r="AZ131">
        <v>0</v>
      </c>
      <c r="BA131">
        <v>147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ROUND(Y131*Source!I293,9)</f>
        <v>0.68</v>
      </c>
      <c r="CY131">
        <f>AA131</f>
        <v>152.94</v>
      </c>
      <c r="CZ131">
        <f>AE131</f>
        <v>7.74</v>
      </c>
      <c r="DA131">
        <f>AI131</f>
        <v>19.760000000000002</v>
      </c>
      <c r="DB131">
        <f>ROUND((((ROUND(AT131*CZ131,2)*1)*1)*1),6)</f>
        <v>1.32</v>
      </c>
      <c r="DC131">
        <f>ROUND((((ROUND(AT131*AG131,2)*1)*1)*1),6)</f>
        <v>0</v>
      </c>
      <c r="DD131" t="s">
        <v>3</v>
      </c>
      <c r="DE131" t="s">
        <v>3</v>
      </c>
      <c r="DF131">
        <f>ROUND(ROUND(AE131*AI131,2)*CX131,2)</f>
        <v>104</v>
      </c>
      <c r="DG131">
        <f t="shared" si="71"/>
        <v>0</v>
      </c>
      <c r="DH131">
        <f t="shared" si="72"/>
        <v>0</v>
      </c>
      <c r="DI131">
        <f t="shared" si="67"/>
        <v>0</v>
      </c>
      <c r="DJ131">
        <f>DF131</f>
        <v>104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ROW(Source!A293)</f>
        <v>293</v>
      </c>
      <c r="B132">
        <v>56661436</v>
      </c>
      <c r="C132">
        <v>56663287</v>
      </c>
      <c r="D132">
        <v>54747352</v>
      </c>
      <c r="E132">
        <v>1</v>
      </c>
      <c r="F132">
        <v>1</v>
      </c>
      <c r="G132">
        <v>1081</v>
      </c>
      <c r="H132">
        <v>3</v>
      </c>
      <c r="I132" t="s">
        <v>1384</v>
      </c>
      <c r="J132" t="s">
        <v>1385</v>
      </c>
      <c r="K132" t="s">
        <v>1386</v>
      </c>
      <c r="L132">
        <v>1354</v>
      </c>
      <c r="N132">
        <v>1010</v>
      </c>
      <c r="O132" t="s">
        <v>398</v>
      </c>
      <c r="P132" t="s">
        <v>398</v>
      </c>
      <c r="Q132">
        <v>1</v>
      </c>
      <c r="W132">
        <v>0</v>
      </c>
      <c r="X132">
        <v>-1452932200</v>
      </c>
      <c r="Y132">
        <f>(((AT132*1)*1)*1)</f>
        <v>18.78</v>
      </c>
      <c r="AA132">
        <v>13.39</v>
      </c>
      <c r="AB132">
        <v>0</v>
      </c>
      <c r="AC132">
        <v>0</v>
      </c>
      <c r="AD132">
        <v>0</v>
      </c>
      <c r="AE132">
        <v>4.3600000000000003</v>
      </c>
      <c r="AF132">
        <v>0</v>
      </c>
      <c r="AG132">
        <v>0</v>
      </c>
      <c r="AH132">
        <v>0</v>
      </c>
      <c r="AI132">
        <v>3.07</v>
      </c>
      <c r="AJ132">
        <v>1</v>
      </c>
      <c r="AK132">
        <v>1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18.78</v>
      </c>
      <c r="AU132" t="s">
        <v>105</v>
      </c>
      <c r="AV132">
        <v>0</v>
      </c>
      <c r="AW132">
        <v>2</v>
      </c>
      <c r="AX132">
        <v>56663306</v>
      </c>
      <c r="AY132">
        <v>1</v>
      </c>
      <c r="AZ132">
        <v>0</v>
      </c>
      <c r="BA132">
        <v>148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ROUND(Y132*Source!I293,9)</f>
        <v>75.12</v>
      </c>
      <c r="CY132">
        <f>AA132</f>
        <v>13.39</v>
      </c>
      <c r="CZ132">
        <f>AE132</f>
        <v>4.3600000000000003</v>
      </c>
      <c r="DA132">
        <f>AI132</f>
        <v>3.07</v>
      </c>
      <c r="DB132">
        <f>ROUND((((ROUND(AT132*CZ132,2)*1)*1)*1),6)</f>
        <v>81.88</v>
      </c>
      <c r="DC132">
        <f>ROUND((((ROUND(AT132*AG132,2)*1)*1)*1),6)</f>
        <v>0</v>
      </c>
      <c r="DD132" t="s">
        <v>3</v>
      </c>
      <c r="DE132" t="s">
        <v>3</v>
      </c>
      <c r="DF132">
        <f>ROUND(ROUND(AE132*AI132,2)*CX132,2)</f>
        <v>1005.86</v>
      </c>
      <c r="DG132">
        <f t="shared" si="71"/>
        <v>0</v>
      </c>
      <c r="DH132">
        <f t="shared" si="72"/>
        <v>0</v>
      </c>
      <c r="DI132">
        <f t="shared" si="67"/>
        <v>0</v>
      </c>
      <c r="DJ132">
        <f>DF132</f>
        <v>1005.86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ROW(Source!A296)</f>
        <v>296</v>
      </c>
      <c r="B133">
        <v>56661434</v>
      </c>
      <c r="C133">
        <v>56663314</v>
      </c>
      <c r="D133">
        <v>54702434</v>
      </c>
      <c r="E133">
        <v>1081</v>
      </c>
      <c r="F133">
        <v>1</v>
      </c>
      <c r="G133">
        <v>1081</v>
      </c>
      <c r="H133">
        <v>1</v>
      </c>
      <c r="I133" t="s">
        <v>1317</v>
      </c>
      <c r="J133" t="s">
        <v>3</v>
      </c>
      <c r="K133" t="s">
        <v>1318</v>
      </c>
      <c r="L133">
        <v>1191</v>
      </c>
      <c r="N133">
        <v>1013</v>
      </c>
      <c r="O133" t="s">
        <v>1319</v>
      </c>
      <c r="P133" t="s">
        <v>1319</v>
      </c>
      <c r="Q133">
        <v>1</v>
      </c>
      <c r="W133">
        <v>0</v>
      </c>
      <c r="X133">
        <v>476480486</v>
      </c>
      <c r="Y133">
        <f>(((AT133*1.2)*1.15)*1.05)</f>
        <v>88.925129999999996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61.37</v>
      </c>
      <c r="AU133" t="s">
        <v>33</v>
      </c>
      <c r="AV133">
        <v>1</v>
      </c>
      <c r="AW133">
        <v>2</v>
      </c>
      <c r="AX133">
        <v>56663325</v>
      </c>
      <c r="AY133">
        <v>1</v>
      </c>
      <c r="AZ133">
        <v>0</v>
      </c>
      <c r="BA133">
        <v>155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ROUND(AT133*Source!I296*AH133*AL133,2)</f>
        <v>0</v>
      </c>
      <c r="CV133">
        <f>ROUND(Y133*Source!I296,9)</f>
        <v>719.40430170000002</v>
      </c>
      <c r="CW133">
        <v>0</v>
      </c>
      <c r="CX133">
        <f>ROUND(Y133*Source!I296,9)</f>
        <v>719.40430170000002</v>
      </c>
      <c r="CY133">
        <f>AD133</f>
        <v>0</v>
      </c>
      <c r="CZ133">
        <f>AH133</f>
        <v>0</v>
      </c>
      <c r="DA133">
        <f>AL133</f>
        <v>1</v>
      </c>
      <c r="DB133">
        <f>ROUND((((ROUND(AT133*CZ133,2)*1.2)*1.15)*1.05),6)</f>
        <v>0</v>
      </c>
      <c r="DC133">
        <f>ROUND((((ROUND(AT133*AG133,2)*1.2)*1.15)*1.05),6)</f>
        <v>0</v>
      </c>
      <c r="DD133" t="s">
        <v>3</v>
      </c>
      <c r="DE133" t="s">
        <v>3</v>
      </c>
      <c r="DF133">
        <f t="shared" ref="DF133:DF148" si="73">ROUND(ROUND(AE133,2)*CX133,2)</f>
        <v>0</v>
      </c>
      <c r="DG133">
        <f t="shared" si="71"/>
        <v>0</v>
      </c>
      <c r="DH133">
        <f t="shared" si="72"/>
        <v>0</v>
      </c>
      <c r="DI133">
        <f t="shared" si="67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ROW(Source!A296)</f>
        <v>296</v>
      </c>
      <c r="B134">
        <v>56661434</v>
      </c>
      <c r="C134">
        <v>56663314</v>
      </c>
      <c r="D134">
        <v>54768339</v>
      </c>
      <c r="E134">
        <v>1</v>
      </c>
      <c r="F134">
        <v>1</v>
      </c>
      <c r="G134">
        <v>1081</v>
      </c>
      <c r="H134">
        <v>2</v>
      </c>
      <c r="I134" t="s">
        <v>1324</v>
      </c>
      <c r="J134" t="s">
        <v>1325</v>
      </c>
      <c r="K134" t="s">
        <v>1326</v>
      </c>
      <c r="L134">
        <v>1368</v>
      </c>
      <c r="N134">
        <v>1011</v>
      </c>
      <c r="O134" t="s">
        <v>1323</v>
      </c>
      <c r="P134" t="s">
        <v>1323</v>
      </c>
      <c r="Q134">
        <v>1</v>
      </c>
      <c r="W134">
        <v>0</v>
      </c>
      <c r="X134">
        <v>874612079</v>
      </c>
      <c r="Y134">
        <f>(((AT134*1.2)*1.25)*1.05)</f>
        <v>0.45674999999999993</v>
      </c>
      <c r="AA134">
        <v>0</v>
      </c>
      <c r="AB134">
        <v>88.67</v>
      </c>
      <c r="AC134">
        <v>13.47</v>
      </c>
      <c r="AD134">
        <v>0</v>
      </c>
      <c r="AE134">
        <v>0</v>
      </c>
      <c r="AF134">
        <v>83.1</v>
      </c>
      <c r="AG134">
        <v>12.62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0.28999999999999998</v>
      </c>
      <c r="AU134" t="s">
        <v>32</v>
      </c>
      <c r="AV134">
        <v>0</v>
      </c>
      <c r="AW134">
        <v>2</v>
      </c>
      <c r="AX134">
        <v>56663326</v>
      </c>
      <c r="AY134">
        <v>1</v>
      </c>
      <c r="AZ134">
        <v>0</v>
      </c>
      <c r="BA134">
        <v>156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ROUND(Y134*Source!I296*DO134,9)</f>
        <v>46.632256650000002</v>
      </c>
      <c r="CX134">
        <f>ROUND(Y134*Source!I296,9)</f>
        <v>3.6951075000000002</v>
      </c>
      <c r="CY134">
        <f>AB134</f>
        <v>88.67</v>
      </c>
      <c r="CZ134">
        <f>AF134</f>
        <v>83.1</v>
      </c>
      <c r="DA134">
        <f>AJ134</f>
        <v>1</v>
      </c>
      <c r="DB134">
        <f>ROUND((((ROUND(AT134*CZ134,2)*1.2)*1.25)*1.05),6)</f>
        <v>37.957500000000003</v>
      </c>
      <c r="DC134">
        <f>ROUND((((ROUND(AT134*AG134,2)*1.2)*1.25)*1.05),6)</f>
        <v>5.7645</v>
      </c>
      <c r="DD134" t="s">
        <v>3</v>
      </c>
      <c r="DE134" t="s">
        <v>3</v>
      </c>
      <c r="DF134">
        <f t="shared" si="73"/>
        <v>0</v>
      </c>
      <c r="DG134">
        <f t="shared" si="71"/>
        <v>307.06</v>
      </c>
      <c r="DH134">
        <f t="shared" si="72"/>
        <v>46.63</v>
      </c>
      <c r="DI134">
        <f t="shared" si="67"/>
        <v>0</v>
      </c>
      <c r="DJ134">
        <f>DG134</f>
        <v>307.06</v>
      </c>
      <c r="DK134">
        <v>0</v>
      </c>
      <c r="DL134" t="s">
        <v>1327</v>
      </c>
      <c r="DM134">
        <v>0</v>
      </c>
      <c r="DN134" t="s">
        <v>1319</v>
      </c>
      <c r="DO134">
        <v>12.62</v>
      </c>
    </row>
    <row r="135" spans="1:119" x14ac:dyDescent="0.2">
      <c r="A135">
        <f>ROW(Source!A296)</f>
        <v>296</v>
      </c>
      <c r="B135">
        <v>56661434</v>
      </c>
      <c r="C135">
        <v>56663314</v>
      </c>
      <c r="D135">
        <v>54768393</v>
      </c>
      <c r="E135">
        <v>1</v>
      </c>
      <c r="F135">
        <v>1</v>
      </c>
      <c r="G135">
        <v>1081</v>
      </c>
      <c r="H135">
        <v>2</v>
      </c>
      <c r="I135" t="s">
        <v>1387</v>
      </c>
      <c r="J135" t="s">
        <v>1388</v>
      </c>
      <c r="K135" t="s">
        <v>1389</v>
      </c>
      <c r="L135">
        <v>1368</v>
      </c>
      <c r="N135">
        <v>1011</v>
      </c>
      <c r="O135" t="s">
        <v>1323</v>
      </c>
      <c r="P135" t="s">
        <v>1323</v>
      </c>
      <c r="Q135">
        <v>1</v>
      </c>
      <c r="W135">
        <v>0</v>
      </c>
      <c r="X135">
        <v>-1895752648</v>
      </c>
      <c r="Y135">
        <f>(((AT135*1.2)*1.25)*1.05)</f>
        <v>0.85050000000000014</v>
      </c>
      <c r="AA135">
        <v>0</v>
      </c>
      <c r="AB135">
        <v>0.82</v>
      </c>
      <c r="AC135">
        <v>0</v>
      </c>
      <c r="AD135">
        <v>0</v>
      </c>
      <c r="AE135">
        <v>0</v>
      </c>
      <c r="AF135">
        <v>0.77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0.54</v>
      </c>
      <c r="AU135" t="s">
        <v>32</v>
      </c>
      <c r="AV135">
        <v>0</v>
      </c>
      <c r="AW135">
        <v>2</v>
      </c>
      <c r="AX135">
        <v>56663328</v>
      </c>
      <c r="AY135">
        <v>1</v>
      </c>
      <c r="AZ135">
        <v>0</v>
      </c>
      <c r="BA135">
        <v>157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f>ROUND(Y135*Source!I296*DO135,9)</f>
        <v>0</v>
      </c>
      <c r="CX135">
        <f>ROUND(Y135*Source!I296,9)</f>
        <v>6.8805449999999997</v>
      </c>
      <c r="CY135">
        <f>AB135</f>
        <v>0.82</v>
      </c>
      <c r="CZ135">
        <f>AF135</f>
        <v>0.77</v>
      </c>
      <c r="DA135">
        <f>AJ135</f>
        <v>1</v>
      </c>
      <c r="DB135">
        <f>ROUND((((ROUND(AT135*CZ135,2)*1.2)*1.25)*1.05),6)</f>
        <v>0.66149999999999998</v>
      </c>
      <c r="DC135">
        <f>ROUND((((ROUND(AT135*AG135,2)*1.2)*1.25)*1.05),6)</f>
        <v>0</v>
      </c>
      <c r="DD135" t="s">
        <v>3</v>
      </c>
      <c r="DE135" t="s">
        <v>3</v>
      </c>
      <c r="DF135">
        <f t="shared" si="73"/>
        <v>0</v>
      </c>
      <c r="DG135">
        <f t="shared" si="71"/>
        <v>5.3</v>
      </c>
      <c r="DH135">
        <f t="shared" si="72"/>
        <v>0</v>
      </c>
      <c r="DI135">
        <f t="shared" si="67"/>
        <v>0</v>
      </c>
      <c r="DJ135">
        <f>DG135</f>
        <v>5.3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ROW(Source!A296)</f>
        <v>296</v>
      </c>
      <c r="B136">
        <v>56661434</v>
      </c>
      <c r="C136">
        <v>56663314</v>
      </c>
      <c r="D136">
        <v>54768400</v>
      </c>
      <c r="E136">
        <v>1</v>
      </c>
      <c r="F136">
        <v>1</v>
      </c>
      <c r="G136">
        <v>1081</v>
      </c>
      <c r="H136">
        <v>2</v>
      </c>
      <c r="I136" t="s">
        <v>1365</v>
      </c>
      <c r="J136" t="s">
        <v>1366</v>
      </c>
      <c r="K136" t="s">
        <v>1367</v>
      </c>
      <c r="L136">
        <v>1368</v>
      </c>
      <c r="N136">
        <v>1011</v>
      </c>
      <c r="O136" t="s">
        <v>1323</v>
      </c>
      <c r="P136" t="s">
        <v>1323</v>
      </c>
      <c r="Q136">
        <v>1</v>
      </c>
      <c r="W136">
        <v>0</v>
      </c>
      <c r="X136">
        <v>-1412866184</v>
      </c>
      <c r="Y136">
        <f>(((AT136*1.2)*1.25)*1.05)</f>
        <v>4.1107499999999995</v>
      </c>
      <c r="AA136">
        <v>0</v>
      </c>
      <c r="AB136">
        <v>0.45</v>
      </c>
      <c r="AC136">
        <v>0</v>
      </c>
      <c r="AD136">
        <v>0</v>
      </c>
      <c r="AE136">
        <v>0</v>
      </c>
      <c r="AF136">
        <v>0.42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2.61</v>
      </c>
      <c r="AU136" t="s">
        <v>32</v>
      </c>
      <c r="AV136">
        <v>0</v>
      </c>
      <c r="AW136">
        <v>2</v>
      </c>
      <c r="AX136">
        <v>56663329</v>
      </c>
      <c r="AY136">
        <v>1</v>
      </c>
      <c r="AZ136">
        <v>0</v>
      </c>
      <c r="BA136">
        <v>158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ROUND(Y136*Source!I296*DO136,9)</f>
        <v>0</v>
      </c>
      <c r="CX136">
        <f>ROUND(Y136*Source!I296,9)</f>
        <v>33.255967499999997</v>
      </c>
      <c r="CY136">
        <f>AB136</f>
        <v>0.45</v>
      </c>
      <c r="CZ136">
        <f>AF136</f>
        <v>0.42</v>
      </c>
      <c r="DA136">
        <f>AJ136</f>
        <v>1</v>
      </c>
      <c r="DB136">
        <f>ROUND((((ROUND(AT136*CZ136,2)*1.2)*1.25)*1.05),6)</f>
        <v>1.7324999999999999</v>
      </c>
      <c r="DC136">
        <f>ROUND((((ROUND(AT136*AG136,2)*1.2)*1.25)*1.05),6)</f>
        <v>0</v>
      </c>
      <c r="DD136" t="s">
        <v>3</v>
      </c>
      <c r="DE136" t="s">
        <v>3</v>
      </c>
      <c r="DF136">
        <f t="shared" si="73"/>
        <v>0</v>
      </c>
      <c r="DG136">
        <f t="shared" si="71"/>
        <v>13.97</v>
      </c>
      <c r="DH136">
        <f t="shared" si="72"/>
        <v>0</v>
      </c>
      <c r="DI136">
        <f t="shared" si="67"/>
        <v>0</v>
      </c>
      <c r="DJ136">
        <f>DG136</f>
        <v>13.97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ROW(Source!A296)</f>
        <v>296</v>
      </c>
      <c r="B137">
        <v>56661434</v>
      </c>
      <c r="C137">
        <v>56663314</v>
      </c>
      <c r="D137">
        <v>54768426</v>
      </c>
      <c r="E137">
        <v>1</v>
      </c>
      <c r="F137">
        <v>1</v>
      </c>
      <c r="G137">
        <v>1081</v>
      </c>
      <c r="H137">
        <v>2</v>
      </c>
      <c r="I137" t="s">
        <v>1368</v>
      </c>
      <c r="J137" t="s">
        <v>1369</v>
      </c>
      <c r="K137" t="s">
        <v>1370</v>
      </c>
      <c r="L137">
        <v>1368</v>
      </c>
      <c r="N137">
        <v>1011</v>
      </c>
      <c r="O137" t="s">
        <v>1323</v>
      </c>
      <c r="P137" t="s">
        <v>1323</v>
      </c>
      <c r="Q137">
        <v>1</v>
      </c>
      <c r="W137">
        <v>0</v>
      </c>
      <c r="X137">
        <v>-643591644</v>
      </c>
      <c r="Y137">
        <f>(((AT137*1.2)*1.25)*1.05)</f>
        <v>12.710249999999998</v>
      </c>
      <c r="AA137">
        <v>0</v>
      </c>
      <c r="AB137">
        <v>0.5</v>
      </c>
      <c r="AC137">
        <v>0</v>
      </c>
      <c r="AD137">
        <v>0</v>
      </c>
      <c r="AE137">
        <v>0</v>
      </c>
      <c r="AF137">
        <v>0.47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8.07</v>
      </c>
      <c r="AU137" t="s">
        <v>32</v>
      </c>
      <c r="AV137">
        <v>0</v>
      </c>
      <c r="AW137">
        <v>2</v>
      </c>
      <c r="AX137">
        <v>56663330</v>
      </c>
      <c r="AY137">
        <v>1</v>
      </c>
      <c r="AZ137">
        <v>0</v>
      </c>
      <c r="BA137">
        <v>159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ROUND(Y137*Source!I296*DO137,9)</f>
        <v>0</v>
      </c>
      <c r="CX137">
        <f>ROUND(Y137*Source!I296,9)</f>
        <v>102.8259225</v>
      </c>
      <c r="CY137">
        <f>AB137</f>
        <v>0.5</v>
      </c>
      <c r="CZ137">
        <f>AF137</f>
        <v>0.47</v>
      </c>
      <c r="DA137">
        <f>AJ137</f>
        <v>1</v>
      </c>
      <c r="DB137">
        <f>ROUND((((ROUND(AT137*CZ137,2)*1.2)*1.25)*1.05),6)</f>
        <v>5.9692499999999997</v>
      </c>
      <c r="DC137">
        <f>ROUND((((ROUND(AT137*AG137,2)*1.2)*1.25)*1.05),6)</f>
        <v>0</v>
      </c>
      <c r="DD137" t="s">
        <v>3</v>
      </c>
      <c r="DE137" t="s">
        <v>3</v>
      </c>
      <c r="DF137">
        <f t="shared" si="73"/>
        <v>0</v>
      </c>
      <c r="DG137">
        <f t="shared" si="71"/>
        <v>48.33</v>
      </c>
      <c r="DH137">
        <f t="shared" si="72"/>
        <v>0</v>
      </c>
      <c r="DI137">
        <f t="shared" si="67"/>
        <v>0</v>
      </c>
      <c r="DJ137">
        <f>DG137</f>
        <v>48.33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ROW(Source!A296)</f>
        <v>296</v>
      </c>
      <c r="B138">
        <v>56661434</v>
      </c>
      <c r="C138">
        <v>56663314</v>
      </c>
      <c r="D138">
        <v>54767573</v>
      </c>
      <c r="E138">
        <v>1</v>
      </c>
      <c r="F138">
        <v>1</v>
      </c>
      <c r="G138">
        <v>1081</v>
      </c>
      <c r="H138">
        <v>2</v>
      </c>
      <c r="I138" t="s">
        <v>1328</v>
      </c>
      <c r="J138" t="s">
        <v>1329</v>
      </c>
      <c r="K138" t="s">
        <v>1330</v>
      </c>
      <c r="L138">
        <v>1368</v>
      </c>
      <c r="N138">
        <v>1011</v>
      </c>
      <c r="O138" t="s">
        <v>1323</v>
      </c>
      <c r="P138" t="s">
        <v>1323</v>
      </c>
      <c r="Q138">
        <v>1</v>
      </c>
      <c r="W138">
        <v>0</v>
      </c>
      <c r="X138">
        <v>-44940208</v>
      </c>
      <c r="Y138">
        <f>(((AT138*1.2)*1.25)*1.05)</f>
        <v>0.33075000000000004</v>
      </c>
      <c r="AA138">
        <v>0</v>
      </c>
      <c r="AB138">
        <v>191.17</v>
      </c>
      <c r="AC138">
        <v>18.059999999999999</v>
      </c>
      <c r="AD138">
        <v>0</v>
      </c>
      <c r="AE138">
        <v>0</v>
      </c>
      <c r="AF138">
        <v>179.17</v>
      </c>
      <c r="AG138">
        <v>16.93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0.21</v>
      </c>
      <c r="AU138" t="s">
        <v>32</v>
      </c>
      <c r="AV138">
        <v>0</v>
      </c>
      <c r="AW138">
        <v>2</v>
      </c>
      <c r="AX138">
        <v>56663327</v>
      </c>
      <c r="AY138">
        <v>1</v>
      </c>
      <c r="AZ138">
        <v>0</v>
      </c>
      <c r="BA138">
        <v>160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f>ROUND(Y138*Source!I296*DO138,9)</f>
        <v>45.300743775000001</v>
      </c>
      <c r="CX138">
        <f>ROUND(Y138*Source!I296,9)</f>
        <v>2.6757675000000001</v>
      </c>
      <c r="CY138">
        <f>AB138</f>
        <v>191.17</v>
      </c>
      <c r="CZ138">
        <f>AF138</f>
        <v>179.17</v>
      </c>
      <c r="DA138">
        <f>AJ138</f>
        <v>1</v>
      </c>
      <c r="DB138">
        <f>ROUND((((ROUND(AT138*CZ138,2)*1.2)*1.25)*1.05),6)</f>
        <v>59.267249999999997</v>
      </c>
      <c r="DC138">
        <f>ROUND((((ROUND(AT138*AG138,2)*1.2)*1.25)*1.05),6)</f>
        <v>5.6070000000000002</v>
      </c>
      <c r="DD138" t="s">
        <v>3</v>
      </c>
      <c r="DE138" t="s">
        <v>3</v>
      </c>
      <c r="DF138">
        <f t="shared" si="73"/>
        <v>0</v>
      </c>
      <c r="DG138">
        <f t="shared" si="71"/>
        <v>479.42</v>
      </c>
      <c r="DH138">
        <f t="shared" si="72"/>
        <v>45.3</v>
      </c>
      <c r="DI138">
        <f t="shared" si="67"/>
        <v>0</v>
      </c>
      <c r="DJ138">
        <f>DG138</f>
        <v>479.42</v>
      </c>
      <c r="DK138">
        <v>0</v>
      </c>
      <c r="DL138" t="s">
        <v>1327</v>
      </c>
      <c r="DM138">
        <v>0</v>
      </c>
      <c r="DN138" t="s">
        <v>1319</v>
      </c>
      <c r="DO138">
        <v>16.93</v>
      </c>
    </row>
    <row r="139" spans="1:119" x14ac:dyDescent="0.2">
      <c r="A139">
        <f>ROW(Source!A296)</f>
        <v>296</v>
      </c>
      <c r="B139">
        <v>56661434</v>
      </c>
      <c r="C139">
        <v>56663314</v>
      </c>
      <c r="D139">
        <v>54738788</v>
      </c>
      <c r="E139">
        <v>1</v>
      </c>
      <c r="F139">
        <v>1</v>
      </c>
      <c r="G139">
        <v>1081</v>
      </c>
      <c r="H139">
        <v>3</v>
      </c>
      <c r="I139" t="s">
        <v>1390</v>
      </c>
      <c r="J139" t="s">
        <v>1391</v>
      </c>
      <c r="K139" t="s">
        <v>1392</v>
      </c>
      <c r="L139">
        <v>1296</v>
      </c>
      <c r="N139">
        <v>1002</v>
      </c>
      <c r="O139" t="s">
        <v>678</v>
      </c>
      <c r="P139" t="s">
        <v>678</v>
      </c>
      <c r="Q139">
        <v>1</v>
      </c>
      <c r="W139">
        <v>0</v>
      </c>
      <c r="X139">
        <v>1977302506</v>
      </c>
      <c r="Y139">
        <f>(((AT139*1)*1)*1)</f>
        <v>0.52</v>
      </c>
      <c r="AA139">
        <v>84.21</v>
      </c>
      <c r="AB139">
        <v>0</v>
      </c>
      <c r="AC139">
        <v>0</v>
      </c>
      <c r="AD139">
        <v>0</v>
      </c>
      <c r="AE139">
        <v>84.21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0.52</v>
      </c>
      <c r="AU139" t="s">
        <v>105</v>
      </c>
      <c r="AV139">
        <v>0</v>
      </c>
      <c r="AW139">
        <v>2</v>
      </c>
      <c r="AX139">
        <v>56663331</v>
      </c>
      <c r="AY139">
        <v>1</v>
      </c>
      <c r="AZ139">
        <v>0</v>
      </c>
      <c r="BA139">
        <v>161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ROUND(Y139*Source!I296,9)</f>
        <v>4.2068000000000003</v>
      </c>
      <c r="CY139">
        <f>AA139</f>
        <v>84.21</v>
      </c>
      <c r="CZ139">
        <f>AE139</f>
        <v>84.21</v>
      </c>
      <c r="DA139">
        <f>AI139</f>
        <v>1</v>
      </c>
      <c r="DB139">
        <f>ROUND((((ROUND(AT139*CZ139,2)*1)*1)*1),6)</f>
        <v>43.79</v>
      </c>
      <c r="DC139">
        <f>ROUND((((ROUND(AT139*AG139,2)*1)*1)*1),6)</f>
        <v>0</v>
      </c>
      <c r="DD139" t="s">
        <v>3</v>
      </c>
      <c r="DE139" t="s">
        <v>3</v>
      </c>
      <c r="DF139">
        <f t="shared" si="73"/>
        <v>354.25</v>
      </c>
      <c r="DG139">
        <f t="shared" si="71"/>
        <v>0</v>
      </c>
      <c r="DH139">
        <f t="shared" si="72"/>
        <v>0</v>
      </c>
      <c r="DI139">
        <f t="shared" si="67"/>
        <v>0</v>
      </c>
      <c r="DJ139">
        <f>DF139</f>
        <v>354.25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ROW(Source!A296)</f>
        <v>296</v>
      </c>
      <c r="B140">
        <v>56661434</v>
      </c>
      <c r="C140">
        <v>56663314</v>
      </c>
      <c r="D140">
        <v>54758410</v>
      </c>
      <c r="E140">
        <v>1</v>
      </c>
      <c r="F140">
        <v>1</v>
      </c>
      <c r="G140">
        <v>1081</v>
      </c>
      <c r="H140">
        <v>3</v>
      </c>
      <c r="I140" t="s">
        <v>340</v>
      </c>
      <c r="J140" t="s">
        <v>342</v>
      </c>
      <c r="K140" t="s">
        <v>341</v>
      </c>
      <c r="L140">
        <v>1327</v>
      </c>
      <c r="N140">
        <v>1005</v>
      </c>
      <c r="O140" t="s">
        <v>329</v>
      </c>
      <c r="P140" t="s">
        <v>329</v>
      </c>
      <c r="Q140">
        <v>1</v>
      </c>
      <c r="W140">
        <v>0</v>
      </c>
      <c r="X140">
        <v>1400373867</v>
      </c>
      <c r="Y140">
        <f>AT140</f>
        <v>100</v>
      </c>
      <c r="AA140">
        <v>157.47999999999999</v>
      </c>
      <c r="AB140">
        <v>0</v>
      </c>
      <c r="AC140">
        <v>0</v>
      </c>
      <c r="AD140">
        <v>0</v>
      </c>
      <c r="AE140">
        <v>157.47999999999999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3</v>
      </c>
      <c r="AT140">
        <v>100</v>
      </c>
      <c r="AU140" t="s">
        <v>3</v>
      </c>
      <c r="AV140">
        <v>0</v>
      </c>
      <c r="AW140">
        <v>1</v>
      </c>
      <c r="AX140">
        <v>-1</v>
      </c>
      <c r="AY140">
        <v>0</v>
      </c>
      <c r="AZ140">
        <v>0</v>
      </c>
      <c r="BA140" t="s">
        <v>3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ROUND(Y140*Source!I296,9)</f>
        <v>809</v>
      </c>
      <c r="CY140">
        <f>AA140</f>
        <v>157.47999999999999</v>
      </c>
      <c r="CZ140">
        <f>AE140</f>
        <v>157.47999999999999</v>
      </c>
      <c r="DA140">
        <f>AI140</f>
        <v>1</v>
      </c>
      <c r="DB140">
        <f>ROUND(ROUND(AT140*CZ140,2),6)</f>
        <v>15748</v>
      </c>
      <c r="DC140">
        <f>ROUND(ROUND(AT140*AG140,2),6)</f>
        <v>0</v>
      </c>
      <c r="DD140" t="s">
        <v>3</v>
      </c>
      <c r="DE140" t="s">
        <v>3</v>
      </c>
      <c r="DF140">
        <f t="shared" si="73"/>
        <v>127401.32</v>
      </c>
      <c r="DG140">
        <f t="shared" si="71"/>
        <v>0</v>
      </c>
      <c r="DH140">
        <f t="shared" si="72"/>
        <v>0</v>
      </c>
      <c r="DI140">
        <f t="shared" si="67"/>
        <v>0</v>
      </c>
      <c r="DJ140">
        <f>DF140</f>
        <v>127401.32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ROW(Source!A296)</f>
        <v>296</v>
      </c>
      <c r="B141">
        <v>56661434</v>
      </c>
      <c r="C141">
        <v>56663314</v>
      </c>
      <c r="D141">
        <v>54747402</v>
      </c>
      <c r="E141">
        <v>1</v>
      </c>
      <c r="F141">
        <v>1</v>
      </c>
      <c r="G141">
        <v>1081</v>
      </c>
      <c r="H141">
        <v>3</v>
      </c>
      <c r="I141" t="s">
        <v>1393</v>
      </c>
      <c r="J141" t="s">
        <v>1394</v>
      </c>
      <c r="K141" t="s">
        <v>1395</v>
      </c>
      <c r="L141">
        <v>1354</v>
      </c>
      <c r="N141">
        <v>1010</v>
      </c>
      <c r="O141" t="s">
        <v>398</v>
      </c>
      <c r="P141" t="s">
        <v>398</v>
      </c>
      <c r="Q141">
        <v>1</v>
      </c>
      <c r="W141">
        <v>0</v>
      </c>
      <c r="X141">
        <v>451408244</v>
      </c>
      <c r="Y141">
        <f>(((AT141*1)*1)*1)</f>
        <v>7.0000000000000007E-2</v>
      </c>
      <c r="AA141">
        <v>7.74</v>
      </c>
      <c r="AB141">
        <v>0</v>
      </c>
      <c r="AC141">
        <v>0</v>
      </c>
      <c r="AD141">
        <v>0</v>
      </c>
      <c r="AE141">
        <v>7.74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7.0000000000000007E-2</v>
      </c>
      <c r="AU141" t="s">
        <v>105</v>
      </c>
      <c r="AV141">
        <v>0</v>
      </c>
      <c r="AW141">
        <v>2</v>
      </c>
      <c r="AX141">
        <v>56663332</v>
      </c>
      <c r="AY141">
        <v>1</v>
      </c>
      <c r="AZ141">
        <v>0</v>
      </c>
      <c r="BA141">
        <v>162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ROUND(Y141*Source!I296,9)</f>
        <v>0.56630000000000003</v>
      </c>
      <c r="CY141">
        <f>AA141</f>
        <v>7.74</v>
      </c>
      <c r="CZ141">
        <f>AE141</f>
        <v>7.74</v>
      </c>
      <c r="DA141">
        <f>AI141</f>
        <v>1</v>
      </c>
      <c r="DB141">
        <f>ROUND((((ROUND(AT141*CZ141,2)*1)*1)*1),6)</f>
        <v>0.54</v>
      </c>
      <c r="DC141">
        <f>ROUND((((ROUND(AT141*AG141,2)*1)*1)*1),6)</f>
        <v>0</v>
      </c>
      <c r="DD141" t="s">
        <v>3</v>
      </c>
      <c r="DE141" t="s">
        <v>3</v>
      </c>
      <c r="DF141">
        <f t="shared" si="73"/>
        <v>4.38</v>
      </c>
      <c r="DG141">
        <f t="shared" si="71"/>
        <v>0</v>
      </c>
      <c r="DH141">
        <f t="shared" si="72"/>
        <v>0</v>
      </c>
      <c r="DI141">
        <f t="shared" si="67"/>
        <v>0</v>
      </c>
      <c r="DJ141">
        <f>DF141</f>
        <v>4.38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ROW(Source!A296)</f>
        <v>296</v>
      </c>
      <c r="B142">
        <v>56661434</v>
      </c>
      <c r="C142">
        <v>56663314</v>
      </c>
      <c r="D142">
        <v>54747352</v>
      </c>
      <c r="E142">
        <v>1</v>
      </c>
      <c r="F142">
        <v>1</v>
      </c>
      <c r="G142">
        <v>1081</v>
      </c>
      <c r="H142">
        <v>3</v>
      </c>
      <c r="I142" t="s">
        <v>1384</v>
      </c>
      <c r="J142" t="s">
        <v>1385</v>
      </c>
      <c r="K142" t="s">
        <v>1386</v>
      </c>
      <c r="L142">
        <v>1354</v>
      </c>
      <c r="N142">
        <v>1010</v>
      </c>
      <c r="O142" t="s">
        <v>398</v>
      </c>
      <c r="P142" t="s">
        <v>398</v>
      </c>
      <c r="Q142">
        <v>1</v>
      </c>
      <c r="W142">
        <v>0</v>
      </c>
      <c r="X142">
        <v>-1452932200</v>
      </c>
      <c r="Y142">
        <f>(((AT142*1)*1)*1)</f>
        <v>12.56</v>
      </c>
      <c r="AA142">
        <v>4.3600000000000003</v>
      </c>
      <c r="AB142">
        <v>0</v>
      </c>
      <c r="AC142">
        <v>0</v>
      </c>
      <c r="AD142">
        <v>0</v>
      </c>
      <c r="AE142">
        <v>4.3600000000000003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12.56</v>
      </c>
      <c r="AU142" t="s">
        <v>105</v>
      </c>
      <c r="AV142">
        <v>0</v>
      </c>
      <c r="AW142">
        <v>2</v>
      </c>
      <c r="AX142">
        <v>56663333</v>
      </c>
      <c r="AY142">
        <v>1</v>
      </c>
      <c r="AZ142">
        <v>0</v>
      </c>
      <c r="BA142">
        <v>163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ROUND(Y142*Source!I296,9)</f>
        <v>101.6104</v>
      </c>
      <c r="CY142">
        <f>AA142</f>
        <v>4.3600000000000003</v>
      </c>
      <c r="CZ142">
        <f>AE142</f>
        <v>4.3600000000000003</v>
      </c>
      <c r="DA142">
        <f>AI142</f>
        <v>1</v>
      </c>
      <c r="DB142">
        <f>ROUND((((ROUND(AT142*CZ142,2)*1)*1)*1),6)</f>
        <v>54.76</v>
      </c>
      <c r="DC142">
        <f>ROUND((((ROUND(AT142*AG142,2)*1)*1)*1),6)</f>
        <v>0</v>
      </c>
      <c r="DD142" t="s">
        <v>3</v>
      </c>
      <c r="DE142" t="s">
        <v>3</v>
      </c>
      <c r="DF142">
        <f t="shared" si="73"/>
        <v>443.02</v>
      </c>
      <c r="DG142">
        <f t="shared" si="71"/>
        <v>0</v>
      </c>
      <c r="DH142">
        <f t="shared" si="72"/>
        <v>0</v>
      </c>
      <c r="DI142">
        <f t="shared" si="67"/>
        <v>0</v>
      </c>
      <c r="DJ142">
        <f>DF142</f>
        <v>443.02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ROW(Source!A297)</f>
        <v>297</v>
      </c>
      <c r="B143">
        <v>56661436</v>
      </c>
      <c r="C143">
        <v>56663314</v>
      </c>
      <c r="D143">
        <v>54702434</v>
      </c>
      <c r="E143">
        <v>1081</v>
      </c>
      <c r="F143">
        <v>1</v>
      </c>
      <c r="G143">
        <v>1081</v>
      </c>
      <c r="H143">
        <v>1</v>
      </c>
      <c r="I143" t="s">
        <v>1317</v>
      </c>
      <c r="J143" t="s">
        <v>3</v>
      </c>
      <c r="K143" t="s">
        <v>1318</v>
      </c>
      <c r="L143">
        <v>1191</v>
      </c>
      <c r="N143">
        <v>1013</v>
      </c>
      <c r="O143" t="s">
        <v>1319</v>
      </c>
      <c r="P143" t="s">
        <v>1319</v>
      </c>
      <c r="Q143">
        <v>1</v>
      </c>
      <c r="W143">
        <v>0</v>
      </c>
      <c r="X143">
        <v>476480486</v>
      </c>
      <c r="Y143">
        <f>(((AT143*1.2)*1.15)*1.05)</f>
        <v>88.925129999999996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5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61.37</v>
      </c>
      <c r="AU143" t="s">
        <v>33</v>
      </c>
      <c r="AV143">
        <v>1</v>
      </c>
      <c r="AW143">
        <v>2</v>
      </c>
      <c r="AX143">
        <v>56663325</v>
      </c>
      <c r="AY143">
        <v>1</v>
      </c>
      <c r="AZ143">
        <v>0</v>
      </c>
      <c r="BA143">
        <v>170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ROUND(AT143*Source!I297*AH143*AL143,2)</f>
        <v>0</v>
      </c>
      <c r="CV143">
        <f>ROUND(Y143*Source!I297,9)</f>
        <v>719.40430170000002</v>
      </c>
      <c r="CW143">
        <v>0</v>
      </c>
      <c r="CX143">
        <f>ROUND(Y143*Source!I297,9)</f>
        <v>719.40430170000002</v>
      </c>
      <c r="CY143">
        <f>AD143</f>
        <v>0</v>
      </c>
      <c r="CZ143">
        <f>AH143</f>
        <v>0</v>
      </c>
      <c r="DA143">
        <f>AL143</f>
        <v>1</v>
      </c>
      <c r="DB143">
        <f>ROUND((((ROUND(AT143*CZ143,2)*1.2)*1.15)*1.05),6)</f>
        <v>0</v>
      </c>
      <c r="DC143">
        <f>ROUND((((ROUND(AT143*AG143,2)*1.2)*1.15)*1.05),6)</f>
        <v>0</v>
      </c>
      <c r="DD143" t="s">
        <v>3</v>
      </c>
      <c r="DE143" t="s">
        <v>3</v>
      </c>
      <c r="DF143">
        <f t="shared" si="73"/>
        <v>0</v>
      </c>
      <c r="DG143">
        <f t="shared" si="71"/>
        <v>0</v>
      </c>
      <c r="DH143">
        <f t="shared" si="72"/>
        <v>0</v>
      </c>
      <c r="DI143">
        <f t="shared" si="67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ROW(Source!A297)</f>
        <v>297</v>
      </c>
      <c r="B144">
        <v>56661436</v>
      </c>
      <c r="C144">
        <v>56663314</v>
      </c>
      <c r="D144">
        <v>54768339</v>
      </c>
      <c r="E144">
        <v>1</v>
      </c>
      <c r="F144">
        <v>1</v>
      </c>
      <c r="G144">
        <v>1081</v>
      </c>
      <c r="H144">
        <v>2</v>
      </c>
      <c r="I144" t="s">
        <v>1324</v>
      </c>
      <c r="J144" t="s">
        <v>1325</v>
      </c>
      <c r="K144" t="s">
        <v>1326</v>
      </c>
      <c r="L144">
        <v>1368</v>
      </c>
      <c r="N144">
        <v>1011</v>
      </c>
      <c r="O144" t="s">
        <v>1323</v>
      </c>
      <c r="P144" t="s">
        <v>1323</v>
      </c>
      <c r="Q144">
        <v>1</v>
      </c>
      <c r="W144">
        <v>0</v>
      </c>
      <c r="X144">
        <v>874612079</v>
      </c>
      <c r="Y144">
        <f>(((AT144*1.2)*1.25)*1.05)</f>
        <v>0.45674999999999993</v>
      </c>
      <c r="AA144">
        <v>0</v>
      </c>
      <c r="AB144">
        <v>1513.56</v>
      </c>
      <c r="AC144">
        <v>758.78</v>
      </c>
      <c r="AD144">
        <v>0</v>
      </c>
      <c r="AE144">
        <v>0</v>
      </c>
      <c r="AF144">
        <v>83.1</v>
      </c>
      <c r="AG144">
        <v>12.62</v>
      </c>
      <c r="AH144">
        <v>0</v>
      </c>
      <c r="AI144">
        <v>1</v>
      </c>
      <c r="AJ144">
        <v>17.07</v>
      </c>
      <c r="AK144">
        <v>56.35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0.28999999999999998</v>
      </c>
      <c r="AU144" t="s">
        <v>32</v>
      </c>
      <c r="AV144">
        <v>0</v>
      </c>
      <c r="AW144">
        <v>2</v>
      </c>
      <c r="AX144">
        <v>56663326</v>
      </c>
      <c r="AY144">
        <v>1</v>
      </c>
      <c r="AZ144">
        <v>0</v>
      </c>
      <c r="BA144">
        <v>171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f>ROUND(Y144*Source!I297*DO144,9)</f>
        <v>46.632256650000002</v>
      </c>
      <c r="CX144">
        <f>ROUND(Y144*Source!I297,9)</f>
        <v>3.6951075000000002</v>
      </c>
      <c r="CY144">
        <f>AB144</f>
        <v>1513.56</v>
      </c>
      <c r="CZ144">
        <f>AF144</f>
        <v>83.1</v>
      </c>
      <c r="DA144">
        <f>AJ144</f>
        <v>17.07</v>
      </c>
      <c r="DB144">
        <f>ROUND((((ROUND(AT144*CZ144,2)*1.2)*1.25)*1.05),6)</f>
        <v>37.957500000000003</v>
      </c>
      <c r="DC144">
        <f>ROUND((((ROUND(AT144*AG144,2)*1.2)*1.25)*1.05),6)</f>
        <v>5.7645</v>
      </c>
      <c r="DD144" t="s">
        <v>3</v>
      </c>
      <c r="DE144" t="s">
        <v>3</v>
      </c>
      <c r="DF144">
        <f t="shared" si="73"/>
        <v>0</v>
      </c>
      <c r="DG144">
        <f>ROUND(ROUND(AF144*AJ144,2)*CX144,2)</f>
        <v>5241.58</v>
      </c>
      <c r="DH144">
        <f>ROUND(ROUND(AG144*AK144,2)*CX144,2)</f>
        <v>2627.74</v>
      </c>
      <c r="DI144">
        <f t="shared" si="67"/>
        <v>0</v>
      </c>
      <c r="DJ144">
        <f>DG144</f>
        <v>5241.58</v>
      </c>
      <c r="DK144">
        <v>0</v>
      </c>
      <c r="DL144" t="s">
        <v>1327</v>
      </c>
      <c r="DM144">
        <v>0</v>
      </c>
      <c r="DN144" t="s">
        <v>1319</v>
      </c>
      <c r="DO144">
        <v>12.62</v>
      </c>
    </row>
    <row r="145" spans="1:119" x14ac:dyDescent="0.2">
      <c r="A145">
        <f>ROW(Source!A297)</f>
        <v>297</v>
      </c>
      <c r="B145">
        <v>56661436</v>
      </c>
      <c r="C145">
        <v>56663314</v>
      </c>
      <c r="D145">
        <v>54768393</v>
      </c>
      <c r="E145">
        <v>1</v>
      </c>
      <c r="F145">
        <v>1</v>
      </c>
      <c r="G145">
        <v>1081</v>
      </c>
      <c r="H145">
        <v>2</v>
      </c>
      <c r="I145" t="s">
        <v>1387</v>
      </c>
      <c r="J145" t="s">
        <v>1388</v>
      </c>
      <c r="K145" t="s">
        <v>1389</v>
      </c>
      <c r="L145">
        <v>1368</v>
      </c>
      <c r="N145">
        <v>1011</v>
      </c>
      <c r="O145" t="s">
        <v>1323</v>
      </c>
      <c r="P145" t="s">
        <v>1323</v>
      </c>
      <c r="Q145">
        <v>1</v>
      </c>
      <c r="W145">
        <v>0</v>
      </c>
      <c r="X145">
        <v>-1895752648</v>
      </c>
      <c r="Y145">
        <f>(((AT145*1.2)*1.25)*1.05)</f>
        <v>0.85050000000000014</v>
      </c>
      <c r="AA145">
        <v>0</v>
      </c>
      <c r="AB145">
        <v>7.85</v>
      </c>
      <c r="AC145">
        <v>0</v>
      </c>
      <c r="AD145">
        <v>0</v>
      </c>
      <c r="AE145">
        <v>0</v>
      </c>
      <c r="AF145">
        <v>0.77</v>
      </c>
      <c r="AG145">
        <v>0</v>
      </c>
      <c r="AH145">
        <v>0</v>
      </c>
      <c r="AI145">
        <v>1</v>
      </c>
      <c r="AJ145">
        <v>9.56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0.54</v>
      </c>
      <c r="AU145" t="s">
        <v>32</v>
      </c>
      <c r="AV145">
        <v>0</v>
      </c>
      <c r="AW145">
        <v>2</v>
      </c>
      <c r="AX145">
        <v>56663328</v>
      </c>
      <c r="AY145">
        <v>1</v>
      </c>
      <c r="AZ145">
        <v>0</v>
      </c>
      <c r="BA145">
        <v>172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ROUND(Y145*Source!I297*DO145,9)</f>
        <v>0</v>
      </c>
      <c r="CX145">
        <f>ROUND(Y145*Source!I297,9)</f>
        <v>6.8805449999999997</v>
      </c>
      <c r="CY145">
        <f>AB145</f>
        <v>7.85</v>
      </c>
      <c r="CZ145">
        <f>AF145</f>
        <v>0.77</v>
      </c>
      <c r="DA145">
        <f>AJ145</f>
        <v>9.56</v>
      </c>
      <c r="DB145">
        <f>ROUND((((ROUND(AT145*CZ145,2)*1.2)*1.25)*1.05),6)</f>
        <v>0.66149999999999998</v>
      </c>
      <c r="DC145">
        <f>ROUND((((ROUND(AT145*AG145,2)*1.2)*1.25)*1.05),6)</f>
        <v>0</v>
      </c>
      <c r="DD145" t="s">
        <v>3</v>
      </c>
      <c r="DE145" t="s">
        <v>3</v>
      </c>
      <c r="DF145">
        <f t="shared" si="73"/>
        <v>0</v>
      </c>
      <c r="DG145">
        <f>ROUND(ROUND(AF145*AJ145,2)*CX145,2)</f>
        <v>50.64</v>
      </c>
      <c r="DH145">
        <f>ROUND(ROUND(AG145,2)*CX145,2)</f>
        <v>0</v>
      </c>
      <c r="DI145">
        <f t="shared" si="67"/>
        <v>0</v>
      </c>
      <c r="DJ145">
        <f>DG145</f>
        <v>50.64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ROW(Source!A297)</f>
        <v>297</v>
      </c>
      <c r="B146">
        <v>56661436</v>
      </c>
      <c r="C146">
        <v>56663314</v>
      </c>
      <c r="D146">
        <v>54768400</v>
      </c>
      <c r="E146">
        <v>1</v>
      </c>
      <c r="F146">
        <v>1</v>
      </c>
      <c r="G146">
        <v>1081</v>
      </c>
      <c r="H146">
        <v>2</v>
      </c>
      <c r="I146" t="s">
        <v>1365</v>
      </c>
      <c r="J146" t="s">
        <v>1366</v>
      </c>
      <c r="K146" t="s">
        <v>1367</v>
      </c>
      <c r="L146">
        <v>1368</v>
      </c>
      <c r="N146">
        <v>1011</v>
      </c>
      <c r="O146" t="s">
        <v>1323</v>
      </c>
      <c r="P146" t="s">
        <v>1323</v>
      </c>
      <c r="Q146">
        <v>1</v>
      </c>
      <c r="W146">
        <v>0</v>
      </c>
      <c r="X146">
        <v>-1412866184</v>
      </c>
      <c r="Y146">
        <f>(((AT146*1.2)*1.25)*1.05)</f>
        <v>4.1107499999999995</v>
      </c>
      <c r="AA146">
        <v>0</v>
      </c>
      <c r="AB146">
        <v>4.41</v>
      </c>
      <c r="AC146">
        <v>0</v>
      </c>
      <c r="AD146">
        <v>0</v>
      </c>
      <c r="AE146">
        <v>0</v>
      </c>
      <c r="AF146">
        <v>0.42</v>
      </c>
      <c r="AG146">
        <v>0</v>
      </c>
      <c r="AH146">
        <v>0</v>
      </c>
      <c r="AI146">
        <v>1</v>
      </c>
      <c r="AJ146">
        <v>9.83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2.61</v>
      </c>
      <c r="AU146" t="s">
        <v>32</v>
      </c>
      <c r="AV146">
        <v>0</v>
      </c>
      <c r="AW146">
        <v>2</v>
      </c>
      <c r="AX146">
        <v>56663329</v>
      </c>
      <c r="AY146">
        <v>1</v>
      </c>
      <c r="AZ146">
        <v>0</v>
      </c>
      <c r="BA146">
        <v>173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ROUND(Y146*Source!I297*DO146,9)</f>
        <v>0</v>
      </c>
      <c r="CX146">
        <f>ROUND(Y146*Source!I297,9)</f>
        <v>33.255967499999997</v>
      </c>
      <c r="CY146">
        <f>AB146</f>
        <v>4.41</v>
      </c>
      <c r="CZ146">
        <f>AF146</f>
        <v>0.42</v>
      </c>
      <c r="DA146">
        <f>AJ146</f>
        <v>9.83</v>
      </c>
      <c r="DB146">
        <f>ROUND((((ROUND(AT146*CZ146,2)*1.2)*1.25)*1.05),6)</f>
        <v>1.7324999999999999</v>
      </c>
      <c r="DC146">
        <f>ROUND((((ROUND(AT146*AG146,2)*1.2)*1.25)*1.05),6)</f>
        <v>0</v>
      </c>
      <c r="DD146" t="s">
        <v>3</v>
      </c>
      <c r="DE146" t="s">
        <v>3</v>
      </c>
      <c r="DF146">
        <f t="shared" si="73"/>
        <v>0</v>
      </c>
      <c r="DG146">
        <f>ROUND(ROUND(AF146*AJ146,2)*CX146,2)</f>
        <v>137.35</v>
      </c>
      <c r="DH146">
        <f>ROUND(ROUND(AG146,2)*CX146,2)</f>
        <v>0</v>
      </c>
      <c r="DI146">
        <f t="shared" si="67"/>
        <v>0</v>
      </c>
      <c r="DJ146">
        <f>DG146</f>
        <v>137.35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ROW(Source!A297)</f>
        <v>297</v>
      </c>
      <c r="B147">
        <v>56661436</v>
      </c>
      <c r="C147">
        <v>56663314</v>
      </c>
      <c r="D147">
        <v>54768426</v>
      </c>
      <c r="E147">
        <v>1</v>
      </c>
      <c r="F147">
        <v>1</v>
      </c>
      <c r="G147">
        <v>1081</v>
      </c>
      <c r="H147">
        <v>2</v>
      </c>
      <c r="I147" t="s">
        <v>1368</v>
      </c>
      <c r="J147" t="s">
        <v>1369</v>
      </c>
      <c r="K147" t="s">
        <v>1370</v>
      </c>
      <c r="L147">
        <v>1368</v>
      </c>
      <c r="N147">
        <v>1011</v>
      </c>
      <c r="O147" t="s">
        <v>1323</v>
      </c>
      <c r="P147" t="s">
        <v>1323</v>
      </c>
      <c r="Q147">
        <v>1</v>
      </c>
      <c r="W147">
        <v>0</v>
      </c>
      <c r="X147">
        <v>-643591644</v>
      </c>
      <c r="Y147">
        <f>(((AT147*1.2)*1.25)*1.05)</f>
        <v>12.710249999999998</v>
      </c>
      <c r="AA147">
        <v>0</v>
      </c>
      <c r="AB147">
        <v>4.84</v>
      </c>
      <c r="AC147">
        <v>0</v>
      </c>
      <c r="AD147">
        <v>0</v>
      </c>
      <c r="AE147">
        <v>0</v>
      </c>
      <c r="AF147">
        <v>0.47</v>
      </c>
      <c r="AG147">
        <v>0</v>
      </c>
      <c r="AH147">
        <v>0</v>
      </c>
      <c r="AI147">
        <v>1</v>
      </c>
      <c r="AJ147">
        <v>9.66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8.07</v>
      </c>
      <c r="AU147" t="s">
        <v>32</v>
      </c>
      <c r="AV147">
        <v>0</v>
      </c>
      <c r="AW147">
        <v>2</v>
      </c>
      <c r="AX147">
        <v>56663330</v>
      </c>
      <c r="AY147">
        <v>1</v>
      </c>
      <c r="AZ147">
        <v>0</v>
      </c>
      <c r="BA147">
        <v>174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ROUND(Y147*Source!I297*DO147,9)</f>
        <v>0</v>
      </c>
      <c r="CX147">
        <f>ROUND(Y147*Source!I297,9)</f>
        <v>102.8259225</v>
      </c>
      <c r="CY147">
        <f>AB147</f>
        <v>4.84</v>
      </c>
      <c r="CZ147">
        <f>AF147</f>
        <v>0.47</v>
      </c>
      <c r="DA147">
        <f>AJ147</f>
        <v>9.66</v>
      </c>
      <c r="DB147">
        <f>ROUND((((ROUND(AT147*CZ147,2)*1.2)*1.25)*1.05),6)</f>
        <v>5.9692499999999997</v>
      </c>
      <c r="DC147">
        <f>ROUND((((ROUND(AT147*AG147,2)*1.2)*1.25)*1.05),6)</f>
        <v>0</v>
      </c>
      <c r="DD147" t="s">
        <v>3</v>
      </c>
      <c r="DE147" t="s">
        <v>3</v>
      </c>
      <c r="DF147">
        <f t="shared" si="73"/>
        <v>0</v>
      </c>
      <c r="DG147">
        <f>ROUND(ROUND(AF147*AJ147,2)*CX147,2)</f>
        <v>466.83</v>
      </c>
      <c r="DH147">
        <f>ROUND(ROUND(AG147,2)*CX147,2)</f>
        <v>0</v>
      </c>
      <c r="DI147">
        <f t="shared" si="67"/>
        <v>0</v>
      </c>
      <c r="DJ147">
        <f>DG147</f>
        <v>466.83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ROW(Source!A297)</f>
        <v>297</v>
      </c>
      <c r="B148">
        <v>56661436</v>
      </c>
      <c r="C148">
        <v>56663314</v>
      </c>
      <c r="D148">
        <v>54767573</v>
      </c>
      <c r="E148">
        <v>1</v>
      </c>
      <c r="F148">
        <v>1</v>
      </c>
      <c r="G148">
        <v>1081</v>
      </c>
      <c r="H148">
        <v>2</v>
      </c>
      <c r="I148" t="s">
        <v>1328</v>
      </c>
      <c r="J148" t="s">
        <v>1329</v>
      </c>
      <c r="K148" t="s">
        <v>1330</v>
      </c>
      <c r="L148">
        <v>1368</v>
      </c>
      <c r="N148">
        <v>1011</v>
      </c>
      <c r="O148" t="s">
        <v>1323</v>
      </c>
      <c r="P148" t="s">
        <v>1323</v>
      </c>
      <c r="Q148">
        <v>1</v>
      </c>
      <c r="W148">
        <v>0</v>
      </c>
      <c r="X148">
        <v>-44940208</v>
      </c>
      <c r="Y148">
        <f>(((AT148*1.2)*1.25)*1.05)</f>
        <v>0.33075000000000004</v>
      </c>
      <c r="AA148">
        <v>0</v>
      </c>
      <c r="AB148">
        <v>2758.65</v>
      </c>
      <c r="AC148">
        <v>1017.92</v>
      </c>
      <c r="AD148">
        <v>0</v>
      </c>
      <c r="AE148">
        <v>0</v>
      </c>
      <c r="AF148">
        <v>179.17</v>
      </c>
      <c r="AG148">
        <v>16.93</v>
      </c>
      <c r="AH148">
        <v>0</v>
      </c>
      <c r="AI148">
        <v>1</v>
      </c>
      <c r="AJ148">
        <v>14.43</v>
      </c>
      <c r="AK148">
        <v>56.35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0.21</v>
      </c>
      <c r="AU148" t="s">
        <v>32</v>
      </c>
      <c r="AV148">
        <v>0</v>
      </c>
      <c r="AW148">
        <v>2</v>
      </c>
      <c r="AX148">
        <v>56663327</v>
      </c>
      <c r="AY148">
        <v>1</v>
      </c>
      <c r="AZ148">
        <v>0</v>
      </c>
      <c r="BA148">
        <v>175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ROUND(Y148*Source!I297*DO148,9)</f>
        <v>45.300743775000001</v>
      </c>
      <c r="CX148">
        <f>ROUND(Y148*Source!I297,9)</f>
        <v>2.6757675000000001</v>
      </c>
      <c r="CY148">
        <f>AB148</f>
        <v>2758.65</v>
      </c>
      <c r="CZ148">
        <f>AF148</f>
        <v>179.17</v>
      </c>
      <c r="DA148">
        <f>AJ148</f>
        <v>14.43</v>
      </c>
      <c r="DB148">
        <f>ROUND((((ROUND(AT148*CZ148,2)*1.2)*1.25)*1.05),6)</f>
        <v>59.267249999999997</v>
      </c>
      <c r="DC148">
        <f>ROUND((((ROUND(AT148*AG148,2)*1.2)*1.25)*1.05),6)</f>
        <v>5.6070000000000002</v>
      </c>
      <c r="DD148" t="s">
        <v>3</v>
      </c>
      <c r="DE148" t="s">
        <v>3</v>
      </c>
      <c r="DF148">
        <f t="shared" si="73"/>
        <v>0</v>
      </c>
      <c r="DG148">
        <f>ROUND(ROUND(AF148*AJ148,2)*CX148,2)</f>
        <v>6917.98</v>
      </c>
      <c r="DH148">
        <f>ROUND(ROUND(AG148*AK148,2)*CX148,2)</f>
        <v>2552.71</v>
      </c>
      <c r="DI148">
        <f t="shared" si="67"/>
        <v>0</v>
      </c>
      <c r="DJ148">
        <f>DG148</f>
        <v>6917.98</v>
      </c>
      <c r="DK148">
        <v>0</v>
      </c>
      <c r="DL148" t="s">
        <v>1327</v>
      </c>
      <c r="DM148">
        <v>0</v>
      </c>
      <c r="DN148" t="s">
        <v>1319</v>
      </c>
      <c r="DO148">
        <v>16.93</v>
      </c>
    </row>
    <row r="149" spans="1:119" x14ac:dyDescent="0.2">
      <c r="A149">
        <f>ROW(Source!A297)</f>
        <v>297</v>
      </c>
      <c r="B149">
        <v>56661436</v>
      </c>
      <c r="C149">
        <v>56663314</v>
      </c>
      <c r="D149">
        <v>54738788</v>
      </c>
      <c r="E149">
        <v>1</v>
      </c>
      <c r="F149">
        <v>1</v>
      </c>
      <c r="G149">
        <v>1081</v>
      </c>
      <c r="H149">
        <v>3</v>
      </c>
      <c r="I149" t="s">
        <v>1390</v>
      </c>
      <c r="J149" t="s">
        <v>1391</v>
      </c>
      <c r="K149" t="s">
        <v>1392</v>
      </c>
      <c r="L149">
        <v>1296</v>
      </c>
      <c r="N149">
        <v>1002</v>
      </c>
      <c r="O149" t="s">
        <v>678</v>
      </c>
      <c r="P149" t="s">
        <v>678</v>
      </c>
      <c r="Q149">
        <v>1</v>
      </c>
      <c r="W149">
        <v>0</v>
      </c>
      <c r="X149">
        <v>1977302506</v>
      </c>
      <c r="Y149">
        <f>(((AT149*1)*1)*1)</f>
        <v>0.52</v>
      </c>
      <c r="AA149">
        <v>410.94</v>
      </c>
      <c r="AB149">
        <v>0</v>
      </c>
      <c r="AC149">
        <v>0</v>
      </c>
      <c r="AD149">
        <v>0</v>
      </c>
      <c r="AE149">
        <v>84.21</v>
      </c>
      <c r="AF149">
        <v>0</v>
      </c>
      <c r="AG149">
        <v>0</v>
      </c>
      <c r="AH149">
        <v>0</v>
      </c>
      <c r="AI149">
        <v>4.88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0.52</v>
      </c>
      <c r="AU149" t="s">
        <v>105</v>
      </c>
      <c r="AV149">
        <v>0</v>
      </c>
      <c r="AW149">
        <v>2</v>
      </c>
      <c r="AX149">
        <v>56663331</v>
      </c>
      <c r="AY149">
        <v>1</v>
      </c>
      <c r="AZ149">
        <v>0</v>
      </c>
      <c r="BA149">
        <v>176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ROUND(Y149*Source!I297,9)</f>
        <v>4.2068000000000003</v>
      </c>
      <c r="CY149">
        <f>AA149</f>
        <v>410.94</v>
      </c>
      <c r="CZ149">
        <f>AE149</f>
        <v>84.21</v>
      </c>
      <c r="DA149">
        <f>AI149</f>
        <v>4.88</v>
      </c>
      <c r="DB149">
        <f>ROUND((((ROUND(AT149*CZ149,2)*1)*1)*1),6)</f>
        <v>43.79</v>
      </c>
      <c r="DC149">
        <f>ROUND((((ROUND(AT149*AG149,2)*1)*1)*1),6)</f>
        <v>0</v>
      </c>
      <c r="DD149" t="s">
        <v>3</v>
      </c>
      <c r="DE149" t="s">
        <v>3</v>
      </c>
      <c r="DF149">
        <f>ROUND(ROUND(AE149*AI149,2)*CX149,2)</f>
        <v>1728.74</v>
      </c>
      <c r="DG149">
        <f t="shared" ref="DG149:DG163" si="74">ROUND(ROUND(AF149,2)*CX149,2)</f>
        <v>0</v>
      </c>
      <c r="DH149">
        <f t="shared" ref="DH149:DH163" si="75">ROUND(ROUND(AG149,2)*CX149,2)</f>
        <v>0</v>
      </c>
      <c r="DI149">
        <f t="shared" si="67"/>
        <v>0</v>
      </c>
      <c r="DJ149">
        <f>DF149</f>
        <v>1728.74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ROW(Source!A297)</f>
        <v>297</v>
      </c>
      <c r="B150">
        <v>56661436</v>
      </c>
      <c r="C150">
        <v>56663314</v>
      </c>
      <c r="D150">
        <v>54758410</v>
      </c>
      <c r="E150">
        <v>1</v>
      </c>
      <c r="F150">
        <v>1</v>
      </c>
      <c r="G150">
        <v>1081</v>
      </c>
      <c r="H150">
        <v>3</v>
      </c>
      <c r="I150" t="s">
        <v>340</v>
      </c>
      <c r="J150" t="s">
        <v>342</v>
      </c>
      <c r="K150" t="s">
        <v>341</v>
      </c>
      <c r="L150">
        <v>1327</v>
      </c>
      <c r="N150">
        <v>1005</v>
      </c>
      <c r="O150" t="s">
        <v>329</v>
      </c>
      <c r="P150" t="s">
        <v>329</v>
      </c>
      <c r="Q150">
        <v>1</v>
      </c>
      <c r="W150">
        <v>0</v>
      </c>
      <c r="X150">
        <v>1400373867</v>
      </c>
      <c r="Y150">
        <f>AT150</f>
        <v>100</v>
      </c>
      <c r="AA150">
        <v>1067.71</v>
      </c>
      <c r="AB150">
        <v>0</v>
      </c>
      <c r="AC150">
        <v>0</v>
      </c>
      <c r="AD150">
        <v>0</v>
      </c>
      <c r="AE150">
        <v>157.47999999999999</v>
      </c>
      <c r="AF150">
        <v>0</v>
      </c>
      <c r="AG150">
        <v>0</v>
      </c>
      <c r="AH150">
        <v>0</v>
      </c>
      <c r="AI150">
        <v>6.78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3</v>
      </c>
      <c r="AT150">
        <v>100</v>
      </c>
      <c r="AU150" t="s">
        <v>3</v>
      </c>
      <c r="AV150">
        <v>0</v>
      </c>
      <c r="AW150">
        <v>1</v>
      </c>
      <c r="AX150">
        <v>-1</v>
      </c>
      <c r="AY150">
        <v>0</v>
      </c>
      <c r="AZ150">
        <v>0</v>
      </c>
      <c r="BA150" t="s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ROUND(Y150*Source!I297,9)</f>
        <v>809</v>
      </c>
      <c r="CY150">
        <f>AA150</f>
        <v>1067.71</v>
      </c>
      <c r="CZ150">
        <f>AE150</f>
        <v>157.47999999999999</v>
      </c>
      <c r="DA150">
        <f>AI150</f>
        <v>6.78</v>
      </c>
      <c r="DB150">
        <f>ROUND(ROUND(AT150*CZ150,2),6)</f>
        <v>15748</v>
      </c>
      <c r="DC150">
        <f>ROUND(ROUND(AT150*AG150,2),6)</f>
        <v>0</v>
      </c>
      <c r="DD150" t="s">
        <v>3</v>
      </c>
      <c r="DE150" t="s">
        <v>3</v>
      </c>
      <c r="DF150">
        <f>ROUND(ROUND(AE150*AI150,2)*CX150,2)</f>
        <v>863777.39</v>
      </c>
      <c r="DG150">
        <f t="shared" si="74"/>
        <v>0</v>
      </c>
      <c r="DH150">
        <f t="shared" si="75"/>
        <v>0</v>
      </c>
      <c r="DI150">
        <f t="shared" si="67"/>
        <v>0</v>
      </c>
      <c r="DJ150">
        <f>DF150</f>
        <v>863777.39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ROW(Source!A297)</f>
        <v>297</v>
      </c>
      <c r="B151">
        <v>56661436</v>
      </c>
      <c r="C151">
        <v>56663314</v>
      </c>
      <c r="D151">
        <v>54747402</v>
      </c>
      <c r="E151">
        <v>1</v>
      </c>
      <c r="F151">
        <v>1</v>
      </c>
      <c r="G151">
        <v>1081</v>
      </c>
      <c r="H151">
        <v>3</v>
      </c>
      <c r="I151" t="s">
        <v>1393</v>
      </c>
      <c r="J151" t="s">
        <v>1394</v>
      </c>
      <c r="K151" t="s">
        <v>1395</v>
      </c>
      <c r="L151">
        <v>1354</v>
      </c>
      <c r="N151">
        <v>1010</v>
      </c>
      <c r="O151" t="s">
        <v>398</v>
      </c>
      <c r="P151" t="s">
        <v>398</v>
      </c>
      <c r="Q151">
        <v>1</v>
      </c>
      <c r="W151">
        <v>0</v>
      </c>
      <c r="X151">
        <v>451408244</v>
      </c>
      <c r="Y151">
        <f>(((AT151*1)*1)*1)</f>
        <v>7.0000000000000007E-2</v>
      </c>
      <c r="AA151">
        <v>152.94</v>
      </c>
      <c r="AB151">
        <v>0</v>
      </c>
      <c r="AC151">
        <v>0</v>
      </c>
      <c r="AD151">
        <v>0</v>
      </c>
      <c r="AE151">
        <v>7.74</v>
      </c>
      <c r="AF151">
        <v>0</v>
      </c>
      <c r="AG151">
        <v>0</v>
      </c>
      <c r="AH151">
        <v>0</v>
      </c>
      <c r="AI151">
        <v>19.760000000000002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7.0000000000000007E-2</v>
      </c>
      <c r="AU151" t="s">
        <v>105</v>
      </c>
      <c r="AV151">
        <v>0</v>
      </c>
      <c r="AW151">
        <v>2</v>
      </c>
      <c r="AX151">
        <v>56663332</v>
      </c>
      <c r="AY151">
        <v>1</v>
      </c>
      <c r="AZ151">
        <v>0</v>
      </c>
      <c r="BA151">
        <v>177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ROUND(Y151*Source!I297,9)</f>
        <v>0.56630000000000003</v>
      </c>
      <c r="CY151">
        <f>AA151</f>
        <v>152.94</v>
      </c>
      <c r="CZ151">
        <f>AE151</f>
        <v>7.74</v>
      </c>
      <c r="DA151">
        <f>AI151</f>
        <v>19.760000000000002</v>
      </c>
      <c r="DB151">
        <f>ROUND((((ROUND(AT151*CZ151,2)*1)*1)*1),6)</f>
        <v>0.54</v>
      </c>
      <c r="DC151">
        <f>ROUND((((ROUND(AT151*AG151,2)*1)*1)*1),6)</f>
        <v>0</v>
      </c>
      <c r="DD151" t="s">
        <v>3</v>
      </c>
      <c r="DE151" t="s">
        <v>3</v>
      </c>
      <c r="DF151">
        <f>ROUND(ROUND(AE151*AI151,2)*CX151,2)</f>
        <v>86.61</v>
      </c>
      <c r="DG151">
        <f t="shared" si="74"/>
        <v>0</v>
      </c>
      <c r="DH151">
        <f t="shared" si="75"/>
        <v>0</v>
      </c>
      <c r="DI151">
        <f t="shared" si="67"/>
        <v>0</v>
      </c>
      <c r="DJ151">
        <f>DF151</f>
        <v>86.61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ROW(Source!A297)</f>
        <v>297</v>
      </c>
      <c r="B152">
        <v>56661436</v>
      </c>
      <c r="C152">
        <v>56663314</v>
      </c>
      <c r="D152">
        <v>54747352</v>
      </c>
      <c r="E152">
        <v>1</v>
      </c>
      <c r="F152">
        <v>1</v>
      </c>
      <c r="G152">
        <v>1081</v>
      </c>
      <c r="H152">
        <v>3</v>
      </c>
      <c r="I152" t="s">
        <v>1384</v>
      </c>
      <c r="J152" t="s">
        <v>1385</v>
      </c>
      <c r="K152" t="s">
        <v>1386</v>
      </c>
      <c r="L152">
        <v>1354</v>
      </c>
      <c r="N152">
        <v>1010</v>
      </c>
      <c r="O152" t="s">
        <v>398</v>
      </c>
      <c r="P152" t="s">
        <v>398</v>
      </c>
      <c r="Q152">
        <v>1</v>
      </c>
      <c r="W152">
        <v>0</v>
      </c>
      <c r="X152">
        <v>-1452932200</v>
      </c>
      <c r="Y152">
        <f>(((AT152*1)*1)*1)</f>
        <v>12.56</v>
      </c>
      <c r="AA152">
        <v>13.39</v>
      </c>
      <c r="AB152">
        <v>0</v>
      </c>
      <c r="AC152">
        <v>0</v>
      </c>
      <c r="AD152">
        <v>0</v>
      </c>
      <c r="AE152">
        <v>4.3600000000000003</v>
      </c>
      <c r="AF152">
        <v>0</v>
      </c>
      <c r="AG152">
        <v>0</v>
      </c>
      <c r="AH152">
        <v>0</v>
      </c>
      <c r="AI152">
        <v>3.07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12.56</v>
      </c>
      <c r="AU152" t="s">
        <v>105</v>
      </c>
      <c r="AV152">
        <v>0</v>
      </c>
      <c r="AW152">
        <v>2</v>
      </c>
      <c r="AX152">
        <v>56663333</v>
      </c>
      <c r="AY152">
        <v>1</v>
      </c>
      <c r="AZ152">
        <v>0</v>
      </c>
      <c r="BA152">
        <v>178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ROUND(Y152*Source!I297,9)</f>
        <v>101.6104</v>
      </c>
      <c r="CY152">
        <f>AA152</f>
        <v>13.39</v>
      </c>
      <c r="CZ152">
        <f>AE152</f>
        <v>4.3600000000000003</v>
      </c>
      <c r="DA152">
        <f>AI152</f>
        <v>3.07</v>
      </c>
      <c r="DB152">
        <f>ROUND((((ROUND(AT152*CZ152,2)*1)*1)*1),6)</f>
        <v>54.76</v>
      </c>
      <c r="DC152">
        <f>ROUND((((ROUND(AT152*AG152,2)*1)*1)*1),6)</f>
        <v>0</v>
      </c>
      <c r="DD152" t="s">
        <v>3</v>
      </c>
      <c r="DE152" t="s">
        <v>3</v>
      </c>
      <c r="DF152">
        <f>ROUND(ROUND(AE152*AI152,2)*CX152,2)</f>
        <v>1360.56</v>
      </c>
      <c r="DG152">
        <f t="shared" si="74"/>
        <v>0</v>
      </c>
      <c r="DH152">
        <f t="shared" si="75"/>
        <v>0</v>
      </c>
      <c r="DI152">
        <f t="shared" si="67"/>
        <v>0</v>
      </c>
      <c r="DJ152">
        <f>DF152</f>
        <v>1360.56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ROW(Source!A300)</f>
        <v>300</v>
      </c>
      <c r="B153">
        <v>56661434</v>
      </c>
      <c r="C153">
        <v>56663341</v>
      </c>
      <c r="D153">
        <v>54702434</v>
      </c>
      <c r="E153">
        <v>1081</v>
      </c>
      <c r="F153">
        <v>1</v>
      </c>
      <c r="G153">
        <v>1081</v>
      </c>
      <c r="H153">
        <v>1</v>
      </c>
      <c r="I153" t="s">
        <v>1317</v>
      </c>
      <c r="J153" t="s">
        <v>3</v>
      </c>
      <c r="K153" t="s">
        <v>1318</v>
      </c>
      <c r="L153">
        <v>1191</v>
      </c>
      <c r="N153">
        <v>1013</v>
      </c>
      <c r="O153" t="s">
        <v>1319</v>
      </c>
      <c r="P153" t="s">
        <v>1319</v>
      </c>
      <c r="Q153">
        <v>1</v>
      </c>
      <c r="W153">
        <v>0</v>
      </c>
      <c r="X153">
        <v>476480486</v>
      </c>
      <c r="Y153">
        <f t="shared" ref="Y153:Y158" si="76">((AT153*1.2)*1.05)</f>
        <v>56.9268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45.18</v>
      </c>
      <c r="AU153" t="s">
        <v>351</v>
      </c>
      <c r="AV153">
        <v>1</v>
      </c>
      <c r="AW153">
        <v>2</v>
      </c>
      <c r="AX153">
        <v>56663352</v>
      </c>
      <c r="AY153">
        <v>1</v>
      </c>
      <c r="AZ153">
        <v>0</v>
      </c>
      <c r="BA153">
        <v>185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U153">
        <f>ROUND(AT153*Source!I300*AH153*AL153,2)</f>
        <v>0</v>
      </c>
      <c r="CV153">
        <f>ROUND(Y153*Source!I300,9)</f>
        <v>332.45251200000001</v>
      </c>
      <c r="CW153">
        <v>0</v>
      </c>
      <c r="CX153">
        <f>ROUND(Y153*Source!I300,9)</f>
        <v>332.45251200000001</v>
      </c>
      <c r="CY153">
        <f>AD153</f>
        <v>0</v>
      </c>
      <c r="CZ153">
        <f>AH153</f>
        <v>0</v>
      </c>
      <c r="DA153">
        <f>AL153</f>
        <v>1</v>
      </c>
      <c r="DB153">
        <f t="shared" ref="DB153:DB158" si="77">ROUND(((ROUND(AT153*CZ153,2)*1.2)*1.05),6)</f>
        <v>0</v>
      </c>
      <c r="DC153">
        <f t="shared" ref="DC153:DC158" si="78">ROUND(((ROUND(AT153*AG153,2)*1.2)*1.05),6)</f>
        <v>0</v>
      </c>
      <c r="DD153" t="s">
        <v>3</v>
      </c>
      <c r="DE153" t="s">
        <v>3</v>
      </c>
      <c r="DF153">
        <f t="shared" ref="DF153:DF168" si="79">ROUND(ROUND(AE153,2)*CX153,2)</f>
        <v>0</v>
      </c>
      <c r="DG153">
        <f t="shared" si="74"/>
        <v>0</v>
      </c>
      <c r="DH153">
        <f t="shared" si="75"/>
        <v>0</v>
      </c>
      <c r="DI153">
        <f t="shared" si="67"/>
        <v>0</v>
      </c>
      <c r="DJ153">
        <f>DI153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ROW(Source!A300)</f>
        <v>300</v>
      </c>
      <c r="B154">
        <v>56661434</v>
      </c>
      <c r="C154">
        <v>56663341</v>
      </c>
      <c r="D154">
        <v>54768339</v>
      </c>
      <c r="E154">
        <v>1</v>
      </c>
      <c r="F154">
        <v>1</v>
      </c>
      <c r="G154">
        <v>1081</v>
      </c>
      <c r="H154">
        <v>2</v>
      </c>
      <c r="I154" t="s">
        <v>1324</v>
      </c>
      <c r="J154" t="s">
        <v>1325</v>
      </c>
      <c r="K154" t="s">
        <v>1326</v>
      </c>
      <c r="L154">
        <v>1368</v>
      </c>
      <c r="N154">
        <v>1011</v>
      </c>
      <c r="O154" t="s">
        <v>1323</v>
      </c>
      <c r="P154" t="s">
        <v>1323</v>
      </c>
      <c r="Q154">
        <v>1</v>
      </c>
      <c r="W154">
        <v>0</v>
      </c>
      <c r="X154">
        <v>874612079</v>
      </c>
      <c r="Y154">
        <f t="shared" si="76"/>
        <v>0.3276</v>
      </c>
      <c r="AA154">
        <v>0</v>
      </c>
      <c r="AB154">
        <v>88.67</v>
      </c>
      <c r="AC154">
        <v>13.47</v>
      </c>
      <c r="AD154">
        <v>0</v>
      </c>
      <c r="AE154">
        <v>0</v>
      </c>
      <c r="AF154">
        <v>83.1</v>
      </c>
      <c r="AG154">
        <v>12.62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0.26</v>
      </c>
      <c r="AU154" t="s">
        <v>351</v>
      </c>
      <c r="AV154">
        <v>0</v>
      </c>
      <c r="AW154">
        <v>2</v>
      </c>
      <c r="AX154">
        <v>56663353</v>
      </c>
      <c r="AY154">
        <v>1</v>
      </c>
      <c r="AZ154">
        <v>0</v>
      </c>
      <c r="BA154">
        <v>186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ROUND(Y154*Source!I300*DO154,9)</f>
        <v>24.14438208</v>
      </c>
      <c r="CX154">
        <f>ROUND(Y154*Source!I300,9)</f>
        <v>1.913184</v>
      </c>
      <c r="CY154">
        <f>AB154</f>
        <v>88.67</v>
      </c>
      <c r="CZ154">
        <f>AF154</f>
        <v>83.1</v>
      </c>
      <c r="DA154">
        <f>AJ154</f>
        <v>1</v>
      </c>
      <c r="DB154">
        <f t="shared" si="77"/>
        <v>27.2286</v>
      </c>
      <c r="DC154">
        <f t="shared" si="78"/>
        <v>4.1327999999999996</v>
      </c>
      <c r="DD154" t="s">
        <v>3</v>
      </c>
      <c r="DE154" t="s">
        <v>3</v>
      </c>
      <c r="DF154">
        <f t="shared" si="79"/>
        <v>0</v>
      </c>
      <c r="DG154">
        <f t="shared" si="74"/>
        <v>158.99</v>
      </c>
      <c r="DH154">
        <f t="shared" si="75"/>
        <v>24.14</v>
      </c>
      <c r="DI154">
        <f t="shared" si="67"/>
        <v>0</v>
      </c>
      <c r="DJ154">
        <f>DG154</f>
        <v>158.99</v>
      </c>
      <c r="DK154">
        <v>0</v>
      </c>
      <c r="DL154" t="s">
        <v>1327</v>
      </c>
      <c r="DM154">
        <v>0</v>
      </c>
      <c r="DN154" t="s">
        <v>1319</v>
      </c>
      <c r="DO154">
        <v>12.62</v>
      </c>
    </row>
    <row r="155" spans="1:119" x14ac:dyDescent="0.2">
      <c r="A155">
        <f>ROW(Source!A300)</f>
        <v>300</v>
      </c>
      <c r="B155">
        <v>56661434</v>
      </c>
      <c r="C155">
        <v>56663341</v>
      </c>
      <c r="D155">
        <v>54768393</v>
      </c>
      <c r="E155">
        <v>1</v>
      </c>
      <c r="F155">
        <v>1</v>
      </c>
      <c r="G155">
        <v>1081</v>
      </c>
      <c r="H155">
        <v>2</v>
      </c>
      <c r="I155" t="s">
        <v>1387</v>
      </c>
      <c r="J155" t="s">
        <v>1388</v>
      </c>
      <c r="K155" t="s">
        <v>1389</v>
      </c>
      <c r="L155">
        <v>1368</v>
      </c>
      <c r="N155">
        <v>1011</v>
      </c>
      <c r="O155" t="s">
        <v>1323</v>
      </c>
      <c r="P155" t="s">
        <v>1323</v>
      </c>
      <c r="Q155">
        <v>1</v>
      </c>
      <c r="W155">
        <v>0</v>
      </c>
      <c r="X155">
        <v>-1895752648</v>
      </c>
      <c r="Y155">
        <f t="shared" si="76"/>
        <v>0.441</v>
      </c>
      <c r="AA155">
        <v>0</v>
      </c>
      <c r="AB155">
        <v>0.82</v>
      </c>
      <c r="AC155">
        <v>0</v>
      </c>
      <c r="AD155">
        <v>0</v>
      </c>
      <c r="AE155">
        <v>0</v>
      </c>
      <c r="AF155">
        <v>0.77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0.35</v>
      </c>
      <c r="AU155" t="s">
        <v>351</v>
      </c>
      <c r="AV155">
        <v>0</v>
      </c>
      <c r="AW155">
        <v>2</v>
      </c>
      <c r="AX155">
        <v>56663355</v>
      </c>
      <c r="AY155">
        <v>1</v>
      </c>
      <c r="AZ155">
        <v>0</v>
      </c>
      <c r="BA155">
        <v>187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f>ROUND(Y155*Source!I300*DO155,9)</f>
        <v>0</v>
      </c>
      <c r="CX155">
        <f>ROUND(Y155*Source!I300,9)</f>
        <v>2.57544</v>
      </c>
      <c r="CY155">
        <f>AB155</f>
        <v>0.82</v>
      </c>
      <c r="CZ155">
        <f>AF155</f>
        <v>0.77</v>
      </c>
      <c r="DA155">
        <f>AJ155</f>
        <v>1</v>
      </c>
      <c r="DB155">
        <f t="shared" si="77"/>
        <v>0.3402</v>
      </c>
      <c r="DC155">
        <f t="shared" si="78"/>
        <v>0</v>
      </c>
      <c r="DD155" t="s">
        <v>3</v>
      </c>
      <c r="DE155" t="s">
        <v>3</v>
      </c>
      <c r="DF155">
        <f t="shared" si="79"/>
        <v>0</v>
      </c>
      <c r="DG155">
        <f t="shared" si="74"/>
        <v>1.98</v>
      </c>
      <c r="DH155">
        <f t="shared" si="75"/>
        <v>0</v>
      </c>
      <c r="DI155">
        <f t="shared" si="67"/>
        <v>0</v>
      </c>
      <c r="DJ155">
        <f>DG155</f>
        <v>1.98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ROW(Source!A300)</f>
        <v>300</v>
      </c>
      <c r="B156">
        <v>56661434</v>
      </c>
      <c r="C156">
        <v>56663341</v>
      </c>
      <c r="D156">
        <v>54768400</v>
      </c>
      <c r="E156">
        <v>1</v>
      </c>
      <c r="F156">
        <v>1</v>
      </c>
      <c r="G156">
        <v>1081</v>
      </c>
      <c r="H156">
        <v>2</v>
      </c>
      <c r="I156" t="s">
        <v>1365</v>
      </c>
      <c r="J156" t="s">
        <v>1366</v>
      </c>
      <c r="K156" t="s">
        <v>1367</v>
      </c>
      <c r="L156">
        <v>1368</v>
      </c>
      <c r="N156">
        <v>1011</v>
      </c>
      <c r="O156" t="s">
        <v>1323</v>
      </c>
      <c r="P156" t="s">
        <v>1323</v>
      </c>
      <c r="Q156">
        <v>1</v>
      </c>
      <c r="W156">
        <v>0</v>
      </c>
      <c r="X156">
        <v>-1412866184</v>
      </c>
      <c r="Y156">
        <f t="shared" si="76"/>
        <v>2.5704000000000002</v>
      </c>
      <c r="AA156">
        <v>0</v>
      </c>
      <c r="AB156">
        <v>0.45</v>
      </c>
      <c r="AC156">
        <v>0</v>
      </c>
      <c r="AD156">
        <v>0</v>
      </c>
      <c r="AE156">
        <v>0</v>
      </c>
      <c r="AF156">
        <v>0.42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2.04</v>
      </c>
      <c r="AU156" t="s">
        <v>351</v>
      </c>
      <c r="AV156">
        <v>0</v>
      </c>
      <c r="AW156">
        <v>2</v>
      </c>
      <c r="AX156">
        <v>56663356</v>
      </c>
      <c r="AY156">
        <v>1</v>
      </c>
      <c r="AZ156">
        <v>0</v>
      </c>
      <c r="BA156">
        <v>188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f>ROUND(Y156*Source!I300*DO156,9)</f>
        <v>0</v>
      </c>
      <c r="CX156">
        <f>ROUND(Y156*Source!I300,9)</f>
        <v>15.011136</v>
      </c>
      <c r="CY156">
        <f>AB156</f>
        <v>0.45</v>
      </c>
      <c r="CZ156">
        <f>AF156</f>
        <v>0.42</v>
      </c>
      <c r="DA156">
        <f>AJ156</f>
        <v>1</v>
      </c>
      <c r="DB156">
        <f t="shared" si="77"/>
        <v>1.0835999999999999</v>
      </c>
      <c r="DC156">
        <f t="shared" si="78"/>
        <v>0</v>
      </c>
      <c r="DD156" t="s">
        <v>3</v>
      </c>
      <c r="DE156" t="s">
        <v>3</v>
      </c>
      <c r="DF156">
        <f t="shared" si="79"/>
        <v>0</v>
      </c>
      <c r="DG156">
        <f t="shared" si="74"/>
        <v>6.3</v>
      </c>
      <c r="DH156">
        <f t="shared" si="75"/>
        <v>0</v>
      </c>
      <c r="DI156">
        <f t="shared" si="67"/>
        <v>0</v>
      </c>
      <c r="DJ156">
        <f>DG156</f>
        <v>6.3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ROW(Source!A300)</f>
        <v>300</v>
      </c>
      <c r="B157">
        <v>56661434</v>
      </c>
      <c r="C157">
        <v>56663341</v>
      </c>
      <c r="D157">
        <v>54768426</v>
      </c>
      <c r="E157">
        <v>1</v>
      </c>
      <c r="F157">
        <v>1</v>
      </c>
      <c r="G157">
        <v>1081</v>
      </c>
      <c r="H157">
        <v>2</v>
      </c>
      <c r="I157" t="s">
        <v>1368</v>
      </c>
      <c r="J157" t="s">
        <v>1369</v>
      </c>
      <c r="K157" t="s">
        <v>1370</v>
      </c>
      <c r="L157">
        <v>1368</v>
      </c>
      <c r="N157">
        <v>1011</v>
      </c>
      <c r="O157" t="s">
        <v>1323</v>
      </c>
      <c r="P157" t="s">
        <v>1323</v>
      </c>
      <c r="Q157">
        <v>1</v>
      </c>
      <c r="W157">
        <v>0</v>
      </c>
      <c r="X157">
        <v>-643591644</v>
      </c>
      <c r="Y157">
        <f t="shared" si="76"/>
        <v>7.4969999999999999</v>
      </c>
      <c r="AA157">
        <v>0</v>
      </c>
      <c r="AB157">
        <v>0.5</v>
      </c>
      <c r="AC157">
        <v>0</v>
      </c>
      <c r="AD157">
        <v>0</v>
      </c>
      <c r="AE157">
        <v>0</v>
      </c>
      <c r="AF157">
        <v>0.47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5.95</v>
      </c>
      <c r="AU157" t="s">
        <v>351</v>
      </c>
      <c r="AV157">
        <v>0</v>
      </c>
      <c r="AW157">
        <v>2</v>
      </c>
      <c r="AX157">
        <v>56663357</v>
      </c>
      <c r="AY157">
        <v>1</v>
      </c>
      <c r="AZ157">
        <v>0</v>
      </c>
      <c r="BA157">
        <v>189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f>ROUND(Y157*Source!I300*DO157,9)</f>
        <v>0</v>
      </c>
      <c r="CX157">
        <f>ROUND(Y157*Source!I300,9)</f>
        <v>43.78248</v>
      </c>
      <c r="CY157">
        <f>AB157</f>
        <v>0.5</v>
      </c>
      <c r="CZ157">
        <f>AF157</f>
        <v>0.47</v>
      </c>
      <c r="DA157">
        <f>AJ157</f>
        <v>1</v>
      </c>
      <c r="DB157">
        <f t="shared" si="77"/>
        <v>3.528</v>
      </c>
      <c r="DC157">
        <f t="shared" si="78"/>
        <v>0</v>
      </c>
      <c r="DD157" t="s">
        <v>3</v>
      </c>
      <c r="DE157" t="s">
        <v>3</v>
      </c>
      <c r="DF157">
        <f t="shared" si="79"/>
        <v>0</v>
      </c>
      <c r="DG157">
        <f t="shared" si="74"/>
        <v>20.58</v>
      </c>
      <c r="DH157">
        <f t="shared" si="75"/>
        <v>0</v>
      </c>
      <c r="DI157">
        <f t="shared" si="67"/>
        <v>0</v>
      </c>
      <c r="DJ157">
        <f>DG157</f>
        <v>20.58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ROW(Source!A300)</f>
        <v>300</v>
      </c>
      <c r="B158">
        <v>56661434</v>
      </c>
      <c r="C158">
        <v>56663341</v>
      </c>
      <c r="D158">
        <v>54767573</v>
      </c>
      <c r="E158">
        <v>1</v>
      </c>
      <c r="F158">
        <v>1</v>
      </c>
      <c r="G158">
        <v>1081</v>
      </c>
      <c r="H158">
        <v>2</v>
      </c>
      <c r="I158" t="s">
        <v>1328</v>
      </c>
      <c r="J158" t="s">
        <v>1329</v>
      </c>
      <c r="K158" t="s">
        <v>1330</v>
      </c>
      <c r="L158">
        <v>1368</v>
      </c>
      <c r="N158">
        <v>1011</v>
      </c>
      <c r="O158" t="s">
        <v>1323</v>
      </c>
      <c r="P158" t="s">
        <v>1323</v>
      </c>
      <c r="Q158">
        <v>1</v>
      </c>
      <c r="W158">
        <v>0</v>
      </c>
      <c r="X158">
        <v>-44940208</v>
      </c>
      <c r="Y158">
        <f t="shared" si="76"/>
        <v>0.2646</v>
      </c>
      <c r="AA158">
        <v>0</v>
      </c>
      <c r="AB158">
        <v>191.17</v>
      </c>
      <c r="AC158">
        <v>18.059999999999999</v>
      </c>
      <c r="AD158">
        <v>0</v>
      </c>
      <c r="AE158">
        <v>0</v>
      </c>
      <c r="AF158">
        <v>179.17</v>
      </c>
      <c r="AG158">
        <v>16.93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0.21</v>
      </c>
      <c r="AU158" t="s">
        <v>351</v>
      </c>
      <c r="AV158">
        <v>0</v>
      </c>
      <c r="AW158">
        <v>2</v>
      </c>
      <c r="AX158">
        <v>56663354</v>
      </c>
      <c r="AY158">
        <v>1</v>
      </c>
      <c r="AZ158">
        <v>0</v>
      </c>
      <c r="BA158">
        <v>190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f>ROUND(Y158*Source!I300*DO158,9)</f>
        <v>26.161319519999999</v>
      </c>
      <c r="CX158">
        <f>ROUND(Y158*Source!I300,9)</f>
        <v>1.545264</v>
      </c>
      <c r="CY158">
        <f>AB158</f>
        <v>191.17</v>
      </c>
      <c r="CZ158">
        <f>AF158</f>
        <v>179.17</v>
      </c>
      <c r="DA158">
        <f>AJ158</f>
        <v>1</v>
      </c>
      <c r="DB158">
        <f t="shared" si="77"/>
        <v>47.413800000000002</v>
      </c>
      <c r="DC158">
        <f t="shared" si="78"/>
        <v>4.4855999999999998</v>
      </c>
      <c r="DD158" t="s">
        <v>3</v>
      </c>
      <c r="DE158" t="s">
        <v>3</v>
      </c>
      <c r="DF158">
        <f t="shared" si="79"/>
        <v>0</v>
      </c>
      <c r="DG158">
        <f t="shared" si="74"/>
        <v>276.86</v>
      </c>
      <c r="DH158">
        <f t="shared" si="75"/>
        <v>26.16</v>
      </c>
      <c r="DI158">
        <f t="shared" si="67"/>
        <v>0</v>
      </c>
      <c r="DJ158">
        <f>DG158</f>
        <v>276.86</v>
      </c>
      <c r="DK158">
        <v>0</v>
      </c>
      <c r="DL158" t="s">
        <v>1327</v>
      </c>
      <c r="DM158">
        <v>0</v>
      </c>
      <c r="DN158" t="s">
        <v>1319</v>
      </c>
      <c r="DO158">
        <v>16.93</v>
      </c>
    </row>
    <row r="159" spans="1:119" x14ac:dyDescent="0.2">
      <c r="A159">
        <f>ROW(Source!A300)</f>
        <v>300</v>
      </c>
      <c r="B159">
        <v>56661434</v>
      </c>
      <c r="C159">
        <v>56663341</v>
      </c>
      <c r="D159">
        <v>54738788</v>
      </c>
      <c r="E159">
        <v>1</v>
      </c>
      <c r="F159">
        <v>1</v>
      </c>
      <c r="G159">
        <v>1081</v>
      </c>
      <c r="H159">
        <v>3</v>
      </c>
      <c r="I159" t="s">
        <v>1390</v>
      </c>
      <c r="J159" t="s">
        <v>1391</v>
      </c>
      <c r="K159" t="s">
        <v>1392</v>
      </c>
      <c r="L159">
        <v>1296</v>
      </c>
      <c r="N159">
        <v>1002</v>
      </c>
      <c r="O159" t="s">
        <v>678</v>
      </c>
      <c r="P159" t="s">
        <v>678</v>
      </c>
      <c r="Q159">
        <v>1</v>
      </c>
      <c r="W159">
        <v>0</v>
      </c>
      <c r="X159">
        <v>1977302506</v>
      </c>
      <c r="Y159">
        <f>((AT159*1)*1)</f>
        <v>0.32</v>
      </c>
      <c r="AA159">
        <v>84.21</v>
      </c>
      <c r="AB159">
        <v>0</v>
      </c>
      <c r="AC159">
        <v>0</v>
      </c>
      <c r="AD159">
        <v>0</v>
      </c>
      <c r="AE159">
        <v>84.21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0.32</v>
      </c>
      <c r="AU159" t="s">
        <v>31</v>
      </c>
      <c r="AV159">
        <v>0</v>
      </c>
      <c r="AW159">
        <v>2</v>
      </c>
      <c r="AX159">
        <v>56663358</v>
      </c>
      <c r="AY159">
        <v>1</v>
      </c>
      <c r="AZ159">
        <v>0</v>
      </c>
      <c r="BA159">
        <v>191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ROUND(Y159*Source!I300,9)</f>
        <v>1.8688</v>
      </c>
      <c r="CY159">
        <f>AA159</f>
        <v>84.21</v>
      </c>
      <c r="CZ159">
        <f>AE159</f>
        <v>84.21</v>
      </c>
      <c r="DA159">
        <f>AI159</f>
        <v>1</v>
      </c>
      <c r="DB159">
        <f>ROUND(((ROUND(AT159*CZ159,2)*1)*1),6)</f>
        <v>26.95</v>
      </c>
      <c r="DC159">
        <f>ROUND(((ROUND(AT159*AG159,2)*1)*1),6)</f>
        <v>0</v>
      </c>
      <c r="DD159" t="s">
        <v>3</v>
      </c>
      <c r="DE159" t="s">
        <v>3</v>
      </c>
      <c r="DF159">
        <f t="shared" si="79"/>
        <v>157.37</v>
      </c>
      <c r="DG159">
        <f t="shared" si="74"/>
        <v>0</v>
      </c>
      <c r="DH159">
        <f t="shared" si="75"/>
        <v>0</v>
      </c>
      <c r="DI159">
        <f t="shared" ref="DI159:DI222" si="80">ROUND(ROUND(AH159,2)*CX159,2)</f>
        <v>0</v>
      </c>
      <c r="DJ159">
        <f>DF159</f>
        <v>157.37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ROW(Source!A300)</f>
        <v>300</v>
      </c>
      <c r="B160">
        <v>56661434</v>
      </c>
      <c r="C160">
        <v>56663341</v>
      </c>
      <c r="D160">
        <v>54758410</v>
      </c>
      <c r="E160">
        <v>1</v>
      </c>
      <c r="F160">
        <v>1</v>
      </c>
      <c r="G160">
        <v>1081</v>
      </c>
      <c r="H160">
        <v>3</v>
      </c>
      <c r="I160" t="s">
        <v>340</v>
      </c>
      <c r="J160" t="s">
        <v>342</v>
      </c>
      <c r="K160" t="s">
        <v>341</v>
      </c>
      <c r="L160">
        <v>1327</v>
      </c>
      <c r="N160">
        <v>1005</v>
      </c>
      <c r="O160" t="s">
        <v>329</v>
      </c>
      <c r="P160" t="s">
        <v>329</v>
      </c>
      <c r="Q160">
        <v>1</v>
      </c>
      <c r="W160">
        <v>0</v>
      </c>
      <c r="X160">
        <v>1400373867</v>
      </c>
      <c r="Y160">
        <f>AT160</f>
        <v>100</v>
      </c>
      <c r="AA160">
        <v>157.47999999999999</v>
      </c>
      <c r="AB160">
        <v>0</v>
      </c>
      <c r="AC160">
        <v>0</v>
      </c>
      <c r="AD160">
        <v>0</v>
      </c>
      <c r="AE160">
        <v>157.47999999999999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100</v>
      </c>
      <c r="AU160" t="s">
        <v>3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ROUND(Y160*Source!I300,9)</f>
        <v>584</v>
      </c>
      <c r="CY160">
        <f>AA160</f>
        <v>157.47999999999999</v>
      </c>
      <c r="CZ160">
        <f>AE160</f>
        <v>157.47999999999999</v>
      </c>
      <c r="DA160">
        <f>AI160</f>
        <v>1</v>
      </c>
      <c r="DB160">
        <f>ROUND(ROUND(AT160*CZ160,2),6)</f>
        <v>15748</v>
      </c>
      <c r="DC160">
        <f>ROUND(ROUND(AT160*AG160,2),6)</f>
        <v>0</v>
      </c>
      <c r="DD160" t="s">
        <v>3</v>
      </c>
      <c r="DE160" t="s">
        <v>3</v>
      </c>
      <c r="DF160">
        <f t="shared" si="79"/>
        <v>91968.320000000007</v>
      </c>
      <c r="DG160">
        <f t="shared" si="74"/>
        <v>0</v>
      </c>
      <c r="DH160">
        <f t="shared" si="75"/>
        <v>0</v>
      </c>
      <c r="DI160">
        <f t="shared" si="80"/>
        <v>0</v>
      </c>
      <c r="DJ160">
        <f>DF160</f>
        <v>91968.320000000007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ROW(Source!A300)</f>
        <v>300</v>
      </c>
      <c r="B161">
        <v>56661434</v>
      </c>
      <c r="C161">
        <v>56663341</v>
      </c>
      <c r="D161">
        <v>54747402</v>
      </c>
      <c r="E161">
        <v>1</v>
      </c>
      <c r="F161">
        <v>1</v>
      </c>
      <c r="G161">
        <v>1081</v>
      </c>
      <c r="H161">
        <v>3</v>
      </c>
      <c r="I161" t="s">
        <v>1393</v>
      </c>
      <c r="J161" t="s">
        <v>1394</v>
      </c>
      <c r="K161" t="s">
        <v>1395</v>
      </c>
      <c r="L161">
        <v>1354</v>
      </c>
      <c r="N161">
        <v>1010</v>
      </c>
      <c r="O161" t="s">
        <v>398</v>
      </c>
      <c r="P161" t="s">
        <v>398</v>
      </c>
      <c r="Q161">
        <v>1</v>
      </c>
      <c r="W161">
        <v>0</v>
      </c>
      <c r="X161">
        <v>451408244</v>
      </c>
      <c r="Y161">
        <f>((AT161*1)*1)</f>
        <v>0.05</v>
      </c>
      <c r="AA161">
        <v>7.74</v>
      </c>
      <c r="AB161">
        <v>0</v>
      </c>
      <c r="AC161">
        <v>0</v>
      </c>
      <c r="AD161">
        <v>0</v>
      </c>
      <c r="AE161">
        <v>7.74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0.05</v>
      </c>
      <c r="AU161" t="s">
        <v>31</v>
      </c>
      <c r="AV161">
        <v>0</v>
      </c>
      <c r="AW161">
        <v>2</v>
      </c>
      <c r="AX161">
        <v>56663359</v>
      </c>
      <c r="AY161">
        <v>1</v>
      </c>
      <c r="AZ161">
        <v>0</v>
      </c>
      <c r="BA161">
        <v>192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ROUND(Y161*Source!I300,9)</f>
        <v>0.29199999999999998</v>
      </c>
      <c r="CY161">
        <f>AA161</f>
        <v>7.74</v>
      </c>
      <c r="CZ161">
        <f>AE161</f>
        <v>7.74</v>
      </c>
      <c r="DA161">
        <f>AI161</f>
        <v>1</v>
      </c>
      <c r="DB161">
        <f>ROUND(((ROUND(AT161*CZ161,2)*1)*1),6)</f>
        <v>0.39</v>
      </c>
      <c r="DC161">
        <f>ROUND(((ROUND(AT161*AG161,2)*1)*1),6)</f>
        <v>0</v>
      </c>
      <c r="DD161" t="s">
        <v>3</v>
      </c>
      <c r="DE161" t="s">
        <v>3</v>
      </c>
      <c r="DF161">
        <f t="shared" si="79"/>
        <v>2.2599999999999998</v>
      </c>
      <c r="DG161">
        <f t="shared" si="74"/>
        <v>0</v>
      </c>
      <c r="DH161">
        <f t="shared" si="75"/>
        <v>0</v>
      </c>
      <c r="DI161">
        <f t="shared" si="80"/>
        <v>0</v>
      </c>
      <c r="DJ161">
        <f>DF161</f>
        <v>2.2599999999999998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ROW(Source!A300)</f>
        <v>300</v>
      </c>
      <c r="B162">
        <v>56661434</v>
      </c>
      <c r="C162">
        <v>56663341</v>
      </c>
      <c r="D162">
        <v>54747352</v>
      </c>
      <c r="E162">
        <v>1</v>
      </c>
      <c r="F162">
        <v>1</v>
      </c>
      <c r="G162">
        <v>1081</v>
      </c>
      <c r="H162">
        <v>3</v>
      </c>
      <c r="I162" t="s">
        <v>1384</v>
      </c>
      <c r="J162" t="s">
        <v>1385</v>
      </c>
      <c r="K162" t="s">
        <v>1386</v>
      </c>
      <c r="L162">
        <v>1354</v>
      </c>
      <c r="N162">
        <v>1010</v>
      </c>
      <c r="O162" t="s">
        <v>398</v>
      </c>
      <c r="P162" t="s">
        <v>398</v>
      </c>
      <c r="Q162">
        <v>1</v>
      </c>
      <c r="W162">
        <v>0</v>
      </c>
      <c r="X162">
        <v>-1452932200</v>
      </c>
      <c r="Y162">
        <f>((AT162*1)*1)</f>
        <v>10.119999999999999</v>
      </c>
      <c r="AA162">
        <v>4.3600000000000003</v>
      </c>
      <c r="AB162">
        <v>0</v>
      </c>
      <c r="AC162">
        <v>0</v>
      </c>
      <c r="AD162">
        <v>0</v>
      </c>
      <c r="AE162">
        <v>4.3600000000000003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10.119999999999999</v>
      </c>
      <c r="AU162" t="s">
        <v>31</v>
      </c>
      <c r="AV162">
        <v>0</v>
      </c>
      <c r="AW162">
        <v>2</v>
      </c>
      <c r="AX162">
        <v>56663360</v>
      </c>
      <c r="AY162">
        <v>1</v>
      </c>
      <c r="AZ162">
        <v>0</v>
      </c>
      <c r="BA162">
        <v>193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ROUND(Y162*Source!I300,9)</f>
        <v>59.1008</v>
      </c>
      <c r="CY162">
        <f>AA162</f>
        <v>4.3600000000000003</v>
      </c>
      <c r="CZ162">
        <f>AE162</f>
        <v>4.3600000000000003</v>
      </c>
      <c r="DA162">
        <f>AI162</f>
        <v>1</v>
      </c>
      <c r="DB162">
        <f>ROUND(((ROUND(AT162*CZ162,2)*1)*1),6)</f>
        <v>44.12</v>
      </c>
      <c r="DC162">
        <f>ROUND(((ROUND(AT162*AG162,2)*1)*1),6)</f>
        <v>0</v>
      </c>
      <c r="DD162" t="s">
        <v>3</v>
      </c>
      <c r="DE162" t="s">
        <v>3</v>
      </c>
      <c r="DF162">
        <f t="shared" si="79"/>
        <v>257.68</v>
      </c>
      <c r="DG162">
        <f t="shared" si="74"/>
        <v>0</v>
      </c>
      <c r="DH162">
        <f t="shared" si="75"/>
        <v>0</v>
      </c>
      <c r="DI162">
        <f t="shared" si="80"/>
        <v>0</v>
      </c>
      <c r="DJ162">
        <f>DF162</f>
        <v>257.68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ROW(Source!A301)</f>
        <v>301</v>
      </c>
      <c r="B163">
        <v>56661436</v>
      </c>
      <c r="C163">
        <v>56663341</v>
      </c>
      <c r="D163">
        <v>54702434</v>
      </c>
      <c r="E163">
        <v>1081</v>
      </c>
      <c r="F163">
        <v>1</v>
      </c>
      <c r="G163">
        <v>1081</v>
      </c>
      <c r="H163">
        <v>1</v>
      </c>
      <c r="I163" t="s">
        <v>1317</v>
      </c>
      <c r="J163" t="s">
        <v>3</v>
      </c>
      <c r="K163" t="s">
        <v>1318</v>
      </c>
      <c r="L163">
        <v>1191</v>
      </c>
      <c r="N163">
        <v>1013</v>
      </c>
      <c r="O163" t="s">
        <v>1319</v>
      </c>
      <c r="P163" t="s">
        <v>1319</v>
      </c>
      <c r="Q163">
        <v>1</v>
      </c>
      <c r="W163">
        <v>0</v>
      </c>
      <c r="X163">
        <v>476480486</v>
      </c>
      <c r="Y163">
        <f t="shared" ref="Y163:Y168" si="81">((AT163*1.2)*1.05)</f>
        <v>56.9268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5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45.18</v>
      </c>
      <c r="AU163" t="s">
        <v>351</v>
      </c>
      <c r="AV163">
        <v>1</v>
      </c>
      <c r="AW163">
        <v>2</v>
      </c>
      <c r="AX163">
        <v>56663352</v>
      </c>
      <c r="AY163">
        <v>1</v>
      </c>
      <c r="AZ163">
        <v>0</v>
      </c>
      <c r="BA163">
        <v>200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ROUND(AT163*Source!I301*AH163*AL163,2)</f>
        <v>0</v>
      </c>
      <c r="CV163">
        <f>ROUND(Y163*Source!I301,9)</f>
        <v>332.45251200000001</v>
      </c>
      <c r="CW163">
        <v>0</v>
      </c>
      <c r="CX163">
        <f>ROUND(Y163*Source!I301,9)</f>
        <v>332.45251200000001</v>
      </c>
      <c r="CY163">
        <f>AD163</f>
        <v>0</v>
      </c>
      <c r="CZ163">
        <f>AH163</f>
        <v>0</v>
      </c>
      <c r="DA163">
        <f>AL163</f>
        <v>1</v>
      </c>
      <c r="DB163">
        <f t="shared" ref="DB163:DB168" si="82">ROUND(((ROUND(AT163*CZ163,2)*1.2)*1.05),6)</f>
        <v>0</v>
      </c>
      <c r="DC163">
        <f t="shared" ref="DC163:DC168" si="83">ROUND(((ROUND(AT163*AG163,2)*1.2)*1.05),6)</f>
        <v>0</v>
      </c>
      <c r="DD163" t="s">
        <v>3</v>
      </c>
      <c r="DE163" t="s">
        <v>3</v>
      </c>
      <c r="DF163">
        <f t="shared" si="79"/>
        <v>0</v>
      </c>
      <c r="DG163">
        <f t="shared" si="74"/>
        <v>0</v>
      </c>
      <c r="DH163">
        <f t="shared" si="75"/>
        <v>0</v>
      </c>
      <c r="DI163">
        <f t="shared" si="80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ROW(Source!A301)</f>
        <v>301</v>
      </c>
      <c r="B164">
        <v>56661436</v>
      </c>
      <c r="C164">
        <v>56663341</v>
      </c>
      <c r="D164">
        <v>54768339</v>
      </c>
      <c r="E164">
        <v>1</v>
      </c>
      <c r="F164">
        <v>1</v>
      </c>
      <c r="G164">
        <v>1081</v>
      </c>
      <c r="H164">
        <v>2</v>
      </c>
      <c r="I164" t="s">
        <v>1324</v>
      </c>
      <c r="J164" t="s">
        <v>1325</v>
      </c>
      <c r="K164" t="s">
        <v>1326</v>
      </c>
      <c r="L164">
        <v>1368</v>
      </c>
      <c r="N164">
        <v>1011</v>
      </c>
      <c r="O164" t="s">
        <v>1323</v>
      </c>
      <c r="P164" t="s">
        <v>1323</v>
      </c>
      <c r="Q164">
        <v>1</v>
      </c>
      <c r="W164">
        <v>0</v>
      </c>
      <c r="X164">
        <v>874612079</v>
      </c>
      <c r="Y164">
        <f t="shared" si="81"/>
        <v>0.3276</v>
      </c>
      <c r="AA164">
        <v>0</v>
      </c>
      <c r="AB164">
        <v>1513.56</v>
      </c>
      <c r="AC164">
        <v>758.78</v>
      </c>
      <c r="AD164">
        <v>0</v>
      </c>
      <c r="AE164">
        <v>0</v>
      </c>
      <c r="AF164">
        <v>83.1</v>
      </c>
      <c r="AG164">
        <v>12.62</v>
      </c>
      <c r="AH164">
        <v>0</v>
      </c>
      <c r="AI164">
        <v>1</v>
      </c>
      <c r="AJ164">
        <v>17.07</v>
      </c>
      <c r="AK164">
        <v>56.35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0.26</v>
      </c>
      <c r="AU164" t="s">
        <v>351</v>
      </c>
      <c r="AV164">
        <v>0</v>
      </c>
      <c r="AW164">
        <v>2</v>
      </c>
      <c r="AX164">
        <v>56663353</v>
      </c>
      <c r="AY164">
        <v>1</v>
      </c>
      <c r="AZ164">
        <v>0</v>
      </c>
      <c r="BA164">
        <v>201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ROUND(Y164*Source!I301*DO164,9)</f>
        <v>24.14438208</v>
      </c>
      <c r="CX164">
        <f>ROUND(Y164*Source!I301,9)</f>
        <v>1.913184</v>
      </c>
      <c r="CY164">
        <f>AB164</f>
        <v>1513.56</v>
      </c>
      <c r="CZ164">
        <f>AF164</f>
        <v>83.1</v>
      </c>
      <c r="DA164">
        <f>AJ164</f>
        <v>17.07</v>
      </c>
      <c r="DB164">
        <f t="shared" si="82"/>
        <v>27.2286</v>
      </c>
      <c r="DC164">
        <f t="shared" si="83"/>
        <v>4.1327999999999996</v>
      </c>
      <c r="DD164" t="s">
        <v>3</v>
      </c>
      <c r="DE164" t="s">
        <v>3</v>
      </c>
      <c r="DF164">
        <f t="shared" si="79"/>
        <v>0</v>
      </c>
      <c r="DG164">
        <f>ROUND(ROUND(AF164*AJ164,2)*CX164,2)</f>
        <v>2713.89</v>
      </c>
      <c r="DH164">
        <f>ROUND(ROUND(AG164*AK164,2)*CX164,2)</f>
        <v>1360.54</v>
      </c>
      <c r="DI164">
        <f t="shared" si="80"/>
        <v>0</v>
      </c>
      <c r="DJ164">
        <f>DG164</f>
        <v>2713.89</v>
      </c>
      <c r="DK164">
        <v>0</v>
      </c>
      <c r="DL164" t="s">
        <v>1327</v>
      </c>
      <c r="DM164">
        <v>0</v>
      </c>
      <c r="DN164" t="s">
        <v>1319</v>
      </c>
      <c r="DO164">
        <v>12.62</v>
      </c>
    </row>
    <row r="165" spans="1:119" x14ac:dyDescent="0.2">
      <c r="A165">
        <f>ROW(Source!A301)</f>
        <v>301</v>
      </c>
      <c r="B165">
        <v>56661436</v>
      </c>
      <c r="C165">
        <v>56663341</v>
      </c>
      <c r="D165">
        <v>54768393</v>
      </c>
      <c r="E165">
        <v>1</v>
      </c>
      <c r="F165">
        <v>1</v>
      </c>
      <c r="G165">
        <v>1081</v>
      </c>
      <c r="H165">
        <v>2</v>
      </c>
      <c r="I165" t="s">
        <v>1387</v>
      </c>
      <c r="J165" t="s">
        <v>1388</v>
      </c>
      <c r="K165" t="s">
        <v>1389</v>
      </c>
      <c r="L165">
        <v>1368</v>
      </c>
      <c r="N165">
        <v>1011</v>
      </c>
      <c r="O165" t="s">
        <v>1323</v>
      </c>
      <c r="P165" t="s">
        <v>1323</v>
      </c>
      <c r="Q165">
        <v>1</v>
      </c>
      <c r="W165">
        <v>0</v>
      </c>
      <c r="X165">
        <v>-1895752648</v>
      </c>
      <c r="Y165">
        <f t="shared" si="81"/>
        <v>0.441</v>
      </c>
      <c r="AA165">
        <v>0</v>
      </c>
      <c r="AB165">
        <v>7.85</v>
      </c>
      <c r="AC165">
        <v>0</v>
      </c>
      <c r="AD165">
        <v>0</v>
      </c>
      <c r="AE165">
        <v>0</v>
      </c>
      <c r="AF165">
        <v>0.77</v>
      </c>
      <c r="AG165">
        <v>0</v>
      </c>
      <c r="AH165">
        <v>0</v>
      </c>
      <c r="AI165">
        <v>1</v>
      </c>
      <c r="AJ165">
        <v>9.56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0.35</v>
      </c>
      <c r="AU165" t="s">
        <v>351</v>
      </c>
      <c r="AV165">
        <v>0</v>
      </c>
      <c r="AW165">
        <v>2</v>
      </c>
      <c r="AX165">
        <v>56663355</v>
      </c>
      <c r="AY165">
        <v>1</v>
      </c>
      <c r="AZ165">
        <v>0</v>
      </c>
      <c r="BA165">
        <v>202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ROUND(Y165*Source!I301*DO165,9)</f>
        <v>0</v>
      </c>
      <c r="CX165">
        <f>ROUND(Y165*Source!I301,9)</f>
        <v>2.57544</v>
      </c>
      <c r="CY165">
        <f>AB165</f>
        <v>7.85</v>
      </c>
      <c r="CZ165">
        <f>AF165</f>
        <v>0.77</v>
      </c>
      <c r="DA165">
        <f>AJ165</f>
        <v>9.56</v>
      </c>
      <c r="DB165">
        <f t="shared" si="82"/>
        <v>0.3402</v>
      </c>
      <c r="DC165">
        <f t="shared" si="83"/>
        <v>0</v>
      </c>
      <c r="DD165" t="s">
        <v>3</v>
      </c>
      <c r="DE165" t="s">
        <v>3</v>
      </c>
      <c r="DF165">
        <f t="shared" si="79"/>
        <v>0</v>
      </c>
      <c r="DG165">
        <f>ROUND(ROUND(AF165*AJ165,2)*CX165,2)</f>
        <v>18.96</v>
      </c>
      <c r="DH165">
        <f>ROUND(ROUND(AG165,2)*CX165,2)</f>
        <v>0</v>
      </c>
      <c r="DI165">
        <f t="shared" si="80"/>
        <v>0</v>
      </c>
      <c r="DJ165">
        <f>DG165</f>
        <v>18.96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ROW(Source!A301)</f>
        <v>301</v>
      </c>
      <c r="B166">
        <v>56661436</v>
      </c>
      <c r="C166">
        <v>56663341</v>
      </c>
      <c r="D166">
        <v>54768400</v>
      </c>
      <c r="E166">
        <v>1</v>
      </c>
      <c r="F166">
        <v>1</v>
      </c>
      <c r="G166">
        <v>1081</v>
      </c>
      <c r="H166">
        <v>2</v>
      </c>
      <c r="I166" t="s">
        <v>1365</v>
      </c>
      <c r="J166" t="s">
        <v>1366</v>
      </c>
      <c r="K166" t="s">
        <v>1367</v>
      </c>
      <c r="L166">
        <v>1368</v>
      </c>
      <c r="N166">
        <v>1011</v>
      </c>
      <c r="O166" t="s">
        <v>1323</v>
      </c>
      <c r="P166" t="s">
        <v>1323</v>
      </c>
      <c r="Q166">
        <v>1</v>
      </c>
      <c r="W166">
        <v>0</v>
      </c>
      <c r="X166">
        <v>-1412866184</v>
      </c>
      <c r="Y166">
        <f t="shared" si="81"/>
        <v>2.5704000000000002</v>
      </c>
      <c r="AA166">
        <v>0</v>
      </c>
      <c r="AB166">
        <v>4.41</v>
      </c>
      <c r="AC166">
        <v>0</v>
      </c>
      <c r="AD166">
        <v>0</v>
      </c>
      <c r="AE166">
        <v>0</v>
      </c>
      <c r="AF166">
        <v>0.42</v>
      </c>
      <c r="AG166">
        <v>0</v>
      </c>
      <c r="AH166">
        <v>0</v>
      </c>
      <c r="AI166">
        <v>1</v>
      </c>
      <c r="AJ166">
        <v>9.83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2.04</v>
      </c>
      <c r="AU166" t="s">
        <v>351</v>
      </c>
      <c r="AV166">
        <v>0</v>
      </c>
      <c r="AW166">
        <v>2</v>
      </c>
      <c r="AX166">
        <v>56663356</v>
      </c>
      <c r="AY166">
        <v>1</v>
      </c>
      <c r="AZ166">
        <v>0</v>
      </c>
      <c r="BA166">
        <v>203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ROUND(Y166*Source!I301*DO166,9)</f>
        <v>0</v>
      </c>
      <c r="CX166">
        <f>ROUND(Y166*Source!I301,9)</f>
        <v>15.011136</v>
      </c>
      <c r="CY166">
        <f>AB166</f>
        <v>4.41</v>
      </c>
      <c r="CZ166">
        <f>AF166</f>
        <v>0.42</v>
      </c>
      <c r="DA166">
        <f>AJ166</f>
        <v>9.83</v>
      </c>
      <c r="DB166">
        <f t="shared" si="82"/>
        <v>1.0835999999999999</v>
      </c>
      <c r="DC166">
        <f t="shared" si="83"/>
        <v>0</v>
      </c>
      <c r="DD166" t="s">
        <v>3</v>
      </c>
      <c r="DE166" t="s">
        <v>3</v>
      </c>
      <c r="DF166">
        <f t="shared" si="79"/>
        <v>0</v>
      </c>
      <c r="DG166">
        <f>ROUND(ROUND(AF166*AJ166,2)*CX166,2)</f>
        <v>62</v>
      </c>
      <c r="DH166">
        <f>ROUND(ROUND(AG166,2)*CX166,2)</f>
        <v>0</v>
      </c>
      <c r="DI166">
        <f t="shared" si="80"/>
        <v>0</v>
      </c>
      <c r="DJ166">
        <f>DG166</f>
        <v>62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ROW(Source!A301)</f>
        <v>301</v>
      </c>
      <c r="B167">
        <v>56661436</v>
      </c>
      <c r="C167">
        <v>56663341</v>
      </c>
      <c r="D167">
        <v>54768426</v>
      </c>
      <c r="E167">
        <v>1</v>
      </c>
      <c r="F167">
        <v>1</v>
      </c>
      <c r="G167">
        <v>1081</v>
      </c>
      <c r="H167">
        <v>2</v>
      </c>
      <c r="I167" t="s">
        <v>1368</v>
      </c>
      <c r="J167" t="s">
        <v>1369</v>
      </c>
      <c r="K167" t="s">
        <v>1370</v>
      </c>
      <c r="L167">
        <v>1368</v>
      </c>
      <c r="N167">
        <v>1011</v>
      </c>
      <c r="O167" t="s">
        <v>1323</v>
      </c>
      <c r="P167" t="s">
        <v>1323</v>
      </c>
      <c r="Q167">
        <v>1</v>
      </c>
      <c r="W167">
        <v>0</v>
      </c>
      <c r="X167">
        <v>-643591644</v>
      </c>
      <c r="Y167">
        <f t="shared" si="81"/>
        <v>7.4969999999999999</v>
      </c>
      <c r="AA167">
        <v>0</v>
      </c>
      <c r="AB167">
        <v>4.84</v>
      </c>
      <c r="AC167">
        <v>0</v>
      </c>
      <c r="AD167">
        <v>0</v>
      </c>
      <c r="AE167">
        <v>0</v>
      </c>
      <c r="AF167">
        <v>0.47</v>
      </c>
      <c r="AG167">
        <v>0</v>
      </c>
      <c r="AH167">
        <v>0</v>
      </c>
      <c r="AI167">
        <v>1</v>
      </c>
      <c r="AJ167">
        <v>9.66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5.95</v>
      </c>
      <c r="AU167" t="s">
        <v>351</v>
      </c>
      <c r="AV167">
        <v>0</v>
      </c>
      <c r="AW167">
        <v>2</v>
      </c>
      <c r="AX167">
        <v>56663357</v>
      </c>
      <c r="AY167">
        <v>1</v>
      </c>
      <c r="AZ167">
        <v>0</v>
      </c>
      <c r="BA167">
        <v>204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ROUND(Y167*Source!I301*DO167,9)</f>
        <v>0</v>
      </c>
      <c r="CX167">
        <f>ROUND(Y167*Source!I301,9)</f>
        <v>43.78248</v>
      </c>
      <c r="CY167">
        <f>AB167</f>
        <v>4.84</v>
      </c>
      <c r="CZ167">
        <f>AF167</f>
        <v>0.47</v>
      </c>
      <c r="DA167">
        <f>AJ167</f>
        <v>9.66</v>
      </c>
      <c r="DB167">
        <f t="shared" si="82"/>
        <v>3.528</v>
      </c>
      <c r="DC167">
        <f t="shared" si="83"/>
        <v>0</v>
      </c>
      <c r="DD167" t="s">
        <v>3</v>
      </c>
      <c r="DE167" t="s">
        <v>3</v>
      </c>
      <c r="DF167">
        <f t="shared" si="79"/>
        <v>0</v>
      </c>
      <c r="DG167">
        <f>ROUND(ROUND(AF167*AJ167,2)*CX167,2)</f>
        <v>198.77</v>
      </c>
      <c r="DH167">
        <f>ROUND(ROUND(AG167,2)*CX167,2)</f>
        <v>0</v>
      </c>
      <c r="DI167">
        <f t="shared" si="80"/>
        <v>0</v>
      </c>
      <c r="DJ167">
        <f>DG167</f>
        <v>198.77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ROW(Source!A301)</f>
        <v>301</v>
      </c>
      <c r="B168">
        <v>56661436</v>
      </c>
      <c r="C168">
        <v>56663341</v>
      </c>
      <c r="D168">
        <v>54767573</v>
      </c>
      <c r="E168">
        <v>1</v>
      </c>
      <c r="F168">
        <v>1</v>
      </c>
      <c r="G168">
        <v>1081</v>
      </c>
      <c r="H168">
        <v>2</v>
      </c>
      <c r="I168" t="s">
        <v>1328</v>
      </c>
      <c r="J168" t="s">
        <v>1329</v>
      </c>
      <c r="K168" t="s">
        <v>1330</v>
      </c>
      <c r="L168">
        <v>1368</v>
      </c>
      <c r="N168">
        <v>1011</v>
      </c>
      <c r="O168" t="s">
        <v>1323</v>
      </c>
      <c r="P168" t="s">
        <v>1323</v>
      </c>
      <c r="Q168">
        <v>1</v>
      </c>
      <c r="W168">
        <v>0</v>
      </c>
      <c r="X168">
        <v>-44940208</v>
      </c>
      <c r="Y168">
        <f t="shared" si="81"/>
        <v>0.2646</v>
      </c>
      <c r="AA168">
        <v>0</v>
      </c>
      <c r="AB168">
        <v>2758.65</v>
      </c>
      <c r="AC168">
        <v>1017.92</v>
      </c>
      <c r="AD168">
        <v>0</v>
      </c>
      <c r="AE168">
        <v>0</v>
      </c>
      <c r="AF168">
        <v>179.17</v>
      </c>
      <c r="AG168">
        <v>16.93</v>
      </c>
      <c r="AH168">
        <v>0</v>
      </c>
      <c r="AI168">
        <v>1</v>
      </c>
      <c r="AJ168">
        <v>14.43</v>
      </c>
      <c r="AK168">
        <v>56.35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0.21</v>
      </c>
      <c r="AU168" t="s">
        <v>351</v>
      </c>
      <c r="AV168">
        <v>0</v>
      </c>
      <c r="AW168">
        <v>2</v>
      </c>
      <c r="AX168">
        <v>56663354</v>
      </c>
      <c r="AY168">
        <v>1</v>
      </c>
      <c r="AZ168">
        <v>0</v>
      </c>
      <c r="BA168">
        <v>205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f>ROUND(Y168*Source!I301*DO168,9)</f>
        <v>26.161319519999999</v>
      </c>
      <c r="CX168">
        <f>ROUND(Y168*Source!I301,9)</f>
        <v>1.545264</v>
      </c>
      <c r="CY168">
        <f>AB168</f>
        <v>2758.65</v>
      </c>
      <c r="CZ168">
        <f>AF168</f>
        <v>179.17</v>
      </c>
      <c r="DA168">
        <f>AJ168</f>
        <v>14.43</v>
      </c>
      <c r="DB168">
        <f t="shared" si="82"/>
        <v>47.413800000000002</v>
      </c>
      <c r="DC168">
        <f t="shared" si="83"/>
        <v>4.4855999999999998</v>
      </c>
      <c r="DD168" t="s">
        <v>3</v>
      </c>
      <c r="DE168" t="s">
        <v>3</v>
      </c>
      <c r="DF168">
        <f t="shared" si="79"/>
        <v>0</v>
      </c>
      <c r="DG168">
        <f>ROUND(ROUND(AF168*AJ168,2)*CX168,2)</f>
        <v>3995.16</v>
      </c>
      <c r="DH168">
        <f>ROUND(ROUND(AG168*AK168,2)*CX168,2)</f>
        <v>1474.2</v>
      </c>
      <c r="DI168">
        <f t="shared" si="80"/>
        <v>0</v>
      </c>
      <c r="DJ168">
        <f>DG168</f>
        <v>3995.16</v>
      </c>
      <c r="DK168">
        <v>0</v>
      </c>
      <c r="DL168" t="s">
        <v>1327</v>
      </c>
      <c r="DM168">
        <v>0</v>
      </c>
      <c r="DN168" t="s">
        <v>1319</v>
      </c>
      <c r="DO168">
        <v>16.93</v>
      </c>
    </row>
    <row r="169" spans="1:119" x14ac:dyDescent="0.2">
      <c r="A169">
        <f>ROW(Source!A301)</f>
        <v>301</v>
      </c>
      <c r="B169">
        <v>56661436</v>
      </c>
      <c r="C169">
        <v>56663341</v>
      </c>
      <c r="D169">
        <v>54738788</v>
      </c>
      <c r="E169">
        <v>1</v>
      </c>
      <c r="F169">
        <v>1</v>
      </c>
      <c r="G169">
        <v>1081</v>
      </c>
      <c r="H169">
        <v>3</v>
      </c>
      <c r="I169" t="s">
        <v>1390</v>
      </c>
      <c r="J169" t="s">
        <v>1391</v>
      </c>
      <c r="K169" t="s">
        <v>1392</v>
      </c>
      <c r="L169">
        <v>1296</v>
      </c>
      <c r="N169">
        <v>1002</v>
      </c>
      <c r="O169" t="s">
        <v>678</v>
      </c>
      <c r="P169" t="s">
        <v>678</v>
      </c>
      <c r="Q169">
        <v>1</v>
      </c>
      <c r="W169">
        <v>0</v>
      </c>
      <c r="X169">
        <v>1977302506</v>
      </c>
      <c r="Y169">
        <f>((AT169*1)*1)</f>
        <v>0.32</v>
      </c>
      <c r="AA169">
        <v>410.94</v>
      </c>
      <c r="AB169">
        <v>0</v>
      </c>
      <c r="AC169">
        <v>0</v>
      </c>
      <c r="AD169">
        <v>0</v>
      </c>
      <c r="AE169">
        <v>84.21</v>
      </c>
      <c r="AF169">
        <v>0</v>
      </c>
      <c r="AG169">
        <v>0</v>
      </c>
      <c r="AH169">
        <v>0</v>
      </c>
      <c r="AI169">
        <v>4.88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0.32</v>
      </c>
      <c r="AU169" t="s">
        <v>31</v>
      </c>
      <c r="AV169">
        <v>0</v>
      </c>
      <c r="AW169">
        <v>2</v>
      </c>
      <c r="AX169">
        <v>56663358</v>
      </c>
      <c r="AY169">
        <v>1</v>
      </c>
      <c r="AZ169">
        <v>0</v>
      </c>
      <c r="BA169">
        <v>206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ROUND(Y169*Source!I301,9)</f>
        <v>1.8688</v>
      </c>
      <c r="CY169">
        <f>AA169</f>
        <v>410.94</v>
      </c>
      <c r="CZ169">
        <f>AE169</f>
        <v>84.21</v>
      </c>
      <c r="DA169">
        <f>AI169</f>
        <v>4.88</v>
      </c>
      <c r="DB169">
        <f>ROUND(((ROUND(AT169*CZ169,2)*1)*1),6)</f>
        <v>26.95</v>
      </c>
      <c r="DC169">
        <f>ROUND(((ROUND(AT169*AG169,2)*1)*1),6)</f>
        <v>0</v>
      </c>
      <c r="DD169" t="s">
        <v>3</v>
      </c>
      <c r="DE169" t="s">
        <v>3</v>
      </c>
      <c r="DF169">
        <f>ROUND(ROUND(AE169*AI169,2)*CX169,2)</f>
        <v>767.96</v>
      </c>
      <c r="DG169">
        <f t="shared" ref="DG169:DG183" si="84">ROUND(ROUND(AF169,2)*CX169,2)</f>
        <v>0</v>
      </c>
      <c r="DH169">
        <f t="shared" ref="DH169:DH183" si="85">ROUND(ROUND(AG169,2)*CX169,2)</f>
        <v>0</v>
      </c>
      <c r="DI169">
        <f t="shared" si="80"/>
        <v>0</v>
      </c>
      <c r="DJ169">
        <f>DF169</f>
        <v>767.96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ROW(Source!A301)</f>
        <v>301</v>
      </c>
      <c r="B170">
        <v>56661436</v>
      </c>
      <c r="C170">
        <v>56663341</v>
      </c>
      <c r="D170">
        <v>54758410</v>
      </c>
      <c r="E170">
        <v>1</v>
      </c>
      <c r="F170">
        <v>1</v>
      </c>
      <c r="G170">
        <v>1081</v>
      </c>
      <c r="H170">
        <v>3</v>
      </c>
      <c r="I170" t="s">
        <v>340</v>
      </c>
      <c r="J170" t="s">
        <v>342</v>
      </c>
      <c r="K170" t="s">
        <v>341</v>
      </c>
      <c r="L170">
        <v>1327</v>
      </c>
      <c r="N170">
        <v>1005</v>
      </c>
      <c r="O170" t="s">
        <v>329</v>
      </c>
      <c r="P170" t="s">
        <v>329</v>
      </c>
      <c r="Q170">
        <v>1</v>
      </c>
      <c r="W170">
        <v>0</v>
      </c>
      <c r="X170">
        <v>1400373867</v>
      </c>
      <c r="Y170">
        <f>AT170</f>
        <v>100</v>
      </c>
      <c r="AA170">
        <v>1067.71</v>
      </c>
      <c r="AB170">
        <v>0</v>
      </c>
      <c r="AC170">
        <v>0</v>
      </c>
      <c r="AD170">
        <v>0</v>
      </c>
      <c r="AE170">
        <v>157.47999999999999</v>
      </c>
      <c r="AF170">
        <v>0</v>
      </c>
      <c r="AG170">
        <v>0</v>
      </c>
      <c r="AH170">
        <v>0</v>
      </c>
      <c r="AI170">
        <v>6.78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100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ROUND(Y170*Source!I301,9)</f>
        <v>584</v>
      </c>
      <c r="CY170">
        <f>AA170</f>
        <v>1067.71</v>
      </c>
      <c r="CZ170">
        <f>AE170</f>
        <v>157.47999999999999</v>
      </c>
      <c r="DA170">
        <f>AI170</f>
        <v>6.78</v>
      </c>
      <c r="DB170">
        <f>ROUND(ROUND(AT170*CZ170,2),6)</f>
        <v>15748</v>
      </c>
      <c r="DC170">
        <f>ROUND(ROUND(AT170*AG170,2),6)</f>
        <v>0</v>
      </c>
      <c r="DD170" t="s">
        <v>3</v>
      </c>
      <c r="DE170" t="s">
        <v>3</v>
      </c>
      <c r="DF170">
        <f>ROUND(ROUND(AE170*AI170,2)*CX170,2)</f>
        <v>623542.64</v>
      </c>
      <c r="DG170">
        <f t="shared" si="84"/>
        <v>0</v>
      </c>
      <c r="DH170">
        <f t="shared" si="85"/>
        <v>0</v>
      </c>
      <c r="DI170">
        <f t="shared" si="80"/>
        <v>0</v>
      </c>
      <c r="DJ170">
        <f>DF170</f>
        <v>623542.64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ROW(Source!A301)</f>
        <v>301</v>
      </c>
      <c r="B171">
        <v>56661436</v>
      </c>
      <c r="C171">
        <v>56663341</v>
      </c>
      <c r="D171">
        <v>54747402</v>
      </c>
      <c r="E171">
        <v>1</v>
      </c>
      <c r="F171">
        <v>1</v>
      </c>
      <c r="G171">
        <v>1081</v>
      </c>
      <c r="H171">
        <v>3</v>
      </c>
      <c r="I171" t="s">
        <v>1393</v>
      </c>
      <c r="J171" t="s">
        <v>1394</v>
      </c>
      <c r="K171" t="s">
        <v>1395</v>
      </c>
      <c r="L171">
        <v>1354</v>
      </c>
      <c r="N171">
        <v>1010</v>
      </c>
      <c r="O171" t="s">
        <v>398</v>
      </c>
      <c r="P171" t="s">
        <v>398</v>
      </c>
      <c r="Q171">
        <v>1</v>
      </c>
      <c r="W171">
        <v>0</v>
      </c>
      <c r="X171">
        <v>451408244</v>
      </c>
      <c r="Y171">
        <f>((AT171*1)*1)</f>
        <v>0.05</v>
      </c>
      <c r="AA171">
        <v>152.94</v>
      </c>
      <c r="AB171">
        <v>0</v>
      </c>
      <c r="AC171">
        <v>0</v>
      </c>
      <c r="AD171">
        <v>0</v>
      </c>
      <c r="AE171">
        <v>7.74</v>
      </c>
      <c r="AF171">
        <v>0</v>
      </c>
      <c r="AG171">
        <v>0</v>
      </c>
      <c r="AH171">
        <v>0</v>
      </c>
      <c r="AI171">
        <v>19.760000000000002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0.05</v>
      </c>
      <c r="AU171" t="s">
        <v>31</v>
      </c>
      <c r="AV171">
        <v>0</v>
      </c>
      <c r="AW171">
        <v>2</v>
      </c>
      <c r="AX171">
        <v>56663359</v>
      </c>
      <c r="AY171">
        <v>1</v>
      </c>
      <c r="AZ171">
        <v>0</v>
      </c>
      <c r="BA171">
        <v>207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ROUND(Y171*Source!I301,9)</f>
        <v>0.29199999999999998</v>
      </c>
      <c r="CY171">
        <f>AA171</f>
        <v>152.94</v>
      </c>
      <c r="CZ171">
        <f>AE171</f>
        <v>7.74</v>
      </c>
      <c r="DA171">
        <f>AI171</f>
        <v>19.760000000000002</v>
      </c>
      <c r="DB171">
        <f>ROUND(((ROUND(AT171*CZ171,2)*1)*1),6)</f>
        <v>0.39</v>
      </c>
      <c r="DC171">
        <f>ROUND(((ROUND(AT171*AG171,2)*1)*1),6)</f>
        <v>0</v>
      </c>
      <c r="DD171" t="s">
        <v>3</v>
      </c>
      <c r="DE171" t="s">
        <v>3</v>
      </c>
      <c r="DF171">
        <f>ROUND(ROUND(AE171*AI171,2)*CX171,2)</f>
        <v>44.66</v>
      </c>
      <c r="DG171">
        <f t="shared" si="84"/>
        <v>0</v>
      </c>
      <c r="DH171">
        <f t="shared" si="85"/>
        <v>0</v>
      </c>
      <c r="DI171">
        <f t="shared" si="80"/>
        <v>0</v>
      </c>
      <c r="DJ171">
        <f>DF171</f>
        <v>44.66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ROW(Source!A301)</f>
        <v>301</v>
      </c>
      <c r="B172">
        <v>56661436</v>
      </c>
      <c r="C172">
        <v>56663341</v>
      </c>
      <c r="D172">
        <v>54747352</v>
      </c>
      <c r="E172">
        <v>1</v>
      </c>
      <c r="F172">
        <v>1</v>
      </c>
      <c r="G172">
        <v>1081</v>
      </c>
      <c r="H172">
        <v>3</v>
      </c>
      <c r="I172" t="s">
        <v>1384</v>
      </c>
      <c r="J172" t="s">
        <v>1385</v>
      </c>
      <c r="K172" t="s">
        <v>1386</v>
      </c>
      <c r="L172">
        <v>1354</v>
      </c>
      <c r="N172">
        <v>1010</v>
      </c>
      <c r="O172" t="s">
        <v>398</v>
      </c>
      <c r="P172" t="s">
        <v>398</v>
      </c>
      <c r="Q172">
        <v>1</v>
      </c>
      <c r="W172">
        <v>0</v>
      </c>
      <c r="X172">
        <v>-1452932200</v>
      </c>
      <c r="Y172">
        <f>((AT172*1)*1)</f>
        <v>10.119999999999999</v>
      </c>
      <c r="AA172">
        <v>13.39</v>
      </c>
      <c r="AB172">
        <v>0</v>
      </c>
      <c r="AC172">
        <v>0</v>
      </c>
      <c r="AD172">
        <v>0</v>
      </c>
      <c r="AE172">
        <v>4.3600000000000003</v>
      </c>
      <c r="AF172">
        <v>0</v>
      </c>
      <c r="AG172">
        <v>0</v>
      </c>
      <c r="AH172">
        <v>0</v>
      </c>
      <c r="AI172">
        <v>3.07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10.119999999999999</v>
      </c>
      <c r="AU172" t="s">
        <v>31</v>
      </c>
      <c r="AV172">
        <v>0</v>
      </c>
      <c r="AW172">
        <v>2</v>
      </c>
      <c r="AX172">
        <v>56663360</v>
      </c>
      <c r="AY172">
        <v>1</v>
      </c>
      <c r="AZ172">
        <v>0</v>
      </c>
      <c r="BA172">
        <v>208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ROUND(Y172*Source!I301,9)</f>
        <v>59.1008</v>
      </c>
      <c r="CY172">
        <f>AA172</f>
        <v>13.39</v>
      </c>
      <c r="CZ172">
        <f>AE172</f>
        <v>4.3600000000000003</v>
      </c>
      <c r="DA172">
        <f>AI172</f>
        <v>3.07</v>
      </c>
      <c r="DB172">
        <f>ROUND(((ROUND(AT172*CZ172,2)*1)*1),6)</f>
        <v>44.12</v>
      </c>
      <c r="DC172">
        <f>ROUND(((ROUND(AT172*AG172,2)*1)*1),6)</f>
        <v>0</v>
      </c>
      <c r="DD172" t="s">
        <v>3</v>
      </c>
      <c r="DE172" t="s">
        <v>3</v>
      </c>
      <c r="DF172">
        <f>ROUND(ROUND(AE172*AI172,2)*CX172,2)</f>
        <v>791.36</v>
      </c>
      <c r="DG172">
        <f t="shared" si="84"/>
        <v>0</v>
      </c>
      <c r="DH172">
        <f t="shared" si="85"/>
        <v>0</v>
      </c>
      <c r="DI172">
        <f t="shared" si="80"/>
        <v>0</v>
      </c>
      <c r="DJ172">
        <f>DF172</f>
        <v>791.36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ROW(Source!A304)</f>
        <v>304</v>
      </c>
      <c r="B173">
        <v>56661434</v>
      </c>
      <c r="C173">
        <v>56663368</v>
      </c>
      <c r="D173">
        <v>54702434</v>
      </c>
      <c r="E173">
        <v>1081</v>
      </c>
      <c r="F173">
        <v>1</v>
      </c>
      <c r="G173">
        <v>1081</v>
      </c>
      <c r="H173">
        <v>1</v>
      </c>
      <c r="I173" t="s">
        <v>1317</v>
      </c>
      <c r="J173" t="s">
        <v>3</v>
      </c>
      <c r="K173" t="s">
        <v>1318</v>
      </c>
      <c r="L173">
        <v>1191</v>
      </c>
      <c r="N173">
        <v>1013</v>
      </c>
      <c r="O173" t="s">
        <v>1319</v>
      </c>
      <c r="P173" t="s">
        <v>1319</v>
      </c>
      <c r="Q173">
        <v>1</v>
      </c>
      <c r="W173">
        <v>0</v>
      </c>
      <c r="X173">
        <v>476480486</v>
      </c>
      <c r="Y173">
        <f>(((AT173*1.2)*1.15)*1.05)</f>
        <v>46.77371999999999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32.28</v>
      </c>
      <c r="AU173" t="s">
        <v>33</v>
      </c>
      <c r="AV173">
        <v>1</v>
      </c>
      <c r="AW173">
        <v>2</v>
      </c>
      <c r="AX173">
        <v>56663379</v>
      </c>
      <c r="AY173">
        <v>1</v>
      </c>
      <c r="AZ173">
        <v>0</v>
      </c>
      <c r="BA173">
        <v>215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ROUND(AT173*Source!I304*AH173*AL173,2)</f>
        <v>0</v>
      </c>
      <c r="CV173">
        <f>ROUND(Y173*Source!I304,9)</f>
        <v>94.482914399999999</v>
      </c>
      <c r="CW173">
        <v>0</v>
      </c>
      <c r="CX173">
        <f>ROUND(Y173*Source!I304,9)</f>
        <v>94.482914399999999</v>
      </c>
      <c r="CY173">
        <f>AD173</f>
        <v>0</v>
      </c>
      <c r="CZ173">
        <f>AH173</f>
        <v>0</v>
      </c>
      <c r="DA173">
        <f>AL173</f>
        <v>1</v>
      </c>
      <c r="DB173">
        <f>ROUND((((ROUND(AT173*CZ173,2)*1.2)*1.15)*1.05),6)</f>
        <v>0</v>
      </c>
      <c r="DC173">
        <f>ROUND((((ROUND(AT173*AG173,2)*1.2)*1.15)*1.05),6)</f>
        <v>0</v>
      </c>
      <c r="DD173" t="s">
        <v>3</v>
      </c>
      <c r="DE173" t="s">
        <v>3</v>
      </c>
      <c r="DF173">
        <f t="shared" ref="DF173:DF188" si="86">ROUND(ROUND(AE173,2)*CX173,2)</f>
        <v>0</v>
      </c>
      <c r="DG173">
        <f t="shared" si="84"/>
        <v>0</v>
      </c>
      <c r="DH173">
        <f t="shared" si="85"/>
        <v>0</v>
      </c>
      <c r="DI173">
        <f t="shared" si="80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ROW(Source!A304)</f>
        <v>304</v>
      </c>
      <c r="B174">
        <v>56661434</v>
      </c>
      <c r="C174">
        <v>56663368</v>
      </c>
      <c r="D174">
        <v>54768339</v>
      </c>
      <c r="E174">
        <v>1</v>
      </c>
      <c r="F174">
        <v>1</v>
      </c>
      <c r="G174">
        <v>1081</v>
      </c>
      <c r="H174">
        <v>2</v>
      </c>
      <c r="I174" t="s">
        <v>1324</v>
      </c>
      <c r="J174" t="s">
        <v>1325</v>
      </c>
      <c r="K174" t="s">
        <v>1326</v>
      </c>
      <c r="L174">
        <v>1368</v>
      </c>
      <c r="N174">
        <v>1011</v>
      </c>
      <c r="O174" t="s">
        <v>1323</v>
      </c>
      <c r="P174" t="s">
        <v>1323</v>
      </c>
      <c r="Q174">
        <v>1</v>
      </c>
      <c r="W174">
        <v>0</v>
      </c>
      <c r="X174">
        <v>874612079</v>
      </c>
      <c r="Y174">
        <f>(((AT174*1.2)*1.25)*1.05)</f>
        <v>0.33075000000000004</v>
      </c>
      <c r="AA174">
        <v>0</v>
      </c>
      <c r="AB174">
        <v>88.67</v>
      </c>
      <c r="AC174">
        <v>13.47</v>
      </c>
      <c r="AD174">
        <v>0</v>
      </c>
      <c r="AE174">
        <v>0</v>
      </c>
      <c r="AF174">
        <v>83.1</v>
      </c>
      <c r="AG174">
        <v>12.62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0.21</v>
      </c>
      <c r="AU174" t="s">
        <v>32</v>
      </c>
      <c r="AV174">
        <v>0</v>
      </c>
      <c r="AW174">
        <v>2</v>
      </c>
      <c r="AX174">
        <v>56663380</v>
      </c>
      <c r="AY174">
        <v>1</v>
      </c>
      <c r="AZ174">
        <v>0</v>
      </c>
      <c r="BA174">
        <v>216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ROUND(Y174*Source!I304*DO174,9)</f>
        <v>8.4316113000000001</v>
      </c>
      <c r="CX174">
        <f>ROUND(Y174*Source!I304,9)</f>
        <v>0.66811500000000001</v>
      </c>
      <c r="CY174">
        <f>AB174</f>
        <v>88.67</v>
      </c>
      <c r="CZ174">
        <f>AF174</f>
        <v>83.1</v>
      </c>
      <c r="DA174">
        <f>AJ174</f>
        <v>1</v>
      </c>
      <c r="DB174">
        <f>ROUND((((ROUND(AT174*CZ174,2)*1.2)*1.25)*1.05),6)</f>
        <v>27.483750000000001</v>
      </c>
      <c r="DC174">
        <f>ROUND((((ROUND(AT174*AG174,2)*1.2)*1.25)*1.05),6)</f>
        <v>4.1737500000000001</v>
      </c>
      <c r="DD174" t="s">
        <v>3</v>
      </c>
      <c r="DE174" t="s">
        <v>3</v>
      </c>
      <c r="DF174">
        <f t="shared" si="86"/>
        <v>0</v>
      </c>
      <c r="DG174">
        <f t="shared" si="84"/>
        <v>55.52</v>
      </c>
      <c r="DH174">
        <f t="shared" si="85"/>
        <v>8.43</v>
      </c>
      <c r="DI174">
        <f t="shared" si="80"/>
        <v>0</v>
      </c>
      <c r="DJ174">
        <f>DG174</f>
        <v>55.52</v>
      </c>
      <c r="DK174">
        <v>0</v>
      </c>
      <c r="DL174" t="s">
        <v>1327</v>
      </c>
      <c r="DM174">
        <v>0</v>
      </c>
      <c r="DN174" t="s">
        <v>1319</v>
      </c>
      <c r="DO174">
        <v>12.62</v>
      </c>
    </row>
    <row r="175" spans="1:119" x14ac:dyDescent="0.2">
      <c r="A175">
        <f>ROW(Source!A304)</f>
        <v>304</v>
      </c>
      <c r="B175">
        <v>56661434</v>
      </c>
      <c r="C175">
        <v>56663368</v>
      </c>
      <c r="D175">
        <v>54768393</v>
      </c>
      <c r="E175">
        <v>1</v>
      </c>
      <c r="F175">
        <v>1</v>
      </c>
      <c r="G175">
        <v>1081</v>
      </c>
      <c r="H175">
        <v>2</v>
      </c>
      <c r="I175" t="s">
        <v>1387</v>
      </c>
      <c r="J175" t="s">
        <v>1388</v>
      </c>
      <c r="K175" t="s">
        <v>1389</v>
      </c>
      <c r="L175">
        <v>1368</v>
      </c>
      <c r="N175">
        <v>1011</v>
      </c>
      <c r="O175" t="s">
        <v>1323</v>
      </c>
      <c r="P175" t="s">
        <v>1323</v>
      </c>
      <c r="Q175">
        <v>1</v>
      </c>
      <c r="W175">
        <v>0</v>
      </c>
      <c r="X175">
        <v>-1895752648</v>
      </c>
      <c r="Y175">
        <f>(((AT175*1.2)*1.25)*1.05)</f>
        <v>0.504</v>
      </c>
      <c r="AA175">
        <v>0</v>
      </c>
      <c r="AB175">
        <v>0.82</v>
      </c>
      <c r="AC175">
        <v>0</v>
      </c>
      <c r="AD175">
        <v>0</v>
      </c>
      <c r="AE175">
        <v>0</v>
      </c>
      <c r="AF175">
        <v>0.77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0.32</v>
      </c>
      <c r="AU175" t="s">
        <v>32</v>
      </c>
      <c r="AV175">
        <v>0</v>
      </c>
      <c r="AW175">
        <v>2</v>
      </c>
      <c r="AX175">
        <v>56663382</v>
      </c>
      <c r="AY175">
        <v>1</v>
      </c>
      <c r="AZ175">
        <v>0</v>
      </c>
      <c r="BA175">
        <v>217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ROUND(Y175*Source!I304*DO175,9)</f>
        <v>0</v>
      </c>
      <c r="CX175">
        <f>ROUND(Y175*Source!I304,9)</f>
        <v>1.0180800000000001</v>
      </c>
      <c r="CY175">
        <f>AB175</f>
        <v>0.82</v>
      </c>
      <c r="CZ175">
        <f>AF175</f>
        <v>0.77</v>
      </c>
      <c r="DA175">
        <f>AJ175</f>
        <v>1</v>
      </c>
      <c r="DB175">
        <f>ROUND((((ROUND(AT175*CZ175,2)*1.2)*1.25)*1.05),6)</f>
        <v>0.39374999999999999</v>
      </c>
      <c r="DC175">
        <f>ROUND((((ROUND(AT175*AG175,2)*1.2)*1.25)*1.05),6)</f>
        <v>0</v>
      </c>
      <c r="DD175" t="s">
        <v>3</v>
      </c>
      <c r="DE175" t="s">
        <v>3</v>
      </c>
      <c r="DF175">
        <f t="shared" si="86"/>
        <v>0</v>
      </c>
      <c r="DG175">
        <f t="shared" si="84"/>
        <v>0.78</v>
      </c>
      <c r="DH175">
        <f t="shared" si="85"/>
        <v>0</v>
      </c>
      <c r="DI175">
        <f t="shared" si="80"/>
        <v>0</v>
      </c>
      <c r="DJ175">
        <f>DG175</f>
        <v>0.78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ROW(Source!A304)</f>
        <v>304</v>
      </c>
      <c r="B176">
        <v>56661434</v>
      </c>
      <c r="C176">
        <v>56663368</v>
      </c>
      <c r="D176">
        <v>54768400</v>
      </c>
      <c r="E176">
        <v>1</v>
      </c>
      <c r="F176">
        <v>1</v>
      </c>
      <c r="G176">
        <v>1081</v>
      </c>
      <c r="H176">
        <v>2</v>
      </c>
      <c r="I176" t="s">
        <v>1365</v>
      </c>
      <c r="J176" t="s">
        <v>1366</v>
      </c>
      <c r="K176" t="s">
        <v>1367</v>
      </c>
      <c r="L176">
        <v>1368</v>
      </c>
      <c r="N176">
        <v>1011</v>
      </c>
      <c r="O176" t="s">
        <v>1323</v>
      </c>
      <c r="P176" t="s">
        <v>1323</v>
      </c>
      <c r="Q176">
        <v>1</v>
      </c>
      <c r="W176">
        <v>0</v>
      </c>
      <c r="X176">
        <v>-1412866184</v>
      </c>
      <c r="Y176">
        <f>(((AT176*1.2)*1.25)*1.05)</f>
        <v>2.7090000000000001</v>
      </c>
      <c r="AA176">
        <v>0</v>
      </c>
      <c r="AB176">
        <v>0.45</v>
      </c>
      <c r="AC176">
        <v>0</v>
      </c>
      <c r="AD176">
        <v>0</v>
      </c>
      <c r="AE176">
        <v>0</v>
      </c>
      <c r="AF176">
        <v>0.42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1.72</v>
      </c>
      <c r="AU176" t="s">
        <v>32</v>
      </c>
      <c r="AV176">
        <v>0</v>
      </c>
      <c r="AW176">
        <v>2</v>
      </c>
      <c r="AX176">
        <v>56663383</v>
      </c>
      <c r="AY176">
        <v>1</v>
      </c>
      <c r="AZ176">
        <v>0</v>
      </c>
      <c r="BA176">
        <v>218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ROUND(Y176*Source!I304*DO176,9)</f>
        <v>0</v>
      </c>
      <c r="CX176">
        <f>ROUND(Y176*Source!I304,9)</f>
        <v>5.4721799999999998</v>
      </c>
      <c r="CY176">
        <f>AB176</f>
        <v>0.45</v>
      </c>
      <c r="CZ176">
        <f>AF176</f>
        <v>0.42</v>
      </c>
      <c r="DA176">
        <f>AJ176</f>
        <v>1</v>
      </c>
      <c r="DB176">
        <f>ROUND((((ROUND(AT176*CZ176,2)*1.2)*1.25)*1.05),6)</f>
        <v>1.1339999999999999</v>
      </c>
      <c r="DC176">
        <f>ROUND((((ROUND(AT176*AG176,2)*1.2)*1.25)*1.05),6)</f>
        <v>0</v>
      </c>
      <c r="DD176" t="s">
        <v>3</v>
      </c>
      <c r="DE176" t="s">
        <v>3</v>
      </c>
      <c r="DF176">
        <f t="shared" si="86"/>
        <v>0</v>
      </c>
      <c r="DG176">
        <f t="shared" si="84"/>
        <v>2.2999999999999998</v>
      </c>
      <c r="DH176">
        <f t="shared" si="85"/>
        <v>0</v>
      </c>
      <c r="DI176">
        <f t="shared" si="80"/>
        <v>0</v>
      </c>
      <c r="DJ176">
        <f>DG176</f>
        <v>2.2999999999999998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ROW(Source!A304)</f>
        <v>304</v>
      </c>
      <c r="B177">
        <v>56661434</v>
      </c>
      <c r="C177">
        <v>56663368</v>
      </c>
      <c r="D177">
        <v>54768426</v>
      </c>
      <c r="E177">
        <v>1</v>
      </c>
      <c r="F177">
        <v>1</v>
      </c>
      <c r="G177">
        <v>1081</v>
      </c>
      <c r="H177">
        <v>2</v>
      </c>
      <c r="I177" t="s">
        <v>1368</v>
      </c>
      <c r="J177" t="s">
        <v>1369</v>
      </c>
      <c r="K177" t="s">
        <v>1370</v>
      </c>
      <c r="L177">
        <v>1368</v>
      </c>
      <c r="N177">
        <v>1011</v>
      </c>
      <c r="O177" t="s">
        <v>1323</v>
      </c>
      <c r="P177" t="s">
        <v>1323</v>
      </c>
      <c r="Q177">
        <v>1</v>
      </c>
      <c r="W177">
        <v>0</v>
      </c>
      <c r="X177">
        <v>-643591644</v>
      </c>
      <c r="Y177">
        <f>(((AT177*1.2)*1.25)*1.05)</f>
        <v>5.9535</v>
      </c>
      <c r="AA177">
        <v>0</v>
      </c>
      <c r="AB177">
        <v>0.5</v>
      </c>
      <c r="AC177">
        <v>0</v>
      </c>
      <c r="AD177">
        <v>0</v>
      </c>
      <c r="AE177">
        <v>0</v>
      </c>
      <c r="AF177">
        <v>0.47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3.78</v>
      </c>
      <c r="AU177" t="s">
        <v>32</v>
      </c>
      <c r="AV177">
        <v>0</v>
      </c>
      <c r="AW177">
        <v>2</v>
      </c>
      <c r="AX177">
        <v>56663384</v>
      </c>
      <c r="AY177">
        <v>1</v>
      </c>
      <c r="AZ177">
        <v>0</v>
      </c>
      <c r="BA177">
        <v>219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ROUND(Y177*Source!I304*DO177,9)</f>
        <v>0</v>
      </c>
      <c r="CX177">
        <f>ROUND(Y177*Source!I304,9)</f>
        <v>12.026070000000001</v>
      </c>
      <c r="CY177">
        <f>AB177</f>
        <v>0.5</v>
      </c>
      <c r="CZ177">
        <f>AF177</f>
        <v>0.47</v>
      </c>
      <c r="DA177">
        <f>AJ177</f>
        <v>1</v>
      </c>
      <c r="DB177">
        <f>ROUND((((ROUND(AT177*CZ177,2)*1.2)*1.25)*1.05),6)</f>
        <v>2.8035000000000001</v>
      </c>
      <c r="DC177">
        <f>ROUND((((ROUND(AT177*AG177,2)*1.2)*1.25)*1.05),6)</f>
        <v>0</v>
      </c>
      <c r="DD177" t="s">
        <v>3</v>
      </c>
      <c r="DE177" t="s">
        <v>3</v>
      </c>
      <c r="DF177">
        <f t="shared" si="86"/>
        <v>0</v>
      </c>
      <c r="DG177">
        <f t="shared" si="84"/>
        <v>5.65</v>
      </c>
      <c r="DH177">
        <f t="shared" si="85"/>
        <v>0</v>
      </c>
      <c r="DI177">
        <f t="shared" si="80"/>
        <v>0</v>
      </c>
      <c r="DJ177">
        <f>DG177</f>
        <v>5.65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ROW(Source!A304)</f>
        <v>304</v>
      </c>
      <c r="B178">
        <v>56661434</v>
      </c>
      <c r="C178">
        <v>56663368</v>
      </c>
      <c r="D178">
        <v>54767573</v>
      </c>
      <c r="E178">
        <v>1</v>
      </c>
      <c r="F178">
        <v>1</v>
      </c>
      <c r="G178">
        <v>1081</v>
      </c>
      <c r="H178">
        <v>2</v>
      </c>
      <c r="I178" t="s">
        <v>1328</v>
      </c>
      <c r="J178" t="s">
        <v>1329</v>
      </c>
      <c r="K178" t="s">
        <v>1330</v>
      </c>
      <c r="L178">
        <v>1368</v>
      </c>
      <c r="N178">
        <v>1011</v>
      </c>
      <c r="O178" t="s">
        <v>1323</v>
      </c>
      <c r="P178" t="s">
        <v>1323</v>
      </c>
      <c r="Q178">
        <v>1</v>
      </c>
      <c r="W178">
        <v>0</v>
      </c>
      <c r="X178">
        <v>-44940208</v>
      </c>
      <c r="Y178">
        <f>(((AT178*1.2)*1.25)*1.05)</f>
        <v>0.28350000000000003</v>
      </c>
      <c r="AA178">
        <v>0</v>
      </c>
      <c r="AB178">
        <v>191.17</v>
      </c>
      <c r="AC178">
        <v>18.059999999999999</v>
      </c>
      <c r="AD178">
        <v>0</v>
      </c>
      <c r="AE178">
        <v>0</v>
      </c>
      <c r="AF178">
        <v>179.17</v>
      </c>
      <c r="AG178">
        <v>16.93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0.18</v>
      </c>
      <c r="AU178" t="s">
        <v>32</v>
      </c>
      <c r="AV178">
        <v>0</v>
      </c>
      <c r="AW178">
        <v>2</v>
      </c>
      <c r="AX178">
        <v>56663381</v>
      </c>
      <c r="AY178">
        <v>1</v>
      </c>
      <c r="AZ178">
        <v>0</v>
      </c>
      <c r="BA178">
        <v>220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ROUND(Y178*Source!I304*DO178,9)</f>
        <v>9.6953031000000003</v>
      </c>
      <c r="CX178">
        <f>ROUND(Y178*Source!I304,9)</f>
        <v>0.57267000000000001</v>
      </c>
      <c r="CY178">
        <f>AB178</f>
        <v>191.17</v>
      </c>
      <c r="CZ178">
        <f>AF178</f>
        <v>179.17</v>
      </c>
      <c r="DA178">
        <f>AJ178</f>
        <v>1</v>
      </c>
      <c r="DB178">
        <f>ROUND((((ROUND(AT178*CZ178,2)*1.2)*1.25)*1.05),6)</f>
        <v>50.793750000000003</v>
      </c>
      <c r="DC178">
        <f>ROUND((((ROUND(AT178*AG178,2)*1.2)*1.25)*1.05),6)</f>
        <v>4.80375</v>
      </c>
      <c r="DD178" t="s">
        <v>3</v>
      </c>
      <c r="DE178" t="s">
        <v>3</v>
      </c>
      <c r="DF178">
        <f t="shared" si="86"/>
        <v>0</v>
      </c>
      <c r="DG178">
        <f t="shared" si="84"/>
        <v>102.61</v>
      </c>
      <c r="DH178">
        <f t="shared" si="85"/>
        <v>9.6999999999999993</v>
      </c>
      <c r="DI178">
        <f t="shared" si="80"/>
        <v>0</v>
      </c>
      <c r="DJ178">
        <f>DG178</f>
        <v>102.61</v>
      </c>
      <c r="DK178">
        <v>0</v>
      </c>
      <c r="DL178" t="s">
        <v>1327</v>
      </c>
      <c r="DM178">
        <v>0</v>
      </c>
      <c r="DN178" t="s">
        <v>1319</v>
      </c>
      <c r="DO178">
        <v>16.93</v>
      </c>
    </row>
    <row r="179" spans="1:119" x14ac:dyDescent="0.2">
      <c r="A179">
        <f>ROW(Source!A304)</f>
        <v>304</v>
      </c>
      <c r="B179">
        <v>56661434</v>
      </c>
      <c r="C179">
        <v>56663368</v>
      </c>
      <c r="D179">
        <v>54738788</v>
      </c>
      <c r="E179">
        <v>1</v>
      </c>
      <c r="F179">
        <v>1</v>
      </c>
      <c r="G179">
        <v>1081</v>
      </c>
      <c r="H179">
        <v>3</v>
      </c>
      <c r="I179" t="s">
        <v>1390</v>
      </c>
      <c r="J179" t="s">
        <v>1391</v>
      </c>
      <c r="K179" t="s">
        <v>1392</v>
      </c>
      <c r="L179">
        <v>1296</v>
      </c>
      <c r="N179">
        <v>1002</v>
      </c>
      <c r="O179" t="s">
        <v>678</v>
      </c>
      <c r="P179" t="s">
        <v>678</v>
      </c>
      <c r="Q179">
        <v>1</v>
      </c>
      <c r="W179">
        <v>0</v>
      </c>
      <c r="X179">
        <v>1977302506</v>
      </c>
      <c r="Y179">
        <f>(((AT179*1)*1)*1)</f>
        <v>0.22</v>
      </c>
      <c r="AA179">
        <v>84.21</v>
      </c>
      <c r="AB179">
        <v>0</v>
      </c>
      <c r="AC179">
        <v>0</v>
      </c>
      <c r="AD179">
        <v>0</v>
      </c>
      <c r="AE179">
        <v>84.21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0.22</v>
      </c>
      <c r="AU179" t="s">
        <v>105</v>
      </c>
      <c r="AV179">
        <v>0</v>
      </c>
      <c r="AW179">
        <v>2</v>
      </c>
      <c r="AX179">
        <v>56663385</v>
      </c>
      <c r="AY179">
        <v>1</v>
      </c>
      <c r="AZ179">
        <v>0</v>
      </c>
      <c r="BA179">
        <v>221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ROUND(Y179*Source!I304,9)</f>
        <v>0.44440000000000002</v>
      </c>
      <c r="CY179">
        <f>AA179</f>
        <v>84.21</v>
      </c>
      <c r="CZ179">
        <f>AE179</f>
        <v>84.21</v>
      </c>
      <c r="DA179">
        <f>AI179</f>
        <v>1</v>
      </c>
      <c r="DB179">
        <f>ROUND((((ROUND(AT179*CZ179,2)*1)*1)*1),6)</f>
        <v>18.53</v>
      </c>
      <c r="DC179">
        <f>ROUND((((ROUND(AT179*AG179,2)*1)*1)*1),6)</f>
        <v>0</v>
      </c>
      <c r="DD179" t="s">
        <v>3</v>
      </c>
      <c r="DE179" t="s">
        <v>3</v>
      </c>
      <c r="DF179">
        <f t="shared" si="86"/>
        <v>37.42</v>
      </c>
      <c r="DG179">
        <f t="shared" si="84"/>
        <v>0</v>
      </c>
      <c r="DH179">
        <f t="shared" si="85"/>
        <v>0</v>
      </c>
      <c r="DI179">
        <f t="shared" si="80"/>
        <v>0</v>
      </c>
      <c r="DJ179">
        <f>DF179</f>
        <v>37.42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ROW(Source!A304)</f>
        <v>304</v>
      </c>
      <c r="B180">
        <v>56661434</v>
      </c>
      <c r="C180">
        <v>56663368</v>
      </c>
      <c r="D180">
        <v>54758410</v>
      </c>
      <c r="E180">
        <v>1</v>
      </c>
      <c r="F180">
        <v>1</v>
      </c>
      <c r="G180">
        <v>1081</v>
      </c>
      <c r="H180">
        <v>3</v>
      </c>
      <c r="I180" t="s">
        <v>340</v>
      </c>
      <c r="J180" t="s">
        <v>342</v>
      </c>
      <c r="K180" t="s">
        <v>341</v>
      </c>
      <c r="L180">
        <v>1327</v>
      </c>
      <c r="N180">
        <v>1005</v>
      </c>
      <c r="O180" t="s">
        <v>329</v>
      </c>
      <c r="P180" t="s">
        <v>329</v>
      </c>
      <c r="Q180">
        <v>1</v>
      </c>
      <c r="W180">
        <v>0</v>
      </c>
      <c r="X180">
        <v>1400373867</v>
      </c>
      <c r="Y180">
        <f>AT180</f>
        <v>100</v>
      </c>
      <c r="AA180">
        <v>157.47999999999999</v>
      </c>
      <c r="AB180">
        <v>0</v>
      </c>
      <c r="AC180">
        <v>0</v>
      </c>
      <c r="AD180">
        <v>0</v>
      </c>
      <c r="AE180">
        <v>157.47999999999999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100</v>
      </c>
      <c r="AU180" t="s">
        <v>3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ROUND(Y180*Source!I304,9)</f>
        <v>202</v>
      </c>
      <c r="CY180">
        <f>AA180</f>
        <v>157.47999999999999</v>
      </c>
      <c r="CZ180">
        <f>AE180</f>
        <v>157.47999999999999</v>
      </c>
      <c r="DA180">
        <f>AI180</f>
        <v>1</v>
      </c>
      <c r="DB180">
        <f>ROUND(ROUND(AT180*CZ180,2),6)</f>
        <v>15748</v>
      </c>
      <c r="DC180">
        <f>ROUND(ROUND(AT180*AG180,2),6)</f>
        <v>0</v>
      </c>
      <c r="DD180" t="s">
        <v>3</v>
      </c>
      <c r="DE180" t="s">
        <v>3</v>
      </c>
      <c r="DF180">
        <f t="shared" si="86"/>
        <v>31810.959999999999</v>
      </c>
      <c r="DG180">
        <f t="shared" si="84"/>
        <v>0</v>
      </c>
      <c r="DH180">
        <f t="shared" si="85"/>
        <v>0</v>
      </c>
      <c r="DI180">
        <f t="shared" si="80"/>
        <v>0</v>
      </c>
      <c r="DJ180">
        <f>DF180</f>
        <v>31810.959999999999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ROW(Source!A304)</f>
        <v>304</v>
      </c>
      <c r="B181">
        <v>56661434</v>
      </c>
      <c r="C181">
        <v>56663368</v>
      </c>
      <c r="D181">
        <v>54747402</v>
      </c>
      <c r="E181">
        <v>1</v>
      </c>
      <c r="F181">
        <v>1</v>
      </c>
      <c r="G181">
        <v>1081</v>
      </c>
      <c r="H181">
        <v>3</v>
      </c>
      <c r="I181" t="s">
        <v>1393</v>
      </c>
      <c r="J181" t="s">
        <v>1394</v>
      </c>
      <c r="K181" t="s">
        <v>1395</v>
      </c>
      <c r="L181">
        <v>1354</v>
      </c>
      <c r="N181">
        <v>1010</v>
      </c>
      <c r="O181" t="s">
        <v>398</v>
      </c>
      <c r="P181" t="s">
        <v>398</v>
      </c>
      <c r="Q181">
        <v>1</v>
      </c>
      <c r="W181">
        <v>0</v>
      </c>
      <c r="X181">
        <v>451408244</v>
      </c>
      <c r="Y181">
        <f>(((AT181*1)*1)*1)</f>
        <v>0.04</v>
      </c>
      <c r="AA181">
        <v>7.74</v>
      </c>
      <c r="AB181">
        <v>0</v>
      </c>
      <c r="AC181">
        <v>0</v>
      </c>
      <c r="AD181">
        <v>0</v>
      </c>
      <c r="AE181">
        <v>7.74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0.04</v>
      </c>
      <c r="AU181" t="s">
        <v>105</v>
      </c>
      <c r="AV181">
        <v>0</v>
      </c>
      <c r="AW181">
        <v>2</v>
      </c>
      <c r="AX181">
        <v>56663386</v>
      </c>
      <c r="AY181">
        <v>1</v>
      </c>
      <c r="AZ181">
        <v>0</v>
      </c>
      <c r="BA181">
        <v>222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ROUND(Y181*Source!I304,9)</f>
        <v>8.0799999999999997E-2</v>
      </c>
      <c r="CY181">
        <f>AA181</f>
        <v>7.74</v>
      </c>
      <c r="CZ181">
        <f>AE181</f>
        <v>7.74</v>
      </c>
      <c r="DA181">
        <f>AI181</f>
        <v>1</v>
      </c>
      <c r="DB181">
        <f>ROUND((((ROUND(AT181*CZ181,2)*1)*1)*1),6)</f>
        <v>0.31</v>
      </c>
      <c r="DC181">
        <f>ROUND((((ROUND(AT181*AG181,2)*1)*1)*1),6)</f>
        <v>0</v>
      </c>
      <c r="DD181" t="s">
        <v>3</v>
      </c>
      <c r="DE181" t="s">
        <v>3</v>
      </c>
      <c r="DF181">
        <f t="shared" si="86"/>
        <v>0.63</v>
      </c>
      <c r="DG181">
        <f t="shared" si="84"/>
        <v>0</v>
      </c>
      <c r="DH181">
        <f t="shared" si="85"/>
        <v>0</v>
      </c>
      <c r="DI181">
        <f t="shared" si="80"/>
        <v>0</v>
      </c>
      <c r="DJ181">
        <f>DF181</f>
        <v>0.63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ROW(Source!A304)</f>
        <v>304</v>
      </c>
      <c r="B182">
        <v>56661434</v>
      </c>
      <c r="C182">
        <v>56663368</v>
      </c>
      <c r="D182">
        <v>54747352</v>
      </c>
      <c r="E182">
        <v>1</v>
      </c>
      <c r="F182">
        <v>1</v>
      </c>
      <c r="G182">
        <v>1081</v>
      </c>
      <c r="H182">
        <v>3</v>
      </c>
      <c r="I182" t="s">
        <v>1384</v>
      </c>
      <c r="J182" t="s">
        <v>1385</v>
      </c>
      <c r="K182" t="s">
        <v>1386</v>
      </c>
      <c r="L182">
        <v>1354</v>
      </c>
      <c r="N182">
        <v>1010</v>
      </c>
      <c r="O182" t="s">
        <v>398</v>
      </c>
      <c r="P182" t="s">
        <v>398</v>
      </c>
      <c r="Q182">
        <v>1</v>
      </c>
      <c r="W182">
        <v>0</v>
      </c>
      <c r="X182">
        <v>-1452932200</v>
      </c>
      <c r="Y182">
        <f>(((AT182*1)*1)*1)</f>
        <v>8.9</v>
      </c>
      <c r="AA182">
        <v>4.3600000000000003</v>
      </c>
      <c r="AB182">
        <v>0</v>
      </c>
      <c r="AC182">
        <v>0</v>
      </c>
      <c r="AD182">
        <v>0</v>
      </c>
      <c r="AE182">
        <v>4.3600000000000003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8.9</v>
      </c>
      <c r="AU182" t="s">
        <v>105</v>
      </c>
      <c r="AV182">
        <v>0</v>
      </c>
      <c r="AW182">
        <v>2</v>
      </c>
      <c r="AX182">
        <v>56663387</v>
      </c>
      <c r="AY182">
        <v>1</v>
      </c>
      <c r="AZ182">
        <v>0</v>
      </c>
      <c r="BA182">
        <v>223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ROUND(Y182*Source!I304,9)</f>
        <v>17.978000000000002</v>
      </c>
      <c r="CY182">
        <f>AA182</f>
        <v>4.3600000000000003</v>
      </c>
      <c r="CZ182">
        <f>AE182</f>
        <v>4.3600000000000003</v>
      </c>
      <c r="DA182">
        <f>AI182</f>
        <v>1</v>
      </c>
      <c r="DB182">
        <f>ROUND((((ROUND(AT182*CZ182,2)*1)*1)*1),6)</f>
        <v>38.799999999999997</v>
      </c>
      <c r="DC182">
        <f>ROUND((((ROUND(AT182*AG182,2)*1)*1)*1),6)</f>
        <v>0</v>
      </c>
      <c r="DD182" t="s">
        <v>3</v>
      </c>
      <c r="DE182" t="s">
        <v>3</v>
      </c>
      <c r="DF182">
        <f t="shared" si="86"/>
        <v>78.38</v>
      </c>
      <c r="DG182">
        <f t="shared" si="84"/>
        <v>0</v>
      </c>
      <c r="DH182">
        <f t="shared" si="85"/>
        <v>0</v>
      </c>
      <c r="DI182">
        <f t="shared" si="80"/>
        <v>0</v>
      </c>
      <c r="DJ182">
        <f>DF182</f>
        <v>78.38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ROW(Source!A305)</f>
        <v>305</v>
      </c>
      <c r="B183">
        <v>56661436</v>
      </c>
      <c r="C183">
        <v>56663368</v>
      </c>
      <c r="D183">
        <v>54702434</v>
      </c>
      <c r="E183">
        <v>1081</v>
      </c>
      <c r="F183">
        <v>1</v>
      </c>
      <c r="G183">
        <v>1081</v>
      </c>
      <c r="H183">
        <v>1</v>
      </c>
      <c r="I183" t="s">
        <v>1317</v>
      </c>
      <c r="J183" t="s">
        <v>3</v>
      </c>
      <c r="K183" t="s">
        <v>1318</v>
      </c>
      <c r="L183">
        <v>1191</v>
      </c>
      <c r="N183">
        <v>1013</v>
      </c>
      <c r="O183" t="s">
        <v>1319</v>
      </c>
      <c r="P183" t="s">
        <v>1319</v>
      </c>
      <c r="Q183">
        <v>1</v>
      </c>
      <c r="W183">
        <v>0</v>
      </c>
      <c r="X183">
        <v>476480486</v>
      </c>
      <c r="Y183">
        <f>(((AT183*1.2)*1.15)*1.05)</f>
        <v>46.77371999999999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32.28</v>
      </c>
      <c r="AU183" t="s">
        <v>33</v>
      </c>
      <c r="AV183">
        <v>1</v>
      </c>
      <c r="AW183">
        <v>2</v>
      </c>
      <c r="AX183">
        <v>56663379</v>
      </c>
      <c r="AY183">
        <v>1</v>
      </c>
      <c r="AZ183">
        <v>0</v>
      </c>
      <c r="BA183">
        <v>230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ROUND(AT183*Source!I305*AH183*AL183,2)</f>
        <v>0</v>
      </c>
      <c r="CV183">
        <f>ROUND(Y183*Source!I305,9)</f>
        <v>94.482914399999999</v>
      </c>
      <c r="CW183">
        <v>0</v>
      </c>
      <c r="CX183">
        <f>ROUND(Y183*Source!I305,9)</f>
        <v>94.482914399999999</v>
      </c>
      <c r="CY183">
        <f>AD183</f>
        <v>0</v>
      </c>
      <c r="CZ183">
        <f>AH183</f>
        <v>0</v>
      </c>
      <c r="DA183">
        <f>AL183</f>
        <v>1</v>
      </c>
      <c r="DB183">
        <f>ROUND((((ROUND(AT183*CZ183,2)*1.2)*1.15)*1.05),6)</f>
        <v>0</v>
      </c>
      <c r="DC183">
        <f>ROUND((((ROUND(AT183*AG183,2)*1.2)*1.15)*1.05),6)</f>
        <v>0</v>
      </c>
      <c r="DD183" t="s">
        <v>3</v>
      </c>
      <c r="DE183" t="s">
        <v>3</v>
      </c>
      <c r="DF183">
        <f t="shared" si="86"/>
        <v>0</v>
      </c>
      <c r="DG183">
        <f t="shared" si="84"/>
        <v>0</v>
      </c>
      <c r="DH183">
        <f t="shared" si="85"/>
        <v>0</v>
      </c>
      <c r="DI183">
        <f t="shared" si="80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ROW(Source!A305)</f>
        <v>305</v>
      </c>
      <c r="B184">
        <v>56661436</v>
      </c>
      <c r="C184">
        <v>56663368</v>
      </c>
      <c r="D184">
        <v>54768339</v>
      </c>
      <c r="E184">
        <v>1</v>
      </c>
      <c r="F184">
        <v>1</v>
      </c>
      <c r="G184">
        <v>1081</v>
      </c>
      <c r="H184">
        <v>2</v>
      </c>
      <c r="I184" t="s">
        <v>1324</v>
      </c>
      <c r="J184" t="s">
        <v>1325</v>
      </c>
      <c r="K184" t="s">
        <v>1326</v>
      </c>
      <c r="L184">
        <v>1368</v>
      </c>
      <c r="N184">
        <v>1011</v>
      </c>
      <c r="O184" t="s">
        <v>1323</v>
      </c>
      <c r="P184" t="s">
        <v>1323</v>
      </c>
      <c r="Q184">
        <v>1</v>
      </c>
      <c r="W184">
        <v>0</v>
      </c>
      <c r="X184">
        <v>874612079</v>
      </c>
      <c r="Y184">
        <f>(((AT184*1.2)*1.25)*1.05)</f>
        <v>0.33075000000000004</v>
      </c>
      <c r="AA184">
        <v>0</v>
      </c>
      <c r="AB184">
        <v>1513.56</v>
      </c>
      <c r="AC184">
        <v>758.78</v>
      </c>
      <c r="AD184">
        <v>0</v>
      </c>
      <c r="AE184">
        <v>0</v>
      </c>
      <c r="AF184">
        <v>83.1</v>
      </c>
      <c r="AG184">
        <v>12.62</v>
      </c>
      <c r="AH184">
        <v>0</v>
      </c>
      <c r="AI184">
        <v>1</v>
      </c>
      <c r="AJ184">
        <v>17.07</v>
      </c>
      <c r="AK184">
        <v>56.35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0.21</v>
      </c>
      <c r="AU184" t="s">
        <v>32</v>
      </c>
      <c r="AV184">
        <v>0</v>
      </c>
      <c r="AW184">
        <v>2</v>
      </c>
      <c r="AX184">
        <v>56663380</v>
      </c>
      <c r="AY184">
        <v>1</v>
      </c>
      <c r="AZ184">
        <v>0</v>
      </c>
      <c r="BA184">
        <v>231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ROUND(Y184*Source!I305*DO184,9)</f>
        <v>8.4316113000000001</v>
      </c>
      <c r="CX184">
        <f>ROUND(Y184*Source!I305,9)</f>
        <v>0.66811500000000001</v>
      </c>
      <c r="CY184">
        <f>AB184</f>
        <v>1513.56</v>
      </c>
      <c r="CZ184">
        <f>AF184</f>
        <v>83.1</v>
      </c>
      <c r="DA184">
        <f>AJ184</f>
        <v>17.07</v>
      </c>
      <c r="DB184">
        <f>ROUND((((ROUND(AT184*CZ184,2)*1.2)*1.25)*1.05),6)</f>
        <v>27.483750000000001</v>
      </c>
      <c r="DC184">
        <f>ROUND((((ROUND(AT184*AG184,2)*1.2)*1.25)*1.05),6)</f>
        <v>4.1737500000000001</v>
      </c>
      <c r="DD184" t="s">
        <v>3</v>
      </c>
      <c r="DE184" t="s">
        <v>3</v>
      </c>
      <c r="DF184">
        <f t="shared" si="86"/>
        <v>0</v>
      </c>
      <c r="DG184">
        <f>ROUND(ROUND(AF184*AJ184,2)*CX184,2)</f>
        <v>947.73</v>
      </c>
      <c r="DH184">
        <f>ROUND(ROUND(AG184*AK184,2)*CX184,2)</f>
        <v>475.12</v>
      </c>
      <c r="DI184">
        <f t="shared" si="80"/>
        <v>0</v>
      </c>
      <c r="DJ184">
        <f>DG184</f>
        <v>947.73</v>
      </c>
      <c r="DK184">
        <v>0</v>
      </c>
      <c r="DL184" t="s">
        <v>1327</v>
      </c>
      <c r="DM184">
        <v>0</v>
      </c>
      <c r="DN184" t="s">
        <v>1319</v>
      </c>
      <c r="DO184">
        <v>12.62</v>
      </c>
    </row>
    <row r="185" spans="1:119" x14ac:dyDescent="0.2">
      <c r="A185">
        <f>ROW(Source!A305)</f>
        <v>305</v>
      </c>
      <c r="B185">
        <v>56661436</v>
      </c>
      <c r="C185">
        <v>56663368</v>
      </c>
      <c r="D185">
        <v>54768393</v>
      </c>
      <c r="E185">
        <v>1</v>
      </c>
      <c r="F185">
        <v>1</v>
      </c>
      <c r="G185">
        <v>1081</v>
      </c>
      <c r="H185">
        <v>2</v>
      </c>
      <c r="I185" t="s">
        <v>1387</v>
      </c>
      <c r="J185" t="s">
        <v>1388</v>
      </c>
      <c r="K185" t="s">
        <v>1389</v>
      </c>
      <c r="L185">
        <v>1368</v>
      </c>
      <c r="N185">
        <v>1011</v>
      </c>
      <c r="O185" t="s">
        <v>1323</v>
      </c>
      <c r="P185" t="s">
        <v>1323</v>
      </c>
      <c r="Q185">
        <v>1</v>
      </c>
      <c r="W185">
        <v>0</v>
      </c>
      <c r="X185">
        <v>-1895752648</v>
      </c>
      <c r="Y185">
        <f>(((AT185*1.2)*1.25)*1.05)</f>
        <v>0.504</v>
      </c>
      <c r="AA185">
        <v>0</v>
      </c>
      <c r="AB185">
        <v>7.85</v>
      </c>
      <c r="AC185">
        <v>0</v>
      </c>
      <c r="AD185">
        <v>0</v>
      </c>
      <c r="AE185">
        <v>0</v>
      </c>
      <c r="AF185">
        <v>0.77</v>
      </c>
      <c r="AG185">
        <v>0</v>
      </c>
      <c r="AH185">
        <v>0</v>
      </c>
      <c r="AI185">
        <v>1</v>
      </c>
      <c r="AJ185">
        <v>9.56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0.32</v>
      </c>
      <c r="AU185" t="s">
        <v>32</v>
      </c>
      <c r="AV185">
        <v>0</v>
      </c>
      <c r="AW185">
        <v>2</v>
      </c>
      <c r="AX185">
        <v>56663382</v>
      </c>
      <c r="AY185">
        <v>1</v>
      </c>
      <c r="AZ185">
        <v>0</v>
      </c>
      <c r="BA185">
        <v>232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ROUND(Y185*Source!I305*DO185,9)</f>
        <v>0</v>
      </c>
      <c r="CX185">
        <f>ROUND(Y185*Source!I305,9)</f>
        <v>1.0180800000000001</v>
      </c>
      <c r="CY185">
        <f>AB185</f>
        <v>7.85</v>
      </c>
      <c r="CZ185">
        <f>AF185</f>
        <v>0.77</v>
      </c>
      <c r="DA185">
        <f>AJ185</f>
        <v>9.56</v>
      </c>
      <c r="DB185">
        <f>ROUND((((ROUND(AT185*CZ185,2)*1.2)*1.25)*1.05),6)</f>
        <v>0.39374999999999999</v>
      </c>
      <c r="DC185">
        <f>ROUND((((ROUND(AT185*AG185,2)*1.2)*1.25)*1.05),6)</f>
        <v>0</v>
      </c>
      <c r="DD185" t="s">
        <v>3</v>
      </c>
      <c r="DE185" t="s">
        <v>3</v>
      </c>
      <c r="DF185">
        <f t="shared" si="86"/>
        <v>0</v>
      </c>
      <c r="DG185">
        <f>ROUND(ROUND(AF185*AJ185,2)*CX185,2)</f>
        <v>7.49</v>
      </c>
      <c r="DH185">
        <f>ROUND(ROUND(AG185,2)*CX185,2)</f>
        <v>0</v>
      </c>
      <c r="DI185">
        <f t="shared" si="80"/>
        <v>0</v>
      </c>
      <c r="DJ185">
        <f>DG185</f>
        <v>7.49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ROW(Source!A305)</f>
        <v>305</v>
      </c>
      <c r="B186">
        <v>56661436</v>
      </c>
      <c r="C186">
        <v>56663368</v>
      </c>
      <c r="D186">
        <v>54768400</v>
      </c>
      <c r="E186">
        <v>1</v>
      </c>
      <c r="F186">
        <v>1</v>
      </c>
      <c r="G186">
        <v>1081</v>
      </c>
      <c r="H186">
        <v>2</v>
      </c>
      <c r="I186" t="s">
        <v>1365</v>
      </c>
      <c r="J186" t="s">
        <v>1366</v>
      </c>
      <c r="K186" t="s">
        <v>1367</v>
      </c>
      <c r="L186">
        <v>1368</v>
      </c>
      <c r="N186">
        <v>1011</v>
      </c>
      <c r="O186" t="s">
        <v>1323</v>
      </c>
      <c r="P186" t="s">
        <v>1323</v>
      </c>
      <c r="Q186">
        <v>1</v>
      </c>
      <c r="W186">
        <v>0</v>
      </c>
      <c r="X186">
        <v>-1412866184</v>
      </c>
      <c r="Y186">
        <f>(((AT186*1.2)*1.25)*1.05)</f>
        <v>2.7090000000000001</v>
      </c>
      <c r="AA186">
        <v>0</v>
      </c>
      <c r="AB186">
        <v>4.41</v>
      </c>
      <c r="AC186">
        <v>0</v>
      </c>
      <c r="AD186">
        <v>0</v>
      </c>
      <c r="AE186">
        <v>0</v>
      </c>
      <c r="AF186">
        <v>0.42</v>
      </c>
      <c r="AG186">
        <v>0</v>
      </c>
      <c r="AH186">
        <v>0</v>
      </c>
      <c r="AI186">
        <v>1</v>
      </c>
      <c r="AJ186">
        <v>9.83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1.72</v>
      </c>
      <c r="AU186" t="s">
        <v>32</v>
      </c>
      <c r="AV186">
        <v>0</v>
      </c>
      <c r="AW186">
        <v>2</v>
      </c>
      <c r="AX186">
        <v>56663383</v>
      </c>
      <c r="AY186">
        <v>1</v>
      </c>
      <c r="AZ186">
        <v>0</v>
      </c>
      <c r="BA186">
        <v>233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ROUND(Y186*Source!I305*DO186,9)</f>
        <v>0</v>
      </c>
      <c r="CX186">
        <f>ROUND(Y186*Source!I305,9)</f>
        <v>5.4721799999999998</v>
      </c>
      <c r="CY186">
        <f>AB186</f>
        <v>4.41</v>
      </c>
      <c r="CZ186">
        <f>AF186</f>
        <v>0.42</v>
      </c>
      <c r="DA186">
        <f>AJ186</f>
        <v>9.83</v>
      </c>
      <c r="DB186">
        <f>ROUND((((ROUND(AT186*CZ186,2)*1.2)*1.25)*1.05),6)</f>
        <v>1.1339999999999999</v>
      </c>
      <c r="DC186">
        <f>ROUND((((ROUND(AT186*AG186,2)*1.2)*1.25)*1.05),6)</f>
        <v>0</v>
      </c>
      <c r="DD186" t="s">
        <v>3</v>
      </c>
      <c r="DE186" t="s">
        <v>3</v>
      </c>
      <c r="DF186">
        <f t="shared" si="86"/>
        <v>0</v>
      </c>
      <c r="DG186">
        <f>ROUND(ROUND(AF186*AJ186,2)*CX186,2)</f>
        <v>22.6</v>
      </c>
      <c r="DH186">
        <f>ROUND(ROUND(AG186,2)*CX186,2)</f>
        <v>0</v>
      </c>
      <c r="DI186">
        <f t="shared" si="80"/>
        <v>0</v>
      </c>
      <c r="DJ186">
        <f>DG186</f>
        <v>22.6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ROW(Source!A305)</f>
        <v>305</v>
      </c>
      <c r="B187">
        <v>56661436</v>
      </c>
      <c r="C187">
        <v>56663368</v>
      </c>
      <c r="D187">
        <v>54768426</v>
      </c>
      <c r="E187">
        <v>1</v>
      </c>
      <c r="F187">
        <v>1</v>
      </c>
      <c r="G187">
        <v>1081</v>
      </c>
      <c r="H187">
        <v>2</v>
      </c>
      <c r="I187" t="s">
        <v>1368</v>
      </c>
      <c r="J187" t="s">
        <v>1369</v>
      </c>
      <c r="K187" t="s">
        <v>1370</v>
      </c>
      <c r="L187">
        <v>1368</v>
      </c>
      <c r="N187">
        <v>1011</v>
      </c>
      <c r="O187" t="s">
        <v>1323</v>
      </c>
      <c r="P187" t="s">
        <v>1323</v>
      </c>
      <c r="Q187">
        <v>1</v>
      </c>
      <c r="W187">
        <v>0</v>
      </c>
      <c r="X187">
        <v>-643591644</v>
      </c>
      <c r="Y187">
        <f>(((AT187*1.2)*1.25)*1.05)</f>
        <v>5.9535</v>
      </c>
      <c r="AA187">
        <v>0</v>
      </c>
      <c r="AB187">
        <v>4.84</v>
      </c>
      <c r="AC187">
        <v>0</v>
      </c>
      <c r="AD187">
        <v>0</v>
      </c>
      <c r="AE187">
        <v>0</v>
      </c>
      <c r="AF187">
        <v>0.47</v>
      </c>
      <c r="AG187">
        <v>0</v>
      </c>
      <c r="AH187">
        <v>0</v>
      </c>
      <c r="AI187">
        <v>1</v>
      </c>
      <c r="AJ187">
        <v>9.66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3.78</v>
      </c>
      <c r="AU187" t="s">
        <v>32</v>
      </c>
      <c r="AV187">
        <v>0</v>
      </c>
      <c r="AW187">
        <v>2</v>
      </c>
      <c r="AX187">
        <v>56663384</v>
      </c>
      <c r="AY187">
        <v>1</v>
      </c>
      <c r="AZ187">
        <v>0</v>
      </c>
      <c r="BA187">
        <v>234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f>ROUND(Y187*Source!I305*DO187,9)</f>
        <v>0</v>
      </c>
      <c r="CX187">
        <f>ROUND(Y187*Source!I305,9)</f>
        <v>12.026070000000001</v>
      </c>
      <c r="CY187">
        <f>AB187</f>
        <v>4.84</v>
      </c>
      <c r="CZ187">
        <f>AF187</f>
        <v>0.47</v>
      </c>
      <c r="DA187">
        <f>AJ187</f>
        <v>9.66</v>
      </c>
      <c r="DB187">
        <f>ROUND((((ROUND(AT187*CZ187,2)*1.2)*1.25)*1.05),6)</f>
        <v>2.8035000000000001</v>
      </c>
      <c r="DC187">
        <f>ROUND((((ROUND(AT187*AG187,2)*1.2)*1.25)*1.05),6)</f>
        <v>0</v>
      </c>
      <c r="DD187" t="s">
        <v>3</v>
      </c>
      <c r="DE187" t="s">
        <v>3</v>
      </c>
      <c r="DF187">
        <f t="shared" si="86"/>
        <v>0</v>
      </c>
      <c r="DG187">
        <f>ROUND(ROUND(AF187*AJ187,2)*CX187,2)</f>
        <v>54.6</v>
      </c>
      <c r="DH187">
        <f>ROUND(ROUND(AG187,2)*CX187,2)</f>
        <v>0</v>
      </c>
      <c r="DI187">
        <f t="shared" si="80"/>
        <v>0</v>
      </c>
      <c r="DJ187">
        <f>DG187</f>
        <v>54.6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ROW(Source!A305)</f>
        <v>305</v>
      </c>
      <c r="B188">
        <v>56661436</v>
      </c>
      <c r="C188">
        <v>56663368</v>
      </c>
      <c r="D188">
        <v>54767573</v>
      </c>
      <c r="E188">
        <v>1</v>
      </c>
      <c r="F188">
        <v>1</v>
      </c>
      <c r="G188">
        <v>1081</v>
      </c>
      <c r="H188">
        <v>2</v>
      </c>
      <c r="I188" t="s">
        <v>1328</v>
      </c>
      <c r="J188" t="s">
        <v>1329</v>
      </c>
      <c r="K188" t="s">
        <v>1330</v>
      </c>
      <c r="L188">
        <v>1368</v>
      </c>
      <c r="N188">
        <v>1011</v>
      </c>
      <c r="O188" t="s">
        <v>1323</v>
      </c>
      <c r="P188" t="s">
        <v>1323</v>
      </c>
      <c r="Q188">
        <v>1</v>
      </c>
      <c r="W188">
        <v>0</v>
      </c>
      <c r="X188">
        <v>-44940208</v>
      </c>
      <c r="Y188">
        <f>(((AT188*1.2)*1.25)*1.05)</f>
        <v>0.28350000000000003</v>
      </c>
      <c r="AA188">
        <v>0</v>
      </c>
      <c r="AB188">
        <v>2758.65</v>
      </c>
      <c r="AC188">
        <v>1017.92</v>
      </c>
      <c r="AD188">
        <v>0</v>
      </c>
      <c r="AE188">
        <v>0</v>
      </c>
      <c r="AF188">
        <v>179.17</v>
      </c>
      <c r="AG188">
        <v>16.93</v>
      </c>
      <c r="AH188">
        <v>0</v>
      </c>
      <c r="AI188">
        <v>1</v>
      </c>
      <c r="AJ188">
        <v>14.43</v>
      </c>
      <c r="AK188">
        <v>56.35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0.18</v>
      </c>
      <c r="AU188" t="s">
        <v>32</v>
      </c>
      <c r="AV188">
        <v>0</v>
      </c>
      <c r="AW188">
        <v>2</v>
      </c>
      <c r="AX188">
        <v>56663381</v>
      </c>
      <c r="AY188">
        <v>1</v>
      </c>
      <c r="AZ188">
        <v>0</v>
      </c>
      <c r="BA188">
        <v>235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ROUND(Y188*Source!I305*DO188,9)</f>
        <v>9.6953031000000003</v>
      </c>
      <c r="CX188">
        <f>ROUND(Y188*Source!I305,9)</f>
        <v>0.57267000000000001</v>
      </c>
      <c r="CY188">
        <f>AB188</f>
        <v>2758.65</v>
      </c>
      <c r="CZ188">
        <f>AF188</f>
        <v>179.17</v>
      </c>
      <c r="DA188">
        <f>AJ188</f>
        <v>14.43</v>
      </c>
      <c r="DB188">
        <f>ROUND((((ROUND(AT188*CZ188,2)*1.2)*1.25)*1.05),6)</f>
        <v>50.793750000000003</v>
      </c>
      <c r="DC188">
        <f>ROUND((((ROUND(AT188*AG188,2)*1.2)*1.25)*1.05),6)</f>
        <v>4.80375</v>
      </c>
      <c r="DD188" t="s">
        <v>3</v>
      </c>
      <c r="DE188" t="s">
        <v>3</v>
      </c>
      <c r="DF188">
        <f t="shared" si="86"/>
        <v>0</v>
      </c>
      <c r="DG188">
        <f>ROUND(ROUND(AF188*AJ188,2)*CX188,2)</f>
        <v>1480.59</v>
      </c>
      <c r="DH188">
        <f>ROUND(ROUND(AG188*AK188,2)*CX188,2)</f>
        <v>546.33000000000004</v>
      </c>
      <c r="DI188">
        <f t="shared" si="80"/>
        <v>0</v>
      </c>
      <c r="DJ188">
        <f>DG188</f>
        <v>1480.59</v>
      </c>
      <c r="DK188">
        <v>0</v>
      </c>
      <c r="DL188" t="s">
        <v>1327</v>
      </c>
      <c r="DM188">
        <v>0</v>
      </c>
      <c r="DN188" t="s">
        <v>1319</v>
      </c>
      <c r="DO188">
        <v>16.93</v>
      </c>
    </row>
    <row r="189" spans="1:119" x14ac:dyDescent="0.2">
      <c r="A189">
        <f>ROW(Source!A305)</f>
        <v>305</v>
      </c>
      <c r="B189">
        <v>56661436</v>
      </c>
      <c r="C189">
        <v>56663368</v>
      </c>
      <c r="D189">
        <v>54738788</v>
      </c>
      <c r="E189">
        <v>1</v>
      </c>
      <c r="F189">
        <v>1</v>
      </c>
      <c r="G189">
        <v>1081</v>
      </c>
      <c r="H189">
        <v>3</v>
      </c>
      <c r="I189" t="s">
        <v>1390</v>
      </c>
      <c r="J189" t="s">
        <v>1391</v>
      </c>
      <c r="K189" t="s">
        <v>1392</v>
      </c>
      <c r="L189">
        <v>1296</v>
      </c>
      <c r="N189">
        <v>1002</v>
      </c>
      <c r="O189" t="s">
        <v>678</v>
      </c>
      <c r="P189" t="s">
        <v>678</v>
      </c>
      <c r="Q189">
        <v>1</v>
      </c>
      <c r="W189">
        <v>0</v>
      </c>
      <c r="X189">
        <v>1977302506</v>
      </c>
      <c r="Y189">
        <f>(((AT189*1)*1)*1)</f>
        <v>0.22</v>
      </c>
      <c r="AA189">
        <v>410.94</v>
      </c>
      <c r="AB189">
        <v>0</v>
      </c>
      <c r="AC189">
        <v>0</v>
      </c>
      <c r="AD189">
        <v>0</v>
      </c>
      <c r="AE189">
        <v>84.21</v>
      </c>
      <c r="AF189">
        <v>0</v>
      </c>
      <c r="AG189">
        <v>0</v>
      </c>
      <c r="AH189">
        <v>0</v>
      </c>
      <c r="AI189">
        <v>4.88</v>
      </c>
      <c r="AJ189">
        <v>1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0.22</v>
      </c>
      <c r="AU189" t="s">
        <v>105</v>
      </c>
      <c r="AV189">
        <v>0</v>
      </c>
      <c r="AW189">
        <v>2</v>
      </c>
      <c r="AX189">
        <v>56663385</v>
      </c>
      <c r="AY189">
        <v>1</v>
      </c>
      <c r="AZ189">
        <v>0</v>
      </c>
      <c r="BA189">
        <v>236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ROUND(Y189*Source!I305,9)</f>
        <v>0.44440000000000002</v>
      </c>
      <c r="CY189">
        <f>AA189</f>
        <v>410.94</v>
      </c>
      <c r="CZ189">
        <f>AE189</f>
        <v>84.21</v>
      </c>
      <c r="DA189">
        <f>AI189</f>
        <v>4.88</v>
      </c>
      <c r="DB189">
        <f>ROUND((((ROUND(AT189*CZ189,2)*1)*1)*1),6)</f>
        <v>18.53</v>
      </c>
      <c r="DC189">
        <f>ROUND((((ROUND(AT189*AG189,2)*1)*1)*1),6)</f>
        <v>0</v>
      </c>
      <c r="DD189" t="s">
        <v>3</v>
      </c>
      <c r="DE189" t="s">
        <v>3</v>
      </c>
      <c r="DF189">
        <f>ROUND(ROUND(AE189*AI189,2)*CX189,2)</f>
        <v>182.62</v>
      </c>
      <c r="DG189">
        <f t="shared" ref="DG189:DG203" si="87">ROUND(ROUND(AF189,2)*CX189,2)</f>
        <v>0</v>
      </c>
      <c r="DH189">
        <f t="shared" ref="DH189:DH203" si="88">ROUND(ROUND(AG189,2)*CX189,2)</f>
        <v>0</v>
      </c>
      <c r="DI189">
        <f t="shared" si="80"/>
        <v>0</v>
      </c>
      <c r="DJ189">
        <f>DF189</f>
        <v>182.62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ROW(Source!A305)</f>
        <v>305</v>
      </c>
      <c r="B190">
        <v>56661436</v>
      </c>
      <c r="C190">
        <v>56663368</v>
      </c>
      <c r="D190">
        <v>54758410</v>
      </c>
      <c r="E190">
        <v>1</v>
      </c>
      <c r="F190">
        <v>1</v>
      </c>
      <c r="G190">
        <v>1081</v>
      </c>
      <c r="H190">
        <v>3</v>
      </c>
      <c r="I190" t="s">
        <v>340</v>
      </c>
      <c r="J190" t="s">
        <v>342</v>
      </c>
      <c r="K190" t="s">
        <v>341</v>
      </c>
      <c r="L190">
        <v>1327</v>
      </c>
      <c r="N190">
        <v>1005</v>
      </c>
      <c r="O190" t="s">
        <v>329</v>
      </c>
      <c r="P190" t="s">
        <v>329</v>
      </c>
      <c r="Q190">
        <v>1</v>
      </c>
      <c r="W190">
        <v>0</v>
      </c>
      <c r="X190">
        <v>1400373867</v>
      </c>
      <c r="Y190">
        <f>AT190</f>
        <v>100</v>
      </c>
      <c r="AA190">
        <v>1067.71</v>
      </c>
      <c r="AB190">
        <v>0</v>
      </c>
      <c r="AC190">
        <v>0</v>
      </c>
      <c r="AD190">
        <v>0</v>
      </c>
      <c r="AE190">
        <v>157.47999999999999</v>
      </c>
      <c r="AF190">
        <v>0</v>
      </c>
      <c r="AG190">
        <v>0</v>
      </c>
      <c r="AH190">
        <v>0</v>
      </c>
      <c r="AI190">
        <v>6.78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100</v>
      </c>
      <c r="AU190" t="s">
        <v>3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ROUND(Y190*Source!I305,9)</f>
        <v>202</v>
      </c>
      <c r="CY190">
        <f>AA190</f>
        <v>1067.71</v>
      </c>
      <c r="CZ190">
        <f>AE190</f>
        <v>157.47999999999999</v>
      </c>
      <c r="DA190">
        <f>AI190</f>
        <v>6.78</v>
      </c>
      <c r="DB190">
        <f>ROUND(ROUND(AT190*CZ190,2),6)</f>
        <v>15748</v>
      </c>
      <c r="DC190">
        <f>ROUND(ROUND(AT190*AG190,2),6)</f>
        <v>0</v>
      </c>
      <c r="DD190" t="s">
        <v>3</v>
      </c>
      <c r="DE190" t="s">
        <v>3</v>
      </c>
      <c r="DF190">
        <f>ROUND(ROUND(AE190*AI190,2)*CX190,2)</f>
        <v>215677.42</v>
      </c>
      <c r="DG190">
        <f t="shared" si="87"/>
        <v>0</v>
      </c>
      <c r="DH190">
        <f t="shared" si="88"/>
        <v>0</v>
      </c>
      <c r="DI190">
        <f t="shared" si="80"/>
        <v>0</v>
      </c>
      <c r="DJ190">
        <f>DF190</f>
        <v>215677.42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ROW(Source!A305)</f>
        <v>305</v>
      </c>
      <c r="B191">
        <v>56661436</v>
      </c>
      <c r="C191">
        <v>56663368</v>
      </c>
      <c r="D191">
        <v>54747402</v>
      </c>
      <c r="E191">
        <v>1</v>
      </c>
      <c r="F191">
        <v>1</v>
      </c>
      <c r="G191">
        <v>1081</v>
      </c>
      <c r="H191">
        <v>3</v>
      </c>
      <c r="I191" t="s">
        <v>1393</v>
      </c>
      <c r="J191" t="s">
        <v>1394</v>
      </c>
      <c r="K191" t="s">
        <v>1395</v>
      </c>
      <c r="L191">
        <v>1354</v>
      </c>
      <c r="N191">
        <v>1010</v>
      </c>
      <c r="O191" t="s">
        <v>398</v>
      </c>
      <c r="P191" t="s">
        <v>398</v>
      </c>
      <c r="Q191">
        <v>1</v>
      </c>
      <c r="W191">
        <v>0</v>
      </c>
      <c r="X191">
        <v>451408244</v>
      </c>
      <c r="Y191">
        <f>(((AT191*1)*1)*1)</f>
        <v>0.04</v>
      </c>
      <c r="AA191">
        <v>152.94</v>
      </c>
      <c r="AB191">
        <v>0</v>
      </c>
      <c r="AC191">
        <v>0</v>
      </c>
      <c r="AD191">
        <v>0</v>
      </c>
      <c r="AE191">
        <v>7.74</v>
      </c>
      <c r="AF191">
        <v>0</v>
      </c>
      <c r="AG191">
        <v>0</v>
      </c>
      <c r="AH191">
        <v>0</v>
      </c>
      <c r="AI191">
        <v>19.760000000000002</v>
      </c>
      <c r="AJ191">
        <v>1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0.04</v>
      </c>
      <c r="AU191" t="s">
        <v>105</v>
      </c>
      <c r="AV191">
        <v>0</v>
      </c>
      <c r="AW191">
        <v>2</v>
      </c>
      <c r="AX191">
        <v>56663386</v>
      </c>
      <c r="AY191">
        <v>1</v>
      </c>
      <c r="AZ191">
        <v>0</v>
      </c>
      <c r="BA191">
        <v>237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ROUND(Y191*Source!I305,9)</f>
        <v>8.0799999999999997E-2</v>
      </c>
      <c r="CY191">
        <f>AA191</f>
        <v>152.94</v>
      </c>
      <c r="CZ191">
        <f>AE191</f>
        <v>7.74</v>
      </c>
      <c r="DA191">
        <f>AI191</f>
        <v>19.760000000000002</v>
      </c>
      <c r="DB191">
        <f>ROUND((((ROUND(AT191*CZ191,2)*1)*1)*1),6)</f>
        <v>0.31</v>
      </c>
      <c r="DC191">
        <f>ROUND((((ROUND(AT191*AG191,2)*1)*1)*1),6)</f>
        <v>0</v>
      </c>
      <c r="DD191" t="s">
        <v>3</v>
      </c>
      <c r="DE191" t="s">
        <v>3</v>
      </c>
      <c r="DF191">
        <f>ROUND(ROUND(AE191*AI191,2)*CX191,2)</f>
        <v>12.36</v>
      </c>
      <c r="DG191">
        <f t="shared" si="87"/>
        <v>0</v>
      </c>
      <c r="DH191">
        <f t="shared" si="88"/>
        <v>0</v>
      </c>
      <c r="DI191">
        <f t="shared" si="80"/>
        <v>0</v>
      </c>
      <c r="DJ191">
        <f>DF191</f>
        <v>12.36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ROW(Source!A305)</f>
        <v>305</v>
      </c>
      <c r="B192">
        <v>56661436</v>
      </c>
      <c r="C192">
        <v>56663368</v>
      </c>
      <c r="D192">
        <v>54747352</v>
      </c>
      <c r="E192">
        <v>1</v>
      </c>
      <c r="F192">
        <v>1</v>
      </c>
      <c r="G192">
        <v>1081</v>
      </c>
      <c r="H192">
        <v>3</v>
      </c>
      <c r="I192" t="s">
        <v>1384</v>
      </c>
      <c r="J192" t="s">
        <v>1385</v>
      </c>
      <c r="K192" t="s">
        <v>1386</v>
      </c>
      <c r="L192">
        <v>1354</v>
      </c>
      <c r="N192">
        <v>1010</v>
      </c>
      <c r="O192" t="s">
        <v>398</v>
      </c>
      <c r="P192" t="s">
        <v>398</v>
      </c>
      <c r="Q192">
        <v>1</v>
      </c>
      <c r="W192">
        <v>0</v>
      </c>
      <c r="X192">
        <v>-1452932200</v>
      </c>
      <c r="Y192">
        <f>(((AT192*1)*1)*1)</f>
        <v>8.9</v>
      </c>
      <c r="AA192">
        <v>13.39</v>
      </c>
      <c r="AB192">
        <v>0</v>
      </c>
      <c r="AC192">
        <v>0</v>
      </c>
      <c r="AD192">
        <v>0</v>
      </c>
      <c r="AE192">
        <v>4.3600000000000003</v>
      </c>
      <c r="AF192">
        <v>0</v>
      </c>
      <c r="AG192">
        <v>0</v>
      </c>
      <c r="AH192">
        <v>0</v>
      </c>
      <c r="AI192">
        <v>3.07</v>
      </c>
      <c r="AJ192">
        <v>1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8.9</v>
      </c>
      <c r="AU192" t="s">
        <v>105</v>
      </c>
      <c r="AV192">
        <v>0</v>
      </c>
      <c r="AW192">
        <v>2</v>
      </c>
      <c r="AX192">
        <v>56663387</v>
      </c>
      <c r="AY192">
        <v>1</v>
      </c>
      <c r="AZ192">
        <v>0</v>
      </c>
      <c r="BA192">
        <v>238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ROUND(Y192*Source!I305,9)</f>
        <v>17.978000000000002</v>
      </c>
      <c r="CY192">
        <f>AA192</f>
        <v>13.39</v>
      </c>
      <c r="CZ192">
        <f>AE192</f>
        <v>4.3600000000000003</v>
      </c>
      <c r="DA192">
        <f>AI192</f>
        <v>3.07</v>
      </c>
      <c r="DB192">
        <f>ROUND((((ROUND(AT192*CZ192,2)*1)*1)*1),6)</f>
        <v>38.799999999999997</v>
      </c>
      <c r="DC192">
        <f>ROUND((((ROUND(AT192*AG192,2)*1)*1)*1),6)</f>
        <v>0</v>
      </c>
      <c r="DD192" t="s">
        <v>3</v>
      </c>
      <c r="DE192" t="s">
        <v>3</v>
      </c>
      <c r="DF192">
        <f>ROUND(ROUND(AE192*AI192,2)*CX192,2)</f>
        <v>240.73</v>
      </c>
      <c r="DG192">
        <f t="shared" si="87"/>
        <v>0</v>
      </c>
      <c r="DH192">
        <f t="shared" si="88"/>
        <v>0</v>
      </c>
      <c r="DI192">
        <f t="shared" si="80"/>
        <v>0</v>
      </c>
      <c r="DJ192">
        <f>DF192</f>
        <v>240.73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ROW(Source!A308)</f>
        <v>308</v>
      </c>
      <c r="B193">
        <v>56661434</v>
      </c>
      <c r="C193">
        <v>56663395</v>
      </c>
      <c r="D193">
        <v>54702434</v>
      </c>
      <c r="E193">
        <v>1081</v>
      </c>
      <c r="F193">
        <v>1</v>
      </c>
      <c r="G193">
        <v>1081</v>
      </c>
      <c r="H193">
        <v>1</v>
      </c>
      <c r="I193" t="s">
        <v>1317</v>
      </c>
      <c r="J193" t="s">
        <v>3</v>
      </c>
      <c r="K193" t="s">
        <v>1318</v>
      </c>
      <c r="L193">
        <v>1191</v>
      </c>
      <c r="N193">
        <v>1013</v>
      </c>
      <c r="O193" t="s">
        <v>1319</v>
      </c>
      <c r="P193" t="s">
        <v>1319</v>
      </c>
      <c r="Q193">
        <v>1</v>
      </c>
      <c r="W193">
        <v>0</v>
      </c>
      <c r="X193">
        <v>476480486</v>
      </c>
      <c r="Y193">
        <f>(((AT193*1.2)*1.15)*1.05)</f>
        <v>28.55979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19.71</v>
      </c>
      <c r="AU193" t="s">
        <v>33</v>
      </c>
      <c r="AV193">
        <v>1</v>
      </c>
      <c r="AW193">
        <v>2</v>
      </c>
      <c r="AX193">
        <v>56663406</v>
      </c>
      <c r="AY193">
        <v>1</v>
      </c>
      <c r="AZ193">
        <v>0</v>
      </c>
      <c r="BA193">
        <v>245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ROUND(AT193*Source!I308*AH193*AL193,2)</f>
        <v>0</v>
      </c>
      <c r="CV193">
        <f>ROUND(Y193*Source!I308,9)</f>
        <v>5.7119580000000001</v>
      </c>
      <c r="CW193">
        <v>0</v>
      </c>
      <c r="CX193">
        <f>ROUND(Y193*Source!I308,9)</f>
        <v>5.7119580000000001</v>
      </c>
      <c r="CY193">
        <f>AD193</f>
        <v>0</v>
      </c>
      <c r="CZ193">
        <f>AH193</f>
        <v>0</v>
      </c>
      <c r="DA193">
        <f>AL193</f>
        <v>1</v>
      </c>
      <c r="DB193">
        <f>ROUND((((ROUND(AT193*CZ193,2)*1.2)*1.15)*1.05),6)</f>
        <v>0</v>
      </c>
      <c r="DC193">
        <f>ROUND((((ROUND(AT193*AG193,2)*1.2)*1.15)*1.05),6)</f>
        <v>0</v>
      </c>
      <c r="DD193" t="s">
        <v>3</v>
      </c>
      <c r="DE193" t="s">
        <v>3</v>
      </c>
      <c r="DF193">
        <f t="shared" ref="DF193:DF208" si="89">ROUND(ROUND(AE193,2)*CX193,2)</f>
        <v>0</v>
      </c>
      <c r="DG193">
        <f t="shared" si="87"/>
        <v>0</v>
      </c>
      <c r="DH193">
        <f t="shared" si="88"/>
        <v>0</v>
      </c>
      <c r="DI193">
        <f t="shared" si="80"/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ROW(Source!A308)</f>
        <v>308</v>
      </c>
      <c r="B194">
        <v>56661434</v>
      </c>
      <c r="C194">
        <v>56663395</v>
      </c>
      <c r="D194">
        <v>54768339</v>
      </c>
      <c r="E194">
        <v>1</v>
      </c>
      <c r="F194">
        <v>1</v>
      </c>
      <c r="G194">
        <v>1081</v>
      </c>
      <c r="H194">
        <v>2</v>
      </c>
      <c r="I194" t="s">
        <v>1324</v>
      </c>
      <c r="J194" t="s">
        <v>1325</v>
      </c>
      <c r="K194" t="s">
        <v>1326</v>
      </c>
      <c r="L194">
        <v>1368</v>
      </c>
      <c r="N194">
        <v>1011</v>
      </c>
      <c r="O194" t="s">
        <v>1323</v>
      </c>
      <c r="P194" t="s">
        <v>1323</v>
      </c>
      <c r="Q194">
        <v>1</v>
      </c>
      <c r="W194">
        <v>0</v>
      </c>
      <c r="X194">
        <v>874612079</v>
      </c>
      <c r="Y194">
        <f>(((AT194*1.2)*1.25)*1.05)</f>
        <v>0.29924999999999996</v>
      </c>
      <c r="AA194">
        <v>0</v>
      </c>
      <c r="AB194">
        <v>88.67</v>
      </c>
      <c r="AC194">
        <v>13.47</v>
      </c>
      <c r="AD194">
        <v>0</v>
      </c>
      <c r="AE194">
        <v>0</v>
      </c>
      <c r="AF194">
        <v>83.1</v>
      </c>
      <c r="AG194">
        <v>12.62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0.19</v>
      </c>
      <c r="AU194" t="s">
        <v>32</v>
      </c>
      <c r="AV194">
        <v>0</v>
      </c>
      <c r="AW194">
        <v>2</v>
      </c>
      <c r="AX194">
        <v>56663407</v>
      </c>
      <c r="AY194">
        <v>1</v>
      </c>
      <c r="AZ194">
        <v>0</v>
      </c>
      <c r="BA194">
        <v>246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f>ROUND(Y194*Source!I308*DO194,9)</f>
        <v>0.75530699999999995</v>
      </c>
      <c r="CX194">
        <f>ROUND(Y194*Source!I308,9)</f>
        <v>5.985E-2</v>
      </c>
      <c r="CY194">
        <f>AB194</f>
        <v>88.67</v>
      </c>
      <c r="CZ194">
        <f>AF194</f>
        <v>83.1</v>
      </c>
      <c r="DA194">
        <f>AJ194</f>
        <v>1</v>
      </c>
      <c r="DB194">
        <f>ROUND((((ROUND(AT194*CZ194,2)*1.2)*1.25)*1.05),6)</f>
        <v>24.869250000000001</v>
      </c>
      <c r="DC194">
        <f>ROUND((((ROUND(AT194*AG194,2)*1.2)*1.25)*1.05),6)</f>
        <v>3.78</v>
      </c>
      <c r="DD194" t="s">
        <v>3</v>
      </c>
      <c r="DE194" t="s">
        <v>3</v>
      </c>
      <c r="DF194">
        <f t="shared" si="89"/>
        <v>0</v>
      </c>
      <c r="DG194">
        <f t="shared" si="87"/>
        <v>4.97</v>
      </c>
      <c r="DH194">
        <f t="shared" si="88"/>
        <v>0.76</v>
      </c>
      <c r="DI194">
        <f t="shared" si="80"/>
        <v>0</v>
      </c>
      <c r="DJ194">
        <f>DG194</f>
        <v>4.97</v>
      </c>
      <c r="DK194">
        <v>0</v>
      </c>
      <c r="DL194" t="s">
        <v>1327</v>
      </c>
      <c r="DM194">
        <v>0</v>
      </c>
      <c r="DN194" t="s">
        <v>1319</v>
      </c>
      <c r="DO194">
        <v>12.62</v>
      </c>
    </row>
    <row r="195" spans="1:119" x14ac:dyDescent="0.2">
      <c r="A195">
        <f>ROW(Source!A308)</f>
        <v>308</v>
      </c>
      <c r="B195">
        <v>56661434</v>
      </c>
      <c r="C195">
        <v>56663395</v>
      </c>
      <c r="D195">
        <v>54768393</v>
      </c>
      <c r="E195">
        <v>1</v>
      </c>
      <c r="F195">
        <v>1</v>
      </c>
      <c r="G195">
        <v>1081</v>
      </c>
      <c r="H195">
        <v>2</v>
      </c>
      <c r="I195" t="s">
        <v>1387</v>
      </c>
      <c r="J195" t="s">
        <v>1388</v>
      </c>
      <c r="K195" t="s">
        <v>1389</v>
      </c>
      <c r="L195">
        <v>1368</v>
      </c>
      <c r="N195">
        <v>1011</v>
      </c>
      <c r="O195" t="s">
        <v>1323</v>
      </c>
      <c r="P195" t="s">
        <v>1323</v>
      </c>
      <c r="Q195">
        <v>1</v>
      </c>
      <c r="W195">
        <v>0</v>
      </c>
      <c r="X195">
        <v>-1895752648</v>
      </c>
      <c r="Y195">
        <f>(((AT195*1.2)*1.25)*1.05)</f>
        <v>0.26775000000000004</v>
      </c>
      <c r="AA195">
        <v>0</v>
      </c>
      <c r="AB195">
        <v>0.82</v>
      </c>
      <c r="AC195">
        <v>0</v>
      </c>
      <c r="AD195">
        <v>0</v>
      </c>
      <c r="AE195">
        <v>0</v>
      </c>
      <c r="AF195">
        <v>0.77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0.17</v>
      </c>
      <c r="AU195" t="s">
        <v>32</v>
      </c>
      <c r="AV195">
        <v>0</v>
      </c>
      <c r="AW195">
        <v>2</v>
      </c>
      <c r="AX195">
        <v>56663409</v>
      </c>
      <c r="AY195">
        <v>1</v>
      </c>
      <c r="AZ195">
        <v>0</v>
      </c>
      <c r="BA195">
        <v>247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ROUND(Y195*Source!I308*DO195,9)</f>
        <v>0</v>
      </c>
      <c r="CX195">
        <f>ROUND(Y195*Source!I308,9)</f>
        <v>5.355E-2</v>
      </c>
      <c r="CY195">
        <f>AB195</f>
        <v>0.82</v>
      </c>
      <c r="CZ195">
        <f>AF195</f>
        <v>0.77</v>
      </c>
      <c r="DA195">
        <f>AJ195</f>
        <v>1</v>
      </c>
      <c r="DB195">
        <f>ROUND((((ROUND(AT195*CZ195,2)*1.2)*1.25)*1.05),6)</f>
        <v>0.20474999999999999</v>
      </c>
      <c r="DC195">
        <f>ROUND((((ROUND(AT195*AG195,2)*1.2)*1.25)*1.05),6)</f>
        <v>0</v>
      </c>
      <c r="DD195" t="s">
        <v>3</v>
      </c>
      <c r="DE195" t="s">
        <v>3</v>
      </c>
      <c r="DF195">
        <f t="shared" si="89"/>
        <v>0</v>
      </c>
      <c r="DG195">
        <f t="shared" si="87"/>
        <v>0.04</v>
      </c>
      <c r="DH195">
        <f t="shared" si="88"/>
        <v>0</v>
      </c>
      <c r="DI195">
        <f t="shared" si="80"/>
        <v>0</v>
      </c>
      <c r="DJ195">
        <f>DG195</f>
        <v>0.04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ROW(Source!A308)</f>
        <v>308</v>
      </c>
      <c r="B196">
        <v>56661434</v>
      </c>
      <c r="C196">
        <v>56663395</v>
      </c>
      <c r="D196">
        <v>54768400</v>
      </c>
      <c r="E196">
        <v>1</v>
      </c>
      <c r="F196">
        <v>1</v>
      </c>
      <c r="G196">
        <v>1081</v>
      </c>
      <c r="H196">
        <v>2</v>
      </c>
      <c r="I196" t="s">
        <v>1365</v>
      </c>
      <c r="J196" t="s">
        <v>1366</v>
      </c>
      <c r="K196" t="s">
        <v>1367</v>
      </c>
      <c r="L196">
        <v>1368</v>
      </c>
      <c r="N196">
        <v>1011</v>
      </c>
      <c r="O196" t="s">
        <v>1323</v>
      </c>
      <c r="P196" t="s">
        <v>1323</v>
      </c>
      <c r="Q196">
        <v>1</v>
      </c>
      <c r="W196">
        <v>0</v>
      </c>
      <c r="X196">
        <v>-1412866184</v>
      </c>
      <c r="Y196">
        <f>(((AT196*1.2)*1.25)*1.05)</f>
        <v>1.0710000000000002</v>
      </c>
      <c r="AA196">
        <v>0</v>
      </c>
      <c r="AB196">
        <v>0.45</v>
      </c>
      <c r="AC196">
        <v>0</v>
      </c>
      <c r="AD196">
        <v>0</v>
      </c>
      <c r="AE196">
        <v>0</v>
      </c>
      <c r="AF196">
        <v>0.42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0.68</v>
      </c>
      <c r="AU196" t="s">
        <v>32</v>
      </c>
      <c r="AV196">
        <v>0</v>
      </c>
      <c r="AW196">
        <v>2</v>
      </c>
      <c r="AX196">
        <v>56663410</v>
      </c>
      <c r="AY196">
        <v>1</v>
      </c>
      <c r="AZ196">
        <v>0</v>
      </c>
      <c r="BA196">
        <v>248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ROUND(Y196*Source!I308*DO196,9)</f>
        <v>0</v>
      </c>
      <c r="CX196">
        <f>ROUND(Y196*Source!I308,9)</f>
        <v>0.2142</v>
      </c>
      <c r="CY196">
        <f>AB196</f>
        <v>0.45</v>
      </c>
      <c r="CZ196">
        <f>AF196</f>
        <v>0.42</v>
      </c>
      <c r="DA196">
        <f>AJ196</f>
        <v>1</v>
      </c>
      <c r="DB196">
        <f>ROUND((((ROUND(AT196*CZ196,2)*1.2)*1.25)*1.05),6)</f>
        <v>0.45674999999999999</v>
      </c>
      <c r="DC196">
        <f>ROUND((((ROUND(AT196*AG196,2)*1.2)*1.25)*1.05),6)</f>
        <v>0</v>
      </c>
      <c r="DD196" t="s">
        <v>3</v>
      </c>
      <c r="DE196" t="s">
        <v>3</v>
      </c>
      <c r="DF196">
        <f t="shared" si="89"/>
        <v>0</v>
      </c>
      <c r="DG196">
        <f t="shared" si="87"/>
        <v>0.09</v>
      </c>
      <c r="DH196">
        <f t="shared" si="88"/>
        <v>0</v>
      </c>
      <c r="DI196">
        <f t="shared" si="80"/>
        <v>0</v>
      </c>
      <c r="DJ196">
        <f>DG196</f>
        <v>0.09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ROW(Source!A308)</f>
        <v>308</v>
      </c>
      <c r="B197">
        <v>56661434</v>
      </c>
      <c r="C197">
        <v>56663395</v>
      </c>
      <c r="D197">
        <v>54768426</v>
      </c>
      <c r="E197">
        <v>1</v>
      </c>
      <c r="F197">
        <v>1</v>
      </c>
      <c r="G197">
        <v>1081</v>
      </c>
      <c r="H197">
        <v>2</v>
      </c>
      <c r="I197" t="s">
        <v>1368</v>
      </c>
      <c r="J197" t="s">
        <v>1369</v>
      </c>
      <c r="K197" t="s">
        <v>1370</v>
      </c>
      <c r="L197">
        <v>1368</v>
      </c>
      <c r="N197">
        <v>1011</v>
      </c>
      <c r="O197" t="s">
        <v>1323</v>
      </c>
      <c r="P197" t="s">
        <v>1323</v>
      </c>
      <c r="Q197">
        <v>1</v>
      </c>
      <c r="W197">
        <v>0</v>
      </c>
      <c r="X197">
        <v>-643591644</v>
      </c>
      <c r="Y197">
        <f>(((AT197*1.2)*1.25)*1.05)</f>
        <v>4.5674999999999999</v>
      </c>
      <c r="AA197">
        <v>0</v>
      </c>
      <c r="AB197">
        <v>0.5</v>
      </c>
      <c r="AC197">
        <v>0</v>
      </c>
      <c r="AD197">
        <v>0</v>
      </c>
      <c r="AE197">
        <v>0</v>
      </c>
      <c r="AF197">
        <v>0.47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2.9</v>
      </c>
      <c r="AU197" t="s">
        <v>32</v>
      </c>
      <c r="AV197">
        <v>0</v>
      </c>
      <c r="AW197">
        <v>2</v>
      </c>
      <c r="AX197">
        <v>56663411</v>
      </c>
      <c r="AY197">
        <v>1</v>
      </c>
      <c r="AZ197">
        <v>0</v>
      </c>
      <c r="BA197">
        <v>249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ROUND(Y197*Source!I308*DO197,9)</f>
        <v>0</v>
      </c>
      <c r="CX197">
        <f>ROUND(Y197*Source!I308,9)</f>
        <v>0.91349999999999998</v>
      </c>
      <c r="CY197">
        <f>AB197</f>
        <v>0.5</v>
      </c>
      <c r="CZ197">
        <f>AF197</f>
        <v>0.47</v>
      </c>
      <c r="DA197">
        <f>AJ197</f>
        <v>1</v>
      </c>
      <c r="DB197">
        <f>ROUND((((ROUND(AT197*CZ197,2)*1.2)*1.25)*1.05),6)</f>
        <v>2.1419999999999999</v>
      </c>
      <c r="DC197">
        <f>ROUND((((ROUND(AT197*AG197,2)*1.2)*1.25)*1.05),6)</f>
        <v>0</v>
      </c>
      <c r="DD197" t="s">
        <v>3</v>
      </c>
      <c r="DE197" t="s">
        <v>3</v>
      </c>
      <c r="DF197">
        <f t="shared" si="89"/>
        <v>0</v>
      </c>
      <c r="DG197">
        <f t="shared" si="87"/>
        <v>0.43</v>
      </c>
      <c r="DH197">
        <f t="shared" si="88"/>
        <v>0</v>
      </c>
      <c r="DI197">
        <f t="shared" si="80"/>
        <v>0</v>
      </c>
      <c r="DJ197">
        <f>DG197</f>
        <v>0.43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ROW(Source!A308)</f>
        <v>308</v>
      </c>
      <c r="B198">
        <v>56661434</v>
      </c>
      <c r="C198">
        <v>56663395</v>
      </c>
      <c r="D198">
        <v>54767573</v>
      </c>
      <c r="E198">
        <v>1</v>
      </c>
      <c r="F198">
        <v>1</v>
      </c>
      <c r="G198">
        <v>1081</v>
      </c>
      <c r="H198">
        <v>2</v>
      </c>
      <c r="I198" t="s">
        <v>1328</v>
      </c>
      <c r="J198" t="s">
        <v>1329</v>
      </c>
      <c r="K198" t="s">
        <v>1330</v>
      </c>
      <c r="L198">
        <v>1368</v>
      </c>
      <c r="N198">
        <v>1011</v>
      </c>
      <c r="O198" t="s">
        <v>1323</v>
      </c>
      <c r="P198" t="s">
        <v>1323</v>
      </c>
      <c r="Q198">
        <v>1</v>
      </c>
      <c r="W198">
        <v>0</v>
      </c>
      <c r="X198">
        <v>-44940208</v>
      </c>
      <c r="Y198">
        <f>(((AT198*1.2)*1.25)*1.05)</f>
        <v>0.28350000000000003</v>
      </c>
      <c r="AA198">
        <v>0</v>
      </c>
      <c r="AB198">
        <v>191.17</v>
      </c>
      <c r="AC198">
        <v>18.059999999999999</v>
      </c>
      <c r="AD198">
        <v>0</v>
      </c>
      <c r="AE198">
        <v>0</v>
      </c>
      <c r="AF198">
        <v>179.17</v>
      </c>
      <c r="AG198">
        <v>16.93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0.18</v>
      </c>
      <c r="AU198" t="s">
        <v>32</v>
      </c>
      <c r="AV198">
        <v>0</v>
      </c>
      <c r="AW198">
        <v>2</v>
      </c>
      <c r="AX198">
        <v>56663408</v>
      </c>
      <c r="AY198">
        <v>1</v>
      </c>
      <c r="AZ198">
        <v>0</v>
      </c>
      <c r="BA198">
        <v>250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f>ROUND(Y198*Source!I308*DO198,9)</f>
        <v>0.95993099999999998</v>
      </c>
      <c r="CX198">
        <f>ROUND(Y198*Source!I308,9)</f>
        <v>5.67E-2</v>
      </c>
      <c r="CY198">
        <f>AB198</f>
        <v>191.17</v>
      </c>
      <c r="CZ198">
        <f>AF198</f>
        <v>179.17</v>
      </c>
      <c r="DA198">
        <f>AJ198</f>
        <v>1</v>
      </c>
      <c r="DB198">
        <f>ROUND((((ROUND(AT198*CZ198,2)*1.2)*1.25)*1.05),6)</f>
        <v>50.793750000000003</v>
      </c>
      <c r="DC198">
        <f>ROUND((((ROUND(AT198*AG198,2)*1.2)*1.25)*1.05),6)</f>
        <v>4.80375</v>
      </c>
      <c r="DD198" t="s">
        <v>3</v>
      </c>
      <c r="DE198" t="s">
        <v>3</v>
      </c>
      <c r="DF198">
        <f t="shared" si="89"/>
        <v>0</v>
      </c>
      <c r="DG198">
        <f t="shared" si="87"/>
        <v>10.16</v>
      </c>
      <c r="DH198">
        <f t="shared" si="88"/>
        <v>0.96</v>
      </c>
      <c r="DI198">
        <f t="shared" si="80"/>
        <v>0</v>
      </c>
      <c r="DJ198">
        <f>DG198</f>
        <v>10.16</v>
      </c>
      <c r="DK198">
        <v>0</v>
      </c>
      <c r="DL198" t="s">
        <v>1327</v>
      </c>
      <c r="DM198">
        <v>0</v>
      </c>
      <c r="DN198" t="s">
        <v>1319</v>
      </c>
      <c r="DO198">
        <v>16.93</v>
      </c>
    </row>
    <row r="199" spans="1:119" x14ac:dyDescent="0.2">
      <c r="A199">
        <f>ROW(Source!A308)</f>
        <v>308</v>
      </c>
      <c r="B199">
        <v>56661434</v>
      </c>
      <c r="C199">
        <v>56663395</v>
      </c>
      <c r="D199">
        <v>54738788</v>
      </c>
      <c r="E199">
        <v>1</v>
      </c>
      <c r="F199">
        <v>1</v>
      </c>
      <c r="G199">
        <v>1081</v>
      </c>
      <c r="H199">
        <v>3</v>
      </c>
      <c r="I199" t="s">
        <v>1390</v>
      </c>
      <c r="J199" t="s">
        <v>1391</v>
      </c>
      <c r="K199" t="s">
        <v>1392</v>
      </c>
      <c r="L199">
        <v>1296</v>
      </c>
      <c r="N199">
        <v>1002</v>
      </c>
      <c r="O199" t="s">
        <v>678</v>
      </c>
      <c r="P199" t="s">
        <v>678</v>
      </c>
      <c r="Q199">
        <v>1</v>
      </c>
      <c r="W199">
        <v>0</v>
      </c>
      <c r="X199">
        <v>1977302506</v>
      </c>
      <c r="Y199">
        <f>(((AT199*1)*1)*1)</f>
        <v>0.06</v>
      </c>
      <c r="AA199">
        <v>84.21</v>
      </c>
      <c r="AB199">
        <v>0</v>
      </c>
      <c r="AC199">
        <v>0</v>
      </c>
      <c r="AD199">
        <v>0</v>
      </c>
      <c r="AE199">
        <v>84.21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0.06</v>
      </c>
      <c r="AU199" t="s">
        <v>105</v>
      </c>
      <c r="AV199">
        <v>0</v>
      </c>
      <c r="AW199">
        <v>2</v>
      </c>
      <c r="AX199">
        <v>56663412</v>
      </c>
      <c r="AY199">
        <v>1</v>
      </c>
      <c r="AZ199">
        <v>0</v>
      </c>
      <c r="BA199">
        <v>251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ROUND(Y199*Source!I308,9)</f>
        <v>1.2E-2</v>
      </c>
      <c r="CY199">
        <f>AA199</f>
        <v>84.21</v>
      </c>
      <c r="CZ199">
        <f>AE199</f>
        <v>84.21</v>
      </c>
      <c r="DA199">
        <f>AI199</f>
        <v>1</v>
      </c>
      <c r="DB199">
        <f>ROUND((((ROUND(AT199*CZ199,2)*1)*1)*1),6)</f>
        <v>5.05</v>
      </c>
      <c r="DC199">
        <f>ROUND((((ROUND(AT199*AG199,2)*1)*1)*1),6)</f>
        <v>0</v>
      </c>
      <c r="DD199" t="s">
        <v>3</v>
      </c>
      <c r="DE199" t="s">
        <v>3</v>
      </c>
      <c r="DF199">
        <f t="shared" si="89"/>
        <v>1.01</v>
      </c>
      <c r="DG199">
        <f t="shared" si="87"/>
        <v>0</v>
      </c>
      <c r="DH199">
        <f t="shared" si="88"/>
        <v>0</v>
      </c>
      <c r="DI199">
        <f t="shared" si="80"/>
        <v>0</v>
      </c>
      <c r="DJ199">
        <f>DF199</f>
        <v>1.01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ROW(Source!A308)</f>
        <v>308</v>
      </c>
      <c r="B200">
        <v>56661434</v>
      </c>
      <c r="C200">
        <v>56663395</v>
      </c>
      <c r="D200">
        <v>54758410</v>
      </c>
      <c r="E200">
        <v>1</v>
      </c>
      <c r="F200">
        <v>1</v>
      </c>
      <c r="G200">
        <v>1081</v>
      </c>
      <c r="H200">
        <v>3</v>
      </c>
      <c r="I200" t="s">
        <v>340</v>
      </c>
      <c r="J200" t="s">
        <v>342</v>
      </c>
      <c r="K200" t="s">
        <v>341</v>
      </c>
      <c r="L200">
        <v>1327</v>
      </c>
      <c r="N200">
        <v>1005</v>
      </c>
      <c r="O200" t="s">
        <v>329</v>
      </c>
      <c r="P200" t="s">
        <v>329</v>
      </c>
      <c r="Q200">
        <v>1</v>
      </c>
      <c r="W200">
        <v>0</v>
      </c>
      <c r="X200">
        <v>1400373867</v>
      </c>
      <c r="Y200">
        <f>(((AT200*1)*1)*1)</f>
        <v>100</v>
      </c>
      <c r="AA200">
        <v>157.47999999999999</v>
      </c>
      <c r="AB200">
        <v>0</v>
      </c>
      <c r="AC200">
        <v>0</v>
      </c>
      <c r="AD200">
        <v>0</v>
      </c>
      <c r="AE200">
        <v>157.47999999999999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3</v>
      </c>
      <c r="AT200">
        <v>100</v>
      </c>
      <c r="AU200" t="s">
        <v>105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ROUND(Y200*Source!I308,9)</f>
        <v>20</v>
      </c>
      <c r="CY200">
        <f>AA200</f>
        <v>157.47999999999999</v>
      </c>
      <c r="CZ200">
        <f>AE200</f>
        <v>157.47999999999999</v>
      </c>
      <c r="DA200">
        <f>AI200</f>
        <v>1</v>
      </c>
      <c r="DB200">
        <f>ROUND((((ROUND(AT200*CZ200,2)*1)*1)*1),6)</f>
        <v>15748</v>
      </c>
      <c r="DC200">
        <f>ROUND((((ROUND(AT200*AG200,2)*1)*1)*1),6)</f>
        <v>0</v>
      </c>
      <c r="DD200" t="s">
        <v>3</v>
      </c>
      <c r="DE200" t="s">
        <v>3</v>
      </c>
      <c r="DF200">
        <f t="shared" si="89"/>
        <v>3149.6</v>
      </c>
      <c r="DG200">
        <f t="shared" si="87"/>
        <v>0</v>
      </c>
      <c r="DH200">
        <f t="shared" si="88"/>
        <v>0</v>
      </c>
      <c r="DI200">
        <f t="shared" si="80"/>
        <v>0</v>
      </c>
      <c r="DJ200">
        <f>DF200</f>
        <v>3149.6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ROW(Source!A308)</f>
        <v>308</v>
      </c>
      <c r="B201">
        <v>56661434</v>
      </c>
      <c r="C201">
        <v>56663395</v>
      </c>
      <c r="D201">
        <v>54747402</v>
      </c>
      <c r="E201">
        <v>1</v>
      </c>
      <c r="F201">
        <v>1</v>
      </c>
      <c r="G201">
        <v>1081</v>
      </c>
      <c r="H201">
        <v>3</v>
      </c>
      <c r="I201" t="s">
        <v>1393</v>
      </c>
      <c r="J201" t="s">
        <v>1394</v>
      </c>
      <c r="K201" t="s">
        <v>1395</v>
      </c>
      <c r="L201">
        <v>1354</v>
      </c>
      <c r="N201">
        <v>1010</v>
      </c>
      <c r="O201" t="s">
        <v>398</v>
      </c>
      <c r="P201" t="s">
        <v>398</v>
      </c>
      <c r="Q201">
        <v>1</v>
      </c>
      <c r="W201">
        <v>0</v>
      </c>
      <c r="X201">
        <v>451408244</v>
      </c>
      <c r="Y201">
        <f>(((AT201*1)*1)*1)</f>
        <v>0.02</v>
      </c>
      <c r="AA201">
        <v>7.74</v>
      </c>
      <c r="AB201">
        <v>0</v>
      </c>
      <c r="AC201">
        <v>0</v>
      </c>
      <c r="AD201">
        <v>0</v>
      </c>
      <c r="AE201">
        <v>7.74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0.02</v>
      </c>
      <c r="AU201" t="s">
        <v>105</v>
      </c>
      <c r="AV201">
        <v>0</v>
      </c>
      <c r="AW201">
        <v>2</v>
      </c>
      <c r="AX201">
        <v>56663413</v>
      </c>
      <c r="AY201">
        <v>1</v>
      </c>
      <c r="AZ201">
        <v>0</v>
      </c>
      <c r="BA201">
        <v>252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ROUND(Y201*Source!I308,9)</f>
        <v>4.0000000000000001E-3</v>
      </c>
      <c r="CY201">
        <f>AA201</f>
        <v>7.74</v>
      </c>
      <c r="CZ201">
        <f>AE201</f>
        <v>7.74</v>
      </c>
      <c r="DA201">
        <f>AI201</f>
        <v>1</v>
      </c>
      <c r="DB201">
        <f>ROUND((((ROUND(AT201*CZ201,2)*1)*1)*1),6)</f>
        <v>0.15</v>
      </c>
      <c r="DC201">
        <f>ROUND((((ROUND(AT201*AG201,2)*1)*1)*1),6)</f>
        <v>0</v>
      </c>
      <c r="DD201" t="s">
        <v>3</v>
      </c>
      <c r="DE201" t="s">
        <v>3</v>
      </c>
      <c r="DF201">
        <f t="shared" si="89"/>
        <v>0.03</v>
      </c>
      <c r="DG201">
        <f t="shared" si="87"/>
        <v>0</v>
      </c>
      <c r="DH201">
        <f t="shared" si="88"/>
        <v>0</v>
      </c>
      <c r="DI201">
        <f t="shared" si="80"/>
        <v>0</v>
      </c>
      <c r="DJ201">
        <f>DF201</f>
        <v>0.03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ROW(Source!A308)</f>
        <v>308</v>
      </c>
      <c r="B202">
        <v>56661434</v>
      </c>
      <c r="C202">
        <v>56663395</v>
      </c>
      <c r="D202">
        <v>54747352</v>
      </c>
      <c r="E202">
        <v>1</v>
      </c>
      <c r="F202">
        <v>1</v>
      </c>
      <c r="G202">
        <v>1081</v>
      </c>
      <c r="H202">
        <v>3</v>
      </c>
      <c r="I202" t="s">
        <v>1384</v>
      </c>
      <c r="J202" t="s">
        <v>1385</v>
      </c>
      <c r="K202" t="s">
        <v>1386</v>
      </c>
      <c r="L202">
        <v>1354</v>
      </c>
      <c r="N202">
        <v>1010</v>
      </c>
      <c r="O202" t="s">
        <v>398</v>
      </c>
      <c r="P202" t="s">
        <v>398</v>
      </c>
      <c r="Q202">
        <v>1</v>
      </c>
      <c r="W202">
        <v>0</v>
      </c>
      <c r="X202">
        <v>-1452932200</v>
      </c>
      <c r="Y202">
        <f>(((AT202*1)*1)*1)</f>
        <v>3.51</v>
      </c>
      <c r="AA202">
        <v>4.3600000000000003</v>
      </c>
      <c r="AB202">
        <v>0</v>
      </c>
      <c r="AC202">
        <v>0</v>
      </c>
      <c r="AD202">
        <v>0</v>
      </c>
      <c r="AE202">
        <v>4.3600000000000003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3.51</v>
      </c>
      <c r="AU202" t="s">
        <v>105</v>
      </c>
      <c r="AV202">
        <v>0</v>
      </c>
      <c r="AW202">
        <v>2</v>
      </c>
      <c r="AX202">
        <v>56663414</v>
      </c>
      <c r="AY202">
        <v>1</v>
      </c>
      <c r="AZ202">
        <v>0</v>
      </c>
      <c r="BA202">
        <v>253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ROUND(Y202*Source!I308,9)</f>
        <v>0.70199999999999996</v>
      </c>
      <c r="CY202">
        <f>AA202</f>
        <v>4.3600000000000003</v>
      </c>
      <c r="CZ202">
        <f>AE202</f>
        <v>4.3600000000000003</v>
      </c>
      <c r="DA202">
        <f>AI202</f>
        <v>1</v>
      </c>
      <c r="DB202">
        <f>ROUND((((ROUND(AT202*CZ202,2)*1)*1)*1),6)</f>
        <v>15.3</v>
      </c>
      <c r="DC202">
        <f>ROUND((((ROUND(AT202*AG202,2)*1)*1)*1),6)</f>
        <v>0</v>
      </c>
      <c r="DD202" t="s">
        <v>3</v>
      </c>
      <c r="DE202" t="s">
        <v>3</v>
      </c>
      <c r="DF202">
        <f t="shared" si="89"/>
        <v>3.06</v>
      </c>
      <c r="DG202">
        <f t="shared" si="87"/>
        <v>0</v>
      </c>
      <c r="DH202">
        <f t="shared" si="88"/>
        <v>0</v>
      </c>
      <c r="DI202">
        <f t="shared" si="80"/>
        <v>0</v>
      </c>
      <c r="DJ202">
        <f>DF202</f>
        <v>3.06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ROW(Source!A309)</f>
        <v>309</v>
      </c>
      <c r="B203">
        <v>56661436</v>
      </c>
      <c r="C203">
        <v>56663395</v>
      </c>
      <c r="D203">
        <v>54702434</v>
      </c>
      <c r="E203">
        <v>1081</v>
      </c>
      <c r="F203">
        <v>1</v>
      </c>
      <c r="G203">
        <v>1081</v>
      </c>
      <c r="H203">
        <v>1</v>
      </c>
      <c r="I203" t="s">
        <v>1317</v>
      </c>
      <c r="J203" t="s">
        <v>3</v>
      </c>
      <c r="K203" t="s">
        <v>1318</v>
      </c>
      <c r="L203">
        <v>1191</v>
      </c>
      <c r="N203">
        <v>1013</v>
      </c>
      <c r="O203" t="s">
        <v>1319</v>
      </c>
      <c r="P203" t="s">
        <v>1319</v>
      </c>
      <c r="Q203">
        <v>1</v>
      </c>
      <c r="W203">
        <v>0</v>
      </c>
      <c r="X203">
        <v>476480486</v>
      </c>
      <c r="Y203">
        <f>(((AT203*1.2)*1.15)*1.05)</f>
        <v>28.55979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5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19.71</v>
      </c>
      <c r="AU203" t="s">
        <v>33</v>
      </c>
      <c r="AV203">
        <v>1</v>
      </c>
      <c r="AW203">
        <v>2</v>
      </c>
      <c r="AX203">
        <v>56663406</v>
      </c>
      <c r="AY203">
        <v>1</v>
      </c>
      <c r="AZ203">
        <v>0</v>
      </c>
      <c r="BA203">
        <v>260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ROUND(AT203*Source!I309*AH203*AL203,2)</f>
        <v>0</v>
      </c>
      <c r="CV203">
        <f>ROUND(Y203*Source!I309,9)</f>
        <v>5.7119580000000001</v>
      </c>
      <c r="CW203">
        <v>0</v>
      </c>
      <c r="CX203">
        <f>ROUND(Y203*Source!I309,9)</f>
        <v>5.7119580000000001</v>
      </c>
      <c r="CY203">
        <f>AD203</f>
        <v>0</v>
      </c>
      <c r="CZ203">
        <f>AH203</f>
        <v>0</v>
      </c>
      <c r="DA203">
        <f>AL203</f>
        <v>1</v>
      </c>
      <c r="DB203">
        <f>ROUND((((ROUND(AT203*CZ203,2)*1.2)*1.15)*1.05),6)</f>
        <v>0</v>
      </c>
      <c r="DC203">
        <f>ROUND((((ROUND(AT203*AG203,2)*1.2)*1.15)*1.05),6)</f>
        <v>0</v>
      </c>
      <c r="DD203" t="s">
        <v>3</v>
      </c>
      <c r="DE203" t="s">
        <v>3</v>
      </c>
      <c r="DF203">
        <f t="shared" si="89"/>
        <v>0</v>
      </c>
      <c r="DG203">
        <f t="shared" si="87"/>
        <v>0</v>
      </c>
      <c r="DH203">
        <f t="shared" si="88"/>
        <v>0</v>
      </c>
      <c r="DI203">
        <f t="shared" si="80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ROW(Source!A309)</f>
        <v>309</v>
      </c>
      <c r="B204">
        <v>56661436</v>
      </c>
      <c r="C204">
        <v>56663395</v>
      </c>
      <c r="D204">
        <v>54768339</v>
      </c>
      <c r="E204">
        <v>1</v>
      </c>
      <c r="F204">
        <v>1</v>
      </c>
      <c r="G204">
        <v>1081</v>
      </c>
      <c r="H204">
        <v>2</v>
      </c>
      <c r="I204" t="s">
        <v>1324</v>
      </c>
      <c r="J204" t="s">
        <v>1325</v>
      </c>
      <c r="K204" t="s">
        <v>1326</v>
      </c>
      <c r="L204">
        <v>1368</v>
      </c>
      <c r="N204">
        <v>1011</v>
      </c>
      <c r="O204" t="s">
        <v>1323</v>
      </c>
      <c r="P204" t="s">
        <v>1323</v>
      </c>
      <c r="Q204">
        <v>1</v>
      </c>
      <c r="W204">
        <v>0</v>
      </c>
      <c r="X204">
        <v>874612079</v>
      </c>
      <c r="Y204">
        <f>(((AT204*1.2)*1.25)*1.05)</f>
        <v>0.29924999999999996</v>
      </c>
      <c r="AA204">
        <v>0</v>
      </c>
      <c r="AB204">
        <v>1513.56</v>
      </c>
      <c r="AC204">
        <v>758.78</v>
      </c>
      <c r="AD204">
        <v>0</v>
      </c>
      <c r="AE204">
        <v>0</v>
      </c>
      <c r="AF204">
        <v>83.1</v>
      </c>
      <c r="AG204">
        <v>12.62</v>
      </c>
      <c r="AH204">
        <v>0</v>
      </c>
      <c r="AI204">
        <v>1</v>
      </c>
      <c r="AJ204">
        <v>17.07</v>
      </c>
      <c r="AK204">
        <v>56.35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0.19</v>
      </c>
      <c r="AU204" t="s">
        <v>32</v>
      </c>
      <c r="AV204">
        <v>0</v>
      </c>
      <c r="AW204">
        <v>2</v>
      </c>
      <c r="AX204">
        <v>56663407</v>
      </c>
      <c r="AY204">
        <v>1</v>
      </c>
      <c r="AZ204">
        <v>0</v>
      </c>
      <c r="BA204">
        <v>261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ROUND(Y204*Source!I309*DO204,9)</f>
        <v>0.75530699999999995</v>
      </c>
      <c r="CX204">
        <f>ROUND(Y204*Source!I309,9)</f>
        <v>5.985E-2</v>
      </c>
      <c r="CY204">
        <f>AB204</f>
        <v>1513.56</v>
      </c>
      <c r="CZ204">
        <f>AF204</f>
        <v>83.1</v>
      </c>
      <c r="DA204">
        <f>AJ204</f>
        <v>17.07</v>
      </c>
      <c r="DB204">
        <f>ROUND((((ROUND(AT204*CZ204,2)*1.2)*1.25)*1.05),6)</f>
        <v>24.869250000000001</v>
      </c>
      <c r="DC204">
        <f>ROUND((((ROUND(AT204*AG204,2)*1.2)*1.25)*1.05),6)</f>
        <v>3.78</v>
      </c>
      <c r="DD204" t="s">
        <v>3</v>
      </c>
      <c r="DE204" t="s">
        <v>3</v>
      </c>
      <c r="DF204">
        <f t="shared" si="89"/>
        <v>0</v>
      </c>
      <c r="DG204">
        <f>ROUND(ROUND(AF204*AJ204,2)*CX204,2)</f>
        <v>84.9</v>
      </c>
      <c r="DH204">
        <f>ROUND(ROUND(AG204*AK204,2)*CX204,2)</f>
        <v>42.56</v>
      </c>
      <c r="DI204">
        <f t="shared" si="80"/>
        <v>0</v>
      </c>
      <c r="DJ204">
        <f>DG204</f>
        <v>84.9</v>
      </c>
      <c r="DK204">
        <v>0</v>
      </c>
      <c r="DL204" t="s">
        <v>1327</v>
      </c>
      <c r="DM204">
        <v>0</v>
      </c>
      <c r="DN204" t="s">
        <v>1319</v>
      </c>
      <c r="DO204">
        <v>12.62</v>
      </c>
    </row>
    <row r="205" spans="1:119" x14ac:dyDescent="0.2">
      <c r="A205">
        <f>ROW(Source!A309)</f>
        <v>309</v>
      </c>
      <c r="B205">
        <v>56661436</v>
      </c>
      <c r="C205">
        <v>56663395</v>
      </c>
      <c r="D205">
        <v>54768393</v>
      </c>
      <c r="E205">
        <v>1</v>
      </c>
      <c r="F205">
        <v>1</v>
      </c>
      <c r="G205">
        <v>1081</v>
      </c>
      <c r="H205">
        <v>2</v>
      </c>
      <c r="I205" t="s">
        <v>1387</v>
      </c>
      <c r="J205" t="s">
        <v>1388</v>
      </c>
      <c r="K205" t="s">
        <v>1389</v>
      </c>
      <c r="L205">
        <v>1368</v>
      </c>
      <c r="N205">
        <v>1011</v>
      </c>
      <c r="O205" t="s">
        <v>1323</v>
      </c>
      <c r="P205" t="s">
        <v>1323</v>
      </c>
      <c r="Q205">
        <v>1</v>
      </c>
      <c r="W205">
        <v>0</v>
      </c>
      <c r="X205">
        <v>-1895752648</v>
      </c>
      <c r="Y205">
        <f>(((AT205*1.2)*1.25)*1.05)</f>
        <v>0.26775000000000004</v>
      </c>
      <c r="AA205">
        <v>0</v>
      </c>
      <c r="AB205">
        <v>7.85</v>
      </c>
      <c r="AC205">
        <v>0</v>
      </c>
      <c r="AD205">
        <v>0</v>
      </c>
      <c r="AE205">
        <v>0</v>
      </c>
      <c r="AF205">
        <v>0.77</v>
      </c>
      <c r="AG205">
        <v>0</v>
      </c>
      <c r="AH205">
        <v>0</v>
      </c>
      <c r="AI205">
        <v>1</v>
      </c>
      <c r="AJ205">
        <v>9.56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0.17</v>
      </c>
      <c r="AU205" t="s">
        <v>32</v>
      </c>
      <c r="AV205">
        <v>0</v>
      </c>
      <c r="AW205">
        <v>2</v>
      </c>
      <c r="AX205">
        <v>56663409</v>
      </c>
      <c r="AY205">
        <v>1</v>
      </c>
      <c r="AZ205">
        <v>0</v>
      </c>
      <c r="BA205">
        <v>262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ROUND(Y205*Source!I309*DO205,9)</f>
        <v>0</v>
      </c>
      <c r="CX205">
        <f>ROUND(Y205*Source!I309,9)</f>
        <v>5.355E-2</v>
      </c>
      <c r="CY205">
        <f>AB205</f>
        <v>7.85</v>
      </c>
      <c r="CZ205">
        <f>AF205</f>
        <v>0.77</v>
      </c>
      <c r="DA205">
        <f>AJ205</f>
        <v>9.56</v>
      </c>
      <c r="DB205">
        <f>ROUND((((ROUND(AT205*CZ205,2)*1.2)*1.25)*1.05),6)</f>
        <v>0.20474999999999999</v>
      </c>
      <c r="DC205">
        <f>ROUND((((ROUND(AT205*AG205,2)*1.2)*1.25)*1.05),6)</f>
        <v>0</v>
      </c>
      <c r="DD205" t="s">
        <v>3</v>
      </c>
      <c r="DE205" t="s">
        <v>3</v>
      </c>
      <c r="DF205">
        <f t="shared" si="89"/>
        <v>0</v>
      </c>
      <c r="DG205">
        <f>ROUND(ROUND(AF205*AJ205,2)*CX205,2)</f>
        <v>0.39</v>
      </c>
      <c r="DH205">
        <f>ROUND(ROUND(AG205,2)*CX205,2)</f>
        <v>0</v>
      </c>
      <c r="DI205">
        <f t="shared" si="80"/>
        <v>0</v>
      </c>
      <c r="DJ205">
        <f>DG205</f>
        <v>0.39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ROW(Source!A309)</f>
        <v>309</v>
      </c>
      <c r="B206">
        <v>56661436</v>
      </c>
      <c r="C206">
        <v>56663395</v>
      </c>
      <c r="D206">
        <v>54768400</v>
      </c>
      <c r="E206">
        <v>1</v>
      </c>
      <c r="F206">
        <v>1</v>
      </c>
      <c r="G206">
        <v>1081</v>
      </c>
      <c r="H206">
        <v>2</v>
      </c>
      <c r="I206" t="s">
        <v>1365</v>
      </c>
      <c r="J206" t="s">
        <v>1366</v>
      </c>
      <c r="K206" t="s">
        <v>1367</v>
      </c>
      <c r="L206">
        <v>1368</v>
      </c>
      <c r="N206">
        <v>1011</v>
      </c>
      <c r="O206" t="s">
        <v>1323</v>
      </c>
      <c r="P206" t="s">
        <v>1323</v>
      </c>
      <c r="Q206">
        <v>1</v>
      </c>
      <c r="W206">
        <v>0</v>
      </c>
      <c r="X206">
        <v>-1412866184</v>
      </c>
      <c r="Y206">
        <f>(((AT206*1.2)*1.25)*1.05)</f>
        <v>1.0710000000000002</v>
      </c>
      <c r="AA206">
        <v>0</v>
      </c>
      <c r="AB206">
        <v>4.41</v>
      </c>
      <c r="AC206">
        <v>0</v>
      </c>
      <c r="AD206">
        <v>0</v>
      </c>
      <c r="AE206">
        <v>0</v>
      </c>
      <c r="AF206">
        <v>0.42</v>
      </c>
      <c r="AG206">
        <v>0</v>
      </c>
      <c r="AH206">
        <v>0</v>
      </c>
      <c r="AI206">
        <v>1</v>
      </c>
      <c r="AJ206">
        <v>9.83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0.68</v>
      </c>
      <c r="AU206" t="s">
        <v>32</v>
      </c>
      <c r="AV206">
        <v>0</v>
      </c>
      <c r="AW206">
        <v>2</v>
      </c>
      <c r="AX206">
        <v>56663410</v>
      </c>
      <c r="AY206">
        <v>1</v>
      </c>
      <c r="AZ206">
        <v>0</v>
      </c>
      <c r="BA206">
        <v>263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ROUND(Y206*Source!I309*DO206,9)</f>
        <v>0</v>
      </c>
      <c r="CX206">
        <f>ROUND(Y206*Source!I309,9)</f>
        <v>0.2142</v>
      </c>
      <c r="CY206">
        <f>AB206</f>
        <v>4.41</v>
      </c>
      <c r="CZ206">
        <f>AF206</f>
        <v>0.42</v>
      </c>
      <c r="DA206">
        <f>AJ206</f>
        <v>9.83</v>
      </c>
      <c r="DB206">
        <f>ROUND((((ROUND(AT206*CZ206,2)*1.2)*1.25)*1.05),6)</f>
        <v>0.45674999999999999</v>
      </c>
      <c r="DC206">
        <f>ROUND((((ROUND(AT206*AG206,2)*1.2)*1.25)*1.05),6)</f>
        <v>0</v>
      </c>
      <c r="DD206" t="s">
        <v>3</v>
      </c>
      <c r="DE206" t="s">
        <v>3</v>
      </c>
      <c r="DF206">
        <f t="shared" si="89"/>
        <v>0</v>
      </c>
      <c r="DG206">
        <f>ROUND(ROUND(AF206*AJ206,2)*CX206,2)</f>
        <v>0.88</v>
      </c>
      <c r="DH206">
        <f>ROUND(ROUND(AG206,2)*CX206,2)</f>
        <v>0</v>
      </c>
      <c r="DI206">
        <f t="shared" si="80"/>
        <v>0</v>
      </c>
      <c r="DJ206">
        <f>DG206</f>
        <v>0.88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ROW(Source!A309)</f>
        <v>309</v>
      </c>
      <c r="B207">
        <v>56661436</v>
      </c>
      <c r="C207">
        <v>56663395</v>
      </c>
      <c r="D207">
        <v>54768426</v>
      </c>
      <c r="E207">
        <v>1</v>
      </c>
      <c r="F207">
        <v>1</v>
      </c>
      <c r="G207">
        <v>1081</v>
      </c>
      <c r="H207">
        <v>2</v>
      </c>
      <c r="I207" t="s">
        <v>1368</v>
      </c>
      <c r="J207" t="s">
        <v>1369</v>
      </c>
      <c r="K207" t="s">
        <v>1370</v>
      </c>
      <c r="L207">
        <v>1368</v>
      </c>
      <c r="N207">
        <v>1011</v>
      </c>
      <c r="O207" t="s">
        <v>1323</v>
      </c>
      <c r="P207" t="s">
        <v>1323</v>
      </c>
      <c r="Q207">
        <v>1</v>
      </c>
      <c r="W207">
        <v>0</v>
      </c>
      <c r="X207">
        <v>-643591644</v>
      </c>
      <c r="Y207">
        <f>(((AT207*1.2)*1.25)*1.05)</f>
        <v>4.5674999999999999</v>
      </c>
      <c r="AA207">
        <v>0</v>
      </c>
      <c r="AB207">
        <v>4.84</v>
      </c>
      <c r="AC207">
        <v>0</v>
      </c>
      <c r="AD207">
        <v>0</v>
      </c>
      <c r="AE207">
        <v>0</v>
      </c>
      <c r="AF207">
        <v>0.47</v>
      </c>
      <c r="AG207">
        <v>0</v>
      </c>
      <c r="AH207">
        <v>0</v>
      </c>
      <c r="AI207">
        <v>1</v>
      </c>
      <c r="AJ207">
        <v>9.66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2.9</v>
      </c>
      <c r="AU207" t="s">
        <v>32</v>
      </c>
      <c r="AV207">
        <v>0</v>
      </c>
      <c r="AW207">
        <v>2</v>
      </c>
      <c r="AX207">
        <v>56663411</v>
      </c>
      <c r="AY207">
        <v>1</v>
      </c>
      <c r="AZ207">
        <v>0</v>
      </c>
      <c r="BA207">
        <v>264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f>ROUND(Y207*Source!I309*DO207,9)</f>
        <v>0</v>
      </c>
      <c r="CX207">
        <f>ROUND(Y207*Source!I309,9)</f>
        <v>0.91349999999999998</v>
      </c>
      <c r="CY207">
        <f>AB207</f>
        <v>4.84</v>
      </c>
      <c r="CZ207">
        <f>AF207</f>
        <v>0.47</v>
      </c>
      <c r="DA207">
        <f>AJ207</f>
        <v>9.66</v>
      </c>
      <c r="DB207">
        <f>ROUND((((ROUND(AT207*CZ207,2)*1.2)*1.25)*1.05),6)</f>
        <v>2.1419999999999999</v>
      </c>
      <c r="DC207">
        <f>ROUND((((ROUND(AT207*AG207,2)*1.2)*1.25)*1.05),6)</f>
        <v>0</v>
      </c>
      <c r="DD207" t="s">
        <v>3</v>
      </c>
      <c r="DE207" t="s">
        <v>3</v>
      </c>
      <c r="DF207">
        <f t="shared" si="89"/>
        <v>0</v>
      </c>
      <c r="DG207">
        <f>ROUND(ROUND(AF207*AJ207,2)*CX207,2)</f>
        <v>4.1500000000000004</v>
      </c>
      <c r="DH207">
        <f>ROUND(ROUND(AG207,2)*CX207,2)</f>
        <v>0</v>
      </c>
      <c r="DI207">
        <f t="shared" si="80"/>
        <v>0</v>
      </c>
      <c r="DJ207">
        <f>DG207</f>
        <v>4.1500000000000004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ROW(Source!A309)</f>
        <v>309</v>
      </c>
      <c r="B208">
        <v>56661436</v>
      </c>
      <c r="C208">
        <v>56663395</v>
      </c>
      <c r="D208">
        <v>54767573</v>
      </c>
      <c r="E208">
        <v>1</v>
      </c>
      <c r="F208">
        <v>1</v>
      </c>
      <c r="G208">
        <v>1081</v>
      </c>
      <c r="H208">
        <v>2</v>
      </c>
      <c r="I208" t="s">
        <v>1328</v>
      </c>
      <c r="J208" t="s">
        <v>1329</v>
      </c>
      <c r="K208" t="s">
        <v>1330</v>
      </c>
      <c r="L208">
        <v>1368</v>
      </c>
      <c r="N208">
        <v>1011</v>
      </c>
      <c r="O208" t="s">
        <v>1323</v>
      </c>
      <c r="P208" t="s">
        <v>1323</v>
      </c>
      <c r="Q208">
        <v>1</v>
      </c>
      <c r="W208">
        <v>0</v>
      </c>
      <c r="X208">
        <v>-44940208</v>
      </c>
      <c r="Y208">
        <f>(((AT208*1.2)*1.25)*1.05)</f>
        <v>0.28350000000000003</v>
      </c>
      <c r="AA208">
        <v>0</v>
      </c>
      <c r="AB208">
        <v>2758.65</v>
      </c>
      <c r="AC208">
        <v>1017.92</v>
      </c>
      <c r="AD208">
        <v>0</v>
      </c>
      <c r="AE208">
        <v>0</v>
      </c>
      <c r="AF208">
        <v>179.17</v>
      </c>
      <c r="AG208">
        <v>16.93</v>
      </c>
      <c r="AH208">
        <v>0</v>
      </c>
      <c r="AI208">
        <v>1</v>
      </c>
      <c r="AJ208">
        <v>14.43</v>
      </c>
      <c r="AK208">
        <v>56.35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0.18</v>
      </c>
      <c r="AU208" t="s">
        <v>32</v>
      </c>
      <c r="AV208">
        <v>0</v>
      </c>
      <c r="AW208">
        <v>2</v>
      </c>
      <c r="AX208">
        <v>56663408</v>
      </c>
      <c r="AY208">
        <v>1</v>
      </c>
      <c r="AZ208">
        <v>0</v>
      </c>
      <c r="BA208">
        <v>265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f>ROUND(Y208*Source!I309*DO208,9)</f>
        <v>0.95993099999999998</v>
      </c>
      <c r="CX208">
        <f>ROUND(Y208*Source!I309,9)</f>
        <v>5.67E-2</v>
      </c>
      <c r="CY208">
        <f>AB208</f>
        <v>2758.65</v>
      </c>
      <c r="CZ208">
        <f>AF208</f>
        <v>179.17</v>
      </c>
      <c r="DA208">
        <f>AJ208</f>
        <v>14.43</v>
      </c>
      <c r="DB208">
        <f>ROUND((((ROUND(AT208*CZ208,2)*1.2)*1.25)*1.05),6)</f>
        <v>50.793750000000003</v>
      </c>
      <c r="DC208">
        <f>ROUND((((ROUND(AT208*AG208,2)*1.2)*1.25)*1.05),6)</f>
        <v>4.80375</v>
      </c>
      <c r="DD208" t="s">
        <v>3</v>
      </c>
      <c r="DE208" t="s">
        <v>3</v>
      </c>
      <c r="DF208">
        <f t="shared" si="89"/>
        <v>0</v>
      </c>
      <c r="DG208">
        <f>ROUND(ROUND(AF208*AJ208,2)*CX208,2)</f>
        <v>146.59</v>
      </c>
      <c r="DH208">
        <f>ROUND(ROUND(AG208*AK208,2)*CX208,2)</f>
        <v>54.09</v>
      </c>
      <c r="DI208">
        <f t="shared" si="80"/>
        <v>0</v>
      </c>
      <c r="DJ208">
        <f>DG208</f>
        <v>146.59</v>
      </c>
      <c r="DK208">
        <v>0</v>
      </c>
      <c r="DL208" t="s">
        <v>1327</v>
      </c>
      <c r="DM208">
        <v>0</v>
      </c>
      <c r="DN208" t="s">
        <v>1319</v>
      </c>
      <c r="DO208">
        <v>16.93</v>
      </c>
    </row>
    <row r="209" spans="1:119" x14ac:dyDescent="0.2">
      <c r="A209">
        <f>ROW(Source!A309)</f>
        <v>309</v>
      </c>
      <c r="B209">
        <v>56661436</v>
      </c>
      <c r="C209">
        <v>56663395</v>
      </c>
      <c r="D209">
        <v>54738788</v>
      </c>
      <c r="E209">
        <v>1</v>
      </c>
      <c r="F209">
        <v>1</v>
      </c>
      <c r="G209">
        <v>1081</v>
      </c>
      <c r="H209">
        <v>3</v>
      </c>
      <c r="I209" t="s">
        <v>1390</v>
      </c>
      <c r="J209" t="s">
        <v>1391</v>
      </c>
      <c r="K209" t="s">
        <v>1392</v>
      </c>
      <c r="L209">
        <v>1296</v>
      </c>
      <c r="N209">
        <v>1002</v>
      </c>
      <c r="O209" t="s">
        <v>678</v>
      </c>
      <c r="P209" t="s">
        <v>678</v>
      </c>
      <c r="Q209">
        <v>1</v>
      </c>
      <c r="W209">
        <v>0</v>
      </c>
      <c r="X209">
        <v>1977302506</v>
      </c>
      <c r="Y209">
        <f>(((AT209*1)*1)*1)</f>
        <v>0.06</v>
      </c>
      <c r="AA209">
        <v>410.94</v>
      </c>
      <c r="AB209">
        <v>0</v>
      </c>
      <c r="AC209">
        <v>0</v>
      </c>
      <c r="AD209">
        <v>0</v>
      </c>
      <c r="AE209">
        <v>84.21</v>
      </c>
      <c r="AF209">
        <v>0</v>
      </c>
      <c r="AG209">
        <v>0</v>
      </c>
      <c r="AH209">
        <v>0</v>
      </c>
      <c r="AI209">
        <v>4.88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0.06</v>
      </c>
      <c r="AU209" t="s">
        <v>105</v>
      </c>
      <c r="AV209">
        <v>0</v>
      </c>
      <c r="AW209">
        <v>2</v>
      </c>
      <c r="AX209">
        <v>56663412</v>
      </c>
      <c r="AY209">
        <v>1</v>
      </c>
      <c r="AZ209">
        <v>0</v>
      </c>
      <c r="BA209">
        <v>266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ROUND(Y209*Source!I309,9)</f>
        <v>1.2E-2</v>
      </c>
      <c r="CY209">
        <f>AA209</f>
        <v>410.94</v>
      </c>
      <c r="CZ209">
        <f>AE209</f>
        <v>84.21</v>
      </c>
      <c r="DA209">
        <f>AI209</f>
        <v>4.88</v>
      </c>
      <c r="DB209">
        <f>ROUND((((ROUND(AT209*CZ209,2)*1)*1)*1),6)</f>
        <v>5.05</v>
      </c>
      <c r="DC209">
        <f>ROUND((((ROUND(AT209*AG209,2)*1)*1)*1),6)</f>
        <v>0</v>
      </c>
      <c r="DD209" t="s">
        <v>3</v>
      </c>
      <c r="DE209" t="s">
        <v>3</v>
      </c>
      <c r="DF209">
        <f>ROUND(ROUND(AE209*AI209,2)*CX209,2)</f>
        <v>4.93</v>
      </c>
      <c r="DG209">
        <f t="shared" ref="DG209:DG223" si="90">ROUND(ROUND(AF209,2)*CX209,2)</f>
        <v>0</v>
      </c>
      <c r="DH209">
        <f t="shared" ref="DH209:DH223" si="91">ROUND(ROUND(AG209,2)*CX209,2)</f>
        <v>0</v>
      </c>
      <c r="DI209">
        <f t="shared" si="80"/>
        <v>0</v>
      </c>
      <c r="DJ209">
        <f>DF209</f>
        <v>4.93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ROW(Source!A309)</f>
        <v>309</v>
      </c>
      <c r="B210">
        <v>56661436</v>
      </c>
      <c r="C210">
        <v>56663395</v>
      </c>
      <c r="D210">
        <v>54758410</v>
      </c>
      <c r="E210">
        <v>1</v>
      </c>
      <c r="F210">
        <v>1</v>
      </c>
      <c r="G210">
        <v>1081</v>
      </c>
      <c r="H210">
        <v>3</v>
      </c>
      <c r="I210" t="s">
        <v>340</v>
      </c>
      <c r="J210" t="s">
        <v>342</v>
      </c>
      <c r="K210" t="s">
        <v>341</v>
      </c>
      <c r="L210">
        <v>1327</v>
      </c>
      <c r="N210">
        <v>1005</v>
      </c>
      <c r="O210" t="s">
        <v>329</v>
      </c>
      <c r="P210" t="s">
        <v>329</v>
      </c>
      <c r="Q210">
        <v>1</v>
      </c>
      <c r="W210">
        <v>0</v>
      </c>
      <c r="X210">
        <v>1400373867</v>
      </c>
      <c r="Y210">
        <f>(((AT210*1)*1)*1)</f>
        <v>100</v>
      </c>
      <c r="AA210">
        <v>1067.71</v>
      </c>
      <c r="AB210">
        <v>0</v>
      </c>
      <c r="AC210">
        <v>0</v>
      </c>
      <c r="AD210">
        <v>0</v>
      </c>
      <c r="AE210">
        <v>157.47999999999999</v>
      </c>
      <c r="AF210">
        <v>0</v>
      </c>
      <c r="AG210">
        <v>0</v>
      </c>
      <c r="AH210">
        <v>0</v>
      </c>
      <c r="AI210">
        <v>6.78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3</v>
      </c>
      <c r="AT210">
        <v>100</v>
      </c>
      <c r="AU210" t="s">
        <v>105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ROUND(Y210*Source!I309,9)</f>
        <v>20</v>
      </c>
      <c r="CY210">
        <f>AA210</f>
        <v>1067.71</v>
      </c>
      <c r="CZ210">
        <f>AE210</f>
        <v>157.47999999999999</v>
      </c>
      <c r="DA210">
        <f>AI210</f>
        <v>6.78</v>
      </c>
      <c r="DB210">
        <f>ROUND((((ROUND(AT210*CZ210,2)*1)*1)*1),6)</f>
        <v>15748</v>
      </c>
      <c r="DC210">
        <f>ROUND((((ROUND(AT210*AG210,2)*1)*1)*1),6)</f>
        <v>0</v>
      </c>
      <c r="DD210" t="s">
        <v>3</v>
      </c>
      <c r="DE210" t="s">
        <v>3</v>
      </c>
      <c r="DF210">
        <f>ROUND(ROUND(AE210*AI210,2)*CX210,2)</f>
        <v>21354.2</v>
      </c>
      <c r="DG210">
        <f t="shared" si="90"/>
        <v>0</v>
      </c>
      <c r="DH210">
        <f t="shared" si="91"/>
        <v>0</v>
      </c>
      <c r="DI210">
        <f t="shared" si="80"/>
        <v>0</v>
      </c>
      <c r="DJ210">
        <f>DF210</f>
        <v>21354.2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ROW(Source!A309)</f>
        <v>309</v>
      </c>
      <c r="B211">
        <v>56661436</v>
      </c>
      <c r="C211">
        <v>56663395</v>
      </c>
      <c r="D211">
        <v>54747402</v>
      </c>
      <c r="E211">
        <v>1</v>
      </c>
      <c r="F211">
        <v>1</v>
      </c>
      <c r="G211">
        <v>1081</v>
      </c>
      <c r="H211">
        <v>3</v>
      </c>
      <c r="I211" t="s">
        <v>1393</v>
      </c>
      <c r="J211" t="s">
        <v>1394</v>
      </c>
      <c r="K211" t="s">
        <v>1395</v>
      </c>
      <c r="L211">
        <v>1354</v>
      </c>
      <c r="N211">
        <v>1010</v>
      </c>
      <c r="O211" t="s">
        <v>398</v>
      </c>
      <c r="P211" t="s">
        <v>398</v>
      </c>
      <c r="Q211">
        <v>1</v>
      </c>
      <c r="W211">
        <v>0</v>
      </c>
      <c r="X211">
        <v>451408244</v>
      </c>
      <c r="Y211">
        <f>(((AT211*1)*1)*1)</f>
        <v>0.02</v>
      </c>
      <c r="AA211">
        <v>152.94</v>
      </c>
      <c r="AB211">
        <v>0</v>
      </c>
      <c r="AC211">
        <v>0</v>
      </c>
      <c r="AD211">
        <v>0</v>
      </c>
      <c r="AE211">
        <v>7.74</v>
      </c>
      <c r="AF211">
        <v>0</v>
      </c>
      <c r="AG211">
        <v>0</v>
      </c>
      <c r="AH211">
        <v>0</v>
      </c>
      <c r="AI211">
        <v>19.760000000000002</v>
      </c>
      <c r="AJ211">
        <v>1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0.02</v>
      </c>
      <c r="AU211" t="s">
        <v>105</v>
      </c>
      <c r="AV211">
        <v>0</v>
      </c>
      <c r="AW211">
        <v>2</v>
      </c>
      <c r="AX211">
        <v>56663413</v>
      </c>
      <c r="AY211">
        <v>1</v>
      </c>
      <c r="AZ211">
        <v>0</v>
      </c>
      <c r="BA211">
        <v>267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ROUND(Y211*Source!I309,9)</f>
        <v>4.0000000000000001E-3</v>
      </c>
      <c r="CY211">
        <f>AA211</f>
        <v>152.94</v>
      </c>
      <c r="CZ211">
        <f>AE211</f>
        <v>7.74</v>
      </c>
      <c r="DA211">
        <f>AI211</f>
        <v>19.760000000000002</v>
      </c>
      <c r="DB211">
        <f>ROUND((((ROUND(AT211*CZ211,2)*1)*1)*1),6)</f>
        <v>0.15</v>
      </c>
      <c r="DC211">
        <f>ROUND((((ROUND(AT211*AG211,2)*1)*1)*1),6)</f>
        <v>0</v>
      </c>
      <c r="DD211" t="s">
        <v>3</v>
      </c>
      <c r="DE211" t="s">
        <v>3</v>
      </c>
      <c r="DF211">
        <f>ROUND(ROUND(AE211*AI211,2)*CX211,2)</f>
        <v>0.61</v>
      </c>
      <c r="DG211">
        <f t="shared" si="90"/>
        <v>0</v>
      </c>
      <c r="DH211">
        <f t="shared" si="91"/>
        <v>0</v>
      </c>
      <c r="DI211">
        <f t="shared" si="80"/>
        <v>0</v>
      </c>
      <c r="DJ211">
        <f>DF211</f>
        <v>0.61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ROW(Source!A309)</f>
        <v>309</v>
      </c>
      <c r="B212">
        <v>56661436</v>
      </c>
      <c r="C212">
        <v>56663395</v>
      </c>
      <c r="D212">
        <v>54747352</v>
      </c>
      <c r="E212">
        <v>1</v>
      </c>
      <c r="F212">
        <v>1</v>
      </c>
      <c r="G212">
        <v>1081</v>
      </c>
      <c r="H212">
        <v>3</v>
      </c>
      <c r="I212" t="s">
        <v>1384</v>
      </c>
      <c r="J212" t="s">
        <v>1385</v>
      </c>
      <c r="K212" t="s">
        <v>1386</v>
      </c>
      <c r="L212">
        <v>1354</v>
      </c>
      <c r="N212">
        <v>1010</v>
      </c>
      <c r="O212" t="s">
        <v>398</v>
      </c>
      <c r="P212" t="s">
        <v>398</v>
      </c>
      <c r="Q212">
        <v>1</v>
      </c>
      <c r="W212">
        <v>0</v>
      </c>
      <c r="X212">
        <v>-1452932200</v>
      </c>
      <c r="Y212">
        <f>(((AT212*1)*1)*1)</f>
        <v>3.51</v>
      </c>
      <c r="AA212">
        <v>13.39</v>
      </c>
      <c r="AB212">
        <v>0</v>
      </c>
      <c r="AC212">
        <v>0</v>
      </c>
      <c r="AD212">
        <v>0</v>
      </c>
      <c r="AE212">
        <v>4.3600000000000003</v>
      </c>
      <c r="AF212">
        <v>0</v>
      </c>
      <c r="AG212">
        <v>0</v>
      </c>
      <c r="AH212">
        <v>0</v>
      </c>
      <c r="AI212">
        <v>3.07</v>
      </c>
      <c r="AJ212">
        <v>1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3.51</v>
      </c>
      <c r="AU212" t="s">
        <v>105</v>
      </c>
      <c r="AV212">
        <v>0</v>
      </c>
      <c r="AW212">
        <v>2</v>
      </c>
      <c r="AX212">
        <v>56663414</v>
      </c>
      <c r="AY212">
        <v>1</v>
      </c>
      <c r="AZ212">
        <v>0</v>
      </c>
      <c r="BA212">
        <v>268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ROUND(Y212*Source!I309,9)</f>
        <v>0.70199999999999996</v>
      </c>
      <c r="CY212">
        <f>AA212</f>
        <v>13.39</v>
      </c>
      <c r="CZ212">
        <f>AE212</f>
        <v>4.3600000000000003</v>
      </c>
      <c r="DA212">
        <f>AI212</f>
        <v>3.07</v>
      </c>
      <c r="DB212">
        <f>ROUND((((ROUND(AT212*CZ212,2)*1)*1)*1),6)</f>
        <v>15.3</v>
      </c>
      <c r="DC212">
        <f>ROUND((((ROUND(AT212*AG212,2)*1)*1)*1),6)</f>
        <v>0</v>
      </c>
      <c r="DD212" t="s">
        <v>3</v>
      </c>
      <c r="DE212" t="s">
        <v>3</v>
      </c>
      <c r="DF212">
        <f>ROUND(ROUND(AE212*AI212,2)*CX212,2)</f>
        <v>9.4</v>
      </c>
      <c r="DG212">
        <f t="shared" si="90"/>
        <v>0</v>
      </c>
      <c r="DH212">
        <f t="shared" si="91"/>
        <v>0</v>
      </c>
      <c r="DI212">
        <f t="shared" si="80"/>
        <v>0</v>
      </c>
      <c r="DJ212">
        <f>DF212</f>
        <v>9.4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ROW(Source!A312)</f>
        <v>312</v>
      </c>
      <c r="B213">
        <v>56661434</v>
      </c>
      <c r="C213">
        <v>56663422</v>
      </c>
      <c r="D213">
        <v>54702434</v>
      </c>
      <c r="E213">
        <v>1081</v>
      </c>
      <c r="F213">
        <v>1</v>
      </c>
      <c r="G213">
        <v>1081</v>
      </c>
      <c r="H213">
        <v>1</v>
      </c>
      <c r="I213" t="s">
        <v>1317</v>
      </c>
      <c r="J213" t="s">
        <v>3</v>
      </c>
      <c r="K213" t="s">
        <v>1318</v>
      </c>
      <c r="L213">
        <v>1191</v>
      </c>
      <c r="N213">
        <v>1013</v>
      </c>
      <c r="O213" t="s">
        <v>1319</v>
      </c>
      <c r="P213" t="s">
        <v>1319</v>
      </c>
      <c r="Q213">
        <v>1</v>
      </c>
      <c r="W213">
        <v>0</v>
      </c>
      <c r="X213">
        <v>476480486</v>
      </c>
      <c r="Y213">
        <f>(((AT213*1.2)*1.15)*1.05)</f>
        <v>30.55941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21.09</v>
      </c>
      <c r="AU213" t="s">
        <v>33</v>
      </c>
      <c r="AV213">
        <v>1</v>
      </c>
      <c r="AW213">
        <v>2</v>
      </c>
      <c r="AX213">
        <v>56663433</v>
      </c>
      <c r="AY213">
        <v>1</v>
      </c>
      <c r="AZ213">
        <v>0</v>
      </c>
      <c r="BA213">
        <v>275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ROUND(AT213*Source!I312*AH213*AL213,2)</f>
        <v>0</v>
      </c>
      <c r="CV213">
        <f>ROUND(Y213*Source!I312,9)</f>
        <v>6.1118819999999996</v>
      </c>
      <c r="CW213">
        <v>0</v>
      </c>
      <c r="CX213">
        <f>ROUND(Y213*Source!I312,9)</f>
        <v>6.1118819999999996</v>
      </c>
      <c r="CY213">
        <f>AD213</f>
        <v>0</v>
      </c>
      <c r="CZ213">
        <f>AH213</f>
        <v>0</v>
      </c>
      <c r="DA213">
        <f>AL213</f>
        <v>1</v>
      </c>
      <c r="DB213">
        <f>ROUND((((ROUND(AT213*CZ213,2)*1.2)*1.15)*1.05),6)</f>
        <v>0</v>
      </c>
      <c r="DC213">
        <f>ROUND((((ROUND(AT213*AG213,2)*1.2)*1.15)*1.05),6)</f>
        <v>0</v>
      </c>
      <c r="DD213" t="s">
        <v>3</v>
      </c>
      <c r="DE213" t="s">
        <v>3</v>
      </c>
      <c r="DF213">
        <f t="shared" ref="DF213:DF228" si="92">ROUND(ROUND(AE213,2)*CX213,2)</f>
        <v>0</v>
      </c>
      <c r="DG213">
        <f t="shared" si="90"/>
        <v>0</v>
      </c>
      <c r="DH213">
        <f t="shared" si="91"/>
        <v>0</v>
      </c>
      <c r="DI213">
        <f t="shared" si="80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ROW(Source!A312)</f>
        <v>312</v>
      </c>
      <c r="B214">
        <v>56661434</v>
      </c>
      <c r="C214">
        <v>56663422</v>
      </c>
      <c r="D214">
        <v>54768339</v>
      </c>
      <c r="E214">
        <v>1</v>
      </c>
      <c r="F214">
        <v>1</v>
      </c>
      <c r="G214">
        <v>1081</v>
      </c>
      <c r="H214">
        <v>2</v>
      </c>
      <c r="I214" t="s">
        <v>1324</v>
      </c>
      <c r="J214" t="s">
        <v>1325</v>
      </c>
      <c r="K214" t="s">
        <v>1326</v>
      </c>
      <c r="L214">
        <v>1368</v>
      </c>
      <c r="N214">
        <v>1011</v>
      </c>
      <c r="O214" t="s">
        <v>1323</v>
      </c>
      <c r="P214" t="s">
        <v>1323</v>
      </c>
      <c r="Q214">
        <v>1</v>
      </c>
      <c r="W214">
        <v>0</v>
      </c>
      <c r="X214">
        <v>874612079</v>
      </c>
      <c r="Y214">
        <f>(((AT214*1.2)*1.25)*1.05)</f>
        <v>0.36225000000000007</v>
      </c>
      <c r="AA214">
        <v>0</v>
      </c>
      <c r="AB214">
        <v>88.67</v>
      </c>
      <c r="AC214">
        <v>13.47</v>
      </c>
      <c r="AD214">
        <v>0</v>
      </c>
      <c r="AE214">
        <v>0</v>
      </c>
      <c r="AF214">
        <v>83.1</v>
      </c>
      <c r="AG214">
        <v>12.62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0.23</v>
      </c>
      <c r="AU214" t="s">
        <v>32</v>
      </c>
      <c r="AV214">
        <v>0</v>
      </c>
      <c r="AW214">
        <v>2</v>
      </c>
      <c r="AX214">
        <v>56663434</v>
      </c>
      <c r="AY214">
        <v>1</v>
      </c>
      <c r="AZ214">
        <v>0</v>
      </c>
      <c r="BA214">
        <v>276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ROUND(Y214*Source!I312*DO214,9)</f>
        <v>0.91431899999999999</v>
      </c>
      <c r="CX214">
        <f>ROUND(Y214*Source!I312,9)</f>
        <v>7.2450000000000001E-2</v>
      </c>
      <c r="CY214">
        <f>AB214</f>
        <v>88.67</v>
      </c>
      <c r="CZ214">
        <f>AF214</f>
        <v>83.1</v>
      </c>
      <c r="DA214">
        <f>AJ214</f>
        <v>1</v>
      </c>
      <c r="DB214">
        <f>ROUND((((ROUND(AT214*CZ214,2)*1.2)*1.25)*1.05),6)</f>
        <v>30.09825</v>
      </c>
      <c r="DC214">
        <f>ROUND((((ROUND(AT214*AG214,2)*1.2)*1.25)*1.05),6)</f>
        <v>4.5674999999999999</v>
      </c>
      <c r="DD214" t="s">
        <v>3</v>
      </c>
      <c r="DE214" t="s">
        <v>3</v>
      </c>
      <c r="DF214">
        <f t="shared" si="92"/>
        <v>0</v>
      </c>
      <c r="DG214">
        <f t="shared" si="90"/>
        <v>6.02</v>
      </c>
      <c r="DH214">
        <f t="shared" si="91"/>
        <v>0.91</v>
      </c>
      <c r="DI214">
        <f t="shared" si="80"/>
        <v>0</v>
      </c>
      <c r="DJ214">
        <f>DG214</f>
        <v>6.02</v>
      </c>
      <c r="DK214">
        <v>0</v>
      </c>
      <c r="DL214" t="s">
        <v>1327</v>
      </c>
      <c r="DM214">
        <v>0</v>
      </c>
      <c r="DN214" t="s">
        <v>1319</v>
      </c>
      <c r="DO214">
        <v>12.62</v>
      </c>
    </row>
    <row r="215" spans="1:119" x14ac:dyDescent="0.2">
      <c r="A215">
        <f>ROW(Source!A312)</f>
        <v>312</v>
      </c>
      <c r="B215">
        <v>56661434</v>
      </c>
      <c r="C215">
        <v>56663422</v>
      </c>
      <c r="D215">
        <v>54768393</v>
      </c>
      <c r="E215">
        <v>1</v>
      </c>
      <c r="F215">
        <v>1</v>
      </c>
      <c r="G215">
        <v>1081</v>
      </c>
      <c r="H215">
        <v>2</v>
      </c>
      <c r="I215" t="s">
        <v>1387</v>
      </c>
      <c r="J215" t="s">
        <v>1388</v>
      </c>
      <c r="K215" t="s">
        <v>1389</v>
      </c>
      <c r="L215">
        <v>1368</v>
      </c>
      <c r="N215">
        <v>1011</v>
      </c>
      <c r="O215" t="s">
        <v>1323</v>
      </c>
      <c r="P215" t="s">
        <v>1323</v>
      </c>
      <c r="Q215">
        <v>1</v>
      </c>
      <c r="W215">
        <v>0</v>
      </c>
      <c r="X215">
        <v>-1895752648</v>
      </c>
      <c r="Y215">
        <f>(((AT215*1.2)*1.25)*1.05)</f>
        <v>0.26775000000000004</v>
      </c>
      <c r="AA215">
        <v>0</v>
      </c>
      <c r="AB215">
        <v>0.82</v>
      </c>
      <c r="AC215">
        <v>0</v>
      </c>
      <c r="AD215">
        <v>0</v>
      </c>
      <c r="AE215">
        <v>0</v>
      </c>
      <c r="AF215">
        <v>0.77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0.17</v>
      </c>
      <c r="AU215" t="s">
        <v>32</v>
      </c>
      <c r="AV215">
        <v>0</v>
      </c>
      <c r="AW215">
        <v>2</v>
      </c>
      <c r="AX215">
        <v>56663436</v>
      </c>
      <c r="AY215">
        <v>1</v>
      </c>
      <c r="AZ215">
        <v>0</v>
      </c>
      <c r="BA215">
        <v>277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ROUND(Y215*Source!I312*DO215,9)</f>
        <v>0</v>
      </c>
      <c r="CX215">
        <f>ROUND(Y215*Source!I312,9)</f>
        <v>5.355E-2</v>
      </c>
      <c r="CY215">
        <f>AB215</f>
        <v>0.82</v>
      </c>
      <c r="CZ215">
        <f>AF215</f>
        <v>0.77</v>
      </c>
      <c r="DA215">
        <f>AJ215</f>
        <v>1</v>
      </c>
      <c r="DB215">
        <f>ROUND((((ROUND(AT215*CZ215,2)*1.2)*1.25)*1.05),6)</f>
        <v>0.20474999999999999</v>
      </c>
      <c r="DC215">
        <f>ROUND((((ROUND(AT215*AG215,2)*1.2)*1.25)*1.05),6)</f>
        <v>0</v>
      </c>
      <c r="DD215" t="s">
        <v>3</v>
      </c>
      <c r="DE215" t="s">
        <v>3</v>
      </c>
      <c r="DF215">
        <f t="shared" si="92"/>
        <v>0</v>
      </c>
      <c r="DG215">
        <f t="shared" si="90"/>
        <v>0.04</v>
      </c>
      <c r="DH215">
        <f t="shared" si="91"/>
        <v>0</v>
      </c>
      <c r="DI215">
        <f t="shared" si="80"/>
        <v>0</v>
      </c>
      <c r="DJ215">
        <f>DG215</f>
        <v>0.04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ROW(Source!A312)</f>
        <v>312</v>
      </c>
      <c r="B216">
        <v>56661434</v>
      </c>
      <c r="C216">
        <v>56663422</v>
      </c>
      <c r="D216">
        <v>54768400</v>
      </c>
      <c r="E216">
        <v>1</v>
      </c>
      <c r="F216">
        <v>1</v>
      </c>
      <c r="G216">
        <v>1081</v>
      </c>
      <c r="H216">
        <v>2</v>
      </c>
      <c r="I216" t="s">
        <v>1365</v>
      </c>
      <c r="J216" t="s">
        <v>1366</v>
      </c>
      <c r="K216" t="s">
        <v>1367</v>
      </c>
      <c r="L216">
        <v>1368</v>
      </c>
      <c r="N216">
        <v>1011</v>
      </c>
      <c r="O216" t="s">
        <v>1323</v>
      </c>
      <c r="P216" t="s">
        <v>1323</v>
      </c>
      <c r="Q216">
        <v>1</v>
      </c>
      <c r="W216">
        <v>0</v>
      </c>
      <c r="X216">
        <v>-1412866184</v>
      </c>
      <c r="Y216">
        <f>(((AT216*1.2)*1.25)*1.05)</f>
        <v>1.3387499999999999</v>
      </c>
      <c r="AA216">
        <v>0</v>
      </c>
      <c r="AB216">
        <v>0.45</v>
      </c>
      <c r="AC216">
        <v>0</v>
      </c>
      <c r="AD216">
        <v>0</v>
      </c>
      <c r="AE216">
        <v>0</v>
      </c>
      <c r="AF216">
        <v>0.42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-2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0.85</v>
      </c>
      <c r="AU216" t="s">
        <v>32</v>
      </c>
      <c r="AV216">
        <v>0</v>
      </c>
      <c r="AW216">
        <v>2</v>
      </c>
      <c r="AX216">
        <v>56663437</v>
      </c>
      <c r="AY216">
        <v>1</v>
      </c>
      <c r="AZ216">
        <v>0</v>
      </c>
      <c r="BA216">
        <v>278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ROUND(Y216*Source!I312*DO216,9)</f>
        <v>0</v>
      </c>
      <c r="CX216">
        <f>ROUND(Y216*Source!I312,9)</f>
        <v>0.26774999999999999</v>
      </c>
      <c r="CY216">
        <f>AB216</f>
        <v>0.45</v>
      </c>
      <c r="CZ216">
        <f>AF216</f>
        <v>0.42</v>
      </c>
      <c r="DA216">
        <f>AJ216</f>
        <v>1</v>
      </c>
      <c r="DB216">
        <f>ROUND((((ROUND(AT216*CZ216,2)*1.2)*1.25)*1.05),6)</f>
        <v>0.56699999999999995</v>
      </c>
      <c r="DC216">
        <f>ROUND((((ROUND(AT216*AG216,2)*1.2)*1.25)*1.05),6)</f>
        <v>0</v>
      </c>
      <c r="DD216" t="s">
        <v>3</v>
      </c>
      <c r="DE216" t="s">
        <v>3</v>
      </c>
      <c r="DF216">
        <f t="shared" si="92"/>
        <v>0</v>
      </c>
      <c r="DG216">
        <f t="shared" si="90"/>
        <v>0.11</v>
      </c>
      <c r="DH216">
        <f t="shared" si="91"/>
        <v>0</v>
      </c>
      <c r="DI216">
        <f t="shared" si="80"/>
        <v>0</v>
      </c>
      <c r="DJ216">
        <f>DG216</f>
        <v>0.11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ROW(Source!A312)</f>
        <v>312</v>
      </c>
      <c r="B217">
        <v>56661434</v>
      </c>
      <c r="C217">
        <v>56663422</v>
      </c>
      <c r="D217">
        <v>54768426</v>
      </c>
      <c r="E217">
        <v>1</v>
      </c>
      <c r="F217">
        <v>1</v>
      </c>
      <c r="G217">
        <v>1081</v>
      </c>
      <c r="H217">
        <v>2</v>
      </c>
      <c r="I217" t="s">
        <v>1368</v>
      </c>
      <c r="J217" t="s">
        <v>1369</v>
      </c>
      <c r="K217" t="s">
        <v>1370</v>
      </c>
      <c r="L217">
        <v>1368</v>
      </c>
      <c r="N217">
        <v>1011</v>
      </c>
      <c r="O217" t="s">
        <v>1323</v>
      </c>
      <c r="P217" t="s">
        <v>1323</v>
      </c>
      <c r="Q217">
        <v>1</v>
      </c>
      <c r="W217">
        <v>0</v>
      </c>
      <c r="X217">
        <v>-643591644</v>
      </c>
      <c r="Y217">
        <f>(((AT217*1.2)*1.25)*1.05)</f>
        <v>4.8667499999999997</v>
      </c>
      <c r="AA217">
        <v>0</v>
      </c>
      <c r="AB217">
        <v>0.5</v>
      </c>
      <c r="AC217">
        <v>0</v>
      </c>
      <c r="AD217">
        <v>0</v>
      </c>
      <c r="AE217">
        <v>0</v>
      </c>
      <c r="AF217">
        <v>0.47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3.09</v>
      </c>
      <c r="AU217" t="s">
        <v>32</v>
      </c>
      <c r="AV217">
        <v>0</v>
      </c>
      <c r="AW217">
        <v>2</v>
      </c>
      <c r="AX217">
        <v>56663438</v>
      </c>
      <c r="AY217">
        <v>1</v>
      </c>
      <c r="AZ217">
        <v>0</v>
      </c>
      <c r="BA217">
        <v>279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ROUND(Y217*Source!I312*DO217,9)</f>
        <v>0</v>
      </c>
      <c r="CX217">
        <f>ROUND(Y217*Source!I312,9)</f>
        <v>0.97335000000000005</v>
      </c>
      <c r="CY217">
        <f>AB217</f>
        <v>0.5</v>
      </c>
      <c r="CZ217">
        <f>AF217</f>
        <v>0.47</v>
      </c>
      <c r="DA217">
        <f>AJ217</f>
        <v>1</v>
      </c>
      <c r="DB217">
        <f>ROUND((((ROUND(AT217*CZ217,2)*1.2)*1.25)*1.05),6)</f>
        <v>2.2837499999999999</v>
      </c>
      <c r="DC217">
        <f>ROUND((((ROUND(AT217*AG217,2)*1.2)*1.25)*1.05),6)</f>
        <v>0</v>
      </c>
      <c r="DD217" t="s">
        <v>3</v>
      </c>
      <c r="DE217" t="s">
        <v>3</v>
      </c>
      <c r="DF217">
        <f t="shared" si="92"/>
        <v>0</v>
      </c>
      <c r="DG217">
        <f t="shared" si="90"/>
        <v>0.46</v>
      </c>
      <c r="DH217">
        <f t="shared" si="91"/>
        <v>0</v>
      </c>
      <c r="DI217">
        <f t="shared" si="80"/>
        <v>0</v>
      </c>
      <c r="DJ217">
        <f>DG217</f>
        <v>0.46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ROW(Source!A312)</f>
        <v>312</v>
      </c>
      <c r="B218">
        <v>56661434</v>
      </c>
      <c r="C218">
        <v>56663422</v>
      </c>
      <c r="D218">
        <v>54767573</v>
      </c>
      <c r="E218">
        <v>1</v>
      </c>
      <c r="F218">
        <v>1</v>
      </c>
      <c r="G218">
        <v>1081</v>
      </c>
      <c r="H218">
        <v>2</v>
      </c>
      <c r="I218" t="s">
        <v>1328</v>
      </c>
      <c r="J218" t="s">
        <v>1329</v>
      </c>
      <c r="K218" t="s">
        <v>1330</v>
      </c>
      <c r="L218">
        <v>1368</v>
      </c>
      <c r="N218">
        <v>1011</v>
      </c>
      <c r="O218" t="s">
        <v>1323</v>
      </c>
      <c r="P218" t="s">
        <v>1323</v>
      </c>
      <c r="Q218">
        <v>1</v>
      </c>
      <c r="W218">
        <v>0</v>
      </c>
      <c r="X218">
        <v>-44940208</v>
      </c>
      <c r="Y218">
        <f>(((AT218*1.2)*1.25)*1.05)</f>
        <v>0.378</v>
      </c>
      <c r="AA218">
        <v>0</v>
      </c>
      <c r="AB218">
        <v>191.17</v>
      </c>
      <c r="AC218">
        <v>18.059999999999999</v>
      </c>
      <c r="AD218">
        <v>0</v>
      </c>
      <c r="AE218">
        <v>0</v>
      </c>
      <c r="AF218">
        <v>179.17</v>
      </c>
      <c r="AG218">
        <v>16.93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0.24</v>
      </c>
      <c r="AU218" t="s">
        <v>32</v>
      </c>
      <c r="AV218">
        <v>0</v>
      </c>
      <c r="AW218">
        <v>2</v>
      </c>
      <c r="AX218">
        <v>56663435</v>
      </c>
      <c r="AY218">
        <v>1</v>
      </c>
      <c r="AZ218">
        <v>0</v>
      </c>
      <c r="BA218">
        <v>280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f>ROUND(Y218*Source!I312*DO218,9)</f>
        <v>1.279908</v>
      </c>
      <c r="CX218">
        <f>ROUND(Y218*Source!I312,9)</f>
        <v>7.5600000000000001E-2</v>
      </c>
      <c r="CY218">
        <f>AB218</f>
        <v>191.17</v>
      </c>
      <c r="CZ218">
        <f>AF218</f>
        <v>179.17</v>
      </c>
      <c r="DA218">
        <f>AJ218</f>
        <v>1</v>
      </c>
      <c r="DB218">
        <f>ROUND((((ROUND(AT218*CZ218,2)*1.2)*1.25)*1.05),6)</f>
        <v>67.724999999999994</v>
      </c>
      <c r="DC218">
        <f>ROUND((((ROUND(AT218*AG218,2)*1.2)*1.25)*1.05),6)</f>
        <v>6.3944999999999999</v>
      </c>
      <c r="DD218" t="s">
        <v>3</v>
      </c>
      <c r="DE218" t="s">
        <v>3</v>
      </c>
      <c r="DF218">
        <f t="shared" si="92"/>
        <v>0</v>
      </c>
      <c r="DG218">
        <f t="shared" si="90"/>
        <v>13.55</v>
      </c>
      <c r="DH218">
        <f t="shared" si="91"/>
        <v>1.28</v>
      </c>
      <c r="DI218">
        <f t="shared" si="80"/>
        <v>0</v>
      </c>
      <c r="DJ218">
        <f>DG218</f>
        <v>13.55</v>
      </c>
      <c r="DK218">
        <v>0</v>
      </c>
      <c r="DL218" t="s">
        <v>1327</v>
      </c>
      <c r="DM218">
        <v>0</v>
      </c>
      <c r="DN218" t="s">
        <v>1319</v>
      </c>
      <c r="DO218">
        <v>16.93</v>
      </c>
    </row>
    <row r="219" spans="1:119" x14ac:dyDescent="0.2">
      <c r="A219">
        <f>ROW(Source!A312)</f>
        <v>312</v>
      </c>
      <c r="B219">
        <v>56661434</v>
      </c>
      <c r="C219">
        <v>56663422</v>
      </c>
      <c r="D219">
        <v>54738788</v>
      </c>
      <c r="E219">
        <v>1</v>
      </c>
      <c r="F219">
        <v>1</v>
      </c>
      <c r="G219">
        <v>1081</v>
      </c>
      <c r="H219">
        <v>3</v>
      </c>
      <c r="I219" t="s">
        <v>1390</v>
      </c>
      <c r="J219" t="s">
        <v>1391</v>
      </c>
      <c r="K219" t="s">
        <v>1392</v>
      </c>
      <c r="L219">
        <v>1296</v>
      </c>
      <c r="N219">
        <v>1002</v>
      </c>
      <c r="O219" t="s">
        <v>678</v>
      </c>
      <c r="P219" t="s">
        <v>678</v>
      </c>
      <c r="Q219">
        <v>1</v>
      </c>
      <c r="W219">
        <v>0</v>
      </c>
      <c r="X219">
        <v>1977302506</v>
      </c>
      <c r="Y219">
        <f>(((AT219*1)*1)*1)</f>
        <v>0.08</v>
      </c>
      <c r="AA219">
        <v>84.21</v>
      </c>
      <c r="AB219">
        <v>0</v>
      </c>
      <c r="AC219">
        <v>0</v>
      </c>
      <c r="AD219">
        <v>0</v>
      </c>
      <c r="AE219">
        <v>84.21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0.08</v>
      </c>
      <c r="AU219" t="s">
        <v>105</v>
      </c>
      <c r="AV219">
        <v>0</v>
      </c>
      <c r="AW219">
        <v>2</v>
      </c>
      <c r="AX219">
        <v>56663439</v>
      </c>
      <c r="AY219">
        <v>1</v>
      </c>
      <c r="AZ219">
        <v>0</v>
      </c>
      <c r="BA219">
        <v>281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ROUND(Y219*Source!I312,9)</f>
        <v>1.6E-2</v>
      </c>
      <c r="CY219">
        <f>AA219</f>
        <v>84.21</v>
      </c>
      <c r="CZ219">
        <f>AE219</f>
        <v>84.21</v>
      </c>
      <c r="DA219">
        <f>AI219</f>
        <v>1</v>
      </c>
      <c r="DB219">
        <f>ROUND((((ROUND(AT219*CZ219,2)*1)*1)*1),6)</f>
        <v>6.74</v>
      </c>
      <c r="DC219">
        <f>ROUND((((ROUND(AT219*AG219,2)*1)*1)*1),6)</f>
        <v>0</v>
      </c>
      <c r="DD219" t="s">
        <v>3</v>
      </c>
      <c r="DE219" t="s">
        <v>3</v>
      </c>
      <c r="DF219">
        <f t="shared" si="92"/>
        <v>1.35</v>
      </c>
      <c r="DG219">
        <f t="shared" si="90"/>
        <v>0</v>
      </c>
      <c r="DH219">
        <f t="shared" si="91"/>
        <v>0</v>
      </c>
      <c r="DI219">
        <f t="shared" si="80"/>
        <v>0</v>
      </c>
      <c r="DJ219">
        <f>DF219</f>
        <v>1.35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ROW(Source!A312)</f>
        <v>312</v>
      </c>
      <c r="B220">
        <v>56661434</v>
      </c>
      <c r="C220">
        <v>56663422</v>
      </c>
      <c r="D220">
        <v>54758410</v>
      </c>
      <c r="E220">
        <v>1</v>
      </c>
      <c r="F220">
        <v>1</v>
      </c>
      <c r="G220">
        <v>1081</v>
      </c>
      <c r="H220">
        <v>3</v>
      </c>
      <c r="I220" t="s">
        <v>340</v>
      </c>
      <c r="J220" t="s">
        <v>342</v>
      </c>
      <c r="K220" t="s">
        <v>341</v>
      </c>
      <c r="L220">
        <v>1327</v>
      </c>
      <c r="N220">
        <v>1005</v>
      </c>
      <c r="O220" t="s">
        <v>329</v>
      </c>
      <c r="P220" t="s">
        <v>329</v>
      </c>
      <c r="Q220">
        <v>1</v>
      </c>
      <c r="W220">
        <v>0</v>
      </c>
      <c r="X220">
        <v>1400373867</v>
      </c>
      <c r="Y220">
        <f>(((AT220*1)*1)*1)</f>
        <v>100</v>
      </c>
      <c r="AA220">
        <v>157.47999999999999</v>
      </c>
      <c r="AB220">
        <v>0</v>
      </c>
      <c r="AC220">
        <v>0</v>
      </c>
      <c r="AD220">
        <v>0</v>
      </c>
      <c r="AE220">
        <v>157.47999999999999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3</v>
      </c>
      <c r="AT220">
        <v>100</v>
      </c>
      <c r="AU220" t="s">
        <v>105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ROUND(Y220*Source!I312,9)</f>
        <v>20</v>
      </c>
      <c r="CY220">
        <f>AA220</f>
        <v>157.47999999999999</v>
      </c>
      <c r="CZ220">
        <f>AE220</f>
        <v>157.47999999999999</v>
      </c>
      <c r="DA220">
        <f>AI220</f>
        <v>1</v>
      </c>
      <c r="DB220">
        <f>ROUND((((ROUND(AT220*CZ220,2)*1)*1)*1),6)</f>
        <v>15748</v>
      </c>
      <c r="DC220">
        <f>ROUND((((ROUND(AT220*AG220,2)*1)*1)*1),6)</f>
        <v>0</v>
      </c>
      <c r="DD220" t="s">
        <v>3</v>
      </c>
      <c r="DE220" t="s">
        <v>3</v>
      </c>
      <c r="DF220">
        <f t="shared" si="92"/>
        <v>3149.6</v>
      </c>
      <c r="DG220">
        <f t="shared" si="90"/>
        <v>0</v>
      </c>
      <c r="DH220">
        <f t="shared" si="91"/>
        <v>0</v>
      </c>
      <c r="DI220">
        <f t="shared" si="80"/>
        <v>0</v>
      </c>
      <c r="DJ220">
        <f>DF220</f>
        <v>3149.6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ROW(Source!A312)</f>
        <v>312</v>
      </c>
      <c r="B221">
        <v>56661434</v>
      </c>
      <c r="C221">
        <v>56663422</v>
      </c>
      <c r="D221">
        <v>54747402</v>
      </c>
      <c r="E221">
        <v>1</v>
      </c>
      <c r="F221">
        <v>1</v>
      </c>
      <c r="G221">
        <v>1081</v>
      </c>
      <c r="H221">
        <v>3</v>
      </c>
      <c r="I221" t="s">
        <v>1393</v>
      </c>
      <c r="J221" t="s">
        <v>1394</v>
      </c>
      <c r="K221" t="s">
        <v>1395</v>
      </c>
      <c r="L221">
        <v>1354</v>
      </c>
      <c r="N221">
        <v>1010</v>
      </c>
      <c r="O221" t="s">
        <v>398</v>
      </c>
      <c r="P221" t="s">
        <v>398</v>
      </c>
      <c r="Q221">
        <v>1</v>
      </c>
      <c r="W221">
        <v>0</v>
      </c>
      <c r="X221">
        <v>451408244</v>
      </c>
      <c r="Y221">
        <f>(((AT221*1)*1)*1)</f>
        <v>0.02</v>
      </c>
      <c r="AA221">
        <v>7.74</v>
      </c>
      <c r="AB221">
        <v>0</v>
      </c>
      <c r="AC221">
        <v>0</v>
      </c>
      <c r="AD221">
        <v>0</v>
      </c>
      <c r="AE221">
        <v>7.74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0.02</v>
      </c>
      <c r="AU221" t="s">
        <v>105</v>
      </c>
      <c r="AV221">
        <v>0</v>
      </c>
      <c r="AW221">
        <v>2</v>
      </c>
      <c r="AX221">
        <v>56663440</v>
      </c>
      <c r="AY221">
        <v>1</v>
      </c>
      <c r="AZ221">
        <v>0</v>
      </c>
      <c r="BA221">
        <v>282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ROUND(Y221*Source!I312,9)</f>
        <v>4.0000000000000001E-3</v>
      </c>
      <c r="CY221">
        <f>AA221</f>
        <v>7.74</v>
      </c>
      <c r="CZ221">
        <f>AE221</f>
        <v>7.74</v>
      </c>
      <c r="DA221">
        <f>AI221</f>
        <v>1</v>
      </c>
      <c r="DB221">
        <f>ROUND((((ROUND(AT221*CZ221,2)*1)*1)*1),6)</f>
        <v>0.15</v>
      </c>
      <c r="DC221">
        <f>ROUND((((ROUND(AT221*AG221,2)*1)*1)*1),6)</f>
        <v>0</v>
      </c>
      <c r="DD221" t="s">
        <v>3</v>
      </c>
      <c r="DE221" t="s">
        <v>3</v>
      </c>
      <c r="DF221">
        <f t="shared" si="92"/>
        <v>0.03</v>
      </c>
      <c r="DG221">
        <f t="shared" si="90"/>
        <v>0</v>
      </c>
      <c r="DH221">
        <f t="shared" si="91"/>
        <v>0</v>
      </c>
      <c r="DI221">
        <f t="shared" si="80"/>
        <v>0</v>
      </c>
      <c r="DJ221">
        <f>DF221</f>
        <v>0.03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ROW(Source!A312)</f>
        <v>312</v>
      </c>
      <c r="B222">
        <v>56661434</v>
      </c>
      <c r="C222">
        <v>56663422</v>
      </c>
      <c r="D222">
        <v>54747352</v>
      </c>
      <c r="E222">
        <v>1</v>
      </c>
      <c r="F222">
        <v>1</v>
      </c>
      <c r="G222">
        <v>1081</v>
      </c>
      <c r="H222">
        <v>3</v>
      </c>
      <c r="I222" t="s">
        <v>1384</v>
      </c>
      <c r="J222" t="s">
        <v>1385</v>
      </c>
      <c r="K222" t="s">
        <v>1386</v>
      </c>
      <c r="L222">
        <v>1354</v>
      </c>
      <c r="N222">
        <v>1010</v>
      </c>
      <c r="O222" t="s">
        <v>398</v>
      </c>
      <c r="P222" t="s">
        <v>398</v>
      </c>
      <c r="Q222">
        <v>1</v>
      </c>
      <c r="W222">
        <v>0</v>
      </c>
      <c r="X222">
        <v>-1452932200</v>
      </c>
      <c r="Y222">
        <f>(((AT222*1)*1)*1)</f>
        <v>4.59</v>
      </c>
      <c r="AA222">
        <v>4.3600000000000003</v>
      </c>
      <c r="AB222">
        <v>0</v>
      </c>
      <c r="AC222">
        <v>0</v>
      </c>
      <c r="AD222">
        <v>0</v>
      </c>
      <c r="AE222">
        <v>4.3600000000000003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4.59</v>
      </c>
      <c r="AU222" t="s">
        <v>105</v>
      </c>
      <c r="AV222">
        <v>0</v>
      </c>
      <c r="AW222">
        <v>2</v>
      </c>
      <c r="AX222">
        <v>56663441</v>
      </c>
      <c r="AY222">
        <v>1</v>
      </c>
      <c r="AZ222">
        <v>0</v>
      </c>
      <c r="BA222">
        <v>283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ROUND(Y222*Source!I312,9)</f>
        <v>0.91800000000000004</v>
      </c>
      <c r="CY222">
        <f>AA222</f>
        <v>4.3600000000000003</v>
      </c>
      <c r="CZ222">
        <f>AE222</f>
        <v>4.3600000000000003</v>
      </c>
      <c r="DA222">
        <f>AI222</f>
        <v>1</v>
      </c>
      <c r="DB222">
        <f>ROUND((((ROUND(AT222*CZ222,2)*1)*1)*1),6)</f>
        <v>20.010000000000002</v>
      </c>
      <c r="DC222">
        <f>ROUND((((ROUND(AT222*AG222,2)*1)*1)*1),6)</f>
        <v>0</v>
      </c>
      <c r="DD222" t="s">
        <v>3</v>
      </c>
      <c r="DE222" t="s">
        <v>3</v>
      </c>
      <c r="DF222">
        <f t="shared" si="92"/>
        <v>4</v>
      </c>
      <c r="DG222">
        <f t="shared" si="90"/>
        <v>0</v>
      </c>
      <c r="DH222">
        <f t="shared" si="91"/>
        <v>0</v>
      </c>
      <c r="DI222">
        <f t="shared" si="80"/>
        <v>0</v>
      </c>
      <c r="DJ222">
        <f>DF222</f>
        <v>4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ROW(Source!A313)</f>
        <v>313</v>
      </c>
      <c r="B223">
        <v>56661436</v>
      </c>
      <c r="C223">
        <v>56663422</v>
      </c>
      <c r="D223">
        <v>54702434</v>
      </c>
      <c r="E223">
        <v>1081</v>
      </c>
      <c r="F223">
        <v>1</v>
      </c>
      <c r="G223">
        <v>1081</v>
      </c>
      <c r="H223">
        <v>1</v>
      </c>
      <c r="I223" t="s">
        <v>1317</v>
      </c>
      <c r="J223" t="s">
        <v>3</v>
      </c>
      <c r="K223" t="s">
        <v>1318</v>
      </c>
      <c r="L223">
        <v>1191</v>
      </c>
      <c r="N223">
        <v>1013</v>
      </c>
      <c r="O223" t="s">
        <v>1319</v>
      </c>
      <c r="P223" t="s">
        <v>1319</v>
      </c>
      <c r="Q223">
        <v>1</v>
      </c>
      <c r="W223">
        <v>0</v>
      </c>
      <c r="X223">
        <v>476480486</v>
      </c>
      <c r="Y223">
        <f>(((AT223*1.2)*1.15)*1.05)</f>
        <v>30.55941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5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21.09</v>
      </c>
      <c r="AU223" t="s">
        <v>33</v>
      </c>
      <c r="AV223">
        <v>1</v>
      </c>
      <c r="AW223">
        <v>2</v>
      </c>
      <c r="AX223">
        <v>56663433</v>
      </c>
      <c r="AY223">
        <v>1</v>
      </c>
      <c r="AZ223">
        <v>0</v>
      </c>
      <c r="BA223">
        <v>290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ROUND(AT223*Source!I313*AH223*AL223,2)</f>
        <v>0</v>
      </c>
      <c r="CV223">
        <f>ROUND(Y223*Source!I313,9)</f>
        <v>6.1118819999999996</v>
      </c>
      <c r="CW223">
        <v>0</v>
      </c>
      <c r="CX223">
        <f>ROUND(Y223*Source!I313,9)</f>
        <v>6.1118819999999996</v>
      </c>
      <c r="CY223">
        <f>AD223</f>
        <v>0</v>
      </c>
      <c r="CZ223">
        <f>AH223</f>
        <v>0</v>
      </c>
      <c r="DA223">
        <f>AL223</f>
        <v>1</v>
      </c>
      <c r="DB223">
        <f>ROUND((((ROUND(AT223*CZ223,2)*1.2)*1.15)*1.05),6)</f>
        <v>0</v>
      </c>
      <c r="DC223">
        <f>ROUND((((ROUND(AT223*AG223,2)*1.2)*1.15)*1.05),6)</f>
        <v>0</v>
      </c>
      <c r="DD223" t="s">
        <v>3</v>
      </c>
      <c r="DE223" t="s">
        <v>3</v>
      </c>
      <c r="DF223">
        <f t="shared" si="92"/>
        <v>0</v>
      </c>
      <c r="DG223">
        <f t="shared" si="90"/>
        <v>0</v>
      </c>
      <c r="DH223">
        <f t="shared" si="91"/>
        <v>0</v>
      </c>
      <c r="DI223">
        <f t="shared" ref="DI223:DI286" si="93">ROUND(ROUND(AH223,2)*CX223,2)</f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ROW(Source!A313)</f>
        <v>313</v>
      </c>
      <c r="B224">
        <v>56661436</v>
      </c>
      <c r="C224">
        <v>56663422</v>
      </c>
      <c r="D224">
        <v>54768339</v>
      </c>
      <c r="E224">
        <v>1</v>
      </c>
      <c r="F224">
        <v>1</v>
      </c>
      <c r="G224">
        <v>1081</v>
      </c>
      <c r="H224">
        <v>2</v>
      </c>
      <c r="I224" t="s">
        <v>1324</v>
      </c>
      <c r="J224" t="s">
        <v>1325</v>
      </c>
      <c r="K224" t="s">
        <v>1326</v>
      </c>
      <c r="L224">
        <v>1368</v>
      </c>
      <c r="N224">
        <v>1011</v>
      </c>
      <c r="O224" t="s">
        <v>1323</v>
      </c>
      <c r="P224" t="s">
        <v>1323</v>
      </c>
      <c r="Q224">
        <v>1</v>
      </c>
      <c r="W224">
        <v>0</v>
      </c>
      <c r="X224">
        <v>874612079</v>
      </c>
      <c r="Y224">
        <f>(((AT224*1.2)*1.25)*1.05)</f>
        <v>0.36225000000000007</v>
      </c>
      <c r="AA224">
        <v>0</v>
      </c>
      <c r="AB224">
        <v>1513.56</v>
      </c>
      <c r="AC224">
        <v>758.78</v>
      </c>
      <c r="AD224">
        <v>0</v>
      </c>
      <c r="AE224">
        <v>0</v>
      </c>
      <c r="AF224">
        <v>83.1</v>
      </c>
      <c r="AG224">
        <v>12.62</v>
      </c>
      <c r="AH224">
        <v>0</v>
      </c>
      <c r="AI224">
        <v>1</v>
      </c>
      <c r="AJ224">
        <v>17.07</v>
      </c>
      <c r="AK224">
        <v>56.35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0.23</v>
      </c>
      <c r="AU224" t="s">
        <v>32</v>
      </c>
      <c r="AV224">
        <v>0</v>
      </c>
      <c r="AW224">
        <v>2</v>
      </c>
      <c r="AX224">
        <v>56663434</v>
      </c>
      <c r="AY224">
        <v>1</v>
      </c>
      <c r="AZ224">
        <v>0</v>
      </c>
      <c r="BA224">
        <v>291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f>ROUND(Y224*Source!I313*DO224,9)</f>
        <v>0.91431899999999999</v>
      </c>
      <c r="CX224">
        <f>ROUND(Y224*Source!I313,9)</f>
        <v>7.2450000000000001E-2</v>
      </c>
      <c r="CY224">
        <f>AB224</f>
        <v>1513.56</v>
      </c>
      <c r="CZ224">
        <f>AF224</f>
        <v>83.1</v>
      </c>
      <c r="DA224">
        <f>AJ224</f>
        <v>17.07</v>
      </c>
      <c r="DB224">
        <f>ROUND((((ROUND(AT224*CZ224,2)*1.2)*1.25)*1.05),6)</f>
        <v>30.09825</v>
      </c>
      <c r="DC224">
        <f>ROUND((((ROUND(AT224*AG224,2)*1.2)*1.25)*1.05),6)</f>
        <v>4.5674999999999999</v>
      </c>
      <c r="DD224" t="s">
        <v>3</v>
      </c>
      <c r="DE224" t="s">
        <v>3</v>
      </c>
      <c r="DF224">
        <f t="shared" si="92"/>
        <v>0</v>
      </c>
      <c r="DG224">
        <f>ROUND(ROUND(AF224*AJ224,2)*CX224,2)</f>
        <v>102.77</v>
      </c>
      <c r="DH224">
        <f>ROUND(ROUND(AG224*AK224,2)*CX224,2)</f>
        <v>51.52</v>
      </c>
      <c r="DI224">
        <f t="shared" si="93"/>
        <v>0</v>
      </c>
      <c r="DJ224">
        <f>DG224</f>
        <v>102.77</v>
      </c>
      <c r="DK224">
        <v>0</v>
      </c>
      <c r="DL224" t="s">
        <v>1327</v>
      </c>
      <c r="DM224">
        <v>0</v>
      </c>
      <c r="DN224" t="s">
        <v>1319</v>
      </c>
      <c r="DO224">
        <v>12.62</v>
      </c>
    </row>
    <row r="225" spans="1:119" x14ac:dyDescent="0.2">
      <c r="A225">
        <f>ROW(Source!A313)</f>
        <v>313</v>
      </c>
      <c r="B225">
        <v>56661436</v>
      </c>
      <c r="C225">
        <v>56663422</v>
      </c>
      <c r="D225">
        <v>54768393</v>
      </c>
      <c r="E225">
        <v>1</v>
      </c>
      <c r="F225">
        <v>1</v>
      </c>
      <c r="G225">
        <v>1081</v>
      </c>
      <c r="H225">
        <v>2</v>
      </c>
      <c r="I225" t="s">
        <v>1387</v>
      </c>
      <c r="J225" t="s">
        <v>1388</v>
      </c>
      <c r="K225" t="s">
        <v>1389</v>
      </c>
      <c r="L225">
        <v>1368</v>
      </c>
      <c r="N225">
        <v>1011</v>
      </c>
      <c r="O225" t="s">
        <v>1323</v>
      </c>
      <c r="P225" t="s">
        <v>1323</v>
      </c>
      <c r="Q225">
        <v>1</v>
      </c>
      <c r="W225">
        <v>0</v>
      </c>
      <c r="X225">
        <v>-1895752648</v>
      </c>
      <c r="Y225">
        <f>(((AT225*1.2)*1.25)*1.05)</f>
        <v>0.26775000000000004</v>
      </c>
      <c r="AA225">
        <v>0</v>
      </c>
      <c r="AB225">
        <v>7.85</v>
      </c>
      <c r="AC225">
        <v>0</v>
      </c>
      <c r="AD225">
        <v>0</v>
      </c>
      <c r="AE225">
        <v>0</v>
      </c>
      <c r="AF225">
        <v>0.77</v>
      </c>
      <c r="AG225">
        <v>0</v>
      </c>
      <c r="AH225">
        <v>0</v>
      </c>
      <c r="AI225">
        <v>1</v>
      </c>
      <c r="AJ225">
        <v>9.56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0.17</v>
      </c>
      <c r="AU225" t="s">
        <v>32</v>
      </c>
      <c r="AV225">
        <v>0</v>
      </c>
      <c r="AW225">
        <v>2</v>
      </c>
      <c r="AX225">
        <v>56663436</v>
      </c>
      <c r="AY225">
        <v>1</v>
      </c>
      <c r="AZ225">
        <v>0</v>
      </c>
      <c r="BA225">
        <v>292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f>ROUND(Y225*Source!I313*DO225,9)</f>
        <v>0</v>
      </c>
      <c r="CX225">
        <f>ROUND(Y225*Source!I313,9)</f>
        <v>5.355E-2</v>
      </c>
      <c r="CY225">
        <f>AB225</f>
        <v>7.85</v>
      </c>
      <c r="CZ225">
        <f>AF225</f>
        <v>0.77</v>
      </c>
      <c r="DA225">
        <f>AJ225</f>
        <v>9.56</v>
      </c>
      <c r="DB225">
        <f>ROUND((((ROUND(AT225*CZ225,2)*1.2)*1.25)*1.05),6)</f>
        <v>0.20474999999999999</v>
      </c>
      <c r="DC225">
        <f>ROUND((((ROUND(AT225*AG225,2)*1.2)*1.25)*1.05),6)</f>
        <v>0</v>
      </c>
      <c r="DD225" t="s">
        <v>3</v>
      </c>
      <c r="DE225" t="s">
        <v>3</v>
      </c>
      <c r="DF225">
        <f t="shared" si="92"/>
        <v>0</v>
      </c>
      <c r="DG225">
        <f>ROUND(ROUND(AF225*AJ225,2)*CX225,2)</f>
        <v>0.39</v>
      </c>
      <c r="DH225">
        <f>ROUND(ROUND(AG225,2)*CX225,2)</f>
        <v>0</v>
      </c>
      <c r="DI225">
        <f t="shared" si="93"/>
        <v>0</v>
      </c>
      <c r="DJ225">
        <f>DG225</f>
        <v>0.39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ROW(Source!A313)</f>
        <v>313</v>
      </c>
      <c r="B226">
        <v>56661436</v>
      </c>
      <c r="C226">
        <v>56663422</v>
      </c>
      <c r="D226">
        <v>54768400</v>
      </c>
      <c r="E226">
        <v>1</v>
      </c>
      <c r="F226">
        <v>1</v>
      </c>
      <c r="G226">
        <v>1081</v>
      </c>
      <c r="H226">
        <v>2</v>
      </c>
      <c r="I226" t="s">
        <v>1365</v>
      </c>
      <c r="J226" t="s">
        <v>1366</v>
      </c>
      <c r="K226" t="s">
        <v>1367</v>
      </c>
      <c r="L226">
        <v>1368</v>
      </c>
      <c r="N226">
        <v>1011</v>
      </c>
      <c r="O226" t="s">
        <v>1323</v>
      </c>
      <c r="P226" t="s">
        <v>1323</v>
      </c>
      <c r="Q226">
        <v>1</v>
      </c>
      <c r="W226">
        <v>0</v>
      </c>
      <c r="X226">
        <v>-1412866184</v>
      </c>
      <c r="Y226">
        <f>(((AT226*1.2)*1.25)*1.05)</f>
        <v>1.3387499999999999</v>
      </c>
      <c r="AA226">
        <v>0</v>
      </c>
      <c r="AB226">
        <v>4.41</v>
      </c>
      <c r="AC226">
        <v>0</v>
      </c>
      <c r="AD226">
        <v>0</v>
      </c>
      <c r="AE226">
        <v>0</v>
      </c>
      <c r="AF226">
        <v>0.42</v>
      </c>
      <c r="AG226">
        <v>0</v>
      </c>
      <c r="AH226">
        <v>0</v>
      </c>
      <c r="AI226">
        <v>1</v>
      </c>
      <c r="AJ226">
        <v>9.83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0.85</v>
      </c>
      <c r="AU226" t="s">
        <v>32</v>
      </c>
      <c r="AV226">
        <v>0</v>
      </c>
      <c r="AW226">
        <v>2</v>
      </c>
      <c r="AX226">
        <v>56663437</v>
      </c>
      <c r="AY226">
        <v>1</v>
      </c>
      <c r="AZ226">
        <v>0</v>
      </c>
      <c r="BA226">
        <v>293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f>ROUND(Y226*Source!I313*DO226,9)</f>
        <v>0</v>
      </c>
      <c r="CX226">
        <f>ROUND(Y226*Source!I313,9)</f>
        <v>0.26774999999999999</v>
      </c>
      <c r="CY226">
        <f>AB226</f>
        <v>4.41</v>
      </c>
      <c r="CZ226">
        <f>AF226</f>
        <v>0.42</v>
      </c>
      <c r="DA226">
        <f>AJ226</f>
        <v>9.83</v>
      </c>
      <c r="DB226">
        <f>ROUND((((ROUND(AT226*CZ226,2)*1.2)*1.25)*1.05),6)</f>
        <v>0.56699999999999995</v>
      </c>
      <c r="DC226">
        <f>ROUND((((ROUND(AT226*AG226,2)*1.2)*1.25)*1.05),6)</f>
        <v>0</v>
      </c>
      <c r="DD226" t="s">
        <v>3</v>
      </c>
      <c r="DE226" t="s">
        <v>3</v>
      </c>
      <c r="DF226">
        <f t="shared" si="92"/>
        <v>0</v>
      </c>
      <c r="DG226">
        <f>ROUND(ROUND(AF226*AJ226,2)*CX226,2)</f>
        <v>1.1100000000000001</v>
      </c>
      <c r="DH226">
        <f>ROUND(ROUND(AG226,2)*CX226,2)</f>
        <v>0</v>
      </c>
      <c r="DI226">
        <f t="shared" si="93"/>
        <v>0</v>
      </c>
      <c r="DJ226">
        <f>DG226</f>
        <v>1.1100000000000001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ROW(Source!A313)</f>
        <v>313</v>
      </c>
      <c r="B227">
        <v>56661436</v>
      </c>
      <c r="C227">
        <v>56663422</v>
      </c>
      <c r="D227">
        <v>54768426</v>
      </c>
      <c r="E227">
        <v>1</v>
      </c>
      <c r="F227">
        <v>1</v>
      </c>
      <c r="G227">
        <v>1081</v>
      </c>
      <c r="H227">
        <v>2</v>
      </c>
      <c r="I227" t="s">
        <v>1368</v>
      </c>
      <c r="J227" t="s">
        <v>1369</v>
      </c>
      <c r="K227" t="s">
        <v>1370</v>
      </c>
      <c r="L227">
        <v>1368</v>
      </c>
      <c r="N227">
        <v>1011</v>
      </c>
      <c r="O227" t="s">
        <v>1323</v>
      </c>
      <c r="P227" t="s">
        <v>1323</v>
      </c>
      <c r="Q227">
        <v>1</v>
      </c>
      <c r="W227">
        <v>0</v>
      </c>
      <c r="X227">
        <v>-643591644</v>
      </c>
      <c r="Y227">
        <f>(((AT227*1.2)*1.25)*1.05)</f>
        <v>4.8667499999999997</v>
      </c>
      <c r="AA227">
        <v>0</v>
      </c>
      <c r="AB227">
        <v>4.84</v>
      </c>
      <c r="AC227">
        <v>0</v>
      </c>
      <c r="AD227">
        <v>0</v>
      </c>
      <c r="AE227">
        <v>0</v>
      </c>
      <c r="AF227">
        <v>0.47</v>
      </c>
      <c r="AG227">
        <v>0</v>
      </c>
      <c r="AH227">
        <v>0</v>
      </c>
      <c r="AI227">
        <v>1</v>
      </c>
      <c r="AJ227">
        <v>9.66</v>
      </c>
      <c r="AK227">
        <v>1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3.09</v>
      </c>
      <c r="AU227" t="s">
        <v>32</v>
      </c>
      <c r="AV227">
        <v>0</v>
      </c>
      <c r="AW227">
        <v>2</v>
      </c>
      <c r="AX227">
        <v>56663438</v>
      </c>
      <c r="AY227">
        <v>1</v>
      </c>
      <c r="AZ227">
        <v>0</v>
      </c>
      <c r="BA227">
        <v>294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f>ROUND(Y227*Source!I313*DO227,9)</f>
        <v>0</v>
      </c>
      <c r="CX227">
        <f>ROUND(Y227*Source!I313,9)</f>
        <v>0.97335000000000005</v>
      </c>
      <c r="CY227">
        <f>AB227</f>
        <v>4.84</v>
      </c>
      <c r="CZ227">
        <f>AF227</f>
        <v>0.47</v>
      </c>
      <c r="DA227">
        <f>AJ227</f>
        <v>9.66</v>
      </c>
      <c r="DB227">
        <f>ROUND((((ROUND(AT227*CZ227,2)*1.2)*1.25)*1.05),6)</f>
        <v>2.2837499999999999</v>
      </c>
      <c r="DC227">
        <f>ROUND((((ROUND(AT227*AG227,2)*1.2)*1.25)*1.05),6)</f>
        <v>0</v>
      </c>
      <c r="DD227" t="s">
        <v>3</v>
      </c>
      <c r="DE227" t="s">
        <v>3</v>
      </c>
      <c r="DF227">
        <f t="shared" si="92"/>
        <v>0</v>
      </c>
      <c r="DG227">
        <f>ROUND(ROUND(AF227*AJ227,2)*CX227,2)</f>
        <v>4.42</v>
      </c>
      <c r="DH227">
        <f>ROUND(ROUND(AG227,2)*CX227,2)</f>
        <v>0</v>
      </c>
      <c r="DI227">
        <f t="shared" si="93"/>
        <v>0</v>
      </c>
      <c r="DJ227">
        <f>DG227</f>
        <v>4.42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ROW(Source!A313)</f>
        <v>313</v>
      </c>
      <c r="B228">
        <v>56661436</v>
      </c>
      <c r="C228">
        <v>56663422</v>
      </c>
      <c r="D228">
        <v>54767573</v>
      </c>
      <c r="E228">
        <v>1</v>
      </c>
      <c r="F228">
        <v>1</v>
      </c>
      <c r="G228">
        <v>1081</v>
      </c>
      <c r="H228">
        <v>2</v>
      </c>
      <c r="I228" t="s">
        <v>1328</v>
      </c>
      <c r="J228" t="s">
        <v>1329</v>
      </c>
      <c r="K228" t="s">
        <v>1330</v>
      </c>
      <c r="L228">
        <v>1368</v>
      </c>
      <c r="N228">
        <v>1011</v>
      </c>
      <c r="O228" t="s">
        <v>1323</v>
      </c>
      <c r="P228" t="s">
        <v>1323</v>
      </c>
      <c r="Q228">
        <v>1</v>
      </c>
      <c r="W228">
        <v>0</v>
      </c>
      <c r="X228">
        <v>-44940208</v>
      </c>
      <c r="Y228">
        <f>(((AT228*1.2)*1.25)*1.05)</f>
        <v>0.378</v>
      </c>
      <c r="AA228">
        <v>0</v>
      </c>
      <c r="AB228">
        <v>2758.65</v>
      </c>
      <c r="AC228">
        <v>1017.92</v>
      </c>
      <c r="AD228">
        <v>0</v>
      </c>
      <c r="AE228">
        <v>0</v>
      </c>
      <c r="AF228">
        <v>179.17</v>
      </c>
      <c r="AG228">
        <v>16.93</v>
      </c>
      <c r="AH228">
        <v>0</v>
      </c>
      <c r="AI228">
        <v>1</v>
      </c>
      <c r="AJ228">
        <v>14.43</v>
      </c>
      <c r="AK228">
        <v>56.35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0.24</v>
      </c>
      <c r="AU228" t="s">
        <v>32</v>
      </c>
      <c r="AV228">
        <v>0</v>
      </c>
      <c r="AW228">
        <v>2</v>
      </c>
      <c r="AX228">
        <v>56663435</v>
      </c>
      <c r="AY228">
        <v>1</v>
      </c>
      <c r="AZ228">
        <v>0</v>
      </c>
      <c r="BA228">
        <v>295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ROUND(Y228*Source!I313*DO228,9)</f>
        <v>1.279908</v>
      </c>
      <c r="CX228">
        <f>ROUND(Y228*Source!I313,9)</f>
        <v>7.5600000000000001E-2</v>
      </c>
      <c r="CY228">
        <f>AB228</f>
        <v>2758.65</v>
      </c>
      <c r="CZ228">
        <f>AF228</f>
        <v>179.17</v>
      </c>
      <c r="DA228">
        <f>AJ228</f>
        <v>14.43</v>
      </c>
      <c r="DB228">
        <f>ROUND((((ROUND(AT228*CZ228,2)*1.2)*1.25)*1.05),6)</f>
        <v>67.724999999999994</v>
      </c>
      <c r="DC228">
        <f>ROUND((((ROUND(AT228*AG228,2)*1.2)*1.25)*1.05),6)</f>
        <v>6.3944999999999999</v>
      </c>
      <c r="DD228" t="s">
        <v>3</v>
      </c>
      <c r="DE228" t="s">
        <v>3</v>
      </c>
      <c r="DF228">
        <f t="shared" si="92"/>
        <v>0</v>
      </c>
      <c r="DG228">
        <f>ROUND(ROUND(AF228*AJ228,2)*CX228,2)</f>
        <v>195.46</v>
      </c>
      <c r="DH228">
        <f>ROUND(ROUND(AG228*AK228,2)*CX228,2)</f>
        <v>72.12</v>
      </c>
      <c r="DI228">
        <f t="shared" si="93"/>
        <v>0</v>
      </c>
      <c r="DJ228">
        <f>DG228</f>
        <v>195.46</v>
      </c>
      <c r="DK228">
        <v>0</v>
      </c>
      <c r="DL228" t="s">
        <v>1327</v>
      </c>
      <c r="DM228">
        <v>0</v>
      </c>
      <c r="DN228" t="s">
        <v>1319</v>
      </c>
      <c r="DO228">
        <v>16.93</v>
      </c>
    </row>
    <row r="229" spans="1:119" x14ac:dyDescent="0.2">
      <c r="A229">
        <f>ROW(Source!A313)</f>
        <v>313</v>
      </c>
      <c r="B229">
        <v>56661436</v>
      </c>
      <c r="C229">
        <v>56663422</v>
      </c>
      <c r="D229">
        <v>54738788</v>
      </c>
      <c r="E229">
        <v>1</v>
      </c>
      <c r="F229">
        <v>1</v>
      </c>
      <c r="G229">
        <v>1081</v>
      </c>
      <c r="H229">
        <v>3</v>
      </c>
      <c r="I229" t="s">
        <v>1390</v>
      </c>
      <c r="J229" t="s">
        <v>1391</v>
      </c>
      <c r="K229" t="s">
        <v>1392</v>
      </c>
      <c r="L229">
        <v>1296</v>
      </c>
      <c r="N229">
        <v>1002</v>
      </c>
      <c r="O229" t="s">
        <v>678</v>
      </c>
      <c r="P229" t="s">
        <v>678</v>
      </c>
      <c r="Q229">
        <v>1</v>
      </c>
      <c r="W229">
        <v>0</v>
      </c>
      <c r="X229">
        <v>1977302506</v>
      </c>
      <c r="Y229">
        <f>(((AT229*1)*1)*1)</f>
        <v>0.08</v>
      </c>
      <c r="AA229">
        <v>410.94</v>
      </c>
      <c r="AB229">
        <v>0</v>
      </c>
      <c r="AC229">
        <v>0</v>
      </c>
      <c r="AD229">
        <v>0</v>
      </c>
      <c r="AE229">
        <v>84.21</v>
      </c>
      <c r="AF229">
        <v>0</v>
      </c>
      <c r="AG229">
        <v>0</v>
      </c>
      <c r="AH229">
        <v>0</v>
      </c>
      <c r="AI229">
        <v>4.88</v>
      </c>
      <c r="AJ229">
        <v>1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0.08</v>
      </c>
      <c r="AU229" t="s">
        <v>105</v>
      </c>
      <c r="AV229">
        <v>0</v>
      </c>
      <c r="AW229">
        <v>2</v>
      </c>
      <c r="AX229">
        <v>56663439</v>
      </c>
      <c r="AY229">
        <v>1</v>
      </c>
      <c r="AZ229">
        <v>0</v>
      </c>
      <c r="BA229">
        <v>296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ROUND(Y229*Source!I313,9)</f>
        <v>1.6E-2</v>
      </c>
      <c r="CY229">
        <f>AA229</f>
        <v>410.94</v>
      </c>
      <c r="CZ229">
        <f>AE229</f>
        <v>84.21</v>
      </c>
      <c r="DA229">
        <f>AI229</f>
        <v>4.88</v>
      </c>
      <c r="DB229">
        <f>ROUND((((ROUND(AT229*CZ229,2)*1)*1)*1),6)</f>
        <v>6.74</v>
      </c>
      <c r="DC229">
        <f>ROUND((((ROUND(AT229*AG229,2)*1)*1)*1),6)</f>
        <v>0</v>
      </c>
      <c r="DD229" t="s">
        <v>3</v>
      </c>
      <c r="DE229" t="s">
        <v>3</v>
      </c>
      <c r="DF229">
        <f>ROUND(ROUND(AE229*AI229,2)*CX229,2)</f>
        <v>6.58</v>
      </c>
      <c r="DG229">
        <f t="shared" ref="DG229:DG243" si="94">ROUND(ROUND(AF229,2)*CX229,2)</f>
        <v>0</v>
      </c>
      <c r="DH229">
        <f t="shared" ref="DH229:DH243" si="95">ROUND(ROUND(AG229,2)*CX229,2)</f>
        <v>0</v>
      </c>
      <c r="DI229">
        <f t="shared" si="93"/>
        <v>0</v>
      </c>
      <c r="DJ229">
        <f>DF229</f>
        <v>6.58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ROW(Source!A313)</f>
        <v>313</v>
      </c>
      <c r="B230">
        <v>56661436</v>
      </c>
      <c r="C230">
        <v>56663422</v>
      </c>
      <c r="D230">
        <v>54758410</v>
      </c>
      <c r="E230">
        <v>1</v>
      </c>
      <c r="F230">
        <v>1</v>
      </c>
      <c r="G230">
        <v>1081</v>
      </c>
      <c r="H230">
        <v>3</v>
      </c>
      <c r="I230" t="s">
        <v>340</v>
      </c>
      <c r="J230" t="s">
        <v>342</v>
      </c>
      <c r="K230" t="s">
        <v>341</v>
      </c>
      <c r="L230">
        <v>1327</v>
      </c>
      <c r="N230">
        <v>1005</v>
      </c>
      <c r="O230" t="s">
        <v>329</v>
      </c>
      <c r="P230" t="s">
        <v>329</v>
      </c>
      <c r="Q230">
        <v>1</v>
      </c>
      <c r="W230">
        <v>0</v>
      </c>
      <c r="X230">
        <v>1400373867</v>
      </c>
      <c r="Y230">
        <f>(((AT230*1)*1)*1)</f>
        <v>100</v>
      </c>
      <c r="AA230">
        <v>1067.71</v>
      </c>
      <c r="AB230">
        <v>0</v>
      </c>
      <c r="AC230">
        <v>0</v>
      </c>
      <c r="AD230">
        <v>0</v>
      </c>
      <c r="AE230">
        <v>157.47999999999999</v>
      </c>
      <c r="AF230">
        <v>0</v>
      </c>
      <c r="AG230">
        <v>0</v>
      </c>
      <c r="AH230">
        <v>0</v>
      </c>
      <c r="AI230">
        <v>6.78</v>
      </c>
      <c r="AJ230">
        <v>1</v>
      </c>
      <c r="AK230">
        <v>1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3</v>
      </c>
      <c r="AT230">
        <v>100</v>
      </c>
      <c r="AU230" t="s">
        <v>105</v>
      </c>
      <c r="AV230">
        <v>0</v>
      </c>
      <c r="AW230">
        <v>1</v>
      </c>
      <c r="AX230">
        <v>-1</v>
      </c>
      <c r="AY230">
        <v>0</v>
      </c>
      <c r="AZ230">
        <v>0</v>
      </c>
      <c r="BA230" t="s">
        <v>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ROUND(Y230*Source!I313,9)</f>
        <v>20</v>
      </c>
      <c r="CY230">
        <f>AA230</f>
        <v>1067.71</v>
      </c>
      <c r="CZ230">
        <f>AE230</f>
        <v>157.47999999999999</v>
      </c>
      <c r="DA230">
        <f>AI230</f>
        <v>6.78</v>
      </c>
      <c r="DB230">
        <f>ROUND((((ROUND(AT230*CZ230,2)*1)*1)*1),6)</f>
        <v>15748</v>
      </c>
      <c r="DC230">
        <f>ROUND((((ROUND(AT230*AG230,2)*1)*1)*1),6)</f>
        <v>0</v>
      </c>
      <c r="DD230" t="s">
        <v>3</v>
      </c>
      <c r="DE230" t="s">
        <v>3</v>
      </c>
      <c r="DF230">
        <f>ROUND(ROUND(AE230*AI230,2)*CX230,2)</f>
        <v>21354.2</v>
      </c>
      <c r="DG230">
        <f t="shared" si="94"/>
        <v>0</v>
      </c>
      <c r="DH230">
        <f t="shared" si="95"/>
        <v>0</v>
      </c>
      <c r="DI230">
        <f t="shared" si="93"/>
        <v>0</v>
      </c>
      <c r="DJ230">
        <f>DF230</f>
        <v>21354.2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ROW(Source!A313)</f>
        <v>313</v>
      </c>
      <c r="B231">
        <v>56661436</v>
      </c>
      <c r="C231">
        <v>56663422</v>
      </c>
      <c r="D231">
        <v>54747402</v>
      </c>
      <c r="E231">
        <v>1</v>
      </c>
      <c r="F231">
        <v>1</v>
      </c>
      <c r="G231">
        <v>1081</v>
      </c>
      <c r="H231">
        <v>3</v>
      </c>
      <c r="I231" t="s">
        <v>1393</v>
      </c>
      <c r="J231" t="s">
        <v>1394</v>
      </c>
      <c r="K231" t="s">
        <v>1395</v>
      </c>
      <c r="L231">
        <v>1354</v>
      </c>
      <c r="N231">
        <v>1010</v>
      </c>
      <c r="O231" t="s">
        <v>398</v>
      </c>
      <c r="P231" t="s">
        <v>398</v>
      </c>
      <c r="Q231">
        <v>1</v>
      </c>
      <c r="W231">
        <v>0</v>
      </c>
      <c r="X231">
        <v>451408244</v>
      </c>
      <c r="Y231">
        <f>(((AT231*1)*1)*1)</f>
        <v>0.02</v>
      </c>
      <c r="AA231">
        <v>152.94</v>
      </c>
      <c r="AB231">
        <v>0</v>
      </c>
      <c r="AC231">
        <v>0</v>
      </c>
      <c r="AD231">
        <v>0</v>
      </c>
      <c r="AE231">
        <v>7.74</v>
      </c>
      <c r="AF231">
        <v>0</v>
      </c>
      <c r="AG231">
        <v>0</v>
      </c>
      <c r="AH231">
        <v>0</v>
      </c>
      <c r="AI231">
        <v>19.760000000000002</v>
      </c>
      <c r="AJ231">
        <v>1</v>
      </c>
      <c r="AK231">
        <v>1</v>
      </c>
      <c r="AL231">
        <v>1</v>
      </c>
      <c r="AM231">
        <v>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0.02</v>
      </c>
      <c r="AU231" t="s">
        <v>105</v>
      </c>
      <c r="AV231">
        <v>0</v>
      </c>
      <c r="AW231">
        <v>2</v>
      </c>
      <c r="AX231">
        <v>56663440</v>
      </c>
      <c r="AY231">
        <v>1</v>
      </c>
      <c r="AZ231">
        <v>0</v>
      </c>
      <c r="BA231">
        <v>297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ROUND(Y231*Source!I313,9)</f>
        <v>4.0000000000000001E-3</v>
      </c>
      <c r="CY231">
        <f>AA231</f>
        <v>152.94</v>
      </c>
      <c r="CZ231">
        <f>AE231</f>
        <v>7.74</v>
      </c>
      <c r="DA231">
        <f>AI231</f>
        <v>19.760000000000002</v>
      </c>
      <c r="DB231">
        <f>ROUND((((ROUND(AT231*CZ231,2)*1)*1)*1),6)</f>
        <v>0.15</v>
      </c>
      <c r="DC231">
        <f>ROUND((((ROUND(AT231*AG231,2)*1)*1)*1),6)</f>
        <v>0</v>
      </c>
      <c r="DD231" t="s">
        <v>3</v>
      </c>
      <c r="DE231" t="s">
        <v>3</v>
      </c>
      <c r="DF231">
        <f>ROUND(ROUND(AE231*AI231,2)*CX231,2)</f>
        <v>0.61</v>
      </c>
      <c r="DG231">
        <f t="shared" si="94"/>
        <v>0</v>
      </c>
      <c r="DH231">
        <f t="shared" si="95"/>
        <v>0</v>
      </c>
      <c r="DI231">
        <f t="shared" si="93"/>
        <v>0</v>
      </c>
      <c r="DJ231">
        <f>DF231</f>
        <v>0.61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ROW(Source!A313)</f>
        <v>313</v>
      </c>
      <c r="B232">
        <v>56661436</v>
      </c>
      <c r="C232">
        <v>56663422</v>
      </c>
      <c r="D232">
        <v>54747352</v>
      </c>
      <c r="E232">
        <v>1</v>
      </c>
      <c r="F232">
        <v>1</v>
      </c>
      <c r="G232">
        <v>1081</v>
      </c>
      <c r="H232">
        <v>3</v>
      </c>
      <c r="I232" t="s">
        <v>1384</v>
      </c>
      <c r="J232" t="s">
        <v>1385</v>
      </c>
      <c r="K232" t="s">
        <v>1386</v>
      </c>
      <c r="L232">
        <v>1354</v>
      </c>
      <c r="N232">
        <v>1010</v>
      </c>
      <c r="O232" t="s">
        <v>398</v>
      </c>
      <c r="P232" t="s">
        <v>398</v>
      </c>
      <c r="Q232">
        <v>1</v>
      </c>
      <c r="W232">
        <v>0</v>
      </c>
      <c r="X232">
        <v>-1452932200</v>
      </c>
      <c r="Y232">
        <f>(((AT232*1)*1)*1)</f>
        <v>4.59</v>
      </c>
      <c r="AA232">
        <v>13.39</v>
      </c>
      <c r="AB232">
        <v>0</v>
      </c>
      <c r="AC232">
        <v>0</v>
      </c>
      <c r="AD232">
        <v>0</v>
      </c>
      <c r="AE232">
        <v>4.3600000000000003</v>
      </c>
      <c r="AF232">
        <v>0</v>
      </c>
      <c r="AG232">
        <v>0</v>
      </c>
      <c r="AH232">
        <v>0</v>
      </c>
      <c r="AI232">
        <v>3.07</v>
      </c>
      <c r="AJ232">
        <v>1</v>
      </c>
      <c r="AK232">
        <v>1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4.59</v>
      </c>
      <c r="AU232" t="s">
        <v>105</v>
      </c>
      <c r="AV232">
        <v>0</v>
      </c>
      <c r="AW232">
        <v>2</v>
      </c>
      <c r="AX232">
        <v>56663441</v>
      </c>
      <c r="AY232">
        <v>1</v>
      </c>
      <c r="AZ232">
        <v>0</v>
      </c>
      <c r="BA232">
        <v>298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ROUND(Y232*Source!I313,9)</f>
        <v>0.91800000000000004</v>
      </c>
      <c r="CY232">
        <f>AA232</f>
        <v>13.39</v>
      </c>
      <c r="CZ232">
        <f>AE232</f>
        <v>4.3600000000000003</v>
      </c>
      <c r="DA232">
        <f>AI232</f>
        <v>3.07</v>
      </c>
      <c r="DB232">
        <f>ROUND((((ROUND(AT232*CZ232,2)*1)*1)*1),6)</f>
        <v>20.010000000000002</v>
      </c>
      <c r="DC232">
        <f>ROUND((((ROUND(AT232*AG232,2)*1)*1)*1),6)</f>
        <v>0</v>
      </c>
      <c r="DD232" t="s">
        <v>3</v>
      </c>
      <c r="DE232" t="s">
        <v>3</v>
      </c>
      <c r="DF232">
        <f>ROUND(ROUND(AE232*AI232,2)*CX232,2)</f>
        <v>12.29</v>
      </c>
      <c r="DG232">
        <f t="shared" si="94"/>
        <v>0</v>
      </c>
      <c r="DH232">
        <f t="shared" si="95"/>
        <v>0</v>
      </c>
      <c r="DI232">
        <f t="shared" si="93"/>
        <v>0</v>
      </c>
      <c r="DJ232">
        <f>DF232</f>
        <v>12.29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ROW(Source!A316)</f>
        <v>316</v>
      </c>
      <c r="B233">
        <v>56661434</v>
      </c>
      <c r="C233">
        <v>56663449</v>
      </c>
      <c r="D233">
        <v>54702434</v>
      </c>
      <c r="E233">
        <v>1081</v>
      </c>
      <c r="F233">
        <v>1</v>
      </c>
      <c r="G233">
        <v>1081</v>
      </c>
      <c r="H233">
        <v>1</v>
      </c>
      <c r="I233" t="s">
        <v>1317</v>
      </c>
      <c r="J233" t="s">
        <v>3</v>
      </c>
      <c r="K233" t="s">
        <v>1318</v>
      </c>
      <c r="L233">
        <v>1191</v>
      </c>
      <c r="N233">
        <v>1013</v>
      </c>
      <c r="O233" t="s">
        <v>1319</v>
      </c>
      <c r="P233" t="s">
        <v>1319</v>
      </c>
      <c r="Q233">
        <v>1</v>
      </c>
      <c r="W233">
        <v>0</v>
      </c>
      <c r="X233">
        <v>476480486</v>
      </c>
      <c r="Y233">
        <f>(((AT233*1.2)*1.15)*1.05)</f>
        <v>28.95102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19.98</v>
      </c>
      <c r="AU233" t="s">
        <v>33</v>
      </c>
      <c r="AV233">
        <v>1</v>
      </c>
      <c r="AW233">
        <v>2</v>
      </c>
      <c r="AX233">
        <v>56663460</v>
      </c>
      <c r="AY233">
        <v>1</v>
      </c>
      <c r="AZ233">
        <v>0</v>
      </c>
      <c r="BA233">
        <v>305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ROUND(AT233*Source!I316*AH233*AL233,2)</f>
        <v>0</v>
      </c>
      <c r="CV233">
        <f>ROUND(Y233*Source!I316,9)</f>
        <v>20.265713999999999</v>
      </c>
      <c r="CW233">
        <v>0</v>
      </c>
      <c r="CX233">
        <f>ROUND(Y233*Source!I316,9)</f>
        <v>20.265713999999999</v>
      </c>
      <c r="CY233">
        <f>AD233</f>
        <v>0</v>
      </c>
      <c r="CZ233">
        <f>AH233</f>
        <v>0</v>
      </c>
      <c r="DA233">
        <f>AL233</f>
        <v>1</v>
      </c>
      <c r="DB233">
        <f>ROUND((((ROUND(AT233*CZ233,2)*1.2)*1.15)*1.05),6)</f>
        <v>0</v>
      </c>
      <c r="DC233">
        <f>ROUND((((ROUND(AT233*AG233,2)*1.2)*1.15)*1.05),6)</f>
        <v>0</v>
      </c>
      <c r="DD233" t="s">
        <v>3</v>
      </c>
      <c r="DE233" t="s">
        <v>3</v>
      </c>
      <c r="DF233">
        <f t="shared" ref="DF233:DF248" si="96">ROUND(ROUND(AE233,2)*CX233,2)</f>
        <v>0</v>
      </c>
      <c r="DG233">
        <f t="shared" si="94"/>
        <v>0</v>
      </c>
      <c r="DH233">
        <f t="shared" si="95"/>
        <v>0</v>
      </c>
      <c r="DI233">
        <f t="shared" si="93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ROW(Source!A316)</f>
        <v>316</v>
      </c>
      <c r="B234">
        <v>56661434</v>
      </c>
      <c r="C234">
        <v>56663449</v>
      </c>
      <c r="D234">
        <v>54768339</v>
      </c>
      <c r="E234">
        <v>1</v>
      </c>
      <c r="F234">
        <v>1</v>
      </c>
      <c r="G234">
        <v>1081</v>
      </c>
      <c r="H234">
        <v>2</v>
      </c>
      <c r="I234" t="s">
        <v>1324</v>
      </c>
      <c r="J234" t="s">
        <v>1325</v>
      </c>
      <c r="K234" t="s">
        <v>1326</v>
      </c>
      <c r="L234">
        <v>1368</v>
      </c>
      <c r="N234">
        <v>1011</v>
      </c>
      <c r="O234" t="s">
        <v>1323</v>
      </c>
      <c r="P234" t="s">
        <v>1323</v>
      </c>
      <c r="Q234">
        <v>1</v>
      </c>
      <c r="W234">
        <v>0</v>
      </c>
      <c r="X234">
        <v>874612079</v>
      </c>
      <c r="Y234">
        <f>(((AT234*1.2)*1.25)*1.05)</f>
        <v>0.36225000000000007</v>
      </c>
      <c r="AA234">
        <v>0</v>
      </c>
      <c r="AB234">
        <v>88.67</v>
      </c>
      <c r="AC234">
        <v>13.47</v>
      </c>
      <c r="AD234">
        <v>0</v>
      </c>
      <c r="AE234">
        <v>0</v>
      </c>
      <c r="AF234">
        <v>83.1</v>
      </c>
      <c r="AG234">
        <v>12.62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0.23</v>
      </c>
      <c r="AU234" t="s">
        <v>32</v>
      </c>
      <c r="AV234">
        <v>0</v>
      </c>
      <c r="AW234">
        <v>2</v>
      </c>
      <c r="AX234">
        <v>56663461</v>
      </c>
      <c r="AY234">
        <v>1</v>
      </c>
      <c r="AZ234">
        <v>0</v>
      </c>
      <c r="BA234">
        <v>306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ROUND(Y234*Source!I316*DO234,9)</f>
        <v>3.2001165</v>
      </c>
      <c r="CX234">
        <f>ROUND(Y234*Source!I316,9)</f>
        <v>0.25357499999999999</v>
      </c>
      <c r="CY234">
        <f>AB234</f>
        <v>88.67</v>
      </c>
      <c r="CZ234">
        <f>AF234</f>
        <v>83.1</v>
      </c>
      <c r="DA234">
        <f>AJ234</f>
        <v>1</v>
      </c>
      <c r="DB234">
        <f>ROUND((((ROUND(AT234*CZ234,2)*1.2)*1.25)*1.05),6)</f>
        <v>30.09825</v>
      </c>
      <c r="DC234">
        <f>ROUND((((ROUND(AT234*AG234,2)*1.2)*1.25)*1.05),6)</f>
        <v>4.5674999999999999</v>
      </c>
      <c r="DD234" t="s">
        <v>3</v>
      </c>
      <c r="DE234" t="s">
        <v>3</v>
      </c>
      <c r="DF234">
        <f t="shared" si="96"/>
        <v>0</v>
      </c>
      <c r="DG234">
        <f t="shared" si="94"/>
        <v>21.07</v>
      </c>
      <c r="DH234">
        <f t="shared" si="95"/>
        <v>3.2</v>
      </c>
      <c r="DI234">
        <f t="shared" si="93"/>
        <v>0</v>
      </c>
      <c r="DJ234">
        <f>DG234</f>
        <v>21.07</v>
      </c>
      <c r="DK234">
        <v>0</v>
      </c>
      <c r="DL234" t="s">
        <v>1327</v>
      </c>
      <c r="DM234">
        <v>0</v>
      </c>
      <c r="DN234" t="s">
        <v>1319</v>
      </c>
      <c r="DO234">
        <v>12.62</v>
      </c>
    </row>
    <row r="235" spans="1:119" x14ac:dyDescent="0.2">
      <c r="A235">
        <f>ROW(Source!A316)</f>
        <v>316</v>
      </c>
      <c r="B235">
        <v>56661434</v>
      </c>
      <c r="C235">
        <v>56663449</v>
      </c>
      <c r="D235">
        <v>54768393</v>
      </c>
      <c r="E235">
        <v>1</v>
      </c>
      <c r="F235">
        <v>1</v>
      </c>
      <c r="G235">
        <v>1081</v>
      </c>
      <c r="H235">
        <v>2</v>
      </c>
      <c r="I235" t="s">
        <v>1387</v>
      </c>
      <c r="J235" t="s">
        <v>1388</v>
      </c>
      <c r="K235" t="s">
        <v>1389</v>
      </c>
      <c r="L235">
        <v>1368</v>
      </c>
      <c r="N235">
        <v>1011</v>
      </c>
      <c r="O235" t="s">
        <v>1323</v>
      </c>
      <c r="P235" t="s">
        <v>1323</v>
      </c>
      <c r="Q235">
        <v>1</v>
      </c>
      <c r="W235">
        <v>0</v>
      </c>
      <c r="X235">
        <v>-1895752648</v>
      </c>
      <c r="Y235">
        <f>(((AT235*1.2)*1.25)*1.05)</f>
        <v>0.23624999999999999</v>
      </c>
      <c r="AA235">
        <v>0</v>
      </c>
      <c r="AB235">
        <v>0.82</v>
      </c>
      <c r="AC235">
        <v>0</v>
      </c>
      <c r="AD235">
        <v>0</v>
      </c>
      <c r="AE235">
        <v>0</v>
      </c>
      <c r="AF235">
        <v>0.77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0.15</v>
      </c>
      <c r="AU235" t="s">
        <v>32</v>
      </c>
      <c r="AV235">
        <v>0</v>
      </c>
      <c r="AW235">
        <v>2</v>
      </c>
      <c r="AX235">
        <v>56663463</v>
      </c>
      <c r="AY235">
        <v>1</v>
      </c>
      <c r="AZ235">
        <v>0</v>
      </c>
      <c r="BA235">
        <v>307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f>ROUND(Y235*Source!I316*DO235,9)</f>
        <v>0</v>
      </c>
      <c r="CX235">
        <f>ROUND(Y235*Source!I316,9)</f>
        <v>0.16537499999999999</v>
      </c>
      <c r="CY235">
        <f>AB235</f>
        <v>0.82</v>
      </c>
      <c r="CZ235">
        <f>AF235</f>
        <v>0.77</v>
      </c>
      <c r="DA235">
        <f>AJ235</f>
        <v>1</v>
      </c>
      <c r="DB235">
        <f>ROUND((((ROUND(AT235*CZ235,2)*1.2)*1.25)*1.05),6)</f>
        <v>0.189</v>
      </c>
      <c r="DC235">
        <f>ROUND((((ROUND(AT235*AG235,2)*1.2)*1.25)*1.05),6)</f>
        <v>0</v>
      </c>
      <c r="DD235" t="s">
        <v>3</v>
      </c>
      <c r="DE235" t="s">
        <v>3</v>
      </c>
      <c r="DF235">
        <f t="shared" si="96"/>
        <v>0</v>
      </c>
      <c r="DG235">
        <f t="shared" si="94"/>
        <v>0.13</v>
      </c>
      <c r="DH235">
        <f t="shared" si="95"/>
        <v>0</v>
      </c>
      <c r="DI235">
        <f t="shared" si="93"/>
        <v>0</v>
      </c>
      <c r="DJ235">
        <f>DG235</f>
        <v>0.13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ROW(Source!A316)</f>
        <v>316</v>
      </c>
      <c r="B236">
        <v>56661434</v>
      </c>
      <c r="C236">
        <v>56663449</v>
      </c>
      <c r="D236">
        <v>54768400</v>
      </c>
      <c r="E236">
        <v>1</v>
      </c>
      <c r="F236">
        <v>1</v>
      </c>
      <c r="G236">
        <v>1081</v>
      </c>
      <c r="H236">
        <v>2</v>
      </c>
      <c r="I236" t="s">
        <v>1365</v>
      </c>
      <c r="J236" t="s">
        <v>1366</v>
      </c>
      <c r="K236" t="s">
        <v>1367</v>
      </c>
      <c r="L236">
        <v>1368</v>
      </c>
      <c r="N236">
        <v>1011</v>
      </c>
      <c r="O236" t="s">
        <v>1323</v>
      </c>
      <c r="P236" t="s">
        <v>1323</v>
      </c>
      <c r="Q236">
        <v>1</v>
      </c>
      <c r="W236">
        <v>0</v>
      </c>
      <c r="X236">
        <v>-1412866184</v>
      </c>
      <c r="Y236">
        <f>(((AT236*1.2)*1.25)*1.05)</f>
        <v>0.99225000000000008</v>
      </c>
      <c r="AA236">
        <v>0</v>
      </c>
      <c r="AB236">
        <v>0.45</v>
      </c>
      <c r="AC236">
        <v>0</v>
      </c>
      <c r="AD236">
        <v>0</v>
      </c>
      <c r="AE236">
        <v>0</v>
      </c>
      <c r="AF236">
        <v>0.42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0.63</v>
      </c>
      <c r="AU236" t="s">
        <v>32</v>
      </c>
      <c r="AV236">
        <v>0</v>
      </c>
      <c r="AW236">
        <v>2</v>
      </c>
      <c r="AX236">
        <v>56663464</v>
      </c>
      <c r="AY236">
        <v>1</v>
      </c>
      <c r="AZ236">
        <v>0</v>
      </c>
      <c r="BA236">
        <v>308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ROUND(Y236*Source!I316*DO236,9)</f>
        <v>0</v>
      </c>
      <c r="CX236">
        <f>ROUND(Y236*Source!I316,9)</f>
        <v>0.69457500000000005</v>
      </c>
      <c r="CY236">
        <f>AB236</f>
        <v>0.45</v>
      </c>
      <c r="CZ236">
        <f>AF236</f>
        <v>0.42</v>
      </c>
      <c r="DA236">
        <f>AJ236</f>
        <v>1</v>
      </c>
      <c r="DB236">
        <f>ROUND((((ROUND(AT236*CZ236,2)*1.2)*1.25)*1.05),6)</f>
        <v>0.40949999999999998</v>
      </c>
      <c r="DC236">
        <f>ROUND((((ROUND(AT236*AG236,2)*1.2)*1.25)*1.05),6)</f>
        <v>0</v>
      </c>
      <c r="DD236" t="s">
        <v>3</v>
      </c>
      <c r="DE236" t="s">
        <v>3</v>
      </c>
      <c r="DF236">
        <f t="shared" si="96"/>
        <v>0</v>
      </c>
      <c r="DG236">
        <f t="shared" si="94"/>
        <v>0.28999999999999998</v>
      </c>
      <c r="DH236">
        <f t="shared" si="95"/>
        <v>0</v>
      </c>
      <c r="DI236">
        <f t="shared" si="93"/>
        <v>0</v>
      </c>
      <c r="DJ236">
        <f>DG236</f>
        <v>0.28999999999999998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ROW(Source!A316)</f>
        <v>316</v>
      </c>
      <c r="B237">
        <v>56661434</v>
      </c>
      <c r="C237">
        <v>56663449</v>
      </c>
      <c r="D237">
        <v>54768426</v>
      </c>
      <c r="E237">
        <v>1</v>
      </c>
      <c r="F237">
        <v>1</v>
      </c>
      <c r="G237">
        <v>1081</v>
      </c>
      <c r="H237">
        <v>2</v>
      </c>
      <c r="I237" t="s">
        <v>1368</v>
      </c>
      <c r="J237" t="s">
        <v>1369</v>
      </c>
      <c r="K237" t="s">
        <v>1370</v>
      </c>
      <c r="L237">
        <v>1368</v>
      </c>
      <c r="N237">
        <v>1011</v>
      </c>
      <c r="O237" t="s">
        <v>1323</v>
      </c>
      <c r="P237" t="s">
        <v>1323</v>
      </c>
      <c r="Q237">
        <v>1</v>
      </c>
      <c r="W237">
        <v>0</v>
      </c>
      <c r="X237">
        <v>-643591644</v>
      </c>
      <c r="Y237">
        <f>(((AT237*1.2)*1.25)*1.05)</f>
        <v>4.5832500000000005</v>
      </c>
      <c r="AA237">
        <v>0</v>
      </c>
      <c r="AB237">
        <v>0.5</v>
      </c>
      <c r="AC237">
        <v>0</v>
      </c>
      <c r="AD237">
        <v>0</v>
      </c>
      <c r="AE237">
        <v>0</v>
      </c>
      <c r="AF237">
        <v>0.47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2.91</v>
      </c>
      <c r="AU237" t="s">
        <v>32</v>
      </c>
      <c r="AV237">
        <v>0</v>
      </c>
      <c r="AW237">
        <v>2</v>
      </c>
      <c r="AX237">
        <v>56663465</v>
      </c>
      <c r="AY237">
        <v>1</v>
      </c>
      <c r="AZ237">
        <v>0</v>
      </c>
      <c r="BA237">
        <v>309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ROUND(Y237*Source!I316*DO237,9)</f>
        <v>0</v>
      </c>
      <c r="CX237">
        <f>ROUND(Y237*Source!I316,9)</f>
        <v>3.208275</v>
      </c>
      <c r="CY237">
        <f>AB237</f>
        <v>0.5</v>
      </c>
      <c r="CZ237">
        <f>AF237</f>
        <v>0.47</v>
      </c>
      <c r="DA237">
        <f>AJ237</f>
        <v>1</v>
      </c>
      <c r="DB237">
        <f>ROUND((((ROUND(AT237*CZ237,2)*1.2)*1.25)*1.05),6)</f>
        <v>2.1577500000000001</v>
      </c>
      <c r="DC237">
        <f>ROUND((((ROUND(AT237*AG237,2)*1.2)*1.25)*1.05),6)</f>
        <v>0</v>
      </c>
      <c r="DD237" t="s">
        <v>3</v>
      </c>
      <c r="DE237" t="s">
        <v>3</v>
      </c>
      <c r="DF237">
        <f t="shared" si="96"/>
        <v>0</v>
      </c>
      <c r="DG237">
        <f t="shared" si="94"/>
        <v>1.51</v>
      </c>
      <c r="DH237">
        <f t="shared" si="95"/>
        <v>0</v>
      </c>
      <c r="DI237">
        <f t="shared" si="93"/>
        <v>0</v>
      </c>
      <c r="DJ237">
        <f>DG237</f>
        <v>1.51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ROW(Source!A316)</f>
        <v>316</v>
      </c>
      <c r="B238">
        <v>56661434</v>
      </c>
      <c r="C238">
        <v>56663449</v>
      </c>
      <c r="D238">
        <v>54767573</v>
      </c>
      <c r="E238">
        <v>1</v>
      </c>
      <c r="F238">
        <v>1</v>
      </c>
      <c r="G238">
        <v>1081</v>
      </c>
      <c r="H238">
        <v>2</v>
      </c>
      <c r="I238" t="s">
        <v>1328</v>
      </c>
      <c r="J238" t="s">
        <v>1329</v>
      </c>
      <c r="K238" t="s">
        <v>1330</v>
      </c>
      <c r="L238">
        <v>1368</v>
      </c>
      <c r="N238">
        <v>1011</v>
      </c>
      <c r="O238" t="s">
        <v>1323</v>
      </c>
      <c r="P238" t="s">
        <v>1323</v>
      </c>
      <c r="Q238">
        <v>1</v>
      </c>
      <c r="W238">
        <v>0</v>
      </c>
      <c r="X238">
        <v>-44940208</v>
      </c>
      <c r="Y238">
        <f>(((AT238*1.2)*1.25)*1.05)</f>
        <v>0.378</v>
      </c>
      <c r="AA238">
        <v>0</v>
      </c>
      <c r="AB238">
        <v>191.17</v>
      </c>
      <c r="AC238">
        <v>18.059999999999999</v>
      </c>
      <c r="AD238">
        <v>0</v>
      </c>
      <c r="AE238">
        <v>0</v>
      </c>
      <c r="AF238">
        <v>179.17</v>
      </c>
      <c r="AG238">
        <v>16.93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0.24</v>
      </c>
      <c r="AU238" t="s">
        <v>32</v>
      </c>
      <c r="AV238">
        <v>0</v>
      </c>
      <c r="AW238">
        <v>2</v>
      </c>
      <c r="AX238">
        <v>56663462</v>
      </c>
      <c r="AY238">
        <v>1</v>
      </c>
      <c r="AZ238">
        <v>0</v>
      </c>
      <c r="BA238">
        <v>310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ROUND(Y238*Source!I316*DO238,9)</f>
        <v>4.4796779999999998</v>
      </c>
      <c r="CX238">
        <f>ROUND(Y238*Source!I316,9)</f>
        <v>0.2646</v>
      </c>
      <c r="CY238">
        <f>AB238</f>
        <v>191.17</v>
      </c>
      <c r="CZ238">
        <f>AF238</f>
        <v>179.17</v>
      </c>
      <c r="DA238">
        <f>AJ238</f>
        <v>1</v>
      </c>
      <c r="DB238">
        <f>ROUND((((ROUND(AT238*CZ238,2)*1.2)*1.25)*1.05),6)</f>
        <v>67.724999999999994</v>
      </c>
      <c r="DC238">
        <f>ROUND((((ROUND(AT238*AG238,2)*1.2)*1.25)*1.05),6)</f>
        <v>6.3944999999999999</v>
      </c>
      <c r="DD238" t="s">
        <v>3</v>
      </c>
      <c r="DE238" t="s">
        <v>3</v>
      </c>
      <c r="DF238">
        <f t="shared" si="96"/>
        <v>0</v>
      </c>
      <c r="DG238">
        <f t="shared" si="94"/>
        <v>47.41</v>
      </c>
      <c r="DH238">
        <f t="shared" si="95"/>
        <v>4.4800000000000004</v>
      </c>
      <c r="DI238">
        <f t="shared" si="93"/>
        <v>0</v>
      </c>
      <c r="DJ238">
        <f>DG238</f>
        <v>47.41</v>
      </c>
      <c r="DK238">
        <v>0</v>
      </c>
      <c r="DL238" t="s">
        <v>1327</v>
      </c>
      <c r="DM238">
        <v>0</v>
      </c>
      <c r="DN238" t="s">
        <v>1319</v>
      </c>
      <c r="DO238">
        <v>16.93</v>
      </c>
    </row>
    <row r="239" spans="1:119" x14ac:dyDescent="0.2">
      <c r="A239">
        <f>ROW(Source!A316)</f>
        <v>316</v>
      </c>
      <c r="B239">
        <v>56661434</v>
      </c>
      <c r="C239">
        <v>56663449</v>
      </c>
      <c r="D239">
        <v>54738788</v>
      </c>
      <c r="E239">
        <v>1</v>
      </c>
      <c r="F239">
        <v>1</v>
      </c>
      <c r="G239">
        <v>1081</v>
      </c>
      <c r="H239">
        <v>3</v>
      </c>
      <c r="I239" t="s">
        <v>1390</v>
      </c>
      <c r="J239" t="s">
        <v>1391</v>
      </c>
      <c r="K239" t="s">
        <v>1392</v>
      </c>
      <c r="L239">
        <v>1296</v>
      </c>
      <c r="N239">
        <v>1002</v>
      </c>
      <c r="O239" t="s">
        <v>678</v>
      </c>
      <c r="P239" t="s">
        <v>678</v>
      </c>
      <c r="Q239">
        <v>1</v>
      </c>
      <c r="W239">
        <v>0</v>
      </c>
      <c r="X239">
        <v>1977302506</v>
      </c>
      <c r="Y239">
        <f>(((AT239*1)*1)*1)</f>
        <v>0.05</v>
      </c>
      <c r="AA239">
        <v>84.21</v>
      </c>
      <c r="AB239">
        <v>0</v>
      </c>
      <c r="AC239">
        <v>0</v>
      </c>
      <c r="AD239">
        <v>0</v>
      </c>
      <c r="AE239">
        <v>84.21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0.05</v>
      </c>
      <c r="AU239" t="s">
        <v>105</v>
      </c>
      <c r="AV239">
        <v>0</v>
      </c>
      <c r="AW239">
        <v>2</v>
      </c>
      <c r="AX239">
        <v>56663466</v>
      </c>
      <c r="AY239">
        <v>1</v>
      </c>
      <c r="AZ239">
        <v>0</v>
      </c>
      <c r="BA239">
        <v>311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ROUND(Y239*Source!I316,9)</f>
        <v>3.5000000000000003E-2</v>
      </c>
      <c r="CY239">
        <f>AA239</f>
        <v>84.21</v>
      </c>
      <c r="CZ239">
        <f>AE239</f>
        <v>84.21</v>
      </c>
      <c r="DA239">
        <f>AI239</f>
        <v>1</v>
      </c>
      <c r="DB239">
        <f>ROUND((((ROUND(AT239*CZ239,2)*1)*1)*1),6)</f>
        <v>4.21</v>
      </c>
      <c r="DC239">
        <f>ROUND((((ROUND(AT239*AG239,2)*1)*1)*1),6)</f>
        <v>0</v>
      </c>
      <c r="DD239" t="s">
        <v>3</v>
      </c>
      <c r="DE239" t="s">
        <v>3</v>
      </c>
      <c r="DF239">
        <f t="shared" si="96"/>
        <v>2.95</v>
      </c>
      <c r="DG239">
        <f t="shared" si="94"/>
        <v>0</v>
      </c>
      <c r="DH239">
        <f t="shared" si="95"/>
        <v>0</v>
      </c>
      <c r="DI239">
        <f t="shared" si="93"/>
        <v>0</v>
      </c>
      <c r="DJ239">
        <f>DF239</f>
        <v>2.95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ROW(Source!A316)</f>
        <v>316</v>
      </c>
      <c r="B240">
        <v>56661434</v>
      </c>
      <c r="C240">
        <v>56663449</v>
      </c>
      <c r="D240">
        <v>54758411</v>
      </c>
      <c r="E240">
        <v>1</v>
      </c>
      <c r="F240">
        <v>1</v>
      </c>
      <c r="G240">
        <v>1081</v>
      </c>
      <c r="H240">
        <v>3</v>
      </c>
      <c r="I240" t="s">
        <v>375</v>
      </c>
      <c r="J240" t="s">
        <v>377</v>
      </c>
      <c r="K240" t="s">
        <v>376</v>
      </c>
      <c r="L240">
        <v>1327</v>
      </c>
      <c r="N240">
        <v>1005</v>
      </c>
      <c r="O240" t="s">
        <v>329</v>
      </c>
      <c r="P240" t="s">
        <v>329</v>
      </c>
      <c r="Q240">
        <v>1</v>
      </c>
      <c r="W240">
        <v>0</v>
      </c>
      <c r="X240">
        <v>8370033</v>
      </c>
      <c r="Y240">
        <f>(((AT240*1)*1)*1)</f>
        <v>100</v>
      </c>
      <c r="AA240">
        <v>159.32</v>
      </c>
      <c r="AB240">
        <v>0</v>
      </c>
      <c r="AC240">
        <v>0</v>
      </c>
      <c r="AD240">
        <v>0</v>
      </c>
      <c r="AE240">
        <v>159.32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 t="s">
        <v>3</v>
      </c>
      <c r="AT240">
        <v>100</v>
      </c>
      <c r="AU240" t="s">
        <v>105</v>
      </c>
      <c r="AV240">
        <v>0</v>
      </c>
      <c r="AW240">
        <v>1</v>
      </c>
      <c r="AX240">
        <v>-1</v>
      </c>
      <c r="AY240">
        <v>0</v>
      </c>
      <c r="AZ240">
        <v>0</v>
      </c>
      <c r="BA240" t="s">
        <v>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ROUND(Y240*Source!I316,9)</f>
        <v>70</v>
      </c>
      <c r="CY240">
        <f>AA240</f>
        <v>159.32</v>
      </c>
      <c r="CZ240">
        <f>AE240</f>
        <v>159.32</v>
      </c>
      <c r="DA240">
        <f>AI240</f>
        <v>1</v>
      </c>
      <c r="DB240">
        <f>ROUND((((ROUND(AT240*CZ240,2)*1)*1)*1),6)</f>
        <v>15932</v>
      </c>
      <c r="DC240">
        <f>ROUND((((ROUND(AT240*AG240,2)*1)*1)*1),6)</f>
        <v>0</v>
      </c>
      <c r="DD240" t="s">
        <v>3</v>
      </c>
      <c r="DE240" t="s">
        <v>3</v>
      </c>
      <c r="DF240">
        <f t="shared" si="96"/>
        <v>11152.4</v>
      </c>
      <c r="DG240">
        <f t="shared" si="94"/>
        <v>0</v>
      </c>
      <c r="DH240">
        <f t="shared" si="95"/>
        <v>0</v>
      </c>
      <c r="DI240">
        <f t="shared" si="93"/>
        <v>0</v>
      </c>
      <c r="DJ240">
        <f>DF240</f>
        <v>11152.4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ROW(Source!A316)</f>
        <v>316</v>
      </c>
      <c r="B241">
        <v>56661434</v>
      </c>
      <c r="C241">
        <v>56663449</v>
      </c>
      <c r="D241">
        <v>54747402</v>
      </c>
      <c r="E241">
        <v>1</v>
      </c>
      <c r="F241">
        <v>1</v>
      </c>
      <c r="G241">
        <v>1081</v>
      </c>
      <c r="H241">
        <v>3</v>
      </c>
      <c r="I241" t="s">
        <v>1393</v>
      </c>
      <c r="J241" t="s">
        <v>1394</v>
      </c>
      <c r="K241" t="s">
        <v>1395</v>
      </c>
      <c r="L241">
        <v>1354</v>
      </c>
      <c r="N241">
        <v>1010</v>
      </c>
      <c r="O241" t="s">
        <v>398</v>
      </c>
      <c r="P241" t="s">
        <v>398</v>
      </c>
      <c r="Q241">
        <v>1</v>
      </c>
      <c r="W241">
        <v>0</v>
      </c>
      <c r="X241">
        <v>451408244</v>
      </c>
      <c r="Y241">
        <f>(((AT241*1)*1)*1)</f>
        <v>0.02</v>
      </c>
      <c r="AA241">
        <v>7.74</v>
      </c>
      <c r="AB241">
        <v>0</v>
      </c>
      <c r="AC241">
        <v>0</v>
      </c>
      <c r="AD241">
        <v>0</v>
      </c>
      <c r="AE241">
        <v>7.74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0.02</v>
      </c>
      <c r="AU241" t="s">
        <v>105</v>
      </c>
      <c r="AV241">
        <v>0</v>
      </c>
      <c r="AW241">
        <v>2</v>
      </c>
      <c r="AX241">
        <v>56663467</v>
      </c>
      <c r="AY241">
        <v>1</v>
      </c>
      <c r="AZ241">
        <v>0</v>
      </c>
      <c r="BA241">
        <v>312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ROUND(Y241*Source!I316,9)</f>
        <v>1.4E-2</v>
      </c>
      <c r="CY241">
        <f>AA241</f>
        <v>7.74</v>
      </c>
      <c r="CZ241">
        <f>AE241</f>
        <v>7.74</v>
      </c>
      <c r="DA241">
        <f>AI241</f>
        <v>1</v>
      </c>
      <c r="DB241">
        <f>ROUND((((ROUND(AT241*CZ241,2)*1)*1)*1),6)</f>
        <v>0.15</v>
      </c>
      <c r="DC241">
        <f>ROUND((((ROUND(AT241*AG241,2)*1)*1)*1),6)</f>
        <v>0</v>
      </c>
      <c r="DD241" t="s">
        <v>3</v>
      </c>
      <c r="DE241" t="s">
        <v>3</v>
      </c>
      <c r="DF241">
        <f t="shared" si="96"/>
        <v>0.11</v>
      </c>
      <c r="DG241">
        <f t="shared" si="94"/>
        <v>0</v>
      </c>
      <c r="DH241">
        <f t="shared" si="95"/>
        <v>0</v>
      </c>
      <c r="DI241">
        <f t="shared" si="93"/>
        <v>0</v>
      </c>
      <c r="DJ241">
        <f>DF241</f>
        <v>0.11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ROW(Source!A316)</f>
        <v>316</v>
      </c>
      <c r="B242">
        <v>56661434</v>
      </c>
      <c r="C242">
        <v>56663449</v>
      </c>
      <c r="D242">
        <v>54747352</v>
      </c>
      <c r="E242">
        <v>1</v>
      </c>
      <c r="F242">
        <v>1</v>
      </c>
      <c r="G242">
        <v>1081</v>
      </c>
      <c r="H242">
        <v>3</v>
      </c>
      <c r="I242" t="s">
        <v>1384</v>
      </c>
      <c r="J242" t="s">
        <v>1385</v>
      </c>
      <c r="K242" t="s">
        <v>1386</v>
      </c>
      <c r="L242">
        <v>1354</v>
      </c>
      <c r="N242">
        <v>1010</v>
      </c>
      <c r="O242" t="s">
        <v>398</v>
      </c>
      <c r="P242" t="s">
        <v>398</v>
      </c>
      <c r="Q242">
        <v>1</v>
      </c>
      <c r="W242">
        <v>0</v>
      </c>
      <c r="X242">
        <v>-1452932200</v>
      </c>
      <c r="Y242">
        <f>(((AT242*1)*1)*1)</f>
        <v>3.33</v>
      </c>
      <c r="AA242">
        <v>4.3600000000000003</v>
      </c>
      <c r="AB242">
        <v>0</v>
      </c>
      <c r="AC242">
        <v>0</v>
      </c>
      <c r="AD242">
        <v>0</v>
      </c>
      <c r="AE242">
        <v>4.3600000000000003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3.33</v>
      </c>
      <c r="AU242" t="s">
        <v>105</v>
      </c>
      <c r="AV242">
        <v>0</v>
      </c>
      <c r="AW242">
        <v>2</v>
      </c>
      <c r="AX242">
        <v>56663468</v>
      </c>
      <c r="AY242">
        <v>1</v>
      </c>
      <c r="AZ242">
        <v>0</v>
      </c>
      <c r="BA242">
        <v>313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ROUND(Y242*Source!I316,9)</f>
        <v>2.331</v>
      </c>
      <c r="CY242">
        <f>AA242</f>
        <v>4.3600000000000003</v>
      </c>
      <c r="CZ242">
        <f>AE242</f>
        <v>4.3600000000000003</v>
      </c>
      <c r="DA242">
        <f>AI242</f>
        <v>1</v>
      </c>
      <c r="DB242">
        <f>ROUND((((ROUND(AT242*CZ242,2)*1)*1)*1),6)</f>
        <v>14.52</v>
      </c>
      <c r="DC242">
        <f>ROUND((((ROUND(AT242*AG242,2)*1)*1)*1),6)</f>
        <v>0</v>
      </c>
      <c r="DD242" t="s">
        <v>3</v>
      </c>
      <c r="DE242" t="s">
        <v>3</v>
      </c>
      <c r="DF242">
        <f t="shared" si="96"/>
        <v>10.16</v>
      </c>
      <c r="DG242">
        <f t="shared" si="94"/>
        <v>0</v>
      </c>
      <c r="DH242">
        <f t="shared" si="95"/>
        <v>0</v>
      </c>
      <c r="DI242">
        <f t="shared" si="93"/>
        <v>0</v>
      </c>
      <c r="DJ242">
        <f>DF242</f>
        <v>10.16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ROW(Source!A317)</f>
        <v>317</v>
      </c>
      <c r="B243">
        <v>56661436</v>
      </c>
      <c r="C243">
        <v>56663449</v>
      </c>
      <c r="D243">
        <v>54702434</v>
      </c>
      <c r="E243">
        <v>1081</v>
      </c>
      <c r="F243">
        <v>1</v>
      </c>
      <c r="G243">
        <v>1081</v>
      </c>
      <c r="H243">
        <v>1</v>
      </c>
      <c r="I243" t="s">
        <v>1317</v>
      </c>
      <c r="J243" t="s">
        <v>3</v>
      </c>
      <c r="K243" t="s">
        <v>1318</v>
      </c>
      <c r="L243">
        <v>1191</v>
      </c>
      <c r="N243">
        <v>1013</v>
      </c>
      <c r="O243" t="s">
        <v>1319</v>
      </c>
      <c r="P243" t="s">
        <v>1319</v>
      </c>
      <c r="Q243">
        <v>1</v>
      </c>
      <c r="W243">
        <v>0</v>
      </c>
      <c r="X243">
        <v>476480486</v>
      </c>
      <c r="Y243">
        <f>(((AT243*1.2)*1.15)*1.05)</f>
        <v>28.95102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5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19.98</v>
      </c>
      <c r="AU243" t="s">
        <v>33</v>
      </c>
      <c r="AV243">
        <v>1</v>
      </c>
      <c r="AW243">
        <v>2</v>
      </c>
      <c r="AX243">
        <v>56663460</v>
      </c>
      <c r="AY243">
        <v>1</v>
      </c>
      <c r="AZ243">
        <v>0</v>
      </c>
      <c r="BA243">
        <v>320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U243">
        <f>ROUND(AT243*Source!I317*AH243*AL243,2)</f>
        <v>0</v>
      </c>
      <c r="CV243">
        <f>ROUND(Y243*Source!I317,9)</f>
        <v>20.265713999999999</v>
      </c>
      <c r="CW243">
        <v>0</v>
      </c>
      <c r="CX243">
        <f>ROUND(Y243*Source!I317,9)</f>
        <v>20.265713999999999</v>
      </c>
      <c r="CY243">
        <f>AD243</f>
        <v>0</v>
      </c>
      <c r="CZ243">
        <f>AH243</f>
        <v>0</v>
      </c>
      <c r="DA243">
        <f>AL243</f>
        <v>1</v>
      </c>
      <c r="DB243">
        <f>ROUND((((ROUND(AT243*CZ243,2)*1.2)*1.15)*1.05),6)</f>
        <v>0</v>
      </c>
      <c r="DC243">
        <f>ROUND((((ROUND(AT243*AG243,2)*1.2)*1.15)*1.05),6)</f>
        <v>0</v>
      </c>
      <c r="DD243" t="s">
        <v>3</v>
      </c>
      <c r="DE243" t="s">
        <v>3</v>
      </c>
      <c r="DF243">
        <f t="shared" si="96"/>
        <v>0</v>
      </c>
      <c r="DG243">
        <f t="shared" si="94"/>
        <v>0</v>
      </c>
      <c r="DH243">
        <f t="shared" si="95"/>
        <v>0</v>
      </c>
      <c r="DI243">
        <f t="shared" si="93"/>
        <v>0</v>
      </c>
      <c r="DJ243">
        <f>DI243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ROW(Source!A317)</f>
        <v>317</v>
      </c>
      <c r="B244">
        <v>56661436</v>
      </c>
      <c r="C244">
        <v>56663449</v>
      </c>
      <c r="D244">
        <v>54768339</v>
      </c>
      <c r="E244">
        <v>1</v>
      </c>
      <c r="F244">
        <v>1</v>
      </c>
      <c r="G244">
        <v>1081</v>
      </c>
      <c r="H244">
        <v>2</v>
      </c>
      <c r="I244" t="s">
        <v>1324</v>
      </c>
      <c r="J244" t="s">
        <v>1325</v>
      </c>
      <c r="K244" t="s">
        <v>1326</v>
      </c>
      <c r="L244">
        <v>1368</v>
      </c>
      <c r="N244">
        <v>1011</v>
      </c>
      <c r="O244" t="s">
        <v>1323</v>
      </c>
      <c r="P244" t="s">
        <v>1323</v>
      </c>
      <c r="Q244">
        <v>1</v>
      </c>
      <c r="W244">
        <v>0</v>
      </c>
      <c r="X244">
        <v>874612079</v>
      </c>
      <c r="Y244">
        <f>(((AT244*1.2)*1.25)*1.05)</f>
        <v>0.36225000000000007</v>
      </c>
      <c r="AA244">
        <v>0</v>
      </c>
      <c r="AB244">
        <v>1513.56</v>
      </c>
      <c r="AC244">
        <v>758.78</v>
      </c>
      <c r="AD244">
        <v>0</v>
      </c>
      <c r="AE244">
        <v>0</v>
      </c>
      <c r="AF244">
        <v>83.1</v>
      </c>
      <c r="AG244">
        <v>12.62</v>
      </c>
      <c r="AH244">
        <v>0</v>
      </c>
      <c r="AI244">
        <v>1</v>
      </c>
      <c r="AJ244">
        <v>17.07</v>
      </c>
      <c r="AK244">
        <v>56.35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0.23</v>
      </c>
      <c r="AU244" t="s">
        <v>32</v>
      </c>
      <c r="AV244">
        <v>0</v>
      </c>
      <c r="AW244">
        <v>2</v>
      </c>
      <c r="AX244">
        <v>56663461</v>
      </c>
      <c r="AY244">
        <v>1</v>
      </c>
      <c r="AZ244">
        <v>0</v>
      </c>
      <c r="BA244">
        <v>321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f>ROUND(Y244*Source!I317*DO244,9)</f>
        <v>3.2001165</v>
      </c>
      <c r="CX244">
        <f>ROUND(Y244*Source!I317,9)</f>
        <v>0.25357499999999999</v>
      </c>
      <c r="CY244">
        <f>AB244</f>
        <v>1513.56</v>
      </c>
      <c r="CZ244">
        <f>AF244</f>
        <v>83.1</v>
      </c>
      <c r="DA244">
        <f>AJ244</f>
        <v>17.07</v>
      </c>
      <c r="DB244">
        <f>ROUND((((ROUND(AT244*CZ244,2)*1.2)*1.25)*1.05),6)</f>
        <v>30.09825</v>
      </c>
      <c r="DC244">
        <f>ROUND((((ROUND(AT244*AG244,2)*1.2)*1.25)*1.05),6)</f>
        <v>4.5674999999999999</v>
      </c>
      <c r="DD244" t="s">
        <v>3</v>
      </c>
      <c r="DE244" t="s">
        <v>3</v>
      </c>
      <c r="DF244">
        <f t="shared" si="96"/>
        <v>0</v>
      </c>
      <c r="DG244">
        <f>ROUND(ROUND(AF244*AJ244,2)*CX244,2)</f>
        <v>359.7</v>
      </c>
      <c r="DH244">
        <f>ROUND(ROUND(AG244*AK244,2)*CX244,2)</f>
        <v>180.33</v>
      </c>
      <c r="DI244">
        <f t="shared" si="93"/>
        <v>0</v>
      </c>
      <c r="DJ244">
        <f>DG244</f>
        <v>359.7</v>
      </c>
      <c r="DK244">
        <v>0</v>
      </c>
      <c r="DL244" t="s">
        <v>1327</v>
      </c>
      <c r="DM244">
        <v>0</v>
      </c>
      <c r="DN244" t="s">
        <v>1319</v>
      </c>
      <c r="DO244">
        <v>12.62</v>
      </c>
    </row>
    <row r="245" spans="1:119" x14ac:dyDescent="0.2">
      <c r="A245">
        <f>ROW(Source!A317)</f>
        <v>317</v>
      </c>
      <c r="B245">
        <v>56661436</v>
      </c>
      <c r="C245">
        <v>56663449</v>
      </c>
      <c r="D245">
        <v>54768393</v>
      </c>
      <c r="E245">
        <v>1</v>
      </c>
      <c r="F245">
        <v>1</v>
      </c>
      <c r="G245">
        <v>1081</v>
      </c>
      <c r="H245">
        <v>2</v>
      </c>
      <c r="I245" t="s">
        <v>1387</v>
      </c>
      <c r="J245" t="s">
        <v>1388</v>
      </c>
      <c r="K245" t="s">
        <v>1389</v>
      </c>
      <c r="L245">
        <v>1368</v>
      </c>
      <c r="N245">
        <v>1011</v>
      </c>
      <c r="O245" t="s">
        <v>1323</v>
      </c>
      <c r="P245" t="s">
        <v>1323</v>
      </c>
      <c r="Q245">
        <v>1</v>
      </c>
      <c r="W245">
        <v>0</v>
      </c>
      <c r="X245">
        <v>-1895752648</v>
      </c>
      <c r="Y245">
        <f>(((AT245*1.2)*1.25)*1.05)</f>
        <v>0.23624999999999999</v>
      </c>
      <c r="AA245">
        <v>0</v>
      </c>
      <c r="AB245">
        <v>7.85</v>
      </c>
      <c r="AC245">
        <v>0</v>
      </c>
      <c r="AD245">
        <v>0</v>
      </c>
      <c r="AE245">
        <v>0</v>
      </c>
      <c r="AF245">
        <v>0.77</v>
      </c>
      <c r="AG245">
        <v>0</v>
      </c>
      <c r="AH245">
        <v>0</v>
      </c>
      <c r="AI245">
        <v>1</v>
      </c>
      <c r="AJ245">
        <v>9.56</v>
      </c>
      <c r="AK245">
        <v>1</v>
      </c>
      <c r="AL245">
        <v>1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0.15</v>
      </c>
      <c r="AU245" t="s">
        <v>32</v>
      </c>
      <c r="AV245">
        <v>0</v>
      </c>
      <c r="AW245">
        <v>2</v>
      </c>
      <c r="AX245">
        <v>56663463</v>
      </c>
      <c r="AY245">
        <v>1</v>
      </c>
      <c r="AZ245">
        <v>0</v>
      </c>
      <c r="BA245">
        <v>322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f>ROUND(Y245*Source!I317*DO245,9)</f>
        <v>0</v>
      </c>
      <c r="CX245">
        <f>ROUND(Y245*Source!I317,9)</f>
        <v>0.16537499999999999</v>
      </c>
      <c r="CY245">
        <f>AB245</f>
        <v>7.85</v>
      </c>
      <c r="CZ245">
        <f>AF245</f>
        <v>0.77</v>
      </c>
      <c r="DA245">
        <f>AJ245</f>
        <v>9.56</v>
      </c>
      <c r="DB245">
        <f>ROUND((((ROUND(AT245*CZ245,2)*1.2)*1.25)*1.05),6)</f>
        <v>0.189</v>
      </c>
      <c r="DC245">
        <f>ROUND((((ROUND(AT245*AG245,2)*1.2)*1.25)*1.05),6)</f>
        <v>0</v>
      </c>
      <c r="DD245" t="s">
        <v>3</v>
      </c>
      <c r="DE245" t="s">
        <v>3</v>
      </c>
      <c r="DF245">
        <f t="shared" si="96"/>
        <v>0</v>
      </c>
      <c r="DG245">
        <f>ROUND(ROUND(AF245*AJ245,2)*CX245,2)</f>
        <v>1.22</v>
      </c>
      <c r="DH245">
        <f>ROUND(ROUND(AG245,2)*CX245,2)</f>
        <v>0</v>
      </c>
      <c r="DI245">
        <f t="shared" si="93"/>
        <v>0</v>
      </c>
      <c r="DJ245">
        <f>DG245</f>
        <v>1.22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ROW(Source!A317)</f>
        <v>317</v>
      </c>
      <c r="B246">
        <v>56661436</v>
      </c>
      <c r="C246">
        <v>56663449</v>
      </c>
      <c r="D246">
        <v>54768400</v>
      </c>
      <c r="E246">
        <v>1</v>
      </c>
      <c r="F246">
        <v>1</v>
      </c>
      <c r="G246">
        <v>1081</v>
      </c>
      <c r="H246">
        <v>2</v>
      </c>
      <c r="I246" t="s">
        <v>1365</v>
      </c>
      <c r="J246" t="s">
        <v>1366</v>
      </c>
      <c r="K246" t="s">
        <v>1367</v>
      </c>
      <c r="L246">
        <v>1368</v>
      </c>
      <c r="N246">
        <v>1011</v>
      </c>
      <c r="O246" t="s">
        <v>1323</v>
      </c>
      <c r="P246" t="s">
        <v>1323</v>
      </c>
      <c r="Q246">
        <v>1</v>
      </c>
      <c r="W246">
        <v>0</v>
      </c>
      <c r="X246">
        <v>-1412866184</v>
      </c>
      <c r="Y246">
        <f>(((AT246*1.2)*1.25)*1.05)</f>
        <v>0.99225000000000008</v>
      </c>
      <c r="AA246">
        <v>0</v>
      </c>
      <c r="AB246">
        <v>4.41</v>
      </c>
      <c r="AC246">
        <v>0</v>
      </c>
      <c r="AD246">
        <v>0</v>
      </c>
      <c r="AE246">
        <v>0</v>
      </c>
      <c r="AF246">
        <v>0.42</v>
      </c>
      <c r="AG246">
        <v>0</v>
      </c>
      <c r="AH246">
        <v>0</v>
      </c>
      <c r="AI246">
        <v>1</v>
      </c>
      <c r="AJ246">
        <v>9.83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0.63</v>
      </c>
      <c r="AU246" t="s">
        <v>32</v>
      </c>
      <c r="AV246">
        <v>0</v>
      </c>
      <c r="AW246">
        <v>2</v>
      </c>
      <c r="AX246">
        <v>56663464</v>
      </c>
      <c r="AY246">
        <v>1</v>
      </c>
      <c r="AZ246">
        <v>0</v>
      </c>
      <c r="BA246">
        <v>323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ROUND(Y246*Source!I317*DO246,9)</f>
        <v>0</v>
      </c>
      <c r="CX246">
        <f>ROUND(Y246*Source!I317,9)</f>
        <v>0.69457500000000005</v>
      </c>
      <c r="CY246">
        <f>AB246</f>
        <v>4.41</v>
      </c>
      <c r="CZ246">
        <f>AF246</f>
        <v>0.42</v>
      </c>
      <c r="DA246">
        <f>AJ246</f>
        <v>9.83</v>
      </c>
      <c r="DB246">
        <f>ROUND((((ROUND(AT246*CZ246,2)*1.2)*1.25)*1.05),6)</f>
        <v>0.40949999999999998</v>
      </c>
      <c r="DC246">
        <f>ROUND((((ROUND(AT246*AG246,2)*1.2)*1.25)*1.05),6)</f>
        <v>0</v>
      </c>
      <c r="DD246" t="s">
        <v>3</v>
      </c>
      <c r="DE246" t="s">
        <v>3</v>
      </c>
      <c r="DF246">
        <f t="shared" si="96"/>
        <v>0</v>
      </c>
      <c r="DG246">
        <f>ROUND(ROUND(AF246*AJ246,2)*CX246,2)</f>
        <v>2.87</v>
      </c>
      <c r="DH246">
        <f>ROUND(ROUND(AG246,2)*CX246,2)</f>
        <v>0</v>
      </c>
      <c r="DI246">
        <f t="shared" si="93"/>
        <v>0</v>
      </c>
      <c r="DJ246">
        <f>DG246</f>
        <v>2.87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ROW(Source!A317)</f>
        <v>317</v>
      </c>
      <c r="B247">
        <v>56661436</v>
      </c>
      <c r="C247">
        <v>56663449</v>
      </c>
      <c r="D247">
        <v>54768426</v>
      </c>
      <c r="E247">
        <v>1</v>
      </c>
      <c r="F247">
        <v>1</v>
      </c>
      <c r="G247">
        <v>1081</v>
      </c>
      <c r="H247">
        <v>2</v>
      </c>
      <c r="I247" t="s">
        <v>1368</v>
      </c>
      <c r="J247" t="s">
        <v>1369</v>
      </c>
      <c r="K247" t="s">
        <v>1370</v>
      </c>
      <c r="L247">
        <v>1368</v>
      </c>
      <c r="N247">
        <v>1011</v>
      </c>
      <c r="O247" t="s">
        <v>1323</v>
      </c>
      <c r="P247" t="s">
        <v>1323</v>
      </c>
      <c r="Q247">
        <v>1</v>
      </c>
      <c r="W247">
        <v>0</v>
      </c>
      <c r="X247">
        <v>-643591644</v>
      </c>
      <c r="Y247">
        <f>(((AT247*1.2)*1.25)*1.05)</f>
        <v>4.5832500000000005</v>
      </c>
      <c r="AA247">
        <v>0</v>
      </c>
      <c r="AB247">
        <v>4.84</v>
      </c>
      <c r="AC247">
        <v>0</v>
      </c>
      <c r="AD247">
        <v>0</v>
      </c>
      <c r="AE247">
        <v>0</v>
      </c>
      <c r="AF247">
        <v>0.47</v>
      </c>
      <c r="AG247">
        <v>0</v>
      </c>
      <c r="AH247">
        <v>0</v>
      </c>
      <c r="AI247">
        <v>1</v>
      </c>
      <c r="AJ247">
        <v>9.66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2.91</v>
      </c>
      <c r="AU247" t="s">
        <v>32</v>
      </c>
      <c r="AV247">
        <v>0</v>
      </c>
      <c r="AW247">
        <v>2</v>
      </c>
      <c r="AX247">
        <v>56663465</v>
      </c>
      <c r="AY247">
        <v>1</v>
      </c>
      <c r="AZ247">
        <v>0</v>
      </c>
      <c r="BA247">
        <v>324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f>ROUND(Y247*Source!I317*DO247,9)</f>
        <v>0</v>
      </c>
      <c r="CX247">
        <f>ROUND(Y247*Source!I317,9)</f>
        <v>3.208275</v>
      </c>
      <c r="CY247">
        <f>AB247</f>
        <v>4.84</v>
      </c>
      <c r="CZ247">
        <f>AF247</f>
        <v>0.47</v>
      </c>
      <c r="DA247">
        <f>AJ247</f>
        <v>9.66</v>
      </c>
      <c r="DB247">
        <f>ROUND((((ROUND(AT247*CZ247,2)*1.2)*1.25)*1.05),6)</f>
        <v>2.1577500000000001</v>
      </c>
      <c r="DC247">
        <f>ROUND((((ROUND(AT247*AG247,2)*1.2)*1.25)*1.05),6)</f>
        <v>0</v>
      </c>
      <c r="DD247" t="s">
        <v>3</v>
      </c>
      <c r="DE247" t="s">
        <v>3</v>
      </c>
      <c r="DF247">
        <f t="shared" si="96"/>
        <v>0</v>
      </c>
      <c r="DG247">
        <f>ROUND(ROUND(AF247*AJ247,2)*CX247,2)</f>
        <v>14.57</v>
      </c>
      <c r="DH247">
        <f>ROUND(ROUND(AG247,2)*CX247,2)</f>
        <v>0</v>
      </c>
      <c r="DI247">
        <f t="shared" si="93"/>
        <v>0</v>
      </c>
      <c r="DJ247">
        <f>DG247</f>
        <v>14.57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ROW(Source!A317)</f>
        <v>317</v>
      </c>
      <c r="B248">
        <v>56661436</v>
      </c>
      <c r="C248">
        <v>56663449</v>
      </c>
      <c r="D248">
        <v>54767573</v>
      </c>
      <c r="E248">
        <v>1</v>
      </c>
      <c r="F248">
        <v>1</v>
      </c>
      <c r="G248">
        <v>1081</v>
      </c>
      <c r="H248">
        <v>2</v>
      </c>
      <c r="I248" t="s">
        <v>1328</v>
      </c>
      <c r="J248" t="s">
        <v>1329</v>
      </c>
      <c r="K248" t="s">
        <v>1330</v>
      </c>
      <c r="L248">
        <v>1368</v>
      </c>
      <c r="N248">
        <v>1011</v>
      </c>
      <c r="O248" t="s">
        <v>1323</v>
      </c>
      <c r="P248" t="s">
        <v>1323</v>
      </c>
      <c r="Q248">
        <v>1</v>
      </c>
      <c r="W248">
        <v>0</v>
      </c>
      <c r="X248">
        <v>-44940208</v>
      </c>
      <c r="Y248">
        <f>(((AT248*1.2)*1.25)*1.05)</f>
        <v>0.378</v>
      </c>
      <c r="AA248">
        <v>0</v>
      </c>
      <c r="AB248">
        <v>2758.65</v>
      </c>
      <c r="AC248">
        <v>1017.92</v>
      </c>
      <c r="AD248">
        <v>0</v>
      </c>
      <c r="AE248">
        <v>0</v>
      </c>
      <c r="AF248">
        <v>179.17</v>
      </c>
      <c r="AG248">
        <v>16.93</v>
      </c>
      <c r="AH248">
        <v>0</v>
      </c>
      <c r="AI248">
        <v>1</v>
      </c>
      <c r="AJ248">
        <v>14.43</v>
      </c>
      <c r="AK248">
        <v>56.35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0.24</v>
      </c>
      <c r="AU248" t="s">
        <v>32</v>
      </c>
      <c r="AV248">
        <v>0</v>
      </c>
      <c r="AW248">
        <v>2</v>
      </c>
      <c r="AX248">
        <v>56663462</v>
      </c>
      <c r="AY248">
        <v>1</v>
      </c>
      <c r="AZ248">
        <v>0</v>
      </c>
      <c r="BA248">
        <v>325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ROUND(Y248*Source!I317*DO248,9)</f>
        <v>4.4796779999999998</v>
      </c>
      <c r="CX248">
        <f>ROUND(Y248*Source!I317,9)</f>
        <v>0.2646</v>
      </c>
      <c r="CY248">
        <f>AB248</f>
        <v>2758.65</v>
      </c>
      <c r="CZ248">
        <f>AF248</f>
        <v>179.17</v>
      </c>
      <c r="DA248">
        <f>AJ248</f>
        <v>14.43</v>
      </c>
      <c r="DB248">
        <f>ROUND((((ROUND(AT248*CZ248,2)*1.2)*1.25)*1.05),6)</f>
        <v>67.724999999999994</v>
      </c>
      <c r="DC248">
        <f>ROUND((((ROUND(AT248*AG248,2)*1.2)*1.25)*1.05),6)</f>
        <v>6.3944999999999999</v>
      </c>
      <c r="DD248" t="s">
        <v>3</v>
      </c>
      <c r="DE248" t="s">
        <v>3</v>
      </c>
      <c r="DF248">
        <f t="shared" si="96"/>
        <v>0</v>
      </c>
      <c r="DG248">
        <f>ROUND(ROUND(AF248*AJ248,2)*CX248,2)</f>
        <v>684.1</v>
      </c>
      <c r="DH248">
        <f>ROUND(ROUND(AG248*AK248,2)*CX248,2)</f>
        <v>252.43</v>
      </c>
      <c r="DI248">
        <f t="shared" si="93"/>
        <v>0</v>
      </c>
      <c r="DJ248">
        <f>DG248</f>
        <v>684.1</v>
      </c>
      <c r="DK248">
        <v>0</v>
      </c>
      <c r="DL248" t="s">
        <v>1327</v>
      </c>
      <c r="DM248">
        <v>0</v>
      </c>
      <c r="DN248" t="s">
        <v>1319</v>
      </c>
      <c r="DO248">
        <v>16.93</v>
      </c>
    </row>
    <row r="249" spans="1:119" x14ac:dyDescent="0.2">
      <c r="A249">
        <f>ROW(Source!A317)</f>
        <v>317</v>
      </c>
      <c r="B249">
        <v>56661436</v>
      </c>
      <c r="C249">
        <v>56663449</v>
      </c>
      <c r="D249">
        <v>54738788</v>
      </c>
      <c r="E249">
        <v>1</v>
      </c>
      <c r="F249">
        <v>1</v>
      </c>
      <c r="G249">
        <v>1081</v>
      </c>
      <c r="H249">
        <v>3</v>
      </c>
      <c r="I249" t="s">
        <v>1390</v>
      </c>
      <c r="J249" t="s">
        <v>1391</v>
      </c>
      <c r="K249" t="s">
        <v>1392</v>
      </c>
      <c r="L249">
        <v>1296</v>
      </c>
      <c r="N249">
        <v>1002</v>
      </c>
      <c r="O249" t="s">
        <v>678</v>
      </c>
      <c r="P249" t="s">
        <v>678</v>
      </c>
      <c r="Q249">
        <v>1</v>
      </c>
      <c r="W249">
        <v>0</v>
      </c>
      <c r="X249">
        <v>1977302506</v>
      </c>
      <c r="Y249">
        <f>(((AT249*1)*1)*1)</f>
        <v>0.05</v>
      </c>
      <c r="AA249">
        <v>410.94</v>
      </c>
      <c r="AB249">
        <v>0</v>
      </c>
      <c r="AC249">
        <v>0</v>
      </c>
      <c r="AD249">
        <v>0</v>
      </c>
      <c r="AE249">
        <v>84.21</v>
      </c>
      <c r="AF249">
        <v>0</v>
      </c>
      <c r="AG249">
        <v>0</v>
      </c>
      <c r="AH249">
        <v>0</v>
      </c>
      <c r="AI249">
        <v>4.88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0.05</v>
      </c>
      <c r="AU249" t="s">
        <v>105</v>
      </c>
      <c r="AV249">
        <v>0</v>
      </c>
      <c r="AW249">
        <v>2</v>
      </c>
      <c r="AX249">
        <v>56663466</v>
      </c>
      <c r="AY249">
        <v>1</v>
      </c>
      <c r="AZ249">
        <v>0</v>
      </c>
      <c r="BA249">
        <v>326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ROUND(Y249*Source!I317,9)</f>
        <v>3.5000000000000003E-2</v>
      </c>
      <c r="CY249">
        <f>AA249</f>
        <v>410.94</v>
      </c>
      <c r="CZ249">
        <f>AE249</f>
        <v>84.21</v>
      </c>
      <c r="DA249">
        <f>AI249</f>
        <v>4.88</v>
      </c>
      <c r="DB249">
        <f>ROUND((((ROUND(AT249*CZ249,2)*1)*1)*1),6)</f>
        <v>4.21</v>
      </c>
      <c r="DC249">
        <f>ROUND((((ROUND(AT249*AG249,2)*1)*1)*1),6)</f>
        <v>0</v>
      </c>
      <c r="DD249" t="s">
        <v>3</v>
      </c>
      <c r="DE249" t="s">
        <v>3</v>
      </c>
      <c r="DF249">
        <f>ROUND(ROUND(AE249*AI249,2)*CX249,2)</f>
        <v>14.38</v>
      </c>
      <c r="DG249">
        <f t="shared" ref="DG249:DG263" si="97">ROUND(ROUND(AF249,2)*CX249,2)</f>
        <v>0</v>
      </c>
      <c r="DH249">
        <f t="shared" ref="DH249:DH263" si="98">ROUND(ROUND(AG249,2)*CX249,2)</f>
        <v>0</v>
      </c>
      <c r="DI249">
        <f t="shared" si="93"/>
        <v>0</v>
      </c>
      <c r="DJ249">
        <f>DF249</f>
        <v>14.38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ROW(Source!A317)</f>
        <v>317</v>
      </c>
      <c r="B250">
        <v>56661436</v>
      </c>
      <c r="C250">
        <v>56663449</v>
      </c>
      <c r="D250">
        <v>54758411</v>
      </c>
      <c r="E250">
        <v>1</v>
      </c>
      <c r="F250">
        <v>1</v>
      </c>
      <c r="G250">
        <v>1081</v>
      </c>
      <c r="H250">
        <v>3</v>
      </c>
      <c r="I250" t="s">
        <v>375</v>
      </c>
      <c r="J250" t="s">
        <v>377</v>
      </c>
      <c r="K250" t="s">
        <v>376</v>
      </c>
      <c r="L250">
        <v>1327</v>
      </c>
      <c r="N250">
        <v>1005</v>
      </c>
      <c r="O250" t="s">
        <v>329</v>
      </c>
      <c r="P250" t="s">
        <v>329</v>
      </c>
      <c r="Q250">
        <v>1</v>
      </c>
      <c r="W250">
        <v>0</v>
      </c>
      <c r="X250">
        <v>8370033</v>
      </c>
      <c r="Y250">
        <f>(((AT250*1)*1)*1)</f>
        <v>100</v>
      </c>
      <c r="AA250">
        <v>1067.44</v>
      </c>
      <c r="AB250">
        <v>0</v>
      </c>
      <c r="AC250">
        <v>0</v>
      </c>
      <c r="AD250">
        <v>0</v>
      </c>
      <c r="AE250">
        <v>159.32</v>
      </c>
      <c r="AF250">
        <v>0</v>
      </c>
      <c r="AG250">
        <v>0</v>
      </c>
      <c r="AH250">
        <v>0</v>
      </c>
      <c r="AI250">
        <v>6.7</v>
      </c>
      <c r="AJ250">
        <v>1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 t="s">
        <v>3</v>
      </c>
      <c r="AT250">
        <v>100</v>
      </c>
      <c r="AU250" t="s">
        <v>105</v>
      </c>
      <c r="AV250">
        <v>0</v>
      </c>
      <c r="AW250">
        <v>1</v>
      </c>
      <c r="AX250">
        <v>-1</v>
      </c>
      <c r="AY250">
        <v>0</v>
      </c>
      <c r="AZ250">
        <v>0</v>
      </c>
      <c r="BA250" t="s">
        <v>3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ROUND(Y250*Source!I317,9)</f>
        <v>70</v>
      </c>
      <c r="CY250">
        <f>AA250</f>
        <v>1067.44</v>
      </c>
      <c r="CZ250">
        <f>AE250</f>
        <v>159.32</v>
      </c>
      <c r="DA250">
        <f>AI250</f>
        <v>6.7</v>
      </c>
      <c r="DB250">
        <f>ROUND((((ROUND(AT250*CZ250,2)*1)*1)*1),6)</f>
        <v>15932</v>
      </c>
      <c r="DC250">
        <f>ROUND((((ROUND(AT250*AG250,2)*1)*1)*1),6)</f>
        <v>0</v>
      </c>
      <c r="DD250" t="s">
        <v>3</v>
      </c>
      <c r="DE250" t="s">
        <v>3</v>
      </c>
      <c r="DF250">
        <f>ROUND(ROUND(AE250*AI250,2)*CX250,2)</f>
        <v>74720.800000000003</v>
      </c>
      <c r="DG250">
        <f t="shared" si="97"/>
        <v>0</v>
      </c>
      <c r="DH250">
        <f t="shared" si="98"/>
        <v>0</v>
      </c>
      <c r="DI250">
        <f t="shared" si="93"/>
        <v>0</v>
      </c>
      <c r="DJ250">
        <f>DF250</f>
        <v>74720.800000000003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ROW(Source!A317)</f>
        <v>317</v>
      </c>
      <c r="B251">
        <v>56661436</v>
      </c>
      <c r="C251">
        <v>56663449</v>
      </c>
      <c r="D251">
        <v>54747402</v>
      </c>
      <c r="E251">
        <v>1</v>
      </c>
      <c r="F251">
        <v>1</v>
      </c>
      <c r="G251">
        <v>1081</v>
      </c>
      <c r="H251">
        <v>3</v>
      </c>
      <c r="I251" t="s">
        <v>1393</v>
      </c>
      <c r="J251" t="s">
        <v>1394</v>
      </c>
      <c r="K251" t="s">
        <v>1395</v>
      </c>
      <c r="L251">
        <v>1354</v>
      </c>
      <c r="N251">
        <v>1010</v>
      </c>
      <c r="O251" t="s">
        <v>398</v>
      </c>
      <c r="P251" t="s">
        <v>398</v>
      </c>
      <c r="Q251">
        <v>1</v>
      </c>
      <c r="W251">
        <v>0</v>
      </c>
      <c r="X251">
        <v>451408244</v>
      </c>
      <c r="Y251">
        <f>(((AT251*1)*1)*1)</f>
        <v>0.02</v>
      </c>
      <c r="AA251">
        <v>152.94</v>
      </c>
      <c r="AB251">
        <v>0</v>
      </c>
      <c r="AC251">
        <v>0</v>
      </c>
      <c r="AD251">
        <v>0</v>
      </c>
      <c r="AE251">
        <v>7.74</v>
      </c>
      <c r="AF251">
        <v>0</v>
      </c>
      <c r="AG251">
        <v>0</v>
      </c>
      <c r="AH251">
        <v>0</v>
      </c>
      <c r="AI251">
        <v>19.760000000000002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0.02</v>
      </c>
      <c r="AU251" t="s">
        <v>105</v>
      </c>
      <c r="AV251">
        <v>0</v>
      </c>
      <c r="AW251">
        <v>2</v>
      </c>
      <c r="AX251">
        <v>56663467</v>
      </c>
      <c r="AY251">
        <v>1</v>
      </c>
      <c r="AZ251">
        <v>0</v>
      </c>
      <c r="BA251">
        <v>327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ROUND(Y251*Source!I317,9)</f>
        <v>1.4E-2</v>
      </c>
      <c r="CY251">
        <f>AA251</f>
        <v>152.94</v>
      </c>
      <c r="CZ251">
        <f>AE251</f>
        <v>7.74</v>
      </c>
      <c r="DA251">
        <f>AI251</f>
        <v>19.760000000000002</v>
      </c>
      <c r="DB251">
        <f>ROUND((((ROUND(AT251*CZ251,2)*1)*1)*1),6)</f>
        <v>0.15</v>
      </c>
      <c r="DC251">
        <f>ROUND((((ROUND(AT251*AG251,2)*1)*1)*1),6)</f>
        <v>0</v>
      </c>
      <c r="DD251" t="s">
        <v>3</v>
      </c>
      <c r="DE251" t="s">
        <v>3</v>
      </c>
      <c r="DF251">
        <f>ROUND(ROUND(AE251*AI251,2)*CX251,2)</f>
        <v>2.14</v>
      </c>
      <c r="DG251">
        <f t="shared" si="97"/>
        <v>0</v>
      </c>
      <c r="DH251">
        <f t="shared" si="98"/>
        <v>0</v>
      </c>
      <c r="DI251">
        <f t="shared" si="93"/>
        <v>0</v>
      </c>
      <c r="DJ251">
        <f>DF251</f>
        <v>2.14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ROW(Source!A317)</f>
        <v>317</v>
      </c>
      <c r="B252">
        <v>56661436</v>
      </c>
      <c r="C252">
        <v>56663449</v>
      </c>
      <c r="D252">
        <v>54747352</v>
      </c>
      <c r="E252">
        <v>1</v>
      </c>
      <c r="F252">
        <v>1</v>
      </c>
      <c r="G252">
        <v>1081</v>
      </c>
      <c r="H252">
        <v>3</v>
      </c>
      <c r="I252" t="s">
        <v>1384</v>
      </c>
      <c r="J252" t="s">
        <v>1385</v>
      </c>
      <c r="K252" t="s">
        <v>1386</v>
      </c>
      <c r="L252">
        <v>1354</v>
      </c>
      <c r="N252">
        <v>1010</v>
      </c>
      <c r="O252" t="s">
        <v>398</v>
      </c>
      <c r="P252" t="s">
        <v>398</v>
      </c>
      <c r="Q252">
        <v>1</v>
      </c>
      <c r="W252">
        <v>0</v>
      </c>
      <c r="X252">
        <v>-1452932200</v>
      </c>
      <c r="Y252">
        <f>(((AT252*1)*1)*1)</f>
        <v>3.33</v>
      </c>
      <c r="AA252">
        <v>13.39</v>
      </c>
      <c r="AB252">
        <v>0</v>
      </c>
      <c r="AC252">
        <v>0</v>
      </c>
      <c r="AD252">
        <v>0</v>
      </c>
      <c r="AE252">
        <v>4.3600000000000003</v>
      </c>
      <c r="AF252">
        <v>0</v>
      </c>
      <c r="AG252">
        <v>0</v>
      </c>
      <c r="AH252">
        <v>0</v>
      </c>
      <c r="AI252">
        <v>3.07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3.33</v>
      </c>
      <c r="AU252" t="s">
        <v>105</v>
      </c>
      <c r="AV252">
        <v>0</v>
      </c>
      <c r="AW252">
        <v>2</v>
      </c>
      <c r="AX252">
        <v>56663468</v>
      </c>
      <c r="AY252">
        <v>1</v>
      </c>
      <c r="AZ252">
        <v>0</v>
      </c>
      <c r="BA252">
        <v>328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ROUND(Y252*Source!I317,9)</f>
        <v>2.331</v>
      </c>
      <c r="CY252">
        <f>AA252</f>
        <v>13.39</v>
      </c>
      <c r="CZ252">
        <f>AE252</f>
        <v>4.3600000000000003</v>
      </c>
      <c r="DA252">
        <f>AI252</f>
        <v>3.07</v>
      </c>
      <c r="DB252">
        <f>ROUND((((ROUND(AT252*CZ252,2)*1)*1)*1),6)</f>
        <v>14.52</v>
      </c>
      <c r="DC252">
        <f>ROUND((((ROUND(AT252*AG252,2)*1)*1)*1),6)</f>
        <v>0</v>
      </c>
      <c r="DD252" t="s">
        <v>3</v>
      </c>
      <c r="DE252" t="s">
        <v>3</v>
      </c>
      <c r="DF252">
        <f>ROUND(ROUND(AE252*AI252,2)*CX252,2)</f>
        <v>31.21</v>
      </c>
      <c r="DG252">
        <f t="shared" si="97"/>
        <v>0</v>
      </c>
      <c r="DH252">
        <f t="shared" si="98"/>
        <v>0</v>
      </c>
      <c r="DI252">
        <f t="shared" si="93"/>
        <v>0</v>
      </c>
      <c r="DJ252">
        <f>DF252</f>
        <v>31.21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ROW(Source!A320)</f>
        <v>320</v>
      </c>
      <c r="B253">
        <v>56661434</v>
      </c>
      <c r="C253">
        <v>56663476</v>
      </c>
      <c r="D253">
        <v>54702434</v>
      </c>
      <c r="E253">
        <v>1081</v>
      </c>
      <c r="F253">
        <v>1</v>
      </c>
      <c r="G253">
        <v>1081</v>
      </c>
      <c r="H253">
        <v>1</v>
      </c>
      <c r="I253" t="s">
        <v>1317</v>
      </c>
      <c r="J253" t="s">
        <v>3</v>
      </c>
      <c r="K253" t="s">
        <v>1318</v>
      </c>
      <c r="L253">
        <v>1191</v>
      </c>
      <c r="N253">
        <v>1013</v>
      </c>
      <c r="O253" t="s">
        <v>1319</v>
      </c>
      <c r="P253" t="s">
        <v>1319</v>
      </c>
      <c r="Q253">
        <v>1</v>
      </c>
      <c r="W253">
        <v>0</v>
      </c>
      <c r="X253">
        <v>476480486</v>
      </c>
      <c r="Y253">
        <f>(((AT253*1.2)*1.15)*1.05)</f>
        <v>22.966649999999998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15.85</v>
      </c>
      <c r="AU253" t="s">
        <v>33</v>
      </c>
      <c r="AV253">
        <v>1</v>
      </c>
      <c r="AW253">
        <v>2</v>
      </c>
      <c r="AX253">
        <v>56663487</v>
      </c>
      <c r="AY253">
        <v>1</v>
      </c>
      <c r="AZ253">
        <v>0</v>
      </c>
      <c r="BA253">
        <v>335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U253">
        <f>ROUND(AT253*Source!I320*AH253*AL253,2)</f>
        <v>0</v>
      </c>
      <c r="CV253">
        <f>ROUND(Y253*Source!I320,9)</f>
        <v>1.6076655</v>
      </c>
      <c r="CW253">
        <v>0</v>
      </c>
      <c r="CX253">
        <f>ROUND(Y253*Source!I320,9)</f>
        <v>1.6076655</v>
      </c>
      <c r="CY253">
        <f>AD253</f>
        <v>0</v>
      </c>
      <c r="CZ253">
        <f>AH253</f>
        <v>0</v>
      </c>
      <c r="DA253">
        <f>AL253</f>
        <v>1</v>
      </c>
      <c r="DB253">
        <f>ROUND((((ROUND(AT253*CZ253,2)*1.2)*1.15)*1.05),6)</f>
        <v>0</v>
      </c>
      <c r="DC253">
        <f>ROUND((((ROUND(AT253*AG253,2)*1.2)*1.15)*1.05),6)</f>
        <v>0</v>
      </c>
      <c r="DD253" t="s">
        <v>3</v>
      </c>
      <c r="DE253" t="s">
        <v>3</v>
      </c>
      <c r="DF253">
        <f t="shared" ref="DF253:DF268" si="99">ROUND(ROUND(AE253,2)*CX253,2)</f>
        <v>0</v>
      </c>
      <c r="DG253">
        <f t="shared" si="97"/>
        <v>0</v>
      </c>
      <c r="DH253">
        <f t="shared" si="98"/>
        <v>0</v>
      </c>
      <c r="DI253">
        <f t="shared" si="93"/>
        <v>0</v>
      </c>
      <c r="DJ253">
        <f>DI253</f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ROW(Source!A320)</f>
        <v>320</v>
      </c>
      <c r="B254">
        <v>56661434</v>
      </c>
      <c r="C254">
        <v>56663476</v>
      </c>
      <c r="D254">
        <v>54768339</v>
      </c>
      <c r="E254">
        <v>1</v>
      </c>
      <c r="F254">
        <v>1</v>
      </c>
      <c r="G254">
        <v>1081</v>
      </c>
      <c r="H254">
        <v>2</v>
      </c>
      <c r="I254" t="s">
        <v>1324</v>
      </c>
      <c r="J254" t="s">
        <v>1325</v>
      </c>
      <c r="K254" t="s">
        <v>1326</v>
      </c>
      <c r="L254">
        <v>1368</v>
      </c>
      <c r="N254">
        <v>1011</v>
      </c>
      <c r="O254" t="s">
        <v>1323</v>
      </c>
      <c r="P254" t="s">
        <v>1323</v>
      </c>
      <c r="Q254">
        <v>1</v>
      </c>
      <c r="W254">
        <v>0</v>
      </c>
      <c r="X254">
        <v>874612079</v>
      </c>
      <c r="Y254">
        <f>(((AT254*1.2)*1.25)*1.05)</f>
        <v>0.36225000000000007</v>
      </c>
      <c r="AA254">
        <v>0</v>
      </c>
      <c r="AB254">
        <v>88.67</v>
      </c>
      <c r="AC254">
        <v>13.47</v>
      </c>
      <c r="AD254">
        <v>0</v>
      </c>
      <c r="AE254">
        <v>0</v>
      </c>
      <c r="AF254">
        <v>83.1</v>
      </c>
      <c r="AG254">
        <v>12.62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0.23</v>
      </c>
      <c r="AU254" t="s">
        <v>32</v>
      </c>
      <c r="AV254">
        <v>0</v>
      </c>
      <c r="AW254">
        <v>2</v>
      </c>
      <c r="AX254">
        <v>56663488</v>
      </c>
      <c r="AY254">
        <v>1</v>
      </c>
      <c r="AZ254">
        <v>0</v>
      </c>
      <c r="BA254">
        <v>336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f>ROUND(Y254*Source!I320*DO254,9)</f>
        <v>0.32001164999999998</v>
      </c>
      <c r="CX254">
        <f>ROUND(Y254*Source!I320,9)</f>
        <v>2.5357500000000002E-2</v>
      </c>
      <c r="CY254">
        <f>AB254</f>
        <v>88.67</v>
      </c>
      <c r="CZ254">
        <f>AF254</f>
        <v>83.1</v>
      </c>
      <c r="DA254">
        <f>AJ254</f>
        <v>1</v>
      </c>
      <c r="DB254">
        <f>ROUND((((ROUND(AT254*CZ254,2)*1.2)*1.25)*1.05),6)</f>
        <v>30.09825</v>
      </c>
      <c r="DC254">
        <f>ROUND((((ROUND(AT254*AG254,2)*1.2)*1.25)*1.05),6)</f>
        <v>4.5674999999999999</v>
      </c>
      <c r="DD254" t="s">
        <v>3</v>
      </c>
      <c r="DE254" t="s">
        <v>3</v>
      </c>
      <c r="DF254">
        <f t="shared" si="99"/>
        <v>0</v>
      </c>
      <c r="DG254">
        <f t="shared" si="97"/>
        <v>2.11</v>
      </c>
      <c r="DH254">
        <f t="shared" si="98"/>
        <v>0.32</v>
      </c>
      <c r="DI254">
        <f t="shared" si="93"/>
        <v>0</v>
      </c>
      <c r="DJ254">
        <f>DG254</f>
        <v>2.11</v>
      </c>
      <c r="DK254">
        <v>0</v>
      </c>
      <c r="DL254" t="s">
        <v>1327</v>
      </c>
      <c r="DM254">
        <v>0</v>
      </c>
      <c r="DN254" t="s">
        <v>1319</v>
      </c>
      <c r="DO254">
        <v>12.62</v>
      </c>
    </row>
    <row r="255" spans="1:119" x14ac:dyDescent="0.2">
      <c r="A255">
        <f>ROW(Source!A320)</f>
        <v>320</v>
      </c>
      <c r="B255">
        <v>56661434</v>
      </c>
      <c r="C255">
        <v>56663476</v>
      </c>
      <c r="D255">
        <v>54768393</v>
      </c>
      <c r="E255">
        <v>1</v>
      </c>
      <c r="F255">
        <v>1</v>
      </c>
      <c r="G255">
        <v>1081</v>
      </c>
      <c r="H255">
        <v>2</v>
      </c>
      <c r="I255" t="s">
        <v>1387</v>
      </c>
      <c r="J255" t="s">
        <v>1388</v>
      </c>
      <c r="K255" t="s">
        <v>1389</v>
      </c>
      <c r="L255">
        <v>1368</v>
      </c>
      <c r="N255">
        <v>1011</v>
      </c>
      <c r="O255" t="s">
        <v>1323</v>
      </c>
      <c r="P255" t="s">
        <v>1323</v>
      </c>
      <c r="Q255">
        <v>1</v>
      </c>
      <c r="W255">
        <v>0</v>
      </c>
      <c r="X255">
        <v>-1895752648</v>
      </c>
      <c r="Y255">
        <f>(((AT255*1.2)*1.25)*1.05)</f>
        <v>0.20475000000000002</v>
      </c>
      <c r="AA255">
        <v>0</v>
      </c>
      <c r="AB255">
        <v>0.82</v>
      </c>
      <c r="AC255">
        <v>0</v>
      </c>
      <c r="AD255">
        <v>0</v>
      </c>
      <c r="AE255">
        <v>0</v>
      </c>
      <c r="AF255">
        <v>0.77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0.13</v>
      </c>
      <c r="AU255" t="s">
        <v>32</v>
      </c>
      <c r="AV255">
        <v>0</v>
      </c>
      <c r="AW255">
        <v>2</v>
      </c>
      <c r="AX255">
        <v>56663490</v>
      </c>
      <c r="AY255">
        <v>1</v>
      </c>
      <c r="AZ255">
        <v>0</v>
      </c>
      <c r="BA255">
        <v>337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f>ROUND(Y255*Source!I320*DO255,9)</f>
        <v>0</v>
      </c>
      <c r="CX255">
        <f>ROUND(Y255*Source!I320,9)</f>
        <v>1.43325E-2</v>
      </c>
      <c r="CY255">
        <f>AB255</f>
        <v>0.82</v>
      </c>
      <c r="CZ255">
        <f>AF255</f>
        <v>0.77</v>
      </c>
      <c r="DA255">
        <f>AJ255</f>
        <v>1</v>
      </c>
      <c r="DB255">
        <f>ROUND((((ROUND(AT255*CZ255,2)*1.2)*1.25)*1.05),6)</f>
        <v>0.1575</v>
      </c>
      <c r="DC255">
        <f>ROUND((((ROUND(AT255*AG255,2)*1.2)*1.25)*1.05),6)</f>
        <v>0</v>
      </c>
      <c r="DD255" t="s">
        <v>3</v>
      </c>
      <c r="DE255" t="s">
        <v>3</v>
      </c>
      <c r="DF255">
        <f t="shared" si="99"/>
        <v>0</v>
      </c>
      <c r="DG255">
        <f t="shared" si="97"/>
        <v>0.01</v>
      </c>
      <c r="DH255">
        <f t="shared" si="98"/>
        <v>0</v>
      </c>
      <c r="DI255">
        <f t="shared" si="93"/>
        <v>0</v>
      </c>
      <c r="DJ255">
        <f>DG255</f>
        <v>0.01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ROW(Source!A320)</f>
        <v>320</v>
      </c>
      <c r="B256">
        <v>56661434</v>
      </c>
      <c r="C256">
        <v>56663476</v>
      </c>
      <c r="D256">
        <v>54768400</v>
      </c>
      <c r="E256">
        <v>1</v>
      </c>
      <c r="F256">
        <v>1</v>
      </c>
      <c r="G256">
        <v>1081</v>
      </c>
      <c r="H256">
        <v>2</v>
      </c>
      <c r="I256" t="s">
        <v>1365</v>
      </c>
      <c r="J256" t="s">
        <v>1366</v>
      </c>
      <c r="K256" t="s">
        <v>1367</v>
      </c>
      <c r="L256">
        <v>1368</v>
      </c>
      <c r="N256">
        <v>1011</v>
      </c>
      <c r="O256" t="s">
        <v>1323</v>
      </c>
      <c r="P256" t="s">
        <v>1323</v>
      </c>
      <c r="Q256">
        <v>1</v>
      </c>
      <c r="W256">
        <v>0</v>
      </c>
      <c r="X256">
        <v>-1412866184</v>
      </c>
      <c r="Y256">
        <f>(((AT256*1.2)*1.25)*1.05)</f>
        <v>0.88200000000000012</v>
      </c>
      <c r="AA256">
        <v>0</v>
      </c>
      <c r="AB256">
        <v>0.45</v>
      </c>
      <c r="AC256">
        <v>0</v>
      </c>
      <c r="AD256">
        <v>0</v>
      </c>
      <c r="AE256">
        <v>0</v>
      </c>
      <c r="AF256">
        <v>0.42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0.56000000000000005</v>
      </c>
      <c r="AU256" t="s">
        <v>32</v>
      </c>
      <c r="AV256">
        <v>0</v>
      </c>
      <c r="AW256">
        <v>2</v>
      </c>
      <c r="AX256">
        <v>56663491</v>
      </c>
      <c r="AY256">
        <v>1</v>
      </c>
      <c r="AZ256">
        <v>0</v>
      </c>
      <c r="BA256">
        <v>338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ROUND(Y256*Source!I320*DO256,9)</f>
        <v>0</v>
      </c>
      <c r="CX256">
        <f>ROUND(Y256*Source!I320,9)</f>
        <v>6.1740000000000003E-2</v>
      </c>
      <c r="CY256">
        <f>AB256</f>
        <v>0.45</v>
      </c>
      <c r="CZ256">
        <f>AF256</f>
        <v>0.42</v>
      </c>
      <c r="DA256">
        <f>AJ256</f>
        <v>1</v>
      </c>
      <c r="DB256">
        <f>ROUND((((ROUND(AT256*CZ256,2)*1.2)*1.25)*1.05),6)</f>
        <v>0.378</v>
      </c>
      <c r="DC256">
        <f>ROUND((((ROUND(AT256*AG256,2)*1.2)*1.25)*1.05),6)</f>
        <v>0</v>
      </c>
      <c r="DD256" t="s">
        <v>3</v>
      </c>
      <c r="DE256" t="s">
        <v>3</v>
      </c>
      <c r="DF256">
        <f t="shared" si="99"/>
        <v>0</v>
      </c>
      <c r="DG256">
        <f t="shared" si="97"/>
        <v>0.03</v>
      </c>
      <c r="DH256">
        <f t="shared" si="98"/>
        <v>0</v>
      </c>
      <c r="DI256">
        <f t="shared" si="93"/>
        <v>0</v>
      </c>
      <c r="DJ256">
        <f>DG256</f>
        <v>0.03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ROW(Source!A320)</f>
        <v>320</v>
      </c>
      <c r="B257">
        <v>56661434</v>
      </c>
      <c r="C257">
        <v>56663476</v>
      </c>
      <c r="D257">
        <v>54768426</v>
      </c>
      <c r="E257">
        <v>1</v>
      </c>
      <c r="F257">
        <v>1</v>
      </c>
      <c r="G257">
        <v>1081</v>
      </c>
      <c r="H257">
        <v>2</v>
      </c>
      <c r="I257" t="s">
        <v>1368</v>
      </c>
      <c r="J257" t="s">
        <v>1369</v>
      </c>
      <c r="K257" t="s">
        <v>1370</v>
      </c>
      <c r="L257">
        <v>1368</v>
      </c>
      <c r="N257">
        <v>1011</v>
      </c>
      <c r="O257" t="s">
        <v>1323</v>
      </c>
      <c r="P257" t="s">
        <v>1323</v>
      </c>
      <c r="Q257">
        <v>1</v>
      </c>
      <c r="W257">
        <v>0</v>
      </c>
      <c r="X257">
        <v>-643591644</v>
      </c>
      <c r="Y257">
        <f>(((AT257*1.2)*1.25)*1.05)</f>
        <v>4.1737500000000001</v>
      </c>
      <c r="AA257">
        <v>0</v>
      </c>
      <c r="AB257">
        <v>0.5</v>
      </c>
      <c r="AC257">
        <v>0</v>
      </c>
      <c r="AD257">
        <v>0</v>
      </c>
      <c r="AE257">
        <v>0</v>
      </c>
      <c r="AF257">
        <v>0.47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2.65</v>
      </c>
      <c r="AU257" t="s">
        <v>32</v>
      </c>
      <c r="AV257">
        <v>0</v>
      </c>
      <c r="AW257">
        <v>2</v>
      </c>
      <c r="AX257">
        <v>56663492</v>
      </c>
      <c r="AY257">
        <v>1</v>
      </c>
      <c r="AZ257">
        <v>0</v>
      </c>
      <c r="BA257">
        <v>339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ROUND(Y257*Source!I320*DO257,9)</f>
        <v>0</v>
      </c>
      <c r="CX257">
        <f>ROUND(Y257*Source!I320,9)</f>
        <v>0.29216249999999999</v>
      </c>
      <c r="CY257">
        <f>AB257</f>
        <v>0.5</v>
      </c>
      <c r="CZ257">
        <f>AF257</f>
        <v>0.47</v>
      </c>
      <c r="DA257">
        <f>AJ257</f>
        <v>1</v>
      </c>
      <c r="DB257">
        <f>ROUND((((ROUND(AT257*CZ257,2)*1.2)*1.25)*1.05),6)</f>
        <v>1.96875</v>
      </c>
      <c r="DC257">
        <f>ROUND((((ROUND(AT257*AG257,2)*1.2)*1.25)*1.05),6)</f>
        <v>0</v>
      </c>
      <c r="DD257" t="s">
        <v>3</v>
      </c>
      <c r="DE257" t="s">
        <v>3</v>
      </c>
      <c r="DF257">
        <f t="shared" si="99"/>
        <v>0</v>
      </c>
      <c r="DG257">
        <f t="shared" si="97"/>
        <v>0.14000000000000001</v>
      </c>
      <c r="DH257">
        <f t="shared" si="98"/>
        <v>0</v>
      </c>
      <c r="DI257">
        <f t="shared" si="93"/>
        <v>0</v>
      </c>
      <c r="DJ257">
        <f>DG257</f>
        <v>0.14000000000000001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ROW(Source!A320)</f>
        <v>320</v>
      </c>
      <c r="B258">
        <v>56661434</v>
      </c>
      <c r="C258">
        <v>56663476</v>
      </c>
      <c r="D258">
        <v>54767573</v>
      </c>
      <c r="E258">
        <v>1</v>
      </c>
      <c r="F258">
        <v>1</v>
      </c>
      <c r="G258">
        <v>1081</v>
      </c>
      <c r="H258">
        <v>2</v>
      </c>
      <c r="I258" t="s">
        <v>1328</v>
      </c>
      <c r="J258" t="s">
        <v>1329</v>
      </c>
      <c r="K258" t="s">
        <v>1330</v>
      </c>
      <c r="L258">
        <v>1368</v>
      </c>
      <c r="N258">
        <v>1011</v>
      </c>
      <c r="O258" t="s">
        <v>1323</v>
      </c>
      <c r="P258" t="s">
        <v>1323</v>
      </c>
      <c r="Q258">
        <v>1</v>
      </c>
      <c r="W258">
        <v>0</v>
      </c>
      <c r="X258">
        <v>-44940208</v>
      </c>
      <c r="Y258">
        <f>(((AT258*1.2)*1.25)*1.05)</f>
        <v>0.378</v>
      </c>
      <c r="AA258">
        <v>0</v>
      </c>
      <c r="AB258">
        <v>191.17</v>
      </c>
      <c r="AC258">
        <v>18.059999999999999</v>
      </c>
      <c r="AD258">
        <v>0</v>
      </c>
      <c r="AE258">
        <v>0</v>
      </c>
      <c r="AF258">
        <v>179.17</v>
      </c>
      <c r="AG258">
        <v>16.93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0.24</v>
      </c>
      <c r="AU258" t="s">
        <v>32</v>
      </c>
      <c r="AV258">
        <v>0</v>
      </c>
      <c r="AW258">
        <v>2</v>
      </c>
      <c r="AX258">
        <v>56663489</v>
      </c>
      <c r="AY258">
        <v>1</v>
      </c>
      <c r="AZ258">
        <v>0</v>
      </c>
      <c r="BA258">
        <v>340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ROUND(Y258*Source!I320*DO258,9)</f>
        <v>0.44796780000000003</v>
      </c>
      <c r="CX258">
        <f>ROUND(Y258*Source!I320,9)</f>
        <v>2.6460000000000001E-2</v>
      </c>
      <c r="CY258">
        <f>AB258</f>
        <v>191.17</v>
      </c>
      <c r="CZ258">
        <f>AF258</f>
        <v>179.17</v>
      </c>
      <c r="DA258">
        <f>AJ258</f>
        <v>1</v>
      </c>
      <c r="DB258">
        <f>ROUND((((ROUND(AT258*CZ258,2)*1.2)*1.25)*1.05),6)</f>
        <v>67.724999999999994</v>
      </c>
      <c r="DC258">
        <f>ROUND((((ROUND(AT258*AG258,2)*1.2)*1.25)*1.05),6)</f>
        <v>6.3944999999999999</v>
      </c>
      <c r="DD258" t="s">
        <v>3</v>
      </c>
      <c r="DE258" t="s">
        <v>3</v>
      </c>
      <c r="DF258">
        <f t="shared" si="99"/>
        <v>0</v>
      </c>
      <c r="DG258">
        <f t="shared" si="97"/>
        <v>4.74</v>
      </c>
      <c r="DH258">
        <f t="shared" si="98"/>
        <v>0.45</v>
      </c>
      <c r="DI258">
        <f t="shared" si="93"/>
        <v>0</v>
      </c>
      <c r="DJ258">
        <f>DG258</f>
        <v>4.74</v>
      </c>
      <c r="DK258">
        <v>0</v>
      </c>
      <c r="DL258" t="s">
        <v>1327</v>
      </c>
      <c r="DM258">
        <v>0</v>
      </c>
      <c r="DN258" t="s">
        <v>1319</v>
      </c>
      <c r="DO258">
        <v>16.93</v>
      </c>
    </row>
    <row r="259" spans="1:119" x14ac:dyDescent="0.2">
      <c r="A259">
        <f>ROW(Source!A320)</f>
        <v>320</v>
      </c>
      <c r="B259">
        <v>56661434</v>
      </c>
      <c r="C259">
        <v>56663476</v>
      </c>
      <c r="D259">
        <v>54738788</v>
      </c>
      <c r="E259">
        <v>1</v>
      </c>
      <c r="F259">
        <v>1</v>
      </c>
      <c r="G259">
        <v>1081</v>
      </c>
      <c r="H259">
        <v>3</v>
      </c>
      <c r="I259" t="s">
        <v>1390</v>
      </c>
      <c r="J259" t="s">
        <v>1391</v>
      </c>
      <c r="K259" t="s">
        <v>1392</v>
      </c>
      <c r="L259">
        <v>1296</v>
      </c>
      <c r="N259">
        <v>1002</v>
      </c>
      <c r="O259" t="s">
        <v>678</v>
      </c>
      <c r="P259" t="s">
        <v>678</v>
      </c>
      <c r="Q259">
        <v>1</v>
      </c>
      <c r="W259">
        <v>0</v>
      </c>
      <c r="X259">
        <v>1977302506</v>
      </c>
      <c r="Y259">
        <f>(((AT259*1)*1)*1)</f>
        <v>0.04</v>
      </c>
      <c r="AA259">
        <v>84.21</v>
      </c>
      <c r="AB259">
        <v>0</v>
      </c>
      <c r="AC259">
        <v>0</v>
      </c>
      <c r="AD259">
        <v>0</v>
      </c>
      <c r="AE259">
        <v>84.21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0.04</v>
      </c>
      <c r="AU259" t="s">
        <v>105</v>
      </c>
      <c r="AV259">
        <v>0</v>
      </c>
      <c r="AW259">
        <v>2</v>
      </c>
      <c r="AX259">
        <v>56663493</v>
      </c>
      <c r="AY259">
        <v>1</v>
      </c>
      <c r="AZ259">
        <v>0</v>
      </c>
      <c r="BA259">
        <v>341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ROUND(Y259*Source!I320,9)</f>
        <v>2.8E-3</v>
      </c>
      <c r="CY259">
        <f>AA259</f>
        <v>84.21</v>
      </c>
      <c r="CZ259">
        <f>AE259</f>
        <v>84.21</v>
      </c>
      <c r="DA259">
        <f>AI259</f>
        <v>1</v>
      </c>
      <c r="DB259">
        <f>ROUND((((ROUND(AT259*CZ259,2)*1)*1)*1),6)</f>
        <v>3.37</v>
      </c>
      <c r="DC259">
        <f>ROUND((((ROUND(AT259*AG259,2)*1)*1)*1),6)</f>
        <v>0</v>
      </c>
      <c r="DD259" t="s">
        <v>3</v>
      </c>
      <c r="DE259" t="s">
        <v>3</v>
      </c>
      <c r="DF259">
        <f t="shared" si="99"/>
        <v>0.24</v>
      </c>
      <c r="DG259">
        <f t="shared" si="97"/>
        <v>0</v>
      </c>
      <c r="DH259">
        <f t="shared" si="98"/>
        <v>0</v>
      </c>
      <c r="DI259">
        <f t="shared" si="93"/>
        <v>0</v>
      </c>
      <c r="DJ259">
        <f>DF259</f>
        <v>0.24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ROW(Source!A320)</f>
        <v>320</v>
      </c>
      <c r="B260">
        <v>56661434</v>
      </c>
      <c r="C260">
        <v>56663476</v>
      </c>
      <c r="D260">
        <v>54758411</v>
      </c>
      <c r="E260">
        <v>1</v>
      </c>
      <c r="F260">
        <v>1</v>
      </c>
      <c r="G260">
        <v>1081</v>
      </c>
      <c r="H260">
        <v>3</v>
      </c>
      <c r="I260" t="s">
        <v>375</v>
      </c>
      <c r="J260" t="s">
        <v>377</v>
      </c>
      <c r="K260" t="s">
        <v>376</v>
      </c>
      <c r="L260">
        <v>1327</v>
      </c>
      <c r="N260">
        <v>1005</v>
      </c>
      <c r="O260" t="s">
        <v>329</v>
      </c>
      <c r="P260" t="s">
        <v>329</v>
      </c>
      <c r="Q260">
        <v>1</v>
      </c>
      <c r="W260">
        <v>0</v>
      </c>
      <c r="X260">
        <v>8370033</v>
      </c>
      <c r="Y260">
        <f>(((AT260*1)*1)*1)</f>
        <v>100</v>
      </c>
      <c r="AA260">
        <v>159.32</v>
      </c>
      <c r="AB260">
        <v>0</v>
      </c>
      <c r="AC260">
        <v>0</v>
      </c>
      <c r="AD260">
        <v>0</v>
      </c>
      <c r="AE260">
        <v>159.32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100</v>
      </c>
      <c r="AU260" t="s">
        <v>105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ROUND(Y260*Source!I320,9)</f>
        <v>7</v>
      </c>
      <c r="CY260">
        <f>AA260</f>
        <v>159.32</v>
      </c>
      <c r="CZ260">
        <f>AE260</f>
        <v>159.32</v>
      </c>
      <c r="DA260">
        <f>AI260</f>
        <v>1</v>
      </c>
      <c r="DB260">
        <f>ROUND((((ROUND(AT260*CZ260,2)*1)*1)*1),6)</f>
        <v>15932</v>
      </c>
      <c r="DC260">
        <f>ROUND((((ROUND(AT260*AG260,2)*1)*1)*1),6)</f>
        <v>0</v>
      </c>
      <c r="DD260" t="s">
        <v>3</v>
      </c>
      <c r="DE260" t="s">
        <v>3</v>
      </c>
      <c r="DF260">
        <f t="shared" si="99"/>
        <v>1115.24</v>
      </c>
      <c r="DG260">
        <f t="shared" si="97"/>
        <v>0</v>
      </c>
      <c r="DH260">
        <f t="shared" si="98"/>
        <v>0</v>
      </c>
      <c r="DI260">
        <f t="shared" si="93"/>
        <v>0</v>
      </c>
      <c r="DJ260">
        <f>DF260</f>
        <v>1115.24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ROW(Source!A320)</f>
        <v>320</v>
      </c>
      <c r="B261">
        <v>56661434</v>
      </c>
      <c r="C261">
        <v>56663476</v>
      </c>
      <c r="D261">
        <v>54747402</v>
      </c>
      <c r="E261">
        <v>1</v>
      </c>
      <c r="F261">
        <v>1</v>
      </c>
      <c r="G261">
        <v>1081</v>
      </c>
      <c r="H261">
        <v>3</v>
      </c>
      <c r="I261" t="s">
        <v>1393</v>
      </c>
      <c r="J261" t="s">
        <v>1394</v>
      </c>
      <c r="K261" t="s">
        <v>1395</v>
      </c>
      <c r="L261">
        <v>1354</v>
      </c>
      <c r="N261">
        <v>1010</v>
      </c>
      <c r="O261" t="s">
        <v>398</v>
      </c>
      <c r="P261" t="s">
        <v>398</v>
      </c>
      <c r="Q261">
        <v>1</v>
      </c>
      <c r="W261">
        <v>0</v>
      </c>
      <c r="X261">
        <v>451408244</v>
      </c>
      <c r="Y261">
        <f>(((AT261*1)*1)*1)</f>
        <v>0.02</v>
      </c>
      <c r="AA261">
        <v>7.74</v>
      </c>
      <c r="AB261">
        <v>0</v>
      </c>
      <c r="AC261">
        <v>0</v>
      </c>
      <c r="AD261">
        <v>0</v>
      </c>
      <c r="AE261">
        <v>7.74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0.02</v>
      </c>
      <c r="AU261" t="s">
        <v>105</v>
      </c>
      <c r="AV261">
        <v>0</v>
      </c>
      <c r="AW261">
        <v>2</v>
      </c>
      <c r="AX261">
        <v>56663494</v>
      </c>
      <c r="AY261">
        <v>1</v>
      </c>
      <c r="AZ261">
        <v>0</v>
      </c>
      <c r="BA261">
        <v>342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ROUND(Y261*Source!I320,9)</f>
        <v>1.4E-3</v>
      </c>
      <c r="CY261">
        <f>AA261</f>
        <v>7.74</v>
      </c>
      <c r="CZ261">
        <f>AE261</f>
        <v>7.74</v>
      </c>
      <c r="DA261">
        <f>AI261</f>
        <v>1</v>
      </c>
      <c r="DB261">
        <f>ROUND((((ROUND(AT261*CZ261,2)*1)*1)*1),6)</f>
        <v>0.15</v>
      </c>
      <c r="DC261">
        <f>ROUND((((ROUND(AT261*AG261,2)*1)*1)*1),6)</f>
        <v>0</v>
      </c>
      <c r="DD261" t="s">
        <v>3</v>
      </c>
      <c r="DE261" t="s">
        <v>3</v>
      </c>
      <c r="DF261">
        <f t="shared" si="99"/>
        <v>0.01</v>
      </c>
      <c r="DG261">
        <f t="shared" si="97"/>
        <v>0</v>
      </c>
      <c r="DH261">
        <f t="shared" si="98"/>
        <v>0</v>
      </c>
      <c r="DI261">
        <f t="shared" si="93"/>
        <v>0</v>
      </c>
      <c r="DJ261">
        <f>DF261</f>
        <v>0.01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ROW(Source!A320)</f>
        <v>320</v>
      </c>
      <c r="B262">
        <v>56661434</v>
      </c>
      <c r="C262">
        <v>56663476</v>
      </c>
      <c r="D262">
        <v>54747352</v>
      </c>
      <c r="E262">
        <v>1</v>
      </c>
      <c r="F262">
        <v>1</v>
      </c>
      <c r="G262">
        <v>1081</v>
      </c>
      <c r="H262">
        <v>3</v>
      </c>
      <c r="I262" t="s">
        <v>1384</v>
      </c>
      <c r="J262" t="s">
        <v>1385</v>
      </c>
      <c r="K262" t="s">
        <v>1386</v>
      </c>
      <c r="L262">
        <v>1354</v>
      </c>
      <c r="N262">
        <v>1010</v>
      </c>
      <c r="O262" t="s">
        <v>398</v>
      </c>
      <c r="P262" t="s">
        <v>398</v>
      </c>
      <c r="Q262">
        <v>1</v>
      </c>
      <c r="W262">
        <v>0</v>
      </c>
      <c r="X262">
        <v>-1452932200</v>
      </c>
      <c r="Y262">
        <f>(((AT262*1)*1)*1)</f>
        <v>3</v>
      </c>
      <c r="AA262">
        <v>4.3600000000000003</v>
      </c>
      <c r="AB262">
        <v>0</v>
      </c>
      <c r="AC262">
        <v>0</v>
      </c>
      <c r="AD262">
        <v>0</v>
      </c>
      <c r="AE262">
        <v>4.3600000000000003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3</v>
      </c>
      <c r="AU262" t="s">
        <v>105</v>
      </c>
      <c r="AV262">
        <v>0</v>
      </c>
      <c r="AW262">
        <v>2</v>
      </c>
      <c r="AX262">
        <v>56663495</v>
      </c>
      <c r="AY262">
        <v>1</v>
      </c>
      <c r="AZ262">
        <v>0</v>
      </c>
      <c r="BA262">
        <v>343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ROUND(Y262*Source!I320,9)</f>
        <v>0.21</v>
      </c>
      <c r="CY262">
        <f>AA262</f>
        <v>4.3600000000000003</v>
      </c>
      <c r="CZ262">
        <f>AE262</f>
        <v>4.3600000000000003</v>
      </c>
      <c r="DA262">
        <f>AI262</f>
        <v>1</v>
      </c>
      <c r="DB262">
        <f>ROUND((((ROUND(AT262*CZ262,2)*1)*1)*1),6)</f>
        <v>13.08</v>
      </c>
      <c r="DC262">
        <f>ROUND((((ROUND(AT262*AG262,2)*1)*1)*1),6)</f>
        <v>0</v>
      </c>
      <c r="DD262" t="s">
        <v>3</v>
      </c>
      <c r="DE262" t="s">
        <v>3</v>
      </c>
      <c r="DF262">
        <f t="shared" si="99"/>
        <v>0.92</v>
      </c>
      <c r="DG262">
        <f t="shared" si="97"/>
        <v>0</v>
      </c>
      <c r="DH262">
        <f t="shared" si="98"/>
        <v>0</v>
      </c>
      <c r="DI262">
        <f t="shared" si="93"/>
        <v>0</v>
      </c>
      <c r="DJ262">
        <f>DF262</f>
        <v>0.92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ROW(Source!A321)</f>
        <v>321</v>
      </c>
      <c r="B263">
        <v>56661436</v>
      </c>
      <c r="C263">
        <v>56663476</v>
      </c>
      <c r="D263">
        <v>54702434</v>
      </c>
      <c r="E263">
        <v>1081</v>
      </c>
      <c r="F263">
        <v>1</v>
      </c>
      <c r="G263">
        <v>1081</v>
      </c>
      <c r="H263">
        <v>1</v>
      </c>
      <c r="I263" t="s">
        <v>1317</v>
      </c>
      <c r="J263" t="s">
        <v>3</v>
      </c>
      <c r="K263" t="s">
        <v>1318</v>
      </c>
      <c r="L263">
        <v>1191</v>
      </c>
      <c r="N263">
        <v>1013</v>
      </c>
      <c r="O263" t="s">
        <v>1319</v>
      </c>
      <c r="P263" t="s">
        <v>1319</v>
      </c>
      <c r="Q263">
        <v>1</v>
      </c>
      <c r="W263">
        <v>0</v>
      </c>
      <c r="X263">
        <v>476480486</v>
      </c>
      <c r="Y263">
        <f>(((AT263*1.2)*1.15)*1.05)</f>
        <v>22.966649999999998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5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15.85</v>
      </c>
      <c r="AU263" t="s">
        <v>33</v>
      </c>
      <c r="AV263">
        <v>1</v>
      </c>
      <c r="AW263">
        <v>2</v>
      </c>
      <c r="AX263">
        <v>56663487</v>
      </c>
      <c r="AY263">
        <v>1</v>
      </c>
      <c r="AZ263">
        <v>0</v>
      </c>
      <c r="BA263">
        <v>350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ROUND(AT263*Source!I321*AH263*AL263,2)</f>
        <v>0</v>
      </c>
      <c r="CV263">
        <f>ROUND(Y263*Source!I321,9)</f>
        <v>1.6076655</v>
      </c>
      <c r="CW263">
        <v>0</v>
      </c>
      <c r="CX263">
        <f>ROUND(Y263*Source!I321,9)</f>
        <v>1.6076655</v>
      </c>
      <c r="CY263">
        <f>AD263</f>
        <v>0</v>
      </c>
      <c r="CZ263">
        <f>AH263</f>
        <v>0</v>
      </c>
      <c r="DA263">
        <f>AL263</f>
        <v>1</v>
      </c>
      <c r="DB263">
        <f>ROUND((((ROUND(AT263*CZ263,2)*1.2)*1.15)*1.05),6)</f>
        <v>0</v>
      </c>
      <c r="DC263">
        <f>ROUND((((ROUND(AT263*AG263,2)*1.2)*1.15)*1.05),6)</f>
        <v>0</v>
      </c>
      <c r="DD263" t="s">
        <v>3</v>
      </c>
      <c r="DE263" t="s">
        <v>3</v>
      </c>
      <c r="DF263">
        <f t="shared" si="99"/>
        <v>0</v>
      </c>
      <c r="DG263">
        <f t="shared" si="97"/>
        <v>0</v>
      </c>
      <c r="DH263">
        <f t="shared" si="98"/>
        <v>0</v>
      </c>
      <c r="DI263">
        <f t="shared" si="93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ROW(Source!A321)</f>
        <v>321</v>
      </c>
      <c r="B264">
        <v>56661436</v>
      </c>
      <c r="C264">
        <v>56663476</v>
      </c>
      <c r="D264">
        <v>54768339</v>
      </c>
      <c r="E264">
        <v>1</v>
      </c>
      <c r="F264">
        <v>1</v>
      </c>
      <c r="G264">
        <v>1081</v>
      </c>
      <c r="H264">
        <v>2</v>
      </c>
      <c r="I264" t="s">
        <v>1324</v>
      </c>
      <c r="J264" t="s">
        <v>1325</v>
      </c>
      <c r="K264" t="s">
        <v>1326</v>
      </c>
      <c r="L264">
        <v>1368</v>
      </c>
      <c r="N264">
        <v>1011</v>
      </c>
      <c r="O264" t="s">
        <v>1323</v>
      </c>
      <c r="P264" t="s">
        <v>1323</v>
      </c>
      <c r="Q264">
        <v>1</v>
      </c>
      <c r="W264">
        <v>0</v>
      </c>
      <c r="X264">
        <v>874612079</v>
      </c>
      <c r="Y264">
        <f>(((AT264*1.2)*1.25)*1.05)</f>
        <v>0.36225000000000007</v>
      </c>
      <c r="AA264">
        <v>0</v>
      </c>
      <c r="AB264">
        <v>1513.56</v>
      </c>
      <c r="AC264">
        <v>758.78</v>
      </c>
      <c r="AD264">
        <v>0</v>
      </c>
      <c r="AE264">
        <v>0</v>
      </c>
      <c r="AF264">
        <v>83.1</v>
      </c>
      <c r="AG264">
        <v>12.62</v>
      </c>
      <c r="AH264">
        <v>0</v>
      </c>
      <c r="AI264">
        <v>1</v>
      </c>
      <c r="AJ264">
        <v>17.07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0.23</v>
      </c>
      <c r="AU264" t="s">
        <v>32</v>
      </c>
      <c r="AV264">
        <v>0</v>
      </c>
      <c r="AW264">
        <v>2</v>
      </c>
      <c r="AX264">
        <v>56663488</v>
      </c>
      <c r="AY264">
        <v>1</v>
      </c>
      <c r="AZ264">
        <v>0</v>
      </c>
      <c r="BA264">
        <v>351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ROUND(Y264*Source!I321*DO264,9)</f>
        <v>0.32001164999999998</v>
      </c>
      <c r="CX264">
        <f>ROUND(Y264*Source!I321,9)</f>
        <v>2.5357500000000002E-2</v>
      </c>
      <c r="CY264">
        <f>AB264</f>
        <v>1513.56</v>
      </c>
      <c r="CZ264">
        <f>AF264</f>
        <v>83.1</v>
      </c>
      <c r="DA264">
        <f>AJ264</f>
        <v>17.07</v>
      </c>
      <c r="DB264">
        <f>ROUND((((ROUND(AT264*CZ264,2)*1.2)*1.25)*1.05),6)</f>
        <v>30.09825</v>
      </c>
      <c r="DC264">
        <f>ROUND((((ROUND(AT264*AG264,2)*1.2)*1.25)*1.05),6)</f>
        <v>4.5674999999999999</v>
      </c>
      <c r="DD264" t="s">
        <v>3</v>
      </c>
      <c r="DE264" t="s">
        <v>3</v>
      </c>
      <c r="DF264">
        <f t="shared" si="99"/>
        <v>0</v>
      </c>
      <c r="DG264">
        <f>ROUND(ROUND(AF264*AJ264,2)*CX264,2)</f>
        <v>35.97</v>
      </c>
      <c r="DH264">
        <f>ROUND(ROUND(AG264*AK264,2)*CX264,2)</f>
        <v>18.03</v>
      </c>
      <c r="DI264">
        <f t="shared" si="93"/>
        <v>0</v>
      </c>
      <c r="DJ264">
        <f>DG264</f>
        <v>35.97</v>
      </c>
      <c r="DK264">
        <v>0</v>
      </c>
      <c r="DL264" t="s">
        <v>1327</v>
      </c>
      <c r="DM264">
        <v>0</v>
      </c>
      <c r="DN264" t="s">
        <v>1319</v>
      </c>
      <c r="DO264">
        <v>12.62</v>
      </c>
    </row>
    <row r="265" spans="1:119" x14ac:dyDescent="0.2">
      <c r="A265">
        <f>ROW(Source!A321)</f>
        <v>321</v>
      </c>
      <c r="B265">
        <v>56661436</v>
      </c>
      <c r="C265">
        <v>56663476</v>
      </c>
      <c r="D265">
        <v>54768393</v>
      </c>
      <c r="E265">
        <v>1</v>
      </c>
      <c r="F265">
        <v>1</v>
      </c>
      <c r="G265">
        <v>1081</v>
      </c>
      <c r="H265">
        <v>2</v>
      </c>
      <c r="I265" t="s">
        <v>1387</v>
      </c>
      <c r="J265" t="s">
        <v>1388</v>
      </c>
      <c r="K265" t="s">
        <v>1389</v>
      </c>
      <c r="L265">
        <v>1368</v>
      </c>
      <c r="N265">
        <v>1011</v>
      </c>
      <c r="O265" t="s">
        <v>1323</v>
      </c>
      <c r="P265" t="s">
        <v>1323</v>
      </c>
      <c r="Q265">
        <v>1</v>
      </c>
      <c r="W265">
        <v>0</v>
      </c>
      <c r="X265">
        <v>-1895752648</v>
      </c>
      <c r="Y265">
        <f>(((AT265*1.2)*1.25)*1.05)</f>
        <v>0.20475000000000002</v>
      </c>
      <c r="AA265">
        <v>0</v>
      </c>
      <c r="AB265">
        <v>7.85</v>
      </c>
      <c r="AC265">
        <v>0</v>
      </c>
      <c r="AD265">
        <v>0</v>
      </c>
      <c r="AE265">
        <v>0</v>
      </c>
      <c r="AF265">
        <v>0.77</v>
      </c>
      <c r="AG265">
        <v>0</v>
      </c>
      <c r="AH265">
        <v>0</v>
      </c>
      <c r="AI265">
        <v>1</v>
      </c>
      <c r="AJ265">
        <v>9.56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0.13</v>
      </c>
      <c r="AU265" t="s">
        <v>32</v>
      </c>
      <c r="AV265">
        <v>0</v>
      </c>
      <c r="AW265">
        <v>2</v>
      </c>
      <c r="AX265">
        <v>56663490</v>
      </c>
      <c r="AY265">
        <v>1</v>
      </c>
      <c r="AZ265">
        <v>0</v>
      </c>
      <c r="BA265">
        <v>352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ROUND(Y265*Source!I321*DO265,9)</f>
        <v>0</v>
      </c>
      <c r="CX265">
        <f>ROUND(Y265*Source!I321,9)</f>
        <v>1.43325E-2</v>
      </c>
      <c r="CY265">
        <f>AB265</f>
        <v>7.85</v>
      </c>
      <c r="CZ265">
        <f>AF265</f>
        <v>0.77</v>
      </c>
      <c r="DA265">
        <f>AJ265</f>
        <v>9.56</v>
      </c>
      <c r="DB265">
        <f>ROUND((((ROUND(AT265*CZ265,2)*1.2)*1.25)*1.05),6)</f>
        <v>0.1575</v>
      </c>
      <c r="DC265">
        <f>ROUND((((ROUND(AT265*AG265,2)*1.2)*1.25)*1.05),6)</f>
        <v>0</v>
      </c>
      <c r="DD265" t="s">
        <v>3</v>
      </c>
      <c r="DE265" t="s">
        <v>3</v>
      </c>
      <c r="DF265">
        <f t="shared" si="99"/>
        <v>0</v>
      </c>
      <c r="DG265">
        <f>ROUND(ROUND(AF265*AJ265,2)*CX265,2)</f>
        <v>0.11</v>
      </c>
      <c r="DH265">
        <f>ROUND(ROUND(AG265,2)*CX265,2)</f>
        <v>0</v>
      </c>
      <c r="DI265">
        <f t="shared" si="93"/>
        <v>0</v>
      </c>
      <c r="DJ265">
        <f>DG265</f>
        <v>0.11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ROW(Source!A321)</f>
        <v>321</v>
      </c>
      <c r="B266">
        <v>56661436</v>
      </c>
      <c r="C266">
        <v>56663476</v>
      </c>
      <c r="D266">
        <v>54768400</v>
      </c>
      <c r="E266">
        <v>1</v>
      </c>
      <c r="F266">
        <v>1</v>
      </c>
      <c r="G266">
        <v>1081</v>
      </c>
      <c r="H266">
        <v>2</v>
      </c>
      <c r="I266" t="s">
        <v>1365</v>
      </c>
      <c r="J266" t="s">
        <v>1366</v>
      </c>
      <c r="K266" t="s">
        <v>1367</v>
      </c>
      <c r="L266">
        <v>1368</v>
      </c>
      <c r="N266">
        <v>1011</v>
      </c>
      <c r="O266" t="s">
        <v>1323</v>
      </c>
      <c r="P266" t="s">
        <v>1323</v>
      </c>
      <c r="Q266">
        <v>1</v>
      </c>
      <c r="W266">
        <v>0</v>
      </c>
      <c r="X266">
        <v>-1412866184</v>
      </c>
      <c r="Y266">
        <f>(((AT266*1.2)*1.25)*1.05)</f>
        <v>0.88200000000000012</v>
      </c>
      <c r="AA266">
        <v>0</v>
      </c>
      <c r="AB266">
        <v>4.41</v>
      </c>
      <c r="AC266">
        <v>0</v>
      </c>
      <c r="AD266">
        <v>0</v>
      </c>
      <c r="AE266">
        <v>0</v>
      </c>
      <c r="AF266">
        <v>0.42</v>
      </c>
      <c r="AG266">
        <v>0</v>
      </c>
      <c r="AH266">
        <v>0</v>
      </c>
      <c r="AI266">
        <v>1</v>
      </c>
      <c r="AJ266">
        <v>9.83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0.56000000000000005</v>
      </c>
      <c r="AU266" t="s">
        <v>32</v>
      </c>
      <c r="AV266">
        <v>0</v>
      </c>
      <c r="AW266">
        <v>2</v>
      </c>
      <c r="AX266">
        <v>56663491</v>
      </c>
      <c r="AY266">
        <v>1</v>
      </c>
      <c r="AZ266">
        <v>0</v>
      </c>
      <c r="BA266">
        <v>353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ROUND(Y266*Source!I321*DO266,9)</f>
        <v>0</v>
      </c>
      <c r="CX266">
        <f>ROUND(Y266*Source!I321,9)</f>
        <v>6.1740000000000003E-2</v>
      </c>
      <c r="CY266">
        <f>AB266</f>
        <v>4.41</v>
      </c>
      <c r="CZ266">
        <f>AF266</f>
        <v>0.42</v>
      </c>
      <c r="DA266">
        <f>AJ266</f>
        <v>9.83</v>
      </c>
      <c r="DB266">
        <f>ROUND((((ROUND(AT266*CZ266,2)*1.2)*1.25)*1.05),6)</f>
        <v>0.378</v>
      </c>
      <c r="DC266">
        <f>ROUND((((ROUND(AT266*AG266,2)*1.2)*1.25)*1.05),6)</f>
        <v>0</v>
      </c>
      <c r="DD266" t="s">
        <v>3</v>
      </c>
      <c r="DE266" t="s">
        <v>3</v>
      </c>
      <c r="DF266">
        <f t="shared" si="99"/>
        <v>0</v>
      </c>
      <c r="DG266">
        <f>ROUND(ROUND(AF266*AJ266,2)*CX266,2)</f>
        <v>0.25</v>
      </c>
      <c r="DH266">
        <f>ROUND(ROUND(AG266,2)*CX266,2)</f>
        <v>0</v>
      </c>
      <c r="DI266">
        <f t="shared" si="93"/>
        <v>0</v>
      </c>
      <c r="DJ266">
        <f>DG266</f>
        <v>0.25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ROW(Source!A321)</f>
        <v>321</v>
      </c>
      <c r="B267">
        <v>56661436</v>
      </c>
      <c r="C267">
        <v>56663476</v>
      </c>
      <c r="D267">
        <v>54768426</v>
      </c>
      <c r="E267">
        <v>1</v>
      </c>
      <c r="F267">
        <v>1</v>
      </c>
      <c r="G267">
        <v>1081</v>
      </c>
      <c r="H267">
        <v>2</v>
      </c>
      <c r="I267" t="s">
        <v>1368</v>
      </c>
      <c r="J267" t="s">
        <v>1369</v>
      </c>
      <c r="K267" t="s">
        <v>1370</v>
      </c>
      <c r="L267">
        <v>1368</v>
      </c>
      <c r="N267">
        <v>1011</v>
      </c>
      <c r="O267" t="s">
        <v>1323</v>
      </c>
      <c r="P267" t="s">
        <v>1323</v>
      </c>
      <c r="Q267">
        <v>1</v>
      </c>
      <c r="W267">
        <v>0</v>
      </c>
      <c r="X267">
        <v>-643591644</v>
      </c>
      <c r="Y267">
        <f>(((AT267*1.2)*1.25)*1.05)</f>
        <v>4.1737500000000001</v>
      </c>
      <c r="AA267">
        <v>0</v>
      </c>
      <c r="AB267">
        <v>4.84</v>
      </c>
      <c r="AC267">
        <v>0</v>
      </c>
      <c r="AD267">
        <v>0</v>
      </c>
      <c r="AE267">
        <v>0</v>
      </c>
      <c r="AF267">
        <v>0.47</v>
      </c>
      <c r="AG267">
        <v>0</v>
      </c>
      <c r="AH267">
        <v>0</v>
      </c>
      <c r="AI267">
        <v>1</v>
      </c>
      <c r="AJ267">
        <v>9.66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2.65</v>
      </c>
      <c r="AU267" t="s">
        <v>32</v>
      </c>
      <c r="AV267">
        <v>0</v>
      </c>
      <c r="AW267">
        <v>2</v>
      </c>
      <c r="AX267">
        <v>56663492</v>
      </c>
      <c r="AY267">
        <v>1</v>
      </c>
      <c r="AZ267">
        <v>0</v>
      </c>
      <c r="BA267">
        <v>354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ROUND(Y267*Source!I321*DO267,9)</f>
        <v>0</v>
      </c>
      <c r="CX267">
        <f>ROUND(Y267*Source!I321,9)</f>
        <v>0.29216249999999999</v>
      </c>
      <c r="CY267">
        <f>AB267</f>
        <v>4.84</v>
      </c>
      <c r="CZ267">
        <f>AF267</f>
        <v>0.47</v>
      </c>
      <c r="DA267">
        <f>AJ267</f>
        <v>9.66</v>
      </c>
      <c r="DB267">
        <f>ROUND((((ROUND(AT267*CZ267,2)*1.2)*1.25)*1.05),6)</f>
        <v>1.96875</v>
      </c>
      <c r="DC267">
        <f>ROUND((((ROUND(AT267*AG267,2)*1.2)*1.25)*1.05),6)</f>
        <v>0</v>
      </c>
      <c r="DD267" t="s">
        <v>3</v>
      </c>
      <c r="DE267" t="s">
        <v>3</v>
      </c>
      <c r="DF267">
        <f t="shared" si="99"/>
        <v>0</v>
      </c>
      <c r="DG267">
        <f>ROUND(ROUND(AF267*AJ267,2)*CX267,2)</f>
        <v>1.33</v>
      </c>
      <c r="DH267">
        <f>ROUND(ROUND(AG267,2)*CX267,2)</f>
        <v>0</v>
      </c>
      <c r="DI267">
        <f t="shared" si="93"/>
        <v>0</v>
      </c>
      <c r="DJ267">
        <f>DG267</f>
        <v>1.33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ROW(Source!A321)</f>
        <v>321</v>
      </c>
      <c r="B268">
        <v>56661436</v>
      </c>
      <c r="C268">
        <v>56663476</v>
      </c>
      <c r="D268">
        <v>54767573</v>
      </c>
      <c r="E268">
        <v>1</v>
      </c>
      <c r="F268">
        <v>1</v>
      </c>
      <c r="G268">
        <v>1081</v>
      </c>
      <c r="H268">
        <v>2</v>
      </c>
      <c r="I268" t="s">
        <v>1328</v>
      </c>
      <c r="J268" t="s">
        <v>1329</v>
      </c>
      <c r="K268" t="s">
        <v>1330</v>
      </c>
      <c r="L268">
        <v>1368</v>
      </c>
      <c r="N268">
        <v>1011</v>
      </c>
      <c r="O268" t="s">
        <v>1323</v>
      </c>
      <c r="P268" t="s">
        <v>1323</v>
      </c>
      <c r="Q268">
        <v>1</v>
      </c>
      <c r="W268">
        <v>0</v>
      </c>
      <c r="X268">
        <v>-44940208</v>
      </c>
      <c r="Y268">
        <f>(((AT268*1.2)*1.25)*1.05)</f>
        <v>0.378</v>
      </c>
      <c r="AA268">
        <v>0</v>
      </c>
      <c r="AB268">
        <v>2758.65</v>
      </c>
      <c r="AC268">
        <v>1017.92</v>
      </c>
      <c r="AD268">
        <v>0</v>
      </c>
      <c r="AE268">
        <v>0</v>
      </c>
      <c r="AF268">
        <v>179.17</v>
      </c>
      <c r="AG268">
        <v>16.93</v>
      </c>
      <c r="AH268">
        <v>0</v>
      </c>
      <c r="AI268">
        <v>1</v>
      </c>
      <c r="AJ268">
        <v>14.43</v>
      </c>
      <c r="AK268">
        <v>56.35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0.24</v>
      </c>
      <c r="AU268" t="s">
        <v>32</v>
      </c>
      <c r="AV268">
        <v>0</v>
      </c>
      <c r="AW268">
        <v>2</v>
      </c>
      <c r="AX268">
        <v>56663489</v>
      </c>
      <c r="AY268">
        <v>1</v>
      </c>
      <c r="AZ268">
        <v>0</v>
      </c>
      <c r="BA268">
        <v>355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f>ROUND(Y268*Source!I321*DO268,9)</f>
        <v>0.44796780000000003</v>
      </c>
      <c r="CX268">
        <f>ROUND(Y268*Source!I321,9)</f>
        <v>2.6460000000000001E-2</v>
      </c>
      <c r="CY268">
        <f>AB268</f>
        <v>2758.65</v>
      </c>
      <c r="CZ268">
        <f>AF268</f>
        <v>179.17</v>
      </c>
      <c r="DA268">
        <f>AJ268</f>
        <v>14.43</v>
      </c>
      <c r="DB268">
        <f>ROUND((((ROUND(AT268*CZ268,2)*1.2)*1.25)*1.05),6)</f>
        <v>67.724999999999994</v>
      </c>
      <c r="DC268">
        <f>ROUND((((ROUND(AT268*AG268,2)*1.2)*1.25)*1.05),6)</f>
        <v>6.3944999999999999</v>
      </c>
      <c r="DD268" t="s">
        <v>3</v>
      </c>
      <c r="DE268" t="s">
        <v>3</v>
      </c>
      <c r="DF268">
        <f t="shared" si="99"/>
        <v>0</v>
      </c>
      <c r="DG268">
        <f>ROUND(ROUND(AF268*AJ268,2)*CX268,2)</f>
        <v>68.41</v>
      </c>
      <c r="DH268">
        <f>ROUND(ROUND(AG268*AK268,2)*CX268,2)</f>
        <v>25.24</v>
      </c>
      <c r="DI268">
        <f t="shared" si="93"/>
        <v>0</v>
      </c>
      <c r="DJ268">
        <f>DG268</f>
        <v>68.41</v>
      </c>
      <c r="DK268">
        <v>0</v>
      </c>
      <c r="DL268" t="s">
        <v>1327</v>
      </c>
      <c r="DM268">
        <v>0</v>
      </c>
      <c r="DN268" t="s">
        <v>1319</v>
      </c>
      <c r="DO268">
        <v>16.93</v>
      </c>
    </row>
    <row r="269" spans="1:119" x14ac:dyDescent="0.2">
      <c r="A269">
        <f>ROW(Source!A321)</f>
        <v>321</v>
      </c>
      <c r="B269">
        <v>56661436</v>
      </c>
      <c r="C269">
        <v>56663476</v>
      </c>
      <c r="D269">
        <v>54738788</v>
      </c>
      <c r="E269">
        <v>1</v>
      </c>
      <c r="F269">
        <v>1</v>
      </c>
      <c r="G269">
        <v>1081</v>
      </c>
      <c r="H269">
        <v>3</v>
      </c>
      <c r="I269" t="s">
        <v>1390</v>
      </c>
      <c r="J269" t="s">
        <v>1391</v>
      </c>
      <c r="K269" t="s">
        <v>1392</v>
      </c>
      <c r="L269">
        <v>1296</v>
      </c>
      <c r="N269">
        <v>1002</v>
      </c>
      <c r="O269" t="s">
        <v>678</v>
      </c>
      <c r="P269" t="s">
        <v>678</v>
      </c>
      <c r="Q269">
        <v>1</v>
      </c>
      <c r="W269">
        <v>0</v>
      </c>
      <c r="X269">
        <v>1977302506</v>
      </c>
      <c r="Y269">
        <f>(((AT269*1)*1)*1)</f>
        <v>0.04</v>
      </c>
      <c r="AA269">
        <v>410.94</v>
      </c>
      <c r="AB269">
        <v>0</v>
      </c>
      <c r="AC269">
        <v>0</v>
      </c>
      <c r="AD269">
        <v>0</v>
      </c>
      <c r="AE269">
        <v>84.21</v>
      </c>
      <c r="AF269">
        <v>0</v>
      </c>
      <c r="AG269">
        <v>0</v>
      </c>
      <c r="AH269">
        <v>0</v>
      </c>
      <c r="AI269">
        <v>4.88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0.04</v>
      </c>
      <c r="AU269" t="s">
        <v>105</v>
      </c>
      <c r="AV269">
        <v>0</v>
      </c>
      <c r="AW269">
        <v>2</v>
      </c>
      <c r="AX269">
        <v>56663493</v>
      </c>
      <c r="AY269">
        <v>1</v>
      </c>
      <c r="AZ269">
        <v>0</v>
      </c>
      <c r="BA269">
        <v>356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ROUND(Y269*Source!I321,9)</f>
        <v>2.8E-3</v>
      </c>
      <c r="CY269">
        <f>AA269</f>
        <v>410.94</v>
      </c>
      <c r="CZ269">
        <f>AE269</f>
        <v>84.21</v>
      </c>
      <c r="DA269">
        <f>AI269</f>
        <v>4.88</v>
      </c>
      <c r="DB269">
        <f>ROUND((((ROUND(AT269*CZ269,2)*1)*1)*1),6)</f>
        <v>3.37</v>
      </c>
      <c r="DC269">
        <f>ROUND((((ROUND(AT269*AG269,2)*1)*1)*1),6)</f>
        <v>0</v>
      </c>
      <c r="DD269" t="s">
        <v>3</v>
      </c>
      <c r="DE269" t="s">
        <v>3</v>
      </c>
      <c r="DF269">
        <f>ROUND(ROUND(AE269*AI269,2)*CX269,2)</f>
        <v>1.1499999999999999</v>
      </c>
      <c r="DG269">
        <f t="shared" ref="DG269:DG280" si="100">ROUND(ROUND(AF269,2)*CX269,2)</f>
        <v>0</v>
      </c>
      <c r="DH269">
        <f t="shared" ref="DH269:DH281" si="101">ROUND(ROUND(AG269,2)*CX269,2)</f>
        <v>0</v>
      </c>
      <c r="DI269">
        <f t="shared" si="93"/>
        <v>0</v>
      </c>
      <c r="DJ269">
        <f>DF269</f>
        <v>1.1499999999999999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ROW(Source!A321)</f>
        <v>321</v>
      </c>
      <c r="B270">
        <v>56661436</v>
      </c>
      <c r="C270">
        <v>56663476</v>
      </c>
      <c r="D270">
        <v>54758411</v>
      </c>
      <c r="E270">
        <v>1</v>
      </c>
      <c r="F270">
        <v>1</v>
      </c>
      <c r="G270">
        <v>1081</v>
      </c>
      <c r="H270">
        <v>3</v>
      </c>
      <c r="I270" t="s">
        <v>375</v>
      </c>
      <c r="J270" t="s">
        <v>377</v>
      </c>
      <c r="K270" t="s">
        <v>376</v>
      </c>
      <c r="L270">
        <v>1327</v>
      </c>
      <c r="N270">
        <v>1005</v>
      </c>
      <c r="O270" t="s">
        <v>329</v>
      </c>
      <c r="P270" t="s">
        <v>329</v>
      </c>
      <c r="Q270">
        <v>1</v>
      </c>
      <c r="W270">
        <v>0</v>
      </c>
      <c r="X270">
        <v>8370033</v>
      </c>
      <c r="Y270">
        <f>(((AT270*1)*1)*1)</f>
        <v>100</v>
      </c>
      <c r="AA270">
        <v>1067.44</v>
      </c>
      <c r="AB270">
        <v>0</v>
      </c>
      <c r="AC270">
        <v>0</v>
      </c>
      <c r="AD270">
        <v>0</v>
      </c>
      <c r="AE270">
        <v>159.32</v>
      </c>
      <c r="AF270">
        <v>0</v>
      </c>
      <c r="AG270">
        <v>0</v>
      </c>
      <c r="AH270">
        <v>0</v>
      </c>
      <c r="AI270">
        <v>6.7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100</v>
      </c>
      <c r="AU270" t="s">
        <v>105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ROUND(Y270*Source!I321,9)</f>
        <v>7</v>
      </c>
      <c r="CY270">
        <f>AA270</f>
        <v>1067.44</v>
      </c>
      <c r="CZ270">
        <f>AE270</f>
        <v>159.32</v>
      </c>
      <c r="DA270">
        <f>AI270</f>
        <v>6.7</v>
      </c>
      <c r="DB270">
        <f>ROUND((((ROUND(AT270*CZ270,2)*1)*1)*1),6)</f>
        <v>15932</v>
      </c>
      <c r="DC270">
        <f>ROUND((((ROUND(AT270*AG270,2)*1)*1)*1),6)</f>
        <v>0</v>
      </c>
      <c r="DD270" t="s">
        <v>3</v>
      </c>
      <c r="DE270" t="s">
        <v>3</v>
      </c>
      <c r="DF270">
        <f>ROUND(ROUND(AE270*AI270,2)*CX270,2)</f>
        <v>7472.08</v>
      </c>
      <c r="DG270">
        <f t="shared" si="100"/>
        <v>0</v>
      </c>
      <c r="DH270">
        <f t="shared" si="101"/>
        <v>0</v>
      </c>
      <c r="DI270">
        <f t="shared" si="93"/>
        <v>0</v>
      </c>
      <c r="DJ270">
        <f>DF270</f>
        <v>7472.08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ROW(Source!A321)</f>
        <v>321</v>
      </c>
      <c r="B271">
        <v>56661436</v>
      </c>
      <c r="C271">
        <v>56663476</v>
      </c>
      <c r="D271">
        <v>54747402</v>
      </c>
      <c r="E271">
        <v>1</v>
      </c>
      <c r="F271">
        <v>1</v>
      </c>
      <c r="G271">
        <v>1081</v>
      </c>
      <c r="H271">
        <v>3</v>
      </c>
      <c r="I271" t="s">
        <v>1393</v>
      </c>
      <c r="J271" t="s">
        <v>1394</v>
      </c>
      <c r="K271" t="s">
        <v>1395</v>
      </c>
      <c r="L271">
        <v>1354</v>
      </c>
      <c r="N271">
        <v>1010</v>
      </c>
      <c r="O271" t="s">
        <v>398</v>
      </c>
      <c r="P271" t="s">
        <v>398</v>
      </c>
      <c r="Q271">
        <v>1</v>
      </c>
      <c r="W271">
        <v>0</v>
      </c>
      <c r="X271">
        <v>451408244</v>
      </c>
      <c r="Y271">
        <f>(((AT271*1)*1)*1)</f>
        <v>0.02</v>
      </c>
      <c r="AA271">
        <v>152.94</v>
      </c>
      <c r="AB271">
        <v>0</v>
      </c>
      <c r="AC271">
        <v>0</v>
      </c>
      <c r="AD271">
        <v>0</v>
      </c>
      <c r="AE271">
        <v>7.74</v>
      </c>
      <c r="AF271">
        <v>0</v>
      </c>
      <c r="AG271">
        <v>0</v>
      </c>
      <c r="AH271">
        <v>0</v>
      </c>
      <c r="AI271">
        <v>19.760000000000002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0.02</v>
      </c>
      <c r="AU271" t="s">
        <v>105</v>
      </c>
      <c r="AV271">
        <v>0</v>
      </c>
      <c r="AW271">
        <v>2</v>
      </c>
      <c r="AX271">
        <v>56663494</v>
      </c>
      <c r="AY271">
        <v>1</v>
      </c>
      <c r="AZ271">
        <v>0</v>
      </c>
      <c r="BA271">
        <v>357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ROUND(Y271*Source!I321,9)</f>
        <v>1.4E-3</v>
      </c>
      <c r="CY271">
        <f>AA271</f>
        <v>152.94</v>
      </c>
      <c r="CZ271">
        <f>AE271</f>
        <v>7.74</v>
      </c>
      <c r="DA271">
        <f>AI271</f>
        <v>19.760000000000002</v>
      </c>
      <c r="DB271">
        <f>ROUND((((ROUND(AT271*CZ271,2)*1)*1)*1),6)</f>
        <v>0.15</v>
      </c>
      <c r="DC271">
        <f>ROUND((((ROUND(AT271*AG271,2)*1)*1)*1),6)</f>
        <v>0</v>
      </c>
      <c r="DD271" t="s">
        <v>3</v>
      </c>
      <c r="DE271" t="s">
        <v>3</v>
      </c>
      <c r="DF271">
        <f>ROUND(ROUND(AE271*AI271,2)*CX271,2)</f>
        <v>0.21</v>
      </c>
      <c r="DG271">
        <f t="shared" si="100"/>
        <v>0</v>
      </c>
      <c r="DH271">
        <f t="shared" si="101"/>
        <v>0</v>
      </c>
      <c r="DI271">
        <f t="shared" si="93"/>
        <v>0</v>
      </c>
      <c r="DJ271">
        <f>DF271</f>
        <v>0.21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ROW(Source!A321)</f>
        <v>321</v>
      </c>
      <c r="B272">
        <v>56661436</v>
      </c>
      <c r="C272">
        <v>56663476</v>
      </c>
      <c r="D272">
        <v>54747352</v>
      </c>
      <c r="E272">
        <v>1</v>
      </c>
      <c r="F272">
        <v>1</v>
      </c>
      <c r="G272">
        <v>1081</v>
      </c>
      <c r="H272">
        <v>3</v>
      </c>
      <c r="I272" t="s">
        <v>1384</v>
      </c>
      <c r="J272" t="s">
        <v>1385</v>
      </c>
      <c r="K272" t="s">
        <v>1386</v>
      </c>
      <c r="L272">
        <v>1354</v>
      </c>
      <c r="N272">
        <v>1010</v>
      </c>
      <c r="O272" t="s">
        <v>398</v>
      </c>
      <c r="P272" t="s">
        <v>398</v>
      </c>
      <c r="Q272">
        <v>1</v>
      </c>
      <c r="W272">
        <v>0</v>
      </c>
      <c r="X272">
        <v>-1452932200</v>
      </c>
      <c r="Y272">
        <f>(((AT272*1)*1)*1)</f>
        <v>3</v>
      </c>
      <c r="AA272">
        <v>13.39</v>
      </c>
      <c r="AB272">
        <v>0</v>
      </c>
      <c r="AC272">
        <v>0</v>
      </c>
      <c r="AD272">
        <v>0</v>
      </c>
      <c r="AE272">
        <v>4.3600000000000003</v>
      </c>
      <c r="AF272">
        <v>0</v>
      </c>
      <c r="AG272">
        <v>0</v>
      </c>
      <c r="AH272">
        <v>0</v>
      </c>
      <c r="AI272">
        <v>3.07</v>
      </c>
      <c r="AJ272">
        <v>1</v>
      </c>
      <c r="AK272">
        <v>1</v>
      </c>
      <c r="AL272">
        <v>1</v>
      </c>
      <c r="AM272">
        <v>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3</v>
      </c>
      <c r="AU272" t="s">
        <v>105</v>
      </c>
      <c r="AV272">
        <v>0</v>
      </c>
      <c r="AW272">
        <v>2</v>
      </c>
      <c r="AX272">
        <v>56663495</v>
      </c>
      <c r="AY272">
        <v>1</v>
      </c>
      <c r="AZ272">
        <v>0</v>
      </c>
      <c r="BA272">
        <v>358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ROUND(Y272*Source!I321,9)</f>
        <v>0.21</v>
      </c>
      <c r="CY272">
        <f>AA272</f>
        <v>13.39</v>
      </c>
      <c r="CZ272">
        <f>AE272</f>
        <v>4.3600000000000003</v>
      </c>
      <c r="DA272">
        <f>AI272</f>
        <v>3.07</v>
      </c>
      <c r="DB272">
        <f>ROUND((((ROUND(AT272*CZ272,2)*1)*1)*1),6)</f>
        <v>13.08</v>
      </c>
      <c r="DC272">
        <f>ROUND((((ROUND(AT272*AG272,2)*1)*1)*1),6)</f>
        <v>0</v>
      </c>
      <c r="DD272" t="s">
        <v>3</v>
      </c>
      <c r="DE272" t="s">
        <v>3</v>
      </c>
      <c r="DF272">
        <f>ROUND(ROUND(AE272*AI272,2)*CX272,2)</f>
        <v>2.81</v>
      </c>
      <c r="DG272">
        <f t="shared" si="100"/>
        <v>0</v>
      </c>
      <c r="DH272">
        <f t="shared" si="101"/>
        <v>0</v>
      </c>
      <c r="DI272">
        <f t="shared" si="93"/>
        <v>0</v>
      </c>
      <c r="DJ272">
        <f>DF272</f>
        <v>2.81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ROW(Source!A395)</f>
        <v>395</v>
      </c>
      <c r="B273">
        <v>56661434</v>
      </c>
      <c r="C273">
        <v>56663504</v>
      </c>
      <c r="D273">
        <v>54702434</v>
      </c>
      <c r="E273">
        <v>1081</v>
      </c>
      <c r="F273">
        <v>1</v>
      </c>
      <c r="G273">
        <v>1081</v>
      </c>
      <c r="H273">
        <v>1</v>
      </c>
      <c r="I273" t="s">
        <v>1317</v>
      </c>
      <c r="J273" t="s">
        <v>3</v>
      </c>
      <c r="K273" t="s">
        <v>1318</v>
      </c>
      <c r="L273">
        <v>1191</v>
      </c>
      <c r="N273">
        <v>1013</v>
      </c>
      <c r="O273" t="s">
        <v>1319</v>
      </c>
      <c r="P273" t="s">
        <v>1319</v>
      </c>
      <c r="Q273">
        <v>1</v>
      </c>
      <c r="W273">
        <v>0</v>
      </c>
      <c r="X273">
        <v>476480486</v>
      </c>
      <c r="Y273">
        <f>(((AT273*1.2)*1.15)*1.05)</f>
        <v>1.55043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1.07</v>
      </c>
      <c r="AU273" t="s">
        <v>33</v>
      </c>
      <c r="AV273">
        <v>1</v>
      </c>
      <c r="AW273">
        <v>2</v>
      </c>
      <c r="AX273">
        <v>56663512</v>
      </c>
      <c r="AY273">
        <v>1</v>
      </c>
      <c r="AZ273">
        <v>0</v>
      </c>
      <c r="BA273">
        <v>365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ROUND(AT273*Source!I395*AH273*AL273,2)</f>
        <v>0</v>
      </c>
      <c r="CV273">
        <f>ROUND(Y273*Source!I395,9)</f>
        <v>96.126660000000001</v>
      </c>
      <c r="CW273">
        <v>0</v>
      </c>
      <c r="CX273">
        <f>ROUND(Y273*Source!I395,9)</f>
        <v>96.126660000000001</v>
      </c>
      <c r="CY273">
        <f>AD273</f>
        <v>0</v>
      </c>
      <c r="CZ273">
        <f>AH273</f>
        <v>0</v>
      </c>
      <c r="DA273">
        <f>AL273</f>
        <v>1</v>
      </c>
      <c r="DB273">
        <f>ROUND((((ROUND(AT273*CZ273,2)*1.2)*1.15)*1.05),6)</f>
        <v>0</v>
      </c>
      <c r="DC273">
        <f>ROUND((((ROUND(AT273*AG273,2)*1.2)*1.15)*1.05),6)</f>
        <v>0</v>
      </c>
      <c r="DD273" t="s">
        <v>3</v>
      </c>
      <c r="DE273" t="s">
        <v>3</v>
      </c>
      <c r="DF273">
        <f t="shared" ref="DF273:DF283" si="102">ROUND(ROUND(AE273,2)*CX273,2)</f>
        <v>0</v>
      </c>
      <c r="DG273">
        <f t="shared" si="100"/>
        <v>0</v>
      </c>
      <c r="DH273">
        <f t="shared" si="101"/>
        <v>0</v>
      </c>
      <c r="DI273">
        <f t="shared" si="93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ROW(Source!A395)</f>
        <v>395</v>
      </c>
      <c r="B274">
        <v>56661434</v>
      </c>
      <c r="C274">
        <v>56663504</v>
      </c>
      <c r="D274">
        <v>54768040</v>
      </c>
      <c r="E274">
        <v>1</v>
      </c>
      <c r="F274">
        <v>1</v>
      </c>
      <c r="G274">
        <v>1081</v>
      </c>
      <c r="H274">
        <v>2</v>
      </c>
      <c r="I274" t="s">
        <v>1320</v>
      </c>
      <c r="J274" t="s">
        <v>1321</v>
      </c>
      <c r="K274" t="s">
        <v>1322</v>
      </c>
      <c r="L274">
        <v>1368</v>
      </c>
      <c r="N274">
        <v>1011</v>
      </c>
      <c r="O274" t="s">
        <v>1323</v>
      </c>
      <c r="P274" t="s">
        <v>1323</v>
      </c>
      <c r="Q274">
        <v>1</v>
      </c>
      <c r="W274">
        <v>0</v>
      </c>
      <c r="X274">
        <v>1498588441</v>
      </c>
      <c r="Y274">
        <f>(((AT274*1.2)*1.25)*1.05)</f>
        <v>0.1575</v>
      </c>
      <c r="AA274">
        <v>0</v>
      </c>
      <c r="AB274">
        <v>7.59</v>
      </c>
      <c r="AC274">
        <v>0</v>
      </c>
      <c r="AD274">
        <v>0</v>
      </c>
      <c r="AE274">
        <v>0</v>
      </c>
      <c r="AF274">
        <v>7.11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0.1</v>
      </c>
      <c r="AU274" t="s">
        <v>32</v>
      </c>
      <c r="AV274">
        <v>0</v>
      </c>
      <c r="AW274">
        <v>2</v>
      </c>
      <c r="AX274">
        <v>56663513</v>
      </c>
      <c r="AY274">
        <v>1</v>
      </c>
      <c r="AZ274">
        <v>0</v>
      </c>
      <c r="BA274">
        <v>366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ROUND(Y274*Source!I395*DO274,9)</f>
        <v>0</v>
      </c>
      <c r="CX274">
        <f>ROUND(Y274*Source!I395,9)</f>
        <v>9.7650000000000006</v>
      </c>
      <c r="CY274">
        <f>AB274</f>
        <v>7.59</v>
      </c>
      <c r="CZ274">
        <f>AF274</f>
        <v>7.11</v>
      </c>
      <c r="DA274">
        <f>AJ274</f>
        <v>1</v>
      </c>
      <c r="DB274">
        <f>ROUND((((ROUND(AT274*CZ274,2)*1.2)*1.25)*1.05),6)</f>
        <v>1.11825</v>
      </c>
      <c r="DC274">
        <f>ROUND((((ROUND(AT274*AG274,2)*1.2)*1.25)*1.05),6)</f>
        <v>0</v>
      </c>
      <c r="DD274" t="s">
        <v>3</v>
      </c>
      <c r="DE274" t="s">
        <v>3</v>
      </c>
      <c r="DF274">
        <f t="shared" si="102"/>
        <v>0</v>
      </c>
      <c r="DG274">
        <f t="shared" si="100"/>
        <v>69.430000000000007</v>
      </c>
      <c r="DH274">
        <f t="shared" si="101"/>
        <v>0</v>
      </c>
      <c r="DI274">
        <f t="shared" si="93"/>
        <v>0</v>
      </c>
      <c r="DJ274">
        <f>DG274</f>
        <v>69.430000000000007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ROW(Source!A395)</f>
        <v>395</v>
      </c>
      <c r="B275">
        <v>56661434</v>
      </c>
      <c r="C275">
        <v>56663504</v>
      </c>
      <c r="D275">
        <v>54768339</v>
      </c>
      <c r="E275">
        <v>1</v>
      </c>
      <c r="F275">
        <v>1</v>
      </c>
      <c r="G275">
        <v>1081</v>
      </c>
      <c r="H275">
        <v>2</v>
      </c>
      <c r="I275" t="s">
        <v>1324</v>
      </c>
      <c r="J275" t="s">
        <v>1325</v>
      </c>
      <c r="K275" t="s">
        <v>1326</v>
      </c>
      <c r="L275">
        <v>1368</v>
      </c>
      <c r="N275">
        <v>1011</v>
      </c>
      <c r="O275" t="s">
        <v>1323</v>
      </c>
      <c r="P275" t="s">
        <v>1323</v>
      </c>
      <c r="Q275">
        <v>1</v>
      </c>
      <c r="W275">
        <v>0</v>
      </c>
      <c r="X275">
        <v>874612079</v>
      </c>
      <c r="Y275">
        <f>(((AT275*1.2)*1.25)*1.05)</f>
        <v>1.575E-2</v>
      </c>
      <c r="AA275">
        <v>0</v>
      </c>
      <c r="AB275">
        <v>88.67</v>
      </c>
      <c r="AC275">
        <v>13.47</v>
      </c>
      <c r="AD275">
        <v>0</v>
      </c>
      <c r="AE275">
        <v>0</v>
      </c>
      <c r="AF275">
        <v>83.1</v>
      </c>
      <c r="AG275">
        <v>12.62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0.01</v>
      </c>
      <c r="AU275" t="s">
        <v>32</v>
      </c>
      <c r="AV275">
        <v>0</v>
      </c>
      <c r="AW275">
        <v>2</v>
      </c>
      <c r="AX275">
        <v>56663514</v>
      </c>
      <c r="AY275">
        <v>1</v>
      </c>
      <c r="AZ275">
        <v>0</v>
      </c>
      <c r="BA275">
        <v>367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f>ROUND(Y275*Source!I395*DO275,9)</f>
        <v>12.32343</v>
      </c>
      <c r="CX275">
        <f>ROUND(Y275*Source!I395,9)</f>
        <v>0.97650000000000003</v>
      </c>
      <c r="CY275">
        <f>AB275</f>
        <v>88.67</v>
      </c>
      <c r="CZ275">
        <f>AF275</f>
        <v>83.1</v>
      </c>
      <c r="DA275">
        <f>AJ275</f>
        <v>1</v>
      </c>
      <c r="DB275">
        <f>ROUND((((ROUND(AT275*CZ275,2)*1.2)*1.25)*1.05),6)</f>
        <v>1.30725</v>
      </c>
      <c r="DC275">
        <f>ROUND((((ROUND(AT275*AG275,2)*1.2)*1.25)*1.05),6)</f>
        <v>0.20474999999999999</v>
      </c>
      <c r="DD275" t="s">
        <v>3</v>
      </c>
      <c r="DE275" t="s">
        <v>3</v>
      </c>
      <c r="DF275">
        <f t="shared" si="102"/>
        <v>0</v>
      </c>
      <c r="DG275">
        <f t="shared" si="100"/>
        <v>81.150000000000006</v>
      </c>
      <c r="DH275">
        <f t="shared" si="101"/>
        <v>12.32</v>
      </c>
      <c r="DI275">
        <f t="shared" si="93"/>
        <v>0</v>
      </c>
      <c r="DJ275">
        <f>DG275</f>
        <v>81.150000000000006</v>
      </c>
      <c r="DK275">
        <v>0</v>
      </c>
      <c r="DL275" t="s">
        <v>1327</v>
      </c>
      <c r="DM275">
        <v>0</v>
      </c>
      <c r="DN275" t="s">
        <v>1319</v>
      </c>
      <c r="DO275">
        <v>12.62</v>
      </c>
    </row>
    <row r="276" spans="1:119" x14ac:dyDescent="0.2">
      <c r="A276">
        <f>ROW(Source!A395)</f>
        <v>395</v>
      </c>
      <c r="B276">
        <v>56661434</v>
      </c>
      <c r="C276">
        <v>56663504</v>
      </c>
      <c r="D276">
        <v>54768460</v>
      </c>
      <c r="E276">
        <v>1</v>
      </c>
      <c r="F276">
        <v>1</v>
      </c>
      <c r="G276">
        <v>1081</v>
      </c>
      <c r="H276">
        <v>2</v>
      </c>
      <c r="I276" t="s">
        <v>1396</v>
      </c>
      <c r="J276" t="s">
        <v>1397</v>
      </c>
      <c r="K276" t="s">
        <v>1398</v>
      </c>
      <c r="L276">
        <v>1368</v>
      </c>
      <c r="N276">
        <v>1011</v>
      </c>
      <c r="O276" t="s">
        <v>1323</v>
      </c>
      <c r="P276" t="s">
        <v>1323</v>
      </c>
      <c r="Q276">
        <v>1</v>
      </c>
      <c r="W276">
        <v>0</v>
      </c>
      <c r="X276">
        <v>-2083101341</v>
      </c>
      <c r="Y276">
        <f>(((AT276*1.2)*1.25)*1.05)</f>
        <v>0.42525000000000007</v>
      </c>
      <c r="AA276">
        <v>0</v>
      </c>
      <c r="AB276">
        <v>0.85</v>
      </c>
      <c r="AC276">
        <v>0</v>
      </c>
      <c r="AD276">
        <v>0</v>
      </c>
      <c r="AE276">
        <v>0</v>
      </c>
      <c r="AF276">
        <v>0.8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0.27</v>
      </c>
      <c r="AU276" t="s">
        <v>32</v>
      </c>
      <c r="AV276">
        <v>0</v>
      </c>
      <c r="AW276">
        <v>2</v>
      </c>
      <c r="AX276">
        <v>56663515</v>
      </c>
      <c r="AY276">
        <v>1</v>
      </c>
      <c r="AZ276">
        <v>0</v>
      </c>
      <c r="BA276">
        <v>368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f>ROUND(Y276*Source!I395*DO276,9)</f>
        <v>0</v>
      </c>
      <c r="CX276">
        <f>ROUND(Y276*Source!I395,9)</f>
        <v>26.365500000000001</v>
      </c>
      <c r="CY276">
        <f>AB276</f>
        <v>0.85</v>
      </c>
      <c r="CZ276">
        <f>AF276</f>
        <v>0.8</v>
      </c>
      <c r="DA276">
        <f>AJ276</f>
        <v>1</v>
      </c>
      <c r="DB276">
        <f>ROUND((((ROUND(AT276*CZ276,2)*1.2)*1.25)*1.05),6)</f>
        <v>0.34649999999999997</v>
      </c>
      <c r="DC276">
        <f>ROUND((((ROUND(AT276*AG276,2)*1.2)*1.25)*1.05),6)</f>
        <v>0</v>
      </c>
      <c r="DD276" t="s">
        <v>3</v>
      </c>
      <c r="DE276" t="s">
        <v>3</v>
      </c>
      <c r="DF276">
        <f t="shared" si="102"/>
        <v>0</v>
      </c>
      <c r="DG276">
        <f t="shared" si="100"/>
        <v>21.09</v>
      </c>
      <c r="DH276">
        <f t="shared" si="101"/>
        <v>0</v>
      </c>
      <c r="DI276">
        <f t="shared" si="93"/>
        <v>0</v>
      </c>
      <c r="DJ276">
        <f>DG276</f>
        <v>21.09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ROW(Source!A395)</f>
        <v>395</v>
      </c>
      <c r="B277">
        <v>56661434</v>
      </c>
      <c r="C277">
        <v>56663504</v>
      </c>
      <c r="D277">
        <v>54738510</v>
      </c>
      <c r="E277">
        <v>1</v>
      </c>
      <c r="F277">
        <v>1</v>
      </c>
      <c r="G277">
        <v>1081</v>
      </c>
      <c r="H277">
        <v>3</v>
      </c>
      <c r="I277" t="s">
        <v>1337</v>
      </c>
      <c r="J277" t="s">
        <v>1338</v>
      </c>
      <c r="K277" t="s">
        <v>1339</v>
      </c>
      <c r="L277">
        <v>1348</v>
      </c>
      <c r="N277">
        <v>1009</v>
      </c>
      <c r="O277" t="s">
        <v>547</v>
      </c>
      <c r="P277" t="s">
        <v>547</v>
      </c>
      <c r="Q277">
        <v>1000</v>
      </c>
      <c r="W277">
        <v>0</v>
      </c>
      <c r="X277">
        <v>277309194</v>
      </c>
      <c r="Y277">
        <f>(((AT277*1)*1)*1)</f>
        <v>1.1E-4</v>
      </c>
      <c r="AA277">
        <v>8590.86</v>
      </c>
      <c r="AB277">
        <v>0</v>
      </c>
      <c r="AC277">
        <v>0</v>
      </c>
      <c r="AD277">
        <v>0</v>
      </c>
      <c r="AE277">
        <v>8590.86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1.1E-4</v>
      </c>
      <c r="AU277" t="s">
        <v>105</v>
      </c>
      <c r="AV277">
        <v>0</v>
      </c>
      <c r="AW277">
        <v>2</v>
      </c>
      <c r="AX277">
        <v>56663516</v>
      </c>
      <c r="AY277">
        <v>1</v>
      </c>
      <c r="AZ277">
        <v>0</v>
      </c>
      <c r="BA277">
        <v>369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ROUND(Y277*Source!I395,9)</f>
        <v>6.8199999999999997E-3</v>
      </c>
      <c r="CY277">
        <f>AA277</f>
        <v>8590.86</v>
      </c>
      <c r="CZ277">
        <f>AE277</f>
        <v>8590.86</v>
      </c>
      <c r="DA277">
        <f>AI277</f>
        <v>1</v>
      </c>
      <c r="DB277">
        <f>ROUND((((ROUND(AT277*CZ277,2)*1)*1)*1),6)</f>
        <v>0.94</v>
      </c>
      <c r="DC277">
        <f>ROUND((((ROUND(AT277*AG277,2)*1)*1)*1),6)</f>
        <v>0</v>
      </c>
      <c r="DD277" t="s">
        <v>3</v>
      </c>
      <c r="DE277" t="s">
        <v>3</v>
      </c>
      <c r="DF277">
        <f t="shared" si="102"/>
        <v>58.59</v>
      </c>
      <c r="DG277">
        <f t="shared" si="100"/>
        <v>0</v>
      </c>
      <c r="DH277">
        <f t="shared" si="101"/>
        <v>0</v>
      </c>
      <c r="DI277">
        <f t="shared" si="93"/>
        <v>0</v>
      </c>
      <c r="DJ277">
        <f>DF277</f>
        <v>58.59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ROW(Source!A395)</f>
        <v>395</v>
      </c>
      <c r="B278">
        <v>56661434</v>
      </c>
      <c r="C278">
        <v>56663504</v>
      </c>
      <c r="D278">
        <v>54744825</v>
      </c>
      <c r="E278">
        <v>1</v>
      </c>
      <c r="F278">
        <v>1</v>
      </c>
      <c r="G278">
        <v>1081</v>
      </c>
      <c r="H278">
        <v>3</v>
      </c>
      <c r="I278" t="s">
        <v>1359</v>
      </c>
      <c r="J278" t="s">
        <v>1360</v>
      </c>
      <c r="K278" t="s">
        <v>1361</v>
      </c>
      <c r="L278">
        <v>1339</v>
      </c>
      <c r="N278">
        <v>1007</v>
      </c>
      <c r="O278" t="s">
        <v>1102</v>
      </c>
      <c r="P278" t="s">
        <v>1102</v>
      </c>
      <c r="Q278">
        <v>1</v>
      </c>
      <c r="W278">
        <v>0</v>
      </c>
      <c r="X278">
        <v>180148843</v>
      </c>
      <c r="Y278">
        <f>(((AT278*1)*1)*1)</f>
        <v>2.9999999999999997E-4</v>
      </c>
      <c r="AA278">
        <v>384.42</v>
      </c>
      <c r="AB278">
        <v>0</v>
      </c>
      <c r="AC278">
        <v>0</v>
      </c>
      <c r="AD278">
        <v>0</v>
      </c>
      <c r="AE278">
        <v>384.42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2.9999999999999997E-4</v>
      </c>
      <c r="AU278" t="s">
        <v>105</v>
      </c>
      <c r="AV278">
        <v>0</v>
      </c>
      <c r="AW278">
        <v>2</v>
      </c>
      <c r="AX278">
        <v>56663517</v>
      </c>
      <c r="AY278">
        <v>1</v>
      </c>
      <c r="AZ278">
        <v>0</v>
      </c>
      <c r="BA278">
        <v>370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ROUND(Y278*Source!I395,9)</f>
        <v>1.8599999999999998E-2</v>
      </c>
      <c r="CY278">
        <f>AA278</f>
        <v>384.42</v>
      </c>
      <c r="CZ278">
        <f>AE278</f>
        <v>384.42</v>
      </c>
      <c r="DA278">
        <f>AI278</f>
        <v>1</v>
      </c>
      <c r="DB278">
        <f>ROUND((((ROUND(AT278*CZ278,2)*1)*1)*1),6)</f>
        <v>0.12</v>
      </c>
      <c r="DC278">
        <f>ROUND((((ROUND(AT278*AG278,2)*1)*1)*1),6)</f>
        <v>0</v>
      </c>
      <c r="DD278" t="s">
        <v>3</v>
      </c>
      <c r="DE278" t="s">
        <v>3</v>
      </c>
      <c r="DF278">
        <f t="shared" si="102"/>
        <v>7.15</v>
      </c>
      <c r="DG278">
        <f t="shared" si="100"/>
        <v>0</v>
      </c>
      <c r="DH278">
        <f t="shared" si="101"/>
        <v>0</v>
      </c>
      <c r="DI278">
        <f t="shared" si="93"/>
        <v>0</v>
      </c>
      <c r="DJ278">
        <f>DF278</f>
        <v>7.15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ROW(Source!A395)</f>
        <v>395</v>
      </c>
      <c r="B279">
        <v>56661434</v>
      </c>
      <c r="C279">
        <v>56663504</v>
      </c>
      <c r="D279">
        <v>54745190</v>
      </c>
      <c r="E279">
        <v>1</v>
      </c>
      <c r="F279">
        <v>1</v>
      </c>
      <c r="G279">
        <v>1081</v>
      </c>
      <c r="H279">
        <v>3</v>
      </c>
      <c r="I279" t="s">
        <v>1399</v>
      </c>
      <c r="J279" t="s">
        <v>1400</v>
      </c>
      <c r="K279" t="s">
        <v>1401</v>
      </c>
      <c r="L279">
        <v>1348</v>
      </c>
      <c r="N279">
        <v>1009</v>
      </c>
      <c r="O279" t="s">
        <v>547</v>
      </c>
      <c r="P279" t="s">
        <v>547</v>
      </c>
      <c r="Q279">
        <v>1000</v>
      </c>
      <c r="W279">
        <v>0</v>
      </c>
      <c r="X279">
        <v>1060286971</v>
      </c>
      <c r="Y279">
        <f>(((AT279*1)*1)*1)</f>
        <v>4.2999999999999999E-4</v>
      </c>
      <c r="AA279">
        <v>4573.3599999999997</v>
      </c>
      <c r="AB279">
        <v>0</v>
      </c>
      <c r="AC279">
        <v>0</v>
      </c>
      <c r="AD279">
        <v>0</v>
      </c>
      <c r="AE279">
        <v>4573.3599999999997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4.2999999999999999E-4</v>
      </c>
      <c r="AU279" t="s">
        <v>105</v>
      </c>
      <c r="AV279">
        <v>0</v>
      </c>
      <c r="AW279">
        <v>2</v>
      </c>
      <c r="AX279">
        <v>56663518</v>
      </c>
      <c r="AY279">
        <v>1</v>
      </c>
      <c r="AZ279">
        <v>0</v>
      </c>
      <c r="BA279">
        <v>371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ROUND(Y279*Source!I395,9)</f>
        <v>2.666E-2</v>
      </c>
      <c r="CY279">
        <f>AA279</f>
        <v>4573.3599999999997</v>
      </c>
      <c r="CZ279">
        <f>AE279</f>
        <v>4573.3599999999997</v>
      </c>
      <c r="DA279">
        <f>AI279</f>
        <v>1</v>
      </c>
      <c r="DB279">
        <f>ROUND((((ROUND(AT279*CZ279,2)*1)*1)*1),6)</f>
        <v>1.97</v>
      </c>
      <c r="DC279">
        <f>ROUND((((ROUND(AT279*AG279,2)*1)*1)*1),6)</f>
        <v>0</v>
      </c>
      <c r="DD279" t="s">
        <v>3</v>
      </c>
      <c r="DE279" t="s">
        <v>3</v>
      </c>
      <c r="DF279">
        <f t="shared" si="102"/>
        <v>121.93</v>
      </c>
      <c r="DG279">
        <f t="shared" si="100"/>
        <v>0</v>
      </c>
      <c r="DH279">
        <f t="shared" si="101"/>
        <v>0</v>
      </c>
      <c r="DI279">
        <f t="shared" si="93"/>
        <v>0</v>
      </c>
      <c r="DJ279">
        <f>DF279</f>
        <v>121.93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ROW(Source!A396)</f>
        <v>396</v>
      </c>
      <c r="B280">
        <v>56661436</v>
      </c>
      <c r="C280">
        <v>56663504</v>
      </c>
      <c r="D280">
        <v>54702434</v>
      </c>
      <c r="E280">
        <v>1081</v>
      </c>
      <c r="F280">
        <v>1</v>
      </c>
      <c r="G280">
        <v>1081</v>
      </c>
      <c r="H280">
        <v>1</v>
      </c>
      <c r="I280" t="s">
        <v>1317</v>
      </c>
      <c r="J280" t="s">
        <v>3</v>
      </c>
      <c r="K280" t="s">
        <v>1318</v>
      </c>
      <c r="L280">
        <v>1191</v>
      </c>
      <c r="N280">
        <v>1013</v>
      </c>
      <c r="O280" t="s">
        <v>1319</v>
      </c>
      <c r="P280" t="s">
        <v>1319</v>
      </c>
      <c r="Q280">
        <v>1</v>
      </c>
      <c r="W280">
        <v>0</v>
      </c>
      <c r="X280">
        <v>476480486</v>
      </c>
      <c r="Y280">
        <f>(((AT280*1.2)*1.15)*1.05)</f>
        <v>1.55043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5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1.07</v>
      </c>
      <c r="AU280" t="s">
        <v>33</v>
      </c>
      <c r="AV280">
        <v>1</v>
      </c>
      <c r="AW280">
        <v>2</v>
      </c>
      <c r="AX280">
        <v>56663512</v>
      </c>
      <c r="AY280">
        <v>1</v>
      </c>
      <c r="AZ280">
        <v>0</v>
      </c>
      <c r="BA280">
        <v>373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U280">
        <f>ROUND(AT280*Source!I396*AH280*AL280,2)</f>
        <v>0</v>
      </c>
      <c r="CV280">
        <f>ROUND(Y280*Source!I396,9)</f>
        <v>96.126660000000001</v>
      </c>
      <c r="CW280">
        <v>0</v>
      </c>
      <c r="CX280">
        <f>ROUND(Y280*Source!I396,9)</f>
        <v>96.126660000000001</v>
      </c>
      <c r="CY280">
        <f>AD280</f>
        <v>0</v>
      </c>
      <c r="CZ280">
        <f>AH280</f>
        <v>0</v>
      </c>
      <c r="DA280">
        <f>AL280</f>
        <v>1</v>
      </c>
      <c r="DB280">
        <f>ROUND((((ROUND(AT280*CZ280,2)*1.2)*1.15)*1.05),6)</f>
        <v>0</v>
      </c>
      <c r="DC280">
        <f>ROUND((((ROUND(AT280*AG280,2)*1.2)*1.15)*1.05),6)</f>
        <v>0</v>
      </c>
      <c r="DD280" t="s">
        <v>3</v>
      </c>
      <c r="DE280" t="s">
        <v>3</v>
      </c>
      <c r="DF280">
        <f t="shared" si="102"/>
        <v>0</v>
      </c>
      <c r="DG280">
        <f t="shared" si="100"/>
        <v>0</v>
      </c>
      <c r="DH280">
        <f t="shared" si="101"/>
        <v>0</v>
      </c>
      <c r="DI280">
        <f t="shared" si="93"/>
        <v>0</v>
      </c>
      <c r="DJ280">
        <f>DI280</f>
        <v>0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ROW(Source!A396)</f>
        <v>396</v>
      </c>
      <c r="B281">
        <v>56661436</v>
      </c>
      <c r="C281">
        <v>56663504</v>
      </c>
      <c r="D281">
        <v>54768040</v>
      </c>
      <c r="E281">
        <v>1</v>
      </c>
      <c r="F281">
        <v>1</v>
      </c>
      <c r="G281">
        <v>1081</v>
      </c>
      <c r="H281">
        <v>2</v>
      </c>
      <c r="I281" t="s">
        <v>1320</v>
      </c>
      <c r="J281" t="s">
        <v>1321</v>
      </c>
      <c r="K281" t="s">
        <v>1322</v>
      </c>
      <c r="L281">
        <v>1368</v>
      </c>
      <c r="N281">
        <v>1011</v>
      </c>
      <c r="O281" t="s">
        <v>1323</v>
      </c>
      <c r="P281" t="s">
        <v>1323</v>
      </c>
      <c r="Q281">
        <v>1</v>
      </c>
      <c r="W281">
        <v>0</v>
      </c>
      <c r="X281">
        <v>1498588441</v>
      </c>
      <c r="Y281">
        <f>(((AT281*1.2)*1.25)*1.05)</f>
        <v>0.1575</v>
      </c>
      <c r="AA281">
        <v>0</v>
      </c>
      <c r="AB281">
        <v>102.11</v>
      </c>
      <c r="AC281">
        <v>0</v>
      </c>
      <c r="AD281">
        <v>0</v>
      </c>
      <c r="AE281">
        <v>0</v>
      </c>
      <c r="AF281">
        <v>7.11</v>
      </c>
      <c r="AG281">
        <v>0</v>
      </c>
      <c r="AH281">
        <v>0</v>
      </c>
      <c r="AI281">
        <v>1</v>
      </c>
      <c r="AJ281">
        <v>13.46</v>
      </c>
      <c r="AK281">
        <v>1</v>
      </c>
      <c r="AL281">
        <v>1</v>
      </c>
      <c r="AM281">
        <v>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0.1</v>
      </c>
      <c r="AU281" t="s">
        <v>32</v>
      </c>
      <c r="AV281">
        <v>0</v>
      </c>
      <c r="AW281">
        <v>2</v>
      </c>
      <c r="AX281">
        <v>56663513</v>
      </c>
      <c r="AY281">
        <v>1</v>
      </c>
      <c r="AZ281">
        <v>0</v>
      </c>
      <c r="BA281">
        <v>374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ROUND(Y281*Source!I396*DO281,9)</f>
        <v>0</v>
      </c>
      <c r="CX281">
        <f>ROUND(Y281*Source!I396,9)</f>
        <v>9.7650000000000006</v>
      </c>
      <c r="CY281">
        <f>AB281</f>
        <v>102.11</v>
      </c>
      <c r="CZ281">
        <f>AF281</f>
        <v>7.11</v>
      </c>
      <c r="DA281">
        <f>AJ281</f>
        <v>13.46</v>
      </c>
      <c r="DB281">
        <f>ROUND((((ROUND(AT281*CZ281,2)*1.2)*1.25)*1.05),6)</f>
        <v>1.11825</v>
      </c>
      <c r="DC281">
        <f>ROUND((((ROUND(AT281*AG281,2)*1.2)*1.25)*1.05),6)</f>
        <v>0</v>
      </c>
      <c r="DD281" t="s">
        <v>3</v>
      </c>
      <c r="DE281" t="s">
        <v>3</v>
      </c>
      <c r="DF281">
        <f t="shared" si="102"/>
        <v>0</v>
      </c>
      <c r="DG281">
        <f>ROUND(ROUND(AF281*AJ281,2)*CX281,2)</f>
        <v>934.51</v>
      </c>
      <c r="DH281">
        <f t="shared" si="101"/>
        <v>0</v>
      </c>
      <c r="DI281">
        <f t="shared" si="93"/>
        <v>0</v>
      </c>
      <c r="DJ281">
        <f>DG281</f>
        <v>934.51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ROW(Source!A396)</f>
        <v>396</v>
      </c>
      <c r="B282">
        <v>56661436</v>
      </c>
      <c r="C282">
        <v>56663504</v>
      </c>
      <c r="D282">
        <v>54768339</v>
      </c>
      <c r="E282">
        <v>1</v>
      </c>
      <c r="F282">
        <v>1</v>
      </c>
      <c r="G282">
        <v>1081</v>
      </c>
      <c r="H282">
        <v>2</v>
      </c>
      <c r="I282" t="s">
        <v>1324</v>
      </c>
      <c r="J282" t="s">
        <v>1325</v>
      </c>
      <c r="K282" t="s">
        <v>1326</v>
      </c>
      <c r="L282">
        <v>1368</v>
      </c>
      <c r="N282">
        <v>1011</v>
      </c>
      <c r="O282" t="s">
        <v>1323</v>
      </c>
      <c r="P282" t="s">
        <v>1323</v>
      </c>
      <c r="Q282">
        <v>1</v>
      </c>
      <c r="W282">
        <v>0</v>
      </c>
      <c r="X282">
        <v>874612079</v>
      </c>
      <c r="Y282">
        <f>(((AT282*1.2)*1.25)*1.05)</f>
        <v>1.575E-2</v>
      </c>
      <c r="AA282">
        <v>0</v>
      </c>
      <c r="AB282">
        <v>1513.56</v>
      </c>
      <c r="AC282">
        <v>758.78</v>
      </c>
      <c r="AD282">
        <v>0</v>
      </c>
      <c r="AE282">
        <v>0</v>
      </c>
      <c r="AF282">
        <v>83.1</v>
      </c>
      <c r="AG282">
        <v>12.62</v>
      </c>
      <c r="AH282">
        <v>0</v>
      </c>
      <c r="AI282">
        <v>1</v>
      </c>
      <c r="AJ282">
        <v>17.07</v>
      </c>
      <c r="AK282">
        <v>56.35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0.01</v>
      </c>
      <c r="AU282" t="s">
        <v>32</v>
      </c>
      <c r="AV282">
        <v>0</v>
      </c>
      <c r="AW282">
        <v>2</v>
      </c>
      <c r="AX282">
        <v>56663514</v>
      </c>
      <c r="AY282">
        <v>1</v>
      </c>
      <c r="AZ282">
        <v>0</v>
      </c>
      <c r="BA282">
        <v>375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ROUND(Y282*Source!I396*DO282,9)</f>
        <v>12.32343</v>
      </c>
      <c r="CX282">
        <f>ROUND(Y282*Source!I396,9)</f>
        <v>0.97650000000000003</v>
      </c>
      <c r="CY282">
        <f>AB282</f>
        <v>1513.56</v>
      </c>
      <c r="CZ282">
        <f>AF282</f>
        <v>83.1</v>
      </c>
      <c r="DA282">
        <f>AJ282</f>
        <v>17.07</v>
      </c>
      <c r="DB282">
        <f>ROUND((((ROUND(AT282*CZ282,2)*1.2)*1.25)*1.05),6)</f>
        <v>1.30725</v>
      </c>
      <c r="DC282">
        <f>ROUND((((ROUND(AT282*AG282,2)*1.2)*1.25)*1.05),6)</f>
        <v>0.20474999999999999</v>
      </c>
      <c r="DD282" t="s">
        <v>3</v>
      </c>
      <c r="DE282" t="s">
        <v>3</v>
      </c>
      <c r="DF282">
        <f t="shared" si="102"/>
        <v>0</v>
      </c>
      <c r="DG282">
        <f>ROUND(ROUND(AF282*AJ282,2)*CX282,2)</f>
        <v>1385.18</v>
      </c>
      <c r="DH282">
        <f>ROUND(ROUND(AG282*AK282,2)*CX282,2)</f>
        <v>694.43</v>
      </c>
      <c r="DI282">
        <f t="shared" si="93"/>
        <v>0</v>
      </c>
      <c r="DJ282">
        <f>DG282</f>
        <v>1385.18</v>
      </c>
      <c r="DK282">
        <v>0</v>
      </c>
      <c r="DL282" t="s">
        <v>1327</v>
      </c>
      <c r="DM282">
        <v>0</v>
      </c>
      <c r="DN282" t="s">
        <v>1319</v>
      </c>
      <c r="DO282">
        <v>12.62</v>
      </c>
    </row>
    <row r="283" spans="1:119" x14ac:dyDescent="0.2">
      <c r="A283">
        <f>ROW(Source!A396)</f>
        <v>396</v>
      </c>
      <c r="B283">
        <v>56661436</v>
      </c>
      <c r="C283">
        <v>56663504</v>
      </c>
      <c r="D283">
        <v>54768460</v>
      </c>
      <c r="E283">
        <v>1</v>
      </c>
      <c r="F283">
        <v>1</v>
      </c>
      <c r="G283">
        <v>1081</v>
      </c>
      <c r="H283">
        <v>2</v>
      </c>
      <c r="I283" t="s">
        <v>1396</v>
      </c>
      <c r="J283" t="s">
        <v>1397</v>
      </c>
      <c r="K283" t="s">
        <v>1398</v>
      </c>
      <c r="L283">
        <v>1368</v>
      </c>
      <c r="N283">
        <v>1011</v>
      </c>
      <c r="O283" t="s">
        <v>1323</v>
      </c>
      <c r="P283" t="s">
        <v>1323</v>
      </c>
      <c r="Q283">
        <v>1</v>
      </c>
      <c r="W283">
        <v>0</v>
      </c>
      <c r="X283">
        <v>-2083101341</v>
      </c>
      <c r="Y283">
        <f>(((AT283*1.2)*1.25)*1.05)</f>
        <v>0.42525000000000007</v>
      </c>
      <c r="AA283">
        <v>0</v>
      </c>
      <c r="AB283">
        <v>8.08</v>
      </c>
      <c r="AC283">
        <v>0</v>
      </c>
      <c r="AD283">
        <v>0</v>
      </c>
      <c r="AE283">
        <v>0</v>
      </c>
      <c r="AF283">
        <v>0.8</v>
      </c>
      <c r="AG283">
        <v>0</v>
      </c>
      <c r="AH283">
        <v>0</v>
      </c>
      <c r="AI283">
        <v>1</v>
      </c>
      <c r="AJ283">
        <v>9.4600000000000009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0.27</v>
      </c>
      <c r="AU283" t="s">
        <v>32</v>
      </c>
      <c r="AV283">
        <v>0</v>
      </c>
      <c r="AW283">
        <v>2</v>
      </c>
      <c r="AX283">
        <v>56663515</v>
      </c>
      <c r="AY283">
        <v>1</v>
      </c>
      <c r="AZ283">
        <v>0</v>
      </c>
      <c r="BA283">
        <v>376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ROUND(Y283*Source!I396*DO283,9)</f>
        <v>0</v>
      </c>
      <c r="CX283">
        <f>ROUND(Y283*Source!I396,9)</f>
        <v>26.365500000000001</v>
      </c>
      <c r="CY283">
        <f>AB283</f>
        <v>8.08</v>
      </c>
      <c r="CZ283">
        <f>AF283</f>
        <v>0.8</v>
      </c>
      <c r="DA283">
        <f>AJ283</f>
        <v>9.4600000000000009</v>
      </c>
      <c r="DB283">
        <f>ROUND((((ROUND(AT283*CZ283,2)*1.2)*1.25)*1.05),6)</f>
        <v>0.34649999999999997</v>
      </c>
      <c r="DC283">
        <f>ROUND((((ROUND(AT283*AG283,2)*1.2)*1.25)*1.05),6)</f>
        <v>0</v>
      </c>
      <c r="DD283" t="s">
        <v>3</v>
      </c>
      <c r="DE283" t="s">
        <v>3</v>
      </c>
      <c r="DF283">
        <f t="shared" si="102"/>
        <v>0</v>
      </c>
      <c r="DG283">
        <f>ROUND(ROUND(AF283*AJ283,2)*CX283,2)</f>
        <v>199.59</v>
      </c>
      <c r="DH283">
        <f t="shared" ref="DH283:DH297" si="103">ROUND(ROUND(AG283,2)*CX283,2)</f>
        <v>0</v>
      </c>
      <c r="DI283">
        <f t="shared" si="93"/>
        <v>0</v>
      </c>
      <c r="DJ283">
        <f>DG283</f>
        <v>199.59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ROW(Source!A396)</f>
        <v>396</v>
      </c>
      <c r="B284">
        <v>56661436</v>
      </c>
      <c r="C284">
        <v>56663504</v>
      </c>
      <c r="D284">
        <v>54738510</v>
      </c>
      <c r="E284">
        <v>1</v>
      </c>
      <c r="F284">
        <v>1</v>
      </c>
      <c r="G284">
        <v>1081</v>
      </c>
      <c r="H284">
        <v>3</v>
      </c>
      <c r="I284" t="s">
        <v>1337</v>
      </c>
      <c r="J284" t="s">
        <v>1338</v>
      </c>
      <c r="K284" t="s">
        <v>1339</v>
      </c>
      <c r="L284">
        <v>1348</v>
      </c>
      <c r="N284">
        <v>1009</v>
      </c>
      <c r="O284" t="s">
        <v>547</v>
      </c>
      <c r="P284" t="s">
        <v>547</v>
      </c>
      <c r="Q284">
        <v>1000</v>
      </c>
      <c r="W284">
        <v>0</v>
      </c>
      <c r="X284">
        <v>277309194</v>
      </c>
      <c r="Y284">
        <f>(((AT284*1)*1)*1)</f>
        <v>1.1E-4</v>
      </c>
      <c r="AA284">
        <v>141233.74</v>
      </c>
      <c r="AB284">
        <v>0</v>
      </c>
      <c r="AC284">
        <v>0</v>
      </c>
      <c r="AD284">
        <v>0</v>
      </c>
      <c r="AE284">
        <v>8590.86</v>
      </c>
      <c r="AF284">
        <v>0</v>
      </c>
      <c r="AG284">
        <v>0</v>
      </c>
      <c r="AH284">
        <v>0</v>
      </c>
      <c r="AI284">
        <v>16.440000000000001</v>
      </c>
      <c r="AJ284">
        <v>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1.1E-4</v>
      </c>
      <c r="AU284" t="s">
        <v>105</v>
      </c>
      <c r="AV284">
        <v>0</v>
      </c>
      <c r="AW284">
        <v>2</v>
      </c>
      <c r="AX284">
        <v>56663516</v>
      </c>
      <c r="AY284">
        <v>1</v>
      </c>
      <c r="AZ284">
        <v>0</v>
      </c>
      <c r="BA284">
        <v>377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ROUND(Y284*Source!I396,9)</f>
        <v>6.8199999999999997E-3</v>
      </c>
      <c r="CY284">
        <f>AA284</f>
        <v>141233.74</v>
      </c>
      <c r="CZ284">
        <f>AE284</f>
        <v>8590.86</v>
      </c>
      <c r="DA284">
        <f>AI284</f>
        <v>16.440000000000001</v>
      </c>
      <c r="DB284">
        <f>ROUND((((ROUND(AT284*CZ284,2)*1)*1)*1),6)</f>
        <v>0.94</v>
      </c>
      <c r="DC284">
        <f>ROUND((((ROUND(AT284*AG284,2)*1)*1)*1),6)</f>
        <v>0</v>
      </c>
      <c r="DD284" t="s">
        <v>3</v>
      </c>
      <c r="DE284" t="s">
        <v>3</v>
      </c>
      <c r="DF284">
        <f>ROUND(ROUND(AE284*AI284,2)*CX284,2)</f>
        <v>963.21</v>
      </c>
      <c r="DG284">
        <f t="shared" ref="DG284:DG296" si="104">ROUND(ROUND(AF284,2)*CX284,2)</f>
        <v>0</v>
      </c>
      <c r="DH284">
        <f t="shared" si="103"/>
        <v>0</v>
      </c>
      <c r="DI284">
        <f t="shared" si="93"/>
        <v>0</v>
      </c>
      <c r="DJ284">
        <f>DF284</f>
        <v>963.21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ROW(Source!A396)</f>
        <v>396</v>
      </c>
      <c r="B285">
        <v>56661436</v>
      </c>
      <c r="C285">
        <v>56663504</v>
      </c>
      <c r="D285">
        <v>54744825</v>
      </c>
      <c r="E285">
        <v>1</v>
      </c>
      <c r="F285">
        <v>1</v>
      </c>
      <c r="G285">
        <v>1081</v>
      </c>
      <c r="H285">
        <v>3</v>
      </c>
      <c r="I285" t="s">
        <v>1359</v>
      </c>
      <c r="J285" t="s">
        <v>1360</v>
      </c>
      <c r="K285" t="s">
        <v>1361</v>
      </c>
      <c r="L285">
        <v>1339</v>
      </c>
      <c r="N285">
        <v>1007</v>
      </c>
      <c r="O285" t="s">
        <v>1102</v>
      </c>
      <c r="P285" t="s">
        <v>1102</v>
      </c>
      <c r="Q285">
        <v>1</v>
      </c>
      <c r="W285">
        <v>0</v>
      </c>
      <c r="X285">
        <v>180148843</v>
      </c>
      <c r="Y285">
        <f>(((AT285*1)*1)*1)</f>
        <v>2.9999999999999997E-4</v>
      </c>
      <c r="AA285">
        <v>4728.37</v>
      </c>
      <c r="AB285">
        <v>0</v>
      </c>
      <c r="AC285">
        <v>0</v>
      </c>
      <c r="AD285">
        <v>0</v>
      </c>
      <c r="AE285">
        <v>384.42</v>
      </c>
      <c r="AF285">
        <v>0</v>
      </c>
      <c r="AG285">
        <v>0</v>
      </c>
      <c r="AH285">
        <v>0</v>
      </c>
      <c r="AI285">
        <v>12.3</v>
      </c>
      <c r="AJ285">
        <v>1</v>
      </c>
      <c r="AK285">
        <v>1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2.9999999999999997E-4</v>
      </c>
      <c r="AU285" t="s">
        <v>105</v>
      </c>
      <c r="AV285">
        <v>0</v>
      </c>
      <c r="AW285">
        <v>2</v>
      </c>
      <c r="AX285">
        <v>56663517</v>
      </c>
      <c r="AY285">
        <v>1</v>
      </c>
      <c r="AZ285">
        <v>0</v>
      </c>
      <c r="BA285">
        <v>378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ROUND(Y285*Source!I396,9)</f>
        <v>1.8599999999999998E-2</v>
      </c>
      <c r="CY285">
        <f>AA285</f>
        <v>4728.37</v>
      </c>
      <c r="CZ285">
        <f>AE285</f>
        <v>384.42</v>
      </c>
      <c r="DA285">
        <f>AI285</f>
        <v>12.3</v>
      </c>
      <c r="DB285">
        <f>ROUND((((ROUND(AT285*CZ285,2)*1)*1)*1),6)</f>
        <v>0.12</v>
      </c>
      <c r="DC285">
        <f>ROUND((((ROUND(AT285*AG285,2)*1)*1)*1),6)</f>
        <v>0</v>
      </c>
      <c r="DD285" t="s">
        <v>3</v>
      </c>
      <c r="DE285" t="s">
        <v>3</v>
      </c>
      <c r="DF285">
        <f>ROUND(ROUND(AE285*AI285,2)*CX285,2)</f>
        <v>87.95</v>
      </c>
      <c r="DG285">
        <f t="shared" si="104"/>
        <v>0</v>
      </c>
      <c r="DH285">
        <f t="shared" si="103"/>
        <v>0</v>
      </c>
      <c r="DI285">
        <f t="shared" si="93"/>
        <v>0</v>
      </c>
      <c r="DJ285">
        <f>DF285</f>
        <v>87.95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ROW(Source!A396)</f>
        <v>396</v>
      </c>
      <c r="B286">
        <v>56661436</v>
      </c>
      <c r="C286">
        <v>56663504</v>
      </c>
      <c r="D286">
        <v>54745190</v>
      </c>
      <c r="E286">
        <v>1</v>
      </c>
      <c r="F286">
        <v>1</v>
      </c>
      <c r="G286">
        <v>1081</v>
      </c>
      <c r="H286">
        <v>3</v>
      </c>
      <c r="I286" t="s">
        <v>1399</v>
      </c>
      <c r="J286" t="s">
        <v>1400</v>
      </c>
      <c r="K286" t="s">
        <v>1401</v>
      </c>
      <c r="L286">
        <v>1348</v>
      </c>
      <c r="N286">
        <v>1009</v>
      </c>
      <c r="O286" t="s">
        <v>547</v>
      </c>
      <c r="P286" t="s">
        <v>547</v>
      </c>
      <c r="Q286">
        <v>1000</v>
      </c>
      <c r="W286">
        <v>0</v>
      </c>
      <c r="X286">
        <v>1060286971</v>
      </c>
      <c r="Y286">
        <f>(((AT286*1)*1)*1)</f>
        <v>4.2999999999999999E-4</v>
      </c>
      <c r="AA286">
        <v>40702.9</v>
      </c>
      <c r="AB286">
        <v>0</v>
      </c>
      <c r="AC286">
        <v>0</v>
      </c>
      <c r="AD286">
        <v>0</v>
      </c>
      <c r="AE286">
        <v>4573.3599999999997</v>
      </c>
      <c r="AF286">
        <v>0</v>
      </c>
      <c r="AG286">
        <v>0</v>
      </c>
      <c r="AH286">
        <v>0</v>
      </c>
      <c r="AI286">
        <v>8.9</v>
      </c>
      <c r="AJ286">
        <v>1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4.2999999999999999E-4</v>
      </c>
      <c r="AU286" t="s">
        <v>105</v>
      </c>
      <c r="AV286">
        <v>0</v>
      </c>
      <c r="AW286">
        <v>2</v>
      </c>
      <c r="AX286">
        <v>56663518</v>
      </c>
      <c r="AY286">
        <v>1</v>
      </c>
      <c r="AZ286">
        <v>0</v>
      </c>
      <c r="BA286">
        <v>379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ROUND(Y286*Source!I396,9)</f>
        <v>2.666E-2</v>
      </c>
      <c r="CY286">
        <f>AA286</f>
        <v>40702.9</v>
      </c>
      <c r="CZ286">
        <f>AE286</f>
        <v>4573.3599999999997</v>
      </c>
      <c r="DA286">
        <f>AI286</f>
        <v>8.9</v>
      </c>
      <c r="DB286">
        <f>ROUND((((ROUND(AT286*CZ286,2)*1)*1)*1),6)</f>
        <v>1.97</v>
      </c>
      <c r="DC286">
        <f>ROUND((((ROUND(AT286*AG286,2)*1)*1)*1),6)</f>
        <v>0</v>
      </c>
      <c r="DD286" t="s">
        <v>3</v>
      </c>
      <c r="DE286" t="s">
        <v>3</v>
      </c>
      <c r="DF286">
        <f>ROUND(ROUND(AE286*AI286,2)*CX286,2)</f>
        <v>1085.1400000000001</v>
      </c>
      <c r="DG286">
        <f t="shared" si="104"/>
        <v>0</v>
      </c>
      <c r="DH286">
        <f t="shared" si="103"/>
        <v>0</v>
      </c>
      <c r="DI286">
        <f t="shared" si="93"/>
        <v>0</v>
      </c>
      <c r="DJ286">
        <f>DF286</f>
        <v>1085.1400000000001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ROW(Source!A411)</f>
        <v>411</v>
      </c>
      <c r="B287">
        <v>56661434</v>
      </c>
      <c r="C287">
        <v>56663543</v>
      </c>
      <c r="D287">
        <v>54702434</v>
      </c>
      <c r="E287">
        <v>1081</v>
      </c>
      <c r="F287">
        <v>1</v>
      </c>
      <c r="G287">
        <v>1081</v>
      </c>
      <c r="H287">
        <v>1</v>
      </c>
      <c r="I287" t="s">
        <v>1317</v>
      </c>
      <c r="J287" t="s">
        <v>3</v>
      </c>
      <c r="K287" t="s">
        <v>1318</v>
      </c>
      <c r="L287">
        <v>1191</v>
      </c>
      <c r="N287">
        <v>1013</v>
      </c>
      <c r="O287" t="s">
        <v>1319</v>
      </c>
      <c r="P287" t="s">
        <v>1319</v>
      </c>
      <c r="Q287">
        <v>1</v>
      </c>
      <c r="W287">
        <v>0</v>
      </c>
      <c r="X287">
        <v>476480486</v>
      </c>
      <c r="Y287">
        <f>((AT287*1.15)*1.2)</f>
        <v>1.9181999999999997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1.39</v>
      </c>
      <c r="AU287" t="s">
        <v>433</v>
      </c>
      <c r="AV287">
        <v>1</v>
      </c>
      <c r="AW287">
        <v>2</v>
      </c>
      <c r="AX287">
        <v>56666799</v>
      </c>
      <c r="AY287">
        <v>1</v>
      </c>
      <c r="AZ287">
        <v>0</v>
      </c>
      <c r="BA287">
        <v>381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ROUND(AT287*Source!I411*AH287*AL287,2)</f>
        <v>0</v>
      </c>
      <c r="CV287">
        <f>ROUND(Y287*Source!I411,9)</f>
        <v>5.7545999999999999</v>
      </c>
      <c r="CW287">
        <v>0</v>
      </c>
      <c r="CX287">
        <f>ROUND(Y287*Source!I411,9)</f>
        <v>5.7545999999999999</v>
      </c>
      <c r="CY287">
        <f>AD287</f>
        <v>0</v>
      </c>
      <c r="CZ287">
        <f>AH287</f>
        <v>0</v>
      </c>
      <c r="DA287">
        <f>AL287</f>
        <v>1</v>
      </c>
      <c r="DB287">
        <f>ROUND(((ROUND(AT287*CZ287,2)*1.15)*1.2),6)</f>
        <v>0</v>
      </c>
      <c r="DC287">
        <f>ROUND(((ROUND(AT287*AG287,2)*1.15)*1.2),6)</f>
        <v>0</v>
      </c>
      <c r="DD287" t="s">
        <v>3</v>
      </c>
      <c r="DE287" t="s">
        <v>3</v>
      </c>
      <c r="DF287">
        <f t="shared" ref="DF287:DF300" si="105">ROUND(ROUND(AE287,2)*CX287,2)</f>
        <v>0</v>
      </c>
      <c r="DG287">
        <f t="shared" si="104"/>
        <v>0</v>
      </c>
      <c r="DH287">
        <f t="shared" si="103"/>
        <v>0</v>
      </c>
      <c r="DI287">
        <f t="shared" ref="DI287:DI350" si="106">ROUND(ROUND(AH287,2)*CX287,2)</f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ROW(Source!A411)</f>
        <v>411</v>
      </c>
      <c r="B288">
        <v>56661434</v>
      </c>
      <c r="C288">
        <v>56663543</v>
      </c>
      <c r="D288">
        <v>54768040</v>
      </c>
      <c r="E288">
        <v>1</v>
      </c>
      <c r="F288">
        <v>1</v>
      </c>
      <c r="G288">
        <v>1081</v>
      </c>
      <c r="H288">
        <v>2</v>
      </c>
      <c r="I288" t="s">
        <v>1320</v>
      </c>
      <c r="J288" t="s">
        <v>1321</v>
      </c>
      <c r="K288" t="s">
        <v>1322</v>
      </c>
      <c r="L288">
        <v>1368</v>
      </c>
      <c r="N288">
        <v>1011</v>
      </c>
      <c r="O288" t="s">
        <v>1323</v>
      </c>
      <c r="P288" t="s">
        <v>1323</v>
      </c>
      <c r="Q288">
        <v>1</v>
      </c>
      <c r="W288">
        <v>0</v>
      </c>
      <c r="X288">
        <v>1498588441</v>
      </c>
      <c r="Y288">
        <f>((AT288*1.25)*1.2)</f>
        <v>0.15</v>
      </c>
      <c r="AA288">
        <v>0</v>
      </c>
      <c r="AB288">
        <v>7.59</v>
      </c>
      <c r="AC288">
        <v>0</v>
      </c>
      <c r="AD288">
        <v>0</v>
      </c>
      <c r="AE288">
        <v>0</v>
      </c>
      <c r="AF288">
        <v>7.11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0.1</v>
      </c>
      <c r="AU288" t="s">
        <v>432</v>
      </c>
      <c r="AV288">
        <v>0</v>
      </c>
      <c r="AW288">
        <v>2</v>
      </c>
      <c r="AX288">
        <v>56666800</v>
      </c>
      <c r="AY288">
        <v>1</v>
      </c>
      <c r="AZ288">
        <v>0</v>
      </c>
      <c r="BA288">
        <v>382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ROUND(Y288*Source!I411*DO288,9)</f>
        <v>0</v>
      </c>
      <c r="CX288">
        <f>ROUND(Y288*Source!I411,9)</f>
        <v>0.45</v>
      </c>
      <c r="CY288">
        <f>AB288</f>
        <v>7.59</v>
      </c>
      <c r="CZ288">
        <f>AF288</f>
        <v>7.11</v>
      </c>
      <c r="DA288">
        <f>AJ288</f>
        <v>1</v>
      </c>
      <c r="DB288">
        <f>ROUND(((ROUND(AT288*CZ288,2)*1.25)*1.2),6)</f>
        <v>1.0649999999999999</v>
      </c>
      <c r="DC288">
        <f>ROUND(((ROUND(AT288*AG288,2)*1.25)*1.2),6)</f>
        <v>0</v>
      </c>
      <c r="DD288" t="s">
        <v>3</v>
      </c>
      <c r="DE288" t="s">
        <v>3</v>
      </c>
      <c r="DF288">
        <f t="shared" si="105"/>
        <v>0</v>
      </c>
      <c r="DG288">
        <f t="shared" si="104"/>
        <v>3.2</v>
      </c>
      <c r="DH288">
        <f t="shared" si="103"/>
        <v>0</v>
      </c>
      <c r="DI288">
        <f t="shared" si="106"/>
        <v>0</v>
      </c>
      <c r="DJ288">
        <f>DG288</f>
        <v>3.2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ROW(Source!A411)</f>
        <v>411</v>
      </c>
      <c r="B289">
        <v>56661434</v>
      </c>
      <c r="C289">
        <v>56663543</v>
      </c>
      <c r="D289">
        <v>54768339</v>
      </c>
      <c r="E289">
        <v>1</v>
      </c>
      <c r="F289">
        <v>1</v>
      </c>
      <c r="G289">
        <v>1081</v>
      </c>
      <c r="H289">
        <v>2</v>
      </c>
      <c r="I289" t="s">
        <v>1324</v>
      </c>
      <c r="J289" t="s">
        <v>1325</v>
      </c>
      <c r="K289" t="s">
        <v>1326</v>
      </c>
      <c r="L289">
        <v>1368</v>
      </c>
      <c r="N289">
        <v>1011</v>
      </c>
      <c r="O289" t="s">
        <v>1323</v>
      </c>
      <c r="P289" t="s">
        <v>1323</v>
      </c>
      <c r="Q289">
        <v>1</v>
      </c>
      <c r="W289">
        <v>0</v>
      </c>
      <c r="X289">
        <v>874612079</v>
      </c>
      <c r="Y289">
        <f>((AT289*1.25)*1.2)</f>
        <v>1.4999999999999999E-2</v>
      </c>
      <c r="AA289">
        <v>0</v>
      </c>
      <c r="AB289">
        <v>88.67</v>
      </c>
      <c r="AC289">
        <v>13.47</v>
      </c>
      <c r="AD289">
        <v>0</v>
      </c>
      <c r="AE289">
        <v>0</v>
      </c>
      <c r="AF289">
        <v>83.1</v>
      </c>
      <c r="AG289">
        <v>12.62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0.01</v>
      </c>
      <c r="AU289" t="s">
        <v>432</v>
      </c>
      <c r="AV289">
        <v>0</v>
      </c>
      <c r="AW289">
        <v>2</v>
      </c>
      <c r="AX289">
        <v>56666801</v>
      </c>
      <c r="AY289">
        <v>1</v>
      </c>
      <c r="AZ289">
        <v>0</v>
      </c>
      <c r="BA289">
        <v>383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ROUND(Y289*Source!I411*DO289,9)</f>
        <v>0.56789999999999996</v>
      </c>
      <c r="CX289">
        <f>ROUND(Y289*Source!I411,9)</f>
        <v>4.4999999999999998E-2</v>
      </c>
      <c r="CY289">
        <f>AB289</f>
        <v>88.67</v>
      </c>
      <c r="CZ289">
        <f>AF289</f>
        <v>83.1</v>
      </c>
      <c r="DA289">
        <f>AJ289</f>
        <v>1</v>
      </c>
      <c r="DB289">
        <f>ROUND(((ROUND(AT289*CZ289,2)*1.25)*1.2),6)</f>
        <v>1.2450000000000001</v>
      </c>
      <c r="DC289">
        <f>ROUND(((ROUND(AT289*AG289,2)*1.25)*1.2),6)</f>
        <v>0.19500000000000001</v>
      </c>
      <c r="DD289" t="s">
        <v>3</v>
      </c>
      <c r="DE289" t="s">
        <v>3</v>
      </c>
      <c r="DF289">
        <f t="shared" si="105"/>
        <v>0</v>
      </c>
      <c r="DG289">
        <f t="shared" si="104"/>
        <v>3.74</v>
      </c>
      <c r="DH289">
        <f t="shared" si="103"/>
        <v>0.56999999999999995</v>
      </c>
      <c r="DI289">
        <f t="shared" si="106"/>
        <v>0</v>
      </c>
      <c r="DJ289">
        <f>DG289</f>
        <v>3.74</v>
      </c>
      <c r="DK289">
        <v>0</v>
      </c>
      <c r="DL289" t="s">
        <v>1327</v>
      </c>
      <c r="DM289">
        <v>0</v>
      </c>
      <c r="DN289" t="s">
        <v>1319</v>
      </c>
      <c r="DO289">
        <v>12.62</v>
      </c>
    </row>
    <row r="290" spans="1:119" x14ac:dyDescent="0.2">
      <c r="A290">
        <f>ROW(Source!A411)</f>
        <v>411</v>
      </c>
      <c r="B290">
        <v>56661434</v>
      </c>
      <c r="C290">
        <v>56663543</v>
      </c>
      <c r="D290">
        <v>54768460</v>
      </c>
      <c r="E290">
        <v>1</v>
      </c>
      <c r="F290">
        <v>1</v>
      </c>
      <c r="G290">
        <v>1081</v>
      </c>
      <c r="H290">
        <v>2</v>
      </c>
      <c r="I290" t="s">
        <v>1396</v>
      </c>
      <c r="J290" t="s">
        <v>1397</v>
      </c>
      <c r="K290" t="s">
        <v>1398</v>
      </c>
      <c r="L290">
        <v>1368</v>
      </c>
      <c r="N290">
        <v>1011</v>
      </c>
      <c r="O290" t="s">
        <v>1323</v>
      </c>
      <c r="P290" t="s">
        <v>1323</v>
      </c>
      <c r="Q290">
        <v>1</v>
      </c>
      <c r="W290">
        <v>0</v>
      </c>
      <c r="X290">
        <v>-2083101341</v>
      </c>
      <c r="Y290">
        <f>((AT290*1.25)*1.2)</f>
        <v>0.52500000000000002</v>
      </c>
      <c r="AA290">
        <v>0</v>
      </c>
      <c r="AB290">
        <v>0.85</v>
      </c>
      <c r="AC290">
        <v>0</v>
      </c>
      <c r="AD290">
        <v>0</v>
      </c>
      <c r="AE290">
        <v>0</v>
      </c>
      <c r="AF290">
        <v>0.8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0.35</v>
      </c>
      <c r="AU290" t="s">
        <v>432</v>
      </c>
      <c r="AV290">
        <v>0</v>
      </c>
      <c r="AW290">
        <v>2</v>
      </c>
      <c r="AX290">
        <v>56666803</v>
      </c>
      <c r="AY290">
        <v>1</v>
      </c>
      <c r="AZ290">
        <v>0</v>
      </c>
      <c r="BA290">
        <v>384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ROUND(Y290*Source!I411*DO290,9)</f>
        <v>0</v>
      </c>
      <c r="CX290">
        <f>ROUND(Y290*Source!I411,9)</f>
        <v>1.575</v>
      </c>
      <c r="CY290">
        <f>AB290</f>
        <v>0.85</v>
      </c>
      <c r="CZ290">
        <f>AF290</f>
        <v>0.8</v>
      </c>
      <c r="DA290">
        <f>AJ290</f>
        <v>1</v>
      </c>
      <c r="DB290">
        <f>ROUND(((ROUND(AT290*CZ290,2)*1.25)*1.2),6)</f>
        <v>0.42</v>
      </c>
      <c r="DC290">
        <f>ROUND(((ROUND(AT290*AG290,2)*1.25)*1.2),6)</f>
        <v>0</v>
      </c>
      <c r="DD290" t="s">
        <v>3</v>
      </c>
      <c r="DE290" t="s">
        <v>3</v>
      </c>
      <c r="DF290">
        <f t="shared" si="105"/>
        <v>0</v>
      </c>
      <c r="DG290">
        <f t="shared" si="104"/>
        <v>1.26</v>
      </c>
      <c r="DH290">
        <f t="shared" si="103"/>
        <v>0</v>
      </c>
      <c r="DI290">
        <f t="shared" si="106"/>
        <v>0</v>
      </c>
      <c r="DJ290">
        <f>DG290</f>
        <v>1.26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ROW(Source!A411)</f>
        <v>411</v>
      </c>
      <c r="B291">
        <v>56661434</v>
      </c>
      <c r="C291">
        <v>56663543</v>
      </c>
      <c r="D291">
        <v>54767573</v>
      </c>
      <c r="E291">
        <v>1</v>
      </c>
      <c r="F291">
        <v>1</v>
      </c>
      <c r="G291">
        <v>1081</v>
      </c>
      <c r="H291">
        <v>2</v>
      </c>
      <c r="I291" t="s">
        <v>1328</v>
      </c>
      <c r="J291" t="s">
        <v>1329</v>
      </c>
      <c r="K291" t="s">
        <v>1330</v>
      </c>
      <c r="L291">
        <v>1368</v>
      </c>
      <c r="N291">
        <v>1011</v>
      </c>
      <c r="O291" t="s">
        <v>1323</v>
      </c>
      <c r="P291" t="s">
        <v>1323</v>
      </c>
      <c r="Q291">
        <v>1</v>
      </c>
      <c r="W291">
        <v>0</v>
      </c>
      <c r="X291">
        <v>-44940208</v>
      </c>
      <c r="Y291">
        <f>((AT291*1.25)*1.2)</f>
        <v>1.4999999999999999E-2</v>
      </c>
      <c r="AA291">
        <v>0</v>
      </c>
      <c r="AB291">
        <v>191.17</v>
      </c>
      <c r="AC291">
        <v>18.059999999999999</v>
      </c>
      <c r="AD291">
        <v>0</v>
      </c>
      <c r="AE291">
        <v>0</v>
      </c>
      <c r="AF291">
        <v>179.17</v>
      </c>
      <c r="AG291">
        <v>16.93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0.01</v>
      </c>
      <c r="AU291" t="s">
        <v>432</v>
      </c>
      <c r="AV291">
        <v>0</v>
      </c>
      <c r="AW291">
        <v>2</v>
      </c>
      <c r="AX291">
        <v>56666802</v>
      </c>
      <c r="AY291">
        <v>1</v>
      </c>
      <c r="AZ291">
        <v>0</v>
      </c>
      <c r="BA291">
        <v>385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f>ROUND(Y291*Source!I411*DO291,9)</f>
        <v>0.76185000000000003</v>
      </c>
      <c r="CX291">
        <f>ROUND(Y291*Source!I411,9)</f>
        <v>4.4999999999999998E-2</v>
      </c>
      <c r="CY291">
        <f>AB291</f>
        <v>191.17</v>
      </c>
      <c r="CZ291">
        <f>AF291</f>
        <v>179.17</v>
      </c>
      <c r="DA291">
        <f>AJ291</f>
        <v>1</v>
      </c>
      <c r="DB291">
        <f>ROUND(((ROUND(AT291*CZ291,2)*1.25)*1.2),6)</f>
        <v>2.6850000000000001</v>
      </c>
      <c r="DC291">
        <f>ROUND(((ROUND(AT291*AG291,2)*1.25)*1.2),6)</f>
        <v>0.255</v>
      </c>
      <c r="DD291" t="s">
        <v>3</v>
      </c>
      <c r="DE291" t="s">
        <v>3</v>
      </c>
      <c r="DF291">
        <f t="shared" si="105"/>
        <v>0</v>
      </c>
      <c r="DG291">
        <f t="shared" si="104"/>
        <v>8.06</v>
      </c>
      <c r="DH291">
        <f t="shared" si="103"/>
        <v>0.76</v>
      </c>
      <c r="DI291">
        <f t="shared" si="106"/>
        <v>0</v>
      </c>
      <c r="DJ291">
        <f>DG291</f>
        <v>8.06</v>
      </c>
      <c r="DK291">
        <v>0</v>
      </c>
      <c r="DL291" t="s">
        <v>1327</v>
      </c>
      <c r="DM291">
        <v>0</v>
      </c>
      <c r="DN291" t="s">
        <v>1319</v>
      </c>
      <c r="DO291">
        <v>16.93</v>
      </c>
    </row>
    <row r="292" spans="1:119" x14ac:dyDescent="0.2">
      <c r="A292">
        <f>ROW(Source!A411)</f>
        <v>411</v>
      </c>
      <c r="B292">
        <v>56661434</v>
      </c>
      <c r="C292">
        <v>56663543</v>
      </c>
      <c r="D292">
        <v>54738510</v>
      </c>
      <c r="E292">
        <v>1</v>
      </c>
      <c r="F292">
        <v>1</v>
      </c>
      <c r="G292">
        <v>1081</v>
      </c>
      <c r="H292">
        <v>3</v>
      </c>
      <c r="I292" t="s">
        <v>1337</v>
      </c>
      <c r="J292" t="s">
        <v>1338</v>
      </c>
      <c r="K292" t="s">
        <v>1339</v>
      </c>
      <c r="L292">
        <v>1348</v>
      </c>
      <c r="N292">
        <v>1009</v>
      </c>
      <c r="O292" t="s">
        <v>547</v>
      </c>
      <c r="P292" t="s">
        <v>547</v>
      </c>
      <c r="Q292">
        <v>1000</v>
      </c>
      <c r="W292">
        <v>0</v>
      </c>
      <c r="X292">
        <v>277309194</v>
      </c>
      <c r="Y292">
        <f>((AT292*1)*1)</f>
        <v>1.1E-4</v>
      </c>
      <c r="AA292">
        <v>8590.86</v>
      </c>
      <c r="AB292">
        <v>0</v>
      </c>
      <c r="AC292">
        <v>0</v>
      </c>
      <c r="AD292">
        <v>0</v>
      </c>
      <c r="AE292">
        <v>8590.86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1.1E-4</v>
      </c>
      <c r="AU292" t="s">
        <v>31</v>
      </c>
      <c r="AV292">
        <v>0</v>
      </c>
      <c r="AW292">
        <v>2</v>
      </c>
      <c r="AX292">
        <v>56666804</v>
      </c>
      <c r="AY292">
        <v>1</v>
      </c>
      <c r="AZ292">
        <v>0</v>
      </c>
      <c r="BA292">
        <v>386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ROUND(Y292*Source!I411,9)</f>
        <v>3.3E-4</v>
      </c>
      <c r="CY292">
        <f>AA292</f>
        <v>8590.86</v>
      </c>
      <c r="CZ292">
        <f>AE292</f>
        <v>8590.86</v>
      </c>
      <c r="DA292">
        <f>AI292</f>
        <v>1</v>
      </c>
      <c r="DB292">
        <f>ROUND(((ROUND(AT292*CZ292,2)*1)*1),6)</f>
        <v>0.94</v>
      </c>
      <c r="DC292">
        <f>ROUND(((ROUND(AT292*AG292,2)*1)*1),6)</f>
        <v>0</v>
      </c>
      <c r="DD292" t="s">
        <v>3</v>
      </c>
      <c r="DE292" t="s">
        <v>3</v>
      </c>
      <c r="DF292">
        <f t="shared" si="105"/>
        <v>2.83</v>
      </c>
      <c r="DG292">
        <f t="shared" si="104"/>
        <v>0</v>
      </c>
      <c r="DH292">
        <f t="shared" si="103"/>
        <v>0</v>
      </c>
      <c r="DI292">
        <f t="shared" si="106"/>
        <v>0</v>
      </c>
      <c r="DJ292">
        <f>DF292</f>
        <v>2.83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ROW(Source!A411)</f>
        <v>411</v>
      </c>
      <c r="B293">
        <v>56661434</v>
      </c>
      <c r="C293">
        <v>56663543</v>
      </c>
      <c r="D293">
        <v>54737318</v>
      </c>
      <c r="E293">
        <v>1</v>
      </c>
      <c r="F293">
        <v>1</v>
      </c>
      <c r="G293">
        <v>1081</v>
      </c>
      <c r="H293">
        <v>3</v>
      </c>
      <c r="I293" t="s">
        <v>1269</v>
      </c>
      <c r="J293" t="s">
        <v>1271</v>
      </c>
      <c r="K293" t="s">
        <v>1270</v>
      </c>
      <c r="L293">
        <v>1348</v>
      </c>
      <c r="N293">
        <v>1009</v>
      </c>
      <c r="O293" t="s">
        <v>547</v>
      </c>
      <c r="P293" t="s">
        <v>547</v>
      </c>
      <c r="Q293">
        <v>1000</v>
      </c>
      <c r="W293">
        <v>0</v>
      </c>
      <c r="X293">
        <v>-268464753</v>
      </c>
      <c r="Y293">
        <f>((AT293*1)*1)</f>
        <v>4.0000000000000002E-4</v>
      </c>
      <c r="AA293">
        <v>17868.28</v>
      </c>
      <c r="AB293">
        <v>0</v>
      </c>
      <c r="AC293">
        <v>0</v>
      </c>
      <c r="AD293">
        <v>0</v>
      </c>
      <c r="AE293">
        <v>17868.28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4.0000000000000002E-4</v>
      </c>
      <c r="AU293" t="s">
        <v>31</v>
      </c>
      <c r="AV293">
        <v>0</v>
      </c>
      <c r="AW293">
        <v>2</v>
      </c>
      <c r="AX293">
        <v>56666805</v>
      </c>
      <c r="AY293">
        <v>1</v>
      </c>
      <c r="AZ293">
        <v>0</v>
      </c>
      <c r="BA293">
        <v>387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ROUND(Y293*Source!I411,9)</f>
        <v>1.1999999999999999E-3</v>
      </c>
      <c r="CY293">
        <f>AA293</f>
        <v>17868.28</v>
      </c>
      <c r="CZ293">
        <f>AE293</f>
        <v>17868.28</v>
      </c>
      <c r="DA293">
        <f>AI293</f>
        <v>1</v>
      </c>
      <c r="DB293">
        <f>ROUND(((ROUND(AT293*CZ293,2)*1)*1),6)</f>
        <v>7.15</v>
      </c>
      <c r="DC293">
        <f>ROUND(((ROUND(AT293*AG293,2)*1)*1),6)</f>
        <v>0</v>
      </c>
      <c r="DD293" t="s">
        <v>3</v>
      </c>
      <c r="DE293" t="s">
        <v>3</v>
      </c>
      <c r="DF293">
        <f t="shared" si="105"/>
        <v>21.44</v>
      </c>
      <c r="DG293">
        <f t="shared" si="104"/>
        <v>0</v>
      </c>
      <c r="DH293">
        <f t="shared" si="103"/>
        <v>0</v>
      </c>
      <c r="DI293">
        <f t="shared" si="106"/>
        <v>0</v>
      </c>
      <c r="DJ293">
        <f>DF293</f>
        <v>21.44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ROW(Source!A411)</f>
        <v>411</v>
      </c>
      <c r="B294">
        <v>56661434</v>
      </c>
      <c r="C294">
        <v>56663543</v>
      </c>
      <c r="D294">
        <v>54744825</v>
      </c>
      <c r="E294">
        <v>1</v>
      </c>
      <c r="F294">
        <v>1</v>
      </c>
      <c r="G294">
        <v>1081</v>
      </c>
      <c r="H294">
        <v>3</v>
      </c>
      <c r="I294" t="s">
        <v>1359</v>
      </c>
      <c r="J294" t="s">
        <v>1360</v>
      </c>
      <c r="K294" t="s">
        <v>1361</v>
      </c>
      <c r="L294">
        <v>1339</v>
      </c>
      <c r="N294">
        <v>1007</v>
      </c>
      <c r="O294" t="s">
        <v>1102</v>
      </c>
      <c r="P294" t="s">
        <v>1102</v>
      </c>
      <c r="Q294">
        <v>1</v>
      </c>
      <c r="W294">
        <v>0</v>
      </c>
      <c r="X294">
        <v>180148843</v>
      </c>
      <c r="Y294">
        <f>((AT294*1)*1)</f>
        <v>2.9999999999999997E-4</v>
      </c>
      <c r="AA294">
        <v>384.42</v>
      </c>
      <c r="AB294">
        <v>0</v>
      </c>
      <c r="AC294">
        <v>0</v>
      </c>
      <c r="AD294">
        <v>0</v>
      </c>
      <c r="AE294">
        <v>384.42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2.9999999999999997E-4</v>
      </c>
      <c r="AU294" t="s">
        <v>31</v>
      </c>
      <c r="AV294">
        <v>0</v>
      </c>
      <c r="AW294">
        <v>2</v>
      </c>
      <c r="AX294">
        <v>56666806</v>
      </c>
      <c r="AY294">
        <v>1</v>
      </c>
      <c r="AZ294">
        <v>0</v>
      </c>
      <c r="BA294">
        <v>388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ROUND(Y294*Source!I411,9)</f>
        <v>8.9999999999999998E-4</v>
      </c>
      <c r="CY294">
        <f>AA294</f>
        <v>384.42</v>
      </c>
      <c r="CZ294">
        <f>AE294</f>
        <v>384.42</v>
      </c>
      <c r="DA294">
        <f>AI294</f>
        <v>1</v>
      </c>
      <c r="DB294">
        <f>ROUND(((ROUND(AT294*CZ294,2)*1)*1),6)</f>
        <v>0.12</v>
      </c>
      <c r="DC294">
        <f>ROUND(((ROUND(AT294*AG294,2)*1)*1),6)</f>
        <v>0</v>
      </c>
      <c r="DD294" t="s">
        <v>3</v>
      </c>
      <c r="DE294" t="s">
        <v>3</v>
      </c>
      <c r="DF294">
        <f t="shared" si="105"/>
        <v>0.35</v>
      </c>
      <c r="DG294">
        <f t="shared" si="104"/>
        <v>0</v>
      </c>
      <c r="DH294">
        <f t="shared" si="103"/>
        <v>0</v>
      </c>
      <c r="DI294">
        <f t="shared" si="106"/>
        <v>0</v>
      </c>
      <c r="DJ294">
        <f>DF294</f>
        <v>0.35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ROW(Source!A411)</f>
        <v>411</v>
      </c>
      <c r="B295">
        <v>56661434</v>
      </c>
      <c r="C295">
        <v>56663543</v>
      </c>
      <c r="D295">
        <v>54745190</v>
      </c>
      <c r="E295">
        <v>1</v>
      </c>
      <c r="F295">
        <v>1</v>
      </c>
      <c r="G295">
        <v>1081</v>
      </c>
      <c r="H295">
        <v>3</v>
      </c>
      <c r="I295" t="s">
        <v>1399</v>
      </c>
      <c r="J295" t="s">
        <v>1400</v>
      </c>
      <c r="K295" t="s">
        <v>1401</v>
      </c>
      <c r="L295">
        <v>1348</v>
      </c>
      <c r="N295">
        <v>1009</v>
      </c>
      <c r="O295" t="s">
        <v>547</v>
      </c>
      <c r="P295" t="s">
        <v>547</v>
      </c>
      <c r="Q295">
        <v>1000</v>
      </c>
      <c r="W295">
        <v>0</v>
      </c>
      <c r="X295">
        <v>1060286971</v>
      </c>
      <c r="Y295">
        <f>((AT295*1)*1)</f>
        <v>4.2999999999999999E-4</v>
      </c>
      <c r="AA295">
        <v>4573.3599999999997</v>
      </c>
      <c r="AB295">
        <v>0</v>
      </c>
      <c r="AC295">
        <v>0</v>
      </c>
      <c r="AD295">
        <v>0</v>
      </c>
      <c r="AE295">
        <v>4573.3599999999997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4.2999999999999999E-4</v>
      </c>
      <c r="AU295" t="s">
        <v>31</v>
      </c>
      <c r="AV295">
        <v>0</v>
      </c>
      <c r="AW295">
        <v>2</v>
      </c>
      <c r="AX295">
        <v>56666807</v>
      </c>
      <c r="AY295">
        <v>1</v>
      </c>
      <c r="AZ295">
        <v>0</v>
      </c>
      <c r="BA295">
        <v>389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ROUND(Y295*Source!I411,9)</f>
        <v>1.2899999999999999E-3</v>
      </c>
      <c r="CY295">
        <f>AA295</f>
        <v>4573.3599999999997</v>
      </c>
      <c r="CZ295">
        <f>AE295</f>
        <v>4573.3599999999997</v>
      </c>
      <c r="DA295">
        <f>AI295</f>
        <v>1</v>
      </c>
      <c r="DB295">
        <f>ROUND(((ROUND(AT295*CZ295,2)*1)*1),6)</f>
        <v>1.97</v>
      </c>
      <c r="DC295">
        <f>ROUND(((ROUND(AT295*AG295,2)*1)*1),6)</f>
        <v>0</v>
      </c>
      <c r="DD295" t="s">
        <v>3</v>
      </c>
      <c r="DE295" t="s">
        <v>3</v>
      </c>
      <c r="DF295">
        <f t="shared" si="105"/>
        <v>5.9</v>
      </c>
      <c r="DG295">
        <f t="shared" si="104"/>
        <v>0</v>
      </c>
      <c r="DH295">
        <f t="shared" si="103"/>
        <v>0</v>
      </c>
      <c r="DI295">
        <f t="shared" si="106"/>
        <v>0</v>
      </c>
      <c r="DJ295">
        <f>DF295</f>
        <v>5.9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ROW(Source!A412)</f>
        <v>412</v>
      </c>
      <c r="B296">
        <v>56661436</v>
      </c>
      <c r="C296">
        <v>56663543</v>
      </c>
      <c r="D296">
        <v>54702434</v>
      </c>
      <c r="E296">
        <v>1081</v>
      </c>
      <c r="F296">
        <v>1</v>
      </c>
      <c r="G296">
        <v>1081</v>
      </c>
      <c r="H296">
        <v>1</v>
      </c>
      <c r="I296" t="s">
        <v>1317</v>
      </c>
      <c r="J296" t="s">
        <v>3</v>
      </c>
      <c r="K296" t="s">
        <v>1318</v>
      </c>
      <c r="L296">
        <v>1191</v>
      </c>
      <c r="N296">
        <v>1013</v>
      </c>
      <c r="O296" t="s">
        <v>1319</v>
      </c>
      <c r="P296" t="s">
        <v>1319</v>
      </c>
      <c r="Q296">
        <v>1</v>
      </c>
      <c r="W296">
        <v>0</v>
      </c>
      <c r="X296">
        <v>476480486</v>
      </c>
      <c r="Y296">
        <f>((AT296*1.15)*1.2)</f>
        <v>1.9181999999999997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5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1.39</v>
      </c>
      <c r="AU296" t="s">
        <v>433</v>
      </c>
      <c r="AV296">
        <v>1</v>
      </c>
      <c r="AW296">
        <v>2</v>
      </c>
      <c r="AX296">
        <v>56666799</v>
      </c>
      <c r="AY296">
        <v>1</v>
      </c>
      <c r="AZ296">
        <v>0</v>
      </c>
      <c r="BA296">
        <v>391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U296">
        <f>ROUND(AT296*Source!I412*AH296*AL296,2)</f>
        <v>0</v>
      </c>
      <c r="CV296">
        <f>ROUND(Y296*Source!I412,9)</f>
        <v>5.7545999999999999</v>
      </c>
      <c r="CW296">
        <v>0</v>
      </c>
      <c r="CX296">
        <f>ROUND(Y296*Source!I412,9)</f>
        <v>5.7545999999999999</v>
      </c>
      <c r="CY296">
        <f>AD296</f>
        <v>0</v>
      </c>
      <c r="CZ296">
        <f>AH296</f>
        <v>0</v>
      </c>
      <c r="DA296">
        <f>AL296</f>
        <v>1</v>
      </c>
      <c r="DB296">
        <f>ROUND(((ROUND(AT296*CZ296,2)*1.15)*1.2),6)</f>
        <v>0</v>
      </c>
      <c r="DC296">
        <f>ROUND(((ROUND(AT296*AG296,2)*1.15)*1.2),6)</f>
        <v>0</v>
      </c>
      <c r="DD296" t="s">
        <v>3</v>
      </c>
      <c r="DE296" t="s">
        <v>3</v>
      </c>
      <c r="DF296">
        <f t="shared" si="105"/>
        <v>0</v>
      </c>
      <c r="DG296">
        <f t="shared" si="104"/>
        <v>0</v>
      </c>
      <c r="DH296">
        <f t="shared" si="103"/>
        <v>0</v>
      </c>
      <c r="DI296">
        <f t="shared" si="106"/>
        <v>0</v>
      </c>
      <c r="DJ296">
        <f>DI296</f>
        <v>0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ROW(Source!A412)</f>
        <v>412</v>
      </c>
      <c r="B297">
        <v>56661436</v>
      </c>
      <c r="C297">
        <v>56663543</v>
      </c>
      <c r="D297">
        <v>54768040</v>
      </c>
      <c r="E297">
        <v>1</v>
      </c>
      <c r="F297">
        <v>1</v>
      </c>
      <c r="G297">
        <v>1081</v>
      </c>
      <c r="H297">
        <v>2</v>
      </c>
      <c r="I297" t="s">
        <v>1320</v>
      </c>
      <c r="J297" t="s">
        <v>1321</v>
      </c>
      <c r="K297" t="s">
        <v>1322</v>
      </c>
      <c r="L297">
        <v>1368</v>
      </c>
      <c r="N297">
        <v>1011</v>
      </c>
      <c r="O297" t="s">
        <v>1323</v>
      </c>
      <c r="P297" t="s">
        <v>1323</v>
      </c>
      <c r="Q297">
        <v>1</v>
      </c>
      <c r="W297">
        <v>0</v>
      </c>
      <c r="X297">
        <v>1498588441</v>
      </c>
      <c r="Y297">
        <f>((AT297*1.25)*1.2)</f>
        <v>0.15</v>
      </c>
      <c r="AA297">
        <v>0</v>
      </c>
      <c r="AB297">
        <v>102.11</v>
      </c>
      <c r="AC297">
        <v>0</v>
      </c>
      <c r="AD297">
        <v>0</v>
      </c>
      <c r="AE297">
        <v>0</v>
      </c>
      <c r="AF297">
        <v>7.11</v>
      </c>
      <c r="AG297">
        <v>0</v>
      </c>
      <c r="AH297">
        <v>0</v>
      </c>
      <c r="AI297">
        <v>1</v>
      </c>
      <c r="AJ297">
        <v>13.46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0.1</v>
      </c>
      <c r="AU297" t="s">
        <v>432</v>
      </c>
      <c r="AV297">
        <v>0</v>
      </c>
      <c r="AW297">
        <v>2</v>
      </c>
      <c r="AX297">
        <v>56666800</v>
      </c>
      <c r="AY297">
        <v>1</v>
      </c>
      <c r="AZ297">
        <v>0</v>
      </c>
      <c r="BA297">
        <v>392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f>ROUND(Y297*Source!I412*DO297,9)</f>
        <v>0</v>
      </c>
      <c r="CX297">
        <f>ROUND(Y297*Source!I412,9)</f>
        <v>0.45</v>
      </c>
      <c r="CY297">
        <f>AB297</f>
        <v>102.11</v>
      </c>
      <c r="CZ297">
        <f>AF297</f>
        <v>7.11</v>
      </c>
      <c r="DA297">
        <f>AJ297</f>
        <v>13.46</v>
      </c>
      <c r="DB297">
        <f>ROUND(((ROUND(AT297*CZ297,2)*1.25)*1.2),6)</f>
        <v>1.0649999999999999</v>
      </c>
      <c r="DC297">
        <f>ROUND(((ROUND(AT297*AG297,2)*1.25)*1.2),6)</f>
        <v>0</v>
      </c>
      <c r="DD297" t="s">
        <v>3</v>
      </c>
      <c r="DE297" t="s">
        <v>3</v>
      </c>
      <c r="DF297">
        <f t="shared" si="105"/>
        <v>0</v>
      </c>
      <c r="DG297">
        <f>ROUND(ROUND(AF297*AJ297,2)*CX297,2)</f>
        <v>43.07</v>
      </c>
      <c r="DH297">
        <f t="shared" si="103"/>
        <v>0</v>
      </c>
      <c r="DI297">
        <f t="shared" si="106"/>
        <v>0</v>
      </c>
      <c r="DJ297">
        <f>DG297</f>
        <v>43.07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ROW(Source!A412)</f>
        <v>412</v>
      </c>
      <c r="B298">
        <v>56661436</v>
      </c>
      <c r="C298">
        <v>56663543</v>
      </c>
      <c r="D298">
        <v>54768339</v>
      </c>
      <c r="E298">
        <v>1</v>
      </c>
      <c r="F298">
        <v>1</v>
      </c>
      <c r="G298">
        <v>1081</v>
      </c>
      <c r="H298">
        <v>2</v>
      </c>
      <c r="I298" t="s">
        <v>1324</v>
      </c>
      <c r="J298" t="s">
        <v>1325</v>
      </c>
      <c r="K298" t="s">
        <v>1326</v>
      </c>
      <c r="L298">
        <v>1368</v>
      </c>
      <c r="N298">
        <v>1011</v>
      </c>
      <c r="O298" t="s">
        <v>1323</v>
      </c>
      <c r="P298" t="s">
        <v>1323</v>
      </c>
      <c r="Q298">
        <v>1</v>
      </c>
      <c r="W298">
        <v>0</v>
      </c>
      <c r="X298">
        <v>874612079</v>
      </c>
      <c r="Y298">
        <f>((AT298*1.25)*1.2)</f>
        <v>1.4999999999999999E-2</v>
      </c>
      <c r="AA298">
        <v>0</v>
      </c>
      <c r="AB298">
        <v>1513.56</v>
      </c>
      <c r="AC298">
        <v>758.78</v>
      </c>
      <c r="AD298">
        <v>0</v>
      </c>
      <c r="AE298">
        <v>0</v>
      </c>
      <c r="AF298">
        <v>83.1</v>
      </c>
      <c r="AG298">
        <v>12.62</v>
      </c>
      <c r="AH298">
        <v>0</v>
      </c>
      <c r="AI298">
        <v>1</v>
      </c>
      <c r="AJ298">
        <v>17.07</v>
      </c>
      <c r="AK298">
        <v>56.35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0.01</v>
      </c>
      <c r="AU298" t="s">
        <v>432</v>
      </c>
      <c r="AV298">
        <v>0</v>
      </c>
      <c r="AW298">
        <v>2</v>
      </c>
      <c r="AX298">
        <v>56666801</v>
      </c>
      <c r="AY298">
        <v>1</v>
      </c>
      <c r="AZ298">
        <v>0</v>
      </c>
      <c r="BA298">
        <v>393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ROUND(Y298*Source!I412*DO298,9)</f>
        <v>0.56789999999999996</v>
      </c>
      <c r="CX298">
        <f>ROUND(Y298*Source!I412,9)</f>
        <v>4.4999999999999998E-2</v>
      </c>
      <c r="CY298">
        <f>AB298</f>
        <v>1513.56</v>
      </c>
      <c r="CZ298">
        <f>AF298</f>
        <v>83.1</v>
      </c>
      <c r="DA298">
        <f>AJ298</f>
        <v>17.07</v>
      </c>
      <c r="DB298">
        <f>ROUND(((ROUND(AT298*CZ298,2)*1.25)*1.2),6)</f>
        <v>1.2450000000000001</v>
      </c>
      <c r="DC298">
        <f>ROUND(((ROUND(AT298*AG298,2)*1.25)*1.2),6)</f>
        <v>0.19500000000000001</v>
      </c>
      <c r="DD298" t="s">
        <v>3</v>
      </c>
      <c r="DE298" t="s">
        <v>3</v>
      </c>
      <c r="DF298">
        <f t="shared" si="105"/>
        <v>0</v>
      </c>
      <c r="DG298">
        <f>ROUND(ROUND(AF298*AJ298,2)*CX298,2)</f>
        <v>63.83</v>
      </c>
      <c r="DH298">
        <f>ROUND(ROUND(AG298*AK298,2)*CX298,2)</f>
        <v>32</v>
      </c>
      <c r="DI298">
        <f t="shared" si="106"/>
        <v>0</v>
      </c>
      <c r="DJ298">
        <f>DG298</f>
        <v>63.83</v>
      </c>
      <c r="DK298">
        <v>0</v>
      </c>
      <c r="DL298" t="s">
        <v>1327</v>
      </c>
      <c r="DM298">
        <v>0</v>
      </c>
      <c r="DN298" t="s">
        <v>1319</v>
      </c>
      <c r="DO298">
        <v>12.62</v>
      </c>
    </row>
    <row r="299" spans="1:119" x14ac:dyDescent="0.2">
      <c r="A299">
        <f>ROW(Source!A412)</f>
        <v>412</v>
      </c>
      <c r="B299">
        <v>56661436</v>
      </c>
      <c r="C299">
        <v>56663543</v>
      </c>
      <c r="D299">
        <v>54768460</v>
      </c>
      <c r="E299">
        <v>1</v>
      </c>
      <c r="F299">
        <v>1</v>
      </c>
      <c r="G299">
        <v>1081</v>
      </c>
      <c r="H299">
        <v>2</v>
      </c>
      <c r="I299" t="s">
        <v>1396</v>
      </c>
      <c r="J299" t="s">
        <v>1397</v>
      </c>
      <c r="K299" t="s">
        <v>1398</v>
      </c>
      <c r="L299">
        <v>1368</v>
      </c>
      <c r="N299">
        <v>1011</v>
      </c>
      <c r="O299" t="s">
        <v>1323</v>
      </c>
      <c r="P299" t="s">
        <v>1323</v>
      </c>
      <c r="Q299">
        <v>1</v>
      </c>
      <c r="W299">
        <v>0</v>
      </c>
      <c r="X299">
        <v>-2083101341</v>
      </c>
      <c r="Y299">
        <f>((AT299*1.25)*1.2)</f>
        <v>0.52500000000000002</v>
      </c>
      <c r="AA299">
        <v>0</v>
      </c>
      <c r="AB299">
        <v>8.08</v>
      </c>
      <c r="AC299">
        <v>0</v>
      </c>
      <c r="AD299">
        <v>0</v>
      </c>
      <c r="AE299">
        <v>0</v>
      </c>
      <c r="AF299">
        <v>0.8</v>
      </c>
      <c r="AG299">
        <v>0</v>
      </c>
      <c r="AH299">
        <v>0</v>
      </c>
      <c r="AI299">
        <v>1</v>
      </c>
      <c r="AJ299">
        <v>9.4600000000000009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0.35</v>
      </c>
      <c r="AU299" t="s">
        <v>432</v>
      </c>
      <c r="AV299">
        <v>0</v>
      </c>
      <c r="AW299">
        <v>2</v>
      </c>
      <c r="AX299">
        <v>56666803</v>
      </c>
      <c r="AY299">
        <v>1</v>
      </c>
      <c r="AZ299">
        <v>0</v>
      </c>
      <c r="BA299">
        <v>394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ROUND(Y299*Source!I412*DO299,9)</f>
        <v>0</v>
      </c>
      <c r="CX299">
        <f>ROUND(Y299*Source!I412,9)</f>
        <v>1.575</v>
      </c>
      <c r="CY299">
        <f>AB299</f>
        <v>8.08</v>
      </c>
      <c r="CZ299">
        <f>AF299</f>
        <v>0.8</v>
      </c>
      <c r="DA299">
        <f>AJ299</f>
        <v>9.4600000000000009</v>
      </c>
      <c r="DB299">
        <f>ROUND(((ROUND(AT299*CZ299,2)*1.25)*1.2),6)</f>
        <v>0.42</v>
      </c>
      <c r="DC299">
        <f>ROUND(((ROUND(AT299*AG299,2)*1.25)*1.2),6)</f>
        <v>0</v>
      </c>
      <c r="DD299" t="s">
        <v>3</v>
      </c>
      <c r="DE299" t="s">
        <v>3</v>
      </c>
      <c r="DF299">
        <f t="shared" si="105"/>
        <v>0</v>
      </c>
      <c r="DG299">
        <f>ROUND(ROUND(AF299*AJ299,2)*CX299,2)</f>
        <v>11.92</v>
      </c>
      <c r="DH299">
        <f>ROUND(ROUND(AG299,2)*CX299,2)</f>
        <v>0</v>
      </c>
      <c r="DI299">
        <f t="shared" si="106"/>
        <v>0</v>
      </c>
      <c r="DJ299">
        <f>DG299</f>
        <v>11.92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ROW(Source!A412)</f>
        <v>412</v>
      </c>
      <c r="B300">
        <v>56661436</v>
      </c>
      <c r="C300">
        <v>56663543</v>
      </c>
      <c r="D300">
        <v>54767573</v>
      </c>
      <c r="E300">
        <v>1</v>
      </c>
      <c r="F300">
        <v>1</v>
      </c>
      <c r="G300">
        <v>1081</v>
      </c>
      <c r="H300">
        <v>2</v>
      </c>
      <c r="I300" t="s">
        <v>1328</v>
      </c>
      <c r="J300" t="s">
        <v>1329</v>
      </c>
      <c r="K300" t="s">
        <v>1330</v>
      </c>
      <c r="L300">
        <v>1368</v>
      </c>
      <c r="N300">
        <v>1011</v>
      </c>
      <c r="O300" t="s">
        <v>1323</v>
      </c>
      <c r="P300" t="s">
        <v>1323</v>
      </c>
      <c r="Q300">
        <v>1</v>
      </c>
      <c r="W300">
        <v>0</v>
      </c>
      <c r="X300">
        <v>-44940208</v>
      </c>
      <c r="Y300">
        <f>((AT300*1.25)*1.2)</f>
        <v>1.4999999999999999E-2</v>
      </c>
      <c r="AA300">
        <v>0</v>
      </c>
      <c r="AB300">
        <v>2758.65</v>
      </c>
      <c r="AC300">
        <v>1017.92</v>
      </c>
      <c r="AD300">
        <v>0</v>
      </c>
      <c r="AE300">
        <v>0</v>
      </c>
      <c r="AF300">
        <v>179.17</v>
      </c>
      <c r="AG300">
        <v>16.93</v>
      </c>
      <c r="AH300">
        <v>0</v>
      </c>
      <c r="AI300">
        <v>1</v>
      </c>
      <c r="AJ300">
        <v>14.43</v>
      </c>
      <c r="AK300">
        <v>56.35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0.01</v>
      </c>
      <c r="AU300" t="s">
        <v>432</v>
      </c>
      <c r="AV300">
        <v>0</v>
      </c>
      <c r="AW300">
        <v>2</v>
      </c>
      <c r="AX300">
        <v>56666802</v>
      </c>
      <c r="AY300">
        <v>1</v>
      </c>
      <c r="AZ300">
        <v>0</v>
      </c>
      <c r="BA300">
        <v>395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ROUND(Y300*Source!I412*DO300,9)</f>
        <v>0.76185000000000003</v>
      </c>
      <c r="CX300">
        <f>ROUND(Y300*Source!I412,9)</f>
        <v>4.4999999999999998E-2</v>
      </c>
      <c r="CY300">
        <f>AB300</f>
        <v>2758.65</v>
      </c>
      <c r="CZ300">
        <f>AF300</f>
        <v>179.17</v>
      </c>
      <c r="DA300">
        <f>AJ300</f>
        <v>14.43</v>
      </c>
      <c r="DB300">
        <f>ROUND(((ROUND(AT300*CZ300,2)*1.25)*1.2),6)</f>
        <v>2.6850000000000001</v>
      </c>
      <c r="DC300">
        <f>ROUND(((ROUND(AT300*AG300,2)*1.25)*1.2),6)</f>
        <v>0.255</v>
      </c>
      <c r="DD300" t="s">
        <v>3</v>
      </c>
      <c r="DE300" t="s">
        <v>3</v>
      </c>
      <c r="DF300">
        <f t="shared" si="105"/>
        <v>0</v>
      </c>
      <c r="DG300">
        <f>ROUND(ROUND(AF300*AJ300,2)*CX300,2)</f>
        <v>116.34</v>
      </c>
      <c r="DH300">
        <f>ROUND(ROUND(AG300*AK300,2)*CX300,2)</f>
        <v>42.93</v>
      </c>
      <c r="DI300">
        <f t="shared" si="106"/>
        <v>0</v>
      </c>
      <c r="DJ300">
        <f>DG300</f>
        <v>116.34</v>
      </c>
      <c r="DK300">
        <v>0</v>
      </c>
      <c r="DL300" t="s">
        <v>1327</v>
      </c>
      <c r="DM300">
        <v>0</v>
      </c>
      <c r="DN300" t="s">
        <v>1319</v>
      </c>
      <c r="DO300">
        <v>16.93</v>
      </c>
    </row>
    <row r="301" spans="1:119" x14ac:dyDescent="0.2">
      <c r="A301">
        <f>ROW(Source!A412)</f>
        <v>412</v>
      </c>
      <c r="B301">
        <v>56661436</v>
      </c>
      <c r="C301">
        <v>56663543</v>
      </c>
      <c r="D301">
        <v>54738510</v>
      </c>
      <c r="E301">
        <v>1</v>
      </c>
      <c r="F301">
        <v>1</v>
      </c>
      <c r="G301">
        <v>1081</v>
      </c>
      <c r="H301">
        <v>3</v>
      </c>
      <c r="I301" t="s">
        <v>1337</v>
      </c>
      <c r="J301" t="s">
        <v>1338</v>
      </c>
      <c r="K301" t="s">
        <v>1339</v>
      </c>
      <c r="L301">
        <v>1348</v>
      </c>
      <c r="N301">
        <v>1009</v>
      </c>
      <c r="O301" t="s">
        <v>547</v>
      </c>
      <c r="P301" t="s">
        <v>547</v>
      </c>
      <c r="Q301">
        <v>1000</v>
      </c>
      <c r="W301">
        <v>0</v>
      </c>
      <c r="X301">
        <v>277309194</v>
      </c>
      <c r="Y301">
        <f>((AT301*1)*1)</f>
        <v>1.1E-4</v>
      </c>
      <c r="AA301">
        <v>141233.74</v>
      </c>
      <c r="AB301">
        <v>0</v>
      </c>
      <c r="AC301">
        <v>0</v>
      </c>
      <c r="AD301">
        <v>0</v>
      </c>
      <c r="AE301">
        <v>8590.86</v>
      </c>
      <c r="AF301">
        <v>0</v>
      </c>
      <c r="AG301">
        <v>0</v>
      </c>
      <c r="AH301">
        <v>0</v>
      </c>
      <c r="AI301">
        <v>16.440000000000001</v>
      </c>
      <c r="AJ301">
        <v>1</v>
      </c>
      <c r="AK301">
        <v>1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1.1E-4</v>
      </c>
      <c r="AU301" t="s">
        <v>31</v>
      </c>
      <c r="AV301">
        <v>0</v>
      </c>
      <c r="AW301">
        <v>2</v>
      </c>
      <c r="AX301">
        <v>56666804</v>
      </c>
      <c r="AY301">
        <v>1</v>
      </c>
      <c r="AZ301">
        <v>0</v>
      </c>
      <c r="BA301">
        <v>396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ROUND(Y301*Source!I412,9)</f>
        <v>3.3E-4</v>
      </c>
      <c r="CY301">
        <f>AA301</f>
        <v>141233.74</v>
      </c>
      <c r="CZ301">
        <f>AE301</f>
        <v>8590.86</v>
      </c>
      <c r="DA301">
        <f>AI301</f>
        <v>16.440000000000001</v>
      </c>
      <c r="DB301">
        <f>ROUND(((ROUND(AT301*CZ301,2)*1)*1),6)</f>
        <v>0.94</v>
      </c>
      <c r="DC301">
        <f>ROUND(((ROUND(AT301*AG301,2)*1)*1),6)</f>
        <v>0</v>
      </c>
      <c r="DD301" t="s">
        <v>3</v>
      </c>
      <c r="DE301" t="s">
        <v>3</v>
      </c>
      <c r="DF301">
        <f>ROUND(ROUND(AE301*AI301,2)*CX301,2)</f>
        <v>46.61</v>
      </c>
      <c r="DG301">
        <f t="shared" ref="DG301:DG312" si="107">ROUND(ROUND(AF301,2)*CX301,2)</f>
        <v>0</v>
      </c>
      <c r="DH301">
        <f t="shared" ref="DH301:DH313" si="108">ROUND(ROUND(AG301,2)*CX301,2)</f>
        <v>0</v>
      </c>
      <c r="DI301">
        <f t="shared" si="106"/>
        <v>0</v>
      </c>
      <c r="DJ301">
        <f>DF301</f>
        <v>46.61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ROW(Source!A412)</f>
        <v>412</v>
      </c>
      <c r="B302">
        <v>56661436</v>
      </c>
      <c r="C302">
        <v>56663543</v>
      </c>
      <c r="D302">
        <v>54737318</v>
      </c>
      <c r="E302">
        <v>1</v>
      </c>
      <c r="F302">
        <v>1</v>
      </c>
      <c r="G302">
        <v>1081</v>
      </c>
      <c r="H302">
        <v>3</v>
      </c>
      <c r="I302" t="s">
        <v>1269</v>
      </c>
      <c r="J302" t="s">
        <v>1271</v>
      </c>
      <c r="K302" t="s">
        <v>1270</v>
      </c>
      <c r="L302">
        <v>1348</v>
      </c>
      <c r="N302">
        <v>1009</v>
      </c>
      <c r="O302" t="s">
        <v>547</v>
      </c>
      <c r="P302" t="s">
        <v>547</v>
      </c>
      <c r="Q302">
        <v>1000</v>
      </c>
      <c r="W302">
        <v>0</v>
      </c>
      <c r="X302">
        <v>-268464753</v>
      </c>
      <c r="Y302">
        <f>((AT302*1)*1)</f>
        <v>4.0000000000000002E-4</v>
      </c>
      <c r="AA302">
        <v>121682.99</v>
      </c>
      <c r="AB302">
        <v>0</v>
      </c>
      <c r="AC302">
        <v>0</v>
      </c>
      <c r="AD302">
        <v>0</v>
      </c>
      <c r="AE302">
        <v>17868.28</v>
      </c>
      <c r="AF302">
        <v>0</v>
      </c>
      <c r="AG302">
        <v>0</v>
      </c>
      <c r="AH302">
        <v>0</v>
      </c>
      <c r="AI302">
        <v>6.81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4.0000000000000002E-4</v>
      </c>
      <c r="AU302" t="s">
        <v>31</v>
      </c>
      <c r="AV302">
        <v>0</v>
      </c>
      <c r="AW302">
        <v>2</v>
      </c>
      <c r="AX302">
        <v>56666805</v>
      </c>
      <c r="AY302">
        <v>1</v>
      </c>
      <c r="AZ302">
        <v>0</v>
      </c>
      <c r="BA302">
        <v>397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ROUND(Y302*Source!I412,9)</f>
        <v>1.1999999999999999E-3</v>
      </c>
      <c r="CY302">
        <f>AA302</f>
        <v>121682.99</v>
      </c>
      <c r="CZ302">
        <f>AE302</f>
        <v>17868.28</v>
      </c>
      <c r="DA302">
        <f>AI302</f>
        <v>6.81</v>
      </c>
      <c r="DB302">
        <f>ROUND(((ROUND(AT302*CZ302,2)*1)*1),6)</f>
        <v>7.15</v>
      </c>
      <c r="DC302">
        <f>ROUND(((ROUND(AT302*AG302,2)*1)*1),6)</f>
        <v>0</v>
      </c>
      <c r="DD302" t="s">
        <v>3</v>
      </c>
      <c r="DE302" t="s">
        <v>3</v>
      </c>
      <c r="DF302">
        <f>ROUND(ROUND(AE302*AI302,2)*CX302,2)</f>
        <v>146.02000000000001</v>
      </c>
      <c r="DG302">
        <f t="shared" si="107"/>
        <v>0</v>
      </c>
      <c r="DH302">
        <f t="shared" si="108"/>
        <v>0</v>
      </c>
      <c r="DI302">
        <f t="shared" si="106"/>
        <v>0</v>
      </c>
      <c r="DJ302">
        <f>DF302</f>
        <v>146.02000000000001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ROW(Source!A412)</f>
        <v>412</v>
      </c>
      <c r="B303">
        <v>56661436</v>
      </c>
      <c r="C303">
        <v>56663543</v>
      </c>
      <c r="D303">
        <v>54744825</v>
      </c>
      <c r="E303">
        <v>1</v>
      </c>
      <c r="F303">
        <v>1</v>
      </c>
      <c r="G303">
        <v>1081</v>
      </c>
      <c r="H303">
        <v>3</v>
      </c>
      <c r="I303" t="s">
        <v>1359</v>
      </c>
      <c r="J303" t="s">
        <v>1360</v>
      </c>
      <c r="K303" t="s">
        <v>1361</v>
      </c>
      <c r="L303">
        <v>1339</v>
      </c>
      <c r="N303">
        <v>1007</v>
      </c>
      <c r="O303" t="s">
        <v>1102</v>
      </c>
      <c r="P303" t="s">
        <v>1102</v>
      </c>
      <c r="Q303">
        <v>1</v>
      </c>
      <c r="W303">
        <v>0</v>
      </c>
      <c r="X303">
        <v>180148843</v>
      </c>
      <c r="Y303">
        <f>((AT303*1)*1)</f>
        <v>2.9999999999999997E-4</v>
      </c>
      <c r="AA303">
        <v>4728.37</v>
      </c>
      <c r="AB303">
        <v>0</v>
      </c>
      <c r="AC303">
        <v>0</v>
      </c>
      <c r="AD303">
        <v>0</v>
      </c>
      <c r="AE303">
        <v>384.42</v>
      </c>
      <c r="AF303">
        <v>0</v>
      </c>
      <c r="AG303">
        <v>0</v>
      </c>
      <c r="AH303">
        <v>0</v>
      </c>
      <c r="AI303">
        <v>12.3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2.9999999999999997E-4</v>
      </c>
      <c r="AU303" t="s">
        <v>31</v>
      </c>
      <c r="AV303">
        <v>0</v>
      </c>
      <c r="AW303">
        <v>2</v>
      </c>
      <c r="AX303">
        <v>56666806</v>
      </c>
      <c r="AY303">
        <v>1</v>
      </c>
      <c r="AZ303">
        <v>0</v>
      </c>
      <c r="BA303">
        <v>398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ROUND(Y303*Source!I412,9)</f>
        <v>8.9999999999999998E-4</v>
      </c>
      <c r="CY303">
        <f>AA303</f>
        <v>4728.37</v>
      </c>
      <c r="CZ303">
        <f>AE303</f>
        <v>384.42</v>
      </c>
      <c r="DA303">
        <f>AI303</f>
        <v>12.3</v>
      </c>
      <c r="DB303">
        <f>ROUND(((ROUND(AT303*CZ303,2)*1)*1),6)</f>
        <v>0.12</v>
      </c>
      <c r="DC303">
        <f>ROUND(((ROUND(AT303*AG303,2)*1)*1),6)</f>
        <v>0</v>
      </c>
      <c r="DD303" t="s">
        <v>3</v>
      </c>
      <c r="DE303" t="s">
        <v>3</v>
      </c>
      <c r="DF303">
        <f>ROUND(ROUND(AE303*AI303,2)*CX303,2)</f>
        <v>4.26</v>
      </c>
      <c r="DG303">
        <f t="shared" si="107"/>
        <v>0</v>
      </c>
      <c r="DH303">
        <f t="shared" si="108"/>
        <v>0</v>
      </c>
      <c r="DI303">
        <f t="shared" si="106"/>
        <v>0</v>
      </c>
      <c r="DJ303">
        <f>DF303</f>
        <v>4.26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ROW(Source!A412)</f>
        <v>412</v>
      </c>
      <c r="B304">
        <v>56661436</v>
      </c>
      <c r="C304">
        <v>56663543</v>
      </c>
      <c r="D304">
        <v>54745190</v>
      </c>
      <c r="E304">
        <v>1</v>
      </c>
      <c r="F304">
        <v>1</v>
      </c>
      <c r="G304">
        <v>1081</v>
      </c>
      <c r="H304">
        <v>3</v>
      </c>
      <c r="I304" t="s">
        <v>1399</v>
      </c>
      <c r="J304" t="s">
        <v>1400</v>
      </c>
      <c r="K304" t="s">
        <v>1401</v>
      </c>
      <c r="L304">
        <v>1348</v>
      </c>
      <c r="N304">
        <v>1009</v>
      </c>
      <c r="O304" t="s">
        <v>547</v>
      </c>
      <c r="P304" t="s">
        <v>547</v>
      </c>
      <c r="Q304">
        <v>1000</v>
      </c>
      <c r="W304">
        <v>0</v>
      </c>
      <c r="X304">
        <v>1060286971</v>
      </c>
      <c r="Y304">
        <f>((AT304*1)*1)</f>
        <v>4.2999999999999999E-4</v>
      </c>
      <c r="AA304">
        <v>40702.9</v>
      </c>
      <c r="AB304">
        <v>0</v>
      </c>
      <c r="AC304">
        <v>0</v>
      </c>
      <c r="AD304">
        <v>0</v>
      </c>
      <c r="AE304">
        <v>4573.3599999999997</v>
      </c>
      <c r="AF304">
        <v>0</v>
      </c>
      <c r="AG304">
        <v>0</v>
      </c>
      <c r="AH304">
        <v>0</v>
      </c>
      <c r="AI304">
        <v>8.9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4.2999999999999999E-4</v>
      </c>
      <c r="AU304" t="s">
        <v>31</v>
      </c>
      <c r="AV304">
        <v>0</v>
      </c>
      <c r="AW304">
        <v>2</v>
      </c>
      <c r="AX304">
        <v>56666807</v>
      </c>
      <c r="AY304">
        <v>1</v>
      </c>
      <c r="AZ304">
        <v>0</v>
      </c>
      <c r="BA304">
        <v>399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ROUND(Y304*Source!I412,9)</f>
        <v>1.2899999999999999E-3</v>
      </c>
      <c r="CY304">
        <f>AA304</f>
        <v>40702.9</v>
      </c>
      <c r="CZ304">
        <f>AE304</f>
        <v>4573.3599999999997</v>
      </c>
      <c r="DA304">
        <f>AI304</f>
        <v>8.9</v>
      </c>
      <c r="DB304">
        <f>ROUND(((ROUND(AT304*CZ304,2)*1)*1),6)</f>
        <v>1.97</v>
      </c>
      <c r="DC304">
        <f>ROUND(((ROUND(AT304*AG304,2)*1)*1),6)</f>
        <v>0</v>
      </c>
      <c r="DD304" t="s">
        <v>3</v>
      </c>
      <c r="DE304" t="s">
        <v>3</v>
      </c>
      <c r="DF304">
        <f>ROUND(ROUND(AE304*AI304,2)*CX304,2)</f>
        <v>52.51</v>
      </c>
      <c r="DG304">
        <f t="shared" si="107"/>
        <v>0</v>
      </c>
      <c r="DH304">
        <f t="shared" si="108"/>
        <v>0</v>
      </c>
      <c r="DI304">
        <f t="shared" si="106"/>
        <v>0</v>
      </c>
      <c r="DJ304">
        <f>DF304</f>
        <v>52.51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ROW(Source!A415)</f>
        <v>415</v>
      </c>
      <c r="B305">
        <v>56661434</v>
      </c>
      <c r="C305">
        <v>56663549</v>
      </c>
      <c r="D305">
        <v>54702434</v>
      </c>
      <c r="E305">
        <v>1081</v>
      </c>
      <c r="F305">
        <v>1</v>
      </c>
      <c r="G305">
        <v>1081</v>
      </c>
      <c r="H305">
        <v>1</v>
      </c>
      <c r="I305" t="s">
        <v>1317</v>
      </c>
      <c r="J305" t="s">
        <v>3</v>
      </c>
      <c r="K305" t="s">
        <v>1318</v>
      </c>
      <c r="L305">
        <v>1191</v>
      </c>
      <c r="N305">
        <v>1013</v>
      </c>
      <c r="O305" t="s">
        <v>1319</v>
      </c>
      <c r="P305" t="s">
        <v>1319</v>
      </c>
      <c r="Q305">
        <v>1</v>
      </c>
      <c r="W305">
        <v>0</v>
      </c>
      <c r="X305">
        <v>476480486</v>
      </c>
      <c r="Y305">
        <f>((AT305*1.2)*1.05)</f>
        <v>1.5372000000000001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1.22</v>
      </c>
      <c r="AU305" t="s">
        <v>351</v>
      </c>
      <c r="AV305">
        <v>1</v>
      </c>
      <c r="AW305">
        <v>2</v>
      </c>
      <c r="AX305">
        <v>56663557</v>
      </c>
      <c r="AY305">
        <v>1</v>
      </c>
      <c r="AZ305">
        <v>0</v>
      </c>
      <c r="BA305">
        <v>401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U305">
        <f>ROUND(AT305*Source!I415*AH305*AL305,2)</f>
        <v>0</v>
      </c>
      <c r="CV305">
        <f>ROUND(Y305*Source!I415,9)</f>
        <v>347.40719999999999</v>
      </c>
      <c r="CW305">
        <v>0</v>
      </c>
      <c r="CX305">
        <f>ROUND(Y305*Source!I415,9)</f>
        <v>347.40719999999999</v>
      </c>
      <c r="CY305">
        <f>AD305</f>
        <v>0</v>
      </c>
      <c r="CZ305">
        <f>AH305</f>
        <v>0</v>
      </c>
      <c r="DA305">
        <f>AL305</f>
        <v>1</v>
      </c>
      <c r="DB305">
        <f>ROUND(((ROUND(AT305*CZ305,2)*1.2)*1.05),6)</f>
        <v>0</v>
      </c>
      <c r="DC305">
        <f>ROUND(((ROUND(AT305*AG305,2)*1.2)*1.05),6)</f>
        <v>0</v>
      </c>
      <c r="DD305" t="s">
        <v>3</v>
      </c>
      <c r="DE305" t="s">
        <v>3</v>
      </c>
      <c r="DF305">
        <f t="shared" ref="DF305:DF315" si="109">ROUND(ROUND(AE305,2)*CX305,2)</f>
        <v>0</v>
      </c>
      <c r="DG305">
        <f t="shared" si="107"/>
        <v>0</v>
      </c>
      <c r="DH305">
        <f t="shared" si="108"/>
        <v>0</v>
      </c>
      <c r="DI305">
        <f t="shared" si="106"/>
        <v>0</v>
      </c>
      <c r="DJ305">
        <f>DI305</f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ROW(Source!A415)</f>
        <v>415</v>
      </c>
      <c r="B306">
        <v>56661434</v>
      </c>
      <c r="C306">
        <v>56663549</v>
      </c>
      <c r="D306">
        <v>54768040</v>
      </c>
      <c r="E306">
        <v>1</v>
      </c>
      <c r="F306">
        <v>1</v>
      </c>
      <c r="G306">
        <v>1081</v>
      </c>
      <c r="H306">
        <v>2</v>
      </c>
      <c r="I306" t="s">
        <v>1320</v>
      </c>
      <c r="J306" t="s">
        <v>1321</v>
      </c>
      <c r="K306" t="s">
        <v>1322</v>
      </c>
      <c r="L306">
        <v>1368</v>
      </c>
      <c r="N306">
        <v>1011</v>
      </c>
      <c r="O306" t="s">
        <v>1323</v>
      </c>
      <c r="P306" t="s">
        <v>1323</v>
      </c>
      <c r="Q306">
        <v>1</v>
      </c>
      <c r="W306">
        <v>0</v>
      </c>
      <c r="X306">
        <v>1498588441</v>
      </c>
      <c r="Y306">
        <f>((AT306*1.2)*1.05*1.32)</f>
        <v>0.33263999999999999</v>
      </c>
      <c r="AA306">
        <v>0</v>
      </c>
      <c r="AB306">
        <v>7.59</v>
      </c>
      <c r="AC306">
        <v>0</v>
      </c>
      <c r="AD306">
        <v>0</v>
      </c>
      <c r="AE306">
        <v>0</v>
      </c>
      <c r="AF306">
        <v>7.11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0.2</v>
      </c>
      <c r="AU306" t="s">
        <v>444</v>
      </c>
      <c r="AV306">
        <v>0</v>
      </c>
      <c r="AW306">
        <v>2</v>
      </c>
      <c r="AX306">
        <v>56663558</v>
      </c>
      <c r="AY306">
        <v>1</v>
      </c>
      <c r="AZ306">
        <v>0</v>
      </c>
      <c r="BA306">
        <v>402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ROUND(Y306*Source!I415*DO306,9)</f>
        <v>0</v>
      </c>
      <c r="CX306">
        <f>ROUND(Y306*Source!I415,9)</f>
        <v>75.176640000000006</v>
      </c>
      <c r="CY306">
        <f>AB306</f>
        <v>7.59</v>
      </c>
      <c r="CZ306">
        <f>AF306</f>
        <v>7.11</v>
      </c>
      <c r="DA306">
        <f>AJ306</f>
        <v>1</v>
      </c>
      <c r="DB306">
        <f>ROUND(((ROUND(AT306*CZ306,2)*1.2)*1.05*1.32),6)</f>
        <v>2.3617439999999998</v>
      </c>
      <c r="DC306">
        <f>ROUND(((ROUND(AT306*AG306,2)*1.2)*1.05*1.32),6)</f>
        <v>0</v>
      </c>
      <c r="DD306" t="s">
        <v>3</v>
      </c>
      <c r="DE306" t="s">
        <v>3</v>
      </c>
      <c r="DF306">
        <f t="shared" si="109"/>
        <v>0</v>
      </c>
      <c r="DG306">
        <f t="shared" si="107"/>
        <v>534.51</v>
      </c>
      <c r="DH306">
        <f t="shared" si="108"/>
        <v>0</v>
      </c>
      <c r="DI306">
        <f t="shared" si="106"/>
        <v>0</v>
      </c>
      <c r="DJ306">
        <f>DG306</f>
        <v>534.51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ROW(Source!A415)</f>
        <v>415</v>
      </c>
      <c r="B307">
        <v>56661434</v>
      </c>
      <c r="C307">
        <v>56663549</v>
      </c>
      <c r="D307">
        <v>54768339</v>
      </c>
      <c r="E307">
        <v>1</v>
      </c>
      <c r="F307">
        <v>1</v>
      </c>
      <c r="G307">
        <v>1081</v>
      </c>
      <c r="H307">
        <v>2</v>
      </c>
      <c r="I307" t="s">
        <v>1324</v>
      </c>
      <c r="J307" t="s">
        <v>1325</v>
      </c>
      <c r="K307" t="s">
        <v>1326</v>
      </c>
      <c r="L307">
        <v>1368</v>
      </c>
      <c r="N307">
        <v>1011</v>
      </c>
      <c r="O307" t="s">
        <v>1323</v>
      </c>
      <c r="P307" t="s">
        <v>1323</v>
      </c>
      <c r="Q307">
        <v>1</v>
      </c>
      <c r="W307">
        <v>0</v>
      </c>
      <c r="X307">
        <v>874612079</v>
      </c>
      <c r="Y307">
        <f>((AT307*1.2)*1.05*1.32)</f>
        <v>1.6632000000000001E-2</v>
      </c>
      <c r="AA307">
        <v>0</v>
      </c>
      <c r="AB307">
        <v>88.67</v>
      </c>
      <c r="AC307">
        <v>13.47</v>
      </c>
      <c r="AD307">
        <v>0</v>
      </c>
      <c r="AE307">
        <v>0</v>
      </c>
      <c r="AF307">
        <v>83.1</v>
      </c>
      <c r="AG307">
        <v>12.62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0.01</v>
      </c>
      <c r="AU307" t="s">
        <v>444</v>
      </c>
      <c r="AV307">
        <v>0</v>
      </c>
      <c r="AW307">
        <v>2</v>
      </c>
      <c r="AX307">
        <v>56663559</v>
      </c>
      <c r="AY307">
        <v>1</v>
      </c>
      <c r="AZ307">
        <v>0</v>
      </c>
      <c r="BA307">
        <v>403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ROUND(Y307*Source!I415*DO307,9)</f>
        <v>47.436459839999998</v>
      </c>
      <c r="CX307">
        <f>ROUND(Y307*Source!I415,9)</f>
        <v>3.758832</v>
      </c>
      <c r="CY307">
        <f>AB307</f>
        <v>88.67</v>
      </c>
      <c r="CZ307">
        <f>AF307</f>
        <v>83.1</v>
      </c>
      <c r="DA307">
        <f>AJ307</f>
        <v>1</v>
      </c>
      <c r="DB307">
        <f>ROUND(((ROUND(AT307*CZ307,2)*1.2)*1.05*1.32),6)</f>
        <v>1.3804559999999999</v>
      </c>
      <c r="DC307">
        <f>ROUND(((ROUND(AT307*AG307,2)*1.2)*1.05*1.32),6)</f>
        <v>0.21621599999999999</v>
      </c>
      <c r="DD307" t="s">
        <v>3</v>
      </c>
      <c r="DE307" t="s">
        <v>3</v>
      </c>
      <c r="DF307">
        <f t="shared" si="109"/>
        <v>0</v>
      </c>
      <c r="DG307">
        <f t="shared" si="107"/>
        <v>312.36</v>
      </c>
      <c r="DH307">
        <f t="shared" si="108"/>
        <v>47.44</v>
      </c>
      <c r="DI307">
        <f t="shared" si="106"/>
        <v>0</v>
      </c>
      <c r="DJ307">
        <f>DG307</f>
        <v>312.36</v>
      </c>
      <c r="DK307">
        <v>0</v>
      </c>
      <c r="DL307" t="s">
        <v>1327</v>
      </c>
      <c r="DM307">
        <v>0</v>
      </c>
      <c r="DN307" t="s">
        <v>1319</v>
      </c>
      <c r="DO307">
        <v>12.62</v>
      </c>
    </row>
    <row r="308" spans="1:119" x14ac:dyDescent="0.2">
      <c r="A308">
        <f>ROW(Source!A415)</f>
        <v>415</v>
      </c>
      <c r="B308">
        <v>56661434</v>
      </c>
      <c r="C308">
        <v>56663549</v>
      </c>
      <c r="D308">
        <v>54767657</v>
      </c>
      <c r="E308">
        <v>1</v>
      </c>
      <c r="F308">
        <v>1</v>
      </c>
      <c r="G308">
        <v>1081</v>
      </c>
      <c r="H308">
        <v>2</v>
      </c>
      <c r="I308" t="s">
        <v>1402</v>
      </c>
      <c r="J308" t="s">
        <v>1403</v>
      </c>
      <c r="K308" t="s">
        <v>1404</v>
      </c>
      <c r="L308">
        <v>1368</v>
      </c>
      <c r="N308">
        <v>1011</v>
      </c>
      <c r="O308" t="s">
        <v>1323</v>
      </c>
      <c r="P308" t="s">
        <v>1323</v>
      </c>
      <c r="Q308">
        <v>1</v>
      </c>
      <c r="W308">
        <v>0</v>
      </c>
      <c r="X308">
        <v>-1755828087</v>
      </c>
      <c r="Y308">
        <f>((AT308*1.2)*1.05*1.32)</f>
        <v>6.6528000000000004E-2</v>
      </c>
      <c r="AA308">
        <v>0</v>
      </c>
      <c r="AB308">
        <v>3.39</v>
      </c>
      <c r="AC308">
        <v>0</v>
      </c>
      <c r="AD308">
        <v>0</v>
      </c>
      <c r="AE308">
        <v>0</v>
      </c>
      <c r="AF308">
        <v>3.18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0.04</v>
      </c>
      <c r="AU308" t="s">
        <v>444</v>
      </c>
      <c r="AV308">
        <v>0</v>
      </c>
      <c r="AW308">
        <v>2</v>
      </c>
      <c r="AX308">
        <v>56663560</v>
      </c>
      <c r="AY308">
        <v>1</v>
      </c>
      <c r="AZ308">
        <v>0</v>
      </c>
      <c r="BA308">
        <v>404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f>ROUND(Y308*Source!I415*DO308,9)</f>
        <v>0</v>
      </c>
      <c r="CX308">
        <f>ROUND(Y308*Source!I415,9)</f>
        <v>15.035328</v>
      </c>
      <c r="CY308">
        <f>AB308</f>
        <v>3.39</v>
      </c>
      <c r="CZ308">
        <f>AF308</f>
        <v>3.18</v>
      </c>
      <c r="DA308">
        <f>AJ308</f>
        <v>1</v>
      </c>
      <c r="DB308">
        <f>ROUND(((ROUND(AT308*CZ308,2)*1.2)*1.05*1.32),6)</f>
        <v>0.21621599999999999</v>
      </c>
      <c r="DC308">
        <f>ROUND(((ROUND(AT308*AG308,2)*1.2)*1.05*1.32),6)</f>
        <v>0</v>
      </c>
      <c r="DD308" t="s">
        <v>3</v>
      </c>
      <c r="DE308" t="s">
        <v>3</v>
      </c>
      <c r="DF308">
        <f t="shared" si="109"/>
        <v>0</v>
      </c>
      <c r="DG308">
        <f t="shared" si="107"/>
        <v>47.81</v>
      </c>
      <c r="DH308">
        <f t="shared" si="108"/>
        <v>0</v>
      </c>
      <c r="DI308">
        <f t="shared" si="106"/>
        <v>0</v>
      </c>
      <c r="DJ308">
        <f>DG308</f>
        <v>47.81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ROW(Source!A415)</f>
        <v>415</v>
      </c>
      <c r="B309">
        <v>56661434</v>
      </c>
      <c r="C309">
        <v>56663549</v>
      </c>
      <c r="D309">
        <v>54737969</v>
      </c>
      <c r="E309">
        <v>1</v>
      </c>
      <c r="F309">
        <v>1</v>
      </c>
      <c r="G309">
        <v>1081</v>
      </c>
      <c r="H309">
        <v>3</v>
      </c>
      <c r="I309" t="s">
        <v>1331</v>
      </c>
      <c r="J309" t="s">
        <v>1332</v>
      </c>
      <c r="K309" t="s">
        <v>1333</v>
      </c>
      <c r="L309">
        <v>1348</v>
      </c>
      <c r="N309">
        <v>1009</v>
      </c>
      <c r="O309" t="s">
        <v>547</v>
      </c>
      <c r="P309" t="s">
        <v>547</v>
      </c>
      <c r="Q309">
        <v>1000</v>
      </c>
      <c r="W309">
        <v>0</v>
      </c>
      <c r="X309">
        <v>-287838193</v>
      </c>
      <c r="Y309">
        <f>((AT309*1)*1)</f>
        <v>1.6000000000000001E-4</v>
      </c>
      <c r="AA309">
        <v>23114.43</v>
      </c>
      <c r="AB309">
        <v>0</v>
      </c>
      <c r="AC309">
        <v>0</v>
      </c>
      <c r="AD309">
        <v>0</v>
      </c>
      <c r="AE309">
        <v>23114.43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1.6000000000000001E-4</v>
      </c>
      <c r="AU309" t="s">
        <v>31</v>
      </c>
      <c r="AV309">
        <v>0</v>
      </c>
      <c r="AW309">
        <v>2</v>
      </c>
      <c r="AX309">
        <v>56663561</v>
      </c>
      <c r="AY309">
        <v>1</v>
      </c>
      <c r="AZ309">
        <v>0</v>
      </c>
      <c r="BA309">
        <v>405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ROUND(Y309*Source!I415,9)</f>
        <v>3.6159999999999998E-2</v>
      </c>
      <c r="CY309">
        <f>AA309</f>
        <v>23114.43</v>
      </c>
      <c r="CZ309">
        <f>AE309</f>
        <v>23114.43</v>
      </c>
      <c r="DA309">
        <f>AI309</f>
        <v>1</v>
      </c>
      <c r="DB309">
        <f>ROUND(((ROUND(AT309*CZ309,2)*1)*1),6)</f>
        <v>3.7</v>
      </c>
      <c r="DC309">
        <f>ROUND(((ROUND(AT309*AG309,2)*1)*1),6)</f>
        <v>0</v>
      </c>
      <c r="DD309" t="s">
        <v>3</v>
      </c>
      <c r="DE309" t="s">
        <v>3</v>
      </c>
      <c r="DF309">
        <f t="shared" si="109"/>
        <v>835.82</v>
      </c>
      <c r="DG309">
        <f t="shared" si="107"/>
        <v>0</v>
      </c>
      <c r="DH309">
        <f t="shared" si="108"/>
        <v>0</v>
      </c>
      <c r="DI309">
        <f t="shared" si="106"/>
        <v>0</v>
      </c>
      <c r="DJ309">
        <f>DF309</f>
        <v>835.82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ROW(Source!A415)</f>
        <v>415</v>
      </c>
      <c r="B310">
        <v>56661434</v>
      </c>
      <c r="C310">
        <v>56663549</v>
      </c>
      <c r="D310">
        <v>54738510</v>
      </c>
      <c r="E310">
        <v>1</v>
      </c>
      <c r="F310">
        <v>1</v>
      </c>
      <c r="G310">
        <v>1081</v>
      </c>
      <c r="H310">
        <v>3</v>
      </c>
      <c r="I310" t="s">
        <v>1337</v>
      </c>
      <c r="J310" t="s">
        <v>1338</v>
      </c>
      <c r="K310" t="s">
        <v>1339</v>
      </c>
      <c r="L310">
        <v>1348</v>
      </c>
      <c r="N310">
        <v>1009</v>
      </c>
      <c r="O310" t="s">
        <v>547</v>
      </c>
      <c r="P310" t="s">
        <v>547</v>
      </c>
      <c r="Q310">
        <v>1000</v>
      </c>
      <c r="W310">
        <v>0</v>
      </c>
      <c r="X310">
        <v>277309194</v>
      </c>
      <c r="Y310">
        <f>((AT310*1)*1)</f>
        <v>2.0000000000000001E-4</v>
      </c>
      <c r="AA310">
        <v>8590.86</v>
      </c>
      <c r="AB310">
        <v>0</v>
      </c>
      <c r="AC310">
        <v>0</v>
      </c>
      <c r="AD310">
        <v>0</v>
      </c>
      <c r="AE310">
        <v>8590.86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2.0000000000000001E-4</v>
      </c>
      <c r="AU310" t="s">
        <v>31</v>
      </c>
      <c r="AV310">
        <v>0</v>
      </c>
      <c r="AW310">
        <v>2</v>
      </c>
      <c r="AX310">
        <v>56663562</v>
      </c>
      <c r="AY310">
        <v>1</v>
      </c>
      <c r="AZ310">
        <v>0</v>
      </c>
      <c r="BA310">
        <v>406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ROUND(Y310*Source!I415,9)</f>
        <v>4.5199999999999997E-2</v>
      </c>
      <c r="CY310">
        <f>AA310</f>
        <v>8590.86</v>
      </c>
      <c r="CZ310">
        <f>AE310</f>
        <v>8590.86</v>
      </c>
      <c r="DA310">
        <f>AI310</f>
        <v>1</v>
      </c>
      <c r="DB310">
        <f>ROUND(((ROUND(AT310*CZ310,2)*1)*1),6)</f>
        <v>1.72</v>
      </c>
      <c r="DC310">
        <f>ROUND(((ROUND(AT310*AG310,2)*1)*1),6)</f>
        <v>0</v>
      </c>
      <c r="DD310" t="s">
        <v>3</v>
      </c>
      <c r="DE310" t="s">
        <v>3</v>
      </c>
      <c r="DF310">
        <f t="shared" si="109"/>
        <v>388.31</v>
      </c>
      <c r="DG310">
        <f t="shared" si="107"/>
        <v>0</v>
      </c>
      <c r="DH310">
        <f t="shared" si="108"/>
        <v>0</v>
      </c>
      <c r="DI310">
        <f t="shared" si="106"/>
        <v>0</v>
      </c>
      <c r="DJ310">
        <f>DF310</f>
        <v>388.31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ROW(Source!A415)</f>
        <v>415</v>
      </c>
      <c r="B311">
        <v>56661434</v>
      </c>
      <c r="C311">
        <v>56663549</v>
      </c>
      <c r="D311">
        <v>54737318</v>
      </c>
      <c r="E311">
        <v>1</v>
      </c>
      <c r="F311">
        <v>1</v>
      </c>
      <c r="G311">
        <v>1081</v>
      </c>
      <c r="H311">
        <v>3</v>
      </c>
      <c r="I311" t="s">
        <v>1269</v>
      </c>
      <c r="J311" t="s">
        <v>1271</v>
      </c>
      <c r="K311" t="s">
        <v>1270</v>
      </c>
      <c r="L311">
        <v>1348</v>
      </c>
      <c r="N311">
        <v>1009</v>
      </c>
      <c r="O311" t="s">
        <v>547</v>
      </c>
      <c r="P311" t="s">
        <v>547</v>
      </c>
      <c r="Q311">
        <v>1000</v>
      </c>
      <c r="W311">
        <v>0</v>
      </c>
      <c r="X311">
        <v>-268464753</v>
      </c>
      <c r="Y311">
        <f>((AT311*1)*1)</f>
        <v>1.3999999999999999E-4</v>
      </c>
      <c r="AA311">
        <v>17868.28</v>
      </c>
      <c r="AB311">
        <v>0</v>
      </c>
      <c r="AC311">
        <v>0</v>
      </c>
      <c r="AD311">
        <v>0</v>
      </c>
      <c r="AE311">
        <v>17868.28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1.3999999999999999E-4</v>
      </c>
      <c r="AU311" t="s">
        <v>31</v>
      </c>
      <c r="AV311">
        <v>0</v>
      </c>
      <c r="AW311">
        <v>2</v>
      </c>
      <c r="AX311">
        <v>56663563</v>
      </c>
      <c r="AY311">
        <v>1</v>
      </c>
      <c r="AZ311">
        <v>0</v>
      </c>
      <c r="BA311">
        <v>407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ROUND(Y311*Source!I415,9)</f>
        <v>3.1640000000000001E-2</v>
      </c>
      <c r="CY311">
        <f>AA311</f>
        <v>17868.28</v>
      </c>
      <c r="CZ311">
        <f>AE311</f>
        <v>17868.28</v>
      </c>
      <c r="DA311">
        <f>AI311</f>
        <v>1</v>
      </c>
      <c r="DB311">
        <f>ROUND(((ROUND(AT311*CZ311,2)*1)*1),6)</f>
        <v>2.5</v>
      </c>
      <c r="DC311">
        <f>ROUND(((ROUND(AT311*AG311,2)*1)*1),6)</f>
        <v>0</v>
      </c>
      <c r="DD311" t="s">
        <v>3</v>
      </c>
      <c r="DE311" t="s">
        <v>3</v>
      </c>
      <c r="DF311">
        <f t="shared" si="109"/>
        <v>565.35</v>
      </c>
      <c r="DG311">
        <f t="shared" si="107"/>
        <v>0</v>
      </c>
      <c r="DH311">
        <f t="shared" si="108"/>
        <v>0</v>
      </c>
      <c r="DI311">
        <f t="shared" si="106"/>
        <v>0</v>
      </c>
      <c r="DJ311">
        <f>DF311</f>
        <v>565.35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ROW(Source!A416)</f>
        <v>416</v>
      </c>
      <c r="B312">
        <v>56661436</v>
      </c>
      <c r="C312">
        <v>56663549</v>
      </c>
      <c r="D312">
        <v>54702434</v>
      </c>
      <c r="E312">
        <v>1081</v>
      </c>
      <c r="F312">
        <v>1</v>
      </c>
      <c r="G312">
        <v>1081</v>
      </c>
      <c r="H312">
        <v>1</v>
      </c>
      <c r="I312" t="s">
        <v>1317</v>
      </c>
      <c r="J312" t="s">
        <v>3</v>
      </c>
      <c r="K312" t="s">
        <v>1318</v>
      </c>
      <c r="L312">
        <v>1191</v>
      </c>
      <c r="N312">
        <v>1013</v>
      </c>
      <c r="O312" t="s">
        <v>1319</v>
      </c>
      <c r="P312" t="s">
        <v>1319</v>
      </c>
      <c r="Q312">
        <v>1</v>
      </c>
      <c r="W312">
        <v>0</v>
      </c>
      <c r="X312">
        <v>476480486</v>
      </c>
      <c r="Y312">
        <f>((AT312*1.2)*1.05)</f>
        <v>1.5372000000000001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5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1.22</v>
      </c>
      <c r="AU312" t="s">
        <v>351</v>
      </c>
      <c r="AV312">
        <v>1</v>
      </c>
      <c r="AW312">
        <v>2</v>
      </c>
      <c r="AX312">
        <v>56663557</v>
      </c>
      <c r="AY312">
        <v>1</v>
      </c>
      <c r="AZ312">
        <v>0</v>
      </c>
      <c r="BA312">
        <v>410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U312">
        <f>ROUND(AT312*Source!I416*AH312*AL312,2)</f>
        <v>0</v>
      </c>
      <c r="CV312">
        <f>ROUND(Y312*Source!I416,9)</f>
        <v>347.40719999999999</v>
      </c>
      <c r="CW312">
        <v>0</v>
      </c>
      <c r="CX312">
        <f>ROUND(Y312*Source!I416,9)</f>
        <v>347.40719999999999</v>
      </c>
      <c r="CY312">
        <f>AD312</f>
        <v>0</v>
      </c>
      <c r="CZ312">
        <f>AH312</f>
        <v>0</v>
      </c>
      <c r="DA312">
        <f>AL312</f>
        <v>1</v>
      </c>
      <c r="DB312">
        <f>ROUND(((ROUND(AT312*CZ312,2)*1.2)*1.05),6)</f>
        <v>0</v>
      </c>
      <c r="DC312">
        <f>ROUND(((ROUND(AT312*AG312,2)*1.2)*1.05),6)</f>
        <v>0</v>
      </c>
      <c r="DD312" t="s">
        <v>3</v>
      </c>
      <c r="DE312" t="s">
        <v>3</v>
      </c>
      <c r="DF312">
        <f t="shared" si="109"/>
        <v>0</v>
      </c>
      <c r="DG312">
        <f t="shared" si="107"/>
        <v>0</v>
      </c>
      <c r="DH312">
        <f t="shared" si="108"/>
        <v>0</v>
      </c>
      <c r="DI312">
        <f t="shared" si="106"/>
        <v>0</v>
      </c>
      <c r="DJ312">
        <f>DI312</f>
        <v>0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ROW(Source!A416)</f>
        <v>416</v>
      </c>
      <c r="B313">
        <v>56661436</v>
      </c>
      <c r="C313">
        <v>56663549</v>
      </c>
      <c r="D313">
        <v>54768040</v>
      </c>
      <c r="E313">
        <v>1</v>
      </c>
      <c r="F313">
        <v>1</v>
      </c>
      <c r="G313">
        <v>1081</v>
      </c>
      <c r="H313">
        <v>2</v>
      </c>
      <c r="I313" t="s">
        <v>1320</v>
      </c>
      <c r="J313" t="s">
        <v>1321</v>
      </c>
      <c r="K313" t="s">
        <v>1322</v>
      </c>
      <c r="L313">
        <v>1368</v>
      </c>
      <c r="N313">
        <v>1011</v>
      </c>
      <c r="O313" t="s">
        <v>1323</v>
      </c>
      <c r="P313" t="s">
        <v>1323</v>
      </c>
      <c r="Q313">
        <v>1</v>
      </c>
      <c r="W313">
        <v>0</v>
      </c>
      <c r="X313">
        <v>1498588441</v>
      </c>
      <c r="Y313">
        <f>((AT313*1.2)*1.05*1.32)</f>
        <v>0.33263999999999999</v>
      </c>
      <c r="AA313">
        <v>0</v>
      </c>
      <c r="AB313">
        <v>102.11</v>
      </c>
      <c r="AC313">
        <v>0</v>
      </c>
      <c r="AD313">
        <v>0</v>
      </c>
      <c r="AE313">
        <v>0</v>
      </c>
      <c r="AF313">
        <v>7.11</v>
      </c>
      <c r="AG313">
        <v>0</v>
      </c>
      <c r="AH313">
        <v>0</v>
      </c>
      <c r="AI313">
        <v>1</v>
      </c>
      <c r="AJ313">
        <v>13.46</v>
      </c>
      <c r="AK313">
        <v>1</v>
      </c>
      <c r="AL313">
        <v>1</v>
      </c>
      <c r="AM313">
        <v>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0.2</v>
      </c>
      <c r="AU313" t="s">
        <v>444</v>
      </c>
      <c r="AV313">
        <v>0</v>
      </c>
      <c r="AW313">
        <v>2</v>
      </c>
      <c r="AX313">
        <v>56663558</v>
      </c>
      <c r="AY313">
        <v>1</v>
      </c>
      <c r="AZ313">
        <v>0</v>
      </c>
      <c r="BA313">
        <v>411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f>ROUND(Y313*Source!I416*DO313,9)</f>
        <v>0</v>
      </c>
      <c r="CX313">
        <f>ROUND(Y313*Source!I416,9)</f>
        <v>75.176640000000006</v>
      </c>
      <c r="CY313">
        <f>AB313</f>
        <v>102.11</v>
      </c>
      <c r="CZ313">
        <f>AF313</f>
        <v>7.11</v>
      </c>
      <c r="DA313">
        <f>AJ313</f>
        <v>13.46</v>
      </c>
      <c r="DB313">
        <f>ROUND(((ROUND(AT313*CZ313,2)*1.2)*1.05*1.32),6)</f>
        <v>2.3617439999999998</v>
      </c>
      <c r="DC313">
        <f>ROUND(((ROUND(AT313*AG313,2)*1.2)*1.05*1.32),6)</f>
        <v>0</v>
      </c>
      <c r="DD313" t="s">
        <v>3</v>
      </c>
      <c r="DE313" t="s">
        <v>3</v>
      </c>
      <c r="DF313">
        <f t="shared" si="109"/>
        <v>0</v>
      </c>
      <c r="DG313">
        <f>ROUND(ROUND(AF313*AJ313,2)*CX313,2)</f>
        <v>7194.4</v>
      </c>
      <c r="DH313">
        <f t="shared" si="108"/>
        <v>0</v>
      </c>
      <c r="DI313">
        <f t="shared" si="106"/>
        <v>0</v>
      </c>
      <c r="DJ313">
        <f>DG313</f>
        <v>7194.4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ROW(Source!A416)</f>
        <v>416</v>
      </c>
      <c r="B314">
        <v>56661436</v>
      </c>
      <c r="C314">
        <v>56663549</v>
      </c>
      <c r="D314">
        <v>54768339</v>
      </c>
      <c r="E314">
        <v>1</v>
      </c>
      <c r="F314">
        <v>1</v>
      </c>
      <c r="G314">
        <v>1081</v>
      </c>
      <c r="H314">
        <v>2</v>
      </c>
      <c r="I314" t="s">
        <v>1324</v>
      </c>
      <c r="J314" t="s">
        <v>1325</v>
      </c>
      <c r="K314" t="s">
        <v>1326</v>
      </c>
      <c r="L314">
        <v>1368</v>
      </c>
      <c r="N314">
        <v>1011</v>
      </c>
      <c r="O314" t="s">
        <v>1323</v>
      </c>
      <c r="P314" t="s">
        <v>1323</v>
      </c>
      <c r="Q314">
        <v>1</v>
      </c>
      <c r="W314">
        <v>0</v>
      </c>
      <c r="X314">
        <v>874612079</v>
      </c>
      <c r="Y314">
        <f>((AT314*1.2)*1.05*1.32)</f>
        <v>1.6632000000000001E-2</v>
      </c>
      <c r="AA314">
        <v>0</v>
      </c>
      <c r="AB314">
        <v>1513.56</v>
      </c>
      <c r="AC314">
        <v>758.78</v>
      </c>
      <c r="AD314">
        <v>0</v>
      </c>
      <c r="AE314">
        <v>0</v>
      </c>
      <c r="AF314">
        <v>83.1</v>
      </c>
      <c r="AG314">
        <v>12.62</v>
      </c>
      <c r="AH314">
        <v>0</v>
      </c>
      <c r="AI314">
        <v>1</v>
      </c>
      <c r="AJ314">
        <v>17.07</v>
      </c>
      <c r="AK314">
        <v>56.35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0.01</v>
      </c>
      <c r="AU314" t="s">
        <v>444</v>
      </c>
      <c r="AV314">
        <v>0</v>
      </c>
      <c r="AW314">
        <v>2</v>
      </c>
      <c r="AX314">
        <v>56663559</v>
      </c>
      <c r="AY314">
        <v>1</v>
      </c>
      <c r="AZ314">
        <v>0</v>
      </c>
      <c r="BA314">
        <v>412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ROUND(Y314*Source!I416*DO314,9)</f>
        <v>47.436459839999998</v>
      </c>
      <c r="CX314">
        <f>ROUND(Y314*Source!I416,9)</f>
        <v>3.758832</v>
      </c>
      <c r="CY314">
        <f>AB314</f>
        <v>1513.56</v>
      </c>
      <c r="CZ314">
        <f>AF314</f>
        <v>83.1</v>
      </c>
      <c r="DA314">
        <f>AJ314</f>
        <v>17.07</v>
      </c>
      <c r="DB314">
        <f>ROUND(((ROUND(AT314*CZ314,2)*1.2)*1.05*1.32),6)</f>
        <v>1.3804559999999999</v>
      </c>
      <c r="DC314">
        <f>ROUND(((ROUND(AT314*AG314,2)*1.2)*1.05*1.32),6)</f>
        <v>0.21621599999999999</v>
      </c>
      <c r="DD314" t="s">
        <v>3</v>
      </c>
      <c r="DE314" t="s">
        <v>3</v>
      </c>
      <c r="DF314">
        <f t="shared" si="109"/>
        <v>0</v>
      </c>
      <c r="DG314">
        <f>ROUND(ROUND(AF314*AJ314,2)*CX314,2)</f>
        <v>5331.98</v>
      </c>
      <c r="DH314">
        <f>ROUND(ROUND(AG314*AK314,2)*CX314,2)</f>
        <v>2673.06</v>
      </c>
      <c r="DI314">
        <f t="shared" si="106"/>
        <v>0</v>
      </c>
      <c r="DJ314">
        <f>DG314</f>
        <v>5331.98</v>
      </c>
      <c r="DK314">
        <v>0</v>
      </c>
      <c r="DL314" t="s">
        <v>1327</v>
      </c>
      <c r="DM314">
        <v>0</v>
      </c>
      <c r="DN314" t="s">
        <v>1319</v>
      </c>
      <c r="DO314">
        <v>12.62</v>
      </c>
    </row>
    <row r="315" spans="1:119" x14ac:dyDescent="0.2">
      <c r="A315">
        <f>ROW(Source!A416)</f>
        <v>416</v>
      </c>
      <c r="B315">
        <v>56661436</v>
      </c>
      <c r="C315">
        <v>56663549</v>
      </c>
      <c r="D315">
        <v>54767657</v>
      </c>
      <c r="E315">
        <v>1</v>
      </c>
      <c r="F315">
        <v>1</v>
      </c>
      <c r="G315">
        <v>1081</v>
      </c>
      <c r="H315">
        <v>2</v>
      </c>
      <c r="I315" t="s">
        <v>1402</v>
      </c>
      <c r="J315" t="s">
        <v>1403</v>
      </c>
      <c r="K315" t="s">
        <v>1404</v>
      </c>
      <c r="L315">
        <v>1368</v>
      </c>
      <c r="N315">
        <v>1011</v>
      </c>
      <c r="O315" t="s">
        <v>1323</v>
      </c>
      <c r="P315" t="s">
        <v>1323</v>
      </c>
      <c r="Q315">
        <v>1</v>
      </c>
      <c r="W315">
        <v>0</v>
      </c>
      <c r="X315">
        <v>-1755828087</v>
      </c>
      <c r="Y315">
        <f>((AT315*1.2)*1.05*1.32)</f>
        <v>6.6528000000000004E-2</v>
      </c>
      <c r="AA315">
        <v>0</v>
      </c>
      <c r="AB315">
        <v>34.85</v>
      </c>
      <c r="AC315">
        <v>0</v>
      </c>
      <c r="AD315">
        <v>0</v>
      </c>
      <c r="AE315">
        <v>0</v>
      </c>
      <c r="AF315">
        <v>3.18</v>
      </c>
      <c r="AG315">
        <v>0</v>
      </c>
      <c r="AH315">
        <v>0</v>
      </c>
      <c r="AI315">
        <v>1</v>
      </c>
      <c r="AJ315">
        <v>10.27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0.04</v>
      </c>
      <c r="AU315" t="s">
        <v>444</v>
      </c>
      <c r="AV315">
        <v>0</v>
      </c>
      <c r="AW315">
        <v>2</v>
      </c>
      <c r="AX315">
        <v>56663560</v>
      </c>
      <c r="AY315">
        <v>1</v>
      </c>
      <c r="AZ315">
        <v>0</v>
      </c>
      <c r="BA315">
        <v>413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ROUND(Y315*Source!I416*DO315,9)</f>
        <v>0</v>
      </c>
      <c r="CX315">
        <f>ROUND(Y315*Source!I416,9)</f>
        <v>15.035328</v>
      </c>
      <c r="CY315">
        <f>AB315</f>
        <v>34.85</v>
      </c>
      <c r="CZ315">
        <f>AF315</f>
        <v>3.18</v>
      </c>
      <c r="DA315">
        <f>AJ315</f>
        <v>10.27</v>
      </c>
      <c r="DB315">
        <f>ROUND(((ROUND(AT315*CZ315,2)*1.2)*1.05*1.32),6)</f>
        <v>0.21621599999999999</v>
      </c>
      <c r="DC315">
        <f>ROUND(((ROUND(AT315*AG315,2)*1.2)*1.05*1.32),6)</f>
        <v>0</v>
      </c>
      <c r="DD315" t="s">
        <v>3</v>
      </c>
      <c r="DE315" t="s">
        <v>3</v>
      </c>
      <c r="DF315">
        <f t="shared" si="109"/>
        <v>0</v>
      </c>
      <c r="DG315">
        <f>ROUND(ROUND(AF315*AJ315,2)*CX315,2)</f>
        <v>491.05</v>
      </c>
      <c r="DH315">
        <f t="shared" ref="DH315:DH324" si="110">ROUND(ROUND(AG315,2)*CX315,2)</f>
        <v>0</v>
      </c>
      <c r="DI315">
        <f t="shared" si="106"/>
        <v>0</v>
      </c>
      <c r="DJ315">
        <f>DG315</f>
        <v>491.05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ROW(Source!A416)</f>
        <v>416</v>
      </c>
      <c r="B316">
        <v>56661436</v>
      </c>
      <c r="C316">
        <v>56663549</v>
      </c>
      <c r="D316">
        <v>54737969</v>
      </c>
      <c r="E316">
        <v>1</v>
      </c>
      <c r="F316">
        <v>1</v>
      </c>
      <c r="G316">
        <v>1081</v>
      </c>
      <c r="H316">
        <v>3</v>
      </c>
      <c r="I316" t="s">
        <v>1331</v>
      </c>
      <c r="J316" t="s">
        <v>1332</v>
      </c>
      <c r="K316" t="s">
        <v>1333</v>
      </c>
      <c r="L316">
        <v>1348</v>
      </c>
      <c r="N316">
        <v>1009</v>
      </c>
      <c r="O316" t="s">
        <v>547</v>
      </c>
      <c r="P316" t="s">
        <v>547</v>
      </c>
      <c r="Q316">
        <v>1000</v>
      </c>
      <c r="W316">
        <v>0</v>
      </c>
      <c r="X316">
        <v>-287838193</v>
      </c>
      <c r="Y316">
        <f>((AT316*1)*1)</f>
        <v>1.6000000000000001E-4</v>
      </c>
      <c r="AA316">
        <v>103783.79</v>
      </c>
      <c r="AB316">
        <v>0</v>
      </c>
      <c r="AC316">
        <v>0</v>
      </c>
      <c r="AD316">
        <v>0</v>
      </c>
      <c r="AE316">
        <v>23114.43</v>
      </c>
      <c r="AF316">
        <v>0</v>
      </c>
      <c r="AG316">
        <v>0</v>
      </c>
      <c r="AH316">
        <v>0</v>
      </c>
      <c r="AI316">
        <v>4.49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1.6000000000000001E-4</v>
      </c>
      <c r="AU316" t="s">
        <v>31</v>
      </c>
      <c r="AV316">
        <v>0</v>
      </c>
      <c r="AW316">
        <v>2</v>
      </c>
      <c r="AX316">
        <v>56663561</v>
      </c>
      <c r="AY316">
        <v>1</v>
      </c>
      <c r="AZ316">
        <v>0</v>
      </c>
      <c r="BA316">
        <v>414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ROUND(Y316*Source!I416,9)</f>
        <v>3.6159999999999998E-2</v>
      </c>
      <c r="CY316">
        <f>AA316</f>
        <v>103783.79</v>
      </c>
      <c r="CZ316">
        <f>AE316</f>
        <v>23114.43</v>
      </c>
      <c r="DA316">
        <f>AI316</f>
        <v>4.49</v>
      </c>
      <c r="DB316">
        <f>ROUND(((ROUND(AT316*CZ316,2)*1)*1),6)</f>
        <v>3.7</v>
      </c>
      <c r="DC316">
        <f>ROUND(((ROUND(AT316*AG316,2)*1)*1),6)</f>
        <v>0</v>
      </c>
      <c r="DD316" t="s">
        <v>3</v>
      </c>
      <c r="DE316" t="s">
        <v>3</v>
      </c>
      <c r="DF316">
        <f>ROUND(ROUND(AE316*AI316,2)*CX316,2)</f>
        <v>3752.82</v>
      </c>
      <c r="DG316">
        <f t="shared" ref="DG316:DG324" si="111">ROUND(ROUND(AF316,2)*CX316,2)</f>
        <v>0</v>
      </c>
      <c r="DH316">
        <f t="shared" si="110"/>
        <v>0</v>
      </c>
      <c r="DI316">
        <f t="shared" si="106"/>
        <v>0</v>
      </c>
      <c r="DJ316">
        <f>DF316</f>
        <v>3752.82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ROW(Source!A416)</f>
        <v>416</v>
      </c>
      <c r="B317">
        <v>56661436</v>
      </c>
      <c r="C317">
        <v>56663549</v>
      </c>
      <c r="D317">
        <v>54738510</v>
      </c>
      <c r="E317">
        <v>1</v>
      </c>
      <c r="F317">
        <v>1</v>
      </c>
      <c r="G317">
        <v>1081</v>
      </c>
      <c r="H317">
        <v>3</v>
      </c>
      <c r="I317" t="s">
        <v>1337</v>
      </c>
      <c r="J317" t="s">
        <v>1338</v>
      </c>
      <c r="K317" t="s">
        <v>1339</v>
      </c>
      <c r="L317">
        <v>1348</v>
      </c>
      <c r="N317">
        <v>1009</v>
      </c>
      <c r="O317" t="s">
        <v>547</v>
      </c>
      <c r="P317" t="s">
        <v>547</v>
      </c>
      <c r="Q317">
        <v>1000</v>
      </c>
      <c r="W317">
        <v>0</v>
      </c>
      <c r="X317">
        <v>277309194</v>
      </c>
      <c r="Y317">
        <f>((AT317*1)*1)</f>
        <v>2.0000000000000001E-4</v>
      </c>
      <c r="AA317">
        <v>141233.74</v>
      </c>
      <c r="AB317">
        <v>0</v>
      </c>
      <c r="AC317">
        <v>0</v>
      </c>
      <c r="AD317">
        <v>0</v>
      </c>
      <c r="AE317">
        <v>8590.86</v>
      </c>
      <c r="AF317">
        <v>0</v>
      </c>
      <c r="AG317">
        <v>0</v>
      </c>
      <c r="AH317">
        <v>0</v>
      </c>
      <c r="AI317">
        <v>16.440000000000001</v>
      </c>
      <c r="AJ317">
        <v>1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2.0000000000000001E-4</v>
      </c>
      <c r="AU317" t="s">
        <v>31</v>
      </c>
      <c r="AV317">
        <v>0</v>
      </c>
      <c r="AW317">
        <v>2</v>
      </c>
      <c r="AX317">
        <v>56663562</v>
      </c>
      <c r="AY317">
        <v>1</v>
      </c>
      <c r="AZ317">
        <v>0</v>
      </c>
      <c r="BA317">
        <v>415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ROUND(Y317*Source!I416,9)</f>
        <v>4.5199999999999997E-2</v>
      </c>
      <c r="CY317">
        <f>AA317</f>
        <v>141233.74</v>
      </c>
      <c r="CZ317">
        <f>AE317</f>
        <v>8590.86</v>
      </c>
      <c r="DA317">
        <f>AI317</f>
        <v>16.440000000000001</v>
      </c>
      <c r="DB317">
        <f>ROUND(((ROUND(AT317*CZ317,2)*1)*1),6)</f>
        <v>1.72</v>
      </c>
      <c r="DC317">
        <f>ROUND(((ROUND(AT317*AG317,2)*1)*1),6)</f>
        <v>0</v>
      </c>
      <c r="DD317" t="s">
        <v>3</v>
      </c>
      <c r="DE317" t="s">
        <v>3</v>
      </c>
      <c r="DF317">
        <f>ROUND(ROUND(AE317*AI317,2)*CX317,2)</f>
        <v>6383.77</v>
      </c>
      <c r="DG317">
        <f t="shared" si="111"/>
        <v>0</v>
      </c>
      <c r="DH317">
        <f t="shared" si="110"/>
        <v>0</v>
      </c>
      <c r="DI317">
        <f t="shared" si="106"/>
        <v>0</v>
      </c>
      <c r="DJ317">
        <f>DF317</f>
        <v>6383.77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ROW(Source!A416)</f>
        <v>416</v>
      </c>
      <c r="B318">
        <v>56661436</v>
      </c>
      <c r="C318">
        <v>56663549</v>
      </c>
      <c r="D318">
        <v>54737318</v>
      </c>
      <c r="E318">
        <v>1</v>
      </c>
      <c r="F318">
        <v>1</v>
      </c>
      <c r="G318">
        <v>1081</v>
      </c>
      <c r="H318">
        <v>3</v>
      </c>
      <c r="I318" t="s">
        <v>1269</v>
      </c>
      <c r="J318" t="s">
        <v>1271</v>
      </c>
      <c r="K318" t="s">
        <v>1270</v>
      </c>
      <c r="L318">
        <v>1348</v>
      </c>
      <c r="N318">
        <v>1009</v>
      </c>
      <c r="O318" t="s">
        <v>547</v>
      </c>
      <c r="P318" t="s">
        <v>547</v>
      </c>
      <c r="Q318">
        <v>1000</v>
      </c>
      <c r="W318">
        <v>0</v>
      </c>
      <c r="X318">
        <v>-268464753</v>
      </c>
      <c r="Y318">
        <f>((AT318*1)*1)</f>
        <v>1.3999999999999999E-4</v>
      </c>
      <c r="AA318">
        <v>121682.99</v>
      </c>
      <c r="AB318">
        <v>0</v>
      </c>
      <c r="AC318">
        <v>0</v>
      </c>
      <c r="AD318">
        <v>0</v>
      </c>
      <c r="AE318">
        <v>17868.28</v>
      </c>
      <c r="AF318">
        <v>0</v>
      </c>
      <c r="AG318">
        <v>0</v>
      </c>
      <c r="AH318">
        <v>0</v>
      </c>
      <c r="AI318">
        <v>6.81</v>
      </c>
      <c r="AJ318">
        <v>1</v>
      </c>
      <c r="AK318">
        <v>1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1.3999999999999999E-4</v>
      </c>
      <c r="AU318" t="s">
        <v>31</v>
      </c>
      <c r="AV318">
        <v>0</v>
      </c>
      <c r="AW318">
        <v>2</v>
      </c>
      <c r="AX318">
        <v>56663563</v>
      </c>
      <c r="AY318">
        <v>1</v>
      </c>
      <c r="AZ318">
        <v>0</v>
      </c>
      <c r="BA318">
        <v>416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ROUND(Y318*Source!I416,9)</f>
        <v>3.1640000000000001E-2</v>
      </c>
      <c r="CY318">
        <f>AA318</f>
        <v>121682.99</v>
      </c>
      <c r="CZ318">
        <f>AE318</f>
        <v>17868.28</v>
      </c>
      <c r="DA318">
        <f>AI318</f>
        <v>6.81</v>
      </c>
      <c r="DB318">
        <f>ROUND(((ROUND(AT318*CZ318,2)*1)*1),6)</f>
        <v>2.5</v>
      </c>
      <c r="DC318">
        <f>ROUND(((ROUND(AT318*AG318,2)*1)*1),6)</f>
        <v>0</v>
      </c>
      <c r="DD318" t="s">
        <v>3</v>
      </c>
      <c r="DE318" t="s">
        <v>3</v>
      </c>
      <c r="DF318">
        <f>ROUND(ROUND(AE318*AI318,2)*CX318,2)</f>
        <v>3850.05</v>
      </c>
      <c r="DG318">
        <f t="shared" si="111"/>
        <v>0</v>
      </c>
      <c r="DH318">
        <f t="shared" si="110"/>
        <v>0</v>
      </c>
      <c r="DI318">
        <f t="shared" si="106"/>
        <v>0</v>
      </c>
      <c r="DJ318">
        <f>DF318</f>
        <v>3850.05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ROW(Source!A425)</f>
        <v>425</v>
      </c>
      <c r="B319">
        <v>56661434</v>
      </c>
      <c r="C319">
        <v>56663570</v>
      </c>
      <c r="D319">
        <v>54702434</v>
      </c>
      <c r="E319">
        <v>1081</v>
      </c>
      <c r="F319">
        <v>1</v>
      </c>
      <c r="G319">
        <v>1081</v>
      </c>
      <c r="H319">
        <v>1</v>
      </c>
      <c r="I319" t="s">
        <v>1317</v>
      </c>
      <c r="J319" t="s">
        <v>3</v>
      </c>
      <c r="K319" t="s">
        <v>1318</v>
      </c>
      <c r="L319">
        <v>1191</v>
      </c>
      <c r="N319">
        <v>1013</v>
      </c>
      <c r="O319" t="s">
        <v>1319</v>
      </c>
      <c r="P319" t="s">
        <v>1319</v>
      </c>
      <c r="Q319">
        <v>1</v>
      </c>
      <c r="W319">
        <v>0</v>
      </c>
      <c r="X319">
        <v>476480486</v>
      </c>
      <c r="Y319">
        <f>(((AT319*1.2)*1.15)*1.05)</f>
        <v>4.5498599999999998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3.14</v>
      </c>
      <c r="AU319" t="s">
        <v>33</v>
      </c>
      <c r="AV319">
        <v>1</v>
      </c>
      <c r="AW319">
        <v>2</v>
      </c>
      <c r="AX319">
        <v>56663576</v>
      </c>
      <c r="AY319">
        <v>1</v>
      </c>
      <c r="AZ319">
        <v>0</v>
      </c>
      <c r="BA319">
        <v>419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U319">
        <f>ROUND(AT319*Source!I425*AH319*AL319,2)</f>
        <v>0</v>
      </c>
      <c r="CV319">
        <f>ROUND(Y319*Source!I425,9)</f>
        <v>13.64958</v>
      </c>
      <c r="CW319">
        <v>0</v>
      </c>
      <c r="CX319">
        <f>ROUND(Y319*Source!I425,9)</f>
        <v>13.64958</v>
      </c>
      <c r="CY319">
        <f>AD319</f>
        <v>0</v>
      </c>
      <c r="CZ319">
        <f>AH319</f>
        <v>0</v>
      </c>
      <c r="DA319">
        <f>AL319</f>
        <v>1</v>
      </c>
      <c r="DB319">
        <f>ROUND((((ROUND(AT319*CZ319,2)*1.2)*1.15)*1.05),6)</f>
        <v>0</v>
      </c>
      <c r="DC319">
        <f>ROUND((((ROUND(AT319*AG319,2)*1.2)*1.15)*1.05),6)</f>
        <v>0</v>
      </c>
      <c r="DD319" t="s">
        <v>3</v>
      </c>
      <c r="DE319" t="s">
        <v>3</v>
      </c>
      <c r="DF319">
        <f t="shared" ref="DF319:DF326" si="112">ROUND(ROUND(AE319,2)*CX319,2)</f>
        <v>0</v>
      </c>
      <c r="DG319">
        <f t="shared" si="111"/>
        <v>0</v>
      </c>
      <c r="DH319">
        <f t="shared" si="110"/>
        <v>0</v>
      </c>
      <c r="DI319">
        <f t="shared" si="106"/>
        <v>0</v>
      </c>
      <c r="DJ319">
        <f>DI319</f>
        <v>0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ROW(Source!A425)</f>
        <v>425</v>
      </c>
      <c r="B320">
        <v>56661434</v>
      </c>
      <c r="C320">
        <v>56663570</v>
      </c>
      <c r="D320">
        <v>54768339</v>
      </c>
      <c r="E320">
        <v>1</v>
      </c>
      <c r="F320">
        <v>1</v>
      </c>
      <c r="G320">
        <v>1081</v>
      </c>
      <c r="H320">
        <v>2</v>
      </c>
      <c r="I320" t="s">
        <v>1324</v>
      </c>
      <c r="J320" t="s">
        <v>1325</v>
      </c>
      <c r="K320" t="s">
        <v>1326</v>
      </c>
      <c r="L320">
        <v>1368</v>
      </c>
      <c r="N320">
        <v>1011</v>
      </c>
      <c r="O320" t="s">
        <v>1323</v>
      </c>
      <c r="P320" t="s">
        <v>1323</v>
      </c>
      <c r="Q320">
        <v>1</v>
      </c>
      <c r="W320">
        <v>0</v>
      </c>
      <c r="X320">
        <v>874612079</v>
      </c>
      <c r="Y320">
        <f>(((AT320*1.2)*1.25)*1.05)</f>
        <v>1.575E-2</v>
      </c>
      <c r="AA320">
        <v>0</v>
      </c>
      <c r="AB320">
        <v>88.67</v>
      </c>
      <c r="AC320">
        <v>13.47</v>
      </c>
      <c r="AD320">
        <v>0</v>
      </c>
      <c r="AE320">
        <v>0</v>
      </c>
      <c r="AF320">
        <v>83.1</v>
      </c>
      <c r="AG320">
        <v>12.62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0.01</v>
      </c>
      <c r="AU320" t="s">
        <v>32</v>
      </c>
      <c r="AV320">
        <v>0</v>
      </c>
      <c r="AW320">
        <v>2</v>
      </c>
      <c r="AX320">
        <v>56663577</v>
      </c>
      <c r="AY320">
        <v>1</v>
      </c>
      <c r="AZ320">
        <v>0</v>
      </c>
      <c r="BA320">
        <v>420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f>ROUND(Y320*Source!I425*DO320,9)</f>
        <v>0.59629500000000002</v>
      </c>
      <c r="CX320">
        <f>ROUND(Y320*Source!I425,9)</f>
        <v>4.725E-2</v>
      </c>
      <c r="CY320">
        <f>AB320</f>
        <v>88.67</v>
      </c>
      <c r="CZ320">
        <f>AF320</f>
        <v>83.1</v>
      </c>
      <c r="DA320">
        <f>AJ320</f>
        <v>1</v>
      </c>
      <c r="DB320">
        <f>ROUND((((ROUND(AT320*CZ320,2)*1.2)*1.25)*1.05),6)</f>
        <v>1.30725</v>
      </c>
      <c r="DC320">
        <f>ROUND((((ROUND(AT320*AG320,2)*1.2)*1.25)*1.05),6)</f>
        <v>0.20474999999999999</v>
      </c>
      <c r="DD320" t="s">
        <v>3</v>
      </c>
      <c r="DE320" t="s">
        <v>3</v>
      </c>
      <c r="DF320">
        <f t="shared" si="112"/>
        <v>0</v>
      </c>
      <c r="DG320">
        <f t="shared" si="111"/>
        <v>3.93</v>
      </c>
      <c r="DH320">
        <f t="shared" si="110"/>
        <v>0.6</v>
      </c>
      <c r="DI320">
        <f t="shared" si="106"/>
        <v>0</v>
      </c>
      <c r="DJ320">
        <f>DG320</f>
        <v>3.93</v>
      </c>
      <c r="DK320">
        <v>0</v>
      </c>
      <c r="DL320" t="s">
        <v>1327</v>
      </c>
      <c r="DM320">
        <v>0</v>
      </c>
      <c r="DN320" t="s">
        <v>1319</v>
      </c>
      <c r="DO320">
        <v>12.62</v>
      </c>
    </row>
    <row r="321" spans="1:119" x14ac:dyDescent="0.2">
      <c r="A321">
        <f>ROW(Source!A425)</f>
        <v>425</v>
      </c>
      <c r="B321">
        <v>56661434</v>
      </c>
      <c r="C321">
        <v>56663570</v>
      </c>
      <c r="D321">
        <v>54767653</v>
      </c>
      <c r="E321">
        <v>1</v>
      </c>
      <c r="F321">
        <v>1</v>
      </c>
      <c r="G321">
        <v>1081</v>
      </c>
      <c r="H321">
        <v>2</v>
      </c>
      <c r="I321" t="s">
        <v>1405</v>
      </c>
      <c r="J321" t="s">
        <v>1406</v>
      </c>
      <c r="K321" t="s">
        <v>1407</v>
      </c>
      <c r="L321">
        <v>1368</v>
      </c>
      <c r="N321">
        <v>1011</v>
      </c>
      <c r="O321" t="s">
        <v>1323</v>
      </c>
      <c r="P321" t="s">
        <v>1323</v>
      </c>
      <c r="Q321">
        <v>1</v>
      </c>
      <c r="W321">
        <v>0</v>
      </c>
      <c r="X321">
        <v>-597652516</v>
      </c>
      <c r="Y321">
        <f>(((AT321*1.2)*1.25)*1.05)</f>
        <v>1.2442500000000001</v>
      </c>
      <c r="AA321">
        <v>0</v>
      </c>
      <c r="AB321">
        <v>0.34</v>
      </c>
      <c r="AC321">
        <v>0</v>
      </c>
      <c r="AD321">
        <v>0</v>
      </c>
      <c r="AE321">
        <v>0</v>
      </c>
      <c r="AF321">
        <v>0.32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0.79</v>
      </c>
      <c r="AU321" t="s">
        <v>32</v>
      </c>
      <c r="AV321">
        <v>0</v>
      </c>
      <c r="AW321">
        <v>2</v>
      </c>
      <c r="AX321">
        <v>56663578</v>
      </c>
      <c r="AY321">
        <v>1</v>
      </c>
      <c r="AZ321">
        <v>0</v>
      </c>
      <c r="BA321">
        <v>421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f>ROUND(Y321*Source!I425*DO321,9)</f>
        <v>0</v>
      </c>
      <c r="CX321">
        <f>ROUND(Y321*Source!I425,9)</f>
        <v>3.7327499999999998</v>
      </c>
      <c r="CY321">
        <f>AB321</f>
        <v>0.34</v>
      </c>
      <c r="CZ321">
        <f>AF321</f>
        <v>0.32</v>
      </c>
      <c r="DA321">
        <f>AJ321</f>
        <v>1</v>
      </c>
      <c r="DB321">
        <f>ROUND((((ROUND(AT321*CZ321,2)*1.2)*1.25)*1.05),6)</f>
        <v>0.39374999999999999</v>
      </c>
      <c r="DC321">
        <f>ROUND((((ROUND(AT321*AG321,2)*1.2)*1.25)*1.05),6)</f>
        <v>0</v>
      </c>
      <c r="DD321" t="s">
        <v>3</v>
      </c>
      <c r="DE321" t="s">
        <v>3</v>
      </c>
      <c r="DF321">
        <f t="shared" si="112"/>
        <v>0</v>
      </c>
      <c r="DG321">
        <f t="shared" si="111"/>
        <v>1.19</v>
      </c>
      <c r="DH321">
        <f t="shared" si="110"/>
        <v>0</v>
      </c>
      <c r="DI321">
        <f t="shared" si="106"/>
        <v>0</v>
      </c>
      <c r="DJ321">
        <f>DG321</f>
        <v>1.19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ROW(Source!A425)</f>
        <v>425</v>
      </c>
      <c r="B322">
        <v>56661434</v>
      </c>
      <c r="C322">
        <v>56663570</v>
      </c>
      <c r="D322">
        <v>54739177</v>
      </c>
      <c r="E322">
        <v>1</v>
      </c>
      <c r="F322">
        <v>1</v>
      </c>
      <c r="G322">
        <v>1081</v>
      </c>
      <c r="H322">
        <v>3</v>
      </c>
      <c r="I322" t="s">
        <v>1408</v>
      </c>
      <c r="J322" t="s">
        <v>1409</v>
      </c>
      <c r="K322" t="s">
        <v>1410</v>
      </c>
      <c r="L322">
        <v>1346</v>
      </c>
      <c r="N322">
        <v>1009</v>
      </c>
      <c r="O322" t="s">
        <v>1171</v>
      </c>
      <c r="P322" t="s">
        <v>1171</v>
      </c>
      <c r="Q322">
        <v>1</v>
      </c>
      <c r="W322">
        <v>0</v>
      </c>
      <c r="X322">
        <v>1389232946</v>
      </c>
      <c r="Y322">
        <f>(((AT322*1)*1)*1)</f>
        <v>0.12</v>
      </c>
      <c r="AA322">
        <v>15.02</v>
      </c>
      <c r="AB322">
        <v>0</v>
      </c>
      <c r="AC322">
        <v>0</v>
      </c>
      <c r="AD322">
        <v>0</v>
      </c>
      <c r="AE322">
        <v>15.02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0.12</v>
      </c>
      <c r="AU322" t="s">
        <v>105</v>
      </c>
      <c r="AV322">
        <v>0</v>
      </c>
      <c r="AW322">
        <v>2</v>
      </c>
      <c r="AX322">
        <v>56663579</v>
      </c>
      <c r="AY322">
        <v>1</v>
      </c>
      <c r="AZ322">
        <v>0</v>
      </c>
      <c r="BA322">
        <v>422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ROUND(Y322*Source!I425,9)</f>
        <v>0.36</v>
      </c>
      <c r="CY322">
        <f>AA322</f>
        <v>15.02</v>
      </c>
      <c r="CZ322">
        <f>AE322</f>
        <v>15.02</v>
      </c>
      <c r="DA322">
        <f>AI322</f>
        <v>1</v>
      </c>
      <c r="DB322">
        <f>ROUND((((ROUND(AT322*CZ322,2)*1)*1)*1),6)</f>
        <v>1.8</v>
      </c>
      <c r="DC322">
        <f>ROUND((((ROUND(AT322*AG322,2)*1)*1)*1),6)</f>
        <v>0</v>
      </c>
      <c r="DD322" t="s">
        <v>3</v>
      </c>
      <c r="DE322" t="s">
        <v>3</v>
      </c>
      <c r="DF322">
        <f t="shared" si="112"/>
        <v>5.41</v>
      </c>
      <c r="DG322">
        <f t="shared" si="111"/>
        <v>0</v>
      </c>
      <c r="DH322">
        <f t="shared" si="110"/>
        <v>0</v>
      </c>
      <c r="DI322">
        <f t="shared" si="106"/>
        <v>0</v>
      </c>
      <c r="DJ322">
        <f>DF322</f>
        <v>5.41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ROW(Source!A425)</f>
        <v>425</v>
      </c>
      <c r="B323">
        <v>56661434</v>
      </c>
      <c r="C323">
        <v>56663570</v>
      </c>
      <c r="D323">
        <v>54737318</v>
      </c>
      <c r="E323">
        <v>1</v>
      </c>
      <c r="F323">
        <v>1</v>
      </c>
      <c r="G323">
        <v>1081</v>
      </c>
      <c r="H323">
        <v>3</v>
      </c>
      <c r="I323" t="s">
        <v>1269</v>
      </c>
      <c r="J323" t="s">
        <v>1271</v>
      </c>
      <c r="K323" t="s">
        <v>1270</v>
      </c>
      <c r="L323">
        <v>1348</v>
      </c>
      <c r="N323">
        <v>1009</v>
      </c>
      <c r="O323" t="s">
        <v>547</v>
      </c>
      <c r="P323" t="s">
        <v>547</v>
      </c>
      <c r="Q323">
        <v>1000</v>
      </c>
      <c r="W323">
        <v>0</v>
      </c>
      <c r="X323">
        <v>-268464753</v>
      </c>
      <c r="Y323">
        <f>(((AT323*1)*1)*1)</f>
        <v>5.0000000000000002E-5</v>
      </c>
      <c r="AA323">
        <v>17868.28</v>
      </c>
      <c r="AB323">
        <v>0</v>
      </c>
      <c r="AC323">
        <v>0</v>
      </c>
      <c r="AD323">
        <v>0</v>
      </c>
      <c r="AE323">
        <v>17868.28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5.0000000000000002E-5</v>
      </c>
      <c r="AU323" t="s">
        <v>105</v>
      </c>
      <c r="AV323">
        <v>0</v>
      </c>
      <c r="AW323">
        <v>2</v>
      </c>
      <c r="AX323">
        <v>56663580</v>
      </c>
      <c r="AY323">
        <v>1</v>
      </c>
      <c r="AZ323">
        <v>0</v>
      </c>
      <c r="BA323">
        <v>423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ROUND(Y323*Source!I425,9)</f>
        <v>1.4999999999999999E-4</v>
      </c>
      <c r="CY323">
        <f>AA323</f>
        <v>17868.28</v>
      </c>
      <c r="CZ323">
        <f>AE323</f>
        <v>17868.28</v>
      </c>
      <c r="DA323">
        <f>AI323</f>
        <v>1</v>
      </c>
      <c r="DB323">
        <f>ROUND((((ROUND(AT323*CZ323,2)*1)*1)*1),6)</f>
        <v>0.89</v>
      </c>
      <c r="DC323">
        <f>ROUND((((ROUND(AT323*AG323,2)*1)*1)*1),6)</f>
        <v>0</v>
      </c>
      <c r="DD323" t="s">
        <v>3</v>
      </c>
      <c r="DE323" t="s">
        <v>3</v>
      </c>
      <c r="DF323">
        <f t="shared" si="112"/>
        <v>2.68</v>
      </c>
      <c r="DG323">
        <f t="shared" si="111"/>
        <v>0</v>
      </c>
      <c r="DH323">
        <f t="shared" si="110"/>
        <v>0</v>
      </c>
      <c r="DI323">
        <f t="shared" si="106"/>
        <v>0</v>
      </c>
      <c r="DJ323">
        <f>DF323</f>
        <v>2.68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ROW(Source!A426)</f>
        <v>426</v>
      </c>
      <c r="B324">
        <v>56661436</v>
      </c>
      <c r="C324">
        <v>56663570</v>
      </c>
      <c r="D324">
        <v>54702434</v>
      </c>
      <c r="E324">
        <v>1081</v>
      </c>
      <c r="F324">
        <v>1</v>
      </c>
      <c r="G324">
        <v>1081</v>
      </c>
      <c r="H324">
        <v>1</v>
      </c>
      <c r="I324" t="s">
        <v>1317</v>
      </c>
      <c r="J324" t="s">
        <v>3</v>
      </c>
      <c r="K324" t="s">
        <v>1318</v>
      </c>
      <c r="L324">
        <v>1191</v>
      </c>
      <c r="N324">
        <v>1013</v>
      </c>
      <c r="O324" t="s">
        <v>1319</v>
      </c>
      <c r="P324" t="s">
        <v>1319</v>
      </c>
      <c r="Q324">
        <v>1</v>
      </c>
      <c r="W324">
        <v>0</v>
      </c>
      <c r="X324">
        <v>476480486</v>
      </c>
      <c r="Y324">
        <f>(((AT324*1.2)*1.15)*1.05)</f>
        <v>4.5498599999999998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5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3.14</v>
      </c>
      <c r="AU324" t="s">
        <v>33</v>
      </c>
      <c r="AV324">
        <v>1</v>
      </c>
      <c r="AW324">
        <v>2</v>
      </c>
      <c r="AX324">
        <v>56663576</v>
      </c>
      <c r="AY324">
        <v>1</v>
      </c>
      <c r="AZ324">
        <v>0</v>
      </c>
      <c r="BA324">
        <v>426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U324">
        <f>ROUND(AT324*Source!I426*AH324*AL324,2)</f>
        <v>0</v>
      </c>
      <c r="CV324">
        <f>ROUND(Y324*Source!I426,9)</f>
        <v>13.64958</v>
      </c>
      <c r="CW324">
        <v>0</v>
      </c>
      <c r="CX324">
        <f>ROUND(Y324*Source!I426,9)</f>
        <v>13.64958</v>
      </c>
      <c r="CY324">
        <f>AD324</f>
        <v>0</v>
      </c>
      <c r="CZ324">
        <f>AH324</f>
        <v>0</v>
      </c>
      <c r="DA324">
        <f>AL324</f>
        <v>1</v>
      </c>
      <c r="DB324">
        <f>ROUND((((ROUND(AT324*CZ324,2)*1.2)*1.15)*1.05),6)</f>
        <v>0</v>
      </c>
      <c r="DC324">
        <f>ROUND((((ROUND(AT324*AG324,2)*1.2)*1.15)*1.05),6)</f>
        <v>0</v>
      </c>
      <c r="DD324" t="s">
        <v>3</v>
      </c>
      <c r="DE324" t="s">
        <v>3</v>
      </c>
      <c r="DF324">
        <f t="shared" si="112"/>
        <v>0</v>
      </c>
      <c r="DG324">
        <f t="shared" si="111"/>
        <v>0</v>
      </c>
      <c r="DH324">
        <f t="shared" si="110"/>
        <v>0</v>
      </c>
      <c r="DI324">
        <f t="shared" si="106"/>
        <v>0</v>
      </c>
      <c r="DJ324">
        <f>DI324</f>
        <v>0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ROW(Source!A426)</f>
        <v>426</v>
      </c>
      <c r="B325">
        <v>56661436</v>
      </c>
      <c r="C325">
        <v>56663570</v>
      </c>
      <c r="D325">
        <v>54768339</v>
      </c>
      <c r="E325">
        <v>1</v>
      </c>
      <c r="F325">
        <v>1</v>
      </c>
      <c r="G325">
        <v>1081</v>
      </c>
      <c r="H325">
        <v>2</v>
      </c>
      <c r="I325" t="s">
        <v>1324</v>
      </c>
      <c r="J325" t="s">
        <v>1325</v>
      </c>
      <c r="K325" t="s">
        <v>1326</v>
      </c>
      <c r="L325">
        <v>1368</v>
      </c>
      <c r="N325">
        <v>1011</v>
      </c>
      <c r="O325" t="s">
        <v>1323</v>
      </c>
      <c r="P325" t="s">
        <v>1323</v>
      </c>
      <c r="Q325">
        <v>1</v>
      </c>
      <c r="W325">
        <v>0</v>
      </c>
      <c r="X325">
        <v>874612079</v>
      </c>
      <c r="Y325">
        <f>(((AT325*1.2)*1.25)*1.05)</f>
        <v>1.575E-2</v>
      </c>
      <c r="AA325">
        <v>0</v>
      </c>
      <c r="AB325">
        <v>1513.56</v>
      </c>
      <c r="AC325">
        <v>758.78</v>
      </c>
      <c r="AD325">
        <v>0</v>
      </c>
      <c r="AE325">
        <v>0</v>
      </c>
      <c r="AF325">
        <v>83.1</v>
      </c>
      <c r="AG325">
        <v>12.62</v>
      </c>
      <c r="AH325">
        <v>0</v>
      </c>
      <c r="AI325">
        <v>1</v>
      </c>
      <c r="AJ325">
        <v>17.07</v>
      </c>
      <c r="AK325">
        <v>56.35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0.01</v>
      </c>
      <c r="AU325" t="s">
        <v>32</v>
      </c>
      <c r="AV325">
        <v>0</v>
      </c>
      <c r="AW325">
        <v>2</v>
      </c>
      <c r="AX325">
        <v>56663577</v>
      </c>
      <c r="AY325">
        <v>1</v>
      </c>
      <c r="AZ325">
        <v>0</v>
      </c>
      <c r="BA325">
        <v>427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f>ROUND(Y325*Source!I426*DO325,9)</f>
        <v>0.59629500000000002</v>
      </c>
      <c r="CX325">
        <f>ROUND(Y325*Source!I426,9)</f>
        <v>4.725E-2</v>
      </c>
      <c r="CY325">
        <f>AB325</f>
        <v>1513.56</v>
      </c>
      <c r="CZ325">
        <f>AF325</f>
        <v>83.1</v>
      </c>
      <c r="DA325">
        <f>AJ325</f>
        <v>17.07</v>
      </c>
      <c r="DB325">
        <f>ROUND((((ROUND(AT325*CZ325,2)*1.2)*1.25)*1.05),6)</f>
        <v>1.30725</v>
      </c>
      <c r="DC325">
        <f>ROUND((((ROUND(AT325*AG325,2)*1.2)*1.25)*1.05),6)</f>
        <v>0.20474999999999999</v>
      </c>
      <c r="DD325" t="s">
        <v>3</v>
      </c>
      <c r="DE325" t="s">
        <v>3</v>
      </c>
      <c r="DF325">
        <f t="shared" si="112"/>
        <v>0</v>
      </c>
      <c r="DG325">
        <f>ROUND(ROUND(AF325*AJ325,2)*CX325,2)</f>
        <v>67.03</v>
      </c>
      <c r="DH325">
        <f>ROUND(ROUND(AG325*AK325,2)*CX325,2)</f>
        <v>33.6</v>
      </c>
      <c r="DI325">
        <f t="shared" si="106"/>
        <v>0</v>
      </c>
      <c r="DJ325">
        <f>DG325</f>
        <v>67.03</v>
      </c>
      <c r="DK325">
        <v>0</v>
      </c>
      <c r="DL325" t="s">
        <v>1327</v>
      </c>
      <c r="DM325">
        <v>0</v>
      </c>
      <c r="DN325" t="s">
        <v>1319</v>
      </c>
      <c r="DO325">
        <v>12.62</v>
      </c>
    </row>
    <row r="326" spans="1:119" x14ac:dyDescent="0.2">
      <c r="A326">
        <f>ROW(Source!A426)</f>
        <v>426</v>
      </c>
      <c r="B326">
        <v>56661436</v>
      </c>
      <c r="C326">
        <v>56663570</v>
      </c>
      <c r="D326">
        <v>54767653</v>
      </c>
      <c r="E326">
        <v>1</v>
      </c>
      <c r="F326">
        <v>1</v>
      </c>
      <c r="G326">
        <v>1081</v>
      </c>
      <c r="H326">
        <v>2</v>
      </c>
      <c r="I326" t="s">
        <v>1405</v>
      </c>
      <c r="J326" t="s">
        <v>1406</v>
      </c>
      <c r="K326" t="s">
        <v>1407</v>
      </c>
      <c r="L326">
        <v>1368</v>
      </c>
      <c r="N326">
        <v>1011</v>
      </c>
      <c r="O326" t="s">
        <v>1323</v>
      </c>
      <c r="P326" t="s">
        <v>1323</v>
      </c>
      <c r="Q326">
        <v>1</v>
      </c>
      <c r="W326">
        <v>0</v>
      </c>
      <c r="X326">
        <v>-597652516</v>
      </c>
      <c r="Y326">
        <f>(((AT326*1.2)*1.25)*1.05)</f>
        <v>1.2442500000000001</v>
      </c>
      <c r="AA326">
        <v>0</v>
      </c>
      <c r="AB326">
        <v>3.14</v>
      </c>
      <c r="AC326">
        <v>0</v>
      </c>
      <c r="AD326">
        <v>0</v>
      </c>
      <c r="AE326">
        <v>0</v>
      </c>
      <c r="AF326">
        <v>0.32</v>
      </c>
      <c r="AG326">
        <v>0</v>
      </c>
      <c r="AH326">
        <v>0</v>
      </c>
      <c r="AI326">
        <v>1</v>
      </c>
      <c r="AJ326">
        <v>9.19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0.79</v>
      </c>
      <c r="AU326" t="s">
        <v>32</v>
      </c>
      <c r="AV326">
        <v>0</v>
      </c>
      <c r="AW326">
        <v>2</v>
      </c>
      <c r="AX326">
        <v>56663578</v>
      </c>
      <c r="AY326">
        <v>1</v>
      </c>
      <c r="AZ326">
        <v>0</v>
      </c>
      <c r="BA326">
        <v>428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ROUND(Y326*Source!I426*DO326,9)</f>
        <v>0</v>
      </c>
      <c r="CX326">
        <f>ROUND(Y326*Source!I426,9)</f>
        <v>3.7327499999999998</v>
      </c>
      <c r="CY326">
        <f>AB326</f>
        <v>3.14</v>
      </c>
      <c r="CZ326">
        <f>AF326</f>
        <v>0.32</v>
      </c>
      <c r="DA326">
        <f>AJ326</f>
        <v>9.19</v>
      </c>
      <c r="DB326">
        <f>ROUND((((ROUND(AT326*CZ326,2)*1.2)*1.25)*1.05),6)</f>
        <v>0.39374999999999999</v>
      </c>
      <c r="DC326">
        <f>ROUND((((ROUND(AT326*AG326,2)*1.2)*1.25)*1.05),6)</f>
        <v>0</v>
      </c>
      <c r="DD326" t="s">
        <v>3</v>
      </c>
      <c r="DE326" t="s">
        <v>3</v>
      </c>
      <c r="DF326">
        <f t="shared" si="112"/>
        <v>0</v>
      </c>
      <c r="DG326">
        <f>ROUND(ROUND(AF326*AJ326,2)*CX326,2)</f>
        <v>10.97</v>
      </c>
      <c r="DH326">
        <f t="shared" ref="DH326:DH335" si="113">ROUND(ROUND(AG326,2)*CX326,2)</f>
        <v>0</v>
      </c>
      <c r="DI326">
        <f t="shared" si="106"/>
        <v>0</v>
      </c>
      <c r="DJ326">
        <f>DG326</f>
        <v>10.97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ROW(Source!A426)</f>
        <v>426</v>
      </c>
      <c r="B327">
        <v>56661436</v>
      </c>
      <c r="C327">
        <v>56663570</v>
      </c>
      <c r="D327">
        <v>54739177</v>
      </c>
      <c r="E327">
        <v>1</v>
      </c>
      <c r="F327">
        <v>1</v>
      </c>
      <c r="G327">
        <v>1081</v>
      </c>
      <c r="H327">
        <v>3</v>
      </c>
      <c r="I327" t="s">
        <v>1408</v>
      </c>
      <c r="J327" t="s">
        <v>1409</v>
      </c>
      <c r="K327" t="s">
        <v>1410</v>
      </c>
      <c r="L327">
        <v>1346</v>
      </c>
      <c r="N327">
        <v>1009</v>
      </c>
      <c r="O327" t="s">
        <v>1171</v>
      </c>
      <c r="P327" t="s">
        <v>1171</v>
      </c>
      <c r="Q327">
        <v>1</v>
      </c>
      <c r="W327">
        <v>0</v>
      </c>
      <c r="X327">
        <v>1389232946</v>
      </c>
      <c r="Y327">
        <f>(((AT327*1)*1)*1)</f>
        <v>0.12</v>
      </c>
      <c r="AA327">
        <v>98.38</v>
      </c>
      <c r="AB327">
        <v>0</v>
      </c>
      <c r="AC327">
        <v>0</v>
      </c>
      <c r="AD327">
        <v>0</v>
      </c>
      <c r="AE327">
        <v>15.02</v>
      </c>
      <c r="AF327">
        <v>0</v>
      </c>
      <c r="AG327">
        <v>0</v>
      </c>
      <c r="AH327">
        <v>0</v>
      </c>
      <c r="AI327">
        <v>6.55</v>
      </c>
      <c r="AJ327">
        <v>1</v>
      </c>
      <c r="AK327">
        <v>1</v>
      </c>
      <c r="AL327">
        <v>1</v>
      </c>
      <c r="AM327">
        <v>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0.12</v>
      </c>
      <c r="AU327" t="s">
        <v>105</v>
      </c>
      <c r="AV327">
        <v>0</v>
      </c>
      <c r="AW327">
        <v>2</v>
      </c>
      <c r="AX327">
        <v>56663579</v>
      </c>
      <c r="AY327">
        <v>1</v>
      </c>
      <c r="AZ327">
        <v>0</v>
      </c>
      <c r="BA327">
        <v>429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ROUND(Y327*Source!I426,9)</f>
        <v>0.36</v>
      </c>
      <c r="CY327">
        <f>AA327</f>
        <v>98.38</v>
      </c>
      <c r="CZ327">
        <f>AE327</f>
        <v>15.02</v>
      </c>
      <c r="DA327">
        <f>AI327</f>
        <v>6.55</v>
      </c>
      <c r="DB327">
        <f>ROUND((((ROUND(AT327*CZ327,2)*1)*1)*1),6)</f>
        <v>1.8</v>
      </c>
      <c r="DC327">
        <f>ROUND((((ROUND(AT327*AG327,2)*1)*1)*1),6)</f>
        <v>0</v>
      </c>
      <c r="DD327" t="s">
        <v>3</v>
      </c>
      <c r="DE327" t="s">
        <v>3</v>
      </c>
      <c r="DF327">
        <f>ROUND(ROUND(AE327*AI327,2)*CX327,2)</f>
        <v>35.42</v>
      </c>
      <c r="DG327">
        <f t="shared" ref="DG327:DG335" si="114">ROUND(ROUND(AF327,2)*CX327,2)</f>
        <v>0</v>
      </c>
      <c r="DH327">
        <f t="shared" si="113"/>
        <v>0</v>
      </c>
      <c r="DI327">
        <f t="shared" si="106"/>
        <v>0</v>
      </c>
      <c r="DJ327">
        <f>DF327</f>
        <v>35.42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ROW(Source!A426)</f>
        <v>426</v>
      </c>
      <c r="B328">
        <v>56661436</v>
      </c>
      <c r="C328">
        <v>56663570</v>
      </c>
      <c r="D328">
        <v>54737318</v>
      </c>
      <c r="E328">
        <v>1</v>
      </c>
      <c r="F328">
        <v>1</v>
      </c>
      <c r="G328">
        <v>1081</v>
      </c>
      <c r="H328">
        <v>3</v>
      </c>
      <c r="I328" t="s">
        <v>1269</v>
      </c>
      <c r="J328" t="s">
        <v>1271</v>
      </c>
      <c r="K328" t="s">
        <v>1270</v>
      </c>
      <c r="L328">
        <v>1348</v>
      </c>
      <c r="N328">
        <v>1009</v>
      </c>
      <c r="O328" t="s">
        <v>547</v>
      </c>
      <c r="P328" t="s">
        <v>547</v>
      </c>
      <c r="Q328">
        <v>1000</v>
      </c>
      <c r="W328">
        <v>0</v>
      </c>
      <c r="X328">
        <v>-268464753</v>
      </c>
      <c r="Y328">
        <f>(((AT328*1)*1)*1)</f>
        <v>5.0000000000000002E-5</v>
      </c>
      <c r="AA328">
        <v>121682.99</v>
      </c>
      <c r="AB328">
        <v>0</v>
      </c>
      <c r="AC328">
        <v>0</v>
      </c>
      <c r="AD328">
        <v>0</v>
      </c>
      <c r="AE328">
        <v>17868.28</v>
      </c>
      <c r="AF328">
        <v>0</v>
      </c>
      <c r="AG328">
        <v>0</v>
      </c>
      <c r="AH328">
        <v>0</v>
      </c>
      <c r="AI328">
        <v>6.81</v>
      </c>
      <c r="AJ328">
        <v>1</v>
      </c>
      <c r="AK328">
        <v>1</v>
      </c>
      <c r="AL328">
        <v>1</v>
      </c>
      <c r="AM328">
        <v>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5.0000000000000002E-5</v>
      </c>
      <c r="AU328" t="s">
        <v>105</v>
      </c>
      <c r="AV328">
        <v>0</v>
      </c>
      <c r="AW328">
        <v>2</v>
      </c>
      <c r="AX328">
        <v>56663580</v>
      </c>
      <c r="AY328">
        <v>1</v>
      </c>
      <c r="AZ328">
        <v>0</v>
      </c>
      <c r="BA328">
        <v>430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ROUND(Y328*Source!I426,9)</f>
        <v>1.4999999999999999E-4</v>
      </c>
      <c r="CY328">
        <f>AA328</f>
        <v>121682.99</v>
      </c>
      <c r="CZ328">
        <f>AE328</f>
        <v>17868.28</v>
      </c>
      <c r="DA328">
        <f>AI328</f>
        <v>6.81</v>
      </c>
      <c r="DB328">
        <f>ROUND((((ROUND(AT328*CZ328,2)*1)*1)*1),6)</f>
        <v>0.89</v>
      </c>
      <c r="DC328">
        <f>ROUND((((ROUND(AT328*AG328,2)*1)*1)*1),6)</f>
        <v>0</v>
      </c>
      <c r="DD328" t="s">
        <v>3</v>
      </c>
      <c r="DE328" t="s">
        <v>3</v>
      </c>
      <c r="DF328">
        <f>ROUND(ROUND(AE328*AI328,2)*CX328,2)</f>
        <v>18.25</v>
      </c>
      <c r="DG328">
        <f t="shared" si="114"/>
        <v>0</v>
      </c>
      <c r="DH328">
        <f t="shared" si="113"/>
        <v>0</v>
      </c>
      <c r="DI328">
        <f t="shared" si="106"/>
        <v>0</v>
      </c>
      <c r="DJ328">
        <f>DF328</f>
        <v>18.25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ROW(Source!A431)</f>
        <v>431</v>
      </c>
      <c r="B329">
        <v>56661434</v>
      </c>
      <c r="C329">
        <v>56663585</v>
      </c>
      <c r="D329">
        <v>54702434</v>
      </c>
      <c r="E329">
        <v>1081</v>
      </c>
      <c r="F329">
        <v>1</v>
      </c>
      <c r="G329">
        <v>1081</v>
      </c>
      <c r="H329">
        <v>1</v>
      </c>
      <c r="I329" t="s">
        <v>1317</v>
      </c>
      <c r="J329" t="s">
        <v>3</v>
      </c>
      <c r="K329" t="s">
        <v>1318</v>
      </c>
      <c r="L329">
        <v>1191</v>
      </c>
      <c r="N329">
        <v>1013</v>
      </c>
      <c r="O329" t="s">
        <v>1319</v>
      </c>
      <c r="P329" t="s">
        <v>1319</v>
      </c>
      <c r="Q329">
        <v>1</v>
      </c>
      <c r="W329">
        <v>0</v>
      </c>
      <c r="X329">
        <v>476480486</v>
      </c>
      <c r="Y329">
        <f>(((AT329*1.2)*1.15)*1.05)</f>
        <v>6.4480499999999994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4.45</v>
      </c>
      <c r="AU329" t="s">
        <v>33</v>
      </c>
      <c r="AV329">
        <v>1</v>
      </c>
      <c r="AW329">
        <v>2</v>
      </c>
      <c r="AX329">
        <v>56663592</v>
      </c>
      <c r="AY329">
        <v>1</v>
      </c>
      <c r="AZ329">
        <v>0</v>
      </c>
      <c r="BA329">
        <v>433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ROUND(AT329*Source!I431*AH329*AL329,2)</f>
        <v>0</v>
      </c>
      <c r="CV329">
        <f>ROUND(Y329*Source!I431,9)</f>
        <v>51.584400000000002</v>
      </c>
      <c r="CW329">
        <v>0</v>
      </c>
      <c r="CX329">
        <f>ROUND(Y329*Source!I431,9)</f>
        <v>51.584400000000002</v>
      </c>
      <c r="CY329">
        <f>AD329</f>
        <v>0</v>
      </c>
      <c r="CZ329">
        <f>AH329</f>
        <v>0</v>
      </c>
      <c r="DA329">
        <f>AL329</f>
        <v>1</v>
      </c>
      <c r="DB329">
        <f>ROUND((((ROUND(AT329*CZ329,2)*1.2)*1.15)*1.05),6)</f>
        <v>0</v>
      </c>
      <c r="DC329">
        <f>ROUND((((ROUND(AT329*AG329,2)*1.2)*1.15)*1.05),6)</f>
        <v>0</v>
      </c>
      <c r="DD329" t="s">
        <v>3</v>
      </c>
      <c r="DE329" t="s">
        <v>3</v>
      </c>
      <c r="DF329">
        <f t="shared" ref="DF329:DF338" si="115">ROUND(ROUND(AE329,2)*CX329,2)</f>
        <v>0</v>
      </c>
      <c r="DG329">
        <f t="shared" si="114"/>
        <v>0</v>
      </c>
      <c r="DH329">
        <f t="shared" si="113"/>
        <v>0</v>
      </c>
      <c r="DI329">
        <f t="shared" si="106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ROW(Source!A431)</f>
        <v>431</v>
      </c>
      <c r="B330">
        <v>56661434</v>
      </c>
      <c r="C330">
        <v>56663585</v>
      </c>
      <c r="D330">
        <v>54768339</v>
      </c>
      <c r="E330">
        <v>1</v>
      </c>
      <c r="F330">
        <v>1</v>
      </c>
      <c r="G330">
        <v>1081</v>
      </c>
      <c r="H330">
        <v>2</v>
      </c>
      <c r="I330" t="s">
        <v>1324</v>
      </c>
      <c r="J330" t="s">
        <v>1325</v>
      </c>
      <c r="K330" t="s">
        <v>1326</v>
      </c>
      <c r="L330">
        <v>1368</v>
      </c>
      <c r="N330">
        <v>1011</v>
      </c>
      <c r="O330" t="s">
        <v>1323</v>
      </c>
      <c r="P330" t="s">
        <v>1323</v>
      </c>
      <c r="Q330">
        <v>1</v>
      </c>
      <c r="W330">
        <v>0</v>
      </c>
      <c r="X330">
        <v>874612079</v>
      </c>
      <c r="Y330">
        <f>(((AT330*1.2)*1.25)*1.05)</f>
        <v>1.575E-2</v>
      </c>
      <c r="AA330">
        <v>0</v>
      </c>
      <c r="AB330">
        <v>88.67</v>
      </c>
      <c r="AC330">
        <v>13.47</v>
      </c>
      <c r="AD330">
        <v>0</v>
      </c>
      <c r="AE330">
        <v>0</v>
      </c>
      <c r="AF330">
        <v>83.1</v>
      </c>
      <c r="AG330">
        <v>12.62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0.01</v>
      </c>
      <c r="AU330" t="s">
        <v>32</v>
      </c>
      <c r="AV330">
        <v>0</v>
      </c>
      <c r="AW330">
        <v>2</v>
      </c>
      <c r="AX330">
        <v>56663593</v>
      </c>
      <c r="AY330">
        <v>1</v>
      </c>
      <c r="AZ330">
        <v>0</v>
      </c>
      <c r="BA330">
        <v>434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ROUND(Y330*Source!I431*DO330,9)</f>
        <v>1.59012</v>
      </c>
      <c r="CX330">
        <f>ROUND(Y330*Source!I431,9)</f>
        <v>0.126</v>
      </c>
      <c r="CY330">
        <f>AB330</f>
        <v>88.67</v>
      </c>
      <c r="CZ330">
        <f>AF330</f>
        <v>83.1</v>
      </c>
      <c r="DA330">
        <f>AJ330</f>
        <v>1</v>
      </c>
      <c r="DB330">
        <f>ROUND((((ROUND(AT330*CZ330,2)*1.2)*1.25)*1.05),6)</f>
        <v>1.30725</v>
      </c>
      <c r="DC330">
        <f>ROUND((((ROUND(AT330*AG330,2)*1.2)*1.25)*1.05),6)</f>
        <v>0.20474999999999999</v>
      </c>
      <c r="DD330" t="s">
        <v>3</v>
      </c>
      <c r="DE330" t="s">
        <v>3</v>
      </c>
      <c r="DF330">
        <f t="shared" si="115"/>
        <v>0</v>
      </c>
      <c r="DG330">
        <f t="shared" si="114"/>
        <v>10.47</v>
      </c>
      <c r="DH330">
        <f t="shared" si="113"/>
        <v>1.59</v>
      </c>
      <c r="DI330">
        <f t="shared" si="106"/>
        <v>0</v>
      </c>
      <c r="DJ330">
        <f>DG330</f>
        <v>10.47</v>
      </c>
      <c r="DK330">
        <v>0</v>
      </c>
      <c r="DL330" t="s">
        <v>1327</v>
      </c>
      <c r="DM330">
        <v>0</v>
      </c>
      <c r="DN330" t="s">
        <v>1319</v>
      </c>
      <c r="DO330">
        <v>12.62</v>
      </c>
    </row>
    <row r="331" spans="1:119" x14ac:dyDescent="0.2">
      <c r="A331">
        <f>ROW(Source!A431)</f>
        <v>431</v>
      </c>
      <c r="B331">
        <v>56661434</v>
      </c>
      <c r="C331">
        <v>56663585</v>
      </c>
      <c r="D331">
        <v>54767573</v>
      </c>
      <c r="E331">
        <v>1</v>
      </c>
      <c r="F331">
        <v>1</v>
      </c>
      <c r="G331">
        <v>1081</v>
      </c>
      <c r="H331">
        <v>2</v>
      </c>
      <c r="I331" t="s">
        <v>1328</v>
      </c>
      <c r="J331" t="s">
        <v>1329</v>
      </c>
      <c r="K331" t="s">
        <v>1330</v>
      </c>
      <c r="L331">
        <v>1368</v>
      </c>
      <c r="N331">
        <v>1011</v>
      </c>
      <c r="O331" t="s">
        <v>1323</v>
      </c>
      <c r="P331" t="s">
        <v>1323</v>
      </c>
      <c r="Q331">
        <v>1</v>
      </c>
      <c r="W331">
        <v>0</v>
      </c>
      <c r="X331">
        <v>-44940208</v>
      </c>
      <c r="Y331">
        <f>(((AT331*1.2)*1.25)*1.05)</f>
        <v>1.575E-2</v>
      </c>
      <c r="AA331">
        <v>0</v>
      </c>
      <c r="AB331">
        <v>191.17</v>
      </c>
      <c r="AC331">
        <v>18.059999999999999</v>
      </c>
      <c r="AD331">
        <v>0</v>
      </c>
      <c r="AE331">
        <v>0</v>
      </c>
      <c r="AF331">
        <v>179.17</v>
      </c>
      <c r="AG331">
        <v>16.93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0.01</v>
      </c>
      <c r="AU331" t="s">
        <v>32</v>
      </c>
      <c r="AV331">
        <v>0</v>
      </c>
      <c r="AW331">
        <v>2</v>
      </c>
      <c r="AX331">
        <v>56663594</v>
      </c>
      <c r="AY331">
        <v>1</v>
      </c>
      <c r="AZ331">
        <v>0</v>
      </c>
      <c r="BA331">
        <v>435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ROUND(Y331*Source!I431*DO331,9)</f>
        <v>2.1331799999999999</v>
      </c>
      <c r="CX331">
        <f>ROUND(Y331*Source!I431,9)</f>
        <v>0.126</v>
      </c>
      <c r="CY331">
        <f>AB331</f>
        <v>191.17</v>
      </c>
      <c r="CZ331">
        <f>AF331</f>
        <v>179.17</v>
      </c>
      <c r="DA331">
        <f>AJ331</f>
        <v>1</v>
      </c>
      <c r="DB331">
        <f>ROUND((((ROUND(AT331*CZ331,2)*1.2)*1.25)*1.05),6)</f>
        <v>2.8192499999999998</v>
      </c>
      <c r="DC331">
        <f>ROUND((((ROUND(AT331*AG331,2)*1.2)*1.25)*1.05),6)</f>
        <v>0.26774999999999999</v>
      </c>
      <c r="DD331" t="s">
        <v>3</v>
      </c>
      <c r="DE331" t="s">
        <v>3</v>
      </c>
      <c r="DF331">
        <f t="shared" si="115"/>
        <v>0</v>
      </c>
      <c r="DG331">
        <f t="shared" si="114"/>
        <v>22.58</v>
      </c>
      <c r="DH331">
        <f t="shared" si="113"/>
        <v>2.13</v>
      </c>
      <c r="DI331">
        <f t="shared" si="106"/>
        <v>0</v>
      </c>
      <c r="DJ331">
        <f>DG331</f>
        <v>22.58</v>
      </c>
      <c r="DK331">
        <v>0</v>
      </c>
      <c r="DL331" t="s">
        <v>1327</v>
      </c>
      <c r="DM331">
        <v>0</v>
      </c>
      <c r="DN331" t="s">
        <v>1319</v>
      </c>
      <c r="DO331">
        <v>16.93</v>
      </c>
    </row>
    <row r="332" spans="1:119" x14ac:dyDescent="0.2">
      <c r="A332">
        <f>ROW(Source!A431)</f>
        <v>431</v>
      </c>
      <c r="B332">
        <v>56661434</v>
      </c>
      <c r="C332">
        <v>56663585</v>
      </c>
      <c r="D332">
        <v>54767653</v>
      </c>
      <c r="E332">
        <v>1</v>
      </c>
      <c r="F332">
        <v>1</v>
      </c>
      <c r="G332">
        <v>1081</v>
      </c>
      <c r="H332">
        <v>2</v>
      </c>
      <c r="I332" t="s">
        <v>1405</v>
      </c>
      <c r="J332" t="s">
        <v>1406</v>
      </c>
      <c r="K332" t="s">
        <v>1407</v>
      </c>
      <c r="L332">
        <v>1368</v>
      </c>
      <c r="N332">
        <v>1011</v>
      </c>
      <c r="O332" t="s">
        <v>1323</v>
      </c>
      <c r="P332" t="s">
        <v>1323</v>
      </c>
      <c r="Q332">
        <v>1</v>
      </c>
      <c r="W332">
        <v>0</v>
      </c>
      <c r="X332">
        <v>-597652516</v>
      </c>
      <c r="Y332">
        <f>(((AT332*1.2)*1.25)*1.05)</f>
        <v>1.7482500000000001</v>
      </c>
      <c r="AA332">
        <v>0</v>
      </c>
      <c r="AB332">
        <v>0.34</v>
      </c>
      <c r="AC332">
        <v>0</v>
      </c>
      <c r="AD332">
        <v>0</v>
      </c>
      <c r="AE332">
        <v>0</v>
      </c>
      <c r="AF332">
        <v>0.32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1.1100000000000001</v>
      </c>
      <c r="AU332" t="s">
        <v>32</v>
      </c>
      <c r="AV332">
        <v>0</v>
      </c>
      <c r="AW332">
        <v>2</v>
      </c>
      <c r="AX332">
        <v>56663595</v>
      </c>
      <c r="AY332">
        <v>1</v>
      </c>
      <c r="AZ332">
        <v>0</v>
      </c>
      <c r="BA332">
        <v>436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ROUND(Y332*Source!I431*DO332,9)</f>
        <v>0</v>
      </c>
      <c r="CX332">
        <f>ROUND(Y332*Source!I431,9)</f>
        <v>13.986000000000001</v>
      </c>
      <c r="CY332">
        <f>AB332</f>
        <v>0.34</v>
      </c>
      <c r="CZ332">
        <f>AF332</f>
        <v>0.32</v>
      </c>
      <c r="DA332">
        <f>AJ332</f>
        <v>1</v>
      </c>
      <c r="DB332">
        <f>ROUND((((ROUND(AT332*CZ332,2)*1.2)*1.25)*1.05),6)</f>
        <v>0.56699999999999995</v>
      </c>
      <c r="DC332">
        <f>ROUND((((ROUND(AT332*AG332,2)*1.2)*1.25)*1.05),6)</f>
        <v>0</v>
      </c>
      <c r="DD332" t="s">
        <v>3</v>
      </c>
      <c r="DE332" t="s">
        <v>3</v>
      </c>
      <c r="DF332">
        <f t="shared" si="115"/>
        <v>0</v>
      </c>
      <c r="DG332">
        <f t="shared" si="114"/>
        <v>4.4800000000000004</v>
      </c>
      <c r="DH332">
        <f t="shared" si="113"/>
        <v>0</v>
      </c>
      <c r="DI332">
        <f t="shared" si="106"/>
        <v>0</v>
      </c>
      <c r="DJ332">
        <f>DG332</f>
        <v>4.4800000000000004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ROW(Source!A431)</f>
        <v>431</v>
      </c>
      <c r="B333">
        <v>56661434</v>
      </c>
      <c r="C333">
        <v>56663585</v>
      </c>
      <c r="D333">
        <v>54739177</v>
      </c>
      <c r="E333">
        <v>1</v>
      </c>
      <c r="F333">
        <v>1</v>
      </c>
      <c r="G333">
        <v>1081</v>
      </c>
      <c r="H333">
        <v>3</v>
      </c>
      <c r="I333" t="s">
        <v>1408</v>
      </c>
      <c r="J333" t="s">
        <v>1409</v>
      </c>
      <c r="K333" t="s">
        <v>1410</v>
      </c>
      <c r="L333">
        <v>1346</v>
      </c>
      <c r="N333">
        <v>1009</v>
      </c>
      <c r="O333" t="s">
        <v>1171</v>
      </c>
      <c r="P333" t="s">
        <v>1171</v>
      </c>
      <c r="Q333">
        <v>1</v>
      </c>
      <c r="W333">
        <v>0</v>
      </c>
      <c r="X333">
        <v>1389232946</v>
      </c>
      <c r="Y333">
        <f>(((AT333*1)*1)*1)</f>
        <v>0.22</v>
      </c>
      <c r="AA333">
        <v>15.02</v>
      </c>
      <c r="AB333">
        <v>0</v>
      </c>
      <c r="AC333">
        <v>0</v>
      </c>
      <c r="AD333">
        <v>0</v>
      </c>
      <c r="AE333">
        <v>15.02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0.22</v>
      </c>
      <c r="AU333" t="s">
        <v>105</v>
      </c>
      <c r="AV333">
        <v>0</v>
      </c>
      <c r="AW333">
        <v>2</v>
      </c>
      <c r="AX333">
        <v>56663596</v>
      </c>
      <c r="AY333">
        <v>1</v>
      </c>
      <c r="AZ333">
        <v>0</v>
      </c>
      <c r="BA333">
        <v>437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ROUND(Y333*Source!I431,9)</f>
        <v>1.76</v>
      </c>
      <c r="CY333">
        <f>AA333</f>
        <v>15.02</v>
      </c>
      <c r="CZ333">
        <f>AE333</f>
        <v>15.02</v>
      </c>
      <c r="DA333">
        <f>AI333</f>
        <v>1</v>
      </c>
      <c r="DB333">
        <f>ROUND((((ROUND(AT333*CZ333,2)*1)*1)*1),6)</f>
        <v>3.3</v>
      </c>
      <c r="DC333">
        <f>ROUND((((ROUND(AT333*AG333,2)*1)*1)*1),6)</f>
        <v>0</v>
      </c>
      <c r="DD333" t="s">
        <v>3</v>
      </c>
      <c r="DE333" t="s">
        <v>3</v>
      </c>
      <c r="DF333">
        <f t="shared" si="115"/>
        <v>26.44</v>
      </c>
      <c r="DG333">
        <f t="shared" si="114"/>
        <v>0</v>
      </c>
      <c r="DH333">
        <f t="shared" si="113"/>
        <v>0</v>
      </c>
      <c r="DI333">
        <f t="shared" si="106"/>
        <v>0</v>
      </c>
      <c r="DJ333">
        <f>DF333</f>
        <v>26.44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ROW(Source!A431)</f>
        <v>431</v>
      </c>
      <c r="B334">
        <v>56661434</v>
      </c>
      <c r="C334">
        <v>56663585</v>
      </c>
      <c r="D334">
        <v>54737318</v>
      </c>
      <c r="E334">
        <v>1</v>
      </c>
      <c r="F334">
        <v>1</v>
      </c>
      <c r="G334">
        <v>1081</v>
      </c>
      <c r="H334">
        <v>3</v>
      </c>
      <c r="I334" t="s">
        <v>1269</v>
      </c>
      <c r="J334" t="s">
        <v>1271</v>
      </c>
      <c r="K334" t="s">
        <v>1270</v>
      </c>
      <c r="L334">
        <v>1348</v>
      </c>
      <c r="N334">
        <v>1009</v>
      </c>
      <c r="O334" t="s">
        <v>547</v>
      </c>
      <c r="P334" t="s">
        <v>547</v>
      </c>
      <c r="Q334">
        <v>1000</v>
      </c>
      <c r="W334">
        <v>0</v>
      </c>
      <c r="X334">
        <v>-268464753</v>
      </c>
      <c r="Y334">
        <f>(((AT334*1)*1)*1)</f>
        <v>5.0000000000000002E-5</v>
      </c>
      <c r="AA334">
        <v>17868.28</v>
      </c>
      <c r="AB334">
        <v>0</v>
      </c>
      <c r="AC334">
        <v>0</v>
      </c>
      <c r="AD334">
        <v>0</v>
      </c>
      <c r="AE334">
        <v>17868.28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5.0000000000000002E-5</v>
      </c>
      <c r="AU334" t="s">
        <v>105</v>
      </c>
      <c r="AV334">
        <v>0</v>
      </c>
      <c r="AW334">
        <v>2</v>
      </c>
      <c r="AX334">
        <v>56663597</v>
      </c>
      <c r="AY334">
        <v>1</v>
      </c>
      <c r="AZ334">
        <v>0</v>
      </c>
      <c r="BA334">
        <v>438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ROUND(Y334*Source!I431,9)</f>
        <v>4.0000000000000002E-4</v>
      </c>
      <c r="CY334">
        <f>AA334</f>
        <v>17868.28</v>
      </c>
      <c r="CZ334">
        <f>AE334</f>
        <v>17868.28</v>
      </c>
      <c r="DA334">
        <f>AI334</f>
        <v>1</v>
      </c>
      <c r="DB334">
        <f>ROUND((((ROUND(AT334*CZ334,2)*1)*1)*1),6)</f>
        <v>0.89</v>
      </c>
      <c r="DC334">
        <f>ROUND((((ROUND(AT334*AG334,2)*1)*1)*1),6)</f>
        <v>0</v>
      </c>
      <c r="DD334" t="s">
        <v>3</v>
      </c>
      <c r="DE334" t="s">
        <v>3</v>
      </c>
      <c r="DF334">
        <f t="shared" si="115"/>
        <v>7.15</v>
      </c>
      <c r="DG334">
        <f t="shared" si="114"/>
        <v>0</v>
      </c>
      <c r="DH334">
        <f t="shared" si="113"/>
        <v>0</v>
      </c>
      <c r="DI334">
        <f t="shared" si="106"/>
        <v>0</v>
      </c>
      <c r="DJ334">
        <f>DF334</f>
        <v>7.15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ROW(Source!A432)</f>
        <v>432</v>
      </c>
      <c r="B335">
        <v>56661436</v>
      </c>
      <c r="C335">
        <v>56663585</v>
      </c>
      <c r="D335">
        <v>54702434</v>
      </c>
      <c r="E335">
        <v>1081</v>
      </c>
      <c r="F335">
        <v>1</v>
      </c>
      <c r="G335">
        <v>1081</v>
      </c>
      <c r="H335">
        <v>1</v>
      </c>
      <c r="I335" t="s">
        <v>1317</v>
      </c>
      <c r="J335" t="s">
        <v>3</v>
      </c>
      <c r="K335" t="s">
        <v>1318</v>
      </c>
      <c r="L335">
        <v>1191</v>
      </c>
      <c r="N335">
        <v>1013</v>
      </c>
      <c r="O335" t="s">
        <v>1319</v>
      </c>
      <c r="P335" t="s">
        <v>1319</v>
      </c>
      <c r="Q335">
        <v>1</v>
      </c>
      <c r="W335">
        <v>0</v>
      </c>
      <c r="X335">
        <v>476480486</v>
      </c>
      <c r="Y335">
        <f>(((AT335*1.2)*1.15)*1.05)</f>
        <v>6.4480499999999994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5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4.45</v>
      </c>
      <c r="AU335" t="s">
        <v>33</v>
      </c>
      <c r="AV335">
        <v>1</v>
      </c>
      <c r="AW335">
        <v>2</v>
      </c>
      <c r="AX335">
        <v>56663592</v>
      </c>
      <c r="AY335">
        <v>1</v>
      </c>
      <c r="AZ335">
        <v>0</v>
      </c>
      <c r="BA335">
        <v>441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U335">
        <f>ROUND(AT335*Source!I432*AH335*AL335,2)</f>
        <v>0</v>
      </c>
      <c r="CV335">
        <f>ROUND(Y335*Source!I432,9)</f>
        <v>51.584400000000002</v>
      </c>
      <c r="CW335">
        <v>0</v>
      </c>
      <c r="CX335">
        <f>ROUND(Y335*Source!I432,9)</f>
        <v>51.584400000000002</v>
      </c>
      <c r="CY335">
        <f>AD335</f>
        <v>0</v>
      </c>
      <c r="CZ335">
        <f>AH335</f>
        <v>0</v>
      </c>
      <c r="DA335">
        <f>AL335</f>
        <v>1</v>
      </c>
      <c r="DB335">
        <f>ROUND((((ROUND(AT335*CZ335,2)*1.2)*1.15)*1.05),6)</f>
        <v>0</v>
      </c>
      <c r="DC335">
        <f>ROUND((((ROUND(AT335*AG335,2)*1.2)*1.15)*1.05),6)</f>
        <v>0</v>
      </c>
      <c r="DD335" t="s">
        <v>3</v>
      </c>
      <c r="DE335" t="s">
        <v>3</v>
      </c>
      <c r="DF335">
        <f t="shared" si="115"/>
        <v>0</v>
      </c>
      <c r="DG335">
        <f t="shared" si="114"/>
        <v>0</v>
      </c>
      <c r="DH335">
        <f t="shared" si="113"/>
        <v>0</v>
      </c>
      <c r="DI335">
        <f t="shared" si="106"/>
        <v>0</v>
      </c>
      <c r="DJ335">
        <f>DI335</f>
        <v>0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ROW(Source!A432)</f>
        <v>432</v>
      </c>
      <c r="B336">
        <v>56661436</v>
      </c>
      <c r="C336">
        <v>56663585</v>
      </c>
      <c r="D336">
        <v>54768339</v>
      </c>
      <c r="E336">
        <v>1</v>
      </c>
      <c r="F336">
        <v>1</v>
      </c>
      <c r="G336">
        <v>1081</v>
      </c>
      <c r="H336">
        <v>2</v>
      </c>
      <c r="I336" t="s">
        <v>1324</v>
      </c>
      <c r="J336" t="s">
        <v>1325</v>
      </c>
      <c r="K336" t="s">
        <v>1326</v>
      </c>
      <c r="L336">
        <v>1368</v>
      </c>
      <c r="N336">
        <v>1011</v>
      </c>
      <c r="O336" t="s">
        <v>1323</v>
      </c>
      <c r="P336" t="s">
        <v>1323</v>
      </c>
      <c r="Q336">
        <v>1</v>
      </c>
      <c r="W336">
        <v>0</v>
      </c>
      <c r="X336">
        <v>874612079</v>
      </c>
      <c r="Y336">
        <f>(((AT336*1.2)*1.25)*1.05)</f>
        <v>1.575E-2</v>
      </c>
      <c r="AA336">
        <v>0</v>
      </c>
      <c r="AB336">
        <v>1513.56</v>
      </c>
      <c r="AC336">
        <v>758.78</v>
      </c>
      <c r="AD336">
        <v>0</v>
      </c>
      <c r="AE336">
        <v>0</v>
      </c>
      <c r="AF336">
        <v>83.1</v>
      </c>
      <c r="AG336">
        <v>12.62</v>
      </c>
      <c r="AH336">
        <v>0</v>
      </c>
      <c r="AI336">
        <v>1</v>
      </c>
      <c r="AJ336">
        <v>17.07</v>
      </c>
      <c r="AK336">
        <v>56.35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0.01</v>
      </c>
      <c r="AU336" t="s">
        <v>32</v>
      </c>
      <c r="AV336">
        <v>0</v>
      </c>
      <c r="AW336">
        <v>2</v>
      </c>
      <c r="AX336">
        <v>56663593</v>
      </c>
      <c r="AY336">
        <v>1</v>
      </c>
      <c r="AZ336">
        <v>0</v>
      </c>
      <c r="BA336">
        <v>442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f>ROUND(Y336*Source!I432*DO336,9)</f>
        <v>1.59012</v>
      </c>
      <c r="CX336">
        <f>ROUND(Y336*Source!I432,9)</f>
        <v>0.126</v>
      </c>
      <c r="CY336">
        <f>AB336</f>
        <v>1513.56</v>
      </c>
      <c r="CZ336">
        <f>AF336</f>
        <v>83.1</v>
      </c>
      <c r="DA336">
        <f>AJ336</f>
        <v>17.07</v>
      </c>
      <c r="DB336">
        <f>ROUND((((ROUND(AT336*CZ336,2)*1.2)*1.25)*1.05),6)</f>
        <v>1.30725</v>
      </c>
      <c r="DC336">
        <f>ROUND((((ROUND(AT336*AG336,2)*1.2)*1.25)*1.05),6)</f>
        <v>0.20474999999999999</v>
      </c>
      <c r="DD336" t="s">
        <v>3</v>
      </c>
      <c r="DE336" t="s">
        <v>3</v>
      </c>
      <c r="DF336">
        <f t="shared" si="115"/>
        <v>0</v>
      </c>
      <c r="DG336">
        <f>ROUND(ROUND(AF336*AJ336,2)*CX336,2)</f>
        <v>178.73</v>
      </c>
      <c r="DH336">
        <f>ROUND(ROUND(AG336*AK336,2)*CX336,2)</f>
        <v>89.6</v>
      </c>
      <c r="DI336">
        <f t="shared" si="106"/>
        <v>0</v>
      </c>
      <c r="DJ336">
        <f>DG336</f>
        <v>178.73</v>
      </c>
      <c r="DK336">
        <v>0</v>
      </c>
      <c r="DL336" t="s">
        <v>1327</v>
      </c>
      <c r="DM336">
        <v>0</v>
      </c>
      <c r="DN336" t="s">
        <v>1319</v>
      </c>
      <c r="DO336">
        <v>12.62</v>
      </c>
    </row>
    <row r="337" spans="1:119" x14ac:dyDescent="0.2">
      <c r="A337">
        <f>ROW(Source!A432)</f>
        <v>432</v>
      </c>
      <c r="B337">
        <v>56661436</v>
      </c>
      <c r="C337">
        <v>56663585</v>
      </c>
      <c r="D337">
        <v>54767573</v>
      </c>
      <c r="E337">
        <v>1</v>
      </c>
      <c r="F337">
        <v>1</v>
      </c>
      <c r="G337">
        <v>1081</v>
      </c>
      <c r="H337">
        <v>2</v>
      </c>
      <c r="I337" t="s">
        <v>1328</v>
      </c>
      <c r="J337" t="s">
        <v>1329</v>
      </c>
      <c r="K337" t="s">
        <v>1330</v>
      </c>
      <c r="L337">
        <v>1368</v>
      </c>
      <c r="N337">
        <v>1011</v>
      </c>
      <c r="O337" t="s">
        <v>1323</v>
      </c>
      <c r="P337" t="s">
        <v>1323</v>
      </c>
      <c r="Q337">
        <v>1</v>
      </c>
      <c r="W337">
        <v>0</v>
      </c>
      <c r="X337">
        <v>-44940208</v>
      </c>
      <c r="Y337">
        <f>(((AT337*1.2)*1.25)*1.05)</f>
        <v>1.575E-2</v>
      </c>
      <c r="AA337">
        <v>0</v>
      </c>
      <c r="AB337">
        <v>2758.65</v>
      </c>
      <c r="AC337">
        <v>1017.92</v>
      </c>
      <c r="AD337">
        <v>0</v>
      </c>
      <c r="AE337">
        <v>0</v>
      </c>
      <c r="AF337">
        <v>179.17</v>
      </c>
      <c r="AG337">
        <v>16.93</v>
      </c>
      <c r="AH337">
        <v>0</v>
      </c>
      <c r="AI337">
        <v>1</v>
      </c>
      <c r="AJ337">
        <v>14.43</v>
      </c>
      <c r="AK337">
        <v>56.35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0.01</v>
      </c>
      <c r="AU337" t="s">
        <v>32</v>
      </c>
      <c r="AV337">
        <v>0</v>
      </c>
      <c r="AW337">
        <v>2</v>
      </c>
      <c r="AX337">
        <v>56663594</v>
      </c>
      <c r="AY337">
        <v>1</v>
      </c>
      <c r="AZ337">
        <v>0</v>
      </c>
      <c r="BA337">
        <v>443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f>ROUND(Y337*Source!I432*DO337,9)</f>
        <v>2.1331799999999999</v>
      </c>
      <c r="CX337">
        <f>ROUND(Y337*Source!I432,9)</f>
        <v>0.126</v>
      </c>
      <c r="CY337">
        <f>AB337</f>
        <v>2758.65</v>
      </c>
      <c r="CZ337">
        <f>AF337</f>
        <v>179.17</v>
      </c>
      <c r="DA337">
        <f>AJ337</f>
        <v>14.43</v>
      </c>
      <c r="DB337">
        <f>ROUND((((ROUND(AT337*CZ337,2)*1.2)*1.25)*1.05),6)</f>
        <v>2.8192499999999998</v>
      </c>
      <c r="DC337">
        <f>ROUND((((ROUND(AT337*AG337,2)*1.2)*1.25)*1.05),6)</f>
        <v>0.26774999999999999</v>
      </c>
      <c r="DD337" t="s">
        <v>3</v>
      </c>
      <c r="DE337" t="s">
        <v>3</v>
      </c>
      <c r="DF337">
        <f t="shared" si="115"/>
        <v>0</v>
      </c>
      <c r="DG337">
        <f>ROUND(ROUND(AF337*AJ337,2)*CX337,2)</f>
        <v>325.76</v>
      </c>
      <c r="DH337">
        <f>ROUND(ROUND(AG337*AK337,2)*CX337,2)</f>
        <v>120.21</v>
      </c>
      <c r="DI337">
        <f t="shared" si="106"/>
        <v>0</v>
      </c>
      <c r="DJ337">
        <f>DG337</f>
        <v>325.76</v>
      </c>
      <c r="DK337">
        <v>0</v>
      </c>
      <c r="DL337" t="s">
        <v>1327</v>
      </c>
      <c r="DM337">
        <v>0</v>
      </c>
      <c r="DN337" t="s">
        <v>1319</v>
      </c>
      <c r="DO337">
        <v>16.93</v>
      </c>
    </row>
    <row r="338" spans="1:119" x14ac:dyDescent="0.2">
      <c r="A338">
        <f>ROW(Source!A432)</f>
        <v>432</v>
      </c>
      <c r="B338">
        <v>56661436</v>
      </c>
      <c r="C338">
        <v>56663585</v>
      </c>
      <c r="D338">
        <v>54767653</v>
      </c>
      <c r="E338">
        <v>1</v>
      </c>
      <c r="F338">
        <v>1</v>
      </c>
      <c r="G338">
        <v>1081</v>
      </c>
      <c r="H338">
        <v>2</v>
      </c>
      <c r="I338" t="s">
        <v>1405</v>
      </c>
      <c r="J338" t="s">
        <v>1406</v>
      </c>
      <c r="K338" t="s">
        <v>1407</v>
      </c>
      <c r="L338">
        <v>1368</v>
      </c>
      <c r="N338">
        <v>1011</v>
      </c>
      <c r="O338" t="s">
        <v>1323</v>
      </c>
      <c r="P338" t="s">
        <v>1323</v>
      </c>
      <c r="Q338">
        <v>1</v>
      </c>
      <c r="W338">
        <v>0</v>
      </c>
      <c r="X338">
        <v>-597652516</v>
      </c>
      <c r="Y338">
        <f>(((AT338*1.2)*1.25)*1.05)</f>
        <v>1.7482500000000001</v>
      </c>
      <c r="AA338">
        <v>0</v>
      </c>
      <c r="AB338">
        <v>3.14</v>
      </c>
      <c r="AC338">
        <v>0</v>
      </c>
      <c r="AD338">
        <v>0</v>
      </c>
      <c r="AE338">
        <v>0</v>
      </c>
      <c r="AF338">
        <v>0.32</v>
      </c>
      <c r="AG338">
        <v>0</v>
      </c>
      <c r="AH338">
        <v>0</v>
      </c>
      <c r="AI338">
        <v>1</v>
      </c>
      <c r="AJ338">
        <v>9.19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1.1100000000000001</v>
      </c>
      <c r="AU338" t="s">
        <v>32</v>
      </c>
      <c r="AV338">
        <v>0</v>
      </c>
      <c r="AW338">
        <v>2</v>
      </c>
      <c r="AX338">
        <v>56663595</v>
      </c>
      <c r="AY338">
        <v>1</v>
      </c>
      <c r="AZ338">
        <v>0</v>
      </c>
      <c r="BA338">
        <v>444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f>ROUND(Y338*Source!I432*DO338,9)</f>
        <v>0</v>
      </c>
      <c r="CX338">
        <f>ROUND(Y338*Source!I432,9)</f>
        <v>13.986000000000001</v>
      </c>
      <c r="CY338">
        <f>AB338</f>
        <v>3.14</v>
      </c>
      <c r="CZ338">
        <f>AF338</f>
        <v>0.32</v>
      </c>
      <c r="DA338">
        <f>AJ338</f>
        <v>9.19</v>
      </c>
      <c r="DB338">
        <f>ROUND((((ROUND(AT338*CZ338,2)*1.2)*1.25)*1.05),6)</f>
        <v>0.56699999999999995</v>
      </c>
      <c r="DC338">
        <f>ROUND((((ROUND(AT338*AG338,2)*1.2)*1.25)*1.05),6)</f>
        <v>0</v>
      </c>
      <c r="DD338" t="s">
        <v>3</v>
      </c>
      <c r="DE338" t="s">
        <v>3</v>
      </c>
      <c r="DF338">
        <f t="shared" si="115"/>
        <v>0</v>
      </c>
      <c r="DG338">
        <f>ROUND(ROUND(AF338*AJ338,2)*CX338,2)</f>
        <v>41.12</v>
      </c>
      <c r="DH338">
        <f t="shared" ref="DH338:DH347" si="116">ROUND(ROUND(AG338,2)*CX338,2)</f>
        <v>0</v>
      </c>
      <c r="DI338">
        <f t="shared" si="106"/>
        <v>0</v>
      </c>
      <c r="DJ338">
        <f>DG338</f>
        <v>41.12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ROW(Source!A432)</f>
        <v>432</v>
      </c>
      <c r="B339">
        <v>56661436</v>
      </c>
      <c r="C339">
        <v>56663585</v>
      </c>
      <c r="D339">
        <v>54739177</v>
      </c>
      <c r="E339">
        <v>1</v>
      </c>
      <c r="F339">
        <v>1</v>
      </c>
      <c r="G339">
        <v>1081</v>
      </c>
      <c r="H339">
        <v>3</v>
      </c>
      <c r="I339" t="s">
        <v>1408</v>
      </c>
      <c r="J339" t="s">
        <v>1409</v>
      </c>
      <c r="K339" t="s">
        <v>1410</v>
      </c>
      <c r="L339">
        <v>1346</v>
      </c>
      <c r="N339">
        <v>1009</v>
      </c>
      <c r="O339" t="s">
        <v>1171</v>
      </c>
      <c r="P339" t="s">
        <v>1171</v>
      </c>
      <c r="Q339">
        <v>1</v>
      </c>
      <c r="W339">
        <v>0</v>
      </c>
      <c r="X339">
        <v>1389232946</v>
      </c>
      <c r="Y339">
        <f>(((AT339*1)*1)*1)</f>
        <v>0.22</v>
      </c>
      <c r="AA339">
        <v>98.38</v>
      </c>
      <c r="AB339">
        <v>0</v>
      </c>
      <c r="AC339">
        <v>0</v>
      </c>
      <c r="AD339">
        <v>0</v>
      </c>
      <c r="AE339">
        <v>15.02</v>
      </c>
      <c r="AF339">
        <v>0</v>
      </c>
      <c r="AG339">
        <v>0</v>
      </c>
      <c r="AH339">
        <v>0</v>
      </c>
      <c r="AI339">
        <v>6.55</v>
      </c>
      <c r="AJ339">
        <v>1</v>
      </c>
      <c r="AK339">
        <v>1</v>
      </c>
      <c r="AL339">
        <v>1</v>
      </c>
      <c r="AM339">
        <v>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0.22</v>
      </c>
      <c r="AU339" t="s">
        <v>105</v>
      </c>
      <c r="AV339">
        <v>0</v>
      </c>
      <c r="AW339">
        <v>2</v>
      </c>
      <c r="AX339">
        <v>56663596</v>
      </c>
      <c r="AY339">
        <v>1</v>
      </c>
      <c r="AZ339">
        <v>0</v>
      </c>
      <c r="BA339">
        <v>445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ROUND(Y339*Source!I432,9)</f>
        <v>1.76</v>
      </c>
      <c r="CY339">
        <f>AA339</f>
        <v>98.38</v>
      </c>
      <c r="CZ339">
        <f>AE339</f>
        <v>15.02</v>
      </c>
      <c r="DA339">
        <f>AI339</f>
        <v>6.55</v>
      </c>
      <c r="DB339">
        <f>ROUND((((ROUND(AT339*CZ339,2)*1)*1)*1),6)</f>
        <v>3.3</v>
      </c>
      <c r="DC339">
        <f>ROUND((((ROUND(AT339*AG339,2)*1)*1)*1),6)</f>
        <v>0</v>
      </c>
      <c r="DD339" t="s">
        <v>3</v>
      </c>
      <c r="DE339" t="s">
        <v>3</v>
      </c>
      <c r="DF339">
        <f>ROUND(ROUND(AE339*AI339,2)*CX339,2)</f>
        <v>173.15</v>
      </c>
      <c r="DG339">
        <f t="shared" ref="DG339:DG347" si="117">ROUND(ROUND(AF339,2)*CX339,2)</f>
        <v>0</v>
      </c>
      <c r="DH339">
        <f t="shared" si="116"/>
        <v>0</v>
      </c>
      <c r="DI339">
        <f t="shared" si="106"/>
        <v>0</v>
      </c>
      <c r="DJ339">
        <f>DF339</f>
        <v>173.15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ROW(Source!A432)</f>
        <v>432</v>
      </c>
      <c r="B340">
        <v>56661436</v>
      </c>
      <c r="C340">
        <v>56663585</v>
      </c>
      <c r="D340">
        <v>54737318</v>
      </c>
      <c r="E340">
        <v>1</v>
      </c>
      <c r="F340">
        <v>1</v>
      </c>
      <c r="G340">
        <v>1081</v>
      </c>
      <c r="H340">
        <v>3</v>
      </c>
      <c r="I340" t="s">
        <v>1269</v>
      </c>
      <c r="J340" t="s">
        <v>1271</v>
      </c>
      <c r="K340" t="s">
        <v>1270</v>
      </c>
      <c r="L340">
        <v>1348</v>
      </c>
      <c r="N340">
        <v>1009</v>
      </c>
      <c r="O340" t="s">
        <v>547</v>
      </c>
      <c r="P340" t="s">
        <v>547</v>
      </c>
      <c r="Q340">
        <v>1000</v>
      </c>
      <c r="W340">
        <v>0</v>
      </c>
      <c r="X340">
        <v>-268464753</v>
      </c>
      <c r="Y340">
        <f>(((AT340*1)*1)*1)</f>
        <v>5.0000000000000002E-5</v>
      </c>
      <c r="AA340">
        <v>121682.99</v>
      </c>
      <c r="AB340">
        <v>0</v>
      </c>
      <c r="AC340">
        <v>0</v>
      </c>
      <c r="AD340">
        <v>0</v>
      </c>
      <c r="AE340">
        <v>17868.28</v>
      </c>
      <c r="AF340">
        <v>0</v>
      </c>
      <c r="AG340">
        <v>0</v>
      </c>
      <c r="AH340">
        <v>0</v>
      </c>
      <c r="AI340">
        <v>6.81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5.0000000000000002E-5</v>
      </c>
      <c r="AU340" t="s">
        <v>105</v>
      </c>
      <c r="AV340">
        <v>0</v>
      </c>
      <c r="AW340">
        <v>2</v>
      </c>
      <c r="AX340">
        <v>56663597</v>
      </c>
      <c r="AY340">
        <v>1</v>
      </c>
      <c r="AZ340">
        <v>0</v>
      </c>
      <c r="BA340">
        <v>446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ROUND(Y340*Source!I432,9)</f>
        <v>4.0000000000000002E-4</v>
      </c>
      <c r="CY340">
        <f>AA340</f>
        <v>121682.99</v>
      </c>
      <c r="CZ340">
        <f>AE340</f>
        <v>17868.28</v>
      </c>
      <c r="DA340">
        <f>AI340</f>
        <v>6.81</v>
      </c>
      <c r="DB340">
        <f>ROUND((((ROUND(AT340*CZ340,2)*1)*1)*1),6)</f>
        <v>0.89</v>
      </c>
      <c r="DC340">
        <f>ROUND((((ROUND(AT340*AG340,2)*1)*1)*1),6)</f>
        <v>0</v>
      </c>
      <c r="DD340" t="s">
        <v>3</v>
      </c>
      <c r="DE340" t="s">
        <v>3</v>
      </c>
      <c r="DF340">
        <f>ROUND(ROUND(AE340*AI340,2)*CX340,2)</f>
        <v>48.67</v>
      </c>
      <c r="DG340">
        <f t="shared" si="117"/>
        <v>0</v>
      </c>
      <c r="DH340">
        <f t="shared" si="116"/>
        <v>0</v>
      </c>
      <c r="DI340">
        <f t="shared" si="106"/>
        <v>0</v>
      </c>
      <c r="DJ340">
        <f>DF340</f>
        <v>48.67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ROW(Source!A435)</f>
        <v>435</v>
      </c>
      <c r="B341">
        <v>56661434</v>
      </c>
      <c r="C341">
        <v>56663601</v>
      </c>
      <c r="D341">
        <v>54702434</v>
      </c>
      <c r="E341">
        <v>1081</v>
      </c>
      <c r="F341">
        <v>1</v>
      </c>
      <c r="G341">
        <v>1081</v>
      </c>
      <c r="H341">
        <v>1</v>
      </c>
      <c r="I341" t="s">
        <v>1317</v>
      </c>
      <c r="J341" t="s">
        <v>3</v>
      </c>
      <c r="K341" t="s">
        <v>1318</v>
      </c>
      <c r="L341">
        <v>1191</v>
      </c>
      <c r="N341">
        <v>1013</v>
      </c>
      <c r="O341" t="s">
        <v>1319</v>
      </c>
      <c r="P341" t="s">
        <v>1319</v>
      </c>
      <c r="Q341">
        <v>1</v>
      </c>
      <c r="W341">
        <v>0</v>
      </c>
      <c r="X341">
        <v>476480486</v>
      </c>
      <c r="Y341">
        <f>(((AT341*1.2)*1.15)*1.05)</f>
        <v>9.8531999999999993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6.8</v>
      </c>
      <c r="AU341" t="s">
        <v>33</v>
      </c>
      <c r="AV341">
        <v>1</v>
      </c>
      <c r="AW341">
        <v>2</v>
      </c>
      <c r="AX341">
        <v>56663608</v>
      </c>
      <c r="AY341">
        <v>1</v>
      </c>
      <c r="AZ341">
        <v>0</v>
      </c>
      <c r="BA341">
        <v>449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U341">
        <f>ROUND(AT341*Source!I435*AH341*AL341,2)</f>
        <v>0</v>
      </c>
      <c r="CV341">
        <f>ROUND(Y341*Source!I435,9)</f>
        <v>19.706399999999999</v>
      </c>
      <c r="CW341">
        <v>0</v>
      </c>
      <c r="CX341">
        <f>ROUND(Y341*Source!I435,9)</f>
        <v>19.706399999999999</v>
      </c>
      <c r="CY341">
        <f>AD341</f>
        <v>0</v>
      </c>
      <c r="CZ341">
        <f>AH341</f>
        <v>0</v>
      </c>
      <c r="DA341">
        <f>AL341</f>
        <v>1</v>
      </c>
      <c r="DB341">
        <f>ROUND((((ROUND(AT341*CZ341,2)*1.2)*1.15)*1.05),6)</f>
        <v>0</v>
      </c>
      <c r="DC341">
        <f>ROUND((((ROUND(AT341*AG341,2)*1.2)*1.15)*1.05),6)</f>
        <v>0</v>
      </c>
      <c r="DD341" t="s">
        <v>3</v>
      </c>
      <c r="DE341" t="s">
        <v>3</v>
      </c>
      <c r="DF341">
        <f t="shared" ref="DF341:DF350" si="118">ROUND(ROUND(AE341,2)*CX341,2)</f>
        <v>0</v>
      </c>
      <c r="DG341">
        <f t="shared" si="117"/>
        <v>0</v>
      </c>
      <c r="DH341">
        <f t="shared" si="116"/>
        <v>0</v>
      </c>
      <c r="DI341">
        <f t="shared" si="106"/>
        <v>0</v>
      </c>
      <c r="DJ341">
        <f>DI341</f>
        <v>0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ROW(Source!A435)</f>
        <v>435</v>
      </c>
      <c r="B342">
        <v>56661434</v>
      </c>
      <c r="C342">
        <v>56663601</v>
      </c>
      <c r="D342">
        <v>54768339</v>
      </c>
      <c r="E342">
        <v>1</v>
      </c>
      <c r="F342">
        <v>1</v>
      </c>
      <c r="G342">
        <v>1081</v>
      </c>
      <c r="H342">
        <v>2</v>
      </c>
      <c r="I342" t="s">
        <v>1324</v>
      </c>
      <c r="J342" t="s">
        <v>1325</v>
      </c>
      <c r="K342" t="s">
        <v>1326</v>
      </c>
      <c r="L342">
        <v>1368</v>
      </c>
      <c r="N342">
        <v>1011</v>
      </c>
      <c r="O342" t="s">
        <v>1323</v>
      </c>
      <c r="P342" t="s">
        <v>1323</v>
      </c>
      <c r="Q342">
        <v>1</v>
      </c>
      <c r="W342">
        <v>0</v>
      </c>
      <c r="X342">
        <v>874612079</v>
      </c>
      <c r="Y342">
        <f>(((AT342*1.2)*1.25)*1.05)</f>
        <v>1.575E-2</v>
      </c>
      <c r="AA342">
        <v>0</v>
      </c>
      <c r="AB342">
        <v>88.67</v>
      </c>
      <c r="AC342">
        <v>13.47</v>
      </c>
      <c r="AD342">
        <v>0</v>
      </c>
      <c r="AE342">
        <v>0</v>
      </c>
      <c r="AF342">
        <v>83.1</v>
      </c>
      <c r="AG342">
        <v>12.62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0.01</v>
      </c>
      <c r="AU342" t="s">
        <v>32</v>
      </c>
      <c r="AV342">
        <v>0</v>
      </c>
      <c r="AW342">
        <v>2</v>
      </c>
      <c r="AX342">
        <v>56663609</v>
      </c>
      <c r="AY342">
        <v>1</v>
      </c>
      <c r="AZ342">
        <v>0</v>
      </c>
      <c r="BA342">
        <v>450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f>ROUND(Y342*Source!I435*DO342,9)</f>
        <v>0.39752999999999999</v>
      </c>
      <c r="CX342">
        <f>ROUND(Y342*Source!I435,9)</f>
        <v>3.15E-2</v>
      </c>
      <c r="CY342">
        <f>AB342</f>
        <v>88.67</v>
      </c>
      <c r="CZ342">
        <f>AF342</f>
        <v>83.1</v>
      </c>
      <c r="DA342">
        <f>AJ342</f>
        <v>1</v>
      </c>
      <c r="DB342">
        <f>ROUND((((ROUND(AT342*CZ342,2)*1.2)*1.25)*1.05),6)</f>
        <v>1.30725</v>
      </c>
      <c r="DC342">
        <f>ROUND((((ROUND(AT342*AG342,2)*1.2)*1.25)*1.05),6)</f>
        <v>0.20474999999999999</v>
      </c>
      <c r="DD342" t="s">
        <v>3</v>
      </c>
      <c r="DE342" t="s">
        <v>3</v>
      </c>
      <c r="DF342">
        <f t="shared" si="118"/>
        <v>0</v>
      </c>
      <c r="DG342">
        <f t="shared" si="117"/>
        <v>2.62</v>
      </c>
      <c r="DH342">
        <f t="shared" si="116"/>
        <v>0.4</v>
      </c>
      <c r="DI342">
        <f t="shared" si="106"/>
        <v>0</v>
      </c>
      <c r="DJ342">
        <f>DG342</f>
        <v>2.62</v>
      </c>
      <c r="DK342">
        <v>0</v>
      </c>
      <c r="DL342" t="s">
        <v>1327</v>
      </c>
      <c r="DM342">
        <v>0</v>
      </c>
      <c r="DN342" t="s">
        <v>1319</v>
      </c>
      <c r="DO342">
        <v>12.62</v>
      </c>
    </row>
    <row r="343" spans="1:119" x14ac:dyDescent="0.2">
      <c r="A343">
        <f>ROW(Source!A435)</f>
        <v>435</v>
      </c>
      <c r="B343">
        <v>56661434</v>
      </c>
      <c r="C343">
        <v>56663601</v>
      </c>
      <c r="D343">
        <v>54767573</v>
      </c>
      <c r="E343">
        <v>1</v>
      </c>
      <c r="F343">
        <v>1</v>
      </c>
      <c r="G343">
        <v>1081</v>
      </c>
      <c r="H343">
        <v>2</v>
      </c>
      <c r="I343" t="s">
        <v>1328</v>
      </c>
      <c r="J343" t="s">
        <v>1329</v>
      </c>
      <c r="K343" t="s">
        <v>1330</v>
      </c>
      <c r="L343">
        <v>1368</v>
      </c>
      <c r="N343">
        <v>1011</v>
      </c>
      <c r="O343" t="s">
        <v>1323</v>
      </c>
      <c r="P343" t="s">
        <v>1323</v>
      </c>
      <c r="Q343">
        <v>1</v>
      </c>
      <c r="W343">
        <v>0</v>
      </c>
      <c r="X343">
        <v>-44940208</v>
      </c>
      <c r="Y343">
        <f>(((AT343*1.2)*1.25)*1.05)</f>
        <v>1.575E-2</v>
      </c>
      <c r="AA343">
        <v>0</v>
      </c>
      <c r="AB343">
        <v>191.17</v>
      </c>
      <c r="AC343">
        <v>18.059999999999999</v>
      </c>
      <c r="AD343">
        <v>0</v>
      </c>
      <c r="AE343">
        <v>0</v>
      </c>
      <c r="AF343">
        <v>179.17</v>
      </c>
      <c r="AG343">
        <v>16.93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0.01</v>
      </c>
      <c r="AU343" t="s">
        <v>32</v>
      </c>
      <c r="AV343">
        <v>0</v>
      </c>
      <c r="AW343">
        <v>2</v>
      </c>
      <c r="AX343">
        <v>56663610</v>
      </c>
      <c r="AY343">
        <v>1</v>
      </c>
      <c r="AZ343">
        <v>0</v>
      </c>
      <c r="BA343">
        <v>451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f>ROUND(Y343*Source!I435*DO343,9)</f>
        <v>0.53329499999999996</v>
      </c>
      <c r="CX343">
        <f>ROUND(Y343*Source!I435,9)</f>
        <v>3.15E-2</v>
      </c>
      <c r="CY343">
        <f>AB343</f>
        <v>191.17</v>
      </c>
      <c r="CZ343">
        <f>AF343</f>
        <v>179.17</v>
      </c>
      <c r="DA343">
        <f>AJ343</f>
        <v>1</v>
      </c>
      <c r="DB343">
        <f>ROUND((((ROUND(AT343*CZ343,2)*1.2)*1.25)*1.05),6)</f>
        <v>2.8192499999999998</v>
      </c>
      <c r="DC343">
        <f>ROUND((((ROUND(AT343*AG343,2)*1.2)*1.25)*1.05),6)</f>
        <v>0.26774999999999999</v>
      </c>
      <c r="DD343" t="s">
        <v>3</v>
      </c>
      <c r="DE343" t="s">
        <v>3</v>
      </c>
      <c r="DF343">
        <f t="shared" si="118"/>
        <v>0</v>
      </c>
      <c r="DG343">
        <f t="shared" si="117"/>
        <v>5.64</v>
      </c>
      <c r="DH343">
        <f t="shared" si="116"/>
        <v>0.53</v>
      </c>
      <c r="DI343">
        <f t="shared" si="106"/>
        <v>0</v>
      </c>
      <c r="DJ343">
        <f>DG343</f>
        <v>5.64</v>
      </c>
      <c r="DK343">
        <v>0</v>
      </c>
      <c r="DL343" t="s">
        <v>1327</v>
      </c>
      <c r="DM343">
        <v>0</v>
      </c>
      <c r="DN343" t="s">
        <v>1319</v>
      </c>
      <c r="DO343">
        <v>16.93</v>
      </c>
    </row>
    <row r="344" spans="1:119" x14ac:dyDescent="0.2">
      <c r="A344">
        <f>ROW(Source!A435)</f>
        <v>435</v>
      </c>
      <c r="B344">
        <v>56661434</v>
      </c>
      <c r="C344">
        <v>56663601</v>
      </c>
      <c r="D344">
        <v>54767653</v>
      </c>
      <c r="E344">
        <v>1</v>
      </c>
      <c r="F344">
        <v>1</v>
      </c>
      <c r="G344">
        <v>1081</v>
      </c>
      <c r="H344">
        <v>2</v>
      </c>
      <c r="I344" t="s">
        <v>1405</v>
      </c>
      <c r="J344" t="s">
        <v>1406</v>
      </c>
      <c r="K344" t="s">
        <v>1407</v>
      </c>
      <c r="L344">
        <v>1368</v>
      </c>
      <c r="N344">
        <v>1011</v>
      </c>
      <c r="O344" t="s">
        <v>1323</v>
      </c>
      <c r="P344" t="s">
        <v>1323</v>
      </c>
      <c r="Q344">
        <v>1</v>
      </c>
      <c r="W344">
        <v>0</v>
      </c>
      <c r="X344">
        <v>-597652516</v>
      </c>
      <c r="Y344">
        <f>(((AT344*1.2)*1.25)*1.05)</f>
        <v>2.6774999999999998</v>
      </c>
      <c r="AA344">
        <v>0</v>
      </c>
      <c r="AB344">
        <v>0.34</v>
      </c>
      <c r="AC344">
        <v>0</v>
      </c>
      <c r="AD344">
        <v>0</v>
      </c>
      <c r="AE344">
        <v>0</v>
      </c>
      <c r="AF344">
        <v>0.32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1.7</v>
      </c>
      <c r="AU344" t="s">
        <v>32</v>
      </c>
      <c r="AV344">
        <v>0</v>
      </c>
      <c r="AW344">
        <v>2</v>
      </c>
      <c r="AX344">
        <v>56663611</v>
      </c>
      <c r="AY344">
        <v>1</v>
      </c>
      <c r="AZ344">
        <v>0</v>
      </c>
      <c r="BA344">
        <v>452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ROUND(Y344*Source!I435*DO344,9)</f>
        <v>0</v>
      </c>
      <c r="CX344">
        <f>ROUND(Y344*Source!I435,9)</f>
        <v>5.3550000000000004</v>
      </c>
      <c r="CY344">
        <f>AB344</f>
        <v>0.34</v>
      </c>
      <c r="CZ344">
        <f>AF344</f>
        <v>0.32</v>
      </c>
      <c r="DA344">
        <f>AJ344</f>
        <v>1</v>
      </c>
      <c r="DB344">
        <f>ROUND((((ROUND(AT344*CZ344,2)*1.2)*1.25)*1.05),6)</f>
        <v>0.85050000000000003</v>
      </c>
      <c r="DC344">
        <f>ROUND((((ROUND(AT344*AG344,2)*1.2)*1.25)*1.05),6)</f>
        <v>0</v>
      </c>
      <c r="DD344" t="s">
        <v>3</v>
      </c>
      <c r="DE344" t="s">
        <v>3</v>
      </c>
      <c r="DF344">
        <f t="shared" si="118"/>
        <v>0</v>
      </c>
      <c r="DG344">
        <f t="shared" si="117"/>
        <v>1.71</v>
      </c>
      <c r="DH344">
        <f t="shared" si="116"/>
        <v>0</v>
      </c>
      <c r="DI344">
        <f t="shared" si="106"/>
        <v>0</v>
      </c>
      <c r="DJ344">
        <f>DG344</f>
        <v>1.71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ROW(Source!A435)</f>
        <v>435</v>
      </c>
      <c r="B345">
        <v>56661434</v>
      </c>
      <c r="C345">
        <v>56663601</v>
      </c>
      <c r="D345">
        <v>54739177</v>
      </c>
      <c r="E345">
        <v>1</v>
      </c>
      <c r="F345">
        <v>1</v>
      </c>
      <c r="G345">
        <v>1081</v>
      </c>
      <c r="H345">
        <v>3</v>
      </c>
      <c r="I345" t="s">
        <v>1408</v>
      </c>
      <c r="J345" t="s">
        <v>1409</v>
      </c>
      <c r="K345" t="s">
        <v>1410</v>
      </c>
      <c r="L345">
        <v>1346</v>
      </c>
      <c r="N345">
        <v>1009</v>
      </c>
      <c r="O345" t="s">
        <v>1171</v>
      </c>
      <c r="P345" t="s">
        <v>1171</v>
      </c>
      <c r="Q345">
        <v>1</v>
      </c>
      <c r="W345">
        <v>0</v>
      </c>
      <c r="X345">
        <v>1389232946</v>
      </c>
      <c r="Y345">
        <f>(((AT345*1)*1)*1)</f>
        <v>0.27</v>
      </c>
      <c r="AA345">
        <v>15.02</v>
      </c>
      <c r="AB345">
        <v>0</v>
      </c>
      <c r="AC345">
        <v>0</v>
      </c>
      <c r="AD345">
        <v>0</v>
      </c>
      <c r="AE345">
        <v>15.02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0.27</v>
      </c>
      <c r="AU345" t="s">
        <v>105</v>
      </c>
      <c r="AV345">
        <v>0</v>
      </c>
      <c r="AW345">
        <v>2</v>
      </c>
      <c r="AX345">
        <v>56663612</v>
      </c>
      <c r="AY345">
        <v>1</v>
      </c>
      <c r="AZ345">
        <v>0</v>
      </c>
      <c r="BA345">
        <v>453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ROUND(Y345*Source!I435,9)</f>
        <v>0.54</v>
      </c>
      <c r="CY345">
        <f>AA345</f>
        <v>15.02</v>
      </c>
      <c r="CZ345">
        <f>AE345</f>
        <v>15.02</v>
      </c>
      <c r="DA345">
        <f>AI345</f>
        <v>1</v>
      </c>
      <c r="DB345">
        <f>ROUND((((ROUND(AT345*CZ345,2)*1)*1)*1),6)</f>
        <v>4.0599999999999996</v>
      </c>
      <c r="DC345">
        <f>ROUND((((ROUND(AT345*AG345,2)*1)*1)*1),6)</f>
        <v>0</v>
      </c>
      <c r="DD345" t="s">
        <v>3</v>
      </c>
      <c r="DE345" t="s">
        <v>3</v>
      </c>
      <c r="DF345">
        <f t="shared" si="118"/>
        <v>8.11</v>
      </c>
      <c r="DG345">
        <f t="shared" si="117"/>
        <v>0</v>
      </c>
      <c r="DH345">
        <f t="shared" si="116"/>
        <v>0</v>
      </c>
      <c r="DI345">
        <f t="shared" si="106"/>
        <v>0</v>
      </c>
      <c r="DJ345">
        <f>DF345</f>
        <v>8.11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ROW(Source!A435)</f>
        <v>435</v>
      </c>
      <c r="B346">
        <v>56661434</v>
      </c>
      <c r="C346">
        <v>56663601</v>
      </c>
      <c r="D346">
        <v>54737318</v>
      </c>
      <c r="E346">
        <v>1</v>
      </c>
      <c r="F346">
        <v>1</v>
      </c>
      <c r="G346">
        <v>1081</v>
      </c>
      <c r="H346">
        <v>3</v>
      </c>
      <c r="I346" t="s">
        <v>1269</v>
      </c>
      <c r="J346" t="s">
        <v>1271</v>
      </c>
      <c r="K346" t="s">
        <v>1270</v>
      </c>
      <c r="L346">
        <v>1348</v>
      </c>
      <c r="N346">
        <v>1009</v>
      </c>
      <c r="O346" t="s">
        <v>547</v>
      </c>
      <c r="P346" t="s">
        <v>547</v>
      </c>
      <c r="Q346">
        <v>1000</v>
      </c>
      <c r="W346">
        <v>0</v>
      </c>
      <c r="X346">
        <v>-268464753</v>
      </c>
      <c r="Y346">
        <f>(((AT346*1)*1)*1)</f>
        <v>1.2E-4</v>
      </c>
      <c r="AA346">
        <v>17868.28</v>
      </c>
      <c r="AB346">
        <v>0</v>
      </c>
      <c r="AC346">
        <v>0</v>
      </c>
      <c r="AD346">
        <v>0</v>
      </c>
      <c r="AE346">
        <v>17868.28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-2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1.2E-4</v>
      </c>
      <c r="AU346" t="s">
        <v>105</v>
      </c>
      <c r="AV346">
        <v>0</v>
      </c>
      <c r="AW346">
        <v>2</v>
      </c>
      <c r="AX346">
        <v>56663613</v>
      </c>
      <c r="AY346">
        <v>1</v>
      </c>
      <c r="AZ346">
        <v>0</v>
      </c>
      <c r="BA346">
        <v>454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ROUND(Y346*Source!I435,9)</f>
        <v>2.4000000000000001E-4</v>
      </c>
      <c r="CY346">
        <f>AA346</f>
        <v>17868.28</v>
      </c>
      <c r="CZ346">
        <f>AE346</f>
        <v>17868.28</v>
      </c>
      <c r="DA346">
        <f>AI346</f>
        <v>1</v>
      </c>
      <c r="DB346">
        <f>ROUND((((ROUND(AT346*CZ346,2)*1)*1)*1),6)</f>
        <v>2.14</v>
      </c>
      <c r="DC346">
        <f>ROUND((((ROUND(AT346*AG346,2)*1)*1)*1),6)</f>
        <v>0</v>
      </c>
      <c r="DD346" t="s">
        <v>3</v>
      </c>
      <c r="DE346" t="s">
        <v>3</v>
      </c>
      <c r="DF346">
        <f t="shared" si="118"/>
        <v>4.29</v>
      </c>
      <c r="DG346">
        <f t="shared" si="117"/>
        <v>0</v>
      </c>
      <c r="DH346">
        <f t="shared" si="116"/>
        <v>0</v>
      </c>
      <c r="DI346">
        <f t="shared" si="106"/>
        <v>0</v>
      </c>
      <c r="DJ346">
        <f>DF346</f>
        <v>4.29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ROW(Source!A436)</f>
        <v>436</v>
      </c>
      <c r="B347">
        <v>56661436</v>
      </c>
      <c r="C347">
        <v>56663601</v>
      </c>
      <c r="D347">
        <v>54702434</v>
      </c>
      <c r="E347">
        <v>1081</v>
      </c>
      <c r="F347">
        <v>1</v>
      </c>
      <c r="G347">
        <v>1081</v>
      </c>
      <c r="H347">
        <v>1</v>
      </c>
      <c r="I347" t="s">
        <v>1317</v>
      </c>
      <c r="J347" t="s">
        <v>3</v>
      </c>
      <c r="K347" t="s">
        <v>1318</v>
      </c>
      <c r="L347">
        <v>1191</v>
      </c>
      <c r="N347">
        <v>1013</v>
      </c>
      <c r="O347" t="s">
        <v>1319</v>
      </c>
      <c r="P347" t="s">
        <v>1319</v>
      </c>
      <c r="Q347">
        <v>1</v>
      </c>
      <c r="W347">
        <v>0</v>
      </c>
      <c r="X347">
        <v>476480486</v>
      </c>
      <c r="Y347">
        <f>(((AT347*1.2)*1.15)*1.05)</f>
        <v>9.8531999999999993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5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6.8</v>
      </c>
      <c r="AU347" t="s">
        <v>33</v>
      </c>
      <c r="AV347">
        <v>1</v>
      </c>
      <c r="AW347">
        <v>2</v>
      </c>
      <c r="AX347">
        <v>56663608</v>
      </c>
      <c r="AY347">
        <v>1</v>
      </c>
      <c r="AZ347">
        <v>0</v>
      </c>
      <c r="BA347">
        <v>457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ROUND(AT347*Source!I436*AH347*AL347,2)</f>
        <v>0</v>
      </c>
      <c r="CV347">
        <f>ROUND(Y347*Source!I436,9)</f>
        <v>19.706399999999999</v>
      </c>
      <c r="CW347">
        <v>0</v>
      </c>
      <c r="CX347">
        <f>ROUND(Y347*Source!I436,9)</f>
        <v>19.706399999999999</v>
      </c>
      <c r="CY347">
        <f>AD347</f>
        <v>0</v>
      </c>
      <c r="CZ347">
        <f>AH347</f>
        <v>0</v>
      </c>
      <c r="DA347">
        <f>AL347</f>
        <v>1</v>
      </c>
      <c r="DB347">
        <f>ROUND((((ROUND(AT347*CZ347,2)*1.2)*1.15)*1.05),6)</f>
        <v>0</v>
      </c>
      <c r="DC347">
        <f>ROUND((((ROUND(AT347*AG347,2)*1.2)*1.15)*1.05),6)</f>
        <v>0</v>
      </c>
      <c r="DD347" t="s">
        <v>3</v>
      </c>
      <c r="DE347" t="s">
        <v>3</v>
      </c>
      <c r="DF347">
        <f t="shared" si="118"/>
        <v>0</v>
      </c>
      <c r="DG347">
        <f t="shared" si="117"/>
        <v>0</v>
      </c>
      <c r="DH347">
        <f t="shared" si="116"/>
        <v>0</v>
      </c>
      <c r="DI347">
        <f t="shared" si="106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ROW(Source!A436)</f>
        <v>436</v>
      </c>
      <c r="B348">
        <v>56661436</v>
      </c>
      <c r="C348">
        <v>56663601</v>
      </c>
      <c r="D348">
        <v>54768339</v>
      </c>
      <c r="E348">
        <v>1</v>
      </c>
      <c r="F348">
        <v>1</v>
      </c>
      <c r="G348">
        <v>1081</v>
      </c>
      <c r="H348">
        <v>2</v>
      </c>
      <c r="I348" t="s">
        <v>1324</v>
      </c>
      <c r="J348" t="s">
        <v>1325</v>
      </c>
      <c r="K348" t="s">
        <v>1326</v>
      </c>
      <c r="L348">
        <v>1368</v>
      </c>
      <c r="N348">
        <v>1011</v>
      </c>
      <c r="O348" t="s">
        <v>1323</v>
      </c>
      <c r="P348" t="s">
        <v>1323</v>
      </c>
      <c r="Q348">
        <v>1</v>
      </c>
      <c r="W348">
        <v>0</v>
      </c>
      <c r="X348">
        <v>874612079</v>
      </c>
      <c r="Y348">
        <f>(((AT348*1.2)*1.25)*1.05)</f>
        <v>1.575E-2</v>
      </c>
      <c r="AA348">
        <v>0</v>
      </c>
      <c r="AB348">
        <v>1513.56</v>
      </c>
      <c r="AC348">
        <v>758.78</v>
      </c>
      <c r="AD348">
        <v>0</v>
      </c>
      <c r="AE348">
        <v>0</v>
      </c>
      <c r="AF348">
        <v>83.1</v>
      </c>
      <c r="AG348">
        <v>12.62</v>
      </c>
      <c r="AH348">
        <v>0</v>
      </c>
      <c r="AI348">
        <v>1</v>
      </c>
      <c r="AJ348">
        <v>17.07</v>
      </c>
      <c r="AK348">
        <v>56.35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0.01</v>
      </c>
      <c r="AU348" t="s">
        <v>32</v>
      </c>
      <c r="AV348">
        <v>0</v>
      </c>
      <c r="AW348">
        <v>2</v>
      </c>
      <c r="AX348">
        <v>56663609</v>
      </c>
      <c r="AY348">
        <v>1</v>
      </c>
      <c r="AZ348">
        <v>0</v>
      </c>
      <c r="BA348">
        <v>458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f>ROUND(Y348*Source!I436*DO348,9)</f>
        <v>0.39752999999999999</v>
      </c>
      <c r="CX348">
        <f>ROUND(Y348*Source!I436,9)</f>
        <v>3.15E-2</v>
      </c>
      <c r="CY348">
        <f>AB348</f>
        <v>1513.56</v>
      </c>
      <c r="CZ348">
        <f>AF348</f>
        <v>83.1</v>
      </c>
      <c r="DA348">
        <f>AJ348</f>
        <v>17.07</v>
      </c>
      <c r="DB348">
        <f>ROUND((((ROUND(AT348*CZ348,2)*1.2)*1.25)*1.05),6)</f>
        <v>1.30725</v>
      </c>
      <c r="DC348">
        <f>ROUND((((ROUND(AT348*AG348,2)*1.2)*1.25)*1.05),6)</f>
        <v>0.20474999999999999</v>
      </c>
      <c r="DD348" t="s">
        <v>3</v>
      </c>
      <c r="DE348" t="s">
        <v>3</v>
      </c>
      <c r="DF348">
        <f t="shared" si="118"/>
        <v>0</v>
      </c>
      <c r="DG348">
        <f>ROUND(ROUND(AF348*AJ348,2)*CX348,2)</f>
        <v>44.68</v>
      </c>
      <c r="DH348">
        <f>ROUND(ROUND(AG348*AK348,2)*CX348,2)</f>
        <v>22.4</v>
      </c>
      <c r="DI348">
        <f t="shared" si="106"/>
        <v>0</v>
      </c>
      <c r="DJ348">
        <f>DG348</f>
        <v>44.68</v>
      </c>
      <c r="DK348">
        <v>0</v>
      </c>
      <c r="DL348" t="s">
        <v>1327</v>
      </c>
      <c r="DM348">
        <v>0</v>
      </c>
      <c r="DN348" t="s">
        <v>1319</v>
      </c>
      <c r="DO348">
        <v>12.62</v>
      </c>
    </row>
    <row r="349" spans="1:119" x14ac:dyDescent="0.2">
      <c r="A349">
        <f>ROW(Source!A436)</f>
        <v>436</v>
      </c>
      <c r="B349">
        <v>56661436</v>
      </c>
      <c r="C349">
        <v>56663601</v>
      </c>
      <c r="D349">
        <v>54767573</v>
      </c>
      <c r="E349">
        <v>1</v>
      </c>
      <c r="F349">
        <v>1</v>
      </c>
      <c r="G349">
        <v>1081</v>
      </c>
      <c r="H349">
        <v>2</v>
      </c>
      <c r="I349" t="s">
        <v>1328</v>
      </c>
      <c r="J349" t="s">
        <v>1329</v>
      </c>
      <c r="K349" t="s">
        <v>1330</v>
      </c>
      <c r="L349">
        <v>1368</v>
      </c>
      <c r="N349">
        <v>1011</v>
      </c>
      <c r="O349" t="s">
        <v>1323</v>
      </c>
      <c r="P349" t="s">
        <v>1323</v>
      </c>
      <c r="Q349">
        <v>1</v>
      </c>
      <c r="W349">
        <v>0</v>
      </c>
      <c r="X349">
        <v>-44940208</v>
      </c>
      <c r="Y349">
        <f>(((AT349*1.2)*1.25)*1.05)</f>
        <v>1.575E-2</v>
      </c>
      <c r="AA349">
        <v>0</v>
      </c>
      <c r="AB349">
        <v>2758.65</v>
      </c>
      <c r="AC349">
        <v>1017.92</v>
      </c>
      <c r="AD349">
        <v>0</v>
      </c>
      <c r="AE349">
        <v>0</v>
      </c>
      <c r="AF349">
        <v>179.17</v>
      </c>
      <c r="AG349">
        <v>16.93</v>
      </c>
      <c r="AH349">
        <v>0</v>
      </c>
      <c r="AI349">
        <v>1</v>
      </c>
      <c r="AJ349">
        <v>14.43</v>
      </c>
      <c r="AK349">
        <v>56.35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0.01</v>
      </c>
      <c r="AU349" t="s">
        <v>32</v>
      </c>
      <c r="AV349">
        <v>0</v>
      </c>
      <c r="AW349">
        <v>2</v>
      </c>
      <c r="AX349">
        <v>56663610</v>
      </c>
      <c r="AY349">
        <v>1</v>
      </c>
      <c r="AZ349">
        <v>0</v>
      </c>
      <c r="BA349">
        <v>459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f>ROUND(Y349*Source!I436*DO349,9)</f>
        <v>0.53329499999999996</v>
      </c>
      <c r="CX349">
        <f>ROUND(Y349*Source!I436,9)</f>
        <v>3.15E-2</v>
      </c>
      <c r="CY349">
        <f>AB349</f>
        <v>2758.65</v>
      </c>
      <c r="CZ349">
        <f>AF349</f>
        <v>179.17</v>
      </c>
      <c r="DA349">
        <f>AJ349</f>
        <v>14.43</v>
      </c>
      <c r="DB349">
        <f>ROUND((((ROUND(AT349*CZ349,2)*1.2)*1.25)*1.05),6)</f>
        <v>2.8192499999999998</v>
      </c>
      <c r="DC349">
        <f>ROUND((((ROUND(AT349*AG349,2)*1.2)*1.25)*1.05),6)</f>
        <v>0.26774999999999999</v>
      </c>
      <c r="DD349" t="s">
        <v>3</v>
      </c>
      <c r="DE349" t="s">
        <v>3</v>
      </c>
      <c r="DF349">
        <f t="shared" si="118"/>
        <v>0</v>
      </c>
      <c r="DG349">
        <f>ROUND(ROUND(AF349*AJ349,2)*CX349,2)</f>
        <v>81.44</v>
      </c>
      <c r="DH349">
        <f>ROUND(ROUND(AG349*AK349,2)*CX349,2)</f>
        <v>30.05</v>
      </c>
      <c r="DI349">
        <f t="shared" si="106"/>
        <v>0</v>
      </c>
      <c r="DJ349">
        <f>DG349</f>
        <v>81.44</v>
      </c>
      <c r="DK349">
        <v>0</v>
      </c>
      <c r="DL349" t="s">
        <v>1327</v>
      </c>
      <c r="DM349">
        <v>0</v>
      </c>
      <c r="DN349" t="s">
        <v>1319</v>
      </c>
      <c r="DO349">
        <v>16.93</v>
      </c>
    </row>
    <row r="350" spans="1:119" x14ac:dyDescent="0.2">
      <c r="A350">
        <f>ROW(Source!A436)</f>
        <v>436</v>
      </c>
      <c r="B350">
        <v>56661436</v>
      </c>
      <c r="C350">
        <v>56663601</v>
      </c>
      <c r="D350">
        <v>54767653</v>
      </c>
      <c r="E350">
        <v>1</v>
      </c>
      <c r="F350">
        <v>1</v>
      </c>
      <c r="G350">
        <v>1081</v>
      </c>
      <c r="H350">
        <v>2</v>
      </c>
      <c r="I350" t="s">
        <v>1405</v>
      </c>
      <c r="J350" t="s">
        <v>1406</v>
      </c>
      <c r="K350" t="s">
        <v>1407</v>
      </c>
      <c r="L350">
        <v>1368</v>
      </c>
      <c r="N350">
        <v>1011</v>
      </c>
      <c r="O350" t="s">
        <v>1323</v>
      </c>
      <c r="P350" t="s">
        <v>1323</v>
      </c>
      <c r="Q350">
        <v>1</v>
      </c>
      <c r="W350">
        <v>0</v>
      </c>
      <c r="X350">
        <v>-597652516</v>
      </c>
      <c r="Y350">
        <f>(((AT350*1.2)*1.25)*1.05)</f>
        <v>2.6774999999999998</v>
      </c>
      <c r="AA350">
        <v>0</v>
      </c>
      <c r="AB350">
        <v>3.14</v>
      </c>
      <c r="AC350">
        <v>0</v>
      </c>
      <c r="AD350">
        <v>0</v>
      </c>
      <c r="AE350">
        <v>0</v>
      </c>
      <c r="AF350">
        <v>0.32</v>
      </c>
      <c r="AG350">
        <v>0</v>
      </c>
      <c r="AH350">
        <v>0</v>
      </c>
      <c r="AI350">
        <v>1</v>
      </c>
      <c r="AJ350">
        <v>9.19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1.7</v>
      </c>
      <c r="AU350" t="s">
        <v>32</v>
      </c>
      <c r="AV350">
        <v>0</v>
      </c>
      <c r="AW350">
        <v>2</v>
      </c>
      <c r="AX350">
        <v>56663611</v>
      </c>
      <c r="AY350">
        <v>1</v>
      </c>
      <c r="AZ350">
        <v>0</v>
      </c>
      <c r="BA350">
        <v>460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f>ROUND(Y350*Source!I436*DO350,9)</f>
        <v>0</v>
      </c>
      <c r="CX350">
        <f>ROUND(Y350*Source!I436,9)</f>
        <v>5.3550000000000004</v>
      </c>
      <c r="CY350">
        <f>AB350</f>
        <v>3.14</v>
      </c>
      <c r="CZ350">
        <f>AF350</f>
        <v>0.32</v>
      </c>
      <c r="DA350">
        <f>AJ350</f>
        <v>9.19</v>
      </c>
      <c r="DB350">
        <f>ROUND((((ROUND(AT350*CZ350,2)*1.2)*1.25)*1.05),6)</f>
        <v>0.85050000000000003</v>
      </c>
      <c r="DC350">
        <f>ROUND((((ROUND(AT350*AG350,2)*1.2)*1.25)*1.05),6)</f>
        <v>0</v>
      </c>
      <c r="DD350" t="s">
        <v>3</v>
      </c>
      <c r="DE350" t="s">
        <v>3</v>
      </c>
      <c r="DF350">
        <f t="shared" si="118"/>
        <v>0</v>
      </c>
      <c r="DG350">
        <f>ROUND(ROUND(AF350*AJ350,2)*CX350,2)</f>
        <v>15.74</v>
      </c>
      <c r="DH350">
        <f t="shared" ref="DH350:DH359" si="119">ROUND(ROUND(AG350,2)*CX350,2)</f>
        <v>0</v>
      </c>
      <c r="DI350">
        <f t="shared" si="106"/>
        <v>0</v>
      </c>
      <c r="DJ350">
        <f>DG350</f>
        <v>15.74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ROW(Source!A436)</f>
        <v>436</v>
      </c>
      <c r="B351">
        <v>56661436</v>
      </c>
      <c r="C351">
        <v>56663601</v>
      </c>
      <c r="D351">
        <v>54739177</v>
      </c>
      <c r="E351">
        <v>1</v>
      </c>
      <c r="F351">
        <v>1</v>
      </c>
      <c r="G351">
        <v>1081</v>
      </c>
      <c r="H351">
        <v>3</v>
      </c>
      <c r="I351" t="s">
        <v>1408</v>
      </c>
      <c r="J351" t="s">
        <v>1409</v>
      </c>
      <c r="K351" t="s">
        <v>1410</v>
      </c>
      <c r="L351">
        <v>1346</v>
      </c>
      <c r="N351">
        <v>1009</v>
      </c>
      <c r="O351" t="s">
        <v>1171</v>
      </c>
      <c r="P351" t="s">
        <v>1171</v>
      </c>
      <c r="Q351">
        <v>1</v>
      </c>
      <c r="W351">
        <v>0</v>
      </c>
      <c r="X351">
        <v>1389232946</v>
      </c>
      <c r="Y351">
        <f>(((AT351*1)*1)*1)</f>
        <v>0.27</v>
      </c>
      <c r="AA351">
        <v>98.38</v>
      </c>
      <c r="AB351">
        <v>0</v>
      </c>
      <c r="AC351">
        <v>0</v>
      </c>
      <c r="AD351">
        <v>0</v>
      </c>
      <c r="AE351">
        <v>15.02</v>
      </c>
      <c r="AF351">
        <v>0</v>
      </c>
      <c r="AG351">
        <v>0</v>
      </c>
      <c r="AH351">
        <v>0</v>
      </c>
      <c r="AI351">
        <v>6.55</v>
      </c>
      <c r="AJ351">
        <v>1</v>
      </c>
      <c r="AK351">
        <v>1</v>
      </c>
      <c r="AL351">
        <v>1</v>
      </c>
      <c r="AM351">
        <v>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0.27</v>
      </c>
      <c r="AU351" t="s">
        <v>105</v>
      </c>
      <c r="AV351">
        <v>0</v>
      </c>
      <c r="AW351">
        <v>2</v>
      </c>
      <c r="AX351">
        <v>56663612</v>
      </c>
      <c r="AY351">
        <v>1</v>
      </c>
      <c r="AZ351">
        <v>0</v>
      </c>
      <c r="BA351">
        <v>461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ROUND(Y351*Source!I436,9)</f>
        <v>0.54</v>
      </c>
      <c r="CY351">
        <f>AA351</f>
        <v>98.38</v>
      </c>
      <c r="CZ351">
        <f>AE351</f>
        <v>15.02</v>
      </c>
      <c r="DA351">
        <f>AI351</f>
        <v>6.55</v>
      </c>
      <c r="DB351">
        <f>ROUND((((ROUND(AT351*CZ351,2)*1)*1)*1),6)</f>
        <v>4.0599999999999996</v>
      </c>
      <c r="DC351">
        <f>ROUND((((ROUND(AT351*AG351,2)*1)*1)*1),6)</f>
        <v>0</v>
      </c>
      <c r="DD351" t="s">
        <v>3</v>
      </c>
      <c r="DE351" t="s">
        <v>3</v>
      </c>
      <c r="DF351">
        <f>ROUND(ROUND(AE351*AI351,2)*CX351,2)</f>
        <v>53.13</v>
      </c>
      <c r="DG351">
        <f t="shared" ref="DG351:DG359" si="120">ROUND(ROUND(AF351,2)*CX351,2)</f>
        <v>0</v>
      </c>
      <c r="DH351">
        <f t="shared" si="119"/>
        <v>0</v>
      </c>
      <c r="DI351">
        <f t="shared" ref="DI351:DI414" si="121">ROUND(ROUND(AH351,2)*CX351,2)</f>
        <v>0</v>
      </c>
      <c r="DJ351">
        <f>DF351</f>
        <v>53.13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ROW(Source!A436)</f>
        <v>436</v>
      </c>
      <c r="B352">
        <v>56661436</v>
      </c>
      <c r="C352">
        <v>56663601</v>
      </c>
      <c r="D352">
        <v>54737318</v>
      </c>
      <c r="E352">
        <v>1</v>
      </c>
      <c r="F352">
        <v>1</v>
      </c>
      <c r="G352">
        <v>1081</v>
      </c>
      <c r="H352">
        <v>3</v>
      </c>
      <c r="I352" t="s">
        <v>1269</v>
      </c>
      <c r="J352" t="s">
        <v>1271</v>
      </c>
      <c r="K352" t="s">
        <v>1270</v>
      </c>
      <c r="L352">
        <v>1348</v>
      </c>
      <c r="N352">
        <v>1009</v>
      </c>
      <c r="O352" t="s">
        <v>547</v>
      </c>
      <c r="P352" t="s">
        <v>547</v>
      </c>
      <c r="Q352">
        <v>1000</v>
      </c>
      <c r="W352">
        <v>0</v>
      </c>
      <c r="X352">
        <v>-268464753</v>
      </c>
      <c r="Y352">
        <f>(((AT352*1)*1)*1)</f>
        <v>1.2E-4</v>
      </c>
      <c r="AA352">
        <v>121682.99</v>
      </c>
      <c r="AB352">
        <v>0</v>
      </c>
      <c r="AC352">
        <v>0</v>
      </c>
      <c r="AD352">
        <v>0</v>
      </c>
      <c r="AE352">
        <v>17868.28</v>
      </c>
      <c r="AF352">
        <v>0</v>
      </c>
      <c r="AG352">
        <v>0</v>
      </c>
      <c r="AH352">
        <v>0</v>
      </c>
      <c r="AI352">
        <v>6.81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1.2E-4</v>
      </c>
      <c r="AU352" t="s">
        <v>105</v>
      </c>
      <c r="AV352">
        <v>0</v>
      </c>
      <c r="AW352">
        <v>2</v>
      </c>
      <c r="AX352">
        <v>56663613</v>
      </c>
      <c r="AY352">
        <v>1</v>
      </c>
      <c r="AZ352">
        <v>0</v>
      </c>
      <c r="BA352">
        <v>462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ROUND(Y352*Source!I436,9)</f>
        <v>2.4000000000000001E-4</v>
      </c>
      <c r="CY352">
        <f>AA352</f>
        <v>121682.99</v>
      </c>
      <c r="CZ352">
        <f>AE352</f>
        <v>17868.28</v>
      </c>
      <c r="DA352">
        <f>AI352</f>
        <v>6.81</v>
      </c>
      <c r="DB352">
        <f>ROUND((((ROUND(AT352*CZ352,2)*1)*1)*1),6)</f>
        <v>2.14</v>
      </c>
      <c r="DC352">
        <f>ROUND((((ROUND(AT352*AG352,2)*1)*1)*1),6)</f>
        <v>0</v>
      </c>
      <c r="DD352" t="s">
        <v>3</v>
      </c>
      <c r="DE352" t="s">
        <v>3</v>
      </c>
      <c r="DF352">
        <f>ROUND(ROUND(AE352*AI352,2)*CX352,2)</f>
        <v>29.2</v>
      </c>
      <c r="DG352">
        <f t="shared" si="120"/>
        <v>0</v>
      </c>
      <c r="DH352">
        <f t="shared" si="119"/>
        <v>0</v>
      </c>
      <c r="DI352">
        <f t="shared" si="121"/>
        <v>0</v>
      </c>
      <c r="DJ352">
        <f>DF352</f>
        <v>29.2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ROW(Source!A439)</f>
        <v>439</v>
      </c>
      <c r="B353">
        <v>56661434</v>
      </c>
      <c r="C353">
        <v>56663617</v>
      </c>
      <c r="D353">
        <v>54702434</v>
      </c>
      <c r="E353">
        <v>1081</v>
      </c>
      <c r="F353">
        <v>1</v>
      </c>
      <c r="G353">
        <v>1081</v>
      </c>
      <c r="H353">
        <v>1</v>
      </c>
      <c r="I353" t="s">
        <v>1317</v>
      </c>
      <c r="J353" t="s">
        <v>3</v>
      </c>
      <c r="K353" t="s">
        <v>1318</v>
      </c>
      <c r="L353">
        <v>1191</v>
      </c>
      <c r="N353">
        <v>1013</v>
      </c>
      <c r="O353" t="s">
        <v>1319</v>
      </c>
      <c r="P353" t="s">
        <v>1319</v>
      </c>
      <c r="Q353">
        <v>1</v>
      </c>
      <c r="W353">
        <v>0</v>
      </c>
      <c r="X353">
        <v>476480486</v>
      </c>
      <c r="Y353">
        <f>(((AT353*1.2)*1.15)*1.05)</f>
        <v>14.6349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10.1</v>
      </c>
      <c r="AU353" t="s">
        <v>33</v>
      </c>
      <c r="AV353">
        <v>1</v>
      </c>
      <c r="AW353">
        <v>2</v>
      </c>
      <c r="AX353">
        <v>56663624</v>
      </c>
      <c r="AY353">
        <v>1</v>
      </c>
      <c r="AZ353">
        <v>0</v>
      </c>
      <c r="BA353">
        <v>465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ROUND(AT353*Source!I439*AH353*AL353,2)</f>
        <v>0</v>
      </c>
      <c r="CV353">
        <f>ROUND(Y353*Source!I439,9)</f>
        <v>29.2698</v>
      </c>
      <c r="CW353">
        <v>0</v>
      </c>
      <c r="CX353">
        <f>ROUND(Y353*Source!I439,9)</f>
        <v>29.2698</v>
      </c>
      <c r="CY353">
        <f>AD353</f>
        <v>0</v>
      </c>
      <c r="CZ353">
        <f>AH353</f>
        <v>0</v>
      </c>
      <c r="DA353">
        <f>AL353</f>
        <v>1</v>
      </c>
      <c r="DB353">
        <f>ROUND((((ROUND(AT353*CZ353,2)*1.2)*1.15)*1.05),6)</f>
        <v>0</v>
      </c>
      <c r="DC353">
        <f>ROUND((((ROUND(AT353*AG353,2)*1.2)*1.15)*1.05),6)</f>
        <v>0</v>
      </c>
      <c r="DD353" t="s">
        <v>3</v>
      </c>
      <c r="DE353" t="s">
        <v>3</v>
      </c>
      <c r="DF353">
        <f t="shared" ref="DF353:DF362" si="122">ROUND(ROUND(AE353,2)*CX353,2)</f>
        <v>0</v>
      </c>
      <c r="DG353">
        <f t="shared" si="120"/>
        <v>0</v>
      </c>
      <c r="DH353">
        <f t="shared" si="119"/>
        <v>0</v>
      </c>
      <c r="DI353">
        <f t="shared" si="121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ROW(Source!A439)</f>
        <v>439</v>
      </c>
      <c r="B354">
        <v>56661434</v>
      </c>
      <c r="C354">
        <v>56663617</v>
      </c>
      <c r="D354">
        <v>54768339</v>
      </c>
      <c r="E354">
        <v>1</v>
      </c>
      <c r="F354">
        <v>1</v>
      </c>
      <c r="G354">
        <v>1081</v>
      </c>
      <c r="H354">
        <v>2</v>
      </c>
      <c r="I354" t="s">
        <v>1324</v>
      </c>
      <c r="J354" t="s">
        <v>1325</v>
      </c>
      <c r="K354" t="s">
        <v>1326</v>
      </c>
      <c r="L354">
        <v>1368</v>
      </c>
      <c r="N354">
        <v>1011</v>
      </c>
      <c r="O354" t="s">
        <v>1323</v>
      </c>
      <c r="P354" t="s">
        <v>1323</v>
      </c>
      <c r="Q354">
        <v>1</v>
      </c>
      <c r="W354">
        <v>0</v>
      </c>
      <c r="X354">
        <v>874612079</v>
      </c>
      <c r="Y354">
        <f>(((AT354*1.2)*1.25)*1.05)</f>
        <v>6.3E-2</v>
      </c>
      <c r="AA354">
        <v>0</v>
      </c>
      <c r="AB354">
        <v>88.67</v>
      </c>
      <c r="AC354">
        <v>13.47</v>
      </c>
      <c r="AD354">
        <v>0</v>
      </c>
      <c r="AE354">
        <v>0</v>
      </c>
      <c r="AF354">
        <v>83.1</v>
      </c>
      <c r="AG354">
        <v>12.62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0.04</v>
      </c>
      <c r="AU354" t="s">
        <v>32</v>
      </c>
      <c r="AV354">
        <v>0</v>
      </c>
      <c r="AW354">
        <v>2</v>
      </c>
      <c r="AX354">
        <v>56663625</v>
      </c>
      <c r="AY354">
        <v>1</v>
      </c>
      <c r="AZ354">
        <v>0</v>
      </c>
      <c r="BA354">
        <v>466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f>ROUND(Y354*Source!I439*DO354,9)</f>
        <v>1.59012</v>
      </c>
      <c r="CX354">
        <f>ROUND(Y354*Source!I439,9)</f>
        <v>0.126</v>
      </c>
      <c r="CY354">
        <f>AB354</f>
        <v>88.67</v>
      </c>
      <c r="CZ354">
        <f>AF354</f>
        <v>83.1</v>
      </c>
      <c r="DA354">
        <f>AJ354</f>
        <v>1</v>
      </c>
      <c r="DB354">
        <f>ROUND((((ROUND(AT354*CZ354,2)*1.2)*1.25)*1.05),6)</f>
        <v>5.2290000000000001</v>
      </c>
      <c r="DC354">
        <f>ROUND((((ROUND(AT354*AG354,2)*1.2)*1.25)*1.05),6)</f>
        <v>0.78749999999999998</v>
      </c>
      <c r="DD354" t="s">
        <v>3</v>
      </c>
      <c r="DE354" t="s">
        <v>3</v>
      </c>
      <c r="DF354">
        <f t="shared" si="122"/>
        <v>0</v>
      </c>
      <c r="DG354">
        <f t="shared" si="120"/>
        <v>10.47</v>
      </c>
      <c r="DH354">
        <f t="shared" si="119"/>
        <v>1.59</v>
      </c>
      <c r="DI354">
        <f t="shared" si="121"/>
        <v>0</v>
      </c>
      <c r="DJ354">
        <f>DG354</f>
        <v>10.47</v>
      </c>
      <c r="DK354">
        <v>0</v>
      </c>
      <c r="DL354" t="s">
        <v>1327</v>
      </c>
      <c r="DM354">
        <v>0</v>
      </c>
      <c r="DN354" t="s">
        <v>1319</v>
      </c>
      <c r="DO354">
        <v>12.62</v>
      </c>
    </row>
    <row r="355" spans="1:119" x14ac:dyDescent="0.2">
      <c r="A355">
        <f>ROW(Source!A439)</f>
        <v>439</v>
      </c>
      <c r="B355">
        <v>56661434</v>
      </c>
      <c r="C355">
        <v>56663617</v>
      </c>
      <c r="D355">
        <v>54767573</v>
      </c>
      <c r="E355">
        <v>1</v>
      </c>
      <c r="F355">
        <v>1</v>
      </c>
      <c r="G355">
        <v>1081</v>
      </c>
      <c r="H355">
        <v>2</v>
      </c>
      <c r="I355" t="s">
        <v>1328</v>
      </c>
      <c r="J355" t="s">
        <v>1329</v>
      </c>
      <c r="K355" t="s">
        <v>1330</v>
      </c>
      <c r="L355">
        <v>1368</v>
      </c>
      <c r="N355">
        <v>1011</v>
      </c>
      <c r="O355" t="s">
        <v>1323</v>
      </c>
      <c r="P355" t="s">
        <v>1323</v>
      </c>
      <c r="Q355">
        <v>1</v>
      </c>
      <c r="W355">
        <v>0</v>
      </c>
      <c r="X355">
        <v>-44940208</v>
      </c>
      <c r="Y355">
        <f>(((AT355*1.2)*1.25)*1.05)</f>
        <v>3.15E-2</v>
      </c>
      <c r="AA355">
        <v>0</v>
      </c>
      <c r="AB355">
        <v>191.17</v>
      </c>
      <c r="AC355">
        <v>18.059999999999999</v>
      </c>
      <c r="AD355">
        <v>0</v>
      </c>
      <c r="AE355">
        <v>0</v>
      </c>
      <c r="AF355">
        <v>179.17</v>
      </c>
      <c r="AG355">
        <v>16.93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0.02</v>
      </c>
      <c r="AU355" t="s">
        <v>32</v>
      </c>
      <c r="AV355">
        <v>0</v>
      </c>
      <c r="AW355">
        <v>2</v>
      </c>
      <c r="AX355">
        <v>56663626</v>
      </c>
      <c r="AY355">
        <v>1</v>
      </c>
      <c r="AZ355">
        <v>0</v>
      </c>
      <c r="BA355">
        <v>467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f>ROUND(Y355*Source!I439*DO355,9)</f>
        <v>1.0665899999999999</v>
      </c>
      <c r="CX355">
        <f>ROUND(Y355*Source!I439,9)</f>
        <v>6.3E-2</v>
      </c>
      <c r="CY355">
        <f>AB355</f>
        <v>191.17</v>
      </c>
      <c r="CZ355">
        <f>AF355</f>
        <v>179.17</v>
      </c>
      <c r="DA355">
        <f>AJ355</f>
        <v>1</v>
      </c>
      <c r="DB355">
        <f>ROUND((((ROUND(AT355*CZ355,2)*1.2)*1.25)*1.05),6)</f>
        <v>5.6384999999999996</v>
      </c>
      <c r="DC355">
        <f>ROUND((((ROUND(AT355*AG355,2)*1.2)*1.25)*1.05),6)</f>
        <v>0.53549999999999998</v>
      </c>
      <c r="DD355" t="s">
        <v>3</v>
      </c>
      <c r="DE355" t="s">
        <v>3</v>
      </c>
      <c r="DF355">
        <f t="shared" si="122"/>
        <v>0</v>
      </c>
      <c r="DG355">
        <f t="shared" si="120"/>
        <v>11.29</v>
      </c>
      <c r="DH355">
        <f t="shared" si="119"/>
        <v>1.07</v>
      </c>
      <c r="DI355">
        <f t="shared" si="121"/>
        <v>0</v>
      </c>
      <c r="DJ355">
        <f>DG355</f>
        <v>11.29</v>
      </c>
      <c r="DK355">
        <v>0</v>
      </c>
      <c r="DL355" t="s">
        <v>1327</v>
      </c>
      <c r="DM355">
        <v>0</v>
      </c>
      <c r="DN355" t="s">
        <v>1319</v>
      </c>
      <c r="DO355">
        <v>16.93</v>
      </c>
    </row>
    <row r="356" spans="1:119" x14ac:dyDescent="0.2">
      <c r="A356">
        <f>ROW(Source!A439)</f>
        <v>439</v>
      </c>
      <c r="B356">
        <v>56661434</v>
      </c>
      <c r="C356">
        <v>56663617</v>
      </c>
      <c r="D356">
        <v>54767653</v>
      </c>
      <c r="E356">
        <v>1</v>
      </c>
      <c r="F356">
        <v>1</v>
      </c>
      <c r="G356">
        <v>1081</v>
      </c>
      <c r="H356">
        <v>2</v>
      </c>
      <c r="I356" t="s">
        <v>1405</v>
      </c>
      <c r="J356" t="s">
        <v>1406</v>
      </c>
      <c r="K356" t="s">
        <v>1407</v>
      </c>
      <c r="L356">
        <v>1368</v>
      </c>
      <c r="N356">
        <v>1011</v>
      </c>
      <c r="O356" t="s">
        <v>1323</v>
      </c>
      <c r="P356" t="s">
        <v>1323</v>
      </c>
      <c r="Q356">
        <v>1</v>
      </c>
      <c r="W356">
        <v>0</v>
      </c>
      <c r="X356">
        <v>-597652516</v>
      </c>
      <c r="Y356">
        <f>(((AT356*1.2)*1.25)*1.05)</f>
        <v>3.9847499999999996</v>
      </c>
      <c r="AA356">
        <v>0</v>
      </c>
      <c r="AB356">
        <v>0.34</v>
      </c>
      <c r="AC356">
        <v>0</v>
      </c>
      <c r="AD356">
        <v>0</v>
      </c>
      <c r="AE356">
        <v>0</v>
      </c>
      <c r="AF356">
        <v>0.32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-2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2.5299999999999998</v>
      </c>
      <c r="AU356" t="s">
        <v>32</v>
      </c>
      <c r="AV356">
        <v>0</v>
      </c>
      <c r="AW356">
        <v>2</v>
      </c>
      <c r="AX356">
        <v>56663627</v>
      </c>
      <c r="AY356">
        <v>1</v>
      </c>
      <c r="AZ356">
        <v>0</v>
      </c>
      <c r="BA356">
        <v>468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f>ROUND(Y356*Source!I439*DO356,9)</f>
        <v>0</v>
      </c>
      <c r="CX356">
        <f>ROUND(Y356*Source!I439,9)</f>
        <v>7.9695</v>
      </c>
      <c r="CY356">
        <f>AB356</f>
        <v>0.34</v>
      </c>
      <c r="CZ356">
        <f>AF356</f>
        <v>0.32</v>
      </c>
      <c r="DA356">
        <f>AJ356</f>
        <v>1</v>
      </c>
      <c r="DB356">
        <f>ROUND((((ROUND(AT356*CZ356,2)*1.2)*1.25)*1.05),6)</f>
        <v>1.2757499999999999</v>
      </c>
      <c r="DC356">
        <f>ROUND((((ROUND(AT356*AG356,2)*1.2)*1.25)*1.05),6)</f>
        <v>0</v>
      </c>
      <c r="DD356" t="s">
        <v>3</v>
      </c>
      <c r="DE356" t="s">
        <v>3</v>
      </c>
      <c r="DF356">
        <f t="shared" si="122"/>
        <v>0</v>
      </c>
      <c r="DG356">
        <f t="shared" si="120"/>
        <v>2.5499999999999998</v>
      </c>
      <c r="DH356">
        <f t="shared" si="119"/>
        <v>0</v>
      </c>
      <c r="DI356">
        <f t="shared" si="121"/>
        <v>0</v>
      </c>
      <c r="DJ356">
        <f>DG356</f>
        <v>2.5499999999999998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ROW(Source!A439)</f>
        <v>439</v>
      </c>
      <c r="B357">
        <v>56661434</v>
      </c>
      <c r="C357">
        <v>56663617</v>
      </c>
      <c r="D357">
        <v>54739177</v>
      </c>
      <c r="E357">
        <v>1</v>
      </c>
      <c r="F357">
        <v>1</v>
      </c>
      <c r="G357">
        <v>1081</v>
      </c>
      <c r="H357">
        <v>3</v>
      </c>
      <c r="I357" t="s">
        <v>1408</v>
      </c>
      <c r="J357" t="s">
        <v>1409</v>
      </c>
      <c r="K357" t="s">
        <v>1410</v>
      </c>
      <c r="L357">
        <v>1346</v>
      </c>
      <c r="N357">
        <v>1009</v>
      </c>
      <c r="O357" t="s">
        <v>1171</v>
      </c>
      <c r="P357" t="s">
        <v>1171</v>
      </c>
      <c r="Q357">
        <v>1</v>
      </c>
      <c r="W357">
        <v>0</v>
      </c>
      <c r="X357">
        <v>1389232946</v>
      </c>
      <c r="Y357">
        <f>(((AT357*1)*1)*1)</f>
        <v>0.31</v>
      </c>
      <c r="AA357">
        <v>15.02</v>
      </c>
      <c r="AB357">
        <v>0</v>
      </c>
      <c r="AC357">
        <v>0</v>
      </c>
      <c r="AD357">
        <v>0</v>
      </c>
      <c r="AE357">
        <v>15.02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0.31</v>
      </c>
      <c r="AU357" t="s">
        <v>105</v>
      </c>
      <c r="AV357">
        <v>0</v>
      </c>
      <c r="AW357">
        <v>2</v>
      </c>
      <c r="AX357">
        <v>56663628</v>
      </c>
      <c r="AY357">
        <v>1</v>
      </c>
      <c r="AZ357">
        <v>0</v>
      </c>
      <c r="BA357">
        <v>469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ROUND(Y357*Source!I439,9)</f>
        <v>0.62</v>
      </c>
      <c r="CY357">
        <f>AA357</f>
        <v>15.02</v>
      </c>
      <c r="CZ357">
        <f>AE357</f>
        <v>15.02</v>
      </c>
      <c r="DA357">
        <f>AI357</f>
        <v>1</v>
      </c>
      <c r="DB357">
        <f>ROUND((((ROUND(AT357*CZ357,2)*1)*1)*1),6)</f>
        <v>4.66</v>
      </c>
      <c r="DC357">
        <f>ROUND((((ROUND(AT357*AG357,2)*1)*1)*1),6)</f>
        <v>0</v>
      </c>
      <c r="DD357" t="s">
        <v>3</v>
      </c>
      <c r="DE357" t="s">
        <v>3</v>
      </c>
      <c r="DF357">
        <f t="shared" si="122"/>
        <v>9.31</v>
      </c>
      <c r="DG357">
        <f t="shared" si="120"/>
        <v>0</v>
      </c>
      <c r="DH357">
        <f t="shared" si="119"/>
        <v>0</v>
      </c>
      <c r="DI357">
        <f t="shared" si="121"/>
        <v>0</v>
      </c>
      <c r="DJ357">
        <f>DF357</f>
        <v>9.31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ROW(Source!A439)</f>
        <v>439</v>
      </c>
      <c r="B358">
        <v>56661434</v>
      </c>
      <c r="C358">
        <v>56663617</v>
      </c>
      <c r="D358">
        <v>54737318</v>
      </c>
      <c r="E358">
        <v>1</v>
      </c>
      <c r="F358">
        <v>1</v>
      </c>
      <c r="G358">
        <v>1081</v>
      </c>
      <c r="H358">
        <v>3</v>
      </c>
      <c r="I358" t="s">
        <v>1269</v>
      </c>
      <c r="J358" t="s">
        <v>1271</v>
      </c>
      <c r="K358" t="s">
        <v>1270</v>
      </c>
      <c r="L358">
        <v>1348</v>
      </c>
      <c r="N358">
        <v>1009</v>
      </c>
      <c r="O358" t="s">
        <v>547</v>
      </c>
      <c r="P358" t="s">
        <v>547</v>
      </c>
      <c r="Q358">
        <v>1000</v>
      </c>
      <c r="W358">
        <v>0</v>
      </c>
      <c r="X358">
        <v>-268464753</v>
      </c>
      <c r="Y358">
        <f>(((AT358*1)*1)*1)</f>
        <v>1.2E-4</v>
      </c>
      <c r="AA358">
        <v>17868.28</v>
      </c>
      <c r="AB358">
        <v>0</v>
      </c>
      <c r="AC358">
        <v>0</v>
      </c>
      <c r="AD358">
        <v>0</v>
      </c>
      <c r="AE358">
        <v>17868.28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-2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1.2E-4</v>
      </c>
      <c r="AU358" t="s">
        <v>105</v>
      </c>
      <c r="AV358">
        <v>0</v>
      </c>
      <c r="AW358">
        <v>2</v>
      </c>
      <c r="AX358">
        <v>56663629</v>
      </c>
      <c r="AY358">
        <v>1</v>
      </c>
      <c r="AZ358">
        <v>0</v>
      </c>
      <c r="BA358">
        <v>470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ROUND(Y358*Source!I439,9)</f>
        <v>2.4000000000000001E-4</v>
      </c>
      <c r="CY358">
        <f>AA358</f>
        <v>17868.28</v>
      </c>
      <c r="CZ358">
        <f>AE358</f>
        <v>17868.28</v>
      </c>
      <c r="DA358">
        <f>AI358</f>
        <v>1</v>
      </c>
      <c r="DB358">
        <f>ROUND((((ROUND(AT358*CZ358,2)*1)*1)*1),6)</f>
        <v>2.14</v>
      </c>
      <c r="DC358">
        <f>ROUND((((ROUND(AT358*AG358,2)*1)*1)*1),6)</f>
        <v>0</v>
      </c>
      <c r="DD358" t="s">
        <v>3</v>
      </c>
      <c r="DE358" t="s">
        <v>3</v>
      </c>
      <c r="DF358">
        <f t="shared" si="122"/>
        <v>4.29</v>
      </c>
      <c r="DG358">
        <f t="shared" si="120"/>
        <v>0</v>
      </c>
      <c r="DH358">
        <f t="shared" si="119"/>
        <v>0</v>
      </c>
      <c r="DI358">
        <f t="shared" si="121"/>
        <v>0</v>
      </c>
      <c r="DJ358">
        <f>DF358</f>
        <v>4.29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ROW(Source!A440)</f>
        <v>440</v>
      </c>
      <c r="B359">
        <v>56661436</v>
      </c>
      <c r="C359">
        <v>56663617</v>
      </c>
      <c r="D359">
        <v>54702434</v>
      </c>
      <c r="E359">
        <v>1081</v>
      </c>
      <c r="F359">
        <v>1</v>
      </c>
      <c r="G359">
        <v>1081</v>
      </c>
      <c r="H359">
        <v>1</v>
      </c>
      <c r="I359" t="s">
        <v>1317</v>
      </c>
      <c r="J359" t="s">
        <v>3</v>
      </c>
      <c r="K359" t="s">
        <v>1318</v>
      </c>
      <c r="L359">
        <v>1191</v>
      </c>
      <c r="N359">
        <v>1013</v>
      </c>
      <c r="O359" t="s">
        <v>1319</v>
      </c>
      <c r="P359" t="s">
        <v>1319</v>
      </c>
      <c r="Q359">
        <v>1</v>
      </c>
      <c r="W359">
        <v>0</v>
      </c>
      <c r="X359">
        <v>476480486</v>
      </c>
      <c r="Y359">
        <f>(((AT359*1.2)*1.15)*1.05)</f>
        <v>14.6349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5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10.1</v>
      </c>
      <c r="AU359" t="s">
        <v>33</v>
      </c>
      <c r="AV359">
        <v>1</v>
      </c>
      <c r="AW359">
        <v>2</v>
      </c>
      <c r="AX359">
        <v>56663624</v>
      </c>
      <c r="AY359">
        <v>1</v>
      </c>
      <c r="AZ359">
        <v>0</v>
      </c>
      <c r="BA359">
        <v>473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ROUND(AT359*Source!I440*AH359*AL359,2)</f>
        <v>0</v>
      </c>
      <c r="CV359">
        <f>ROUND(Y359*Source!I440,9)</f>
        <v>29.2698</v>
      </c>
      <c r="CW359">
        <v>0</v>
      </c>
      <c r="CX359">
        <f>ROUND(Y359*Source!I440,9)</f>
        <v>29.2698</v>
      </c>
      <c r="CY359">
        <f>AD359</f>
        <v>0</v>
      </c>
      <c r="CZ359">
        <f>AH359</f>
        <v>0</v>
      </c>
      <c r="DA359">
        <f>AL359</f>
        <v>1</v>
      </c>
      <c r="DB359">
        <f>ROUND((((ROUND(AT359*CZ359,2)*1.2)*1.15)*1.05),6)</f>
        <v>0</v>
      </c>
      <c r="DC359">
        <f>ROUND((((ROUND(AT359*AG359,2)*1.2)*1.15)*1.05),6)</f>
        <v>0</v>
      </c>
      <c r="DD359" t="s">
        <v>3</v>
      </c>
      <c r="DE359" t="s">
        <v>3</v>
      </c>
      <c r="DF359">
        <f t="shared" si="122"/>
        <v>0</v>
      </c>
      <c r="DG359">
        <f t="shared" si="120"/>
        <v>0</v>
      </c>
      <c r="DH359">
        <f t="shared" si="119"/>
        <v>0</v>
      </c>
      <c r="DI359">
        <f t="shared" si="121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ROW(Source!A440)</f>
        <v>440</v>
      </c>
      <c r="B360">
        <v>56661436</v>
      </c>
      <c r="C360">
        <v>56663617</v>
      </c>
      <c r="D360">
        <v>54768339</v>
      </c>
      <c r="E360">
        <v>1</v>
      </c>
      <c r="F360">
        <v>1</v>
      </c>
      <c r="G360">
        <v>1081</v>
      </c>
      <c r="H360">
        <v>2</v>
      </c>
      <c r="I360" t="s">
        <v>1324</v>
      </c>
      <c r="J360" t="s">
        <v>1325</v>
      </c>
      <c r="K360" t="s">
        <v>1326</v>
      </c>
      <c r="L360">
        <v>1368</v>
      </c>
      <c r="N360">
        <v>1011</v>
      </c>
      <c r="O360" t="s">
        <v>1323</v>
      </c>
      <c r="P360" t="s">
        <v>1323</v>
      </c>
      <c r="Q360">
        <v>1</v>
      </c>
      <c r="W360">
        <v>0</v>
      </c>
      <c r="X360">
        <v>874612079</v>
      </c>
      <c r="Y360">
        <f>(((AT360*1.2)*1.25)*1.05)</f>
        <v>6.3E-2</v>
      </c>
      <c r="AA360">
        <v>0</v>
      </c>
      <c r="AB360">
        <v>1513.56</v>
      </c>
      <c r="AC360">
        <v>758.78</v>
      </c>
      <c r="AD360">
        <v>0</v>
      </c>
      <c r="AE360">
        <v>0</v>
      </c>
      <c r="AF360">
        <v>83.1</v>
      </c>
      <c r="AG360">
        <v>12.62</v>
      </c>
      <c r="AH360">
        <v>0</v>
      </c>
      <c r="AI360">
        <v>1</v>
      </c>
      <c r="AJ360">
        <v>17.07</v>
      </c>
      <c r="AK360">
        <v>56.35</v>
      </c>
      <c r="AL360">
        <v>1</v>
      </c>
      <c r="AM360">
        <v>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0.04</v>
      </c>
      <c r="AU360" t="s">
        <v>32</v>
      </c>
      <c r="AV360">
        <v>0</v>
      </c>
      <c r="AW360">
        <v>2</v>
      </c>
      <c r="AX360">
        <v>56663625</v>
      </c>
      <c r="AY360">
        <v>1</v>
      </c>
      <c r="AZ360">
        <v>0</v>
      </c>
      <c r="BA360">
        <v>474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ROUND(Y360*Source!I440*DO360,9)</f>
        <v>1.59012</v>
      </c>
      <c r="CX360">
        <f>ROUND(Y360*Source!I440,9)</f>
        <v>0.126</v>
      </c>
      <c r="CY360">
        <f>AB360</f>
        <v>1513.56</v>
      </c>
      <c r="CZ360">
        <f>AF360</f>
        <v>83.1</v>
      </c>
      <c r="DA360">
        <f>AJ360</f>
        <v>17.07</v>
      </c>
      <c r="DB360">
        <f>ROUND((((ROUND(AT360*CZ360,2)*1.2)*1.25)*1.05),6)</f>
        <v>5.2290000000000001</v>
      </c>
      <c r="DC360">
        <f>ROUND((((ROUND(AT360*AG360,2)*1.2)*1.25)*1.05),6)</f>
        <v>0.78749999999999998</v>
      </c>
      <c r="DD360" t="s">
        <v>3</v>
      </c>
      <c r="DE360" t="s">
        <v>3</v>
      </c>
      <c r="DF360">
        <f t="shared" si="122"/>
        <v>0</v>
      </c>
      <c r="DG360">
        <f>ROUND(ROUND(AF360*AJ360,2)*CX360,2)</f>
        <v>178.73</v>
      </c>
      <c r="DH360">
        <f>ROUND(ROUND(AG360*AK360,2)*CX360,2)</f>
        <v>89.6</v>
      </c>
      <c r="DI360">
        <f t="shared" si="121"/>
        <v>0</v>
      </c>
      <c r="DJ360">
        <f>DG360</f>
        <v>178.73</v>
      </c>
      <c r="DK360">
        <v>0</v>
      </c>
      <c r="DL360" t="s">
        <v>1327</v>
      </c>
      <c r="DM360">
        <v>0</v>
      </c>
      <c r="DN360" t="s">
        <v>1319</v>
      </c>
      <c r="DO360">
        <v>12.62</v>
      </c>
    </row>
    <row r="361" spans="1:119" x14ac:dyDescent="0.2">
      <c r="A361">
        <f>ROW(Source!A440)</f>
        <v>440</v>
      </c>
      <c r="B361">
        <v>56661436</v>
      </c>
      <c r="C361">
        <v>56663617</v>
      </c>
      <c r="D361">
        <v>54767573</v>
      </c>
      <c r="E361">
        <v>1</v>
      </c>
      <c r="F361">
        <v>1</v>
      </c>
      <c r="G361">
        <v>1081</v>
      </c>
      <c r="H361">
        <v>2</v>
      </c>
      <c r="I361" t="s">
        <v>1328</v>
      </c>
      <c r="J361" t="s">
        <v>1329</v>
      </c>
      <c r="K361" t="s">
        <v>1330</v>
      </c>
      <c r="L361">
        <v>1368</v>
      </c>
      <c r="N361">
        <v>1011</v>
      </c>
      <c r="O361" t="s">
        <v>1323</v>
      </c>
      <c r="P361" t="s">
        <v>1323</v>
      </c>
      <c r="Q361">
        <v>1</v>
      </c>
      <c r="W361">
        <v>0</v>
      </c>
      <c r="X361">
        <v>-44940208</v>
      </c>
      <c r="Y361">
        <f>(((AT361*1.2)*1.25)*1.05)</f>
        <v>3.15E-2</v>
      </c>
      <c r="AA361">
        <v>0</v>
      </c>
      <c r="AB361">
        <v>2758.65</v>
      </c>
      <c r="AC361">
        <v>1017.92</v>
      </c>
      <c r="AD361">
        <v>0</v>
      </c>
      <c r="AE361">
        <v>0</v>
      </c>
      <c r="AF361">
        <v>179.17</v>
      </c>
      <c r="AG361">
        <v>16.93</v>
      </c>
      <c r="AH361">
        <v>0</v>
      </c>
      <c r="AI361">
        <v>1</v>
      </c>
      <c r="AJ361">
        <v>14.43</v>
      </c>
      <c r="AK361">
        <v>56.35</v>
      </c>
      <c r="AL361">
        <v>1</v>
      </c>
      <c r="AM361">
        <v>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0.02</v>
      </c>
      <c r="AU361" t="s">
        <v>32</v>
      </c>
      <c r="AV361">
        <v>0</v>
      </c>
      <c r="AW361">
        <v>2</v>
      </c>
      <c r="AX361">
        <v>56663626</v>
      </c>
      <c r="AY361">
        <v>1</v>
      </c>
      <c r="AZ361">
        <v>0</v>
      </c>
      <c r="BA361">
        <v>475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ROUND(Y361*Source!I440*DO361,9)</f>
        <v>1.0665899999999999</v>
      </c>
      <c r="CX361">
        <f>ROUND(Y361*Source!I440,9)</f>
        <v>6.3E-2</v>
      </c>
      <c r="CY361">
        <f>AB361</f>
        <v>2758.65</v>
      </c>
      <c r="CZ361">
        <f>AF361</f>
        <v>179.17</v>
      </c>
      <c r="DA361">
        <f>AJ361</f>
        <v>14.43</v>
      </c>
      <c r="DB361">
        <f>ROUND((((ROUND(AT361*CZ361,2)*1.2)*1.25)*1.05),6)</f>
        <v>5.6384999999999996</v>
      </c>
      <c r="DC361">
        <f>ROUND((((ROUND(AT361*AG361,2)*1.2)*1.25)*1.05),6)</f>
        <v>0.53549999999999998</v>
      </c>
      <c r="DD361" t="s">
        <v>3</v>
      </c>
      <c r="DE361" t="s">
        <v>3</v>
      </c>
      <c r="DF361">
        <f t="shared" si="122"/>
        <v>0</v>
      </c>
      <c r="DG361">
        <f>ROUND(ROUND(AF361*AJ361,2)*CX361,2)</f>
        <v>162.88</v>
      </c>
      <c r="DH361">
        <f>ROUND(ROUND(AG361*AK361,2)*CX361,2)</f>
        <v>60.1</v>
      </c>
      <c r="DI361">
        <f t="shared" si="121"/>
        <v>0</v>
      </c>
      <c r="DJ361">
        <f>DG361</f>
        <v>162.88</v>
      </c>
      <c r="DK361">
        <v>0</v>
      </c>
      <c r="DL361" t="s">
        <v>1327</v>
      </c>
      <c r="DM361">
        <v>0</v>
      </c>
      <c r="DN361" t="s">
        <v>1319</v>
      </c>
      <c r="DO361">
        <v>16.93</v>
      </c>
    </row>
    <row r="362" spans="1:119" x14ac:dyDescent="0.2">
      <c r="A362">
        <f>ROW(Source!A440)</f>
        <v>440</v>
      </c>
      <c r="B362">
        <v>56661436</v>
      </c>
      <c r="C362">
        <v>56663617</v>
      </c>
      <c r="D362">
        <v>54767653</v>
      </c>
      <c r="E362">
        <v>1</v>
      </c>
      <c r="F362">
        <v>1</v>
      </c>
      <c r="G362">
        <v>1081</v>
      </c>
      <c r="H362">
        <v>2</v>
      </c>
      <c r="I362" t="s">
        <v>1405</v>
      </c>
      <c r="J362" t="s">
        <v>1406</v>
      </c>
      <c r="K362" t="s">
        <v>1407</v>
      </c>
      <c r="L362">
        <v>1368</v>
      </c>
      <c r="N362">
        <v>1011</v>
      </c>
      <c r="O362" t="s">
        <v>1323</v>
      </c>
      <c r="P362" t="s">
        <v>1323</v>
      </c>
      <c r="Q362">
        <v>1</v>
      </c>
      <c r="W362">
        <v>0</v>
      </c>
      <c r="X362">
        <v>-597652516</v>
      </c>
      <c r="Y362">
        <f>(((AT362*1.2)*1.25)*1.05)</f>
        <v>3.9847499999999996</v>
      </c>
      <c r="AA362">
        <v>0</v>
      </c>
      <c r="AB362">
        <v>3.14</v>
      </c>
      <c r="AC362">
        <v>0</v>
      </c>
      <c r="AD362">
        <v>0</v>
      </c>
      <c r="AE362">
        <v>0</v>
      </c>
      <c r="AF362">
        <v>0.32</v>
      </c>
      <c r="AG362">
        <v>0</v>
      </c>
      <c r="AH362">
        <v>0</v>
      </c>
      <c r="AI362">
        <v>1</v>
      </c>
      <c r="AJ362">
        <v>9.19</v>
      </c>
      <c r="AK362">
        <v>1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2.5299999999999998</v>
      </c>
      <c r="AU362" t="s">
        <v>32</v>
      </c>
      <c r="AV362">
        <v>0</v>
      </c>
      <c r="AW362">
        <v>2</v>
      </c>
      <c r="AX362">
        <v>56663627</v>
      </c>
      <c r="AY362">
        <v>1</v>
      </c>
      <c r="AZ362">
        <v>0</v>
      </c>
      <c r="BA362">
        <v>476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f>ROUND(Y362*Source!I440*DO362,9)</f>
        <v>0</v>
      </c>
      <c r="CX362">
        <f>ROUND(Y362*Source!I440,9)</f>
        <v>7.9695</v>
      </c>
      <c r="CY362">
        <f>AB362</f>
        <v>3.14</v>
      </c>
      <c r="CZ362">
        <f>AF362</f>
        <v>0.32</v>
      </c>
      <c r="DA362">
        <f>AJ362</f>
        <v>9.19</v>
      </c>
      <c r="DB362">
        <f>ROUND((((ROUND(AT362*CZ362,2)*1.2)*1.25)*1.05),6)</f>
        <v>1.2757499999999999</v>
      </c>
      <c r="DC362">
        <f>ROUND((((ROUND(AT362*AG362,2)*1.2)*1.25)*1.05),6)</f>
        <v>0</v>
      </c>
      <c r="DD362" t="s">
        <v>3</v>
      </c>
      <c r="DE362" t="s">
        <v>3</v>
      </c>
      <c r="DF362">
        <f t="shared" si="122"/>
        <v>0</v>
      </c>
      <c r="DG362">
        <f>ROUND(ROUND(AF362*AJ362,2)*CX362,2)</f>
        <v>23.43</v>
      </c>
      <c r="DH362">
        <f t="shared" ref="DH362:DH373" si="123">ROUND(ROUND(AG362,2)*CX362,2)</f>
        <v>0</v>
      </c>
      <c r="DI362">
        <f t="shared" si="121"/>
        <v>0</v>
      </c>
      <c r="DJ362">
        <f>DG362</f>
        <v>23.43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ROW(Source!A440)</f>
        <v>440</v>
      </c>
      <c r="B363">
        <v>56661436</v>
      </c>
      <c r="C363">
        <v>56663617</v>
      </c>
      <c r="D363">
        <v>54739177</v>
      </c>
      <c r="E363">
        <v>1</v>
      </c>
      <c r="F363">
        <v>1</v>
      </c>
      <c r="G363">
        <v>1081</v>
      </c>
      <c r="H363">
        <v>3</v>
      </c>
      <c r="I363" t="s">
        <v>1408</v>
      </c>
      <c r="J363" t="s">
        <v>1409</v>
      </c>
      <c r="K363" t="s">
        <v>1410</v>
      </c>
      <c r="L363">
        <v>1346</v>
      </c>
      <c r="N363">
        <v>1009</v>
      </c>
      <c r="O363" t="s">
        <v>1171</v>
      </c>
      <c r="P363" t="s">
        <v>1171</v>
      </c>
      <c r="Q363">
        <v>1</v>
      </c>
      <c r="W363">
        <v>0</v>
      </c>
      <c r="X363">
        <v>1389232946</v>
      </c>
      <c r="Y363">
        <f>(((AT363*1)*1)*1)</f>
        <v>0.31</v>
      </c>
      <c r="AA363">
        <v>98.38</v>
      </c>
      <c r="AB363">
        <v>0</v>
      </c>
      <c r="AC363">
        <v>0</v>
      </c>
      <c r="AD363">
        <v>0</v>
      </c>
      <c r="AE363">
        <v>15.02</v>
      </c>
      <c r="AF363">
        <v>0</v>
      </c>
      <c r="AG363">
        <v>0</v>
      </c>
      <c r="AH363">
        <v>0</v>
      </c>
      <c r="AI363">
        <v>6.55</v>
      </c>
      <c r="AJ363">
        <v>1</v>
      </c>
      <c r="AK363">
        <v>1</v>
      </c>
      <c r="AL363">
        <v>1</v>
      </c>
      <c r="AM363">
        <v>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0.31</v>
      </c>
      <c r="AU363" t="s">
        <v>105</v>
      </c>
      <c r="AV363">
        <v>0</v>
      </c>
      <c r="AW363">
        <v>2</v>
      </c>
      <c r="AX363">
        <v>56663628</v>
      </c>
      <c r="AY363">
        <v>1</v>
      </c>
      <c r="AZ363">
        <v>0</v>
      </c>
      <c r="BA363">
        <v>477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ROUND(Y363*Source!I440,9)</f>
        <v>0.62</v>
      </c>
      <c r="CY363">
        <f>AA363</f>
        <v>98.38</v>
      </c>
      <c r="CZ363">
        <f>AE363</f>
        <v>15.02</v>
      </c>
      <c r="DA363">
        <f>AI363</f>
        <v>6.55</v>
      </c>
      <c r="DB363">
        <f>ROUND((((ROUND(AT363*CZ363,2)*1)*1)*1),6)</f>
        <v>4.66</v>
      </c>
      <c r="DC363">
        <f>ROUND((((ROUND(AT363*AG363,2)*1)*1)*1),6)</f>
        <v>0</v>
      </c>
      <c r="DD363" t="s">
        <v>3</v>
      </c>
      <c r="DE363" t="s">
        <v>3</v>
      </c>
      <c r="DF363">
        <f>ROUND(ROUND(AE363*AI363,2)*CX363,2)</f>
        <v>61</v>
      </c>
      <c r="DG363">
        <f t="shared" ref="DG363:DG373" si="124">ROUND(ROUND(AF363,2)*CX363,2)</f>
        <v>0</v>
      </c>
      <c r="DH363">
        <f t="shared" si="123"/>
        <v>0</v>
      </c>
      <c r="DI363">
        <f t="shared" si="121"/>
        <v>0</v>
      </c>
      <c r="DJ363">
        <f>DF363</f>
        <v>61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ROW(Source!A440)</f>
        <v>440</v>
      </c>
      <c r="B364">
        <v>56661436</v>
      </c>
      <c r="C364">
        <v>56663617</v>
      </c>
      <c r="D364">
        <v>54737318</v>
      </c>
      <c r="E364">
        <v>1</v>
      </c>
      <c r="F364">
        <v>1</v>
      </c>
      <c r="G364">
        <v>1081</v>
      </c>
      <c r="H364">
        <v>3</v>
      </c>
      <c r="I364" t="s">
        <v>1269</v>
      </c>
      <c r="J364" t="s">
        <v>1271</v>
      </c>
      <c r="K364" t="s">
        <v>1270</v>
      </c>
      <c r="L364">
        <v>1348</v>
      </c>
      <c r="N364">
        <v>1009</v>
      </c>
      <c r="O364" t="s">
        <v>547</v>
      </c>
      <c r="P364" t="s">
        <v>547</v>
      </c>
      <c r="Q364">
        <v>1000</v>
      </c>
      <c r="W364">
        <v>0</v>
      </c>
      <c r="X364">
        <v>-268464753</v>
      </c>
      <c r="Y364">
        <f>(((AT364*1)*1)*1)</f>
        <v>1.2E-4</v>
      </c>
      <c r="AA364">
        <v>121682.99</v>
      </c>
      <c r="AB364">
        <v>0</v>
      </c>
      <c r="AC364">
        <v>0</v>
      </c>
      <c r="AD364">
        <v>0</v>
      </c>
      <c r="AE364">
        <v>17868.28</v>
      </c>
      <c r="AF364">
        <v>0</v>
      </c>
      <c r="AG364">
        <v>0</v>
      </c>
      <c r="AH364">
        <v>0</v>
      </c>
      <c r="AI364">
        <v>6.81</v>
      </c>
      <c r="AJ364">
        <v>1</v>
      </c>
      <c r="AK364">
        <v>1</v>
      </c>
      <c r="AL364">
        <v>1</v>
      </c>
      <c r="AM364">
        <v>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1.2E-4</v>
      </c>
      <c r="AU364" t="s">
        <v>105</v>
      </c>
      <c r="AV364">
        <v>0</v>
      </c>
      <c r="AW364">
        <v>2</v>
      </c>
      <c r="AX364">
        <v>56663629</v>
      </c>
      <c r="AY364">
        <v>1</v>
      </c>
      <c r="AZ364">
        <v>0</v>
      </c>
      <c r="BA364">
        <v>478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ROUND(Y364*Source!I440,9)</f>
        <v>2.4000000000000001E-4</v>
      </c>
      <c r="CY364">
        <f>AA364</f>
        <v>121682.99</v>
      </c>
      <c r="CZ364">
        <f>AE364</f>
        <v>17868.28</v>
      </c>
      <c r="DA364">
        <f>AI364</f>
        <v>6.81</v>
      </c>
      <c r="DB364">
        <f>ROUND((((ROUND(AT364*CZ364,2)*1)*1)*1),6)</f>
        <v>2.14</v>
      </c>
      <c r="DC364">
        <f>ROUND((((ROUND(AT364*AG364,2)*1)*1)*1),6)</f>
        <v>0</v>
      </c>
      <c r="DD364" t="s">
        <v>3</v>
      </c>
      <c r="DE364" t="s">
        <v>3</v>
      </c>
      <c r="DF364">
        <f>ROUND(ROUND(AE364*AI364,2)*CX364,2)</f>
        <v>29.2</v>
      </c>
      <c r="DG364">
        <f t="shared" si="124"/>
        <v>0</v>
      </c>
      <c r="DH364">
        <f t="shared" si="123"/>
        <v>0</v>
      </c>
      <c r="DI364">
        <f t="shared" si="121"/>
        <v>0</v>
      </c>
      <c r="DJ364">
        <f>DF364</f>
        <v>29.2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ROW(Source!A531)</f>
        <v>531</v>
      </c>
      <c r="B365">
        <v>56661434</v>
      </c>
      <c r="C365">
        <v>56663658</v>
      </c>
      <c r="D365">
        <v>54702434</v>
      </c>
      <c r="E365">
        <v>1081</v>
      </c>
      <c r="F365">
        <v>1</v>
      </c>
      <c r="G365">
        <v>1081</v>
      </c>
      <c r="H365">
        <v>1</v>
      </c>
      <c r="I365" t="s">
        <v>1317</v>
      </c>
      <c r="J365" t="s">
        <v>3</v>
      </c>
      <c r="K365" t="s">
        <v>1318</v>
      </c>
      <c r="L365">
        <v>1191</v>
      </c>
      <c r="N365">
        <v>1013</v>
      </c>
      <c r="O365" t="s">
        <v>1319</v>
      </c>
      <c r="P365" t="s">
        <v>1319</v>
      </c>
      <c r="Q365">
        <v>1</v>
      </c>
      <c r="W365">
        <v>0</v>
      </c>
      <c r="X365">
        <v>476480486</v>
      </c>
      <c r="Y365">
        <f>((AT365*1.15)*1.05)</f>
        <v>4.8541499999999997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4.0199999999999996</v>
      </c>
      <c r="AU365" t="s">
        <v>542</v>
      </c>
      <c r="AV365">
        <v>1</v>
      </c>
      <c r="AW365">
        <v>2</v>
      </c>
      <c r="AX365">
        <v>56663667</v>
      </c>
      <c r="AY365">
        <v>1</v>
      </c>
      <c r="AZ365">
        <v>0</v>
      </c>
      <c r="BA365">
        <v>481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U365">
        <f>ROUND(AT365*Source!I531*AH365*AL365,2)</f>
        <v>0</v>
      </c>
      <c r="CV365">
        <f>ROUND(Y365*Source!I531,9)</f>
        <v>383.47784999999999</v>
      </c>
      <c r="CW365">
        <v>0</v>
      </c>
      <c r="CX365">
        <f>ROUND(Y365*Source!I531,9)</f>
        <v>383.47784999999999</v>
      </c>
      <c r="CY365">
        <f>AD365</f>
        <v>0</v>
      </c>
      <c r="CZ365">
        <f>AH365</f>
        <v>0</v>
      </c>
      <c r="DA365">
        <f>AL365</f>
        <v>1</v>
      </c>
      <c r="DB365">
        <f>ROUND(((ROUND(AT365*CZ365,2)*1.15)*1.05),6)</f>
        <v>0</v>
      </c>
      <c r="DC365">
        <f>ROUND(((ROUND(AT365*AG365,2)*1.15)*1.05),6)</f>
        <v>0</v>
      </c>
      <c r="DD365" t="s">
        <v>3</v>
      </c>
      <c r="DE365" t="s">
        <v>3</v>
      </c>
      <c r="DF365">
        <f t="shared" ref="DF365:DF375" si="125">ROUND(ROUND(AE365,2)*CX365,2)</f>
        <v>0</v>
      </c>
      <c r="DG365">
        <f t="shared" si="124"/>
        <v>0</v>
      </c>
      <c r="DH365">
        <f t="shared" si="123"/>
        <v>0</v>
      </c>
      <c r="DI365">
        <f t="shared" si="121"/>
        <v>0</v>
      </c>
      <c r="DJ365">
        <f>DI365</f>
        <v>0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ROW(Source!A531)</f>
        <v>531</v>
      </c>
      <c r="B366">
        <v>56661434</v>
      </c>
      <c r="C366">
        <v>56663658</v>
      </c>
      <c r="D366">
        <v>54768339</v>
      </c>
      <c r="E366">
        <v>1</v>
      </c>
      <c r="F366">
        <v>1</v>
      </c>
      <c r="G366">
        <v>1081</v>
      </c>
      <c r="H366">
        <v>2</v>
      </c>
      <c r="I366" t="s">
        <v>1324</v>
      </c>
      <c r="J366" t="s">
        <v>1325</v>
      </c>
      <c r="K366" t="s">
        <v>1326</v>
      </c>
      <c r="L366">
        <v>1368</v>
      </c>
      <c r="N366">
        <v>1011</v>
      </c>
      <c r="O366" t="s">
        <v>1323</v>
      </c>
      <c r="P366" t="s">
        <v>1323</v>
      </c>
      <c r="Q366">
        <v>1</v>
      </c>
      <c r="W366">
        <v>0</v>
      </c>
      <c r="X366">
        <v>874612079</v>
      </c>
      <c r="Y366">
        <f>((AT366*1.25)*1.05)</f>
        <v>1.3125000000000001E-2</v>
      </c>
      <c r="AA366">
        <v>0</v>
      </c>
      <c r="AB366">
        <v>88.67</v>
      </c>
      <c r="AC366">
        <v>13.47</v>
      </c>
      <c r="AD366">
        <v>0</v>
      </c>
      <c r="AE366">
        <v>0</v>
      </c>
      <c r="AF366">
        <v>83.1</v>
      </c>
      <c r="AG366">
        <v>12.62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0.01</v>
      </c>
      <c r="AU366" t="s">
        <v>541</v>
      </c>
      <c r="AV366">
        <v>0</v>
      </c>
      <c r="AW366">
        <v>2</v>
      </c>
      <c r="AX366">
        <v>56663668</v>
      </c>
      <c r="AY366">
        <v>1</v>
      </c>
      <c r="AZ366">
        <v>0</v>
      </c>
      <c r="BA366">
        <v>482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f>ROUND(Y366*Source!I531*DO366,9)</f>
        <v>13.0853625</v>
      </c>
      <c r="CX366">
        <f>ROUND(Y366*Source!I531,9)</f>
        <v>1.036875</v>
      </c>
      <c r="CY366">
        <f>AB366</f>
        <v>88.67</v>
      </c>
      <c r="CZ366">
        <f>AF366</f>
        <v>83.1</v>
      </c>
      <c r="DA366">
        <f>AJ366</f>
        <v>1</v>
      </c>
      <c r="DB366">
        <f>ROUND(((ROUND(AT366*CZ366,2)*1.25)*1.05),6)</f>
        <v>1.089375</v>
      </c>
      <c r="DC366">
        <f>ROUND(((ROUND(AT366*AG366,2)*1.25)*1.05),6)</f>
        <v>0.170625</v>
      </c>
      <c r="DD366" t="s">
        <v>3</v>
      </c>
      <c r="DE366" t="s">
        <v>3</v>
      </c>
      <c r="DF366">
        <f t="shared" si="125"/>
        <v>0</v>
      </c>
      <c r="DG366">
        <f t="shared" si="124"/>
        <v>86.16</v>
      </c>
      <c r="DH366">
        <f t="shared" si="123"/>
        <v>13.09</v>
      </c>
      <c r="DI366">
        <f t="shared" si="121"/>
        <v>0</v>
      </c>
      <c r="DJ366">
        <f>DG366</f>
        <v>86.16</v>
      </c>
      <c r="DK366">
        <v>0</v>
      </c>
      <c r="DL366" t="s">
        <v>1327</v>
      </c>
      <c r="DM366">
        <v>0</v>
      </c>
      <c r="DN366" t="s">
        <v>1319</v>
      </c>
      <c r="DO366">
        <v>12.62</v>
      </c>
    </row>
    <row r="367" spans="1:119" x14ac:dyDescent="0.2">
      <c r="A367">
        <f>ROW(Source!A531)</f>
        <v>531</v>
      </c>
      <c r="B367">
        <v>56661434</v>
      </c>
      <c r="C367">
        <v>56663658</v>
      </c>
      <c r="D367">
        <v>54767653</v>
      </c>
      <c r="E367">
        <v>1</v>
      </c>
      <c r="F367">
        <v>1</v>
      </c>
      <c r="G367">
        <v>1081</v>
      </c>
      <c r="H367">
        <v>2</v>
      </c>
      <c r="I367" t="s">
        <v>1405</v>
      </c>
      <c r="J367" t="s">
        <v>1406</v>
      </c>
      <c r="K367" t="s">
        <v>1407</v>
      </c>
      <c r="L367">
        <v>1368</v>
      </c>
      <c r="N367">
        <v>1011</v>
      </c>
      <c r="O367" t="s">
        <v>1323</v>
      </c>
      <c r="P367" t="s">
        <v>1323</v>
      </c>
      <c r="Q367">
        <v>1</v>
      </c>
      <c r="W367">
        <v>0</v>
      </c>
      <c r="X367">
        <v>-597652516</v>
      </c>
      <c r="Y367">
        <f>((AT367*1.25)*1.05)</f>
        <v>1.3256250000000001</v>
      </c>
      <c r="AA367">
        <v>0</v>
      </c>
      <c r="AB367">
        <v>0.34</v>
      </c>
      <c r="AC367">
        <v>0</v>
      </c>
      <c r="AD367">
        <v>0</v>
      </c>
      <c r="AE367">
        <v>0</v>
      </c>
      <c r="AF367">
        <v>0.32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1.01</v>
      </c>
      <c r="AU367" t="s">
        <v>541</v>
      </c>
      <c r="AV367">
        <v>0</v>
      </c>
      <c r="AW367">
        <v>2</v>
      </c>
      <c r="AX367">
        <v>56663669</v>
      </c>
      <c r="AY367">
        <v>1</v>
      </c>
      <c r="AZ367">
        <v>0</v>
      </c>
      <c r="BA367">
        <v>483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ROUND(Y367*Source!I531*DO367,9)</f>
        <v>0</v>
      </c>
      <c r="CX367">
        <f>ROUND(Y367*Source!I531,9)</f>
        <v>104.72437499999999</v>
      </c>
      <c r="CY367">
        <f>AB367</f>
        <v>0.34</v>
      </c>
      <c r="CZ367">
        <f>AF367</f>
        <v>0.32</v>
      </c>
      <c r="DA367">
        <f>AJ367</f>
        <v>1</v>
      </c>
      <c r="DB367">
        <f>ROUND(((ROUND(AT367*CZ367,2)*1.25)*1.05),6)</f>
        <v>0.42</v>
      </c>
      <c r="DC367">
        <f>ROUND(((ROUND(AT367*AG367,2)*1.25)*1.05),6)</f>
        <v>0</v>
      </c>
      <c r="DD367" t="s">
        <v>3</v>
      </c>
      <c r="DE367" t="s">
        <v>3</v>
      </c>
      <c r="DF367">
        <f t="shared" si="125"/>
        <v>0</v>
      </c>
      <c r="DG367">
        <f t="shared" si="124"/>
        <v>33.51</v>
      </c>
      <c r="DH367">
        <f t="shared" si="123"/>
        <v>0</v>
      </c>
      <c r="DI367">
        <f t="shared" si="121"/>
        <v>0</v>
      </c>
      <c r="DJ367">
        <f>DG367</f>
        <v>33.51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ROW(Source!A531)</f>
        <v>531</v>
      </c>
      <c r="B368">
        <v>56661434</v>
      </c>
      <c r="C368">
        <v>56663658</v>
      </c>
      <c r="D368">
        <v>54739177</v>
      </c>
      <c r="E368">
        <v>1</v>
      </c>
      <c r="F368">
        <v>1</v>
      </c>
      <c r="G368">
        <v>1081</v>
      </c>
      <c r="H368">
        <v>3</v>
      </c>
      <c r="I368" t="s">
        <v>1408</v>
      </c>
      <c r="J368" t="s">
        <v>1409</v>
      </c>
      <c r="K368" t="s">
        <v>1410</v>
      </c>
      <c r="L368">
        <v>1346</v>
      </c>
      <c r="N368">
        <v>1009</v>
      </c>
      <c r="O368" t="s">
        <v>1171</v>
      </c>
      <c r="P368" t="s">
        <v>1171</v>
      </c>
      <c r="Q368">
        <v>1</v>
      </c>
      <c r="W368">
        <v>0</v>
      </c>
      <c r="X368">
        <v>1389232946</v>
      </c>
      <c r="Y368">
        <f>((AT368*1)*1)</f>
        <v>0.16</v>
      </c>
      <c r="AA368">
        <v>15.02</v>
      </c>
      <c r="AB368">
        <v>0</v>
      </c>
      <c r="AC368">
        <v>0</v>
      </c>
      <c r="AD368">
        <v>0</v>
      </c>
      <c r="AE368">
        <v>15.02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0.16</v>
      </c>
      <c r="AU368" t="s">
        <v>31</v>
      </c>
      <c r="AV368">
        <v>0</v>
      </c>
      <c r="AW368">
        <v>2</v>
      </c>
      <c r="AX368">
        <v>56663670</v>
      </c>
      <c r="AY368">
        <v>1</v>
      </c>
      <c r="AZ368">
        <v>0</v>
      </c>
      <c r="BA368">
        <v>484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ROUND(Y368*Source!I531,9)</f>
        <v>12.64</v>
      </c>
      <c r="CY368">
        <f>AA368</f>
        <v>15.02</v>
      </c>
      <c r="CZ368">
        <f>AE368</f>
        <v>15.02</v>
      </c>
      <c r="DA368">
        <f>AI368</f>
        <v>1</v>
      </c>
      <c r="DB368">
        <f>ROUND(((ROUND(AT368*CZ368,2)*1)*1),6)</f>
        <v>2.4</v>
      </c>
      <c r="DC368">
        <f>ROUND(((ROUND(AT368*AG368,2)*1)*1),6)</f>
        <v>0</v>
      </c>
      <c r="DD368" t="s">
        <v>3</v>
      </c>
      <c r="DE368" t="s">
        <v>3</v>
      </c>
      <c r="DF368">
        <f t="shared" si="125"/>
        <v>189.85</v>
      </c>
      <c r="DG368">
        <f t="shared" si="124"/>
        <v>0</v>
      </c>
      <c r="DH368">
        <f t="shared" si="123"/>
        <v>0</v>
      </c>
      <c r="DI368">
        <f t="shared" si="121"/>
        <v>0</v>
      </c>
      <c r="DJ368">
        <f>DF368</f>
        <v>189.85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ROW(Source!A531)</f>
        <v>531</v>
      </c>
      <c r="B369">
        <v>56661434</v>
      </c>
      <c r="C369">
        <v>56663658</v>
      </c>
      <c r="D369">
        <v>54737521</v>
      </c>
      <c r="E369">
        <v>1</v>
      </c>
      <c r="F369">
        <v>1</v>
      </c>
      <c r="G369">
        <v>1081</v>
      </c>
      <c r="H369">
        <v>3</v>
      </c>
      <c r="I369" t="s">
        <v>1411</v>
      </c>
      <c r="J369" t="s">
        <v>1412</v>
      </c>
      <c r="K369" t="s">
        <v>1413</v>
      </c>
      <c r="L369">
        <v>1302</v>
      </c>
      <c r="N369">
        <v>1003</v>
      </c>
      <c r="O369" t="s">
        <v>1414</v>
      </c>
      <c r="P369" t="s">
        <v>1414</v>
      </c>
      <c r="Q369">
        <v>10</v>
      </c>
      <c r="W369">
        <v>0</v>
      </c>
      <c r="X369">
        <v>557045828</v>
      </c>
      <c r="Y369">
        <f>((AT369*1)*1)</f>
        <v>0.93</v>
      </c>
      <c r="AA369">
        <v>9.6999999999999993</v>
      </c>
      <c r="AB369">
        <v>0</v>
      </c>
      <c r="AC369">
        <v>0</v>
      </c>
      <c r="AD369">
        <v>0</v>
      </c>
      <c r="AE369">
        <v>9.6999999999999993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-2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0.93</v>
      </c>
      <c r="AU369" t="s">
        <v>31</v>
      </c>
      <c r="AV369">
        <v>0</v>
      </c>
      <c r="AW369">
        <v>2</v>
      </c>
      <c r="AX369">
        <v>56663671</v>
      </c>
      <c r="AY369">
        <v>1</v>
      </c>
      <c r="AZ369">
        <v>0</v>
      </c>
      <c r="BA369">
        <v>485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ROUND(Y369*Source!I531,9)</f>
        <v>73.47</v>
      </c>
      <c r="CY369">
        <f>AA369</f>
        <v>9.6999999999999993</v>
      </c>
      <c r="CZ369">
        <f>AE369</f>
        <v>9.6999999999999993</v>
      </c>
      <c r="DA369">
        <f>AI369</f>
        <v>1</v>
      </c>
      <c r="DB369">
        <f>ROUND(((ROUND(AT369*CZ369,2)*1)*1),6)</f>
        <v>9.02</v>
      </c>
      <c r="DC369">
        <f>ROUND(((ROUND(AT369*AG369,2)*1)*1),6)</f>
        <v>0</v>
      </c>
      <c r="DD369" t="s">
        <v>3</v>
      </c>
      <c r="DE369" t="s">
        <v>3</v>
      </c>
      <c r="DF369">
        <f t="shared" si="125"/>
        <v>712.66</v>
      </c>
      <c r="DG369">
        <f t="shared" si="124"/>
        <v>0</v>
      </c>
      <c r="DH369">
        <f t="shared" si="123"/>
        <v>0</v>
      </c>
      <c r="DI369">
        <f t="shared" si="121"/>
        <v>0</v>
      </c>
      <c r="DJ369">
        <f>DF369</f>
        <v>712.66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ROW(Source!A531)</f>
        <v>531</v>
      </c>
      <c r="B370">
        <v>56661434</v>
      </c>
      <c r="C370">
        <v>56663658</v>
      </c>
      <c r="D370">
        <v>54739920</v>
      </c>
      <c r="E370">
        <v>1</v>
      </c>
      <c r="F370">
        <v>1</v>
      </c>
      <c r="G370">
        <v>1081</v>
      </c>
      <c r="H370">
        <v>3</v>
      </c>
      <c r="I370" t="s">
        <v>1415</v>
      </c>
      <c r="J370" t="s">
        <v>1416</v>
      </c>
      <c r="K370" t="s">
        <v>1417</v>
      </c>
      <c r="L370">
        <v>1348</v>
      </c>
      <c r="N370">
        <v>1009</v>
      </c>
      <c r="O370" t="s">
        <v>547</v>
      </c>
      <c r="P370" t="s">
        <v>547</v>
      </c>
      <c r="Q370">
        <v>1000</v>
      </c>
      <c r="W370">
        <v>0</v>
      </c>
      <c r="X370">
        <v>751670598</v>
      </c>
      <c r="Y370">
        <f>((AT370*1)*1)</f>
        <v>1.2999999999999999E-4</v>
      </c>
      <c r="AA370">
        <v>20338.310000000001</v>
      </c>
      <c r="AB370">
        <v>0</v>
      </c>
      <c r="AC370">
        <v>0</v>
      </c>
      <c r="AD370">
        <v>0</v>
      </c>
      <c r="AE370">
        <v>20338.310000000001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1.2999999999999999E-4</v>
      </c>
      <c r="AU370" t="s">
        <v>31</v>
      </c>
      <c r="AV370">
        <v>0</v>
      </c>
      <c r="AW370">
        <v>2</v>
      </c>
      <c r="AX370">
        <v>56663672</v>
      </c>
      <c r="AY370">
        <v>1</v>
      </c>
      <c r="AZ370">
        <v>0</v>
      </c>
      <c r="BA370">
        <v>486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ROUND(Y370*Source!I531,9)</f>
        <v>1.027E-2</v>
      </c>
      <c r="CY370">
        <f>AA370</f>
        <v>20338.310000000001</v>
      </c>
      <c r="CZ370">
        <f>AE370</f>
        <v>20338.310000000001</v>
      </c>
      <c r="DA370">
        <f>AI370</f>
        <v>1</v>
      </c>
      <c r="DB370">
        <f>ROUND(((ROUND(AT370*CZ370,2)*1)*1),6)</f>
        <v>2.64</v>
      </c>
      <c r="DC370">
        <f>ROUND(((ROUND(AT370*AG370,2)*1)*1),6)</f>
        <v>0</v>
      </c>
      <c r="DD370" t="s">
        <v>3</v>
      </c>
      <c r="DE370" t="s">
        <v>3</v>
      </c>
      <c r="DF370">
        <f t="shared" si="125"/>
        <v>208.87</v>
      </c>
      <c r="DG370">
        <f t="shared" si="124"/>
        <v>0</v>
      </c>
      <c r="DH370">
        <f t="shared" si="123"/>
        <v>0</v>
      </c>
      <c r="DI370">
        <f t="shared" si="121"/>
        <v>0</v>
      </c>
      <c r="DJ370">
        <f>DF370</f>
        <v>208.87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ROW(Source!A531)</f>
        <v>531</v>
      </c>
      <c r="B371">
        <v>56661434</v>
      </c>
      <c r="C371">
        <v>56663658</v>
      </c>
      <c r="D371">
        <v>54737321</v>
      </c>
      <c r="E371">
        <v>1</v>
      </c>
      <c r="F371">
        <v>1</v>
      </c>
      <c r="G371">
        <v>1081</v>
      </c>
      <c r="H371">
        <v>3</v>
      </c>
      <c r="I371" t="s">
        <v>545</v>
      </c>
      <c r="J371" t="s">
        <v>548</v>
      </c>
      <c r="K371" t="s">
        <v>546</v>
      </c>
      <c r="L371">
        <v>1348</v>
      </c>
      <c r="N371">
        <v>1009</v>
      </c>
      <c r="O371" t="s">
        <v>547</v>
      </c>
      <c r="P371" t="s">
        <v>547</v>
      </c>
      <c r="Q371">
        <v>1000</v>
      </c>
      <c r="W371">
        <v>0</v>
      </c>
      <c r="X371">
        <v>1706974629</v>
      </c>
      <c r="Y371">
        <f>AT371</f>
        <v>1.8000000000000001E-4</v>
      </c>
      <c r="AA371">
        <v>22524.65</v>
      </c>
      <c r="AB371">
        <v>0</v>
      </c>
      <c r="AC371">
        <v>0</v>
      </c>
      <c r="AD371">
        <v>0</v>
      </c>
      <c r="AE371">
        <v>22524.65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1.8000000000000001E-4</v>
      </c>
      <c r="AU371" t="s">
        <v>3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ROUND(Y371*Source!I531,9)</f>
        <v>1.422E-2</v>
      </c>
      <c r="CY371">
        <f>AA371</f>
        <v>22524.65</v>
      </c>
      <c r="CZ371">
        <f>AE371</f>
        <v>22524.65</v>
      </c>
      <c r="DA371">
        <f>AI371</f>
        <v>1</v>
      </c>
      <c r="DB371">
        <f>ROUND(ROUND(AT371*CZ371,2),6)</f>
        <v>4.05</v>
      </c>
      <c r="DC371">
        <f>ROUND(ROUND(AT371*AG371,2),6)</f>
        <v>0</v>
      </c>
      <c r="DD371" t="s">
        <v>3</v>
      </c>
      <c r="DE371" t="s">
        <v>3</v>
      </c>
      <c r="DF371">
        <f t="shared" si="125"/>
        <v>320.3</v>
      </c>
      <c r="DG371">
        <f t="shared" si="124"/>
        <v>0</v>
      </c>
      <c r="DH371">
        <f t="shared" si="123"/>
        <v>0</v>
      </c>
      <c r="DI371">
        <f t="shared" si="121"/>
        <v>0</v>
      </c>
      <c r="DJ371">
        <f>DF371</f>
        <v>320.3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ROW(Source!A531)</f>
        <v>531</v>
      </c>
      <c r="B372">
        <v>56661434</v>
      </c>
      <c r="C372">
        <v>56663658</v>
      </c>
      <c r="D372">
        <v>54752643</v>
      </c>
      <c r="E372">
        <v>1</v>
      </c>
      <c r="F372">
        <v>1</v>
      </c>
      <c r="G372">
        <v>1081</v>
      </c>
      <c r="H372">
        <v>3</v>
      </c>
      <c r="I372" t="s">
        <v>1418</v>
      </c>
      <c r="J372" t="s">
        <v>1419</v>
      </c>
      <c r="K372" t="s">
        <v>1420</v>
      </c>
      <c r="L372">
        <v>1301</v>
      </c>
      <c r="N372">
        <v>1003</v>
      </c>
      <c r="O372" t="s">
        <v>672</v>
      </c>
      <c r="P372" t="s">
        <v>672</v>
      </c>
      <c r="Q372">
        <v>1</v>
      </c>
      <c r="W372">
        <v>0</v>
      </c>
      <c r="X372">
        <v>1949386481</v>
      </c>
      <c r="Y372">
        <f>((AT372*1)*1)</f>
        <v>0.39</v>
      </c>
      <c r="AA372">
        <v>25.73</v>
      </c>
      <c r="AB372">
        <v>0</v>
      </c>
      <c r="AC372">
        <v>0</v>
      </c>
      <c r="AD372">
        <v>0</v>
      </c>
      <c r="AE372">
        <v>25.73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0.39</v>
      </c>
      <c r="AU372" t="s">
        <v>31</v>
      </c>
      <c r="AV372">
        <v>0</v>
      </c>
      <c r="AW372">
        <v>2</v>
      </c>
      <c r="AX372">
        <v>56663673</v>
      </c>
      <c r="AY372">
        <v>1</v>
      </c>
      <c r="AZ372">
        <v>0</v>
      </c>
      <c r="BA372">
        <v>487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ROUND(Y372*Source!I531,9)</f>
        <v>30.81</v>
      </c>
      <c r="CY372">
        <f>AA372</f>
        <v>25.73</v>
      </c>
      <c r="CZ372">
        <f>AE372</f>
        <v>25.73</v>
      </c>
      <c r="DA372">
        <f>AI372</f>
        <v>1</v>
      </c>
      <c r="DB372">
        <f>ROUND(((ROUND(AT372*CZ372,2)*1)*1),6)</f>
        <v>10.029999999999999</v>
      </c>
      <c r="DC372">
        <f>ROUND(((ROUND(AT372*AG372,2)*1)*1),6)</f>
        <v>0</v>
      </c>
      <c r="DD372" t="s">
        <v>3</v>
      </c>
      <c r="DE372" t="s">
        <v>3</v>
      </c>
      <c r="DF372">
        <f t="shared" si="125"/>
        <v>792.74</v>
      </c>
      <c r="DG372">
        <f t="shared" si="124"/>
        <v>0</v>
      </c>
      <c r="DH372">
        <f t="shared" si="123"/>
        <v>0</v>
      </c>
      <c r="DI372">
        <f t="shared" si="121"/>
        <v>0</v>
      </c>
      <c r="DJ372">
        <f>DF372</f>
        <v>792.74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ROW(Source!A532)</f>
        <v>532</v>
      </c>
      <c r="B373">
        <v>56661436</v>
      </c>
      <c r="C373">
        <v>56663658</v>
      </c>
      <c r="D373">
        <v>54702434</v>
      </c>
      <c r="E373">
        <v>1081</v>
      </c>
      <c r="F373">
        <v>1</v>
      </c>
      <c r="G373">
        <v>1081</v>
      </c>
      <c r="H373">
        <v>1</v>
      </c>
      <c r="I373" t="s">
        <v>1317</v>
      </c>
      <c r="J373" t="s">
        <v>3</v>
      </c>
      <c r="K373" t="s">
        <v>1318</v>
      </c>
      <c r="L373">
        <v>1191</v>
      </c>
      <c r="N373">
        <v>1013</v>
      </c>
      <c r="O373" t="s">
        <v>1319</v>
      </c>
      <c r="P373" t="s">
        <v>1319</v>
      </c>
      <c r="Q373">
        <v>1</v>
      </c>
      <c r="W373">
        <v>0</v>
      </c>
      <c r="X373">
        <v>476480486</v>
      </c>
      <c r="Y373">
        <f>((AT373*1.15)*1.05)</f>
        <v>4.8541499999999997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5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4.0199999999999996</v>
      </c>
      <c r="AU373" t="s">
        <v>542</v>
      </c>
      <c r="AV373">
        <v>1</v>
      </c>
      <c r="AW373">
        <v>2</v>
      </c>
      <c r="AX373">
        <v>56663667</v>
      </c>
      <c r="AY373">
        <v>1</v>
      </c>
      <c r="AZ373">
        <v>0</v>
      </c>
      <c r="BA373">
        <v>491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U373">
        <f>ROUND(AT373*Source!I532*AH373*AL373,2)</f>
        <v>0</v>
      </c>
      <c r="CV373">
        <f>ROUND(Y373*Source!I532,9)</f>
        <v>383.47784999999999</v>
      </c>
      <c r="CW373">
        <v>0</v>
      </c>
      <c r="CX373">
        <f>ROUND(Y373*Source!I532,9)</f>
        <v>383.47784999999999</v>
      </c>
      <c r="CY373">
        <f>AD373</f>
        <v>0</v>
      </c>
      <c r="CZ373">
        <f>AH373</f>
        <v>0</v>
      </c>
      <c r="DA373">
        <f>AL373</f>
        <v>1</v>
      </c>
      <c r="DB373">
        <f>ROUND(((ROUND(AT373*CZ373,2)*1.15)*1.05),6)</f>
        <v>0</v>
      </c>
      <c r="DC373">
        <f>ROUND(((ROUND(AT373*AG373,2)*1.15)*1.05),6)</f>
        <v>0</v>
      </c>
      <c r="DD373" t="s">
        <v>3</v>
      </c>
      <c r="DE373" t="s">
        <v>3</v>
      </c>
      <c r="DF373">
        <f t="shared" si="125"/>
        <v>0</v>
      </c>
      <c r="DG373">
        <f t="shared" si="124"/>
        <v>0</v>
      </c>
      <c r="DH373">
        <f t="shared" si="123"/>
        <v>0</v>
      </c>
      <c r="DI373">
        <f t="shared" si="121"/>
        <v>0</v>
      </c>
      <c r="DJ373">
        <f>DI373</f>
        <v>0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ROW(Source!A532)</f>
        <v>532</v>
      </c>
      <c r="B374">
        <v>56661436</v>
      </c>
      <c r="C374">
        <v>56663658</v>
      </c>
      <c r="D374">
        <v>54768339</v>
      </c>
      <c r="E374">
        <v>1</v>
      </c>
      <c r="F374">
        <v>1</v>
      </c>
      <c r="G374">
        <v>1081</v>
      </c>
      <c r="H374">
        <v>2</v>
      </c>
      <c r="I374" t="s">
        <v>1324</v>
      </c>
      <c r="J374" t="s">
        <v>1325</v>
      </c>
      <c r="K374" t="s">
        <v>1326</v>
      </c>
      <c r="L374">
        <v>1368</v>
      </c>
      <c r="N374">
        <v>1011</v>
      </c>
      <c r="O374" t="s">
        <v>1323</v>
      </c>
      <c r="P374" t="s">
        <v>1323</v>
      </c>
      <c r="Q374">
        <v>1</v>
      </c>
      <c r="W374">
        <v>0</v>
      </c>
      <c r="X374">
        <v>874612079</v>
      </c>
      <c r="Y374">
        <f>((AT374*1.25)*1.05)</f>
        <v>1.3125000000000001E-2</v>
      </c>
      <c r="AA374">
        <v>0</v>
      </c>
      <c r="AB374">
        <v>1513.56</v>
      </c>
      <c r="AC374">
        <v>758.78</v>
      </c>
      <c r="AD374">
        <v>0</v>
      </c>
      <c r="AE374">
        <v>0</v>
      </c>
      <c r="AF374">
        <v>83.1</v>
      </c>
      <c r="AG374">
        <v>12.62</v>
      </c>
      <c r="AH374">
        <v>0</v>
      </c>
      <c r="AI374">
        <v>1</v>
      </c>
      <c r="AJ374">
        <v>17.07</v>
      </c>
      <c r="AK374">
        <v>56.35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0.01</v>
      </c>
      <c r="AU374" t="s">
        <v>541</v>
      </c>
      <c r="AV374">
        <v>0</v>
      </c>
      <c r="AW374">
        <v>2</v>
      </c>
      <c r="AX374">
        <v>56663668</v>
      </c>
      <c r="AY374">
        <v>1</v>
      </c>
      <c r="AZ374">
        <v>0</v>
      </c>
      <c r="BA374">
        <v>492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f>ROUND(Y374*Source!I532*DO374,9)</f>
        <v>13.0853625</v>
      </c>
      <c r="CX374">
        <f>ROUND(Y374*Source!I532,9)</f>
        <v>1.036875</v>
      </c>
      <c r="CY374">
        <f>AB374</f>
        <v>1513.56</v>
      </c>
      <c r="CZ374">
        <f>AF374</f>
        <v>83.1</v>
      </c>
      <c r="DA374">
        <f>AJ374</f>
        <v>17.07</v>
      </c>
      <c r="DB374">
        <f>ROUND(((ROUND(AT374*CZ374,2)*1.25)*1.05),6)</f>
        <v>1.089375</v>
      </c>
      <c r="DC374">
        <f>ROUND(((ROUND(AT374*AG374,2)*1.25)*1.05),6)</f>
        <v>0.170625</v>
      </c>
      <c r="DD374" t="s">
        <v>3</v>
      </c>
      <c r="DE374" t="s">
        <v>3</v>
      </c>
      <c r="DF374">
        <f t="shared" si="125"/>
        <v>0</v>
      </c>
      <c r="DG374">
        <f>ROUND(ROUND(AF374*AJ374,2)*CX374,2)</f>
        <v>1470.83</v>
      </c>
      <c r="DH374">
        <f>ROUND(ROUND(AG374*AK374,2)*CX374,2)</f>
        <v>737.36</v>
      </c>
      <c r="DI374">
        <f t="shared" si="121"/>
        <v>0</v>
      </c>
      <c r="DJ374">
        <f>DG374</f>
        <v>1470.83</v>
      </c>
      <c r="DK374">
        <v>0</v>
      </c>
      <c r="DL374" t="s">
        <v>1327</v>
      </c>
      <c r="DM374">
        <v>0</v>
      </c>
      <c r="DN374" t="s">
        <v>1319</v>
      </c>
      <c r="DO374">
        <v>12.62</v>
      </c>
    </row>
    <row r="375" spans="1:119" x14ac:dyDescent="0.2">
      <c r="A375">
        <f>ROW(Source!A532)</f>
        <v>532</v>
      </c>
      <c r="B375">
        <v>56661436</v>
      </c>
      <c r="C375">
        <v>56663658</v>
      </c>
      <c r="D375">
        <v>54767653</v>
      </c>
      <c r="E375">
        <v>1</v>
      </c>
      <c r="F375">
        <v>1</v>
      </c>
      <c r="G375">
        <v>1081</v>
      </c>
      <c r="H375">
        <v>2</v>
      </c>
      <c r="I375" t="s">
        <v>1405</v>
      </c>
      <c r="J375" t="s">
        <v>1406</v>
      </c>
      <c r="K375" t="s">
        <v>1407</v>
      </c>
      <c r="L375">
        <v>1368</v>
      </c>
      <c r="N375">
        <v>1011</v>
      </c>
      <c r="O375" t="s">
        <v>1323</v>
      </c>
      <c r="P375" t="s">
        <v>1323</v>
      </c>
      <c r="Q375">
        <v>1</v>
      </c>
      <c r="W375">
        <v>0</v>
      </c>
      <c r="X375">
        <v>-597652516</v>
      </c>
      <c r="Y375">
        <f>((AT375*1.25)*1.05)</f>
        <v>1.3256250000000001</v>
      </c>
      <c r="AA375">
        <v>0</v>
      </c>
      <c r="AB375">
        <v>3.14</v>
      </c>
      <c r="AC375">
        <v>0</v>
      </c>
      <c r="AD375">
        <v>0</v>
      </c>
      <c r="AE375">
        <v>0</v>
      </c>
      <c r="AF375">
        <v>0.32</v>
      </c>
      <c r="AG375">
        <v>0</v>
      </c>
      <c r="AH375">
        <v>0</v>
      </c>
      <c r="AI375">
        <v>1</v>
      </c>
      <c r="AJ375">
        <v>9.19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1.01</v>
      </c>
      <c r="AU375" t="s">
        <v>541</v>
      </c>
      <c r="AV375">
        <v>0</v>
      </c>
      <c r="AW375">
        <v>2</v>
      </c>
      <c r="AX375">
        <v>56663669</v>
      </c>
      <c r="AY375">
        <v>1</v>
      </c>
      <c r="AZ375">
        <v>0</v>
      </c>
      <c r="BA375">
        <v>493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f>ROUND(Y375*Source!I532*DO375,9)</f>
        <v>0</v>
      </c>
      <c r="CX375">
        <f>ROUND(Y375*Source!I532,9)</f>
        <v>104.72437499999999</v>
      </c>
      <c r="CY375">
        <f>AB375</f>
        <v>3.14</v>
      </c>
      <c r="CZ375">
        <f>AF375</f>
        <v>0.32</v>
      </c>
      <c r="DA375">
        <f>AJ375</f>
        <v>9.19</v>
      </c>
      <c r="DB375">
        <f>ROUND(((ROUND(AT375*CZ375,2)*1.25)*1.05),6)</f>
        <v>0.42</v>
      </c>
      <c r="DC375">
        <f>ROUND(((ROUND(AT375*AG375,2)*1.25)*1.05),6)</f>
        <v>0</v>
      </c>
      <c r="DD375" t="s">
        <v>3</v>
      </c>
      <c r="DE375" t="s">
        <v>3</v>
      </c>
      <c r="DF375">
        <f t="shared" si="125"/>
        <v>0</v>
      </c>
      <c r="DG375">
        <f>ROUND(ROUND(AF375*AJ375,2)*CX375,2)</f>
        <v>307.89</v>
      </c>
      <c r="DH375">
        <f t="shared" ref="DH375:DH385" si="126">ROUND(ROUND(AG375,2)*CX375,2)</f>
        <v>0</v>
      </c>
      <c r="DI375">
        <f t="shared" si="121"/>
        <v>0</v>
      </c>
      <c r="DJ375">
        <f>DG375</f>
        <v>307.89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ROW(Source!A532)</f>
        <v>532</v>
      </c>
      <c r="B376">
        <v>56661436</v>
      </c>
      <c r="C376">
        <v>56663658</v>
      </c>
      <c r="D376">
        <v>54739177</v>
      </c>
      <c r="E376">
        <v>1</v>
      </c>
      <c r="F376">
        <v>1</v>
      </c>
      <c r="G376">
        <v>1081</v>
      </c>
      <c r="H376">
        <v>3</v>
      </c>
      <c r="I376" t="s">
        <v>1408</v>
      </c>
      <c r="J376" t="s">
        <v>1409</v>
      </c>
      <c r="K376" t="s">
        <v>1410</v>
      </c>
      <c r="L376">
        <v>1346</v>
      </c>
      <c r="N376">
        <v>1009</v>
      </c>
      <c r="O376" t="s">
        <v>1171</v>
      </c>
      <c r="P376" t="s">
        <v>1171</v>
      </c>
      <c r="Q376">
        <v>1</v>
      </c>
      <c r="W376">
        <v>0</v>
      </c>
      <c r="X376">
        <v>1389232946</v>
      </c>
      <c r="Y376">
        <f>((AT376*1)*1)</f>
        <v>0.16</v>
      </c>
      <c r="AA376">
        <v>98.38</v>
      </c>
      <c r="AB376">
        <v>0</v>
      </c>
      <c r="AC376">
        <v>0</v>
      </c>
      <c r="AD376">
        <v>0</v>
      </c>
      <c r="AE376">
        <v>15.02</v>
      </c>
      <c r="AF376">
        <v>0</v>
      </c>
      <c r="AG376">
        <v>0</v>
      </c>
      <c r="AH376">
        <v>0</v>
      </c>
      <c r="AI376">
        <v>6.55</v>
      </c>
      <c r="AJ376">
        <v>1</v>
      </c>
      <c r="AK376">
        <v>1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0.16</v>
      </c>
      <c r="AU376" t="s">
        <v>31</v>
      </c>
      <c r="AV376">
        <v>0</v>
      </c>
      <c r="AW376">
        <v>2</v>
      </c>
      <c r="AX376">
        <v>56663670</v>
      </c>
      <c r="AY376">
        <v>1</v>
      </c>
      <c r="AZ376">
        <v>0</v>
      </c>
      <c r="BA376">
        <v>494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ROUND(Y376*Source!I532,9)</f>
        <v>12.64</v>
      </c>
      <c r="CY376">
        <f>AA376</f>
        <v>98.38</v>
      </c>
      <c r="CZ376">
        <f>AE376</f>
        <v>15.02</v>
      </c>
      <c r="DA376">
        <f>AI376</f>
        <v>6.55</v>
      </c>
      <c r="DB376">
        <f>ROUND(((ROUND(AT376*CZ376,2)*1)*1),6)</f>
        <v>2.4</v>
      </c>
      <c r="DC376">
        <f>ROUND(((ROUND(AT376*AG376,2)*1)*1),6)</f>
        <v>0</v>
      </c>
      <c r="DD376" t="s">
        <v>3</v>
      </c>
      <c r="DE376" t="s">
        <v>3</v>
      </c>
      <c r="DF376">
        <f>ROUND(ROUND(AE376*AI376,2)*CX376,2)</f>
        <v>1243.52</v>
      </c>
      <c r="DG376">
        <f t="shared" ref="DG376:DG385" si="127">ROUND(ROUND(AF376,2)*CX376,2)</f>
        <v>0</v>
      </c>
      <c r="DH376">
        <f t="shared" si="126"/>
        <v>0</v>
      </c>
      <c r="DI376">
        <f t="shared" si="121"/>
        <v>0</v>
      </c>
      <c r="DJ376">
        <f>DF376</f>
        <v>1243.52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ROW(Source!A532)</f>
        <v>532</v>
      </c>
      <c r="B377">
        <v>56661436</v>
      </c>
      <c r="C377">
        <v>56663658</v>
      </c>
      <c r="D377">
        <v>54737521</v>
      </c>
      <c r="E377">
        <v>1</v>
      </c>
      <c r="F377">
        <v>1</v>
      </c>
      <c r="G377">
        <v>1081</v>
      </c>
      <c r="H377">
        <v>3</v>
      </c>
      <c r="I377" t="s">
        <v>1411</v>
      </c>
      <c r="J377" t="s">
        <v>1412</v>
      </c>
      <c r="K377" t="s">
        <v>1413</v>
      </c>
      <c r="L377">
        <v>1302</v>
      </c>
      <c r="N377">
        <v>1003</v>
      </c>
      <c r="O377" t="s">
        <v>1414</v>
      </c>
      <c r="P377" t="s">
        <v>1414</v>
      </c>
      <c r="Q377">
        <v>10</v>
      </c>
      <c r="W377">
        <v>0</v>
      </c>
      <c r="X377">
        <v>557045828</v>
      </c>
      <c r="Y377">
        <f>((AT377*1)*1)</f>
        <v>0.93</v>
      </c>
      <c r="AA377">
        <v>292.36</v>
      </c>
      <c r="AB377">
        <v>0</v>
      </c>
      <c r="AC377">
        <v>0</v>
      </c>
      <c r="AD377">
        <v>0</v>
      </c>
      <c r="AE377">
        <v>9.6999999999999993</v>
      </c>
      <c r="AF377">
        <v>0</v>
      </c>
      <c r="AG377">
        <v>0</v>
      </c>
      <c r="AH377">
        <v>0</v>
      </c>
      <c r="AI377">
        <v>30.14</v>
      </c>
      <c r="AJ377">
        <v>1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0.93</v>
      </c>
      <c r="AU377" t="s">
        <v>31</v>
      </c>
      <c r="AV377">
        <v>0</v>
      </c>
      <c r="AW377">
        <v>2</v>
      </c>
      <c r="AX377">
        <v>56663671</v>
      </c>
      <c r="AY377">
        <v>1</v>
      </c>
      <c r="AZ377">
        <v>0</v>
      </c>
      <c r="BA377">
        <v>495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ROUND(Y377*Source!I532,9)</f>
        <v>73.47</v>
      </c>
      <c r="CY377">
        <f>AA377</f>
        <v>292.36</v>
      </c>
      <c r="CZ377">
        <f>AE377</f>
        <v>9.6999999999999993</v>
      </c>
      <c r="DA377">
        <f>AI377</f>
        <v>30.14</v>
      </c>
      <c r="DB377">
        <f>ROUND(((ROUND(AT377*CZ377,2)*1)*1),6)</f>
        <v>9.02</v>
      </c>
      <c r="DC377">
        <f>ROUND(((ROUND(AT377*AG377,2)*1)*1),6)</f>
        <v>0</v>
      </c>
      <c r="DD377" t="s">
        <v>3</v>
      </c>
      <c r="DE377" t="s">
        <v>3</v>
      </c>
      <c r="DF377">
        <f>ROUND(ROUND(AE377*AI377,2)*CX377,2)</f>
        <v>21479.69</v>
      </c>
      <c r="DG377">
        <f t="shared" si="127"/>
        <v>0</v>
      </c>
      <c r="DH377">
        <f t="shared" si="126"/>
        <v>0</v>
      </c>
      <c r="DI377">
        <f t="shared" si="121"/>
        <v>0</v>
      </c>
      <c r="DJ377">
        <f>DF377</f>
        <v>21479.69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ROW(Source!A532)</f>
        <v>532</v>
      </c>
      <c r="B378">
        <v>56661436</v>
      </c>
      <c r="C378">
        <v>56663658</v>
      </c>
      <c r="D378">
        <v>54739920</v>
      </c>
      <c r="E378">
        <v>1</v>
      </c>
      <c r="F378">
        <v>1</v>
      </c>
      <c r="G378">
        <v>1081</v>
      </c>
      <c r="H378">
        <v>3</v>
      </c>
      <c r="I378" t="s">
        <v>1415</v>
      </c>
      <c r="J378" t="s">
        <v>1416</v>
      </c>
      <c r="K378" t="s">
        <v>1417</v>
      </c>
      <c r="L378">
        <v>1348</v>
      </c>
      <c r="N378">
        <v>1009</v>
      </c>
      <c r="O378" t="s">
        <v>547</v>
      </c>
      <c r="P378" t="s">
        <v>547</v>
      </c>
      <c r="Q378">
        <v>1000</v>
      </c>
      <c r="W378">
        <v>0</v>
      </c>
      <c r="X378">
        <v>751670598</v>
      </c>
      <c r="Y378">
        <f>((AT378*1)*1)</f>
        <v>1.2999999999999999E-4</v>
      </c>
      <c r="AA378">
        <v>304464.5</v>
      </c>
      <c r="AB378">
        <v>0</v>
      </c>
      <c r="AC378">
        <v>0</v>
      </c>
      <c r="AD378">
        <v>0</v>
      </c>
      <c r="AE378">
        <v>20338.310000000001</v>
      </c>
      <c r="AF378">
        <v>0</v>
      </c>
      <c r="AG378">
        <v>0</v>
      </c>
      <c r="AH378">
        <v>0</v>
      </c>
      <c r="AI378">
        <v>14.97</v>
      </c>
      <c r="AJ378">
        <v>1</v>
      </c>
      <c r="AK378">
        <v>1</v>
      </c>
      <c r="AL378">
        <v>1</v>
      </c>
      <c r="AM378">
        <v>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1.2999999999999999E-4</v>
      </c>
      <c r="AU378" t="s">
        <v>31</v>
      </c>
      <c r="AV378">
        <v>0</v>
      </c>
      <c r="AW378">
        <v>2</v>
      </c>
      <c r="AX378">
        <v>56663672</v>
      </c>
      <c r="AY378">
        <v>1</v>
      </c>
      <c r="AZ378">
        <v>0</v>
      </c>
      <c r="BA378">
        <v>496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ROUND(Y378*Source!I532,9)</f>
        <v>1.027E-2</v>
      </c>
      <c r="CY378">
        <f>AA378</f>
        <v>304464.5</v>
      </c>
      <c r="CZ378">
        <f>AE378</f>
        <v>20338.310000000001</v>
      </c>
      <c r="DA378">
        <f>AI378</f>
        <v>14.97</v>
      </c>
      <c r="DB378">
        <f>ROUND(((ROUND(AT378*CZ378,2)*1)*1),6)</f>
        <v>2.64</v>
      </c>
      <c r="DC378">
        <f>ROUND(((ROUND(AT378*AG378,2)*1)*1),6)</f>
        <v>0</v>
      </c>
      <c r="DD378" t="s">
        <v>3</v>
      </c>
      <c r="DE378" t="s">
        <v>3</v>
      </c>
      <c r="DF378">
        <f>ROUND(ROUND(AE378*AI378,2)*CX378,2)</f>
        <v>3126.85</v>
      </c>
      <c r="DG378">
        <f t="shared" si="127"/>
        <v>0</v>
      </c>
      <c r="DH378">
        <f t="shared" si="126"/>
        <v>0</v>
      </c>
      <c r="DI378">
        <f t="shared" si="121"/>
        <v>0</v>
      </c>
      <c r="DJ378">
        <f>DF378</f>
        <v>3126.85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ROW(Source!A532)</f>
        <v>532</v>
      </c>
      <c r="B379">
        <v>56661436</v>
      </c>
      <c r="C379">
        <v>56663658</v>
      </c>
      <c r="D379">
        <v>54737321</v>
      </c>
      <c r="E379">
        <v>1</v>
      </c>
      <c r="F379">
        <v>1</v>
      </c>
      <c r="G379">
        <v>1081</v>
      </c>
      <c r="H379">
        <v>3</v>
      </c>
      <c r="I379" t="s">
        <v>545</v>
      </c>
      <c r="J379" t="s">
        <v>548</v>
      </c>
      <c r="K379" t="s">
        <v>546</v>
      </c>
      <c r="L379">
        <v>1348</v>
      </c>
      <c r="N379">
        <v>1009</v>
      </c>
      <c r="O379" t="s">
        <v>547</v>
      </c>
      <c r="P379" t="s">
        <v>547</v>
      </c>
      <c r="Q379">
        <v>1000</v>
      </c>
      <c r="W379">
        <v>0</v>
      </c>
      <c r="X379">
        <v>1706974629</v>
      </c>
      <c r="Y379">
        <f>AT379</f>
        <v>1.8000000000000001E-4</v>
      </c>
      <c r="AA379">
        <v>133571.17000000001</v>
      </c>
      <c r="AB379">
        <v>0</v>
      </c>
      <c r="AC379">
        <v>0</v>
      </c>
      <c r="AD379">
        <v>0</v>
      </c>
      <c r="AE379">
        <v>22524.65</v>
      </c>
      <c r="AF379">
        <v>0</v>
      </c>
      <c r="AG379">
        <v>0</v>
      </c>
      <c r="AH379">
        <v>0</v>
      </c>
      <c r="AI379">
        <v>5.93</v>
      </c>
      <c r="AJ379">
        <v>1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 t="s">
        <v>3</v>
      </c>
      <c r="AT379">
        <v>1.8000000000000001E-4</v>
      </c>
      <c r="AU379" t="s">
        <v>3</v>
      </c>
      <c r="AV379">
        <v>0</v>
      </c>
      <c r="AW379">
        <v>1</v>
      </c>
      <c r="AX379">
        <v>-1</v>
      </c>
      <c r="AY379">
        <v>0</v>
      </c>
      <c r="AZ379">
        <v>0</v>
      </c>
      <c r="BA379" t="s">
        <v>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ROUND(Y379*Source!I532,9)</f>
        <v>1.422E-2</v>
      </c>
      <c r="CY379">
        <f>AA379</f>
        <v>133571.17000000001</v>
      </c>
      <c r="CZ379">
        <f>AE379</f>
        <v>22524.65</v>
      </c>
      <c r="DA379">
        <f>AI379</f>
        <v>5.93</v>
      </c>
      <c r="DB379">
        <f>ROUND(ROUND(AT379*CZ379,2),6)</f>
        <v>4.05</v>
      </c>
      <c r="DC379">
        <f>ROUND(ROUND(AT379*AG379,2),6)</f>
        <v>0</v>
      </c>
      <c r="DD379" t="s">
        <v>3</v>
      </c>
      <c r="DE379" t="s">
        <v>3</v>
      </c>
      <c r="DF379">
        <f>ROUND(ROUND(AE379*AI379,2)*CX379,2)</f>
        <v>1899.38</v>
      </c>
      <c r="DG379">
        <f t="shared" si="127"/>
        <v>0</v>
      </c>
      <c r="DH379">
        <f t="shared" si="126"/>
        <v>0</v>
      </c>
      <c r="DI379">
        <f t="shared" si="121"/>
        <v>0</v>
      </c>
      <c r="DJ379">
        <f>DF379</f>
        <v>1899.38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ROW(Source!A532)</f>
        <v>532</v>
      </c>
      <c r="B380">
        <v>56661436</v>
      </c>
      <c r="C380">
        <v>56663658</v>
      </c>
      <c r="D380">
        <v>54752643</v>
      </c>
      <c r="E380">
        <v>1</v>
      </c>
      <c r="F380">
        <v>1</v>
      </c>
      <c r="G380">
        <v>1081</v>
      </c>
      <c r="H380">
        <v>3</v>
      </c>
      <c r="I380" t="s">
        <v>1418</v>
      </c>
      <c r="J380" t="s">
        <v>1419</v>
      </c>
      <c r="K380" t="s">
        <v>1420</v>
      </c>
      <c r="L380">
        <v>1301</v>
      </c>
      <c r="N380">
        <v>1003</v>
      </c>
      <c r="O380" t="s">
        <v>672</v>
      </c>
      <c r="P380" t="s">
        <v>672</v>
      </c>
      <c r="Q380">
        <v>1</v>
      </c>
      <c r="W380">
        <v>0</v>
      </c>
      <c r="X380">
        <v>1949386481</v>
      </c>
      <c r="Y380">
        <f>((AT380*1)*1)</f>
        <v>0.39</v>
      </c>
      <c r="AA380">
        <v>171.36</v>
      </c>
      <c r="AB380">
        <v>0</v>
      </c>
      <c r="AC380">
        <v>0</v>
      </c>
      <c r="AD380">
        <v>0</v>
      </c>
      <c r="AE380">
        <v>25.73</v>
      </c>
      <c r="AF380">
        <v>0</v>
      </c>
      <c r="AG380">
        <v>0</v>
      </c>
      <c r="AH380">
        <v>0</v>
      </c>
      <c r="AI380">
        <v>6.66</v>
      </c>
      <c r="AJ380">
        <v>1</v>
      </c>
      <c r="AK380">
        <v>1</v>
      </c>
      <c r="AL380">
        <v>1</v>
      </c>
      <c r="AM380">
        <v>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0.39</v>
      </c>
      <c r="AU380" t="s">
        <v>31</v>
      </c>
      <c r="AV380">
        <v>0</v>
      </c>
      <c r="AW380">
        <v>2</v>
      </c>
      <c r="AX380">
        <v>56663673</v>
      </c>
      <c r="AY380">
        <v>1</v>
      </c>
      <c r="AZ380">
        <v>0</v>
      </c>
      <c r="BA380">
        <v>497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ROUND(Y380*Source!I532,9)</f>
        <v>30.81</v>
      </c>
      <c r="CY380">
        <f>AA380</f>
        <v>171.36</v>
      </c>
      <c r="CZ380">
        <f>AE380</f>
        <v>25.73</v>
      </c>
      <c r="DA380">
        <f>AI380</f>
        <v>6.66</v>
      </c>
      <c r="DB380">
        <f>ROUND(((ROUND(AT380*CZ380,2)*1)*1),6)</f>
        <v>10.029999999999999</v>
      </c>
      <c r="DC380">
        <f>ROUND(((ROUND(AT380*AG380,2)*1)*1),6)</f>
        <v>0</v>
      </c>
      <c r="DD380" t="s">
        <v>3</v>
      </c>
      <c r="DE380" t="s">
        <v>3</v>
      </c>
      <c r="DF380">
        <f>ROUND(ROUND(AE380*AI380,2)*CX380,2)</f>
        <v>5279.6</v>
      </c>
      <c r="DG380">
        <f t="shared" si="127"/>
        <v>0</v>
      </c>
      <c r="DH380">
        <f t="shared" si="126"/>
        <v>0</v>
      </c>
      <c r="DI380">
        <f t="shared" si="121"/>
        <v>0</v>
      </c>
      <c r="DJ380">
        <f>DF380</f>
        <v>5279.6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ROW(Source!A577)</f>
        <v>577</v>
      </c>
      <c r="B381">
        <v>56661434</v>
      </c>
      <c r="C381">
        <v>56663739</v>
      </c>
      <c r="D381">
        <v>54702434</v>
      </c>
      <c r="E381">
        <v>1081</v>
      </c>
      <c r="F381">
        <v>1</v>
      </c>
      <c r="G381">
        <v>1081</v>
      </c>
      <c r="H381">
        <v>1</v>
      </c>
      <c r="I381" t="s">
        <v>1317</v>
      </c>
      <c r="J381" t="s">
        <v>3</v>
      </c>
      <c r="K381" t="s">
        <v>1318</v>
      </c>
      <c r="L381">
        <v>1191</v>
      </c>
      <c r="N381">
        <v>1013</v>
      </c>
      <c r="O381" t="s">
        <v>1319</v>
      </c>
      <c r="P381" t="s">
        <v>1319</v>
      </c>
      <c r="Q381">
        <v>1</v>
      </c>
      <c r="W381">
        <v>0</v>
      </c>
      <c r="X381">
        <v>476480486</v>
      </c>
      <c r="Y381">
        <f t="shared" ref="Y381:Y388" si="128">AT381</f>
        <v>1.42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1.42</v>
      </c>
      <c r="AU381" t="s">
        <v>3</v>
      </c>
      <c r="AV381">
        <v>1</v>
      </c>
      <c r="AW381">
        <v>2</v>
      </c>
      <c r="AX381">
        <v>56663744</v>
      </c>
      <c r="AY381">
        <v>1</v>
      </c>
      <c r="AZ381">
        <v>0</v>
      </c>
      <c r="BA381">
        <v>501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U381">
        <f>ROUND(AT381*Source!I577*AH381*AL381,2)</f>
        <v>0</v>
      </c>
      <c r="CV381">
        <f>ROUND(Y381*Source!I577,9)</f>
        <v>160.46</v>
      </c>
      <c r="CW381">
        <v>0</v>
      </c>
      <c r="CX381">
        <f>ROUND(Y381*Source!I577,9)</f>
        <v>160.46</v>
      </c>
      <c r="CY381">
        <f>AD381</f>
        <v>0</v>
      </c>
      <c r="CZ381">
        <f>AH381</f>
        <v>0</v>
      </c>
      <c r="DA381">
        <f>AL381</f>
        <v>1</v>
      </c>
      <c r="DB381">
        <f t="shared" ref="DB381:DB388" si="129">ROUND(ROUND(AT381*CZ381,2),6)</f>
        <v>0</v>
      </c>
      <c r="DC381">
        <f t="shared" ref="DC381:DC388" si="130">ROUND(ROUND(AT381*AG381,2),6)</f>
        <v>0</v>
      </c>
      <c r="DD381" t="s">
        <v>3</v>
      </c>
      <c r="DE381" t="s">
        <v>3</v>
      </c>
      <c r="DF381">
        <f t="shared" ref="DF381:DF386" si="131">ROUND(ROUND(AE381,2)*CX381,2)</f>
        <v>0</v>
      </c>
      <c r="DG381">
        <f t="shared" si="127"/>
        <v>0</v>
      </c>
      <c r="DH381">
        <f t="shared" si="126"/>
        <v>0</v>
      </c>
      <c r="DI381">
        <f t="shared" si="121"/>
        <v>0</v>
      </c>
      <c r="DJ381">
        <f>DI381</f>
        <v>0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ROW(Source!A577)</f>
        <v>577</v>
      </c>
      <c r="B382">
        <v>56661434</v>
      </c>
      <c r="C382">
        <v>56663739</v>
      </c>
      <c r="D382">
        <v>54768339</v>
      </c>
      <c r="E382">
        <v>1</v>
      </c>
      <c r="F382">
        <v>1</v>
      </c>
      <c r="G382">
        <v>1081</v>
      </c>
      <c r="H382">
        <v>2</v>
      </c>
      <c r="I382" t="s">
        <v>1324</v>
      </c>
      <c r="J382" t="s">
        <v>1325</v>
      </c>
      <c r="K382" t="s">
        <v>1326</v>
      </c>
      <c r="L382">
        <v>1368</v>
      </c>
      <c r="N382">
        <v>1011</v>
      </c>
      <c r="O382" t="s">
        <v>1323</v>
      </c>
      <c r="P382" t="s">
        <v>1323</v>
      </c>
      <c r="Q382">
        <v>1</v>
      </c>
      <c r="W382">
        <v>0</v>
      </c>
      <c r="X382">
        <v>874612079</v>
      </c>
      <c r="Y382">
        <f t="shared" si="128"/>
        <v>0.01</v>
      </c>
      <c r="AA382">
        <v>0</v>
      </c>
      <c r="AB382">
        <v>88.67</v>
      </c>
      <c r="AC382">
        <v>13.47</v>
      </c>
      <c r="AD382">
        <v>0</v>
      </c>
      <c r="AE382">
        <v>0</v>
      </c>
      <c r="AF382">
        <v>83.1</v>
      </c>
      <c r="AG382">
        <v>12.62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-2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0.01</v>
      </c>
      <c r="AU382" t="s">
        <v>3</v>
      </c>
      <c r="AV382">
        <v>0</v>
      </c>
      <c r="AW382">
        <v>2</v>
      </c>
      <c r="AX382">
        <v>56663745</v>
      </c>
      <c r="AY382">
        <v>1</v>
      </c>
      <c r="AZ382">
        <v>0</v>
      </c>
      <c r="BA382">
        <v>502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f>ROUND(Y382*Source!I577*DO382,9)</f>
        <v>14.2606</v>
      </c>
      <c r="CX382">
        <f>ROUND(Y382*Source!I577,9)</f>
        <v>1.1299999999999999</v>
      </c>
      <c r="CY382">
        <f>AB382</f>
        <v>88.67</v>
      </c>
      <c r="CZ382">
        <f>AF382</f>
        <v>83.1</v>
      </c>
      <c r="DA382">
        <f>AJ382</f>
        <v>1</v>
      </c>
      <c r="DB382">
        <f t="shared" si="129"/>
        <v>0.83</v>
      </c>
      <c r="DC382">
        <f t="shared" si="130"/>
        <v>0.13</v>
      </c>
      <c r="DD382" t="s">
        <v>3</v>
      </c>
      <c r="DE382" t="s">
        <v>3</v>
      </c>
      <c r="DF382">
        <f t="shared" si="131"/>
        <v>0</v>
      </c>
      <c r="DG382">
        <f t="shared" si="127"/>
        <v>93.9</v>
      </c>
      <c r="DH382">
        <f t="shared" si="126"/>
        <v>14.26</v>
      </c>
      <c r="DI382">
        <f t="shared" si="121"/>
        <v>0</v>
      </c>
      <c r="DJ382">
        <f>DG382</f>
        <v>93.9</v>
      </c>
      <c r="DK382">
        <v>0</v>
      </c>
      <c r="DL382" t="s">
        <v>1327</v>
      </c>
      <c r="DM382">
        <v>0</v>
      </c>
      <c r="DN382" t="s">
        <v>1319</v>
      </c>
      <c r="DO382">
        <v>12.62</v>
      </c>
    </row>
    <row r="383" spans="1:119" x14ac:dyDescent="0.2">
      <c r="A383">
        <f>ROW(Source!A577)</f>
        <v>577</v>
      </c>
      <c r="B383">
        <v>56661434</v>
      </c>
      <c r="C383">
        <v>56663739</v>
      </c>
      <c r="D383">
        <v>54737969</v>
      </c>
      <c r="E383">
        <v>1</v>
      </c>
      <c r="F383">
        <v>1</v>
      </c>
      <c r="G383">
        <v>1081</v>
      </c>
      <c r="H383">
        <v>3</v>
      </c>
      <c r="I383" t="s">
        <v>1331</v>
      </c>
      <c r="J383" t="s">
        <v>1332</v>
      </c>
      <c r="K383" t="s">
        <v>1333</v>
      </c>
      <c r="L383">
        <v>1348</v>
      </c>
      <c r="N383">
        <v>1009</v>
      </c>
      <c r="O383" t="s">
        <v>547</v>
      </c>
      <c r="P383" t="s">
        <v>547</v>
      </c>
      <c r="Q383">
        <v>1000</v>
      </c>
      <c r="W383">
        <v>0</v>
      </c>
      <c r="X383">
        <v>-287838193</v>
      </c>
      <c r="Y383">
        <f t="shared" si="128"/>
        <v>5.5999999999999995E-4</v>
      </c>
      <c r="AA383">
        <v>23114.43</v>
      </c>
      <c r="AB383">
        <v>0</v>
      </c>
      <c r="AC383">
        <v>0</v>
      </c>
      <c r="AD383">
        <v>0</v>
      </c>
      <c r="AE383">
        <v>23114.43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5.5999999999999995E-4</v>
      </c>
      <c r="AU383" t="s">
        <v>3</v>
      </c>
      <c r="AV383">
        <v>0</v>
      </c>
      <c r="AW383">
        <v>2</v>
      </c>
      <c r="AX383">
        <v>56663746</v>
      </c>
      <c r="AY383">
        <v>1</v>
      </c>
      <c r="AZ383">
        <v>0</v>
      </c>
      <c r="BA383">
        <v>503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ROUND(Y383*Source!I577,9)</f>
        <v>6.3280000000000003E-2</v>
      </c>
      <c r="CY383">
        <f>AA383</f>
        <v>23114.43</v>
      </c>
      <c r="CZ383">
        <f>AE383</f>
        <v>23114.43</v>
      </c>
      <c r="DA383">
        <f>AI383</f>
        <v>1</v>
      </c>
      <c r="DB383">
        <f t="shared" si="129"/>
        <v>12.94</v>
      </c>
      <c r="DC383">
        <f t="shared" si="130"/>
        <v>0</v>
      </c>
      <c r="DD383" t="s">
        <v>3</v>
      </c>
      <c r="DE383" t="s">
        <v>3</v>
      </c>
      <c r="DF383">
        <f t="shared" si="131"/>
        <v>1462.68</v>
      </c>
      <c r="DG383">
        <f t="shared" si="127"/>
        <v>0</v>
      </c>
      <c r="DH383">
        <f t="shared" si="126"/>
        <v>0</v>
      </c>
      <c r="DI383">
        <f t="shared" si="121"/>
        <v>0</v>
      </c>
      <c r="DJ383">
        <f>DF383</f>
        <v>1462.68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ROW(Source!A577)</f>
        <v>577</v>
      </c>
      <c r="B384">
        <v>56661434</v>
      </c>
      <c r="C384">
        <v>56663739</v>
      </c>
      <c r="D384">
        <v>54737318</v>
      </c>
      <c r="E384">
        <v>1</v>
      </c>
      <c r="F384">
        <v>1</v>
      </c>
      <c r="G384">
        <v>1081</v>
      </c>
      <c r="H384">
        <v>3</v>
      </c>
      <c r="I384" t="s">
        <v>1269</v>
      </c>
      <c r="J384" t="s">
        <v>1271</v>
      </c>
      <c r="K384" t="s">
        <v>1270</v>
      </c>
      <c r="L384">
        <v>1348</v>
      </c>
      <c r="N384">
        <v>1009</v>
      </c>
      <c r="O384" t="s">
        <v>547</v>
      </c>
      <c r="P384" t="s">
        <v>547</v>
      </c>
      <c r="Q384">
        <v>1000</v>
      </c>
      <c r="W384">
        <v>0</v>
      </c>
      <c r="X384">
        <v>-268464753</v>
      </c>
      <c r="Y384">
        <f t="shared" si="128"/>
        <v>2.0000000000000001E-4</v>
      </c>
      <c r="AA384">
        <v>17868.28</v>
      </c>
      <c r="AB384">
        <v>0</v>
      </c>
      <c r="AC384">
        <v>0</v>
      </c>
      <c r="AD384">
        <v>0</v>
      </c>
      <c r="AE384">
        <v>17868.28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-2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2.0000000000000001E-4</v>
      </c>
      <c r="AU384" t="s">
        <v>3</v>
      </c>
      <c r="AV384">
        <v>0</v>
      </c>
      <c r="AW384">
        <v>2</v>
      </c>
      <c r="AX384">
        <v>56663747</v>
      </c>
      <c r="AY384">
        <v>1</v>
      </c>
      <c r="AZ384">
        <v>0</v>
      </c>
      <c r="BA384">
        <v>504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ROUND(Y384*Source!I577,9)</f>
        <v>2.2599999999999999E-2</v>
      </c>
      <c r="CY384">
        <f>AA384</f>
        <v>17868.28</v>
      </c>
      <c r="CZ384">
        <f>AE384</f>
        <v>17868.28</v>
      </c>
      <c r="DA384">
        <f>AI384</f>
        <v>1</v>
      </c>
      <c r="DB384">
        <f t="shared" si="129"/>
        <v>3.57</v>
      </c>
      <c r="DC384">
        <f t="shared" si="130"/>
        <v>0</v>
      </c>
      <c r="DD384" t="s">
        <v>3</v>
      </c>
      <c r="DE384" t="s">
        <v>3</v>
      </c>
      <c r="DF384">
        <f t="shared" si="131"/>
        <v>403.82</v>
      </c>
      <c r="DG384">
        <f t="shared" si="127"/>
        <v>0</v>
      </c>
      <c r="DH384">
        <f t="shared" si="126"/>
        <v>0</v>
      </c>
      <c r="DI384">
        <f t="shared" si="121"/>
        <v>0</v>
      </c>
      <c r="DJ384">
        <f>DF384</f>
        <v>403.82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ROW(Source!A578)</f>
        <v>578</v>
      </c>
      <c r="B385">
        <v>56661436</v>
      </c>
      <c r="C385">
        <v>56663739</v>
      </c>
      <c r="D385">
        <v>54702434</v>
      </c>
      <c r="E385">
        <v>1081</v>
      </c>
      <c r="F385">
        <v>1</v>
      </c>
      <c r="G385">
        <v>1081</v>
      </c>
      <c r="H385">
        <v>1</v>
      </c>
      <c r="I385" t="s">
        <v>1317</v>
      </c>
      <c r="J385" t="s">
        <v>3</v>
      </c>
      <c r="K385" t="s">
        <v>1318</v>
      </c>
      <c r="L385">
        <v>1191</v>
      </c>
      <c r="N385">
        <v>1013</v>
      </c>
      <c r="O385" t="s">
        <v>1319</v>
      </c>
      <c r="P385" t="s">
        <v>1319</v>
      </c>
      <c r="Q385">
        <v>1</v>
      </c>
      <c r="W385">
        <v>0</v>
      </c>
      <c r="X385">
        <v>476480486</v>
      </c>
      <c r="Y385">
        <f t="shared" si="128"/>
        <v>1.42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5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1.42</v>
      </c>
      <c r="AU385" t="s">
        <v>3</v>
      </c>
      <c r="AV385">
        <v>1</v>
      </c>
      <c r="AW385">
        <v>2</v>
      </c>
      <c r="AX385">
        <v>56663744</v>
      </c>
      <c r="AY385">
        <v>1</v>
      </c>
      <c r="AZ385">
        <v>0</v>
      </c>
      <c r="BA385">
        <v>506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ROUND(AT385*Source!I578*AH385*AL385,2)</f>
        <v>0</v>
      </c>
      <c r="CV385">
        <f>ROUND(Y385*Source!I578,9)</f>
        <v>160.46</v>
      </c>
      <c r="CW385">
        <v>0</v>
      </c>
      <c r="CX385">
        <f>ROUND(Y385*Source!I578,9)</f>
        <v>160.46</v>
      </c>
      <c r="CY385">
        <f>AD385</f>
        <v>0</v>
      </c>
      <c r="CZ385">
        <f>AH385</f>
        <v>0</v>
      </c>
      <c r="DA385">
        <f>AL385</f>
        <v>1</v>
      </c>
      <c r="DB385">
        <f t="shared" si="129"/>
        <v>0</v>
      </c>
      <c r="DC385">
        <f t="shared" si="130"/>
        <v>0</v>
      </c>
      <c r="DD385" t="s">
        <v>3</v>
      </c>
      <c r="DE385" t="s">
        <v>3</v>
      </c>
      <c r="DF385">
        <f t="shared" si="131"/>
        <v>0</v>
      </c>
      <c r="DG385">
        <f t="shared" si="127"/>
        <v>0</v>
      </c>
      <c r="DH385">
        <f t="shared" si="126"/>
        <v>0</v>
      </c>
      <c r="DI385">
        <f t="shared" si="121"/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ROW(Source!A578)</f>
        <v>578</v>
      </c>
      <c r="B386">
        <v>56661436</v>
      </c>
      <c r="C386">
        <v>56663739</v>
      </c>
      <c r="D386">
        <v>54768339</v>
      </c>
      <c r="E386">
        <v>1</v>
      </c>
      <c r="F386">
        <v>1</v>
      </c>
      <c r="G386">
        <v>1081</v>
      </c>
      <c r="H386">
        <v>2</v>
      </c>
      <c r="I386" t="s">
        <v>1324</v>
      </c>
      <c r="J386" t="s">
        <v>1325</v>
      </c>
      <c r="K386" t="s">
        <v>1326</v>
      </c>
      <c r="L386">
        <v>1368</v>
      </c>
      <c r="N386">
        <v>1011</v>
      </c>
      <c r="O386" t="s">
        <v>1323</v>
      </c>
      <c r="P386" t="s">
        <v>1323</v>
      </c>
      <c r="Q386">
        <v>1</v>
      </c>
      <c r="W386">
        <v>0</v>
      </c>
      <c r="X386">
        <v>874612079</v>
      </c>
      <c r="Y386">
        <f t="shared" si="128"/>
        <v>0.01</v>
      </c>
      <c r="AA386">
        <v>0</v>
      </c>
      <c r="AB386">
        <v>1513.56</v>
      </c>
      <c r="AC386">
        <v>758.78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17.07</v>
      </c>
      <c r="AK386">
        <v>56.35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0.01</v>
      </c>
      <c r="AU386" t="s">
        <v>3</v>
      </c>
      <c r="AV386">
        <v>0</v>
      </c>
      <c r="AW386">
        <v>2</v>
      </c>
      <c r="AX386">
        <v>56663745</v>
      </c>
      <c r="AY386">
        <v>1</v>
      </c>
      <c r="AZ386">
        <v>0</v>
      </c>
      <c r="BA386">
        <v>507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ROUND(Y386*Source!I578*DO386,9)</f>
        <v>14.2606</v>
      </c>
      <c r="CX386">
        <f>ROUND(Y386*Source!I578,9)</f>
        <v>1.1299999999999999</v>
      </c>
      <c r="CY386">
        <f>AB386</f>
        <v>1513.56</v>
      </c>
      <c r="CZ386">
        <f>AF386</f>
        <v>83.1</v>
      </c>
      <c r="DA386">
        <f>AJ386</f>
        <v>17.07</v>
      </c>
      <c r="DB386">
        <f t="shared" si="129"/>
        <v>0.83</v>
      </c>
      <c r="DC386">
        <f t="shared" si="130"/>
        <v>0.13</v>
      </c>
      <c r="DD386" t="s">
        <v>3</v>
      </c>
      <c r="DE386" t="s">
        <v>3</v>
      </c>
      <c r="DF386">
        <f t="shared" si="131"/>
        <v>0</v>
      </c>
      <c r="DG386">
        <f>ROUND(ROUND(AF386*AJ386,2)*CX386,2)</f>
        <v>1602.93</v>
      </c>
      <c r="DH386">
        <f>ROUND(ROUND(AG386*AK386,2)*CX386,2)</f>
        <v>803.59</v>
      </c>
      <c r="DI386">
        <f t="shared" si="121"/>
        <v>0</v>
      </c>
      <c r="DJ386">
        <f>DG386</f>
        <v>1602.93</v>
      </c>
      <c r="DK386">
        <v>0</v>
      </c>
      <c r="DL386" t="s">
        <v>1327</v>
      </c>
      <c r="DM386">
        <v>0</v>
      </c>
      <c r="DN386" t="s">
        <v>1319</v>
      </c>
      <c r="DO386">
        <v>12.62</v>
      </c>
    </row>
    <row r="387" spans="1:119" x14ac:dyDescent="0.2">
      <c r="A387">
        <f>ROW(Source!A578)</f>
        <v>578</v>
      </c>
      <c r="B387">
        <v>56661436</v>
      </c>
      <c r="C387">
        <v>56663739</v>
      </c>
      <c r="D387">
        <v>54737969</v>
      </c>
      <c r="E387">
        <v>1</v>
      </c>
      <c r="F387">
        <v>1</v>
      </c>
      <c r="G387">
        <v>1081</v>
      </c>
      <c r="H387">
        <v>3</v>
      </c>
      <c r="I387" t="s">
        <v>1331</v>
      </c>
      <c r="J387" t="s">
        <v>1332</v>
      </c>
      <c r="K387" t="s">
        <v>1333</v>
      </c>
      <c r="L387">
        <v>1348</v>
      </c>
      <c r="N387">
        <v>1009</v>
      </c>
      <c r="O387" t="s">
        <v>547</v>
      </c>
      <c r="P387" t="s">
        <v>547</v>
      </c>
      <c r="Q387">
        <v>1000</v>
      </c>
      <c r="W387">
        <v>0</v>
      </c>
      <c r="X387">
        <v>-287838193</v>
      </c>
      <c r="Y387">
        <f t="shared" si="128"/>
        <v>5.5999999999999995E-4</v>
      </c>
      <c r="AA387">
        <v>103783.79</v>
      </c>
      <c r="AB387">
        <v>0</v>
      </c>
      <c r="AC387">
        <v>0</v>
      </c>
      <c r="AD387">
        <v>0</v>
      </c>
      <c r="AE387">
        <v>23114.43</v>
      </c>
      <c r="AF387">
        <v>0</v>
      </c>
      <c r="AG387">
        <v>0</v>
      </c>
      <c r="AH387">
        <v>0</v>
      </c>
      <c r="AI387">
        <v>4.49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5.5999999999999995E-4</v>
      </c>
      <c r="AU387" t="s">
        <v>3</v>
      </c>
      <c r="AV387">
        <v>0</v>
      </c>
      <c r="AW387">
        <v>2</v>
      </c>
      <c r="AX387">
        <v>56663746</v>
      </c>
      <c r="AY387">
        <v>1</v>
      </c>
      <c r="AZ387">
        <v>0</v>
      </c>
      <c r="BA387">
        <v>508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ROUND(Y387*Source!I578,9)</f>
        <v>6.3280000000000003E-2</v>
      </c>
      <c r="CY387">
        <f>AA387</f>
        <v>103783.79</v>
      </c>
      <c r="CZ387">
        <f>AE387</f>
        <v>23114.43</v>
      </c>
      <c r="DA387">
        <f>AI387</f>
        <v>4.49</v>
      </c>
      <c r="DB387">
        <f t="shared" si="129"/>
        <v>12.94</v>
      </c>
      <c r="DC387">
        <f t="shared" si="130"/>
        <v>0</v>
      </c>
      <c r="DD387" t="s">
        <v>3</v>
      </c>
      <c r="DE387" t="s">
        <v>3</v>
      </c>
      <c r="DF387">
        <f>ROUND(ROUND(AE387*AI387,2)*CX387,2)</f>
        <v>6567.44</v>
      </c>
      <c r="DG387">
        <f t="shared" ref="DG387:DG393" si="132">ROUND(ROUND(AF387,2)*CX387,2)</f>
        <v>0</v>
      </c>
      <c r="DH387">
        <f t="shared" ref="DH387:DH393" si="133">ROUND(ROUND(AG387,2)*CX387,2)</f>
        <v>0</v>
      </c>
      <c r="DI387">
        <f t="shared" si="121"/>
        <v>0</v>
      </c>
      <c r="DJ387">
        <f>DF387</f>
        <v>6567.44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ROW(Source!A578)</f>
        <v>578</v>
      </c>
      <c r="B388">
        <v>56661436</v>
      </c>
      <c r="C388">
        <v>56663739</v>
      </c>
      <c r="D388">
        <v>54737318</v>
      </c>
      <c r="E388">
        <v>1</v>
      </c>
      <c r="F388">
        <v>1</v>
      </c>
      <c r="G388">
        <v>1081</v>
      </c>
      <c r="H388">
        <v>3</v>
      </c>
      <c r="I388" t="s">
        <v>1269</v>
      </c>
      <c r="J388" t="s">
        <v>1271</v>
      </c>
      <c r="K388" t="s">
        <v>1270</v>
      </c>
      <c r="L388">
        <v>1348</v>
      </c>
      <c r="N388">
        <v>1009</v>
      </c>
      <c r="O388" t="s">
        <v>547</v>
      </c>
      <c r="P388" t="s">
        <v>547</v>
      </c>
      <c r="Q388">
        <v>1000</v>
      </c>
      <c r="W388">
        <v>0</v>
      </c>
      <c r="X388">
        <v>-268464753</v>
      </c>
      <c r="Y388">
        <f t="shared" si="128"/>
        <v>2.0000000000000001E-4</v>
      </c>
      <c r="AA388">
        <v>121682.99</v>
      </c>
      <c r="AB388">
        <v>0</v>
      </c>
      <c r="AC388">
        <v>0</v>
      </c>
      <c r="AD388">
        <v>0</v>
      </c>
      <c r="AE388">
        <v>17868.28</v>
      </c>
      <c r="AF388">
        <v>0</v>
      </c>
      <c r="AG388">
        <v>0</v>
      </c>
      <c r="AH388">
        <v>0</v>
      </c>
      <c r="AI388">
        <v>6.81</v>
      </c>
      <c r="AJ388">
        <v>1</v>
      </c>
      <c r="AK388">
        <v>1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2.0000000000000001E-4</v>
      </c>
      <c r="AU388" t="s">
        <v>3</v>
      </c>
      <c r="AV388">
        <v>0</v>
      </c>
      <c r="AW388">
        <v>2</v>
      </c>
      <c r="AX388">
        <v>56663747</v>
      </c>
      <c r="AY388">
        <v>1</v>
      </c>
      <c r="AZ388">
        <v>0</v>
      </c>
      <c r="BA388">
        <v>509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ROUND(Y388*Source!I578,9)</f>
        <v>2.2599999999999999E-2</v>
      </c>
      <c r="CY388">
        <f>AA388</f>
        <v>121682.99</v>
      </c>
      <c r="CZ388">
        <f>AE388</f>
        <v>17868.28</v>
      </c>
      <c r="DA388">
        <f>AI388</f>
        <v>6.81</v>
      </c>
      <c r="DB388">
        <f t="shared" si="129"/>
        <v>3.57</v>
      </c>
      <c r="DC388">
        <f t="shared" si="130"/>
        <v>0</v>
      </c>
      <c r="DD388" t="s">
        <v>3</v>
      </c>
      <c r="DE388" t="s">
        <v>3</v>
      </c>
      <c r="DF388">
        <f>ROUND(ROUND(AE388*AI388,2)*CX388,2)</f>
        <v>2750.04</v>
      </c>
      <c r="DG388">
        <f t="shared" si="132"/>
        <v>0</v>
      </c>
      <c r="DH388">
        <f t="shared" si="133"/>
        <v>0</v>
      </c>
      <c r="DI388">
        <f t="shared" si="121"/>
        <v>0</v>
      </c>
      <c r="DJ388">
        <f>DF388</f>
        <v>2750.04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ROW(Source!A589)</f>
        <v>589</v>
      </c>
      <c r="B389">
        <v>56661434</v>
      </c>
      <c r="C389">
        <v>56663774</v>
      </c>
      <c r="D389">
        <v>54702434</v>
      </c>
      <c r="E389">
        <v>1081</v>
      </c>
      <c r="F389">
        <v>1</v>
      </c>
      <c r="G389">
        <v>1081</v>
      </c>
      <c r="H389">
        <v>1</v>
      </c>
      <c r="I389" t="s">
        <v>1317</v>
      </c>
      <c r="J389" t="s">
        <v>3</v>
      </c>
      <c r="K389" t="s">
        <v>1318</v>
      </c>
      <c r="L389">
        <v>1191</v>
      </c>
      <c r="N389">
        <v>1013</v>
      </c>
      <c r="O389" t="s">
        <v>1319</v>
      </c>
      <c r="P389" t="s">
        <v>1319</v>
      </c>
      <c r="Q389">
        <v>1</v>
      </c>
      <c r="W389">
        <v>0</v>
      </c>
      <c r="X389">
        <v>476480486</v>
      </c>
      <c r="Y389">
        <f>(((AT389*1.15)*1.2)*1.05)</f>
        <v>2.3184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1.6</v>
      </c>
      <c r="AU389" t="s">
        <v>655</v>
      </c>
      <c r="AV389">
        <v>1</v>
      </c>
      <c r="AW389">
        <v>2</v>
      </c>
      <c r="AX389">
        <v>56663779</v>
      </c>
      <c r="AY389">
        <v>1</v>
      </c>
      <c r="AZ389">
        <v>0</v>
      </c>
      <c r="BA389">
        <v>511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U389">
        <f>ROUND(AT389*Source!I589*AH389*AL389,2)</f>
        <v>0</v>
      </c>
      <c r="CV389">
        <f>ROUND(Y389*Source!I589,9)</f>
        <v>4.6368</v>
      </c>
      <c r="CW389">
        <v>0</v>
      </c>
      <c r="CX389">
        <f>ROUND(Y389*Source!I589,9)</f>
        <v>4.6368</v>
      </c>
      <c r="CY389">
        <f>AD389</f>
        <v>0</v>
      </c>
      <c r="CZ389">
        <f>AH389</f>
        <v>0</v>
      </c>
      <c r="DA389">
        <f>AL389</f>
        <v>1</v>
      </c>
      <c r="DB389">
        <f>ROUND((((ROUND(AT389*CZ389,2)*1.15)*1.2)*1.05),6)</f>
        <v>0</v>
      </c>
      <c r="DC389">
        <f>ROUND((((ROUND(AT389*AG389,2)*1.15)*1.2)*1.05),6)</f>
        <v>0</v>
      </c>
      <c r="DD389" t="s">
        <v>3</v>
      </c>
      <c r="DE389" t="s">
        <v>3</v>
      </c>
      <c r="DF389">
        <f t="shared" ref="DF389:DF394" si="134">ROUND(ROUND(AE389,2)*CX389,2)</f>
        <v>0</v>
      </c>
      <c r="DG389">
        <f t="shared" si="132"/>
        <v>0</v>
      </c>
      <c r="DH389">
        <f t="shared" si="133"/>
        <v>0</v>
      </c>
      <c r="DI389">
        <f t="shared" si="121"/>
        <v>0</v>
      </c>
      <c r="DJ389">
        <f>DI389</f>
        <v>0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ROW(Source!A589)</f>
        <v>589</v>
      </c>
      <c r="B390">
        <v>56661434</v>
      </c>
      <c r="C390">
        <v>56663774</v>
      </c>
      <c r="D390">
        <v>54768339</v>
      </c>
      <c r="E390">
        <v>1</v>
      </c>
      <c r="F390">
        <v>1</v>
      </c>
      <c r="G390">
        <v>1081</v>
      </c>
      <c r="H390">
        <v>2</v>
      </c>
      <c r="I390" t="s">
        <v>1324</v>
      </c>
      <c r="J390" t="s">
        <v>1325</v>
      </c>
      <c r="K390" t="s">
        <v>1326</v>
      </c>
      <c r="L390">
        <v>1368</v>
      </c>
      <c r="N390">
        <v>1011</v>
      </c>
      <c r="O390" t="s">
        <v>1323</v>
      </c>
      <c r="P390" t="s">
        <v>1323</v>
      </c>
      <c r="Q390">
        <v>1</v>
      </c>
      <c r="W390">
        <v>0</v>
      </c>
      <c r="X390">
        <v>874612079</v>
      </c>
      <c r="Y390">
        <f>(((AT390*1.25)*1.2)*1.05)</f>
        <v>1.575E-2</v>
      </c>
      <c r="AA390">
        <v>0</v>
      </c>
      <c r="AB390">
        <v>88.67</v>
      </c>
      <c r="AC390">
        <v>13.47</v>
      </c>
      <c r="AD390">
        <v>0</v>
      </c>
      <c r="AE390">
        <v>0</v>
      </c>
      <c r="AF390">
        <v>83.1</v>
      </c>
      <c r="AG390">
        <v>12.62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-2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0.01</v>
      </c>
      <c r="AU390" t="s">
        <v>654</v>
      </c>
      <c r="AV390">
        <v>0</v>
      </c>
      <c r="AW390">
        <v>2</v>
      </c>
      <c r="AX390">
        <v>56663780</v>
      </c>
      <c r="AY390">
        <v>1</v>
      </c>
      <c r="AZ390">
        <v>0</v>
      </c>
      <c r="BA390">
        <v>512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f>ROUND(Y390*Source!I589*DO390,9)</f>
        <v>0.39752999999999999</v>
      </c>
      <c r="CX390">
        <f>ROUND(Y390*Source!I589,9)</f>
        <v>3.15E-2</v>
      </c>
      <c r="CY390">
        <f>AB390</f>
        <v>88.67</v>
      </c>
      <c r="CZ390">
        <f>AF390</f>
        <v>83.1</v>
      </c>
      <c r="DA390">
        <f>AJ390</f>
        <v>1</v>
      </c>
      <c r="DB390">
        <f>ROUND((((ROUND(AT390*CZ390,2)*1.25)*1.2)*1.05),6)</f>
        <v>1.30725</v>
      </c>
      <c r="DC390">
        <f>ROUND((((ROUND(AT390*AG390,2)*1.25)*1.2)*1.05),6)</f>
        <v>0.20474999999999999</v>
      </c>
      <c r="DD390" t="s">
        <v>3</v>
      </c>
      <c r="DE390" t="s">
        <v>3</v>
      </c>
      <c r="DF390">
        <f t="shared" si="134"/>
        <v>0</v>
      </c>
      <c r="DG390">
        <f t="shared" si="132"/>
        <v>2.62</v>
      </c>
      <c r="DH390">
        <f t="shared" si="133"/>
        <v>0.4</v>
      </c>
      <c r="DI390">
        <f t="shared" si="121"/>
        <v>0</v>
      </c>
      <c r="DJ390">
        <f>DG390</f>
        <v>2.62</v>
      </c>
      <c r="DK390">
        <v>0</v>
      </c>
      <c r="DL390" t="s">
        <v>1327</v>
      </c>
      <c r="DM390">
        <v>0</v>
      </c>
      <c r="DN390" t="s">
        <v>1319</v>
      </c>
      <c r="DO390">
        <v>12.62</v>
      </c>
    </row>
    <row r="391" spans="1:119" x14ac:dyDescent="0.2">
      <c r="A391">
        <f>ROW(Source!A589)</f>
        <v>589</v>
      </c>
      <c r="B391">
        <v>56661434</v>
      </c>
      <c r="C391">
        <v>56663774</v>
      </c>
      <c r="D391">
        <v>54737969</v>
      </c>
      <c r="E391">
        <v>1</v>
      </c>
      <c r="F391">
        <v>1</v>
      </c>
      <c r="G391">
        <v>1081</v>
      </c>
      <c r="H391">
        <v>3</v>
      </c>
      <c r="I391" t="s">
        <v>1331</v>
      </c>
      <c r="J391" t="s">
        <v>1332</v>
      </c>
      <c r="K391" t="s">
        <v>1333</v>
      </c>
      <c r="L391">
        <v>1348</v>
      </c>
      <c r="N391">
        <v>1009</v>
      </c>
      <c r="O391" t="s">
        <v>547</v>
      </c>
      <c r="P391" t="s">
        <v>547</v>
      </c>
      <c r="Q391">
        <v>1000</v>
      </c>
      <c r="W391">
        <v>0</v>
      </c>
      <c r="X391">
        <v>-287838193</v>
      </c>
      <c r="Y391">
        <f>(((AT391*1)*1)*1)</f>
        <v>3.2000000000000003E-4</v>
      </c>
      <c r="AA391">
        <v>23114.43</v>
      </c>
      <c r="AB391">
        <v>0</v>
      </c>
      <c r="AC391">
        <v>0</v>
      </c>
      <c r="AD391">
        <v>0</v>
      </c>
      <c r="AE391">
        <v>23114.43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3.2000000000000003E-4</v>
      </c>
      <c r="AU391" t="s">
        <v>105</v>
      </c>
      <c r="AV391">
        <v>0</v>
      </c>
      <c r="AW391">
        <v>2</v>
      </c>
      <c r="AX391">
        <v>56663781</v>
      </c>
      <c r="AY391">
        <v>1</v>
      </c>
      <c r="AZ391">
        <v>0</v>
      </c>
      <c r="BA391">
        <v>513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ROUND(Y391*Source!I589,9)</f>
        <v>6.4000000000000005E-4</v>
      </c>
      <c r="CY391">
        <f>AA391</f>
        <v>23114.43</v>
      </c>
      <c r="CZ391">
        <f>AE391</f>
        <v>23114.43</v>
      </c>
      <c r="DA391">
        <f>AI391</f>
        <v>1</v>
      </c>
      <c r="DB391">
        <f>ROUND((((ROUND(AT391*CZ391,2)*1)*1)*1),6)</f>
        <v>7.4</v>
      </c>
      <c r="DC391">
        <f>ROUND((((ROUND(AT391*AG391,2)*1)*1)*1),6)</f>
        <v>0</v>
      </c>
      <c r="DD391" t="s">
        <v>3</v>
      </c>
      <c r="DE391" t="s">
        <v>3</v>
      </c>
      <c r="DF391">
        <f t="shared" si="134"/>
        <v>14.79</v>
      </c>
      <c r="DG391">
        <f t="shared" si="132"/>
        <v>0</v>
      </c>
      <c r="DH391">
        <f t="shared" si="133"/>
        <v>0</v>
      </c>
      <c r="DI391">
        <f t="shared" si="121"/>
        <v>0</v>
      </c>
      <c r="DJ391">
        <f>DF391</f>
        <v>14.79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ROW(Source!A589)</f>
        <v>589</v>
      </c>
      <c r="B392">
        <v>56661434</v>
      </c>
      <c r="C392">
        <v>56663774</v>
      </c>
      <c r="D392">
        <v>54737318</v>
      </c>
      <c r="E392">
        <v>1</v>
      </c>
      <c r="F392">
        <v>1</v>
      </c>
      <c r="G392">
        <v>1081</v>
      </c>
      <c r="H392">
        <v>3</v>
      </c>
      <c r="I392" t="s">
        <v>1269</v>
      </c>
      <c r="J392" t="s">
        <v>1271</v>
      </c>
      <c r="K392" t="s">
        <v>1270</v>
      </c>
      <c r="L392">
        <v>1348</v>
      </c>
      <c r="N392">
        <v>1009</v>
      </c>
      <c r="O392" t="s">
        <v>547</v>
      </c>
      <c r="P392" t="s">
        <v>547</v>
      </c>
      <c r="Q392">
        <v>1000</v>
      </c>
      <c r="W392">
        <v>0</v>
      </c>
      <c r="X392">
        <v>-268464753</v>
      </c>
      <c r="Y392">
        <f>(((AT392*1)*1)*1)</f>
        <v>2.9999999999999997E-4</v>
      </c>
      <c r="AA392">
        <v>17868.28</v>
      </c>
      <c r="AB392">
        <v>0</v>
      </c>
      <c r="AC392">
        <v>0</v>
      </c>
      <c r="AD392">
        <v>0</v>
      </c>
      <c r="AE392">
        <v>17868.28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-2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2.9999999999999997E-4</v>
      </c>
      <c r="AU392" t="s">
        <v>105</v>
      </c>
      <c r="AV392">
        <v>0</v>
      </c>
      <c r="AW392">
        <v>2</v>
      </c>
      <c r="AX392">
        <v>56663782</v>
      </c>
      <c r="AY392">
        <v>1</v>
      </c>
      <c r="AZ392">
        <v>0</v>
      </c>
      <c r="BA392">
        <v>514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ROUND(Y392*Source!I589,9)</f>
        <v>5.9999999999999995E-4</v>
      </c>
      <c r="CY392">
        <f>AA392</f>
        <v>17868.28</v>
      </c>
      <c r="CZ392">
        <f>AE392</f>
        <v>17868.28</v>
      </c>
      <c r="DA392">
        <f>AI392</f>
        <v>1</v>
      </c>
      <c r="DB392">
        <f>ROUND((((ROUND(AT392*CZ392,2)*1)*1)*1),6)</f>
        <v>5.36</v>
      </c>
      <c r="DC392">
        <f>ROUND((((ROUND(AT392*AG392,2)*1)*1)*1),6)</f>
        <v>0</v>
      </c>
      <c r="DD392" t="s">
        <v>3</v>
      </c>
      <c r="DE392" t="s">
        <v>3</v>
      </c>
      <c r="DF392">
        <f t="shared" si="134"/>
        <v>10.72</v>
      </c>
      <c r="DG392">
        <f t="shared" si="132"/>
        <v>0</v>
      </c>
      <c r="DH392">
        <f t="shared" si="133"/>
        <v>0</v>
      </c>
      <c r="DI392">
        <f t="shared" si="121"/>
        <v>0</v>
      </c>
      <c r="DJ392">
        <f>DF392</f>
        <v>10.72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ROW(Source!A590)</f>
        <v>590</v>
      </c>
      <c r="B393">
        <v>56661436</v>
      </c>
      <c r="C393">
        <v>56663774</v>
      </c>
      <c r="D393">
        <v>54702434</v>
      </c>
      <c r="E393">
        <v>1081</v>
      </c>
      <c r="F393">
        <v>1</v>
      </c>
      <c r="G393">
        <v>1081</v>
      </c>
      <c r="H393">
        <v>1</v>
      </c>
      <c r="I393" t="s">
        <v>1317</v>
      </c>
      <c r="J393" t="s">
        <v>3</v>
      </c>
      <c r="K393" t="s">
        <v>1318</v>
      </c>
      <c r="L393">
        <v>1191</v>
      </c>
      <c r="N393">
        <v>1013</v>
      </c>
      <c r="O393" t="s">
        <v>1319</v>
      </c>
      <c r="P393" t="s">
        <v>1319</v>
      </c>
      <c r="Q393">
        <v>1</v>
      </c>
      <c r="W393">
        <v>0</v>
      </c>
      <c r="X393">
        <v>476480486</v>
      </c>
      <c r="Y393">
        <f>(((AT393*1.15)*1.2)*1.05)</f>
        <v>2.3184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5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1.6</v>
      </c>
      <c r="AU393" t="s">
        <v>655</v>
      </c>
      <c r="AV393">
        <v>1</v>
      </c>
      <c r="AW393">
        <v>2</v>
      </c>
      <c r="AX393">
        <v>56663779</v>
      </c>
      <c r="AY393">
        <v>1</v>
      </c>
      <c r="AZ393">
        <v>0</v>
      </c>
      <c r="BA393">
        <v>516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U393">
        <f>ROUND(AT393*Source!I590*AH393*AL393,2)</f>
        <v>0</v>
      </c>
      <c r="CV393">
        <f>ROUND(Y393*Source!I590,9)</f>
        <v>4.6368</v>
      </c>
      <c r="CW393">
        <v>0</v>
      </c>
      <c r="CX393">
        <f>ROUND(Y393*Source!I590,9)</f>
        <v>4.6368</v>
      </c>
      <c r="CY393">
        <f>AD393</f>
        <v>0</v>
      </c>
      <c r="CZ393">
        <f>AH393</f>
        <v>0</v>
      </c>
      <c r="DA393">
        <f>AL393</f>
        <v>1</v>
      </c>
      <c r="DB393">
        <f>ROUND((((ROUND(AT393*CZ393,2)*1.15)*1.2)*1.05),6)</f>
        <v>0</v>
      </c>
      <c r="DC393">
        <f>ROUND((((ROUND(AT393*AG393,2)*1.15)*1.2)*1.05),6)</f>
        <v>0</v>
      </c>
      <c r="DD393" t="s">
        <v>3</v>
      </c>
      <c r="DE393" t="s">
        <v>3</v>
      </c>
      <c r="DF393">
        <f t="shared" si="134"/>
        <v>0</v>
      </c>
      <c r="DG393">
        <f t="shared" si="132"/>
        <v>0</v>
      </c>
      <c r="DH393">
        <f t="shared" si="133"/>
        <v>0</v>
      </c>
      <c r="DI393">
        <f t="shared" si="121"/>
        <v>0</v>
      </c>
      <c r="DJ393">
        <f>DI393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ROW(Source!A590)</f>
        <v>590</v>
      </c>
      <c r="B394">
        <v>56661436</v>
      </c>
      <c r="C394">
        <v>56663774</v>
      </c>
      <c r="D394">
        <v>54768339</v>
      </c>
      <c r="E394">
        <v>1</v>
      </c>
      <c r="F394">
        <v>1</v>
      </c>
      <c r="G394">
        <v>1081</v>
      </c>
      <c r="H394">
        <v>2</v>
      </c>
      <c r="I394" t="s">
        <v>1324</v>
      </c>
      <c r="J394" t="s">
        <v>1325</v>
      </c>
      <c r="K394" t="s">
        <v>1326</v>
      </c>
      <c r="L394">
        <v>1368</v>
      </c>
      <c r="N394">
        <v>1011</v>
      </c>
      <c r="O394" t="s">
        <v>1323</v>
      </c>
      <c r="P394" t="s">
        <v>1323</v>
      </c>
      <c r="Q394">
        <v>1</v>
      </c>
      <c r="W394">
        <v>0</v>
      </c>
      <c r="X394">
        <v>874612079</v>
      </c>
      <c r="Y394">
        <f>(((AT394*1.25)*1.2)*1.05)</f>
        <v>1.575E-2</v>
      </c>
      <c r="AA394">
        <v>0</v>
      </c>
      <c r="AB394">
        <v>1513.56</v>
      </c>
      <c r="AC394">
        <v>758.78</v>
      </c>
      <c r="AD394">
        <v>0</v>
      </c>
      <c r="AE394">
        <v>0</v>
      </c>
      <c r="AF394">
        <v>83.1</v>
      </c>
      <c r="AG394">
        <v>12.62</v>
      </c>
      <c r="AH394">
        <v>0</v>
      </c>
      <c r="AI394">
        <v>1</v>
      </c>
      <c r="AJ394">
        <v>17.07</v>
      </c>
      <c r="AK394">
        <v>56.35</v>
      </c>
      <c r="AL394">
        <v>1</v>
      </c>
      <c r="AM394">
        <v>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0.01</v>
      </c>
      <c r="AU394" t="s">
        <v>654</v>
      </c>
      <c r="AV394">
        <v>0</v>
      </c>
      <c r="AW394">
        <v>2</v>
      </c>
      <c r="AX394">
        <v>56663780</v>
      </c>
      <c r="AY394">
        <v>1</v>
      </c>
      <c r="AZ394">
        <v>0</v>
      </c>
      <c r="BA394">
        <v>517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ROUND(Y394*Source!I590*DO394,9)</f>
        <v>0.39752999999999999</v>
      </c>
      <c r="CX394">
        <f>ROUND(Y394*Source!I590,9)</f>
        <v>3.15E-2</v>
      </c>
      <c r="CY394">
        <f>AB394</f>
        <v>1513.56</v>
      </c>
      <c r="CZ394">
        <f>AF394</f>
        <v>83.1</v>
      </c>
      <c r="DA394">
        <f>AJ394</f>
        <v>17.07</v>
      </c>
      <c r="DB394">
        <f>ROUND((((ROUND(AT394*CZ394,2)*1.25)*1.2)*1.05),6)</f>
        <v>1.30725</v>
      </c>
      <c r="DC394">
        <f>ROUND((((ROUND(AT394*AG394,2)*1.25)*1.2)*1.05),6)</f>
        <v>0.20474999999999999</v>
      </c>
      <c r="DD394" t="s">
        <v>3</v>
      </c>
      <c r="DE394" t="s">
        <v>3</v>
      </c>
      <c r="DF394">
        <f t="shared" si="134"/>
        <v>0</v>
      </c>
      <c r="DG394">
        <f>ROUND(ROUND(AF394*AJ394,2)*CX394,2)</f>
        <v>44.68</v>
      </c>
      <c r="DH394">
        <f>ROUND(ROUND(AG394*AK394,2)*CX394,2)</f>
        <v>22.4</v>
      </c>
      <c r="DI394">
        <f t="shared" si="121"/>
        <v>0</v>
      </c>
      <c r="DJ394">
        <f>DG394</f>
        <v>44.68</v>
      </c>
      <c r="DK394">
        <v>0</v>
      </c>
      <c r="DL394" t="s">
        <v>1327</v>
      </c>
      <c r="DM394">
        <v>0</v>
      </c>
      <c r="DN394" t="s">
        <v>1319</v>
      </c>
      <c r="DO394">
        <v>12.62</v>
      </c>
    </row>
    <row r="395" spans="1:119" x14ac:dyDescent="0.2">
      <c r="A395">
        <f>ROW(Source!A590)</f>
        <v>590</v>
      </c>
      <c r="B395">
        <v>56661436</v>
      </c>
      <c r="C395">
        <v>56663774</v>
      </c>
      <c r="D395">
        <v>54737969</v>
      </c>
      <c r="E395">
        <v>1</v>
      </c>
      <c r="F395">
        <v>1</v>
      </c>
      <c r="G395">
        <v>1081</v>
      </c>
      <c r="H395">
        <v>3</v>
      </c>
      <c r="I395" t="s">
        <v>1331</v>
      </c>
      <c r="J395" t="s">
        <v>1332</v>
      </c>
      <c r="K395" t="s">
        <v>1333</v>
      </c>
      <c r="L395">
        <v>1348</v>
      </c>
      <c r="N395">
        <v>1009</v>
      </c>
      <c r="O395" t="s">
        <v>547</v>
      </c>
      <c r="P395" t="s">
        <v>547</v>
      </c>
      <c r="Q395">
        <v>1000</v>
      </c>
      <c r="W395">
        <v>0</v>
      </c>
      <c r="X395">
        <v>-287838193</v>
      </c>
      <c r="Y395">
        <f>(((AT395*1)*1)*1)</f>
        <v>3.2000000000000003E-4</v>
      </c>
      <c r="AA395">
        <v>103783.79</v>
      </c>
      <c r="AB395">
        <v>0</v>
      </c>
      <c r="AC395">
        <v>0</v>
      </c>
      <c r="AD395">
        <v>0</v>
      </c>
      <c r="AE395">
        <v>23114.43</v>
      </c>
      <c r="AF395">
        <v>0</v>
      </c>
      <c r="AG395">
        <v>0</v>
      </c>
      <c r="AH395">
        <v>0</v>
      </c>
      <c r="AI395">
        <v>4.49</v>
      </c>
      <c r="AJ395">
        <v>1</v>
      </c>
      <c r="AK395">
        <v>1</v>
      </c>
      <c r="AL395">
        <v>1</v>
      </c>
      <c r="AM395">
        <v>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3.2000000000000003E-4</v>
      </c>
      <c r="AU395" t="s">
        <v>105</v>
      </c>
      <c r="AV395">
        <v>0</v>
      </c>
      <c r="AW395">
        <v>2</v>
      </c>
      <c r="AX395">
        <v>56663781</v>
      </c>
      <c r="AY395">
        <v>1</v>
      </c>
      <c r="AZ395">
        <v>0</v>
      </c>
      <c r="BA395">
        <v>518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ROUND(Y395*Source!I590,9)</f>
        <v>6.4000000000000005E-4</v>
      </c>
      <c r="CY395">
        <f>AA395</f>
        <v>103783.79</v>
      </c>
      <c r="CZ395">
        <f>AE395</f>
        <v>23114.43</v>
      </c>
      <c r="DA395">
        <f>AI395</f>
        <v>4.49</v>
      </c>
      <c r="DB395">
        <f>ROUND((((ROUND(AT395*CZ395,2)*1)*1)*1),6)</f>
        <v>7.4</v>
      </c>
      <c r="DC395">
        <f>ROUND((((ROUND(AT395*AG395,2)*1)*1)*1),6)</f>
        <v>0</v>
      </c>
      <c r="DD395" t="s">
        <v>3</v>
      </c>
      <c r="DE395" t="s">
        <v>3</v>
      </c>
      <c r="DF395">
        <f>ROUND(ROUND(AE395*AI395,2)*CX395,2)</f>
        <v>66.42</v>
      </c>
      <c r="DG395">
        <f t="shared" ref="DG395:DG403" si="135">ROUND(ROUND(AF395,2)*CX395,2)</f>
        <v>0</v>
      </c>
      <c r="DH395">
        <f t="shared" ref="DH395:DH403" si="136">ROUND(ROUND(AG395,2)*CX395,2)</f>
        <v>0</v>
      </c>
      <c r="DI395">
        <f t="shared" si="121"/>
        <v>0</v>
      </c>
      <c r="DJ395">
        <f>DF395</f>
        <v>66.42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ROW(Source!A590)</f>
        <v>590</v>
      </c>
      <c r="B396">
        <v>56661436</v>
      </c>
      <c r="C396">
        <v>56663774</v>
      </c>
      <c r="D396">
        <v>54737318</v>
      </c>
      <c r="E396">
        <v>1</v>
      </c>
      <c r="F396">
        <v>1</v>
      </c>
      <c r="G396">
        <v>1081</v>
      </c>
      <c r="H396">
        <v>3</v>
      </c>
      <c r="I396" t="s">
        <v>1269</v>
      </c>
      <c r="J396" t="s">
        <v>1271</v>
      </c>
      <c r="K396" t="s">
        <v>1270</v>
      </c>
      <c r="L396">
        <v>1348</v>
      </c>
      <c r="N396">
        <v>1009</v>
      </c>
      <c r="O396" t="s">
        <v>547</v>
      </c>
      <c r="P396" t="s">
        <v>547</v>
      </c>
      <c r="Q396">
        <v>1000</v>
      </c>
      <c r="W396">
        <v>0</v>
      </c>
      <c r="X396">
        <v>-268464753</v>
      </c>
      <c r="Y396">
        <f>(((AT396*1)*1)*1)</f>
        <v>2.9999999999999997E-4</v>
      </c>
      <c r="AA396">
        <v>121682.99</v>
      </c>
      <c r="AB396">
        <v>0</v>
      </c>
      <c r="AC396">
        <v>0</v>
      </c>
      <c r="AD396">
        <v>0</v>
      </c>
      <c r="AE396">
        <v>17868.28</v>
      </c>
      <c r="AF396">
        <v>0</v>
      </c>
      <c r="AG396">
        <v>0</v>
      </c>
      <c r="AH396">
        <v>0</v>
      </c>
      <c r="AI396">
        <v>6.81</v>
      </c>
      <c r="AJ396">
        <v>1</v>
      </c>
      <c r="AK396">
        <v>1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2.9999999999999997E-4</v>
      </c>
      <c r="AU396" t="s">
        <v>105</v>
      </c>
      <c r="AV396">
        <v>0</v>
      </c>
      <c r="AW396">
        <v>2</v>
      </c>
      <c r="AX396">
        <v>56663782</v>
      </c>
      <c r="AY396">
        <v>1</v>
      </c>
      <c r="AZ396">
        <v>0</v>
      </c>
      <c r="BA396">
        <v>519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ROUND(Y396*Source!I590,9)</f>
        <v>5.9999999999999995E-4</v>
      </c>
      <c r="CY396">
        <f>AA396</f>
        <v>121682.99</v>
      </c>
      <c r="CZ396">
        <f>AE396</f>
        <v>17868.28</v>
      </c>
      <c r="DA396">
        <f>AI396</f>
        <v>6.81</v>
      </c>
      <c r="DB396">
        <f>ROUND((((ROUND(AT396*CZ396,2)*1)*1)*1),6)</f>
        <v>5.36</v>
      </c>
      <c r="DC396">
        <f>ROUND((((ROUND(AT396*AG396,2)*1)*1)*1),6)</f>
        <v>0</v>
      </c>
      <c r="DD396" t="s">
        <v>3</v>
      </c>
      <c r="DE396" t="s">
        <v>3</v>
      </c>
      <c r="DF396">
        <f>ROUND(ROUND(AE396*AI396,2)*CX396,2)</f>
        <v>73.010000000000005</v>
      </c>
      <c r="DG396">
        <f t="shared" si="135"/>
        <v>0</v>
      </c>
      <c r="DH396">
        <f t="shared" si="136"/>
        <v>0</v>
      </c>
      <c r="DI396">
        <f t="shared" si="121"/>
        <v>0</v>
      </c>
      <c r="DJ396">
        <f>DF396</f>
        <v>73.010000000000005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ROW(Source!A628)</f>
        <v>628</v>
      </c>
      <c r="B397">
        <v>56661434</v>
      </c>
      <c r="C397">
        <v>56663789</v>
      </c>
      <c r="D397">
        <v>54702434</v>
      </c>
      <c r="E397">
        <v>1081</v>
      </c>
      <c r="F397">
        <v>1</v>
      </c>
      <c r="G397">
        <v>1081</v>
      </c>
      <c r="H397">
        <v>1</v>
      </c>
      <c r="I397" t="s">
        <v>1317</v>
      </c>
      <c r="J397" t="s">
        <v>3</v>
      </c>
      <c r="K397" t="s">
        <v>1318</v>
      </c>
      <c r="L397">
        <v>1191</v>
      </c>
      <c r="N397">
        <v>1013</v>
      </c>
      <c r="O397" t="s">
        <v>1319</v>
      </c>
      <c r="P397" t="s">
        <v>1319</v>
      </c>
      <c r="Q397">
        <v>1</v>
      </c>
      <c r="W397">
        <v>0</v>
      </c>
      <c r="X397">
        <v>476480486</v>
      </c>
      <c r="Y397">
        <f>((AT397*1.15)*1.2)</f>
        <v>0.69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0.5</v>
      </c>
      <c r="AU397" t="s">
        <v>433</v>
      </c>
      <c r="AV397">
        <v>1</v>
      </c>
      <c r="AW397">
        <v>2</v>
      </c>
      <c r="AX397">
        <v>56663796</v>
      </c>
      <c r="AY397">
        <v>1</v>
      </c>
      <c r="AZ397">
        <v>0</v>
      </c>
      <c r="BA397">
        <v>521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U397">
        <f>ROUND(AT397*Source!I628*AH397*AL397,2)</f>
        <v>0</v>
      </c>
      <c r="CV397">
        <f>ROUND(Y397*Source!I628,9)</f>
        <v>138</v>
      </c>
      <c r="CW397">
        <v>0</v>
      </c>
      <c r="CX397">
        <f>ROUND(Y397*Source!I628,9)</f>
        <v>138</v>
      </c>
      <c r="CY397">
        <f>AD397</f>
        <v>0</v>
      </c>
      <c r="CZ397">
        <f>AH397</f>
        <v>0</v>
      </c>
      <c r="DA397">
        <f>AL397</f>
        <v>1</v>
      </c>
      <c r="DB397">
        <f>ROUND(((ROUND(AT397*CZ397,2)*1.15)*1.2),6)</f>
        <v>0</v>
      </c>
      <c r="DC397">
        <f>ROUND(((ROUND(AT397*AG397,2)*1.15)*1.2),6)</f>
        <v>0</v>
      </c>
      <c r="DD397" t="s">
        <v>3</v>
      </c>
      <c r="DE397" t="s">
        <v>3</v>
      </c>
      <c r="DF397">
        <f t="shared" ref="DF397:DF404" si="137">ROUND(ROUND(AE397,2)*CX397,2)</f>
        <v>0</v>
      </c>
      <c r="DG397">
        <f t="shared" si="135"/>
        <v>0</v>
      </c>
      <c r="DH397">
        <f t="shared" si="136"/>
        <v>0</v>
      </c>
      <c r="DI397">
        <f t="shared" si="121"/>
        <v>0</v>
      </c>
      <c r="DJ397">
        <f>DI397</f>
        <v>0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ROW(Source!A628)</f>
        <v>628</v>
      </c>
      <c r="B398">
        <v>56661434</v>
      </c>
      <c r="C398">
        <v>56663789</v>
      </c>
      <c r="D398">
        <v>54768339</v>
      </c>
      <c r="E398">
        <v>1</v>
      </c>
      <c r="F398">
        <v>1</v>
      </c>
      <c r="G398">
        <v>1081</v>
      </c>
      <c r="H398">
        <v>2</v>
      </c>
      <c r="I398" t="s">
        <v>1324</v>
      </c>
      <c r="J398" t="s">
        <v>1325</v>
      </c>
      <c r="K398" t="s">
        <v>1326</v>
      </c>
      <c r="L398">
        <v>1368</v>
      </c>
      <c r="N398">
        <v>1011</v>
      </c>
      <c r="O398" t="s">
        <v>1323</v>
      </c>
      <c r="P398" t="s">
        <v>1323</v>
      </c>
      <c r="Q398">
        <v>1</v>
      </c>
      <c r="W398">
        <v>0</v>
      </c>
      <c r="X398">
        <v>874612079</v>
      </c>
      <c r="Y398">
        <f>((AT398*1.25)*1.2)</f>
        <v>3.0000000000000001E-3</v>
      </c>
      <c r="AA398">
        <v>0</v>
      </c>
      <c r="AB398">
        <v>87.01</v>
      </c>
      <c r="AC398">
        <v>13.21</v>
      </c>
      <c r="AD398">
        <v>0</v>
      </c>
      <c r="AE398">
        <v>0</v>
      </c>
      <c r="AF398">
        <v>83.1</v>
      </c>
      <c r="AG398">
        <v>12.62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2E-3</v>
      </c>
      <c r="AU398" t="s">
        <v>432</v>
      </c>
      <c r="AV398">
        <v>0</v>
      </c>
      <c r="AW398">
        <v>2</v>
      </c>
      <c r="AX398">
        <v>56663797</v>
      </c>
      <c r="AY398">
        <v>1</v>
      </c>
      <c r="AZ398">
        <v>0</v>
      </c>
      <c r="BA398">
        <v>522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f>ROUND(Y398*Source!I628*DO398,9)</f>
        <v>7.5720000000000001</v>
      </c>
      <c r="CX398">
        <f>ROUND(Y398*Source!I628,9)</f>
        <v>0.6</v>
      </c>
      <c r="CY398">
        <f>AB398</f>
        <v>87.01</v>
      </c>
      <c r="CZ398">
        <f>AF398</f>
        <v>83.1</v>
      </c>
      <c r="DA398">
        <f>AJ398</f>
        <v>1</v>
      </c>
      <c r="DB398">
        <f>ROUND(((ROUND(AT398*CZ398,2)*1.25)*1.2),6)</f>
        <v>0.255</v>
      </c>
      <c r="DC398">
        <f>ROUND(((ROUND(AT398*AG398,2)*1.25)*1.2),6)</f>
        <v>4.4999999999999998E-2</v>
      </c>
      <c r="DD398" t="s">
        <v>3</v>
      </c>
      <c r="DE398" t="s">
        <v>3</v>
      </c>
      <c r="DF398">
        <f t="shared" si="137"/>
        <v>0</v>
      </c>
      <c r="DG398">
        <f t="shared" si="135"/>
        <v>49.86</v>
      </c>
      <c r="DH398">
        <f t="shared" si="136"/>
        <v>7.57</v>
      </c>
      <c r="DI398">
        <f t="shared" si="121"/>
        <v>0</v>
      </c>
      <c r="DJ398">
        <f>DG398</f>
        <v>49.86</v>
      </c>
      <c r="DK398">
        <v>0</v>
      </c>
      <c r="DL398" t="s">
        <v>1327</v>
      </c>
      <c r="DM398">
        <v>0</v>
      </c>
      <c r="DN398" t="s">
        <v>1319</v>
      </c>
      <c r="DO398">
        <v>12.62</v>
      </c>
    </row>
    <row r="399" spans="1:119" x14ac:dyDescent="0.2">
      <c r="A399">
        <f>ROW(Source!A628)</f>
        <v>628</v>
      </c>
      <c r="B399">
        <v>56661434</v>
      </c>
      <c r="C399">
        <v>56663789</v>
      </c>
      <c r="D399">
        <v>54739852</v>
      </c>
      <c r="E399">
        <v>1</v>
      </c>
      <c r="F399">
        <v>1</v>
      </c>
      <c r="G399">
        <v>1081</v>
      </c>
      <c r="H399">
        <v>3</v>
      </c>
      <c r="I399" t="s">
        <v>1421</v>
      </c>
      <c r="J399" t="s">
        <v>1422</v>
      </c>
      <c r="K399" t="s">
        <v>1423</v>
      </c>
      <c r="L399">
        <v>1346</v>
      </c>
      <c r="N399">
        <v>1009</v>
      </c>
      <c r="O399" t="s">
        <v>1171</v>
      </c>
      <c r="P399" t="s">
        <v>1171</v>
      </c>
      <c r="Q399">
        <v>1</v>
      </c>
      <c r="W399">
        <v>0</v>
      </c>
      <c r="X399">
        <v>1006061021</v>
      </c>
      <c r="Y399">
        <f>((AT399*1)*1)</f>
        <v>4.6699999999999998E-2</v>
      </c>
      <c r="AA399">
        <v>54.34</v>
      </c>
      <c r="AB399">
        <v>0</v>
      </c>
      <c r="AC399">
        <v>0</v>
      </c>
      <c r="AD399">
        <v>0</v>
      </c>
      <c r="AE399">
        <v>53.33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4.6699999999999998E-2</v>
      </c>
      <c r="AU399" t="s">
        <v>31</v>
      </c>
      <c r="AV399">
        <v>0</v>
      </c>
      <c r="AW399">
        <v>2</v>
      </c>
      <c r="AX399">
        <v>56663798</v>
      </c>
      <c r="AY399">
        <v>1</v>
      </c>
      <c r="AZ399">
        <v>0</v>
      </c>
      <c r="BA399">
        <v>523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ROUND(Y399*Source!I628,9)</f>
        <v>9.34</v>
      </c>
      <c r="CY399">
        <f>AA399</f>
        <v>54.34</v>
      </c>
      <c r="CZ399">
        <f>AE399</f>
        <v>53.33</v>
      </c>
      <c r="DA399">
        <f>AI399</f>
        <v>1</v>
      </c>
      <c r="DB399">
        <f>ROUND(((ROUND(AT399*CZ399,2)*1)*1),6)</f>
        <v>2.4900000000000002</v>
      </c>
      <c r="DC399">
        <f>ROUND(((ROUND(AT399*AG399,2)*1)*1),6)</f>
        <v>0</v>
      </c>
      <c r="DD399" t="s">
        <v>3</v>
      </c>
      <c r="DE399" t="s">
        <v>3</v>
      </c>
      <c r="DF399">
        <f t="shared" si="137"/>
        <v>498.1</v>
      </c>
      <c r="DG399">
        <f t="shared" si="135"/>
        <v>0</v>
      </c>
      <c r="DH399">
        <f t="shared" si="136"/>
        <v>0</v>
      </c>
      <c r="DI399">
        <f t="shared" si="121"/>
        <v>0</v>
      </c>
      <c r="DJ399">
        <f>DF399</f>
        <v>498.1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ROW(Source!A628)</f>
        <v>628</v>
      </c>
      <c r="B400">
        <v>56661434</v>
      </c>
      <c r="C400">
        <v>56663789</v>
      </c>
      <c r="D400">
        <v>54737572</v>
      </c>
      <c r="E400">
        <v>1</v>
      </c>
      <c r="F400">
        <v>1</v>
      </c>
      <c r="G400">
        <v>1081</v>
      </c>
      <c r="H400">
        <v>3</v>
      </c>
      <c r="I400" t="s">
        <v>676</v>
      </c>
      <c r="J400" t="s">
        <v>679</v>
      </c>
      <c r="K400" t="s">
        <v>677</v>
      </c>
      <c r="L400">
        <v>1296</v>
      </c>
      <c r="N400">
        <v>1002</v>
      </c>
      <c r="O400" t="s">
        <v>678</v>
      </c>
      <c r="P400" t="s">
        <v>678</v>
      </c>
      <c r="Q400">
        <v>1</v>
      </c>
      <c r="W400">
        <v>0</v>
      </c>
      <c r="X400">
        <v>-1831371659</v>
      </c>
      <c r="Y400">
        <f>((AT400*1)*1)</f>
        <v>0.25</v>
      </c>
      <c r="AA400">
        <v>147.68</v>
      </c>
      <c r="AB400">
        <v>0</v>
      </c>
      <c r="AC400">
        <v>0</v>
      </c>
      <c r="AD400">
        <v>0</v>
      </c>
      <c r="AE400">
        <v>144.93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 t="s">
        <v>3</v>
      </c>
      <c r="AT400">
        <v>0.25</v>
      </c>
      <c r="AU400" t="s">
        <v>31</v>
      </c>
      <c r="AV400">
        <v>0</v>
      </c>
      <c r="AW400">
        <v>1</v>
      </c>
      <c r="AX400">
        <v>-1</v>
      </c>
      <c r="AY400">
        <v>0</v>
      </c>
      <c r="AZ400">
        <v>0</v>
      </c>
      <c r="BA400" t="s">
        <v>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ROUND(Y400*Source!I628,9)</f>
        <v>50</v>
      </c>
      <c r="CY400">
        <f>AA400</f>
        <v>147.68</v>
      </c>
      <c r="CZ400">
        <f>AE400</f>
        <v>144.93</v>
      </c>
      <c r="DA400">
        <f>AI400</f>
        <v>1</v>
      </c>
      <c r="DB400">
        <f>ROUND(((ROUND(AT400*CZ400,2)*1)*1),6)</f>
        <v>36.229999999999997</v>
      </c>
      <c r="DC400">
        <f>ROUND(((ROUND(AT400*AG400,2)*1)*1),6)</f>
        <v>0</v>
      </c>
      <c r="DD400" t="s">
        <v>3</v>
      </c>
      <c r="DE400" t="s">
        <v>3</v>
      </c>
      <c r="DF400">
        <f t="shared" si="137"/>
        <v>7246.5</v>
      </c>
      <c r="DG400">
        <f t="shared" si="135"/>
        <v>0</v>
      </c>
      <c r="DH400">
        <f t="shared" si="136"/>
        <v>0</v>
      </c>
      <c r="DI400">
        <f t="shared" si="121"/>
        <v>0</v>
      </c>
      <c r="DJ400">
        <f>DF400</f>
        <v>7246.5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ROW(Source!A628)</f>
        <v>628</v>
      </c>
      <c r="B401">
        <v>56661434</v>
      </c>
      <c r="C401">
        <v>56663789</v>
      </c>
      <c r="D401">
        <v>54737634</v>
      </c>
      <c r="E401">
        <v>1</v>
      </c>
      <c r="F401">
        <v>1</v>
      </c>
      <c r="G401">
        <v>1081</v>
      </c>
      <c r="H401">
        <v>3</v>
      </c>
      <c r="I401" t="s">
        <v>1424</v>
      </c>
      <c r="J401" t="s">
        <v>1425</v>
      </c>
      <c r="K401" t="s">
        <v>1426</v>
      </c>
      <c r="L401">
        <v>1296</v>
      </c>
      <c r="N401">
        <v>1002</v>
      </c>
      <c r="O401" t="s">
        <v>678</v>
      </c>
      <c r="P401" t="s">
        <v>678</v>
      </c>
      <c r="Q401">
        <v>1</v>
      </c>
      <c r="W401">
        <v>0</v>
      </c>
      <c r="X401">
        <v>1871464502</v>
      </c>
      <c r="Y401">
        <f>((AT401*1)*1)</f>
        <v>0.25</v>
      </c>
      <c r="AA401">
        <v>35.4</v>
      </c>
      <c r="AB401">
        <v>0</v>
      </c>
      <c r="AC401">
        <v>0</v>
      </c>
      <c r="AD401">
        <v>0</v>
      </c>
      <c r="AE401">
        <v>34.74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0.25</v>
      </c>
      <c r="AU401" t="s">
        <v>31</v>
      </c>
      <c r="AV401">
        <v>0</v>
      </c>
      <c r="AW401">
        <v>2</v>
      </c>
      <c r="AX401">
        <v>56663799</v>
      </c>
      <c r="AY401">
        <v>1</v>
      </c>
      <c r="AZ401">
        <v>0</v>
      </c>
      <c r="BA401">
        <v>524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ROUND(Y401*Source!I628,9)</f>
        <v>50</v>
      </c>
      <c r="CY401">
        <f>AA401</f>
        <v>35.4</v>
      </c>
      <c r="CZ401">
        <f>AE401</f>
        <v>34.74</v>
      </c>
      <c r="DA401">
        <f>AI401</f>
        <v>1</v>
      </c>
      <c r="DB401">
        <f>ROUND(((ROUND(AT401*CZ401,2)*1)*1),6)</f>
        <v>8.69</v>
      </c>
      <c r="DC401">
        <f>ROUND(((ROUND(AT401*AG401,2)*1)*1),6)</f>
        <v>0</v>
      </c>
      <c r="DD401" t="s">
        <v>3</v>
      </c>
      <c r="DE401" t="s">
        <v>3</v>
      </c>
      <c r="DF401">
        <f t="shared" si="137"/>
        <v>1737</v>
      </c>
      <c r="DG401">
        <f t="shared" si="135"/>
        <v>0</v>
      </c>
      <c r="DH401">
        <f t="shared" si="136"/>
        <v>0</v>
      </c>
      <c r="DI401">
        <f t="shared" si="121"/>
        <v>0</v>
      </c>
      <c r="DJ401">
        <f>DF401</f>
        <v>1737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ROW(Source!A628)</f>
        <v>628</v>
      </c>
      <c r="B402">
        <v>56661434</v>
      </c>
      <c r="C402">
        <v>56663789</v>
      </c>
      <c r="D402">
        <v>54737664</v>
      </c>
      <c r="E402">
        <v>1</v>
      </c>
      <c r="F402">
        <v>1</v>
      </c>
      <c r="G402">
        <v>1081</v>
      </c>
      <c r="H402">
        <v>3</v>
      </c>
      <c r="I402" t="s">
        <v>670</v>
      </c>
      <c r="J402" t="s">
        <v>673</v>
      </c>
      <c r="K402" t="s">
        <v>671</v>
      </c>
      <c r="L402">
        <v>1301</v>
      </c>
      <c r="N402">
        <v>1003</v>
      </c>
      <c r="O402" t="s">
        <v>672</v>
      </c>
      <c r="P402" t="s">
        <v>672</v>
      </c>
      <c r="Q402">
        <v>1</v>
      </c>
      <c r="W402">
        <v>0</v>
      </c>
      <c r="X402">
        <v>1628137600</v>
      </c>
      <c r="Y402">
        <f>((AT402*1)*1)</f>
        <v>2</v>
      </c>
      <c r="AA402">
        <v>2.39</v>
      </c>
      <c r="AB402">
        <v>0</v>
      </c>
      <c r="AC402">
        <v>0</v>
      </c>
      <c r="AD402">
        <v>0</v>
      </c>
      <c r="AE402">
        <v>2.35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3</v>
      </c>
      <c r="AT402">
        <v>2</v>
      </c>
      <c r="AU402" t="s">
        <v>31</v>
      </c>
      <c r="AV402">
        <v>0</v>
      </c>
      <c r="AW402">
        <v>1</v>
      </c>
      <c r="AX402">
        <v>-1</v>
      </c>
      <c r="AY402">
        <v>0</v>
      </c>
      <c r="AZ402">
        <v>0</v>
      </c>
      <c r="BA402" t="s">
        <v>3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ROUND(Y402*Source!I628,9)</f>
        <v>400</v>
      </c>
      <c r="CY402">
        <f>AA402</f>
        <v>2.39</v>
      </c>
      <c r="CZ402">
        <f>AE402</f>
        <v>2.35</v>
      </c>
      <c r="DA402">
        <f>AI402</f>
        <v>1</v>
      </c>
      <c r="DB402">
        <f>ROUND(((ROUND(AT402*CZ402,2)*1)*1),6)</f>
        <v>4.7</v>
      </c>
      <c r="DC402">
        <f>ROUND(((ROUND(AT402*AG402,2)*1)*1),6)</f>
        <v>0</v>
      </c>
      <c r="DD402" t="s">
        <v>3</v>
      </c>
      <c r="DE402" t="s">
        <v>3</v>
      </c>
      <c r="DF402">
        <f t="shared" si="137"/>
        <v>940</v>
      </c>
      <c r="DG402">
        <f t="shared" si="135"/>
        <v>0</v>
      </c>
      <c r="DH402">
        <f t="shared" si="136"/>
        <v>0</v>
      </c>
      <c r="DI402">
        <f t="shared" si="121"/>
        <v>0</v>
      </c>
      <c r="DJ402">
        <f>DF402</f>
        <v>940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ROW(Source!A629)</f>
        <v>629</v>
      </c>
      <c r="B403">
        <v>56661436</v>
      </c>
      <c r="C403">
        <v>56663789</v>
      </c>
      <c r="D403">
        <v>54702434</v>
      </c>
      <c r="E403">
        <v>1081</v>
      </c>
      <c r="F403">
        <v>1</v>
      </c>
      <c r="G403">
        <v>1081</v>
      </c>
      <c r="H403">
        <v>1</v>
      </c>
      <c r="I403" t="s">
        <v>1317</v>
      </c>
      <c r="J403" t="s">
        <v>3</v>
      </c>
      <c r="K403" t="s">
        <v>1318</v>
      </c>
      <c r="L403">
        <v>1191</v>
      </c>
      <c r="N403">
        <v>1013</v>
      </c>
      <c r="O403" t="s">
        <v>1319</v>
      </c>
      <c r="P403" t="s">
        <v>1319</v>
      </c>
      <c r="Q403">
        <v>1</v>
      </c>
      <c r="W403">
        <v>0</v>
      </c>
      <c r="X403">
        <v>476480486</v>
      </c>
      <c r="Y403">
        <f>((AT403*1.15)*1.2)</f>
        <v>0.69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5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0.5</v>
      </c>
      <c r="AU403" t="s">
        <v>433</v>
      </c>
      <c r="AV403">
        <v>1</v>
      </c>
      <c r="AW403">
        <v>2</v>
      </c>
      <c r="AX403">
        <v>56663796</v>
      </c>
      <c r="AY403">
        <v>1</v>
      </c>
      <c r="AZ403">
        <v>0</v>
      </c>
      <c r="BA403">
        <v>528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U403">
        <f>ROUND(AT403*Source!I629*AH403*AL403,2)</f>
        <v>0</v>
      </c>
      <c r="CV403">
        <f>ROUND(Y403*Source!I629,9)</f>
        <v>138</v>
      </c>
      <c r="CW403">
        <v>0</v>
      </c>
      <c r="CX403">
        <f>ROUND(Y403*Source!I629,9)</f>
        <v>138</v>
      </c>
      <c r="CY403">
        <f>AD403</f>
        <v>0</v>
      </c>
      <c r="CZ403">
        <f>AH403</f>
        <v>0</v>
      </c>
      <c r="DA403">
        <f>AL403</f>
        <v>1</v>
      </c>
      <c r="DB403">
        <f>ROUND(((ROUND(AT403*CZ403,2)*1.15)*1.2),6)</f>
        <v>0</v>
      </c>
      <c r="DC403">
        <f>ROUND(((ROUND(AT403*AG403,2)*1.15)*1.2),6)</f>
        <v>0</v>
      </c>
      <c r="DD403" t="s">
        <v>3</v>
      </c>
      <c r="DE403" t="s">
        <v>3</v>
      </c>
      <c r="DF403">
        <f t="shared" si="137"/>
        <v>0</v>
      </c>
      <c r="DG403">
        <f t="shared" si="135"/>
        <v>0</v>
      </c>
      <c r="DH403">
        <f t="shared" si="136"/>
        <v>0</v>
      </c>
      <c r="DI403">
        <f t="shared" si="121"/>
        <v>0</v>
      </c>
      <c r="DJ403">
        <f>DI403</f>
        <v>0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ROW(Source!A629)</f>
        <v>629</v>
      </c>
      <c r="B404">
        <v>56661436</v>
      </c>
      <c r="C404">
        <v>56663789</v>
      </c>
      <c r="D404">
        <v>54768339</v>
      </c>
      <c r="E404">
        <v>1</v>
      </c>
      <c r="F404">
        <v>1</v>
      </c>
      <c r="G404">
        <v>1081</v>
      </c>
      <c r="H404">
        <v>2</v>
      </c>
      <c r="I404" t="s">
        <v>1324</v>
      </c>
      <c r="J404" t="s">
        <v>1325</v>
      </c>
      <c r="K404" t="s">
        <v>1326</v>
      </c>
      <c r="L404">
        <v>1368</v>
      </c>
      <c r="N404">
        <v>1011</v>
      </c>
      <c r="O404" t="s">
        <v>1323</v>
      </c>
      <c r="P404" t="s">
        <v>1323</v>
      </c>
      <c r="Q404">
        <v>1</v>
      </c>
      <c r="W404">
        <v>0</v>
      </c>
      <c r="X404">
        <v>874612079</v>
      </c>
      <c r="Y404">
        <f>((AT404*1.25)*1.2)</f>
        <v>3.0000000000000001E-3</v>
      </c>
      <c r="AA404">
        <v>0</v>
      </c>
      <c r="AB404">
        <v>1485.19</v>
      </c>
      <c r="AC404">
        <v>744.56</v>
      </c>
      <c r="AD404">
        <v>0</v>
      </c>
      <c r="AE404">
        <v>0</v>
      </c>
      <c r="AF404">
        <v>83.1</v>
      </c>
      <c r="AG404">
        <v>12.62</v>
      </c>
      <c r="AH404">
        <v>0</v>
      </c>
      <c r="AI404">
        <v>1</v>
      </c>
      <c r="AJ404">
        <v>17.07</v>
      </c>
      <c r="AK404">
        <v>56.35</v>
      </c>
      <c r="AL404">
        <v>1</v>
      </c>
      <c r="AM404">
        <v>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2E-3</v>
      </c>
      <c r="AU404" t="s">
        <v>432</v>
      </c>
      <c r="AV404">
        <v>0</v>
      </c>
      <c r="AW404">
        <v>2</v>
      </c>
      <c r="AX404">
        <v>56663797</v>
      </c>
      <c r="AY404">
        <v>1</v>
      </c>
      <c r="AZ404">
        <v>0</v>
      </c>
      <c r="BA404">
        <v>529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f>ROUND(Y404*Source!I629*DO404,9)</f>
        <v>7.5720000000000001</v>
      </c>
      <c r="CX404">
        <f>ROUND(Y404*Source!I629,9)</f>
        <v>0.6</v>
      </c>
      <c r="CY404">
        <f>AB404</f>
        <v>1485.19</v>
      </c>
      <c r="CZ404">
        <f>AF404</f>
        <v>83.1</v>
      </c>
      <c r="DA404">
        <f>AJ404</f>
        <v>17.07</v>
      </c>
      <c r="DB404">
        <f>ROUND(((ROUND(AT404*CZ404,2)*1.25)*1.2),6)</f>
        <v>0.255</v>
      </c>
      <c r="DC404">
        <f>ROUND(((ROUND(AT404*AG404,2)*1.25)*1.2),6)</f>
        <v>4.4999999999999998E-2</v>
      </c>
      <c r="DD404" t="s">
        <v>3</v>
      </c>
      <c r="DE404" t="s">
        <v>3</v>
      </c>
      <c r="DF404">
        <f t="shared" si="137"/>
        <v>0</v>
      </c>
      <c r="DG404">
        <f>ROUND(ROUND(AF404*AJ404,2)*CX404,2)</f>
        <v>851.11</v>
      </c>
      <c r="DH404">
        <f>ROUND(ROUND(AG404*AK404,2)*CX404,2)</f>
        <v>426.68</v>
      </c>
      <c r="DI404">
        <f t="shared" si="121"/>
        <v>0</v>
      </c>
      <c r="DJ404">
        <f>DG404</f>
        <v>851.11</v>
      </c>
      <c r="DK404">
        <v>0</v>
      </c>
      <c r="DL404" t="s">
        <v>1327</v>
      </c>
      <c r="DM404">
        <v>0</v>
      </c>
      <c r="DN404" t="s">
        <v>1319</v>
      </c>
      <c r="DO404">
        <v>12.62</v>
      </c>
    </row>
    <row r="405" spans="1:119" x14ac:dyDescent="0.2">
      <c r="A405">
        <f>ROW(Source!A629)</f>
        <v>629</v>
      </c>
      <c r="B405">
        <v>56661436</v>
      </c>
      <c r="C405">
        <v>56663789</v>
      </c>
      <c r="D405">
        <v>54739852</v>
      </c>
      <c r="E405">
        <v>1</v>
      </c>
      <c r="F405">
        <v>1</v>
      </c>
      <c r="G405">
        <v>1081</v>
      </c>
      <c r="H405">
        <v>3</v>
      </c>
      <c r="I405" t="s">
        <v>1421</v>
      </c>
      <c r="J405" t="s">
        <v>1422</v>
      </c>
      <c r="K405" t="s">
        <v>1423</v>
      </c>
      <c r="L405">
        <v>1346</v>
      </c>
      <c r="N405">
        <v>1009</v>
      </c>
      <c r="O405" t="s">
        <v>1171</v>
      </c>
      <c r="P405" t="s">
        <v>1171</v>
      </c>
      <c r="Q405">
        <v>1</v>
      </c>
      <c r="W405">
        <v>0</v>
      </c>
      <c r="X405">
        <v>1006061021</v>
      </c>
      <c r="Y405">
        <f>((AT405*1)*1)</f>
        <v>4.6699999999999998E-2</v>
      </c>
      <c r="AA405">
        <v>1419.99</v>
      </c>
      <c r="AB405">
        <v>0</v>
      </c>
      <c r="AC405">
        <v>0</v>
      </c>
      <c r="AD405">
        <v>0</v>
      </c>
      <c r="AE405">
        <v>53.33</v>
      </c>
      <c r="AF405">
        <v>0</v>
      </c>
      <c r="AG405">
        <v>0</v>
      </c>
      <c r="AH405">
        <v>0</v>
      </c>
      <c r="AI405">
        <v>26.13</v>
      </c>
      <c r="AJ405">
        <v>1</v>
      </c>
      <c r="AK405">
        <v>1</v>
      </c>
      <c r="AL405">
        <v>1</v>
      </c>
      <c r="AM405">
        <v>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4.6699999999999998E-2</v>
      </c>
      <c r="AU405" t="s">
        <v>31</v>
      </c>
      <c r="AV405">
        <v>0</v>
      </c>
      <c r="AW405">
        <v>2</v>
      </c>
      <c r="AX405">
        <v>56663798</v>
      </c>
      <c r="AY405">
        <v>1</v>
      </c>
      <c r="AZ405">
        <v>0</v>
      </c>
      <c r="BA405">
        <v>530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ROUND(Y405*Source!I629,9)</f>
        <v>9.34</v>
      </c>
      <c r="CY405">
        <f>AA405</f>
        <v>1419.99</v>
      </c>
      <c r="CZ405">
        <f>AE405</f>
        <v>53.33</v>
      </c>
      <c r="DA405">
        <f>AI405</f>
        <v>26.13</v>
      </c>
      <c r="DB405">
        <f>ROUND(((ROUND(AT405*CZ405,2)*1)*1),6)</f>
        <v>2.4900000000000002</v>
      </c>
      <c r="DC405">
        <f>ROUND(((ROUND(AT405*AG405,2)*1)*1),6)</f>
        <v>0</v>
      </c>
      <c r="DD405" t="s">
        <v>3</v>
      </c>
      <c r="DE405" t="s">
        <v>3</v>
      </c>
      <c r="DF405">
        <f>ROUND(ROUND(AE405*AI405,2)*CX405,2)</f>
        <v>13015.38</v>
      </c>
      <c r="DG405">
        <f t="shared" ref="DG405:DG413" si="138">ROUND(ROUND(AF405,2)*CX405,2)</f>
        <v>0</v>
      </c>
      <c r="DH405">
        <f t="shared" ref="DH405:DH413" si="139">ROUND(ROUND(AG405,2)*CX405,2)</f>
        <v>0</v>
      </c>
      <c r="DI405">
        <f t="shared" si="121"/>
        <v>0</v>
      </c>
      <c r="DJ405">
        <f>DF405</f>
        <v>13015.38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ROW(Source!A629)</f>
        <v>629</v>
      </c>
      <c r="B406">
        <v>56661436</v>
      </c>
      <c r="C406">
        <v>56663789</v>
      </c>
      <c r="D406">
        <v>54737572</v>
      </c>
      <c r="E406">
        <v>1</v>
      </c>
      <c r="F406">
        <v>1</v>
      </c>
      <c r="G406">
        <v>1081</v>
      </c>
      <c r="H406">
        <v>3</v>
      </c>
      <c r="I406" t="s">
        <v>676</v>
      </c>
      <c r="J406" t="s">
        <v>679</v>
      </c>
      <c r="K406" t="s">
        <v>677</v>
      </c>
      <c r="L406">
        <v>1296</v>
      </c>
      <c r="N406">
        <v>1002</v>
      </c>
      <c r="O406" t="s">
        <v>678</v>
      </c>
      <c r="P406" t="s">
        <v>678</v>
      </c>
      <c r="Q406">
        <v>1</v>
      </c>
      <c r="W406">
        <v>0</v>
      </c>
      <c r="X406">
        <v>-1831371659</v>
      </c>
      <c r="Y406">
        <f>((AT406*1)*1)</f>
        <v>0.25</v>
      </c>
      <c r="AA406">
        <v>1154.8900000000001</v>
      </c>
      <c r="AB406">
        <v>0</v>
      </c>
      <c r="AC406">
        <v>0</v>
      </c>
      <c r="AD406">
        <v>0</v>
      </c>
      <c r="AE406">
        <v>144.93</v>
      </c>
      <c r="AF406">
        <v>0</v>
      </c>
      <c r="AG406">
        <v>0</v>
      </c>
      <c r="AH406">
        <v>0</v>
      </c>
      <c r="AI406">
        <v>7.82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0.25</v>
      </c>
      <c r="AU406" t="s">
        <v>31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ROUND(Y406*Source!I629,9)</f>
        <v>50</v>
      </c>
      <c r="CY406">
        <f>AA406</f>
        <v>1154.8900000000001</v>
      </c>
      <c r="CZ406">
        <f>AE406</f>
        <v>144.93</v>
      </c>
      <c r="DA406">
        <f>AI406</f>
        <v>7.82</v>
      </c>
      <c r="DB406">
        <f>ROUND(((ROUND(AT406*CZ406,2)*1)*1),6)</f>
        <v>36.229999999999997</v>
      </c>
      <c r="DC406">
        <f>ROUND(((ROUND(AT406*AG406,2)*1)*1),6)</f>
        <v>0</v>
      </c>
      <c r="DD406" t="s">
        <v>3</v>
      </c>
      <c r="DE406" t="s">
        <v>3</v>
      </c>
      <c r="DF406">
        <f>ROUND(ROUND(AE406*AI406,2)*CX406,2)</f>
        <v>56667.5</v>
      </c>
      <c r="DG406">
        <f t="shared" si="138"/>
        <v>0</v>
      </c>
      <c r="DH406">
        <f t="shared" si="139"/>
        <v>0</v>
      </c>
      <c r="DI406">
        <f t="shared" si="121"/>
        <v>0</v>
      </c>
      <c r="DJ406">
        <f>DF406</f>
        <v>56667.5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ROW(Source!A629)</f>
        <v>629</v>
      </c>
      <c r="B407">
        <v>56661436</v>
      </c>
      <c r="C407">
        <v>56663789</v>
      </c>
      <c r="D407">
        <v>54737634</v>
      </c>
      <c r="E407">
        <v>1</v>
      </c>
      <c r="F407">
        <v>1</v>
      </c>
      <c r="G407">
        <v>1081</v>
      </c>
      <c r="H407">
        <v>3</v>
      </c>
      <c r="I407" t="s">
        <v>1424</v>
      </c>
      <c r="J407" t="s">
        <v>1425</v>
      </c>
      <c r="K407" t="s">
        <v>1426</v>
      </c>
      <c r="L407">
        <v>1296</v>
      </c>
      <c r="N407">
        <v>1002</v>
      </c>
      <c r="O407" t="s">
        <v>678</v>
      </c>
      <c r="P407" t="s">
        <v>678</v>
      </c>
      <c r="Q407">
        <v>1</v>
      </c>
      <c r="W407">
        <v>0</v>
      </c>
      <c r="X407">
        <v>1871464502</v>
      </c>
      <c r="Y407">
        <f>((AT407*1)*1)</f>
        <v>0.25</v>
      </c>
      <c r="AA407">
        <v>1078.29</v>
      </c>
      <c r="AB407">
        <v>0</v>
      </c>
      <c r="AC407">
        <v>0</v>
      </c>
      <c r="AD407">
        <v>0</v>
      </c>
      <c r="AE407">
        <v>34.74</v>
      </c>
      <c r="AF407">
        <v>0</v>
      </c>
      <c r="AG407">
        <v>0</v>
      </c>
      <c r="AH407">
        <v>0</v>
      </c>
      <c r="AI407">
        <v>30.46</v>
      </c>
      <c r="AJ407">
        <v>1</v>
      </c>
      <c r="AK407">
        <v>1</v>
      </c>
      <c r="AL407">
        <v>1</v>
      </c>
      <c r="AM407">
        <v>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0.25</v>
      </c>
      <c r="AU407" t="s">
        <v>31</v>
      </c>
      <c r="AV407">
        <v>0</v>
      </c>
      <c r="AW407">
        <v>2</v>
      </c>
      <c r="AX407">
        <v>56663799</v>
      </c>
      <c r="AY407">
        <v>1</v>
      </c>
      <c r="AZ407">
        <v>0</v>
      </c>
      <c r="BA407">
        <v>531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ROUND(Y407*Source!I629,9)</f>
        <v>50</v>
      </c>
      <c r="CY407">
        <f>AA407</f>
        <v>1078.29</v>
      </c>
      <c r="CZ407">
        <f>AE407</f>
        <v>34.74</v>
      </c>
      <c r="DA407">
        <f>AI407</f>
        <v>30.46</v>
      </c>
      <c r="DB407">
        <f>ROUND(((ROUND(AT407*CZ407,2)*1)*1),6)</f>
        <v>8.69</v>
      </c>
      <c r="DC407">
        <f>ROUND(((ROUND(AT407*AG407,2)*1)*1),6)</f>
        <v>0</v>
      </c>
      <c r="DD407" t="s">
        <v>3</v>
      </c>
      <c r="DE407" t="s">
        <v>3</v>
      </c>
      <c r="DF407">
        <f>ROUND(ROUND(AE407*AI407,2)*CX407,2)</f>
        <v>52909</v>
      </c>
      <c r="DG407">
        <f t="shared" si="138"/>
        <v>0</v>
      </c>
      <c r="DH407">
        <f t="shared" si="139"/>
        <v>0</v>
      </c>
      <c r="DI407">
        <f t="shared" si="121"/>
        <v>0</v>
      </c>
      <c r="DJ407">
        <f>DF407</f>
        <v>52909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ROW(Source!A629)</f>
        <v>629</v>
      </c>
      <c r="B408">
        <v>56661436</v>
      </c>
      <c r="C408">
        <v>56663789</v>
      </c>
      <c r="D408">
        <v>54737664</v>
      </c>
      <c r="E408">
        <v>1</v>
      </c>
      <c r="F408">
        <v>1</v>
      </c>
      <c r="G408">
        <v>1081</v>
      </c>
      <c r="H408">
        <v>3</v>
      </c>
      <c r="I408" t="s">
        <v>670</v>
      </c>
      <c r="J408" t="s">
        <v>673</v>
      </c>
      <c r="K408" t="s">
        <v>671</v>
      </c>
      <c r="L408">
        <v>1301</v>
      </c>
      <c r="N408">
        <v>1003</v>
      </c>
      <c r="O408" t="s">
        <v>672</v>
      </c>
      <c r="P408" t="s">
        <v>672</v>
      </c>
      <c r="Q408">
        <v>1</v>
      </c>
      <c r="W408">
        <v>0</v>
      </c>
      <c r="X408">
        <v>1628137600</v>
      </c>
      <c r="Y408">
        <f>((AT408*1)*1)</f>
        <v>2</v>
      </c>
      <c r="AA408">
        <v>37.33</v>
      </c>
      <c r="AB408">
        <v>0</v>
      </c>
      <c r="AC408">
        <v>0</v>
      </c>
      <c r="AD408">
        <v>0</v>
      </c>
      <c r="AE408">
        <v>2.35</v>
      </c>
      <c r="AF408">
        <v>0</v>
      </c>
      <c r="AG408">
        <v>0</v>
      </c>
      <c r="AH408">
        <v>0</v>
      </c>
      <c r="AI408">
        <v>15.59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 t="s">
        <v>3</v>
      </c>
      <c r="AT408">
        <v>2</v>
      </c>
      <c r="AU408" t="s">
        <v>31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ROUND(Y408*Source!I629,9)</f>
        <v>400</v>
      </c>
      <c r="CY408">
        <f>AA408</f>
        <v>37.33</v>
      </c>
      <c r="CZ408">
        <f>AE408</f>
        <v>2.35</v>
      </c>
      <c r="DA408">
        <f>AI408</f>
        <v>15.59</v>
      </c>
      <c r="DB408">
        <f>ROUND(((ROUND(AT408*CZ408,2)*1)*1),6)</f>
        <v>4.7</v>
      </c>
      <c r="DC408">
        <f>ROUND(((ROUND(AT408*AG408,2)*1)*1),6)</f>
        <v>0</v>
      </c>
      <c r="DD408" t="s">
        <v>3</v>
      </c>
      <c r="DE408" t="s">
        <v>3</v>
      </c>
      <c r="DF408">
        <f>ROUND(ROUND(AE408*AI408,2)*CX408,2)</f>
        <v>14656</v>
      </c>
      <c r="DG408">
        <f t="shared" si="138"/>
        <v>0</v>
      </c>
      <c r="DH408">
        <f t="shared" si="139"/>
        <v>0</v>
      </c>
      <c r="DI408">
        <f t="shared" si="121"/>
        <v>0</v>
      </c>
      <c r="DJ408">
        <f>DF408</f>
        <v>14656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ROW(Source!A636)</f>
        <v>636</v>
      </c>
      <c r="B409">
        <v>56661434</v>
      </c>
      <c r="C409">
        <v>56663810</v>
      </c>
      <c r="D409">
        <v>54702434</v>
      </c>
      <c r="E409">
        <v>1081</v>
      </c>
      <c r="F409">
        <v>1</v>
      </c>
      <c r="G409">
        <v>1081</v>
      </c>
      <c r="H409">
        <v>1</v>
      </c>
      <c r="I409" t="s">
        <v>1317</v>
      </c>
      <c r="J409" t="s">
        <v>3</v>
      </c>
      <c r="K409" t="s">
        <v>1318</v>
      </c>
      <c r="L409">
        <v>1191</v>
      </c>
      <c r="N409">
        <v>1013</v>
      </c>
      <c r="O409" t="s">
        <v>1319</v>
      </c>
      <c r="P409" t="s">
        <v>1319</v>
      </c>
      <c r="Q409">
        <v>1</v>
      </c>
      <c r="W409">
        <v>0</v>
      </c>
      <c r="X409">
        <v>476480486</v>
      </c>
      <c r="Y409">
        <f>((AT409*1.15)*1.2)</f>
        <v>20.175599999999999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14.62</v>
      </c>
      <c r="AU409" t="s">
        <v>433</v>
      </c>
      <c r="AV409">
        <v>1</v>
      </c>
      <c r="AW409">
        <v>2</v>
      </c>
      <c r="AX409">
        <v>56663815</v>
      </c>
      <c r="AY409">
        <v>1</v>
      </c>
      <c r="AZ409">
        <v>0</v>
      </c>
      <c r="BA409">
        <v>535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ROUND(AT409*Source!I636*AH409*AL409,2)</f>
        <v>0</v>
      </c>
      <c r="CV409">
        <f>ROUND(Y409*Source!I636,9)</f>
        <v>353.07299999999998</v>
      </c>
      <c r="CW409">
        <v>0</v>
      </c>
      <c r="CX409">
        <f>ROUND(Y409*Source!I636,9)</f>
        <v>353.07299999999998</v>
      </c>
      <c r="CY409">
        <f>AD409</f>
        <v>0</v>
      </c>
      <c r="CZ409">
        <f>AH409</f>
        <v>0</v>
      </c>
      <c r="DA409">
        <f>AL409</f>
        <v>1</v>
      </c>
      <c r="DB409">
        <f>ROUND(((ROUND(AT409*CZ409,2)*1.15)*1.2),6)</f>
        <v>0</v>
      </c>
      <c r="DC409">
        <f>ROUND(((ROUND(AT409*AG409,2)*1.15)*1.2),6)</f>
        <v>0</v>
      </c>
      <c r="DD409" t="s">
        <v>3</v>
      </c>
      <c r="DE409" t="s">
        <v>3</v>
      </c>
      <c r="DF409">
        <f t="shared" ref="DF409:DF414" si="140">ROUND(ROUND(AE409,2)*CX409,2)</f>
        <v>0</v>
      </c>
      <c r="DG409">
        <f t="shared" si="138"/>
        <v>0</v>
      </c>
      <c r="DH409">
        <f t="shared" si="139"/>
        <v>0</v>
      </c>
      <c r="DI409">
        <f t="shared" si="121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ROW(Source!A636)</f>
        <v>636</v>
      </c>
      <c r="B410">
        <v>56661434</v>
      </c>
      <c r="C410">
        <v>56663810</v>
      </c>
      <c r="D410">
        <v>54768339</v>
      </c>
      <c r="E410">
        <v>1</v>
      </c>
      <c r="F410">
        <v>1</v>
      </c>
      <c r="G410">
        <v>1081</v>
      </c>
      <c r="H410">
        <v>2</v>
      </c>
      <c r="I410" t="s">
        <v>1324</v>
      </c>
      <c r="J410" t="s">
        <v>1325</v>
      </c>
      <c r="K410" t="s">
        <v>1326</v>
      </c>
      <c r="L410">
        <v>1368</v>
      </c>
      <c r="N410">
        <v>1011</v>
      </c>
      <c r="O410" t="s">
        <v>1323</v>
      </c>
      <c r="P410" t="s">
        <v>1323</v>
      </c>
      <c r="Q410">
        <v>1</v>
      </c>
      <c r="W410">
        <v>0</v>
      </c>
      <c r="X410">
        <v>874612079</v>
      </c>
      <c r="Y410">
        <f>((AT410*1.25)*1.2)</f>
        <v>0.13499999999999998</v>
      </c>
      <c r="AA410">
        <v>0</v>
      </c>
      <c r="AB410">
        <v>87.01</v>
      </c>
      <c r="AC410">
        <v>13.21</v>
      </c>
      <c r="AD410">
        <v>0</v>
      </c>
      <c r="AE410">
        <v>0</v>
      </c>
      <c r="AF410">
        <v>83.1</v>
      </c>
      <c r="AG410">
        <v>12.62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-2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0.09</v>
      </c>
      <c r="AU410" t="s">
        <v>432</v>
      </c>
      <c r="AV410">
        <v>0</v>
      </c>
      <c r="AW410">
        <v>2</v>
      </c>
      <c r="AX410">
        <v>56663816</v>
      </c>
      <c r="AY410">
        <v>1</v>
      </c>
      <c r="AZ410">
        <v>0</v>
      </c>
      <c r="BA410">
        <v>536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ROUND(Y410*Source!I636*DO410,9)</f>
        <v>29.81475</v>
      </c>
      <c r="CX410">
        <f>ROUND(Y410*Source!I636,9)</f>
        <v>2.3624999999999998</v>
      </c>
      <c r="CY410">
        <f>AB410</f>
        <v>87.01</v>
      </c>
      <c r="CZ410">
        <f>AF410</f>
        <v>83.1</v>
      </c>
      <c r="DA410">
        <f>AJ410</f>
        <v>1</v>
      </c>
      <c r="DB410">
        <f>ROUND(((ROUND(AT410*CZ410,2)*1.25)*1.2),6)</f>
        <v>11.22</v>
      </c>
      <c r="DC410">
        <f>ROUND(((ROUND(AT410*AG410,2)*1.25)*1.2),6)</f>
        <v>1.71</v>
      </c>
      <c r="DD410" t="s">
        <v>3</v>
      </c>
      <c r="DE410" t="s">
        <v>3</v>
      </c>
      <c r="DF410">
        <f t="shared" si="140"/>
        <v>0</v>
      </c>
      <c r="DG410">
        <f t="shared" si="138"/>
        <v>196.32</v>
      </c>
      <c r="DH410">
        <f t="shared" si="139"/>
        <v>29.81</v>
      </c>
      <c r="DI410">
        <f t="shared" si="121"/>
        <v>0</v>
      </c>
      <c r="DJ410">
        <f>DG410</f>
        <v>196.32</v>
      </c>
      <c r="DK410">
        <v>0</v>
      </c>
      <c r="DL410" t="s">
        <v>1327</v>
      </c>
      <c r="DM410">
        <v>0</v>
      </c>
      <c r="DN410" t="s">
        <v>1319</v>
      </c>
      <c r="DO410">
        <v>12.62</v>
      </c>
    </row>
    <row r="411" spans="1:119" x14ac:dyDescent="0.2">
      <c r="A411">
        <f>ROW(Source!A636)</f>
        <v>636</v>
      </c>
      <c r="B411">
        <v>56661434</v>
      </c>
      <c r="C411">
        <v>56663810</v>
      </c>
      <c r="D411">
        <v>54739873</v>
      </c>
      <c r="E411">
        <v>1</v>
      </c>
      <c r="F411">
        <v>1</v>
      </c>
      <c r="G411">
        <v>1081</v>
      </c>
      <c r="H411">
        <v>3</v>
      </c>
      <c r="I411" t="s">
        <v>1427</v>
      </c>
      <c r="J411" t="s">
        <v>1428</v>
      </c>
      <c r="K411" t="s">
        <v>1429</v>
      </c>
      <c r="L411">
        <v>1301</v>
      </c>
      <c r="N411">
        <v>1003</v>
      </c>
      <c r="O411" t="s">
        <v>672</v>
      </c>
      <c r="P411" t="s">
        <v>672</v>
      </c>
      <c r="Q411">
        <v>1</v>
      </c>
      <c r="W411">
        <v>0</v>
      </c>
      <c r="X411">
        <v>-454914877</v>
      </c>
      <c r="Y411">
        <f>((AT411*1)*1)</f>
        <v>33.127899999999997</v>
      </c>
      <c r="AA411">
        <v>3.14</v>
      </c>
      <c r="AB411">
        <v>0</v>
      </c>
      <c r="AC411">
        <v>0</v>
      </c>
      <c r="AD411">
        <v>0</v>
      </c>
      <c r="AE411">
        <v>3.08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-2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33.127899999999997</v>
      </c>
      <c r="AU411" t="s">
        <v>31</v>
      </c>
      <c r="AV411">
        <v>0</v>
      </c>
      <c r="AW411">
        <v>2</v>
      </c>
      <c r="AX411">
        <v>56663817</v>
      </c>
      <c r="AY411">
        <v>1</v>
      </c>
      <c r="AZ411">
        <v>0</v>
      </c>
      <c r="BA411">
        <v>537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v>0</v>
      </c>
      <c r="CX411">
        <f>ROUND(Y411*Source!I636,9)</f>
        <v>579.73824999999999</v>
      </c>
      <c r="CY411">
        <f>AA411</f>
        <v>3.14</v>
      </c>
      <c r="CZ411">
        <f>AE411</f>
        <v>3.08</v>
      </c>
      <c r="DA411">
        <f>AI411</f>
        <v>1</v>
      </c>
      <c r="DB411">
        <f>ROUND(((ROUND(AT411*CZ411,2)*1)*1),6)</f>
        <v>102.03</v>
      </c>
      <c r="DC411">
        <f>ROUND(((ROUND(AT411*AG411,2)*1)*1),6)</f>
        <v>0</v>
      </c>
      <c r="DD411" t="s">
        <v>3</v>
      </c>
      <c r="DE411" t="s">
        <v>3</v>
      </c>
      <c r="DF411">
        <f t="shared" si="140"/>
        <v>1785.59</v>
      </c>
      <c r="DG411">
        <f t="shared" si="138"/>
        <v>0</v>
      </c>
      <c r="DH411">
        <f t="shared" si="139"/>
        <v>0</v>
      </c>
      <c r="DI411">
        <f t="shared" si="121"/>
        <v>0</v>
      </c>
      <c r="DJ411">
        <f>DF411</f>
        <v>1785.59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ROW(Source!A636)</f>
        <v>636</v>
      </c>
      <c r="B412">
        <v>56661434</v>
      </c>
      <c r="C412">
        <v>56663810</v>
      </c>
      <c r="D412">
        <v>54739889</v>
      </c>
      <c r="E412">
        <v>1</v>
      </c>
      <c r="F412">
        <v>1</v>
      </c>
      <c r="G412">
        <v>1081</v>
      </c>
      <c r="H412">
        <v>3</v>
      </c>
      <c r="I412" t="s">
        <v>1430</v>
      </c>
      <c r="J412" t="s">
        <v>1431</v>
      </c>
      <c r="K412" t="s">
        <v>2131</v>
      </c>
      <c r="L412">
        <v>1346</v>
      </c>
      <c r="N412">
        <v>1009</v>
      </c>
      <c r="O412" t="s">
        <v>1171</v>
      </c>
      <c r="P412" t="s">
        <v>1171</v>
      </c>
      <c r="Q412">
        <v>1</v>
      </c>
      <c r="W412">
        <v>0</v>
      </c>
      <c r="X412">
        <v>-1325612231</v>
      </c>
      <c r="Y412">
        <f>((AT412*1)*1)</f>
        <v>132.34</v>
      </c>
      <c r="AA412">
        <v>9.1300000000000008</v>
      </c>
      <c r="AB412">
        <v>0</v>
      </c>
      <c r="AC412">
        <v>0</v>
      </c>
      <c r="AD412">
        <v>0</v>
      </c>
      <c r="AE412">
        <v>8.9600000000000009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-2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132.34</v>
      </c>
      <c r="AU412" t="s">
        <v>31</v>
      </c>
      <c r="AV412">
        <v>0</v>
      </c>
      <c r="AW412">
        <v>2</v>
      </c>
      <c r="AX412">
        <v>56663818</v>
      </c>
      <c r="AY412">
        <v>1</v>
      </c>
      <c r="AZ412">
        <v>0</v>
      </c>
      <c r="BA412">
        <v>538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ROUND(Y412*Source!I636,9)</f>
        <v>2315.9499999999998</v>
      </c>
      <c r="CY412">
        <f>AA412</f>
        <v>9.1300000000000008</v>
      </c>
      <c r="CZ412">
        <f>AE412</f>
        <v>8.9600000000000009</v>
      </c>
      <c r="DA412">
        <f>AI412</f>
        <v>1</v>
      </c>
      <c r="DB412">
        <f>ROUND(((ROUND(AT412*CZ412,2)*1)*1),6)</f>
        <v>1185.77</v>
      </c>
      <c r="DC412">
        <f>ROUND(((ROUND(AT412*AG412,2)*1)*1),6)</f>
        <v>0</v>
      </c>
      <c r="DD412" t="s">
        <v>3</v>
      </c>
      <c r="DE412" t="s">
        <v>3</v>
      </c>
      <c r="DF412">
        <f t="shared" si="140"/>
        <v>20750.91</v>
      </c>
      <c r="DG412">
        <f t="shared" si="138"/>
        <v>0</v>
      </c>
      <c r="DH412">
        <f t="shared" si="139"/>
        <v>0</v>
      </c>
      <c r="DI412">
        <f t="shared" si="121"/>
        <v>0</v>
      </c>
      <c r="DJ412">
        <f>DF412</f>
        <v>20750.91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">
      <c r="A413">
        <f>ROW(Source!A637)</f>
        <v>637</v>
      </c>
      <c r="B413">
        <v>56661436</v>
      </c>
      <c r="C413">
        <v>56663810</v>
      </c>
      <c r="D413">
        <v>54702434</v>
      </c>
      <c r="E413">
        <v>1081</v>
      </c>
      <c r="F413">
        <v>1</v>
      </c>
      <c r="G413">
        <v>1081</v>
      </c>
      <c r="H413">
        <v>1</v>
      </c>
      <c r="I413" t="s">
        <v>1317</v>
      </c>
      <c r="J413" t="s">
        <v>3</v>
      </c>
      <c r="K413" t="s">
        <v>1318</v>
      </c>
      <c r="L413">
        <v>1191</v>
      </c>
      <c r="N413">
        <v>1013</v>
      </c>
      <c r="O413" t="s">
        <v>1319</v>
      </c>
      <c r="P413" t="s">
        <v>1319</v>
      </c>
      <c r="Q413">
        <v>1</v>
      </c>
      <c r="W413">
        <v>0</v>
      </c>
      <c r="X413">
        <v>476480486</v>
      </c>
      <c r="Y413">
        <f>((AT413*1.15)*1.2)</f>
        <v>20.175599999999999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5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14.62</v>
      </c>
      <c r="AU413" t="s">
        <v>433</v>
      </c>
      <c r="AV413">
        <v>1</v>
      </c>
      <c r="AW413">
        <v>2</v>
      </c>
      <c r="AX413">
        <v>56663815</v>
      </c>
      <c r="AY413">
        <v>1</v>
      </c>
      <c r="AZ413">
        <v>0</v>
      </c>
      <c r="BA413">
        <v>540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U413">
        <f>ROUND(AT413*Source!I637*AH413*AL413,2)</f>
        <v>0</v>
      </c>
      <c r="CV413">
        <f>ROUND(Y413*Source!I637,9)</f>
        <v>353.07299999999998</v>
      </c>
      <c r="CW413">
        <v>0</v>
      </c>
      <c r="CX413">
        <f>ROUND(Y413*Source!I637,9)</f>
        <v>353.07299999999998</v>
      </c>
      <c r="CY413">
        <f>AD413</f>
        <v>0</v>
      </c>
      <c r="CZ413">
        <f>AH413</f>
        <v>0</v>
      </c>
      <c r="DA413">
        <f>AL413</f>
        <v>1</v>
      </c>
      <c r="DB413">
        <f>ROUND(((ROUND(AT413*CZ413,2)*1.15)*1.2),6)</f>
        <v>0</v>
      </c>
      <c r="DC413">
        <f>ROUND(((ROUND(AT413*AG413,2)*1.15)*1.2),6)</f>
        <v>0</v>
      </c>
      <c r="DD413" t="s">
        <v>3</v>
      </c>
      <c r="DE413" t="s">
        <v>3</v>
      </c>
      <c r="DF413">
        <f t="shared" si="140"/>
        <v>0</v>
      </c>
      <c r="DG413">
        <f t="shared" si="138"/>
        <v>0</v>
      </c>
      <c r="DH413">
        <f t="shared" si="139"/>
        <v>0</v>
      </c>
      <c r="DI413">
        <f t="shared" si="121"/>
        <v>0</v>
      </c>
      <c r="DJ413">
        <f>DI413</f>
        <v>0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ROW(Source!A637)</f>
        <v>637</v>
      </c>
      <c r="B414">
        <v>56661436</v>
      </c>
      <c r="C414">
        <v>56663810</v>
      </c>
      <c r="D414">
        <v>54768339</v>
      </c>
      <c r="E414">
        <v>1</v>
      </c>
      <c r="F414">
        <v>1</v>
      </c>
      <c r="G414">
        <v>1081</v>
      </c>
      <c r="H414">
        <v>2</v>
      </c>
      <c r="I414" t="s">
        <v>1324</v>
      </c>
      <c r="J414" t="s">
        <v>1325</v>
      </c>
      <c r="K414" t="s">
        <v>1326</v>
      </c>
      <c r="L414">
        <v>1368</v>
      </c>
      <c r="N414">
        <v>1011</v>
      </c>
      <c r="O414" t="s">
        <v>1323</v>
      </c>
      <c r="P414" t="s">
        <v>1323</v>
      </c>
      <c r="Q414">
        <v>1</v>
      </c>
      <c r="W414">
        <v>0</v>
      </c>
      <c r="X414">
        <v>874612079</v>
      </c>
      <c r="Y414">
        <f>((AT414*1.25)*1.2)</f>
        <v>0.13499999999999998</v>
      </c>
      <c r="AA414">
        <v>0</v>
      </c>
      <c r="AB414">
        <v>1485.19</v>
      </c>
      <c r="AC414">
        <v>744.56</v>
      </c>
      <c r="AD414">
        <v>0</v>
      </c>
      <c r="AE414">
        <v>0</v>
      </c>
      <c r="AF414">
        <v>83.1</v>
      </c>
      <c r="AG414">
        <v>12.62</v>
      </c>
      <c r="AH414">
        <v>0</v>
      </c>
      <c r="AI414">
        <v>1</v>
      </c>
      <c r="AJ414">
        <v>17.07</v>
      </c>
      <c r="AK414">
        <v>56.35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0.09</v>
      </c>
      <c r="AU414" t="s">
        <v>432</v>
      </c>
      <c r="AV414">
        <v>0</v>
      </c>
      <c r="AW414">
        <v>2</v>
      </c>
      <c r="AX414">
        <v>56663816</v>
      </c>
      <c r="AY414">
        <v>1</v>
      </c>
      <c r="AZ414">
        <v>0</v>
      </c>
      <c r="BA414">
        <v>541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f>ROUND(Y414*Source!I637*DO414,9)</f>
        <v>29.81475</v>
      </c>
      <c r="CX414">
        <f>ROUND(Y414*Source!I637,9)</f>
        <v>2.3624999999999998</v>
      </c>
      <c r="CY414">
        <f>AB414</f>
        <v>1485.19</v>
      </c>
      <c r="CZ414">
        <f>AF414</f>
        <v>83.1</v>
      </c>
      <c r="DA414">
        <f>AJ414</f>
        <v>17.07</v>
      </c>
      <c r="DB414">
        <f>ROUND(((ROUND(AT414*CZ414,2)*1.25)*1.2),6)</f>
        <v>11.22</v>
      </c>
      <c r="DC414">
        <f>ROUND(((ROUND(AT414*AG414,2)*1.25)*1.2),6)</f>
        <v>1.71</v>
      </c>
      <c r="DD414" t="s">
        <v>3</v>
      </c>
      <c r="DE414" t="s">
        <v>3</v>
      </c>
      <c r="DF414">
        <f t="shared" si="140"/>
        <v>0</v>
      </c>
      <c r="DG414">
        <f>ROUND(ROUND(AF414*AJ414,2)*CX414,2)</f>
        <v>3351.25</v>
      </c>
      <c r="DH414">
        <f>ROUND(ROUND(AG414*AK414,2)*CX414,2)</f>
        <v>1680.07</v>
      </c>
      <c r="DI414">
        <f t="shared" si="121"/>
        <v>0</v>
      </c>
      <c r="DJ414">
        <f>DG414</f>
        <v>3351.25</v>
      </c>
      <c r="DK414">
        <v>0</v>
      </c>
      <c r="DL414" t="s">
        <v>1327</v>
      </c>
      <c r="DM414">
        <v>0</v>
      </c>
      <c r="DN414" t="s">
        <v>1319</v>
      </c>
      <c r="DO414">
        <v>12.62</v>
      </c>
    </row>
    <row r="415" spans="1:119" x14ac:dyDescent="0.2">
      <c r="A415">
        <f>ROW(Source!A637)</f>
        <v>637</v>
      </c>
      <c r="B415">
        <v>56661436</v>
      </c>
      <c r="C415">
        <v>56663810</v>
      </c>
      <c r="D415">
        <v>54739873</v>
      </c>
      <c r="E415">
        <v>1</v>
      </c>
      <c r="F415">
        <v>1</v>
      </c>
      <c r="G415">
        <v>1081</v>
      </c>
      <c r="H415">
        <v>3</v>
      </c>
      <c r="I415" t="s">
        <v>1427</v>
      </c>
      <c r="J415" t="s">
        <v>1428</v>
      </c>
      <c r="K415" t="s">
        <v>1429</v>
      </c>
      <c r="L415">
        <v>1301</v>
      </c>
      <c r="N415">
        <v>1003</v>
      </c>
      <c r="O415" t="s">
        <v>672</v>
      </c>
      <c r="P415" t="s">
        <v>672</v>
      </c>
      <c r="Q415">
        <v>1</v>
      </c>
      <c r="W415">
        <v>0</v>
      </c>
      <c r="X415">
        <v>-454914877</v>
      </c>
      <c r="Y415">
        <f>((AT415*1)*1)</f>
        <v>33.127899999999997</v>
      </c>
      <c r="AA415">
        <v>8.1</v>
      </c>
      <c r="AB415">
        <v>0</v>
      </c>
      <c r="AC415">
        <v>0</v>
      </c>
      <c r="AD415">
        <v>0</v>
      </c>
      <c r="AE415">
        <v>3.08</v>
      </c>
      <c r="AF415">
        <v>0</v>
      </c>
      <c r="AG415">
        <v>0</v>
      </c>
      <c r="AH415">
        <v>0</v>
      </c>
      <c r="AI415">
        <v>2.58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33.127899999999997</v>
      </c>
      <c r="AU415" t="s">
        <v>31</v>
      </c>
      <c r="AV415">
        <v>0</v>
      </c>
      <c r="AW415">
        <v>2</v>
      </c>
      <c r="AX415">
        <v>56663817</v>
      </c>
      <c r="AY415">
        <v>1</v>
      </c>
      <c r="AZ415">
        <v>0</v>
      </c>
      <c r="BA415">
        <v>542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ROUND(Y415*Source!I637,9)</f>
        <v>579.73824999999999</v>
      </c>
      <c r="CY415">
        <f>AA415</f>
        <v>8.1</v>
      </c>
      <c r="CZ415">
        <f>AE415</f>
        <v>3.08</v>
      </c>
      <c r="DA415">
        <f>AI415</f>
        <v>2.58</v>
      </c>
      <c r="DB415">
        <f>ROUND(((ROUND(AT415*CZ415,2)*1)*1),6)</f>
        <v>102.03</v>
      </c>
      <c r="DC415">
        <f>ROUND(((ROUND(AT415*AG415,2)*1)*1),6)</f>
        <v>0</v>
      </c>
      <c r="DD415" t="s">
        <v>3</v>
      </c>
      <c r="DE415" t="s">
        <v>3</v>
      </c>
      <c r="DF415">
        <f>ROUND(ROUND(AE415*AI415,2)*CX415,2)</f>
        <v>4608.92</v>
      </c>
      <c r="DG415">
        <f t="shared" ref="DG415:DG423" si="141">ROUND(ROUND(AF415,2)*CX415,2)</f>
        <v>0</v>
      </c>
      <c r="DH415">
        <f t="shared" ref="DH415:DH423" si="142">ROUND(ROUND(AG415,2)*CX415,2)</f>
        <v>0</v>
      </c>
      <c r="DI415">
        <f t="shared" ref="DI415:DI478" si="143">ROUND(ROUND(AH415,2)*CX415,2)</f>
        <v>0</v>
      </c>
      <c r="DJ415">
        <f>DF415</f>
        <v>4608.92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ROW(Source!A637)</f>
        <v>637</v>
      </c>
      <c r="B416">
        <v>56661436</v>
      </c>
      <c r="C416">
        <v>56663810</v>
      </c>
      <c r="D416">
        <v>54739889</v>
      </c>
      <c r="E416">
        <v>1</v>
      </c>
      <c r="F416">
        <v>1</v>
      </c>
      <c r="G416">
        <v>1081</v>
      </c>
      <c r="H416">
        <v>3</v>
      </c>
      <c r="I416" t="s">
        <v>1430</v>
      </c>
      <c r="J416" t="s">
        <v>1431</v>
      </c>
      <c r="K416" t="s">
        <v>2131</v>
      </c>
      <c r="L416">
        <v>1346</v>
      </c>
      <c r="N416">
        <v>1009</v>
      </c>
      <c r="O416" t="s">
        <v>1171</v>
      </c>
      <c r="P416" t="s">
        <v>1171</v>
      </c>
      <c r="Q416">
        <v>1</v>
      </c>
      <c r="W416">
        <v>0</v>
      </c>
      <c r="X416">
        <v>-1325612231</v>
      </c>
      <c r="Y416">
        <f>((AT416*1)*1)</f>
        <v>132.34</v>
      </c>
      <c r="AA416">
        <v>58.34</v>
      </c>
      <c r="AB416">
        <v>0</v>
      </c>
      <c r="AC416">
        <v>0</v>
      </c>
      <c r="AD416">
        <v>0</v>
      </c>
      <c r="AE416">
        <v>8.9600000000000009</v>
      </c>
      <c r="AF416">
        <v>0</v>
      </c>
      <c r="AG416">
        <v>0</v>
      </c>
      <c r="AH416">
        <v>0</v>
      </c>
      <c r="AI416">
        <v>6.39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132.34</v>
      </c>
      <c r="AU416" t="s">
        <v>31</v>
      </c>
      <c r="AV416">
        <v>0</v>
      </c>
      <c r="AW416">
        <v>2</v>
      </c>
      <c r="AX416">
        <v>56663818</v>
      </c>
      <c r="AY416">
        <v>1</v>
      </c>
      <c r="AZ416">
        <v>0</v>
      </c>
      <c r="BA416">
        <v>543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ROUND(Y416*Source!I637,9)</f>
        <v>2315.9499999999998</v>
      </c>
      <c r="CY416">
        <f>AA416</f>
        <v>58.34</v>
      </c>
      <c r="CZ416">
        <f>AE416</f>
        <v>8.9600000000000009</v>
      </c>
      <c r="DA416">
        <f>AI416</f>
        <v>6.39</v>
      </c>
      <c r="DB416">
        <f>ROUND(((ROUND(AT416*CZ416,2)*1)*1),6)</f>
        <v>1185.77</v>
      </c>
      <c r="DC416">
        <f>ROUND(((ROUND(AT416*AG416,2)*1)*1),6)</f>
        <v>0</v>
      </c>
      <c r="DD416" t="s">
        <v>3</v>
      </c>
      <c r="DE416" t="s">
        <v>3</v>
      </c>
      <c r="DF416">
        <f>ROUND(ROUND(AE416*AI416,2)*CX416,2)</f>
        <v>132588.14000000001</v>
      </c>
      <c r="DG416">
        <f t="shared" si="141"/>
        <v>0</v>
      </c>
      <c r="DH416">
        <f t="shared" si="142"/>
        <v>0</v>
      </c>
      <c r="DI416">
        <f t="shared" si="143"/>
        <v>0</v>
      </c>
      <c r="DJ416">
        <f>DF416</f>
        <v>132588.14000000001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ROW(Source!A713)</f>
        <v>713</v>
      </c>
      <c r="B417">
        <v>56661434</v>
      </c>
      <c r="C417">
        <v>56663823</v>
      </c>
      <c r="D417">
        <v>54702434</v>
      </c>
      <c r="E417">
        <v>1081</v>
      </c>
      <c r="F417">
        <v>1</v>
      </c>
      <c r="G417">
        <v>1081</v>
      </c>
      <c r="H417">
        <v>1</v>
      </c>
      <c r="I417" t="s">
        <v>1317</v>
      </c>
      <c r="J417" t="s">
        <v>3</v>
      </c>
      <c r="K417" t="s">
        <v>1318</v>
      </c>
      <c r="L417">
        <v>1191</v>
      </c>
      <c r="N417">
        <v>1013</v>
      </c>
      <c r="O417" t="s">
        <v>1319</v>
      </c>
      <c r="P417" t="s">
        <v>1319</v>
      </c>
      <c r="Q417">
        <v>1</v>
      </c>
      <c r="W417">
        <v>0</v>
      </c>
      <c r="X417">
        <v>476480486</v>
      </c>
      <c r="Y417">
        <f>(((AT417*1.2)*1.15)*1.05)</f>
        <v>11.171789999999998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-2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7.71</v>
      </c>
      <c r="AU417" t="s">
        <v>33</v>
      </c>
      <c r="AV417">
        <v>1</v>
      </c>
      <c r="AW417">
        <v>2</v>
      </c>
      <c r="AX417">
        <v>56663830</v>
      </c>
      <c r="AY417">
        <v>1</v>
      </c>
      <c r="AZ417">
        <v>0</v>
      </c>
      <c r="BA417">
        <v>545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U417">
        <f>ROUND(AT417*Source!I713*AH417*AL417,2)</f>
        <v>0</v>
      </c>
      <c r="CV417">
        <f>ROUND(Y417*Source!I713,9)</f>
        <v>55.85895</v>
      </c>
      <c r="CW417">
        <v>0</v>
      </c>
      <c r="CX417">
        <f>ROUND(Y417*Source!I713,9)</f>
        <v>55.85895</v>
      </c>
      <c r="CY417">
        <f>AD417</f>
        <v>0</v>
      </c>
      <c r="CZ417">
        <f>AH417</f>
        <v>0</v>
      </c>
      <c r="DA417">
        <f>AL417</f>
        <v>1</v>
      </c>
      <c r="DB417">
        <f>ROUND((((ROUND(AT417*CZ417,2)*1.2)*1.15)*1.05),6)</f>
        <v>0</v>
      </c>
      <c r="DC417">
        <f>ROUND((((ROUND(AT417*AG417,2)*1.2)*1.15)*1.05),6)</f>
        <v>0</v>
      </c>
      <c r="DD417" t="s">
        <v>3</v>
      </c>
      <c r="DE417" t="s">
        <v>3</v>
      </c>
      <c r="DF417">
        <f t="shared" ref="DF417:DF425" si="144">ROUND(ROUND(AE417,2)*CX417,2)</f>
        <v>0</v>
      </c>
      <c r="DG417">
        <f t="shared" si="141"/>
        <v>0</v>
      </c>
      <c r="DH417">
        <f t="shared" si="142"/>
        <v>0</v>
      </c>
      <c r="DI417">
        <f t="shared" si="143"/>
        <v>0</v>
      </c>
      <c r="DJ417">
        <f>DI417</f>
        <v>0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ROW(Source!A713)</f>
        <v>713</v>
      </c>
      <c r="B418">
        <v>56661434</v>
      </c>
      <c r="C418">
        <v>56663823</v>
      </c>
      <c r="D418">
        <v>54768339</v>
      </c>
      <c r="E418">
        <v>1</v>
      </c>
      <c r="F418">
        <v>1</v>
      </c>
      <c r="G418">
        <v>1081</v>
      </c>
      <c r="H418">
        <v>2</v>
      </c>
      <c r="I418" t="s">
        <v>1324</v>
      </c>
      <c r="J418" t="s">
        <v>1325</v>
      </c>
      <c r="K418" t="s">
        <v>1326</v>
      </c>
      <c r="L418">
        <v>1368</v>
      </c>
      <c r="N418">
        <v>1011</v>
      </c>
      <c r="O418" t="s">
        <v>1323</v>
      </c>
      <c r="P418" t="s">
        <v>1323</v>
      </c>
      <c r="Q418">
        <v>1</v>
      </c>
      <c r="W418">
        <v>0</v>
      </c>
      <c r="X418">
        <v>874612079</v>
      </c>
      <c r="Y418">
        <f>(((AT418*1.2)*1.25)*1.05)</f>
        <v>0.42525000000000007</v>
      </c>
      <c r="AA418">
        <v>0</v>
      </c>
      <c r="AB418">
        <v>88.67</v>
      </c>
      <c r="AC418">
        <v>13.47</v>
      </c>
      <c r="AD418">
        <v>0</v>
      </c>
      <c r="AE418">
        <v>0</v>
      </c>
      <c r="AF418">
        <v>83.1</v>
      </c>
      <c r="AG418">
        <v>12.62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-2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0.27</v>
      </c>
      <c r="AU418" t="s">
        <v>32</v>
      </c>
      <c r="AV418">
        <v>0</v>
      </c>
      <c r="AW418">
        <v>2</v>
      </c>
      <c r="AX418">
        <v>56663831</v>
      </c>
      <c r="AY418">
        <v>1</v>
      </c>
      <c r="AZ418">
        <v>0</v>
      </c>
      <c r="BA418">
        <v>546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f>ROUND(Y418*Source!I713*DO418,9)</f>
        <v>26.833275</v>
      </c>
      <c r="CX418">
        <f>ROUND(Y418*Source!I713,9)</f>
        <v>2.1262500000000002</v>
      </c>
      <c r="CY418">
        <f>AB418</f>
        <v>88.67</v>
      </c>
      <c r="CZ418">
        <f>AF418</f>
        <v>83.1</v>
      </c>
      <c r="DA418">
        <f>AJ418</f>
        <v>1</v>
      </c>
      <c r="DB418">
        <f>ROUND((((ROUND(AT418*CZ418,2)*1.2)*1.25)*1.05),6)</f>
        <v>35.343000000000004</v>
      </c>
      <c r="DC418">
        <f>ROUND((((ROUND(AT418*AG418,2)*1.2)*1.25)*1.05),6)</f>
        <v>5.3707500000000001</v>
      </c>
      <c r="DD418" t="s">
        <v>3</v>
      </c>
      <c r="DE418" t="s">
        <v>3</v>
      </c>
      <c r="DF418">
        <f t="shared" si="144"/>
        <v>0</v>
      </c>
      <c r="DG418">
        <f t="shared" si="141"/>
        <v>176.69</v>
      </c>
      <c r="DH418">
        <f t="shared" si="142"/>
        <v>26.83</v>
      </c>
      <c r="DI418">
        <f t="shared" si="143"/>
        <v>0</v>
      </c>
      <c r="DJ418">
        <f>DG418</f>
        <v>176.69</v>
      </c>
      <c r="DK418">
        <v>0</v>
      </c>
      <c r="DL418" t="s">
        <v>1327</v>
      </c>
      <c r="DM418">
        <v>0</v>
      </c>
      <c r="DN418" t="s">
        <v>1319</v>
      </c>
      <c r="DO418">
        <v>12.62</v>
      </c>
    </row>
    <row r="419" spans="1:119" x14ac:dyDescent="0.2">
      <c r="A419">
        <f>ROW(Source!A713)</f>
        <v>713</v>
      </c>
      <c r="B419">
        <v>56661434</v>
      </c>
      <c r="C419">
        <v>56663823</v>
      </c>
      <c r="D419">
        <v>54767573</v>
      </c>
      <c r="E419">
        <v>1</v>
      </c>
      <c r="F419">
        <v>1</v>
      </c>
      <c r="G419">
        <v>1081</v>
      </c>
      <c r="H419">
        <v>2</v>
      </c>
      <c r="I419" t="s">
        <v>1328</v>
      </c>
      <c r="J419" t="s">
        <v>1329</v>
      </c>
      <c r="K419" t="s">
        <v>1330</v>
      </c>
      <c r="L419">
        <v>1368</v>
      </c>
      <c r="N419">
        <v>1011</v>
      </c>
      <c r="O419" t="s">
        <v>1323</v>
      </c>
      <c r="P419" t="s">
        <v>1323</v>
      </c>
      <c r="Q419">
        <v>1</v>
      </c>
      <c r="W419">
        <v>0</v>
      </c>
      <c r="X419">
        <v>-44940208</v>
      </c>
      <c r="Y419">
        <f>(((AT419*1.2)*1.25)*1.05)</f>
        <v>0.28350000000000003</v>
      </c>
      <c r="AA419">
        <v>0</v>
      </c>
      <c r="AB419">
        <v>191.17</v>
      </c>
      <c r="AC419">
        <v>18.059999999999999</v>
      </c>
      <c r="AD419">
        <v>0</v>
      </c>
      <c r="AE419">
        <v>0</v>
      </c>
      <c r="AF419">
        <v>179.17</v>
      </c>
      <c r="AG419">
        <v>16.93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-2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0.18</v>
      </c>
      <c r="AU419" t="s">
        <v>32</v>
      </c>
      <c r="AV419">
        <v>0</v>
      </c>
      <c r="AW419">
        <v>2</v>
      </c>
      <c r="AX419">
        <v>56663832</v>
      </c>
      <c r="AY419">
        <v>1</v>
      </c>
      <c r="AZ419">
        <v>0</v>
      </c>
      <c r="BA419">
        <v>547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f>ROUND(Y419*Source!I713*DO419,9)</f>
        <v>23.998275</v>
      </c>
      <c r="CX419">
        <f>ROUND(Y419*Source!I713,9)</f>
        <v>1.4175</v>
      </c>
      <c r="CY419">
        <f>AB419</f>
        <v>191.17</v>
      </c>
      <c r="CZ419">
        <f>AF419</f>
        <v>179.17</v>
      </c>
      <c r="DA419">
        <f>AJ419</f>
        <v>1</v>
      </c>
      <c r="DB419">
        <f>ROUND((((ROUND(AT419*CZ419,2)*1.2)*1.25)*1.05),6)</f>
        <v>50.793750000000003</v>
      </c>
      <c r="DC419">
        <f>ROUND((((ROUND(AT419*AG419,2)*1.2)*1.25)*1.05),6)</f>
        <v>4.80375</v>
      </c>
      <c r="DD419" t="s">
        <v>3</v>
      </c>
      <c r="DE419" t="s">
        <v>3</v>
      </c>
      <c r="DF419">
        <f t="shared" si="144"/>
        <v>0</v>
      </c>
      <c r="DG419">
        <f t="shared" si="141"/>
        <v>253.97</v>
      </c>
      <c r="DH419">
        <f t="shared" si="142"/>
        <v>24</v>
      </c>
      <c r="DI419">
        <f t="shared" si="143"/>
        <v>0</v>
      </c>
      <c r="DJ419">
        <f>DG419</f>
        <v>253.97</v>
      </c>
      <c r="DK419">
        <v>0</v>
      </c>
      <c r="DL419" t="s">
        <v>1327</v>
      </c>
      <c r="DM419">
        <v>0</v>
      </c>
      <c r="DN419" t="s">
        <v>1319</v>
      </c>
      <c r="DO419">
        <v>16.93</v>
      </c>
    </row>
    <row r="420" spans="1:119" x14ac:dyDescent="0.2">
      <c r="A420">
        <f>ROW(Source!A713)</f>
        <v>713</v>
      </c>
      <c r="B420">
        <v>56661434</v>
      </c>
      <c r="C420">
        <v>56663823</v>
      </c>
      <c r="D420">
        <v>54737969</v>
      </c>
      <c r="E420">
        <v>1</v>
      </c>
      <c r="F420">
        <v>1</v>
      </c>
      <c r="G420">
        <v>1081</v>
      </c>
      <c r="H420">
        <v>3</v>
      </c>
      <c r="I420" t="s">
        <v>1331</v>
      </c>
      <c r="J420" t="s">
        <v>1332</v>
      </c>
      <c r="K420" t="s">
        <v>1333</v>
      </c>
      <c r="L420">
        <v>1348</v>
      </c>
      <c r="N420">
        <v>1009</v>
      </c>
      <c r="O420" t="s">
        <v>547</v>
      </c>
      <c r="P420" t="s">
        <v>547</v>
      </c>
      <c r="Q420">
        <v>1000</v>
      </c>
      <c r="W420">
        <v>0</v>
      </c>
      <c r="X420">
        <v>-287838193</v>
      </c>
      <c r="Y420">
        <f>(((AT420*1)*1)*1)</f>
        <v>5.8699999999999996E-4</v>
      </c>
      <c r="AA420">
        <v>23114.43</v>
      </c>
      <c r="AB420">
        <v>0</v>
      </c>
      <c r="AC420">
        <v>0</v>
      </c>
      <c r="AD420">
        <v>0</v>
      </c>
      <c r="AE420">
        <v>23114.43</v>
      </c>
      <c r="AF420">
        <v>0</v>
      </c>
      <c r="AG420">
        <v>0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-2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5.8699999999999996E-4</v>
      </c>
      <c r="AU420" t="s">
        <v>105</v>
      </c>
      <c r="AV420">
        <v>0</v>
      </c>
      <c r="AW420">
        <v>2</v>
      </c>
      <c r="AX420">
        <v>56663833</v>
      </c>
      <c r="AY420">
        <v>1</v>
      </c>
      <c r="AZ420">
        <v>0</v>
      </c>
      <c r="BA420">
        <v>548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ROUND(Y420*Source!I713,9)</f>
        <v>2.9350000000000001E-3</v>
      </c>
      <c r="CY420">
        <f>AA420</f>
        <v>23114.43</v>
      </c>
      <c r="CZ420">
        <f>AE420</f>
        <v>23114.43</v>
      </c>
      <c r="DA420">
        <f>AI420</f>
        <v>1</v>
      </c>
      <c r="DB420">
        <f>ROUND((((ROUND(AT420*CZ420,2)*1)*1)*1),6)</f>
        <v>13.57</v>
      </c>
      <c r="DC420">
        <f>ROUND((((ROUND(AT420*AG420,2)*1)*1)*1),6)</f>
        <v>0</v>
      </c>
      <c r="DD420" t="s">
        <v>3</v>
      </c>
      <c r="DE420" t="s">
        <v>3</v>
      </c>
      <c r="DF420">
        <f t="shared" si="144"/>
        <v>67.84</v>
      </c>
      <c r="DG420">
        <f t="shared" si="141"/>
        <v>0</v>
      </c>
      <c r="DH420">
        <f t="shared" si="142"/>
        <v>0</v>
      </c>
      <c r="DI420">
        <f t="shared" si="143"/>
        <v>0</v>
      </c>
      <c r="DJ420">
        <f>DF420</f>
        <v>67.84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ROW(Source!A713)</f>
        <v>713</v>
      </c>
      <c r="B421">
        <v>56661434</v>
      </c>
      <c r="C421">
        <v>56663823</v>
      </c>
      <c r="D421">
        <v>54737318</v>
      </c>
      <c r="E421">
        <v>1</v>
      </c>
      <c r="F421">
        <v>1</v>
      </c>
      <c r="G421">
        <v>1081</v>
      </c>
      <c r="H421">
        <v>3</v>
      </c>
      <c r="I421" t="s">
        <v>1269</v>
      </c>
      <c r="J421" t="s">
        <v>1271</v>
      </c>
      <c r="K421" t="s">
        <v>1270</v>
      </c>
      <c r="L421">
        <v>1348</v>
      </c>
      <c r="N421">
        <v>1009</v>
      </c>
      <c r="O421" t="s">
        <v>547</v>
      </c>
      <c r="P421" t="s">
        <v>547</v>
      </c>
      <c r="Q421">
        <v>1000</v>
      </c>
      <c r="W421">
        <v>0</v>
      </c>
      <c r="X421">
        <v>-268464753</v>
      </c>
      <c r="Y421">
        <f>(((AT421*1)*1)*1)</f>
        <v>6.9999999999999994E-5</v>
      </c>
      <c r="AA421">
        <v>17868.28</v>
      </c>
      <c r="AB421">
        <v>0</v>
      </c>
      <c r="AC421">
        <v>0</v>
      </c>
      <c r="AD421">
        <v>0</v>
      </c>
      <c r="AE421">
        <v>17868.28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-2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6.9999999999999994E-5</v>
      </c>
      <c r="AU421" t="s">
        <v>105</v>
      </c>
      <c r="AV421">
        <v>0</v>
      </c>
      <c r="AW421">
        <v>2</v>
      </c>
      <c r="AX421">
        <v>56663834</v>
      </c>
      <c r="AY421">
        <v>1</v>
      </c>
      <c r="AZ421">
        <v>0</v>
      </c>
      <c r="BA421">
        <v>549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ROUND(Y421*Source!I713,9)</f>
        <v>3.5E-4</v>
      </c>
      <c r="CY421">
        <f>AA421</f>
        <v>17868.28</v>
      </c>
      <c r="CZ421">
        <f>AE421</f>
        <v>17868.28</v>
      </c>
      <c r="DA421">
        <f>AI421</f>
        <v>1</v>
      </c>
      <c r="DB421">
        <f>ROUND((((ROUND(AT421*CZ421,2)*1)*1)*1),6)</f>
        <v>1.25</v>
      </c>
      <c r="DC421">
        <f>ROUND((((ROUND(AT421*AG421,2)*1)*1)*1),6)</f>
        <v>0</v>
      </c>
      <c r="DD421" t="s">
        <v>3</v>
      </c>
      <c r="DE421" t="s">
        <v>3</v>
      </c>
      <c r="DF421">
        <f t="shared" si="144"/>
        <v>6.25</v>
      </c>
      <c r="DG421">
        <f t="shared" si="141"/>
        <v>0</v>
      </c>
      <c r="DH421">
        <f t="shared" si="142"/>
        <v>0</v>
      </c>
      <c r="DI421">
        <f t="shared" si="143"/>
        <v>0</v>
      </c>
      <c r="DJ421">
        <f>DF421</f>
        <v>6.25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ROW(Source!A713)</f>
        <v>713</v>
      </c>
      <c r="B422">
        <v>56661434</v>
      </c>
      <c r="C422">
        <v>56663823</v>
      </c>
      <c r="D422">
        <v>54737320</v>
      </c>
      <c r="E422">
        <v>1</v>
      </c>
      <c r="F422">
        <v>1</v>
      </c>
      <c r="G422">
        <v>1081</v>
      </c>
      <c r="H422">
        <v>3</v>
      </c>
      <c r="I422" t="s">
        <v>1349</v>
      </c>
      <c r="J422" t="s">
        <v>1350</v>
      </c>
      <c r="K422" t="s">
        <v>1351</v>
      </c>
      <c r="L422">
        <v>1348</v>
      </c>
      <c r="N422">
        <v>1009</v>
      </c>
      <c r="O422" t="s">
        <v>547</v>
      </c>
      <c r="P422" t="s">
        <v>547</v>
      </c>
      <c r="Q422">
        <v>1000</v>
      </c>
      <c r="W422">
        <v>0</v>
      </c>
      <c r="X422">
        <v>-1638796921</v>
      </c>
      <c r="Y422">
        <f>(((AT422*1)*1)*1)</f>
        <v>2.8E-3</v>
      </c>
      <c r="AA422">
        <v>26867.38</v>
      </c>
      <c r="AB422">
        <v>0</v>
      </c>
      <c r="AC422">
        <v>0</v>
      </c>
      <c r="AD422">
        <v>0</v>
      </c>
      <c r="AE422">
        <v>26867.38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1</v>
      </c>
      <c r="AL422">
        <v>1</v>
      </c>
      <c r="AM422">
        <v>-2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2.8E-3</v>
      </c>
      <c r="AU422" t="s">
        <v>105</v>
      </c>
      <c r="AV422">
        <v>0</v>
      </c>
      <c r="AW422">
        <v>2</v>
      </c>
      <c r="AX422">
        <v>56663835</v>
      </c>
      <c r="AY422">
        <v>1</v>
      </c>
      <c r="AZ422">
        <v>0</v>
      </c>
      <c r="BA422">
        <v>550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ROUND(Y422*Source!I713,9)</f>
        <v>1.4E-2</v>
      </c>
      <c r="CY422">
        <f>AA422</f>
        <v>26867.38</v>
      </c>
      <c r="CZ422">
        <f>AE422</f>
        <v>26867.38</v>
      </c>
      <c r="DA422">
        <f>AI422</f>
        <v>1</v>
      </c>
      <c r="DB422">
        <f>ROUND((((ROUND(AT422*CZ422,2)*1)*1)*1),6)</f>
        <v>75.23</v>
      </c>
      <c r="DC422">
        <f>ROUND((((ROUND(AT422*AG422,2)*1)*1)*1),6)</f>
        <v>0</v>
      </c>
      <c r="DD422" t="s">
        <v>3</v>
      </c>
      <c r="DE422" t="s">
        <v>3</v>
      </c>
      <c r="DF422">
        <f t="shared" si="144"/>
        <v>376.14</v>
      </c>
      <c r="DG422">
        <f t="shared" si="141"/>
        <v>0</v>
      </c>
      <c r="DH422">
        <f t="shared" si="142"/>
        <v>0</v>
      </c>
      <c r="DI422">
        <f t="shared" si="143"/>
        <v>0</v>
      </c>
      <c r="DJ422">
        <f>DF422</f>
        <v>376.14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ROW(Source!A714)</f>
        <v>714</v>
      </c>
      <c r="B423">
        <v>56661436</v>
      </c>
      <c r="C423">
        <v>56663823</v>
      </c>
      <c r="D423">
        <v>54702434</v>
      </c>
      <c r="E423">
        <v>1081</v>
      </c>
      <c r="F423">
        <v>1</v>
      </c>
      <c r="G423">
        <v>1081</v>
      </c>
      <c r="H423">
        <v>1</v>
      </c>
      <c r="I423" t="s">
        <v>1317</v>
      </c>
      <c r="J423" t="s">
        <v>3</v>
      </c>
      <c r="K423" t="s">
        <v>1318</v>
      </c>
      <c r="L423">
        <v>1191</v>
      </c>
      <c r="N423">
        <v>1013</v>
      </c>
      <c r="O423" t="s">
        <v>1319</v>
      </c>
      <c r="P423" t="s">
        <v>1319</v>
      </c>
      <c r="Q423">
        <v>1</v>
      </c>
      <c r="W423">
        <v>0</v>
      </c>
      <c r="X423">
        <v>476480486</v>
      </c>
      <c r="Y423">
        <f>(((AT423*1.2)*1.15)*1.05)</f>
        <v>11.171789999999998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5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7.71</v>
      </c>
      <c r="AU423" t="s">
        <v>33</v>
      </c>
      <c r="AV423">
        <v>1</v>
      </c>
      <c r="AW423">
        <v>2</v>
      </c>
      <c r="AX423">
        <v>56663830</v>
      </c>
      <c r="AY423">
        <v>1</v>
      </c>
      <c r="AZ423">
        <v>0</v>
      </c>
      <c r="BA423">
        <v>552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U423">
        <f>ROUND(AT423*Source!I714*AH423*AL423,2)</f>
        <v>0</v>
      </c>
      <c r="CV423">
        <f>ROUND(Y423*Source!I714,9)</f>
        <v>55.85895</v>
      </c>
      <c r="CW423">
        <v>0</v>
      </c>
      <c r="CX423">
        <f>ROUND(Y423*Source!I714,9)</f>
        <v>55.85895</v>
      </c>
      <c r="CY423">
        <f>AD423</f>
        <v>0</v>
      </c>
      <c r="CZ423">
        <f>AH423</f>
        <v>0</v>
      </c>
      <c r="DA423">
        <f>AL423</f>
        <v>1</v>
      </c>
      <c r="DB423">
        <f>ROUND((((ROUND(AT423*CZ423,2)*1.2)*1.15)*1.05),6)</f>
        <v>0</v>
      </c>
      <c r="DC423">
        <f>ROUND((((ROUND(AT423*AG423,2)*1.2)*1.15)*1.05),6)</f>
        <v>0</v>
      </c>
      <c r="DD423" t="s">
        <v>3</v>
      </c>
      <c r="DE423" t="s">
        <v>3</v>
      </c>
      <c r="DF423">
        <f t="shared" si="144"/>
        <v>0</v>
      </c>
      <c r="DG423">
        <f t="shared" si="141"/>
        <v>0</v>
      </c>
      <c r="DH423">
        <f t="shared" si="142"/>
        <v>0</v>
      </c>
      <c r="DI423">
        <f t="shared" si="143"/>
        <v>0</v>
      </c>
      <c r="DJ423">
        <f>DI423</f>
        <v>0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ROW(Source!A714)</f>
        <v>714</v>
      </c>
      <c r="B424">
        <v>56661436</v>
      </c>
      <c r="C424">
        <v>56663823</v>
      </c>
      <c r="D424">
        <v>54768339</v>
      </c>
      <c r="E424">
        <v>1</v>
      </c>
      <c r="F424">
        <v>1</v>
      </c>
      <c r="G424">
        <v>1081</v>
      </c>
      <c r="H424">
        <v>2</v>
      </c>
      <c r="I424" t="s">
        <v>1324</v>
      </c>
      <c r="J424" t="s">
        <v>1325</v>
      </c>
      <c r="K424" t="s">
        <v>1326</v>
      </c>
      <c r="L424">
        <v>1368</v>
      </c>
      <c r="N424">
        <v>1011</v>
      </c>
      <c r="O424" t="s">
        <v>1323</v>
      </c>
      <c r="P424" t="s">
        <v>1323</v>
      </c>
      <c r="Q424">
        <v>1</v>
      </c>
      <c r="W424">
        <v>0</v>
      </c>
      <c r="X424">
        <v>874612079</v>
      </c>
      <c r="Y424">
        <f>(((AT424*1.2)*1.25)*1.05)</f>
        <v>0.42525000000000007</v>
      </c>
      <c r="AA424">
        <v>0</v>
      </c>
      <c r="AB424">
        <v>1513.56</v>
      </c>
      <c r="AC424">
        <v>758.78</v>
      </c>
      <c r="AD424">
        <v>0</v>
      </c>
      <c r="AE424">
        <v>0</v>
      </c>
      <c r="AF424">
        <v>83.1</v>
      </c>
      <c r="AG424">
        <v>12.62</v>
      </c>
      <c r="AH424">
        <v>0</v>
      </c>
      <c r="AI424">
        <v>1</v>
      </c>
      <c r="AJ424">
        <v>17.07</v>
      </c>
      <c r="AK424">
        <v>56.35</v>
      </c>
      <c r="AL424">
        <v>1</v>
      </c>
      <c r="AM424">
        <v>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0.27</v>
      </c>
      <c r="AU424" t="s">
        <v>32</v>
      </c>
      <c r="AV424">
        <v>0</v>
      </c>
      <c r="AW424">
        <v>2</v>
      </c>
      <c r="AX424">
        <v>56663831</v>
      </c>
      <c r="AY424">
        <v>1</v>
      </c>
      <c r="AZ424">
        <v>0</v>
      </c>
      <c r="BA424">
        <v>553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f>ROUND(Y424*Source!I714*DO424,9)</f>
        <v>26.833275</v>
      </c>
      <c r="CX424">
        <f>ROUND(Y424*Source!I714,9)</f>
        <v>2.1262500000000002</v>
      </c>
      <c r="CY424">
        <f>AB424</f>
        <v>1513.56</v>
      </c>
      <c r="CZ424">
        <f>AF424</f>
        <v>83.1</v>
      </c>
      <c r="DA424">
        <f>AJ424</f>
        <v>17.07</v>
      </c>
      <c r="DB424">
        <f>ROUND((((ROUND(AT424*CZ424,2)*1.2)*1.25)*1.05),6)</f>
        <v>35.343000000000004</v>
      </c>
      <c r="DC424">
        <f>ROUND((((ROUND(AT424*AG424,2)*1.2)*1.25)*1.05),6)</f>
        <v>5.3707500000000001</v>
      </c>
      <c r="DD424" t="s">
        <v>3</v>
      </c>
      <c r="DE424" t="s">
        <v>3</v>
      </c>
      <c r="DF424">
        <f t="shared" si="144"/>
        <v>0</v>
      </c>
      <c r="DG424">
        <f>ROUND(ROUND(AF424*AJ424,2)*CX424,2)</f>
        <v>3016.13</v>
      </c>
      <c r="DH424">
        <f>ROUND(ROUND(AG424*AK424,2)*CX424,2)</f>
        <v>1512.06</v>
      </c>
      <c r="DI424">
        <f t="shared" si="143"/>
        <v>0</v>
      </c>
      <c r="DJ424">
        <f>DG424</f>
        <v>3016.13</v>
      </c>
      <c r="DK424">
        <v>0</v>
      </c>
      <c r="DL424" t="s">
        <v>1327</v>
      </c>
      <c r="DM424">
        <v>0</v>
      </c>
      <c r="DN424" t="s">
        <v>1319</v>
      </c>
      <c r="DO424">
        <v>12.62</v>
      </c>
    </row>
    <row r="425" spans="1:119" x14ac:dyDescent="0.2">
      <c r="A425">
        <f>ROW(Source!A714)</f>
        <v>714</v>
      </c>
      <c r="B425">
        <v>56661436</v>
      </c>
      <c r="C425">
        <v>56663823</v>
      </c>
      <c r="D425">
        <v>54767573</v>
      </c>
      <c r="E425">
        <v>1</v>
      </c>
      <c r="F425">
        <v>1</v>
      </c>
      <c r="G425">
        <v>1081</v>
      </c>
      <c r="H425">
        <v>2</v>
      </c>
      <c r="I425" t="s">
        <v>1328</v>
      </c>
      <c r="J425" t="s">
        <v>1329</v>
      </c>
      <c r="K425" t="s">
        <v>1330</v>
      </c>
      <c r="L425">
        <v>1368</v>
      </c>
      <c r="N425">
        <v>1011</v>
      </c>
      <c r="O425" t="s">
        <v>1323</v>
      </c>
      <c r="P425" t="s">
        <v>1323</v>
      </c>
      <c r="Q425">
        <v>1</v>
      </c>
      <c r="W425">
        <v>0</v>
      </c>
      <c r="X425">
        <v>-44940208</v>
      </c>
      <c r="Y425">
        <f>(((AT425*1.2)*1.25)*1.05)</f>
        <v>0.28350000000000003</v>
      </c>
      <c r="AA425">
        <v>0</v>
      </c>
      <c r="AB425">
        <v>2758.65</v>
      </c>
      <c r="AC425">
        <v>1017.92</v>
      </c>
      <c r="AD425">
        <v>0</v>
      </c>
      <c r="AE425">
        <v>0</v>
      </c>
      <c r="AF425">
        <v>179.17</v>
      </c>
      <c r="AG425">
        <v>16.93</v>
      </c>
      <c r="AH425">
        <v>0</v>
      </c>
      <c r="AI425">
        <v>1</v>
      </c>
      <c r="AJ425">
        <v>14.43</v>
      </c>
      <c r="AK425">
        <v>56.35</v>
      </c>
      <c r="AL425">
        <v>1</v>
      </c>
      <c r="AM425">
        <v>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0.18</v>
      </c>
      <c r="AU425" t="s">
        <v>32</v>
      </c>
      <c r="AV425">
        <v>0</v>
      </c>
      <c r="AW425">
        <v>2</v>
      </c>
      <c r="AX425">
        <v>56663832</v>
      </c>
      <c r="AY425">
        <v>1</v>
      </c>
      <c r="AZ425">
        <v>0</v>
      </c>
      <c r="BA425">
        <v>554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f>ROUND(Y425*Source!I714*DO425,9)</f>
        <v>23.998275</v>
      </c>
      <c r="CX425">
        <f>ROUND(Y425*Source!I714,9)</f>
        <v>1.4175</v>
      </c>
      <c r="CY425">
        <f>AB425</f>
        <v>2758.65</v>
      </c>
      <c r="CZ425">
        <f>AF425</f>
        <v>179.17</v>
      </c>
      <c r="DA425">
        <f>AJ425</f>
        <v>14.43</v>
      </c>
      <c r="DB425">
        <f>ROUND((((ROUND(AT425*CZ425,2)*1.2)*1.25)*1.05),6)</f>
        <v>50.793750000000003</v>
      </c>
      <c r="DC425">
        <f>ROUND((((ROUND(AT425*AG425,2)*1.2)*1.25)*1.05),6)</f>
        <v>4.80375</v>
      </c>
      <c r="DD425" t="s">
        <v>3</v>
      </c>
      <c r="DE425" t="s">
        <v>3</v>
      </c>
      <c r="DF425">
        <f t="shared" si="144"/>
        <v>0</v>
      </c>
      <c r="DG425">
        <f>ROUND(ROUND(AF425*AJ425,2)*CX425,2)</f>
        <v>3664.83</v>
      </c>
      <c r="DH425">
        <f>ROUND(ROUND(AG425*AK425,2)*CX425,2)</f>
        <v>1352.31</v>
      </c>
      <c r="DI425">
        <f t="shared" si="143"/>
        <v>0</v>
      </c>
      <c r="DJ425">
        <f>DG425</f>
        <v>3664.83</v>
      </c>
      <c r="DK425">
        <v>0</v>
      </c>
      <c r="DL425" t="s">
        <v>1327</v>
      </c>
      <c r="DM425">
        <v>0</v>
      </c>
      <c r="DN425" t="s">
        <v>1319</v>
      </c>
      <c r="DO425">
        <v>16.93</v>
      </c>
    </row>
    <row r="426" spans="1:119" x14ac:dyDescent="0.2">
      <c r="A426">
        <f>ROW(Source!A714)</f>
        <v>714</v>
      </c>
      <c r="B426">
        <v>56661436</v>
      </c>
      <c r="C426">
        <v>56663823</v>
      </c>
      <c r="D426">
        <v>54737969</v>
      </c>
      <c r="E426">
        <v>1</v>
      </c>
      <c r="F426">
        <v>1</v>
      </c>
      <c r="G426">
        <v>1081</v>
      </c>
      <c r="H426">
        <v>3</v>
      </c>
      <c r="I426" t="s">
        <v>1331</v>
      </c>
      <c r="J426" t="s">
        <v>1332</v>
      </c>
      <c r="K426" t="s">
        <v>1333</v>
      </c>
      <c r="L426">
        <v>1348</v>
      </c>
      <c r="N426">
        <v>1009</v>
      </c>
      <c r="O426" t="s">
        <v>547</v>
      </c>
      <c r="P426" t="s">
        <v>547</v>
      </c>
      <c r="Q426">
        <v>1000</v>
      </c>
      <c r="W426">
        <v>0</v>
      </c>
      <c r="X426">
        <v>-287838193</v>
      </c>
      <c r="Y426">
        <f>(((AT426*1)*1)*1)</f>
        <v>5.8699999999999996E-4</v>
      </c>
      <c r="AA426">
        <v>103783.79</v>
      </c>
      <c r="AB426">
        <v>0</v>
      </c>
      <c r="AC426">
        <v>0</v>
      </c>
      <c r="AD426">
        <v>0</v>
      </c>
      <c r="AE426">
        <v>23114.43</v>
      </c>
      <c r="AF426">
        <v>0</v>
      </c>
      <c r="AG426">
        <v>0</v>
      </c>
      <c r="AH426">
        <v>0</v>
      </c>
      <c r="AI426">
        <v>4.49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5.8699999999999996E-4</v>
      </c>
      <c r="AU426" t="s">
        <v>105</v>
      </c>
      <c r="AV426">
        <v>0</v>
      </c>
      <c r="AW426">
        <v>2</v>
      </c>
      <c r="AX426">
        <v>56663833</v>
      </c>
      <c r="AY426">
        <v>1</v>
      </c>
      <c r="AZ426">
        <v>0</v>
      </c>
      <c r="BA426">
        <v>555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ROUND(Y426*Source!I714,9)</f>
        <v>2.9350000000000001E-3</v>
      </c>
      <c r="CY426">
        <f>AA426</f>
        <v>103783.79</v>
      </c>
      <c r="CZ426">
        <f>AE426</f>
        <v>23114.43</v>
      </c>
      <c r="DA426">
        <f>AI426</f>
        <v>4.49</v>
      </c>
      <c r="DB426">
        <f>ROUND((((ROUND(AT426*CZ426,2)*1)*1)*1),6)</f>
        <v>13.57</v>
      </c>
      <c r="DC426">
        <f>ROUND((((ROUND(AT426*AG426,2)*1)*1)*1),6)</f>
        <v>0</v>
      </c>
      <c r="DD426" t="s">
        <v>3</v>
      </c>
      <c r="DE426" t="s">
        <v>3</v>
      </c>
      <c r="DF426">
        <f>ROUND(ROUND(AE426*AI426,2)*CX426,2)</f>
        <v>304.61</v>
      </c>
      <c r="DG426">
        <f t="shared" ref="DG426:DG435" si="145">ROUND(ROUND(AF426,2)*CX426,2)</f>
        <v>0</v>
      </c>
      <c r="DH426">
        <f t="shared" ref="DH426:DH435" si="146">ROUND(ROUND(AG426,2)*CX426,2)</f>
        <v>0</v>
      </c>
      <c r="DI426">
        <f t="shared" si="143"/>
        <v>0</v>
      </c>
      <c r="DJ426">
        <f>DF426</f>
        <v>304.61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ROW(Source!A714)</f>
        <v>714</v>
      </c>
      <c r="B427">
        <v>56661436</v>
      </c>
      <c r="C427">
        <v>56663823</v>
      </c>
      <c r="D427">
        <v>54737318</v>
      </c>
      <c r="E427">
        <v>1</v>
      </c>
      <c r="F427">
        <v>1</v>
      </c>
      <c r="G427">
        <v>1081</v>
      </c>
      <c r="H427">
        <v>3</v>
      </c>
      <c r="I427" t="s">
        <v>1269</v>
      </c>
      <c r="J427" t="s">
        <v>1271</v>
      </c>
      <c r="K427" t="s">
        <v>1270</v>
      </c>
      <c r="L427">
        <v>1348</v>
      </c>
      <c r="N427">
        <v>1009</v>
      </c>
      <c r="O427" t="s">
        <v>547</v>
      </c>
      <c r="P427" t="s">
        <v>547</v>
      </c>
      <c r="Q427">
        <v>1000</v>
      </c>
      <c r="W427">
        <v>0</v>
      </c>
      <c r="X427">
        <v>-268464753</v>
      </c>
      <c r="Y427">
        <f>(((AT427*1)*1)*1)</f>
        <v>6.9999999999999994E-5</v>
      </c>
      <c r="AA427">
        <v>121682.99</v>
      </c>
      <c r="AB427">
        <v>0</v>
      </c>
      <c r="AC427">
        <v>0</v>
      </c>
      <c r="AD427">
        <v>0</v>
      </c>
      <c r="AE427">
        <v>17868.28</v>
      </c>
      <c r="AF427">
        <v>0</v>
      </c>
      <c r="AG427">
        <v>0</v>
      </c>
      <c r="AH427">
        <v>0</v>
      </c>
      <c r="AI427">
        <v>6.81</v>
      </c>
      <c r="AJ427">
        <v>1</v>
      </c>
      <c r="AK427">
        <v>1</v>
      </c>
      <c r="AL427">
        <v>1</v>
      </c>
      <c r="AM427">
        <v>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6.9999999999999994E-5</v>
      </c>
      <c r="AU427" t="s">
        <v>105</v>
      </c>
      <c r="AV427">
        <v>0</v>
      </c>
      <c r="AW427">
        <v>2</v>
      </c>
      <c r="AX427">
        <v>56663834</v>
      </c>
      <c r="AY427">
        <v>1</v>
      </c>
      <c r="AZ427">
        <v>0</v>
      </c>
      <c r="BA427">
        <v>556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ROUND(Y427*Source!I714,9)</f>
        <v>3.5E-4</v>
      </c>
      <c r="CY427">
        <f>AA427</f>
        <v>121682.99</v>
      </c>
      <c r="CZ427">
        <f>AE427</f>
        <v>17868.28</v>
      </c>
      <c r="DA427">
        <f>AI427</f>
        <v>6.81</v>
      </c>
      <c r="DB427">
        <f>ROUND((((ROUND(AT427*CZ427,2)*1)*1)*1),6)</f>
        <v>1.25</v>
      </c>
      <c r="DC427">
        <f>ROUND((((ROUND(AT427*AG427,2)*1)*1)*1),6)</f>
        <v>0</v>
      </c>
      <c r="DD427" t="s">
        <v>3</v>
      </c>
      <c r="DE427" t="s">
        <v>3</v>
      </c>
      <c r="DF427">
        <f>ROUND(ROUND(AE427*AI427,2)*CX427,2)</f>
        <v>42.59</v>
      </c>
      <c r="DG427">
        <f t="shared" si="145"/>
        <v>0</v>
      </c>
      <c r="DH427">
        <f t="shared" si="146"/>
        <v>0</v>
      </c>
      <c r="DI427">
        <f t="shared" si="143"/>
        <v>0</v>
      </c>
      <c r="DJ427">
        <f>DF427</f>
        <v>42.59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ROW(Source!A714)</f>
        <v>714</v>
      </c>
      <c r="B428">
        <v>56661436</v>
      </c>
      <c r="C428">
        <v>56663823</v>
      </c>
      <c r="D428">
        <v>54737320</v>
      </c>
      <c r="E428">
        <v>1</v>
      </c>
      <c r="F428">
        <v>1</v>
      </c>
      <c r="G428">
        <v>1081</v>
      </c>
      <c r="H428">
        <v>3</v>
      </c>
      <c r="I428" t="s">
        <v>1349</v>
      </c>
      <c r="J428" t="s">
        <v>1350</v>
      </c>
      <c r="K428" t="s">
        <v>1351</v>
      </c>
      <c r="L428">
        <v>1348</v>
      </c>
      <c r="N428">
        <v>1009</v>
      </c>
      <c r="O428" t="s">
        <v>547</v>
      </c>
      <c r="P428" t="s">
        <v>547</v>
      </c>
      <c r="Q428">
        <v>1000</v>
      </c>
      <c r="W428">
        <v>0</v>
      </c>
      <c r="X428">
        <v>-1638796921</v>
      </c>
      <c r="Y428">
        <f>(((AT428*1)*1)*1)</f>
        <v>2.8E-3</v>
      </c>
      <c r="AA428">
        <v>132187.51</v>
      </c>
      <c r="AB428">
        <v>0</v>
      </c>
      <c r="AC428">
        <v>0</v>
      </c>
      <c r="AD428">
        <v>0</v>
      </c>
      <c r="AE428">
        <v>26867.38</v>
      </c>
      <c r="AF428">
        <v>0</v>
      </c>
      <c r="AG428">
        <v>0</v>
      </c>
      <c r="AH428">
        <v>0</v>
      </c>
      <c r="AI428">
        <v>4.92</v>
      </c>
      <c r="AJ428">
        <v>1</v>
      </c>
      <c r="AK428">
        <v>1</v>
      </c>
      <c r="AL428">
        <v>1</v>
      </c>
      <c r="AM428">
        <v>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2.8E-3</v>
      </c>
      <c r="AU428" t="s">
        <v>105</v>
      </c>
      <c r="AV428">
        <v>0</v>
      </c>
      <c r="AW428">
        <v>2</v>
      </c>
      <c r="AX428">
        <v>56663835</v>
      </c>
      <c r="AY428">
        <v>1</v>
      </c>
      <c r="AZ428">
        <v>0</v>
      </c>
      <c r="BA428">
        <v>557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ROUND(Y428*Source!I714,9)</f>
        <v>1.4E-2</v>
      </c>
      <c r="CY428">
        <f>AA428</f>
        <v>132187.51</v>
      </c>
      <c r="CZ428">
        <f>AE428</f>
        <v>26867.38</v>
      </c>
      <c r="DA428">
        <f>AI428</f>
        <v>4.92</v>
      </c>
      <c r="DB428">
        <f>ROUND((((ROUND(AT428*CZ428,2)*1)*1)*1),6)</f>
        <v>75.23</v>
      </c>
      <c r="DC428">
        <f>ROUND((((ROUND(AT428*AG428,2)*1)*1)*1),6)</f>
        <v>0</v>
      </c>
      <c r="DD428" t="s">
        <v>3</v>
      </c>
      <c r="DE428" t="s">
        <v>3</v>
      </c>
      <c r="DF428">
        <f>ROUND(ROUND(AE428*AI428,2)*CX428,2)</f>
        <v>1850.63</v>
      </c>
      <c r="DG428">
        <f t="shared" si="145"/>
        <v>0</v>
      </c>
      <c r="DH428">
        <f t="shared" si="146"/>
        <v>0</v>
      </c>
      <c r="DI428">
        <f t="shared" si="143"/>
        <v>0</v>
      </c>
      <c r="DJ428">
        <f>DF428</f>
        <v>1850.63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">
      <c r="A429">
        <f>ROW(Source!A725)</f>
        <v>725</v>
      </c>
      <c r="B429">
        <v>56661434</v>
      </c>
      <c r="C429">
        <v>56663862</v>
      </c>
      <c r="D429">
        <v>54702434</v>
      </c>
      <c r="E429">
        <v>1081</v>
      </c>
      <c r="F429">
        <v>1</v>
      </c>
      <c r="G429">
        <v>1081</v>
      </c>
      <c r="H429">
        <v>1</v>
      </c>
      <c r="I429" t="s">
        <v>1317</v>
      </c>
      <c r="J429" t="s">
        <v>3</v>
      </c>
      <c r="K429" t="s">
        <v>1318</v>
      </c>
      <c r="L429">
        <v>1191</v>
      </c>
      <c r="N429">
        <v>1013</v>
      </c>
      <c r="O429" t="s">
        <v>1319</v>
      </c>
      <c r="P429" t="s">
        <v>1319</v>
      </c>
      <c r="Q429">
        <v>1</v>
      </c>
      <c r="W429">
        <v>0</v>
      </c>
      <c r="X429">
        <v>476480486</v>
      </c>
      <c r="Y429">
        <f>(((AT429*1.2)*1.15)*1.05)</f>
        <v>15.6492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10.8</v>
      </c>
      <c r="AU429" t="s">
        <v>33</v>
      </c>
      <c r="AV429">
        <v>1</v>
      </c>
      <c r="AW429">
        <v>2</v>
      </c>
      <c r="AX429">
        <v>56663869</v>
      </c>
      <c r="AY429">
        <v>1</v>
      </c>
      <c r="AZ429">
        <v>0</v>
      </c>
      <c r="BA429">
        <v>559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U429">
        <f>ROUND(AT429*Source!I725*AH429*AL429,2)</f>
        <v>0</v>
      </c>
      <c r="CV429">
        <f>ROUND(Y429*Source!I725,9)</f>
        <v>15.6492</v>
      </c>
      <c r="CW429">
        <v>0</v>
      </c>
      <c r="CX429">
        <f>ROUND(Y429*Source!I725,9)</f>
        <v>15.6492</v>
      </c>
      <c r="CY429">
        <f>AD429</f>
        <v>0</v>
      </c>
      <c r="CZ429">
        <f>AH429</f>
        <v>0</v>
      </c>
      <c r="DA429">
        <f>AL429</f>
        <v>1</v>
      </c>
      <c r="DB429">
        <f>ROUND((((ROUND(AT429*CZ429,2)*1.2)*1.15)*1.05),6)</f>
        <v>0</v>
      </c>
      <c r="DC429">
        <f>ROUND((((ROUND(AT429*AG429,2)*1.2)*1.15)*1.05),6)</f>
        <v>0</v>
      </c>
      <c r="DD429" t="s">
        <v>3</v>
      </c>
      <c r="DE429" t="s">
        <v>3</v>
      </c>
      <c r="DF429">
        <f t="shared" ref="DF429:DF437" si="147">ROUND(ROUND(AE429,2)*CX429,2)</f>
        <v>0</v>
      </c>
      <c r="DG429">
        <f t="shared" si="145"/>
        <v>0</v>
      </c>
      <c r="DH429">
        <f t="shared" si="146"/>
        <v>0</v>
      </c>
      <c r="DI429">
        <f t="shared" si="143"/>
        <v>0</v>
      </c>
      <c r="DJ429">
        <f>DI429</f>
        <v>0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ROW(Source!A725)</f>
        <v>725</v>
      </c>
      <c r="B430">
        <v>56661434</v>
      </c>
      <c r="C430">
        <v>56663862</v>
      </c>
      <c r="D430">
        <v>54768339</v>
      </c>
      <c r="E430">
        <v>1</v>
      </c>
      <c r="F430">
        <v>1</v>
      </c>
      <c r="G430">
        <v>1081</v>
      </c>
      <c r="H430">
        <v>2</v>
      </c>
      <c r="I430" t="s">
        <v>1324</v>
      </c>
      <c r="J430" t="s">
        <v>1325</v>
      </c>
      <c r="K430" t="s">
        <v>1326</v>
      </c>
      <c r="L430">
        <v>1368</v>
      </c>
      <c r="N430">
        <v>1011</v>
      </c>
      <c r="O430" t="s">
        <v>1323</v>
      </c>
      <c r="P430" t="s">
        <v>1323</v>
      </c>
      <c r="Q430">
        <v>1</v>
      </c>
      <c r="W430">
        <v>0</v>
      </c>
      <c r="X430">
        <v>874612079</v>
      </c>
      <c r="Y430">
        <f>(((AT430*1.2)*1.25)*1.05)</f>
        <v>0.78750000000000009</v>
      </c>
      <c r="AA430">
        <v>0</v>
      </c>
      <c r="AB430">
        <v>88.67</v>
      </c>
      <c r="AC430">
        <v>13.47</v>
      </c>
      <c r="AD430">
        <v>0</v>
      </c>
      <c r="AE430">
        <v>0</v>
      </c>
      <c r="AF430">
        <v>83.1</v>
      </c>
      <c r="AG430">
        <v>12.62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0.5</v>
      </c>
      <c r="AU430" t="s">
        <v>32</v>
      </c>
      <c r="AV430">
        <v>0</v>
      </c>
      <c r="AW430">
        <v>2</v>
      </c>
      <c r="AX430">
        <v>56663870</v>
      </c>
      <c r="AY430">
        <v>1</v>
      </c>
      <c r="AZ430">
        <v>0</v>
      </c>
      <c r="BA430">
        <v>560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ROUND(Y430*Source!I725*DO430,9)</f>
        <v>9.93825</v>
      </c>
      <c r="CX430">
        <f>ROUND(Y430*Source!I725,9)</f>
        <v>0.78749999999999998</v>
      </c>
      <c r="CY430">
        <f>AB430</f>
        <v>88.67</v>
      </c>
      <c r="CZ430">
        <f>AF430</f>
        <v>83.1</v>
      </c>
      <c r="DA430">
        <f>AJ430</f>
        <v>1</v>
      </c>
      <c r="DB430">
        <f>ROUND((((ROUND(AT430*CZ430,2)*1.2)*1.25)*1.05),6)</f>
        <v>65.441249999999997</v>
      </c>
      <c r="DC430">
        <f>ROUND((((ROUND(AT430*AG430,2)*1.2)*1.25)*1.05),6)</f>
        <v>9.93825</v>
      </c>
      <c r="DD430" t="s">
        <v>3</v>
      </c>
      <c r="DE430" t="s">
        <v>3</v>
      </c>
      <c r="DF430">
        <f t="shared" si="147"/>
        <v>0</v>
      </c>
      <c r="DG430">
        <f t="shared" si="145"/>
        <v>65.44</v>
      </c>
      <c r="DH430">
        <f t="shared" si="146"/>
        <v>9.94</v>
      </c>
      <c r="DI430">
        <f t="shared" si="143"/>
        <v>0</v>
      </c>
      <c r="DJ430">
        <f>DG430</f>
        <v>65.44</v>
      </c>
      <c r="DK430">
        <v>0</v>
      </c>
      <c r="DL430" t="s">
        <v>1327</v>
      </c>
      <c r="DM430">
        <v>0</v>
      </c>
      <c r="DN430" t="s">
        <v>1319</v>
      </c>
      <c r="DO430">
        <v>12.62</v>
      </c>
    </row>
    <row r="431" spans="1:119" x14ac:dyDescent="0.2">
      <c r="A431">
        <f>ROW(Source!A725)</f>
        <v>725</v>
      </c>
      <c r="B431">
        <v>56661434</v>
      </c>
      <c r="C431">
        <v>56663862</v>
      </c>
      <c r="D431">
        <v>54767573</v>
      </c>
      <c r="E431">
        <v>1</v>
      </c>
      <c r="F431">
        <v>1</v>
      </c>
      <c r="G431">
        <v>1081</v>
      </c>
      <c r="H431">
        <v>2</v>
      </c>
      <c r="I431" t="s">
        <v>1328</v>
      </c>
      <c r="J431" t="s">
        <v>1329</v>
      </c>
      <c r="K431" t="s">
        <v>1330</v>
      </c>
      <c r="L431">
        <v>1368</v>
      </c>
      <c r="N431">
        <v>1011</v>
      </c>
      <c r="O431" t="s">
        <v>1323</v>
      </c>
      <c r="P431" t="s">
        <v>1323</v>
      </c>
      <c r="Q431">
        <v>1</v>
      </c>
      <c r="W431">
        <v>0</v>
      </c>
      <c r="X431">
        <v>-44940208</v>
      </c>
      <c r="Y431">
        <f>(((AT431*1.2)*1.25)*1.05)</f>
        <v>0.51975000000000005</v>
      </c>
      <c r="AA431">
        <v>0</v>
      </c>
      <c r="AB431">
        <v>191.17</v>
      </c>
      <c r="AC431">
        <v>18.059999999999999</v>
      </c>
      <c r="AD431">
        <v>0</v>
      </c>
      <c r="AE431">
        <v>0</v>
      </c>
      <c r="AF431">
        <v>179.17</v>
      </c>
      <c r="AG431">
        <v>16.93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0.33</v>
      </c>
      <c r="AU431" t="s">
        <v>32</v>
      </c>
      <c r="AV431">
        <v>0</v>
      </c>
      <c r="AW431">
        <v>2</v>
      </c>
      <c r="AX431">
        <v>56663871</v>
      </c>
      <c r="AY431">
        <v>1</v>
      </c>
      <c r="AZ431">
        <v>0</v>
      </c>
      <c r="BA431">
        <v>561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f>ROUND(Y431*Source!I725*DO431,9)</f>
        <v>8.7993675000000007</v>
      </c>
      <c r="CX431">
        <f>ROUND(Y431*Source!I725,9)</f>
        <v>0.51975000000000005</v>
      </c>
      <c r="CY431">
        <f>AB431</f>
        <v>191.17</v>
      </c>
      <c r="CZ431">
        <f>AF431</f>
        <v>179.17</v>
      </c>
      <c r="DA431">
        <f>AJ431</f>
        <v>1</v>
      </c>
      <c r="DB431">
        <f>ROUND((((ROUND(AT431*CZ431,2)*1.2)*1.25)*1.05),6)</f>
        <v>93.129750000000001</v>
      </c>
      <c r="DC431">
        <f>ROUND((((ROUND(AT431*AG431,2)*1.2)*1.25)*1.05),6)</f>
        <v>8.8042499999999997</v>
      </c>
      <c r="DD431" t="s">
        <v>3</v>
      </c>
      <c r="DE431" t="s">
        <v>3</v>
      </c>
      <c r="DF431">
        <f t="shared" si="147"/>
        <v>0</v>
      </c>
      <c r="DG431">
        <f t="shared" si="145"/>
        <v>93.12</v>
      </c>
      <c r="DH431">
        <f t="shared" si="146"/>
        <v>8.8000000000000007</v>
      </c>
      <c r="DI431">
        <f t="shared" si="143"/>
        <v>0</v>
      </c>
      <c r="DJ431">
        <f>DG431</f>
        <v>93.12</v>
      </c>
      <c r="DK431">
        <v>0</v>
      </c>
      <c r="DL431" t="s">
        <v>1327</v>
      </c>
      <c r="DM431">
        <v>0</v>
      </c>
      <c r="DN431" t="s">
        <v>1319</v>
      </c>
      <c r="DO431">
        <v>16.93</v>
      </c>
    </row>
    <row r="432" spans="1:119" x14ac:dyDescent="0.2">
      <c r="A432">
        <f>ROW(Source!A725)</f>
        <v>725</v>
      </c>
      <c r="B432">
        <v>56661434</v>
      </c>
      <c r="C432">
        <v>56663862</v>
      </c>
      <c r="D432">
        <v>54737969</v>
      </c>
      <c r="E432">
        <v>1</v>
      </c>
      <c r="F432">
        <v>1</v>
      </c>
      <c r="G432">
        <v>1081</v>
      </c>
      <c r="H432">
        <v>3</v>
      </c>
      <c r="I432" t="s">
        <v>1331</v>
      </c>
      <c r="J432" t="s">
        <v>1332</v>
      </c>
      <c r="K432" t="s">
        <v>1333</v>
      </c>
      <c r="L432">
        <v>1348</v>
      </c>
      <c r="N432">
        <v>1009</v>
      </c>
      <c r="O432" t="s">
        <v>547</v>
      </c>
      <c r="P432" t="s">
        <v>547</v>
      </c>
      <c r="Q432">
        <v>1000</v>
      </c>
      <c r="W432">
        <v>0</v>
      </c>
      <c r="X432">
        <v>-287838193</v>
      </c>
      <c r="Y432">
        <f>(((AT432*1)*1)*1)</f>
        <v>8.8199999999999997E-4</v>
      </c>
      <c r="AA432">
        <v>23114.43</v>
      </c>
      <c r="AB432">
        <v>0</v>
      </c>
      <c r="AC432">
        <v>0</v>
      </c>
      <c r="AD432">
        <v>0</v>
      </c>
      <c r="AE432">
        <v>23114.43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8.8199999999999997E-4</v>
      </c>
      <c r="AU432" t="s">
        <v>105</v>
      </c>
      <c r="AV432">
        <v>0</v>
      </c>
      <c r="AW432">
        <v>2</v>
      </c>
      <c r="AX432">
        <v>56663872</v>
      </c>
      <c r="AY432">
        <v>1</v>
      </c>
      <c r="AZ432">
        <v>0</v>
      </c>
      <c r="BA432">
        <v>562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ROUND(Y432*Source!I725,9)</f>
        <v>8.8199999999999997E-4</v>
      </c>
      <c r="CY432">
        <f>AA432</f>
        <v>23114.43</v>
      </c>
      <c r="CZ432">
        <f>AE432</f>
        <v>23114.43</v>
      </c>
      <c r="DA432">
        <f>AI432</f>
        <v>1</v>
      </c>
      <c r="DB432">
        <f>ROUND((((ROUND(AT432*CZ432,2)*1)*1)*1),6)</f>
        <v>20.39</v>
      </c>
      <c r="DC432">
        <f>ROUND((((ROUND(AT432*AG432,2)*1)*1)*1),6)</f>
        <v>0</v>
      </c>
      <c r="DD432" t="s">
        <v>3</v>
      </c>
      <c r="DE432" t="s">
        <v>3</v>
      </c>
      <c r="DF432">
        <f t="shared" si="147"/>
        <v>20.39</v>
      </c>
      <c r="DG432">
        <f t="shared" si="145"/>
        <v>0</v>
      </c>
      <c r="DH432">
        <f t="shared" si="146"/>
        <v>0</v>
      </c>
      <c r="DI432">
        <f t="shared" si="143"/>
        <v>0</v>
      </c>
      <c r="DJ432">
        <f>DF432</f>
        <v>20.39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ROW(Source!A725)</f>
        <v>725</v>
      </c>
      <c r="B433">
        <v>56661434</v>
      </c>
      <c r="C433">
        <v>56663862</v>
      </c>
      <c r="D433">
        <v>54737318</v>
      </c>
      <c r="E433">
        <v>1</v>
      </c>
      <c r="F433">
        <v>1</v>
      </c>
      <c r="G433">
        <v>1081</v>
      </c>
      <c r="H433">
        <v>3</v>
      </c>
      <c r="I433" t="s">
        <v>1269</v>
      </c>
      <c r="J433" t="s">
        <v>1271</v>
      </c>
      <c r="K433" t="s">
        <v>1270</v>
      </c>
      <c r="L433">
        <v>1348</v>
      </c>
      <c r="N433">
        <v>1009</v>
      </c>
      <c r="O433" t="s">
        <v>547</v>
      </c>
      <c r="P433" t="s">
        <v>547</v>
      </c>
      <c r="Q433">
        <v>1000</v>
      </c>
      <c r="W433">
        <v>0</v>
      </c>
      <c r="X433">
        <v>-268464753</v>
      </c>
      <c r="Y433">
        <f>(((AT433*1)*1)*1)</f>
        <v>2.4000000000000001E-4</v>
      </c>
      <c r="AA433">
        <v>17868.28</v>
      </c>
      <c r="AB433">
        <v>0</v>
      </c>
      <c r="AC433">
        <v>0</v>
      </c>
      <c r="AD433">
        <v>0</v>
      </c>
      <c r="AE433">
        <v>17868.28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2.4000000000000001E-4</v>
      </c>
      <c r="AU433" t="s">
        <v>105</v>
      </c>
      <c r="AV433">
        <v>0</v>
      </c>
      <c r="AW433">
        <v>2</v>
      </c>
      <c r="AX433">
        <v>56663873</v>
      </c>
      <c r="AY433">
        <v>1</v>
      </c>
      <c r="AZ433">
        <v>0</v>
      </c>
      <c r="BA433">
        <v>563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ROUND(Y433*Source!I725,9)</f>
        <v>2.4000000000000001E-4</v>
      </c>
      <c r="CY433">
        <f>AA433</f>
        <v>17868.28</v>
      </c>
      <c r="CZ433">
        <f>AE433</f>
        <v>17868.28</v>
      </c>
      <c r="DA433">
        <f>AI433</f>
        <v>1</v>
      </c>
      <c r="DB433">
        <f>ROUND((((ROUND(AT433*CZ433,2)*1)*1)*1),6)</f>
        <v>4.29</v>
      </c>
      <c r="DC433">
        <f>ROUND((((ROUND(AT433*AG433,2)*1)*1)*1),6)</f>
        <v>0</v>
      </c>
      <c r="DD433" t="s">
        <v>3</v>
      </c>
      <c r="DE433" t="s">
        <v>3</v>
      </c>
      <c r="DF433">
        <f t="shared" si="147"/>
        <v>4.29</v>
      </c>
      <c r="DG433">
        <f t="shared" si="145"/>
        <v>0</v>
      </c>
      <c r="DH433">
        <f t="shared" si="146"/>
        <v>0</v>
      </c>
      <c r="DI433">
        <f t="shared" si="143"/>
        <v>0</v>
      </c>
      <c r="DJ433">
        <f>DF433</f>
        <v>4.29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ROW(Source!A725)</f>
        <v>725</v>
      </c>
      <c r="B434">
        <v>56661434</v>
      </c>
      <c r="C434">
        <v>56663862</v>
      </c>
      <c r="D434">
        <v>54737320</v>
      </c>
      <c r="E434">
        <v>1</v>
      </c>
      <c r="F434">
        <v>1</v>
      </c>
      <c r="G434">
        <v>1081</v>
      </c>
      <c r="H434">
        <v>3</v>
      </c>
      <c r="I434" t="s">
        <v>1349</v>
      </c>
      <c r="J434" t="s">
        <v>1350</v>
      </c>
      <c r="K434" t="s">
        <v>1351</v>
      </c>
      <c r="L434">
        <v>1348</v>
      </c>
      <c r="N434">
        <v>1009</v>
      </c>
      <c r="O434" t="s">
        <v>547</v>
      </c>
      <c r="P434" t="s">
        <v>547</v>
      </c>
      <c r="Q434">
        <v>1000</v>
      </c>
      <c r="W434">
        <v>0</v>
      </c>
      <c r="X434">
        <v>-1638796921</v>
      </c>
      <c r="Y434">
        <f>(((AT434*1)*1)*1)</f>
        <v>5.3E-3</v>
      </c>
      <c r="AA434">
        <v>26867.38</v>
      </c>
      <c r="AB434">
        <v>0</v>
      </c>
      <c r="AC434">
        <v>0</v>
      </c>
      <c r="AD434">
        <v>0</v>
      </c>
      <c r="AE434">
        <v>26867.38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5.3E-3</v>
      </c>
      <c r="AU434" t="s">
        <v>105</v>
      </c>
      <c r="AV434">
        <v>0</v>
      </c>
      <c r="AW434">
        <v>2</v>
      </c>
      <c r="AX434">
        <v>56663874</v>
      </c>
      <c r="AY434">
        <v>1</v>
      </c>
      <c r="AZ434">
        <v>0</v>
      </c>
      <c r="BA434">
        <v>564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ROUND(Y434*Source!I725,9)</f>
        <v>5.3E-3</v>
      </c>
      <c r="CY434">
        <f>AA434</f>
        <v>26867.38</v>
      </c>
      <c r="CZ434">
        <f>AE434</f>
        <v>26867.38</v>
      </c>
      <c r="DA434">
        <f>AI434</f>
        <v>1</v>
      </c>
      <c r="DB434">
        <f>ROUND((((ROUND(AT434*CZ434,2)*1)*1)*1),6)</f>
        <v>142.4</v>
      </c>
      <c r="DC434">
        <f>ROUND((((ROUND(AT434*AG434,2)*1)*1)*1),6)</f>
        <v>0</v>
      </c>
      <c r="DD434" t="s">
        <v>3</v>
      </c>
      <c r="DE434" t="s">
        <v>3</v>
      </c>
      <c r="DF434">
        <f t="shared" si="147"/>
        <v>142.4</v>
      </c>
      <c r="DG434">
        <f t="shared" si="145"/>
        <v>0</v>
      </c>
      <c r="DH434">
        <f t="shared" si="146"/>
        <v>0</v>
      </c>
      <c r="DI434">
        <f t="shared" si="143"/>
        <v>0</v>
      </c>
      <c r="DJ434">
        <f>DF434</f>
        <v>142.4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ROW(Source!A726)</f>
        <v>726</v>
      </c>
      <c r="B435">
        <v>56661436</v>
      </c>
      <c r="C435">
        <v>56663862</v>
      </c>
      <c r="D435">
        <v>54702434</v>
      </c>
      <c r="E435">
        <v>1081</v>
      </c>
      <c r="F435">
        <v>1</v>
      </c>
      <c r="G435">
        <v>1081</v>
      </c>
      <c r="H435">
        <v>1</v>
      </c>
      <c r="I435" t="s">
        <v>1317</v>
      </c>
      <c r="J435" t="s">
        <v>3</v>
      </c>
      <c r="K435" t="s">
        <v>1318</v>
      </c>
      <c r="L435">
        <v>1191</v>
      </c>
      <c r="N435">
        <v>1013</v>
      </c>
      <c r="O435" t="s">
        <v>1319</v>
      </c>
      <c r="P435" t="s">
        <v>1319</v>
      </c>
      <c r="Q435">
        <v>1</v>
      </c>
      <c r="W435">
        <v>0</v>
      </c>
      <c r="X435">
        <v>476480486</v>
      </c>
      <c r="Y435">
        <f>(((AT435*1.2)*1.15)*1.05)</f>
        <v>15.6492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5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10.8</v>
      </c>
      <c r="AU435" t="s">
        <v>33</v>
      </c>
      <c r="AV435">
        <v>1</v>
      </c>
      <c r="AW435">
        <v>2</v>
      </c>
      <c r="AX435">
        <v>56663869</v>
      </c>
      <c r="AY435">
        <v>1</v>
      </c>
      <c r="AZ435">
        <v>0</v>
      </c>
      <c r="BA435">
        <v>566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U435">
        <f>ROUND(AT435*Source!I726*AH435*AL435,2)</f>
        <v>0</v>
      </c>
      <c r="CV435">
        <f>ROUND(Y435*Source!I726,9)</f>
        <v>15.6492</v>
      </c>
      <c r="CW435">
        <v>0</v>
      </c>
      <c r="CX435">
        <f>ROUND(Y435*Source!I726,9)</f>
        <v>15.6492</v>
      </c>
      <c r="CY435">
        <f>AD435</f>
        <v>0</v>
      </c>
      <c r="CZ435">
        <f>AH435</f>
        <v>0</v>
      </c>
      <c r="DA435">
        <f>AL435</f>
        <v>1</v>
      </c>
      <c r="DB435">
        <f>ROUND((((ROUND(AT435*CZ435,2)*1.2)*1.15)*1.05),6)</f>
        <v>0</v>
      </c>
      <c r="DC435">
        <f>ROUND((((ROUND(AT435*AG435,2)*1.2)*1.15)*1.05),6)</f>
        <v>0</v>
      </c>
      <c r="DD435" t="s">
        <v>3</v>
      </c>
      <c r="DE435" t="s">
        <v>3</v>
      </c>
      <c r="DF435">
        <f t="shared" si="147"/>
        <v>0</v>
      </c>
      <c r="DG435">
        <f t="shared" si="145"/>
        <v>0</v>
      </c>
      <c r="DH435">
        <f t="shared" si="146"/>
        <v>0</v>
      </c>
      <c r="DI435">
        <f t="shared" si="143"/>
        <v>0</v>
      </c>
      <c r="DJ435">
        <f>DI435</f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ROW(Source!A726)</f>
        <v>726</v>
      </c>
      <c r="B436">
        <v>56661436</v>
      </c>
      <c r="C436">
        <v>56663862</v>
      </c>
      <c r="D436">
        <v>54768339</v>
      </c>
      <c r="E436">
        <v>1</v>
      </c>
      <c r="F436">
        <v>1</v>
      </c>
      <c r="G436">
        <v>1081</v>
      </c>
      <c r="H436">
        <v>2</v>
      </c>
      <c r="I436" t="s">
        <v>1324</v>
      </c>
      <c r="J436" t="s">
        <v>1325</v>
      </c>
      <c r="K436" t="s">
        <v>1326</v>
      </c>
      <c r="L436">
        <v>1368</v>
      </c>
      <c r="N436">
        <v>1011</v>
      </c>
      <c r="O436" t="s">
        <v>1323</v>
      </c>
      <c r="P436" t="s">
        <v>1323</v>
      </c>
      <c r="Q436">
        <v>1</v>
      </c>
      <c r="W436">
        <v>0</v>
      </c>
      <c r="X436">
        <v>874612079</v>
      </c>
      <c r="Y436">
        <f>(((AT436*1.2)*1.25)*1.05)</f>
        <v>0.78750000000000009</v>
      </c>
      <c r="AA436">
        <v>0</v>
      </c>
      <c r="AB436">
        <v>1513.56</v>
      </c>
      <c r="AC436">
        <v>758.78</v>
      </c>
      <c r="AD436">
        <v>0</v>
      </c>
      <c r="AE436">
        <v>0</v>
      </c>
      <c r="AF436">
        <v>83.1</v>
      </c>
      <c r="AG436">
        <v>12.62</v>
      </c>
      <c r="AH436">
        <v>0</v>
      </c>
      <c r="AI436">
        <v>1</v>
      </c>
      <c r="AJ436">
        <v>17.07</v>
      </c>
      <c r="AK436">
        <v>56.35</v>
      </c>
      <c r="AL436">
        <v>1</v>
      </c>
      <c r="AM436">
        <v>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0.5</v>
      </c>
      <c r="AU436" t="s">
        <v>32</v>
      </c>
      <c r="AV436">
        <v>0</v>
      </c>
      <c r="AW436">
        <v>2</v>
      </c>
      <c r="AX436">
        <v>56663870</v>
      </c>
      <c r="AY436">
        <v>1</v>
      </c>
      <c r="AZ436">
        <v>0</v>
      </c>
      <c r="BA436">
        <v>567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f>ROUND(Y436*Source!I726*DO436,9)</f>
        <v>9.93825</v>
      </c>
      <c r="CX436">
        <f>ROUND(Y436*Source!I726,9)</f>
        <v>0.78749999999999998</v>
      </c>
      <c r="CY436">
        <f>AB436</f>
        <v>1513.56</v>
      </c>
      <c r="CZ436">
        <f>AF436</f>
        <v>83.1</v>
      </c>
      <c r="DA436">
        <f>AJ436</f>
        <v>17.07</v>
      </c>
      <c r="DB436">
        <f>ROUND((((ROUND(AT436*CZ436,2)*1.2)*1.25)*1.05),6)</f>
        <v>65.441249999999997</v>
      </c>
      <c r="DC436">
        <f>ROUND((((ROUND(AT436*AG436,2)*1.2)*1.25)*1.05),6)</f>
        <v>9.93825</v>
      </c>
      <c r="DD436" t="s">
        <v>3</v>
      </c>
      <c r="DE436" t="s">
        <v>3</v>
      </c>
      <c r="DF436">
        <f t="shared" si="147"/>
        <v>0</v>
      </c>
      <c r="DG436">
        <f>ROUND(ROUND(AF436*AJ436,2)*CX436,2)</f>
        <v>1117.08</v>
      </c>
      <c r="DH436">
        <f>ROUND(ROUND(AG436*AK436,2)*CX436,2)</f>
        <v>560.02</v>
      </c>
      <c r="DI436">
        <f t="shared" si="143"/>
        <v>0</v>
      </c>
      <c r="DJ436">
        <f>DG436</f>
        <v>1117.08</v>
      </c>
      <c r="DK436">
        <v>0</v>
      </c>
      <c r="DL436" t="s">
        <v>1327</v>
      </c>
      <c r="DM436">
        <v>0</v>
      </c>
      <c r="DN436" t="s">
        <v>1319</v>
      </c>
      <c r="DO436">
        <v>12.62</v>
      </c>
    </row>
    <row r="437" spans="1:119" x14ac:dyDescent="0.2">
      <c r="A437">
        <f>ROW(Source!A726)</f>
        <v>726</v>
      </c>
      <c r="B437">
        <v>56661436</v>
      </c>
      <c r="C437">
        <v>56663862</v>
      </c>
      <c r="D437">
        <v>54767573</v>
      </c>
      <c r="E437">
        <v>1</v>
      </c>
      <c r="F437">
        <v>1</v>
      </c>
      <c r="G437">
        <v>1081</v>
      </c>
      <c r="H437">
        <v>2</v>
      </c>
      <c r="I437" t="s">
        <v>1328</v>
      </c>
      <c r="J437" t="s">
        <v>1329</v>
      </c>
      <c r="K437" t="s">
        <v>1330</v>
      </c>
      <c r="L437">
        <v>1368</v>
      </c>
      <c r="N437">
        <v>1011</v>
      </c>
      <c r="O437" t="s">
        <v>1323</v>
      </c>
      <c r="P437" t="s">
        <v>1323</v>
      </c>
      <c r="Q437">
        <v>1</v>
      </c>
      <c r="W437">
        <v>0</v>
      </c>
      <c r="X437">
        <v>-44940208</v>
      </c>
      <c r="Y437">
        <f>(((AT437*1.2)*1.25)*1.05)</f>
        <v>0.51975000000000005</v>
      </c>
      <c r="AA437">
        <v>0</v>
      </c>
      <c r="AB437">
        <v>2758.65</v>
      </c>
      <c r="AC437">
        <v>1017.92</v>
      </c>
      <c r="AD437">
        <v>0</v>
      </c>
      <c r="AE437">
        <v>0</v>
      </c>
      <c r="AF437">
        <v>179.17</v>
      </c>
      <c r="AG437">
        <v>16.93</v>
      </c>
      <c r="AH437">
        <v>0</v>
      </c>
      <c r="AI437">
        <v>1</v>
      </c>
      <c r="AJ437">
        <v>14.43</v>
      </c>
      <c r="AK437">
        <v>56.35</v>
      </c>
      <c r="AL437">
        <v>1</v>
      </c>
      <c r="AM437">
        <v>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0.33</v>
      </c>
      <c r="AU437" t="s">
        <v>32</v>
      </c>
      <c r="AV437">
        <v>0</v>
      </c>
      <c r="AW437">
        <v>2</v>
      </c>
      <c r="AX437">
        <v>56663871</v>
      </c>
      <c r="AY437">
        <v>1</v>
      </c>
      <c r="AZ437">
        <v>0</v>
      </c>
      <c r="BA437">
        <v>568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f>ROUND(Y437*Source!I726*DO437,9)</f>
        <v>8.7993675000000007</v>
      </c>
      <c r="CX437">
        <f>ROUND(Y437*Source!I726,9)</f>
        <v>0.51975000000000005</v>
      </c>
      <c r="CY437">
        <f>AB437</f>
        <v>2758.65</v>
      </c>
      <c r="CZ437">
        <f>AF437</f>
        <v>179.17</v>
      </c>
      <c r="DA437">
        <f>AJ437</f>
        <v>14.43</v>
      </c>
      <c r="DB437">
        <f>ROUND((((ROUND(AT437*CZ437,2)*1.2)*1.25)*1.05),6)</f>
        <v>93.129750000000001</v>
      </c>
      <c r="DC437">
        <f>ROUND((((ROUND(AT437*AG437,2)*1.2)*1.25)*1.05),6)</f>
        <v>8.8042499999999997</v>
      </c>
      <c r="DD437" t="s">
        <v>3</v>
      </c>
      <c r="DE437" t="s">
        <v>3</v>
      </c>
      <c r="DF437">
        <f t="shared" si="147"/>
        <v>0</v>
      </c>
      <c r="DG437">
        <f>ROUND(ROUND(AF437*AJ437,2)*CX437,2)</f>
        <v>1343.77</v>
      </c>
      <c r="DH437">
        <f>ROUND(ROUND(AG437*AK437,2)*CX437,2)</f>
        <v>495.85</v>
      </c>
      <c r="DI437">
        <f t="shared" si="143"/>
        <v>0</v>
      </c>
      <c r="DJ437">
        <f>DG437</f>
        <v>1343.77</v>
      </c>
      <c r="DK437">
        <v>0</v>
      </c>
      <c r="DL437" t="s">
        <v>1327</v>
      </c>
      <c r="DM437">
        <v>0</v>
      </c>
      <c r="DN437" t="s">
        <v>1319</v>
      </c>
      <c r="DO437">
        <v>16.93</v>
      </c>
    </row>
    <row r="438" spans="1:119" x14ac:dyDescent="0.2">
      <c r="A438">
        <f>ROW(Source!A726)</f>
        <v>726</v>
      </c>
      <c r="B438">
        <v>56661436</v>
      </c>
      <c r="C438">
        <v>56663862</v>
      </c>
      <c r="D438">
        <v>54737969</v>
      </c>
      <c r="E438">
        <v>1</v>
      </c>
      <c r="F438">
        <v>1</v>
      </c>
      <c r="G438">
        <v>1081</v>
      </c>
      <c r="H438">
        <v>3</v>
      </c>
      <c r="I438" t="s">
        <v>1331</v>
      </c>
      <c r="J438" t="s">
        <v>1332</v>
      </c>
      <c r="K438" t="s">
        <v>1333</v>
      </c>
      <c r="L438">
        <v>1348</v>
      </c>
      <c r="N438">
        <v>1009</v>
      </c>
      <c r="O438" t="s">
        <v>547</v>
      </c>
      <c r="P438" t="s">
        <v>547</v>
      </c>
      <c r="Q438">
        <v>1000</v>
      </c>
      <c r="W438">
        <v>0</v>
      </c>
      <c r="X438">
        <v>-287838193</v>
      </c>
      <c r="Y438">
        <f>(((AT438*1)*1)*1)</f>
        <v>8.8199999999999997E-4</v>
      </c>
      <c r="AA438">
        <v>103783.79</v>
      </c>
      <c r="AB438">
        <v>0</v>
      </c>
      <c r="AC438">
        <v>0</v>
      </c>
      <c r="AD438">
        <v>0</v>
      </c>
      <c r="AE438">
        <v>23114.43</v>
      </c>
      <c r="AF438">
        <v>0</v>
      </c>
      <c r="AG438">
        <v>0</v>
      </c>
      <c r="AH438">
        <v>0</v>
      </c>
      <c r="AI438">
        <v>4.49</v>
      </c>
      <c r="AJ438">
        <v>1</v>
      </c>
      <c r="AK438">
        <v>1</v>
      </c>
      <c r="AL438">
        <v>1</v>
      </c>
      <c r="AM438">
        <v>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8.8199999999999997E-4</v>
      </c>
      <c r="AU438" t="s">
        <v>105</v>
      </c>
      <c r="AV438">
        <v>0</v>
      </c>
      <c r="AW438">
        <v>2</v>
      </c>
      <c r="AX438">
        <v>56663872</v>
      </c>
      <c r="AY438">
        <v>1</v>
      </c>
      <c r="AZ438">
        <v>0</v>
      </c>
      <c r="BA438">
        <v>569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ROUND(Y438*Source!I726,9)</f>
        <v>8.8199999999999997E-4</v>
      </c>
      <c r="CY438">
        <f>AA438</f>
        <v>103783.79</v>
      </c>
      <c r="CZ438">
        <f>AE438</f>
        <v>23114.43</v>
      </c>
      <c r="DA438">
        <f>AI438</f>
        <v>4.49</v>
      </c>
      <c r="DB438">
        <f>ROUND((((ROUND(AT438*CZ438,2)*1)*1)*1),6)</f>
        <v>20.39</v>
      </c>
      <c r="DC438">
        <f>ROUND((((ROUND(AT438*AG438,2)*1)*1)*1),6)</f>
        <v>0</v>
      </c>
      <c r="DD438" t="s">
        <v>3</v>
      </c>
      <c r="DE438" t="s">
        <v>3</v>
      </c>
      <c r="DF438">
        <f>ROUND(ROUND(AE438*AI438,2)*CX438,2)</f>
        <v>91.54</v>
      </c>
      <c r="DG438">
        <f t="shared" ref="DG438:DG446" si="148">ROUND(ROUND(AF438,2)*CX438,2)</f>
        <v>0</v>
      </c>
      <c r="DH438">
        <f t="shared" ref="DH438:DH446" si="149">ROUND(ROUND(AG438,2)*CX438,2)</f>
        <v>0</v>
      </c>
      <c r="DI438">
        <f t="shared" si="143"/>
        <v>0</v>
      </c>
      <c r="DJ438">
        <f>DF438</f>
        <v>91.54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ROW(Source!A726)</f>
        <v>726</v>
      </c>
      <c r="B439">
        <v>56661436</v>
      </c>
      <c r="C439">
        <v>56663862</v>
      </c>
      <c r="D439">
        <v>54737318</v>
      </c>
      <c r="E439">
        <v>1</v>
      </c>
      <c r="F439">
        <v>1</v>
      </c>
      <c r="G439">
        <v>1081</v>
      </c>
      <c r="H439">
        <v>3</v>
      </c>
      <c r="I439" t="s">
        <v>1269</v>
      </c>
      <c r="J439" t="s">
        <v>1271</v>
      </c>
      <c r="K439" t="s">
        <v>1270</v>
      </c>
      <c r="L439">
        <v>1348</v>
      </c>
      <c r="N439">
        <v>1009</v>
      </c>
      <c r="O439" t="s">
        <v>547</v>
      </c>
      <c r="P439" t="s">
        <v>547</v>
      </c>
      <c r="Q439">
        <v>1000</v>
      </c>
      <c r="W439">
        <v>0</v>
      </c>
      <c r="X439">
        <v>-268464753</v>
      </c>
      <c r="Y439">
        <f>(((AT439*1)*1)*1)</f>
        <v>2.4000000000000001E-4</v>
      </c>
      <c r="AA439">
        <v>121682.99</v>
      </c>
      <c r="AB439">
        <v>0</v>
      </c>
      <c r="AC439">
        <v>0</v>
      </c>
      <c r="AD439">
        <v>0</v>
      </c>
      <c r="AE439">
        <v>17868.28</v>
      </c>
      <c r="AF439">
        <v>0</v>
      </c>
      <c r="AG439">
        <v>0</v>
      </c>
      <c r="AH439">
        <v>0</v>
      </c>
      <c r="AI439">
        <v>6.81</v>
      </c>
      <c r="AJ439">
        <v>1</v>
      </c>
      <c r="AK439">
        <v>1</v>
      </c>
      <c r="AL439">
        <v>1</v>
      </c>
      <c r="AM439">
        <v>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2.4000000000000001E-4</v>
      </c>
      <c r="AU439" t="s">
        <v>105</v>
      </c>
      <c r="AV439">
        <v>0</v>
      </c>
      <c r="AW439">
        <v>2</v>
      </c>
      <c r="AX439">
        <v>56663873</v>
      </c>
      <c r="AY439">
        <v>1</v>
      </c>
      <c r="AZ439">
        <v>0</v>
      </c>
      <c r="BA439">
        <v>570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ROUND(Y439*Source!I726,9)</f>
        <v>2.4000000000000001E-4</v>
      </c>
      <c r="CY439">
        <f>AA439</f>
        <v>121682.99</v>
      </c>
      <c r="CZ439">
        <f>AE439</f>
        <v>17868.28</v>
      </c>
      <c r="DA439">
        <f>AI439</f>
        <v>6.81</v>
      </c>
      <c r="DB439">
        <f>ROUND((((ROUND(AT439*CZ439,2)*1)*1)*1),6)</f>
        <v>4.29</v>
      </c>
      <c r="DC439">
        <f>ROUND((((ROUND(AT439*AG439,2)*1)*1)*1),6)</f>
        <v>0</v>
      </c>
      <c r="DD439" t="s">
        <v>3</v>
      </c>
      <c r="DE439" t="s">
        <v>3</v>
      </c>
      <c r="DF439">
        <f>ROUND(ROUND(AE439*AI439,2)*CX439,2)</f>
        <v>29.2</v>
      </c>
      <c r="DG439">
        <f t="shared" si="148"/>
        <v>0</v>
      </c>
      <c r="DH439">
        <f t="shared" si="149"/>
        <v>0</v>
      </c>
      <c r="DI439">
        <f t="shared" si="143"/>
        <v>0</v>
      </c>
      <c r="DJ439">
        <f>DF439</f>
        <v>29.2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ROW(Source!A726)</f>
        <v>726</v>
      </c>
      <c r="B440">
        <v>56661436</v>
      </c>
      <c r="C440">
        <v>56663862</v>
      </c>
      <c r="D440">
        <v>54737320</v>
      </c>
      <c r="E440">
        <v>1</v>
      </c>
      <c r="F440">
        <v>1</v>
      </c>
      <c r="G440">
        <v>1081</v>
      </c>
      <c r="H440">
        <v>3</v>
      </c>
      <c r="I440" t="s">
        <v>1349</v>
      </c>
      <c r="J440" t="s">
        <v>1350</v>
      </c>
      <c r="K440" t="s">
        <v>1351</v>
      </c>
      <c r="L440">
        <v>1348</v>
      </c>
      <c r="N440">
        <v>1009</v>
      </c>
      <c r="O440" t="s">
        <v>547</v>
      </c>
      <c r="P440" t="s">
        <v>547</v>
      </c>
      <c r="Q440">
        <v>1000</v>
      </c>
      <c r="W440">
        <v>0</v>
      </c>
      <c r="X440">
        <v>-1638796921</v>
      </c>
      <c r="Y440">
        <f>(((AT440*1)*1)*1)</f>
        <v>5.3E-3</v>
      </c>
      <c r="AA440">
        <v>132187.51</v>
      </c>
      <c r="AB440">
        <v>0</v>
      </c>
      <c r="AC440">
        <v>0</v>
      </c>
      <c r="AD440">
        <v>0</v>
      </c>
      <c r="AE440">
        <v>26867.38</v>
      </c>
      <c r="AF440">
        <v>0</v>
      </c>
      <c r="AG440">
        <v>0</v>
      </c>
      <c r="AH440">
        <v>0</v>
      </c>
      <c r="AI440">
        <v>4.92</v>
      </c>
      <c r="AJ440">
        <v>1</v>
      </c>
      <c r="AK440">
        <v>1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5.3E-3</v>
      </c>
      <c r="AU440" t="s">
        <v>105</v>
      </c>
      <c r="AV440">
        <v>0</v>
      </c>
      <c r="AW440">
        <v>2</v>
      </c>
      <c r="AX440">
        <v>56663874</v>
      </c>
      <c r="AY440">
        <v>1</v>
      </c>
      <c r="AZ440">
        <v>0</v>
      </c>
      <c r="BA440">
        <v>571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ROUND(Y440*Source!I726,9)</f>
        <v>5.3E-3</v>
      </c>
      <c r="CY440">
        <f>AA440</f>
        <v>132187.51</v>
      </c>
      <c r="CZ440">
        <f>AE440</f>
        <v>26867.38</v>
      </c>
      <c r="DA440">
        <f>AI440</f>
        <v>4.92</v>
      </c>
      <c r="DB440">
        <f>ROUND((((ROUND(AT440*CZ440,2)*1)*1)*1),6)</f>
        <v>142.4</v>
      </c>
      <c r="DC440">
        <f>ROUND((((ROUND(AT440*AG440,2)*1)*1)*1),6)</f>
        <v>0</v>
      </c>
      <c r="DD440" t="s">
        <v>3</v>
      </c>
      <c r="DE440" t="s">
        <v>3</v>
      </c>
      <c r="DF440">
        <f>ROUND(ROUND(AE440*AI440,2)*CX440,2)</f>
        <v>700.59</v>
      </c>
      <c r="DG440">
        <f t="shared" si="148"/>
        <v>0</v>
      </c>
      <c r="DH440">
        <f t="shared" si="149"/>
        <v>0</v>
      </c>
      <c r="DI440">
        <f t="shared" si="143"/>
        <v>0</v>
      </c>
      <c r="DJ440">
        <f>DF440</f>
        <v>700.59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ROW(Source!A729)</f>
        <v>729</v>
      </c>
      <c r="B441">
        <v>56661434</v>
      </c>
      <c r="C441">
        <v>56663881</v>
      </c>
      <c r="D441">
        <v>54702434</v>
      </c>
      <c r="E441">
        <v>1081</v>
      </c>
      <c r="F441">
        <v>1</v>
      </c>
      <c r="G441">
        <v>1081</v>
      </c>
      <c r="H441">
        <v>1</v>
      </c>
      <c r="I441" t="s">
        <v>1317</v>
      </c>
      <c r="J441" t="s">
        <v>3</v>
      </c>
      <c r="K441" t="s">
        <v>1318</v>
      </c>
      <c r="L441">
        <v>1191</v>
      </c>
      <c r="N441">
        <v>1013</v>
      </c>
      <c r="O441" t="s">
        <v>1319</v>
      </c>
      <c r="P441" t="s">
        <v>1319</v>
      </c>
      <c r="Q441">
        <v>1</v>
      </c>
      <c r="W441">
        <v>0</v>
      </c>
      <c r="X441">
        <v>476480486</v>
      </c>
      <c r="Y441">
        <f>(((AT441*1.2)*1.15)*1.05)</f>
        <v>3.2022899999999996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-2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2.21</v>
      </c>
      <c r="AU441" t="s">
        <v>33</v>
      </c>
      <c r="AV441">
        <v>1</v>
      </c>
      <c r="AW441">
        <v>2</v>
      </c>
      <c r="AX441">
        <v>56663887</v>
      </c>
      <c r="AY441">
        <v>1</v>
      </c>
      <c r="AZ441">
        <v>0</v>
      </c>
      <c r="BA441">
        <v>573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U441">
        <f>ROUND(AT441*Source!I729*AH441*AL441,2)</f>
        <v>0</v>
      </c>
      <c r="CV441">
        <f>ROUND(Y441*Source!I729,9)</f>
        <v>19.213740000000001</v>
      </c>
      <c r="CW441">
        <v>0</v>
      </c>
      <c r="CX441">
        <f>ROUND(Y441*Source!I729,9)</f>
        <v>19.213740000000001</v>
      </c>
      <c r="CY441">
        <f>AD441</f>
        <v>0</v>
      </c>
      <c r="CZ441">
        <f>AH441</f>
        <v>0</v>
      </c>
      <c r="DA441">
        <f>AL441</f>
        <v>1</v>
      </c>
      <c r="DB441">
        <f>ROUND((((ROUND(AT441*CZ441,2)*1.2)*1.15)*1.05),6)</f>
        <v>0</v>
      </c>
      <c r="DC441">
        <f>ROUND((((ROUND(AT441*AG441,2)*1.2)*1.15)*1.05),6)</f>
        <v>0</v>
      </c>
      <c r="DD441" t="s">
        <v>3</v>
      </c>
      <c r="DE441" t="s">
        <v>3</v>
      </c>
      <c r="DF441">
        <f t="shared" ref="DF441:DF448" si="150">ROUND(ROUND(AE441,2)*CX441,2)</f>
        <v>0</v>
      </c>
      <c r="DG441">
        <f t="shared" si="148"/>
        <v>0</v>
      </c>
      <c r="DH441">
        <f t="shared" si="149"/>
        <v>0</v>
      </c>
      <c r="DI441">
        <f t="shared" si="143"/>
        <v>0</v>
      </c>
      <c r="DJ441">
        <f>DI441</f>
        <v>0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ROW(Source!A729)</f>
        <v>729</v>
      </c>
      <c r="B442">
        <v>56661434</v>
      </c>
      <c r="C442">
        <v>56663881</v>
      </c>
      <c r="D442">
        <v>54768339</v>
      </c>
      <c r="E442">
        <v>1</v>
      </c>
      <c r="F442">
        <v>1</v>
      </c>
      <c r="G442">
        <v>1081</v>
      </c>
      <c r="H442">
        <v>2</v>
      </c>
      <c r="I442" t="s">
        <v>1324</v>
      </c>
      <c r="J442" t="s">
        <v>1325</v>
      </c>
      <c r="K442" t="s">
        <v>1326</v>
      </c>
      <c r="L442">
        <v>1368</v>
      </c>
      <c r="N442">
        <v>1011</v>
      </c>
      <c r="O442" t="s">
        <v>1323</v>
      </c>
      <c r="P442" t="s">
        <v>1323</v>
      </c>
      <c r="Q442">
        <v>1</v>
      </c>
      <c r="W442">
        <v>0</v>
      </c>
      <c r="X442">
        <v>874612079</v>
      </c>
      <c r="Y442">
        <f>(((AT442*1.2)*1.25)*1.05)</f>
        <v>3.15E-2</v>
      </c>
      <c r="AA442">
        <v>0</v>
      </c>
      <c r="AB442">
        <v>88.67</v>
      </c>
      <c r="AC442">
        <v>13.47</v>
      </c>
      <c r="AD442">
        <v>0</v>
      </c>
      <c r="AE442">
        <v>0</v>
      </c>
      <c r="AF442">
        <v>83.1</v>
      </c>
      <c r="AG442">
        <v>12.62</v>
      </c>
      <c r="AH442">
        <v>0</v>
      </c>
      <c r="AI442">
        <v>1</v>
      </c>
      <c r="AJ442">
        <v>1</v>
      </c>
      <c r="AK442">
        <v>1</v>
      </c>
      <c r="AL442">
        <v>1</v>
      </c>
      <c r="AM442">
        <v>-2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0.02</v>
      </c>
      <c r="AU442" t="s">
        <v>32</v>
      </c>
      <c r="AV442">
        <v>0</v>
      </c>
      <c r="AW442">
        <v>2</v>
      </c>
      <c r="AX442">
        <v>56663888</v>
      </c>
      <c r="AY442">
        <v>1</v>
      </c>
      <c r="AZ442">
        <v>0</v>
      </c>
      <c r="BA442">
        <v>574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ROUND(Y442*Source!I729*DO442,9)</f>
        <v>2.3851800000000001</v>
      </c>
      <c r="CX442">
        <f>ROUND(Y442*Source!I729,9)</f>
        <v>0.189</v>
      </c>
      <c r="CY442">
        <f>AB442</f>
        <v>88.67</v>
      </c>
      <c r="CZ442">
        <f>AF442</f>
        <v>83.1</v>
      </c>
      <c r="DA442">
        <f>AJ442</f>
        <v>1</v>
      </c>
      <c r="DB442">
        <f>ROUND((((ROUND(AT442*CZ442,2)*1.2)*1.25)*1.05),6)</f>
        <v>2.6145</v>
      </c>
      <c r="DC442">
        <f>ROUND((((ROUND(AT442*AG442,2)*1.2)*1.25)*1.05),6)</f>
        <v>0.39374999999999999</v>
      </c>
      <c r="DD442" t="s">
        <v>3</v>
      </c>
      <c r="DE442" t="s">
        <v>3</v>
      </c>
      <c r="DF442">
        <f t="shared" si="150"/>
        <v>0</v>
      </c>
      <c r="DG442">
        <f t="shared" si="148"/>
        <v>15.71</v>
      </c>
      <c r="DH442">
        <f t="shared" si="149"/>
        <v>2.39</v>
      </c>
      <c r="DI442">
        <f t="shared" si="143"/>
        <v>0</v>
      </c>
      <c r="DJ442">
        <f>DG442</f>
        <v>15.71</v>
      </c>
      <c r="DK442">
        <v>0</v>
      </c>
      <c r="DL442" t="s">
        <v>1327</v>
      </c>
      <c r="DM442">
        <v>0</v>
      </c>
      <c r="DN442" t="s">
        <v>1319</v>
      </c>
      <c r="DO442">
        <v>12.62</v>
      </c>
    </row>
    <row r="443" spans="1:119" x14ac:dyDescent="0.2">
      <c r="A443">
        <f>ROW(Source!A729)</f>
        <v>729</v>
      </c>
      <c r="B443">
        <v>56661434</v>
      </c>
      <c r="C443">
        <v>56663881</v>
      </c>
      <c r="D443">
        <v>54767573</v>
      </c>
      <c r="E443">
        <v>1</v>
      </c>
      <c r="F443">
        <v>1</v>
      </c>
      <c r="G443">
        <v>1081</v>
      </c>
      <c r="H443">
        <v>2</v>
      </c>
      <c r="I443" t="s">
        <v>1328</v>
      </c>
      <c r="J443" t="s">
        <v>1329</v>
      </c>
      <c r="K443" t="s">
        <v>1330</v>
      </c>
      <c r="L443">
        <v>1368</v>
      </c>
      <c r="N443">
        <v>1011</v>
      </c>
      <c r="O443" t="s">
        <v>1323</v>
      </c>
      <c r="P443" t="s">
        <v>1323</v>
      </c>
      <c r="Q443">
        <v>1</v>
      </c>
      <c r="W443">
        <v>0</v>
      </c>
      <c r="X443">
        <v>-44940208</v>
      </c>
      <c r="Y443">
        <f>(((AT443*1.2)*1.25)*1.05)</f>
        <v>1.575E-2</v>
      </c>
      <c r="AA443">
        <v>0</v>
      </c>
      <c r="AB443">
        <v>191.17</v>
      </c>
      <c r="AC443">
        <v>18.059999999999999</v>
      </c>
      <c r="AD443">
        <v>0</v>
      </c>
      <c r="AE443">
        <v>0</v>
      </c>
      <c r="AF443">
        <v>179.17</v>
      </c>
      <c r="AG443">
        <v>16.93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-2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0.01</v>
      </c>
      <c r="AU443" t="s">
        <v>32</v>
      </c>
      <c r="AV443">
        <v>0</v>
      </c>
      <c r="AW443">
        <v>2</v>
      </c>
      <c r="AX443">
        <v>56663889</v>
      </c>
      <c r="AY443">
        <v>1</v>
      </c>
      <c r="AZ443">
        <v>0</v>
      </c>
      <c r="BA443">
        <v>575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f>ROUND(Y443*Source!I729*DO443,9)</f>
        <v>1.599885</v>
      </c>
      <c r="CX443">
        <f>ROUND(Y443*Source!I729,9)</f>
        <v>9.4500000000000001E-2</v>
      </c>
      <c r="CY443">
        <f>AB443</f>
        <v>191.17</v>
      </c>
      <c r="CZ443">
        <f>AF443</f>
        <v>179.17</v>
      </c>
      <c r="DA443">
        <f>AJ443</f>
        <v>1</v>
      </c>
      <c r="DB443">
        <f>ROUND((((ROUND(AT443*CZ443,2)*1.2)*1.25)*1.05),6)</f>
        <v>2.8192499999999998</v>
      </c>
      <c r="DC443">
        <f>ROUND((((ROUND(AT443*AG443,2)*1.2)*1.25)*1.05),6)</f>
        <v>0.26774999999999999</v>
      </c>
      <c r="DD443" t="s">
        <v>3</v>
      </c>
      <c r="DE443" t="s">
        <v>3</v>
      </c>
      <c r="DF443">
        <f t="shared" si="150"/>
        <v>0</v>
      </c>
      <c r="DG443">
        <f t="shared" si="148"/>
        <v>16.93</v>
      </c>
      <c r="DH443">
        <f t="shared" si="149"/>
        <v>1.6</v>
      </c>
      <c r="DI443">
        <f t="shared" si="143"/>
        <v>0</v>
      </c>
      <c r="DJ443">
        <f>DG443</f>
        <v>16.93</v>
      </c>
      <c r="DK443">
        <v>0</v>
      </c>
      <c r="DL443" t="s">
        <v>1327</v>
      </c>
      <c r="DM443">
        <v>0</v>
      </c>
      <c r="DN443" t="s">
        <v>1319</v>
      </c>
      <c r="DO443">
        <v>16.93</v>
      </c>
    </row>
    <row r="444" spans="1:119" x14ac:dyDescent="0.2">
      <c r="A444">
        <f>ROW(Source!A729)</f>
        <v>729</v>
      </c>
      <c r="B444">
        <v>56661434</v>
      </c>
      <c r="C444">
        <v>56663881</v>
      </c>
      <c r="D444">
        <v>54737969</v>
      </c>
      <c r="E444">
        <v>1</v>
      </c>
      <c r="F444">
        <v>1</v>
      </c>
      <c r="G444">
        <v>1081</v>
      </c>
      <c r="H444">
        <v>3</v>
      </c>
      <c r="I444" t="s">
        <v>1331</v>
      </c>
      <c r="J444" t="s">
        <v>1332</v>
      </c>
      <c r="K444" t="s">
        <v>1333</v>
      </c>
      <c r="L444">
        <v>1348</v>
      </c>
      <c r="N444">
        <v>1009</v>
      </c>
      <c r="O444" t="s">
        <v>547</v>
      </c>
      <c r="P444" t="s">
        <v>547</v>
      </c>
      <c r="Q444">
        <v>1000</v>
      </c>
      <c r="W444">
        <v>0</v>
      </c>
      <c r="X444">
        <v>-287838193</v>
      </c>
      <c r="Y444">
        <f>(((AT444*1)*1)*1)</f>
        <v>1.6299999999999999E-3</v>
      </c>
      <c r="AA444">
        <v>23114.43</v>
      </c>
      <c r="AB444">
        <v>0</v>
      </c>
      <c r="AC444">
        <v>0</v>
      </c>
      <c r="AD444">
        <v>0</v>
      </c>
      <c r="AE444">
        <v>23114.43</v>
      </c>
      <c r="AF444">
        <v>0</v>
      </c>
      <c r="AG444">
        <v>0</v>
      </c>
      <c r="AH444">
        <v>0</v>
      </c>
      <c r="AI444">
        <v>1</v>
      </c>
      <c r="AJ444">
        <v>1</v>
      </c>
      <c r="AK444">
        <v>1</v>
      </c>
      <c r="AL444">
        <v>1</v>
      </c>
      <c r="AM444">
        <v>-2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1.6299999999999999E-3</v>
      </c>
      <c r="AU444" t="s">
        <v>105</v>
      </c>
      <c r="AV444">
        <v>0</v>
      </c>
      <c r="AW444">
        <v>2</v>
      </c>
      <c r="AX444">
        <v>56663890</v>
      </c>
      <c r="AY444">
        <v>1</v>
      </c>
      <c r="AZ444">
        <v>0</v>
      </c>
      <c r="BA444">
        <v>576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ROUND(Y444*Source!I729,9)</f>
        <v>9.7800000000000005E-3</v>
      </c>
      <c r="CY444">
        <f>AA444</f>
        <v>23114.43</v>
      </c>
      <c r="CZ444">
        <f>AE444</f>
        <v>23114.43</v>
      </c>
      <c r="DA444">
        <f>AI444</f>
        <v>1</v>
      </c>
      <c r="DB444">
        <f>ROUND((((ROUND(AT444*CZ444,2)*1)*1)*1),6)</f>
        <v>37.68</v>
      </c>
      <c r="DC444">
        <f>ROUND((((ROUND(AT444*AG444,2)*1)*1)*1),6)</f>
        <v>0</v>
      </c>
      <c r="DD444" t="s">
        <v>3</v>
      </c>
      <c r="DE444" t="s">
        <v>3</v>
      </c>
      <c r="DF444">
        <f t="shared" si="150"/>
        <v>226.06</v>
      </c>
      <c r="DG444">
        <f t="shared" si="148"/>
        <v>0</v>
      </c>
      <c r="DH444">
        <f t="shared" si="149"/>
        <v>0</v>
      </c>
      <c r="DI444">
        <f t="shared" si="143"/>
        <v>0</v>
      </c>
      <c r="DJ444">
        <f>DF444</f>
        <v>226.06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ROW(Source!A729)</f>
        <v>729</v>
      </c>
      <c r="B445">
        <v>56661434</v>
      </c>
      <c r="C445">
        <v>56663881</v>
      </c>
      <c r="D445">
        <v>54737318</v>
      </c>
      <c r="E445">
        <v>1</v>
      </c>
      <c r="F445">
        <v>1</v>
      </c>
      <c r="G445">
        <v>1081</v>
      </c>
      <c r="H445">
        <v>3</v>
      </c>
      <c r="I445" t="s">
        <v>1269</v>
      </c>
      <c r="J445" t="s">
        <v>1271</v>
      </c>
      <c r="K445" t="s">
        <v>1270</v>
      </c>
      <c r="L445">
        <v>1348</v>
      </c>
      <c r="N445">
        <v>1009</v>
      </c>
      <c r="O445" t="s">
        <v>547</v>
      </c>
      <c r="P445" t="s">
        <v>547</v>
      </c>
      <c r="Q445">
        <v>1000</v>
      </c>
      <c r="W445">
        <v>0</v>
      </c>
      <c r="X445">
        <v>-268464753</v>
      </c>
      <c r="Y445">
        <f>(((AT445*1)*1)*1)</f>
        <v>5.9999999999999995E-4</v>
      </c>
      <c r="AA445">
        <v>17868.28</v>
      </c>
      <c r="AB445">
        <v>0</v>
      </c>
      <c r="AC445">
        <v>0</v>
      </c>
      <c r="AD445">
        <v>0</v>
      </c>
      <c r="AE445">
        <v>17868.28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5.9999999999999995E-4</v>
      </c>
      <c r="AU445" t="s">
        <v>105</v>
      </c>
      <c r="AV445">
        <v>0</v>
      </c>
      <c r="AW445">
        <v>2</v>
      </c>
      <c r="AX445">
        <v>56663891</v>
      </c>
      <c r="AY445">
        <v>1</v>
      </c>
      <c r="AZ445">
        <v>0</v>
      </c>
      <c r="BA445">
        <v>577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ROUND(Y445*Source!I729,9)</f>
        <v>3.5999999999999999E-3</v>
      </c>
      <c r="CY445">
        <f>AA445</f>
        <v>17868.28</v>
      </c>
      <c r="CZ445">
        <f>AE445</f>
        <v>17868.28</v>
      </c>
      <c r="DA445">
        <f>AI445</f>
        <v>1</v>
      </c>
      <c r="DB445">
        <f>ROUND((((ROUND(AT445*CZ445,2)*1)*1)*1),6)</f>
        <v>10.72</v>
      </c>
      <c r="DC445">
        <f>ROUND((((ROUND(AT445*AG445,2)*1)*1)*1),6)</f>
        <v>0</v>
      </c>
      <c r="DD445" t="s">
        <v>3</v>
      </c>
      <c r="DE445" t="s">
        <v>3</v>
      </c>
      <c r="DF445">
        <f t="shared" si="150"/>
        <v>64.33</v>
      </c>
      <c r="DG445">
        <f t="shared" si="148"/>
        <v>0</v>
      </c>
      <c r="DH445">
        <f t="shared" si="149"/>
        <v>0</v>
      </c>
      <c r="DI445">
        <f t="shared" si="143"/>
        <v>0</v>
      </c>
      <c r="DJ445">
        <f>DF445</f>
        <v>64.33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ROW(Source!A730)</f>
        <v>730</v>
      </c>
      <c r="B446">
        <v>56661436</v>
      </c>
      <c r="C446">
        <v>56663881</v>
      </c>
      <c r="D446">
        <v>54702434</v>
      </c>
      <c r="E446">
        <v>1081</v>
      </c>
      <c r="F446">
        <v>1</v>
      </c>
      <c r="G446">
        <v>1081</v>
      </c>
      <c r="H446">
        <v>1</v>
      </c>
      <c r="I446" t="s">
        <v>1317</v>
      </c>
      <c r="J446" t="s">
        <v>3</v>
      </c>
      <c r="K446" t="s">
        <v>1318</v>
      </c>
      <c r="L446">
        <v>1191</v>
      </c>
      <c r="N446">
        <v>1013</v>
      </c>
      <c r="O446" t="s">
        <v>1319</v>
      </c>
      <c r="P446" t="s">
        <v>1319</v>
      </c>
      <c r="Q446">
        <v>1</v>
      </c>
      <c r="W446">
        <v>0</v>
      </c>
      <c r="X446">
        <v>476480486</v>
      </c>
      <c r="Y446">
        <f>(((AT446*1.2)*1.15)*1.05)</f>
        <v>3.2022899999999996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5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2.21</v>
      </c>
      <c r="AU446" t="s">
        <v>33</v>
      </c>
      <c r="AV446">
        <v>1</v>
      </c>
      <c r="AW446">
        <v>2</v>
      </c>
      <c r="AX446">
        <v>56663887</v>
      </c>
      <c r="AY446">
        <v>1</v>
      </c>
      <c r="AZ446">
        <v>0</v>
      </c>
      <c r="BA446">
        <v>579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U446">
        <f>ROUND(AT446*Source!I730*AH446*AL446,2)</f>
        <v>0</v>
      </c>
      <c r="CV446">
        <f>ROUND(Y446*Source!I730,9)</f>
        <v>19.213740000000001</v>
      </c>
      <c r="CW446">
        <v>0</v>
      </c>
      <c r="CX446">
        <f>ROUND(Y446*Source!I730,9)</f>
        <v>19.213740000000001</v>
      </c>
      <c r="CY446">
        <f>AD446</f>
        <v>0</v>
      </c>
      <c r="CZ446">
        <f>AH446</f>
        <v>0</v>
      </c>
      <c r="DA446">
        <f>AL446</f>
        <v>1</v>
      </c>
      <c r="DB446">
        <f>ROUND((((ROUND(AT446*CZ446,2)*1.2)*1.15)*1.05),6)</f>
        <v>0</v>
      </c>
      <c r="DC446">
        <f>ROUND((((ROUND(AT446*AG446,2)*1.2)*1.15)*1.05),6)</f>
        <v>0</v>
      </c>
      <c r="DD446" t="s">
        <v>3</v>
      </c>
      <c r="DE446" t="s">
        <v>3</v>
      </c>
      <c r="DF446">
        <f t="shared" si="150"/>
        <v>0</v>
      </c>
      <c r="DG446">
        <f t="shared" si="148"/>
        <v>0</v>
      </c>
      <c r="DH446">
        <f t="shared" si="149"/>
        <v>0</v>
      </c>
      <c r="DI446">
        <f t="shared" si="143"/>
        <v>0</v>
      </c>
      <c r="DJ446">
        <f>DI446</f>
        <v>0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ROW(Source!A730)</f>
        <v>730</v>
      </c>
      <c r="B447">
        <v>56661436</v>
      </c>
      <c r="C447">
        <v>56663881</v>
      </c>
      <c r="D447">
        <v>54768339</v>
      </c>
      <c r="E447">
        <v>1</v>
      </c>
      <c r="F447">
        <v>1</v>
      </c>
      <c r="G447">
        <v>1081</v>
      </c>
      <c r="H447">
        <v>2</v>
      </c>
      <c r="I447" t="s">
        <v>1324</v>
      </c>
      <c r="J447" t="s">
        <v>1325</v>
      </c>
      <c r="K447" t="s">
        <v>1326</v>
      </c>
      <c r="L447">
        <v>1368</v>
      </c>
      <c r="N447">
        <v>1011</v>
      </c>
      <c r="O447" t="s">
        <v>1323</v>
      </c>
      <c r="P447" t="s">
        <v>1323</v>
      </c>
      <c r="Q447">
        <v>1</v>
      </c>
      <c r="W447">
        <v>0</v>
      </c>
      <c r="X447">
        <v>874612079</v>
      </c>
      <c r="Y447">
        <f>(((AT447*1.2)*1.25)*1.05)</f>
        <v>3.15E-2</v>
      </c>
      <c r="AA447">
        <v>0</v>
      </c>
      <c r="AB447">
        <v>1513.56</v>
      </c>
      <c r="AC447">
        <v>758.78</v>
      </c>
      <c r="AD447">
        <v>0</v>
      </c>
      <c r="AE447">
        <v>0</v>
      </c>
      <c r="AF447">
        <v>83.1</v>
      </c>
      <c r="AG447">
        <v>12.62</v>
      </c>
      <c r="AH447">
        <v>0</v>
      </c>
      <c r="AI447">
        <v>1</v>
      </c>
      <c r="AJ447">
        <v>17.07</v>
      </c>
      <c r="AK447">
        <v>56.35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0.02</v>
      </c>
      <c r="AU447" t="s">
        <v>32</v>
      </c>
      <c r="AV447">
        <v>0</v>
      </c>
      <c r="AW447">
        <v>2</v>
      </c>
      <c r="AX447">
        <v>56663888</v>
      </c>
      <c r="AY447">
        <v>1</v>
      </c>
      <c r="AZ447">
        <v>0</v>
      </c>
      <c r="BA447">
        <v>580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f>ROUND(Y447*Source!I730*DO447,9)</f>
        <v>2.3851800000000001</v>
      </c>
      <c r="CX447">
        <f>ROUND(Y447*Source!I730,9)</f>
        <v>0.189</v>
      </c>
      <c r="CY447">
        <f>AB447</f>
        <v>1513.56</v>
      </c>
      <c r="CZ447">
        <f>AF447</f>
        <v>83.1</v>
      </c>
      <c r="DA447">
        <f>AJ447</f>
        <v>17.07</v>
      </c>
      <c r="DB447">
        <f>ROUND((((ROUND(AT447*CZ447,2)*1.2)*1.25)*1.05),6)</f>
        <v>2.6145</v>
      </c>
      <c r="DC447">
        <f>ROUND((((ROUND(AT447*AG447,2)*1.2)*1.25)*1.05),6)</f>
        <v>0.39374999999999999</v>
      </c>
      <c r="DD447" t="s">
        <v>3</v>
      </c>
      <c r="DE447" t="s">
        <v>3</v>
      </c>
      <c r="DF447">
        <f t="shared" si="150"/>
        <v>0</v>
      </c>
      <c r="DG447">
        <f>ROUND(ROUND(AF447*AJ447,2)*CX447,2)</f>
        <v>268.10000000000002</v>
      </c>
      <c r="DH447">
        <f>ROUND(ROUND(AG447*AK447,2)*CX447,2)</f>
        <v>134.41</v>
      </c>
      <c r="DI447">
        <f t="shared" si="143"/>
        <v>0</v>
      </c>
      <c r="DJ447">
        <f>DG447</f>
        <v>268.10000000000002</v>
      </c>
      <c r="DK447">
        <v>0</v>
      </c>
      <c r="DL447" t="s">
        <v>1327</v>
      </c>
      <c r="DM447">
        <v>0</v>
      </c>
      <c r="DN447" t="s">
        <v>1319</v>
      </c>
      <c r="DO447">
        <v>12.62</v>
      </c>
    </row>
    <row r="448" spans="1:119" x14ac:dyDescent="0.2">
      <c r="A448">
        <f>ROW(Source!A730)</f>
        <v>730</v>
      </c>
      <c r="B448">
        <v>56661436</v>
      </c>
      <c r="C448">
        <v>56663881</v>
      </c>
      <c r="D448">
        <v>54767573</v>
      </c>
      <c r="E448">
        <v>1</v>
      </c>
      <c r="F448">
        <v>1</v>
      </c>
      <c r="G448">
        <v>1081</v>
      </c>
      <c r="H448">
        <v>2</v>
      </c>
      <c r="I448" t="s">
        <v>1328</v>
      </c>
      <c r="J448" t="s">
        <v>1329</v>
      </c>
      <c r="K448" t="s">
        <v>1330</v>
      </c>
      <c r="L448">
        <v>1368</v>
      </c>
      <c r="N448">
        <v>1011</v>
      </c>
      <c r="O448" t="s">
        <v>1323</v>
      </c>
      <c r="P448" t="s">
        <v>1323</v>
      </c>
      <c r="Q448">
        <v>1</v>
      </c>
      <c r="W448">
        <v>0</v>
      </c>
      <c r="X448">
        <v>-44940208</v>
      </c>
      <c r="Y448">
        <f>(((AT448*1.2)*1.25)*1.05)</f>
        <v>1.575E-2</v>
      </c>
      <c r="AA448">
        <v>0</v>
      </c>
      <c r="AB448">
        <v>2758.65</v>
      </c>
      <c r="AC448">
        <v>1017.92</v>
      </c>
      <c r="AD448">
        <v>0</v>
      </c>
      <c r="AE448">
        <v>0</v>
      </c>
      <c r="AF448">
        <v>179.17</v>
      </c>
      <c r="AG448">
        <v>16.93</v>
      </c>
      <c r="AH448">
        <v>0</v>
      </c>
      <c r="AI448">
        <v>1</v>
      </c>
      <c r="AJ448">
        <v>14.43</v>
      </c>
      <c r="AK448">
        <v>56.35</v>
      </c>
      <c r="AL448">
        <v>1</v>
      </c>
      <c r="AM448">
        <v>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0.01</v>
      </c>
      <c r="AU448" t="s">
        <v>32</v>
      </c>
      <c r="AV448">
        <v>0</v>
      </c>
      <c r="AW448">
        <v>2</v>
      </c>
      <c r="AX448">
        <v>56663889</v>
      </c>
      <c r="AY448">
        <v>1</v>
      </c>
      <c r="AZ448">
        <v>0</v>
      </c>
      <c r="BA448">
        <v>581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f>ROUND(Y448*Source!I730*DO448,9)</f>
        <v>1.599885</v>
      </c>
      <c r="CX448">
        <f>ROUND(Y448*Source!I730,9)</f>
        <v>9.4500000000000001E-2</v>
      </c>
      <c r="CY448">
        <f>AB448</f>
        <v>2758.65</v>
      </c>
      <c r="CZ448">
        <f>AF448</f>
        <v>179.17</v>
      </c>
      <c r="DA448">
        <f>AJ448</f>
        <v>14.43</v>
      </c>
      <c r="DB448">
        <f>ROUND((((ROUND(AT448*CZ448,2)*1.2)*1.25)*1.05),6)</f>
        <v>2.8192499999999998</v>
      </c>
      <c r="DC448">
        <f>ROUND((((ROUND(AT448*AG448,2)*1.2)*1.25)*1.05),6)</f>
        <v>0.26774999999999999</v>
      </c>
      <c r="DD448" t="s">
        <v>3</v>
      </c>
      <c r="DE448" t="s">
        <v>3</v>
      </c>
      <c r="DF448">
        <f t="shared" si="150"/>
        <v>0</v>
      </c>
      <c r="DG448">
        <f>ROUND(ROUND(AF448*AJ448,2)*CX448,2)</f>
        <v>244.32</v>
      </c>
      <c r="DH448">
        <f>ROUND(ROUND(AG448*AK448,2)*CX448,2)</f>
        <v>90.15</v>
      </c>
      <c r="DI448">
        <f t="shared" si="143"/>
        <v>0</v>
      </c>
      <c r="DJ448">
        <f>DG448</f>
        <v>244.32</v>
      </c>
      <c r="DK448">
        <v>0</v>
      </c>
      <c r="DL448" t="s">
        <v>1327</v>
      </c>
      <c r="DM448">
        <v>0</v>
      </c>
      <c r="DN448" t="s">
        <v>1319</v>
      </c>
      <c r="DO448">
        <v>16.93</v>
      </c>
    </row>
    <row r="449" spans="1:119" x14ac:dyDescent="0.2">
      <c r="A449">
        <f>ROW(Source!A730)</f>
        <v>730</v>
      </c>
      <c r="B449">
        <v>56661436</v>
      </c>
      <c r="C449">
        <v>56663881</v>
      </c>
      <c r="D449">
        <v>54737969</v>
      </c>
      <c r="E449">
        <v>1</v>
      </c>
      <c r="F449">
        <v>1</v>
      </c>
      <c r="G449">
        <v>1081</v>
      </c>
      <c r="H449">
        <v>3</v>
      </c>
      <c r="I449" t="s">
        <v>1331</v>
      </c>
      <c r="J449" t="s">
        <v>1332</v>
      </c>
      <c r="K449" t="s">
        <v>1333</v>
      </c>
      <c r="L449">
        <v>1348</v>
      </c>
      <c r="N449">
        <v>1009</v>
      </c>
      <c r="O449" t="s">
        <v>547</v>
      </c>
      <c r="P449" t="s">
        <v>547</v>
      </c>
      <c r="Q449">
        <v>1000</v>
      </c>
      <c r="W449">
        <v>0</v>
      </c>
      <c r="X449">
        <v>-287838193</v>
      </c>
      <c r="Y449">
        <f>(((AT449*1)*1)*1)</f>
        <v>1.6299999999999999E-3</v>
      </c>
      <c r="AA449">
        <v>103783.79</v>
      </c>
      <c r="AB449">
        <v>0</v>
      </c>
      <c r="AC449">
        <v>0</v>
      </c>
      <c r="AD449">
        <v>0</v>
      </c>
      <c r="AE449">
        <v>23114.43</v>
      </c>
      <c r="AF449">
        <v>0</v>
      </c>
      <c r="AG449">
        <v>0</v>
      </c>
      <c r="AH449">
        <v>0</v>
      </c>
      <c r="AI449">
        <v>4.49</v>
      </c>
      <c r="AJ449">
        <v>1</v>
      </c>
      <c r="AK449">
        <v>1</v>
      </c>
      <c r="AL449">
        <v>1</v>
      </c>
      <c r="AM449">
        <v>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1.6299999999999999E-3</v>
      </c>
      <c r="AU449" t="s">
        <v>105</v>
      </c>
      <c r="AV449">
        <v>0</v>
      </c>
      <c r="AW449">
        <v>2</v>
      </c>
      <c r="AX449">
        <v>56663890</v>
      </c>
      <c r="AY449">
        <v>1</v>
      </c>
      <c r="AZ449">
        <v>0</v>
      </c>
      <c r="BA449">
        <v>582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ROUND(Y449*Source!I730,9)</f>
        <v>9.7800000000000005E-3</v>
      </c>
      <c r="CY449">
        <f>AA449</f>
        <v>103783.79</v>
      </c>
      <c r="CZ449">
        <f>AE449</f>
        <v>23114.43</v>
      </c>
      <c r="DA449">
        <f>AI449</f>
        <v>4.49</v>
      </c>
      <c r="DB449">
        <f>ROUND((((ROUND(AT449*CZ449,2)*1)*1)*1),6)</f>
        <v>37.68</v>
      </c>
      <c r="DC449">
        <f>ROUND((((ROUND(AT449*AG449,2)*1)*1)*1),6)</f>
        <v>0</v>
      </c>
      <c r="DD449" t="s">
        <v>3</v>
      </c>
      <c r="DE449" t="s">
        <v>3</v>
      </c>
      <c r="DF449">
        <f>ROUND(ROUND(AE449*AI449,2)*CX449,2)</f>
        <v>1015.01</v>
      </c>
      <c r="DG449">
        <f t="shared" ref="DG449:DG456" si="151">ROUND(ROUND(AF449,2)*CX449,2)</f>
        <v>0</v>
      </c>
      <c r="DH449">
        <f t="shared" ref="DH449:DH456" si="152">ROUND(ROUND(AG449,2)*CX449,2)</f>
        <v>0</v>
      </c>
      <c r="DI449">
        <f t="shared" si="143"/>
        <v>0</v>
      </c>
      <c r="DJ449">
        <f>DF449</f>
        <v>1015.01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ROW(Source!A730)</f>
        <v>730</v>
      </c>
      <c r="B450">
        <v>56661436</v>
      </c>
      <c r="C450">
        <v>56663881</v>
      </c>
      <c r="D450">
        <v>54737318</v>
      </c>
      <c r="E450">
        <v>1</v>
      </c>
      <c r="F450">
        <v>1</v>
      </c>
      <c r="G450">
        <v>1081</v>
      </c>
      <c r="H450">
        <v>3</v>
      </c>
      <c r="I450" t="s">
        <v>1269</v>
      </c>
      <c r="J450" t="s">
        <v>1271</v>
      </c>
      <c r="K450" t="s">
        <v>1270</v>
      </c>
      <c r="L450">
        <v>1348</v>
      </c>
      <c r="N450">
        <v>1009</v>
      </c>
      <c r="O450" t="s">
        <v>547</v>
      </c>
      <c r="P450" t="s">
        <v>547</v>
      </c>
      <c r="Q450">
        <v>1000</v>
      </c>
      <c r="W450">
        <v>0</v>
      </c>
      <c r="X450">
        <v>-268464753</v>
      </c>
      <c r="Y450">
        <f>(((AT450*1)*1)*1)</f>
        <v>5.9999999999999995E-4</v>
      </c>
      <c r="AA450">
        <v>121682.99</v>
      </c>
      <c r="AB450">
        <v>0</v>
      </c>
      <c r="AC450">
        <v>0</v>
      </c>
      <c r="AD450">
        <v>0</v>
      </c>
      <c r="AE450">
        <v>17868.28</v>
      </c>
      <c r="AF450">
        <v>0</v>
      </c>
      <c r="AG450">
        <v>0</v>
      </c>
      <c r="AH450">
        <v>0</v>
      </c>
      <c r="AI450">
        <v>6.81</v>
      </c>
      <c r="AJ450">
        <v>1</v>
      </c>
      <c r="AK450">
        <v>1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5.9999999999999995E-4</v>
      </c>
      <c r="AU450" t="s">
        <v>105</v>
      </c>
      <c r="AV450">
        <v>0</v>
      </c>
      <c r="AW450">
        <v>2</v>
      </c>
      <c r="AX450">
        <v>56663891</v>
      </c>
      <c r="AY450">
        <v>1</v>
      </c>
      <c r="AZ450">
        <v>0</v>
      </c>
      <c r="BA450">
        <v>583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ROUND(Y450*Source!I730,9)</f>
        <v>3.5999999999999999E-3</v>
      </c>
      <c r="CY450">
        <f>AA450</f>
        <v>121682.99</v>
      </c>
      <c r="CZ450">
        <f>AE450</f>
        <v>17868.28</v>
      </c>
      <c r="DA450">
        <f>AI450</f>
        <v>6.81</v>
      </c>
      <c r="DB450">
        <f>ROUND((((ROUND(AT450*CZ450,2)*1)*1)*1),6)</f>
        <v>10.72</v>
      </c>
      <c r="DC450">
        <f>ROUND((((ROUND(AT450*AG450,2)*1)*1)*1),6)</f>
        <v>0</v>
      </c>
      <c r="DD450" t="s">
        <v>3</v>
      </c>
      <c r="DE450" t="s">
        <v>3</v>
      </c>
      <c r="DF450">
        <f>ROUND(ROUND(AE450*AI450,2)*CX450,2)</f>
        <v>438.06</v>
      </c>
      <c r="DG450">
        <f t="shared" si="151"/>
        <v>0</v>
      </c>
      <c r="DH450">
        <f t="shared" si="152"/>
        <v>0</v>
      </c>
      <c r="DI450">
        <f t="shared" si="143"/>
        <v>0</v>
      </c>
      <c r="DJ450">
        <f>DF450</f>
        <v>438.06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ROW(Source!A766)</f>
        <v>766</v>
      </c>
      <c r="B451">
        <v>56661434</v>
      </c>
      <c r="C451">
        <v>56663893</v>
      </c>
      <c r="D451">
        <v>54702434</v>
      </c>
      <c r="E451">
        <v>1081</v>
      </c>
      <c r="F451">
        <v>1</v>
      </c>
      <c r="G451">
        <v>1081</v>
      </c>
      <c r="H451">
        <v>1</v>
      </c>
      <c r="I451" t="s">
        <v>1317</v>
      </c>
      <c r="J451" t="s">
        <v>3</v>
      </c>
      <c r="K451" t="s">
        <v>1318</v>
      </c>
      <c r="L451">
        <v>1191</v>
      </c>
      <c r="N451">
        <v>1013</v>
      </c>
      <c r="O451" t="s">
        <v>1319</v>
      </c>
      <c r="P451" t="s">
        <v>1319</v>
      </c>
      <c r="Q451">
        <v>1</v>
      </c>
      <c r="W451">
        <v>0</v>
      </c>
      <c r="X451">
        <v>476480486</v>
      </c>
      <c r="Y451">
        <f>(((AT451*1.2)*1.15)*1.05)</f>
        <v>7.1870399999999997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4.96</v>
      </c>
      <c r="AU451" t="s">
        <v>33</v>
      </c>
      <c r="AV451">
        <v>1</v>
      </c>
      <c r="AW451">
        <v>2</v>
      </c>
      <c r="AX451">
        <v>56663899</v>
      </c>
      <c r="AY451">
        <v>1</v>
      </c>
      <c r="AZ451">
        <v>0</v>
      </c>
      <c r="BA451">
        <v>585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ROUND(AT451*Source!I766*AH451*AL451,2)</f>
        <v>0</v>
      </c>
      <c r="CV451">
        <f>ROUND(Y451*Source!I766,9)</f>
        <v>35.935200000000002</v>
      </c>
      <c r="CW451">
        <v>0</v>
      </c>
      <c r="CX451">
        <f>ROUND(Y451*Source!I766,9)</f>
        <v>35.935200000000002</v>
      </c>
      <c r="CY451">
        <f>AD451</f>
        <v>0</v>
      </c>
      <c r="CZ451">
        <f>AH451</f>
        <v>0</v>
      </c>
      <c r="DA451">
        <f>AL451</f>
        <v>1</v>
      </c>
      <c r="DB451">
        <f>ROUND((((ROUND(AT451*CZ451,2)*1.2)*1.15)*1.05),6)</f>
        <v>0</v>
      </c>
      <c r="DC451">
        <f>ROUND((((ROUND(AT451*AG451,2)*1.2)*1.15)*1.05),6)</f>
        <v>0</v>
      </c>
      <c r="DD451" t="s">
        <v>3</v>
      </c>
      <c r="DE451" t="s">
        <v>3</v>
      </c>
      <c r="DF451">
        <f t="shared" ref="DF451:DF458" si="153">ROUND(ROUND(AE451,2)*CX451,2)</f>
        <v>0</v>
      </c>
      <c r="DG451">
        <f t="shared" si="151"/>
        <v>0</v>
      </c>
      <c r="DH451">
        <f t="shared" si="152"/>
        <v>0</v>
      </c>
      <c r="DI451">
        <f t="shared" si="143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ROW(Source!A766)</f>
        <v>766</v>
      </c>
      <c r="B452">
        <v>56661434</v>
      </c>
      <c r="C452">
        <v>56663893</v>
      </c>
      <c r="D452">
        <v>54768339</v>
      </c>
      <c r="E452">
        <v>1</v>
      </c>
      <c r="F452">
        <v>1</v>
      </c>
      <c r="G452">
        <v>1081</v>
      </c>
      <c r="H452">
        <v>2</v>
      </c>
      <c r="I452" t="s">
        <v>1324</v>
      </c>
      <c r="J452" t="s">
        <v>1325</v>
      </c>
      <c r="K452" t="s">
        <v>1326</v>
      </c>
      <c r="L452">
        <v>1368</v>
      </c>
      <c r="N452">
        <v>1011</v>
      </c>
      <c r="O452" t="s">
        <v>1323</v>
      </c>
      <c r="P452" t="s">
        <v>1323</v>
      </c>
      <c r="Q452">
        <v>1</v>
      </c>
      <c r="W452">
        <v>0</v>
      </c>
      <c r="X452">
        <v>874612079</v>
      </c>
      <c r="Y452">
        <f>(((AT452*1.2)*1.25)*1.05)</f>
        <v>0.14175000000000001</v>
      </c>
      <c r="AA452">
        <v>0</v>
      </c>
      <c r="AB452">
        <v>88.67</v>
      </c>
      <c r="AC452">
        <v>13.47</v>
      </c>
      <c r="AD452">
        <v>0</v>
      </c>
      <c r="AE452">
        <v>0</v>
      </c>
      <c r="AF452">
        <v>83.1</v>
      </c>
      <c r="AG452">
        <v>12.62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0.09</v>
      </c>
      <c r="AU452" t="s">
        <v>32</v>
      </c>
      <c r="AV452">
        <v>0</v>
      </c>
      <c r="AW452">
        <v>2</v>
      </c>
      <c r="AX452">
        <v>56663900</v>
      </c>
      <c r="AY452">
        <v>1</v>
      </c>
      <c r="AZ452">
        <v>0</v>
      </c>
      <c r="BA452">
        <v>586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f>ROUND(Y452*Source!I766*DO452,9)</f>
        <v>8.9444250000000007</v>
      </c>
      <c r="CX452">
        <f>ROUND(Y452*Source!I766,9)</f>
        <v>0.70874999999999999</v>
      </c>
      <c r="CY452">
        <f>AB452</f>
        <v>88.67</v>
      </c>
      <c r="CZ452">
        <f>AF452</f>
        <v>83.1</v>
      </c>
      <c r="DA452">
        <f>AJ452</f>
        <v>1</v>
      </c>
      <c r="DB452">
        <f>ROUND((((ROUND(AT452*CZ452,2)*1.2)*1.25)*1.05),6)</f>
        <v>11.781000000000001</v>
      </c>
      <c r="DC452">
        <f>ROUND((((ROUND(AT452*AG452,2)*1.2)*1.25)*1.05),6)</f>
        <v>1.7955000000000001</v>
      </c>
      <c r="DD452" t="s">
        <v>3</v>
      </c>
      <c r="DE452" t="s">
        <v>3</v>
      </c>
      <c r="DF452">
        <f t="shared" si="153"/>
        <v>0</v>
      </c>
      <c r="DG452">
        <f t="shared" si="151"/>
        <v>58.9</v>
      </c>
      <c r="DH452">
        <f t="shared" si="152"/>
        <v>8.94</v>
      </c>
      <c r="DI452">
        <f t="shared" si="143"/>
        <v>0</v>
      </c>
      <c r="DJ452">
        <f>DG452</f>
        <v>58.9</v>
      </c>
      <c r="DK452">
        <v>0</v>
      </c>
      <c r="DL452" t="s">
        <v>1327</v>
      </c>
      <c r="DM452">
        <v>0</v>
      </c>
      <c r="DN452" t="s">
        <v>1319</v>
      </c>
      <c r="DO452">
        <v>12.62</v>
      </c>
    </row>
    <row r="453" spans="1:119" x14ac:dyDescent="0.2">
      <c r="A453">
        <f>ROW(Source!A766)</f>
        <v>766</v>
      </c>
      <c r="B453">
        <v>56661434</v>
      </c>
      <c r="C453">
        <v>56663893</v>
      </c>
      <c r="D453">
        <v>54767573</v>
      </c>
      <c r="E453">
        <v>1</v>
      </c>
      <c r="F453">
        <v>1</v>
      </c>
      <c r="G453">
        <v>1081</v>
      </c>
      <c r="H453">
        <v>2</v>
      </c>
      <c r="I453" t="s">
        <v>1328</v>
      </c>
      <c r="J453" t="s">
        <v>1329</v>
      </c>
      <c r="K453" t="s">
        <v>1330</v>
      </c>
      <c r="L453">
        <v>1368</v>
      </c>
      <c r="N453">
        <v>1011</v>
      </c>
      <c r="O453" t="s">
        <v>1323</v>
      </c>
      <c r="P453" t="s">
        <v>1323</v>
      </c>
      <c r="Q453">
        <v>1</v>
      </c>
      <c r="W453">
        <v>0</v>
      </c>
      <c r="X453">
        <v>-44940208</v>
      </c>
      <c r="Y453">
        <f>(((AT453*1.2)*1.25)*1.05)</f>
        <v>1.575E-2</v>
      </c>
      <c r="AA453">
        <v>0</v>
      </c>
      <c r="AB453">
        <v>191.17</v>
      </c>
      <c r="AC453">
        <v>18.059999999999999</v>
      </c>
      <c r="AD453">
        <v>0</v>
      </c>
      <c r="AE453">
        <v>0</v>
      </c>
      <c r="AF453">
        <v>179.17</v>
      </c>
      <c r="AG453">
        <v>16.93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0.01</v>
      </c>
      <c r="AU453" t="s">
        <v>32</v>
      </c>
      <c r="AV453">
        <v>0</v>
      </c>
      <c r="AW453">
        <v>2</v>
      </c>
      <c r="AX453">
        <v>56663901</v>
      </c>
      <c r="AY453">
        <v>1</v>
      </c>
      <c r="AZ453">
        <v>0</v>
      </c>
      <c r="BA453">
        <v>587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f>ROUND(Y453*Source!I766*DO453,9)</f>
        <v>1.3332375000000001</v>
      </c>
      <c r="CX453">
        <f>ROUND(Y453*Source!I766,9)</f>
        <v>7.8750000000000001E-2</v>
      </c>
      <c r="CY453">
        <f>AB453</f>
        <v>191.17</v>
      </c>
      <c r="CZ453">
        <f>AF453</f>
        <v>179.17</v>
      </c>
      <c r="DA453">
        <f>AJ453</f>
        <v>1</v>
      </c>
      <c r="DB453">
        <f>ROUND((((ROUND(AT453*CZ453,2)*1.2)*1.25)*1.05),6)</f>
        <v>2.8192499999999998</v>
      </c>
      <c r="DC453">
        <f>ROUND((((ROUND(AT453*AG453,2)*1.2)*1.25)*1.05),6)</f>
        <v>0.26774999999999999</v>
      </c>
      <c r="DD453" t="s">
        <v>3</v>
      </c>
      <c r="DE453" t="s">
        <v>3</v>
      </c>
      <c r="DF453">
        <f t="shared" si="153"/>
        <v>0</v>
      </c>
      <c r="DG453">
        <f t="shared" si="151"/>
        <v>14.11</v>
      </c>
      <c r="DH453">
        <f t="shared" si="152"/>
        <v>1.33</v>
      </c>
      <c r="DI453">
        <f t="shared" si="143"/>
        <v>0</v>
      </c>
      <c r="DJ453">
        <f>DG453</f>
        <v>14.11</v>
      </c>
      <c r="DK453">
        <v>0</v>
      </c>
      <c r="DL453" t="s">
        <v>1327</v>
      </c>
      <c r="DM453">
        <v>0</v>
      </c>
      <c r="DN453" t="s">
        <v>1319</v>
      </c>
      <c r="DO453">
        <v>16.93</v>
      </c>
    </row>
    <row r="454" spans="1:119" x14ac:dyDescent="0.2">
      <c r="A454">
        <f>ROW(Source!A766)</f>
        <v>766</v>
      </c>
      <c r="B454">
        <v>56661434</v>
      </c>
      <c r="C454">
        <v>56663893</v>
      </c>
      <c r="D454">
        <v>54737969</v>
      </c>
      <c r="E454">
        <v>1</v>
      </c>
      <c r="F454">
        <v>1</v>
      </c>
      <c r="G454">
        <v>1081</v>
      </c>
      <c r="H454">
        <v>3</v>
      </c>
      <c r="I454" t="s">
        <v>1331</v>
      </c>
      <c r="J454" t="s">
        <v>1332</v>
      </c>
      <c r="K454" t="s">
        <v>1333</v>
      </c>
      <c r="L454">
        <v>1348</v>
      </c>
      <c r="N454">
        <v>1009</v>
      </c>
      <c r="O454" t="s">
        <v>547</v>
      </c>
      <c r="P454" t="s">
        <v>547</v>
      </c>
      <c r="Q454">
        <v>1000</v>
      </c>
      <c r="W454">
        <v>0</v>
      </c>
      <c r="X454">
        <v>-287838193</v>
      </c>
      <c r="Y454">
        <f>(((AT454*1)*1)*1)</f>
        <v>9.0000000000000006E-5</v>
      </c>
      <c r="AA454">
        <v>23114.43</v>
      </c>
      <c r="AB454">
        <v>0</v>
      </c>
      <c r="AC454">
        <v>0</v>
      </c>
      <c r="AD454">
        <v>0</v>
      </c>
      <c r="AE454">
        <v>23114.43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9.0000000000000006E-5</v>
      </c>
      <c r="AU454" t="s">
        <v>105</v>
      </c>
      <c r="AV454">
        <v>0</v>
      </c>
      <c r="AW454">
        <v>2</v>
      </c>
      <c r="AX454">
        <v>56663902</v>
      </c>
      <c r="AY454">
        <v>1</v>
      </c>
      <c r="AZ454">
        <v>0</v>
      </c>
      <c r="BA454">
        <v>588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ROUND(Y454*Source!I766,9)</f>
        <v>4.4999999999999999E-4</v>
      </c>
      <c r="CY454">
        <f>AA454</f>
        <v>23114.43</v>
      </c>
      <c r="CZ454">
        <f>AE454</f>
        <v>23114.43</v>
      </c>
      <c r="DA454">
        <f>AI454</f>
        <v>1</v>
      </c>
      <c r="DB454">
        <f>ROUND((((ROUND(AT454*CZ454,2)*1)*1)*1),6)</f>
        <v>2.08</v>
      </c>
      <c r="DC454">
        <f>ROUND((((ROUND(AT454*AG454,2)*1)*1)*1),6)</f>
        <v>0</v>
      </c>
      <c r="DD454" t="s">
        <v>3</v>
      </c>
      <c r="DE454" t="s">
        <v>3</v>
      </c>
      <c r="DF454">
        <f t="shared" si="153"/>
        <v>10.4</v>
      </c>
      <c r="DG454">
        <f t="shared" si="151"/>
        <v>0</v>
      </c>
      <c r="DH454">
        <f t="shared" si="152"/>
        <v>0</v>
      </c>
      <c r="DI454">
        <f t="shared" si="143"/>
        <v>0</v>
      </c>
      <c r="DJ454">
        <f>DF454</f>
        <v>10.4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ROW(Source!A766)</f>
        <v>766</v>
      </c>
      <c r="B455">
        <v>56661434</v>
      </c>
      <c r="C455">
        <v>56663893</v>
      </c>
      <c r="D455">
        <v>54737318</v>
      </c>
      <c r="E455">
        <v>1</v>
      </c>
      <c r="F455">
        <v>1</v>
      </c>
      <c r="G455">
        <v>1081</v>
      </c>
      <c r="H455">
        <v>3</v>
      </c>
      <c r="I455" t="s">
        <v>1269</v>
      </c>
      <c r="J455" t="s">
        <v>1271</v>
      </c>
      <c r="K455" t="s">
        <v>1270</v>
      </c>
      <c r="L455">
        <v>1348</v>
      </c>
      <c r="N455">
        <v>1009</v>
      </c>
      <c r="O455" t="s">
        <v>547</v>
      </c>
      <c r="P455" t="s">
        <v>547</v>
      </c>
      <c r="Q455">
        <v>1000</v>
      </c>
      <c r="W455">
        <v>0</v>
      </c>
      <c r="X455">
        <v>-268464753</v>
      </c>
      <c r="Y455">
        <f>(((AT455*1)*1)*1)</f>
        <v>3.0000000000000001E-5</v>
      </c>
      <c r="AA455">
        <v>17868.28</v>
      </c>
      <c r="AB455">
        <v>0</v>
      </c>
      <c r="AC455">
        <v>0</v>
      </c>
      <c r="AD455">
        <v>0</v>
      </c>
      <c r="AE455">
        <v>17868.28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3.0000000000000001E-5</v>
      </c>
      <c r="AU455" t="s">
        <v>105</v>
      </c>
      <c r="AV455">
        <v>0</v>
      </c>
      <c r="AW455">
        <v>2</v>
      </c>
      <c r="AX455">
        <v>56663903</v>
      </c>
      <c r="AY455">
        <v>1</v>
      </c>
      <c r="AZ455">
        <v>0</v>
      </c>
      <c r="BA455">
        <v>589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ROUND(Y455*Source!I766,9)</f>
        <v>1.4999999999999999E-4</v>
      </c>
      <c r="CY455">
        <f>AA455</f>
        <v>17868.28</v>
      </c>
      <c r="CZ455">
        <f>AE455</f>
        <v>17868.28</v>
      </c>
      <c r="DA455">
        <f>AI455</f>
        <v>1</v>
      </c>
      <c r="DB455">
        <f>ROUND((((ROUND(AT455*CZ455,2)*1)*1)*1),6)</f>
        <v>0.54</v>
      </c>
      <c r="DC455">
        <f>ROUND((((ROUND(AT455*AG455,2)*1)*1)*1),6)</f>
        <v>0</v>
      </c>
      <c r="DD455" t="s">
        <v>3</v>
      </c>
      <c r="DE455" t="s">
        <v>3</v>
      </c>
      <c r="DF455">
        <f t="shared" si="153"/>
        <v>2.68</v>
      </c>
      <c r="DG455">
        <f t="shared" si="151"/>
        <v>0</v>
      </c>
      <c r="DH455">
        <f t="shared" si="152"/>
        <v>0</v>
      </c>
      <c r="DI455">
        <f t="shared" si="143"/>
        <v>0</v>
      </c>
      <c r="DJ455">
        <f>DF455</f>
        <v>2.68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ROW(Source!A767)</f>
        <v>767</v>
      </c>
      <c r="B456">
        <v>56661436</v>
      </c>
      <c r="C456">
        <v>56663893</v>
      </c>
      <c r="D456">
        <v>54702434</v>
      </c>
      <c r="E456">
        <v>1081</v>
      </c>
      <c r="F456">
        <v>1</v>
      </c>
      <c r="G456">
        <v>1081</v>
      </c>
      <c r="H456">
        <v>1</v>
      </c>
      <c r="I456" t="s">
        <v>1317</v>
      </c>
      <c r="J456" t="s">
        <v>3</v>
      </c>
      <c r="K456" t="s">
        <v>1318</v>
      </c>
      <c r="L456">
        <v>1191</v>
      </c>
      <c r="N456">
        <v>1013</v>
      </c>
      <c r="O456" t="s">
        <v>1319</v>
      </c>
      <c r="P456" t="s">
        <v>1319</v>
      </c>
      <c r="Q456">
        <v>1</v>
      </c>
      <c r="W456">
        <v>0</v>
      </c>
      <c r="X456">
        <v>476480486</v>
      </c>
      <c r="Y456">
        <f>(((AT456*1.2)*1.15)*1.05)</f>
        <v>7.1870399999999997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5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4.96</v>
      </c>
      <c r="AU456" t="s">
        <v>33</v>
      </c>
      <c r="AV456">
        <v>1</v>
      </c>
      <c r="AW456">
        <v>2</v>
      </c>
      <c r="AX456">
        <v>56663899</v>
      </c>
      <c r="AY456">
        <v>1</v>
      </c>
      <c r="AZ456">
        <v>0</v>
      </c>
      <c r="BA456">
        <v>591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U456">
        <f>ROUND(AT456*Source!I767*AH456*AL456,2)</f>
        <v>0</v>
      </c>
      <c r="CV456">
        <f>ROUND(Y456*Source!I767,9)</f>
        <v>35.935200000000002</v>
      </c>
      <c r="CW456">
        <v>0</v>
      </c>
      <c r="CX456">
        <f>ROUND(Y456*Source!I767,9)</f>
        <v>35.935200000000002</v>
      </c>
      <c r="CY456">
        <f>AD456</f>
        <v>0</v>
      </c>
      <c r="CZ456">
        <f>AH456</f>
        <v>0</v>
      </c>
      <c r="DA456">
        <f>AL456</f>
        <v>1</v>
      </c>
      <c r="DB456">
        <f>ROUND((((ROUND(AT456*CZ456,2)*1.2)*1.15)*1.05),6)</f>
        <v>0</v>
      </c>
      <c r="DC456">
        <f>ROUND((((ROUND(AT456*AG456,2)*1.2)*1.15)*1.05),6)</f>
        <v>0</v>
      </c>
      <c r="DD456" t="s">
        <v>3</v>
      </c>
      <c r="DE456" t="s">
        <v>3</v>
      </c>
      <c r="DF456">
        <f t="shared" si="153"/>
        <v>0</v>
      </c>
      <c r="DG456">
        <f t="shared" si="151"/>
        <v>0</v>
      </c>
      <c r="DH456">
        <f t="shared" si="152"/>
        <v>0</v>
      </c>
      <c r="DI456">
        <f t="shared" si="143"/>
        <v>0</v>
      </c>
      <c r="DJ456">
        <f>DI456</f>
        <v>0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ROW(Source!A767)</f>
        <v>767</v>
      </c>
      <c r="B457">
        <v>56661436</v>
      </c>
      <c r="C457">
        <v>56663893</v>
      </c>
      <c r="D457">
        <v>54768339</v>
      </c>
      <c r="E457">
        <v>1</v>
      </c>
      <c r="F457">
        <v>1</v>
      </c>
      <c r="G457">
        <v>1081</v>
      </c>
      <c r="H457">
        <v>2</v>
      </c>
      <c r="I457" t="s">
        <v>1324</v>
      </c>
      <c r="J457" t="s">
        <v>1325</v>
      </c>
      <c r="K457" t="s">
        <v>1326</v>
      </c>
      <c r="L457">
        <v>1368</v>
      </c>
      <c r="N457">
        <v>1011</v>
      </c>
      <c r="O457" t="s">
        <v>1323</v>
      </c>
      <c r="P457" t="s">
        <v>1323</v>
      </c>
      <c r="Q457">
        <v>1</v>
      </c>
      <c r="W457">
        <v>0</v>
      </c>
      <c r="X457">
        <v>874612079</v>
      </c>
      <c r="Y457">
        <f>(((AT457*1.2)*1.25)*1.05)</f>
        <v>0.14175000000000001</v>
      </c>
      <c r="AA457">
        <v>0</v>
      </c>
      <c r="AB457">
        <v>1513.56</v>
      </c>
      <c r="AC457">
        <v>758.78</v>
      </c>
      <c r="AD457">
        <v>0</v>
      </c>
      <c r="AE457">
        <v>0</v>
      </c>
      <c r="AF457">
        <v>83.1</v>
      </c>
      <c r="AG457">
        <v>12.62</v>
      </c>
      <c r="AH457">
        <v>0</v>
      </c>
      <c r="AI457">
        <v>1</v>
      </c>
      <c r="AJ457">
        <v>17.07</v>
      </c>
      <c r="AK457">
        <v>56.35</v>
      </c>
      <c r="AL457">
        <v>1</v>
      </c>
      <c r="AM457">
        <v>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0.09</v>
      </c>
      <c r="AU457" t="s">
        <v>32</v>
      </c>
      <c r="AV457">
        <v>0</v>
      </c>
      <c r="AW457">
        <v>2</v>
      </c>
      <c r="AX457">
        <v>56663900</v>
      </c>
      <c r="AY457">
        <v>1</v>
      </c>
      <c r="AZ457">
        <v>0</v>
      </c>
      <c r="BA457">
        <v>592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f>ROUND(Y457*Source!I767*DO457,9)</f>
        <v>8.9444250000000007</v>
      </c>
      <c r="CX457">
        <f>ROUND(Y457*Source!I767,9)</f>
        <v>0.70874999999999999</v>
      </c>
      <c r="CY457">
        <f>AB457</f>
        <v>1513.56</v>
      </c>
      <c r="CZ457">
        <f>AF457</f>
        <v>83.1</v>
      </c>
      <c r="DA457">
        <f>AJ457</f>
        <v>17.07</v>
      </c>
      <c r="DB457">
        <f>ROUND((((ROUND(AT457*CZ457,2)*1.2)*1.25)*1.05),6)</f>
        <v>11.781000000000001</v>
      </c>
      <c r="DC457">
        <f>ROUND((((ROUND(AT457*AG457,2)*1.2)*1.25)*1.05),6)</f>
        <v>1.7955000000000001</v>
      </c>
      <c r="DD457" t="s">
        <v>3</v>
      </c>
      <c r="DE457" t="s">
        <v>3</v>
      </c>
      <c r="DF457">
        <f t="shared" si="153"/>
        <v>0</v>
      </c>
      <c r="DG457">
        <f>ROUND(ROUND(AF457*AJ457,2)*CX457,2)</f>
        <v>1005.38</v>
      </c>
      <c r="DH457">
        <f>ROUND(ROUND(AG457*AK457,2)*CX457,2)</f>
        <v>504.02</v>
      </c>
      <c r="DI457">
        <f t="shared" si="143"/>
        <v>0</v>
      </c>
      <c r="DJ457">
        <f>DG457</f>
        <v>1005.38</v>
      </c>
      <c r="DK457">
        <v>0</v>
      </c>
      <c r="DL457" t="s">
        <v>1327</v>
      </c>
      <c r="DM457">
        <v>0</v>
      </c>
      <c r="DN457" t="s">
        <v>1319</v>
      </c>
      <c r="DO457">
        <v>12.62</v>
      </c>
    </row>
    <row r="458" spans="1:119" x14ac:dyDescent="0.2">
      <c r="A458">
        <f>ROW(Source!A767)</f>
        <v>767</v>
      </c>
      <c r="B458">
        <v>56661436</v>
      </c>
      <c r="C458">
        <v>56663893</v>
      </c>
      <c r="D458">
        <v>54767573</v>
      </c>
      <c r="E458">
        <v>1</v>
      </c>
      <c r="F458">
        <v>1</v>
      </c>
      <c r="G458">
        <v>1081</v>
      </c>
      <c r="H458">
        <v>2</v>
      </c>
      <c r="I458" t="s">
        <v>1328</v>
      </c>
      <c r="J458" t="s">
        <v>1329</v>
      </c>
      <c r="K458" t="s">
        <v>1330</v>
      </c>
      <c r="L458">
        <v>1368</v>
      </c>
      <c r="N458">
        <v>1011</v>
      </c>
      <c r="O458" t="s">
        <v>1323</v>
      </c>
      <c r="P458" t="s">
        <v>1323</v>
      </c>
      <c r="Q458">
        <v>1</v>
      </c>
      <c r="W458">
        <v>0</v>
      </c>
      <c r="X458">
        <v>-44940208</v>
      </c>
      <c r="Y458">
        <f>(((AT458*1.2)*1.25)*1.05)</f>
        <v>1.575E-2</v>
      </c>
      <c r="AA458">
        <v>0</v>
      </c>
      <c r="AB458">
        <v>2758.65</v>
      </c>
      <c r="AC458">
        <v>1017.92</v>
      </c>
      <c r="AD458">
        <v>0</v>
      </c>
      <c r="AE458">
        <v>0</v>
      </c>
      <c r="AF458">
        <v>179.17</v>
      </c>
      <c r="AG458">
        <v>16.93</v>
      </c>
      <c r="AH458">
        <v>0</v>
      </c>
      <c r="AI458">
        <v>1</v>
      </c>
      <c r="AJ458">
        <v>14.43</v>
      </c>
      <c r="AK458">
        <v>56.35</v>
      </c>
      <c r="AL458">
        <v>1</v>
      </c>
      <c r="AM458">
        <v>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0.01</v>
      </c>
      <c r="AU458" t="s">
        <v>32</v>
      </c>
      <c r="AV458">
        <v>0</v>
      </c>
      <c r="AW458">
        <v>2</v>
      </c>
      <c r="AX458">
        <v>56663901</v>
      </c>
      <c r="AY458">
        <v>1</v>
      </c>
      <c r="AZ458">
        <v>0</v>
      </c>
      <c r="BA458">
        <v>593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ROUND(Y458*Source!I767*DO458,9)</f>
        <v>1.3332375000000001</v>
      </c>
      <c r="CX458">
        <f>ROUND(Y458*Source!I767,9)</f>
        <v>7.8750000000000001E-2</v>
      </c>
      <c r="CY458">
        <f>AB458</f>
        <v>2758.65</v>
      </c>
      <c r="CZ458">
        <f>AF458</f>
        <v>179.17</v>
      </c>
      <c r="DA458">
        <f>AJ458</f>
        <v>14.43</v>
      </c>
      <c r="DB458">
        <f>ROUND((((ROUND(AT458*CZ458,2)*1.2)*1.25)*1.05),6)</f>
        <v>2.8192499999999998</v>
      </c>
      <c r="DC458">
        <f>ROUND((((ROUND(AT458*AG458,2)*1.2)*1.25)*1.05),6)</f>
        <v>0.26774999999999999</v>
      </c>
      <c r="DD458" t="s">
        <v>3</v>
      </c>
      <c r="DE458" t="s">
        <v>3</v>
      </c>
      <c r="DF458">
        <f t="shared" si="153"/>
        <v>0</v>
      </c>
      <c r="DG458">
        <f>ROUND(ROUND(AF458*AJ458,2)*CX458,2)</f>
        <v>203.6</v>
      </c>
      <c r="DH458">
        <f>ROUND(ROUND(AG458*AK458,2)*CX458,2)</f>
        <v>75.13</v>
      </c>
      <c r="DI458">
        <f t="shared" si="143"/>
        <v>0</v>
      </c>
      <c r="DJ458">
        <f>DG458</f>
        <v>203.6</v>
      </c>
      <c r="DK458">
        <v>0</v>
      </c>
      <c r="DL458" t="s">
        <v>1327</v>
      </c>
      <c r="DM458">
        <v>0</v>
      </c>
      <c r="DN458" t="s">
        <v>1319</v>
      </c>
      <c r="DO458">
        <v>16.93</v>
      </c>
    </row>
    <row r="459" spans="1:119" x14ac:dyDescent="0.2">
      <c r="A459">
        <f>ROW(Source!A767)</f>
        <v>767</v>
      </c>
      <c r="B459">
        <v>56661436</v>
      </c>
      <c r="C459">
        <v>56663893</v>
      </c>
      <c r="D459">
        <v>54737969</v>
      </c>
      <c r="E459">
        <v>1</v>
      </c>
      <c r="F459">
        <v>1</v>
      </c>
      <c r="G459">
        <v>1081</v>
      </c>
      <c r="H459">
        <v>3</v>
      </c>
      <c r="I459" t="s">
        <v>1331</v>
      </c>
      <c r="J459" t="s">
        <v>1332</v>
      </c>
      <c r="K459" t="s">
        <v>1333</v>
      </c>
      <c r="L459">
        <v>1348</v>
      </c>
      <c r="N459">
        <v>1009</v>
      </c>
      <c r="O459" t="s">
        <v>547</v>
      </c>
      <c r="P459" t="s">
        <v>547</v>
      </c>
      <c r="Q459">
        <v>1000</v>
      </c>
      <c r="W459">
        <v>0</v>
      </c>
      <c r="X459">
        <v>-287838193</v>
      </c>
      <c r="Y459">
        <f>(((AT459*1)*1)*1)</f>
        <v>9.0000000000000006E-5</v>
      </c>
      <c r="AA459">
        <v>103783.79</v>
      </c>
      <c r="AB459">
        <v>0</v>
      </c>
      <c r="AC459">
        <v>0</v>
      </c>
      <c r="AD459">
        <v>0</v>
      </c>
      <c r="AE459">
        <v>23114.43</v>
      </c>
      <c r="AF459">
        <v>0</v>
      </c>
      <c r="AG459">
        <v>0</v>
      </c>
      <c r="AH459">
        <v>0</v>
      </c>
      <c r="AI459">
        <v>4.49</v>
      </c>
      <c r="AJ459">
        <v>1</v>
      </c>
      <c r="AK459">
        <v>1</v>
      </c>
      <c r="AL459">
        <v>1</v>
      </c>
      <c r="AM459">
        <v>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9.0000000000000006E-5</v>
      </c>
      <c r="AU459" t="s">
        <v>105</v>
      </c>
      <c r="AV459">
        <v>0</v>
      </c>
      <c r="AW459">
        <v>2</v>
      </c>
      <c r="AX459">
        <v>56663902</v>
      </c>
      <c r="AY459">
        <v>1</v>
      </c>
      <c r="AZ459">
        <v>0</v>
      </c>
      <c r="BA459">
        <v>594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ROUND(Y459*Source!I767,9)</f>
        <v>4.4999999999999999E-4</v>
      </c>
      <c r="CY459">
        <f>AA459</f>
        <v>103783.79</v>
      </c>
      <c r="CZ459">
        <f>AE459</f>
        <v>23114.43</v>
      </c>
      <c r="DA459">
        <f>AI459</f>
        <v>4.49</v>
      </c>
      <c r="DB459">
        <f>ROUND((((ROUND(AT459*CZ459,2)*1)*1)*1),6)</f>
        <v>2.08</v>
      </c>
      <c r="DC459">
        <f>ROUND((((ROUND(AT459*AG459,2)*1)*1)*1),6)</f>
        <v>0</v>
      </c>
      <c r="DD459" t="s">
        <v>3</v>
      </c>
      <c r="DE459" t="s">
        <v>3</v>
      </c>
      <c r="DF459">
        <f>ROUND(ROUND(AE459*AI459,2)*CX459,2)</f>
        <v>46.7</v>
      </c>
      <c r="DG459">
        <f t="shared" ref="DG459:DG467" si="154">ROUND(ROUND(AF459,2)*CX459,2)</f>
        <v>0</v>
      </c>
      <c r="DH459">
        <f t="shared" ref="DH459:DH467" si="155">ROUND(ROUND(AG459,2)*CX459,2)</f>
        <v>0</v>
      </c>
      <c r="DI459">
        <f t="shared" si="143"/>
        <v>0</v>
      </c>
      <c r="DJ459">
        <f>DF459</f>
        <v>46.7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ROW(Source!A767)</f>
        <v>767</v>
      </c>
      <c r="B460">
        <v>56661436</v>
      </c>
      <c r="C460">
        <v>56663893</v>
      </c>
      <c r="D460">
        <v>54737318</v>
      </c>
      <c r="E460">
        <v>1</v>
      </c>
      <c r="F460">
        <v>1</v>
      </c>
      <c r="G460">
        <v>1081</v>
      </c>
      <c r="H460">
        <v>3</v>
      </c>
      <c r="I460" t="s">
        <v>1269</v>
      </c>
      <c r="J460" t="s">
        <v>1271</v>
      </c>
      <c r="K460" t="s">
        <v>1270</v>
      </c>
      <c r="L460">
        <v>1348</v>
      </c>
      <c r="N460">
        <v>1009</v>
      </c>
      <c r="O460" t="s">
        <v>547</v>
      </c>
      <c r="P460" t="s">
        <v>547</v>
      </c>
      <c r="Q460">
        <v>1000</v>
      </c>
      <c r="W460">
        <v>0</v>
      </c>
      <c r="X460">
        <v>-268464753</v>
      </c>
      <c r="Y460">
        <f>(((AT460*1)*1)*1)</f>
        <v>3.0000000000000001E-5</v>
      </c>
      <c r="AA460">
        <v>121682.99</v>
      </c>
      <c r="AB460">
        <v>0</v>
      </c>
      <c r="AC460">
        <v>0</v>
      </c>
      <c r="AD460">
        <v>0</v>
      </c>
      <c r="AE460">
        <v>17868.28</v>
      </c>
      <c r="AF460">
        <v>0</v>
      </c>
      <c r="AG460">
        <v>0</v>
      </c>
      <c r="AH460">
        <v>0</v>
      </c>
      <c r="AI460">
        <v>6.81</v>
      </c>
      <c r="AJ460">
        <v>1</v>
      </c>
      <c r="AK460">
        <v>1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3.0000000000000001E-5</v>
      </c>
      <c r="AU460" t="s">
        <v>105</v>
      </c>
      <c r="AV460">
        <v>0</v>
      </c>
      <c r="AW460">
        <v>2</v>
      </c>
      <c r="AX460">
        <v>56663903</v>
      </c>
      <c r="AY460">
        <v>1</v>
      </c>
      <c r="AZ460">
        <v>0</v>
      </c>
      <c r="BA460">
        <v>595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ROUND(Y460*Source!I767,9)</f>
        <v>1.4999999999999999E-4</v>
      </c>
      <c r="CY460">
        <f>AA460</f>
        <v>121682.99</v>
      </c>
      <c r="CZ460">
        <f>AE460</f>
        <v>17868.28</v>
      </c>
      <c r="DA460">
        <f>AI460</f>
        <v>6.81</v>
      </c>
      <c r="DB460">
        <f>ROUND((((ROUND(AT460*CZ460,2)*1)*1)*1),6)</f>
        <v>0.54</v>
      </c>
      <c r="DC460">
        <f>ROUND((((ROUND(AT460*AG460,2)*1)*1)*1),6)</f>
        <v>0</v>
      </c>
      <c r="DD460" t="s">
        <v>3</v>
      </c>
      <c r="DE460" t="s">
        <v>3</v>
      </c>
      <c r="DF460">
        <f>ROUND(ROUND(AE460*AI460,2)*CX460,2)</f>
        <v>18.25</v>
      </c>
      <c r="DG460">
        <f t="shared" si="154"/>
        <v>0</v>
      </c>
      <c r="DH460">
        <f t="shared" si="155"/>
        <v>0</v>
      </c>
      <c r="DI460">
        <f t="shared" si="143"/>
        <v>0</v>
      </c>
      <c r="DJ460">
        <f>DF460</f>
        <v>18.25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ROW(Source!A778)</f>
        <v>778</v>
      </c>
      <c r="B461">
        <v>56661434</v>
      </c>
      <c r="C461">
        <v>56663930</v>
      </c>
      <c r="D461">
        <v>54702434</v>
      </c>
      <c r="E461">
        <v>1081</v>
      </c>
      <c r="F461">
        <v>1</v>
      </c>
      <c r="G461">
        <v>1081</v>
      </c>
      <c r="H461">
        <v>1</v>
      </c>
      <c r="I461" t="s">
        <v>1317</v>
      </c>
      <c r="J461" t="s">
        <v>3</v>
      </c>
      <c r="K461" t="s">
        <v>1318</v>
      </c>
      <c r="L461">
        <v>1191</v>
      </c>
      <c r="N461">
        <v>1013</v>
      </c>
      <c r="O461" t="s">
        <v>1319</v>
      </c>
      <c r="P461" t="s">
        <v>1319</v>
      </c>
      <c r="Q461">
        <v>1</v>
      </c>
      <c r="W461">
        <v>0</v>
      </c>
      <c r="X461">
        <v>476480486</v>
      </c>
      <c r="Y461">
        <f>(((AT461*1.2)*1.15)*1.05)</f>
        <v>19.126799999999999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13.2</v>
      </c>
      <c r="AU461" t="s">
        <v>33</v>
      </c>
      <c r="AV461">
        <v>1</v>
      </c>
      <c r="AW461">
        <v>2</v>
      </c>
      <c r="AX461">
        <v>56663937</v>
      </c>
      <c r="AY461">
        <v>1</v>
      </c>
      <c r="AZ461">
        <v>0</v>
      </c>
      <c r="BA461">
        <v>597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U461">
        <f>ROUND(AT461*Source!I778*AH461*AL461,2)</f>
        <v>0</v>
      </c>
      <c r="CV461">
        <f>ROUND(Y461*Source!I778,9)</f>
        <v>57.380400000000002</v>
      </c>
      <c r="CW461">
        <v>0</v>
      </c>
      <c r="CX461">
        <f>ROUND(Y461*Source!I778,9)</f>
        <v>57.380400000000002</v>
      </c>
      <c r="CY461">
        <f>AD461</f>
        <v>0</v>
      </c>
      <c r="CZ461">
        <f>AH461</f>
        <v>0</v>
      </c>
      <c r="DA461">
        <f>AL461</f>
        <v>1</v>
      </c>
      <c r="DB461">
        <f>ROUND((((ROUND(AT461*CZ461,2)*1.2)*1.15)*1.05),6)</f>
        <v>0</v>
      </c>
      <c r="DC461">
        <f>ROUND((((ROUND(AT461*AG461,2)*1.2)*1.15)*1.05),6)</f>
        <v>0</v>
      </c>
      <c r="DD461" t="s">
        <v>3</v>
      </c>
      <c r="DE461" t="s">
        <v>3</v>
      </c>
      <c r="DF461">
        <f t="shared" ref="DF461:DF469" si="156">ROUND(ROUND(AE461,2)*CX461,2)</f>
        <v>0</v>
      </c>
      <c r="DG461">
        <f t="shared" si="154"/>
        <v>0</v>
      </c>
      <c r="DH461">
        <f t="shared" si="155"/>
        <v>0</v>
      </c>
      <c r="DI461">
        <f t="shared" si="143"/>
        <v>0</v>
      </c>
      <c r="DJ461">
        <f>DI461</f>
        <v>0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ROW(Source!A778)</f>
        <v>778</v>
      </c>
      <c r="B462">
        <v>56661434</v>
      </c>
      <c r="C462">
        <v>56663930</v>
      </c>
      <c r="D462">
        <v>54768339</v>
      </c>
      <c r="E462">
        <v>1</v>
      </c>
      <c r="F462">
        <v>1</v>
      </c>
      <c r="G462">
        <v>1081</v>
      </c>
      <c r="H462">
        <v>2</v>
      </c>
      <c r="I462" t="s">
        <v>1324</v>
      </c>
      <c r="J462" t="s">
        <v>1325</v>
      </c>
      <c r="K462" t="s">
        <v>1326</v>
      </c>
      <c r="L462">
        <v>1368</v>
      </c>
      <c r="N462">
        <v>1011</v>
      </c>
      <c r="O462" t="s">
        <v>1323</v>
      </c>
      <c r="P462" t="s">
        <v>1323</v>
      </c>
      <c r="Q462">
        <v>1</v>
      </c>
      <c r="W462">
        <v>0</v>
      </c>
      <c r="X462">
        <v>874612079</v>
      </c>
      <c r="Y462">
        <f>(((AT462*1.2)*1.25)*1.05)</f>
        <v>0.53550000000000009</v>
      </c>
      <c r="AA462">
        <v>0</v>
      </c>
      <c r="AB462">
        <v>88.67</v>
      </c>
      <c r="AC462">
        <v>13.47</v>
      </c>
      <c r="AD462">
        <v>0</v>
      </c>
      <c r="AE462">
        <v>0</v>
      </c>
      <c r="AF462">
        <v>83.1</v>
      </c>
      <c r="AG462">
        <v>12.62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0.34</v>
      </c>
      <c r="AU462" t="s">
        <v>32</v>
      </c>
      <c r="AV462">
        <v>0</v>
      </c>
      <c r="AW462">
        <v>2</v>
      </c>
      <c r="AX462">
        <v>56663938</v>
      </c>
      <c r="AY462">
        <v>1</v>
      </c>
      <c r="AZ462">
        <v>0</v>
      </c>
      <c r="BA462">
        <v>598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f>ROUND(Y462*Source!I778*DO462,9)</f>
        <v>20.27403</v>
      </c>
      <c r="CX462">
        <f>ROUND(Y462*Source!I778,9)</f>
        <v>1.6065</v>
      </c>
      <c r="CY462">
        <f>AB462</f>
        <v>88.67</v>
      </c>
      <c r="CZ462">
        <f>AF462</f>
        <v>83.1</v>
      </c>
      <c r="DA462">
        <f>AJ462</f>
        <v>1</v>
      </c>
      <c r="DB462">
        <f>ROUND((((ROUND(AT462*CZ462,2)*1.2)*1.25)*1.05),6)</f>
        <v>44.493749999999999</v>
      </c>
      <c r="DC462">
        <f>ROUND((((ROUND(AT462*AG462,2)*1.2)*1.25)*1.05),6)</f>
        <v>6.7567500000000003</v>
      </c>
      <c r="DD462" t="s">
        <v>3</v>
      </c>
      <c r="DE462" t="s">
        <v>3</v>
      </c>
      <c r="DF462">
        <f t="shared" si="156"/>
        <v>0</v>
      </c>
      <c r="DG462">
        <f t="shared" si="154"/>
        <v>133.5</v>
      </c>
      <c r="DH462">
        <f t="shared" si="155"/>
        <v>20.27</v>
      </c>
      <c r="DI462">
        <f t="shared" si="143"/>
        <v>0</v>
      </c>
      <c r="DJ462">
        <f>DG462</f>
        <v>133.5</v>
      </c>
      <c r="DK462">
        <v>0</v>
      </c>
      <c r="DL462" t="s">
        <v>1327</v>
      </c>
      <c r="DM462">
        <v>0</v>
      </c>
      <c r="DN462" t="s">
        <v>1319</v>
      </c>
      <c r="DO462">
        <v>12.62</v>
      </c>
    </row>
    <row r="463" spans="1:119" x14ac:dyDescent="0.2">
      <c r="A463">
        <f>ROW(Source!A778)</f>
        <v>778</v>
      </c>
      <c r="B463">
        <v>56661434</v>
      </c>
      <c r="C463">
        <v>56663930</v>
      </c>
      <c r="D463">
        <v>54767573</v>
      </c>
      <c r="E463">
        <v>1</v>
      </c>
      <c r="F463">
        <v>1</v>
      </c>
      <c r="G463">
        <v>1081</v>
      </c>
      <c r="H463">
        <v>2</v>
      </c>
      <c r="I463" t="s">
        <v>1328</v>
      </c>
      <c r="J463" t="s">
        <v>1329</v>
      </c>
      <c r="K463" t="s">
        <v>1330</v>
      </c>
      <c r="L463">
        <v>1368</v>
      </c>
      <c r="N463">
        <v>1011</v>
      </c>
      <c r="O463" t="s">
        <v>1323</v>
      </c>
      <c r="P463" t="s">
        <v>1323</v>
      </c>
      <c r="Q463">
        <v>1</v>
      </c>
      <c r="W463">
        <v>0</v>
      </c>
      <c r="X463">
        <v>-44940208</v>
      </c>
      <c r="Y463">
        <f>(((AT463*1.2)*1.25)*1.05)</f>
        <v>6.3E-2</v>
      </c>
      <c r="AA463">
        <v>0</v>
      </c>
      <c r="AB463">
        <v>191.17</v>
      </c>
      <c r="AC463">
        <v>18.059999999999999</v>
      </c>
      <c r="AD463">
        <v>0</v>
      </c>
      <c r="AE463">
        <v>0</v>
      </c>
      <c r="AF463">
        <v>179.17</v>
      </c>
      <c r="AG463">
        <v>16.93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0.04</v>
      </c>
      <c r="AU463" t="s">
        <v>32</v>
      </c>
      <c r="AV463">
        <v>0</v>
      </c>
      <c r="AW463">
        <v>2</v>
      </c>
      <c r="AX463">
        <v>56663939</v>
      </c>
      <c r="AY463">
        <v>1</v>
      </c>
      <c r="AZ463">
        <v>0</v>
      </c>
      <c r="BA463">
        <v>599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f>ROUND(Y463*Source!I778*DO463,9)</f>
        <v>3.19977</v>
      </c>
      <c r="CX463">
        <f>ROUND(Y463*Source!I778,9)</f>
        <v>0.189</v>
      </c>
      <c r="CY463">
        <f>AB463</f>
        <v>191.17</v>
      </c>
      <c r="CZ463">
        <f>AF463</f>
        <v>179.17</v>
      </c>
      <c r="DA463">
        <f>AJ463</f>
        <v>1</v>
      </c>
      <c r="DB463">
        <f>ROUND((((ROUND(AT463*CZ463,2)*1.2)*1.25)*1.05),6)</f>
        <v>11.29275</v>
      </c>
      <c r="DC463">
        <f>ROUND((((ROUND(AT463*AG463,2)*1.2)*1.25)*1.05),6)</f>
        <v>1.071</v>
      </c>
      <c r="DD463" t="s">
        <v>3</v>
      </c>
      <c r="DE463" t="s">
        <v>3</v>
      </c>
      <c r="DF463">
        <f t="shared" si="156"/>
        <v>0</v>
      </c>
      <c r="DG463">
        <f t="shared" si="154"/>
        <v>33.86</v>
      </c>
      <c r="DH463">
        <f t="shared" si="155"/>
        <v>3.2</v>
      </c>
      <c r="DI463">
        <f t="shared" si="143"/>
        <v>0</v>
      </c>
      <c r="DJ463">
        <f>DG463</f>
        <v>33.86</v>
      </c>
      <c r="DK463">
        <v>0</v>
      </c>
      <c r="DL463" t="s">
        <v>1327</v>
      </c>
      <c r="DM463">
        <v>0</v>
      </c>
      <c r="DN463" t="s">
        <v>1319</v>
      </c>
      <c r="DO463">
        <v>16.93</v>
      </c>
    </row>
    <row r="464" spans="1:119" x14ac:dyDescent="0.2">
      <c r="A464">
        <f>ROW(Source!A778)</f>
        <v>778</v>
      </c>
      <c r="B464">
        <v>56661434</v>
      </c>
      <c r="C464">
        <v>56663930</v>
      </c>
      <c r="D464">
        <v>54737969</v>
      </c>
      <c r="E464">
        <v>1</v>
      </c>
      <c r="F464">
        <v>1</v>
      </c>
      <c r="G464">
        <v>1081</v>
      </c>
      <c r="H464">
        <v>3</v>
      </c>
      <c r="I464" t="s">
        <v>1331</v>
      </c>
      <c r="J464" t="s">
        <v>1332</v>
      </c>
      <c r="K464" t="s">
        <v>1333</v>
      </c>
      <c r="L464">
        <v>1348</v>
      </c>
      <c r="N464">
        <v>1009</v>
      </c>
      <c r="O464" t="s">
        <v>547</v>
      </c>
      <c r="P464" t="s">
        <v>547</v>
      </c>
      <c r="Q464">
        <v>1000</v>
      </c>
      <c r="W464">
        <v>0</v>
      </c>
      <c r="X464">
        <v>-287838193</v>
      </c>
      <c r="Y464">
        <f>(((AT464*1)*1)*1)</f>
        <v>6.0000000000000002E-5</v>
      </c>
      <c r="AA464">
        <v>23114.43</v>
      </c>
      <c r="AB464">
        <v>0</v>
      </c>
      <c r="AC464">
        <v>0</v>
      </c>
      <c r="AD464">
        <v>0</v>
      </c>
      <c r="AE464">
        <v>23114.43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6.0000000000000002E-5</v>
      </c>
      <c r="AU464" t="s">
        <v>105</v>
      </c>
      <c r="AV464">
        <v>0</v>
      </c>
      <c r="AW464">
        <v>2</v>
      </c>
      <c r="AX464">
        <v>56663940</v>
      </c>
      <c r="AY464">
        <v>1</v>
      </c>
      <c r="AZ464">
        <v>0</v>
      </c>
      <c r="BA464">
        <v>600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ROUND(Y464*Source!I778,9)</f>
        <v>1.8000000000000001E-4</v>
      </c>
      <c r="CY464">
        <f>AA464</f>
        <v>23114.43</v>
      </c>
      <c r="CZ464">
        <f>AE464</f>
        <v>23114.43</v>
      </c>
      <c r="DA464">
        <f>AI464</f>
        <v>1</v>
      </c>
      <c r="DB464">
        <f>ROUND((((ROUND(AT464*CZ464,2)*1)*1)*1),6)</f>
        <v>1.39</v>
      </c>
      <c r="DC464">
        <f>ROUND((((ROUND(AT464*AG464,2)*1)*1)*1),6)</f>
        <v>0</v>
      </c>
      <c r="DD464" t="s">
        <v>3</v>
      </c>
      <c r="DE464" t="s">
        <v>3</v>
      </c>
      <c r="DF464">
        <f t="shared" si="156"/>
        <v>4.16</v>
      </c>
      <c r="DG464">
        <f t="shared" si="154"/>
        <v>0</v>
      </c>
      <c r="DH464">
        <f t="shared" si="155"/>
        <v>0</v>
      </c>
      <c r="DI464">
        <f t="shared" si="143"/>
        <v>0</v>
      </c>
      <c r="DJ464">
        <f>DF464</f>
        <v>4.16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ROW(Source!A778)</f>
        <v>778</v>
      </c>
      <c r="B465">
        <v>56661434</v>
      </c>
      <c r="C465">
        <v>56663930</v>
      </c>
      <c r="D465">
        <v>54737318</v>
      </c>
      <c r="E465">
        <v>1</v>
      </c>
      <c r="F465">
        <v>1</v>
      </c>
      <c r="G465">
        <v>1081</v>
      </c>
      <c r="H465">
        <v>3</v>
      </c>
      <c r="I465" t="s">
        <v>1269</v>
      </c>
      <c r="J465" t="s">
        <v>1271</v>
      </c>
      <c r="K465" t="s">
        <v>1270</v>
      </c>
      <c r="L465">
        <v>1348</v>
      </c>
      <c r="N465">
        <v>1009</v>
      </c>
      <c r="O465" t="s">
        <v>547</v>
      </c>
      <c r="P465" t="s">
        <v>547</v>
      </c>
      <c r="Q465">
        <v>1000</v>
      </c>
      <c r="W465">
        <v>0</v>
      </c>
      <c r="X465">
        <v>-268464753</v>
      </c>
      <c r="Y465">
        <f>(((AT465*1)*1)*1)</f>
        <v>6.9999999999999994E-5</v>
      </c>
      <c r="AA465">
        <v>17868.28</v>
      </c>
      <c r="AB465">
        <v>0</v>
      </c>
      <c r="AC465">
        <v>0</v>
      </c>
      <c r="AD465">
        <v>0</v>
      </c>
      <c r="AE465">
        <v>17868.28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6.9999999999999994E-5</v>
      </c>
      <c r="AU465" t="s">
        <v>105</v>
      </c>
      <c r="AV465">
        <v>0</v>
      </c>
      <c r="AW465">
        <v>2</v>
      </c>
      <c r="AX465">
        <v>56663941</v>
      </c>
      <c r="AY465">
        <v>1</v>
      </c>
      <c r="AZ465">
        <v>0</v>
      </c>
      <c r="BA465">
        <v>601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ROUND(Y465*Source!I778,9)</f>
        <v>2.1000000000000001E-4</v>
      </c>
      <c r="CY465">
        <f>AA465</f>
        <v>17868.28</v>
      </c>
      <c r="CZ465">
        <f>AE465</f>
        <v>17868.28</v>
      </c>
      <c r="DA465">
        <f>AI465</f>
        <v>1</v>
      </c>
      <c r="DB465">
        <f>ROUND((((ROUND(AT465*CZ465,2)*1)*1)*1),6)</f>
        <v>1.25</v>
      </c>
      <c r="DC465">
        <f>ROUND((((ROUND(AT465*AG465,2)*1)*1)*1),6)</f>
        <v>0</v>
      </c>
      <c r="DD465" t="s">
        <v>3</v>
      </c>
      <c r="DE465" t="s">
        <v>3</v>
      </c>
      <c r="DF465">
        <f t="shared" si="156"/>
        <v>3.75</v>
      </c>
      <c r="DG465">
        <f t="shared" si="154"/>
        <v>0</v>
      </c>
      <c r="DH465">
        <f t="shared" si="155"/>
        <v>0</v>
      </c>
      <c r="DI465">
        <f t="shared" si="143"/>
        <v>0</v>
      </c>
      <c r="DJ465">
        <f>DF465</f>
        <v>3.75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ROW(Source!A778)</f>
        <v>778</v>
      </c>
      <c r="B466">
        <v>56661434</v>
      </c>
      <c r="C466">
        <v>56663930</v>
      </c>
      <c r="D466">
        <v>54737320</v>
      </c>
      <c r="E466">
        <v>1</v>
      </c>
      <c r="F466">
        <v>1</v>
      </c>
      <c r="G466">
        <v>1081</v>
      </c>
      <c r="H466">
        <v>3</v>
      </c>
      <c r="I466" t="s">
        <v>1349</v>
      </c>
      <c r="J466" t="s">
        <v>1350</v>
      </c>
      <c r="K466" t="s">
        <v>1351</v>
      </c>
      <c r="L466">
        <v>1348</v>
      </c>
      <c r="N466">
        <v>1009</v>
      </c>
      <c r="O466" t="s">
        <v>547</v>
      </c>
      <c r="P466" t="s">
        <v>547</v>
      </c>
      <c r="Q466">
        <v>1000</v>
      </c>
      <c r="W466">
        <v>0</v>
      </c>
      <c r="X466">
        <v>-1638796921</v>
      </c>
      <c r="Y466">
        <f>(((AT466*1)*1)*1)</f>
        <v>9.4000000000000004E-3</v>
      </c>
      <c r="AA466">
        <v>26867.38</v>
      </c>
      <c r="AB466">
        <v>0</v>
      </c>
      <c r="AC466">
        <v>0</v>
      </c>
      <c r="AD466">
        <v>0</v>
      </c>
      <c r="AE466">
        <v>26867.38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9.4000000000000004E-3</v>
      </c>
      <c r="AU466" t="s">
        <v>105</v>
      </c>
      <c r="AV466">
        <v>0</v>
      </c>
      <c r="AW466">
        <v>2</v>
      </c>
      <c r="AX466">
        <v>56663942</v>
      </c>
      <c r="AY466">
        <v>1</v>
      </c>
      <c r="AZ466">
        <v>0</v>
      </c>
      <c r="BA466">
        <v>602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ROUND(Y466*Source!I778,9)</f>
        <v>2.8199999999999999E-2</v>
      </c>
      <c r="CY466">
        <f>AA466</f>
        <v>26867.38</v>
      </c>
      <c r="CZ466">
        <f>AE466</f>
        <v>26867.38</v>
      </c>
      <c r="DA466">
        <f>AI466</f>
        <v>1</v>
      </c>
      <c r="DB466">
        <f>ROUND((((ROUND(AT466*CZ466,2)*1)*1)*1),6)</f>
        <v>252.55</v>
      </c>
      <c r="DC466">
        <f>ROUND((((ROUND(AT466*AG466,2)*1)*1)*1),6)</f>
        <v>0</v>
      </c>
      <c r="DD466" t="s">
        <v>3</v>
      </c>
      <c r="DE466" t="s">
        <v>3</v>
      </c>
      <c r="DF466">
        <f t="shared" si="156"/>
        <v>757.66</v>
      </c>
      <c r="DG466">
        <f t="shared" si="154"/>
        <v>0</v>
      </c>
      <c r="DH466">
        <f t="shared" si="155"/>
        <v>0</v>
      </c>
      <c r="DI466">
        <f t="shared" si="143"/>
        <v>0</v>
      </c>
      <c r="DJ466">
        <f>DF466</f>
        <v>757.66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ROW(Source!A779)</f>
        <v>779</v>
      </c>
      <c r="B467">
        <v>56661436</v>
      </c>
      <c r="C467">
        <v>56663930</v>
      </c>
      <c r="D467">
        <v>54702434</v>
      </c>
      <c r="E467">
        <v>1081</v>
      </c>
      <c r="F467">
        <v>1</v>
      </c>
      <c r="G467">
        <v>1081</v>
      </c>
      <c r="H467">
        <v>1</v>
      </c>
      <c r="I467" t="s">
        <v>1317</v>
      </c>
      <c r="J467" t="s">
        <v>3</v>
      </c>
      <c r="K467" t="s">
        <v>1318</v>
      </c>
      <c r="L467">
        <v>1191</v>
      </c>
      <c r="N467">
        <v>1013</v>
      </c>
      <c r="O467" t="s">
        <v>1319</v>
      </c>
      <c r="P467" t="s">
        <v>1319</v>
      </c>
      <c r="Q467">
        <v>1</v>
      </c>
      <c r="W467">
        <v>0</v>
      </c>
      <c r="X467">
        <v>476480486</v>
      </c>
      <c r="Y467">
        <f>(((AT467*1.2)*1.15)*1.05)</f>
        <v>19.126799999999999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5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13.2</v>
      </c>
      <c r="AU467" t="s">
        <v>33</v>
      </c>
      <c r="AV467">
        <v>1</v>
      </c>
      <c r="AW467">
        <v>2</v>
      </c>
      <c r="AX467">
        <v>56663937</v>
      </c>
      <c r="AY467">
        <v>1</v>
      </c>
      <c r="AZ467">
        <v>0</v>
      </c>
      <c r="BA467">
        <v>604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U467">
        <f>ROUND(AT467*Source!I779*AH467*AL467,2)</f>
        <v>0</v>
      </c>
      <c r="CV467">
        <f>ROUND(Y467*Source!I779,9)</f>
        <v>57.380400000000002</v>
      </c>
      <c r="CW467">
        <v>0</v>
      </c>
      <c r="CX467">
        <f>ROUND(Y467*Source!I779,9)</f>
        <v>57.380400000000002</v>
      </c>
      <c r="CY467">
        <f>AD467</f>
        <v>0</v>
      </c>
      <c r="CZ467">
        <f>AH467</f>
        <v>0</v>
      </c>
      <c r="DA467">
        <f>AL467</f>
        <v>1</v>
      </c>
      <c r="DB467">
        <f>ROUND((((ROUND(AT467*CZ467,2)*1.2)*1.15)*1.05),6)</f>
        <v>0</v>
      </c>
      <c r="DC467">
        <f>ROUND((((ROUND(AT467*AG467,2)*1.2)*1.15)*1.05),6)</f>
        <v>0</v>
      </c>
      <c r="DD467" t="s">
        <v>3</v>
      </c>
      <c r="DE467" t="s">
        <v>3</v>
      </c>
      <c r="DF467">
        <f t="shared" si="156"/>
        <v>0</v>
      </c>
      <c r="DG467">
        <f t="shared" si="154"/>
        <v>0</v>
      </c>
      <c r="DH467">
        <f t="shared" si="155"/>
        <v>0</v>
      </c>
      <c r="DI467">
        <f t="shared" si="143"/>
        <v>0</v>
      </c>
      <c r="DJ467">
        <f>DI467</f>
        <v>0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ROW(Source!A779)</f>
        <v>779</v>
      </c>
      <c r="B468">
        <v>56661436</v>
      </c>
      <c r="C468">
        <v>56663930</v>
      </c>
      <c r="D468">
        <v>54768339</v>
      </c>
      <c r="E468">
        <v>1</v>
      </c>
      <c r="F468">
        <v>1</v>
      </c>
      <c r="G468">
        <v>1081</v>
      </c>
      <c r="H468">
        <v>2</v>
      </c>
      <c r="I468" t="s">
        <v>1324</v>
      </c>
      <c r="J468" t="s">
        <v>1325</v>
      </c>
      <c r="K468" t="s">
        <v>1326</v>
      </c>
      <c r="L468">
        <v>1368</v>
      </c>
      <c r="N468">
        <v>1011</v>
      </c>
      <c r="O468" t="s">
        <v>1323</v>
      </c>
      <c r="P468" t="s">
        <v>1323</v>
      </c>
      <c r="Q468">
        <v>1</v>
      </c>
      <c r="W468">
        <v>0</v>
      </c>
      <c r="X468">
        <v>874612079</v>
      </c>
      <c r="Y468">
        <f>(((AT468*1.2)*1.25)*1.05)</f>
        <v>0.53550000000000009</v>
      </c>
      <c r="AA468">
        <v>0</v>
      </c>
      <c r="AB468">
        <v>1513.56</v>
      </c>
      <c r="AC468">
        <v>758.78</v>
      </c>
      <c r="AD468">
        <v>0</v>
      </c>
      <c r="AE468">
        <v>0</v>
      </c>
      <c r="AF468">
        <v>83.1</v>
      </c>
      <c r="AG468">
        <v>12.62</v>
      </c>
      <c r="AH468">
        <v>0</v>
      </c>
      <c r="AI468">
        <v>1</v>
      </c>
      <c r="AJ468">
        <v>17.07</v>
      </c>
      <c r="AK468">
        <v>56.35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0.34</v>
      </c>
      <c r="AU468" t="s">
        <v>32</v>
      </c>
      <c r="AV468">
        <v>0</v>
      </c>
      <c r="AW468">
        <v>2</v>
      </c>
      <c r="AX468">
        <v>56663938</v>
      </c>
      <c r="AY468">
        <v>1</v>
      </c>
      <c r="AZ468">
        <v>0</v>
      </c>
      <c r="BA468">
        <v>605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f>ROUND(Y468*Source!I779*DO468,9)</f>
        <v>20.27403</v>
      </c>
      <c r="CX468">
        <f>ROUND(Y468*Source!I779,9)</f>
        <v>1.6065</v>
      </c>
      <c r="CY468">
        <f>AB468</f>
        <v>1513.56</v>
      </c>
      <c r="CZ468">
        <f>AF468</f>
        <v>83.1</v>
      </c>
      <c r="DA468">
        <f>AJ468</f>
        <v>17.07</v>
      </c>
      <c r="DB468">
        <f>ROUND((((ROUND(AT468*CZ468,2)*1.2)*1.25)*1.05),6)</f>
        <v>44.493749999999999</v>
      </c>
      <c r="DC468">
        <f>ROUND((((ROUND(AT468*AG468,2)*1.2)*1.25)*1.05),6)</f>
        <v>6.7567500000000003</v>
      </c>
      <c r="DD468" t="s">
        <v>3</v>
      </c>
      <c r="DE468" t="s">
        <v>3</v>
      </c>
      <c r="DF468">
        <f t="shared" si="156"/>
        <v>0</v>
      </c>
      <c r="DG468">
        <f>ROUND(ROUND(AF468*AJ468,2)*CX468,2)</f>
        <v>2278.85</v>
      </c>
      <c r="DH468">
        <f>ROUND(ROUND(AG468*AK468,2)*CX468,2)</f>
        <v>1142.45</v>
      </c>
      <c r="DI468">
        <f t="shared" si="143"/>
        <v>0</v>
      </c>
      <c r="DJ468">
        <f>DG468</f>
        <v>2278.85</v>
      </c>
      <c r="DK468">
        <v>0</v>
      </c>
      <c r="DL468" t="s">
        <v>1327</v>
      </c>
      <c r="DM468">
        <v>0</v>
      </c>
      <c r="DN468" t="s">
        <v>1319</v>
      </c>
      <c r="DO468">
        <v>12.62</v>
      </c>
    </row>
    <row r="469" spans="1:119" x14ac:dyDescent="0.2">
      <c r="A469">
        <f>ROW(Source!A779)</f>
        <v>779</v>
      </c>
      <c r="B469">
        <v>56661436</v>
      </c>
      <c r="C469">
        <v>56663930</v>
      </c>
      <c r="D469">
        <v>54767573</v>
      </c>
      <c r="E469">
        <v>1</v>
      </c>
      <c r="F469">
        <v>1</v>
      </c>
      <c r="G469">
        <v>1081</v>
      </c>
      <c r="H469">
        <v>2</v>
      </c>
      <c r="I469" t="s">
        <v>1328</v>
      </c>
      <c r="J469" t="s">
        <v>1329</v>
      </c>
      <c r="K469" t="s">
        <v>1330</v>
      </c>
      <c r="L469">
        <v>1368</v>
      </c>
      <c r="N469">
        <v>1011</v>
      </c>
      <c r="O469" t="s">
        <v>1323</v>
      </c>
      <c r="P469" t="s">
        <v>1323</v>
      </c>
      <c r="Q469">
        <v>1</v>
      </c>
      <c r="W469">
        <v>0</v>
      </c>
      <c r="X469">
        <v>-44940208</v>
      </c>
      <c r="Y469">
        <f>(((AT469*1.2)*1.25)*1.05)</f>
        <v>6.3E-2</v>
      </c>
      <c r="AA469">
        <v>0</v>
      </c>
      <c r="AB469">
        <v>2758.65</v>
      </c>
      <c r="AC469">
        <v>1017.92</v>
      </c>
      <c r="AD469">
        <v>0</v>
      </c>
      <c r="AE469">
        <v>0</v>
      </c>
      <c r="AF469">
        <v>179.17</v>
      </c>
      <c r="AG469">
        <v>16.93</v>
      </c>
      <c r="AH469">
        <v>0</v>
      </c>
      <c r="AI469">
        <v>1</v>
      </c>
      <c r="AJ469">
        <v>14.43</v>
      </c>
      <c r="AK469">
        <v>56.35</v>
      </c>
      <c r="AL469">
        <v>1</v>
      </c>
      <c r="AM469">
        <v>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0.04</v>
      </c>
      <c r="AU469" t="s">
        <v>32</v>
      </c>
      <c r="AV469">
        <v>0</v>
      </c>
      <c r="AW469">
        <v>2</v>
      </c>
      <c r="AX469">
        <v>56663939</v>
      </c>
      <c r="AY469">
        <v>1</v>
      </c>
      <c r="AZ469">
        <v>0</v>
      </c>
      <c r="BA469">
        <v>606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f>ROUND(Y469*Source!I779*DO469,9)</f>
        <v>3.19977</v>
      </c>
      <c r="CX469">
        <f>ROUND(Y469*Source!I779,9)</f>
        <v>0.189</v>
      </c>
      <c r="CY469">
        <f>AB469</f>
        <v>2758.65</v>
      </c>
      <c r="CZ469">
        <f>AF469</f>
        <v>179.17</v>
      </c>
      <c r="DA469">
        <f>AJ469</f>
        <v>14.43</v>
      </c>
      <c r="DB469">
        <f>ROUND((((ROUND(AT469*CZ469,2)*1.2)*1.25)*1.05),6)</f>
        <v>11.29275</v>
      </c>
      <c r="DC469">
        <f>ROUND((((ROUND(AT469*AG469,2)*1.2)*1.25)*1.05),6)</f>
        <v>1.071</v>
      </c>
      <c r="DD469" t="s">
        <v>3</v>
      </c>
      <c r="DE469" t="s">
        <v>3</v>
      </c>
      <c r="DF469">
        <f t="shared" si="156"/>
        <v>0</v>
      </c>
      <c r="DG469">
        <f>ROUND(ROUND(AF469*AJ469,2)*CX469,2)</f>
        <v>488.64</v>
      </c>
      <c r="DH469">
        <f>ROUND(ROUND(AG469*AK469,2)*CX469,2)</f>
        <v>180.31</v>
      </c>
      <c r="DI469">
        <f t="shared" si="143"/>
        <v>0</v>
      </c>
      <c r="DJ469">
        <f>DG469</f>
        <v>488.64</v>
      </c>
      <c r="DK469">
        <v>0</v>
      </c>
      <c r="DL469" t="s">
        <v>1327</v>
      </c>
      <c r="DM469">
        <v>0</v>
      </c>
      <c r="DN469" t="s">
        <v>1319</v>
      </c>
      <c r="DO469">
        <v>16.93</v>
      </c>
    </row>
    <row r="470" spans="1:119" x14ac:dyDescent="0.2">
      <c r="A470">
        <f>ROW(Source!A779)</f>
        <v>779</v>
      </c>
      <c r="B470">
        <v>56661436</v>
      </c>
      <c r="C470">
        <v>56663930</v>
      </c>
      <c r="D470">
        <v>54737969</v>
      </c>
      <c r="E470">
        <v>1</v>
      </c>
      <c r="F470">
        <v>1</v>
      </c>
      <c r="G470">
        <v>1081</v>
      </c>
      <c r="H470">
        <v>3</v>
      </c>
      <c r="I470" t="s">
        <v>1331</v>
      </c>
      <c r="J470" t="s">
        <v>1332</v>
      </c>
      <c r="K470" t="s">
        <v>1333</v>
      </c>
      <c r="L470">
        <v>1348</v>
      </c>
      <c r="N470">
        <v>1009</v>
      </c>
      <c r="O470" t="s">
        <v>547</v>
      </c>
      <c r="P470" t="s">
        <v>547</v>
      </c>
      <c r="Q470">
        <v>1000</v>
      </c>
      <c r="W470">
        <v>0</v>
      </c>
      <c r="X470">
        <v>-287838193</v>
      </c>
      <c r="Y470">
        <f>(((AT470*1)*1)*1)</f>
        <v>6.0000000000000002E-5</v>
      </c>
      <c r="AA470">
        <v>103783.79</v>
      </c>
      <c r="AB470">
        <v>0</v>
      </c>
      <c r="AC470">
        <v>0</v>
      </c>
      <c r="AD470">
        <v>0</v>
      </c>
      <c r="AE470">
        <v>23114.43</v>
      </c>
      <c r="AF470">
        <v>0</v>
      </c>
      <c r="AG470">
        <v>0</v>
      </c>
      <c r="AH470">
        <v>0</v>
      </c>
      <c r="AI470">
        <v>4.49</v>
      </c>
      <c r="AJ470">
        <v>1</v>
      </c>
      <c r="AK470">
        <v>1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6.0000000000000002E-5</v>
      </c>
      <c r="AU470" t="s">
        <v>105</v>
      </c>
      <c r="AV470">
        <v>0</v>
      </c>
      <c r="AW470">
        <v>2</v>
      </c>
      <c r="AX470">
        <v>56663940</v>
      </c>
      <c r="AY470">
        <v>1</v>
      </c>
      <c r="AZ470">
        <v>0</v>
      </c>
      <c r="BA470">
        <v>607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ROUND(Y470*Source!I779,9)</f>
        <v>1.8000000000000001E-4</v>
      </c>
      <c r="CY470">
        <f>AA470</f>
        <v>103783.79</v>
      </c>
      <c r="CZ470">
        <f>AE470</f>
        <v>23114.43</v>
      </c>
      <c r="DA470">
        <f>AI470</f>
        <v>4.49</v>
      </c>
      <c r="DB470">
        <f>ROUND((((ROUND(AT470*CZ470,2)*1)*1)*1),6)</f>
        <v>1.39</v>
      </c>
      <c r="DC470">
        <f>ROUND((((ROUND(AT470*AG470,2)*1)*1)*1),6)</f>
        <v>0</v>
      </c>
      <c r="DD470" t="s">
        <v>3</v>
      </c>
      <c r="DE470" t="s">
        <v>3</v>
      </c>
      <c r="DF470">
        <f>ROUND(ROUND(AE470*AI470,2)*CX470,2)</f>
        <v>18.68</v>
      </c>
      <c r="DG470">
        <f t="shared" ref="DG470:DG482" si="157">ROUND(ROUND(AF470,2)*CX470,2)</f>
        <v>0</v>
      </c>
      <c r="DH470">
        <f t="shared" ref="DH470:DH482" si="158">ROUND(ROUND(AG470,2)*CX470,2)</f>
        <v>0</v>
      </c>
      <c r="DI470">
        <f t="shared" si="143"/>
        <v>0</v>
      </c>
      <c r="DJ470">
        <f>DF470</f>
        <v>18.68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ROW(Source!A779)</f>
        <v>779</v>
      </c>
      <c r="B471">
        <v>56661436</v>
      </c>
      <c r="C471">
        <v>56663930</v>
      </c>
      <c r="D471">
        <v>54737318</v>
      </c>
      <c r="E471">
        <v>1</v>
      </c>
      <c r="F471">
        <v>1</v>
      </c>
      <c r="G471">
        <v>1081</v>
      </c>
      <c r="H471">
        <v>3</v>
      </c>
      <c r="I471" t="s">
        <v>1269</v>
      </c>
      <c r="J471" t="s">
        <v>1271</v>
      </c>
      <c r="K471" t="s">
        <v>1270</v>
      </c>
      <c r="L471">
        <v>1348</v>
      </c>
      <c r="N471">
        <v>1009</v>
      </c>
      <c r="O471" t="s">
        <v>547</v>
      </c>
      <c r="P471" t="s">
        <v>547</v>
      </c>
      <c r="Q471">
        <v>1000</v>
      </c>
      <c r="W471">
        <v>0</v>
      </c>
      <c r="X471">
        <v>-268464753</v>
      </c>
      <c r="Y471">
        <f>(((AT471*1)*1)*1)</f>
        <v>6.9999999999999994E-5</v>
      </c>
      <c r="AA471">
        <v>121682.99</v>
      </c>
      <c r="AB471">
        <v>0</v>
      </c>
      <c r="AC471">
        <v>0</v>
      </c>
      <c r="AD471">
        <v>0</v>
      </c>
      <c r="AE471">
        <v>17868.28</v>
      </c>
      <c r="AF471">
        <v>0</v>
      </c>
      <c r="AG471">
        <v>0</v>
      </c>
      <c r="AH471">
        <v>0</v>
      </c>
      <c r="AI471">
        <v>6.81</v>
      </c>
      <c r="AJ471">
        <v>1</v>
      </c>
      <c r="AK471">
        <v>1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6.9999999999999994E-5</v>
      </c>
      <c r="AU471" t="s">
        <v>105</v>
      </c>
      <c r="AV471">
        <v>0</v>
      </c>
      <c r="AW471">
        <v>2</v>
      </c>
      <c r="AX471">
        <v>56663941</v>
      </c>
      <c r="AY471">
        <v>1</v>
      </c>
      <c r="AZ471">
        <v>0</v>
      </c>
      <c r="BA471">
        <v>608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ROUND(Y471*Source!I779,9)</f>
        <v>2.1000000000000001E-4</v>
      </c>
      <c r="CY471">
        <f>AA471</f>
        <v>121682.99</v>
      </c>
      <c r="CZ471">
        <f>AE471</f>
        <v>17868.28</v>
      </c>
      <c r="DA471">
        <f>AI471</f>
        <v>6.81</v>
      </c>
      <c r="DB471">
        <f>ROUND((((ROUND(AT471*CZ471,2)*1)*1)*1),6)</f>
        <v>1.25</v>
      </c>
      <c r="DC471">
        <f>ROUND((((ROUND(AT471*AG471,2)*1)*1)*1),6)</f>
        <v>0</v>
      </c>
      <c r="DD471" t="s">
        <v>3</v>
      </c>
      <c r="DE471" t="s">
        <v>3</v>
      </c>
      <c r="DF471">
        <f>ROUND(ROUND(AE471*AI471,2)*CX471,2)</f>
        <v>25.55</v>
      </c>
      <c r="DG471">
        <f t="shared" si="157"/>
        <v>0</v>
      </c>
      <c r="DH471">
        <f t="shared" si="158"/>
        <v>0</v>
      </c>
      <c r="DI471">
        <f t="shared" si="143"/>
        <v>0</v>
      </c>
      <c r="DJ471">
        <f>DF471</f>
        <v>25.55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ROW(Source!A779)</f>
        <v>779</v>
      </c>
      <c r="B472">
        <v>56661436</v>
      </c>
      <c r="C472">
        <v>56663930</v>
      </c>
      <c r="D472">
        <v>54737320</v>
      </c>
      <c r="E472">
        <v>1</v>
      </c>
      <c r="F472">
        <v>1</v>
      </c>
      <c r="G472">
        <v>1081</v>
      </c>
      <c r="H472">
        <v>3</v>
      </c>
      <c r="I472" t="s">
        <v>1349</v>
      </c>
      <c r="J472" t="s">
        <v>1350</v>
      </c>
      <c r="K472" t="s">
        <v>1351</v>
      </c>
      <c r="L472">
        <v>1348</v>
      </c>
      <c r="N472">
        <v>1009</v>
      </c>
      <c r="O472" t="s">
        <v>547</v>
      </c>
      <c r="P472" t="s">
        <v>547</v>
      </c>
      <c r="Q472">
        <v>1000</v>
      </c>
      <c r="W472">
        <v>0</v>
      </c>
      <c r="X472">
        <v>-1638796921</v>
      </c>
      <c r="Y472">
        <f>(((AT472*1)*1)*1)</f>
        <v>9.4000000000000004E-3</v>
      </c>
      <c r="AA472">
        <v>132187.51</v>
      </c>
      <c r="AB472">
        <v>0</v>
      </c>
      <c r="AC472">
        <v>0</v>
      </c>
      <c r="AD472">
        <v>0</v>
      </c>
      <c r="AE472">
        <v>26867.38</v>
      </c>
      <c r="AF472">
        <v>0</v>
      </c>
      <c r="AG472">
        <v>0</v>
      </c>
      <c r="AH472">
        <v>0</v>
      </c>
      <c r="AI472">
        <v>4.92</v>
      </c>
      <c r="AJ472">
        <v>1</v>
      </c>
      <c r="AK472">
        <v>1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9.4000000000000004E-3</v>
      </c>
      <c r="AU472" t="s">
        <v>105</v>
      </c>
      <c r="AV472">
        <v>0</v>
      </c>
      <c r="AW472">
        <v>2</v>
      </c>
      <c r="AX472">
        <v>56663942</v>
      </c>
      <c r="AY472">
        <v>1</v>
      </c>
      <c r="AZ472">
        <v>0</v>
      </c>
      <c r="BA472">
        <v>609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ROUND(Y472*Source!I779,9)</f>
        <v>2.8199999999999999E-2</v>
      </c>
      <c r="CY472">
        <f>AA472</f>
        <v>132187.51</v>
      </c>
      <c r="CZ472">
        <f>AE472</f>
        <v>26867.38</v>
      </c>
      <c r="DA472">
        <f>AI472</f>
        <v>4.92</v>
      </c>
      <c r="DB472">
        <f>ROUND((((ROUND(AT472*CZ472,2)*1)*1)*1),6)</f>
        <v>252.55</v>
      </c>
      <c r="DC472">
        <f>ROUND((((ROUND(AT472*AG472,2)*1)*1)*1),6)</f>
        <v>0</v>
      </c>
      <c r="DD472" t="s">
        <v>3</v>
      </c>
      <c r="DE472" t="s">
        <v>3</v>
      </c>
      <c r="DF472">
        <f>ROUND(ROUND(AE472*AI472,2)*CX472,2)</f>
        <v>3727.69</v>
      </c>
      <c r="DG472">
        <f t="shared" si="157"/>
        <v>0</v>
      </c>
      <c r="DH472">
        <f t="shared" si="158"/>
        <v>0</v>
      </c>
      <c r="DI472">
        <f t="shared" si="143"/>
        <v>0</v>
      </c>
      <c r="DJ472">
        <f>DF472</f>
        <v>3727.69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ROW(Source!A821)</f>
        <v>821</v>
      </c>
      <c r="B473">
        <v>56661434</v>
      </c>
      <c r="C473">
        <v>56663959</v>
      </c>
      <c r="D473">
        <v>54702434</v>
      </c>
      <c r="E473">
        <v>1081</v>
      </c>
      <c r="F473">
        <v>1</v>
      </c>
      <c r="G473">
        <v>1081</v>
      </c>
      <c r="H473">
        <v>1</v>
      </c>
      <c r="I473" t="s">
        <v>1317</v>
      </c>
      <c r="J473" t="s">
        <v>3</v>
      </c>
      <c r="K473" t="s">
        <v>1318</v>
      </c>
      <c r="L473">
        <v>1191</v>
      </c>
      <c r="N473">
        <v>1013</v>
      </c>
      <c r="O473" t="s">
        <v>1319</v>
      </c>
      <c r="P473" t="s">
        <v>1319</v>
      </c>
      <c r="Q473">
        <v>1</v>
      </c>
      <c r="W473">
        <v>0</v>
      </c>
      <c r="X473">
        <v>476480486</v>
      </c>
      <c r="Y473">
        <f>(((AT473*1.2)*1.15)*1.05)</f>
        <v>92.967839999999981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64.16</v>
      </c>
      <c r="AU473" t="s">
        <v>33</v>
      </c>
      <c r="AV473">
        <v>1</v>
      </c>
      <c r="AW473">
        <v>2</v>
      </c>
      <c r="AX473">
        <v>56663969</v>
      </c>
      <c r="AY473">
        <v>1</v>
      </c>
      <c r="AZ473">
        <v>0</v>
      </c>
      <c r="BA473">
        <v>611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U473">
        <f>ROUND(AT473*Source!I821*AH473*AL473,2)</f>
        <v>0</v>
      </c>
      <c r="CV473">
        <f>ROUND(Y473*Source!I821,9)</f>
        <v>13.0154976</v>
      </c>
      <c r="CW473">
        <v>0</v>
      </c>
      <c r="CX473">
        <f>ROUND(Y473*Source!I821,9)</f>
        <v>13.0154976</v>
      </c>
      <c r="CY473">
        <f>AD473</f>
        <v>0</v>
      </c>
      <c r="CZ473">
        <f>AH473</f>
        <v>0</v>
      </c>
      <c r="DA473">
        <f>AL473</f>
        <v>1</v>
      </c>
      <c r="DB473">
        <f>ROUND((((ROUND(AT473*CZ473,2)*1.2)*1.15)*1.05),6)</f>
        <v>0</v>
      </c>
      <c r="DC473">
        <f>ROUND((((ROUND(AT473*AG473,2)*1.2)*1.15)*1.05),6)</f>
        <v>0</v>
      </c>
      <c r="DD473" t="s">
        <v>3</v>
      </c>
      <c r="DE473" t="s">
        <v>3</v>
      </c>
      <c r="DF473">
        <f t="shared" ref="DF473:DF487" si="159">ROUND(ROUND(AE473,2)*CX473,2)</f>
        <v>0</v>
      </c>
      <c r="DG473">
        <f t="shared" si="157"/>
        <v>0</v>
      </c>
      <c r="DH473">
        <f t="shared" si="158"/>
        <v>0</v>
      </c>
      <c r="DI473">
        <f t="shared" si="143"/>
        <v>0</v>
      </c>
      <c r="DJ473">
        <f>DI473</f>
        <v>0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ROW(Source!A821)</f>
        <v>821</v>
      </c>
      <c r="B474">
        <v>56661434</v>
      </c>
      <c r="C474">
        <v>56663959</v>
      </c>
      <c r="D474">
        <v>54768339</v>
      </c>
      <c r="E474">
        <v>1</v>
      </c>
      <c r="F474">
        <v>1</v>
      </c>
      <c r="G474">
        <v>1081</v>
      </c>
      <c r="H474">
        <v>2</v>
      </c>
      <c r="I474" t="s">
        <v>1324</v>
      </c>
      <c r="J474" t="s">
        <v>1325</v>
      </c>
      <c r="K474" t="s">
        <v>1326</v>
      </c>
      <c r="L474">
        <v>1368</v>
      </c>
      <c r="N474">
        <v>1011</v>
      </c>
      <c r="O474" t="s">
        <v>1323</v>
      </c>
      <c r="P474" t="s">
        <v>1323</v>
      </c>
      <c r="Q474">
        <v>1</v>
      </c>
      <c r="W474">
        <v>0</v>
      </c>
      <c r="X474">
        <v>874612079</v>
      </c>
      <c r="Y474">
        <f>(((AT474*1.2)*1.25)*1.05)</f>
        <v>0.72450000000000014</v>
      </c>
      <c r="AA474">
        <v>0</v>
      </c>
      <c r="AB474">
        <v>88.67</v>
      </c>
      <c r="AC474">
        <v>13.47</v>
      </c>
      <c r="AD474">
        <v>0</v>
      </c>
      <c r="AE474">
        <v>0</v>
      </c>
      <c r="AF474">
        <v>83.1</v>
      </c>
      <c r="AG474">
        <v>12.62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0.46</v>
      </c>
      <c r="AU474" t="s">
        <v>32</v>
      </c>
      <c r="AV474">
        <v>0</v>
      </c>
      <c r="AW474">
        <v>2</v>
      </c>
      <c r="AX474">
        <v>56663970</v>
      </c>
      <c r="AY474">
        <v>1</v>
      </c>
      <c r="AZ474">
        <v>0</v>
      </c>
      <c r="BA474">
        <v>612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f>ROUND(Y474*Source!I821*DO474,9)</f>
        <v>1.2800465999999999</v>
      </c>
      <c r="CX474">
        <f>ROUND(Y474*Source!I821,9)</f>
        <v>0.10143000000000001</v>
      </c>
      <c r="CY474">
        <f>AB474</f>
        <v>88.67</v>
      </c>
      <c r="CZ474">
        <f>AF474</f>
        <v>83.1</v>
      </c>
      <c r="DA474">
        <f>AJ474</f>
        <v>1</v>
      </c>
      <c r="DB474">
        <f>ROUND((((ROUND(AT474*CZ474,2)*1.2)*1.25)*1.05),6)</f>
        <v>60.212249999999997</v>
      </c>
      <c r="DC474">
        <f>ROUND((((ROUND(AT474*AG474,2)*1.2)*1.25)*1.05),6)</f>
        <v>9.1507500000000004</v>
      </c>
      <c r="DD474" t="s">
        <v>3</v>
      </c>
      <c r="DE474" t="s">
        <v>3</v>
      </c>
      <c r="DF474">
        <f t="shared" si="159"/>
        <v>0</v>
      </c>
      <c r="DG474">
        <f t="shared" si="157"/>
        <v>8.43</v>
      </c>
      <c r="DH474">
        <f t="shared" si="158"/>
        <v>1.28</v>
      </c>
      <c r="DI474">
        <f t="shared" si="143"/>
        <v>0</v>
      </c>
      <c r="DJ474">
        <f>DG474</f>
        <v>8.43</v>
      </c>
      <c r="DK474">
        <v>0</v>
      </c>
      <c r="DL474" t="s">
        <v>1327</v>
      </c>
      <c r="DM474">
        <v>0</v>
      </c>
      <c r="DN474" t="s">
        <v>1319</v>
      </c>
      <c r="DO474">
        <v>12.62</v>
      </c>
    </row>
    <row r="475" spans="1:119" x14ac:dyDescent="0.2">
      <c r="A475">
        <f>ROW(Source!A821)</f>
        <v>821</v>
      </c>
      <c r="B475">
        <v>56661434</v>
      </c>
      <c r="C475">
        <v>56663959</v>
      </c>
      <c r="D475">
        <v>54768393</v>
      </c>
      <c r="E475">
        <v>1</v>
      </c>
      <c r="F475">
        <v>1</v>
      </c>
      <c r="G475">
        <v>1081</v>
      </c>
      <c r="H475">
        <v>2</v>
      </c>
      <c r="I475" t="s">
        <v>1387</v>
      </c>
      <c r="J475" t="s">
        <v>1388</v>
      </c>
      <c r="K475" t="s">
        <v>1389</v>
      </c>
      <c r="L475">
        <v>1368</v>
      </c>
      <c r="N475">
        <v>1011</v>
      </c>
      <c r="O475" t="s">
        <v>1323</v>
      </c>
      <c r="P475" t="s">
        <v>1323</v>
      </c>
      <c r="Q475">
        <v>1</v>
      </c>
      <c r="W475">
        <v>0</v>
      </c>
      <c r="X475">
        <v>-1895752648</v>
      </c>
      <c r="Y475">
        <f>(((AT475*1.2)*1.25)*1.05)</f>
        <v>0.85050000000000014</v>
      </c>
      <c r="AA475">
        <v>0</v>
      </c>
      <c r="AB475">
        <v>0.82</v>
      </c>
      <c r="AC475">
        <v>0</v>
      </c>
      <c r="AD475">
        <v>0</v>
      </c>
      <c r="AE475">
        <v>0</v>
      </c>
      <c r="AF475">
        <v>0.77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0.54</v>
      </c>
      <c r="AU475" t="s">
        <v>32</v>
      </c>
      <c r="AV475">
        <v>0</v>
      </c>
      <c r="AW475">
        <v>2</v>
      </c>
      <c r="AX475">
        <v>56663972</v>
      </c>
      <c r="AY475">
        <v>1</v>
      </c>
      <c r="AZ475">
        <v>0</v>
      </c>
      <c r="BA475">
        <v>613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f>ROUND(Y475*Source!I821*DO475,9)</f>
        <v>0</v>
      </c>
      <c r="CX475">
        <f>ROUND(Y475*Source!I821,9)</f>
        <v>0.11907</v>
      </c>
      <c r="CY475">
        <f>AB475</f>
        <v>0.82</v>
      </c>
      <c r="CZ475">
        <f>AF475</f>
        <v>0.77</v>
      </c>
      <c r="DA475">
        <f>AJ475</f>
        <v>1</v>
      </c>
      <c r="DB475">
        <f>ROUND((((ROUND(AT475*CZ475,2)*1.2)*1.25)*1.05),6)</f>
        <v>0.66149999999999998</v>
      </c>
      <c r="DC475">
        <f>ROUND((((ROUND(AT475*AG475,2)*1.2)*1.25)*1.05),6)</f>
        <v>0</v>
      </c>
      <c r="DD475" t="s">
        <v>3</v>
      </c>
      <c r="DE475" t="s">
        <v>3</v>
      </c>
      <c r="DF475">
        <f t="shared" si="159"/>
        <v>0</v>
      </c>
      <c r="DG475">
        <f t="shared" si="157"/>
        <v>0.09</v>
      </c>
      <c r="DH475">
        <f t="shared" si="158"/>
        <v>0</v>
      </c>
      <c r="DI475">
        <f t="shared" si="143"/>
        <v>0</v>
      </c>
      <c r="DJ475">
        <f>DG475</f>
        <v>0.09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ROW(Source!A821)</f>
        <v>821</v>
      </c>
      <c r="B476">
        <v>56661434</v>
      </c>
      <c r="C476">
        <v>56663959</v>
      </c>
      <c r="D476">
        <v>54768400</v>
      </c>
      <c r="E476">
        <v>1</v>
      </c>
      <c r="F476">
        <v>1</v>
      </c>
      <c r="G476">
        <v>1081</v>
      </c>
      <c r="H476">
        <v>2</v>
      </c>
      <c r="I476" t="s">
        <v>1365</v>
      </c>
      <c r="J476" t="s">
        <v>1366</v>
      </c>
      <c r="K476" t="s">
        <v>1367</v>
      </c>
      <c r="L476">
        <v>1368</v>
      </c>
      <c r="N476">
        <v>1011</v>
      </c>
      <c r="O476" t="s">
        <v>1323</v>
      </c>
      <c r="P476" t="s">
        <v>1323</v>
      </c>
      <c r="Q476">
        <v>1</v>
      </c>
      <c r="W476">
        <v>0</v>
      </c>
      <c r="X476">
        <v>-1412866184</v>
      </c>
      <c r="Y476">
        <f>(((AT476*1.2)*1.25)*1.05)</f>
        <v>4.1107499999999995</v>
      </c>
      <c r="AA476">
        <v>0</v>
      </c>
      <c r="AB476">
        <v>0.45</v>
      </c>
      <c r="AC476">
        <v>0</v>
      </c>
      <c r="AD476">
        <v>0</v>
      </c>
      <c r="AE476">
        <v>0</v>
      </c>
      <c r="AF476">
        <v>0.42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-2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2.61</v>
      </c>
      <c r="AU476" t="s">
        <v>32</v>
      </c>
      <c r="AV476">
        <v>0</v>
      </c>
      <c r="AW476">
        <v>2</v>
      </c>
      <c r="AX476">
        <v>56663973</v>
      </c>
      <c r="AY476">
        <v>1</v>
      </c>
      <c r="AZ476">
        <v>0</v>
      </c>
      <c r="BA476">
        <v>614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f>ROUND(Y476*Source!I821*DO476,9)</f>
        <v>0</v>
      </c>
      <c r="CX476">
        <f>ROUND(Y476*Source!I821,9)</f>
        <v>0.57550500000000004</v>
      </c>
      <c r="CY476">
        <f>AB476</f>
        <v>0.45</v>
      </c>
      <c r="CZ476">
        <f>AF476</f>
        <v>0.42</v>
      </c>
      <c r="DA476">
        <f>AJ476</f>
        <v>1</v>
      </c>
      <c r="DB476">
        <f>ROUND((((ROUND(AT476*CZ476,2)*1.2)*1.25)*1.05),6)</f>
        <v>1.7324999999999999</v>
      </c>
      <c r="DC476">
        <f>ROUND((((ROUND(AT476*AG476,2)*1.2)*1.25)*1.05),6)</f>
        <v>0</v>
      </c>
      <c r="DD476" t="s">
        <v>3</v>
      </c>
      <c r="DE476" t="s">
        <v>3</v>
      </c>
      <c r="DF476">
        <f t="shared" si="159"/>
        <v>0</v>
      </c>
      <c r="DG476">
        <f t="shared" si="157"/>
        <v>0.24</v>
      </c>
      <c r="DH476">
        <f t="shared" si="158"/>
        <v>0</v>
      </c>
      <c r="DI476">
        <f t="shared" si="143"/>
        <v>0</v>
      </c>
      <c r="DJ476">
        <f>DG476</f>
        <v>0.24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ROW(Source!A821)</f>
        <v>821</v>
      </c>
      <c r="B477">
        <v>56661434</v>
      </c>
      <c r="C477">
        <v>56663959</v>
      </c>
      <c r="D477">
        <v>54768426</v>
      </c>
      <c r="E477">
        <v>1</v>
      </c>
      <c r="F477">
        <v>1</v>
      </c>
      <c r="G477">
        <v>1081</v>
      </c>
      <c r="H477">
        <v>2</v>
      </c>
      <c r="I477" t="s">
        <v>1368</v>
      </c>
      <c r="J477" t="s">
        <v>1369</v>
      </c>
      <c r="K477" t="s">
        <v>1370</v>
      </c>
      <c r="L477">
        <v>1368</v>
      </c>
      <c r="N477">
        <v>1011</v>
      </c>
      <c r="O477" t="s">
        <v>1323</v>
      </c>
      <c r="P477" t="s">
        <v>1323</v>
      </c>
      <c r="Q477">
        <v>1</v>
      </c>
      <c r="W477">
        <v>0</v>
      </c>
      <c r="X477">
        <v>-643591644</v>
      </c>
      <c r="Y477">
        <f>(((AT477*1.2)*1.25)*1.05)</f>
        <v>12.710249999999998</v>
      </c>
      <c r="AA477">
        <v>0</v>
      </c>
      <c r="AB477">
        <v>0.5</v>
      </c>
      <c r="AC477">
        <v>0</v>
      </c>
      <c r="AD477">
        <v>0</v>
      </c>
      <c r="AE477">
        <v>0</v>
      </c>
      <c r="AF477">
        <v>0.47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-2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8.07</v>
      </c>
      <c r="AU477" t="s">
        <v>32</v>
      </c>
      <c r="AV477">
        <v>0</v>
      </c>
      <c r="AW477">
        <v>2</v>
      </c>
      <c r="AX477">
        <v>56663974</v>
      </c>
      <c r="AY477">
        <v>1</v>
      </c>
      <c r="AZ477">
        <v>0</v>
      </c>
      <c r="BA477">
        <v>615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f>ROUND(Y477*Source!I821*DO477,9)</f>
        <v>0</v>
      </c>
      <c r="CX477">
        <f>ROUND(Y477*Source!I821,9)</f>
        <v>1.7794350000000001</v>
      </c>
      <c r="CY477">
        <f>AB477</f>
        <v>0.5</v>
      </c>
      <c r="CZ477">
        <f>AF477</f>
        <v>0.47</v>
      </c>
      <c r="DA477">
        <f>AJ477</f>
        <v>1</v>
      </c>
      <c r="DB477">
        <f>ROUND((((ROUND(AT477*CZ477,2)*1.2)*1.25)*1.05),6)</f>
        <v>5.9692499999999997</v>
      </c>
      <c r="DC477">
        <f>ROUND((((ROUND(AT477*AG477,2)*1.2)*1.25)*1.05),6)</f>
        <v>0</v>
      </c>
      <c r="DD477" t="s">
        <v>3</v>
      </c>
      <c r="DE477" t="s">
        <v>3</v>
      </c>
      <c r="DF477">
        <f t="shared" si="159"/>
        <v>0</v>
      </c>
      <c r="DG477">
        <f t="shared" si="157"/>
        <v>0.84</v>
      </c>
      <c r="DH477">
        <f t="shared" si="158"/>
        <v>0</v>
      </c>
      <c r="DI477">
        <f t="shared" si="143"/>
        <v>0</v>
      </c>
      <c r="DJ477">
        <f>DG477</f>
        <v>0.84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ROW(Source!A821)</f>
        <v>821</v>
      </c>
      <c r="B478">
        <v>56661434</v>
      </c>
      <c r="C478">
        <v>56663959</v>
      </c>
      <c r="D478">
        <v>54767573</v>
      </c>
      <c r="E478">
        <v>1</v>
      </c>
      <c r="F478">
        <v>1</v>
      </c>
      <c r="G478">
        <v>1081</v>
      </c>
      <c r="H478">
        <v>2</v>
      </c>
      <c r="I478" t="s">
        <v>1328</v>
      </c>
      <c r="J478" t="s">
        <v>1329</v>
      </c>
      <c r="K478" t="s">
        <v>1330</v>
      </c>
      <c r="L478">
        <v>1368</v>
      </c>
      <c r="N478">
        <v>1011</v>
      </c>
      <c r="O478" t="s">
        <v>1323</v>
      </c>
      <c r="P478" t="s">
        <v>1323</v>
      </c>
      <c r="Q478">
        <v>1</v>
      </c>
      <c r="W478">
        <v>0</v>
      </c>
      <c r="X478">
        <v>-44940208</v>
      </c>
      <c r="Y478">
        <f>(((AT478*1.2)*1.25)*1.05)</f>
        <v>0.7087500000000001</v>
      </c>
      <c r="AA478">
        <v>0</v>
      </c>
      <c r="AB478">
        <v>191.17</v>
      </c>
      <c r="AC478">
        <v>18.059999999999999</v>
      </c>
      <c r="AD478">
        <v>0</v>
      </c>
      <c r="AE478">
        <v>0</v>
      </c>
      <c r="AF478">
        <v>179.17</v>
      </c>
      <c r="AG478">
        <v>16.93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-2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0.45</v>
      </c>
      <c r="AU478" t="s">
        <v>32</v>
      </c>
      <c r="AV478">
        <v>0</v>
      </c>
      <c r="AW478">
        <v>2</v>
      </c>
      <c r="AX478">
        <v>56663971</v>
      </c>
      <c r="AY478">
        <v>1</v>
      </c>
      <c r="AZ478">
        <v>0</v>
      </c>
      <c r="BA478">
        <v>616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f>ROUND(Y478*Source!I821*DO478,9)</f>
        <v>1.6798792499999999</v>
      </c>
      <c r="CX478">
        <f>ROUND(Y478*Source!I821,9)</f>
        <v>9.9224999999999994E-2</v>
      </c>
      <c r="CY478">
        <f>AB478</f>
        <v>191.17</v>
      </c>
      <c r="CZ478">
        <f>AF478</f>
        <v>179.17</v>
      </c>
      <c r="DA478">
        <f>AJ478</f>
        <v>1</v>
      </c>
      <c r="DB478">
        <f>ROUND((((ROUND(AT478*CZ478,2)*1.2)*1.25)*1.05),6)</f>
        <v>126.99225</v>
      </c>
      <c r="DC478">
        <f>ROUND((((ROUND(AT478*AG478,2)*1.2)*1.25)*1.05),6)</f>
        <v>12.0015</v>
      </c>
      <c r="DD478" t="s">
        <v>3</v>
      </c>
      <c r="DE478" t="s">
        <v>3</v>
      </c>
      <c r="DF478">
        <f t="shared" si="159"/>
        <v>0</v>
      </c>
      <c r="DG478">
        <f t="shared" si="157"/>
        <v>17.78</v>
      </c>
      <c r="DH478">
        <f t="shared" si="158"/>
        <v>1.68</v>
      </c>
      <c r="DI478">
        <f t="shared" si="143"/>
        <v>0</v>
      </c>
      <c r="DJ478">
        <f>DG478</f>
        <v>17.78</v>
      </c>
      <c r="DK478">
        <v>0</v>
      </c>
      <c r="DL478" t="s">
        <v>1327</v>
      </c>
      <c r="DM478">
        <v>0</v>
      </c>
      <c r="DN478" t="s">
        <v>1319</v>
      </c>
      <c r="DO478">
        <v>16.93</v>
      </c>
    </row>
    <row r="479" spans="1:119" x14ac:dyDescent="0.2">
      <c r="A479">
        <f>ROW(Source!A821)</f>
        <v>821</v>
      </c>
      <c r="B479">
        <v>56661434</v>
      </c>
      <c r="C479">
        <v>56663959</v>
      </c>
      <c r="D479">
        <v>54738788</v>
      </c>
      <c r="E479">
        <v>1</v>
      </c>
      <c r="F479">
        <v>1</v>
      </c>
      <c r="G479">
        <v>1081</v>
      </c>
      <c r="H479">
        <v>3</v>
      </c>
      <c r="I479" t="s">
        <v>1390</v>
      </c>
      <c r="J479" t="s">
        <v>1391</v>
      </c>
      <c r="K479" t="s">
        <v>1392</v>
      </c>
      <c r="L479">
        <v>1296</v>
      </c>
      <c r="N479">
        <v>1002</v>
      </c>
      <c r="O479" t="s">
        <v>678</v>
      </c>
      <c r="P479" t="s">
        <v>678</v>
      </c>
      <c r="Q479">
        <v>1</v>
      </c>
      <c r="W479">
        <v>0</v>
      </c>
      <c r="X479">
        <v>1977302506</v>
      </c>
      <c r="Y479">
        <f>(((AT479*1)*1)*1)</f>
        <v>0.52</v>
      </c>
      <c r="AA479">
        <v>84.21</v>
      </c>
      <c r="AB479">
        <v>0</v>
      </c>
      <c r="AC479">
        <v>0</v>
      </c>
      <c r="AD479">
        <v>0</v>
      </c>
      <c r="AE479">
        <v>84.21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-2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0.52</v>
      </c>
      <c r="AU479" t="s">
        <v>105</v>
      </c>
      <c r="AV479">
        <v>0</v>
      </c>
      <c r="AW479">
        <v>2</v>
      </c>
      <c r="AX479">
        <v>56663975</v>
      </c>
      <c r="AY479">
        <v>1</v>
      </c>
      <c r="AZ479">
        <v>0</v>
      </c>
      <c r="BA479">
        <v>617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ROUND(Y479*Source!I821,9)</f>
        <v>7.2800000000000004E-2</v>
      </c>
      <c r="CY479">
        <f>AA479</f>
        <v>84.21</v>
      </c>
      <c r="CZ479">
        <f>AE479</f>
        <v>84.21</v>
      </c>
      <c r="DA479">
        <f>AI479</f>
        <v>1</v>
      </c>
      <c r="DB479">
        <f>ROUND((((ROUND(AT479*CZ479,2)*1)*1)*1),6)</f>
        <v>43.79</v>
      </c>
      <c r="DC479">
        <f>ROUND((((ROUND(AT479*AG479,2)*1)*1)*1),6)</f>
        <v>0</v>
      </c>
      <c r="DD479" t="s">
        <v>3</v>
      </c>
      <c r="DE479" t="s">
        <v>3</v>
      </c>
      <c r="DF479">
        <f t="shared" si="159"/>
        <v>6.13</v>
      </c>
      <c r="DG479">
        <f t="shared" si="157"/>
        <v>0</v>
      </c>
      <c r="DH479">
        <f t="shared" si="158"/>
        <v>0</v>
      </c>
      <c r="DI479">
        <f t="shared" ref="DI479:DI542" si="160">ROUND(ROUND(AH479,2)*CX479,2)</f>
        <v>0</v>
      </c>
      <c r="DJ479">
        <f>DF479</f>
        <v>6.13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ROW(Source!A821)</f>
        <v>821</v>
      </c>
      <c r="B480">
        <v>56661434</v>
      </c>
      <c r="C480">
        <v>56663959</v>
      </c>
      <c r="D480">
        <v>54747402</v>
      </c>
      <c r="E480">
        <v>1</v>
      </c>
      <c r="F480">
        <v>1</v>
      </c>
      <c r="G480">
        <v>1081</v>
      </c>
      <c r="H480">
        <v>3</v>
      </c>
      <c r="I480" t="s">
        <v>1393</v>
      </c>
      <c r="J480" t="s">
        <v>1394</v>
      </c>
      <c r="K480" t="s">
        <v>1395</v>
      </c>
      <c r="L480">
        <v>1354</v>
      </c>
      <c r="N480">
        <v>1010</v>
      </c>
      <c r="O480" t="s">
        <v>398</v>
      </c>
      <c r="P480" t="s">
        <v>398</v>
      </c>
      <c r="Q480">
        <v>1</v>
      </c>
      <c r="W480">
        <v>0</v>
      </c>
      <c r="X480">
        <v>451408244</v>
      </c>
      <c r="Y480">
        <f>(((AT480*1)*1)*1)</f>
        <v>7.0000000000000007E-2</v>
      </c>
      <c r="AA480">
        <v>7.74</v>
      </c>
      <c r="AB480">
        <v>0</v>
      </c>
      <c r="AC480">
        <v>0</v>
      </c>
      <c r="AD480">
        <v>0</v>
      </c>
      <c r="AE480">
        <v>7.74</v>
      </c>
      <c r="AF480">
        <v>0</v>
      </c>
      <c r="AG480">
        <v>0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-2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7.0000000000000007E-2</v>
      </c>
      <c r="AU480" t="s">
        <v>105</v>
      </c>
      <c r="AV480">
        <v>0</v>
      </c>
      <c r="AW480">
        <v>2</v>
      </c>
      <c r="AX480">
        <v>56663976</v>
      </c>
      <c r="AY480">
        <v>1</v>
      </c>
      <c r="AZ480">
        <v>0</v>
      </c>
      <c r="BA480">
        <v>618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ROUND(Y480*Source!I821,9)</f>
        <v>9.7999999999999997E-3</v>
      </c>
      <c r="CY480">
        <f>AA480</f>
        <v>7.74</v>
      </c>
      <c r="CZ480">
        <f>AE480</f>
        <v>7.74</v>
      </c>
      <c r="DA480">
        <f>AI480</f>
        <v>1</v>
      </c>
      <c r="DB480">
        <f>ROUND((((ROUND(AT480*CZ480,2)*1)*1)*1),6)</f>
        <v>0.54</v>
      </c>
      <c r="DC480">
        <f>ROUND((((ROUND(AT480*AG480,2)*1)*1)*1),6)</f>
        <v>0</v>
      </c>
      <c r="DD480" t="s">
        <v>3</v>
      </c>
      <c r="DE480" t="s">
        <v>3</v>
      </c>
      <c r="DF480">
        <f t="shared" si="159"/>
        <v>0.08</v>
      </c>
      <c r="DG480">
        <f t="shared" si="157"/>
        <v>0</v>
      </c>
      <c r="DH480">
        <f t="shared" si="158"/>
        <v>0</v>
      </c>
      <c r="DI480">
        <f t="shared" si="160"/>
        <v>0</v>
      </c>
      <c r="DJ480">
        <f>DF480</f>
        <v>0.08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ROW(Source!A821)</f>
        <v>821</v>
      </c>
      <c r="B481">
        <v>56661434</v>
      </c>
      <c r="C481">
        <v>56663959</v>
      </c>
      <c r="D481">
        <v>54747352</v>
      </c>
      <c r="E481">
        <v>1</v>
      </c>
      <c r="F481">
        <v>1</v>
      </c>
      <c r="G481">
        <v>1081</v>
      </c>
      <c r="H481">
        <v>3</v>
      </c>
      <c r="I481" t="s">
        <v>1384</v>
      </c>
      <c r="J481" t="s">
        <v>1385</v>
      </c>
      <c r="K481" t="s">
        <v>1386</v>
      </c>
      <c r="L481">
        <v>1354</v>
      </c>
      <c r="N481">
        <v>1010</v>
      </c>
      <c r="O481" t="s">
        <v>398</v>
      </c>
      <c r="P481" t="s">
        <v>398</v>
      </c>
      <c r="Q481">
        <v>1</v>
      </c>
      <c r="W481">
        <v>0</v>
      </c>
      <c r="X481">
        <v>-1452932200</v>
      </c>
      <c r="Y481">
        <f>(((AT481*1)*1)*1)</f>
        <v>14.01</v>
      </c>
      <c r="AA481">
        <v>4.3600000000000003</v>
      </c>
      <c r="AB481">
        <v>0</v>
      </c>
      <c r="AC481">
        <v>0</v>
      </c>
      <c r="AD481">
        <v>0</v>
      </c>
      <c r="AE481">
        <v>4.3600000000000003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1</v>
      </c>
      <c r="AL481">
        <v>1</v>
      </c>
      <c r="AM481">
        <v>-2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14.01</v>
      </c>
      <c r="AU481" t="s">
        <v>105</v>
      </c>
      <c r="AV481">
        <v>0</v>
      </c>
      <c r="AW481">
        <v>2</v>
      </c>
      <c r="AX481">
        <v>56663977</v>
      </c>
      <c r="AY481">
        <v>1</v>
      </c>
      <c r="AZ481">
        <v>0</v>
      </c>
      <c r="BA481">
        <v>619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ROUND(Y481*Source!I821,9)</f>
        <v>1.9614</v>
      </c>
      <c r="CY481">
        <f>AA481</f>
        <v>4.3600000000000003</v>
      </c>
      <c r="CZ481">
        <f>AE481</f>
        <v>4.3600000000000003</v>
      </c>
      <c r="DA481">
        <f>AI481</f>
        <v>1</v>
      </c>
      <c r="DB481">
        <f>ROUND((((ROUND(AT481*CZ481,2)*1)*1)*1),6)</f>
        <v>61.08</v>
      </c>
      <c r="DC481">
        <f>ROUND((((ROUND(AT481*AG481,2)*1)*1)*1),6)</f>
        <v>0</v>
      </c>
      <c r="DD481" t="s">
        <v>3</v>
      </c>
      <c r="DE481" t="s">
        <v>3</v>
      </c>
      <c r="DF481">
        <f t="shared" si="159"/>
        <v>8.5500000000000007</v>
      </c>
      <c r="DG481">
        <f t="shared" si="157"/>
        <v>0</v>
      </c>
      <c r="DH481">
        <f t="shared" si="158"/>
        <v>0</v>
      </c>
      <c r="DI481">
        <f t="shared" si="160"/>
        <v>0</v>
      </c>
      <c r="DJ481">
        <f>DF481</f>
        <v>8.5500000000000007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ROW(Source!A822)</f>
        <v>822</v>
      </c>
      <c r="B482">
        <v>56661436</v>
      </c>
      <c r="C482">
        <v>56663959</v>
      </c>
      <c r="D482">
        <v>54702434</v>
      </c>
      <c r="E482">
        <v>1081</v>
      </c>
      <c r="F482">
        <v>1</v>
      </c>
      <c r="G482">
        <v>1081</v>
      </c>
      <c r="H482">
        <v>1</v>
      </c>
      <c r="I482" t="s">
        <v>1317</v>
      </c>
      <c r="J482" t="s">
        <v>3</v>
      </c>
      <c r="K482" t="s">
        <v>1318</v>
      </c>
      <c r="L482">
        <v>1191</v>
      </c>
      <c r="N482">
        <v>1013</v>
      </c>
      <c r="O482" t="s">
        <v>1319</v>
      </c>
      <c r="P482" t="s">
        <v>1319</v>
      </c>
      <c r="Q482">
        <v>1</v>
      </c>
      <c r="W482">
        <v>0</v>
      </c>
      <c r="X482">
        <v>476480486</v>
      </c>
      <c r="Y482">
        <f>(((AT482*1.2)*1.15)*1.05)</f>
        <v>92.967839999999981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1</v>
      </c>
      <c r="AL482">
        <v>1</v>
      </c>
      <c r="AM482">
        <v>5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64.16</v>
      </c>
      <c r="AU482" t="s">
        <v>33</v>
      </c>
      <c r="AV482">
        <v>1</v>
      </c>
      <c r="AW482">
        <v>2</v>
      </c>
      <c r="AX482">
        <v>56663969</v>
      </c>
      <c r="AY482">
        <v>1</v>
      </c>
      <c r="AZ482">
        <v>0</v>
      </c>
      <c r="BA482">
        <v>626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U482">
        <f>ROUND(AT482*Source!I822*AH482*AL482,2)</f>
        <v>0</v>
      </c>
      <c r="CV482">
        <f>ROUND(Y482*Source!I822,9)</f>
        <v>13.0154976</v>
      </c>
      <c r="CW482">
        <v>0</v>
      </c>
      <c r="CX482">
        <f>ROUND(Y482*Source!I822,9)</f>
        <v>13.0154976</v>
      </c>
      <c r="CY482">
        <f>AD482</f>
        <v>0</v>
      </c>
      <c r="CZ482">
        <f>AH482</f>
        <v>0</v>
      </c>
      <c r="DA482">
        <f>AL482</f>
        <v>1</v>
      </c>
      <c r="DB482">
        <f>ROUND((((ROUND(AT482*CZ482,2)*1.2)*1.15)*1.05),6)</f>
        <v>0</v>
      </c>
      <c r="DC482">
        <f>ROUND((((ROUND(AT482*AG482,2)*1.2)*1.15)*1.05),6)</f>
        <v>0</v>
      </c>
      <c r="DD482" t="s">
        <v>3</v>
      </c>
      <c r="DE482" t="s">
        <v>3</v>
      </c>
      <c r="DF482">
        <f t="shared" si="159"/>
        <v>0</v>
      </c>
      <c r="DG482">
        <f t="shared" si="157"/>
        <v>0</v>
      </c>
      <c r="DH482">
        <f t="shared" si="158"/>
        <v>0</v>
      </c>
      <c r="DI482">
        <f t="shared" si="160"/>
        <v>0</v>
      </c>
      <c r="DJ482">
        <f>DI482</f>
        <v>0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ROW(Source!A822)</f>
        <v>822</v>
      </c>
      <c r="B483">
        <v>56661436</v>
      </c>
      <c r="C483">
        <v>56663959</v>
      </c>
      <c r="D483">
        <v>54768339</v>
      </c>
      <c r="E483">
        <v>1</v>
      </c>
      <c r="F483">
        <v>1</v>
      </c>
      <c r="G483">
        <v>1081</v>
      </c>
      <c r="H483">
        <v>2</v>
      </c>
      <c r="I483" t="s">
        <v>1324</v>
      </c>
      <c r="J483" t="s">
        <v>1325</v>
      </c>
      <c r="K483" t="s">
        <v>1326</v>
      </c>
      <c r="L483">
        <v>1368</v>
      </c>
      <c r="N483">
        <v>1011</v>
      </c>
      <c r="O483" t="s">
        <v>1323</v>
      </c>
      <c r="P483" t="s">
        <v>1323</v>
      </c>
      <c r="Q483">
        <v>1</v>
      </c>
      <c r="W483">
        <v>0</v>
      </c>
      <c r="X483">
        <v>874612079</v>
      </c>
      <c r="Y483">
        <f>(((AT483*1.2)*1.25)*1.05)</f>
        <v>0.72450000000000014</v>
      </c>
      <c r="AA483">
        <v>0</v>
      </c>
      <c r="AB483">
        <v>1513.56</v>
      </c>
      <c r="AC483">
        <v>758.78</v>
      </c>
      <c r="AD483">
        <v>0</v>
      </c>
      <c r="AE483">
        <v>0</v>
      </c>
      <c r="AF483">
        <v>83.1</v>
      </c>
      <c r="AG483">
        <v>12.62</v>
      </c>
      <c r="AH483">
        <v>0</v>
      </c>
      <c r="AI483">
        <v>1</v>
      </c>
      <c r="AJ483">
        <v>17.07</v>
      </c>
      <c r="AK483">
        <v>56.35</v>
      </c>
      <c r="AL483">
        <v>1</v>
      </c>
      <c r="AM483">
        <v>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0.46</v>
      </c>
      <c r="AU483" t="s">
        <v>32</v>
      </c>
      <c r="AV483">
        <v>0</v>
      </c>
      <c r="AW483">
        <v>2</v>
      </c>
      <c r="AX483">
        <v>56663970</v>
      </c>
      <c r="AY483">
        <v>1</v>
      </c>
      <c r="AZ483">
        <v>0</v>
      </c>
      <c r="BA483">
        <v>627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f>ROUND(Y483*Source!I822*DO483,9)</f>
        <v>1.2800465999999999</v>
      </c>
      <c r="CX483">
        <f>ROUND(Y483*Source!I822,9)</f>
        <v>0.10143000000000001</v>
      </c>
      <c r="CY483">
        <f>AB483</f>
        <v>1513.56</v>
      </c>
      <c r="CZ483">
        <f>AF483</f>
        <v>83.1</v>
      </c>
      <c r="DA483">
        <f>AJ483</f>
        <v>17.07</v>
      </c>
      <c r="DB483">
        <f>ROUND((((ROUND(AT483*CZ483,2)*1.2)*1.25)*1.05),6)</f>
        <v>60.212249999999997</v>
      </c>
      <c r="DC483">
        <f>ROUND((((ROUND(AT483*AG483,2)*1.2)*1.25)*1.05),6)</f>
        <v>9.1507500000000004</v>
      </c>
      <c r="DD483" t="s">
        <v>3</v>
      </c>
      <c r="DE483" t="s">
        <v>3</v>
      </c>
      <c r="DF483">
        <f t="shared" si="159"/>
        <v>0</v>
      </c>
      <c r="DG483">
        <f>ROUND(ROUND(AF483*AJ483,2)*CX483,2)</f>
        <v>143.88</v>
      </c>
      <c r="DH483">
        <f>ROUND(ROUND(AG483*AK483,2)*CX483,2)</f>
        <v>72.13</v>
      </c>
      <c r="DI483">
        <f t="shared" si="160"/>
        <v>0</v>
      </c>
      <c r="DJ483">
        <f>DG483</f>
        <v>143.88</v>
      </c>
      <c r="DK483">
        <v>0</v>
      </c>
      <c r="DL483" t="s">
        <v>1327</v>
      </c>
      <c r="DM483">
        <v>0</v>
      </c>
      <c r="DN483" t="s">
        <v>1319</v>
      </c>
      <c r="DO483">
        <v>12.62</v>
      </c>
    </row>
    <row r="484" spans="1:119" x14ac:dyDescent="0.2">
      <c r="A484">
        <f>ROW(Source!A822)</f>
        <v>822</v>
      </c>
      <c r="B484">
        <v>56661436</v>
      </c>
      <c r="C484">
        <v>56663959</v>
      </c>
      <c r="D484">
        <v>54768393</v>
      </c>
      <c r="E484">
        <v>1</v>
      </c>
      <c r="F484">
        <v>1</v>
      </c>
      <c r="G484">
        <v>1081</v>
      </c>
      <c r="H484">
        <v>2</v>
      </c>
      <c r="I484" t="s">
        <v>1387</v>
      </c>
      <c r="J484" t="s">
        <v>1388</v>
      </c>
      <c r="K484" t="s">
        <v>1389</v>
      </c>
      <c r="L484">
        <v>1368</v>
      </c>
      <c r="N484">
        <v>1011</v>
      </c>
      <c r="O484" t="s">
        <v>1323</v>
      </c>
      <c r="P484" t="s">
        <v>1323</v>
      </c>
      <c r="Q484">
        <v>1</v>
      </c>
      <c r="W484">
        <v>0</v>
      </c>
      <c r="X484">
        <v>-1895752648</v>
      </c>
      <c r="Y484">
        <f>(((AT484*1.2)*1.25)*1.05)</f>
        <v>0.85050000000000014</v>
      </c>
      <c r="AA484">
        <v>0</v>
      </c>
      <c r="AB484">
        <v>7.85</v>
      </c>
      <c r="AC484">
        <v>0</v>
      </c>
      <c r="AD484">
        <v>0</v>
      </c>
      <c r="AE484">
        <v>0</v>
      </c>
      <c r="AF484">
        <v>0.77</v>
      </c>
      <c r="AG484">
        <v>0</v>
      </c>
      <c r="AH484">
        <v>0</v>
      </c>
      <c r="AI484">
        <v>1</v>
      </c>
      <c r="AJ484">
        <v>9.56</v>
      </c>
      <c r="AK484">
        <v>1</v>
      </c>
      <c r="AL484">
        <v>1</v>
      </c>
      <c r="AM484">
        <v>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0.54</v>
      </c>
      <c r="AU484" t="s">
        <v>32</v>
      </c>
      <c r="AV484">
        <v>0</v>
      </c>
      <c r="AW484">
        <v>2</v>
      </c>
      <c r="AX484">
        <v>56663972</v>
      </c>
      <c r="AY484">
        <v>1</v>
      </c>
      <c r="AZ484">
        <v>0</v>
      </c>
      <c r="BA484">
        <v>628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ROUND(Y484*Source!I822*DO484,9)</f>
        <v>0</v>
      </c>
      <c r="CX484">
        <f>ROUND(Y484*Source!I822,9)</f>
        <v>0.11907</v>
      </c>
      <c r="CY484">
        <f>AB484</f>
        <v>7.85</v>
      </c>
      <c r="CZ484">
        <f>AF484</f>
        <v>0.77</v>
      </c>
      <c r="DA484">
        <f>AJ484</f>
        <v>9.56</v>
      </c>
      <c r="DB484">
        <f>ROUND((((ROUND(AT484*CZ484,2)*1.2)*1.25)*1.05),6)</f>
        <v>0.66149999999999998</v>
      </c>
      <c r="DC484">
        <f>ROUND((((ROUND(AT484*AG484,2)*1.2)*1.25)*1.05),6)</f>
        <v>0</v>
      </c>
      <c r="DD484" t="s">
        <v>3</v>
      </c>
      <c r="DE484" t="s">
        <v>3</v>
      </c>
      <c r="DF484">
        <f t="shared" si="159"/>
        <v>0</v>
      </c>
      <c r="DG484">
        <f>ROUND(ROUND(AF484*AJ484,2)*CX484,2)</f>
        <v>0.88</v>
      </c>
      <c r="DH484">
        <f>ROUND(ROUND(AG484,2)*CX484,2)</f>
        <v>0</v>
      </c>
      <c r="DI484">
        <f t="shared" si="160"/>
        <v>0</v>
      </c>
      <c r="DJ484">
        <f>DG484</f>
        <v>0.88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ROW(Source!A822)</f>
        <v>822</v>
      </c>
      <c r="B485">
        <v>56661436</v>
      </c>
      <c r="C485">
        <v>56663959</v>
      </c>
      <c r="D485">
        <v>54768400</v>
      </c>
      <c r="E485">
        <v>1</v>
      </c>
      <c r="F485">
        <v>1</v>
      </c>
      <c r="G485">
        <v>1081</v>
      </c>
      <c r="H485">
        <v>2</v>
      </c>
      <c r="I485" t="s">
        <v>1365</v>
      </c>
      <c r="J485" t="s">
        <v>1366</v>
      </c>
      <c r="K485" t="s">
        <v>1367</v>
      </c>
      <c r="L485">
        <v>1368</v>
      </c>
      <c r="N485">
        <v>1011</v>
      </c>
      <c r="O485" t="s">
        <v>1323</v>
      </c>
      <c r="P485" t="s">
        <v>1323</v>
      </c>
      <c r="Q485">
        <v>1</v>
      </c>
      <c r="W485">
        <v>0</v>
      </c>
      <c r="X485">
        <v>-1412866184</v>
      </c>
      <c r="Y485">
        <f>(((AT485*1.2)*1.25)*1.05)</f>
        <v>4.1107499999999995</v>
      </c>
      <c r="AA485">
        <v>0</v>
      </c>
      <c r="AB485">
        <v>4.41</v>
      </c>
      <c r="AC485">
        <v>0</v>
      </c>
      <c r="AD485">
        <v>0</v>
      </c>
      <c r="AE485">
        <v>0</v>
      </c>
      <c r="AF485">
        <v>0.42</v>
      </c>
      <c r="AG485">
        <v>0</v>
      </c>
      <c r="AH485">
        <v>0</v>
      </c>
      <c r="AI485">
        <v>1</v>
      </c>
      <c r="AJ485">
        <v>9.83</v>
      </c>
      <c r="AK485">
        <v>1</v>
      </c>
      <c r="AL485">
        <v>1</v>
      </c>
      <c r="AM485">
        <v>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2.61</v>
      </c>
      <c r="AU485" t="s">
        <v>32</v>
      </c>
      <c r="AV485">
        <v>0</v>
      </c>
      <c r="AW485">
        <v>2</v>
      </c>
      <c r="AX485">
        <v>56663973</v>
      </c>
      <c r="AY485">
        <v>1</v>
      </c>
      <c r="AZ485">
        <v>0</v>
      </c>
      <c r="BA485">
        <v>629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ROUND(Y485*Source!I822*DO485,9)</f>
        <v>0</v>
      </c>
      <c r="CX485">
        <f>ROUND(Y485*Source!I822,9)</f>
        <v>0.57550500000000004</v>
      </c>
      <c r="CY485">
        <f>AB485</f>
        <v>4.41</v>
      </c>
      <c r="CZ485">
        <f>AF485</f>
        <v>0.42</v>
      </c>
      <c r="DA485">
        <f>AJ485</f>
        <v>9.83</v>
      </c>
      <c r="DB485">
        <f>ROUND((((ROUND(AT485*CZ485,2)*1.2)*1.25)*1.05),6)</f>
        <v>1.7324999999999999</v>
      </c>
      <c r="DC485">
        <f>ROUND((((ROUND(AT485*AG485,2)*1.2)*1.25)*1.05),6)</f>
        <v>0</v>
      </c>
      <c r="DD485" t="s">
        <v>3</v>
      </c>
      <c r="DE485" t="s">
        <v>3</v>
      </c>
      <c r="DF485">
        <f t="shared" si="159"/>
        <v>0</v>
      </c>
      <c r="DG485">
        <f>ROUND(ROUND(AF485*AJ485,2)*CX485,2)</f>
        <v>2.38</v>
      </c>
      <c r="DH485">
        <f>ROUND(ROUND(AG485,2)*CX485,2)</f>
        <v>0</v>
      </c>
      <c r="DI485">
        <f t="shared" si="160"/>
        <v>0</v>
      </c>
      <c r="DJ485">
        <f>DG485</f>
        <v>2.38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">
      <c r="A486">
        <f>ROW(Source!A822)</f>
        <v>822</v>
      </c>
      <c r="B486">
        <v>56661436</v>
      </c>
      <c r="C486">
        <v>56663959</v>
      </c>
      <c r="D486">
        <v>54768426</v>
      </c>
      <c r="E486">
        <v>1</v>
      </c>
      <c r="F486">
        <v>1</v>
      </c>
      <c r="G486">
        <v>1081</v>
      </c>
      <c r="H486">
        <v>2</v>
      </c>
      <c r="I486" t="s">
        <v>1368</v>
      </c>
      <c r="J486" t="s">
        <v>1369</v>
      </c>
      <c r="K486" t="s">
        <v>1370</v>
      </c>
      <c r="L486">
        <v>1368</v>
      </c>
      <c r="N486">
        <v>1011</v>
      </c>
      <c r="O486" t="s">
        <v>1323</v>
      </c>
      <c r="P486" t="s">
        <v>1323</v>
      </c>
      <c r="Q486">
        <v>1</v>
      </c>
      <c r="W486">
        <v>0</v>
      </c>
      <c r="X486">
        <v>-643591644</v>
      </c>
      <c r="Y486">
        <f>(((AT486*1.2)*1.25)*1.05)</f>
        <v>12.710249999999998</v>
      </c>
      <c r="AA486">
        <v>0</v>
      </c>
      <c r="AB486">
        <v>4.84</v>
      </c>
      <c r="AC486">
        <v>0</v>
      </c>
      <c r="AD486">
        <v>0</v>
      </c>
      <c r="AE486">
        <v>0</v>
      </c>
      <c r="AF486">
        <v>0.47</v>
      </c>
      <c r="AG486">
        <v>0</v>
      </c>
      <c r="AH486">
        <v>0</v>
      </c>
      <c r="AI486">
        <v>1</v>
      </c>
      <c r="AJ486">
        <v>9.66</v>
      </c>
      <c r="AK486">
        <v>1</v>
      </c>
      <c r="AL486">
        <v>1</v>
      </c>
      <c r="AM486">
        <v>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8.07</v>
      </c>
      <c r="AU486" t="s">
        <v>32</v>
      </c>
      <c r="AV486">
        <v>0</v>
      </c>
      <c r="AW486">
        <v>2</v>
      </c>
      <c r="AX486">
        <v>56663974</v>
      </c>
      <c r="AY486">
        <v>1</v>
      </c>
      <c r="AZ486">
        <v>0</v>
      </c>
      <c r="BA486">
        <v>630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ROUND(Y486*Source!I822*DO486,9)</f>
        <v>0</v>
      </c>
      <c r="CX486">
        <f>ROUND(Y486*Source!I822,9)</f>
        <v>1.7794350000000001</v>
      </c>
      <c r="CY486">
        <f>AB486</f>
        <v>4.84</v>
      </c>
      <c r="CZ486">
        <f>AF486</f>
        <v>0.47</v>
      </c>
      <c r="DA486">
        <f>AJ486</f>
        <v>9.66</v>
      </c>
      <c r="DB486">
        <f>ROUND((((ROUND(AT486*CZ486,2)*1.2)*1.25)*1.05),6)</f>
        <v>5.9692499999999997</v>
      </c>
      <c r="DC486">
        <f>ROUND((((ROUND(AT486*AG486,2)*1.2)*1.25)*1.05),6)</f>
        <v>0</v>
      </c>
      <c r="DD486" t="s">
        <v>3</v>
      </c>
      <c r="DE486" t="s">
        <v>3</v>
      </c>
      <c r="DF486">
        <f t="shared" si="159"/>
        <v>0</v>
      </c>
      <c r="DG486">
        <f>ROUND(ROUND(AF486*AJ486,2)*CX486,2)</f>
        <v>8.08</v>
      </c>
      <c r="DH486">
        <f>ROUND(ROUND(AG486,2)*CX486,2)</f>
        <v>0</v>
      </c>
      <c r="DI486">
        <f t="shared" si="160"/>
        <v>0</v>
      </c>
      <c r="DJ486">
        <f>DG486</f>
        <v>8.08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">
      <c r="A487">
        <f>ROW(Source!A822)</f>
        <v>822</v>
      </c>
      <c r="B487">
        <v>56661436</v>
      </c>
      <c r="C487">
        <v>56663959</v>
      </c>
      <c r="D487">
        <v>54767573</v>
      </c>
      <c r="E487">
        <v>1</v>
      </c>
      <c r="F487">
        <v>1</v>
      </c>
      <c r="G487">
        <v>1081</v>
      </c>
      <c r="H487">
        <v>2</v>
      </c>
      <c r="I487" t="s">
        <v>1328</v>
      </c>
      <c r="J487" t="s">
        <v>1329</v>
      </c>
      <c r="K487" t="s">
        <v>1330</v>
      </c>
      <c r="L487">
        <v>1368</v>
      </c>
      <c r="N487">
        <v>1011</v>
      </c>
      <c r="O487" t="s">
        <v>1323</v>
      </c>
      <c r="P487" t="s">
        <v>1323</v>
      </c>
      <c r="Q487">
        <v>1</v>
      </c>
      <c r="W487">
        <v>0</v>
      </c>
      <c r="X487">
        <v>-44940208</v>
      </c>
      <c r="Y487">
        <f>(((AT487*1.2)*1.25)*1.05)</f>
        <v>0.7087500000000001</v>
      </c>
      <c r="AA487">
        <v>0</v>
      </c>
      <c r="AB487">
        <v>2758.65</v>
      </c>
      <c r="AC487">
        <v>1017.92</v>
      </c>
      <c r="AD487">
        <v>0</v>
      </c>
      <c r="AE487">
        <v>0</v>
      </c>
      <c r="AF487">
        <v>179.17</v>
      </c>
      <c r="AG487">
        <v>16.93</v>
      </c>
      <c r="AH487">
        <v>0</v>
      </c>
      <c r="AI487">
        <v>1</v>
      </c>
      <c r="AJ487">
        <v>14.43</v>
      </c>
      <c r="AK487">
        <v>56.35</v>
      </c>
      <c r="AL487">
        <v>1</v>
      </c>
      <c r="AM487">
        <v>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0.45</v>
      </c>
      <c r="AU487" t="s">
        <v>32</v>
      </c>
      <c r="AV487">
        <v>0</v>
      </c>
      <c r="AW487">
        <v>2</v>
      </c>
      <c r="AX487">
        <v>56663971</v>
      </c>
      <c r="AY487">
        <v>1</v>
      </c>
      <c r="AZ487">
        <v>0</v>
      </c>
      <c r="BA487">
        <v>631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f>ROUND(Y487*Source!I822*DO487,9)</f>
        <v>1.6798792499999999</v>
      </c>
      <c r="CX487">
        <f>ROUND(Y487*Source!I822,9)</f>
        <v>9.9224999999999994E-2</v>
      </c>
      <c r="CY487">
        <f>AB487</f>
        <v>2758.65</v>
      </c>
      <c r="CZ487">
        <f>AF487</f>
        <v>179.17</v>
      </c>
      <c r="DA487">
        <f>AJ487</f>
        <v>14.43</v>
      </c>
      <c r="DB487">
        <f>ROUND((((ROUND(AT487*CZ487,2)*1.2)*1.25)*1.05),6)</f>
        <v>126.99225</v>
      </c>
      <c r="DC487">
        <f>ROUND((((ROUND(AT487*AG487,2)*1.2)*1.25)*1.05),6)</f>
        <v>12.0015</v>
      </c>
      <c r="DD487" t="s">
        <v>3</v>
      </c>
      <c r="DE487" t="s">
        <v>3</v>
      </c>
      <c r="DF487">
        <f t="shared" si="159"/>
        <v>0</v>
      </c>
      <c r="DG487">
        <f>ROUND(ROUND(AF487*AJ487,2)*CX487,2)</f>
        <v>256.54000000000002</v>
      </c>
      <c r="DH487">
        <f>ROUND(ROUND(AG487*AK487,2)*CX487,2)</f>
        <v>94.66</v>
      </c>
      <c r="DI487">
        <f t="shared" si="160"/>
        <v>0</v>
      </c>
      <c r="DJ487">
        <f>DG487</f>
        <v>256.54000000000002</v>
      </c>
      <c r="DK487">
        <v>0</v>
      </c>
      <c r="DL487" t="s">
        <v>1327</v>
      </c>
      <c r="DM487">
        <v>0</v>
      </c>
      <c r="DN487" t="s">
        <v>1319</v>
      </c>
      <c r="DO487">
        <v>16.93</v>
      </c>
    </row>
    <row r="488" spans="1:119" x14ac:dyDescent="0.2">
      <c r="A488">
        <f>ROW(Source!A822)</f>
        <v>822</v>
      </c>
      <c r="B488">
        <v>56661436</v>
      </c>
      <c r="C488">
        <v>56663959</v>
      </c>
      <c r="D488">
        <v>54738788</v>
      </c>
      <c r="E488">
        <v>1</v>
      </c>
      <c r="F488">
        <v>1</v>
      </c>
      <c r="G488">
        <v>1081</v>
      </c>
      <c r="H488">
        <v>3</v>
      </c>
      <c r="I488" t="s">
        <v>1390</v>
      </c>
      <c r="J488" t="s">
        <v>1391</v>
      </c>
      <c r="K488" t="s">
        <v>1392</v>
      </c>
      <c r="L488">
        <v>1296</v>
      </c>
      <c r="N488">
        <v>1002</v>
      </c>
      <c r="O488" t="s">
        <v>678</v>
      </c>
      <c r="P488" t="s">
        <v>678</v>
      </c>
      <c r="Q488">
        <v>1</v>
      </c>
      <c r="W488">
        <v>0</v>
      </c>
      <c r="X488">
        <v>1977302506</v>
      </c>
      <c r="Y488">
        <f>(((AT488*1)*1)*1)</f>
        <v>0.52</v>
      </c>
      <c r="AA488">
        <v>410.94</v>
      </c>
      <c r="AB488">
        <v>0</v>
      </c>
      <c r="AC488">
        <v>0</v>
      </c>
      <c r="AD488">
        <v>0</v>
      </c>
      <c r="AE488">
        <v>84.21</v>
      </c>
      <c r="AF488">
        <v>0</v>
      </c>
      <c r="AG488">
        <v>0</v>
      </c>
      <c r="AH488">
        <v>0</v>
      </c>
      <c r="AI488">
        <v>4.88</v>
      </c>
      <c r="AJ488">
        <v>1</v>
      </c>
      <c r="AK488">
        <v>1</v>
      </c>
      <c r="AL488">
        <v>1</v>
      </c>
      <c r="AM488">
        <v>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0.52</v>
      </c>
      <c r="AU488" t="s">
        <v>105</v>
      </c>
      <c r="AV488">
        <v>0</v>
      </c>
      <c r="AW488">
        <v>2</v>
      </c>
      <c r="AX488">
        <v>56663975</v>
      </c>
      <c r="AY488">
        <v>1</v>
      </c>
      <c r="AZ488">
        <v>0</v>
      </c>
      <c r="BA488">
        <v>632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ROUND(Y488*Source!I822,9)</f>
        <v>7.2800000000000004E-2</v>
      </c>
      <c r="CY488">
        <f>AA488</f>
        <v>410.94</v>
      </c>
      <c r="CZ488">
        <f>AE488</f>
        <v>84.21</v>
      </c>
      <c r="DA488">
        <f>AI488</f>
        <v>4.88</v>
      </c>
      <c r="DB488">
        <f>ROUND((((ROUND(AT488*CZ488,2)*1)*1)*1),6)</f>
        <v>43.79</v>
      </c>
      <c r="DC488">
        <f>ROUND((((ROUND(AT488*AG488,2)*1)*1)*1),6)</f>
        <v>0</v>
      </c>
      <c r="DD488" t="s">
        <v>3</v>
      </c>
      <c r="DE488" t="s">
        <v>3</v>
      </c>
      <c r="DF488">
        <f>ROUND(ROUND(AE488*AI488,2)*CX488,2)</f>
        <v>29.92</v>
      </c>
      <c r="DG488">
        <f t="shared" ref="DG488:DG500" si="161">ROUND(ROUND(AF488,2)*CX488,2)</f>
        <v>0</v>
      </c>
      <c r="DH488">
        <f t="shared" ref="DH488:DH500" si="162">ROUND(ROUND(AG488,2)*CX488,2)</f>
        <v>0</v>
      </c>
      <c r="DI488">
        <f t="shared" si="160"/>
        <v>0</v>
      </c>
      <c r="DJ488">
        <f>DF488</f>
        <v>29.92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ROW(Source!A822)</f>
        <v>822</v>
      </c>
      <c r="B489">
        <v>56661436</v>
      </c>
      <c r="C489">
        <v>56663959</v>
      </c>
      <c r="D489">
        <v>54747402</v>
      </c>
      <c r="E489">
        <v>1</v>
      </c>
      <c r="F489">
        <v>1</v>
      </c>
      <c r="G489">
        <v>1081</v>
      </c>
      <c r="H489">
        <v>3</v>
      </c>
      <c r="I489" t="s">
        <v>1393</v>
      </c>
      <c r="J489" t="s">
        <v>1394</v>
      </c>
      <c r="K489" t="s">
        <v>1395</v>
      </c>
      <c r="L489">
        <v>1354</v>
      </c>
      <c r="N489">
        <v>1010</v>
      </c>
      <c r="O489" t="s">
        <v>398</v>
      </c>
      <c r="P489" t="s">
        <v>398</v>
      </c>
      <c r="Q489">
        <v>1</v>
      </c>
      <c r="W489">
        <v>0</v>
      </c>
      <c r="X489">
        <v>451408244</v>
      </c>
      <c r="Y489">
        <f>(((AT489*1)*1)*1)</f>
        <v>7.0000000000000007E-2</v>
      </c>
      <c r="AA489">
        <v>152.94</v>
      </c>
      <c r="AB489">
        <v>0</v>
      </c>
      <c r="AC489">
        <v>0</v>
      </c>
      <c r="AD489">
        <v>0</v>
      </c>
      <c r="AE489">
        <v>7.74</v>
      </c>
      <c r="AF489">
        <v>0</v>
      </c>
      <c r="AG489">
        <v>0</v>
      </c>
      <c r="AH489">
        <v>0</v>
      </c>
      <c r="AI489">
        <v>19.760000000000002</v>
      </c>
      <c r="AJ489">
        <v>1</v>
      </c>
      <c r="AK489">
        <v>1</v>
      </c>
      <c r="AL489">
        <v>1</v>
      </c>
      <c r="AM489">
        <v>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7.0000000000000007E-2</v>
      </c>
      <c r="AU489" t="s">
        <v>105</v>
      </c>
      <c r="AV489">
        <v>0</v>
      </c>
      <c r="AW489">
        <v>2</v>
      </c>
      <c r="AX489">
        <v>56663976</v>
      </c>
      <c r="AY489">
        <v>1</v>
      </c>
      <c r="AZ489">
        <v>0</v>
      </c>
      <c r="BA489">
        <v>633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ROUND(Y489*Source!I822,9)</f>
        <v>9.7999999999999997E-3</v>
      </c>
      <c r="CY489">
        <f>AA489</f>
        <v>152.94</v>
      </c>
      <c r="CZ489">
        <f>AE489</f>
        <v>7.74</v>
      </c>
      <c r="DA489">
        <f>AI489</f>
        <v>19.760000000000002</v>
      </c>
      <c r="DB489">
        <f>ROUND((((ROUND(AT489*CZ489,2)*1)*1)*1),6)</f>
        <v>0.54</v>
      </c>
      <c r="DC489">
        <f>ROUND((((ROUND(AT489*AG489,2)*1)*1)*1),6)</f>
        <v>0</v>
      </c>
      <c r="DD489" t="s">
        <v>3</v>
      </c>
      <c r="DE489" t="s">
        <v>3</v>
      </c>
      <c r="DF489">
        <f>ROUND(ROUND(AE489*AI489,2)*CX489,2)</f>
        <v>1.5</v>
      </c>
      <c r="DG489">
        <f t="shared" si="161"/>
        <v>0</v>
      </c>
      <c r="DH489">
        <f t="shared" si="162"/>
        <v>0</v>
      </c>
      <c r="DI489">
        <f t="shared" si="160"/>
        <v>0</v>
      </c>
      <c r="DJ489">
        <f>DF489</f>
        <v>1.5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ROW(Source!A822)</f>
        <v>822</v>
      </c>
      <c r="B490">
        <v>56661436</v>
      </c>
      <c r="C490">
        <v>56663959</v>
      </c>
      <c r="D490">
        <v>54747352</v>
      </c>
      <c r="E490">
        <v>1</v>
      </c>
      <c r="F490">
        <v>1</v>
      </c>
      <c r="G490">
        <v>1081</v>
      </c>
      <c r="H490">
        <v>3</v>
      </c>
      <c r="I490" t="s">
        <v>1384</v>
      </c>
      <c r="J490" t="s">
        <v>1385</v>
      </c>
      <c r="K490" t="s">
        <v>1386</v>
      </c>
      <c r="L490">
        <v>1354</v>
      </c>
      <c r="N490">
        <v>1010</v>
      </c>
      <c r="O490" t="s">
        <v>398</v>
      </c>
      <c r="P490" t="s">
        <v>398</v>
      </c>
      <c r="Q490">
        <v>1</v>
      </c>
      <c r="W490">
        <v>0</v>
      </c>
      <c r="X490">
        <v>-1452932200</v>
      </c>
      <c r="Y490">
        <f>(((AT490*1)*1)*1)</f>
        <v>14.01</v>
      </c>
      <c r="AA490">
        <v>13.39</v>
      </c>
      <c r="AB490">
        <v>0</v>
      </c>
      <c r="AC490">
        <v>0</v>
      </c>
      <c r="AD490">
        <v>0</v>
      </c>
      <c r="AE490">
        <v>4.3600000000000003</v>
      </c>
      <c r="AF490">
        <v>0</v>
      </c>
      <c r="AG490">
        <v>0</v>
      </c>
      <c r="AH490">
        <v>0</v>
      </c>
      <c r="AI490">
        <v>3.07</v>
      </c>
      <c r="AJ490">
        <v>1</v>
      </c>
      <c r="AK490">
        <v>1</v>
      </c>
      <c r="AL490">
        <v>1</v>
      </c>
      <c r="AM490">
        <v>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14.01</v>
      </c>
      <c r="AU490" t="s">
        <v>105</v>
      </c>
      <c r="AV490">
        <v>0</v>
      </c>
      <c r="AW490">
        <v>2</v>
      </c>
      <c r="AX490">
        <v>56663977</v>
      </c>
      <c r="AY490">
        <v>1</v>
      </c>
      <c r="AZ490">
        <v>0</v>
      </c>
      <c r="BA490">
        <v>634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ROUND(Y490*Source!I822,9)</f>
        <v>1.9614</v>
      </c>
      <c r="CY490">
        <f>AA490</f>
        <v>13.39</v>
      </c>
      <c r="CZ490">
        <f>AE490</f>
        <v>4.3600000000000003</v>
      </c>
      <c r="DA490">
        <f>AI490</f>
        <v>3.07</v>
      </c>
      <c r="DB490">
        <f>ROUND((((ROUND(AT490*CZ490,2)*1)*1)*1),6)</f>
        <v>61.08</v>
      </c>
      <c r="DC490">
        <f>ROUND((((ROUND(AT490*AG490,2)*1)*1)*1),6)</f>
        <v>0</v>
      </c>
      <c r="DD490" t="s">
        <v>3</v>
      </c>
      <c r="DE490" t="s">
        <v>3</v>
      </c>
      <c r="DF490">
        <f>ROUND(ROUND(AE490*AI490,2)*CX490,2)</f>
        <v>26.26</v>
      </c>
      <c r="DG490">
        <f t="shared" si="161"/>
        <v>0</v>
      </c>
      <c r="DH490">
        <f t="shared" si="162"/>
        <v>0</v>
      </c>
      <c r="DI490">
        <f t="shared" si="160"/>
        <v>0</v>
      </c>
      <c r="DJ490">
        <f>DF490</f>
        <v>26.26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ROW(Source!A825)</f>
        <v>825</v>
      </c>
      <c r="B491">
        <v>56661434</v>
      </c>
      <c r="C491">
        <v>56663985</v>
      </c>
      <c r="D491">
        <v>54702434</v>
      </c>
      <c r="E491">
        <v>1081</v>
      </c>
      <c r="F491">
        <v>1</v>
      </c>
      <c r="G491">
        <v>1081</v>
      </c>
      <c r="H491">
        <v>1</v>
      </c>
      <c r="I491" t="s">
        <v>1317</v>
      </c>
      <c r="J491" t="s">
        <v>3</v>
      </c>
      <c r="K491" t="s">
        <v>1318</v>
      </c>
      <c r="L491">
        <v>1191</v>
      </c>
      <c r="N491">
        <v>1013</v>
      </c>
      <c r="O491" t="s">
        <v>1319</v>
      </c>
      <c r="P491" t="s">
        <v>1319</v>
      </c>
      <c r="Q491">
        <v>1</v>
      </c>
      <c r="W491">
        <v>0</v>
      </c>
      <c r="X491">
        <v>476480486</v>
      </c>
      <c r="Y491">
        <f>(((AT491*1.2)*1.15)*1.05)</f>
        <v>63.132930000000002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43.57</v>
      </c>
      <c r="AU491" t="s">
        <v>33</v>
      </c>
      <c r="AV491">
        <v>1</v>
      </c>
      <c r="AW491">
        <v>2</v>
      </c>
      <c r="AX491">
        <v>56663995</v>
      </c>
      <c r="AY491">
        <v>1</v>
      </c>
      <c r="AZ491">
        <v>0</v>
      </c>
      <c r="BA491">
        <v>641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U491">
        <f>ROUND(AT491*Source!I825*AH491*AL491,2)</f>
        <v>0</v>
      </c>
      <c r="CV491">
        <f>ROUND(Y491*Source!I825,9)</f>
        <v>123.1092135</v>
      </c>
      <c r="CW491">
        <v>0</v>
      </c>
      <c r="CX491">
        <f>ROUND(Y491*Source!I825,9)</f>
        <v>123.1092135</v>
      </c>
      <c r="CY491">
        <f>AD491</f>
        <v>0</v>
      </c>
      <c r="CZ491">
        <f>AH491</f>
        <v>0</v>
      </c>
      <c r="DA491">
        <f>AL491</f>
        <v>1</v>
      </c>
      <c r="DB491">
        <f>ROUND((((ROUND(AT491*CZ491,2)*1.2)*1.15)*1.05),6)</f>
        <v>0</v>
      </c>
      <c r="DC491">
        <f>ROUND((((ROUND(AT491*AG491,2)*1.2)*1.15)*1.05),6)</f>
        <v>0</v>
      </c>
      <c r="DD491" t="s">
        <v>3</v>
      </c>
      <c r="DE491" t="s">
        <v>3</v>
      </c>
      <c r="DF491">
        <f t="shared" ref="DF491:DF505" si="163">ROUND(ROUND(AE491,2)*CX491,2)</f>
        <v>0</v>
      </c>
      <c r="DG491">
        <f t="shared" si="161"/>
        <v>0</v>
      </c>
      <c r="DH491">
        <f t="shared" si="162"/>
        <v>0</v>
      </c>
      <c r="DI491">
        <f t="shared" si="160"/>
        <v>0</v>
      </c>
      <c r="DJ491">
        <f>DI491</f>
        <v>0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ROW(Source!A825)</f>
        <v>825</v>
      </c>
      <c r="B492">
        <v>56661434</v>
      </c>
      <c r="C492">
        <v>56663985</v>
      </c>
      <c r="D492">
        <v>54768339</v>
      </c>
      <c r="E492">
        <v>1</v>
      </c>
      <c r="F492">
        <v>1</v>
      </c>
      <c r="G492">
        <v>1081</v>
      </c>
      <c r="H492">
        <v>2</v>
      </c>
      <c r="I492" t="s">
        <v>1324</v>
      </c>
      <c r="J492" t="s">
        <v>1325</v>
      </c>
      <c r="K492" t="s">
        <v>1326</v>
      </c>
      <c r="L492">
        <v>1368</v>
      </c>
      <c r="N492">
        <v>1011</v>
      </c>
      <c r="O492" t="s">
        <v>1323</v>
      </c>
      <c r="P492" t="s">
        <v>1323</v>
      </c>
      <c r="Q492">
        <v>1</v>
      </c>
      <c r="W492">
        <v>0</v>
      </c>
      <c r="X492">
        <v>874612079</v>
      </c>
      <c r="Y492">
        <f>(((AT492*1.2)*1.25)*1.05)</f>
        <v>0.63</v>
      </c>
      <c r="AA492">
        <v>0</v>
      </c>
      <c r="AB492">
        <v>88.67</v>
      </c>
      <c r="AC492">
        <v>13.47</v>
      </c>
      <c r="AD492">
        <v>0</v>
      </c>
      <c r="AE492">
        <v>0</v>
      </c>
      <c r="AF492">
        <v>83.1</v>
      </c>
      <c r="AG492">
        <v>12.62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0.4</v>
      </c>
      <c r="AU492" t="s">
        <v>32</v>
      </c>
      <c r="AV492">
        <v>0</v>
      </c>
      <c r="AW492">
        <v>2</v>
      </c>
      <c r="AX492">
        <v>56663996</v>
      </c>
      <c r="AY492">
        <v>1</v>
      </c>
      <c r="AZ492">
        <v>0</v>
      </c>
      <c r="BA492">
        <v>642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ROUND(Y492*Source!I825*DO492,9)</f>
        <v>15.50367</v>
      </c>
      <c r="CX492">
        <f>ROUND(Y492*Source!I825,9)</f>
        <v>1.2284999999999999</v>
      </c>
      <c r="CY492">
        <f>AB492</f>
        <v>88.67</v>
      </c>
      <c r="CZ492">
        <f>AF492</f>
        <v>83.1</v>
      </c>
      <c r="DA492">
        <f>AJ492</f>
        <v>1</v>
      </c>
      <c r="DB492">
        <f>ROUND((((ROUND(AT492*CZ492,2)*1.2)*1.25)*1.05),6)</f>
        <v>52.353000000000002</v>
      </c>
      <c r="DC492">
        <f>ROUND((((ROUND(AT492*AG492,2)*1.2)*1.25)*1.05),6)</f>
        <v>7.9537500000000003</v>
      </c>
      <c r="DD492" t="s">
        <v>3</v>
      </c>
      <c r="DE492" t="s">
        <v>3</v>
      </c>
      <c r="DF492">
        <f t="shared" si="163"/>
        <v>0</v>
      </c>
      <c r="DG492">
        <f t="shared" si="161"/>
        <v>102.09</v>
      </c>
      <c r="DH492">
        <f t="shared" si="162"/>
        <v>15.5</v>
      </c>
      <c r="DI492">
        <f t="shared" si="160"/>
        <v>0</v>
      </c>
      <c r="DJ492">
        <f>DG492</f>
        <v>102.09</v>
      </c>
      <c r="DK492">
        <v>0</v>
      </c>
      <c r="DL492" t="s">
        <v>1327</v>
      </c>
      <c r="DM492">
        <v>0</v>
      </c>
      <c r="DN492" t="s">
        <v>1319</v>
      </c>
      <c r="DO492">
        <v>12.62</v>
      </c>
    </row>
    <row r="493" spans="1:119" x14ac:dyDescent="0.2">
      <c r="A493">
        <f>ROW(Source!A825)</f>
        <v>825</v>
      </c>
      <c r="B493">
        <v>56661434</v>
      </c>
      <c r="C493">
        <v>56663985</v>
      </c>
      <c r="D493">
        <v>54768393</v>
      </c>
      <c r="E493">
        <v>1</v>
      </c>
      <c r="F493">
        <v>1</v>
      </c>
      <c r="G493">
        <v>1081</v>
      </c>
      <c r="H493">
        <v>2</v>
      </c>
      <c r="I493" t="s">
        <v>1387</v>
      </c>
      <c r="J493" t="s">
        <v>1388</v>
      </c>
      <c r="K493" t="s">
        <v>1389</v>
      </c>
      <c r="L493">
        <v>1368</v>
      </c>
      <c r="N493">
        <v>1011</v>
      </c>
      <c r="O493" t="s">
        <v>1323</v>
      </c>
      <c r="P493" t="s">
        <v>1323</v>
      </c>
      <c r="Q493">
        <v>1</v>
      </c>
      <c r="W493">
        <v>0</v>
      </c>
      <c r="X493">
        <v>-1895752648</v>
      </c>
      <c r="Y493">
        <f>(((AT493*1.2)*1.25)*1.05)</f>
        <v>0.59849999999999992</v>
      </c>
      <c r="AA493">
        <v>0</v>
      </c>
      <c r="AB493">
        <v>0.82</v>
      </c>
      <c r="AC493">
        <v>0</v>
      </c>
      <c r="AD493">
        <v>0</v>
      </c>
      <c r="AE493">
        <v>0</v>
      </c>
      <c r="AF493">
        <v>0.77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0.38</v>
      </c>
      <c r="AU493" t="s">
        <v>32</v>
      </c>
      <c r="AV493">
        <v>0</v>
      </c>
      <c r="AW493">
        <v>2</v>
      </c>
      <c r="AX493">
        <v>56663998</v>
      </c>
      <c r="AY493">
        <v>1</v>
      </c>
      <c r="AZ493">
        <v>0</v>
      </c>
      <c r="BA493">
        <v>643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f>ROUND(Y493*Source!I825*DO493,9)</f>
        <v>0</v>
      </c>
      <c r="CX493">
        <f>ROUND(Y493*Source!I825,9)</f>
        <v>1.1670750000000001</v>
      </c>
      <c r="CY493">
        <f>AB493</f>
        <v>0.82</v>
      </c>
      <c r="CZ493">
        <f>AF493</f>
        <v>0.77</v>
      </c>
      <c r="DA493">
        <f>AJ493</f>
        <v>1</v>
      </c>
      <c r="DB493">
        <f>ROUND((((ROUND(AT493*CZ493,2)*1.2)*1.25)*1.05),6)</f>
        <v>0.45674999999999999</v>
      </c>
      <c r="DC493">
        <f>ROUND((((ROUND(AT493*AG493,2)*1.2)*1.25)*1.05),6)</f>
        <v>0</v>
      </c>
      <c r="DD493" t="s">
        <v>3</v>
      </c>
      <c r="DE493" t="s">
        <v>3</v>
      </c>
      <c r="DF493">
        <f t="shared" si="163"/>
        <v>0</v>
      </c>
      <c r="DG493">
        <f t="shared" si="161"/>
        <v>0.9</v>
      </c>
      <c r="DH493">
        <f t="shared" si="162"/>
        <v>0</v>
      </c>
      <c r="DI493">
        <f t="shared" si="160"/>
        <v>0</v>
      </c>
      <c r="DJ493">
        <f>DG493</f>
        <v>0.9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ROW(Source!A825)</f>
        <v>825</v>
      </c>
      <c r="B494">
        <v>56661434</v>
      </c>
      <c r="C494">
        <v>56663985</v>
      </c>
      <c r="D494">
        <v>54768400</v>
      </c>
      <c r="E494">
        <v>1</v>
      </c>
      <c r="F494">
        <v>1</v>
      </c>
      <c r="G494">
        <v>1081</v>
      </c>
      <c r="H494">
        <v>2</v>
      </c>
      <c r="I494" t="s">
        <v>1365</v>
      </c>
      <c r="J494" t="s">
        <v>1366</v>
      </c>
      <c r="K494" t="s">
        <v>1367</v>
      </c>
      <c r="L494">
        <v>1368</v>
      </c>
      <c r="N494">
        <v>1011</v>
      </c>
      <c r="O494" t="s">
        <v>1323</v>
      </c>
      <c r="P494" t="s">
        <v>1323</v>
      </c>
      <c r="Q494">
        <v>1</v>
      </c>
      <c r="W494">
        <v>0</v>
      </c>
      <c r="X494">
        <v>-1412866184</v>
      </c>
      <c r="Y494">
        <f>(((AT494*1.2)*1.25)*1.05)</f>
        <v>2.2050000000000001</v>
      </c>
      <c r="AA494">
        <v>0</v>
      </c>
      <c r="AB494">
        <v>0.45</v>
      </c>
      <c r="AC494">
        <v>0</v>
      </c>
      <c r="AD494">
        <v>0</v>
      </c>
      <c r="AE494">
        <v>0</v>
      </c>
      <c r="AF494">
        <v>0.42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1.4</v>
      </c>
      <c r="AU494" t="s">
        <v>32</v>
      </c>
      <c r="AV494">
        <v>0</v>
      </c>
      <c r="AW494">
        <v>2</v>
      </c>
      <c r="AX494">
        <v>56663999</v>
      </c>
      <c r="AY494">
        <v>1</v>
      </c>
      <c r="AZ494">
        <v>0</v>
      </c>
      <c r="BA494">
        <v>644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ROUND(Y494*Source!I825*DO494,9)</f>
        <v>0</v>
      </c>
      <c r="CX494">
        <f>ROUND(Y494*Source!I825,9)</f>
        <v>4.2997500000000004</v>
      </c>
      <c r="CY494">
        <f>AB494</f>
        <v>0.45</v>
      </c>
      <c r="CZ494">
        <f>AF494</f>
        <v>0.42</v>
      </c>
      <c r="DA494">
        <f>AJ494</f>
        <v>1</v>
      </c>
      <c r="DB494">
        <f>ROUND((((ROUND(AT494*CZ494,2)*1.2)*1.25)*1.05),6)</f>
        <v>0.92925000000000002</v>
      </c>
      <c r="DC494">
        <f>ROUND((((ROUND(AT494*AG494,2)*1.2)*1.25)*1.05),6)</f>
        <v>0</v>
      </c>
      <c r="DD494" t="s">
        <v>3</v>
      </c>
      <c r="DE494" t="s">
        <v>3</v>
      </c>
      <c r="DF494">
        <f t="shared" si="163"/>
        <v>0</v>
      </c>
      <c r="DG494">
        <f t="shared" si="161"/>
        <v>1.81</v>
      </c>
      <c r="DH494">
        <f t="shared" si="162"/>
        <v>0</v>
      </c>
      <c r="DI494">
        <f t="shared" si="160"/>
        <v>0</v>
      </c>
      <c r="DJ494">
        <f>DG494</f>
        <v>1.81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ROW(Source!A825)</f>
        <v>825</v>
      </c>
      <c r="B495">
        <v>56661434</v>
      </c>
      <c r="C495">
        <v>56663985</v>
      </c>
      <c r="D495">
        <v>54768426</v>
      </c>
      <c r="E495">
        <v>1</v>
      </c>
      <c r="F495">
        <v>1</v>
      </c>
      <c r="G495">
        <v>1081</v>
      </c>
      <c r="H495">
        <v>2</v>
      </c>
      <c r="I495" t="s">
        <v>1368</v>
      </c>
      <c r="J495" t="s">
        <v>1369</v>
      </c>
      <c r="K495" t="s">
        <v>1370</v>
      </c>
      <c r="L495">
        <v>1368</v>
      </c>
      <c r="N495">
        <v>1011</v>
      </c>
      <c r="O495" t="s">
        <v>1323</v>
      </c>
      <c r="P495" t="s">
        <v>1323</v>
      </c>
      <c r="Q495">
        <v>1</v>
      </c>
      <c r="W495">
        <v>0</v>
      </c>
      <c r="X495">
        <v>-643591644</v>
      </c>
      <c r="Y495">
        <f>(((AT495*1.2)*1.25)*1.05)</f>
        <v>7.8592500000000003</v>
      </c>
      <c r="AA495">
        <v>0</v>
      </c>
      <c r="AB495">
        <v>0.5</v>
      </c>
      <c r="AC495">
        <v>0</v>
      </c>
      <c r="AD495">
        <v>0</v>
      </c>
      <c r="AE495">
        <v>0</v>
      </c>
      <c r="AF495">
        <v>0.47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4.99</v>
      </c>
      <c r="AU495" t="s">
        <v>32</v>
      </c>
      <c r="AV495">
        <v>0</v>
      </c>
      <c r="AW495">
        <v>2</v>
      </c>
      <c r="AX495">
        <v>56664000</v>
      </c>
      <c r="AY495">
        <v>1</v>
      </c>
      <c r="AZ495">
        <v>0</v>
      </c>
      <c r="BA495">
        <v>645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f>ROUND(Y495*Source!I825*DO495,9)</f>
        <v>0</v>
      </c>
      <c r="CX495">
        <f>ROUND(Y495*Source!I825,9)</f>
        <v>15.325537499999999</v>
      </c>
      <c r="CY495">
        <f>AB495</f>
        <v>0.5</v>
      </c>
      <c r="CZ495">
        <f>AF495</f>
        <v>0.47</v>
      </c>
      <c r="DA495">
        <f>AJ495</f>
        <v>1</v>
      </c>
      <c r="DB495">
        <f>ROUND((((ROUND(AT495*CZ495,2)*1.2)*1.25)*1.05),6)</f>
        <v>3.7012499999999999</v>
      </c>
      <c r="DC495">
        <f>ROUND((((ROUND(AT495*AG495,2)*1.2)*1.25)*1.05),6)</f>
        <v>0</v>
      </c>
      <c r="DD495" t="s">
        <v>3</v>
      </c>
      <c r="DE495" t="s">
        <v>3</v>
      </c>
      <c r="DF495">
        <f t="shared" si="163"/>
        <v>0</v>
      </c>
      <c r="DG495">
        <f t="shared" si="161"/>
        <v>7.2</v>
      </c>
      <c r="DH495">
        <f t="shared" si="162"/>
        <v>0</v>
      </c>
      <c r="DI495">
        <f t="shared" si="160"/>
        <v>0</v>
      </c>
      <c r="DJ495">
        <f>DG495</f>
        <v>7.2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ROW(Source!A825)</f>
        <v>825</v>
      </c>
      <c r="B496">
        <v>56661434</v>
      </c>
      <c r="C496">
        <v>56663985</v>
      </c>
      <c r="D496">
        <v>54767573</v>
      </c>
      <c r="E496">
        <v>1</v>
      </c>
      <c r="F496">
        <v>1</v>
      </c>
      <c r="G496">
        <v>1081</v>
      </c>
      <c r="H496">
        <v>2</v>
      </c>
      <c r="I496" t="s">
        <v>1328</v>
      </c>
      <c r="J496" t="s">
        <v>1329</v>
      </c>
      <c r="K496" t="s">
        <v>1330</v>
      </c>
      <c r="L496">
        <v>1368</v>
      </c>
      <c r="N496">
        <v>1011</v>
      </c>
      <c r="O496" t="s">
        <v>1323</v>
      </c>
      <c r="P496" t="s">
        <v>1323</v>
      </c>
      <c r="Q496">
        <v>1</v>
      </c>
      <c r="W496">
        <v>0</v>
      </c>
      <c r="X496">
        <v>-44940208</v>
      </c>
      <c r="Y496">
        <f>(((AT496*1.2)*1.25)*1.05)</f>
        <v>0.66150000000000009</v>
      </c>
      <c r="AA496">
        <v>0</v>
      </c>
      <c r="AB496">
        <v>191.17</v>
      </c>
      <c r="AC496">
        <v>18.059999999999999</v>
      </c>
      <c r="AD496">
        <v>0</v>
      </c>
      <c r="AE496">
        <v>0</v>
      </c>
      <c r="AF496">
        <v>179.17</v>
      </c>
      <c r="AG496">
        <v>16.93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0.42</v>
      </c>
      <c r="AU496" t="s">
        <v>32</v>
      </c>
      <c r="AV496">
        <v>0</v>
      </c>
      <c r="AW496">
        <v>2</v>
      </c>
      <c r="AX496">
        <v>56663997</v>
      </c>
      <c r="AY496">
        <v>1</v>
      </c>
      <c r="AZ496">
        <v>0</v>
      </c>
      <c r="BA496">
        <v>646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f>ROUND(Y496*Source!I825*DO496,9)</f>
        <v>21.838430249999998</v>
      </c>
      <c r="CX496">
        <f>ROUND(Y496*Source!I825,9)</f>
        <v>1.289925</v>
      </c>
      <c r="CY496">
        <f>AB496</f>
        <v>191.17</v>
      </c>
      <c r="CZ496">
        <f>AF496</f>
        <v>179.17</v>
      </c>
      <c r="DA496">
        <f>AJ496</f>
        <v>1</v>
      </c>
      <c r="DB496">
        <f>ROUND((((ROUND(AT496*CZ496,2)*1.2)*1.25)*1.05),6)</f>
        <v>118.51875</v>
      </c>
      <c r="DC496">
        <f>ROUND((((ROUND(AT496*AG496,2)*1.2)*1.25)*1.05),6)</f>
        <v>11.19825</v>
      </c>
      <c r="DD496" t="s">
        <v>3</v>
      </c>
      <c r="DE496" t="s">
        <v>3</v>
      </c>
      <c r="DF496">
        <f t="shared" si="163"/>
        <v>0</v>
      </c>
      <c r="DG496">
        <f t="shared" si="161"/>
        <v>231.12</v>
      </c>
      <c r="DH496">
        <f t="shared" si="162"/>
        <v>21.84</v>
      </c>
      <c r="DI496">
        <f t="shared" si="160"/>
        <v>0</v>
      </c>
      <c r="DJ496">
        <f>DG496</f>
        <v>231.12</v>
      </c>
      <c r="DK496">
        <v>0</v>
      </c>
      <c r="DL496" t="s">
        <v>1327</v>
      </c>
      <c r="DM496">
        <v>0</v>
      </c>
      <c r="DN496" t="s">
        <v>1319</v>
      </c>
      <c r="DO496">
        <v>16.93</v>
      </c>
    </row>
    <row r="497" spans="1:119" x14ac:dyDescent="0.2">
      <c r="A497">
        <f>ROW(Source!A825)</f>
        <v>825</v>
      </c>
      <c r="B497">
        <v>56661434</v>
      </c>
      <c r="C497">
        <v>56663985</v>
      </c>
      <c r="D497">
        <v>54738788</v>
      </c>
      <c r="E497">
        <v>1</v>
      </c>
      <c r="F497">
        <v>1</v>
      </c>
      <c r="G497">
        <v>1081</v>
      </c>
      <c r="H497">
        <v>3</v>
      </c>
      <c r="I497" t="s">
        <v>1390</v>
      </c>
      <c r="J497" t="s">
        <v>1391</v>
      </c>
      <c r="K497" t="s">
        <v>1392</v>
      </c>
      <c r="L497">
        <v>1296</v>
      </c>
      <c r="N497">
        <v>1002</v>
      </c>
      <c r="O497" t="s">
        <v>678</v>
      </c>
      <c r="P497" t="s">
        <v>678</v>
      </c>
      <c r="Q497">
        <v>1</v>
      </c>
      <c r="W497">
        <v>0</v>
      </c>
      <c r="X497">
        <v>1977302506</v>
      </c>
      <c r="Y497">
        <f>(((AT497*1)*1)*1)</f>
        <v>0.2</v>
      </c>
      <c r="AA497">
        <v>84.21</v>
      </c>
      <c r="AB497">
        <v>0</v>
      </c>
      <c r="AC497">
        <v>0</v>
      </c>
      <c r="AD497">
        <v>0</v>
      </c>
      <c r="AE497">
        <v>84.21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0.2</v>
      </c>
      <c r="AU497" t="s">
        <v>105</v>
      </c>
      <c r="AV497">
        <v>0</v>
      </c>
      <c r="AW497">
        <v>2</v>
      </c>
      <c r="AX497">
        <v>56664001</v>
      </c>
      <c r="AY497">
        <v>1</v>
      </c>
      <c r="AZ497">
        <v>0</v>
      </c>
      <c r="BA497">
        <v>647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ROUND(Y497*Source!I825,9)</f>
        <v>0.39</v>
      </c>
      <c r="CY497">
        <f>AA497</f>
        <v>84.21</v>
      </c>
      <c r="CZ497">
        <f>AE497</f>
        <v>84.21</v>
      </c>
      <c r="DA497">
        <f>AI497</f>
        <v>1</v>
      </c>
      <c r="DB497">
        <f>ROUND((((ROUND(AT497*CZ497,2)*1)*1)*1),6)</f>
        <v>16.84</v>
      </c>
      <c r="DC497">
        <f>ROUND((((ROUND(AT497*AG497,2)*1)*1)*1),6)</f>
        <v>0</v>
      </c>
      <c r="DD497" t="s">
        <v>3</v>
      </c>
      <c r="DE497" t="s">
        <v>3</v>
      </c>
      <c r="DF497">
        <f t="shared" si="163"/>
        <v>32.840000000000003</v>
      </c>
      <c r="DG497">
        <f t="shared" si="161"/>
        <v>0</v>
      </c>
      <c r="DH497">
        <f t="shared" si="162"/>
        <v>0</v>
      </c>
      <c r="DI497">
        <f t="shared" si="160"/>
        <v>0</v>
      </c>
      <c r="DJ497">
        <f>DF497</f>
        <v>32.840000000000003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ROW(Source!A825)</f>
        <v>825</v>
      </c>
      <c r="B498">
        <v>56661434</v>
      </c>
      <c r="C498">
        <v>56663985</v>
      </c>
      <c r="D498">
        <v>54747402</v>
      </c>
      <c r="E498">
        <v>1</v>
      </c>
      <c r="F498">
        <v>1</v>
      </c>
      <c r="G498">
        <v>1081</v>
      </c>
      <c r="H498">
        <v>3</v>
      </c>
      <c r="I498" t="s">
        <v>1393</v>
      </c>
      <c r="J498" t="s">
        <v>1394</v>
      </c>
      <c r="K498" t="s">
        <v>1395</v>
      </c>
      <c r="L498">
        <v>1354</v>
      </c>
      <c r="N498">
        <v>1010</v>
      </c>
      <c r="O498" t="s">
        <v>398</v>
      </c>
      <c r="P498" t="s">
        <v>398</v>
      </c>
      <c r="Q498">
        <v>1</v>
      </c>
      <c r="W498">
        <v>0</v>
      </c>
      <c r="X498">
        <v>451408244</v>
      </c>
      <c r="Y498">
        <f>(((AT498*1)*1)*1)</f>
        <v>0.05</v>
      </c>
      <c r="AA498">
        <v>7.74</v>
      </c>
      <c r="AB498">
        <v>0</v>
      </c>
      <c r="AC498">
        <v>0</v>
      </c>
      <c r="AD498">
        <v>0</v>
      </c>
      <c r="AE498">
        <v>7.74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0.05</v>
      </c>
      <c r="AU498" t="s">
        <v>105</v>
      </c>
      <c r="AV498">
        <v>0</v>
      </c>
      <c r="AW498">
        <v>2</v>
      </c>
      <c r="AX498">
        <v>56664002</v>
      </c>
      <c r="AY498">
        <v>1</v>
      </c>
      <c r="AZ498">
        <v>0</v>
      </c>
      <c r="BA498">
        <v>648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ROUND(Y498*Source!I825,9)</f>
        <v>9.7500000000000003E-2</v>
      </c>
      <c r="CY498">
        <f>AA498</f>
        <v>7.74</v>
      </c>
      <c r="CZ498">
        <f>AE498</f>
        <v>7.74</v>
      </c>
      <c r="DA498">
        <f>AI498</f>
        <v>1</v>
      </c>
      <c r="DB498">
        <f>ROUND((((ROUND(AT498*CZ498,2)*1)*1)*1),6)</f>
        <v>0.39</v>
      </c>
      <c r="DC498">
        <f>ROUND((((ROUND(AT498*AG498,2)*1)*1)*1),6)</f>
        <v>0</v>
      </c>
      <c r="DD498" t="s">
        <v>3</v>
      </c>
      <c r="DE498" t="s">
        <v>3</v>
      </c>
      <c r="DF498">
        <f t="shared" si="163"/>
        <v>0.75</v>
      </c>
      <c r="DG498">
        <f t="shared" si="161"/>
        <v>0</v>
      </c>
      <c r="DH498">
        <f t="shared" si="162"/>
        <v>0</v>
      </c>
      <c r="DI498">
        <f t="shared" si="160"/>
        <v>0</v>
      </c>
      <c r="DJ498">
        <f>DF498</f>
        <v>0.75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ROW(Source!A825)</f>
        <v>825</v>
      </c>
      <c r="B499">
        <v>56661434</v>
      </c>
      <c r="C499">
        <v>56663985</v>
      </c>
      <c r="D499">
        <v>54747352</v>
      </c>
      <c r="E499">
        <v>1</v>
      </c>
      <c r="F499">
        <v>1</v>
      </c>
      <c r="G499">
        <v>1081</v>
      </c>
      <c r="H499">
        <v>3</v>
      </c>
      <c r="I499" t="s">
        <v>1384</v>
      </c>
      <c r="J499" t="s">
        <v>1385</v>
      </c>
      <c r="K499" t="s">
        <v>1386</v>
      </c>
      <c r="L499">
        <v>1354</v>
      </c>
      <c r="N499">
        <v>1010</v>
      </c>
      <c r="O499" t="s">
        <v>398</v>
      </c>
      <c r="P499" t="s">
        <v>398</v>
      </c>
      <c r="Q499">
        <v>1</v>
      </c>
      <c r="W499">
        <v>0</v>
      </c>
      <c r="X499">
        <v>-1452932200</v>
      </c>
      <c r="Y499">
        <f>(((AT499*1)*1)*1)</f>
        <v>7.69</v>
      </c>
      <c r="AA499">
        <v>4.3600000000000003</v>
      </c>
      <c r="AB499">
        <v>0</v>
      </c>
      <c r="AC499">
        <v>0</v>
      </c>
      <c r="AD499">
        <v>0</v>
      </c>
      <c r="AE499">
        <v>4.3600000000000003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7.69</v>
      </c>
      <c r="AU499" t="s">
        <v>105</v>
      </c>
      <c r="AV499">
        <v>0</v>
      </c>
      <c r="AW499">
        <v>2</v>
      </c>
      <c r="AX499">
        <v>56664003</v>
      </c>
      <c r="AY499">
        <v>1</v>
      </c>
      <c r="AZ499">
        <v>0</v>
      </c>
      <c r="BA499">
        <v>649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ROUND(Y499*Source!I825,9)</f>
        <v>14.9955</v>
      </c>
      <c r="CY499">
        <f>AA499</f>
        <v>4.3600000000000003</v>
      </c>
      <c r="CZ499">
        <f>AE499</f>
        <v>4.3600000000000003</v>
      </c>
      <c r="DA499">
        <f>AI499</f>
        <v>1</v>
      </c>
      <c r="DB499">
        <f>ROUND((((ROUND(AT499*CZ499,2)*1)*1)*1),6)</f>
        <v>33.53</v>
      </c>
      <c r="DC499">
        <f>ROUND((((ROUND(AT499*AG499,2)*1)*1)*1),6)</f>
        <v>0</v>
      </c>
      <c r="DD499" t="s">
        <v>3</v>
      </c>
      <c r="DE499" t="s">
        <v>3</v>
      </c>
      <c r="DF499">
        <f t="shared" si="163"/>
        <v>65.38</v>
      </c>
      <c r="DG499">
        <f t="shared" si="161"/>
        <v>0</v>
      </c>
      <c r="DH499">
        <f t="shared" si="162"/>
        <v>0</v>
      </c>
      <c r="DI499">
        <f t="shared" si="160"/>
        <v>0</v>
      </c>
      <c r="DJ499">
        <f>DF499</f>
        <v>65.38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">
      <c r="A500">
        <f>ROW(Source!A826)</f>
        <v>826</v>
      </c>
      <c r="B500">
        <v>56661436</v>
      </c>
      <c r="C500">
        <v>56663985</v>
      </c>
      <c r="D500">
        <v>54702434</v>
      </c>
      <c r="E500">
        <v>1081</v>
      </c>
      <c r="F500">
        <v>1</v>
      </c>
      <c r="G500">
        <v>1081</v>
      </c>
      <c r="H500">
        <v>1</v>
      </c>
      <c r="I500" t="s">
        <v>1317</v>
      </c>
      <c r="J500" t="s">
        <v>3</v>
      </c>
      <c r="K500" t="s">
        <v>1318</v>
      </c>
      <c r="L500">
        <v>1191</v>
      </c>
      <c r="N500">
        <v>1013</v>
      </c>
      <c r="O500" t="s">
        <v>1319</v>
      </c>
      <c r="P500" t="s">
        <v>1319</v>
      </c>
      <c r="Q500">
        <v>1</v>
      </c>
      <c r="W500">
        <v>0</v>
      </c>
      <c r="X500">
        <v>476480486</v>
      </c>
      <c r="Y500">
        <f>(((AT500*1.2)*1.15)*1.05)</f>
        <v>63.132930000000002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5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43.57</v>
      </c>
      <c r="AU500" t="s">
        <v>33</v>
      </c>
      <c r="AV500">
        <v>1</v>
      </c>
      <c r="AW500">
        <v>2</v>
      </c>
      <c r="AX500">
        <v>56663995</v>
      </c>
      <c r="AY500">
        <v>1</v>
      </c>
      <c r="AZ500">
        <v>0</v>
      </c>
      <c r="BA500">
        <v>656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U500">
        <f>ROUND(AT500*Source!I826*AH500*AL500,2)</f>
        <v>0</v>
      </c>
      <c r="CV500">
        <f>ROUND(Y500*Source!I826,9)</f>
        <v>123.1092135</v>
      </c>
      <c r="CW500">
        <v>0</v>
      </c>
      <c r="CX500">
        <f>ROUND(Y500*Source!I826,9)</f>
        <v>123.1092135</v>
      </c>
      <c r="CY500">
        <f>AD500</f>
        <v>0</v>
      </c>
      <c r="CZ500">
        <f>AH500</f>
        <v>0</v>
      </c>
      <c r="DA500">
        <f>AL500</f>
        <v>1</v>
      </c>
      <c r="DB500">
        <f>ROUND((((ROUND(AT500*CZ500,2)*1.2)*1.15)*1.05),6)</f>
        <v>0</v>
      </c>
      <c r="DC500">
        <f>ROUND((((ROUND(AT500*AG500,2)*1.2)*1.15)*1.05),6)</f>
        <v>0</v>
      </c>
      <c r="DD500" t="s">
        <v>3</v>
      </c>
      <c r="DE500" t="s">
        <v>3</v>
      </c>
      <c r="DF500">
        <f t="shared" si="163"/>
        <v>0</v>
      </c>
      <c r="DG500">
        <f t="shared" si="161"/>
        <v>0</v>
      </c>
      <c r="DH500">
        <f t="shared" si="162"/>
        <v>0</v>
      </c>
      <c r="DI500">
        <f t="shared" si="160"/>
        <v>0</v>
      </c>
      <c r="DJ500">
        <f>DI500</f>
        <v>0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ROW(Source!A826)</f>
        <v>826</v>
      </c>
      <c r="B501">
        <v>56661436</v>
      </c>
      <c r="C501">
        <v>56663985</v>
      </c>
      <c r="D501">
        <v>54768339</v>
      </c>
      <c r="E501">
        <v>1</v>
      </c>
      <c r="F501">
        <v>1</v>
      </c>
      <c r="G501">
        <v>1081</v>
      </c>
      <c r="H501">
        <v>2</v>
      </c>
      <c r="I501" t="s">
        <v>1324</v>
      </c>
      <c r="J501" t="s">
        <v>1325</v>
      </c>
      <c r="K501" t="s">
        <v>1326</v>
      </c>
      <c r="L501">
        <v>1368</v>
      </c>
      <c r="N501">
        <v>1011</v>
      </c>
      <c r="O501" t="s">
        <v>1323</v>
      </c>
      <c r="P501" t="s">
        <v>1323</v>
      </c>
      <c r="Q501">
        <v>1</v>
      </c>
      <c r="W501">
        <v>0</v>
      </c>
      <c r="X501">
        <v>874612079</v>
      </c>
      <c r="Y501">
        <f>(((AT501*1.2)*1.25)*1.05)</f>
        <v>0.63</v>
      </c>
      <c r="AA501">
        <v>0</v>
      </c>
      <c r="AB501">
        <v>1513.56</v>
      </c>
      <c r="AC501">
        <v>758.78</v>
      </c>
      <c r="AD501">
        <v>0</v>
      </c>
      <c r="AE501">
        <v>0</v>
      </c>
      <c r="AF501">
        <v>83.1</v>
      </c>
      <c r="AG501">
        <v>12.62</v>
      </c>
      <c r="AH501">
        <v>0</v>
      </c>
      <c r="AI501">
        <v>1</v>
      </c>
      <c r="AJ501">
        <v>17.07</v>
      </c>
      <c r="AK501">
        <v>56.35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0.4</v>
      </c>
      <c r="AU501" t="s">
        <v>32</v>
      </c>
      <c r="AV501">
        <v>0</v>
      </c>
      <c r="AW501">
        <v>2</v>
      </c>
      <c r="AX501">
        <v>56663996</v>
      </c>
      <c r="AY501">
        <v>1</v>
      </c>
      <c r="AZ501">
        <v>0</v>
      </c>
      <c r="BA501">
        <v>657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f>ROUND(Y501*Source!I826*DO501,9)</f>
        <v>15.50367</v>
      </c>
      <c r="CX501">
        <f>ROUND(Y501*Source!I826,9)</f>
        <v>1.2284999999999999</v>
      </c>
      <c r="CY501">
        <f>AB501</f>
        <v>1513.56</v>
      </c>
      <c r="CZ501">
        <f>AF501</f>
        <v>83.1</v>
      </c>
      <c r="DA501">
        <f>AJ501</f>
        <v>17.07</v>
      </c>
      <c r="DB501">
        <f>ROUND((((ROUND(AT501*CZ501,2)*1.2)*1.25)*1.05),6)</f>
        <v>52.353000000000002</v>
      </c>
      <c r="DC501">
        <f>ROUND((((ROUND(AT501*AG501,2)*1.2)*1.25)*1.05),6)</f>
        <v>7.9537500000000003</v>
      </c>
      <c r="DD501" t="s">
        <v>3</v>
      </c>
      <c r="DE501" t="s">
        <v>3</v>
      </c>
      <c r="DF501">
        <f t="shared" si="163"/>
        <v>0</v>
      </c>
      <c r="DG501">
        <f>ROUND(ROUND(AF501*AJ501,2)*CX501,2)</f>
        <v>1742.65</v>
      </c>
      <c r="DH501">
        <f>ROUND(ROUND(AG501*AK501,2)*CX501,2)</f>
        <v>873.64</v>
      </c>
      <c r="DI501">
        <f t="shared" si="160"/>
        <v>0</v>
      </c>
      <c r="DJ501">
        <f>DG501</f>
        <v>1742.65</v>
      </c>
      <c r="DK501">
        <v>0</v>
      </c>
      <c r="DL501" t="s">
        <v>1327</v>
      </c>
      <c r="DM501">
        <v>0</v>
      </c>
      <c r="DN501" t="s">
        <v>1319</v>
      </c>
      <c r="DO501">
        <v>12.62</v>
      </c>
    </row>
    <row r="502" spans="1:119" x14ac:dyDescent="0.2">
      <c r="A502">
        <f>ROW(Source!A826)</f>
        <v>826</v>
      </c>
      <c r="B502">
        <v>56661436</v>
      </c>
      <c r="C502">
        <v>56663985</v>
      </c>
      <c r="D502">
        <v>54768393</v>
      </c>
      <c r="E502">
        <v>1</v>
      </c>
      <c r="F502">
        <v>1</v>
      </c>
      <c r="G502">
        <v>1081</v>
      </c>
      <c r="H502">
        <v>2</v>
      </c>
      <c r="I502" t="s">
        <v>1387</v>
      </c>
      <c r="J502" t="s">
        <v>1388</v>
      </c>
      <c r="K502" t="s">
        <v>1389</v>
      </c>
      <c r="L502">
        <v>1368</v>
      </c>
      <c r="N502">
        <v>1011</v>
      </c>
      <c r="O502" t="s">
        <v>1323</v>
      </c>
      <c r="P502" t="s">
        <v>1323</v>
      </c>
      <c r="Q502">
        <v>1</v>
      </c>
      <c r="W502">
        <v>0</v>
      </c>
      <c r="X502">
        <v>-1895752648</v>
      </c>
      <c r="Y502">
        <f>(((AT502*1.2)*1.25)*1.05)</f>
        <v>0.59849999999999992</v>
      </c>
      <c r="AA502">
        <v>0</v>
      </c>
      <c r="AB502">
        <v>7.85</v>
      </c>
      <c r="AC502">
        <v>0</v>
      </c>
      <c r="AD502">
        <v>0</v>
      </c>
      <c r="AE502">
        <v>0</v>
      </c>
      <c r="AF502">
        <v>0.77</v>
      </c>
      <c r="AG502">
        <v>0</v>
      </c>
      <c r="AH502">
        <v>0</v>
      </c>
      <c r="AI502">
        <v>1</v>
      </c>
      <c r="AJ502">
        <v>9.56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0.38</v>
      </c>
      <c r="AU502" t="s">
        <v>32</v>
      </c>
      <c r="AV502">
        <v>0</v>
      </c>
      <c r="AW502">
        <v>2</v>
      </c>
      <c r="AX502">
        <v>56663998</v>
      </c>
      <c r="AY502">
        <v>1</v>
      </c>
      <c r="AZ502">
        <v>0</v>
      </c>
      <c r="BA502">
        <v>658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ROUND(Y502*Source!I826*DO502,9)</f>
        <v>0</v>
      </c>
      <c r="CX502">
        <f>ROUND(Y502*Source!I826,9)</f>
        <v>1.1670750000000001</v>
      </c>
      <c r="CY502">
        <f>AB502</f>
        <v>7.85</v>
      </c>
      <c r="CZ502">
        <f>AF502</f>
        <v>0.77</v>
      </c>
      <c r="DA502">
        <f>AJ502</f>
        <v>9.56</v>
      </c>
      <c r="DB502">
        <f>ROUND((((ROUND(AT502*CZ502,2)*1.2)*1.25)*1.05),6)</f>
        <v>0.45674999999999999</v>
      </c>
      <c r="DC502">
        <f>ROUND((((ROUND(AT502*AG502,2)*1.2)*1.25)*1.05),6)</f>
        <v>0</v>
      </c>
      <c r="DD502" t="s">
        <v>3</v>
      </c>
      <c r="DE502" t="s">
        <v>3</v>
      </c>
      <c r="DF502">
        <f t="shared" si="163"/>
        <v>0</v>
      </c>
      <c r="DG502">
        <f>ROUND(ROUND(AF502*AJ502,2)*CX502,2)</f>
        <v>8.59</v>
      </c>
      <c r="DH502">
        <f>ROUND(ROUND(AG502,2)*CX502,2)</f>
        <v>0</v>
      </c>
      <c r="DI502">
        <f t="shared" si="160"/>
        <v>0</v>
      </c>
      <c r="DJ502">
        <f>DG502</f>
        <v>8.59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ROW(Source!A826)</f>
        <v>826</v>
      </c>
      <c r="B503">
        <v>56661436</v>
      </c>
      <c r="C503">
        <v>56663985</v>
      </c>
      <c r="D503">
        <v>54768400</v>
      </c>
      <c r="E503">
        <v>1</v>
      </c>
      <c r="F503">
        <v>1</v>
      </c>
      <c r="G503">
        <v>1081</v>
      </c>
      <c r="H503">
        <v>2</v>
      </c>
      <c r="I503" t="s">
        <v>1365</v>
      </c>
      <c r="J503" t="s">
        <v>1366</v>
      </c>
      <c r="K503" t="s">
        <v>1367</v>
      </c>
      <c r="L503">
        <v>1368</v>
      </c>
      <c r="N503">
        <v>1011</v>
      </c>
      <c r="O503" t="s">
        <v>1323</v>
      </c>
      <c r="P503" t="s">
        <v>1323</v>
      </c>
      <c r="Q503">
        <v>1</v>
      </c>
      <c r="W503">
        <v>0</v>
      </c>
      <c r="X503">
        <v>-1412866184</v>
      </c>
      <c r="Y503">
        <f>(((AT503*1.2)*1.25)*1.05)</f>
        <v>2.2050000000000001</v>
      </c>
      <c r="AA503">
        <v>0</v>
      </c>
      <c r="AB503">
        <v>4.41</v>
      </c>
      <c r="AC503">
        <v>0</v>
      </c>
      <c r="AD503">
        <v>0</v>
      </c>
      <c r="AE503">
        <v>0</v>
      </c>
      <c r="AF503">
        <v>0.42</v>
      </c>
      <c r="AG503">
        <v>0</v>
      </c>
      <c r="AH503">
        <v>0</v>
      </c>
      <c r="AI503">
        <v>1</v>
      </c>
      <c r="AJ503">
        <v>9.83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1.4</v>
      </c>
      <c r="AU503" t="s">
        <v>32</v>
      </c>
      <c r="AV503">
        <v>0</v>
      </c>
      <c r="AW503">
        <v>2</v>
      </c>
      <c r="AX503">
        <v>56663999</v>
      </c>
      <c r="AY503">
        <v>1</v>
      </c>
      <c r="AZ503">
        <v>0</v>
      </c>
      <c r="BA503">
        <v>659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ROUND(Y503*Source!I826*DO503,9)</f>
        <v>0</v>
      </c>
      <c r="CX503">
        <f>ROUND(Y503*Source!I826,9)</f>
        <v>4.2997500000000004</v>
      </c>
      <c r="CY503">
        <f>AB503</f>
        <v>4.41</v>
      </c>
      <c r="CZ503">
        <f>AF503</f>
        <v>0.42</v>
      </c>
      <c r="DA503">
        <f>AJ503</f>
        <v>9.83</v>
      </c>
      <c r="DB503">
        <f>ROUND((((ROUND(AT503*CZ503,2)*1.2)*1.25)*1.05),6)</f>
        <v>0.92925000000000002</v>
      </c>
      <c r="DC503">
        <f>ROUND((((ROUND(AT503*AG503,2)*1.2)*1.25)*1.05),6)</f>
        <v>0</v>
      </c>
      <c r="DD503" t="s">
        <v>3</v>
      </c>
      <c r="DE503" t="s">
        <v>3</v>
      </c>
      <c r="DF503">
        <f t="shared" si="163"/>
        <v>0</v>
      </c>
      <c r="DG503">
        <f>ROUND(ROUND(AF503*AJ503,2)*CX503,2)</f>
        <v>17.760000000000002</v>
      </c>
      <c r="DH503">
        <f>ROUND(ROUND(AG503,2)*CX503,2)</f>
        <v>0</v>
      </c>
      <c r="DI503">
        <f t="shared" si="160"/>
        <v>0</v>
      </c>
      <c r="DJ503">
        <f>DG503</f>
        <v>17.760000000000002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">
      <c r="A504">
        <f>ROW(Source!A826)</f>
        <v>826</v>
      </c>
      <c r="B504">
        <v>56661436</v>
      </c>
      <c r="C504">
        <v>56663985</v>
      </c>
      <c r="D504">
        <v>54768426</v>
      </c>
      <c r="E504">
        <v>1</v>
      </c>
      <c r="F504">
        <v>1</v>
      </c>
      <c r="G504">
        <v>1081</v>
      </c>
      <c r="H504">
        <v>2</v>
      </c>
      <c r="I504" t="s">
        <v>1368</v>
      </c>
      <c r="J504" t="s">
        <v>1369</v>
      </c>
      <c r="K504" t="s">
        <v>1370</v>
      </c>
      <c r="L504">
        <v>1368</v>
      </c>
      <c r="N504">
        <v>1011</v>
      </c>
      <c r="O504" t="s">
        <v>1323</v>
      </c>
      <c r="P504" t="s">
        <v>1323</v>
      </c>
      <c r="Q504">
        <v>1</v>
      </c>
      <c r="W504">
        <v>0</v>
      </c>
      <c r="X504">
        <v>-643591644</v>
      </c>
      <c r="Y504">
        <f>(((AT504*1.2)*1.25)*1.05)</f>
        <v>7.8592500000000003</v>
      </c>
      <c r="AA504">
        <v>0</v>
      </c>
      <c r="AB504">
        <v>4.84</v>
      </c>
      <c r="AC504">
        <v>0</v>
      </c>
      <c r="AD504">
        <v>0</v>
      </c>
      <c r="AE504">
        <v>0</v>
      </c>
      <c r="AF504">
        <v>0.47</v>
      </c>
      <c r="AG504">
        <v>0</v>
      </c>
      <c r="AH504">
        <v>0</v>
      </c>
      <c r="AI504">
        <v>1</v>
      </c>
      <c r="AJ504">
        <v>9.66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4.99</v>
      </c>
      <c r="AU504" t="s">
        <v>32</v>
      </c>
      <c r="AV504">
        <v>0</v>
      </c>
      <c r="AW504">
        <v>2</v>
      </c>
      <c r="AX504">
        <v>56664000</v>
      </c>
      <c r="AY504">
        <v>1</v>
      </c>
      <c r="AZ504">
        <v>0</v>
      </c>
      <c r="BA504">
        <v>660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f>ROUND(Y504*Source!I826*DO504,9)</f>
        <v>0</v>
      </c>
      <c r="CX504">
        <f>ROUND(Y504*Source!I826,9)</f>
        <v>15.325537499999999</v>
      </c>
      <c r="CY504">
        <f>AB504</f>
        <v>4.84</v>
      </c>
      <c r="CZ504">
        <f>AF504</f>
        <v>0.47</v>
      </c>
      <c r="DA504">
        <f>AJ504</f>
        <v>9.66</v>
      </c>
      <c r="DB504">
        <f>ROUND((((ROUND(AT504*CZ504,2)*1.2)*1.25)*1.05),6)</f>
        <v>3.7012499999999999</v>
      </c>
      <c r="DC504">
        <f>ROUND((((ROUND(AT504*AG504,2)*1.2)*1.25)*1.05),6)</f>
        <v>0</v>
      </c>
      <c r="DD504" t="s">
        <v>3</v>
      </c>
      <c r="DE504" t="s">
        <v>3</v>
      </c>
      <c r="DF504">
        <f t="shared" si="163"/>
        <v>0</v>
      </c>
      <c r="DG504">
        <f>ROUND(ROUND(AF504*AJ504,2)*CX504,2)</f>
        <v>69.58</v>
      </c>
      <c r="DH504">
        <f>ROUND(ROUND(AG504,2)*CX504,2)</f>
        <v>0</v>
      </c>
      <c r="DI504">
        <f t="shared" si="160"/>
        <v>0</v>
      </c>
      <c r="DJ504">
        <f>DG504</f>
        <v>69.58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ROW(Source!A826)</f>
        <v>826</v>
      </c>
      <c r="B505">
        <v>56661436</v>
      </c>
      <c r="C505">
        <v>56663985</v>
      </c>
      <c r="D505">
        <v>54767573</v>
      </c>
      <c r="E505">
        <v>1</v>
      </c>
      <c r="F505">
        <v>1</v>
      </c>
      <c r="G505">
        <v>1081</v>
      </c>
      <c r="H505">
        <v>2</v>
      </c>
      <c r="I505" t="s">
        <v>1328</v>
      </c>
      <c r="J505" t="s">
        <v>1329</v>
      </c>
      <c r="K505" t="s">
        <v>1330</v>
      </c>
      <c r="L505">
        <v>1368</v>
      </c>
      <c r="N505">
        <v>1011</v>
      </c>
      <c r="O505" t="s">
        <v>1323</v>
      </c>
      <c r="P505" t="s">
        <v>1323</v>
      </c>
      <c r="Q505">
        <v>1</v>
      </c>
      <c r="W505">
        <v>0</v>
      </c>
      <c r="X505">
        <v>-44940208</v>
      </c>
      <c r="Y505">
        <f>(((AT505*1.2)*1.25)*1.05)</f>
        <v>0.66150000000000009</v>
      </c>
      <c r="AA505">
        <v>0</v>
      </c>
      <c r="AB505">
        <v>2758.65</v>
      </c>
      <c r="AC505">
        <v>1017.92</v>
      </c>
      <c r="AD505">
        <v>0</v>
      </c>
      <c r="AE505">
        <v>0</v>
      </c>
      <c r="AF505">
        <v>179.17</v>
      </c>
      <c r="AG505">
        <v>16.93</v>
      </c>
      <c r="AH505">
        <v>0</v>
      </c>
      <c r="AI505">
        <v>1</v>
      </c>
      <c r="AJ505">
        <v>14.43</v>
      </c>
      <c r="AK505">
        <v>56.35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0.42</v>
      </c>
      <c r="AU505" t="s">
        <v>32</v>
      </c>
      <c r="AV505">
        <v>0</v>
      </c>
      <c r="AW505">
        <v>2</v>
      </c>
      <c r="AX505">
        <v>56663997</v>
      </c>
      <c r="AY505">
        <v>1</v>
      </c>
      <c r="AZ505">
        <v>0</v>
      </c>
      <c r="BA505">
        <v>661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f>ROUND(Y505*Source!I826*DO505,9)</f>
        <v>21.838430249999998</v>
      </c>
      <c r="CX505">
        <f>ROUND(Y505*Source!I826,9)</f>
        <v>1.289925</v>
      </c>
      <c r="CY505">
        <f>AB505</f>
        <v>2758.65</v>
      </c>
      <c r="CZ505">
        <f>AF505</f>
        <v>179.17</v>
      </c>
      <c r="DA505">
        <f>AJ505</f>
        <v>14.43</v>
      </c>
      <c r="DB505">
        <f>ROUND((((ROUND(AT505*CZ505,2)*1.2)*1.25)*1.05),6)</f>
        <v>118.51875</v>
      </c>
      <c r="DC505">
        <f>ROUND((((ROUND(AT505*AG505,2)*1.2)*1.25)*1.05),6)</f>
        <v>11.19825</v>
      </c>
      <c r="DD505" t="s">
        <v>3</v>
      </c>
      <c r="DE505" t="s">
        <v>3</v>
      </c>
      <c r="DF505">
        <f t="shared" si="163"/>
        <v>0</v>
      </c>
      <c r="DG505">
        <f>ROUND(ROUND(AF505*AJ505,2)*CX505,2)</f>
        <v>3335</v>
      </c>
      <c r="DH505">
        <f>ROUND(ROUND(AG505*AK505,2)*CX505,2)</f>
        <v>1230.5999999999999</v>
      </c>
      <c r="DI505">
        <f t="shared" si="160"/>
        <v>0</v>
      </c>
      <c r="DJ505">
        <f>DG505</f>
        <v>3335</v>
      </c>
      <c r="DK505">
        <v>0</v>
      </c>
      <c r="DL505" t="s">
        <v>1327</v>
      </c>
      <c r="DM505">
        <v>0</v>
      </c>
      <c r="DN505" t="s">
        <v>1319</v>
      </c>
      <c r="DO505">
        <v>16.93</v>
      </c>
    </row>
    <row r="506" spans="1:119" x14ac:dyDescent="0.2">
      <c r="A506">
        <f>ROW(Source!A826)</f>
        <v>826</v>
      </c>
      <c r="B506">
        <v>56661436</v>
      </c>
      <c r="C506">
        <v>56663985</v>
      </c>
      <c r="D506">
        <v>54738788</v>
      </c>
      <c r="E506">
        <v>1</v>
      </c>
      <c r="F506">
        <v>1</v>
      </c>
      <c r="G506">
        <v>1081</v>
      </c>
      <c r="H506">
        <v>3</v>
      </c>
      <c r="I506" t="s">
        <v>1390</v>
      </c>
      <c r="J506" t="s">
        <v>1391</v>
      </c>
      <c r="K506" t="s">
        <v>1392</v>
      </c>
      <c r="L506">
        <v>1296</v>
      </c>
      <c r="N506">
        <v>1002</v>
      </c>
      <c r="O506" t="s">
        <v>678</v>
      </c>
      <c r="P506" t="s">
        <v>678</v>
      </c>
      <c r="Q506">
        <v>1</v>
      </c>
      <c r="W506">
        <v>0</v>
      </c>
      <c r="X506">
        <v>1977302506</v>
      </c>
      <c r="Y506">
        <f>(((AT506*1)*1)*1)</f>
        <v>0.2</v>
      </c>
      <c r="AA506">
        <v>410.94</v>
      </c>
      <c r="AB506">
        <v>0</v>
      </c>
      <c r="AC506">
        <v>0</v>
      </c>
      <c r="AD506">
        <v>0</v>
      </c>
      <c r="AE506">
        <v>84.21</v>
      </c>
      <c r="AF506">
        <v>0</v>
      </c>
      <c r="AG506">
        <v>0</v>
      </c>
      <c r="AH506">
        <v>0</v>
      </c>
      <c r="AI506">
        <v>4.88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0.2</v>
      </c>
      <c r="AU506" t="s">
        <v>105</v>
      </c>
      <c r="AV506">
        <v>0</v>
      </c>
      <c r="AW506">
        <v>2</v>
      </c>
      <c r="AX506">
        <v>56664001</v>
      </c>
      <c r="AY506">
        <v>1</v>
      </c>
      <c r="AZ506">
        <v>0</v>
      </c>
      <c r="BA506">
        <v>662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ROUND(Y506*Source!I826,9)</f>
        <v>0.39</v>
      </c>
      <c r="CY506">
        <f>AA506</f>
        <v>410.94</v>
      </c>
      <c r="CZ506">
        <f>AE506</f>
        <v>84.21</v>
      </c>
      <c r="DA506">
        <f>AI506</f>
        <v>4.88</v>
      </c>
      <c r="DB506">
        <f>ROUND((((ROUND(AT506*CZ506,2)*1)*1)*1),6)</f>
        <v>16.84</v>
      </c>
      <c r="DC506">
        <f>ROUND((((ROUND(AT506*AG506,2)*1)*1)*1),6)</f>
        <v>0</v>
      </c>
      <c r="DD506" t="s">
        <v>3</v>
      </c>
      <c r="DE506" t="s">
        <v>3</v>
      </c>
      <c r="DF506">
        <f>ROUND(ROUND(AE506*AI506,2)*CX506,2)</f>
        <v>160.27000000000001</v>
      </c>
      <c r="DG506">
        <f t="shared" ref="DG506:DG518" si="164">ROUND(ROUND(AF506,2)*CX506,2)</f>
        <v>0</v>
      </c>
      <c r="DH506">
        <f t="shared" ref="DH506:DH518" si="165">ROUND(ROUND(AG506,2)*CX506,2)</f>
        <v>0</v>
      </c>
      <c r="DI506">
        <f t="shared" si="160"/>
        <v>0</v>
      </c>
      <c r="DJ506">
        <f>DF506</f>
        <v>160.27000000000001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ROW(Source!A826)</f>
        <v>826</v>
      </c>
      <c r="B507">
        <v>56661436</v>
      </c>
      <c r="C507">
        <v>56663985</v>
      </c>
      <c r="D507">
        <v>54747402</v>
      </c>
      <c r="E507">
        <v>1</v>
      </c>
      <c r="F507">
        <v>1</v>
      </c>
      <c r="G507">
        <v>1081</v>
      </c>
      <c r="H507">
        <v>3</v>
      </c>
      <c r="I507" t="s">
        <v>1393</v>
      </c>
      <c r="J507" t="s">
        <v>1394</v>
      </c>
      <c r="K507" t="s">
        <v>1395</v>
      </c>
      <c r="L507">
        <v>1354</v>
      </c>
      <c r="N507">
        <v>1010</v>
      </c>
      <c r="O507" t="s">
        <v>398</v>
      </c>
      <c r="P507" t="s">
        <v>398</v>
      </c>
      <c r="Q507">
        <v>1</v>
      </c>
      <c r="W507">
        <v>0</v>
      </c>
      <c r="X507">
        <v>451408244</v>
      </c>
      <c r="Y507">
        <f>(((AT507*1)*1)*1)</f>
        <v>0.05</v>
      </c>
      <c r="AA507">
        <v>152.94</v>
      </c>
      <c r="AB507">
        <v>0</v>
      </c>
      <c r="AC507">
        <v>0</v>
      </c>
      <c r="AD507">
        <v>0</v>
      </c>
      <c r="AE507">
        <v>7.74</v>
      </c>
      <c r="AF507">
        <v>0</v>
      </c>
      <c r="AG507">
        <v>0</v>
      </c>
      <c r="AH507">
        <v>0</v>
      </c>
      <c r="AI507">
        <v>19.760000000000002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0.05</v>
      </c>
      <c r="AU507" t="s">
        <v>105</v>
      </c>
      <c r="AV507">
        <v>0</v>
      </c>
      <c r="AW507">
        <v>2</v>
      </c>
      <c r="AX507">
        <v>56664002</v>
      </c>
      <c r="AY507">
        <v>1</v>
      </c>
      <c r="AZ507">
        <v>0</v>
      </c>
      <c r="BA507">
        <v>663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ROUND(Y507*Source!I826,9)</f>
        <v>9.7500000000000003E-2</v>
      </c>
      <c r="CY507">
        <f>AA507</f>
        <v>152.94</v>
      </c>
      <c r="CZ507">
        <f>AE507</f>
        <v>7.74</v>
      </c>
      <c r="DA507">
        <f>AI507</f>
        <v>19.760000000000002</v>
      </c>
      <c r="DB507">
        <f>ROUND((((ROUND(AT507*CZ507,2)*1)*1)*1),6)</f>
        <v>0.39</v>
      </c>
      <c r="DC507">
        <f>ROUND((((ROUND(AT507*AG507,2)*1)*1)*1),6)</f>
        <v>0</v>
      </c>
      <c r="DD507" t="s">
        <v>3</v>
      </c>
      <c r="DE507" t="s">
        <v>3</v>
      </c>
      <c r="DF507">
        <f>ROUND(ROUND(AE507*AI507,2)*CX507,2)</f>
        <v>14.91</v>
      </c>
      <c r="DG507">
        <f t="shared" si="164"/>
        <v>0</v>
      </c>
      <c r="DH507">
        <f t="shared" si="165"/>
        <v>0</v>
      </c>
      <c r="DI507">
        <f t="shared" si="160"/>
        <v>0</v>
      </c>
      <c r="DJ507">
        <f>DF507</f>
        <v>14.91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ROW(Source!A826)</f>
        <v>826</v>
      </c>
      <c r="B508">
        <v>56661436</v>
      </c>
      <c r="C508">
        <v>56663985</v>
      </c>
      <c r="D508">
        <v>54747352</v>
      </c>
      <c r="E508">
        <v>1</v>
      </c>
      <c r="F508">
        <v>1</v>
      </c>
      <c r="G508">
        <v>1081</v>
      </c>
      <c r="H508">
        <v>3</v>
      </c>
      <c r="I508" t="s">
        <v>1384</v>
      </c>
      <c r="J508" t="s">
        <v>1385</v>
      </c>
      <c r="K508" t="s">
        <v>1386</v>
      </c>
      <c r="L508">
        <v>1354</v>
      </c>
      <c r="N508">
        <v>1010</v>
      </c>
      <c r="O508" t="s">
        <v>398</v>
      </c>
      <c r="P508" t="s">
        <v>398</v>
      </c>
      <c r="Q508">
        <v>1</v>
      </c>
      <c r="W508">
        <v>0</v>
      </c>
      <c r="X508">
        <v>-1452932200</v>
      </c>
      <c r="Y508">
        <f>(((AT508*1)*1)*1)</f>
        <v>7.69</v>
      </c>
      <c r="AA508">
        <v>13.39</v>
      </c>
      <c r="AB508">
        <v>0</v>
      </c>
      <c r="AC508">
        <v>0</v>
      </c>
      <c r="AD508">
        <v>0</v>
      </c>
      <c r="AE508">
        <v>4.3600000000000003</v>
      </c>
      <c r="AF508">
        <v>0</v>
      </c>
      <c r="AG508">
        <v>0</v>
      </c>
      <c r="AH508">
        <v>0</v>
      </c>
      <c r="AI508">
        <v>3.07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7.69</v>
      </c>
      <c r="AU508" t="s">
        <v>105</v>
      </c>
      <c r="AV508">
        <v>0</v>
      </c>
      <c r="AW508">
        <v>2</v>
      </c>
      <c r="AX508">
        <v>56664003</v>
      </c>
      <c r="AY508">
        <v>1</v>
      </c>
      <c r="AZ508">
        <v>0</v>
      </c>
      <c r="BA508">
        <v>664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ROUND(Y508*Source!I826,9)</f>
        <v>14.9955</v>
      </c>
      <c r="CY508">
        <f>AA508</f>
        <v>13.39</v>
      </c>
      <c r="CZ508">
        <f>AE508</f>
        <v>4.3600000000000003</v>
      </c>
      <c r="DA508">
        <f>AI508</f>
        <v>3.07</v>
      </c>
      <c r="DB508">
        <f>ROUND((((ROUND(AT508*CZ508,2)*1)*1)*1),6)</f>
        <v>33.53</v>
      </c>
      <c r="DC508">
        <f>ROUND((((ROUND(AT508*AG508,2)*1)*1)*1),6)</f>
        <v>0</v>
      </c>
      <c r="DD508" t="s">
        <v>3</v>
      </c>
      <c r="DE508" t="s">
        <v>3</v>
      </c>
      <c r="DF508">
        <f>ROUND(ROUND(AE508*AI508,2)*CX508,2)</f>
        <v>200.79</v>
      </c>
      <c r="DG508">
        <f t="shared" si="164"/>
        <v>0</v>
      </c>
      <c r="DH508">
        <f t="shared" si="165"/>
        <v>0</v>
      </c>
      <c r="DI508">
        <f t="shared" si="160"/>
        <v>0</v>
      </c>
      <c r="DJ508">
        <f>DF508</f>
        <v>200.79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ROW(Source!A829)</f>
        <v>829</v>
      </c>
      <c r="B509">
        <v>56661434</v>
      </c>
      <c r="C509">
        <v>56664011</v>
      </c>
      <c r="D509">
        <v>54702434</v>
      </c>
      <c r="E509">
        <v>1081</v>
      </c>
      <c r="F509">
        <v>1</v>
      </c>
      <c r="G509">
        <v>1081</v>
      </c>
      <c r="H509">
        <v>1</v>
      </c>
      <c r="I509" t="s">
        <v>1317</v>
      </c>
      <c r="J509" t="s">
        <v>3</v>
      </c>
      <c r="K509" t="s">
        <v>1318</v>
      </c>
      <c r="L509">
        <v>1191</v>
      </c>
      <c r="N509">
        <v>1013</v>
      </c>
      <c r="O509" t="s">
        <v>1319</v>
      </c>
      <c r="P509" t="s">
        <v>1319</v>
      </c>
      <c r="Q509">
        <v>1</v>
      </c>
      <c r="W509">
        <v>0</v>
      </c>
      <c r="X509">
        <v>476480486</v>
      </c>
      <c r="Y509">
        <f>(((AT509*1.2)*1.15)*1.05)</f>
        <v>49.077629999999992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33.869999999999997</v>
      </c>
      <c r="AU509" t="s">
        <v>33</v>
      </c>
      <c r="AV509">
        <v>1</v>
      </c>
      <c r="AW509">
        <v>2</v>
      </c>
      <c r="AX509">
        <v>56664021</v>
      </c>
      <c r="AY509">
        <v>1</v>
      </c>
      <c r="AZ509">
        <v>0</v>
      </c>
      <c r="BA509">
        <v>671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U509">
        <f>ROUND(AT509*Source!I829*AH509*AL509,2)</f>
        <v>0</v>
      </c>
      <c r="CV509">
        <f>ROUND(Y509*Source!I829,9)</f>
        <v>229.68330839999999</v>
      </c>
      <c r="CW509">
        <v>0</v>
      </c>
      <c r="CX509">
        <f>ROUND(Y509*Source!I829,9)</f>
        <v>229.68330839999999</v>
      </c>
      <c r="CY509">
        <f>AD509</f>
        <v>0</v>
      </c>
      <c r="CZ509">
        <f>AH509</f>
        <v>0</v>
      </c>
      <c r="DA509">
        <f>AL509</f>
        <v>1</v>
      </c>
      <c r="DB509">
        <f>ROUND((((ROUND(AT509*CZ509,2)*1.2)*1.15)*1.05),6)</f>
        <v>0</v>
      </c>
      <c r="DC509">
        <f>ROUND((((ROUND(AT509*AG509,2)*1.2)*1.15)*1.05),6)</f>
        <v>0</v>
      </c>
      <c r="DD509" t="s">
        <v>3</v>
      </c>
      <c r="DE509" t="s">
        <v>3</v>
      </c>
      <c r="DF509">
        <f t="shared" ref="DF509:DF523" si="166">ROUND(ROUND(AE509,2)*CX509,2)</f>
        <v>0</v>
      </c>
      <c r="DG509">
        <f t="shared" si="164"/>
        <v>0</v>
      </c>
      <c r="DH509">
        <f t="shared" si="165"/>
        <v>0</v>
      </c>
      <c r="DI509">
        <f t="shared" si="160"/>
        <v>0</v>
      </c>
      <c r="DJ509">
        <f>DI509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ROW(Source!A829)</f>
        <v>829</v>
      </c>
      <c r="B510">
        <v>56661434</v>
      </c>
      <c r="C510">
        <v>56664011</v>
      </c>
      <c r="D510">
        <v>54768339</v>
      </c>
      <c r="E510">
        <v>1</v>
      </c>
      <c r="F510">
        <v>1</v>
      </c>
      <c r="G510">
        <v>1081</v>
      </c>
      <c r="H510">
        <v>2</v>
      </c>
      <c r="I510" t="s">
        <v>1324</v>
      </c>
      <c r="J510" t="s">
        <v>1325</v>
      </c>
      <c r="K510" t="s">
        <v>1326</v>
      </c>
      <c r="L510">
        <v>1368</v>
      </c>
      <c r="N510">
        <v>1011</v>
      </c>
      <c r="O510" t="s">
        <v>1323</v>
      </c>
      <c r="P510" t="s">
        <v>1323</v>
      </c>
      <c r="Q510">
        <v>1</v>
      </c>
      <c r="W510">
        <v>0</v>
      </c>
      <c r="X510">
        <v>874612079</v>
      </c>
      <c r="Y510">
        <f>(((AT510*1.2)*1.25)*1.05)</f>
        <v>0.63</v>
      </c>
      <c r="AA510">
        <v>0</v>
      </c>
      <c r="AB510">
        <v>88.67</v>
      </c>
      <c r="AC510">
        <v>13.47</v>
      </c>
      <c r="AD510">
        <v>0</v>
      </c>
      <c r="AE510">
        <v>0</v>
      </c>
      <c r="AF510">
        <v>83.1</v>
      </c>
      <c r="AG510">
        <v>12.62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0.4</v>
      </c>
      <c r="AU510" t="s">
        <v>32</v>
      </c>
      <c r="AV510">
        <v>0</v>
      </c>
      <c r="AW510">
        <v>2</v>
      </c>
      <c r="AX510">
        <v>56664022</v>
      </c>
      <c r="AY510">
        <v>1</v>
      </c>
      <c r="AZ510">
        <v>0</v>
      </c>
      <c r="BA510">
        <v>672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f>ROUND(Y510*Source!I829*DO510,9)</f>
        <v>37.208807999999998</v>
      </c>
      <c r="CX510">
        <f>ROUND(Y510*Source!I829,9)</f>
        <v>2.9483999999999999</v>
      </c>
      <c r="CY510">
        <f>AB510</f>
        <v>88.67</v>
      </c>
      <c r="CZ510">
        <f>AF510</f>
        <v>83.1</v>
      </c>
      <c r="DA510">
        <f>AJ510</f>
        <v>1</v>
      </c>
      <c r="DB510">
        <f>ROUND((((ROUND(AT510*CZ510,2)*1.2)*1.25)*1.05),6)</f>
        <v>52.353000000000002</v>
      </c>
      <c r="DC510">
        <f>ROUND((((ROUND(AT510*AG510,2)*1.2)*1.25)*1.05),6)</f>
        <v>7.9537500000000003</v>
      </c>
      <c r="DD510" t="s">
        <v>3</v>
      </c>
      <c r="DE510" t="s">
        <v>3</v>
      </c>
      <c r="DF510">
        <f t="shared" si="166"/>
        <v>0</v>
      </c>
      <c r="DG510">
        <f t="shared" si="164"/>
        <v>245.01</v>
      </c>
      <c r="DH510">
        <f t="shared" si="165"/>
        <v>37.21</v>
      </c>
      <c r="DI510">
        <f t="shared" si="160"/>
        <v>0</v>
      </c>
      <c r="DJ510">
        <f>DG510</f>
        <v>245.01</v>
      </c>
      <c r="DK510">
        <v>0</v>
      </c>
      <c r="DL510" t="s">
        <v>1327</v>
      </c>
      <c r="DM510">
        <v>0</v>
      </c>
      <c r="DN510" t="s">
        <v>1319</v>
      </c>
      <c r="DO510">
        <v>12.62</v>
      </c>
    </row>
    <row r="511" spans="1:119" x14ac:dyDescent="0.2">
      <c r="A511">
        <f>ROW(Source!A829)</f>
        <v>829</v>
      </c>
      <c r="B511">
        <v>56661434</v>
      </c>
      <c r="C511">
        <v>56664011</v>
      </c>
      <c r="D511">
        <v>54768393</v>
      </c>
      <c r="E511">
        <v>1</v>
      </c>
      <c r="F511">
        <v>1</v>
      </c>
      <c r="G511">
        <v>1081</v>
      </c>
      <c r="H511">
        <v>2</v>
      </c>
      <c r="I511" t="s">
        <v>1387</v>
      </c>
      <c r="J511" t="s">
        <v>1388</v>
      </c>
      <c r="K511" t="s">
        <v>1389</v>
      </c>
      <c r="L511">
        <v>1368</v>
      </c>
      <c r="N511">
        <v>1011</v>
      </c>
      <c r="O511" t="s">
        <v>1323</v>
      </c>
      <c r="P511" t="s">
        <v>1323</v>
      </c>
      <c r="Q511">
        <v>1</v>
      </c>
      <c r="W511">
        <v>0</v>
      </c>
      <c r="X511">
        <v>-1895752648</v>
      </c>
      <c r="Y511">
        <f>(((AT511*1.2)*1.25)*1.05)</f>
        <v>0.47249999999999998</v>
      </c>
      <c r="AA511">
        <v>0</v>
      </c>
      <c r="AB511">
        <v>0.82</v>
      </c>
      <c r="AC511">
        <v>0</v>
      </c>
      <c r="AD511">
        <v>0</v>
      </c>
      <c r="AE511">
        <v>0</v>
      </c>
      <c r="AF511">
        <v>0.77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0.3</v>
      </c>
      <c r="AU511" t="s">
        <v>32</v>
      </c>
      <c r="AV511">
        <v>0</v>
      </c>
      <c r="AW511">
        <v>2</v>
      </c>
      <c r="AX511">
        <v>56664024</v>
      </c>
      <c r="AY511">
        <v>1</v>
      </c>
      <c r="AZ511">
        <v>0</v>
      </c>
      <c r="BA511">
        <v>673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f>ROUND(Y511*Source!I829*DO511,9)</f>
        <v>0</v>
      </c>
      <c r="CX511">
        <f>ROUND(Y511*Source!I829,9)</f>
        <v>2.2113</v>
      </c>
      <c r="CY511">
        <f>AB511</f>
        <v>0.82</v>
      </c>
      <c r="CZ511">
        <f>AF511</f>
        <v>0.77</v>
      </c>
      <c r="DA511">
        <f>AJ511</f>
        <v>1</v>
      </c>
      <c r="DB511">
        <f>ROUND((((ROUND(AT511*CZ511,2)*1.2)*1.25)*1.05),6)</f>
        <v>0.36225000000000002</v>
      </c>
      <c r="DC511">
        <f>ROUND((((ROUND(AT511*AG511,2)*1.2)*1.25)*1.05),6)</f>
        <v>0</v>
      </c>
      <c r="DD511" t="s">
        <v>3</v>
      </c>
      <c r="DE511" t="s">
        <v>3</v>
      </c>
      <c r="DF511">
        <f t="shared" si="166"/>
        <v>0</v>
      </c>
      <c r="DG511">
        <f t="shared" si="164"/>
        <v>1.7</v>
      </c>
      <c r="DH511">
        <f t="shared" si="165"/>
        <v>0</v>
      </c>
      <c r="DI511">
        <f t="shared" si="160"/>
        <v>0</v>
      </c>
      <c r="DJ511">
        <f>DG511</f>
        <v>1.7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ROW(Source!A829)</f>
        <v>829</v>
      </c>
      <c r="B512">
        <v>56661434</v>
      </c>
      <c r="C512">
        <v>56664011</v>
      </c>
      <c r="D512">
        <v>54768400</v>
      </c>
      <c r="E512">
        <v>1</v>
      </c>
      <c r="F512">
        <v>1</v>
      </c>
      <c r="G512">
        <v>1081</v>
      </c>
      <c r="H512">
        <v>2</v>
      </c>
      <c r="I512" t="s">
        <v>1365</v>
      </c>
      <c r="J512" t="s">
        <v>1366</v>
      </c>
      <c r="K512" t="s">
        <v>1367</v>
      </c>
      <c r="L512">
        <v>1368</v>
      </c>
      <c r="N512">
        <v>1011</v>
      </c>
      <c r="O512" t="s">
        <v>1323</v>
      </c>
      <c r="P512" t="s">
        <v>1323</v>
      </c>
      <c r="Q512">
        <v>1</v>
      </c>
      <c r="W512">
        <v>0</v>
      </c>
      <c r="X512">
        <v>-1412866184</v>
      </c>
      <c r="Y512">
        <f>(((AT512*1.2)*1.25)*1.05)</f>
        <v>1.9845000000000002</v>
      </c>
      <c r="AA512">
        <v>0</v>
      </c>
      <c r="AB512">
        <v>0.45</v>
      </c>
      <c r="AC512">
        <v>0</v>
      </c>
      <c r="AD512">
        <v>0</v>
      </c>
      <c r="AE512">
        <v>0</v>
      </c>
      <c r="AF512">
        <v>0.42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1.26</v>
      </c>
      <c r="AU512" t="s">
        <v>32</v>
      </c>
      <c r="AV512">
        <v>0</v>
      </c>
      <c r="AW512">
        <v>2</v>
      </c>
      <c r="AX512">
        <v>56664025</v>
      </c>
      <c r="AY512">
        <v>1</v>
      </c>
      <c r="AZ512">
        <v>0</v>
      </c>
      <c r="BA512">
        <v>674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ROUND(Y512*Source!I829*DO512,9)</f>
        <v>0</v>
      </c>
      <c r="CX512">
        <f>ROUND(Y512*Source!I829,9)</f>
        <v>9.2874599999999994</v>
      </c>
      <c r="CY512">
        <f>AB512</f>
        <v>0.45</v>
      </c>
      <c r="CZ512">
        <f>AF512</f>
        <v>0.42</v>
      </c>
      <c r="DA512">
        <f>AJ512</f>
        <v>1</v>
      </c>
      <c r="DB512">
        <f>ROUND((((ROUND(AT512*CZ512,2)*1.2)*1.25)*1.05),6)</f>
        <v>0.83474999999999999</v>
      </c>
      <c r="DC512">
        <f>ROUND((((ROUND(AT512*AG512,2)*1.2)*1.25)*1.05),6)</f>
        <v>0</v>
      </c>
      <c r="DD512" t="s">
        <v>3</v>
      </c>
      <c r="DE512" t="s">
        <v>3</v>
      </c>
      <c r="DF512">
        <f t="shared" si="166"/>
        <v>0</v>
      </c>
      <c r="DG512">
        <f t="shared" si="164"/>
        <v>3.9</v>
      </c>
      <c r="DH512">
        <f t="shared" si="165"/>
        <v>0</v>
      </c>
      <c r="DI512">
        <f t="shared" si="160"/>
        <v>0</v>
      </c>
      <c r="DJ512">
        <f>DG512</f>
        <v>3.9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ROW(Source!A829)</f>
        <v>829</v>
      </c>
      <c r="B513">
        <v>56661434</v>
      </c>
      <c r="C513">
        <v>56664011</v>
      </c>
      <c r="D513">
        <v>54768426</v>
      </c>
      <c r="E513">
        <v>1</v>
      </c>
      <c r="F513">
        <v>1</v>
      </c>
      <c r="G513">
        <v>1081</v>
      </c>
      <c r="H513">
        <v>2</v>
      </c>
      <c r="I513" t="s">
        <v>1368</v>
      </c>
      <c r="J513" t="s">
        <v>1369</v>
      </c>
      <c r="K513" t="s">
        <v>1370</v>
      </c>
      <c r="L513">
        <v>1368</v>
      </c>
      <c r="N513">
        <v>1011</v>
      </c>
      <c r="O513" t="s">
        <v>1323</v>
      </c>
      <c r="P513" t="s">
        <v>1323</v>
      </c>
      <c r="Q513">
        <v>1</v>
      </c>
      <c r="W513">
        <v>0</v>
      </c>
      <c r="X513">
        <v>-643591644</v>
      </c>
      <c r="Y513">
        <f>(((AT513*1.2)*1.25)*1.05)</f>
        <v>6.0794999999999995</v>
      </c>
      <c r="AA513">
        <v>0</v>
      </c>
      <c r="AB513">
        <v>0.5</v>
      </c>
      <c r="AC513">
        <v>0</v>
      </c>
      <c r="AD513">
        <v>0</v>
      </c>
      <c r="AE513">
        <v>0</v>
      </c>
      <c r="AF513">
        <v>0.47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3.86</v>
      </c>
      <c r="AU513" t="s">
        <v>32</v>
      </c>
      <c r="AV513">
        <v>0</v>
      </c>
      <c r="AW513">
        <v>2</v>
      </c>
      <c r="AX513">
        <v>56664026</v>
      </c>
      <c r="AY513">
        <v>1</v>
      </c>
      <c r="AZ513">
        <v>0</v>
      </c>
      <c r="BA513">
        <v>675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ROUND(Y513*Source!I829*DO513,9)</f>
        <v>0</v>
      </c>
      <c r="CX513">
        <f>ROUND(Y513*Source!I829,9)</f>
        <v>28.452059999999999</v>
      </c>
      <c r="CY513">
        <f>AB513</f>
        <v>0.5</v>
      </c>
      <c r="CZ513">
        <f>AF513</f>
        <v>0.47</v>
      </c>
      <c r="DA513">
        <f>AJ513</f>
        <v>1</v>
      </c>
      <c r="DB513">
        <f>ROUND((((ROUND(AT513*CZ513,2)*1.2)*1.25)*1.05),6)</f>
        <v>2.8507500000000001</v>
      </c>
      <c r="DC513">
        <f>ROUND((((ROUND(AT513*AG513,2)*1.2)*1.25)*1.05),6)</f>
        <v>0</v>
      </c>
      <c r="DD513" t="s">
        <v>3</v>
      </c>
      <c r="DE513" t="s">
        <v>3</v>
      </c>
      <c r="DF513">
        <f t="shared" si="166"/>
        <v>0</v>
      </c>
      <c r="DG513">
        <f t="shared" si="164"/>
        <v>13.37</v>
      </c>
      <c r="DH513">
        <f t="shared" si="165"/>
        <v>0</v>
      </c>
      <c r="DI513">
        <f t="shared" si="160"/>
        <v>0</v>
      </c>
      <c r="DJ513">
        <f>DG513</f>
        <v>13.37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ROW(Source!A829)</f>
        <v>829</v>
      </c>
      <c r="B514">
        <v>56661434</v>
      </c>
      <c r="C514">
        <v>56664011</v>
      </c>
      <c r="D514">
        <v>54767573</v>
      </c>
      <c r="E514">
        <v>1</v>
      </c>
      <c r="F514">
        <v>1</v>
      </c>
      <c r="G514">
        <v>1081</v>
      </c>
      <c r="H514">
        <v>2</v>
      </c>
      <c r="I514" t="s">
        <v>1328</v>
      </c>
      <c r="J514" t="s">
        <v>1329</v>
      </c>
      <c r="K514" t="s">
        <v>1330</v>
      </c>
      <c r="L514">
        <v>1368</v>
      </c>
      <c r="N514">
        <v>1011</v>
      </c>
      <c r="O514" t="s">
        <v>1323</v>
      </c>
      <c r="P514" t="s">
        <v>1323</v>
      </c>
      <c r="Q514">
        <v>1</v>
      </c>
      <c r="W514">
        <v>0</v>
      </c>
      <c r="X514">
        <v>-44940208</v>
      </c>
      <c r="Y514">
        <f>(((AT514*1.2)*1.25)*1.05)</f>
        <v>0.66150000000000009</v>
      </c>
      <c r="AA514">
        <v>0</v>
      </c>
      <c r="AB514">
        <v>191.17</v>
      </c>
      <c r="AC514">
        <v>18.059999999999999</v>
      </c>
      <c r="AD514">
        <v>0</v>
      </c>
      <c r="AE514">
        <v>0</v>
      </c>
      <c r="AF514">
        <v>179.17</v>
      </c>
      <c r="AG514">
        <v>16.93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0.42</v>
      </c>
      <c r="AU514" t="s">
        <v>32</v>
      </c>
      <c r="AV514">
        <v>0</v>
      </c>
      <c r="AW514">
        <v>2</v>
      </c>
      <c r="AX514">
        <v>56664023</v>
      </c>
      <c r="AY514">
        <v>1</v>
      </c>
      <c r="AZ514">
        <v>0</v>
      </c>
      <c r="BA514">
        <v>676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ROUND(Y514*Source!I829*DO514,9)</f>
        <v>52.412232600000003</v>
      </c>
      <c r="CX514">
        <f>ROUND(Y514*Source!I829,9)</f>
        <v>3.0958199999999998</v>
      </c>
      <c r="CY514">
        <f>AB514</f>
        <v>191.17</v>
      </c>
      <c r="CZ514">
        <f>AF514</f>
        <v>179.17</v>
      </c>
      <c r="DA514">
        <f>AJ514</f>
        <v>1</v>
      </c>
      <c r="DB514">
        <f>ROUND((((ROUND(AT514*CZ514,2)*1.2)*1.25)*1.05),6)</f>
        <v>118.51875</v>
      </c>
      <c r="DC514">
        <f>ROUND((((ROUND(AT514*AG514,2)*1.2)*1.25)*1.05),6)</f>
        <v>11.19825</v>
      </c>
      <c r="DD514" t="s">
        <v>3</v>
      </c>
      <c r="DE514" t="s">
        <v>3</v>
      </c>
      <c r="DF514">
        <f t="shared" si="166"/>
        <v>0</v>
      </c>
      <c r="DG514">
        <f t="shared" si="164"/>
        <v>554.67999999999995</v>
      </c>
      <c r="DH514">
        <f t="shared" si="165"/>
        <v>52.41</v>
      </c>
      <c r="DI514">
        <f t="shared" si="160"/>
        <v>0</v>
      </c>
      <c r="DJ514">
        <f>DG514</f>
        <v>554.67999999999995</v>
      </c>
      <c r="DK514">
        <v>0</v>
      </c>
      <c r="DL514" t="s">
        <v>1327</v>
      </c>
      <c r="DM514">
        <v>0</v>
      </c>
      <c r="DN514" t="s">
        <v>1319</v>
      </c>
      <c r="DO514">
        <v>16.93</v>
      </c>
    </row>
    <row r="515" spans="1:119" x14ac:dyDescent="0.2">
      <c r="A515">
        <f>ROW(Source!A829)</f>
        <v>829</v>
      </c>
      <c r="B515">
        <v>56661434</v>
      </c>
      <c r="C515">
        <v>56664011</v>
      </c>
      <c r="D515">
        <v>54738788</v>
      </c>
      <c r="E515">
        <v>1</v>
      </c>
      <c r="F515">
        <v>1</v>
      </c>
      <c r="G515">
        <v>1081</v>
      </c>
      <c r="H515">
        <v>3</v>
      </c>
      <c r="I515" t="s">
        <v>1390</v>
      </c>
      <c r="J515" t="s">
        <v>1391</v>
      </c>
      <c r="K515" t="s">
        <v>1392</v>
      </c>
      <c r="L515">
        <v>1296</v>
      </c>
      <c r="N515">
        <v>1002</v>
      </c>
      <c r="O515" t="s">
        <v>678</v>
      </c>
      <c r="P515" t="s">
        <v>678</v>
      </c>
      <c r="Q515">
        <v>1</v>
      </c>
      <c r="W515">
        <v>0</v>
      </c>
      <c r="X515">
        <v>1977302506</v>
      </c>
      <c r="Y515">
        <f>(((AT515*1)*1)*1)</f>
        <v>0.16</v>
      </c>
      <c r="AA515">
        <v>84.21</v>
      </c>
      <c r="AB515">
        <v>0</v>
      </c>
      <c r="AC515">
        <v>0</v>
      </c>
      <c r="AD515">
        <v>0</v>
      </c>
      <c r="AE515">
        <v>84.21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0.16</v>
      </c>
      <c r="AU515" t="s">
        <v>105</v>
      </c>
      <c r="AV515">
        <v>0</v>
      </c>
      <c r="AW515">
        <v>2</v>
      </c>
      <c r="AX515">
        <v>56664027</v>
      </c>
      <c r="AY515">
        <v>1</v>
      </c>
      <c r="AZ515">
        <v>0</v>
      </c>
      <c r="BA515">
        <v>677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ROUND(Y515*Source!I829,9)</f>
        <v>0.74880000000000002</v>
      </c>
      <c r="CY515">
        <f>AA515</f>
        <v>84.21</v>
      </c>
      <c r="CZ515">
        <f>AE515</f>
        <v>84.21</v>
      </c>
      <c r="DA515">
        <f>AI515</f>
        <v>1</v>
      </c>
      <c r="DB515">
        <f>ROUND((((ROUND(AT515*CZ515,2)*1)*1)*1),6)</f>
        <v>13.47</v>
      </c>
      <c r="DC515">
        <f>ROUND((((ROUND(AT515*AG515,2)*1)*1)*1),6)</f>
        <v>0</v>
      </c>
      <c r="DD515" t="s">
        <v>3</v>
      </c>
      <c r="DE515" t="s">
        <v>3</v>
      </c>
      <c r="DF515">
        <f t="shared" si="166"/>
        <v>63.06</v>
      </c>
      <c r="DG515">
        <f t="shared" si="164"/>
        <v>0</v>
      </c>
      <c r="DH515">
        <f t="shared" si="165"/>
        <v>0</v>
      </c>
      <c r="DI515">
        <f t="shared" si="160"/>
        <v>0</v>
      </c>
      <c r="DJ515">
        <f>DF515</f>
        <v>63.06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ROW(Source!A829)</f>
        <v>829</v>
      </c>
      <c r="B516">
        <v>56661434</v>
      </c>
      <c r="C516">
        <v>56664011</v>
      </c>
      <c r="D516">
        <v>54747402</v>
      </c>
      <c r="E516">
        <v>1</v>
      </c>
      <c r="F516">
        <v>1</v>
      </c>
      <c r="G516">
        <v>1081</v>
      </c>
      <c r="H516">
        <v>3</v>
      </c>
      <c r="I516" t="s">
        <v>1393</v>
      </c>
      <c r="J516" t="s">
        <v>1394</v>
      </c>
      <c r="K516" t="s">
        <v>1395</v>
      </c>
      <c r="L516">
        <v>1354</v>
      </c>
      <c r="N516">
        <v>1010</v>
      </c>
      <c r="O516" t="s">
        <v>398</v>
      </c>
      <c r="P516" t="s">
        <v>398</v>
      </c>
      <c r="Q516">
        <v>1</v>
      </c>
      <c r="W516">
        <v>0</v>
      </c>
      <c r="X516">
        <v>451408244</v>
      </c>
      <c r="Y516">
        <f>(((AT516*1)*1)*1)</f>
        <v>0.04</v>
      </c>
      <c r="AA516">
        <v>7.74</v>
      </c>
      <c r="AB516">
        <v>0</v>
      </c>
      <c r="AC516">
        <v>0</v>
      </c>
      <c r="AD516">
        <v>0</v>
      </c>
      <c r="AE516">
        <v>7.74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0.04</v>
      </c>
      <c r="AU516" t="s">
        <v>105</v>
      </c>
      <c r="AV516">
        <v>0</v>
      </c>
      <c r="AW516">
        <v>2</v>
      </c>
      <c r="AX516">
        <v>56664028</v>
      </c>
      <c r="AY516">
        <v>1</v>
      </c>
      <c r="AZ516">
        <v>0</v>
      </c>
      <c r="BA516">
        <v>678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ROUND(Y516*Source!I829,9)</f>
        <v>0.18720000000000001</v>
      </c>
      <c r="CY516">
        <f>AA516</f>
        <v>7.74</v>
      </c>
      <c r="CZ516">
        <f>AE516</f>
        <v>7.74</v>
      </c>
      <c r="DA516">
        <f>AI516</f>
        <v>1</v>
      </c>
      <c r="DB516">
        <f>ROUND((((ROUND(AT516*CZ516,2)*1)*1)*1),6)</f>
        <v>0.31</v>
      </c>
      <c r="DC516">
        <f>ROUND((((ROUND(AT516*AG516,2)*1)*1)*1),6)</f>
        <v>0</v>
      </c>
      <c r="DD516" t="s">
        <v>3</v>
      </c>
      <c r="DE516" t="s">
        <v>3</v>
      </c>
      <c r="DF516">
        <f t="shared" si="166"/>
        <v>1.45</v>
      </c>
      <c r="DG516">
        <f t="shared" si="164"/>
        <v>0</v>
      </c>
      <c r="DH516">
        <f t="shared" si="165"/>
        <v>0</v>
      </c>
      <c r="DI516">
        <f t="shared" si="160"/>
        <v>0</v>
      </c>
      <c r="DJ516">
        <f>DF516</f>
        <v>1.45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ROW(Source!A829)</f>
        <v>829</v>
      </c>
      <c r="B517">
        <v>56661434</v>
      </c>
      <c r="C517">
        <v>56664011</v>
      </c>
      <c r="D517">
        <v>54747352</v>
      </c>
      <c r="E517">
        <v>1</v>
      </c>
      <c r="F517">
        <v>1</v>
      </c>
      <c r="G517">
        <v>1081</v>
      </c>
      <c r="H517">
        <v>3</v>
      </c>
      <c r="I517" t="s">
        <v>1384</v>
      </c>
      <c r="J517" t="s">
        <v>1385</v>
      </c>
      <c r="K517" t="s">
        <v>1386</v>
      </c>
      <c r="L517">
        <v>1354</v>
      </c>
      <c r="N517">
        <v>1010</v>
      </c>
      <c r="O517" t="s">
        <v>398</v>
      </c>
      <c r="P517" t="s">
        <v>398</v>
      </c>
      <c r="Q517">
        <v>1</v>
      </c>
      <c r="W517">
        <v>0</v>
      </c>
      <c r="X517">
        <v>-1452932200</v>
      </c>
      <c r="Y517">
        <f>(((AT517*1)*1)*1)</f>
        <v>7.2</v>
      </c>
      <c r="AA517">
        <v>4.3600000000000003</v>
      </c>
      <c r="AB517">
        <v>0</v>
      </c>
      <c r="AC517">
        <v>0</v>
      </c>
      <c r="AD517">
        <v>0</v>
      </c>
      <c r="AE517">
        <v>4.3600000000000003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-2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7.2</v>
      </c>
      <c r="AU517" t="s">
        <v>105</v>
      </c>
      <c r="AV517">
        <v>0</v>
      </c>
      <c r="AW517">
        <v>2</v>
      </c>
      <c r="AX517">
        <v>56664029</v>
      </c>
      <c r="AY517">
        <v>1</v>
      </c>
      <c r="AZ517">
        <v>0</v>
      </c>
      <c r="BA517">
        <v>679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ROUND(Y517*Source!I829,9)</f>
        <v>33.695999999999998</v>
      </c>
      <c r="CY517">
        <f>AA517</f>
        <v>4.3600000000000003</v>
      </c>
      <c r="CZ517">
        <f>AE517</f>
        <v>4.3600000000000003</v>
      </c>
      <c r="DA517">
        <f>AI517</f>
        <v>1</v>
      </c>
      <c r="DB517">
        <f>ROUND((((ROUND(AT517*CZ517,2)*1)*1)*1),6)</f>
        <v>31.39</v>
      </c>
      <c r="DC517">
        <f>ROUND((((ROUND(AT517*AG517,2)*1)*1)*1),6)</f>
        <v>0</v>
      </c>
      <c r="DD517" t="s">
        <v>3</v>
      </c>
      <c r="DE517" t="s">
        <v>3</v>
      </c>
      <c r="DF517">
        <f t="shared" si="166"/>
        <v>146.91</v>
      </c>
      <c r="DG517">
        <f t="shared" si="164"/>
        <v>0</v>
      </c>
      <c r="DH517">
        <f t="shared" si="165"/>
        <v>0</v>
      </c>
      <c r="DI517">
        <f t="shared" si="160"/>
        <v>0</v>
      </c>
      <c r="DJ517">
        <f>DF517</f>
        <v>146.91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ROW(Source!A830)</f>
        <v>830</v>
      </c>
      <c r="B518">
        <v>56661436</v>
      </c>
      <c r="C518">
        <v>56664011</v>
      </c>
      <c r="D518">
        <v>54702434</v>
      </c>
      <c r="E518">
        <v>1081</v>
      </c>
      <c r="F518">
        <v>1</v>
      </c>
      <c r="G518">
        <v>1081</v>
      </c>
      <c r="H518">
        <v>1</v>
      </c>
      <c r="I518" t="s">
        <v>1317</v>
      </c>
      <c r="J518" t="s">
        <v>3</v>
      </c>
      <c r="K518" t="s">
        <v>1318</v>
      </c>
      <c r="L518">
        <v>1191</v>
      </c>
      <c r="N518">
        <v>1013</v>
      </c>
      <c r="O518" t="s">
        <v>1319</v>
      </c>
      <c r="P518" t="s">
        <v>1319</v>
      </c>
      <c r="Q518">
        <v>1</v>
      </c>
      <c r="W518">
        <v>0</v>
      </c>
      <c r="X518">
        <v>476480486</v>
      </c>
      <c r="Y518">
        <f>(((AT518*1.2)*1.15)*1.05)</f>
        <v>49.077629999999992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5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33.869999999999997</v>
      </c>
      <c r="AU518" t="s">
        <v>33</v>
      </c>
      <c r="AV518">
        <v>1</v>
      </c>
      <c r="AW518">
        <v>2</v>
      </c>
      <c r="AX518">
        <v>56664021</v>
      </c>
      <c r="AY518">
        <v>1</v>
      </c>
      <c r="AZ518">
        <v>0</v>
      </c>
      <c r="BA518">
        <v>686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U518">
        <f>ROUND(AT518*Source!I830*AH518*AL518,2)</f>
        <v>0</v>
      </c>
      <c r="CV518">
        <f>ROUND(Y518*Source!I830,9)</f>
        <v>229.68330839999999</v>
      </c>
      <c r="CW518">
        <v>0</v>
      </c>
      <c r="CX518">
        <f>ROUND(Y518*Source!I830,9)</f>
        <v>229.68330839999999</v>
      </c>
      <c r="CY518">
        <f>AD518</f>
        <v>0</v>
      </c>
      <c r="CZ518">
        <f>AH518</f>
        <v>0</v>
      </c>
      <c r="DA518">
        <f>AL518</f>
        <v>1</v>
      </c>
      <c r="DB518">
        <f>ROUND((((ROUND(AT518*CZ518,2)*1.2)*1.15)*1.05),6)</f>
        <v>0</v>
      </c>
      <c r="DC518">
        <f>ROUND((((ROUND(AT518*AG518,2)*1.2)*1.15)*1.05),6)</f>
        <v>0</v>
      </c>
      <c r="DD518" t="s">
        <v>3</v>
      </c>
      <c r="DE518" t="s">
        <v>3</v>
      </c>
      <c r="DF518">
        <f t="shared" si="166"/>
        <v>0</v>
      </c>
      <c r="DG518">
        <f t="shared" si="164"/>
        <v>0</v>
      </c>
      <c r="DH518">
        <f t="shared" si="165"/>
        <v>0</v>
      </c>
      <c r="DI518">
        <f t="shared" si="160"/>
        <v>0</v>
      </c>
      <c r="DJ518">
        <f>DI518</f>
        <v>0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ROW(Source!A830)</f>
        <v>830</v>
      </c>
      <c r="B519">
        <v>56661436</v>
      </c>
      <c r="C519">
        <v>56664011</v>
      </c>
      <c r="D519">
        <v>54768339</v>
      </c>
      <c r="E519">
        <v>1</v>
      </c>
      <c r="F519">
        <v>1</v>
      </c>
      <c r="G519">
        <v>1081</v>
      </c>
      <c r="H519">
        <v>2</v>
      </c>
      <c r="I519" t="s">
        <v>1324</v>
      </c>
      <c r="J519" t="s">
        <v>1325</v>
      </c>
      <c r="K519" t="s">
        <v>1326</v>
      </c>
      <c r="L519">
        <v>1368</v>
      </c>
      <c r="N519">
        <v>1011</v>
      </c>
      <c r="O519" t="s">
        <v>1323</v>
      </c>
      <c r="P519" t="s">
        <v>1323</v>
      </c>
      <c r="Q519">
        <v>1</v>
      </c>
      <c r="W519">
        <v>0</v>
      </c>
      <c r="X519">
        <v>874612079</v>
      </c>
      <c r="Y519">
        <f>(((AT519*1.2)*1.25)*1.05)</f>
        <v>0.63</v>
      </c>
      <c r="AA519">
        <v>0</v>
      </c>
      <c r="AB519">
        <v>1513.56</v>
      </c>
      <c r="AC519">
        <v>758.78</v>
      </c>
      <c r="AD519">
        <v>0</v>
      </c>
      <c r="AE519">
        <v>0</v>
      </c>
      <c r="AF519">
        <v>83.1</v>
      </c>
      <c r="AG519">
        <v>12.62</v>
      </c>
      <c r="AH519">
        <v>0</v>
      </c>
      <c r="AI519">
        <v>1</v>
      </c>
      <c r="AJ519">
        <v>17.07</v>
      </c>
      <c r="AK519">
        <v>56.35</v>
      </c>
      <c r="AL519">
        <v>1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0.4</v>
      </c>
      <c r="AU519" t="s">
        <v>32</v>
      </c>
      <c r="AV519">
        <v>0</v>
      </c>
      <c r="AW519">
        <v>2</v>
      </c>
      <c r="AX519">
        <v>56664022</v>
      </c>
      <c r="AY519">
        <v>1</v>
      </c>
      <c r="AZ519">
        <v>0</v>
      </c>
      <c r="BA519">
        <v>687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f>ROUND(Y519*Source!I830*DO519,9)</f>
        <v>37.208807999999998</v>
      </c>
      <c r="CX519">
        <f>ROUND(Y519*Source!I830,9)</f>
        <v>2.9483999999999999</v>
      </c>
      <c r="CY519">
        <f>AB519</f>
        <v>1513.56</v>
      </c>
      <c r="CZ519">
        <f>AF519</f>
        <v>83.1</v>
      </c>
      <c r="DA519">
        <f>AJ519</f>
        <v>17.07</v>
      </c>
      <c r="DB519">
        <f>ROUND((((ROUND(AT519*CZ519,2)*1.2)*1.25)*1.05),6)</f>
        <v>52.353000000000002</v>
      </c>
      <c r="DC519">
        <f>ROUND((((ROUND(AT519*AG519,2)*1.2)*1.25)*1.05),6)</f>
        <v>7.9537500000000003</v>
      </c>
      <c r="DD519" t="s">
        <v>3</v>
      </c>
      <c r="DE519" t="s">
        <v>3</v>
      </c>
      <c r="DF519">
        <f t="shared" si="166"/>
        <v>0</v>
      </c>
      <c r="DG519">
        <f>ROUND(ROUND(AF519*AJ519,2)*CX519,2)</f>
        <v>4182.3599999999997</v>
      </c>
      <c r="DH519">
        <f>ROUND(ROUND(AG519*AK519,2)*CX519,2)</f>
        <v>2096.73</v>
      </c>
      <c r="DI519">
        <f t="shared" si="160"/>
        <v>0</v>
      </c>
      <c r="DJ519">
        <f>DG519</f>
        <v>4182.3599999999997</v>
      </c>
      <c r="DK519">
        <v>0</v>
      </c>
      <c r="DL519" t="s">
        <v>1327</v>
      </c>
      <c r="DM519">
        <v>0</v>
      </c>
      <c r="DN519" t="s">
        <v>1319</v>
      </c>
      <c r="DO519">
        <v>12.62</v>
      </c>
    </row>
    <row r="520" spans="1:119" x14ac:dyDescent="0.2">
      <c r="A520">
        <f>ROW(Source!A830)</f>
        <v>830</v>
      </c>
      <c r="B520">
        <v>56661436</v>
      </c>
      <c r="C520">
        <v>56664011</v>
      </c>
      <c r="D520">
        <v>54768393</v>
      </c>
      <c r="E520">
        <v>1</v>
      </c>
      <c r="F520">
        <v>1</v>
      </c>
      <c r="G520">
        <v>1081</v>
      </c>
      <c r="H520">
        <v>2</v>
      </c>
      <c r="I520" t="s">
        <v>1387</v>
      </c>
      <c r="J520" t="s">
        <v>1388</v>
      </c>
      <c r="K520" t="s">
        <v>1389</v>
      </c>
      <c r="L520">
        <v>1368</v>
      </c>
      <c r="N520">
        <v>1011</v>
      </c>
      <c r="O520" t="s">
        <v>1323</v>
      </c>
      <c r="P520" t="s">
        <v>1323</v>
      </c>
      <c r="Q520">
        <v>1</v>
      </c>
      <c r="W520">
        <v>0</v>
      </c>
      <c r="X520">
        <v>-1895752648</v>
      </c>
      <c r="Y520">
        <f>(((AT520*1.2)*1.25)*1.05)</f>
        <v>0.47249999999999998</v>
      </c>
      <c r="AA520">
        <v>0</v>
      </c>
      <c r="AB520">
        <v>7.85</v>
      </c>
      <c r="AC520">
        <v>0</v>
      </c>
      <c r="AD520">
        <v>0</v>
      </c>
      <c r="AE520">
        <v>0</v>
      </c>
      <c r="AF520">
        <v>0.77</v>
      </c>
      <c r="AG520">
        <v>0</v>
      </c>
      <c r="AH520">
        <v>0</v>
      </c>
      <c r="AI520">
        <v>1</v>
      </c>
      <c r="AJ520">
        <v>9.56</v>
      </c>
      <c r="AK520">
        <v>1</v>
      </c>
      <c r="AL520">
        <v>1</v>
      </c>
      <c r="AM520">
        <v>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0.3</v>
      </c>
      <c r="AU520" t="s">
        <v>32</v>
      </c>
      <c r="AV520">
        <v>0</v>
      </c>
      <c r="AW520">
        <v>2</v>
      </c>
      <c r="AX520">
        <v>56664024</v>
      </c>
      <c r="AY520">
        <v>1</v>
      </c>
      <c r="AZ520">
        <v>0</v>
      </c>
      <c r="BA520">
        <v>688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f>ROUND(Y520*Source!I830*DO520,9)</f>
        <v>0</v>
      </c>
      <c r="CX520">
        <f>ROUND(Y520*Source!I830,9)</f>
        <v>2.2113</v>
      </c>
      <c r="CY520">
        <f>AB520</f>
        <v>7.85</v>
      </c>
      <c r="CZ520">
        <f>AF520</f>
        <v>0.77</v>
      </c>
      <c r="DA520">
        <f>AJ520</f>
        <v>9.56</v>
      </c>
      <c r="DB520">
        <f>ROUND((((ROUND(AT520*CZ520,2)*1.2)*1.25)*1.05),6)</f>
        <v>0.36225000000000002</v>
      </c>
      <c r="DC520">
        <f>ROUND((((ROUND(AT520*AG520,2)*1.2)*1.25)*1.05),6)</f>
        <v>0</v>
      </c>
      <c r="DD520" t="s">
        <v>3</v>
      </c>
      <c r="DE520" t="s">
        <v>3</v>
      </c>
      <c r="DF520">
        <f t="shared" si="166"/>
        <v>0</v>
      </c>
      <c r="DG520">
        <f>ROUND(ROUND(AF520*AJ520,2)*CX520,2)</f>
        <v>16.28</v>
      </c>
      <c r="DH520">
        <f>ROUND(ROUND(AG520,2)*CX520,2)</f>
        <v>0</v>
      </c>
      <c r="DI520">
        <f t="shared" si="160"/>
        <v>0</v>
      </c>
      <c r="DJ520">
        <f>DG520</f>
        <v>16.28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ROW(Source!A830)</f>
        <v>830</v>
      </c>
      <c r="B521">
        <v>56661436</v>
      </c>
      <c r="C521">
        <v>56664011</v>
      </c>
      <c r="D521">
        <v>54768400</v>
      </c>
      <c r="E521">
        <v>1</v>
      </c>
      <c r="F521">
        <v>1</v>
      </c>
      <c r="G521">
        <v>1081</v>
      </c>
      <c r="H521">
        <v>2</v>
      </c>
      <c r="I521" t="s">
        <v>1365</v>
      </c>
      <c r="J521" t="s">
        <v>1366</v>
      </c>
      <c r="K521" t="s">
        <v>1367</v>
      </c>
      <c r="L521">
        <v>1368</v>
      </c>
      <c r="N521">
        <v>1011</v>
      </c>
      <c r="O521" t="s">
        <v>1323</v>
      </c>
      <c r="P521" t="s">
        <v>1323</v>
      </c>
      <c r="Q521">
        <v>1</v>
      </c>
      <c r="W521">
        <v>0</v>
      </c>
      <c r="X521">
        <v>-1412866184</v>
      </c>
      <c r="Y521">
        <f>(((AT521*1.2)*1.25)*1.05)</f>
        <v>1.9845000000000002</v>
      </c>
      <c r="AA521">
        <v>0</v>
      </c>
      <c r="AB521">
        <v>4.41</v>
      </c>
      <c r="AC521">
        <v>0</v>
      </c>
      <c r="AD521">
        <v>0</v>
      </c>
      <c r="AE521">
        <v>0</v>
      </c>
      <c r="AF521">
        <v>0.42</v>
      </c>
      <c r="AG521">
        <v>0</v>
      </c>
      <c r="AH521">
        <v>0</v>
      </c>
      <c r="AI521">
        <v>1</v>
      </c>
      <c r="AJ521">
        <v>9.83</v>
      </c>
      <c r="AK521">
        <v>1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1.26</v>
      </c>
      <c r="AU521" t="s">
        <v>32</v>
      </c>
      <c r="AV521">
        <v>0</v>
      </c>
      <c r="AW521">
        <v>2</v>
      </c>
      <c r="AX521">
        <v>56664025</v>
      </c>
      <c r="AY521">
        <v>1</v>
      </c>
      <c r="AZ521">
        <v>0</v>
      </c>
      <c r="BA521">
        <v>689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f>ROUND(Y521*Source!I830*DO521,9)</f>
        <v>0</v>
      </c>
      <c r="CX521">
        <f>ROUND(Y521*Source!I830,9)</f>
        <v>9.2874599999999994</v>
      </c>
      <c r="CY521">
        <f>AB521</f>
        <v>4.41</v>
      </c>
      <c r="CZ521">
        <f>AF521</f>
        <v>0.42</v>
      </c>
      <c r="DA521">
        <f>AJ521</f>
        <v>9.83</v>
      </c>
      <c r="DB521">
        <f>ROUND((((ROUND(AT521*CZ521,2)*1.2)*1.25)*1.05),6)</f>
        <v>0.83474999999999999</v>
      </c>
      <c r="DC521">
        <f>ROUND((((ROUND(AT521*AG521,2)*1.2)*1.25)*1.05),6)</f>
        <v>0</v>
      </c>
      <c r="DD521" t="s">
        <v>3</v>
      </c>
      <c r="DE521" t="s">
        <v>3</v>
      </c>
      <c r="DF521">
        <f t="shared" si="166"/>
        <v>0</v>
      </c>
      <c r="DG521">
        <f>ROUND(ROUND(AF521*AJ521,2)*CX521,2)</f>
        <v>38.36</v>
      </c>
      <c r="DH521">
        <f>ROUND(ROUND(AG521,2)*CX521,2)</f>
        <v>0</v>
      </c>
      <c r="DI521">
        <f t="shared" si="160"/>
        <v>0</v>
      </c>
      <c r="DJ521">
        <f>DG521</f>
        <v>38.36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ROW(Source!A830)</f>
        <v>830</v>
      </c>
      <c r="B522">
        <v>56661436</v>
      </c>
      <c r="C522">
        <v>56664011</v>
      </c>
      <c r="D522">
        <v>54768426</v>
      </c>
      <c r="E522">
        <v>1</v>
      </c>
      <c r="F522">
        <v>1</v>
      </c>
      <c r="G522">
        <v>1081</v>
      </c>
      <c r="H522">
        <v>2</v>
      </c>
      <c r="I522" t="s">
        <v>1368</v>
      </c>
      <c r="J522" t="s">
        <v>1369</v>
      </c>
      <c r="K522" t="s">
        <v>1370</v>
      </c>
      <c r="L522">
        <v>1368</v>
      </c>
      <c r="N522">
        <v>1011</v>
      </c>
      <c r="O522" t="s">
        <v>1323</v>
      </c>
      <c r="P522" t="s">
        <v>1323</v>
      </c>
      <c r="Q522">
        <v>1</v>
      </c>
      <c r="W522">
        <v>0</v>
      </c>
      <c r="X522">
        <v>-643591644</v>
      </c>
      <c r="Y522">
        <f>(((AT522*1.2)*1.25)*1.05)</f>
        <v>6.0794999999999995</v>
      </c>
      <c r="AA522">
        <v>0</v>
      </c>
      <c r="AB522">
        <v>4.84</v>
      </c>
      <c r="AC522">
        <v>0</v>
      </c>
      <c r="AD522">
        <v>0</v>
      </c>
      <c r="AE522">
        <v>0</v>
      </c>
      <c r="AF522">
        <v>0.47</v>
      </c>
      <c r="AG522">
        <v>0</v>
      </c>
      <c r="AH522">
        <v>0</v>
      </c>
      <c r="AI522">
        <v>1</v>
      </c>
      <c r="AJ522">
        <v>9.66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3.86</v>
      </c>
      <c r="AU522" t="s">
        <v>32</v>
      </c>
      <c r="AV522">
        <v>0</v>
      </c>
      <c r="AW522">
        <v>2</v>
      </c>
      <c r="AX522">
        <v>56664026</v>
      </c>
      <c r="AY522">
        <v>1</v>
      </c>
      <c r="AZ522">
        <v>0</v>
      </c>
      <c r="BA522">
        <v>690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ROUND(Y522*Source!I830*DO522,9)</f>
        <v>0</v>
      </c>
      <c r="CX522">
        <f>ROUND(Y522*Source!I830,9)</f>
        <v>28.452059999999999</v>
      </c>
      <c r="CY522">
        <f>AB522</f>
        <v>4.84</v>
      </c>
      <c r="CZ522">
        <f>AF522</f>
        <v>0.47</v>
      </c>
      <c r="DA522">
        <f>AJ522</f>
        <v>9.66</v>
      </c>
      <c r="DB522">
        <f>ROUND((((ROUND(AT522*CZ522,2)*1.2)*1.25)*1.05),6)</f>
        <v>2.8507500000000001</v>
      </c>
      <c r="DC522">
        <f>ROUND((((ROUND(AT522*AG522,2)*1.2)*1.25)*1.05),6)</f>
        <v>0</v>
      </c>
      <c r="DD522" t="s">
        <v>3</v>
      </c>
      <c r="DE522" t="s">
        <v>3</v>
      </c>
      <c r="DF522">
        <f t="shared" si="166"/>
        <v>0</v>
      </c>
      <c r="DG522">
        <f>ROUND(ROUND(AF522*AJ522,2)*CX522,2)</f>
        <v>129.16999999999999</v>
      </c>
      <c r="DH522">
        <f>ROUND(ROUND(AG522,2)*CX522,2)</f>
        <v>0</v>
      </c>
      <c r="DI522">
        <f t="shared" si="160"/>
        <v>0</v>
      </c>
      <c r="DJ522">
        <f>DG522</f>
        <v>129.16999999999999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ROW(Source!A830)</f>
        <v>830</v>
      </c>
      <c r="B523">
        <v>56661436</v>
      </c>
      <c r="C523">
        <v>56664011</v>
      </c>
      <c r="D523">
        <v>54767573</v>
      </c>
      <c r="E523">
        <v>1</v>
      </c>
      <c r="F523">
        <v>1</v>
      </c>
      <c r="G523">
        <v>1081</v>
      </c>
      <c r="H523">
        <v>2</v>
      </c>
      <c r="I523" t="s">
        <v>1328</v>
      </c>
      <c r="J523" t="s">
        <v>1329</v>
      </c>
      <c r="K523" t="s">
        <v>1330</v>
      </c>
      <c r="L523">
        <v>1368</v>
      </c>
      <c r="N523">
        <v>1011</v>
      </c>
      <c r="O523" t="s">
        <v>1323</v>
      </c>
      <c r="P523" t="s">
        <v>1323</v>
      </c>
      <c r="Q523">
        <v>1</v>
      </c>
      <c r="W523">
        <v>0</v>
      </c>
      <c r="X523">
        <v>-44940208</v>
      </c>
      <c r="Y523">
        <f>(((AT523*1.2)*1.25)*1.05)</f>
        <v>0.66150000000000009</v>
      </c>
      <c r="AA523">
        <v>0</v>
      </c>
      <c r="AB523">
        <v>2758.65</v>
      </c>
      <c r="AC523">
        <v>1017.92</v>
      </c>
      <c r="AD523">
        <v>0</v>
      </c>
      <c r="AE523">
        <v>0</v>
      </c>
      <c r="AF523">
        <v>179.17</v>
      </c>
      <c r="AG523">
        <v>16.93</v>
      </c>
      <c r="AH523">
        <v>0</v>
      </c>
      <c r="AI523">
        <v>1</v>
      </c>
      <c r="AJ523">
        <v>14.43</v>
      </c>
      <c r="AK523">
        <v>56.35</v>
      </c>
      <c r="AL523">
        <v>1</v>
      </c>
      <c r="AM523">
        <v>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0.42</v>
      </c>
      <c r="AU523" t="s">
        <v>32</v>
      </c>
      <c r="AV523">
        <v>0</v>
      </c>
      <c r="AW523">
        <v>2</v>
      </c>
      <c r="AX523">
        <v>56664023</v>
      </c>
      <c r="AY523">
        <v>1</v>
      </c>
      <c r="AZ523">
        <v>0</v>
      </c>
      <c r="BA523">
        <v>691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f>ROUND(Y523*Source!I830*DO523,9)</f>
        <v>52.412232600000003</v>
      </c>
      <c r="CX523">
        <f>ROUND(Y523*Source!I830,9)</f>
        <v>3.0958199999999998</v>
      </c>
      <c r="CY523">
        <f>AB523</f>
        <v>2758.65</v>
      </c>
      <c r="CZ523">
        <f>AF523</f>
        <v>179.17</v>
      </c>
      <c r="DA523">
        <f>AJ523</f>
        <v>14.43</v>
      </c>
      <c r="DB523">
        <f>ROUND((((ROUND(AT523*CZ523,2)*1.2)*1.25)*1.05),6)</f>
        <v>118.51875</v>
      </c>
      <c r="DC523">
        <f>ROUND((((ROUND(AT523*AG523,2)*1.2)*1.25)*1.05),6)</f>
        <v>11.19825</v>
      </c>
      <c r="DD523" t="s">
        <v>3</v>
      </c>
      <c r="DE523" t="s">
        <v>3</v>
      </c>
      <c r="DF523">
        <f t="shared" si="166"/>
        <v>0</v>
      </c>
      <c r="DG523">
        <f>ROUND(ROUND(AF523*AJ523,2)*CX523,2)</f>
        <v>8003.99</v>
      </c>
      <c r="DH523">
        <f>ROUND(ROUND(AG523*AK523,2)*CX523,2)</f>
        <v>2953.44</v>
      </c>
      <c r="DI523">
        <f t="shared" si="160"/>
        <v>0</v>
      </c>
      <c r="DJ523">
        <f>DG523</f>
        <v>8003.99</v>
      </c>
      <c r="DK523">
        <v>0</v>
      </c>
      <c r="DL523" t="s">
        <v>1327</v>
      </c>
      <c r="DM523">
        <v>0</v>
      </c>
      <c r="DN523" t="s">
        <v>1319</v>
      </c>
      <c r="DO523">
        <v>16.93</v>
      </c>
    </row>
    <row r="524" spans="1:119" x14ac:dyDescent="0.2">
      <c r="A524">
        <f>ROW(Source!A830)</f>
        <v>830</v>
      </c>
      <c r="B524">
        <v>56661436</v>
      </c>
      <c r="C524">
        <v>56664011</v>
      </c>
      <c r="D524">
        <v>54738788</v>
      </c>
      <c r="E524">
        <v>1</v>
      </c>
      <c r="F524">
        <v>1</v>
      </c>
      <c r="G524">
        <v>1081</v>
      </c>
      <c r="H524">
        <v>3</v>
      </c>
      <c r="I524" t="s">
        <v>1390</v>
      </c>
      <c r="J524" t="s">
        <v>1391</v>
      </c>
      <c r="K524" t="s">
        <v>1392</v>
      </c>
      <c r="L524">
        <v>1296</v>
      </c>
      <c r="N524">
        <v>1002</v>
      </c>
      <c r="O524" t="s">
        <v>678</v>
      </c>
      <c r="P524" t="s">
        <v>678</v>
      </c>
      <c r="Q524">
        <v>1</v>
      </c>
      <c r="W524">
        <v>0</v>
      </c>
      <c r="X524">
        <v>1977302506</v>
      </c>
      <c r="Y524">
        <f>(((AT524*1)*1)*1)</f>
        <v>0.16</v>
      </c>
      <c r="AA524">
        <v>410.94</v>
      </c>
      <c r="AB524">
        <v>0</v>
      </c>
      <c r="AC524">
        <v>0</v>
      </c>
      <c r="AD524">
        <v>0</v>
      </c>
      <c r="AE524">
        <v>84.21</v>
      </c>
      <c r="AF524">
        <v>0</v>
      </c>
      <c r="AG524">
        <v>0</v>
      </c>
      <c r="AH524">
        <v>0</v>
      </c>
      <c r="AI524">
        <v>4.88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0.16</v>
      </c>
      <c r="AU524" t="s">
        <v>105</v>
      </c>
      <c r="AV524">
        <v>0</v>
      </c>
      <c r="AW524">
        <v>2</v>
      </c>
      <c r="AX524">
        <v>56664027</v>
      </c>
      <c r="AY524">
        <v>1</v>
      </c>
      <c r="AZ524">
        <v>0</v>
      </c>
      <c r="BA524">
        <v>692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ROUND(Y524*Source!I830,9)</f>
        <v>0.74880000000000002</v>
      </c>
      <c r="CY524">
        <f>AA524</f>
        <v>410.94</v>
      </c>
      <c r="CZ524">
        <f>AE524</f>
        <v>84.21</v>
      </c>
      <c r="DA524">
        <f>AI524</f>
        <v>4.88</v>
      </c>
      <c r="DB524">
        <f>ROUND((((ROUND(AT524*CZ524,2)*1)*1)*1),6)</f>
        <v>13.47</v>
      </c>
      <c r="DC524">
        <f>ROUND((((ROUND(AT524*AG524,2)*1)*1)*1),6)</f>
        <v>0</v>
      </c>
      <c r="DD524" t="s">
        <v>3</v>
      </c>
      <c r="DE524" t="s">
        <v>3</v>
      </c>
      <c r="DF524">
        <f>ROUND(ROUND(AE524*AI524,2)*CX524,2)</f>
        <v>307.70999999999998</v>
      </c>
      <c r="DG524">
        <f t="shared" ref="DG524:DG536" si="167">ROUND(ROUND(AF524,2)*CX524,2)</f>
        <v>0</v>
      </c>
      <c r="DH524">
        <f t="shared" ref="DH524:DH536" si="168">ROUND(ROUND(AG524,2)*CX524,2)</f>
        <v>0</v>
      </c>
      <c r="DI524">
        <f t="shared" si="160"/>
        <v>0</v>
      </c>
      <c r="DJ524">
        <f>DF524</f>
        <v>307.70999999999998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ROW(Source!A830)</f>
        <v>830</v>
      </c>
      <c r="B525">
        <v>56661436</v>
      </c>
      <c r="C525">
        <v>56664011</v>
      </c>
      <c r="D525">
        <v>54747402</v>
      </c>
      <c r="E525">
        <v>1</v>
      </c>
      <c r="F525">
        <v>1</v>
      </c>
      <c r="G525">
        <v>1081</v>
      </c>
      <c r="H525">
        <v>3</v>
      </c>
      <c r="I525" t="s">
        <v>1393</v>
      </c>
      <c r="J525" t="s">
        <v>1394</v>
      </c>
      <c r="K525" t="s">
        <v>1395</v>
      </c>
      <c r="L525">
        <v>1354</v>
      </c>
      <c r="N525">
        <v>1010</v>
      </c>
      <c r="O525" t="s">
        <v>398</v>
      </c>
      <c r="P525" t="s">
        <v>398</v>
      </c>
      <c r="Q525">
        <v>1</v>
      </c>
      <c r="W525">
        <v>0</v>
      </c>
      <c r="X525">
        <v>451408244</v>
      </c>
      <c r="Y525">
        <f>(((AT525*1)*1)*1)</f>
        <v>0.04</v>
      </c>
      <c r="AA525">
        <v>152.94</v>
      </c>
      <c r="AB525">
        <v>0</v>
      </c>
      <c r="AC525">
        <v>0</v>
      </c>
      <c r="AD525">
        <v>0</v>
      </c>
      <c r="AE525">
        <v>7.74</v>
      </c>
      <c r="AF525">
        <v>0</v>
      </c>
      <c r="AG525">
        <v>0</v>
      </c>
      <c r="AH525">
        <v>0</v>
      </c>
      <c r="AI525">
        <v>19.760000000000002</v>
      </c>
      <c r="AJ525">
        <v>1</v>
      </c>
      <c r="AK525">
        <v>1</v>
      </c>
      <c r="AL525">
        <v>1</v>
      </c>
      <c r="AM525">
        <v>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0.04</v>
      </c>
      <c r="AU525" t="s">
        <v>105</v>
      </c>
      <c r="AV525">
        <v>0</v>
      </c>
      <c r="AW525">
        <v>2</v>
      </c>
      <c r="AX525">
        <v>56664028</v>
      </c>
      <c r="AY525">
        <v>1</v>
      </c>
      <c r="AZ525">
        <v>0</v>
      </c>
      <c r="BA525">
        <v>693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ROUND(Y525*Source!I830,9)</f>
        <v>0.18720000000000001</v>
      </c>
      <c r="CY525">
        <f>AA525</f>
        <v>152.94</v>
      </c>
      <c r="CZ525">
        <f>AE525</f>
        <v>7.74</v>
      </c>
      <c r="DA525">
        <f>AI525</f>
        <v>19.760000000000002</v>
      </c>
      <c r="DB525">
        <f>ROUND((((ROUND(AT525*CZ525,2)*1)*1)*1),6)</f>
        <v>0.31</v>
      </c>
      <c r="DC525">
        <f>ROUND((((ROUND(AT525*AG525,2)*1)*1)*1),6)</f>
        <v>0</v>
      </c>
      <c r="DD525" t="s">
        <v>3</v>
      </c>
      <c r="DE525" t="s">
        <v>3</v>
      </c>
      <c r="DF525">
        <f>ROUND(ROUND(AE525*AI525,2)*CX525,2)</f>
        <v>28.63</v>
      </c>
      <c r="DG525">
        <f t="shared" si="167"/>
        <v>0</v>
      </c>
      <c r="DH525">
        <f t="shared" si="168"/>
        <v>0</v>
      </c>
      <c r="DI525">
        <f t="shared" si="160"/>
        <v>0</v>
      </c>
      <c r="DJ525">
        <f>DF525</f>
        <v>28.63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">
      <c r="A526">
        <f>ROW(Source!A830)</f>
        <v>830</v>
      </c>
      <c r="B526">
        <v>56661436</v>
      </c>
      <c r="C526">
        <v>56664011</v>
      </c>
      <c r="D526">
        <v>54747352</v>
      </c>
      <c r="E526">
        <v>1</v>
      </c>
      <c r="F526">
        <v>1</v>
      </c>
      <c r="G526">
        <v>1081</v>
      </c>
      <c r="H526">
        <v>3</v>
      </c>
      <c r="I526" t="s">
        <v>1384</v>
      </c>
      <c r="J526" t="s">
        <v>1385</v>
      </c>
      <c r="K526" t="s">
        <v>1386</v>
      </c>
      <c r="L526">
        <v>1354</v>
      </c>
      <c r="N526">
        <v>1010</v>
      </c>
      <c r="O526" t="s">
        <v>398</v>
      </c>
      <c r="P526" t="s">
        <v>398</v>
      </c>
      <c r="Q526">
        <v>1</v>
      </c>
      <c r="W526">
        <v>0</v>
      </c>
      <c r="X526">
        <v>-1452932200</v>
      </c>
      <c r="Y526">
        <f>(((AT526*1)*1)*1)</f>
        <v>7.2</v>
      </c>
      <c r="AA526">
        <v>13.39</v>
      </c>
      <c r="AB526">
        <v>0</v>
      </c>
      <c r="AC526">
        <v>0</v>
      </c>
      <c r="AD526">
        <v>0</v>
      </c>
      <c r="AE526">
        <v>4.3600000000000003</v>
      </c>
      <c r="AF526">
        <v>0</v>
      </c>
      <c r="AG526">
        <v>0</v>
      </c>
      <c r="AH526">
        <v>0</v>
      </c>
      <c r="AI526">
        <v>3.07</v>
      </c>
      <c r="AJ526">
        <v>1</v>
      </c>
      <c r="AK526">
        <v>1</v>
      </c>
      <c r="AL526">
        <v>1</v>
      </c>
      <c r="AM526">
        <v>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7.2</v>
      </c>
      <c r="AU526" t="s">
        <v>105</v>
      </c>
      <c r="AV526">
        <v>0</v>
      </c>
      <c r="AW526">
        <v>2</v>
      </c>
      <c r="AX526">
        <v>56664029</v>
      </c>
      <c r="AY526">
        <v>1</v>
      </c>
      <c r="AZ526">
        <v>0</v>
      </c>
      <c r="BA526">
        <v>694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ROUND(Y526*Source!I830,9)</f>
        <v>33.695999999999998</v>
      </c>
      <c r="CY526">
        <f>AA526</f>
        <v>13.39</v>
      </c>
      <c r="CZ526">
        <f>AE526</f>
        <v>4.3600000000000003</v>
      </c>
      <c r="DA526">
        <f>AI526</f>
        <v>3.07</v>
      </c>
      <c r="DB526">
        <f>ROUND((((ROUND(AT526*CZ526,2)*1)*1)*1),6)</f>
        <v>31.39</v>
      </c>
      <c r="DC526">
        <f>ROUND((((ROUND(AT526*AG526,2)*1)*1)*1),6)</f>
        <v>0</v>
      </c>
      <c r="DD526" t="s">
        <v>3</v>
      </c>
      <c r="DE526" t="s">
        <v>3</v>
      </c>
      <c r="DF526">
        <f>ROUND(ROUND(AE526*AI526,2)*CX526,2)</f>
        <v>451.19</v>
      </c>
      <c r="DG526">
        <f t="shared" si="167"/>
        <v>0</v>
      </c>
      <c r="DH526">
        <f t="shared" si="168"/>
        <v>0</v>
      </c>
      <c r="DI526">
        <f t="shared" si="160"/>
        <v>0</v>
      </c>
      <c r="DJ526">
        <f>DF526</f>
        <v>451.19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ROW(Source!A833)</f>
        <v>833</v>
      </c>
      <c r="B527">
        <v>56661434</v>
      </c>
      <c r="C527">
        <v>56664037</v>
      </c>
      <c r="D527">
        <v>54702434</v>
      </c>
      <c r="E527">
        <v>1081</v>
      </c>
      <c r="F527">
        <v>1</v>
      </c>
      <c r="G527">
        <v>1081</v>
      </c>
      <c r="H527">
        <v>1</v>
      </c>
      <c r="I527" t="s">
        <v>1317</v>
      </c>
      <c r="J527" t="s">
        <v>3</v>
      </c>
      <c r="K527" t="s">
        <v>1318</v>
      </c>
      <c r="L527">
        <v>1191</v>
      </c>
      <c r="N527">
        <v>1013</v>
      </c>
      <c r="O527" t="s">
        <v>1319</v>
      </c>
      <c r="P527" t="s">
        <v>1319</v>
      </c>
      <c r="Q527">
        <v>1</v>
      </c>
      <c r="W527">
        <v>0</v>
      </c>
      <c r="X527">
        <v>476480486</v>
      </c>
      <c r="Y527">
        <f>(((AT527*1.2)*1.15)*1.05)</f>
        <v>31.704119999999996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21.88</v>
      </c>
      <c r="AU527" t="s">
        <v>33</v>
      </c>
      <c r="AV527">
        <v>1</v>
      </c>
      <c r="AW527">
        <v>2</v>
      </c>
      <c r="AX527">
        <v>56664047</v>
      </c>
      <c r="AY527">
        <v>1</v>
      </c>
      <c r="AZ527">
        <v>0</v>
      </c>
      <c r="BA527">
        <v>701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U527">
        <f>ROUND(AT527*Source!I833*AH527*AL527,2)</f>
        <v>0</v>
      </c>
      <c r="CV527">
        <f>ROUND(Y527*Source!I833,9)</f>
        <v>1.2681648000000001</v>
      </c>
      <c r="CW527">
        <v>0</v>
      </c>
      <c r="CX527">
        <f>ROUND(Y527*Source!I833,9)</f>
        <v>1.2681648000000001</v>
      </c>
      <c r="CY527">
        <f>AD527</f>
        <v>0</v>
      </c>
      <c r="CZ527">
        <f>AH527</f>
        <v>0</v>
      </c>
      <c r="DA527">
        <f>AL527</f>
        <v>1</v>
      </c>
      <c r="DB527">
        <f>ROUND((((ROUND(AT527*CZ527,2)*1.2)*1.15)*1.05),6)</f>
        <v>0</v>
      </c>
      <c r="DC527">
        <f>ROUND((((ROUND(AT527*AG527,2)*1.2)*1.15)*1.05),6)</f>
        <v>0</v>
      </c>
      <c r="DD527" t="s">
        <v>3</v>
      </c>
      <c r="DE527" t="s">
        <v>3</v>
      </c>
      <c r="DF527">
        <f t="shared" ref="DF527:DF541" si="169">ROUND(ROUND(AE527,2)*CX527,2)</f>
        <v>0</v>
      </c>
      <c r="DG527">
        <f t="shared" si="167"/>
        <v>0</v>
      </c>
      <c r="DH527">
        <f t="shared" si="168"/>
        <v>0</v>
      </c>
      <c r="DI527">
        <f t="shared" si="160"/>
        <v>0</v>
      </c>
      <c r="DJ527">
        <f>DI527</f>
        <v>0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">
      <c r="A528">
        <f>ROW(Source!A833)</f>
        <v>833</v>
      </c>
      <c r="B528">
        <v>56661434</v>
      </c>
      <c r="C528">
        <v>56664037</v>
      </c>
      <c r="D528">
        <v>54768339</v>
      </c>
      <c r="E528">
        <v>1</v>
      </c>
      <c r="F528">
        <v>1</v>
      </c>
      <c r="G528">
        <v>1081</v>
      </c>
      <c r="H528">
        <v>2</v>
      </c>
      <c r="I528" t="s">
        <v>1324</v>
      </c>
      <c r="J528" t="s">
        <v>1325</v>
      </c>
      <c r="K528" t="s">
        <v>1326</v>
      </c>
      <c r="L528">
        <v>1368</v>
      </c>
      <c r="N528">
        <v>1011</v>
      </c>
      <c r="O528" t="s">
        <v>1323</v>
      </c>
      <c r="P528" t="s">
        <v>1323</v>
      </c>
      <c r="Q528">
        <v>1</v>
      </c>
      <c r="W528">
        <v>0</v>
      </c>
      <c r="X528">
        <v>874612079</v>
      </c>
      <c r="Y528">
        <f>(((AT528*1.2)*1.25)*1.05)</f>
        <v>0.5827500000000001</v>
      </c>
      <c r="AA528">
        <v>0</v>
      </c>
      <c r="AB528">
        <v>88.67</v>
      </c>
      <c r="AC528">
        <v>13.47</v>
      </c>
      <c r="AD528">
        <v>0</v>
      </c>
      <c r="AE528">
        <v>0</v>
      </c>
      <c r="AF528">
        <v>83.1</v>
      </c>
      <c r="AG528">
        <v>12.62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0.37</v>
      </c>
      <c r="AU528" t="s">
        <v>32</v>
      </c>
      <c r="AV528">
        <v>0</v>
      </c>
      <c r="AW528">
        <v>2</v>
      </c>
      <c r="AX528">
        <v>56664048</v>
      </c>
      <c r="AY528">
        <v>1</v>
      </c>
      <c r="AZ528">
        <v>0</v>
      </c>
      <c r="BA528">
        <v>702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f>ROUND(Y528*Source!I833*DO528,9)</f>
        <v>0.29417219999999999</v>
      </c>
      <c r="CX528">
        <f>ROUND(Y528*Source!I833,9)</f>
        <v>2.3310000000000001E-2</v>
      </c>
      <c r="CY528">
        <f>AB528</f>
        <v>88.67</v>
      </c>
      <c r="CZ528">
        <f>AF528</f>
        <v>83.1</v>
      </c>
      <c r="DA528">
        <f>AJ528</f>
        <v>1</v>
      </c>
      <c r="DB528">
        <f>ROUND((((ROUND(AT528*CZ528,2)*1.2)*1.25)*1.05),6)</f>
        <v>48.431249999999999</v>
      </c>
      <c r="DC528">
        <f>ROUND((((ROUND(AT528*AG528,2)*1.2)*1.25)*1.05),6)</f>
        <v>7.3552499999999998</v>
      </c>
      <c r="DD528" t="s">
        <v>3</v>
      </c>
      <c r="DE528" t="s">
        <v>3</v>
      </c>
      <c r="DF528">
        <f t="shared" si="169"/>
        <v>0</v>
      </c>
      <c r="DG528">
        <f t="shared" si="167"/>
        <v>1.94</v>
      </c>
      <c r="DH528">
        <f t="shared" si="168"/>
        <v>0.28999999999999998</v>
      </c>
      <c r="DI528">
        <f t="shared" si="160"/>
        <v>0</v>
      </c>
      <c r="DJ528">
        <f>DG528</f>
        <v>1.94</v>
      </c>
      <c r="DK528">
        <v>0</v>
      </c>
      <c r="DL528" t="s">
        <v>1327</v>
      </c>
      <c r="DM528">
        <v>0</v>
      </c>
      <c r="DN528" t="s">
        <v>1319</v>
      </c>
      <c r="DO528">
        <v>12.62</v>
      </c>
    </row>
    <row r="529" spans="1:119" x14ac:dyDescent="0.2">
      <c r="A529">
        <f>ROW(Source!A833)</f>
        <v>833</v>
      </c>
      <c r="B529">
        <v>56661434</v>
      </c>
      <c r="C529">
        <v>56664037</v>
      </c>
      <c r="D529">
        <v>54768393</v>
      </c>
      <c r="E529">
        <v>1</v>
      </c>
      <c r="F529">
        <v>1</v>
      </c>
      <c r="G529">
        <v>1081</v>
      </c>
      <c r="H529">
        <v>2</v>
      </c>
      <c r="I529" t="s">
        <v>1387</v>
      </c>
      <c r="J529" t="s">
        <v>1388</v>
      </c>
      <c r="K529" t="s">
        <v>1389</v>
      </c>
      <c r="L529">
        <v>1368</v>
      </c>
      <c r="N529">
        <v>1011</v>
      </c>
      <c r="O529" t="s">
        <v>1323</v>
      </c>
      <c r="P529" t="s">
        <v>1323</v>
      </c>
      <c r="Q529">
        <v>1</v>
      </c>
      <c r="W529">
        <v>0</v>
      </c>
      <c r="X529">
        <v>-1895752648</v>
      </c>
      <c r="Y529">
        <f>(((AT529*1.2)*1.25)*1.05)</f>
        <v>0.252</v>
      </c>
      <c r="AA529">
        <v>0</v>
      </c>
      <c r="AB529">
        <v>0.82</v>
      </c>
      <c r="AC529">
        <v>0</v>
      </c>
      <c r="AD529">
        <v>0</v>
      </c>
      <c r="AE529">
        <v>0</v>
      </c>
      <c r="AF529">
        <v>0.77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0.16</v>
      </c>
      <c r="AU529" t="s">
        <v>32</v>
      </c>
      <c r="AV529">
        <v>0</v>
      </c>
      <c r="AW529">
        <v>2</v>
      </c>
      <c r="AX529">
        <v>56664050</v>
      </c>
      <c r="AY529">
        <v>1</v>
      </c>
      <c r="AZ529">
        <v>0</v>
      </c>
      <c r="BA529">
        <v>703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f>ROUND(Y529*Source!I833*DO529,9)</f>
        <v>0</v>
      </c>
      <c r="CX529">
        <f>ROUND(Y529*Source!I833,9)</f>
        <v>1.008E-2</v>
      </c>
      <c r="CY529">
        <f>AB529</f>
        <v>0.82</v>
      </c>
      <c r="CZ529">
        <f>AF529</f>
        <v>0.77</v>
      </c>
      <c r="DA529">
        <f>AJ529</f>
        <v>1</v>
      </c>
      <c r="DB529">
        <f>ROUND((((ROUND(AT529*CZ529,2)*1.2)*1.25)*1.05),6)</f>
        <v>0.189</v>
      </c>
      <c r="DC529">
        <f>ROUND((((ROUND(AT529*AG529,2)*1.2)*1.25)*1.05),6)</f>
        <v>0</v>
      </c>
      <c r="DD529" t="s">
        <v>3</v>
      </c>
      <c r="DE529" t="s">
        <v>3</v>
      </c>
      <c r="DF529">
        <f t="shared" si="169"/>
        <v>0</v>
      </c>
      <c r="DG529">
        <f t="shared" si="167"/>
        <v>0.01</v>
      </c>
      <c r="DH529">
        <f t="shared" si="168"/>
        <v>0</v>
      </c>
      <c r="DI529">
        <f t="shared" si="160"/>
        <v>0</v>
      </c>
      <c r="DJ529">
        <f>DG529</f>
        <v>0.01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ROW(Source!A833)</f>
        <v>833</v>
      </c>
      <c r="B530">
        <v>56661434</v>
      </c>
      <c r="C530">
        <v>56664037</v>
      </c>
      <c r="D530">
        <v>54768400</v>
      </c>
      <c r="E530">
        <v>1</v>
      </c>
      <c r="F530">
        <v>1</v>
      </c>
      <c r="G530">
        <v>1081</v>
      </c>
      <c r="H530">
        <v>2</v>
      </c>
      <c r="I530" t="s">
        <v>1365</v>
      </c>
      <c r="J530" t="s">
        <v>1366</v>
      </c>
      <c r="K530" t="s">
        <v>1367</v>
      </c>
      <c r="L530">
        <v>1368</v>
      </c>
      <c r="N530">
        <v>1011</v>
      </c>
      <c r="O530" t="s">
        <v>1323</v>
      </c>
      <c r="P530" t="s">
        <v>1323</v>
      </c>
      <c r="Q530">
        <v>1</v>
      </c>
      <c r="W530">
        <v>0</v>
      </c>
      <c r="X530">
        <v>-1412866184</v>
      </c>
      <c r="Y530">
        <f>(((AT530*1.2)*1.25)*1.05)</f>
        <v>1.1969999999999998</v>
      </c>
      <c r="AA530">
        <v>0</v>
      </c>
      <c r="AB530">
        <v>0.45</v>
      </c>
      <c r="AC530">
        <v>0</v>
      </c>
      <c r="AD530">
        <v>0</v>
      </c>
      <c r="AE530">
        <v>0</v>
      </c>
      <c r="AF530">
        <v>0.42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0.76</v>
      </c>
      <c r="AU530" t="s">
        <v>32</v>
      </c>
      <c r="AV530">
        <v>0</v>
      </c>
      <c r="AW530">
        <v>2</v>
      </c>
      <c r="AX530">
        <v>56664051</v>
      </c>
      <c r="AY530">
        <v>1</v>
      </c>
      <c r="AZ530">
        <v>0</v>
      </c>
      <c r="BA530">
        <v>704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f>ROUND(Y530*Source!I833*DO530,9)</f>
        <v>0</v>
      </c>
      <c r="CX530">
        <f>ROUND(Y530*Source!I833,9)</f>
        <v>4.7879999999999999E-2</v>
      </c>
      <c r="CY530">
        <f>AB530</f>
        <v>0.45</v>
      </c>
      <c r="CZ530">
        <f>AF530</f>
        <v>0.42</v>
      </c>
      <c r="DA530">
        <f>AJ530</f>
        <v>1</v>
      </c>
      <c r="DB530">
        <f>ROUND((((ROUND(AT530*CZ530,2)*1.2)*1.25)*1.05),6)</f>
        <v>0.504</v>
      </c>
      <c r="DC530">
        <f>ROUND((((ROUND(AT530*AG530,2)*1.2)*1.25)*1.05),6)</f>
        <v>0</v>
      </c>
      <c r="DD530" t="s">
        <v>3</v>
      </c>
      <c r="DE530" t="s">
        <v>3</v>
      </c>
      <c r="DF530">
        <f t="shared" si="169"/>
        <v>0</v>
      </c>
      <c r="DG530">
        <f t="shared" si="167"/>
        <v>0.02</v>
      </c>
      <c r="DH530">
        <f t="shared" si="168"/>
        <v>0</v>
      </c>
      <c r="DI530">
        <f t="shared" si="160"/>
        <v>0</v>
      </c>
      <c r="DJ530">
        <f>DG530</f>
        <v>0.02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ROW(Source!A833)</f>
        <v>833</v>
      </c>
      <c r="B531">
        <v>56661434</v>
      </c>
      <c r="C531">
        <v>56664037</v>
      </c>
      <c r="D531">
        <v>54768426</v>
      </c>
      <c r="E531">
        <v>1</v>
      </c>
      <c r="F531">
        <v>1</v>
      </c>
      <c r="G531">
        <v>1081</v>
      </c>
      <c r="H531">
        <v>2</v>
      </c>
      <c r="I531" t="s">
        <v>1368</v>
      </c>
      <c r="J531" t="s">
        <v>1369</v>
      </c>
      <c r="K531" t="s">
        <v>1370</v>
      </c>
      <c r="L531">
        <v>1368</v>
      </c>
      <c r="N531">
        <v>1011</v>
      </c>
      <c r="O531" t="s">
        <v>1323</v>
      </c>
      <c r="P531" t="s">
        <v>1323</v>
      </c>
      <c r="Q531">
        <v>1</v>
      </c>
      <c r="W531">
        <v>0</v>
      </c>
      <c r="X531">
        <v>-643591644</v>
      </c>
      <c r="Y531">
        <f>(((AT531*1.2)*1.25)*1.05)</f>
        <v>4.6305000000000005</v>
      </c>
      <c r="AA531">
        <v>0</v>
      </c>
      <c r="AB531">
        <v>0.5</v>
      </c>
      <c r="AC531">
        <v>0</v>
      </c>
      <c r="AD531">
        <v>0</v>
      </c>
      <c r="AE531">
        <v>0</v>
      </c>
      <c r="AF531">
        <v>0.47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2.94</v>
      </c>
      <c r="AU531" t="s">
        <v>32</v>
      </c>
      <c r="AV531">
        <v>0</v>
      </c>
      <c r="AW531">
        <v>2</v>
      </c>
      <c r="AX531">
        <v>56664052</v>
      </c>
      <c r="AY531">
        <v>1</v>
      </c>
      <c r="AZ531">
        <v>0</v>
      </c>
      <c r="BA531">
        <v>705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f>ROUND(Y531*Source!I833*DO531,9)</f>
        <v>0</v>
      </c>
      <c r="CX531">
        <f>ROUND(Y531*Source!I833,9)</f>
        <v>0.18522</v>
      </c>
      <c r="CY531">
        <f>AB531</f>
        <v>0.5</v>
      </c>
      <c r="CZ531">
        <f>AF531</f>
        <v>0.47</v>
      </c>
      <c r="DA531">
        <f>AJ531</f>
        <v>1</v>
      </c>
      <c r="DB531">
        <f>ROUND((((ROUND(AT531*CZ531,2)*1.2)*1.25)*1.05),6)</f>
        <v>2.1735000000000002</v>
      </c>
      <c r="DC531">
        <f>ROUND((((ROUND(AT531*AG531,2)*1.2)*1.25)*1.05),6)</f>
        <v>0</v>
      </c>
      <c r="DD531" t="s">
        <v>3</v>
      </c>
      <c r="DE531" t="s">
        <v>3</v>
      </c>
      <c r="DF531">
        <f t="shared" si="169"/>
        <v>0</v>
      </c>
      <c r="DG531">
        <f t="shared" si="167"/>
        <v>0.09</v>
      </c>
      <c r="DH531">
        <f t="shared" si="168"/>
        <v>0</v>
      </c>
      <c r="DI531">
        <f t="shared" si="160"/>
        <v>0</v>
      </c>
      <c r="DJ531">
        <f>DG531</f>
        <v>0.09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ROW(Source!A833)</f>
        <v>833</v>
      </c>
      <c r="B532">
        <v>56661434</v>
      </c>
      <c r="C532">
        <v>56664037</v>
      </c>
      <c r="D532">
        <v>54767573</v>
      </c>
      <c r="E532">
        <v>1</v>
      </c>
      <c r="F532">
        <v>1</v>
      </c>
      <c r="G532">
        <v>1081</v>
      </c>
      <c r="H532">
        <v>2</v>
      </c>
      <c r="I532" t="s">
        <v>1328</v>
      </c>
      <c r="J532" t="s">
        <v>1329</v>
      </c>
      <c r="K532" t="s">
        <v>1330</v>
      </c>
      <c r="L532">
        <v>1368</v>
      </c>
      <c r="N532">
        <v>1011</v>
      </c>
      <c r="O532" t="s">
        <v>1323</v>
      </c>
      <c r="P532" t="s">
        <v>1323</v>
      </c>
      <c r="Q532">
        <v>1</v>
      </c>
      <c r="W532">
        <v>0</v>
      </c>
      <c r="X532">
        <v>-44940208</v>
      </c>
      <c r="Y532">
        <f>(((AT532*1.2)*1.25)*1.05)</f>
        <v>0.66150000000000009</v>
      </c>
      <c r="AA532">
        <v>0</v>
      </c>
      <c r="AB532">
        <v>191.17</v>
      </c>
      <c r="AC532">
        <v>18.059999999999999</v>
      </c>
      <c r="AD532">
        <v>0</v>
      </c>
      <c r="AE532">
        <v>0</v>
      </c>
      <c r="AF532">
        <v>179.17</v>
      </c>
      <c r="AG532">
        <v>16.93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-2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0.42</v>
      </c>
      <c r="AU532" t="s">
        <v>32</v>
      </c>
      <c r="AV532">
        <v>0</v>
      </c>
      <c r="AW532">
        <v>2</v>
      </c>
      <c r="AX532">
        <v>56664049</v>
      </c>
      <c r="AY532">
        <v>1</v>
      </c>
      <c r="AZ532">
        <v>0</v>
      </c>
      <c r="BA532">
        <v>706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f>ROUND(Y532*Source!I833*DO532,9)</f>
        <v>0.44796780000000003</v>
      </c>
      <c r="CX532">
        <f>ROUND(Y532*Source!I833,9)</f>
        <v>2.6460000000000001E-2</v>
      </c>
      <c r="CY532">
        <f>AB532</f>
        <v>191.17</v>
      </c>
      <c r="CZ532">
        <f>AF532</f>
        <v>179.17</v>
      </c>
      <c r="DA532">
        <f>AJ532</f>
        <v>1</v>
      </c>
      <c r="DB532">
        <f>ROUND((((ROUND(AT532*CZ532,2)*1.2)*1.25)*1.05),6)</f>
        <v>118.51875</v>
      </c>
      <c r="DC532">
        <f>ROUND((((ROUND(AT532*AG532,2)*1.2)*1.25)*1.05),6)</f>
        <v>11.19825</v>
      </c>
      <c r="DD532" t="s">
        <v>3</v>
      </c>
      <c r="DE532" t="s">
        <v>3</v>
      </c>
      <c r="DF532">
        <f t="shared" si="169"/>
        <v>0</v>
      </c>
      <c r="DG532">
        <f t="shared" si="167"/>
        <v>4.74</v>
      </c>
      <c r="DH532">
        <f t="shared" si="168"/>
        <v>0.45</v>
      </c>
      <c r="DI532">
        <f t="shared" si="160"/>
        <v>0</v>
      </c>
      <c r="DJ532">
        <f>DG532</f>
        <v>4.74</v>
      </c>
      <c r="DK532">
        <v>0</v>
      </c>
      <c r="DL532" t="s">
        <v>1327</v>
      </c>
      <c r="DM532">
        <v>0</v>
      </c>
      <c r="DN532" t="s">
        <v>1319</v>
      </c>
      <c r="DO532">
        <v>16.93</v>
      </c>
    </row>
    <row r="533" spans="1:119" x14ac:dyDescent="0.2">
      <c r="A533">
        <f>ROW(Source!A833)</f>
        <v>833</v>
      </c>
      <c r="B533">
        <v>56661434</v>
      </c>
      <c r="C533">
        <v>56664037</v>
      </c>
      <c r="D533">
        <v>54738788</v>
      </c>
      <c r="E533">
        <v>1</v>
      </c>
      <c r="F533">
        <v>1</v>
      </c>
      <c r="G533">
        <v>1081</v>
      </c>
      <c r="H533">
        <v>3</v>
      </c>
      <c r="I533" t="s">
        <v>1390</v>
      </c>
      <c r="J533" t="s">
        <v>1391</v>
      </c>
      <c r="K533" t="s">
        <v>1392</v>
      </c>
      <c r="L533">
        <v>1296</v>
      </c>
      <c r="N533">
        <v>1002</v>
      </c>
      <c r="O533" t="s">
        <v>678</v>
      </c>
      <c r="P533" t="s">
        <v>678</v>
      </c>
      <c r="Q533">
        <v>1</v>
      </c>
      <c r="W533">
        <v>0</v>
      </c>
      <c r="X533">
        <v>1977302506</v>
      </c>
      <c r="Y533">
        <f>(((AT533*1)*1)*1)</f>
        <v>7.0000000000000007E-2</v>
      </c>
      <c r="AA533">
        <v>84.21</v>
      </c>
      <c r="AB533">
        <v>0</v>
      </c>
      <c r="AC533">
        <v>0</v>
      </c>
      <c r="AD533">
        <v>0</v>
      </c>
      <c r="AE533">
        <v>84.21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-2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7.0000000000000007E-2</v>
      </c>
      <c r="AU533" t="s">
        <v>105</v>
      </c>
      <c r="AV533">
        <v>0</v>
      </c>
      <c r="AW533">
        <v>2</v>
      </c>
      <c r="AX533">
        <v>56664053</v>
      </c>
      <c r="AY533">
        <v>1</v>
      </c>
      <c r="AZ533">
        <v>0</v>
      </c>
      <c r="BA533">
        <v>707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ROUND(Y533*Source!I833,9)</f>
        <v>2.8E-3</v>
      </c>
      <c r="CY533">
        <f>AA533</f>
        <v>84.21</v>
      </c>
      <c r="CZ533">
        <f>AE533</f>
        <v>84.21</v>
      </c>
      <c r="DA533">
        <f>AI533</f>
        <v>1</v>
      </c>
      <c r="DB533">
        <f>ROUND((((ROUND(AT533*CZ533,2)*1)*1)*1),6)</f>
        <v>5.89</v>
      </c>
      <c r="DC533">
        <f>ROUND((((ROUND(AT533*AG533,2)*1)*1)*1),6)</f>
        <v>0</v>
      </c>
      <c r="DD533" t="s">
        <v>3</v>
      </c>
      <c r="DE533" t="s">
        <v>3</v>
      </c>
      <c r="DF533">
        <f t="shared" si="169"/>
        <v>0.24</v>
      </c>
      <c r="DG533">
        <f t="shared" si="167"/>
        <v>0</v>
      </c>
      <c r="DH533">
        <f t="shared" si="168"/>
        <v>0</v>
      </c>
      <c r="DI533">
        <f t="shared" si="160"/>
        <v>0</v>
      </c>
      <c r="DJ533">
        <f>DF533</f>
        <v>0.24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ROW(Source!A833)</f>
        <v>833</v>
      </c>
      <c r="B534">
        <v>56661434</v>
      </c>
      <c r="C534">
        <v>56664037</v>
      </c>
      <c r="D534">
        <v>54747402</v>
      </c>
      <c r="E534">
        <v>1</v>
      </c>
      <c r="F534">
        <v>1</v>
      </c>
      <c r="G534">
        <v>1081</v>
      </c>
      <c r="H534">
        <v>3</v>
      </c>
      <c r="I534" t="s">
        <v>1393</v>
      </c>
      <c r="J534" t="s">
        <v>1394</v>
      </c>
      <c r="K534" t="s">
        <v>1395</v>
      </c>
      <c r="L534">
        <v>1354</v>
      </c>
      <c r="N534">
        <v>1010</v>
      </c>
      <c r="O534" t="s">
        <v>398</v>
      </c>
      <c r="P534" t="s">
        <v>398</v>
      </c>
      <c r="Q534">
        <v>1</v>
      </c>
      <c r="W534">
        <v>0</v>
      </c>
      <c r="X534">
        <v>451408244</v>
      </c>
      <c r="Y534">
        <f>(((AT534*1)*1)*1)</f>
        <v>0.02</v>
      </c>
      <c r="AA534">
        <v>7.74</v>
      </c>
      <c r="AB534">
        <v>0</v>
      </c>
      <c r="AC534">
        <v>0</v>
      </c>
      <c r="AD534">
        <v>0</v>
      </c>
      <c r="AE534">
        <v>7.74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-2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0.02</v>
      </c>
      <c r="AU534" t="s">
        <v>105</v>
      </c>
      <c r="AV534">
        <v>0</v>
      </c>
      <c r="AW534">
        <v>2</v>
      </c>
      <c r="AX534">
        <v>56664054</v>
      </c>
      <c r="AY534">
        <v>1</v>
      </c>
      <c r="AZ534">
        <v>0</v>
      </c>
      <c r="BA534">
        <v>708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ROUND(Y534*Source!I833,9)</f>
        <v>8.0000000000000004E-4</v>
      </c>
      <c r="CY534">
        <f>AA534</f>
        <v>7.74</v>
      </c>
      <c r="CZ534">
        <f>AE534</f>
        <v>7.74</v>
      </c>
      <c r="DA534">
        <f>AI534</f>
        <v>1</v>
      </c>
      <c r="DB534">
        <f>ROUND((((ROUND(AT534*CZ534,2)*1)*1)*1),6)</f>
        <v>0.15</v>
      </c>
      <c r="DC534">
        <f>ROUND((((ROUND(AT534*AG534,2)*1)*1)*1),6)</f>
        <v>0</v>
      </c>
      <c r="DD534" t="s">
        <v>3</v>
      </c>
      <c r="DE534" t="s">
        <v>3</v>
      </c>
      <c r="DF534">
        <f t="shared" si="169"/>
        <v>0.01</v>
      </c>
      <c r="DG534">
        <f t="shared" si="167"/>
        <v>0</v>
      </c>
      <c r="DH534">
        <f t="shared" si="168"/>
        <v>0</v>
      </c>
      <c r="DI534">
        <f t="shared" si="160"/>
        <v>0</v>
      </c>
      <c r="DJ534">
        <f>DF534</f>
        <v>0.01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ROW(Source!A833)</f>
        <v>833</v>
      </c>
      <c r="B535">
        <v>56661434</v>
      </c>
      <c r="C535">
        <v>56664037</v>
      </c>
      <c r="D535">
        <v>54747352</v>
      </c>
      <c r="E535">
        <v>1</v>
      </c>
      <c r="F535">
        <v>1</v>
      </c>
      <c r="G535">
        <v>1081</v>
      </c>
      <c r="H535">
        <v>3</v>
      </c>
      <c r="I535" t="s">
        <v>1384</v>
      </c>
      <c r="J535" t="s">
        <v>1385</v>
      </c>
      <c r="K535" t="s">
        <v>1386</v>
      </c>
      <c r="L535">
        <v>1354</v>
      </c>
      <c r="N535">
        <v>1010</v>
      </c>
      <c r="O535" t="s">
        <v>398</v>
      </c>
      <c r="P535" t="s">
        <v>398</v>
      </c>
      <c r="Q535">
        <v>1</v>
      </c>
      <c r="W535">
        <v>0</v>
      </c>
      <c r="X535">
        <v>-1452932200</v>
      </c>
      <c r="Y535">
        <f>(((AT535*1)*1)*1)</f>
        <v>4.5599999999999996</v>
      </c>
      <c r="AA535">
        <v>4.3600000000000003</v>
      </c>
      <c r="AB535">
        <v>0</v>
      </c>
      <c r="AC535">
        <v>0</v>
      </c>
      <c r="AD535">
        <v>0</v>
      </c>
      <c r="AE535">
        <v>4.3600000000000003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-2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4.5599999999999996</v>
      </c>
      <c r="AU535" t="s">
        <v>105</v>
      </c>
      <c r="AV535">
        <v>0</v>
      </c>
      <c r="AW535">
        <v>2</v>
      </c>
      <c r="AX535">
        <v>56664055</v>
      </c>
      <c r="AY535">
        <v>1</v>
      </c>
      <c r="AZ535">
        <v>0</v>
      </c>
      <c r="BA535">
        <v>709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ROUND(Y535*Source!I833,9)</f>
        <v>0.18240000000000001</v>
      </c>
      <c r="CY535">
        <f>AA535</f>
        <v>4.3600000000000003</v>
      </c>
      <c r="CZ535">
        <f>AE535</f>
        <v>4.3600000000000003</v>
      </c>
      <c r="DA535">
        <f>AI535</f>
        <v>1</v>
      </c>
      <c r="DB535">
        <f>ROUND((((ROUND(AT535*CZ535,2)*1)*1)*1),6)</f>
        <v>19.88</v>
      </c>
      <c r="DC535">
        <f>ROUND((((ROUND(AT535*AG535,2)*1)*1)*1),6)</f>
        <v>0</v>
      </c>
      <c r="DD535" t="s">
        <v>3</v>
      </c>
      <c r="DE535" t="s">
        <v>3</v>
      </c>
      <c r="DF535">
        <f t="shared" si="169"/>
        <v>0.8</v>
      </c>
      <c r="DG535">
        <f t="shared" si="167"/>
        <v>0</v>
      </c>
      <c r="DH535">
        <f t="shared" si="168"/>
        <v>0</v>
      </c>
      <c r="DI535">
        <f t="shared" si="160"/>
        <v>0</v>
      </c>
      <c r="DJ535">
        <f>DF535</f>
        <v>0.8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ROW(Source!A834)</f>
        <v>834</v>
      </c>
      <c r="B536">
        <v>56661436</v>
      </c>
      <c r="C536">
        <v>56664037</v>
      </c>
      <c r="D536">
        <v>54702434</v>
      </c>
      <c r="E536">
        <v>1081</v>
      </c>
      <c r="F536">
        <v>1</v>
      </c>
      <c r="G536">
        <v>1081</v>
      </c>
      <c r="H536">
        <v>1</v>
      </c>
      <c r="I536" t="s">
        <v>1317</v>
      </c>
      <c r="J536" t="s">
        <v>3</v>
      </c>
      <c r="K536" t="s">
        <v>1318</v>
      </c>
      <c r="L536">
        <v>1191</v>
      </c>
      <c r="N536">
        <v>1013</v>
      </c>
      <c r="O536" t="s">
        <v>1319</v>
      </c>
      <c r="P536" t="s">
        <v>1319</v>
      </c>
      <c r="Q536">
        <v>1</v>
      </c>
      <c r="W536">
        <v>0</v>
      </c>
      <c r="X536">
        <v>476480486</v>
      </c>
      <c r="Y536">
        <f>(((AT536*1.2)*1.15)*1.05)</f>
        <v>31.704119999999996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5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21.88</v>
      </c>
      <c r="AU536" t="s">
        <v>33</v>
      </c>
      <c r="AV536">
        <v>1</v>
      </c>
      <c r="AW536">
        <v>2</v>
      </c>
      <c r="AX536">
        <v>56664047</v>
      </c>
      <c r="AY536">
        <v>1</v>
      </c>
      <c r="AZ536">
        <v>0</v>
      </c>
      <c r="BA536">
        <v>716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U536">
        <f>ROUND(AT536*Source!I834*AH536*AL536,2)</f>
        <v>0</v>
      </c>
      <c r="CV536">
        <f>ROUND(Y536*Source!I834,9)</f>
        <v>1.2681648000000001</v>
      </c>
      <c r="CW536">
        <v>0</v>
      </c>
      <c r="CX536">
        <f>ROUND(Y536*Source!I834,9)</f>
        <v>1.2681648000000001</v>
      </c>
      <c r="CY536">
        <f>AD536</f>
        <v>0</v>
      </c>
      <c r="CZ536">
        <f>AH536</f>
        <v>0</v>
      </c>
      <c r="DA536">
        <f>AL536</f>
        <v>1</v>
      </c>
      <c r="DB536">
        <f>ROUND((((ROUND(AT536*CZ536,2)*1.2)*1.15)*1.05),6)</f>
        <v>0</v>
      </c>
      <c r="DC536">
        <f>ROUND((((ROUND(AT536*AG536,2)*1.2)*1.15)*1.05),6)</f>
        <v>0</v>
      </c>
      <c r="DD536" t="s">
        <v>3</v>
      </c>
      <c r="DE536" t="s">
        <v>3</v>
      </c>
      <c r="DF536">
        <f t="shared" si="169"/>
        <v>0</v>
      </c>
      <c r="DG536">
        <f t="shared" si="167"/>
        <v>0</v>
      </c>
      <c r="DH536">
        <f t="shared" si="168"/>
        <v>0</v>
      </c>
      <c r="DI536">
        <f t="shared" si="160"/>
        <v>0</v>
      </c>
      <c r="DJ536">
        <f>DI536</f>
        <v>0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ROW(Source!A834)</f>
        <v>834</v>
      </c>
      <c r="B537">
        <v>56661436</v>
      </c>
      <c r="C537">
        <v>56664037</v>
      </c>
      <c r="D537">
        <v>54768339</v>
      </c>
      <c r="E537">
        <v>1</v>
      </c>
      <c r="F537">
        <v>1</v>
      </c>
      <c r="G537">
        <v>1081</v>
      </c>
      <c r="H537">
        <v>2</v>
      </c>
      <c r="I537" t="s">
        <v>1324</v>
      </c>
      <c r="J537" t="s">
        <v>1325</v>
      </c>
      <c r="K537" t="s">
        <v>1326</v>
      </c>
      <c r="L537">
        <v>1368</v>
      </c>
      <c r="N537">
        <v>1011</v>
      </c>
      <c r="O537" t="s">
        <v>1323</v>
      </c>
      <c r="P537" t="s">
        <v>1323</v>
      </c>
      <c r="Q537">
        <v>1</v>
      </c>
      <c r="W537">
        <v>0</v>
      </c>
      <c r="X537">
        <v>874612079</v>
      </c>
      <c r="Y537">
        <f>(((AT537*1.2)*1.25)*1.05)</f>
        <v>0.5827500000000001</v>
      </c>
      <c r="AA537">
        <v>0</v>
      </c>
      <c r="AB537">
        <v>1513.56</v>
      </c>
      <c r="AC537">
        <v>758.78</v>
      </c>
      <c r="AD537">
        <v>0</v>
      </c>
      <c r="AE537">
        <v>0</v>
      </c>
      <c r="AF537">
        <v>83.1</v>
      </c>
      <c r="AG537">
        <v>12.62</v>
      </c>
      <c r="AH537">
        <v>0</v>
      </c>
      <c r="AI537">
        <v>1</v>
      </c>
      <c r="AJ537">
        <v>17.07</v>
      </c>
      <c r="AK537">
        <v>56.35</v>
      </c>
      <c r="AL537">
        <v>1</v>
      </c>
      <c r="AM537">
        <v>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0.37</v>
      </c>
      <c r="AU537" t="s">
        <v>32</v>
      </c>
      <c r="AV537">
        <v>0</v>
      </c>
      <c r="AW537">
        <v>2</v>
      </c>
      <c r="AX537">
        <v>56664048</v>
      </c>
      <c r="AY537">
        <v>1</v>
      </c>
      <c r="AZ537">
        <v>0</v>
      </c>
      <c r="BA537">
        <v>717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f>ROUND(Y537*Source!I834*DO537,9)</f>
        <v>0.29417219999999999</v>
      </c>
      <c r="CX537">
        <f>ROUND(Y537*Source!I834,9)</f>
        <v>2.3310000000000001E-2</v>
      </c>
      <c r="CY537">
        <f>AB537</f>
        <v>1513.56</v>
      </c>
      <c r="CZ537">
        <f>AF537</f>
        <v>83.1</v>
      </c>
      <c r="DA537">
        <f>AJ537</f>
        <v>17.07</v>
      </c>
      <c r="DB537">
        <f>ROUND((((ROUND(AT537*CZ537,2)*1.2)*1.25)*1.05),6)</f>
        <v>48.431249999999999</v>
      </c>
      <c r="DC537">
        <f>ROUND((((ROUND(AT537*AG537,2)*1.2)*1.25)*1.05),6)</f>
        <v>7.3552499999999998</v>
      </c>
      <c r="DD537" t="s">
        <v>3</v>
      </c>
      <c r="DE537" t="s">
        <v>3</v>
      </c>
      <c r="DF537">
        <f t="shared" si="169"/>
        <v>0</v>
      </c>
      <c r="DG537">
        <f>ROUND(ROUND(AF537*AJ537,2)*CX537,2)</f>
        <v>33.07</v>
      </c>
      <c r="DH537">
        <f>ROUND(ROUND(AG537*AK537,2)*CX537,2)</f>
        <v>16.579999999999998</v>
      </c>
      <c r="DI537">
        <f t="shared" si="160"/>
        <v>0</v>
      </c>
      <c r="DJ537">
        <f>DG537</f>
        <v>33.07</v>
      </c>
      <c r="DK537">
        <v>0</v>
      </c>
      <c r="DL537" t="s">
        <v>1327</v>
      </c>
      <c r="DM537">
        <v>0</v>
      </c>
      <c r="DN537" t="s">
        <v>1319</v>
      </c>
      <c r="DO537">
        <v>12.62</v>
      </c>
    </row>
    <row r="538" spans="1:119" x14ac:dyDescent="0.2">
      <c r="A538">
        <f>ROW(Source!A834)</f>
        <v>834</v>
      </c>
      <c r="B538">
        <v>56661436</v>
      </c>
      <c r="C538">
        <v>56664037</v>
      </c>
      <c r="D538">
        <v>54768393</v>
      </c>
      <c r="E538">
        <v>1</v>
      </c>
      <c r="F538">
        <v>1</v>
      </c>
      <c r="G538">
        <v>1081</v>
      </c>
      <c r="H538">
        <v>2</v>
      </c>
      <c r="I538" t="s">
        <v>1387</v>
      </c>
      <c r="J538" t="s">
        <v>1388</v>
      </c>
      <c r="K538" t="s">
        <v>1389</v>
      </c>
      <c r="L538">
        <v>1368</v>
      </c>
      <c r="N538">
        <v>1011</v>
      </c>
      <c r="O538" t="s">
        <v>1323</v>
      </c>
      <c r="P538" t="s">
        <v>1323</v>
      </c>
      <c r="Q538">
        <v>1</v>
      </c>
      <c r="W538">
        <v>0</v>
      </c>
      <c r="X538">
        <v>-1895752648</v>
      </c>
      <c r="Y538">
        <f>(((AT538*1.2)*1.25)*1.05)</f>
        <v>0.252</v>
      </c>
      <c r="AA538">
        <v>0</v>
      </c>
      <c r="AB538">
        <v>7.85</v>
      </c>
      <c r="AC538">
        <v>0</v>
      </c>
      <c r="AD538">
        <v>0</v>
      </c>
      <c r="AE538">
        <v>0</v>
      </c>
      <c r="AF538">
        <v>0.77</v>
      </c>
      <c r="AG538">
        <v>0</v>
      </c>
      <c r="AH538">
        <v>0</v>
      </c>
      <c r="AI538">
        <v>1</v>
      </c>
      <c r="AJ538">
        <v>9.56</v>
      </c>
      <c r="AK538">
        <v>1</v>
      </c>
      <c r="AL538">
        <v>1</v>
      </c>
      <c r="AM538">
        <v>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0.16</v>
      </c>
      <c r="AU538" t="s">
        <v>32</v>
      </c>
      <c r="AV538">
        <v>0</v>
      </c>
      <c r="AW538">
        <v>2</v>
      </c>
      <c r="AX538">
        <v>56664050</v>
      </c>
      <c r="AY538">
        <v>1</v>
      </c>
      <c r="AZ538">
        <v>0</v>
      </c>
      <c r="BA538">
        <v>718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f>ROUND(Y538*Source!I834*DO538,9)</f>
        <v>0</v>
      </c>
      <c r="CX538">
        <f>ROUND(Y538*Source!I834,9)</f>
        <v>1.008E-2</v>
      </c>
      <c r="CY538">
        <f>AB538</f>
        <v>7.85</v>
      </c>
      <c r="CZ538">
        <f>AF538</f>
        <v>0.77</v>
      </c>
      <c r="DA538">
        <f>AJ538</f>
        <v>9.56</v>
      </c>
      <c r="DB538">
        <f>ROUND((((ROUND(AT538*CZ538,2)*1.2)*1.25)*1.05),6)</f>
        <v>0.189</v>
      </c>
      <c r="DC538">
        <f>ROUND((((ROUND(AT538*AG538,2)*1.2)*1.25)*1.05),6)</f>
        <v>0</v>
      </c>
      <c r="DD538" t="s">
        <v>3</v>
      </c>
      <c r="DE538" t="s">
        <v>3</v>
      </c>
      <c r="DF538">
        <f t="shared" si="169"/>
        <v>0</v>
      </c>
      <c r="DG538">
        <f>ROUND(ROUND(AF538*AJ538,2)*CX538,2)</f>
        <v>7.0000000000000007E-2</v>
      </c>
      <c r="DH538">
        <f>ROUND(ROUND(AG538,2)*CX538,2)</f>
        <v>0</v>
      </c>
      <c r="DI538">
        <f t="shared" si="160"/>
        <v>0</v>
      </c>
      <c r="DJ538">
        <f>DG538</f>
        <v>7.0000000000000007E-2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ROW(Source!A834)</f>
        <v>834</v>
      </c>
      <c r="B539">
        <v>56661436</v>
      </c>
      <c r="C539">
        <v>56664037</v>
      </c>
      <c r="D539">
        <v>54768400</v>
      </c>
      <c r="E539">
        <v>1</v>
      </c>
      <c r="F539">
        <v>1</v>
      </c>
      <c r="G539">
        <v>1081</v>
      </c>
      <c r="H539">
        <v>2</v>
      </c>
      <c r="I539" t="s">
        <v>1365</v>
      </c>
      <c r="J539" t="s">
        <v>1366</v>
      </c>
      <c r="K539" t="s">
        <v>1367</v>
      </c>
      <c r="L539">
        <v>1368</v>
      </c>
      <c r="N539">
        <v>1011</v>
      </c>
      <c r="O539" t="s">
        <v>1323</v>
      </c>
      <c r="P539" t="s">
        <v>1323</v>
      </c>
      <c r="Q539">
        <v>1</v>
      </c>
      <c r="W539">
        <v>0</v>
      </c>
      <c r="X539">
        <v>-1412866184</v>
      </c>
      <c r="Y539">
        <f>(((AT539*1.2)*1.25)*1.05)</f>
        <v>1.1969999999999998</v>
      </c>
      <c r="AA539">
        <v>0</v>
      </c>
      <c r="AB539">
        <v>4.41</v>
      </c>
      <c r="AC539">
        <v>0</v>
      </c>
      <c r="AD539">
        <v>0</v>
      </c>
      <c r="AE539">
        <v>0</v>
      </c>
      <c r="AF539">
        <v>0.42</v>
      </c>
      <c r="AG539">
        <v>0</v>
      </c>
      <c r="AH539">
        <v>0</v>
      </c>
      <c r="AI539">
        <v>1</v>
      </c>
      <c r="AJ539">
        <v>9.83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0.76</v>
      </c>
      <c r="AU539" t="s">
        <v>32</v>
      </c>
      <c r="AV539">
        <v>0</v>
      </c>
      <c r="AW539">
        <v>2</v>
      </c>
      <c r="AX539">
        <v>56664051</v>
      </c>
      <c r="AY539">
        <v>1</v>
      </c>
      <c r="AZ539">
        <v>0</v>
      </c>
      <c r="BA539">
        <v>719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ROUND(Y539*Source!I834*DO539,9)</f>
        <v>0</v>
      </c>
      <c r="CX539">
        <f>ROUND(Y539*Source!I834,9)</f>
        <v>4.7879999999999999E-2</v>
      </c>
      <c r="CY539">
        <f>AB539</f>
        <v>4.41</v>
      </c>
      <c r="CZ539">
        <f>AF539</f>
        <v>0.42</v>
      </c>
      <c r="DA539">
        <f>AJ539</f>
        <v>9.83</v>
      </c>
      <c r="DB539">
        <f>ROUND((((ROUND(AT539*CZ539,2)*1.2)*1.25)*1.05),6)</f>
        <v>0.504</v>
      </c>
      <c r="DC539">
        <f>ROUND((((ROUND(AT539*AG539,2)*1.2)*1.25)*1.05),6)</f>
        <v>0</v>
      </c>
      <c r="DD539" t="s">
        <v>3</v>
      </c>
      <c r="DE539" t="s">
        <v>3</v>
      </c>
      <c r="DF539">
        <f t="shared" si="169"/>
        <v>0</v>
      </c>
      <c r="DG539">
        <f>ROUND(ROUND(AF539*AJ539,2)*CX539,2)</f>
        <v>0.2</v>
      </c>
      <c r="DH539">
        <f>ROUND(ROUND(AG539,2)*CX539,2)</f>
        <v>0</v>
      </c>
      <c r="DI539">
        <f t="shared" si="160"/>
        <v>0</v>
      </c>
      <c r="DJ539">
        <f>DG539</f>
        <v>0.2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ROW(Source!A834)</f>
        <v>834</v>
      </c>
      <c r="B540">
        <v>56661436</v>
      </c>
      <c r="C540">
        <v>56664037</v>
      </c>
      <c r="D540">
        <v>54768426</v>
      </c>
      <c r="E540">
        <v>1</v>
      </c>
      <c r="F540">
        <v>1</v>
      </c>
      <c r="G540">
        <v>1081</v>
      </c>
      <c r="H540">
        <v>2</v>
      </c>
      <c r="I540" t="s">
        <v>1368</v>
      </c>
      <c r="J540" t="s">
        <v>1369</v>
      </c>
      <c r="K540" t="s">
        <v>1370</v>
      </c>
      <c r="L540">
        <v>1368</v>
      </c>
      <c r="N540">
        <v>1011</v>
      </c>
      <c r="O540" t="s">
        <v>1323</v>
      </c>
      <c r="P540" t="s">
        <v>1323</v>
      </c>
      <c r="Q540">
        <v>1</v>
      </c>
      <c r="W540">
        <v>0</v>
      </c>
      <c r="X540">
        <v>-643591644</v>
      </c>
      <c r="Y540">
        <f>(((AT540*1.2)*1.25)*1.05)</f>
        <v>4.6305000000000005</v>
      </c>
      <c r="AA540">
        <v>0</v>
      </c>
      <c r="AB540">
        <v>4.84</v>
      </c>
      <c r="AC540">
        <v>0</v>
      </c>
      <c r="AD540">
        <v>0</v>
      </c>
      <c r="AE540">
        <v>0</v>
      </c>
      <c r="AF540">
        <v>0.47</v>
      </c>
      <c r="AG540">
        <v>0</v>
      </c>
      <c r="AH540">
        <v>0</v>
      </c>
      <c r="AI540">
        <v>1</v>
      </c>
      <c r="AJ540">
        <v>9.66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2.94</v>
      </c>
      <c r="AU540" t="s">
        <v>32</v>
      </c>
      <c r="AV540">
        <v>0</v>
      </c>
      <c r="AW540">
        <v>2</v>
      </c>
      <c r="AX540">
        <v>56664052</v>
      </c>
      <c r="AY540">
        <v>1</v>
      </c>
      <c r="AZ540">
        <v>0</v>
      </c>
      <c r="BA540">
        <v>720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ROUND(Y540*Source!I834*DO540,9)</f>
        <v>0</v>
      </c>
      <c r="CX540">
        <f>ROUND(Y540*Source!I834,9)</f>
        <v>0.18522</v>
      </c>
      <c r="CY540">
        <f>AB540</f>
        <v>4.84</v>
      </c>
      <c r="CZ540">
        <f>AF540</f>
        <v>0.47</v>
      </c>
      <c r="DA540">
        <f>AJ540</f>
        <v>9.66</v>
      </c>
      <c r="DB540">
        <f>ROUND((((ROUND(AT540*CZ540,2)*1.2)*1.25)*1.05),6)</f>
        <v>2.1735000000000002</v>
      </c>
      <c r="DC540">
        <f>ROUND((((ROUND(AT540*AG540,2)*1.2)*1.25)*1.05),6)</f>
        <v>0</v>
      </c>
      <c r="DD540" t="s">
        <v>3</v>
      </c>
      <c r="DE540" t="s">
        <v>3</v>
      </c>
      <c r="DF540">
        <f t="shared" si="169"/>
        <v>0</v>
      </c>
      <c r="DG540">
        <f>ROUND(ROUND(AF540*AJ540,2)*CX540,2)</f>
        <v>0.84</v>
      </c>
      <c r="DH540">
        <f>ROUND(ROUND(AG540,2)*CX540,2)</f>
        <v>0</v>
      </c>
      <c r="DI540">
        <f t="shared" si="160"/>
        <v>0</v>
      </c>
      <c r="DJ540">
        <f>DG540</f>
        <v>0.84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ROW(Source!A834)</f>
        <v>834</v>
      </c>
      <c r="B541">
        <v>56661436</v>
      </c>
      <c r="C541">
        <v>56664037</v>
      </c>
      <c r="D541">
        <v>54767573</v>
      </c>
      <c r="E541">
        <v>1</v>
      </c>
      <c r="F541">
        <v>1</v>
      </c>
      <c r="G541">
        <v>1081</v>
      </c>
      <c r="H541">
        <v>2</v>
      </c>
      <c r="I541" t="s">
        <v>1328</v>
      </c>
      <c r="J541" t="s">
        <v>1329</v>
      </c>
      <c r="K541" t="s">
        <v>1330</v>
      </c>
      <c r="L541">
        <v>1368</v>
      </c>
      <c r="N541">
        <v>1011</v>
      </c>
      <c r="O541" t="s">
        <v>1323</v>
      </c>
      <c r="P541" t="s">
        <v>1323</v>
      </c>
      <c r="Q541">
        <v>1</v>
      </c>
      <c r="W541">
        <v>0</v>
      </c>
      <c r="X541">
        <v>-44940208</v>
      </c>
      <c r="Y541">
        <f>(((AT541*1.2)*1.25)*1.05)</f>
        <v>0.66150000000000009</v>
      </c>
      <c r="AA541">
        <v>0</v>
      </c>
      <c r="AB541">
        <v>2758.65</v>
      </c>
      <c r="AC541">
        <v>1017.92</v>
      </c>
      <c r="AD541">
        <v>0</v>
      </c>
      <c r="AE541">
        <v>0</v>
      </c>
      <c r="AF541">
        <v>179.17</v>
      </c>
      <c r="AG541">
        <v>16.93</v>
      </c>
      <c r="AH541">
        <v>0</v>
      </c>
      <c r="AI541">
        <v>1</v>
      </c>
      <c r="AJ541">
        <v>14.43</v>
      </c>
      <c r="AK541">
        <v>56.35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0.42</v>
      </c>
      <c r="AU541" t="s">
        <v>32</v>
      </c>
      <c r="AV541">
        <v>0</v>
      </c>
      <c r="AW541">
        <v>2</v>
      </c>
      <c r="AX541">
        <v>56664049</v>
      </c>
      <c r="AY541">
        <v>1</v>
      </c>
      <c r="AZ541">
        <v>0</v>
      </c>
      <c r="BA541">
        <v>721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ROUND(Y541*Source!I834*DO541,9)</f>
        <v>0.44796780000000003</v>
      </c>
      <c r="CX541">
        <f>ROUND(Y541*Source!I834,9)</f>
        <v>2.6460000000000001E-2</v>
      </c>
      <c r="CY541">
        <f>AB541</f>
        <v>2758.65</v>
      </c>
      <c r="CZ541">
        <f>AF541</f>
        <v>179.17</v>
      </c>
      <c r="DA541">
        <f>AJ541</f>
        <v>14.43</v>
      </c>
      <c r="DB541">
        <f>ROUND((((ROUND(AT541*CZ541,2)*1.2)*1.25)*1.05),6)</f>
        <v>118.51875</v>
      </c>
      <c r="DC541">
        <f>ROUND((((ROUND(AT541*AG541,2)*1.2)*1.25)*1.05),6)</f>
        <v>11.19825</v>
      </c>
      <c r="DD541" t="s">
        <v>3</v>
      </c>
      <c r="DE541" t="s">
        <v>3</v>
      </c>
      <c r="DF541">
        <f t="shared" si="169"/>
        <v>0</v>
      </c>
      <c r="DG541">
        <f>ROUND(ROUND(AF541*AJ541,2)*CX541,2)</f>
        <v>68.41</v>
      </c>
      <c r="DH541">
        <f>ROUND(ROUND(AG541*AK541,2)*CX541,2)</f>
        <v>25.24</v>
      </c>
      <c r="DI541">
        <f t="shared" si="160"/>
        <v>0</v>
      </c>
      <c r="DJ541">
        <f>DG541</f>
        <v>68.41</v>
      </c>
      <c r="DK541">
        <v>0</v>
      </c>
      <c r="DL541" t="s">
        <v>1327</v>
      </c>
      <c r="DM541">
        <v>0</v>
      </c>
      <c r="DN541" t="s">
        <v>1319</v>
      </c>
      <c r="DO541">
        <v>16.93</v>
      </c>
    </row>
    <row r="542" spans="1:119" x14ac:dyDescent="0.2">
      <c r="A542">
        <f>ROW(Source!A834)</f>
        <v>834</v>
      </c>
      <c r="B542">
        <v>56661436</v>
      </c>
      <c r="C542">
        <v>56664037</v>
      </c>
      <c r="D542">
        <v>54738788</v>
      </c>
      <c r="E542">
        <v>1</v>
      </c>
      <c r="F542">
        <v>1</v>
      </c>
      <c r="G542">
        <v>1081</v>
      </c>
      <c r="H542">
        <v>3</v>
      </c>
      <c r="I542" t="s">
        <v>1390</v>
      </c>
      <c r="J542" t="s">
        <v>1391</v>
      </c>
      <c r="K542" t="s">
        <v>1392</v>
      </c>
      <c r="L542">
        <v>1296</v>
      </c>
      <c r="N542">
        <v>1002</v>
      </c>
      <c r="O542" t="s">
        <v>678</v>
      </c>
      <c r="P542" t="s">
        <v>678</v>
      </c>
      <c r="Q542">
        <v>1</v>
      </c>
      <c r="W542">
        <v>0</v>
      </c>
      <c r="X542">
        <v>1977302506</v>
      </c>
      <c r="Y542">
        <f>(((AT542*1)*1)*1)</f>
        <v>7.0000000000000007E-2</v>
      </c>
      <c r="AA542">
        <v>410.94</v>
      </c>
      <c r="AB542">
        <v>0</v>
      </c>
      <c r="AC542">
        <v>0</v>
      </c>
      <c r="AD542">
        <v>0</v>
      </c>
      <c r="AE542">
        <v>84.21</v>
      </c>
      <c r="AF542">
        <v>0</v>
      </c>
      <c r="AG542">
        <v>0</v>
      </c>
      <c r="AH542">
        <v>0</v>
      </c>
      <c r="AI542">
        <v>4.88</v>
      </c>
      <c r="AJ542">
        <v>1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7.0000000000000007E-2</v>
      </c>
      <c r="AU542" t="s">
        <v>105</v>
      </c>
      <c r="AV542">
        <v>0</v>
      </c>
      <c r="AW542">
        <v>2</v>
      </c>
      <c r="AX542">
        <v>56664053</v>
      </c>
      <c r="AY542">
        <v>1</v>
      </c>
      <c r="AZ542">
        <v>0</v>
      </c>
      <c r="BA542">
        <v>722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ROUND(Y542*Source!I834,9)</f>
        <v>2.8E-3</v>
      </c>
      <c r="CY542">
        <f>AA542</f>
        <v>410.94</v>
      </c>
      <c r="CZ542">
        <f>AE542</f>
        <v>84.21</v>
      </c>
      <c r="DA542">
        <f>AI542</f>
        <v>4.88</v>
      </c>
      <c r="DB542">
        <f>ROUND((((ROUND(AT542*CZ542,2)*1)*1)*1),6)</f>
        <v>5.89</v>
      </c>
      <c r="DC542">
        <f>ROUND((((ROUND(AT542*AG542,2)*1)*1)*1),6)</f>
        <v>0</v>
      </c>
      <c r="DD542" t="s">
        <v>3</v>
      </c>
      <c r="DE542" t="s">
        <v>3</v>
      </c>
      <c r="DF542">
        <f>ROUND(ROUND(AE542*AI542,2)*CX542,2)</f>
        <v>1.1499999999999999</v>
      </c>
      <c r="DG542">
        <f t="shared" ref="DG542:DG554" si="170">ROUND(ROUND(AF542,2)*CX542,2)</f>
        <v>0</v>
      </c>
      <c r="DH542">
        <f t="shared" ref="DH542:DH554" si="171">ROUND(ROUND(AG542,2)*CX542,2)</f>
        <v>0</v>
      </c>
      <c r="DI542">
        <f t="shared" si="160"/>
        <v>0</v>
      </c>
      <c r="DJ542">
        <f>DF542</f>
        <v>1.1499999999999999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ROW(Source!A834)</f>
        <v>834</v>
      </c>
      <c r="B543">
        <v>56661436</v>
      </c>
      <c r="C543">
        <v>56664037</v>
      </c>
      <c r="D543">
        <v>54747402</v>
      </c>
      <c r="E543">
        <v>1</v>
      </c>
      <c r="F543">
        <v>1</v>
      </c>
      <c r="G543">
        <v>1081</v>
      </c>
      <c r="H543">
        <v>3</v>
      </c>
      <c r="I543" t="s">
        <v>1393</v>
      </c>
      <c r="J543" t="s">
        <v>1394</v>
      </c>
      <c r="K543" t="s">
        <v>1395</v>
      </c>
      <c r="L543">
        <v>1354</v>
      </c>
      <c r="N543">
        <v>1010</v>
      </c>
      <c r="O543" t="s">
        <v>398</v>
      </c>
      <c r="P543" t="s">
        <v>398</v>
      </c>
      <c r="Q543">
        <v>1</v>
      </c>
      <c r="W543">
        <v>0</v>
      </c>
      <c r="X543">
        <v>451408244</v>
      </c>
      <c r="Y543">
        <f>(((AT543*1)*1)*1)</f>
        <v>0.02</v>
      </c>
      <c r="AA543">
        <v>152.94</v>
      </c>
      <c r="AB543">
        <v>0</v>
      </c>
      <c r="AC543">
        <v>0</v>
      </c>
      <c r="AD543">
        <v>0</v>
      </c>
      <c r="AE543">
        <v>7.74</v>
      </c>
      <c r="AF543">
        <v>0</v>
      </c>
      <c r="AG543">
        <v>0</v>
      </c>
      <c r="AH543">
        <v>0</v>
      </c>
      <c r="AI543">
        <v>19.760000000000002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0.02</v>
      </c>
      <c r="AU543" t="s">
        <v>105</v>
      </c>
      <c r="AV543">
        <v>0</v>
      </c>
      <c r="AW543">
        <v>2</v>
      </c>
      <c r="AX543">
        <v>56664054</v>
      </c>
      <c r="AY543">
        <v>1</v>
      </c>
      <c r="AZ543">
        <v>0</v>
      </c>
      <c r="BA543">
        <v>723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ROUND(Y543*Source!I834,9)</f>
        <v>8.0000000000000004E-4</v>
      </c>
      <c r="CY543">
        <f>AA543</f>
        <v>152.94</v>
      </c>
      <c r="CZ543">
        <f>AE543</f>
        <v>7.74</v>
      </c>
      <c r="DA543">
        <f>AI543</f>
        <v>19.760000000000002</v>
      </c>
      <c r="DB543">
        <f>ROUND((((ROUND(AT543*CZ543,2)*1)*1)*1),6)</f>
        <v>0.15</v>
      </c>
      <c r="DC543">
        <f>ROUND((((ROUND(AT543*AG543,2)*1)*1)*1),6)</f>
        <v>0</v>
      </c>
      <c r="DD543" t="s">
        <v>3</v>
      </c>
      <c r="DE543" t="s">
        <v>3</v>
      </c>
      <c r="DF543">
        <f>ROUND(ROUND(AE543*AI543,2)*CX543,2)</f>
        <v>0.12</v>
      </c>
      <c r="DG543">
        <f t="shared" si="170"/>
        <v>0</v>
      </c>
      <c r="DH543">
        <f t="shared" si="171"/>
        <v>0</v>
      </c>
      <c r="DI543">
        <f t="shared" ref="DI543:DI606" si="172">ROUND(ROUND(AH543,2)*CX543,2)</f>
        <v>0</v>
      </c>
      <c r="DJ543">
        <f>DF543</f>
        <v>0.12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ROW(Source!A834)</f>
        <v>834</v>
      </c>
      <c r="B544">
        <v>56661436</v>
      </c>
      <c r="C544">
        <v>56664037</v>
      </c>
      <c r="D544">
        <v>54747352</v>
      </c>
      <c r="E544">
        <v>1</v>
      </c>
      <c r="F544">
        <v>1</v>
      </c>
      <c r="G544">
        <v>1081</v>
      </c>
      <c r="H544">
        <v>3</v>
      </c>
      <c r="I544" t="s">
        <v>1384</v>
      </c>
      <c r="J544" t="s">
        <v>1385</v>
      </c>
      <c r="K544" t="s">
        <v>1386</v>
      </c>
      <c r="L544">
        <v>1354</v>
      </c>
      <c r="N544">
        <v>1010</v>
      </c>
      <c r="O544" t="s">
        <v>398</v>
      </c>
      <c r="P544" t="s">
        <v>398</v>
      </c>
      <c r="Q544">
        <v>1</v>
      </c>
      <c r="W544">
        <v>0</v>
      </c>
      <c r="X544">
        <v>-1452932200</v>
      </c>
      <c r="Y544">
        <f>(((AT544*1)*1)*1)</f>
        <v>4.5599999999999996</v>
      </c>
      <c r="AA544">
        <v>13.39</v>
      </c>
      <c r="AB544">
        <v>0</v>
      </c>
      <c r="AC544">
        <v>0</v>
      </c>
      <c r="AD544">
        <v>0</v>
      </c>
      <c r="AE544">
        <v>4.3600000000000003</v>
      </c>
      <c r="AF544">
        <v>0</v>
      </c>
      <c r="AG544">
        <v>0</v>
      </c>
      <c r="AH544">
        <v>0</v>
      </c>
      <c r="AI544">
        <v>3.07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4.5599999999999996</v>
      </c>
      <c r="AU544" t="s">
        <v>105</v>
      </c>
      <c r="AV544">
        <v>0</v>
      </c>
      <c r="AW544">
        <v>2</v>
      </c>
      <c r="AX544">
        <v>56664055</v>
      </c>
      <c r="AY544">
        <v>1</v>
      </c>
      <c r="AZ544">
        <v>0</v>
      </c>
      <c r="BA544">
        <v>724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ROUND(Y544*Source!I834,9)</f>
        <v>0.18240000000000001</v>
      </c>
      <c r="CY544">
        <f>AA544</f>
        <v>13.39</v>
      </c>
      <c r="CZ544">
        <f>AE544</f>
        <v>4.3600000000000003</v>
      </c>
      <c r="DA544">
        <f>AI544</f>
        <v>3.07</v>
      </c>
      <c r="DB544">
        <f>ROUND((((ROUND(AT544*CZ544,2)*1)*1)*1),6)</f>
        <v>19.88</v>
      </c>
      <c r="DC544">
        <f>ROUND((((ROUND(AT544*AG544,2)*1)*1)*1),6)</f>
        <v>0</v>
      </c>
      <c r="DD544" t="s">
        <v>3</v>
      </c>
      <c r="DE544" t="s">
        <v>3</v>
      </c>
      <c r="DF544">
        <f>ROUND(ROUND(AE544*AI544,2)*CX544,2)</f>
        <v>2.44</v>
      </c>
      <c r="DG544">
        <f t="shared" si="170"/>
        <v>0</v>
      </c>
      <c r="DH544">
        <f t="shared" si="171"/>
        <v>0</v>
      </c>
      <c r="DI544">
        <f t="shared" si="172"/>
        <v>0</v>
      </c>
      <c r="DJ544">
        <f>DF544</f>
        <v>2.44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ROW(Source!A837)</f>
        <v>837</v>
      </c>
      <c r="B545">
        <v>56661434</v>
      </c>
      <c r="C545">
        <v>56664063</v>
      </c>
      <c r="D545">
        <v>54702434</v>
      </c>
      <c r="E545">
        <v>1081</v>
      </c>
      <c r="F545">
        <v>1</v>
      </c>
      <c r="G545">
        <v>1081</v>
      </c>
      <c r="H545">
        <v>1</v>
      </c>
      <c r="I545" t="s">
        <v>1317</v>
      </c>
      <c r="J545" t="s">
        <v>3</v>
      </c>
      <c r="K545" t="s">
        <v>1318</v>
      </c>
      <c r="L545">
        <v>1191</v>
      </c>
      <c r="N545">
        <v>1013</v>
      </c>
      <c r="O545" t="s">
        <v>1319</v>
      </c>
      <c r="P545" t="s">
        <v>1319</v>
      </c>
      <c r="Q545">
        <v>1</v>
      </c>
      <c r="W545">
        <v>0</v>
      </c>
      <c r="X545">
        <v>476480486</v>
      </c>
      <c r="Y545">
        <f>(((AT545*1.2)*1.15)*1.05)</f>
        <v>26.183430000000001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-2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18.07</v>
      </c>
      <c r="AU545" t="s">
        <v>33</v>
      </c>
      <c r="AV545">
        <v>1</v>
      </c>
      <c r="AW545">
        <v>2</v>
      </c>
      <c r="AX545">
        <v>56664073</v>
      </c>
      <c r="AY545">
        <v>1</v>
      </c>
      <c r="AZ545">
        <v>0</v>
      </c>
      <c r="BA545">
        <v>731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U545">
        <f>ROUND(AT545*Source!I837*AH545*AL545,2)</f>
        <v>0</v>
      </c>
      <c r="CV545">
        <f>ROUND(Y545*Source!I837,9)</f>
        <v>18.328400999999999</v>
      </c>
      <c r="CW545">
        <v>0</v>
      </c>
      <c r="CX545">
        <f>ROUND(Y545*Source!I837,9)</f>
        <v>18.328400999999999</v>
      </c>
      <c r="CY545">
        <f>AD545</f>
        <v>0</v>
      </c>
      <c r="CZ545">
        <f>AH545</f>
        <v>0</v>
      </c>
      <c r="DA545">
        <f>AL545</f>
        <v>1</v>
      </c>
      <c r="DB545">
        <f>ROUND((((ROUND(AT545*CZ545,2)*1.2)*1.15)*1.05),6)</f>
        <v>0</v>
      </c>
      <c r="DC545">
        <f>ROUND((((ROUND(AT545*AG545,2)*1.2)*1.15)*1.05),6)</f>
        <v>0</v>
      </c>
      <c r="DD545" t="s">
        <v>3</v>
      </c>
      <c r="DE545" t="s">
        <v>3</v>
      </c>
      <c r="DF545">
        <f t="shared" ref="DF545:DF559" si="173">ROUND(ROUND(AE545,2)*CX545,2)</f>
        <v>0</v>
      </c>
      <c r="DG545">
        <f t="shared" si="170"/>
        <v>0</v>
      </c>
      <c r="DH545">
        <f t="shared" si="171"/>
        <v>0</v>
      </c>
      <c r="DI545">
        <f t="shared" si="172"/>
        <v>0</v>
      </c>
      <c r="DJ545">
        <f>DI545</f>
        <v>0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ROW(Source!A837)</f>
        <v>837</v>
      </c>
      <c r="B546">
        <v>56661434</v>
      </c>
      <c r="C546">
        <v>56664063</v>
      </c>
      <c r="D546">
        <v>54768339</v>
      </c>
      <c r="E546">
        <v>1</v>
      </c>
      <c r="F546">
        <v>1</v>
      </c>
      <c r="G546">
        <v>1081</v>
      </c>
      <c r="H546">
        <v>2</v>
      </c>
      <c r="I546" t="s">
        <v>1324</v>
      </c>
      <c r="J546" t="s">
        <v>1325</v>
      </c>
      <c r="K546" t="s">
        <v>1326</v>
      </c>
      <c r="L546">
        <v>1368</v>
      </c>
      <c r="N546">
        <v>1011</v>
      </c>
      <c r="O546" t="s">
        <v>1323</v>
      </c>
      <c r="P546" t="s">
        <v>1323</v>
      </c>
      <c r="Q546">
        <v>1</v>
      </c>
      <c r="W546">
        <v>0</v>
      </c>
      <c r="X546">
        <v>874612079</v>
      </c>
      <c r="Y546">
        <f>(((AT546*1.2)*1.25)*1.05)</f>
        <v>0.5827500000000001</v>
      </c>
      <c r="AA546">
        <v>0</v>
      </c>
      <c r="AB546">
        <v>88.67</v>
      </c>
      <c r="AC546">
        <v>13.47</v>
      </c>
      <c r="AD546">
        <v>0</v>
      </c>
      <c r="AE546">
        <v>0</v>
      </c>
      <c r="AF546">
        <v>83.1</v>
      </c>
      <c r="AG546">
        <v>12.62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-2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0.37</v>
      </c>
      <c r="AU546" t="s">
        <v>32</v>
      </c>
      <c r="AV546">
        <v>0</v>
      </c>
      <c r="AW546">
        <v>2</v>
      </c>
      <c r="AX546">
        <v>56664074</v>
      </c>
      <c r="AY546">
        <v>1</v>
      </c>
      <c r="AZ546">
        <v>0</v>
      </c>
      <c r="BA546">
        <v>732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f>ROUND(Y546*Source!I837*DO546,9)</f>
        <v>5.1480135000000002</v>
      </c>
      <c r="CX546">
        <f>ROUND(Y546*Source!I837,9)</f>
        <v>0.40792499999999998</v>
      </c>
      <c r="CY546">
        <f>AB546</f>
        <v>88.67</v>
      </c>
      <c r="CZ546">
        <f>AF546</f>
        <v>83.1</v>
      </c>
      <c r="DA546">
        <f>AJ546</f>
        <v>1</v>
      </c>
      <c r="DB546">
        <f>ROUND((((ROUND(AT546*CZ546,2)*1.2)*1.25)*1.05),6)</f>
        <v>48.431249999999999</v>
      </c>
      <c r="DC546">
        <f>ROUND((((ROUND(AT546*AG546,2)*1.2)*1.25)*1.05),6)</f>
        <v>7.3552499999999998</v>
      </c>
      <c r="DD546" t="s">
        <v>3</v>
      </c>
      <c r="DE546" t="s">
        <v>3</v>
      </c>
      <c r="DF546">
        <f t="shared" si="173"/>
        <v>0</v>
      </c>
      <c r="DG546">
        <f t="shared" si="170"/>
        <v>33.9</v>
      </c>
      <c r="DH546">
        <f t="shared" si="171"/>
        <v>5.15</v>
      </c>
      <c r="DI546">
        <f t="shared" si="172"/>
        <v>0</v>
      </c>
      <c r="DJ546">
        <f>DG546</f>
        <v>33.9</v>
      </c>
      <c r="DK546">
        <v>0</v>
      </c>
      <c r="DL546" t="s">
        <v>1327</v>
      </c>
      <c r="DM546">
        <v>0</v>
      </c>
      <c r="DN546" t="s">
        <v>1319</v>
      </c>
      <c r="DO546">
        <v>12.62</v>
      </c>
    </row>
    <row r="547" spans="1:119" x14ac:dyDescent="0.2">
      <c r="A547">
        <f>ROW(Source!A837)</f>
        <v>837</v>
      </c>
      <c r="B547">
        <v>56661434</v>
      </c>
      <c r="C547">
        <v>56664063</v>
      </c>
      <c r="D547">
        <v>54768393</v>
      </c>
      <c r="E547">
        <v>1</v>
      </c>
      <c r="F547">
        <v>1</v>
      </c>
      <c r="G547">
        <v>1081</v>
      </c>
      <c r="H547">
        <v>2</v>
      </c>
      <c r="I547" t="s">
        <v>1387</v>
      </c>
      <c r="J547" t="s">
        <v>1388</v>
      </c>
      <c r="K547" t="s">
        <v>1389</v>
      </c>
      <c r="L547">
        <v>1368</v>
      </c>
      <c r="N547">
        <v>1011</v>
      </c>
      <c r="O547" t="s">
        <v>1323</v>
      </c>
      <c r="P547" t="s">
        <v>1323</v>
      </c>
      <c r="Q547">
        <v>1</v>
      </c>
      <c r="W547">
        <v>0</v>
      </c>
      <c r="X547">
        <v>-1895752648</v>
      </c>
      <c r="Y547">
        <f>(((AT547*1.2)*1.25)*1.05)</f>
        <v>0.20475000000000002</v>
      </c>
      <c r="AA547">
        <v>0</v>
      </c>
      <c r="AB547">
        <v>0.82</v>
      </c>
      <c r="AC547">
        <v>0</v>
      </c>
      <c r="AD547">
        <v>0</v>
      </c>
      <c r="AE547">
        <v>0</v>
      </c>
      <c r="AF547">
        <v>0.77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0.13</v>
      </c>
      <c r="AU547" t="s">
        <v>32</v>
      </c>
      <c r="AV547">
        <v>0</v>
      </c>
      <c r="AW547">
        <v>2</v>
      </c>
      <c r="AX547">
        <v>56664076</v>
      </c>
      <c r="AY547">
        <v>1</v>
      </c>
      <c r="AZ547">
        <v>0</v>
      </c>
      <c r="BA547">
        <v>733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f>ROUND(Y547*Source!I837*DO547,9)</f>
        <v>0</v>
      </c>
      <c r="CX547">
        <f>ROUND(Y547*Source!I837,9)</f>
        <v>0.14332500000000001</v>
      </c>
      <c r="CY547">
        <f>AB547</f>
        <v>0.82</v>
      </c>
      <c r="CZ547">
        <f>AF547</f>
        <v>0.77</v>
      </c>
      <c r="DA547">
        <f>AJ547</f>
        <v>1</v>
      </c>
      <c r="DB547">
        <f>ROUND((((ROUND(AT547*CZ547,2)*1.2)*1.25)*1.05),6)</f>
        <v>0.1575</v>
      </c>
      <c r="DC547">
        <f>ROUND((((ROUND(AT547*AG547,2)*1.2)*1.25)*1.05),6)</f>
        <v>0</v>
      </c>
      <c r="DD547" t="s">
        <v>3</v>
      </c>
      <c r="DE547" t="s">
        <v>3</v>
      </c>
      <c r="DF547">
        <f t="shared" si="173"/>
        <v>0</v>
      </c>
      <c r="DG547">
        <f t="shared" si="170"/>
        <v>0.11</v>
      </c>
      <c r="DH547">
        <f t="shared" si="171"/>
        <v>0</v>
      </c>
      <c r="DI547">
        <f t="shared" si="172"/>
        <v>0</v>
      </c>
      <c r="DJ547">
        <f>DG547</f>
        <v>0.11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ROW(Source!A837)</f>
        <v>837</v>
      </c>
      <c r="B548">
        <v>56661434</v>
      </c>
      <c r="C548">
        <v>56664063</v>
      </c>
      <c r="D548">
        <v>54768400</v>
      </c>
      <c r="E548">
        <v>1</v>
      </c>
      <c r="F548">
        <v>1</v>
      </c>
      <c r="G548">
        <v>1081</v>
      </c>
      <c r="H548">
        <v>2</v>
      </c>
      <c r="I548" t="s">
        <v>1365</v>
      </c>
      <c r="J548" t="s">
        <v>1366</v>
      </c>
      <c r="K548" t="s">
        <v>1367</v>
      </c>
      <c r="L548">
        <v>1368</v>
      </c>
      <c r="N548">
        <v>1011</v>
      </c>
      <c r="O548" t="s">
        <v>1323</v>
      </c>
      <c r="P548" t="s">
        <v>1323</v>
      </c>
      <c r="Q548">
        <v>1</v>
      </c>
      <c r="W548">
        <v>0</v>
      </c>
      <c r="X548">
        <v>-1412866184</v>
      </c>
      <c r="Y548">
        <f>(((AT548*1.2)*1.25)*1.05)</f>
        <v>0.88200000000000012</v>
      </c>
      <c r="AA548">
        <v>0</v>
      </c>
      <c r="AB548">
        <v>0.45</v>
      </c>
      <c r="AC548">
        <v>0</v>
      </c>
      <c r="AD548">
        <v>0</v>
      </c>
      <c r="AE548">
        <v>0</v>
      </c>
      <c r="AF548">
        <v>0.42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0.56000000000000005</v>
      </c>
      <c r="AU548" t="s">
        <v>32</v>
      </c>
      <c r="AV548">
        <v>0</v>
      </c>
      <c r="AW548">
        <v>2</v>
      </c>
      <c r="AX548">
        <v>56664077</v>
      </c>
      <c r="AY548">
        <v>1</v>
      </c>
      <c r="AZ548">
        <v>0</v>
      </c>
      <c r="BA548">
        <v>734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f>ROUND(Y548*Source!I837*DO548,9)</f>
        <v>0</v>
      </c>
      <c r="CX548">
        <f>ROUND(Y548*Source!I837,9)</f>
        <v>0.61739999999999995</v>
      </c>
      <c r="CY548">
        <f>AB548</f>
        <v>0.45</v>
      </c>
      <c r="CZ548">
        <f>AF548</f>
        <v>0.42</v>
      </c>
      <c r="DA548">
        <f>AJ548</f>
        <v>1</v>
      </c>
      <c r="DB548">
        <f>ROUND((((ROUND(AT548*CZ548,2)*1.2)*1.25)*1.05),6)</f>
        <v>0.378</v>
      </c>
      <c r="DC548">
        <f>ROUND((((ROUND(AT548*AG548,2)*1.2)*1.25)*1.05),6)</f>
        <v>0</v>
      </c>
      <c r="DD548" t="s">
        <v>3</v>
      </c>
      <c r="DE548" t="s">
        <v>3</v>
      </c>
      <c r="DF548">
        <f t="shared" si="173"/>
        <v>0</v>
      </c>
      <c r="DG548">
        <f t="shared" si="170"/>
        <v>0.26</v>
      </c>
      <c r="DH548">
        <f t="shared" si="171"/>
        <v>0</v>
      </c>
      <c r="DI548">
        <f t="shared" si="172"/>
        <v>0</v>
      </c>
      <c r="DJ548">
        <f>DG548</f>
        <v>0.26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">
      <c r="A549">
        <f>ROW(Source!A837)</f>
        <v>837</v>
      </c>
      <c r="B549">
        <v>56661434</v>
      </c>
      <c r="C549">
        <v>56664063</v>
      </c>
      <c r="D549">
        <v>54768426</v>
      </c>
      <c r="E549">
        <v>1</v>
      </c>
      <c r="F549">
        <v>1</v>
      </c>
      <c r="G549">
        <v>1081</v>
      </c>
      <c r="H549">
        <v>2</v>
      </c>
      <c r="I549" t="s">
        <v>1368</v>
      </c>
      <c r="J549" t="s">
        <v>1369</v>
      </c>
      <c r="K549" t="s">
        <v>1370</v>
      </c>
      <c r="L549">
        <v>1368</v>
      </c>
      <c r="N549">
        <v>1011</v>
      </c>
      <c r="O549" t="s">
        <v>1323</v>
      </c>
      <c r="P549" t="s">
        <v>1323</v>
      </c>
      <c r="Q549">
        <v>1</v>
      </c>
      <c r="W549">
        <v>0</v>
      </c>
      <c r="X549">
        <v>-643591644</v>
      </c>
      <c r="Y549">
        <f>(((AT549*1.2)*1.25)*1.05)</f>
        <v>4.1737500000000001</v>
      </c>
      <c r="AA549">
        <v>0</v>
      </c>
      <c r="AB549">
        <v>0.5</v>
      </c>
      <c r="AC549">
        <v>0</v>
      </c>
      <c r="AD549">
        <v>0</v>
      </c>
      <c r="AE549">
        <v>0</v>
      </c>
      <c r="AF549">
        <v>0.47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2.65</v>
      </c>
      <c r="AU549" t="s">
        <v>32</v>
      </c>
      <c r="AV549">
        <v>0</v>
      </c>
      <c r="AW549">
        <v>2</v>
      </c>
      <c r="AX549">
        <v>56664078</v>
      </c>
      <c r="AY549">
        <v>1</v>
      </c>
      <c r="AZ549">
        <v>0</v>
      </c>
      <c r="BA549">
        <v>735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f>ROUND(Y549*Source!I837*DO549,9)</f>
        <v>0</v>
      </c>
      <c r="CX549">
        <f>ROUND(Y549*Source!I837,9)</f>
        <v>2.9216250000000001</v>
      </c>
      <c r="CY549">
        <f>AB549</f>
        <v>0.5</v>
      </c>
      <c r="CZ549">
        <f>AF549</f>
        <v>0.47</v>
      </c>
      <c r="DA549">
        <f>AJ549</f>
        <v>1</v>
      </c>
      <c r="DB549">
        <f>ROUND((((ROUND(AT549*CZ549,2)*1.2)*1.25)*1.05),6)</f>
        <v>1.96875</v>
      </c>
      <c r="DC549">
        <f>ROUND((((ROUND(AT549*AG549,2)*1.2)*1.25)*1.05),6)</f>
        <v>0</v>
      </c>
      <c r="DD549" t="s">
        <v>3</v>
      </c>
      <c r="DE549" t="s">
        <v>3</v>
      </c>
      <c r="DF549">
        <f t="shared" si="173"/>
        <v>0</v>
      </c>
      <c r="DG549">
        <f t="shared" si="170"/>
        <v>1.37</v>
      </c>
      <c r="DH549">
        <f t="shared" si="171"/>
        <v>0</v>
      </c>
      <c r="DI549">
        <f t="shared" si="172"/>
        <v>0</v>
      </c>
      <c r="DJ549">
        <f>DG549</f>
        <v>1.37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ROW(Source!A837)</f>
        <v>837</v>
      </c>
      <c r="B550">
        <v>56661434</v>
      </c>
      <c r="C550">
        <v>56664063</v>
      </c>
      <c r="D550">
        <v>54767573</v>
      </c>
      <c r="E550">
        <v>1</v>
      </c>
      <c r="F550">
        <v>1</v>
      </c>
      <c r="G550">
        <v>1081</v>
      </c>
      <c r="H550">
        <v>2</v>
      </c>
      <c r="I550" t="s">
        <v>1328</v>
      </c>
      <c r="J550" t="s">
        <v>1329</v>
      </c>
      <c r="K550" t="s">
        <v>1330</v>
      </c>
      <c r="L550">
        <v>1368</v>
      </c>
      <c r="N550">
        <v>1011</v>
      </c>
      <c r="O550" t="s">
        <v>1323</v>
      </c>
      <c r="P550" t="s">
        <v>1323</v>
      </c>
      <c r="Q550">
        <v>1</v>
      </c>
      <c r="W550">
        <v>0</v>
      </c>
      <c r="X550">
        <v>-44940208</v>
      </c>
      <c r="Y550">
        <f>(((AT550*1.2)*1.25)*1.05)</f>
        <v>0.66150000000000009</v>
      </c>
      <c r="AA550">
        <v>0</v>
      </c>
      <c r="AB550">
        <v>191.17</v>
      </c>
      <c r="AC550">
        <v>18.059999999999999</v>
      </c>
      <c r="AD550">
        <v>0</v>
      </c>
      <c r="AE550">
        <v>0</v>
      </c>
      <c r="AF550">
        <v>179.17</v>
      </c>
      <c r="AG550">
        <v>16.93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0.42</v>
      </c>
      <c r="AU550" t="s">
        <v>32</v>
      </c>
      <c r="AV550">
        <v>0</v>
      </c>
      <c r="AW550">
        <v>2</v>
      </c>
      <c r="AX550">
        <v>56664075</v>
      </c>
      <c r="AY550">
        <v>1</v>
      </c>
      <c r="AZ550">
        <v>0</v>
      </c>
      <c r="BA550">
        <v>736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ROUND(Y550*Source!I837*DO550,9)</f>
        <v>7.8394364999999997</v>
      </c>
      <c r="CX550">
        <f>ROUND(Y550*Source!I837,9)</f>
        <v>0.46305000000000002</v>
      </c>
      <c r="CY550">
        <f>AB550</f>
        <v>191.17</v>
      </c>
      <c r="CZ550">
        <f>AF550</f>
        <v>179.17</v>
      </c>
      <c r="DA550">
        <f>AJ550</f>
        <v>1</v>
      </c>
      <c r="DB550">
        <f>ROUND((((ROUND(AT550*CZ550,2)*1.2)*1.25)*1.05),6)</f>
        <v>118.51875</v>
      </c>
      <c r="DC550">
        <f>ROUND((((ROUND(AT550*AG550,2)*1.2)*1.25)*1.05),6)</f>
        <v>11.19825</v>
      </c>
      <c r="DD550" t="s">
        <v>3</v>
      </c>
      <c r="DE550" t="s">
        <v>3</v>
      </c>
      <c r="DF550">
        <f t="shared" si="173"/>
        <v>0</v>
      </c>
      <c r="DG550">
        <f t="shared" si="170"/>
        <v>82.96</v>
      </c>
      <c r="DH550">
        <f t="shared" si="171"/>
        <v>7.84</v>
      </c>
      <c r="DI550">
        <f t="shared" si="172"/>
        <v>0</v>
      </c>
      <c r="DJ550">
        <f>DG550</f>
        <v>82.96</v>
      </c>
      <c r="DK550">
        <v>0</v>
      </c>
      <c r="DL550" t="s">
        <v>1327</v>
      </c>
      <c r="DM550">
        <v>0</v>
      </c>
      <c r="DN550" t="s">
        <v>1319</v>
      </c>
      <c r="DO550">
        <v>16.93</v>
      </c>
    </row>
    <row r="551" spans="1:119" x14ac:dyDescent="0.2">
      <c r="A551">
        <f>ROW(Source!A837)</f>
        <v>837</v>
      </c>
      <c r="B551">
        <v>56661434</v>
      </c>
      <c r="C551">
        <v>56664063</v>
      </c>
      <c r="D551">
        <v>54738788</v>
      </c>
      <c r="E551">
        <v>1</v>
      </c>
      <c r="F551">
        <v>1</v>
      </c>
      <c r="G551">
        <v>1081</v>
      </c>
      <c r="H551">
        <v>3</v>
      </c>
      <c r="I551" t="s">
        <v>1390</v>
      </c>
      <c r="J551" t="s">
        <v>1391</v>
      </c>
      <c r="K551" t="s">
        <v>1392</v>
      </c>
      <c r="L551">
        <v>1296</v>
      </c>
      <c r="N551">
        <v>1002</v>
      </c>
      <c r="O551" t="s">
        <v>678</v>
      </c>
      <c r="P551" t="s">
        <v>678</v>
      </c>
      <c r="Q551">
        <v>1</v>
      </c>
      <c r="W551">
        <v>0</v>
      </c>
      <c r="X551">
        <v>1977302506</v>
      </c>
      <c r="Y551">
        <f>(((AT551*1)*1)*1)</f>
        <v>0.04</v>
      </c>
      <c r="AA551">
        <v>84.21</v>
      </c>
      <c r="AB551">
        <v>0</v>
      </c>
      <c r="AC551">
        <v>0</v>
      </c>
      <c r="AD551">
        <v>0</v>
      </c>
      <c r="AE551">
        <v>84.21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0.04</v>
      </c>
      <c r="AU551" t="s">
        <v>105</v>
      </c>
      <c r="AV551">
        <v>0</v>
      </c>
      <c r="AW551">
        <v>2</v>
      </c>
      <c r="AX551">
        <v>56664079</v>
      </c>
      <c r="AY551">
        <v>1</v>
      </c>
      <c r="AZ551">
        <v>0</v>
      </c>
      <c r="BA551">
        <v>737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ROUND(Y551*Source!I837,9)</f>
        <v>2.8000000000000001E-2</v>
      </c>
      <c r="CY551">
        <f>AA551</f>
        <v>84.21</v>
      </c>
      <c r="CZ551">
        <f>AE551</f>
        <v>84.21</v>
      </c>
      <c r="DA551">
        <f>AI551</f>
        <v>1</v>
      </c>
      <c r="DB551">
        <f>ROUND((((ROUND(AT551*CZ551,2)*1)*1)*1),6)</f>
        <v>3.37</v>
      </c>
      <c r="DC551">
        <f>ROUND((((ROUND(AT551*AG551,2)*1)*1)*1),6)</f>
        <v>0</v>
      </c>
      <c r="DD551" t="s">
        <v>3</v>
      </c>
      <c r="DE551" t="s">
        <v>3</v>
      </c>
      <c r="DF551">
        <f t="shared" si="173"/>
        <v>2.36</v>
      </c>
      <c r="DG551">
        <f t="shared" si="170"/>
        <v>0</v>
      </c>
      <c r="DH551">
        <f t="shared" si="171"/>
        <v>0</v>
      </c>
      <c r="DI551">
        <f t="shared" si="172"/>
        <v>0</v>
      </c>
      <c r="DJ551">
        <f>DF551</f>
        <v>2.36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ROW(Source!A837)</f>
        <v>837</v>
      </c>
      <c r="B552">
        <v>56661434</v>
      </c>
      <c r="C552">
        <v>56664063</v>
      </c>
      <c r="D552">
        <v>54747402</v>
      </c>
      <c r="E552">
        <v>1</v>
      </c>
      <c r="F552">
        <v>1</v>
      </c>
      <c r="G552">
        <v>1081</v>
      </c>
      <c r="H552">
        <v>3</v>
      </c>
      <c r="I552" t="s">
        <v>1393</v>
      </c>
      <c r="J552" t="s">
        <v>1394</v>
      </c>
      <c r="K552" t="s">
        <v>1395</v>
      </c>
      <c r="L552">
        <v>1354</v>
      </c>
      <c r="N552">
        <v>1010</v>
      </c>
      <c r="O552" t="s">
        <v>398</v>
      </c>
      <c r="P552" t="s">
        <v>398</v>
      </c>
      <c r="Q552">
        <v>1</v>
      </c>
      <c r="W552">
        <v>0</v>
      </c>
      <c r="X552">
        <v>451408244</v>
      </c>
      <c r="Y552">
        <f>(((AT552*1)*1)*1)</f>
        <v>0.02</v>
      </c>
      <c r="AA552">
        <v>7.74</v>
      </c>
      <c r="AB552">
        <v>0</v>
      </c>
      <c r="AC552">
        <v>0</v>
      </c>
      <c r="AD552">
        <v>0</v>
      </c>
      <c r="AE552">
        <v>7.74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0.02</v>
      </c>
      <c r="AU552" t="s">
        <v>105</v>
      </c>
      <c r="AV552">
        <v>0</v>
      </c>
      <c r="AW552">
        <v>2</v>
      </c>
      <c r="AX552">
        <v>56664080</v>
      </c>
      <c r="AY552">
        <v>1</v>
      </c>
      <c r="AZ552">
        <v>0</v>
      </c>
      <c r="BA552">
        <v>738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ROUND(Y552*Source!I837,9)</f>
        <v>1.4E-2</v>
      </c>
      <c r="CY552">
        <f>AA552</f>
        <v>7.74</v>
      </c>
      <c r="CZ552">
        <f>AE552</f>
        <v>7.74</v>
      </c>
      <c r="DA552">
        <f>AI552</f>
        <v>1</v>
      </c>
      <c r="DB552">
        <f>ROUND((((ROUND(AT552*CZ552,2)*1)*1)*1),6)</f>
        <v>0.15</v>
      </c>
      <c r="DC552">
        <f>ROUND((((ROUND(AT552*AG552,2)*1)*1)*1),6)</f>
        <v>0</v>
      </c>
      <c r="DD552" t="s">
        <v>3</v>
      </c>
      <c r="DE552" t="s">
        <v>3</v>
      </c>
      <c r="DF552">
        <f t="shared" si="173"/>
        <v>0.11</v>
      </c>
      <c r="DG552">
        <f t="shared" si="170"/>
        <v>0</v>
      </c>
      <c r="DH552">
        <f t="shared" si="171"/>
        <v>0</v>
      </c>
      <c r="DI552">
        <f t="shared" si="172"/>
        <v>0</v>
      </c>
      <c r="DJ552">
        <f>DF552</f>
        <v>0.11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ROW(Source!A837)</f>
        <v>837</v>
      </c>
      <c r="B553">
        <v>56661434</v>
      </c>
      <c r="C553">
        <v>56664063</v>
      </c>
      <c r="D553">
        <v>54747352</v>
      </c>
      <c r="E553">
        <v>1</v>
      </c>
      <c r="F553">
        <v>1</v>
      </c>
      <c r="G553">
        <v>1081</v>
      </c>
      <c r="H553">
        <v>3</v>
      </c>
      <c r="I553" t="s">
        <v>1384</v>
      </c>
      <c r="J553" t="s">
        <v>1385</v>
      </c>
      <c r="K553" t="s">
        <v>1386</v>
      </c>
      <c r="L553">
        <v>1354</v>
      </c>
      <c r="N553">
        <v>1010</v>
      </c>
      <c r="O553" t="s">
        <v>398</v>
      </c>
      <c r="P553" t="s">
        <v>398</v>
      </c>
      <c r="Q553">
        <v>1</v>
      </c>
      <c r="W553">
        <v>0</v>
      </c>
      <c r="X553">
        <v>-1452932200</v>
      </c>
      <c r="Y553">
        <f>(((AT553*1)*1)*1)</f>
        <v>3.31</v>
      </c>
      <c r="AA553">
        <v>4.3600000000000003</v>
      </c>
      <c r="AB553">
        <v>0</v>
      </c>
      <c r="AC553">
        <v>0</v>
      </c>
      <c r="AD553">
        <v>0</v>
      </c>
      <c r="AE553">
        <v>4.3600000000000003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3.31</v>
      </c>
      <c r="AU553" t="s">
        <v>105</v>
      </c>
      <c r="AV553">
        <v>0</v>
      </c>
      <c r="AW553">
        <v>2</v>
      </c>
      <c r="AX553">
        <v>56664081</v>
      </c>
      <c r="AY553">
        <v>1</v>
      </c>
      <c r="AZ553">
        <v>0</v>
      </c>
      <c r="BA553">
        <v>739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ROUND(Y553*Source!I837,9)</f>
        <v>2.3170000000000002</v>
      </c>
      <c r="CY553">
        <f>AA553</f>
        <v>4.3600000000000003</v>
      </c>
      <c r="CZ553">
        <f>AE553</f>
        <v>4.3600000000000003</v>
      </c>
      <c r="DA553">
        <f>AI553</f>
        <v>1</v>
      </c>
      <c r="DB553">
        <f>ROUND((((ROUND(AT553*CZ553,2)*1)*1)*1),6)</f>
        <v>14.43</v>
      </c>
      <c r="DC553">
        <f>ROUND((((ROUND(AT553*AG553,2)*1)*1)*1),6)</f>
        <v>0</v>
      </c>
      <c r="DD553" t="s">
        <v>3</v>
      </c>
      <c r="DE553" t="s">
        <v>3</v>
      </c>
      <c r="DF553">
        <f t="shared" si="173"/>
        <v>10.1</v>
      </c>
      <c r="DG553">
        <f t="shared" si="170"/>
        <v>0</v>
      </c>
      <c r="DH553">
        <f t="shared" si="171"/>
        <v>0</v>
      </c>
      <c r="DI553">
        <f t="shared" si="172"/>
        <v>0</v>
      </c>
      <c r="DJ553">
        <f>DF553</f>
        <v>10.1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ROW(Source!A838)</f>
        <v>838</v>
      </c>
      <c r="B554">
        <v>56661436</v>
      </c>
      <c r="C554">
        <v>56664063</v>
      </c>
      <c r="D554">
        <v>54702434</v>
      </c>
      <c r="E554">
        <v>1081</v>
      </c>
      <c r="F554">
        <v>1</v>
      </c>
      <c r="G554">
        <v>1081</v>
      </c>
      <c r="H554">
        <v>1</v>
      </c>
      <c r="I554" t="s">
        <v>1317</v>
      </c>
      <c r="J554" t="s">
        <v>3</v>
      </c>
      <c r="K554" t="s">
        <v>1318</v>
      </c>
      <c r="L554">
        <v>1191</v>
      </c>
      <c r="N554">
        <v>1013</v>
      </c>
      <c r="O554" t="s">
        <v>1319</v>
      </c>
      <c r="P554" t="s">
        <v>1319</v>
      </c>
      <c r="Q554">
        <v>1</v>
      </c>
      <c r="W554">
        <v>0</v>
      </c>
      <c r="X554">
        <v>476480486</v>
      </c>
      <c r="Y554">
        <f>(((AT554*1.2)*1.15)*1.05)</f>
        <v>26.183430000000001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5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18.07</v>
      </c>
      <c r="AU554" t="s">
        <v>33</v>
      </c>
      <c r="AV554">
        <v>1</v>
      </c>
      <c r="AW554">
        <v>2</v>
      </c>
      <c r="AX554">
        <v>56664073</v>
      </c>
      <c r="AY554">
        <v>1</v>
      </c>
      <c r="AZ554">
        <v>0</v>
      </c>
      <c r="BA554">
        <v>746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U554">
        <f>ROUND(AT554*Source!I838*AH554*AL554,2)</f>
        <v>0</v>
      </c>
      <c r="CV554">
        <f>ROUND(Y554*Source!I838,9)</f>
        <v>18.328400999999999</v>
      </c>
      <c r="CW554">
        <v>0</v>
      </c>
      <c r="CX554">
        <f>ROUND(Y554*Source!I838,9)</f>
        <v>18.328400999999999</v>
      </c>
      <c r="CY554">
        <f>AD554</f>
        <v>0</v>
      </c>
      <c r="CZ554">
        <f>AH554</f>
        <v>0</v>
      </c>
      <c r="DA554">
        <f>AL554</f>
        <v>1</v>
      </c>
      <c r="DB554">
        <f>ROUND((((ROUND(AT554*CZ554,2)*1.2)*1.15)*1.05),6)</f>
        <v>0</v>
      </c>
      <c r="DC554">
        <f>ROUND((((ROUND(AT554*AG554,2)*1.2)*1.15)*1.05),6)</f>
        <v>0</v>
      </c>
      <c r="DD554" t="s">
        <v>3</v>
      </c>
      <c r="DE554" t="s">
        <v>3</v>
      </c>
      <c r="DF554">
        <f t="shared" si="173"/>
        <v>0</v>
      </c>
      <c r="DG554">
        <f t="shared" si="170"/>
        <v>0</v>
      </c>
      <c r="DH554">
        <f t="shared" si="171"/>
        <v>0</v>
      </c>
      <c r="DI554">
        <f t="shared" si="172"/>
        <v>0</v>
      </c>
      <c r="DJ554">
        <f>DI554</f>
        <v>0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ROW(Source!A838)</f>
        <v>838</v>
      </c>
      <c r="B555">
        <v>56661436</v>
      </c>
      <c r="C555">
        <v>56664063</v>
      </c>
      <c r="D555">
        <v>54768339</v>
      </c>
      <c r="E555">
        <v>1</v>
      </c>
      <c r="F555">
        <v>1</v>
      </c>
      <c r="G555">
        <v>1081</v>
      </c>
      <c r="H555">
        <v>2</v>
      </c>
      <c r="I555" t="s">
        <v>1324</v>
      </c>
      <c r="J555" t="s">
        <v>1325</v>
      </c>
      <c r="K555" t="s">
        <v>1326</v>
      </c>
      <c r="L555">
        <v>1368</v>
      </c>
      <c r="N555">
        <v>1011</v>
      </c>
      <c r="O555" t="s">
        <v>1323</v>
      </c>
      <c r="P555" t="s">
        <v>1323</v>
      </c>
      <c r="Q555">
        <v>1</v>
      </c>
      <c r="W555">
        <v>0</v>
      </c>
      <c r="X555">
        <v>874612079</v>
      </c>
      <c r="Y555">
        <f>(((AT555*1.2)*1.25)*1.05)</f>
        <v>0.5827500000000001</v>
      </c>
      <c r="AA555">
        <v>0</v>
      </c>
      <c r="AB555">
        <v>1513.56</v>
      </c>
      <c r="AC555">
        <v>758.78</v>
      </c>
      <c r="AD555">
        <v>0</v>
      </c>
      <c r="AE555">
        <v>0</v>
      </c>
      <c r="AF555">
        <v>83.1</v>
      </c>
      <c r="AG555">
        <v>12.62</v>
      </c>
      <c r="AH555">
        <v>0</v>
      </c>
      <c r="AI555">
        <v>1</v>
      </c>
      <c r="AJ555">
        <v>17.07</v>
      </c>
      <c r="AK555">
        <v>56.35</v>
      </c>
      <c r="AL555">
        <v>1</v>
      </c>
      <c r="AM555">
        <v>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0.37</v>
      </c>
      <c r="AU555" t="s">
        <v>32</v>
      </c>
      <c r="AV555">
        <v>0</v>
      </c>
      <c r="AW555">
        <v>2</v>
      </c>
      <c r="AX555">
        <v>56664074</v>
      </c>
      <c r="AY555">
        <v>1</v>
      </c>
      <c r="AZ555">
        <v>0</v>
      </c>
      <c r="BA555">
        <v>747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f>ROUND(Y555*Source!I838*DO555,9)</f>
        <v>5.1480135000000002</v>
      </c>
      <c r="CX555">
        <f>ROUND(Y555*Source!I838,9)</f>
        <v>0.40792499999999998</v>
      </c>
      <c r="CY555">
        <f>AB555</f>
        <v>1513.56</v>
      </c>
      <c r="CZ555">
        <f>AF555</f>
        <v>83.1</v>
      </c>
      <c r="DA555">
        <f>AJ555</f>
        <v>17.07</v>
      </c>
      <c r="DB555">
        <f>ROUND((((ROUND(AT555*CZ555,2)*1.2)*1.25)*1.05),6)</f>
        <v>48.431249999999999</v>
      </c>
      <c r="DC555">
        <f>ROUND((((ROUND(AT555*AG555,2)*1.2)*1.25)*1.05),6)</f>
        <v>7.3552499999999998</v>
      </c>
      <c r="DD555" t="s">
        <v>3</v>
      </c>
      <c r="DE555" t="s">
        <v>3</v>
      </c>
      <c r="DF555">
        <f t="shared" si="173"/>
        <v>0</v>
      </c>
      <c r="DG555">
        <f>ROUND(ROUND(AF555*AJ555,2)*CX555,2)</f>
        <v>578.65</v>
      </c>
      <c r="DH555">
        <f>ROUND(ROUND(AG555*AK555,2)*CX555,2)</f>
        <v>290.08999999999997</v>
      </c>
      <c r="DI555">
        <f t="shared" si="172"/>
        <v>0</v>
      </c>
      <c r="DJ555">
        <f>DG555</f>
        <v>578.65</v>
      </c>
      <c r="DK555">
        <v>0</v>
      </c>
      <c r="DL555" t="s">
        <v>1327</v>
      </c>
      <c r="DM555">
        <v>0</v>
      </c>
      <c r="DN555" t="s">
        <v>1319</v>
      </c>
      <c r="DO555">
        <v>12.62</v>
      </c>
    </row>
    <row r="556" spans="1:119" x14ac:dyDescent="0.2">
      <c r="A556">
        <f>ROW(Source!A838)</f>
        <v>838</v>
      </c>
      <c r="B556">
        <v>56661436</v>
      </c>
      <c r="C556">
        <v>56664063</v>
      </c>
      <c r="D556">
        <v>54768393</v>
      </c>
      <c r="E556">
        <v>1</v>
      </c>
      <c r="F556">
        <v>1</v>
      </c>
      <c r="G556">
        <v>1081</v>
      </c>
      <c r="H556">
        <v>2</v>
      </c>
      <c r="I556" t="s">
        <v>1387</v>
      </c>
      <c r="J556" t="s">
        <v>1388</v>
      </c>
      <c r="K556" t="s">
        <v>1389</v>
      </c>
      <c r="L556">
        <v>1368</v>
      </c>
      <c r="N556">
        <v>1011</v>
      </c>
      <c r="O556" t="s">
        <v>1323</v>
      </c>
      <c r="P556" t="s">
        <v>1323</v>
      </c>
      <c r="Q556">
        <v>1</v>
      </c>
      <c r="W556">
        <v>0</v>
      </c>
      <c r="X556">
        <v>-1895752648</v>
      </c>
      <c r="Y556">
        <f>(((AT556*1.2)*1.25)*1.05)</f>
        <v>0.20475000000000002</v>
      </c>
      <c r="AA556">
        <v>0</v>
      </c>
      <c r="AB556">
        <v>7.85</v>
      </c>
      <c r="AC556">
        <v>0</v>
      </c>
      <c r="AD556">
        <v>0</v>
      </c>
      <c r="AE556">
        <v>0</v>
      </c>
      <c r="AF556">
        <v>0.77</v>
      </c>
      <c r="AG556">
        <v>0</v>
      </c>
      <c r="AH556">
        <v>0</v>
      </c>
      <c r="AI556">
        <v>1</v>
      </c>
      <c r="AJ556">
        <v>9.56</v>
      </c>
      <c r="AK556">
        <v>1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0.13</v>
      </c>
      <c r="AU556" t="s">
        <v>32</v>
      </c>
      <c r="AV556">
        <v>0</v>
      </c>
      <c r="AW556">
        <v>2</v>
      </c>
      <c r="AX556">
        <v>56664076</v>
      </c>
      <c r="AY556">
        <v>1</v>
      </c>
      <c r="AZ556">
        <v>0</v>
      </c>
      <c r="BA556">
        <v>748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ROUND(Y556*Source!I838*DO556,9)</f>
        <v>0</v>
      </c>
      <c r="CX556">
        <f>ROUND(Y556*Source!I838,9)</f>
        <v>0.14332500000000001</v>
      </c>
      <c r="CY556">
        <f>AB556</f>
        <v>7.85</v>
      </c>
      <c r="CZ556">
        <f>AF556</f>
        <v>0.77</v>
      </c>
      <c r="DA556">
        <f>AJ556</f>
        <v>9.56</v>
      </c>
      <c r="DB556">
        <f>ROUND((((ROUND(AT556*CZ556,2)*1.2)*1.25)*1.05),6)</f>
        <v>0.1575</v>
      </c>
      <c r="DC556">
        <f>ROUND((((ROUND(AT556*AG556,2)*1.2)*1.25)*1.05),6)</f>
        <v>0</v>
      </c>
      <c r="DD556" t="s">
        <v>3</v>
      </c>
      <c r="DE556" t="s">
        <v>3</v>
      </c>
      <c r="DF556">
        <f t="shared" si="173"/>
        <v>0</v>
      </c>
      <c r="DG556">
        <f>ROUND(ROUND(AF556*AJ556,2)*CX556,2)</f>
        <v>1.05</v>
      </c>
      <c r="DH556">
        <f>ROUND(ROUND(AG556,2)*CX556,2)</f>
        <v>0</v>
      </c>
      <c r="DI556">
        <f t="shared" si="172"/>
        <v>0</v>
      </c>
      <c r="DJ556">
        <f>DG556</f>
        <v>1.05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ROW(Source!A838)</f>
        <v>838</v>
      </c>
      <c r="B557">
        <v>56661436</v>
      </c>
      <c r="C557">
        <v>56664063</v>
      </c>
      <c r="D557">
        <v>54768400</v>
      </c>
      <c r="E557">
        <v>1</v>
      </c>
      <c r="F557">
        <v>1</v>
      </c>
      <c r="G557">
        <v>1081</v>
      </c>
      <c r="H557">
        <v>2</v>
      </c>
      <c r="I557" t="s">
        <v>1365</v>
      </c>
      <c r="J557" t="s">
        <v>1366</v>
      </c>
      <c r="K557" t="s">
        <v>1367</v>
      </c>
      <c r="L557">
        <v>1368</v>
      </c>
      <c r="N557">
        <v>1011</v>
      </c>
      <c r="O557" t="s">
        <v>1323</v>
      </c>
      <c r="P557" t="s">
        <v>1323</v>
      </c>
      <c r="Q557">
        <v>1</v>
      </c>
      <c r="W557">
        <v>0</v>
      </c>
      <c r="X557">
        <v>-1412866184</v>
      </c>
      <c r="Y557">
        <f>(((AT557*1.2)*1.25)*1.05)</f>
        <v>0.88200000000000012</v>
      </c>
      <c r="AA557">
        <v>0</v>
      </c>
      <c r="AB557">
        <v>4.41</v>
      </c>
      <c r="AC557">
        <v>0</v>
      </c>
      <c r="AD557">
        <v>0</v>
      </c>
      <c r="AE557">
        <v>0</v>
      </c>
      <c r="AF557">
        <v>0.42</v>
      </c>
      <c r="AG557">
        <v>0</v>
      </c>
      <c r="AH557">
        <v>0</v>
      </c>
      <c r="AI557">
        <v>1</v>
      </c>
      <c r="AJ557">
        <v>9.83</v>
      </c>
      <c r="AK557">
        <v>1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0.56000000000000005</v>
      </c>
      <c r="AU557" t="s">
        <v>32</v>
      </c>
      <c r="AV557">
        <v>0</v>
      </c>
      <c r="AW557">
        <v>2</v>
      </c>
      <c r="AX557">
        <v>56664077</v>
      </c>
      <c r="AY557">
        <v>1</v>
      </c>
      <c r="AZ557">
        <v>0</v>
      </c>
      <c r="BA557">
        <v>749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f>ROUND(Y557*Source!I838*DO557,9)</f>
        <v>0</v>
      </c>
      <c r="CX557">
        <f>ROUND(Y557*Source!I838,9)</f>
        <v>0.61739999999999995</v>
      </c>
      <c r="CY557">
        <f>AB557</f>
        <v>4.41</v>
      </c>
      <c r="CZ557">
        <f>AF557</f>
        <v>0.42</v>
      </c>
      <c r="DA557">
        <f>AJ557</f>
        <v>9.83</v>
      </c>
      <c r="DB557">
        <f>ROUND((((ROUND(AT557*CZ557,2)*1.2)*1.25)*1.05),6)</f>
        <v>0.378</v>
      </c>
      <c r="DC557">
        <f>ROUND((((ROUND(AT557*AG557,2)*1.2)*1.25)*1.05),6)</f>
        <v>0</v>
      </c>
      <c r="DD557" t="s">
        <v>3</v>
      </c>
      <c r="DE557" t="s">
        <v>3</v>
      </c>
      <c r="DF557">
        <f t="shared" si="173"/>
        <v>0</v>
      </c>
      <c r="DG557">
        <f>ROUND(ROUND(AF557*AJ557,2)*CX557,2)</f>
        <v>2.5499999999999998</v>
      </c>
      <c r="DH557">
        <f>ROUND(ROUND(AG557,2)*CX557,2)</f>
        <v>0</v>
      </c>
      <c r="DI557">
        <f t="shared" si="172"/>
        <v>0</v>
      </c>
      <c r="DJ557">
        <f>DG557</f>
        <v>2.5499999999999998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ROW(Source!A838)</f>
        <v>838</v>
      </c>
      <c r="B558">
        <v>56661436</v>
      </c>
      <c r="C558">
        <v>56664063</v>
      </c>
      <c r="D558">
        <v>54768426</v>
      </c>
      <c r="E558">
        <v>1</v>
      </c>
      <c r="F558">
        <v>1</v>
      </c>
      <c r="G558">
        <v>1081</v>
      </c>
      <c r="H558">
        <v>2</v>
      </c>
      <c r="I558" t="s">
        <v>1368</v>
      </c>
      <c r="J558" t="s">
        <v>1369</v>
      </c>
      <c r="K558" t="s">
        <v>1370</v>
      </c>
      <c r="L558">
        <v>1368</v>
      </c>
      <c r="N558">
        <v>1011</v>
      </c>
      <c r="O558" t="s">
        <v>1323</v>
      </c>
      <c r="P558" t="s">
        <v>1323</v>
      </c>
      <c r="Q558">
        <v>1</v>
      </c>
      <c r="W558">
        <v>0</v>
      </c>
      <c r="X558">
        <v>-643591644</v>
      </c>
      <c r="Y558">
        <f>(((AT558*1.2)*1.25)*1.05)</f>
        <v>4.1737500000000001</v>
      </c>
      <c r="AA558">
        <v>0</v>
      </c>
      <c r="AB558">
        <v>4.84</v>
      </c>
      <c r="AC558">
        <v>0</v>
      </c>
      <c r="AD558">
        <v>0</v>
      </c>
      <c r="AE558">
        <v>0</v>
      </c>
      <c r="AF558">
        <v>0.47</v>
      </c>
      <c r="AG558">
        <v>0</v>
      </c>
      <c r="AH558">
        <v>0</v>
      </c>
      <c r="AI558">
        <v>1</v>
      </c>
      <c r="AJ558">
        <v>9.66</v>
      </c>
      <c r="AK558">
        <v>1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2.65</v>
      </c>
      <c r="AU558" t="s">
        <v>32</v>
      </c>
      <c r="AV558">
        <v>0</v>
      </c>
      <c r="AW558">
        <v>2</v>
      </c>
      <c r="AX558">
        <v>56664078</v>
      </c>
      <c r="AY558">
        <v>1</v>
      </c>
      <c r="AZ558">
        <v>0</v>
      </c>
      <c r="BA558">
        <v>750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ROUND(Y558*Source!I838*DO558,9)</f>
        <v>0</v>
      </c>
      <c r="CX558">
        <f>ROUND(Y558*Source!I838,9)</f>
        <v>2.9216250000000001</v>
      </c>
      <c r="CY558">
        <f>AB558</f>
        <v>4.84</v>
      </c>
      <c r="CZ558">
        <f>AF558</f>
        <v>0.47</v>
      </c>
      <c r="DA558">
        <f>AJ558</f>
        <v>9.66</v>
      </c>
      <c r="DB558">
        <f>ROUND((((ROUND(AT558*CZ558,2)*1.2)*1.25)*1.05),6)</f>
        <v>1.96875</v>
      </c>
      <c r="DC558">
        <f>ROUND((((ROUND(AT558*AG558,2)*1.2)*1.25)*1.05),6)</f>
        <v>0</v>
      </c>
      <c r="DD558" t="s">
        <v>3</v>
      </c>
      <c r="DE558" t="s">
        <v>3</v>
      </c>
      <c r="DF558">
        <f t="shared" si="173"/>
        <v>0</v>
      </c>
      <c r="DG558">
        <f>ROUND(ROUND(AF558*AJ558,2)*CX558,2)</f>
        <v>13.26</v>
      </c>
      <c r="DH558">
        <f>ROUND(ROUND(AG558,2)*CX558,2)</f>
        <v>0</v>
      </c>
      <c r="DI558">
        <f t="shared" si="172"/>
        <v>0</v>
      </c>
      <c r="DJ558">
        <f>DG558</f>
        <v>13.26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ROW(Source!A838)</f>
        <v>838</v>
      </c>
      <c r="B559">
        <v>56661436</v>
      </c>
      <c r="C559">
        <v>56664063</v>
      </c>
      <c r="D559">
        <v>54767573</v>
      </c>
      <c r="E559">
        <v>1</v>
      </c>
      <c r="F559">
        <v>1</v>
      </c>
      <c r="G559">
        <v>1081</v>
      </c>
      <c r="H559">
        <v>2</v>
      </c>
      <c r="I559" t="s">
        <v>1328</v>
      </c>
      <c r="J559" t="s">
        <v>1329</v>
      </c>
      <c r="K559" t="s">
        <v>1330</v>
      </c>
      <c r="L559">
        <v>1368</v>
      </c>
      <c r="N559">
        <v>1011</v>
      </c>
      <c r="O559" t="s">
        <v>1323</v>
      </c>
      <c r="P559" t="s">
        <v>1323</v>
      </c>
      <c r="Q559">
        <v>1</v>
      </c>
      <c r="W559">
        <v>0</v>
      </c>
      <c r="X559">
        <v>-44940208</v>
      </c>
      <c r="Y559">
        <f>(((AT559*1.2)*1.25)*1.05)</f>
        <v>0.66150000000000009</v>
      </c>
      <c r="AA559">
        <v>0</v>
      </c>
      <c r="AB559">
        <v>2758.65</v>
      </c>
      <c r="AC559">
        <v>1017.92</v>
      </c>
      <c r="AD559">
        <v>0</v>
      </c>
      <c r="AE559">
        <v>0</v>
      </c>
      <c r="AF559">
        <v>179.17</v>
      </c>
      <c r="AG559">
        <v>16.93</v>
      </c>
      <c r="AH559">
        <v>0</v>
      </c>
      <c r="AI559">
        <v>1</v>
      </c>
      <c r="AJ559">
        <v>14.43</v>
      </c>
      <c r="AK559">
        <v>56.35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0.42</v>
      </c>
      <c r="AU559" t="s">
        <v>32</v>
      </c>
      <c r="AV559">
        <v>0</v>
      </c>
      <c r="AW559">
        <v>2</v>
      </c>
      <c r="AX559">
        <v>56664075</v>
      </c>
      <c r="AY559">
        <v>1</v>
      </c>
      <c r="AZ559">
        <v>0</v>
      </c>
      <c r="BA559">
        <v>751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ROUND(Y559*Source!I838*DO559,9)</f>
        <v>7.8394364999999997</v>
      </c>
      <c r="CX559">
        <f>ROUND(Y559*Source!I838,9)</f>
        <v>0.46305000000000002</v>
      </c>
      <c r="CY559">
        <f>AB559</f>
        <v>2758.65</v>
      </c>
      <c r="CZ559">
        <f>AF559</f>
        <v>179.17</v>
      </c>
      <c r="DA559">
        <f>AJ559</f>
        <v>14.43</v>
      </c>
      <c r="DB559">
        <f>ROUND((((ROUND(AT559*CZ559,2)*1.2)*1.25)*1.05),6)</f>
        <v>118.51875</v>
      </c>
      <c r="DC559">
        <f>ROUND((((ROUND(AT559*AG559,2)*1.2)*1.25)*1.05),6)</f>
        <v>11.19825</v>
      </c>
      <c r="DD559" t="s">
        <v>3</v>
      </c>
      <c r="DE559" t="s">
        <v>3</v>
      </c>
      <c r="DF559">
        <f t="shared" si="173"/>
        <v>0</v>
      </c>
      <c r="DG559">
        <f>ROUND(ROUND(AF559*AJ559,2)*CX559,2)</f>
        <v>1197.18</v>
      </c>
      <c r="DH559">
        <f>ROUND(ROUND(AG559*AK559,2)*CX559,2)</f>
        <v>441.75</v>
      </c>
      <c r="DI559">
        <f t="shared" si="172"/>
        <v>0</v>
      </c>
      <c r="DJ559">
        <f>DG559</f>
        <v>1197.18</v>
      </c>
      <c r="DK559">
        <v>0</v>
      </c>
      <c r="DL559" t="s">
        <v>1327</v>
      </c>
      <c r="DM559">
        <v>0</v>
      </c>
      <c r="DN559" t="s">
        <v>1319</v>
      </c>
      <c r="DO559">
        <v>16.93</v>
      </c>
    </row>
    <row r="560" spans="1:119" x14ac:dyDescent="0.2">
      <c r="A560">
        <f>ROW(Source!A838)</f>
        <v>838</v>
      </c>
      <c r="B560">
        <v>56661436</v>
      </c>
      <c r="C560">
        <v>56664063</v>
      </c>
      <c r="D560">
        <v>54738788</v>
      </c>
      <c r="E560">
        <v>1</v>
      </c>
      <c r="F560">
        <v>1</v>
      </c>
      <c r="G560">
        <v>1081</v>
      </c>
      <c r="H560">
        <v>3</v>
      </c>
      <c r="I560" t="s">
        <v>1390</v>
      </c>
      <c r="J560" t="s">
        <v>1391</v>
      </c>
      <c r="K560" t="s">
        <v>1392</v>
      </c>
      <c r="L560">
        <v>1296</v>
      </c>
      <c r="N560">
        <v>1002</v>
      </c>
      <c r="O560" t="s">
        <v>678</v>
      </c>
      <c r="P560" t="s">
        <v>678</v>
      </c>
      <c r="Q560">
        <v>1</v>
      </c>
      <c r="W560">
        <v>0</v>
      </c>
      <c r="X560">
        <v>1977302506</v>
      </c>
      <c r="Y560">
        <f>(((AT560*1)*1)*1)</f>
        <v>0.04</v>
      </c>
      <c r="AA560">
        <v>410.94</v>
      </c>
      <c r="AB560">
        <v>0</v>
      </c>
      <c r="AC560">
        <v>0</v>
      </c>
      <c r="AD560">
        <v>0</v>
      </c>
      <c r="AE560">
        <v>84.21</v>
      </c>
      <c r="AF560">
        <v>0</v>
      </c>
      <c r="AG560">
        <v>0</v>
      </c>
      <c r="AH560">
        <v>0</v>
      </c>
      <c r="AI560">
        <v>4.88</v>
      </c>
      <c r="AJ560">
        <v>1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0.04</v>
      </c>
      <c r="AU560" t="s">
        <v>105</v>
      </c>
      <c r="AV560">
        <v>0</v>
      </c>
      <c r="AW560">
        <v>2</v>
      </c>
      <c r="AX560">
        <v>56664079</v>
      </c>
      <c r="AY560">
        <v>1</v>
      </c>
      <c r="AZ560">
        <v>0</v>
      </c>
      <c r="BA560">
        <v>752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ROUND(Y560*Source!I838,9)</f>
        <v>2.8000000000000001E-2</v>
      </c>
      <c r="CY560">
        <f>AA560</f>
        <v>410.94</v>
      </c>
      <c r="CZ560">
        <f>AE560</f>
        <v>84.21</v>
      </c>
      <c r="DA560">
        <f>AI560</f>
        <v>4.88</v>
      </c>
      <c r="DB560">
        <f>ROUND((((ROUND(AT560*CZ560,2)*1)*1)*1),6)</f>
        <v>3.37</v>
      </c>
      <c r="DC560">
        <f>ROUND((((ROUND(AT560*AG560,2)*1)*1)*1),6)</f>
        <v>0</v>
      </c>
      <c r="DD560" t="s">
        <v>3</v>
      </c>
      <c r="DE560" t="s">
        <v>3</v>
      </c>
      <c r="DF560">
        <f>ROUND(ROUND(AE560*AI560,2)*CX560,2)</f>
        <v>11.51</v>
      </c>
      <c r="DG560">
        <f t="shared" ref="DG560:DG573" si="174">ROUND(ROUND(AF560,2)*CX560,2)</f>
        <v>0</v>
      </c>
      <c r="DH560">
        <f t="shared" ref="DH560:DH573" si="175">ROUND(ROUND(AG560,2)*CX560,2)</f>
        <v>0</v>
      </c>
      <c r="DI560">
        <f t="shared" si="172"/>
        <v>0</v>
      </c>
      <c r="DJ560">
        <f>DF560</f>
        <v>11.51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ROW(Source!A838)</f>
        <v>838</v>
      </c>
      <c r="B561">
        <v>56661436</v>
      </c>
      <c r="C561">
        <v>56664063</v>
      </c>
      <c r="D561">
        <v>54747402</v>
      </c>
      <c r="E561">
        <v>1</v>
      </c>
      <c r="F561">
        <v>1</v>
      </c>
      <c r="G561">
        <v>1081</v>
      </c>
      <c r="H561">
        <v>3</v>
      </c>
      <c r="I561" t="s">
        <v>1393</v>
      </c>
      <c r="J561" t="s">
        <v>1394</v>
      </c>
      <c r="K561" t="s">
        <v>1395</v>
      </c>
      <c r="L561">
        <v>1354</v>
      </c>
      <c r="N561">
        <v>1010</v>
      </c>
      <c r="O561" t="s">
        <v>398</v>
      </c>
      <c r="P561" t="s">
        <v>398</v>
      </c>
      <c r="Q561">
        <v>1</v>
      </c>
      <c r="W561">
        <v>0</v>
      </c>
      <c r="X561">
        <v>451408244</v>
      </c>
      <c r="Y561">
        <f>(((AT561*1)*1)*1)</f>
        <v>0.02</v>
      </c>
      <c r="AA561">
        <v>152.94</v>
      </c>
      <c r="AB561">
        <v>0</v>
      </c>
      <c r="AC561">
        <v>0</v>
      </c>
      <c r="AD561">
        <v>0</v>
      </c>
      <c r="AE561">
        <v>7.74</v>
      </c>
      <c r="AF561">
        <v>0</v>
      </c>
      <c r="AG561">
        <v>0</v>
      </c>
      <c r="AH561">
        <v>0</v>
      </c>
      <c r="AI561">
        <v>19.760000000000002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0.02</v>
      </c>
      <c r="AU561" t="s">
        <v>105</v>
      </c>
      <c r="AV561">
        <v>0</v>
      </c>
      <c r="AW561">
        <v>2</v>
      </c>
      <c r="AX561">
        <v>56664080</v>
      </c>
      <c r="AY561">
        <v>1</v>
      </c>
      <c r="AZ561">
        <v>0</v>
      </c>
      <c r="BA561">
        <v>753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ROUND(Y561*Source!I838,9)</f>
        <v>1.4E-2</v>
      </c>
      <c r="CY561">
        <f>AA561</f>
        <v>152.94</v>
      </c>
      <c r="CZ561">
        <f>AE561</f>
        <v>7.74</v>
      </c>
      <c r="DA561">
        <f>AI561</f>
        <v>19.760000000000002</v>
      </c>
      <c r="DB561">
        <f>ROUND((((ROUND(AT561*CZ561,2)*1)*1)*1),6)</f>
        <v>0.15</v>
      </c>
      <c r="DC561">
        <f>ROUND((((ROUND(AT561*AG561,2)*1)*1)*1),6)</f>
        <v>0</v>
      </c>
      <c r="DD561" t="s">
        <v>3</v>
      </c>
      <c r="DE561" t="s">
        <v>3</v>
      </c>
      <c r="DF561">
        <f>ROUND(ROUND(AE561*AI561,2)*CX561,2)</f>
        <v>2.14</v>
      </c>
      <c r="DG561">
        <f t="shared" si="174"/>
        <v>0</v>
      </c>
      <c r="DH561">
        <f t="shared" si="175"/>
        <v>0</v>
      </c>
      <c r="DI561">
        <f t="shared" si="172"/>
        <v>0</v>
      </c>
      <c r="DJ561">
        <f>DF561</f>
        <v>2.14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ROW(Source!A838)</f>
        <v>838</v>
      </c>
      <c r="B562">
        <v>56661436</v>
      </c>
      <c r="C562">
        <v>56664063</v>
      </c>
      <c r="D562">
        <v>54747352</v>
      </c>
      <c r="E562">
        <v>1</v>
      </c>
      <c r="F562">
        <v>1</v>
      </c>
      <c r="G562">
        <v>1081</v>
      </c>
      <c r="H562">
        <v>3</v>
      </c>
      <c r="I562" t="s">
        <v>1384</v>
      </c>
      <c r="J562" t="s">
        <v>1385</v>
      </c>
      <c r="K562" t="s">
        <v>1386</v>
      </c>
      <c r="L562">
        <v>1354</v>
      </c>
      <c r="N562">
        <v>1010</v>
      </c>
      <c r="O562" t="s">
        <v>398</v>
      </c>
      <c r="P562" t="s">
        <v>398</v>
      </c>
      <c r="Q562">
        <v>1</v>
      </c>
      <c r="W562">
        <v>0</v>
      </c>
      <c r="X562">
        <v>-1452932200</v>
      </c>
      <c r="Y562">
        <f>(((AT562*1)*1)*1)</f>
        <v>3.31</v>
      </c>
      <c r="AA562">
        <v>13.39</v>
      </c>
      <c r="AB562">
        <v>0</v>
      </c>
      <c r="AC562">
        <v>0</v>
      </c>
      <c r="AD562">
        <v>0</v>
      </c>
      <c r="AE562">
        <v>4.3600000000000003</v>
      </c>
      <c r="AF562">
        <v>0</v>
      </c>
      <c r="AG562">
        <v>0</v>
      </c>
      <c r="AH562">
        <v>0</v>
      </c>
      <c r="AI562">
        <v>3.07</v>
      </c>
      <c r="AJ562">
        <v>1</v>
      </c>
      <c r="AK562">
        <v>1</v>
      </c>
      <c r="AL562">
        <v>1</v>
      </c>
      <c r="AM562">
        <v>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3.31</v>
      </c>
      <c r="AU562" t="s">
        <v>105</v>
      </c>
      <c r="AV562">
        <v>0</v>
      </c>
      <c r="AW562">
        <v>2</v>
      </c>
      <c r="AX562">
        <v>56664081</v>
      </c>
      <c r="AY562">
        <v>1</v>
      </c>
      <c r="AZ562">
        <v>0</v>
      </c>
      <c r="BA562">
        <v>754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ROUND(Y562*Source!I838,9)</f>
        <v>2.3170000000000002</v>
      </c>
      <c r="CY562">
        <f>AA562</f>
        <v>13.39</v>
      </c>
      <c r="CZ562">
        <f>AE562</f>
        <v>4.3600000000000003</v>
      </c>
      <c r="DA562">
        <f>AI562</f>
        <v>3.07</v>
      </c>
      <c r="DB562">
        <f>ROUND((((ROUND(AT562*CZ562,2)*1)*1)*1),6)</f>
        <v>14.43</v>
      </c>
      <c r="DC562">
        <f>ROUND((((ROUND(AT562*AG562,2)*1)*1)*1),6)</f>
        <v>0</v>
      </c>
      <c r="DD562" t="s">
        <v>3</v>
      </c>
      <c r="DE562" t="s">
        <v>3</v>
      </c>
      <c r="DF562">
        <f>ROUND(ROUND(AE562*AI562,2)*CX562,2)</f>
        <v>31.02</v>
      </c>
      <c r="DG562">
        <f t="shared" si="174"/>
        <v>0</v>
      </c>
      <c r="DH562">
        <f t="shared" si="175"/>
        <v>0</v>
      </c>
      <c r="DI562">
        <f t="shared" si="172"/>
        <v>0</v>
      </c>
      <c r="DJ562">
        <f>DF562</f>
        <v>31.02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ROW(Source!A841)</f>
        <v>841</v>
      </c>
      <c r="B563">
        <v>56661434</v>
      </c>
      <c r="C563">
        <v>56664089</v>
      </c>
      <c r="D563">
        <v>54702434</v>
      </c>
      <c r="E563">
        <v>1081</v>
      </c>
      <c r="F563">
        <v>1</v>
      </c>
      <c r="G563">
        <v>1081</v>
      </c>
      <c r="H563">
        <v>1</v>
      </c>
      <c r="I563" t="s">
        <v>1317</v>
      </c>
      <c r="J563" t="s">
        <v>3</v>
      </c>
      <c r="K563" t="s">
        <v>1318</v>
      </c>
      <c r="L563">
        <v>1191</v>
      </c>
      <c r="N563">
        <v>1013</v>
      </c>
      <c r="O563" t="s">
        <v>1319</v>
      </c>
      <c r="P563" t="s">
        <v>1319</v>
      </c>
      <c r="Q563">
        <v>1</v>
      </c>
      <c r="W563">
        <v>0</v>
      </c>
      <c r="X563">
        <v>476480486</v>
      </c>
      <c r="Y563">
        <f>(((AT563*1.2)*1.15)*1.05)</f>
        <v>189.81899999999999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-2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131</v>
      </c>
      <c r="AU563" t="s">
        <v>33</v>
      </c>
      <c r="AV563">
        <v>1</v>
      </c>
      <c r="AW563">
        <v>2</v>
      </c>
      <c r="AX563">
        <v>56664100</v>
      </c>
      <c r="AY563">
        <v>1</v>
      </c>
      <c r="AZ563">
        <v>0</v>
      </c>
      <c r="BA563">
        <v>761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U563">
        <f>ROUND(AT563*Source!I841*AH563*AL563,2)</f>
        <v>0</v>
      </c>
      <c r="CV563">
        <f>ROUND(Y563*Source!I841,9)</f>
        <v>37.963799999999999</v>
      </c>
      <c r="CW563">
        <v>0</v>
      </c>
      <c r="CX563">
        <f>ROUND(Y563*Source!I841,9)</f>
        <v>37.963799999999999</v>
      </c>
      <c r="CY563">
        <f>AD563</f>
        <v>0</v>
      </c>
      <c r="CZ563">
        <f>AH563</f>
        <v>0</v>
      </c>
      <c r="DA563">
        <f>AL563</f>
        <v>1</v>
      </c>
      <c r="DB563">
        <f>ROUND((((ROUND(AT563*CZ563,2)*1.2)*1.15)*1.05),6)</f>
        <v>0</v>
      </c>
      <c r="DC563">
        <f>ROUND((((ROUND(AT563*AG563,2)*1.2)*1.15)*1.05),6)</f>
        <v>0</v>
      </c>
      <c r="DD563" t="s">
        <v>3</v>
      </c>
      <c r="DE563" t="s">
        <v>3</v>
      </c>
      <c r="DF563">
        <f t="shared" ref="DF563:DF578" si="176">ROUND(ROUND(AE563,2)*CX563,2)</f>
        <v>0</v>
      </c>
      <c r="DG563">
        <f t="shared" si="174"/>
        <v>0</v>
      </c>
      <c r="DH563">
        <f t="shared" si="175"/>
        <v>0</v>
      </c>
      <c r="DI563">
        <f t="shared" si="172"/>
        <v>0</v>
      </c>
      <c r="DJ563">
        <f>DI563</f>
        <v>0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ROW(Source!A841)</f>
        <v>841</v>
      </c>
      <c r="B564">
        <v>56661434</v>
      </c>
      <c r="C564">
        <v>56664089</v>
      </c>
      <c r="D564">
        <v>54767936</v>
      </c>
      <c r="E564">
        <v>1</v>
      </c>
      <c r="F564">
        <v>1</v>
      </c>
      <c r="G564">
        <v>1081</v>
      </c>
      <c r="H564">
        <v>2</v>
      </c>
      <c r="I564" t="s">
        <v>1433</v>
      </c>
      <c r="J564" t="s">
        <v>1434</v>
      </c>
      <c r="K564" t="s">
        <v>1435</v>
      </c>
      <c r="L564">
        <v>1368</v>
      </c>
      <c r="N564">
        <v>1011</v>
      </c>
      <c r="O564" t="s">
        <v>1323</v>
      </c>
      <c r="P564" t="s">
        <v>1323</v>
      </c>
      <c r="Q564">
        <v>1</v>
      </c>
      <c r="W564">
        <v>0</v>
      </c>
      <c r="X564">
        <v>-1900514421</v>
      </c>
      <c r="Y564">
        <f>(((AT564*1.2)*1.25)*1.05)</f>
        <v>33.39</v>
      </c>
      <c r="AA564">
        <v>0</v>
      </c>
      <c r="AB564">
        <v>36.79</v>
      </c>
      <c r="AC564">
        <v>13.47</v>
      </c>
      <c r="AD564">
        <v>0</v>
      </c>
      <c r="AE564">
        <v>0</v>
      </c>
      <c r="AF564">
        <v>34.479999999999997</v>
      </c>
      <c r="AG564">
        <v>12.62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-2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21.2</v>
      </c>
      <c r="AU564" t="s">
        <v>32</v>
      </c>
      <c r="AV564">
        <v>0</v>
      </c>
      <c r="AW564">
        <v>2</v>
      </c>
      <c r="AX564">
        <v>56664101</v>
      </c>
      <c r="AY564">
        <v>1</v>
      </c>
      <c r="AZ564">
        <v>0</v>
      </c>
      <c r="BA564">
        <v>762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f>ROUND(Y564*Source!I841*DO564,9)</f>
        <v>84.276359999999997</v>
      </c>
      <c r="CX564">
        <f>ROUND(Y564*Source!I841,9)</f>
        <v>6.6779999999999999</v>
      </c>
      <c r="CY564">
        <f>AB564</f>
        <v>36.79</v>
      </c>
      <c r="CZ564">
        <f>AF564</f>
        <v>34.479999999999997</v>
      </c>
      <c r="DA564">
        <f>AJ564</f>
        <v>1</v>
      </c>
      <c r="DB564">
        <f>ROUND((((ROUND(AT564*CZ564,2)*1.2)*1.25)*1.05),6)</f>
        <v>1151.2935</v>
      </c>
      <c r="DC564">
        <f>ROUND((((ROUND(AT564*AG564,2)*1.2)*1.25)*1.05),6)</f>
        <v>421.37549999999999</v>
      </c>
      <c r="DD564" t="s">
        <v>3</v>
      </c>
      <c r="DE564" t="s">
        <v>3</v>
      </c>
      <c r="DF564">
        <f t="shared" si="176"/>
        <v>0</v>
      </c>
      <c r="DG564">
        <f t="shared" si="174"/>
        <v>230.26</v>
      </c>
      <c r="DH564">
        <f t="shared" si="175"/>
        <v>84.28</v>
      </c>
      <c r="DI564">
        <f t="shared" si="172"/>
        <v>0</v>
      </c>
      <c r="DJ564">
        <f>DG564</f>
        <v>230.26</v>
      </c>
      <c r="DK564">
        <v>0</v>
      </c>
      <c r="DL564" t="s">
        <v>1327</v>
      </c>
      <c r="DM564">
        <v>0</v>
      </c>
      <c r="DN564" t="s">
        <v>1319</v>
      </c>
      <c r="DO564">
        <v>12.62</v>
      </c>
    </row>
    <row r="565" spans="1:119" x14ac:dyDescent="0.2">
      <c r="A565">
        <f>ROW(Source!A841)</f>
        <v>841</v>
      </c>
      <c r="B565">
        <v>56661434</v>
      </c>
      <c r="C565">
        <v>56664089</v>
      </c>
      <c r="D565">
        <v>54768040</v>
      </c>
      <c r="E565">
        <v>1</v>
      </c>
      <c r="F565">
        <v>1</v>
      </c>
      <c r="G565">
        <v>1081</v>
      </c>
      <c r="H565">
        <v>2</v>
      </c>
      <c r="I565" t="s">
        <v>1320</v>
      </c>
      <c r="J565" t="s">
        <v>1321</v>
      </c>
      <c r="K565" t="s">
        <v>1322</v>
      </c>
      <c r="L565">
        <v>1368</v>
      </c>
      <c r="N565">
        <v>1011</v>
      </c>
      <c r="O565" t="s">
        <v>1323</v>
      </c>
      <c r="P565" t="s">
        <v>1323</v>
      </c>
      <c r="Q565">
        <v>1</v>
      </c>
      <c r="W565">
        <v>0</v>
      </c>
      <c r="X565">
        <v>1498588441</v>
      </c>
      <c r="Y565">
        <f>(((AT565*1.2)*1.25)*1.05)</f>
        <v>2.5829999999999997</v>
      </c>
      <c r="AA565">
        <v>0</v>
      </c>
      <c r="AB565">
        <v>7.59</v>
      </c>
      <c r="AC565">
        <v>0</v>
      </c>
      <c r="AD565">
        <v>0</v>
      </c>
      <c r="AE565">
        <v>0</v>
      </c>
      <c r="AF565">
        <v>7.11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-2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1.64</v>
      </c>
      <c r="AU565" t="s">
        <v>32</v>
      </c>
      <c r="AV565">
        <v>0</v>
      </c>
      <c r="AW565">
        <v>2</v>
      </c>
      <c r="AX565">
        <v>56664102</v>
      </c>
      <c r="AY565">
        <v>1</v>
      </c>
      <c r="AZ565">
        <v>0</v>
      </c>
      <c r="BA565">
        <v>763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f>ROUND(Y565*Source!I841*DO565,9)</f>
        <v>0</v>
      </c>
      <c r="CX565">
        <f>ROUND(Y565*Source!I841,9)</f>
        <v>0.51659999999999995</v>
      </c>
      <c r="CY565">
        <f>AB565</f>
        <v>7.59</v>
      </c>
      <c r="CZ565">
        <f>AF565</f>
        <v>7.11</v>
      </c>
      <c r="DA565">
        <f>AJ565</f>
        <v>1</v>
      </c>
      <c r="DB565">
        <f>ROUND((((ROUND(AT565*CZ565,2)*1.2)*1.25)*1.05),6)</f>
        <v>18.3645</v>
      </c>
      <c r="DC565">
        <f>ROUND((((ROUND(AT565*AG565,2)*1.2)*1.25)*1.05),6)</f>
        <v>0</v>
      </c>
      <c r="DD565" t="s">
        <v>3</v>
      </c>
      <c r="DE565" t="s">
        <v>3</v>
      </c>
      <c r="DF565">
        <f t="shared" si="176"/>
        <v>0</v>
      </c>
      <c r="DG565">
        <f t="shared" si="174"/>
        <v>3.67</v>
      </c>
      <c r="DH565">
        <f t="shared" si="175"/>
        <v>0</v>
      </c>
      <c r="DI565">
        <f t="shared" si="172"/>
        <v>0</v>
      </c>
      <c r="DJ565">
        <f>DG565</f>
        <v>3.67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ROW(Source!A841)</f>
        <v>841</v>
      </c>
      <c r="B566">
        <v>56661434</v>
      </c>
      <c r="C566">
        <v>56664089</v>
      </c>
      <c r="D566">
        <v>54768339</v>
      </c>
      <c r="E566">
        <v>1</v>
      </c>
      <c r="F566">
        <v>1</v>
      </c>
      <c r="G566">
        <v>1081</v>
      </c>
      <c r="H566">
        <v>2</v>
      </c>
      <c r="I566" t="s">
        <v>1324</v>
      </c>
      <c r="J566" t="s">
        <v>1325</v>
      </c>
      <c r="K566" t="s">
        <v>1326</v>
      </c>
      <c r="L566">
        <v>1368</v>
      </c>
      <c r="N566">
        <v>1011</v>
      </c>
      <c r="O566" t="s">
        <v>1323</v>
      </c>
      <c r="P566" t="s">
        <v>1323</v>
      </c>
      <c r="Q566">
        <v>1</v>
      </c>
      <c r="W566">
        <v>0</v>
      </c>
      <c r="X566">
        <v>874612079</v>
      </c>
      <c r="Y566">
        <f>(((AT566*1.2)*1.25)*1.05)</f>
        <v>0.94499999999999995</v>
      </c>
      <c r="AA566">
        <v>0</v>
      </c>
      <c r="AB566">
        <v>88.67</v>
      </c>
      <c r="AC566">
        <v>13.47</v>
      </c>
      <c r="AD566">
        <v>0</v>
      </c>
      <c r="AE566">
        <v>0</v>
      </c>
      <c r="AF566">
        <v>83.1</v>
      </c>
      <c r="AG566">
        <v>12.62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-2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0.6</v>
      </c>
      <c r="AU566" t="s">
        <v>32</v>
      </c>
      <c r="AV566">
        <v>0</v>
      </c>
      <c r="AW566">
        <v>2</v>
      </c>
      <c r="AX566">
        <v>56664103</v>
      </c>
      <c r="AY566">
        <v>1</v>
      </c>
      <c r="AZ566">
        <v>0</v>
      </c>
      <c r="BA566">
        <v>764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f>ROUND(Y566*Source!I841*DO566,9)</f>
        <v>2.3851800000000001</v>
      </c>
      <c r="CX566">
        <f>ROUND(Y566*Source!I841,9)</f>
        <v>0.189</v>
      </c>
      <c r="CY566">
        <f>AB566</f>
        <v>88.67</v>
      </c>
      <c r="CZ566">
        <f>AF566</f>
        <v>83.1</v>
      </c>
      <c r="DA566">
        <f>AJ566</f>
        <v>1</v>
      </c>
      <c r="DB566">
        <f>ROUND((((ROUND(AT566*CZ566,2)*1.2)*1.25)*1.05),6)</f>
        <v>78.529499999999999</v>
      </c>
      <c r="DC566">
        <f>ROUND((((ROUND(AT566*AG566,2)*1.2)*1.25)*1.05),6)</f>
        <v>11.922750000000001</v>
      </c>
      <c r="DD566" t="s">
        <v>3</v>
      </c>
      <c r="DE566" t="s">
        <v>3</v>
      </c>
      <c r="DF566">
        <f t="shared" si="176"/>
        <v>0</v>
      </c>
      <c r="DG566">
        <f t="shared" si="174"/>
        <v>15.71</v>
      </c>
      <c r="DH566">
        <f t="shared" si="175"/>
        <v>2.39</v>
      </c>
      <c r="DI566">
        <f t="shared" si="172"/>
        <v>0</v>
      </c>
      <c r="DJ566">
        <f>DG566</f>
        <v>15.71</v>
      </c>
      <c r="DK566">
        <v>0</v>
      </c>
      <c r="DL566" t="s">
        <v>1327</v>
      </c>
      <c r="DM566">
        <v>0</v>
      </c>
      <c r="DN566" t="s">
        <v>1319</v>
      </c>
      <c r="DO566">
        <v>12.62</v>
      </c>
    </row>
    <row r="567" spans="1:119" x14ac:dyDescent="0.2">
      <c r="A567">
        <f>ROW(Source!A841)</f>
        <v>841</v>
      </c>
      <c r="B567">
        <v>56661434</v>
      </c>
      <c r="C567">
        <v>56664089</v>
      </c>
      <c r="D567">
        <v>54767573</v>
      </c>
      <c r="E567">
        <v>1</v>
      </c>
      <c r="F567">
        <v>1</v>
      </c>
      <c r="G567">
        <v>1081</v>
      </c>
      <c r="H567">
        <v>2</v>
      </c>
      <c r="I567" t="s">
        <v>1328</v>
      </c>
      <c r="J567" t="s">
        <v>1329</v>
      </c>
      <c r="K567" t="s">
        <v>1330</v>
      </c>
      <c r="L567">
        <v>1368</v>
      </c>
      <c r="N567">
        <v>1011</v>
      </c>
      <c r="O567" t="s">
        <v>1323</v>
      </c>
      <c r="P567" t="s">
        <v>1323</v>
      </c>
      <c r="Q567">
        <v>1</v>
      </c>
      <c r="W567">
        <v>0</v>
      </c>
      <c r="X567">
        <v>-44940208</v>
      </c>
      <c r="Y567">
        <f>(((AT567*1.2)*1.25)*1.05)</f>
        <v>0.61424999999999996</v>
      </c>
      <c r="AA567">
        <v>0</v>
      </c>
      <c r="AB567">
        <v>191.17</v>
      </c>
      <c r="AC567">
        <v>18.059999999999999</v>
      </c>
      <c r="AD567">
        <v>0</v>
      </c>
      <c r="AE567">
        <v>0</v>
      </c>
      <c r="AF567">
        <v>179.17</v>
      </c>
      <c r="AG567">
        <v>16.93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0.39</v>
      </c>
      <c r="AU567" t="s">
        <v>32</v>
      </c>
      <c r="AV567">
        <v>0</v>
      </c>
      <c r="AW567">
        <v>2</v>
      </c>
      <c r="AX567">
        <v>56664104</v>
      </c>
      <c r="AY567">
        <v>1</v>
      </c>
      <c r="AZ567">
        <v>0</v>
      </c>
      <c r="BA567">
        <v>765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f>ROUND(Y567*Source!I841*DO567,9)</f>
        <v>2.0798505</v>
      </c>
      <c r="CX567">
        <f>ROUND(Y567*Source!I841,9)</f>
        <v>0.12285</v>
      </c>
      <c r="CY567">
        <f>AB567</f>
        <v>191.17</v>
      </c>
      <c r="CZ567">
        <f>AF567</f>
        <v>179.17</v>
      </c>
      <c r="DA567">
        <f>AJ567</f>
        <v>1</v>
      </c>
      <c r="DB567">
        <f>ROUND((((ROUND(AT567*CZ567,2)*1.2)*1.25)*1.05),6)</f>
        <v>110.06100000000001</v>
      </c>
      <c r="DC567">
        <f>ROUND((((ROUND(AT567*AG567,2)*1.2)*1.25)*1.05),6)</f>
        <v>10.395</v>
      </c>
      <c r="DD567" t="s">
        <v>3</v>
      </c>
      <c r="DE567" t="s">
        <v>3</v>
      </c>
      <c r="DF567">
        <f t="shared" si="176"/>
        <v>0</v>
      </c>
      <c r="DG567">
        <f t="shared" si="174"/>
        <v>22.01</v>
      </c>
      <c r="DH567">
        <f t="shared" si="175"/>
        <v>2.08</v>
      </c>
      <c r="DI567">
        <f t="shared" si="172"/>
        <v>0</v>
      </c>
      <c r="DJ567">
        <f>DG567</f>
        <v>22.01</v>
      </c>
      <c r="DK567">
        <v>0</v>
      </c>
      <c r="DL567" t="s">
        <v>1327</v>
      </c>
      <c r="DM567">
        <v>0</v>
      </c>
      <c r="DN567" t="s">
        <v>1319</v>
      </c>
      <c r="DO567">
        <v>16.93</v>
      </c>
    </row>
    <row r="568" spans="1:119" x14ac:dyDescent="0.2">
      <c r="A568">
        <f>ROW(Source!A841)</f>
        <v>841</v>
      </c>
      <c r="B568">
        <v>56661434</v>
      </c>
      <c r="C568">
        <v>56664089</v>
      </c>
      <c r="D568">
        <v>54767657</v>
      </c>
      <c r="E568">
        <v>1</v>
      </c>
      <c r="F568">
        <v>1</v>
      </c>
      <c r="G568">
        <v>1081</v>
      </c>
      <c r="H568">
        <v>2</v>
      </c>
      <c r="I568" t="s">
        <v>1402</v>
      </c>
      <c r="J568" t="s">
        <v>1403</v>
      </c>
      <c r="K568" t="s">
        <v>1404</v>
      </c>
      <c r="L568">
        <v>1368</v>
      </c>
      <c r="N568">
        <v>1011</v>
      </c>
      <c r="O568" t="s">
        <v>1323</v>
      </c>
      <c r="P568" t="s">
        <v>1323</v>
      </c>
      <c r="Q568">
        <v>1</v>
      </c>
      <c r="W568">
        <v>0</v>
      </c>
      <c r="X568">
        <v>-1755828087</v>
      </c>
      <c r="Y568">
        <f>(((AT568*1.2)*1.25)*1.05)</f>
        <v>0.48824999999999996</v>
      </c>
      <c r="AA568">
        <v>0</v>
      </c>
      <c r="AB568">
        <v>3.39</v>
      </c>
      <c r="AC568">
        <v>0</v>
      </c>
      <c r="AD568">
        <v>0</v>
      </c>
      <c r="AE568">
        <v>0</v>
      </c>
      <c r="AF568">
        <v>3.18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0.31</v>
      </c>
      <c r="AU568" t="s">
        <v>32</v>
      </c>
      <c r="AV568">
        <v>0</v>
      </c>
      <c r="AW568">
        <v>2</v>
      </c>
      <c r="AX568">
        <v>56664105</v>
      </c>
      <c r="AY568">
        <v>1</v>
      </c>
      <c r="AZ568">
        <v>0</v>
      </c>
      <c r="BA568">
        <v>766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ROUND(Y568*Source!I841*DO568,9)</f>
        <v>0</v>
      </c>
      <c r="CX568">
        <f>ROUND(Y568*Source!I841,9)</f>
        <v>9.7650000000000001E-2</v>
      </c>
      <c r="CY568">
        <f>AB568</f>
        <v>3.39</v>
      </c>
      <c r="CZ568">
        <f>AF568</f>
        <v>3.18</v>
      </c>
      <c r="DA568">
        <f>AJ568</f>
        <v>1</v>
      </c>
      <c r="DB568">
        <f>ROUND((((ROUND(AT568*CZ568,2)*1.2)*1.25)*1.05),6)</f>
        <v>1.55925</v>
      </c>
      <c r="DC568">
        <f>ROUND((((ROUND(AT568*AG568,2)*1.2)*1.25)*1.05),6)</f>
        <v>0</v>
      </c>
      <c r="DD568" t="s">
        <v>3</v>
      </c>
      <c r="DE568" t="s">
        <v>3</v>
      </c>
      <c r="DF568">
        <f t="shared" si="176"/>
        <v>0</v>
      </c>
      <c r="DG568">
        <f t="shared" si="174"/>
        <v>0.31</v>
      </c>
      <c r="DH568">
        <f t="shared" si="175"/>
        <v>0</v>
      </c>
      <c r="DI568">
        <f t="shared" si="172"/>
        <v>0</v>
      </c>
      <c r="DJ568">
        <f>DG568</f>
        <v>0.31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ROW(Source!A841)</f>
        <v>841</v>
      </c>
      <c r="B569">
        <v>56661434</v>
      </c>
      <c r="C569">
        <v>56664089</v>
      </c>
      <c r="D569">
        <v>54737969</v>
      </c>
      <c r="E569">
        <v>1</v>
      </c>
      <c r="F569">
        <v>1</v>
      </c>
      <c r="G569">
        <v>1081</v>
      </c>
      <c r="H569">
        <v>3</v>
      </c>
      <c r="I569" t="s">
        <v>1331</v>
      </c>
      <c r="J569" t="s">
        <v>1332</v>
      </c>
      <c r="K569" t="s">
        <v>1333</v>
      </c>
      <c r="L569">
        <v>1348</v>
      </c>
      <c r="N569">
        <v>1009</v>
      </c>
      <c r="O569" t="s">
        <v>547</v>
      </c>
      <c r="P569" t="s">
        <v>547</v>
      </c>
      <c r="Q569">
        <v>1000</v>
      </c>
      <c r="W569">
        <v>0</v>
      </c>
      <c r="X569">
        <v>-287838193</v>
      </c>
      <c r="Y569">
        <f>(((AT569*1)*1)*1)</f>
        <v>1.9E-2</v>
      </c>
      <c r="AA569">
        <v>23114.43</v>
      </c>
      <c r="AB569">
        <v>0</v>
      </c>
      <c r="AC569">
        <v>0</v>
      </c>
      <c r="AD569">
        <v>0</v>
      </c>
      <c r="AE569">
        <v>23114.43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1.9E-2</v>
      </c>
      <c r="AU569" t="s">
        <v>105</v>
      </c>
      <c r="AV569">
        <v>0</v>
      </c>
      <c r="AW569">
        <v>2</v>
      </c>
      <c r="AX569">
        <v>56664106</v>
      </c>
      <c r="AY569">
        <v>1</v>
      </c>
      <c r="AZ569">
        <v>0</v>
      </c>
      <c r="BA569">
        <v>767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ROUND(Y569*Source!I841,9)</f>
        <v>3.8E-3</v>
      </c>
      <c r="CY569">
        <f>AA569</f>
        <v>23114.43</v>
      </c>
      <c r="CZ569">
        <f>AE569</f>
        <v>23114.43</v>
      </c>
      <c r="DA569">
        <f>AI569</f>
        <v>1</v>
      </c>
      <c r="DB569">
        <f>ROUND((((ROUND(AT569*CZ569,2)*1)*1)*1),6)</f>
        <v>439.17</v>
      </c>
      <c r="DC569">
        <f>ROUND((((ROUND(AT569*AG569,2)*1)*1)*1),6)</f>
        <v>0</v>
      </c>
      <c r="DD569" t="s">
        <v>3</v>
      </c>
      <c r="DE569" t="s">
        <v>3</v>
      </c>
      <c r="DF569">
        <f t="shared" si="176"/>
        <v>87.83</v>
      </c>
      <c r="DG569">
        <f t="shared" si="174"/>
        <v>0</v>
      </c>
      <c r="DH569">
        <f t="shared" si="175"/>
        <v>0</v>
      </c>
      <c r="DI569">
        <f t="shared" si="172"/>
        <v>0</v>
      </c>
      <c r="DJ569">
        <f>DF569</f>
        <v>87.83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ROW(Source!A841)</f>
        <v>841</v>
      </c>
      <c r="B570">
        <v>56661434</v>
      </c>
      <c r="C570">
        <v>56664089</v>
      </c>
      <c r="D570">
        <v>54738507</v>
      </c>
      <c r="E570">
        <v>1</v>
      </c>
      <c r="F570">
        <v>1</v>
      </c>
      <c r="G570">
        <v>1081</v>
      </c>
      <c r="H570">
        <v>3</v>
      </c>
      <c r="I570" t="s">
        <v>1436</v>
      </c>
      <c r="J570" t="s">
        <v>1437</v>
      </c>
      <c r="K570" t="s">
        <v>1438</v>
      </c>
      <c r="L570">
        <v>1348</v>
      </c>
      <c r="N570">
        <v>1009</v>
      </c>
      <c r="O570" t="s">
        <v>547</v>
      </c>
      <c r="P570" t="s">
        <v>547</v>
      </c>
      <c r="Q570">
        <v>1000</v>
      </c>
      <c r="W570">
        <v>0</v>
      </c>
      <c r="X570">
        <v>1853127572</v>
      </c>
      <c r="Y570">
        <f>(((AT570*1)*1)*1)</f>
        <v>2.7E-4</v>
      </c>
      <c r="AA570">
        <v>19114.98</v>
      </c>
      <c r="AB570">
        <v>0</v>
      </c>
      <c r="AC570">
        <v>0</v>
      </c>
      <c r="AD570">
        <v>0</v>
      </c>
      <c r="AE570">
        <v>19114.98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2.7E-4</v>
      </c>
      <c r="AU570" t="s">
        <v>105</v>
      </c>
      <c r="AV570">
        <v>0</v>
      </c>
      <c r="AW570">
        <v>2</v>
      </c>
      <c r="AX570">
        <v>56664107</v>
      </c>
      <c r="AY570">
        <v>1</v>
      </c>
      <c r="AZ570">
        <v>0</v>
      </c>
      <c r="BA570">
        <v>768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ROUND(Y570*Source!I841,9)</f>
        <v>5.3999999999999998E-5</v>
      </c>
      <c r="CY570">
        <f>AA570</f>
        <v>19114.98</v>
      </c>
      <c r="CZ570">
        <f>AE570</f>
        <v>19114.98</v>
      </c>
      <c r="DA570">
        <f>AI570</f>
        <v>1</v>
      </c>
      <c r="DB570">
        <f>ROUND((((ROUND(AT570*CZ570,2)*1)*1)*1),6)</f>
        <v>5.16</v>
      </c>
      <c r="DC570">
        <f>ROUND((((ROUND(AT570*AG570,2)*1)*1)*1),6)</f>
        <v>0</v>
      </c>
      <c r="DD570" t="s">
        <v>3</v>
      </c>
      <c r="DE570" t="s">
        <v>3</v>
      </c>
      <c r="DF570">
        <f t="shared" si="176"/>
        <v>1.03</v>
      </c>
      <c r="DG570">
        <f t="shared" si="174"/>
        <v>0</v>
      </c>
      <c r="DH570">
        <f t="shared" si="175"/>
        <v>0</v>
      </c>
      <c r="DI570">
        <f t="shared" si="172"/>
        <v>0</v>
      </c>
      <c r="DJ570">
        <f>DF570</f>
        <v>1.03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">
      <c r="A571">
        <f>ROW(Source!A841)</f>
        <v>841</v>
      </c>
      <c r="B571">
        <v>56661434</v>
      </c>
      <c r="C571">
        <v>56664089</v>
      </c>
      <c r="D571">
        <v>54738510</v>
      </c>
      <c r="E571">
        <v>1</v>
      </c>
      <c r="F571">
        <v>1</v>
      </c>
      <c r="G571">
        <v>1081</v>
      </c>
      <c r="H571">
        <v>3</v>
      </c>
      <c r="I571" t="s">
        <v>1337</v>
      </c>
      <c r="J571" t="s">
        <v>1338</v>
      </c>
      <c r="K571" t="s">
        <v>1339</v>
      </c>
      <c r="L571">
        <v>1348</v>
      </c>
      <c r="N571">
        <v>1009</v>
      </c>
      <c r="O571" t="s">
        <v>547</v>
      </c>
      <c r="P571" t="s">
        <v>547</v>
      </c>
      <c r="Q571">
        <v>1000</v>
      </c>
      <c r="W571">
        <v>0</v>
      </c>
      <c r="X571">
        <v>277309194</v>
      </c>
      <c r="Y571">
        <f>(((AT571*1)*1)*1)</f>
        <v>4.8000000000000001E-4</v>
      </c>
      <c r="AA571">
        <v>8590.86</v>
      </c>
      <c r="AB571">
        <v>0</v>
      </c>
      <c r="AC571">
        <v>0</v>
      </c>
      <c r="AD571">
        <v>0</v>
      </c>
      <c r="AE571">
        <v>8590.86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4.8000000000000001E-4</v>
      </c>
      <c r="AU571" t="s">
        <v>105</v>
      </c>
      <c r="AV571">
        <v>0</v>
      </c>
      <c r="AW571">
        <v>2</v>
      </c>
      <c r="AX571">
        <v>56664108</v>
      </c>
      <c r="AY571">
        <v>1</v>
      </c>
      <c r="AZ571">
        <v>0</v>
      </c>
      <c r="BA571">
        <v>769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ROUND(Y571*Source!I841,9)</f>
        <v>9.6000000000000002E-5</v>
      </c>
      <c r="CY571">
        <f>AA571</f>
        <v>8590.86</v>
      </c>
      <c r="CZ571">
        <f>AE571</f>
        <v>8590.86</v>
      </c>
      <c r="DA571">
        <f>AI571</f>
        <v>1</v>
      </c>
      <c r="DB571">
        <f>ROUND((((ROUND(AT571*CZ571,2)*1)*1)*1),6)</f>
        <v>4.12</v>
      </c>
      <c r="DC571">
        <f>ROUND((((ROUND(AT571*AG571,2)*1)*1)*1),6)</f>
        <v>0</v>
      </c>
      <c r="DD571" t="s">
        <v>3</v>
      </c>
      <c r="DE571" t="s">
        <v>3</v>
      </c>
      <c r="DF571">
        <f t="shared" si="176"/>
        <v>0.82</v>
      </c>
      <c r="DG571">
        <f t="shared" si="174"/>
        <v>0</v>
      </c>
      <c r="DH571">
        <f t="shared" si="175"/>
        <v>0</v>
      </c>
      <c r="DI571">
        <f t="shared" si="172"/>
        <v>0</v>
      </c>
      <c r="DJ571">
        <f>DF571</f>
        <v>0.82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ROW(Source!A841)</f>
        <v>841</v>
      </c>
      <c r="B572">
        <v>56661434</v>
      </c>
      <c r="C572">
        <v>56664089</v>
      </c>
      <c r="D572">
        <v>54737318</v>
      </c>
      <c r="E572">
        <v>1</v>
      </c>
      <c r="F572">
        <v>1</v>
      </c>
      <c r="G572">
        <v>1081</v>
      </c>
      <c r="H572">
        <v>3</v>
      </c>
      <c r="I572" t="s">
        <v>1269</v>
      </c>
      <c r="J572" t="s">
        <v>1271</v>
      </c>
      <c r="K572" t="s">
        <v>1270</v>
      </c>
      <c r="L572">
        <v>1348</v>
      </c>
      <c r="N572">
        <v>1009</v>
      </c>
      <c r="O572" t="s">
        <v>547</v>
      </c>
      <c r="P572" t="s">
        <v>547</v>
      </c>
      <c r="Q572">
        <v>1000</v>
      </c>
      <c r="W572">
        <v>0</v>
      </c>
      <c r="X572">
        <v>-268464753</v>
      </c>
      <c r="Y572">
        <f>(((AT572*1)*1)*1)</f>
        <v>1.2E-2</v>
      </c>
      <c r="AA572">
        <v>17868.28</v>
      </c>
      <c r="AB572">
        <v>0</v>
      </c>
      <c r="AC572">
        <v>0</v>
      </c>
      <c r="AD572">
        <v>0</v>
      </c>
      <c r="AE572">
        <v>17868.28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-2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1.2E-2</v>
      </c>
      <c r="AU572" t="s">
        <v>105</v>
      </c>
      <c r="AV572">
        <v>0</v>
      </c>
      <c r="AW572">
        <v>2</v>
      </c>
      <c r="AX572">
        <v>56664109</v>
      </c>
      <c r="AY572">
        <v>1</v>
      </c>
      <c r="AZ572">
        <v>0</v>
      </c>
      <c r="BA572">
        <v>770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ROUND(Y572*Source!I841,9)</f>
        <v>2.3999999999999998E-3</v>
      </c>
      <c r="CY572">
        <f>AA572</f>
        <v>17868.28</v>
      </c>
      <c r="CZ572">
        <f>AE572</f>
        <v>17868.28</v>
      </c>
      <c r="DA572">
        <f>AI572</f>
        <v>1</v>
      </c>
      <c r="DB572">
        <f>ROUND((((ROUND(AT572*CZ572,2)*1)*1)*1),6)</f>
        <v>214.42</v>
      </c>
      <c r="DC572">
        <f>ROUND((((ROUND(AT572*AG572,2)*1)*1)*1),6)</f>
        <v>0</v>
      </c>
      <c r="DD572" t="s">
        <v>3</v>
      </c>
      <c r="DE572" t="s">
        <v>3</v>
      </c>
      <c r="DF572">
        <f t="shared" si="176"/>
        <v>42.88</v>
      </c>
      <c r="DG572">
        <f t="shared" si="174"/>
        <v>0</v>
      </c>
      <c r="DH572">
        <f t="shared" si="175"/>
        <v>0</v>
      </c>
      <c r="DI572">
        <f t="shared" si="172"/>
        <v>0</v>
      </c>
      <c r="DJ572">
        <f>DF572</f>
        <v>42.88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ROW(Source!A842)</f>
        <v>842</v>
      </c>
      <c r="B573">
        <v>56661436</v>
      </c>
      <c r="C573">
        <v>56664089</v>
      </c>
      <c r="D573">
        <v>54702434</v>
      </c>
      <c r="E573">
        <v>1081</v>
      </c>
      <c r="F573">
        <v>1</v>
      </c>
      <c r="G573">
        <v>1081</v>
      </c>
      <c r="H573">
        <v>1</v>
      </c>
      <c r="I573" t="s">
        <v>1317</v>
      </c>
      <c r="J573" t="s">
        <v>3</v>
      </c>
      <c r="K573" t="s">
        <v>1318</v>
      </c>
      <c r="L573">
        <v>1191</v>
      </c>
      <c r="N573">
        <v>1013</v>
      </c>
      <c r="O573" t="s">
        <v>1319</v>
      </c>
      <c r="P573" t="s">
        <v>1319</v>
      </c>
      <c r="Q573">
        <v>1</v>
      </c>
      <c r="W573">
        <v>0</v>
      </c>
      <c r="X573">
        <v>476480486</v>
      </c>
      <c r="Y573">
        <f>(((AT573*1.2)*1.15)*1.05)</f>
        <v>189.81899999999999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5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131</v>
      </c>
      <c r="AU573" t="s">
        <v>33</v>
      </c>
      <c r="AV573">
        <v>1</v>
      </c>
      <c r="AW573">
        <v>2</v>
      </c>
      <c r="AX573">
        <v>56664100</v>
      </c>
      <c r="AY573">
        <v>1</v>
      </c>
      <c r="AZ573">
        <v>0</v>
      </c>
      <c r="BA573">
        <v>777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U573">
        <f>ROUND(AT573*Source!I842*AH573*AL573,2)</f>
        <v>0</v>
      </c>
      <c r="CV573">
        <f>ROUND(Y573*Source!I842,9)</f>
        <v>37.963799999999999</v>
      </c>
      <c r="CW573">
        <v>0</v>
      </c>
      <c r="CX573">
        <f>ROUND(Y573*Source!I842,9)</f>
        <v>37.963799999999999</v>
      </c>
      <c r="CY573">
        <f>AD573</f>
        <v>0</v>
      </c>
      <c r="CZ573">
        <f>AH573</f>
        <v>0</v>
      </c>
      <c r="DA573">
        <f>AL573</f>
        <v>1</v>
      </c>
      <c r="DB573">
        <f>ROUND((((ROUND(AT573*CZ573,2)*1.2)*1.15)*1.05),6)</f>
        <v>0</v>
      </c>
      <c r="DC573">
        <f>ROUND((((ROUND(AT573*AG573,2)*1.2)*1.15)*1.05),6)</f>
        <v>0</v>
      </c>
      <c r="DD573" t="s">
        <v>3</v>
      </c>
      <c r="DE573" t="s">
        <v>3</v>
      </c>
      <c r="DF573">
        <f t="shared" si="176"/>
        <v>0</v>
      </c>
      <c r="DG573">
        <f t="shared" si="174"/>
        <v>0</v>
      </c>
      <c r="DH573">
        <f t="shared" si="175"/>
        <v>0</v>
      </c>
      <c r="DI573">
        <f t="shared" si="172"/>
        <v>0</v>
      </c>
      <c r="DJ573">
        <f>DI573</f>
        <v>0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ROW(Source!A842)</f>
        <v>842</v>
      </c>
      <c r="B574">
        <v>56661436</v>
      </c>
      <c r="C574">
        <v>56664089</v>
      </c>
      <c r="D574">
        <v>54767936</v>
      </c>
      <c r="E574">
        <v>1</v>
      </c>
      <c r="F574">
        <v>1</v>
      </c>
      <c r="G574">
        <v>1081</v>
      </c>
      <c r="H574">
        <v>2</v>
      </c>
      <c r="I574" t="s">
        <v>1433</v>
      </c>
      <c r="J574" t="s">
        <v>1434</v>
      </c>
      <c r="K574" t="s">
        <v>1435</v>
      </c>
      <c r="L574">
        <v>1368</v>
      </c>
      <c r="N574">
        <v>1011</v>
      </c>
      <c r="O574" t="s">
        <v>1323</v>
      </c>
      <c r="P574" t="s">
        <v>1323</v>
      </c>
      <c r="Q574">
        <v>1</v>
      </c>
      <c r="W574">
        <v>0</v>
      </c>
      <c r="X574">
        <v>-1900514421</v>
      </c>
      <c r="Y574">
        <f>(((AT574*1.2)*1.25)*1.05)</f>
        <v>33.39</v>
      </c>
      <c r="AA574">
        <v>0</v>
      </c>
      <c r="AB574">
        <v>1041.9000000000001</v>
      </c>
      <c r="AC574">
        <v>758.78</v>
      </c>
      <c r="AD574">
        <v>0</v>
      </c>
      <c r="AE574">
        <v>0</v>
      </c>
      <c r="AF574">
        <v>34.479999999999997</v>
      </c>
      <c r="AG574">
        <v>12.62</v>
      </c>
      <c r="AH574">
        <v>0</v>
      </c>
      <c r="AI574">
        <v>1</v>
      </c>
      <c r="AJ574">
        <v>28.32</v>
      </c>
      <c r="AK574">
        <v>56.35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21.2</v>
      </c>
      <c r="AU574" t="s">
        <v>32</v>
      </c>
      <c r="AV574">
        <v>0</v>
      </c>
      <c r="AW574">
        <v>2</v>
      </c>
      <c r="AX574">
        <v>56664101</v>
      </c>
      <c r="AY574">
        <v>1</v>
      </c>
      <c r="AZ574">
        <v>0</v>
      </c>
      <c r="BA574">
        <v>778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f>ROUND(Y574*Source!I842*DO574,9)</f>
        <v>84.276359999999997</v>
      </c>
      <c r="CX574">
        <f>ROUND(Y574*Source!I842,9)</f>
        <v>6.6779999999999999</v>
      </c>
      <c r="CY574">
        <f>AB574</f>
        <v>1041.9000000000001</v>
      </c>
      <c r="CZ574">
        <f>AF574</f>
        <v>34.479999999999997</v>
      </c>
      <c r="DA574">
        <f>AJ574</f>
        <v>28.32</v>
      </c>
      <c r="DB574">
        <f>ROUND((((ROUND(AT574*CZ574,2)*1.2)*1.25)*1.05),6)</f>
        <v>1151.2935</v>
      </c>
      <c r="DC574">
        <f>ROUND((((ROUND(AT574*AG574,2)*1.2)*1.25)*1.05),6)</f>
        <v>421.37549999999999</v>
      </c>
      <c r="DD574" t="s">
        <v>3</v>
      </c>
      <c r="DE574" t="s">
        <v>3</v>
      </c>
      <c r="DF574">
        <f t="shared" si="176"/>
        <v>0</v>
      </c>
      <c r="DG574">
        <f>ROUND(ROUND(AF574*AJ574,2)*CX574,2)</f>
        <v>6520.87</v>
      </c>
      <c r="DH574">
        <f>ROUND(ROUND(AG574*AK574,2)*CX574,2)</f>
        <v>4748.99</v>
      </c>
      <c r="DI574">
        <f t="shared" si="172"/>
        <v>0</v>
      </c>
      <c r="DJ574">
        <f>DG574</f>
        <v>6520.87</v>
      </c>
      <c r="DK574">
        <v>0</v>
      </c>
      <c r="DL574" t="s">
        <v>1327</v>
      </c>
      <c r="DM574">
        <v>0</v>
      </c>
      <c r="DN574" t="s">
        <v>1319</v>
      </c>
      <c r="DO574">
        <v>12.62</v>
      </c>
    </row>
    <row r="575" spans="1:119" x14ac:dyDescent="0.2">
      <c r="A575">
        <f>ROW(Source!A842)</f>
        <v>842</v>
      </c>
      <c r="B575">
        <v>56661436</v>
      </c>
      <c r="C575">
        <v>56664089</v>
      </c>
      <c r="D575">
        <v>54768040</v>
      </c>
      <c r="E575">
        <v>1</v>
      </c>
      <c r="F575">
        <v>1</v>
      </c>
      <c r="G575">
        <v>1081</v>
      </c>
      <c r="H575">
        <v>2</v>
      </c>
      <c r="I575" t="s">
        <v>1320</v>
      </c>
      <c r="J575" t="s">
        <v>1321</v>
      </c>
      <c r="K575" t="s">
        <v>1322</v>
      </c>
      <c r="L575">
        <v>1368</v>
      </c>
      <c r="N575">
        <v>1011</v>
      </c>
      <c r="O575" t="s">
        <v>1323</v>
      </c>
      <c r="P575" t="s">
        <v>1323</v>
      </c>
      <c r="Q575">
        <v>1</v>
      </c>
      <c r="W575">
        <v>0</v>
      </c>
      <c r="X575">
        <v>1498588441</v>
      </c>
      <c r="Y575">
        <f>(((AT575*1.2)*1.25)*1.05)</f>
        <v>2.5829999999999997</v>
      </c>
      <c r="AA575">
        <v>0</v>
      </c>
      <c r="AB575">
        <v>102.11</v>
      </c>
      <c r="AC575">
        <v>0</v>
      </c>
      <c r="AD575">
        <v>0</v>
      </c>
      <c r="AE575">
        <v>0</v>
      </c>
      <c r="AF575">
        <v>7.11</v>
      </c>
      <c r="AG575">
        <v>0</v>
      </c>
      <c r="AH575">
        <v>0</v>
      </c>
      <c r="AI575">
        <v>1</v>
      </c>
      <c r="AJ575">
        <v>13.46</v>
      </c>
      <c r="AK575">
        <v>1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1.64</v>
      </c>
      <c r="AU575" t="s">
        <v>32</v>
      </c>
      <c r="AV575">
        <v>0</v>
      </c>
      <c r="AW575">
        <v>2</v>
      </c>
      <c r="AX575">
        <v>56664102</v>
      </c>
      <c r="AY575">
        <v>1</v>
      </c>
      <c r="AZ575">
        <v>0</v>
      </c>
      <c r="BA575">
        <v>779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f>ROUND(Y575*Source!I842*DO575,9)</f>
        <v>0</v>
      </c>
      <c r="CX575">
        <f>ROUND(Y575*Source!I842,9)</f>
        <v>0.51659999999999995</v>
      </c>
      <c r="CY575">
        <f>AB575</f>
        <v>102.11</v>
      </c>
      <c r="CZ575">
        <f>AF575</f>
        <v>7.11</v>
      </c>
      <c r="DA575">
        <f>AJ575</f>
        <v>13.46</v>
      </c>
      <c r="DB575">
        <f>ROUND((((ROUND(AT575*CZ575,2)*1.2)*1.25)*1.05),6)</f>
        <v>18.3645</v>
      </c>
      <c r="DC575">
        <f>ROUND((((ROUND(AT575*AG575,2)*1.2)*1.25)*1.05),6)</f>
        <v>0</v>
      </c>
      <c r="DD575" t="s">
        <v>3</v>
      </c>
      <c r="DE575" t="s">
        <v>3</v>
      </c>
      <c r="DF575">
        <f t="shared" si="176"/>
        <v>0</v>
      </c>
      <c r="DG575">
        <f>ROUND(ROUND(AF575*AJ575,2)*CX575,2)</f>
        <v>49.44</v>
      </c>
      <c r="DH575">
        <f>ROUND(ROUND(AG575,2)*CX575,2)</f>
        <v>0</v>
      </c>
      <c r="DI575">
        <f t="shared" si="172"/>
        <v>0</v>
      </c>
      <c r="DJ575">
        <f>DG575</f>
        <v>49.44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">
      <c r="A576">
        <f>ROW(Source!A842)</f>
        <v>842</v>
      </c>
      <c r="B576">
        <v>56661436</v>
      </c>
      <c r="C576">
        <v>56664089</v>
      </c>
      <c r="D576">
        <v>54768339</v>
      </c>
      <c r="E576">
        <v>1</v>
      </c>
      <c r="F576">
        <v>1</v>
      </c>
      <c r="G576">
        <v>1081</v>
      </c>
      <c r="H576">
        <v>2</v>
      </c>
      <c r="I576" t="s">
        <v>1324</v>
      </c>
      <c r="J576" t="s">
        <v>1325</v>
      </c>
      <c r="K576" t="s">
        <v>1326</v>
      </c>
      <c r="L576">
        <v>1368</v>
      </c>
      <c r="N576">
        <v>1011</v>
      </c>
      <c r="O576" t="s">
        <v>1323</v>
      </c>
      <c r="P576" t="s">
        <v>1323</v>
      </c>
      <c r="Q576">
        <v>1</v>
      </c>
      <c r="W576">
        <v>0</v>
      </c>
      <c r="X576">
        <v>874612079</v>
      </c>
      <c r="Y576">
        <f>(((AT576*1.2)*1.25)*1.05)</f>
        <v>0.94499999999999995</v>
      </c>
      <c r="AA576">
        <v>0</v>
      </c>
      <c r="AB576">
        <v>1513.56</v>
      </c>
      <c r="AC576">
        <v>758.78</v>
      </c>
      <c r="AD576">
        <v>0</v>
      </c>
      <c r="AE576">
        <v>0</v>
      </c>
      <c r="AF576">
        <v>83.1</v>
      </c>
      <c r="AG576">
        <v>12.62</v>
      </c>
      <c r="AH576">
        <v>0</v>
      </c>
      <c r="AI576">
        <v>1</v>
      </c>
      <c r="AJ576">
        <v>17.07</v>
      </c>
      <c r="AK576">
        <v>56.35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0.6</v>
      </c>
      <c r="AU576" t="s">
        <v>32</v>
      </c>
      <c r="AV576">
        <v>0</v>
      </c>
      <c r="AW576">
        <v>2</v>
      </c>
      <c r="AX576">
        <v>56664103</v>
      </c>
      <c r="AY576">
        <v>1</v>
      </c>
      <c r="AZ576">
        <v>0</v>
      </c>
      <c r="BA576">
        <v>780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f>ROUND(Y576*Source!I842*DO576,9)</f>
        <v>2.3851800000000001</v>
      </c>
      <c r="CX576">
        <f>ROUND(Y576*Source!I842,9)</f>
        <v>0.189</v>
      </c>
      <c r="CY576">
        <f>AB576</f>
        <v>1513.56</v>
      </c>
      <c r="CZ576">
        <f>AF576</f>
        <v>83.1</v>
      </c>
      <c r="DA576">
        <f>AJ576</f>
        <v>17.07</v>
      </c>
      <c r="DB576">
        <f>ROUND((((ROUND(AT576*CZ576,2)*1.2)*1.25)*1.05),6)</f>
        <v>78.529499999999999</v>
      </c>
      <c r="DC576">
        <f>ROUND((((ROUND(AT576*AG576,2)*1.2)*1.25)*1.05),6)</f>
        <v>11.922750000000001</v>
      </c>
      <c r="DD576" t="s">
        <v>3</v>
      </c>
      <c r="DE576" t="s">
        <v>3</v>
      </c>
      <c r="DF576">
        <f t="shared" si="176"/>
        <v>0</v>
      </c>
      <c r="DG576">
        <f>ROUND(ROUND(AF576*AJ576,2)*CX576,2)</f>
        <v>268.10000000000002</v>
      </c>
      <c r="DH576">
        <f>ROUND(ROUND(AG576*AK576,2)*CX576,2)</f>
        <v>134.41</v>
      </c>
      <c r="DI576">
        <f t="shared" si="172"/>
        <v>0</v>
      </c>
      <c r="DJ576">
        <f>DG576</f>
        <v>268.10000000000002</v>
      </c>
      <c r="DK576">
        <v>0</v>
      </c>
      <c r="DL576" t="s">
        <v>1327</v>
      </c>
      <c r="DM576">
        <v>0</v>
      </c>
      <c r="DN576" t="s">
        <v>1319</v>
      </c>
      <c r="DO576">
        <v>12.62</v>
      </c>
    </row>
    <row r="577" spans="1:119" x14ac:dyDescent="0.2">
      <c r="A577">
        <f>ROW(Source!A842)</f>
        <v>842</v>
      </c>
      <c r="B577">
        <v>56661436</v>
      </c>
      <c r="C577">
        <v>56664089</v>
      </c>
      <c r="D577">
        <v>54767573</v>
      </c>
      <c r="E577">
        <v>1</v>
      </c>
      <c r="F577">
        <v>1</v>
      </c>
      <c r="G577">
        <v>1081</v>
      </c>
      <c r="H577">
        <v>2</v>
      </c>
      <c r="I577" t="s">
        <v>1328</v>
      </c>
      <c r="J577" t="s">
        <v>1329</v>
      </c>
      <c r="K577" t="s">
        <v>1330</v>
      </c>
      <c r="L577">
        <v>1368</v>
      </c>
      <c r="N577">
        <v>1011</v>
      </c>
      <c r="O577" t="s">
        <v>1323</v>
      </c>
      <c r="P577" t="s">
        <v>1323</v>
      </c>
      <c r="Q577">
        <v>1</v>
      </c>
      <c r="W577">
        <v>0</v>
      </c>
      <c r="X577">
        <v>-44940208</v>
      </c>
      <c r="Y577">
        <f>(((AT577*1.2)*1.25)*1.05)</f>
        <v>0.61424999999999996</v>
      </c>
      <c r="AA577">
        <v>0</v>
      </c>
      <c r="AB577">
        <v>2758.65</v>
      </c>
      <c r="AC577">
        <v>1017.92</v>
      </c>
      <c r="AD577">
        <v>0</v>
      </c>
      <c r="AE577">
        <v>0</v>
      </c>
      <c r="AF577">
        <v>179.17</v>
      </c>
      <c r="AG577">
        <v>16.93</v>
      </c>
      <c r="AH577">
        <v>0</v>
      </c>
      <c r="AI577">
        <v>1</v>
      </c>
      <c r="AJ577">
        <v>14.43</v>
      </c>
      <c r="AK577">
        <v>56.35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0.39</v>
      </c>
      <c r="AU577" t="s">
        <v>32</v>
      </c>
      <c r="AV577">
        <v>0</v>
      </c>
      <c r="AW577">
        <v>2</v>
      </c>
      <c r="AX577">
        <v>56664104</v>
      </c>
      <c r="AY577">
        <v>1</v>
      </c>
      <c r="AZ577">
        <v>0</v>
      </c>
      <c r="BA577">
        <v>781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ROUND(Y577*Source!I842*DO577,9)</f>
        <v>2.0798505</v>
      </c>
      <c r="CX577">
        <f>ROUND(Y577*Source!I842,9)</f>
        <v>0.12285</v>
      </c>
      <c r="CY577">
        <f>AB577</f>
        <v>2758.65</v>
      </c>
      <c r="CZ577">
        <f>AF577</f>
        <v>179.17</v>
      </c>
      <c r="DA577">
        <f>AJ577</f>
        <v>14.43</v>
      </c>
      <c r="DB577">
        <f>ROUND((((ROUND(AT577*CZ577,2)*1.2)*1.25)*1.05),6)</f>
        <v>110.06100000000001</v>
      </c>
      <c r="DC577">
        <f>ROUND((((ROUND(AT577*AG577,2)*1.2)*1.25)*1.05),6)</f>
        <v>10.395</v>
      </c>
      <c r="DD577" t="s">
        <v>3</v>
      </c>
      <c r="DE577" t="s">
        <v>3</v>
      </c>
      <c r="DF577">
        <f t="shared" si="176"/>
        <v>0</v>
      </c>
      <c r="DG577">
        <f>ROUND(ROUND(AF577*AJ577,2)*CX577,2)</f>
        <v>317.62</v>
      </c>
      <c r="DH577">
        <f>ROUND(ROUND(AG577*AK577,2)*CX577,2)</f>
        <v>117.2</v>
      </c>
      <c r="DI577">
        <f t="shared" si="172"/>
        <v>0</v>
      </c>
      <c r="DJ577">
        <f>DG577</f>
        <v>317.62</v>
      </c>
      <c r="DK577">
        <v>0</v>
      </c>
      <c r="DL577" t="s">
        <v>1327</v>
      </c>
      <c r="DM577">
        <v>0</v>
      </c>
      <c r="DN577" t="s">
        <v>1319</v>
      </c>
      <c r="DO577">
        <v>16.93</v>
      </c>
    </row>
    <row r="578" spans="1:119" x14ac:dyDescent="0.2">
      <c r="A578">
        <f>ROW(Source!A842)</f>
        <v>842</v>
      </c>
      <c r="B578">
        <v>56661436</v>
      </c>
      <c r="C578">
        <v>56664089</v>
      </c>
      <c r="D578">
        <v>54767657</v>
      </c>
      <c r="E578">
        <v>1</v>
      </c>
      <c r="F578">
        <v>1</v>
      </c>
      <c r="G578">
        <v>1081</v>
      </c>
      <c r="H578">
        <v>2</v>
      </c>
      <c r="I578" t="s">
        <v>1402</v>
      </c>
      <c r="J578" t="s">
        <v>1403</v>
      </c>
      <c r="K578" t="s">
        <v>1404</v>
      </c>
      <c r="L578">
        <v>1368</v>
      </c>
      <c r="N578">
        <v>1011</v>
      </c>
      <c r="O578" t="s">
        <v>1323</v>
      </c>
      <c r="P578" t="s">
        <v>1323</v>
      </c>
      <c r="Q578">
        <v>1</v>
      </c>
      <c r="W578">
        <v>0</v>
      </c>
      <c r="X578">
        <v>-1755828087</v>
      </c>
      <c r="Y578">
        <f>(((AT578*1.2)*1.25)*1.05)</f>
        <v>0.48824999999999996</v>
      </c>
      <c r="AA578">
        <v>0</v>
      </c>
      <c r="AB578">
        <v>34.85</v>
      </c>
      <c r="AC578">
        <v>0</v>
      </c>
      <c r="AD578">
        <v>0</v>
      </c>
      <c r="AE578">
        <v>0</v>
      </c>
      <c r="AF578">
        <v>3.18</v>
      </c>
      <c r="AG578">
        <v>0</v>
      </c>
      <c r="AH578">
        <v>0</v>
      </c>
      <c r="AI578">
        <v>1</v>
      </c>
      <c r="AJ578">
        <v>10.27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0.31</v>
      </c>
      <c r="AU578" t="s">
        <v>32</v>
      </c>
      <c r="AV578">
        <v>0</v>
      </c>
      <c r="AW578">
        <v>2</v>
      </c>
      <c r="AX578">
        <v>56664105</v>
      </c>
      <c r="AY578">
        <v>1</v>
      </c>
      <c r="AZ578">
        <v>0</v>
      </c>
      <c r="BA578">
        <v>782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f>ROUND(Y578*Source!I842*DO578,9)</f>
        <v>0</v>
      </c>
      <c r="CX578">
        <f>ROUND(Y578*Source!I842,9)</f>
        <v>9.7650000000000001E-2</v>
      </c>
      <c r="CY578">
        <f>AB578</f>
        <v>34.85</v>
      </c>
      <c r="CZ578">
        <f>AF578</f>
        <v>3.18</v>
      </c>
      <c r="DA578">
        <f>AJ578</f>
        <v>10.27</v>
      </c>
      <c r="DB578">
        <f>ROUND((((ROUND(AT578*CZ578,2)*1.2)*1.25)*1.05),6)</f>
        <v>1.55925</v>
      </c>
      <c r="DC578">
        <f>ROUND((((ROUND(AT578*AG578,2)*1.2)*1.25)*1.05),6)</f>
        <v>0</v>
      </c>
      <c r="DD578" t="s">
        <v>3</v>
      </c>
      <c r="DE578" t="s">
        <v>3</v>
      </c>
      <c r="DF578">
        <f t="shared" si="176"/>
        <v>0</v>
      </c>
      <c r="DG578">
        <f>ROUND(ROUND(AF578*AJ578,2)*CX578,2)</f>
        <v>3.19</v>
      </c>
      <c r="DH578">
        <f t="shared" ref="DH578:DH593" si="177">ROUND(ROUND(AG578,2)*CX578,2)</f>
        <v>0</v>
      </c>
      <c r="DI578">
        <f t="shared" si="172"/>
        <v>0</v>
      </c>
      <c r="DJ578">
        <f>DG578</f>
        <v>3.19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ROW(Source!A842)</f>
        <v>842</v>
      </c>
      <c r="B579">
        <v>56661436</v>
      </c>
      <c r="C579">
        <v>56664089</v>
      </c>
      <c r="D579">
        <v>54737969</v>
      </c>
      <c r="E579">
        <v>1</v>
      </c>
      <c r="F579">
        <v>1</v>
      </c>
      <c r="G579">
        <v>1081</v>
      </c>
      <c r="H579">
        <v>3</v>
      </c>
      <c r="I579" t="s">
        <v>1331</v>
      </c>
      <c r="J579" t="s">
        <v>1332</v>
      </c>
      <c r="K579" t="s">
        <v>1333</v>
      </c>
      <c r="L579">
        <v>1348</v>
      </c>
      <c r="N579">
        <v>1009</v>
      </c>
      <c r="O579" t="s">
        <v>547</v>
      </c>
      <c r="P579" t="s">
        <v>547</v>
      </c>
      <c r="Q579">
        <v>1000</v>
      </c>
      <c r="W579">
        <v>0</v>
      </c>
      <c r="X579">
        <v>-287838193</v>
      </c>
      <c r="Y579">
        <f>(((AT579*1)*1)*1)</f>
        <v>1.9E-2</v>
      </c>
      <c r="AA579">
        <v>103783.79</v>
      </c>
      <c r="AB579">
        <v>0</v>
      </c>
      <c r="AC579">
        <v>0</v>
      </c>
      <c r="AD579">
        <v>0</v>
      </c>
      <c r="AE579">
        <v>23114.43</v>
      </c>
      <c r="AF579">
        <v>0</v>
      </c>
      <c r="AG579">
        <v>0</v>
      </c>
      <c r="AH579">
        <v>0</v>
      </c>
      <c r="AI579">
        <v>4.49</v>
      </c>
      <c r="AJ579">
        <v>1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1.9E-2</v>
      </c>
      <c r="AU579" t="s">
        <v>105</v>
      </c>
      <c r="AV579">
        <v>0</v>
      </c>
      <c r="AW579">
        <v>2</v>
      </c>
      <c r="AX579">
        <v>56664106</v>
      </c>
      <c r="AY579">
        <v>1</v>
      </c>
      <c r="AZ579">
        <v>0</v>
      </c>
      <c r="BA579">
        <v>783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ROUND(Y579*Source!I842,9)</f>
        <v>3.8E-3</v>
      </c>
      <c r="CY579">
        <f>AA579</f>
        <v>103783.79</v>
      </c>
      <c r="CZ579">
        <f>AE579</f>
        <v>23114.43</v>
      </c>
      <c r="DA579">
        <f>AI579</f>
        <v>4.49</v>
      </c>
      <c r="DB579">
        <f>ROUND((((ROUND(AT579*CZ579,2)*1)*1)*1),6)</f>
        <v>439.17</v>
      </c>
      <c r="DC579">
        <f>ROUND((((ROUND(AT579*AG579,2)*1)*1)*1),6)</f>
        <v>0</v>
      </c>
      <c r="DD579" t="s">
        <v>3</v>
      </c>
      <c r="DE579" t="s">
        <v>3</v>
      </c>
      <c r="DF579">
        <f>ROUND(ROUND(AE579*AI579,2)*CX579,2)</f>
        <v>394.38</v>
      </c>
      <c r="DG579">
        <f t="shared" ref="DG579:DG593" si="178">ROUND(ROUND(AF579,2)*CX579,2)</f>
        <v>0</v>
      </c>
      <c r="DH579">
        <f t="shared" si="177"/>
        <v>0</v>
      </c>
      <c r="DI579">
        <f t="shared" si="172"/>
        <v>0</v>
      </c>
      <c r="DJ579">
        <f>DF579</f>
        <v>394.38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ROW(Source!A842)</f>
        <v>842</v>
      </c>
      <c r="B580">
        <v>56661436</v>
      </c>
      <c r="C580">
        <v>56664089</v>
      </c>
      <c r="D580">
        <v>54738507</v>
      </c>
      <c r="E580">
        <v>1</v>
      </c>
      <c r="F580">
        <v>1</v>
      </c>
      <c r="G580">
        <v>1081</v>
      </c>
      <c r="H580">
        <v>3</v>
      </c>
      <c r="I580" t="s">
        <v>1436</v>
      </c>
      <c r="J580" t="s">
        <v>1437</v>
      </c>
      <c r="K580" t="s">
        <v>1438</v>
      </c>
      <c r="L580">
        <v>1348</v>
      </c>
      <c r="N580">
        <v>1009</v>
      </c>
      <c r="O580" t="s">
        <v>547</v>
      </c>
      <c r="P580" t="s">
        <v>547</v>
      </c>
      <c r="Q580">
        <v>1000</v>
      </c>
      <c r="W580">
        <v>0</v>
      </c>
      <c r="X580">
        <v>1853127572</v>
      </c>
      <c r="Y580">
        <f>(((AT580*1)*1)*1)</f>
        <v>2.7E-4</v>
      </c>
      <c r="AA580">
        <v>264360.17</v>
      </c>
      <c r="AB580">
        <v>0</v>
      </c>
      <c r="AC580">
        <v>0</v>
      </c>
      <c r="AD580">
        <v>0</v>
      </c>
      <c r="AE580">
        <v>19114.98</v>
      </c>
      <c r="AF580">
        <v>0</v>
      </c>
      <c r="AG580">
        <v>0</v>
      </c>
      <c r="AH580">
        <v>0</v>
      </c>
      <c r="AI580">
        <v>13.83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2.7E-4</v>
      </c>
      <c r="AU580" t="s">
        <v>105</v>
      </c>
      <c r="AV580">
        <v>0</v>
      </c>
      <c r="AW580">
        <v>2</v>
      </c>
      <c r="AX580">
        <v>56664107</v>
      </c>
      <c r="AY580">
        <v>1</v>
      </c>
      <c r="AZ580">
        <v>0</v>
      </c>
      <c r="BA580">
        <v>784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ROUND(Y580*Source!I842,9)</f>
        <v>5.3999999999999998E-5</v>
      </c>
      <c r="CY580">
        <f>AA580</f>
        <v>264360.17</v>
      </c>
      <c r="CZ580">
        <f>AE580</f>
        <v>19114.98</v>
      </c>
      <c r="DA580">
        <f>AI580</f>
        <v>13.83</v>
      </c>
      <c r="DB580">
        <f>ROUND((((ROUND(AT580*CZ580,2)*1)*1)*1),6)</f>
        <v>5.16</v>
      </c>
      <c r="DC580">
        <f>ROUND((((ROUND(AT580*AG580,2)*1)*1)*1),6)</f>
        <v>0</v>
      </c>
      <c r="DD580" t="s">
        <v>3</v>
      </c>
      <c r="DE580" t="s">
        <v>3</v>
      </c>
      <c r="DF580">
        <f>ROUND(ROUND(AE580*AI580,2)*CX580,2)</f>
        <v>14.28</v>
      </c>
      <c r="DG580">
        <f t="shared" si="178"/>
        <v>0</v>
      </c>
      <c r="DH580">
        <f t="shared" si="177"/>
        <v>0</v>
      </c>
      <c r="DI580">
        <f t="shared" si="172"/>
        <v>0</v>
      </c>
      <c r="DJ580">
        <f>DF580</f>
        <v>14.28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">
      <c r="A581">
        <f>ROW(Source!A842)</f>
        <v>842</v>
      </c>
      <c r="B581">
        <v>56661436</v>
      </c>
      <c r="C581">
        <v>56664089</v>
      </c>
      <c r="D581">
        <v>54738510</v>
      </c>
      <c r="E581">
        <v>1</v>
      </c>
      <c r="F581">
        <v>1</v>
      </c>
      <c r="G581">
        <v>1081</v>
      </c>
      <c r="H581">
        <v>3</v>
      </c>
      <c r="I581" t="s">
        <v>1337</v>
      </c>
      <c r="J581" t="s">
        <v>1338</v>
      </c>
      <c r="K581" t="s">
        <v>1339</v>
      </c>
      <c r="L581">
        <v>1348</v>
      </c>
      <c r="N581">
        <v>1009</v>
      </c>
      <c r="O581" t="s">
        <v>547</v>
      </c>
      <c r="P581" t="s">
        <v>547</v>
      </c>
      <c r="Q581">
        <v>1000</v>
      </c>
      <c r="W581">
        <v>0</v>
      </c>
      <c r="X581">
        <v>277309194</v>
      </c>
      <c r="Y581">
        <f>(((AT581*1)*1)*1)</f>
        <v>4.8000000000000001E-4</v>
      </c>
      <c r="AA581">
        <v>141233.74</v>
      </c>
      <c r="AB581">
        <v>0</v>
      </c>
      <c r="AC581">
        <v>0</v>
      </c>
      <c r="AD581">
        <v>0</v>
      </c>
      <c r="AE581">
        <v>8590.86</v>
      </c>
      <c r="AF581">
        <v>0</v>
      </c>
      <c r="AG581">
        <v>0</v>
      </c>
      <c r="AH581">
        <v>0</v>
      </c>
      <c r="AI581">
        <v>16.440000000000001</v>
      </c>
      <c r="AJ581">
        <v>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4.8000000000000001E-4</v>
      </c>
      <c r="AU581" t="s">
        <v>105</v>
      </c>
      <c r="AV581">
        <v>0</v>
      </c>
      <c r="AW581">
        <v>2</v>
      </c>
      <c r="AX581">
        <v>56664108</v>
      </c>
      <c r="AY581">
        <v>1</v>
      </c>
      <c r="AZ581">
        <v>0</v>
      </c>
      <c r="BA581">
        <v>785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ROUND(Y581*Source!I842,9)</f>
        <v>9.6000000000000002E-5</v>
      </c>
      <c r="CY581">
        <f>AA581</f>
        <v>141233.74</v>
      </c>
      <c r="CZ581">
        <f>AE581</f>
        <v>8590.86</v>
      </c>
      <c r="DA581">
        <f>AI581</f>
        <v>16.440000000000001</v>
      </c>
      <c r="DB581">
        <f>ROUND((((ROUND(AT581*CZ581,2)*1)*1)*1),6)</f>
        <v>4.12</v>
      </c>
      <c r="DC581">
        <f>ROUND((((ROUND(AT581*AG581,2)*1)*1)*1),6)</f>
        <v>0</v>
      </c>
      <c r="DD581" t="s">
        <v>3</v>
      </c>
      <c r="DE581" t="s">
        <v>3</v>
      </c>
      <c r="DF581">
        <f>ROUND(ROUND(AE581*AI581,2)*CX581,2)</f>
        <v>13.56</v>
      </c>
      <c r="DG581">
        <f t="shared" si="178"/>
        <v>0</v>
      </c>
      <c r="DH581">
        <f t="shared" si="177"/>
        <v>0</v>
      </c>
      <c r="DI581">
        <f t="shared" si="172"/>
        <v>0</v>
      </c>
      <c r="DJ581">
        <f>DF581</f>
        <v>13.56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ROW(Source!A842)</f>
        <v>842</v>
      </c>
      <c r="B582">
        <v>56661436</v>
      </c>
      <c r="C582">
        <v>56664089</v>
      </c>
      <c r="D582">
        <v>54737318</v>
      </c>
      <c r="E582">
        <v>1</v>
      </c>
      <c r="F582">
        <v>1</v>
      </c>
      <c r="G582">
        <v>1081</v>
      </c>
      <c r="H582">
        <v>3</v>
      </c>
      <c r="I582" t="s">
        <v>1269</v>
      </c>
      <c r="J582" t="s">
        <v>1271</v>
      </c>
      <c r="K582" t="s">
        <v>1270</v>
      </c>
      <c r="L582">
        <v>1348</v>
      </c>
      <c r="N582">
        <v>1009</v>
      </c>
      <c r="O582" t="s">
        <v>547</v>
      </c>
      <c r="P582" t="s">
        <v>547</v>
      </c>
      <c r="Q582">
        <v>1000</v>
      </c>
      <c r="W582">
        <v>0</v>
      </c>
      <c r="X582">
        <v>-268464753</v>
      </c>
      <c r="Y582">
        <f>(((AT582*1)*1)*1)</f>
        <v>1.2E-2</v>
      </c>
      <c r="AA582">
        <v>121682.99</v>
      </c>
      <c r="AB582">
        <v>0</v>
      </c>
      <c r="AC582">
        <v>0</v>
      </c>
      <c r="AD582">
        <v>0</v>
      </c>
      <c r="AE582">
        <v>17868.28</v>
      </c>
      <c r="AF582">
        <v>0</v>
      </c>
      <c r="AG582">
        <v>0</v>
      </c>
      <c r="AH582">
        <v>0</v>
      </c>
      <c r="AI582">
        <v>6.81</v>
      </c>
      <c r="AJ582">
        <v>1</v>
      </c>
      <c r="AK582">
        <v>1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1.2E-2</v>
      </c>
      <c r="AU582" t="s">
        <v>105</v>
      </c>
      <c r="AV582">
        <v>0</v>
      </c>
      <c r="AW582">
        <v>2</v>
      </c>
      <c r="AX582">
        <v>56664109</v>
      </c>
      <c r="AY582">
        <v>1</v>
      </c>
      <c r="AZ582">
        <v>0</v>
      </c>
      <c r="BA582">
        <v>786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ROUND(Y582*Source!I842,9)</f>
        <v>2.3999999999999998E-3</v>
      </c>
      <c r="CY582">
        <f>AA582</f>
        <v>121682.99</v>
      </c>
      <c r="CZ582">
        <f>AE582</f>
        <v>17868.28</v>
      </c>
      <c r="DA582">
        <f>AI582</f>
        <v>6.81</v>
      </c>
      <c r="DB582">
        <f>ROUND((((ROUND(AT582*CZ582,2)*1)*1)*1),6)</f>
        <v>214.42</v>
      </c>
      <c r="DC582">
        <f>ROUND((((ROUND(AT582*AG582,2)*1)*1)*1),6)</f>
        <v>0</v>
      </c>
      <c r="DD582" t="s">
        <v>3</v>
      </c>
      <c r="DE582" t="s">
        <v>3</v>
      </c>
      <c r="DF582">
        <f>ROUND(ROUND(AE582*AI582,2)*CX582,2)</f>
        <v>292.04000000000002</v>
      </c>
      <c r="DG582">
        <f t="shared" si="178"/>
        <v>0</v>
      </c>
      <c r="DH582">
        <f t="shared" si="177"/>
        <v>0</v>
      </c>
      <c r="DI582">
        <f t="shared" si="172"/>
        <v>0</v>
      </c>
      <c r="DJ582">
        <f>DF582</f>
        <v>292.04000000000002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">
      <c r="A583">
        <f>ROW(Source!A845)</f>
        <v>845</v>
      </c>
      <c r="B583">
        <v>56661434</v>
      </c>
      <c r="C583">
        <v>56664117</v>
      </c>
      <c r="D583">
        <v>54702434</v>
      </c>
      <c r="E583">
        <v>1081</v>
      </c>
      <c r="F583">
        <v>1</v>
      </c>
      <c r="G583">
        <v>1081</v>
      </c>
      <c r="H583">
        <v>1</v>
      </c>
      <c r="I583" t="s">
        <v>1317</v>
      </c>
      <c r="J583" t="s">
        <v>3</v>
      </c>
      <c r="K583" t="s">
        <v>1318</v>
      </c>
      <c r="L583">
        <v>1191</v>
      </c>
      <c r="N583">
        <v>1013</v>
      </c>
      <c r="O583" t="s">
        <v>1319</v>
      </c>
      <c r="P583" t="s">
        <v>1319</v>
      </c>
      <c r="Q583">
        <v>1</v>
      </c>
      <c r="W583">
        <v>0</v>
      </c>
      <c r="X583">
        <v>476480486</v>
      </c>
      <c r="Y583">
        <f>(((AT583*1.2)*1.15)*1.05)</f>
        <v>162.28800000000001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-2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112</v>
      </c>
      <c r="AU583" t="s">
        <v>33</v>
      </c>
      <c r="AV583">
        <v>1</v>
      </c>
      <c r="AW583">
        <v>2</v>
      </c>
      <c r="AX583">
        <v>56664128</v>
      </c>
      <c r="AY583">
        <v>1</v>
      </c>
      <c r="AZ583">
        <v>0</v>
      </c>
      <c r="BA583">
        <v>793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U583">
        <f>ROUND(AT583*Source!I845*AH583*AL583,2)</f>
        <v>0</v>
      </c>
      <c r="CV583">
        <f>ROUND(Y583*Source!I845,9)</f>
        <v>25.966080000000002</v>
      </c>
      <c r="CW583">
        <v>0</v>
      </c>
      <c r="CX583">
        <f>ROUND(Y583*Source!I845,9)</f>
        <v>25.966080000000002</v>
      </c>
      <c r="CY583">
        <f>AD583</f>
        <v>0</v>
      </c>
      <c r="CZ583">
        <f>AH583</f>
        <v>0</v>
      </c>
      <c r="DA583">
        <f>AL583</f>
        <v>1</v>
      </c>
      <c r="DB583">
        <f>ROUND((((ROUND(AT583*CZ583,2)*1.2)*1.15)*1.05),6)</f>
        <v>0</v>
      </c>
      <c r="DC583">
        <f>ROUND((((ROUND(AT583*AG583,2)*1.2)*1.15)*1.05),6)</f>
        <v>0</v>
      </c>
      <c r="DD583" t="s">
        <v>3</v>
      </c>
      <c r="DE583" t="s">
        <v>3</v>
      </c>
      <c r="DF583">
        <f t="shared" ref="DF583:DF598" si="179">ROUND(ROUND(AE583,2)*CX583,2)</f>
        <v>0</v>
      </c>
      <c r="DG583">
        <f t="shared" si="178"/>
        <v>0</v>
      </c>
      <c r="DH583">
        <f t="shared" si="177"/>
        <v>0</v>
      </c>
      <c r="DI583">
        <f t="shared" si="172"/>
        <v>0</v>
      </c>
      <c r="DJ583">
        <f>DI583</f>
        <v>0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ROW(Source!A845)</f>
        <v>845</v>
      </c>
      <c r="B584">
        <v>56661434</v>
      </c>
      <c r="C584">
        <v>56664117</v>
      </c>
      <c r="D584">
        <v>54767936</v>
      </c>
      <c r="E584">
        <v>1</v>
      </c>
      <c r="F584">
        <v>1</v>
      </c>
      <c r="G584">
        <v>1081</v>
      </c>
      <c r="H584">
        <v>2</v>
      </c>
      <c r="I584" t="s">
        <v>1433</v>
      </c>
      <c r="J584" t="s">
        <v>1434</v>
      </c>
      <c r="K584" t="s">
        <v>1435</v>
      </c>
      <c r="L584">
        <v>1368</v>
      </c>
      <c r="N584">
        <v>1011</v>
      </c>
      <c r="O584" t="s">
        <v>1323</v>
      </c>
      <c r="P584" t="s">
        <v>1323</v>
      </c>
      <c r="Q584">
        <v>1</v>
      </c>
      <c r="W584">
        <v>0</v>
      </c>
      <c r="X584">
        <v>-1900514421</v>
      </c>
      <c r="Y584">
        <f>(((AT584*1.2)*1.25)*1.05)</f>
        <v>24.239250000000002</v>
      </c>
      <c r="AA584">
        <v>0</v>
      </c>
      <c r="AB584">
        <v>36.79</v>
      </c>
      <c r="AC584">
        <v>13.47</v>
      </c>
      <c r="AD584">
        <v>0</v>
      </c>
      <c r="AE584">
        <v>0</v>
      </c>
      <c r="AF584">
        <v>34.479999999999997</v>
      </c>
      <c r="AG584">
        <v>12.62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-2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15.39</v>
      </c>
      <c r="AU584" t="s">
        <v>32</v>
      </c>
      <c r="AV584">
        <v>0</v>
      </c>
      <c r="AW584">
        <v>2</v>
      </c>
      <c r="AX584">
        <v>56664129</v>
      </c>
      <c r="AY584">
        <v>1</v>
      </c>
      <c r="AZ584">
        <v>0</v>
      </c>
      <c r="BA584">
        <v>794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f>ROUND(Y584*Source!I845*DO584,9)</f>
        <v>48.943893600000003</v>
      </c>
      <c r="CX584">
        <f>ROUND(Y584*Source!I845,9)</f>
        <v>3.8782800000000002</v>
      </c>
      <c r="CY584">
        <f>AB584</f>
        <v>36.79</v>
      </c>
      <c r="CZ584">
        <f>AF584</f>
        <v>34.479999999999997</v>
      </c>
      <c r="DA584">
        <f>AJ584</f>
        <v>1</v>
      </c>
      <c r="DB584">
        <f>ROUND((((ROUND(AT584*CZ584,2)*1.2)*1.25)*1.05),6)</f>
        <v>835.77374999999995</v>
      </c>
      <c r="DC584">
        <f>ROUND((((ROUND(AT584*AG584,2)*1.2)*1.25)*1.05),6)</f>
        <v>305.8965</v>
      </c>
      <c r="DD584" t="s">
        <v>3</v>
      </c>
      <c r="DE584" t="s">
        <v>3</v>
      </c>
      <c r="DF584">
        <f t="shared" si="179"/>
        <v>0</v>
      </c>
      <c r="DG584">
        <f t="shared" si="178"/>
        <v>133.72</v>
      </c>
      <c r="DH584">
        <f t="shared" si="177"/>
        <v>48.94</v>
      </c>
      <c r="DI584">
        <f t="shared" si="172"/>
        <v>0</v>
      </c>
      <c r="DJ584">
        <f>DG584</f>
        <v>133.72</v>
      </c>
      <c r="DK584">
        <v>0</v>
      </c>
      <c r="DL584" t="s">
        <v>1327</v>
      </c>
      <c r="DM584">
        <v>0</v>
      </c>
      <c r="DN584" t="s">
        <v>1319</v>
      </c>
      <c r="DO584">
        <v>12.62</v>
      </c>
    </row>
    <row r="585" spans="1:119" x14ac:dyDescent="0.2">
      <c r="A585">
        <f>ROW(Source!A845)</f>
        <v>845</v>
      </c>
      <c r="B585">
        <v>56661434</v>
      </c>
      <c r="C585">
        <v>56664117</v>
      </c>
      <c r="D585">
        <v>54768040</v>
      </c>
      <c r="E585">
        <v>1</v>
      </c>
      <c r="F585">
        <v>1</v>
      </c>
      <c r="G585">
        <v>1081</v>
      </c>
      <c r="H585">
        <v>2</v>
      </c>
      <c r="I585" t="s">
        <v>1320</v>
      </c>
      <c r="J585" t="s">
        <v>1321</v>
      </c>
      <c r="K585" t="s">
        <v>1322</v>
      </c>
      <c r="L585">
        <v>1368</v>
      </c>
      <c r="N585">
        <v>1011</v>
      </c>
      <c r="O585" t="s">
        <v>1323</v>
      </c>
      <c r="P585" t="s">
        <v>1323</v>
      </c>
      <c r="Q585">
        <v>1</v>
      </c>
      <c r="W585">
        <v>0</v>
      </c>
      <c r="X585">
        <v>1498588441</v>
      </c>
      <c r="Y585">
        <f>(((AT585*1.2)*1.25)*1.05)</f>
        <v>2.8507500000000006</v>
      </c>
      <c r="AA585">
        <v>0</v>
      </c>
      <c r="AB585">
        <v>7.59</v>
      </c>
      <c r="AC585">
        <v>0</v>
      </c>
      <c r="AD585">
        <v>0</v>
      </c>
      <c r="AE585">
        <v>0</v>
      </c>
      <c r="AF585">
        <v>7.11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-2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1.81</v>
      </c>
      <c r="AU585" t="s">
        <v>32</v>
      </c>
      <c r="AV585">
        <v>0</v>
      </c>
      <c r="AW585">
        <v>2</v>
      </c>
      <c r="AX585">
        <v>56664130</v>
      </c>
      <c r="AY585">
        <v>1</v>
      </c>
      <c r="AZ585">
        <v>0</v>
      </c>
      <c r="BA585">
        <v>795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f>ROUND(Y585*Source!I845*DO585,9)</f>
        <v>0</v>
      </c>
      <c r="CX585">
        <f>ROUND(Y585*Source!I845,9)</f>
        <v>0.45612000000000003</v>
      </c>
      <c r="CY585">
        <f>AB585</f>
        <v>7.59</v>
      </c>
      <c r="CZ585">
        <f>AF585</f>
        <v>7.11</v>
      </c>
      <c r="DA585">
        <f>AJ585</f>
        <v>1</v>
      </c>
      <c r="DB585">
        <f>ROUND((((ROUND(AT585*CZ585,2)*1.2)*1.25)*1.05),6)</f>
        <v>20.270250000000001</v>
      </c>
      <c r="DC585">
        <f>ROUND((((ROUND(AT585*AG585,2)*1.2)*1.25)*1.05),6)</f>
        <v>0</v>
      </c>
      <c r="DD585" t="s">
        <v>3</v>
      </c>
      <c r="DE585" t="s">
        <v>3</v>
      </c>
      <c r="DF585">
        <f t="shared" si="179"/>
        <v>0</v>
      </c>
      <c r="DG585">
        <f t="shared" si="178"/>
        <v>3.24</v>
      </c>
      <c r="DH585">
        <f t="shared" si="177"/>
        <v>0</v>
      </c>
      <c r="DI585">
        <f t="shared" si="172"/>
        <v>0</v>
      </c>
      <c r="DJ585">
        <f>DG585</f>
        <v>3.24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ROW(Source!A845)</f>
        <v>845</v>
      </c>
      <c r="B586">
        <v>56661434</v>
      </c>
      <c r="C586">
        <v>56664117</v>
      </c>
      <c r="D586">
        <v>54768339</v>
      </c>
      <c r="E586">
        <v>1</v>
      </c>
      <c r="F586">
        <v>1</v>
      </c>
      <c r="G586">
        <v>1081</v>
      </c>
      <c r="H586">
        <v>2</v>
      </c>
      <c r="I586" t="s">
        <v>1324</v>
      </c>
      <c r="J586" t="s">
        <v>1325</v>
      </c>
      <c r="K586" t="s">
        <v>1326</v>
      </c>
      <c r="L586">
        <v>1368</v>
      </c>
      <c r="N586">
        <v>1011</v>
      </c>
      <c r="O586" t="s">
        <v>1323</v>
      </c>
      <c r="P586" t="s">
        <v>1323</v>
      </c>
      <c r="Q586">
        <v>1</v>
      </c>
      <c r="W586">
        <v>0</v>
      </c>
      <c r="X586">
        <v>874612079</v>
      </c>
      <c r="Y586">
        <f>(((AT586*1.2)*1.25)*1.05)</f>
        <v>0.97649999999999992</v>
      </c>
      <c r="AA586">
        <v>0</v>
      </c>
      <c r="AB586">
        <v>88.67</v>
      </c>
      <c r="AC586">
        <v>13.47</v>
      </c>
      <c r="AD586">
        <v>0</v>
      </c>
      <c r="AE586">
        <v>0</v>
      </c>
      <c r="AF586">
        <v>83.1</v>
      </c>
      <c r="AG586">
        <v>12.62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-2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0.62</v>
      </c>
      <c r="AU586" t="s">
        <v>32</v>
      </c>
      <c r="AV586">
        <v>0</v>
      </c>
      <c r="AW586">
        <v>2</v>
      </c>
      <c r="AX586">
        <v>56664131</v>
      </c>
      <c r="AY586">
        <v>1</v>
      </c>
      <c r="AZ586">
        <v>0</v>
      </c>
      <c r="BA586">
        <v>796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f>ROUND(Y586*Source!I845*DO586,9)</f>
        <v>1.9717488000000001</v>
      </c>
      <c r="CX586">
        <f>ROUND(Y586*Source!I845,9)</f>
        <v>0.15623999999999999</v>
      </c>
      <c r="CY586">
        <f>AB586</f>
        <v>88.67</v>
      </c>
      <c r="CZ586">
        <f>AF586</f>
        <v>83.1</v>
      </c>
      <c r="DA586">
        <f>AJ586</f>
        <v>1</v>
      </c>
      <c r="DB586">
        <f>ROUND((((ROUND(AT586*CZ586,2)*1.2)*1.25)*1.05),6)</f>
        <v>81.144000000000005</v>
      </c>
      <c r="DC586">
        <f>ROUND((((ROUND(AT586*AG586,2)*1.2)*1.25)*1.05),6)</f>
        <v>12.3165</v>
      </c>
      <c r="DD586" t="s">
        <v>3</v>
      </c>
      <c r="DE586" t="s">
        <v>3</v>
      </c>
      <c r="DF586">
        <f t="shared" si="179"/>
        <v>0</v>
      </c>
      <c r="DG586">
        <f t="shared" si="178"/>
        <v>12.98</v>
      </c>
      <c r="DH586">
        <f t="shared" si="177"/>
        <v>1.97</v>
      </c>
      <c r="DI586">
        <f t="shared" si="172"/>
        <v>0</v>
      </c>
      <c r="DJ586">
        <f>DG586</f>
        <v>12.98</v>
      </c>
      <c r="DK586">
        <v>0</v>
      </c>
      <c r="DL586" t="s">
        <v>1327</v>
      </c>
      <c r="DM586">
        <v>0</v>
      </c>
      <c r="DN586" t="s">
        <v>1319</v>
      </c>
      <c r="DO586">
        <v>12.62</v>
      </c>
    </row>
    <row r="587" spans="1:119" x14ac:dyDescent="0.2">
      <c r="A587">
        <f>ROW(Source!A845)</f>
        <v>845</v>
      </c>
      <c r="B587">
        <v>56661434</v>
      </c>
      <c r="C587">
        <v>56664117</v>
      </c>
      <c r="D587">
        <v>54767573</v>
      </c>
      <c r="E587">
        <v>1</v>
      </c>
      <c r="F587">
        <v>1</v>
      </c>
      <c r="G587">
        <v>1081</v>
      </c>
      <c r="H587">
        <v>2</v>
      </c>
      <c r="I587" t="s">
        <v>1328</v>
      </c>
      <c r="J587" t="s">
        <v>1329</v>
      </c>
      <c r="K587" t="s">
        <v>1330</v>
      </c>
      <c r="L587">
        <v>1368</v>
      </c>
      <c r="N587">
        <v>1011</v>
      </c>
      <c r="O587" t="s">
        <v>1323</v>
      </c>
      <c r="P587" t="s">
        <v>1323</v>
      </c>
      <c r="Q587">
        <v>1</v>
      </c>
      <c r="W587">
        <v>0</v>
      </c>
      <c r="X587">
        <v>-44940208</v>
      </c>
      <c r="Y587">
        <f>(((AT587*1.2)*1.25)*1.05)</f>
        <v>0.64574999999999994</v>
      </c>
      <c r="AA587">
        <v>0</v>
      </c>
      <c r="AB587">
        <v>191.17</v>
      </c>
      <c r="AC587">
        <v>18.059999999999999</v>
      </c>
      <c r="AD587">
        <v>0</v>
      </c>
      <c r="AE587">
        <v>0</v>
      </c>
      <c r="AF587">
        <v>179.17</v>
      </c>
      <c r="AG587">
        <v>16.93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0.41</v>
      </c>
      <c r="AU587" t="s">
        <v>32</v>
      </c>
      <c r="AV587">
        <v>0</v>
      </c>
      <c r="AW587">
        <v>2</v>
      </c>
      <c r="AX587">
        <v>56664132</v>
      </c>
      <c r="AY587">
        <v>1</v>
      </c>
      <c r="AZ587">
        <v>0</v>
      </c>
      <c r="BA587">
        <v>797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f>ROUND(Y587*Source!I845*DO587,9)</f>
        <v>1.7492076000000001</v>
      </c>
      <c r="CX587">
        <f>ROUND(Y587*Source!I845,9)</f>
        <v>0.10332</v>
      </c>
      <c r="CY587">
        <f>AB587</f>
        <v>191.17</v>
      </c>
      <c r="CZ587">
        <f>AF587</f>
        <v>179.17</v>
      </c>
      <c r="DA587">
        <f>AJ587</f>
        <v>1</v>
      </c>
      <c r="DB587">
        <f>ROUND((((ROUND(AT587*CZ587,2)*1.2)*1.25)*1.05),6)</f>
        <v>115.6995</v>
      </c>
      <c r="DC587">
        <f>ROUND((((ROUND(AT587*AG587,2)*1.2)*1.25)*1.05),6)</f>
        <v>10.9305</v>
      </c>
      <c r="DD587" t="s">
        <v>3</v>
      </c>
      <c r="DE587" t="s">
        <v>3</v>
      </c>
      <c r="DF587">
        <f t="shared" si="179"/>
        <v>0</v>
      </c>
      <c r="DG587">
        <f t="shared" si="178"/>
        <v>18.510000000000002</v>
      </c>
      <c r="DH587">
        <f t="shared" si="177"/>
        <v>1.75</v>
      </c>
      <c r="DI587">
        <f t="shared" si="172"/>
        <v>0</v>
      </c>
      <c r="DJ587">
        <f>DG587</f>
        <v>18.510000000000002</v>
      </c>
      <c r="DK587">
        <v>0</v>
      </c>
      <c r="DL587" t="s">
        <v>1327</v>
      </c>
      <c r="DM587">
        <v>0</v>
      </c>
      <c r="DN587" t="s">
        <v>1319</v>
      </c>
      <c r="DO587">
        <v>16.93</v>
      </c>
    </row>
    <row r="588" spans="1:119" x14ac:dyDescent="0.2">
      <c r="A588">
        <f>ROW(Source!A845)</f>
        <v>845</v>
      </c>
      <c r="B588">
        <v>56661434</v>
      </c>
      <c r="C588">
        <v>56664117</v>
      </c>
      <c r="D588">
        <v>54767657</v>
      </c>
      <c r="E588">
        <v>1</v>
      </c>
      <c r="F588">
        <v>1</v>
      </c>
      <c r="G588">
        <v>1081</v>
      </c>
      <c r="H588">
        <v>2</v>
      </c>
      <c r="I588" t="s">
        <v>1402</v>
      </c>
      <c r="J588" t="s">
        <v>1403</v>
      </c>
      <c r="K588" t="s">
        <v>1404</v>
      </c>
      <c r="L588">
        <v>1368</v>
      </c>
      <c r="N588">
        <v>1011</v>
      </c>
      <c r="O588" t="s">
        <v>1323</v>
      </c>
      <c r="P588" t="s">
        <v>1323</v>
      </c>
      <c r="Q588">
        <v>1</v>
      </c>
      <c r="W588">
        <v>0</v>
      </c>
      <c r="X588">
        <v>-1755828087</v>
      </c>
      <c r="Y588">
        <f>(((AT588*1.2)*1.25)*1.05)</f>
        <v>1.1655000000000002</v>
      </c>
      <c r="AA588">
        <v>0</v>
      </c>
      <c r="AB588">
        <v>3.39</v>
      </c>
      <c r="AC588">
        <v>0</v>
      </c>
      <c r="AD588">
        <v>0</v>
      </c>
      <c r="AE588">
        <v>0</v>
      </c>
      <c r="AF588">
        <v>3.18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-2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0.74</v>
      </c>
      <c r="AU588" t="s">
        <v>32</v>
      </c>
      <c r="AV588">
        <v>0</v>
      </c>
      <c r="AW588">
        <v>2</v>
      </c>
      <c r="AX588">
        <v>56664133</v>
      </c>
      <c r="AY588">
        <v>1</v>
      </c>
      <c r="AZ588">
        <v>0</v>
      </c>
      <c r="BA588">
        <v>798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f>ROUND(Y588*Source!I845*DO588,9)</f>
        <v>0</v>
      </c>
      <c r="CX588">
        <f>ROUND(Y588*Source!I845,9)</f>
        <v>0.18648000000000001</v>
      </c>
      <c r="CY588">
        <f>AB588</f>
        <v>3.39</v>
      </c>
      <c r="CZ588">
        <f>AF588</f>
        <v>3.18</v>
      </c>
      <c r="DA588">
        <f>AJ588</f>
        <v>1</v>
      </c>
      <c r="DB588">
        <f>ROUND((((ROUND(AT588*CZ588,2)*1.2)*1.25)*1.05),6)</f>
        <v>3.7012499999999999</v>
      </c>
      <c r="DC588">
        <f>ROUND((((ROUND(AT588*AG588,2)*1.2)*1.25)*1.05),6)</f>
        <v>0</v>
      </c>
      <c r="DD588" t="s">
        <v>3</v>
      </c>
      <c r="DE588" t="s">
        <v>3</v>
      </c>
      <c r="DF588">
        <f t="shared" si="179"/>
        <v>0</v>
      </c>
      <c r="DG588">
        <f t="shared" si="178"/>
        <v>0.59</v>
      </c>
      <c r="DH588">
        <f t="shared" si="177"/>
        <v>0</v>
      </c>
      <c r="DI588">
        <f t="shared" si="172"/>
        <v>0</v>
      </c>
      <c r="DJ588">
        <f>DG588</f>
        <v>0.59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ROW(Source!A845)</f>
        <v>845</v>
      </c>
      <c r="B589">
        <v>56661434</v>
      </c>
      <c r="C589">
        <v>56664117</v>
      </c>
      <c r="D589">
        <v>54737969</v>
      </c>
      <c r="E589">
        <v>1</v>
      </c>
      <c r="F589">
        <v>1</v>
      </c>
      <c r="G589">
        <v>1081</v>
      </c>
      <c r="H589">
        <v>3</v>
      </c>
      <c r="I589" t="s">
        <v>1331</v>
      </c>
      <c r="J589" t="s">
        <v>1332</v>
      </c>
      <c r="K589" t="s">
        <v>1333</v>
      </c>
      <c r="L589">
        <v>1348</v>
      </c>
      <c r="N589">
        <v>1009</v>
      </c>
      <c r="O589" t="s">
        <v>547</v>
      </c>
      <c r="P589" t="s">
        <v>547</v>
      </c>
      <c r="Q589">
        <v>1000</v>
      </c>
      <c r="W589">
        <v>0</v>
      </c>
      <c r="X589">
        <v>-287838193</v>
      </c>
      <c r="Y589">
        <f>(((AT589*1)*1)*1)</f>
        <v>2.1600000000000001E-2</v>
      </c>
      <c r="AA589">
        <v>23114.43</v>
      </c>
      <c r="AB589">
        <v>0</v>
      </c>
      <c r="AC589">
        <v>0</v>
      </c>
      <c r="AD589">
        <v>0</v>
      </c>
      <c r="AE589">
        <v>23114.43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2.1600000000000001E-2</v>
      </c>
      <c r="AU589" t="s">
        <v>105</v>
      </c>
      <c r="AV589">
        <v>0</v>
      </c>
      <c r="AW589">
        <v>2</v>
      </c>
      <c r="AX589">
        <v>56664134</v>
      </c>
      <c r="AY589">
        <v>1</v>
      </c>
      <c r="AZ589">
        <v>0</v>
      </c>
      <c r="BA589">
        <v>799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ROUND(Y589*Source!I845,9)</f>
        <v>3.4559999999999999E-3</v>
      </c>
      <c r="CY589">
        <f>AA589</f>
        <v>23114.43</v>
      </c>
      <c r="CZ589">
        <f>AE589</f>
        <v>23114.43</v>
      </c>
      <c r="DA589">
        <f>AI589</f>
        <v>1</v>
      </c>
      <c r="DB589">
        <f>ROUND((((ROUND(AT589*CZ589,2)*1)*1)*1),6)</f>
        <v>499.27</v>
      </c>
      <c r="DC589">
        <f>ROUND((((ROUND(AT589*AG589,2)*1)*1)*1),6)</f>
        <v>0</v>
      </c>
      <c r="DD589" t="s">
        <v>3</v>
      </c>
      <c r="DE589" t="s">
        <v>3</v>
      </c>
      <c r="DF589">
        <f t="shared" si="179"/>
        <v>79.88</v>
      </c>
      <c r="DG589">
        <f t="shared" si="178"/>
        <v>0</v>
      </c>
      <c r="DH589">
        <f t="shared" si="177"/>
        <v>0</v>
      </c>
      <c r="DI589">
        <f t="shared" si="172"/>
        <v>0</v>
      </c>
      <c r="DJ589">
        <f>DF589</f>
        <v>79.88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ROW(Source!A845)</f>
        <v>845</v>
      </c>
      <c r="B590">
        <v>56661434</v>
      </c>
      <c r="C590">
        <v>56664117</v>
      </c>
      <c r="D590">
        <v>54738507</v>
      </c>
      <c r="E590">
        <v>1</v>
      </c>
      <c r="F590">
        <v>1</v>
      </c>
      <c r="G590">
        <v>1081</v>
      </c>
      <c r="H590">
        <v>3</v>
      </c>
      <c r="I590" t="s">
        <v>1436</v>
      </c>
      <c r="J590" t="s">
        <v>1437</v>
      </c>
      <c r="K590" t="s">
        <v>1438</v>
      </c>
      <c r="L590">
        <v>1348</v>
      </c>
      <c r="N590">
        <v>1009</v>
      </c>
      <c r="O590" t="s">
        <v>547</v>
      </c>
      <c r="P590" t="s">
        <v>547</v>
      </c>
      <c r="Q590">
        <v>1000</v>
      </c>
      <c r="W590">
        <v>0</v>
      </c>
      <c r="X590">
        <v>1853127572</v>
      </c>
      <c r="Y590">
        <f>(((AT590*1)*1)*1)</f>
        <v>3.2000000000000003E-4</v>
      </c>
      <c r="AA590">
        <v>19114.98</v>
      </c>
      <c r="AB590">
        <v>0</v>
      </c>
      <c r="AC590">
        <v>0</v>
      </c>
      <c r="AD590">
        <v>0</v>
      </c>
      <c r="AE590">
        <v>19114.98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3.2000000000000003E-4</v>
      </c>
      <c r="AU590" t="s">
        <v>105</v>
      </c>
      <c r="AV590">
        <v>0</v>
      </c>
      <c r="AW590">
        <v>2</v>
      </c>
      <c r="AX590">
        <v>56664135</v>
      </c>
      <c r="AY590">
        <v>1</v>
      </c>
      <c r="AZ590">
        <v>0</v>
      </c>
      <c r="BA590">
        <v>800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ROUND(Y590*Source!I845,9)</f>
        <v>5.1199999999999998E-5</v>
      </c>
      <c r="CY590">
        <f>AA590</f>
        <v>19114.98</v>
      </c>
      <c r="CZ590">
        <f>AE590</f>
        <v>19114.98</v>
      </c>
      <c r="DA590">
        <f>AI590</f>
        <v>1</v>
      </c>
      <c r="DB590">
        <f>ROUND((((ROUND(AT590*CZ590,2)*1)*1)*1),6)</f>
        <v>6.12</v>
      </c>
      <c r="DC590">
        <f>ROUND((((ROUND(AT590*AG590,2)*1)*1)*1),6)</f>
        <v>0</v>
      </c>
      <c r="DD590" t="s">
        <v>3</v>
      </c>
      <c r="DE590" t="s">
        <v>3</v>
      </c>
      <c r="DF590">
        <f t="shared" si="179"/>
        <v>0.98</v>
      </c>
      <c r="DG590">
        <f t="shared" si="178"/>
        <v>0</v>
      </c>
      <c r="DH590">
        <f t="shared" si="177"/>
        <v>0</v>
      </c>
      <c r="DI590">
        <f t="shared" si="172"/>
        <v>0</v>
      </c>
      <c r="DJ590">
        <f>DF590</f>
        <v>0.98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ROW(Source!A845)</f>
        <v>845</v>
      </c>
      <c r="B591">
        <v>56661434</v>
      </c>
      <c r="C591">
        <v>56664117</v>
      </c>
      <c r="D591">
        <v>54738510</v>
      </c>
      <c r="E591">
        <v>1</v>
      </c>
      <c r="F591">
        <v>1</v>
      </c>
      <c r="G591">
        <v>1081</v>
      </c>
      <c r="H591">
        <v>3</v>
      </c>
      <c r="I591" t="s">
        <v>1337</v>
      </c>
      <c r="J591" t="s">
        <v>1338</v>
      </c>
      <c r="K591" t="s">
        <v>1339</v>
      </c>
      <c r="L591">
        <v>1348</v>
      </c>
      <c r="N591">
        <v>1009</v>
      </c>
      <c r="O591" t="s">
        <v>547</v>
      </c>
      <c r="P591" t="s">
        <v>547</v>
      </c>
      <c r="Q591">
        <v>1000</v>
      </c>
      <c r="W591">
        <v>0</v>
      </c>
      <c r="X591">
        <v>277309194</v>
      </c>
      <c r="Y591">
        <f>(((AT591*1)*1)*1)</f>
        <v>8.0000000000000004E-4</v>
      </c>
      <c r="AA591">
        <v>8590.86</v>
      </c>
      <c r="AB591">
        <v>0</v>
      </c>
      <c r="AC591">
        <v>0</v>
      </c>
      <c r="AD591">
        <v>0</v>
      </c>
      <c r="AE591">
        <v>8590.86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8.0000000000000004E-4</v>
      </c>
      <c r="AU591" t="s">
        <v>105</v>
      </c>
      <c r="AV591">
        <v>0</v>
      </c>
      <c r="AW591">
        <v>2</v>
      </c>
      <c r="AX591">
        <v>56664136</v>
      </c>
      <c r="AY591">
        <v>1</v>
      </c>
      <c r="AZ591">
        <v>0</v>
      </c>
      <c r="BA591">
        <v>801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ROUND(Y591*Source!I845,9)</f>
        <v>1.2799999999999999E-4</v>
      </c>
      <c r="CY591">
        <f>AA591</f>
        <v>8590.86</v>
      </c>
      <c r="CZ591">
        <f>AE591</f>
        <v>8590.86</v>
      </c>
      <c r="DA591">
        <f>AI591</f>
        <v>1</v>
      </c>
      <c r="DB591">
        <f>ROUND((((ROUND(AT591*CZ591,2)*1)*1)*1),6)</f>
        <v>6.87</v>
      </c>
      <c r="DC591">
        <f>ROUND((((ROUND(AT591*AG591,2)*1)*1)*1),6)</f>
        <v>0</v>
      </c>
      <c r="DD591" t="s">
        <v>3</v>
      </c>
      <c r="DE591" t="s">
        <v>3</v>
      </c>
      <c r="DF591">
        <f t="shared" si="179"/>
        <v>1.1000000000000001</v>
      </c>
      <c r="DG591">
        <f t="shared" si="178"/>
        <v>0</v>
      </c>
      <c r="DH591">
        <f t="shared" si="177"/>
        <v>0</v>
      </c>
      <c r="DI591">
        <f t="shared" si="172"/>
        <v>0</v>
      </c>
      <c r="DJ591">
        <f>DF591</f>
        <v>1.1000000000000001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ROW(Source!A845)</f>
        <v>845</v>
      </c>
      <c r="B592">
        <v>56661434</v>
      </c>
      <c r="C592">
        <v>56664117</v>
      </c>
      <c r="D592">
        <v>54737318</v>
      </c>
      <c r="E592">
        <v>1</v>
      </c>
      <c r="F592">
        <v>1</v>
      </c>
      <c r="G592">
        <v>1081</v>
      </c>
      <c r="H592">
        <v>3</v>
      </c>
      <c r="I592" t="s">
        <v>1269</v>
      </c>
      <c r="J592" t="s">
        <v>1271</v>
      </c>
      <c r="K592" t="s">
        <v>1270</v>
      </c>
      <c r="L592">
        <v>1348</v>
      </c>
      <c r="N592">
        <v>1009</v>
      </c>
      <c r="O592" t="s">
        <v>547</v>
      </c>
      <c r="P592" t="s">
        <v>547</v>
      </c>
      <c r="Q592">
        <v>1000</v>
      </c>
      <c r="W592">
        <v>0</v>
      </c>
      <c r="X592">
        <v>-268464753</v>
      </c>
      <c r="Y592">
        <f>(((AT592*1)*1)*1)</f>
        <v>1.2999999999999999E-2</v>
      </c>
      <c r="AA592">
        <v>17868.28</v>
      </c>
      <c r="AB592">
        <v>0</v>
      </c>
      <c r="AC592">
        <v>0</v>
      </c>
      <c r="AD592">
        <v>0</v>
      </c>
      <c r="AE592">
        <v>17868.28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1.2999999999999999E-2</v>
      </c>
      <c r="AU592" t="s">
        <v>105</v>
      </c>
      <c r="AV592">
        <v>0</v>
      </c>
      <c r="AW592">
        <v>2</v>
      </c>
      <c r="AX592">
        <v>56664137</v>
      </c>
      <c r="AY592">
        <v>1</v>
      </c>
      <c r="AZ592">
        <v>0</v>
      </c>
      <c r="BA592">
        <v>802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ROUND(Y592*Source!I845,9)</f>
        <v>2.0799999999999998E-3</v>
      </c>
      <c r="CY592">
        <f>AA592</f>
        <v>17868.28</v>
      </c>
      <c r="CZ592">
        <f>AE592</f>
        <v>17868.28</v>
      </c>
      <c r="DA592">
        <f>AI592</f>
        <v>1</v>
      </c>
      <c r="DB592">
        <f>ROUND((((ROUND(AT592*CZ592,2)*1)*1)*1),6)</f>
        <v>232.29</v>
      </c>
      <c r="DC592">
        <f>ROUND((((ROUND(AT592*AG592,2)*1)*1)*1),6)</f>
        <v>0</v>
      </c>
      <c r="DD592" t="s">
        <v>3</v>
      </c>
      <c r="DE592" t="s">
        <v>3</v>
      </c>
      <c r="DF592">
        <f t="shared" si="179"/>
        <v>37.17</v>
      </c>
      <c r="DG592">
        <f t="shared" si="178"/>
        <v>0</v>
      </c>
      <c r="DH592">
        <f t="shared" si="177"/>
        <v>0</v>
      </c>
      <c r="DI592">
        <f t="shared" si="172"/>
        <v>0</v>
      </c>
      <c r="DJ592">
        <f>DF592</f>
        <v>37.17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ROW(Source!A846)</f>
        <v>846</v>
      </c>
      <c r="B593">
        <v>56661436</v>
      </c>
      <c r="C593">
        <v>56664117</v>
      </c>
      <c r="D593">
        <v>54702434</v>
      </c>
      <c r="E593">
        <v>1081</v>
      </c>
      <c r="F593">
        <v>1</v>
      </c>
      <c r="G593">
        <v>1081</v>
      </c>
      <c r="H593">
        <v>1</v>
      </c>
      <c r="I593" t="s">
        <v>1317</v>
      </c>
      <c r="J593" t="s">
        <v>3</v>
      </c>
      <c r="K593" t="s">
        <v>1318</v>
      </c>
      <c r="L593">
        <v>1191</v>
      </c>
      <c r="N593">
        <v>1013</v>
      </c>
      <c r="O593" t="s">
        <v>1319</v>
      </c>
      <c r="P593" t="s">
        <v>1319</v>
      </c>
      <c r="Q593">
        <v>1</v>
      </c>
      <c r="W593">
        <v>0</v>
      </c>
      <c r="X593">
        <v>476480486</v>
      </c>
      <c r="Y593">
        <f>(((AT593*1.2)*1.15)*1.05)</f>
        <v>162.28800000000001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5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112</v>
      </c>
      <c r="AU593" t="s">
        <v>33</v>
      </c>
      <c r="AV593">
        <v>1</v>
      </c>
      <c r="AW593">
        <v>2</v>
      </c>
      <c r="AX593">
        <v>56664128</v>
      </c>
      <c r="AY593">
        <v>1</v>
      </c>
      <c r="AZ593">
        <v>0</v>
      </c>
      <c r="BA593">
        <v>809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U593">
        <f>ROUND(AT593*Source!I846*AH593*AL593,2)</f>
        <v>0</v>
      </c>
      <c r="CV593">
        <f>ROUND(Y593*Source!I846,9)</f>
        <v>25.966080000000002</v>
      </c>
      <c r="CW593">
        <v>0</v>
      </c>
      <c r="CX593">
        <f>ROUND(Y593*Source!I846,9)</f>
        <v>25.966080000000002</v>
      </c>
      <c r="CY593">
        <f>AD593</f>
        <v>0</v>
      </c>
      <c r="CZ593">
        <f>AH593</f>
        <v>0</v>
      </c>
      <c r="DA593">
        <f>AL593</f>
        <v>1</v>
      </c>
      <c r="DB593">
        <f>ROUND((((ROUND(AT593*CZ593,2)*1.2)*1.15)*1.05),6)</f>
        <v>0</v>
      </c>
      <c r="DC593">
        <f>ROUND((((ROUND(AT593*AG593,2)*1.2)*1.15)*1.05),6)</f>
        <v>0</v>
      </c>
      <c r="DD593" t="s">
        <v>3</v>
      </c>
      <c r="DE593" t="s">
        <v>3</v>
      </c>
      <c r="DF593">
        <f t="shared" si="179"/>
        <v>0</v>
      </c>
      <c r="DG593">
        <f t="shared" si="178"/>
        <v>0</v>
      </c>
      <c r="DH593">
        <f t="shared" si="177"/>
        <v>0</v>
      </c>
      <c r="DI593">
        <f t="shared" si="172"/>
        <v>0</v>
      </c>
      <c r="DJ593">
        <f>DI593</f>
        <v>0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ROW(Source!A846)</f>
        <v>846</v>
      </c>
      <c r="B594">
        <v>56661436</v>
      </c>
      <c r="C594">
        <v>56664117</v>
      </c>
      <c r="D594">
        <v>54767936</v>
      </c>
      <c r="E594">
        <v>1</v>
      </c>
      <c r="F594">
        <v>1</v>
      </c>
      <c r="G594">
        <v>1081</v>
      </c>
      <c r="H594">
        <v>2</v>
      </c>
      <c r="I594" t="s">
        <v>1433</v>
      </c>
      <c r="J594" t="s">
        <v>1434</v>
      </c>
      <c r="K594" t="s">
        <v>1435</v>
      </c>
      <c r="L594">
        <v>1368</v>
      </c>
      <c r="N594">
        <v>1011</v>
      </c>
      <c r="O594" t="s">
        <v>1323</v>
      </c>
      <c r="P594" t="s">
        <v>1323</v>
      </c>
      <c r="Q594">
        <v>1</v>
      </c>
      <c r="W594">
        <v>0</v>
      </c>
      <c r="X594">
        <v>-1900514421</v>
      </c>
      <c r="Y594">
        <f>(((AT594*1.2)*1.25)*1.05)</f>
        <v>24.239250000000002</v>
      </c>
      <c r="AA594">
        <v>0</v>
      </c>
      <c r="AB594">
        <v>1041.9000000000001</v>
      </c>
      <c r="AC594">
        <v>758.78</v>
      </c>
      <c r="AD594">
        <v>0</v>
      </c>
      <c r="AE594">
        <v>0</v>
      </c>
      <c r="AF594">
        <v>34.479999999999997</v>
      </c>
      <c r="AG594">
        <v>12.62</v>
      </c>
      <c r="AH594">
        <v>0</v>
      </c>
      <c r="AI594">
        <v>1</v>
      </c>
      <c r="AJ594">
        <v>28.32</v>
      </c>
      <c r="AK594">
        <v>56.35</v>
      </c>
      <c r="AL594">
        <v>1</v>
      </c>
      <c r="AM594">
        <v>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15.39</v>
      </c>
      <c r="AU594" t="s">
        <v>32</v>
      </c>
      <c r="AV594">
        <v>0</v>
      </c>
      <c r="AW594">
        <v>2</v>
      </c>
      <c r="AX594">
        <v>56664129</v>
      </c>
      <c r="AY594">
        <v>1</v>
      </c>
      <c r="AZ594">
        <v>0</v>
      </c>
      <c r="BA594">
        <v>810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ROUND(Y594*Source!I846*DO594,9)</f>
        <v>48.943893600000003</v>
      </c>
      <c r="CX594">
        <f>ROUND(Y594*Source!I846,9)</f>
        <v>3.8782800000000002</v>
      </c>
      <c r="CY594">
        <f>AB594</f>
        <v>1041.9000000000001</v>
      </c>
      <c r="CZ594">
        <f>AF594</f>
        <v>34.479999999999997</v>
      </c>
      <c r="DA594">
        <f>AJ594</f>
        <v>28.32</v>
      </c>
      <c r="DB594">
        <f>ROUND((((ROUND(AT594*CZ594,2)*1.2)*1.25)*1.05),6)</f>
        <v>835.77374999999995</v>
      </c>
      <c r="DC594">
        <f>ROUND((((ROUND(AT594*AG594,2)*1.2)*1.25)*1.05),6)</f>
        <v>305.8965</v>
      </c>
      <c r="DD594" t="s">
        <v>3</v>
      </c>
      <c r="DE594" t="s">
        <v>3</v>
      </c>
      <c r="DF594">
        <f t="shared" si="179"/>
        <v>0</v>
      </c>
      <c r="DG594">
        <f>ROUND(ROUND(AF594*AJ594,2)*CX594,2)</f>
        <v>3787.02</v>
      </c>
      <c r="DH594">
        <f>ROUND(ROUND(AG594*AK594,2)*CX594,2)</f>
        <v>2758</v>
      </c>
      <c r="DI594">
        <f t="shared" si="172"/>
        <v>0</v>
      </c>
      <c r="DJ594">
        <f>DG594</f>
        <v>3787.02</v>
      </c>
      <c r="DK594">
        <v>0</v>
      </c>
      <c r="DL594" t="s">
        <v>1327</v>
      </c>
      <c r="DM594">
        <v>0</v>
      </c>
      <c r="DN594" t="s">
        <v>1319</v>
      </c>
      <c r="DO594">
        <v>12.62</v>
      </c>
    </row>
    <row r="595" spans="1:119" x14ac:dyDescent="0.2">
      <c r="A595">
        <f>ROW(Source!A846)</f>
        <v>846</v>
      </c>
      <c r="B595">
        <v>56661436</v>
      </c>
      <c r="C595">
        <v>56664117</v>
      </c>
      <c r="D595">
        <v>54768040</v>
      </c>
      <c r="E595">
        <v>1</v>
      </c>
      <c r="F595">
        <v>1</v>
      </c>
      <c r="G595">
        <v>1081</v>
      </c>
      <c r="H595">
        <v>2</v>
      </c>
      <c r="I595" t="s">
        <v>1320</v>
      </c>
      <c r="J595" t="s">
        <v>1321</v>
      </c>
      <c r="K595" t="s">
        <v>1322</v>
      </c>
      <c r="L595">
        <v>1368</v>
      </c>
      <c r="N595">
        <v>1011</v>
      </c>
      <c r="O595" t="s">
        <v>1323</v>
      </c>
      <c r="P595" t="s">
        <v>1323</v>
      </c>
      <c r="Q595">
        <v>1</v>
      </c>
      <c r="W595">
        <v>0</v>
      </c>
      <c r="X595">
        <v>1498588441</v>
      </c>
      <c r="Y595">
        <f>(((AT595*1.2)*1.25)*1.05)</f>
        <v>2.8507500000000006</v>
      </c>
      <c r="AA595">
        <v>0</v>
      </c>
      <c r="AB595">
        <v>102.11</v>
      </c>
      <c r="AC595">
        <v>0</v>
      </c>
      <c r="AD595">
        <v>0</v>
      </c>
      <c r="AE595">
        <v>0</v>
      </c>
      <c r="AF595">
        <v>7.11</v>
      </c>
      <c r="AG595">
        <v>0</v>
      </c>
      <c r="AH595">
        <v>0</v>
      </c>
      <c r="AI595">
        <v>1</v>
      </c>
      <c r="AJ595">
        <v>13.46</v>
      </c>
      <c r="AK595">
        <v>1</v>
      </c>
      <c r="AL595">
        <v>1</v>
      </c>
      <c r="AM595">
        <v>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1.81</v>
      </c>
      <c r="AU595" t="s">
        <v>32</v>
      </c>
      <c r="AV595">
        <v>0</v>
      </c>
      <c r="AW595">
        <v>2</v>
      </c>
      <c r="AX595">
        <v>56664130</v>
      </c>
      <c r="AY595">
        <v>1</v>
      </c>
      <c r="AZ595">
        <v>0</v>
      </c>
      <c r="BA595">
        <v>811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f>ROUND(Y595*Source!I846*DO595,9)</f>
        <v>0</v>
      </c>
      <c r="CX595">
        <f>ROUND(Y595*Source!I846,9)</f>
        <v>0.45612000000000003</v>
      </c>
      <c r="CY595">
        <f>AB595</f>
        <v>102.11</v>
      </c>
      <c r="CZ595">
        <f>AF595</f>
        <v>7.11</v>
      </c>
      <c r="DA595">
        <f>AJ595</f>
        <v>13.46</v>
      </c>
      <c r="DB595">
        <f>ROUND((((ROUND(AT595*CZ595,2)*1.2)*1.25)*1.05),6)</f>
        <v>20.270250000000001</v>
      </c>
      <c r="DC595">
        <f>ROUND((((ROUND(AT595*AG595,2)*1.2)*1.25)*1.05),6)</f>
        <v>0</v>
      </c>
      <c r="DD595" t="s">
        <v>3</v>
      </c>
      <c r="DE595" t="s">
        <v>3</v>
      </c>
      <c r="DF595">
        <f t="shared" si="179"/>
        <v>0</v>
      </c>
      <c r="DG595">
        <f>ROUND(ROUND(AF595*AJ595,2)*CX595,2)</f>
        <v>43.65</v>
      </c>
      <c r="DH595">
        <f>ROUND(ROUND(AG595,2)*CX595,2)</f>
        <v>0</v>
      </c>
      <c r="DI595">
        <f t="shared" si="172"/>
        <v>0</v>
      </c>
      <c r="DJ595">
        <f>DG595</f>
        <v>43.65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ROW(Source!A846)</f>
        <v>846</v>
      </c>
      <c r="B596">
        <v>56661436</v>
      </c>
      <c r="C596">
        <v>56664117</v>
      </c>
      <c r="D596">
        <v>54768339</v>
      </c>
      <c r="E596">
        <v>1</v>
      </c>
      <c r="F596">
        <v>1</v>
      </c>
      <c r="G596">
        <v>1081</v>
      </c>
      <c r="H596">
        <v>2</v>
      </c>
      <c r="I596" t="s">
        <v>1324</v>
      </c>
      <c r="J596" t="s">
        <v>1325</v>
      </c>
      <c r="K596" t="s">
        <v>1326</v>
      </c>
      <c r="L596">
        <v>1368</v>
      </c>
      <c r="N596">
        <v>1011</v>
      </c>
      <c r="O596" t="s">
        <v>1323</v>
      </c>
      <c r="P596" t="s">
        <v>1323</v>
      </c>
      <c r="Q596">
        <v>1</v>
      </c>
      <c r="W596">
        <v>0</v>
      </c>
      <c r="X596">
        <v>874612079</v>
      </c>
      <c r="Y596">
        <f>(((AT596*1.2)*1.25)*1.05)</f>
        <v>0.97649999999999992</v>
      </c>
      <c r="AA596">
        <v>0</v>
      </c>
      <c r="AB596">
        <v>1513.56</v>
      </c>
      <c r="AC596">
        <v>758.78</v>
      </c>
      <c r="AD596">
        <v>0</v>
      </c>
      <c r="AE596">
        <v>0</v>
      </c>
      <c r="AF596">
        <v>83.1</v>
      </c>
      <c r="AG596">
        <v>12.62</v>
      </c>
      <c r="AH596">
        <v>0</v>
      </c>
      <c r="AI596">
        <v>1</v>
      </c>
      <c r="AJ596">
        <v>17.07</v>
      </c>
      <c r="AK596">
        <v>56.35</v>
      </c>
      <c r="AL596">
        <v>1</v>
      </c>
      <c r="AM596">
        <v>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0.62</v>
      </c>
      <c r="AU596" t="s">
        <v>32</v>
      </c>
      <c r="AV596">
        <v>0</v>
      </c>
      <c r="AW596">
        <v>2</v>
      </c>
      <c r="AX596">
        <v>56664131</v>
      </c>
      <c r="AY596">
        <v>1</v>
      </c>
      <c r="AZ596">
        <v>0</v>
      </c>
      <c r="BA596">
        <v>812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ROUND(Y596*Source!I846*DO596,9)</f>
        <v>1.9717488000000001</v>
      </c>
      <c r="CX596">
        <f>ROUND(Y596*Source!I846,9)</f>
        <v>0.15623999999999999</v>
      </c>
      <c r="CY596">
        <f>AB596</f>
        <v>1513.56</v>
      </c>
      <c r="CZ596">
        <f>AF596</f>
        <v>83.1</v>
      </c>
      <c r="DA596">
        <f>AJ596</f>
        <v>17.07</v>
      </c>
      <c r="DB596">
        <f>ROUND((((ROUND(AT596*CZ596,2)*1.2)*1.25)*1.05),6)</f>
        <v>81.144000000000005</v>
      </c>
      <c r="DC596">
        <f>ROUND((((ROUND(AT596*AG596,2)*1.2)*1.25)*1.05),6)</f>
        <v>12.3165</v>
      </c>
      <c r="DD596" t="s">
        <v>3</v>
      </c>
      <c r="DE596" t="s">
        <v>3</v>
      </c>
      <c r="DF596">
        <f t="shared" si="179"/>
        <v>0</v>
      </c>
      <c r="DG596">
        <f>ROUND(ROUND(AF596*AJ596,2)*CX596,2)</f>
        <v>221.63</v>
      </c>
      <c r="DH596">
        <f>ROUND(ROUND(AG596*AK596,2)*CX596,2)</f>
        <v>111.11</v>
      </c>
      <c r="DI596">
        <f t="shared" si="172"/>
        <v>0</v>
      </c>
      <c r="DJ596">
        <f>DG596</f>
        <v>221.63</v>
      </c>
      <c r="DK596">
        <v>0</v>
      </c>
      <c r="DL596" t="s">
        <v>1327</v>
      </c>
      <c r="DM596">
        <v>0</v>
      </c>
      <c r="DN596" t="s">
        <v>1319</v>
      </c>
      <c r="DO596">
        <v>12.62</v>
      </c>
    </row>
    <row r="597" spans="1:119" x14ac:dyDescent="0.2">
      <c r="A597">
        <f>ROW(Source!A846)</f>
        <v>846</v>
      </c>
      <c r="B597">
        <v>56661436</v>
      </c>
      <c r="C597">
        <v>56664117</v>
      </c>
      <c r="D597">
        <v>54767573</v>
      </c>
      <c r="E597">
        <v>1</v>
      </c>
      <c r="F597">
        <v>1</v>
      </c>
      <c r="G597">
        <v>1081</v>
      </c>
      <c r="H597">
        <v>2</v>
      </c>
      <c r="I597" t="s">
        <v>1328</v>
      </c>
      <c r="J597" t="s">
        <v>1329</v>
      </c>
      <c r="K597" t="s">
        <v>1330</v>
      </c>
      <c r="L597">
        <v>1368</v>
      </c>
      <c r="N597">
        <v>1011</v>
      </c>
      <c r="O597" t="s">
        <v>1323</v>
      </c>
      <c r="P597" t="s">
        <v>1323</v>
      </c>
      <c r="Q597">
        <v>1</v>
      </c>
      <c r="W597">
        <v>0</v>
      </c>
      <c r="X597">
        <v>-44940208</v>
      </c>
      <c r="Y597">
        <f>(((AT597*1.2)*1.25)*1.05)</f>
        <v>0.64574999999999994</v>
      </c>
      <c r="AA597">
        <v>0</v>
      </c>
      <c r="AB597">
        <v>2758.65</v>
      </c>
      <c r="AC597">
        <v>1017.92</v>
      </c>
      <c r="AD597">
        <v>0</v>
      </c>
      <c r="AE597">
        <v>0</v>
      </c>
      <c r="AF597">
        <v>179.17</v>
      </c>
      <c r="AG597">
        <v>16.93</v>
      </c>
      <c r="AH597">
        <v>0</v>
      </c>
      <c r="AI597">
        <v>1</v>
      </c>
      <c r="AJ597">
        <v>14.43</v>
      </c>
      <c r="AK597">
        <v>56.35</v>
      </c>
      <c r="AL597">
        <v>1</v>
      </c>
      <c r="AM597">
        <v>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0.41</v>
      </c>
      <c r="AU597" t="s">
        <v>32</v>
      </c>
      <c r="AV597">
        <v>0</v>
      </c>
      <c r="AW597">
        <v>2</v>
      </c>
      <c r="AX597">
        <v>56664132</v>
      </c>
      <c r="AY597">
        <v>1</v>
      </c>
      <c r="AZ597">
        <v>0</v>
      </c>
      <c r="BA597">
        <v>813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f>ROUND(Y597*Source!I846*DO597,9)</f>
        <v>1.7492076000000001</v>
      </c>
      <c r="CX597">
        <f>ROUND(Y597*Source!I846,9)</f>
        <v>0.10332</v>
      </c>
      <c r="CY597">
        <f>AB597</f>
        <v>2758.65</v>
      </c>
      <c r="CZ597">
        <f>AF597</f>
        <v>179.17</v>
      </c>
      <c r="DA597">
        <f>AJ597</f>
        <v>14.43</v>
      </c>
      <c r="DB597">
        <f>ROUND((((ROUND(AT597*CZ597,2)*1.2)*1.25)*1.05),6)</f>
        <v>115.6995</v>
      </c>
      <c r="DC597">
        <f>ROUND((((ROUND(AT597*AG597,2)*1.2)*1.25)*1.05),6)</f>
        <v>10.9305</v>
      </c>
      <c r="DD597" t="s">
        <v>3</v>
      </c>
      <c r="DE597" t="s">
        <v>3</v>
      </c>
      <c r="DF597">
        <f t="shared" si="179"/>
        <v>0</v>
      </c>
      <c r="DG597">
        <f>ROUND(ROUND(AF597*AJ597,2)*CX597,2)</f>
        <v>267.13</v>
      </c>
      <c r="DH597">
        <f>ROUND(ROUND(AG597*AK597,2)*CX597,2)</f>
        <v>98.57</v>
      </c>
      <c r="DI597">
        <f t="shared" si="172"/>
        <v>0</v>
      </c>
      <c r="DJ597">
        <f>DG597</f>
        <v>267.13</v>
      </c>
      <c r="DK597">
        <v>0</v>
      </c>
      <c r="DL597" t="s">
        <v>1327</v>
      </c>
      <c r="DM597">
        <v>0</v>
      </c>
      <c r="DN597" t="s">
        <v>1319</v>
      </c>
      <c r="DO597">
        <v>16.93</v>
      </c>
    </row>
    <row r="598" spans="1:119" x14ac:dyDescent="0.2">
      <c r="A598">
        <f>ROW(Source!A846)</f>
        <v>846</v>
      </c>
      <c r="B598">
        <v>56661436</v>
      </c>
      <c r="C598">
        <v>56664117</v>
      </c>
      <c r="D598">
        <v>54767657</v>
      </c>
      <c r="E598">
        <v>1</v>
      </c>
      <c r="F598">
        <v>1</v>
      </c>
      <c r="G598">
        <v>1081</v>
      </c>
      <c r="H598">
        <v>2</v>
      </c>
      <c r="I598" t="s">
        <v>1402</v>
      </c>
      <c r="J598" t="s">
        <v>1403</v>
      </c>
      <c r="K598" t="s">
        <v>1404</v>
      </c>
      <c r="L598">
        <v>1368</v>
      </c>
      <c r="N598">
        <v>1011</v>
      </c>
      <c r="O598" t="s">
        <v>1323</v>
      </c>
      <c r="P598" t="s">
        <v>1323</v>
      </c>
      <c r="Q598">
        <v>1</v>
      </c>
      <c r="W598">
        <v>0</v>
      </c>
      <c r="X598">
        <v>-1755828087</v>
      </c>
      <c r="Y598">
        <f>(((AT598*1.2)*1.25)*1.05)</f>
        <v>1.1655000000000002</v>
      </c>
      <c r="AA598">
        <v>0</v>
      </c>
      <c r="AB598">
        <v>34.85</v>
      </c>
      <c r="AC598">
        <v>0</v>
      </c>
      <c r="AD598">
        <v>0</v>
      </c>
      <c r="AE598">
        <v>0</v>
      </c>
      <c r="AF598">
        <v>3.18</v>
      </c>
      <c r="AG598">
        <v>0</v>
      </c>
      <c r="AH598">
        <v>0</v>
      </c>
      <c r="AI598">
        <v>1</v>
      </c>
      <c r="AJ598">
        <v>10.27</v>
      </c>
      <c r="AK598">
        <v>1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0.74</v>
      </c>
      <c r="AU598" t="s">
        <v>32</v>
      </c>
      <c r="AV598">
        <v>0</v>
      </c>
      <c r="AW598">
        <v>2</v>
      </c>
      <c r="AX598">
        <v>56664133</v>
      </c>
      <c r="AY598">
        <v>1</v>
      </c>
      <c r="AZ598">
        <v>0</v>
      </c>
      <c r="BA598">
        <v>814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f>ROUND(Y598*Source!I846*DO598,9)</f>
        <v>0</v>
      </c>
      <c r="CX598">
        <f>ROUND(Y598*Source!I846,9)</f>
        <v>0.18648000000000001</v>
      </c>
      <c r="CY598">
        <f>AB598</f>
        <v>34.85</v>
      </c>
      <c r="CZ598">
        <f>AF598</f>
        <v>3.18</v>
      </c>
      <c r="DA598">
        <f>AJ598</f>
        <v>10.27</v>
      </c>
      <c r="DB598">
        <f>ROUND((((ROUND(AT598*CZ598,2)*1.2)*1.25)*1.05),6)</f>
        <v>3.7012499999999999</v>
      </c>
      <c r="DC598">
        <f>ROUND((((ROUND(AT598*AG598,2)*1.2)*1.25)*1.05),6)</f>
        <v>0</v>
      </c>
      <c r="DD598" t="s">
        <v>3</v>
      </c>
      <c r="DE598" t="s">
        <v>3</v>
      </c>
      <c r="DF598">
        <f t="shared" si="179"/>
        <v>0</v>
      </c>
      <c r="DG598">
        <f>ROUND(ROUND(AF598*AJ598,2)*CX598,2)</f>
        <v>6.09</v>
      </c>
      <c r="DH598">
        <f t="shared" ref="DH598:DH613" si="180">ROUND(ROUND(AG598,2)*CX598,2)</f>
        <v>0</v>
      </c>
      <c r="DI598">
        <f t="shared" si="172"/>
        <v>0</v>
      </c>
      <c r="DJ598">
        <f>DG598</f>
        <v>6.09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ROW(Source!A846)</f>
        <v>846</v>
      </c>
      <c r="B599">
        <v>56661436</v>
      </c>
      <c r="C599">
        <v>56664117</v>
      </c>
      <c r="D599">
        <v>54737969</v>
      </c>
      <c r="E599">
        <v>1</v>
      </c>
      <c r="F599">
        <v>1</v>
      </c>
      <c r="G599">
        <v>1081</v>
      </c>
      <c r="H599">
        <v>3</v>
      </c>
      <c r="I599" t="s">
        <v>1331</v>
      </c>
      <c r="J599" t="s">
        <v>1332</v>
      </c>
      <c r="K599" t="s">
        <v>1333</v>
      </c>
      <c r="L599">
        <v>1348</v>
      </c>
      <c r="N599">
        <v>1009</v>
      </c>
      <c r="O599" t="s">
        <v>547</v>
      </c>
      <c r="P599" t="s">
        <v>547</v>
      </c>
      <c r="Q599">
        <v>1000</v>
      </c>
      <c r="W599">
        <v>0</v>
      </c>
      <c r="X599">
        <v>-287838193</v>
      </c>
      <c r="Y599">
        <f>(((AT599*1)*1)*1)</f>
        <v>2.1600000000000001E-2</v>
      </c>
      <c r="AA599">
        <v>103783.79</v>
      </c>
      <c r="AB599">
        <v>0</v>
      </c>
      <c r="AC599">
        <v>0</v>
      </c>
      <c r="AD599">
        <v>0</v>
      </c>
      <c r="AE599">
        <v>23114.43</v>
      </c>
      <c r="AF599">
        <v>0</v>
      </c>
      <c r="AG599">
        <v>0</v>
      </c>
      <c r="AH599">
        <v>0</v>
      </c>
      <c r="AI599">
        <v>4.49</v>
      </c>
      <c r="AJ599">
        <v>1</v>
      </c>
      <c r="AK599">
        <v>1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2.1600000000000001E-2</v>
      </c>
      <c r="AU599" t="s">
        <v>105</v>
      </c>
      <c r="AV599">
        <v>0</v>
      </c>
      <c r="AW599">
        <v>2</v>
      </c>
      <c r="AX599">
        <v>56664134</v>
      </c>
      <c r="AY599">
        <v>1</v>
      </c>
      <c r="AZ599">
        <v>0</v>
      </c>
      <c r="BA599">
        <v>815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ROUND(Y599*Source!I846,9)</f>
        <v>3.4559999999999999E-3</v>
      </c>
      <c r="CY599">
        <f>AA599</f>
        <v>103783.79</v>
      </c>
      <c r="CZ599">
        <f>AE599</f>
        <v>23114.43</v>
      </c>
      <c r="DA599">
        <f>AI599</f>
        <v>4.49</v>
      </c>
      <c r="DB599">
        <f>ROUND((((ROUND(AT599*CZ599,2)*1)*1)*1),6)</f>
        <v>499.27</v>
      </c>
      <c r="DC599">
        <f>ROUND((((ROUND(AT599*AG599,2)*1)*1)*1),6)</f>
        <v>0</v>
      </c>
      <c r="DD599" t="s">
        <v>3</v>
      </c>
      <c r="DE599" t="s">
        <v>3</v>
      </c>
      <c r="DF599">
        <f>ROUND(ROUND(AE599*AI599,2)*CX599,2)</f>
        <v>358.68</v>
      </c>
      <c r="DG599">
        <f t="shared" ref="DG599:DG613" si="181">ROUND(ROUND(AF599,2)*CX599,2)</f>
        <v>0</v>
      </c>
      <c r="DH599">
        <f t="shared" si="180"/>
        <v>0</v>
      </c>
      <c r="DI599">
        <f t="shared" si="172"/>
        <v>0</v>
      </c>
      <c r="DJ599">
        <f>DF599</f>
        <v>358.68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ROW(Source!A846)</f>
        <v>846</v>
      </c>
      <c r="B600">
        <v>56661436</v>
      </c>
      <c r="C600">
        <v>56664117</v>
      </c>
      <c r="D600">
        <v>54738507</v>
      </c>
      <c r="E600">
        <v>1</v>
      </c>
      <c r="F600">
        <v>1</v>
      </c>
      <c r="G600">
        <v>1081</v>
      </c>
      <c r="H600">
        <v>3</v>
      </c>
      <c r="I600" t="s">
        <v>1436</v>
      </c>
      <c r="J600" t="s">
        <v>1437</v>
      </c>
      <c r="K600" t="s">
        <v>1438</v>
      </c>
      <c r="L600">
        <v>1348</v>
      </c>
      <c r="N600">
        <v>1009</v>
      </c>
      <c r="O600" t="s">
        <v>547</v>
      </c>
      <c r="P600" t="s">
        <v>547</v>
      </c>
      <c r="Q600">
        <v>1000</v>
      </c>
      <c r="W600">
        <v>0</v>
      </c>
      <c r="X600">
        <v>1853127572</v>
      </c>
      <c r="Y600">
        <f>(((AT600*1)*1)*1)</f>
        <v>3.2000000000000003E-4</v>
      </c>
      <c r="AA600">
        <v>264360.17</v>
      </c>
      <c r="AB600">
        <v>0</v>
      </c>
      <c r="AC600">
        <v>0</v>
      </c>
      <c r="AD600">
        <v>0</v>
      </c>
      <c r="AE600">
        <v>19114.98</v>
      </c>
      <c r="AF600">
        <v>0</v>
      </c>
      <c r="AG600">
        <v>0</v>
      </c>
      <c r="AH600">
        <v>0</v>
      </c>
      <c r="AI600">
        <v>13.83</v>
      </c>
      <c r="AJ600">
        <v>1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3.2000000000000003E-4</v>
      </c>
      <c r="AU600" t="s">
        <v>105</v>
      </c>
      <c r="AV600">
        <v>0</v>
      </c>
      <c r="AW600">
        <v>2</v>
      </c>
      <c r="AX600">
        <v>56664135</v>
      </c>
      <c r="AY600">
        <v>1</v>
      </c>
      <c r="AZ600">
        <v>0</v>
      </c>
      <c r="BA600">
        <v>816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ROUND(Y600*Source!I846,9)</f>
        <v>5.1199999999999998E-5</v>
      </c>
      <c r="CY600">
        <f>AA600</f>
        <v>264360.17</v>
      </c>
      <c r="CZ600">
        <f>AE600</f>
        <v>19114.98</v>
      </c>
      <c r="DA600">
        <f>AI600</f>
        <v>13.83</v>
      </c>
      <c r="DB600">
        <f>ROUND((((ROUND(AT600*CZ600,2)*1)*1)*1),6)</f>
        <v>6.12</v>
      </c>
      <c r="DC600">
        <f>ROUND((((ROUND(AT600*AG600,2)*1)*1)*1),6)</f>
        <v>0</v>
      </c>
      <c r="DD600" t="s">
        <v>3</v>
      </c>
      <c r="DE600" t="s">
        <v>3</v>
      </c>
      <c r="DF600">
        <f>ROUND(ROUND(AE600*AI600,2)*CX600,2)</f>
        <v>13.54</v>
      </c>
      <c r="DG600">
        <f t="shared" si="181"/>
        <v>0</v>
      </c>
      <c r="DH600">
        <f t="shared" si="180"/>
        <v>0</v>
      </c>
      <c r="DI600">
        <f t="shared" si="172"/>
        <v>0</v>
      </c>
      <c r="DJ600">
        <f>DF600</f>
        <v>13.54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ROW(Source!A846)</f>
        <v>846</v>
      </c>
      <c r="B601">
        <v>56661436</v>
      </c>
      <c r="C601">
        <v>56664117</v>
      </c>
      <c r="D601">
        <v>54738510</v>
      </c>
      <c r="E601">
        <v>1</v>
      </c>
      <c r="F601">
        <v>1</v>
      </c>
      <c r="G601">
        <v>1081</v>
      </c>
      <c r="H601">
        <v>3</v>
      </c>
      <c r="I601" t="s">
        <v>1337</v>
      </c>
      <c r="J601" t="s">
        <v>1338</v>
      </c>
      <c r="K601" t="s">
        <v>1339</v>
      </c>
      <c r="L601">
        <v>1348</v>
      </c>
      <c r="N601">
        <v>1009</v>
      </c>
      <c r="O601" t="s">
        <v>547</v>
      </c>
      <c r="P601" t="s">
        <v>547</v>
      </c>
      <c r="Q601">
        <v>1000</v>
      </c>
      <c r="W601">
        <v>0</v>
      </c>
      <c r="X601">
        <v>277309194</v>
      </c>
      <c r="Y601">
        <f>(((AT601*1)*1)*1)</f>
        <v>8.0000000000000004E-4</v>
      </c>
      <c r="AA601">
        <v>141233.74</v>
      </c>
      <c r="AB601">
        <v>0</v>
      </c>
      <c r="AC601">
        <v>0</v>
      </c>
      <c r="AD601">
        <v>0</v>
      </c>
      <c r="AE601">
        <v>8590.86</v>
      </c>
      <c r="AF601">
        <v>0</v>
      </c>
      <c r="AG601">
        <v>0</v>
      </c>
      <c r="AH601">
        <v>0</v>
      </c>
      <c r="AI601">
        <v>16.440000000000001</v>
      </c>
      <c r="AJ601">
        <v>1</v>
      </c>
      <c r="AK601">
        <v>1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8.0000000000000004E-4</v>
      </c>
      <c r="AU601" t="s">
        <v>105</v>
      </c>
      <c r="AV601">
        <v>0</v>
      </c>
      <c r="AW601">
        <v>2</v>
      </c>
      <c r="AX601">
        <v>56664136</v>
      </c>
      <c r="AY601">
        <v>1</v>
      </c>
      <c r="AZ601">
        <v>0</v>
      </c>
      <c r="BA601">
        <v>817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ROUND(Y601*Source!I846,9)</f>
        <v>1.2799999999999999E-4</v>
      </c>
      <c r="CY601">
        <f>AA601</f>
        <v>141233.74</v>
      </c>
      <c r="CZ601">
        <f>AE601</f>
        <v>8590.86</v>
      </c>
      <c r="DA601">
        <f>AI601</f>
        <v>16.440000000000001</v>
      </c>
      <c r="DB601">
        <f>ROUND((((ROUND(AT601*CZ601,2)*1)*1)*1),6)</f>
        <v>6.87</v>
      </c>
      <c r="DC601">
        <f>ROUND((((ROUND(AT601*AG601,2)*1)*1)*1),6)</f>
        <v>0</v>
      </c>
      <c r="DD601" t="s">
        <v>3</v>
      </c>
      <c r="DE601" t="s">
        <v>3</v>
      </c>
      <c r="DF601">
        <f>ROUND(ROUND(AE601*AI601,2)*CX601,2)</f>
        <v>18.079999999999998</v>
      </c>
      <c r="DG601">
        <f t="shared" si="181"/>
        <v>0</v>
      </c>
      <c r="DH601">
        <f t="shared" si="180"/>
        <v>0</v>
      </c>
      <c r="DI601">
        <f t="shared" si="172"/>
        <v>0</v>
      </c>
      <c r="DJ601">
        <f>DF601</f>
        <v>18.079999999999998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">
      <c r="A602">
        <f>ROW(Source!A846)</f>
        <v>846</v>
      </c>
      <c r="B602">
        <v>56661436</v>
      </c>
      <c r="C602">
        <v>56664117</v>
      </c>
      <c r="D602">
        <v>54737318</v>
      </c>
      <c r="E602">
        <v>1</v>
      </c>
      <c r="F602">
        <v>1</v>
      </c>
      <c r="G602">
        <v>1081</v>
      </c>
      <c r="H602">
        <v>3</v>
      </c>
      <c r="I602" t="s">
        <v>1269</v>
      </c>
      <c r="J602" t="s">
        <v>1271</v>
      </c>
      <c r="K602" t="s">
        <v>1270</v>
      </c>
      <c r="L602">
        <v>1348</v>
      </c>
      <c r="N602">
        <v>1009</v>
      </c>
      <c r="O602" t="s">
        <v>547</v>
      </c>
      <c r="P602" t="s">
        <v>547</v>
      </c>
      <c r="Q602">
        <v>1000</v>
      </c>
      <c r="W602">
        <v>0</v>
      </c>
      <c r="X602">
        <v>-268464753</v>
      </c>
      <c r="Y602">
        <f>(((AT602*1)*1)*1)</f>
        <v>1.2999999999999999E-2</v>
      </c>
      <c r="AA602">
        <v>121682.99</v>
      </c>
      <c r="AB602">
        <v>0</v>
      </c>
      <c r="AC602">
        <v>0</v>
      </c>
      <c r="AD602">
        <v>0</v>
      </c>
      <c r="AE602">
        <v>17868.28</v>
      </c>
      <c r="AF602">
        <v>0</v>
      </c>
      <c r="AG602">
        <v>0</v>
      </c>
      <c r="AH602">
        <v>0</v>
      </c>
      <c r="AI602">
        <v>6.81</v>
      </c>
      <c r="AJ602">
        <v>1</v>
      </c>
      <c r="AK602">
        <v>1</v>
      </c>
      <c r="AL602">
        <v>1</v>
      </c>
      <c r="AM602">
        <v>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1.2999999999999999E-2</v>
      </c>
      <c r="AU602" t="s">
        <v>105</v>
      </c>
      <c r="AV602">
        <v>0</v>
      </c>
      <c r="AW602">
        <v>2</v>
      </c>
      <c r="AX602">
        <v>56664137</v>
      </c>
      <c r="AY602">
        <v>1</v>
      </c>
      <c r="AZ602">
        <v>0</v>
      </c>
      <c r="BA602">
        <v>818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ROUND(Y602*Source!I846,9)</f>
        <v>2.0799999999999998E-3</v>
      </c>
      <c r="CY602">
        <f>AA602</f>
        <v>121682.99</v>
      </c>
      <c r="CZ602">
        <f>AE602</f>
        <v>17868.28</v>
      </c>
      <c r="DA602">
        <f>AI602</f>
        <v>6.81</v>
      </c>
      <c r="DB602">
        <f>ROUND((((ROUND(AT602*CZ602,2)*1)*1)*1),6)</f>
        <v>232.29</v>
      </c>
      <c r="DC602">
        <f>ROUND((((ROUND(AT602*AG602,2)*1)*1)*1),6)</f>
        <v>0</v>
      </c>
      <c r="DD602" t="s">
        <v>3</v>
      </c>
      <c r="DE602" t="s">
        <v>3</v>
      </c>
      <c r="DF602">
        <f>ROUND(ROUND(AE602*AI602,2)*CX602,2)</f>
        <v>253.1</v>
      </c>
      <c r="DG602">
        <f t="shared" si="181"/>
        <v>0</v>
      </c>
      <c r="DH602">
        <f t="shared" si="180"/>
        <v>0</v>
      </c>
      <c r="DI602">
        <f t="shared" si="172"/>
        <v>0</v>
      </c>
      <c r="DJ602">
        <f>DF602</f>
        <v>253.1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ROW(Source!A849)</f>
        <v>849</v>
      </c>
      <c r="B603">
        <v>56661434</v>
      </c>
      <c r="C603">
        <v>56664145</v>
      </c>
      <c r="D603">
        <v>54702434</v>
      </c>
      <c r="E603">
        <v>1081</v>
      </c>
      <c r="F603">
        <v>1</v>
      </c>
      <c r="G603">
        <v>1081</v>
      </c>
      <c r="H603">
        <v>1</v>
      </c>
      <c r="I603" t="s">
        <v>1317</v>
      </c>
      <c r="J603" t="s">
        <v>3</v>
      </c>
      <c r="K603" t="s">
        <v>1318</v>
      </c>
      <c r="L603">
        <v>1191</v>
      </c>
      <c r="N603">
        <v>1013</v>
      </c>
      <c r="O603" t="s">
        <v>1319</v>
      </c>
      <c r="P603" t="s">
        <v>1319</v>
      </c>
      <c r="Q603">
        <v>1</v>
      </c>
      <c r="W603">
        <v>0</v>
      </c>
      <c r="X603">
        <v>476480486</v>
      </c>
      <c r="Y603">
        <f>(((AT603*1.2)*1.15)*1.05)</f>
        <v>111.57299999999998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77</v>
      </c>
      <c r="AU603" t="s">
        <v>33</v>
      </c>
      <c r="AV603">
        <v>1</v>
      </c>
      <c r="AW603">
        <v>2</v>
      </c>
      <c r="AX603">
        <v>56664156</v>
      </c>
      <c r="AY603">
        <v>1</v>
      </c>
      <c r="AZ603">
        <v>0</v>
      </c>
      <c r="BA603">
        <v>825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U603">
        <f>ROUND(AT603*Source!I849*AH603*AL603,2)</f>
        <v>0</v>
      </c>
      <c r="CV603">
        <f>ROUND(Y603*Source!I849,9)</f>
        <v>20.08314</v>
      </c>
      <c r="CW603">
        <v>0</v>
      </c>
      <c r="CX603">
        <f>ROUND(Y603*Source!I849,9)</f>
        <v>20.08314</v>
      </c>
      <c r="CY603">
        <f>AD603</f>
        <v>0</v>
      </c>
      <c r="CZ603">
        <f>AH603</f>
        <v>0</v>
      </c>
      <c r="DA603">
        <f>AL603</f>
        <v>1</v>
      </c>
      <c r="DB603">
        <f>ROUND((((ROUND(AT603*CZ603,2)*1.2)*1.15)*1.05),6)</f>
        <v>0</v>
      </c>
      <c r="DC603">
        <f>ROUND((((ROUND(AT603*AG603,2)*1.2)*1.15)*1.05),6)</f>
        <v>0</v>
      </c>
      <c r="DD603" t="s">
        <v>3</v>
      </c>
      <c r="DE603" t="s">
        <v>3</v>
      </c>
      <c r="DF603">
        <f t="shared" ref="DF603:DF618" si="182">ROUND(ROUND(AE603,2)*CX603,2)</f>
        <v>0</v>
      </c>
      <c r="DG603">
        <f t="shared" si="181"/>
        <v>0</v>
      </c>
      <c r="DH603">
        <f t="shared" si="180"/>
        <v>0</v>
      </c>
      <c r="DI603">
        <f t="shared" si="172"/>
        <v>0</v>
      </c>
      <c r="DJ603">
        <f>DI603</f>
        <v>0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ROW(Source!A849)</f>
        <v>849</v>
      </c>
      <c r="B604">
        <v>56661434</v>
      </c>
      <c r="C604">
        <v>56664145</v>
      </c>
      <c r="D604">
        <v>54767936</v>
      </c>
      <c r="E604">
        <v>1</v>
      </c>
      <c r="F604">
        <v>1</v>
      </c>
      <c r="G604">
        <v>1081</v>
      </c>
      <c r="H604">
        <v>2</v>
      </c>
      <c r="I604" t="s">
        <v>1433</v>
      </c>
      <c r="J604" t="s">
        <v>1434</v>
      </c>
      <c r="K604" t="s">
        <v>1435</v>
      </c>
      <c r="L604">
        <v>1368</v>
      </c>
      <c r="N604">
        <v>1011</v>
      </c>
      <c r="O604" t="s">
        <v>1323</v>
      </c>
      <c r="P604" t="s">
        <v>1323</v>
      </c>
      <c r="Q604">
        <v>1</v>
      </c>
      <c r="W604">
        <v>0</v>
      </c>
      <c r="X604">
        <v>-1900514421</v>
      </c>
      <c r="Y604">
        <f>(((AT604*1.2)*1.25)*1.05)</f>
        <v>24.57</v>
      </c>
      <c r="AA604">
        <v>0</v>
      </c>
      <c r="AB604">
        <v>36.79</v>
      </c>
      <c r="AC604">
        <v>13.47</v>
      </c>
      <c r="AD604">
        <v>0</v>
      </c>
      <c r="AE604">
        <v>0</v>
      </c>
      <c r="AF604">
        <v>34.479999999999997</v>
      </c>
      <c r="AG604">
        <v>12.62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15.6</v>
      </c>
      <c r="AU604" t="s">
        <v>32</v>
      </c>
      <c r="AV604">
        <v>0</v>
      </c>
      <c r="AW604">
        <v>2</v>
      </c>
      <c r="AX604">
        <v>56664157</v>
      </c>
      <c r="AY604">
        <v>1</v>
      </c>
      <c r="AZ604">
        <v>0</v>
      </c>
      <c r="BA604">
        <v>826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f>ROUND(Y604*Source!I849*DO604,9)</f>
        <v>55.813212</v>
      </c>
      <c r="CX604">
        <f>ROUND(Y604*Source!I849,9)</f>
        <v>4.4226000000000001</v>
      </c>
      <c r="CY604">
        <f>AB604</f>
        <v>36.79</v>
      </c>
      <c r="CZ604">
        <f>AF604</f>
        <v>34.479999999999997</v>
      </c>
      <c r="DA604">
        <f>AJ604</f>
        <v>1</v>
      </c>
      <c r="DB604">
        <f>ROUND((((ROUND(AT604*CZ604,2)*1.2)*1.25)*1.05),6)</f>
        <v>847.17674999999997</v>
      </c>
      <c r="DC604">
        <f>ROUND((((ROUND(AT604*AG604,2)*1.2)*1.25)*1.05),6)</f>
        <v>310.07024999999999</v>
      </c>
      <c r="DD604" t="s">
        <v>3</v>
      </c>
      <c r="DE604" t="s">
        <v>3</v>
      </c>
      <c r="DF604">
        <f t="shared" si="182"/>
        <v>0</v>
      </c>
      <c r="DG604">
        <f t="shared" si="181"/>
        <v>152.49</v>
      </c>
      <c r="DH604">
        <f t="shared" si="180"/>
        <v>55.81</v>
      </c>
      <c r="DI604">
        <f t="shared" si="172"/>
        <v>0</v>
      </c>
      <c r="DJ604">
        <f>DG604</f>
        <v>152.49</v>
      </c>
      <c r="DK604">
        <v>0</v>
      </c>
      <c r="DL604" t="s">
        <v>1327</v>
      </c>
      <c r="DM604">
        <v>0</v>
      </c>
      <c r="DN604" t="s">
        <v>1319</v>
      </c>
      <c r="DO604">
        <v>12.62</v>
      </c>
    </row>
    <row r="605" spans="1:119" x14ac:dyDescent="0.2">
      <c r="A605">
        <f>ROW(Source!A849)</f>
        <v>849</v>
      </c>
      <c r="B605">
        <v>56661434</v>
      </c>
      <c r="C605">
        <v>56664145</v>
      </c>
      <c r="D605">
        <v>54768040</v>
      </c>
      <c r="E605">
        <v>1</v>
      </c>
      <c r="F605">
        <v>1</v>
      </c>
      <c r="G605">
        <v>1081</v>
      </c>
      <c r="H605">
        <v>2</v>
      </c>
      <c r="I605" t="s">
        <v>1320</v>
      </c>
      <c r="J605" t="s">
        <v>1321</v>
      </c>
      <c r="K605" t="s">
        <v>1322</v>
      </c>
      <c r="L605">
        <v>1368</v>
      </c>
      <c r="N605">
        <v>1011</v>
      </c>
      <c r="O605" t="s">
        <v>1323</v>
      </c>
      <c r="P605" t="s">
        <v>1323</v>
      </c>
      <c r="Q605">
        <v>1</v>
      </c>
      <c r="W605">
        <v>0</v>
      </c>
      <c r="X605">
        <v>1498588441</v>
      </c>
      <c r="Y605">
        <f>(((AT605*1.2)*1.25)*1.05)</f>
        <v>4.3155000000000001</v>
      </c>
      <c r="AA605">
        <v>0</v>
      </c>
      <c r="AB605">
        <v>7.59</v>
      </c>
      <c r="AC605">
        <v>0</v>
      </c>
      <c r="AD605">
        <v>0</v>
      </c>
      <c r="AE605">
        <v>0</v>
      </c>
      <c r="AF605">
        <v>7.11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-2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2.74</v>
      </c>
      <c r="AU605" t="s">
        <v>32</v>
      </c>
      <c r="AV605">
        <v>0</v>
      </c>
      <c r="AW605">
        <v>2</v>
      </c>
      <c r="AX605">
        <v>56664158</v>
      </c>
      <c r="AY605">
        <v>1</v>
      </c>
      <c r="AZ605">
        <v>0</v>
      </c>
      <c r="BA605">
        <v>827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f>ROUND(Y605*Source!I849*DO605,9)</f>
        <v>0</v>
      </c>
      <c r="CX605">
        <f>ROUND(Y605*Source!I849,9)</f>
        <v>0.77678999999999998</v>
      </c>
      <c r="CY605">
        <f>AB605</f>
        <v>7.59</v>
      </c>
      <c r="CZ605">
        <f>AF605</f>
        <v>7.11</v>
      </c>
      <c r="DA605">
        <f>AJ605</f>
        <v>1</v>
      </c>
      <c r="DB605">
        <f>ROUND((((ROUND(AT605*CZ605,2)*1.2)*1.25)*1.05),6)</f>
        <v>30.681000000000001</v>
      </c>
      <c r="DC605">
        <f>ROUND((((ROUND(AT605*AG605,2)*1.2)*1.25)*1.05),6)</f>
        <v>0</v>
      </c>
      <c r="DD605" t="s">
        <v>3</v>
      </c>
      <c r="DE605" t="s">
        <v>3</v>
      </c>
      <c r="DF605">
        <f t="shared" si="182"/>
        <v>0</v>
      </c>
      <c r="DG605">
        <f t="shared" si="181"/>
        <v>5.52</v>
      </c>
      <c r="DH605">
        <f t="shared" si="180"/>
        <v>0</v>
      </c>
      <c r="DI605">
        <f t="shared" si="172"/>
        <v>0</v>
      </c>
      <c r="DJ605">
        <f>DG605</f>
        <v>5.52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ROW(Source!A849)</f>
        <v>849</v>
      </c>
      <c r="B606">
        <v>56661434</v>
      </c>
      <c r="C606">
        <v>56664145</v>
      </c>
      <c r="D606">
        <v>54768339</v>
      </c>
      <c r="E606">
        <v>1</v>
      </c>
      <c r="F606">
        <v>1</v>
      </c>
      <c r="G606">
        <v>1081</v>
      </c>
      <c r="H606">
        <v>2</v>
      </c>
      <c r="I606" t="s">
        <v>1324</v>
      </c>
      <c r="J606" t="s">
        <v>1325</v>
      </c>
      <c r="K606" t="s">
        <v>1326</v>
      </c>
      <c r="L606">
        <v>1368</v>
      </c>
      <c r="N606">
        <v>1011</v>
      </c>
      <c r="O606" t="s">
        <v>1323</v>
      </c>
      <c r="P606" t="s">
        <v>1323</v>
      </c>
      <c r="Q606">
        <v>1</v>
      </c>
      <c r="W606">
        <v>0</v>
      </c>
      <c r="X606">
        <v>874612079</v>
      </c>
      <c r="Y606">
        <f>(((AT606*1.2)*1.25)*1.05)</f>
        <v>1.008</v>
      </c>
      <c r="AA606">
        <v>0</v>
      </c>
      <c r="AB606">
        <v>88.67</v>
      </c>
      <c r="AC606">
        <v>13.47</v>
      </c>
      <c r="AD606">
        <v>0</v>
      </c>
      <c r="AE606">
        <v>0</v>
      </c>
      <c r="AF606">
        <v>83.1</v>
      </c>
      <c r="AG606">
        <v>12.62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-2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0.64</v>
      </c>
      <c r="AU606" t="s">
        <v>32</v>
      </c>
      <c r="AV606">
        <v>0</v>
      </c>
      <c r="AW606">
        <v>2</v>
      </c>
      <c r="AX606">
        <v>56664159</v>
      </c>
      <c r="AY606">
        <v>1</v>
      </c>
      <c r="AZ606">
        <v>0</v>
      </c>
      <c r="BA606">
        <v>828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f>ROUND(Y606*Source!I849*DO606,9)</f>
        <v>2.2897728000000002</v>
      </c>
      <c r="CX606">
        <f>ROUND(Y606*Source!I849,9)</f>
        <v>0.18143999999999999</v>
      </c>
      <c r="CY606">
        <f>AB606</f>
        <v>88.67</v>
      </c>
      <c r="CZ606">
        <f>AF606</f>
        <v>83.1</v>
      </c>
      <c r="DA606">
        <f>AJ606</f>
        <v>1</v>
      </c>
      <c r="DB606">
        <f>ROUND((((ROUND(AT606*CZ606,2)*1.2)*1.25)*1.05),6)</f>
        <v>83.758499999999998</v>
      </c>
      <c r="DC606">
        <f>ROUND((((ROUND(AT606*AG606,2)*1.2)*1.25)*1.05),6)</f>
        <v>12.726000000000001</v>
      </c>
      <c r="DD606" t="s">
        <v>3</v>
      </c>
      <c r="DE606" t="s">
        <v>3</v>
      </c>
      <c r="DF606">
        <f t="shared" si="182"/>
        <v>0</v>
      </c>
      <c r="DG606">
        <f t="shared" si="181"/>
        <v>15.08</v>
      </c>
      <c r="DH606">
        <f t="shared" si="180"/>
        <v>2.29</v>
      </c>
      <c r="DI606">
        <f t="shared" si="172"/>
        <v>0</v>
      </c>
      <c r="DJ606">
        <f>DG606</f>
        <v>15.08</v>
      </c>
      <c r="DK606">
        <v>0</v>
      </c>
      <c r="DL606" t="s">
        <v>1327</v>
      </c>
      <c r="DM606">
        <v>0</v>
      </c>
      <c r="DN606" t="s">
        <v>1319</v>
      </c>
      <c r="DO606">
        <v>12.62</v>
      </c>
    </row>
    <row r="607" spans="1:119" x14ac:dyDescent="0.2">
      <c r="A607">
        <f>ROW(Source!A849)</f>
        <v>849</v>
      </c>
      <c r="B607">
        <v>56661434</v>
      </c>
      <c r="C607">
        <v>56664145</v>
      </c>
      <c r="D607">
        <v>54767573</v>
      </c>
      <c r="E607">
        <v>1</v>
      </c>
      <c r="F607">
        <v>1</v>
      </c>
      <c r="G607">
        <v>1081</v>
      </c>
      <c r="H607">
        <v>2</v>
      </c>
      <c r="I607" t="s">
        <v>1328</v>
      </c>
      <c r="J607" t="s">
        <v>1329</v>
      </c>
      <c r="K607" t="s">
        <v>1330</v>
      </c>
      <c r="L607">
        <v>1368</v>
      </c>
      <c r="N607">
        <v>1011</v>
      </c>
      <c r="O607" t="s">
        <v>1323</v>
      </c>
      <c r="P607" t="s">
        <v>1323</v>
      </c>
      <c r="Q607">
        <v>1</v>
      </c>
      <c r="W607">
        <v>0</v>
      </c>
      <c r="X607">
        <v>-44940208</v>
      </c>
      <c r="Y607">
        <f>(((AT607*1.2)*1.25)*1.05)</f>
        <v>0.67725000000000002</v>
      </c>
      <c r="AA607">
        <v>0</v>
      </c>
      <c r="AB607">
        <v>191.17</v>
      </c>
      <c r="AC607">
        <v>18.059999999999999</v>
      </c>
      <c r="AD607">
        <v>0</v>
      </c>
      <c r="AE607">
        <v>0</v>
      </c>
      <c r="AF607">
        <v>179.17</v>
      </c>
      <c r="AG607">
        <v>16.93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0.43</v>
      </c>
      <c r="AU607" t="s">
        <v>32</v>
      </c>
      <c r="AV607">
        <v>0</v>
      </c>
      <c r="AW607">
        <v>2</v>
      </c>
      <c r="AX607">
        <v>56664160</v>
      </c>
      <c r="AY607">
        <v>1</v>
      </c>
      <c r="AZ607">
        <v>0</v>
      </c>
      <c r="BA607">
        <v>829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f>ROUND(Y607*Source!I849*DO607,9)</f>
        <v>2.0638516500000001</v>
      </c>
      <c r="CX607">
        <f>ROUND(Y607*Source!I849,9)</f>
        <v>0.121905</v>
      </c>
      <c r="CY607">
        <f>AB607</f>
        <v>191.17</v>
      </c>
      <c r="CZ607">
        <f>AF607</f>
        <v>179.17</v>
      </c>
      <c r="DA607">
        <f>AJ607</f>
        <v>1</v>
      </c>
      <c r="DB607">
        <f>ROUND((((ROUND(AT607*CZ607,2)*1.2)*1.25)*1.05),6)</f>
        <v>121.33799999999999</v>
      </c>
      <c r="DC607">
        <f>ROUND((((ROUND(AT607*AG607,2)*1.2)*1.25)*1.05),6)</f>
        <v>11.465999999999999</v>
      </c>
      <c r="DD607" t="s">
        <v>3</v>
      </c>
      <c r="DE607" t="s">
        <v>3</v>
      </c>
      <c r="DF607">
        <f t="shared" si="182"/>
        <v>0</v>
      </c>
      <c r="DG607">
        <f t="shared" si="181"/>
        <v>21.84</v>
      </c>
      <c r="DH607">
        <f t="shared" si="180"/>
        <v>2.06</v>
      </c>
      <c r="DI607">
        <f t="shared" ref="DI607:DI670" si="183">ROUND(ROUND(AH607,2)*CX607,2)</f>
        <v>0</v>
      </c>
      <c r="DJ607">
        <f>DG607</f>
        <v>21.84</v>
      </c>
      <c r="DK607">
        <v>0</v>
      </c>
      <c r="DL607" t="s">
        <v>1327</v>
      </c>
      <c r="DM607">
        <v>0</v>
      </c>
      <c r="DN607" t="s">
        <v>1319</v>
      </c>
      <c r="DO607">
        <v>16.93</v>
      </c>
    </row>
    <row r="608" spans="1:119" x14ac:dyDescent="0.2">
      <c r="A608">
        <f>ROW(Source!A849)</f>
        <v>849</v>
      </c>
      <c r="B608">
        <v>56661434</v>
      </c>
      <c r="C608">
        <v>56664145</v>
      </c>
      <c r="D608">
        <v>54767657</v>
      </c>
      <c r="E608">
        <v>1</v>
      </c>
      <c r="F608">
        <v>1</v>
      </c>
      <c r="G608">
        <v>1081</v>
      </c>
      <c r="H608">
        <v>2</v>
      </c>
      <c r="I608" t="s">
        <v>1402</v>
      </c>
      <c r="J608" t="s">
        <v>1403</v>
      </c>
      <c r="K608" t="s">
        <v>1404</v>
      </c>
      <c r="L608">
        <v>1368</v>
      </c>
      <c r="N608">
        <v>1011</v>
      </c>
      <c r="O608" t="s">
        <v>1323</v>
      </c>
      <c r="P608" t="s">
        <v>1323</v>
      </c>
      <c r="Q608">
        <v>1</v>
      </c>
      <c r="W608">
        <v>0</v>
      </c>
      <c r="X608">
        <v>-1755828087</v>
      </c>
      <c r="Y608">
        <f>(((AT608*1.2)*1.25)*1.05)</f>
        <v>0.8347500000000001</v>
      </c>
      <c r="AA608">
        <v>0</v>
      </c>
      <c r="AB608">
        <v>3.39</v>
      </c>
      <c r="AC608">
        <v>0</v>
      </c>
      <c r="AD608">
        <v>0</v>
      </c>
      <c r="AE608">
        <v>0</v>
      </c>
      <c r="AF608">
        <v>3.18</v>
      </c>
      <c r="AG608">
        <v>0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0.53</v>
      </c>
      <c r="AU608" t="s">
        <v>32</v>
      </c>
      <c r="AV608">
        <v>0</v>
      </c>
      <c r="AW608">
        <v>2</v>
      </c>
      <c r="AX608">
        <v>56664161</v>
      </c>
      <c r="AY608">
        <v>1</v>
      </c>
      <c r="AZ608">
        <v>0</v>
      </c>
      <c r="BA608">
        <v>830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ROUND(Y608*Source!I849*DO608,9)</f>
        <v>0</v>
      </c>
      <c r="CX608">
        <f>ROUND(Y608*Source!I849,9)</f>
        <v>0.150255</v>
      </c>
      <c r="CY608">
        <f>AB608</f>
        <v>3.39</v>
      </c>
      <c r="CZ608">
        <f>AF608</f>
        <v>3.18</v>
      </c>
      <c r="DA608">
        <f>AJ608</f>
        <v>1</v>
      </c>
      <c r="DB608">
        <f>ROUND((((ROUND(AT608*CZ608,2)*1.2)*1.25)*1.05),6)</f>
        <v>2.6617500000000001</v>
      </c>
      <c r="DC608">
        <f>ROUND((((ROUND(AT608*AG608,2)*1.2)*1.25)*1.05),6)</f>
        <v>0</v>
      </c>
      <c r="DD608" t="s">
        <v>3</v>
      </c>
      <c r="DE608" t="s">
        <v>3</v>
      </c>
      <c r="DF608">
        <f t="shared" si="182"/>
        <v>0</v>
      </c>
      <c r="DG608">
        <f t="shared" si="181"/>
        <v>0.48</v>
      </c>
      <c r="DH608">
        <f t="shared" si="180"/>
        <v>0</v>
      </c>
      <c r="DI608">
        <f t="shared" si="183"/>
        <v>0</v>
      </c>
      <c r="DJ608">
        <f>DG608</f>
        <v>0.48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">
      <c r="A609">
        <f>ROW(Source!A849)</f>
        <v>849</v>
      </c>
      <c r="B609">
        <v>56661434</v>
      </c>
      <c r="C609">
        <v>56664145</v>
      </c>
      <c r="D609">
        <v>54737969</v>
      </c>
      <c r="E609">
        <v>1</v>
      </c>
      <c r="F609">
        <v>1</v>
      </c>
      <c r="G609">
        <v>1081</v>
      </c>
      <c r="H609">
        <v>3</v>
      </c>
      <c r="I609" t="s">
        <v>1331</v>
      </c>
      <c r="J609" t="s">
        <v>1332</v>
      </c>
      <c r="K609" t="s">
        <v>1333</v>
      </c>
      <c r="L609">
        <v>1348</v>
      </c>
      <c r="N609">
        <v>1009</v>
      </c>
      <c r="O609" t="s">
        <v>547</v>
      </c>
      <c r="P609" t="s">
        <v>547</v>
      </c>
      <c r="Q609">
        <v>1000</v>
      </c>
      <c r="W609">
        <v>0</v>
      </c>
      <c r="X609">
        <v>-287838193</v>
      </c>
      <c r="Y609">
        <f>(((AT609*1)*1)*1)</f>
        <v>1.9E-2</v>
      </c>
      <c r="AA609">
        <v>23114.43</v>
      </c>
      <c r="AB609">
        <v>0</v>
      </c>
      <c r="AC609">
        <v>0</v>
      </c>
      <c r="AD609">
        <v>0</v>
      </c>
      <c r="AE609">
        <v>23114.43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-2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1.9E-2</v>
      </c>
      <c r="AU609" t="s">
        <v>105</v>
      </c>
      <c r="AV609">
        <v>0</v>
      </c>
      <c r="AW609">
        <v>2</v>
      </c>
      <c r="AX609">
        <v>56664162</v>
      </c>
      <c r="AY609">
        <v>1</v>
      </c>
      <c r="AZ609">
        <v>0</v>
      </c>
      <c r="BA609">
        <v>831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ROUND(Y609*Source!I849,9)</f>
        <v>3.4199999999999999E-3</v>
      </c>
      <c r="CY609">
        <f>AA609</f>
        <v>23114.43</v>
      </c>
      <c r="CZ609">
        <f>AE609</f>
        <v>23114.43</v>
      </c>
      <c r="DA609">
        <f>AI609</f>
        <v>1</v>
      </c>
      <c r="DB609">
        <f>ROUND((((ROUND(AT609*CZ609,2)*1)*1)*1),6)</f>
        <v>439.17</v>
      </c>
      <c r="DC609">
        <f>ROUND((((ROUND(AT609*AG609,2)*1)*1)*1),6)</f>
        <v>0</v>
      </c>
      <c r="DD609" t="s">
        <v>3</v>
      </c>
      <c r="DE609" t="s">
        <v>3</v>
      </c>
      <c r="DF609">
        <f t="shared" si="182"/>
        <v>79.05</v>
      </c>
      <c r="DG609">
        <f t="shared" si="181"/>
        <v>0</v>
      </c>
      <c r="DH609">
        <f t="shared" si="180"/>
        <v>0</v>
      </c>
      <c r="DI609">
        <f t="shared" si="183"/>
        <v>0</v>
      </c>
      <c r="DJ609">
        <f>DF609</f>
        <v>79.05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ROW(Source!A849)</f>
        <v>849</v>
      </c>
      <c r="B610">
        <v>56661434</v>
      </c>
      <c r="C610">
        <v>56664145</v>
      </c>
      <c r="D610">
        <v>54738507</v>
      </c>
      <c r="E610">
        <v>1</v>
      </c>
      <c r="F610">
        <v>1</v>
      </c>
      <c r="G610">
        <v>1081</v>
      </c>
      <c r="H610">
        <v>3</v>
      </c>
      <c r="I610" t="s">
        <v>1436</v>
      </c>
      <c r="J610" t="s">
        <v>1437</v>
      </c>
      <c r="K610" t="s">
        <v>1438</v>
      </c>
      <c r="L610">
        <v>1348</v>
      </c>
      <c r="N610">
        <v>1009</v>
      </c>
      <c r="O610" t="s">
        <v>547</v>
      </c>
      <c r="P610" t="s">
        <v>547</v>
      </c>
      <c r="Q610">
        <v>1000</v>
      </c>
      <c r="W610">
        <v>0</v>
      </c>
      <c r="X610">
        <v>1853127572</v>
      </c>
      <c r="Y610">
        <f>(((AT610*1)*1)*1)</f>
        <v>2.7E-4</v>
      </c>
      <c r="AA610">
        <v>19114.98</v>
      </c>
      <c r="AB610">
        <v>0</v>
      </c>
      <c r="AC610">
        <v>0</v>
      </c>
      <c r="AD610">
        <v>0</v>
      </c>
      <c r="AE610">
        <v>19114.98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2.7E-4</v>
      </c>
      <c r="AU610" t="s">
        <v>105</v>
      </c>
      <c r="AV610">
        <v>0</v>
      </c>
      <c r="AW610">
        <v>2</v>
      </c>
      <c r="AX610">
        <v>56664163</v>
      </c>
      <c r="AY610">
        <v>1</v>
      </c>
      <c r="AZ610">
        <v>0</v>
      </c>
      <c r="BA610">
        <v>832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ROUND(Y610*Source!I849,9)</f>
        <v>4.8600000000000002E-5</v>
      </c>
      <c r="CY610">
        <f>AA610</f>
        <v>19114.98</v>
      </c>
      <c r="CZ610">
        <f>AE610</f>
        <v>19114.98</v>
      </c>
      <c r="DA610">
        <f>AI610</f>
        <v>1</v>
      </c>
      <c r="DB610">
        <f>ROUND((((ROUND(AT610*CZ610,2)*1)*1)*1),6)</f>
        <v>5.16</v>
      </c>
      <c r="DC610">
        <f>ROUND((((ROUND(AT610*AG610,2)*1)*1)*1),6)</f>
        <v>0</v>
      </c>
      <c r="DD610" t="s">
        <v>3</v>
      </c>
      <c r="DE610" t="s">
        <v>3</v>
      </c>
      <c r="DF610">
        <f t="shared" si="182"/>
        <v>0.93</v>
      </c>
      <c r="DG610">
        <f t="shared" si="181"/>
        <v>0</v>
      </c>
      <c r="DH610">
        <f t="shared" si="180"/>
        <v>0</v>
      </c>
      <c r="DI610">
        <f t="shared" si="183"/>
        <v>0</v>
      </c>
      <c r="DJ610">
        <f>DF610</f>
        <v>0.93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ROW(Source!A849)</f>
        <v>849</v>
      </c>
      <c r="B611">
        <v>56661434</v>
      </c>
      <c r="C611">
        <v>56664145</v>
      </c>
      <c r="D611">
        <v>54738510</v>
      </c>
      <c r="E611">
        <v>1</v>
      </c>
      <c r="F611">
        <v>1</v>
      </c>
      <c r="G611">
        <v>1081</v>
      </c>
      <c r="H611">
        <v>3</v>
      </c>
      <c r="I611" t="s">
        <v>1337</v>
      </c>
      <c r="J611" t="s">
        <v>1338</v>
      </c>
      <c r="K611" t="s">
        <v>1339</v>
      </c>
      <c r="L611">
        <v>1348</v>
      </c>
      <c r="N611">
        <v>1009</v>
      </c>
      <c r="O611" t="s">
        <v>547</v>
      </c>
      <c r="P611" t="s">
        <v>547</v>
      </c>
      <c r="Q611">
        <v>1000</v>
      </c>
      <c r="W611">
        <v>0</v>
      </c>
      <c r="X611">
        <v>277309194</v>
      </c>
      <c r="Y611">
        <f>(((AT611*1)*1)*1)</f>
        <v>4.8000000000000001E-4</v>
      </c>
      <c r="AA611">
        <v>8590.86</v>
      </c>
      <c r="AB611">
        <v>0</v>
      </c>
      <c r="AC611">
        <v>0</v>
      </c>
      <c r="AD611">
        <v>0</v>
      </c>
      <c r="AE611">
        <v>8590.86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4.8000000000000001E-4</v>
      </c>
      <c r="AU611" t="s">
        <v>105</v>
      </c>
      <c r="AV611">
        <v>0</v>
      </c>
      <c r="AW611">
        <v>2</v>
      </c>
      <c r="AX611">
        <v>56664164</v>
      </c>
      <c r="AY611">
        <v>1</v>
      </c>
      <c r="AZ611">
        <v>0</v>
      </c>
      <c r="BA611">
        <v>833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ROUND(Y611*Source!I849,9)</f>
        <v>8.6399999999999999E-5</v>
      </c>
      <c r="CY611">
        <f>AA611</f>
        <v>8590.86</v>
      </c>
      <c r="CZ611">
        <f>AE611</f>
        <v>8590.86</v>
      </c>
      <c r="DA611">
        <f>AI611</f>
        <v>1</v>
      </c>
      <c r="DB611">
        <f>ROUND((((ROUND(AT611*CZ611,2)*1)*1)*1),6)</f>
        <v>4.12</v>
      </c>
      <c r="DC611">
        <f>ROUND((((ROUND(AT611*AG611,2)*1)*1)*1),6)</f>
        <v>0</v>
      </c>
      <c r="DD611" t="s">
        <v>3</v>
      </c>
      <c r="DE611" t="s">
        <v>3</v>
      </c>
      <c r="DF611">
        <f t="shared" si="182"/>
        <v>0.74</v>
      </c>
      <c r="DG611">
        <f t="shared" si="181"/>
        <v>0</v>
      </c>
      <c r="DH611">
        <f t="shared" si="180"/>
        <v>0</v>
      </c>
      <c r="DI611">
        <f t="shared" si="183"/>
        <v>0</v>
      </c>
      <c r="DJ611">
        <f>DF611</f>
        <v>0.74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ROW(Source!A849)</f>
        <v>849</v>
      </c>
      <c r="B612">
        <v>56661434</v>
      </c>
      <c r="C612">
        <v>56664145</v>
      </c>
      <c r="D612">
        <v>54737318</v>
      </c>
      <c r="E612">
        <v>1</v>
      </c>
      <c r="F612">
        <v>1</v>
      </c>
      <c r="G612">
        <v>1081</v>
      </c>
      <c r="H612">
        <v>3</v>
      </c>
      <c r="I612" t="s">
        <v>1269</v>
      </c>
      <c r="J612" t="s">
        <v>1271</v>
      </c>
      <c r="K612" t="s">
        <v>1270</v>
      </c>
      <c r="L612">
        <v>1348</v>
      </c>
      <c r="N612">
        <v>1009</v>
      </c>
      <c r="O612" t="s">
        <v>547</v>
      </c>
      <c r="P612" t="s">
        <v>547</v>
      </c>
      <c r="Q612">
        <v>1000</v>
      </c>
      <c r="W612">
        <v>0</v>
      </c>
      <c r="X612">
        <v>-268464753</v>
      </c>
      <c r="Y612">
        <f>(((AT612*1)*1)*1)</f>
        <v>1.2E-2</v>
      </c>
      <c r="AA612">
        <v>17868.28</v>
      </c>
      <c r="AB612">
        <v>0</v>
      </c>
      <c r="AC612">
        <v>0</v>
      </c>
      <c r="AD612">
        <v>0</v>
      </c>
      <c r="AE612">
        <v>17868.28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1.2E-2</v>
      </c>
      <c r="AU612" t="s">
        <v>105</v>
      </c>
      <c r="AV612">
        <v>0</v>
      </c>
      <c r="AW612">
        <v>2</v>
      </c>
      <c r="AX612">
        <v>56664165</v>
      </c>
      <c r="AY612">
        <v>1</v>
      </c>
      <c r="AZ612">
        <v>0</v>
      </c>
      <c r="BA612">
        <v>834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ROUND(Y612*Source!I849,9)</f>
        <v>2.16E-3</v>
      </c>
      <c r="CY612">
        <f>AA612</f>
        <v>17868.28</v>
      </c>
      <c r="CZ612">
        <f>AE612</f>
        <v>17868.28</v>
      </c>
      <c r="DA612">
        <f>AI612</f>
        <v>1</v>
      </c>
      <c r="DB612">
        <f>ROUND((((ROUND(AT612*CZ612,2)*1)*1)*1),6)</f>
        <v>214.42</v>
      </c>
      <c r="DC612">
        <f>ROUND((((ROUND(AT612*AG612,2)*1)*1)*1),6)</f>
        <v>0</v>
      </c>
      <c r="DD612" t="s">
        <v>3</v>
      </c>
      <c r="DE612" t="s">
        <v>3</v>
      </c>
      <c r="DF612">
        <f t="shared" si="182"/>
        <v>38.6</v>
      </c>
      <c r="DG612">
        <f t="shared" si="181"/>
        <v>0</v>
      </c>
      <c r="DH612">
        <f t="shared" si="180"/>
        <v>0</v>
      </c>
      <c r="DI612">
        <f t="shared" si="183"/>
        <v>0</v>
      </c>
      <c r="DJ612">
        <f>DF612</f>
        <v>38.6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ROW(Source!A850)</f>
        <v>850</v>
      </c>
      <c r="B613">
        <v>56661436</v>
      </c>
      <c r="C613">
        <v>56664145</v>
      </c>
      <c r="D613">
        <v>54702434</v>
      </c>
      <c r="E613">
        <v>1081</v>
      </c>
      <c r="F613">
        <v>1</v>
      </c>
      <c r="G613">
        <v>1081</v>
      </c>
      <c r="H613">
        <v>1</v>
      </c>
      <c r="I613" t="s">
        <v>1317</v>
      </c>
      <c r="J613" t="s">
        <v>3</v>
      </c>
      <c r="K613" t="s">
        <v>1318</v>
      </c>
      <c r="L613">
        <v>1191</v>
      </c>
      <c r="N613">
        <v>1013</v>
      </c>
      <c r="O613" t="s">
        <v>1319</v>
      </c>
      <c r="P613" t="s">
        <v>1319</v>
      </c>
      <c r="Q613">
        <v>1</v>
      </c>
      <c r="W613">
        <v>0</v>
      </c>
      <c r="X613">
        <v>476480486</v>
      </c>
      <c r="Y613">
        <f>(((AT613*1.2)*1.15)*1.05)</f>
        <v>111.57299999999998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5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77</v>
      </c>
      <c r="AU613" t="s">
        <v>33</v>
      </c>
      <c r="AV613">
        <v>1</v>
      </c>
      <c r="AW613">
        <v>2</v>
      </c>
      <c r="AX613">
        <v>56664156</v>
      </c>
      <c r="AY613">
        <v>1</v>
      </c>
      <c r="AZ613">
        <v>0</v>
      </c>
      <c r="BA613">
        <v>841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U613">
        <f>ROUND(AT613*Source!I850*AH613*AL613,2)</f>
        <v>0</v>
      </c>
      <c r="CV613">
        <f>ROUND(Y613*Source!I850,9)</f>
        <v>20.08314</v>
      </c>
      <c r="CW613">
        <v>0</v>
      </c>
      <c r="CX613">
        <f>ROUND(Y613*Source!I850,9)</f>
        <v>20.08314</v>
      </c>
      <c r="CY613">
        <f>AD613</f>
        <v>0</v>
      </c>
      <c r="CZ613">
        <f>AH613</f>
        <v>0</v>
      </c>
      <c r="DA613">
        <f>AL613</f>
        <v>1</v>
      </c>
      <c r="DB613">
        <f>ROUND((((ROUND(AT613*CZ613,2)*1.2)*1.15)*1.05),6)</f>
        <v>0</v>
      </c>
      <c r="DC613">
        <f>ROUND((((ROUND(AT613*AG613,2)*1.2)*1.15)*1.05),6)</f>
        <v>0</v>
      </c>
      <c r="DD613" t="s">
        <v>3</v>
      </c>
      <c r="DE613" t="s">
        <v>3</v>
      </c>
      <c r="DF613">
        <f t="shared" si="182"/>
        <v>0</v>
      </c>
      <c r="DG613">
        <f t="shared" si="181"/>
        <v>0</v>
      </c>
      <c r="DH613">
        <f t="shared" si="180"/>
        <v>0</v>
      </c>
      <c r="DI613">
        <f t="shared" si="183"/>
        <v>0</v>
      </c>
      <c r="DJ613">
        <f>DI613</f>
        <v>0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">
      <c r="A614">
        <f>ROW(Source!A850)</f>
        <v>850</v>
      </c>
      <c r="B614">
        <v>56661436</v>
      </c>
      <c r="C614">
        <v>56664145</v>
      </c>
      <c r="D614">
        <v>54767936</v>
      </c>
      <c r="E614">
        <v>1</v>
      </c>
      <c r="F614">
        <v>1</v>
      </c>
      <c r="G614">
        <v>1081</v>
      </c>
      <c r="H614">
        <v>2</v>
      </c>
      <c r="I614" t="s">
        <v>1433</v>
      </c>
      <c r="J614" t="s">
        <v>1434</v>
      </c>
      <c r="K614" t="s">
        <v>1435</v>
      </c>
      <c r="L614">
        <v>1368</v>
      </c>
      <c r="N614">
        <v>1011</v>
      </c>
      <c r="O614" t="s">
        <v>1323</v>
      </c>
      <c r="P614" t="s">
        <v>1323</v>
      </c>
      <c r="Q614">
        <v>1</v>
      </c>
      <c r="W614">
        <v>0</v>
      </c>
      <c r="X614">
        <v>-1900514421</v>
      </c>
      <c r="Y614">
        <f>(((AT614*1.2)*1.25)*1.05)</f>
        <v>24.57</v>
      </c>
      <c r="AA614">
        <v>0</v>
      </c>
      <c r="AB614">
        <v>1041.9000000000001</v>
      </c>
      <c r="AC614">
        <v>758.78</v>
      </c>
      <c r="AD614">
        <v>0</v>
      </c>
      <c r="AE614">
        <v>0</v>
      </c>
      <c r="AF614">
        <v>34.479999999999997</v>
      </c>
      <c r="AG614">
        <v>12.62</v>
      </c>
      <c r="AH614">
        <v>0</v>
      </c>
      <c r="AI614">
        <v>1</v>
      </c>
      <c r="AJ614">
        <v>28.32</v>
      </c>
      <c r="AK614">
        <v>56.35</v>
      </c>
      <c r="AL614">
        <v>1</v>
      </c>
      <c r="AM614">
        <v>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15.6</v>
      </c>
      <c r="AU614" t="s">
        <v>32</v>
      </c>
      <c r="AV614">
        <v>0</v>
      </c>
      <c r="AW614">
        <v>2</v>
      </c>
      <c r="AX614">
        <v>56664157</v>
      </c>
      <c r="AY614">
        <v>1</v>
      </c>
      <c r="AZ614">
        <v>0</v>
      </c>
      <c r="BA614">
        <v>842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f>ROUND(Y614*Source!I850*DO614,9)</f>
        <v>55.813212</v>
      </c>
      <c r="CX614">
        <f>ROUND(Y614*Source!I850,9)</f>
        <v>4.4226000000000001</v>
      </c>
      <c r="CY614">
        <f>AB614</f>
        <v>1041.9000000000001</v>
      </c>
      <c r="CZ614">
        <f>AF614</f>
        <v>34.479999999999997</v>
      </c>
      <c r="DA614">
        <f>AJ614</f>
        <v>28.32</v>
      </c>
      <c r="DB614">
        <f>ROUND((((ROUND(AT614*CZ614,2)*1.2)*1.25)*1.05),6)</f>
        <v>847.17674999999997</v>
      </c>
      <c r="DC614">
        <f>ROUND((((ROUND(AT614*AG614,2)*1.2)*1.25)*1.05),6)</f>
        <v>310.07024999999999</v>
      </c>
      <c r="DD614" t="s">
        <v>3</v>
      </c>
      <c r="DE614" t="s">
        <v>3</v>
      </c>
      <c r="DF614">
        <f t="shared" si="182"/>
        <v>0</v>
      </c>
      <c r="DG614">
        <f>ROUND(ROUND(AF614*AJ614,2)*CX614,2)</f>
        <v>4318.54</v>
      </c>
      <c r="DH614">
        <f>ROUND(ROUND(AG614*AK614,2)*CX614,2)</f>
        <v>3145.09</v>
      </c>
      <c r="DI614">
        <f t="shared" si="183"/>
        <v>0</v>
      </c>
      <c r="DJ614">
        <f>DG614</f>
        <v>4318.54</v>
      </c>
      <c r="DK614">
        <v>0</v>
      </c>
      <c r="DL614" t="s">
        <v>1327</v>
      </c>
      <c r="DM614">
        <v>0</v>
      </c>
      <c r="DN614" t="s">
        <v>1319</v>
      </c>
      <c r="DO614">
        <v>12.62</v>
      </c>
    </row>
    <row r="615" spans="1:119" x14ac:dyDescent="0.2">
      <c r="A615">
        <f>ROW(Source!A850)</f>
        <v>850</v>
      </c>
      <c r="B615">
        <v>56661436</v>
      </c>
      <c r="C615">
        <v>56664145</v>
      </c>
      <c r="D615">
        <v>54768040</v>
      </c>
      <c r="E615">
        <v>1</v>
      </c>
      <c r="F615">
        <v>1</v>
      </c>
      <c r="G615">
        <v>1081</v>
      </c>
      <c r="H615">
        <v>2</v>
      </c>
      <c r="I615" t="s">
        <v>1320</v>
      </c>
      <c r="J615" t="s">
        <v>1321</v>
      </c>
      <c r="K615" t="s">
        <v>1322</v>
      </c>
      <c r="L615">
        <v>1368</v>
      </c>
      <c r="N615">
        <v>1011</v>
      </c>
      <c r="O615" t="s">
        <v>1323</v>
      </c>
      <c r="P615" t="s">
        <v>1323</v>
      </c>
      <c r="Q615">
        <v>1</v>
      </c>
      <c r="W615">
        <v>0</v>
      </c>
      <c r="X615">
        <v>1498588441</v>
      </c>
      <c r="Y615">
        <f>(((AT615*1.2)*1.25)*1.05)</f>
        <v>4.3155000000000001</v>
      </c>
      <c r="AA615">
        <v>0</v>
      </c>
      <c r="AB615">
        <v>102.11</v>
      </c>
      <c r="AC615">
        <v>0</v>
      </c>
      <c r="AD615">
        <v>0</v>
      </c>
      <c r="AE615">
        <v>0</v>
      </c>
      <c r="AF615">
        <v>7.11</v>
      </c>
      <c r="AG615">
        <v>0</v>
      </c>
      <c r="AH615">
        <v>0</v>
      </c>
      <c r="AI615">
        <v>1</v>
      </c>
      <c r="AJ615">
        <v>13.46</v>
      </c>
      <c r="AK615">
        <v>1</v>
      </c>
      <c r="AL615">
        <v>1</v>
      </c>
      <c r="AM615">
        <v>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2.74</v>
      </c>
      <c r="AU615" t="s">
        <v>32</v>
      </c>
      <c r="AV615">
        <v>0</v>
      </c>
      <c r="AW615">
        <v>2</v>
      </c>
      <c r="AX615">
        <v>56664158</v>
      </c>
      <c r="AY615">
        <v>1</v>
      </c>
      <c r="AZ615">
        <v>0</v>
      </c>
      <c r="BA615">
        <v>843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f>ROUND(Y615*Source!I850*DO615,9)</f>
        <v>0</v>
      </c>
      <c r="CX615">
        <f>ROUND(Y615*Source!I850,9)</f>
        <v>0.77678999999999998</v>
      </c>
      <c r="CY615">
        <f>AB615</f>
        <v>102.11</v>
      </c>
      <c r="CZ615">
        <f>AF615</f>
        <v>7.11</v>
      </c>
      <c r="DA615">
        <f>AJ615</f>
        <v>13.46</v>
      </c>
      <c r="DB615">
        <f>ROUND((((ROUND(AT615*CZ615,2)*1.2)*1.25)*1.05),6)</f>
        <v>30.681000000000001</v>
      </c>
      <c r="DC615">
        <f>ROUND((((ROUND(AT615*AG615,2)*1.2)*1.25)*1.05),6)</f>
        <v>0</v>
      </c>
      <c r="DD615" t="s">
        <v>3</v>
      </c>
      <c r="DE615" t="s">
        <v>3</v>
      </c>
      <c r="DF615">
        <f t="shared" si="182"/>
        <v>0</v>
      </c>
      <c r="DG615">
        <f>ROUND(ROUND(AF615*AJ615,2)*CX615,2)</f>
        <v>74.34</v>
      </c>
      <c r="DH615">
        <f>ROUND(ROUND(AG615,2)*CX615,2)</f>
        <v>0</v>
      </c>
      <c r="DI615">
        <f t="shared" si="183"/>
        <v>0</v>
      </c>
      <c r="DJ615">
        <f>DG615</f>
        <v>74.34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ROW(Source!A850)</f>
        <v>850</v>
      </c>
      <c r="B616">
        <v>56661436</v>
      </c>
      <c r="C616">
        <v>56664145</v>
      </c>
      <c r="D616">
        <v>54768339</v>
      </c>
      <c r="E616">
        <v>1</v>
      </c>
      <c r="F616">
        <v>1</v>
      </c>
      <c r="G616">
        <v>1081</v>
      </c>
      <c r="H616">
        <v>2</v>
      </c>
      <c r="I616" t="s">
        <v>1324</v>
      </c>
      <c r="J616" t="s">
        <v>1325</v>
      </c>
      <c r="K616" t="s">
        <v>1326</v>
      </c>
      <c r="L616">
        <v>1368</v>
      </c>
      <c r="N616">
        <v>1011</v>
      </c>
      <c r="O616" t="s">
        <v>1323</v>
      </c>
      <c r="P616" t="s">
        <v>1323</v>
      </c>
      <c r="Q616">
        <v>1</v>
      </c>
      <c r="W616">
        <v>0</v>
      </c>
      <c r="X616">
        <v>874612079</v>
      </c>
      <c r="Y616">
        <f>(((AT616*1.2)*1.25)*1.05)</f>
        <v>1.008</v>
      </c>
      <c r="AA616">
        <v>0</v>
      </c>
      <c r="AB616">
        <v>1513.56</v>
      </c>
      <c r="AC616">
        <v>758.78</v>
      </c>
      <c r="AD616">
        <v>0</v>
      </c>
      <c r="AE616">
        <v>0</v>
      </c>
      <c r="AF616">
        <v>83.1</v>
      </c>
      <c r="AG616">
        <v>12.62</v>
      </c>
      <c r="AH616">
        <v>0</v>
      </c>
      <c r="AI616">
        <v>1</v>
      </c>
      <c r="AJ616">
        <v>17.07</v>
      </c>
      <c r="AK616">
        <v>56.35</v>
      </c>
      <c r="AL616">
        <v>1</v>
      </c>
      <c r="AM616">
        <v>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0.64</v>
      </c>
      <c r="AU616" t="s">
        <v>32</v>
      </c>
      <c r="AV616">
        <v>0</v>
      </c>
      <c r="AW616">
        <v>2</v>
      </c>
      <c r="AX616">
        <v>56664159</v>
      </c>
      <c r="AY616">
        <v>1</v>
      </c>
      <c r="AZ616">
        <v>0</v>
      </c>
      <c r="BA616">
        <v>844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f>ROUND(Y616*Source!I850*DO616,9)</f>
        <v>2.2897728000000002</v>
      </c>
      <c r="CX616">
        <f>ROUND(Y616*Source!I850,9)</f>
        <v>0.18143999999999999</v>
      </c>
      <c r="CY616">
        <f>AB616</f>
        <v>1513.56</v>
      </c>
      <c r="CZ616">
        <f>AF616</f>
        <v>83.1</v>
      </c>
      <c r="DA616">
        <f>AJ616</f>
        <v>17.07</v>
      </c>
      <c r="DB616">
        <f>ROUND((((ROUND(AT616*CZ616,2)*1.2)*1.25)*1.05),6)</f>
        <v>83.758499999999998</v>
      </c>
      <c r="DC616">
        <f>ROUND((((ROUND(AT616*AG616,2)*1.2)*1.25)*1.05),6)</f>
        <v>12.726000000000001</v>
      </c>
      <c r="DD616" t="s">
        <v>3</v>
      </c>
      <c r="DE616" t="s">
        <v>3</v>
      </c>
      <c r="DF616">
        <f t="shared" si="182"/>
        <v>0</v>
      </c>
      <c r="DG616">
        <f>ROUND(ROUND(AF616*AJ616,2)*CX616,2)</f>
        <v>257.38</v>
      </c>
      <c r="DH616">
        <f>ROUND(ROUND(AG616*AK616,2)*CX616,2)</f>
        <v>129.03</v>
      </c>
      <c r="DI616">
        <f t="shared" si="183"/>
        <v>0</v>
      </c>
      <c r="DJ616">
        <f>DG616</f>
        <v>257.38</v>
      </c>
      <c r="DK616">
        <v>0</v>
      </c>
      <c r="DL616" t="s">
        <v>1327</v>
      </c>
      <c r="DM616">
        <v>0</v>
      </c>
      <c r="DN616" t="s">
        <v>1319</v>
      </c>
      <c r="DO616">
        <v>12.62</v>
      </c>
    </row>
    <row r="617" spans="1:119" x14ac:dyDescent="0.2">
      <c r="A617">
        <f>ROW(Source!A850)</f>
        <v>850</v>
      </c>
      <c r="B617">
        <v>56661436</v>
      </c>
      <c r="C617">
        <v>56664145</v>
      </c>
      <c r="D617">
        <v>54767573</v>
      </c>
      <c r="E617">
        <v>1</v>
      </c>
      <c r="F617">
        <v>1</v>
      </c>
      <c r="G617">
        <v>1081</v>
      </c>
      <c r="H617">
        <v>2</v>
      </c>
      <c r="I617" t="s">
        <v>1328</v>
      </c>
      <c r="J617" t="s">
        <v>1329</v>
      </c>
      <c r="K617" t="s">
        <v>1330</v>
      </c>
      <c r="L617">
        <v>1368</v>
      </c>
      <c r="N617">
        <v>1011</v>
      </c>
      <c r="O617" t="s">
        <v>1323</v>
      </c>
      <c r="P617" t="s">
        <v>1323</v>
      </c>
      <c r="Q617">
        <v>1</v>
      </c>
      <c r="W617">
        <v>0</v>
      </c>
      <c r="X617">
        <v>-44940208</v>
      </c>
      <c r="Y617">
        <f>(((AT617*1.2)*1.25)*1.05)</f>
        <v>0.67725000000000002</v>
      </c>
      <c r="AA617">
        <v>0</v>
      </c>
      <c r="AB617">
        <v>2758.65</v>
      </c>
      <c r="AC617">
        <v>1017.92</v>
      </c>
      <c r="AD617">
        <v>0</v>
      </c>
      <c r="AE617">
        <v>0</v>
      </c>
      <c r="AF617">
        <v>179.17</v>
      </c>
      <c r="AG617">
        <v>16.93</v>
      </c>
      <c r="AH617">
        <v>0</v>
      </c>
      <c r="AI617">
        <v>1</v>
      </c>
      <c r="AJ617">
        <v>14.43</v>
      </c>
      <c r="AK617">
        <v>56.35</v>
      </c>
      <c r="AL617">
        <v>1</v>
      </c>
      <c r="AM617">
        <v>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0.43</v>
      </c>
      <c r="AU617" t="s">
        <v>32</v>
      </c>
      <c r="AV617">
        <v>0</v>
      </c>
      <c r="AW617">
        <v>2</v>
      </c>
      <c r="AX617">
        <v>56664160</v>
      </c>
      <c r="AY617">
        <v>1</v>
      </c>
      <c r="AZ617">
        <v>0</v>
      </c>
      <c r="BA617">
        <v>845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f>ROUND(Y617*Source!I850*DO617,9)</f>
        <v>2.0638516500000001</v>
      </c>
      <c r="CX617">
        <f>ROUND(Y617*Source!I850,9)</f>
        <v>0.121905</v>
      </c>
      <c r="CY617">
        <f>AB617</f>
        <v>2758.65</v>
      </c>
      <c r="CZ617">
        <f>AF617</f>
        <v>179.17</v>
      </c>
      <c r="DA617">
        <f>AJ617</f>
        <v>14.43</v>
      </c>
      <c r="DB617">
        <f>ROUND((((ROUND(AT617*CZ617,2)*1.2)*1.25)*1.05),6)</f>
        <v>121.33799999999999</v>
      </c>
      <c r="DC617">
        <f>ROUND((((ROUND(AT617*AG617,2)*1.2)*1.25)*1.05),6)</f>
        <v>11.465999999999999</v>
      </c>
      <c r="DD617" t="s">
        <v>3</v>
      </c>
      <c r="DE617" t="s">
        <v>3</v>
      </c>
      <c r="DF617">
        <f t="shared" si="182"/>
        <v>0</v>
      </c>
      <c r="DG617">
        <f>ROUND(ROUND(AF617*AJ617,2)*CX617,2)</f>
        <v>315.18</v>
      </c>
      <c r="DH617">
        <f>ROUND(ROUND(AG617*AK617,2)*CX617,2)</f>
        <v>116.3</v>
      </c>
      <c r="DI617">
        <f t="shared" si="183"/>
        <v>0</v>
      </c>
      <c r="DJ617">
        <f>DG617</f>
        <v>315.18</v>
      </c>
      <c r="DK617">
        <v>0</v>
      </c>
      <c r="DL617" t="s">
        <v>1327</v>
      </c>
      <c r="DM617">
        <v>0</v>
      </c>
      <c r="DN617" t="s">
        <v>1319</v>
      </c>
      <c r="DO617">
        <v>16.93</v>
      </c>
    </row>
    <row r="618" spans="1:119" x14ac:dyDescent="0.2">
      <c r="A618">
        <f>ROW(Source!A850)</f>
        <v>850</v>
      </c>
      <c r="B618">
        <v>56661436</v>
      </c>
      <c r="C618">
        <v>56664145</v>
      </c>
      <c r="D618">
        <v>54767657</v>
      </c>
      <c r="E618">
        <v>1</v>
      </c>
      <c r="F618">
        <v>1</v>
      </c>
      <c r="G618">
        <v>1081</v>
      </c>
      <c r="H618">
        <v>2</v>
      </c>
      <c r="I618" t="s">
        <v>1402</v>
      </c>
      <c r="J618" t="s">
        <v>1403</v>
      </c>
      <c r="K618" t="s">
        <v>1404</v>
      </c>
      <c r="L618">
        <v>1368</v>
      </c>
      <c r="N618">
        <v>1011</v>
      </c>
      <c r="O618" t="s">
        <v>1323</v>
      </c>
      <c r="P618" t="s">
        <v>1323</v>
      </c>
      <c r="Q618">
        <v>1</v>
      </c>
      <c r="W618">
        <v>0</v>
      </c>
      <c r="X618">
        <v>-1755828087</v>
      </c>
      <c r="Y618">
        <f>(((AT618*1.2)*1.25)*1.05)</f>
        <v>0.8347500000000001</v>
      </c>
      <c r="AA618">
        <v>0</v>
      </c>
      <c r="AB618">
        <v>34.85</v>
      </c>
      <c r="AC618">
        <v>0</v>
      </c>
      <c r="AD618">
        <v>0</v>
      </c>
      <c r="AE618">
        <v>0</v>
      </c>
      <c r="AF618">
        <v>3.18</v>
      </c>
      <c r="AG618">
        <v>0</v>
      </c>
      <c r="AH618">
        <v>0</v>
      </c>
      <c r="AI618">
        <v>1</v>
      </c>
      <c r="AJ618">
        <v>10.27</v>
      </c>
      <c r="AK618">
        <v>1</v>
      </c>
      <c r="AL618">
        <v>1</v>
      </c>
      <c r="AM618">
        <v>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0.53</v>
      </c>
      <c r="AU618" t="s">
        <v>32</v>
      </c>
      <c r="AV618">
        <v>0</v>
      </c>
      <c r="AW618">
        <v>2</v>
      </c>
      <c r="AX618">
        <v>56664161</v>
      </c>
      <c r="AY618">
        <v>1</v>
      </c>
      <c r="AZ618">
        <v>0</v>
      </c>
      <c r="BA618">
        <v>846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f>ROUND(Y618*Source!I850*DO618,9)</f>
        <v>0</v>
      </c>
      <c r="CX618">
        <f>ROUND(Y618*Source!I850,9)</f>
        <v>0.150255</v>
      </c>
      <c r="CY618">
        <f>AB618</f>
        <v>34.85</v>
      </c>
      <c r="CZ618">
        <f>AF618</f>
        <v>3.18</v>
      </c>
      <c r="DA618">
        <f>AJ618</f>
        <v>10.27</v>
      </c>
      <c r="DB618">
        <f>ROUND((((ROUND(AT618*CZ618,2)*1.2)*1.25)*1.05),6)</f>
        <v>2.6617500000000001</v>
      </c>
      <c r="DC618">
        <f>ROUND((((ROUND(AT618*AG618,2)*1.2)*1.25)*1.05),6)</f>
        <v>0</v>
      </c>
      <c r="DD618" t="s">
        <v>3</v>
      </c>
      <c r="DE618" t="s">
        <v>3</v>
      </c>
      <c r="DF618">
        <f t="shared" si="182"/>
        <v>0</v>
      </c>
      <c r="DG618">
        <f>ROUND(ROUND(AF618*AJ618,2)*CX618,2)</f>
        <v>4.91</v>
      </c>
      <c r="DH618">
        <f t="shared" ref="DH618:DH633" si="184">ROUND(ROUND(AG618,2)*CX618,2)</f>
        <v>0</v>
      </c>
      <c r="DI618">
        <f t="shared" si="183"/>
        <v>0</v>
      </c>
      <c r="DJ618">
        <f>DG618</f>
        <v>4.91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ROW(Source!A850)</f>
        <v>850</v>
      </c>
      <c r="B619">
        <v>56661436</v>
      </c>
      <c r="C619">
        <v>56664145</v>
      </c>
      <c r="D619">
        <v>54737969</v>
      </c>
      <c r="E619">
        <v>1</v>
      </c>
      <c r="F619">
        <v>1</v>
      </c>
      <c r="G619">
        <v>1081</v>
      </c>
      <c r="H619">
        <v>3</v>
      </c>
      <c r="I619" t="s">
        <v>1331</v>
      </c>
      <c r="J619" t="s">
        <v>1332</v>
      </c>
      <c r="K619" t="s">
        <v>1333</v>
      </c>
      <c r="L619">
        <v>1348</v>
      </c>
      <c r="N619">
        <v>1009</v>
      </c>
      <c r="O619" t="s">
        <v>547</v>
      </c>
      <c r="P619" t="s">
        <v>547</v>
      </c>
      <c r="Q619">
        <v>1000</v>
      </c>
      <c r="W619">
        <v>0</v>
      </c>
      <c r="X619">
        <v>-287838193</v>
      </c>
      <c r="Y619">
        <f>(((AT619*1)*1)*1)</f>
        <v>1.9E-2</v>
      </c>
      <c r="AA619">
        <v>103783.79</v>
      </c>
      <c r="AB619">
        <v>0</v>
      </c>
      <c r="AC619">
        <v>0</v>
      </c>
      <c r="AD619">
        <v>0</v>
      </c>
      <c r="AE619">
        <v>23114.43</v>
      </c>
      <c r="AF619">
        <v>0</v>
      </c>
      <c r="AG619">
        <v>0</v>
      </c>
      <c r="AH619">
        <v>0</v>
      </c>
      <c r="AI619">
        <v>4.49</v>
      </c>
      <c r="AJ619">
        <v>1</v>
      </c>
      <c r="AK619">
        <v>1</v>
      </c>
      <c r="AL619">
        <v>1</v>
      </c>
      <c r="AM619">
        <v>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1.9E-2</v>
      </c>
      <c r="AU619" t="s">
        <v>105</v>
      </c>
      <c r="AV619">
        <v>0</v>
      </c>
      <c r="AW619">
        <v>2</v>
      </c>
      <c r="AX619">
        <v>56664162</v>
      </c>
      <c r="AY619">
        <v>1</v>
      </c>
      <c r="AZ619">
        <v>0</v>
      </c>
      <c r="BA619">
        <v>847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ROUND(Y619*Source!I850,9)</f>
        <v>3.4199999999999999E-3</v>
      </c>
      <c r="CY619">
        <f>AA619</f>
        <v>103783.79</v>
      </c>
      <c r="CZ619">
        <f>AE619</f>
        <v>23114.43</v>
      </c>
      <c r="DA619">
        <f>AI619</f>
        <v>4.49</v>
      </c>
      <c r="DB619">
        <f>ROUND((((ROUND(AT619*CZ619,2)*1)*1)*1),6)</f>
        <v>439.17</v>
      </c>
      <c r="DC619">
        <f>ROUND((((ROUND(AT619*AG619,2)*1)*1)*1),6)</f>
        <v>0</v>
      </c>
      <c r="DD619" t="s">
        <v>3</v>
      </c>
      <c r="DE619" t="s">
        <v>3</v>
      </c>
      <c r="DF619">
        <f>ROUND(ROUND(AE619*AI619,2)*CX619,2)</f>
        <v>354.94</v>
      </c>
      <c r="DG619">
        <f t="shared" ref="DG619:DG633" si="185">ROUND(ROUND(AF619,2)*CX619,2)</f>
        <v>0</v>
      </c>
      <c r="DH619">
        <f t="shared" si="184"/>
        <v>0</v>
      </c>
      <c r="DI619">
        <f t="shared" si="183"/>
        <v>0</v>
      </c>
      <c r="DJ619">
        <f>DF619</f>
        <v>354.94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ROW(Source!A850)</f>
        <v>850</v>
      </c>
      <c r="B620">
        <v>56661436</v>
      </c>
      <c r="C620">
        <v>56664145</v>
      </c>
      <c r="D620">
        <v>54738507</v>
      </c>
      <c r="E620">
        <v>1</v>
      </c>
      <c r="F620">
        <v>1</v>
      </c>
      <c r="G620">
        <v>1081</v>
      </c>
      <c r="H620">
        <v>3</v>
      </c>
      <c r="I620" t="s">
        <v>1436</v>
      </c>
      <c r="J620" t="s">
        <v>1437</v>
      </c>
      <c r="K620" t="s">
        <v>1438</v>
      </c>
      <c r="L620">
        <v>1348</v>
      </c>
      <c r="N620">
        <v>1009</v>
      </c>
      <c r="O620" t="s">
        <v>547</v>
      </c>
      <c r="P620" t="s">
        <v>547</v>
      </c>
      <c r="Q620">
        <v>1000</v>
      </c>
      <c r="W620">
        <v>0</v>
      </c>
      <c r="X620">
        <v>1853127572</v>
      </c>
      <c r="Y620">
        <f>(((AT620*1)*1)*1)</f>
        <v>2.7E-4</v>
      </c>
      <c r="AA620">
        <v>264360.17</v>
      </c>
      <c r="AB620">
        <v>0</v>
      </c>
      <c r="AC620">
        <v>0</v>
      </c>
      <c r="AD620">
        <v>0</v>
      </c>
      <c r="AE620">
        <v>19114.98</v>
      </c>
      <c r="AF620">
        <v>0</v>
      </c>
      <c r="AG620">
        <v>0</v>
      </c>
      <c r="AH620">
        <v>0</v>
      </c>
      <c r="AI620">
        <v>13.83</v>
      </c>
      <c r="AJ620">
        <v>1</v>
      </c>
      <c r="AK620">
        <v>1</v>
      </c>
      <c r="AL620">
        <v>1</v>
      </c>
      <c r="AM620">
        <v>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2.7E-4</v>
      </c>
      <c r="AU620" t="s">
        <v>105</v>
      </c>
      <c r="AV620">
        <v>0</v>
      </c>
      <c r="AW620">
        <v>2</v>
      </c>
      <c r="AX620">
        <v>56664163</v>
      </c>
      <c r="AY620">
        <v>1</v>
      </c>
      <c r="AZ620">
        <v>0</v>
      </c>
      <c r="BA620">
        <v>848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ROUND(Y620*Source!I850,9)</f>
        <v>4.8600000000000002E-5</v>
      </c>
      <c r="CY620">
        <f>AA620</f>
        <v>264360.17</v>
      </c>
      <c r="CZ620">
        <f>AE620</f>
        <v>19114.98</v>
      </c>
      <c r="DA620">
        <f>AI620</f>
        <v>13.83</v>
      </c>
      <c r="DB620">
        <f>ROUND((((ROUND(AT620*CZ620,2)*1)*1)*1),6)</f>
        <v>5.16</v>
      </c>
      <c r="DC620">
        <f>ROUND((((ROUND(AT620*AG620,2)*1)*1)*1),6)</f>
        <v>0</v>
      </c>
      <c r="DD620" t="s">
        <v>3</v>
      </c>
      <c r="DE620" t="s">
        <v>3</v>
      </c>
      <c r="DF620">
        <f>ROUND(ROUND(AE620*AI620,2)*CX620,2)</f>
        <v>12.85</v>
      </c>
      <c r="DG620">
        <f t="shared" si="185"/>
        <v>0</v>
      </c>
      <c r="DH620">
        <f t="shared" si="184"/>
        <v>0</v>
      </c>
      <c r="DI620">
        <f t="shared" si="183"/>
        <v>0</v>
      </c>
      <c r="DJ620">
        <f>DF620</f>
        <v>12.85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ROW(Source!A850)</f>
        <v>850</v>
      </c>
      <c r="B621">
        <v>56661436</v>
      </c>
      <c r="C621">
        <v>56664145</v>
      </c>
      <c r="D621">
        <v>54738510</v>
      </c>
      <c r="E621">
        <v>1</v>
      </c>
      <c r="F621">
        <v>1</v>
      </c>
      <c r="G621">
        <v>1081</v>
      </c>
      <c r="H621">
        <v>3</v>
      </c>
      <c r="I621" t="s">
        <v>1337</v>
      </c>
      <c r="J621" t="s">
        <v>1338</v>
      </c>
      <c r="K621" t="s">
        <v>1339</v>
      </c>
      <c r="L621">
        <v>1348</v>
      </c>
      <c r="N621">
        <v>1009</v>
      </c>
      <c r="O621" t="s">
        <v>547</v>
      </c>
      <c r="P621" t="s">
        <v>547</v>
      </c>
      <c r="Q621">
        <v>1000</v>
      </c>
      <c r="W621">
        <v>0</v>
      </c>
      <c r="X621">
        <v>277309194</v>
      </c>
      <c r="Y621">
        <f>(((AT621*1)*1)*1)</f>
        <v>4.8000000000000001E-4</v>
      </c>
      <c r="AA621">
        <v>141233.74</v>
      </c>
      <c r="AB621">
        <v>0</v>
      </c>
      <c r="AC621">
        <v>0</v>
      </c>
      <c r="AD621">
        <v>0</v>
      </c>
      <c r="AE621">
        <v>8590.86</v>
      </c>
      <c r="AF621">
        <v>0</v>
      </c>
      <c r="AG621">
        <v>0</v>
      </c>
      <c r="AH621">
        <v>0</v>
      </c>
      <c r="AI621">
        <v>16.440000000000001</v>
      </c>
      <c r="AJ621">
        <v>1</v>
      </c>
      <c r="AK621">
        <v>1</v>
      </c>
      <c r="AL621">
        <v>1</v>
      </c>
      <c r="AM621">
        <v>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4.8000000000000001E-4</v>
      </c>
      <c r="AU621" t="s">
        <v>105</v>
      </c>
      <c r="AV621">
        <v>0</v>
      </c>
      <c r="AW621">
        <v>2</v>
      </c>
      <c r="AX621">
        <v>56664164</v>
      </c>
      <c r="AY621">
        <v>1</v>
      </c>
      <c r="AZ621">
        <v>0</v>
      </c>
      <c r="BA621">
        <v>849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ROUND(Y621*Source!I850,9)</f>
        <v>8.6399999999999999E-5</v>
      </c>
      <c r="CY621">
        <f>AA621</f>
        <v>141233.74</v>
      </c>
      <c r="CZ621">
        <f>AE621</f>
        <v>8590.86</v>
      </c>
      <c r="DA621">
        <f>AI621</f>
        <v>16.440000000000001</v>
      </c>
      <c r="DB621">
        <f>ROUND((((ROUND(AT621*CZ621,2)*1)*1)*1),6)</f>
        <v>4.12</v>
      </c>
      <c r="DC621">
        <f>ROUND((((ROUND(AT621*AG621,2)*1)*1)*1),6)</f>
        <v>0</v>
      </c>
      <c r="DD621" t="s">
        <v>3</v>
      </c>
      <c r="DE621" t="s">
        <v>3</v>
      </c>
      <c r="DF621">
        <f>ROUND(ROUND(AE621*AI621,2)*CX621,2)</f>
        <v>12.2</v>
      </c>
      <c r="DG621">
        <f t="shared" si="185"/>
        <v>0</v>
      </c>
      <c r="DH621">
        <f t="shared" si="184"/>
        <v>0</v>
      </c>
      <c r="DI621">
        <f t="shared" si="183"/>
        <v>0</v>
      </c>
      <c r="DJ621">
        <f>DF621</f>
        <v>12.2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ROW(Source!A850)</f>
        <v>850</v>
      </c>
      <c r="B622">
        <v>56661436</v>
      </c>
      <c r="C622">
        <v>56664145</v>
      </c>
      <c r="D622">
        <v>54737318</v>
      </c>
      <c r="E622">
        <v>1</v>
      </c>
      <c r="F622">
        <v>1</v>
      </c>
      <c r="G622">
        <v>1081</v>
      </c>
      <c r="H622">
        <v>3</v>
      </c>
      <c r="I622" t="s">
        <v>1269</v>
      </c>
      <c r="J622" t="s">
        <v>1271</v>
      </c>
      <c r="K622" t="s">
        <v>1270</v>
      </c>
      <c r="L622">
        <v>1348</v>
      </c>
      <c r="N622">
        <v>1009</v>
      </c>
      <c r="O622" t="s">
        <v>547</v>
      </c>
      <c r="P622" t="s">
        <v>547</v>
      </c>
      <c r="Q622">
        <v>1000</v>
      </c>
      <c r="W622">
        <v>0</v>
      </c>
      <c r="X622">
        <v>-268464753</v>
      </c>
      <c r="Y622">
        <f>(((AT622*1)*1)*1)</f>
        <v>1.2E-2</v>
      </c>
      <c r="AA622">
        <v>121682.99</v>
      </c>
      <c r="AB622">
        <v>0</v>
      </c>
      <c r="AC622">
        <v>0</v>
      </c>
      <c r="AD622">
        <v>0</v>
      </c>
      <c r="AE622">
        <v>17868.28</v>
      </c>
      <c r="AF622">
        <v>0</v>
      </c>
      <c r="AG622">
        <v>0</v>
      </c>
      <c r="AH622">
        <v>0</v>
      </c>
      <c r="AI622">
        <v>6.81</v>
      </c>
      <c r="AJ622">
        <v>1</v>
      </c>
      <c r="AK622">
        <v>1</v>
      </c>
      <c r="AL622">
        <v>1</v>
      </c>
      <c r="AM622">
        <v>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1.2E-2</v>
      </c>
      <c r="AU622" t="s">
        <v>105</v>
      </c>
      <c r="AV622">
        <v>0</v>
      </c>
      <c r="AW622">
        <v>2</v>
      </c>
      <c r="AX622">
        <v>56664165</v>
      </c>
      <c r="AY622">
        <v>1</v>
      </c>
      <c r="AZ622">
        <v>0</v>
      </c>
      <c r="BA622">
        <v>850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v>0</v>
      </c>
      <c r="CX622">
        <f>ROUND(Y622*Source!I850,9)</f>
        <v>2.16E-3</v>
      </c>
      <c r="CY622">
        <f>AA622</f>
        <v>121682.99</v>
      </c>
      <c r="CZ622">
        <f>AE622</f>
        <v>17868.28</v>
      </c>
      <c r="DA622">
        <f>AI622</f>
        <v>6.81</v>
      </c>
      <c r="DB622">
        <f>ROUND((((ROUND(AT622*CZ622,2)*1)*1)*1),6)</f>
        <v>214.42</v>
      </c>
      <c r="DC622">
        <f>ROUND((((ROUND(AT622*AG622,2)*1)*1)*1),6)</f>
        <v>0</v>
      </c>
      <c r="DD622" t="s">
        <v>3</v>
      </c>
      <c r="DE622" t="s">
        <v>3</v>
      </c>
      <c r="DF622">
        <f>ROUND(ROUND(AE622*AI622,2)*CX622,2)</f>
        <v>262.83999999999997</v>
      </c>
      <c r="DG622">
        <f t="shared" si="185"/>
        <v>0</v>
      </c>
      <c r="DH622">
        <f t="shared" si="184"/>
        <v>0</v>
      </c>
      <c r="DI622">
        <f t="shared" si="183"/>
        <v>0</v>
      </c>
      <c r="DJ622">
        <f>DF622</f>
        <v>262.83999999999997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ROW(Source!A853)</f>
        <v>853</v>
      </c>
      <c r="B623">
        <v>56661434</v>
      </c>
      <c r="C623">
        <v>56664173</v>
      </c>
      <c r="D623">
        <v>54702434</v>
      </c>
      <c r="E623">
        <v>1081</v>
      </c>
      <c r="F623">
        <v>1</v>
      </c>
      <c r="G623">
        <v>1081</v>
      </c>
      <c r="H623">
        <v>1</v>
      </c>
      <c r="I623" t="s">
        <v>1317</v>
      </c>
      <c r="J623" t="s">
        <v>3</v>
      </c>
      <c r="K623" t="s">
        <v>1318</v>
      </c>
      <c r="L623">
        <v>1191</v>
      </c>
      <c r="N623">
        <v>1013</v>
      </c>
      <c r="O623" t="s">
        <v>1319</v>
      </c>
      <c r="P623" t="s">
        <v>1319</v>
      </c>
      <c r="Q623">
        <v>1</v>
      </c>
      <c r="W623">
        <v>0</v>
      </c>
      <c r="X623">
        <v>476480486</v>
      </c>
      <c r="Y623">
        <f>(((AT623*1.2)*1.15)*1.05)</f>
        <v>89.837999999999994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-2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62</v>
      </c>
      <c r="AU623" t="s">
        <v>33</v>
      </c>
      <c r="AV623">
        <v>1</v>
      </c>
      <c r="AW623">
        <v>2</v>
      </c>
      <c r="AX623">
        <v>56664184</v>
      </c>
      <c r="AY623">
        <v>1</v>
      </c>
      <c r="AZ623">
        <v>0</v>
      </c>
      <c r="BA623">
        <v>857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U623">
        <f>ROUND(AT623*Source!I853*AH623*AL623,2)</f>
        <v>0</v>
      </c>
      <c r="CV623">
        <f>ROUND(Y623*Source!I853,9)</f>
        <v>2.6951399999999999</v>
      </c>
      <c r="CW623">
        <v>0</v>
      </c>
      <c r="CX623">
        <f>ROUND(Y623*Source!I853,9)</f>
        <v>2.6951399999999999</v>
      </c>
      <c r="CY623">
        <f>AD623</f>
        <v>0</v>
      </c>
      <c r="CZ623">
        <f>AH623</f>
        <v>0</v>
      </c>
      <c r="DA623">
        <f>AL623</f>
        <v>1</v>
      </c>
      <c r="DB623">
        <f>ROUND((((ROUND(AT623*CZ623,2)*1.2)*1.15)*1.05),6)</f>
        <v>0</v>
      </c>
      <c r="DC623">
        <f>ROUND((((ROUND(AT623*AG623,2)*1.2)*1.15)*1.05),6)</f>
        <v>0</v>
      </c>
      <c r="DD623" t="s">
        <v>3</v>
      </c>
      <c r="DE623" t="s">
        <v>3</v>
      </c>
      <c r="DF623">
        <f t="shared" ref="DF623:DF638" si="186">ROUND(ROUND(AE623,2)*CX623,2)</f>
        <v>0</v>
      </c>
      <c r="DG623">
        <f t="shared" si="185"/>
        <v>0</v>
      </c>
      <c r="DH623">
        <f t="shared" si="184"/>
        <v>0</v>
      </c>
      <c r="DI623">
        <f t="shared" si="183"/>
        <v>0</v>
      </c>
      <c r="DJ623">
        <f>DI623</f>
        <v>0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">
      <c r="A624">
        <f>ROW(Source!A853)</f>
        <v>853</v>
      </c>
      <c r="B624">
        <v>56661434</v>
      </c>
      <c r="C624">
        <v>56664173</v>
      </c>
      <c r="D624">
        <v>54767936</v>
      </c>
      <c r="E624">
        <v>1</v>
      </c>
      <c r="F624">
        <v>1</v>
      </c>
      <c r="G624">
        <v>1081</v>
      </c>
      <c r="H624">
        <v>2</v>
      </c>
      <c r="I624" t="s">
        <v>1433</v>
      </c>
      <c r="J624" t="s">
        <v>1434</v>
      </c>
      <c r="K624" t="s">
        <v>1435</v>
      </c>
      <c r="L624">
        <v>1368</v>
      </c>
      <c r="N624">
        <v>1011</v>
      </c>
      <c r="O624" t="s">
        <v>1323</v>
      </c>
      <c r="P624" t="s">
        <v>1323</v>
      </c>
      <c r="Q624">
        <v>1</v>
      </c>
      <c r="W624">
        <v>0</v>
      </c>
      <c r="X624">
        <v>-1900514421</v>
      </c>
      <c r="Y624">
        <f>(((AT624*1.2)*1.25)*1.05)</f>
        <v>11.135250000000001</v>
      </c>
      <c r="AA624">
        <v>0</v>
      </c>
      <c r="AB624">
        <v>36.79</v>
      </c>
      <c r="AC624">
        <v>13.47</v>
      </c>
      <c r="AD624">
        <v>0</v>
      </c>
      <c r="AE624">
        <v>0</v>
      </c>
      <c r="AF624">
        <v>34.479999999999997</v>
      </c>
      <c r="AG624">
        <v>12.62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-2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7.07</v>
      </c>
      <c r="AU624" t="s">
        <v>32</v>
      </c>
      <c r="AV624">
        <v>0</v>
      </c>
      <c r="AW624">
        <v>2</v>
      </c>
      <c r="AX624">
        <v>56664185</v>
      </c>
      <c r="AY624">
        <v>1</v>
      </c>
      <c r="AZ624">
        <v>0</v>
      </c>
      <c r="BA624">
        <v>858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f>ROUND(Y624*Source!I853*DO624,9)</f>
        <v>4.2158056500000001</v>
      </c>
      <c r="CX624">
        <f>ROUND(Y624*Source!I853,9)</f>
        <v>0.33405750000000001</v>
      </c>
      <c r="CY624">
        <f>AB624</f>
        <v>36.79</v>
      </c>
      <c r="CZ624">
        <f>AF624</f>
        <v>34.479999999999997</v>
      </c>
      <c r="DA624">
        <f>AJ624</f>
        <v>1</v>
      </c>
      <c r="DB624">
        <f>ROUND((((ROUND(AT624*CZ624,2)*1.2)*1.25)*1.05),6)</f>
        <v>383.93774999999999</v>
      </c>
      <c r="DC624">
        <f>ROUND((((ROUND(AT624*AG624,2)*1.2)*1.25)*1.05),6)</f>
        <v>140.5215</v>
      </c>
      <c r="DD624" t="s">
        <v>3</v>
      </c>
      <c r="DE624" t="s">
        <v>3</v>
      </c>
      <c r="DF624">
        <f t="shared" si="186"/>
        <v>0</v>
      </c>
      <c r="DG624">
        <f t="shared" si="185"/>
        <v>11.52</v>
      </c>
      <c r="DH624">
        <f t="shared" si="184"/>
        <v>4.22</v>
      </c>
      <c r="DI624">
        <f t="shared" si="183"/>
        <v>0</v>
      </c>
      <c r="DJ624">
        <f>DG624</f>
        <v>11.52</v>
      </c>
      <c r="DK624">
        <v>0</v>
      </c>
      <c r="DL624" t="s">
        <v>1327</v>
      </c>
      <c r="DM624">
        <v>0</v>
      </c>
      <c r="DN624" t="s">
        <v>1319</v>
      </c>
      <c r="DO624">
        <v>12.62</v>
      </c>
    </row>
    <row r="625" spans="1:119" x14ac:dyDescent="0.2">
      <c r="A625">
        <f>ROW(Source!A853)</f>
        <v>853</v>
      </c>
      <c r="B625">
        <v>56661434</v>
      </c>
      <c r="C625">
        <v>56664173</v>
      </c>
      <c r="D625">
        <v>54768040</v>
      </c>
      <c r="E625">
        <v>1</v>
      </c>
      <c r="F625">
        <v>1</v>
      </c>
      <c r="G625">
        <v>1081</v>
      </c>
      <c r="H625">
        <v>2</v>
      </c>
      <c r="I625" t="s">
        <v>1320</v>
      </c>
      <c r="J625" t="s">
        <v>1321</v>
      </c>
      <c r="K625" t="s">
        <v>1322</v>
      </c>
      <c r="L625">
        <v>1368</v>
      </c>
      <c r="N625">
        <v>1011</v>
      </c>
      <c r="O625" t="s">
        <v>1323</v>
      </c>
      <c r="P625" t="s">
        <v>1323</v>
      </c>
      <c r="Q625">
        <v>1</v>
      </c>
      <c r="W625">
        <v>0</v>
      </c>
      <c r="X625">
        <v>1498588441</v>
      </c>
      <c r="Y625">
        <f>(((AT625*1.2)*1.25)*1.05)</f>
        <v>2.0002500000000003</v>
      </c>
      <c r="AA625">
        <v>0</v>
      </c>
      <c r="AB625">
        <v>7.59</v>
      </c>
      <c r="AC625">
        <v>0</v>
      </c>
      <c r="AD625">
        <v>0</v>
      </c>
      <c r="AE625">
        <v>0</v>
      </c>
      <c r="AF625">
        <v>7.11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-2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1.27</v>
      </c>
      <c r="AU625" t="s">
        <v>32</v>
      </c>
      <c r="AV625">
        <v>0</v>
      </c>
      <c r="AW625">
        <v>2</v>
      </c>
      <c r="AX625">
        <v>56664186</v>
      </c>
      <c r="AY625">
        <v>1</v>
      </c>
      <c r="AZ625">
        <v>0</v>
      </c>
      <c r="BA625">
        <v>859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f>ROUND(Y625*Source!I853*DO625,9)</f>
        <v>0</v>
      </c>
      <c r="CX625">
        <f>ROUND(Y625*Source!I853,9)</f>
        <v>6.0007499999999998E-2</v>
      </c>
      <c r="CY625">
        <f>AB625</f>
        <v>7.59</v>
      </c>
      <c r="CZ625">
        <f>AF625</f>
        <v>7.11</v>
      </c>
      <c r="DA625">
        <f>AJ625</f>
        <v>1</v>
      </c>
      <c r="DB625">
        <f>ROUND((((ROUND(AT625*CZ625,2)*1.2)*1.25)*1.05),6)</f>
        <v>14.222250000000001</v>
      </c>
      <c r="DC625">
        <f>ROUND((((ROUND(AT625*AG625,2)*1.2)*1.25)*1.05),6)</f>
        <v>0</v>
      </c>
      <c r="DD625" t="s">
        <v>3</v>
      </c>
      <c r="DE625" t="s">
        <v>3</v>
      </c>
      <c r="DF625">
        <f t="shared" si="186"/>
        <v>0</v>
      </c>
      <c r="DG625">
        <f t="shared" si="185"/>
        <v>0.43</v>
      </c>
      <c r="DH625">
        <f t="shared" si="184"/>
        <v>0</v>
      </c>
      <c r="DI625">
        <f t="shared" si="183"/>
        <v>0</v>
      </c>
      <c r="DJ625">
        <f>DG625</f>
        <v>0.43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ROW(Source!A853)</f>
        <v>853</v>
      </c>
      <c r="B626">
        <v>56661434</v>
      </c>
      <c r="C626">
        <v>56664173</v>
      </c>
      <c r="D626">
        <v>54768339</v>
      </c>
      <c r="E626">
        <v>1</v>
      </c>
      <c r="F626">
        <v>1</v>
      </c>
      <c r="G626">
        <v>1081</v>
      </c>
      <c r="H626">
        <v>2</v>
      </c>
      <c r="I626" t="s">
        <v>1324</v>
      </c>
      <c r="J626" t="s">
        <v>1325</v>
      </c>
      <c r="K626" t="s">
        <v>1326</v>
      </c>
      <c r="L626">
        <v>1368</v>
      </c>
      <c r="N626">
        <v>1011</v>
      </c>
      <c r="O626" t="s">
        <v>1323</v>
      </c>
      <c r="P626" t="s">
        <v>1323</v>
      </c>
      <c r="Q626">
        <v>1</v>
      </c>
      <c r="W626">
        <v>0</v>
      </c>
      <c r="X626">
        <v>874612079</v>
      </c>
      <c r="Y626">
        <f>(((AT626*1.2)*1.25)*1.05)</f>
        <v>1.0395000000000001</v>
      </c>
      <c r="AA626">
        <v>0</v>
      </c>
      <c r="AB626">
        <v>88.67</v>
      </c>
      <c r="AC626">
        <v>13.47</v>
      </c>
      <c r="AD626">
        <v>0</v>
      </c>
      <c r="AE626">
        <v>0</v>
      </c>
      <c r="AF626">
        <v>83.1</v>
      </c>
      <c r="AG626">
        <v>12.62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-2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0.66</v>
      </c>
      <c r="AU626" t="s">
        <v>32</v>
      </c>
      <c r="AV626">
        <v>0</v>
      </c>
      <c r="AW626">
        <v>2</v>
      </c>
      <c r="AX626">
        <v>56664187</v>
      </c>
      <c r="AY626">
        <v>1</v>
      </c>
      <c r="AZ626">
        <v>0</v>
      </c>
      <c r="BA626">
        <v>860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f>ROUND(Y626*Source!I853*DO626,9)</f>
        <v>0.39355469999999998</v>
      </c>
      <c r="CX626">
        <f>ROUND(Y626*Source!I853,9)</f>
        <v>3.1185000000000001E-2</v>
      </c>
      <c r="CY626">
        <f>AB626</f>
        <v>88.67</v>
      </c>
      <c r="CZ626">
        <f>AF626</f>
        <v>83.1</v>
      </c>
      <c r="DA626">
        <f>AJ626</f>
        <v>1</v>
      </c>
      <c r="DB626">
        <f>ROUND((((ROUND(AT626*CZ626,2)*1.2)*1.25)*1.05),6)</f>
        <v>86.388750000000002</v>
      </c>
      <c r="DC626">
        <f>ROUND((((ROUND(AT626*AG626,2)*1.2)*1.25)*1.05),6)</f>
        <v>13.11975</v>
      </c>
      <c r="DD626" t="s">
        <v>3</v>
      </c>
      <c r="DE626" t="s">
        <v>3</v>
      </c>
      <c r="DF626">
        <f t="shared" si="186"/>
        <v>0</v>
      </c>
      <c r="DG626">
        <f t="shared" si="185"/>
        <v>2.59</v>
      </c>
      <c r="DH626">
        <f t="shared" si="184"/>
        <v>0.39</v>
      </c>
      <c r="DI626">
        <f t="shared" si="183"/>
        <v>0</v>
      </c>
      <c r="DJ626">
        <f>DG626</f>
        <v>2.59</v>
      </c>
      <c r="DK626">
        <v>0</v>
      </c>
      <c r="DL626" t="s">
        <v>1327</v>
      </c>
      <c r="DM626">
        <v>0</v>
      </c>
      <c r="DN626" t="s">
        <v>1319</v>
      </c>
      <c r="DO626">
        <v>12.62</v>
      </c>
    </row>
    <row r="627" spans="1:119" x14ac:dyDescent="0.2">
      <c r="A627">
        <f>ROW(Source!A853)</f>
        <v>853</v>
      </c>
      <c r="B627">
        <v>56661434</v>
      </c>
      <c r="C627">
        <v>56664173</v>
      </c>
      <c r="D627">
        <v>54767573</v>
      </c>
      <c r="E627">
        <v>1</v>
      </c>
      <c r="F627">
        <v>1</v>
      </c>
      <c r="G627">
        <v>1081</v>
      </c>
      <c r="H627">
        <v>2</v>
      </c>
      <c r="I627" t="s">
        <v>1328</v>
      </c>
      <c r="J627" t="s">
        <v>1329</v>
      </c>
      <c r="K627" t="s">
        <v>1330</v>
      </c>
      <c r="L627">
        <v>1368</v>
      </c>
      <c r="N627">
        <v>1011</v>
      </c>
      <c r="O627" t="s">
        <v>1323</v>
      </c>
      <c r="P627" t="s">
        <v>1323</v>
      </c>
      <c r="Q627">
        <v>1</v>
      </c>
      <c r="W627">
        <v>0</v>
      </c>
      <c r="X627">
        <v>-44940208</v>
      </c>
      <c r="Y627">
        <f>(((AT627*1.2)*1.25)*1.05)</f>
        <v>0.7087500000000001</v>
      </c>
      <c r="AA627">
        <v>0</v>
      </c>
      <c r="AB627">
        <v>191.17</v>
      </c>
      <c r="AC627">
        <v>18.059999999999999</v>
      </c>
      <c r="AD627">
        <v>0</v>
      </c>
      <c r="AE627">
        <v>0</v>
      </c>
      <c r="AF627">
        <v>179.17</v>
      </c>
      <c r="AG627">
        <v>16.93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0.45</v>
      </c>
      <c r="AU627" t="s">
        <v>32</v>
      </c>
      <c r="AV627">
        <v>0</v>
      </c>
      <c r="AW627">
        <v>2</v>
      </c>
      <c r="AX627">
        <v>56664188</v>
      </c>
      <c r="AY627">
        <v>1</v>
      </c>
      <c r="AZ627">
        <v>0</v>
      </c>
      <c r="BA627">
        <v>861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f>ROUND(Y627*Source!I853*DO627,9)</f>
        <v>0.35997412499999998</v>
      </c>
      <c r="CX627">
        <f>ROUND(Y627*Source!I853,9)</f>
        <v>2.12625E-2</v>
      </c>
      <c r="CY627">
        <f>AB627</f>
        <v>191.17</v>
      </c>
      <c r="CZ627">
        <f>AF627</f>
        <v>179.17</v>
      </c>
      <c r="DA627">
        <f>AJ627</f>
        <v>1</v>
      </c>
      <c r="DB627">
        <f>ROUND((((ROUND(AT627*CZ627,2)*1.2)*1.25)*1.05),6)</f>
        <v>126.99225</v>
      </c>
      <c r="DC627">
        <f>ROUND((((ROUND(AT627*AG627,2)*1.2)*1.25)*1.05),6)</f>
        <v>12.0015</v>
      </c>
      <c r="DD627" t="s">
        <v>3</v>
      </c>
      <c r="DE627" t="s">
        <v>3</v>
      </c>
      <c r="DF627">
        <f t="shared" si="186"/>
        <v>0</v>
      </c>
      <c r="DG627">
        <f t="shared" si="185"/>
        <v>3.81</v>
      </c>
      <c r="DH627">
        <f t="shared" si="184"/>
        <v>0.36</v>
      </c>
      <c r="DI627">
        <f t="shared" si="183"/>
        <v>0</v>
      </c>
      <c r="DJ627">
        <f>DG627</f>
        <v>3.81</v>
      </c>
      <c r="DK627">
        <v>0</v>
      </c>
      <c r="DL627" t="s">
        <v>1327</v>
      </c>
      <c r="DM627">
        <v>0</v>
      </c>
      <c r="DN627" t="s">
        <v>1319</v>
      </c>
      <c r="DO627">
        <v>16.93</v>
      </c>
    </row>
    <row r="628" spans="1:119" x14ac:dyDescent="0.2">
      <c r="A628">
        <f>ROW(Source!A853)</f>
        <v>853</v>
      </c>
      <c r="B628">
        <v>56661434</v>
      </c>
      <c r="C628">
        <v>56664173</v>
      </c>
      <c r="D628">
        <v>54767657</v>
      </c>
      <c r="E628">
        <v>1</v>
      </c>
      <c r="F628">
        <v>1</v>
      </c>
      <c r="G628">
        <v>1081</v>
      </c>
      <c r="H628">
        <v>2</v>
      </c>
      <c r="I628" t="s">
        <v>1402</v>
      </c>
      <c r="J628" t="s">
        <v>1403</v>
      </c>
      <c r="K628" t="s">
        <v>1404</v>
      </c>
      <c r="L628">
        <v>1368</v>
      </c>
      <c r="N628">
        <v>1011</v>
      </c>
      <c r="O628" t="s">
        <v>1323</v>
      </c>
      <c r="P628" t="s">
        <v>1323</v>
      </c>
      <c r="Q628">
        <v>1</v>
      </c>
      <c r="W628">
        <v>0</v>
      </c>
      <c r="X628">
        <v>-1755828087</v>
      </c>
      <c r="Y628">
        <f>(((AT628*1.2)*1.25)*1.05)</f>
        <v>0.126</v>
      </c>
      <c r="AA628">
        <v>0</v>
      </c>
      <c r="AB628">
        <v>3.39</v>
      </c>
      <c r="AC628">
        <v>0</v>
      </c>
      <c r="AD628">
        <v>0</v>
      </c>
      <c r="AE628">
        <v>0</v>
      </c>
      <c r="AF628">
        <v>3.18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0.08</v>
      </c>
      <c r="AU628" t="s">
        <v>32</v>
      </c>
      <c r="AV628">
        <v>0</v>
      </c>
      <c r="AW628">
        <v>2</v>
      </c>
      <c r="AX628">
        <v>56664189</v>
      </c>
      <c r="AY628">
        <v>1</v>
      </c>
      <c r="AZ628">
        <v>0</v>
      </c>
      <c r="BA628">
        <v>862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ROUND(Y628*Source!I853*DO628,9)</f>
        <v>0</v>
      </c>
      <c r="CX628">
        <f>ROUND(Y628*Source!I853,9)</f>
        <v>3.7799999999999999E-3</v>
      </c>
      <c r="CY628">
        <f>AB628</f>
        <v>3.39</v>
      </c>
      <c r="CZ628">
        <f>AF628</f>
        <v>3.18</v>
      </c>
      <c r="DA628">
        <f>AJ628</f>
        <v>1</v>
      </c>
      <c r="DB628">
        <f>ROUND((((ROUND(AT628*CZ628,2)*1.2)*1.25)*1.05),6)</f>
        <v>0.39374999999999999</v>
      </c>
      <c r="DC628">
        <f>ROUND((((ROUND(AT628*AG628,2)*1.2)*1.25)*1.05),6)</f>
        <v>0</v>
      </c>
      <c r="DD628" t="s">
        <v>3</v>
      </c>
      <c r="DE628" t="s">
        <v>3</v>
      </c>
      <c r="DF628">
        <f t="shared" si="186"/>
        <v>0</v>
      </c>
      <c r="DG628">
        <f t="shared" si="185"/>
        <v>0.01</v>
      </c>
      <c r="DH628">
        <f t="shared" si="184"/>
        <v>0</v>
      </c>
      <c r="DI628">
        <f t="shared" si="183"/>
        <v>0</v>
      </c>
      <c r="DJ628">
        <f>DG628</f>
        <v>0.01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">
      <c r="A629">
        <f>ROW(Source!A853)</f>
        <v>853</v>
      </c>
      <c r="B629">
        <v>56661434</v>
      </c>
      <c r="C629">
        <v>56664173</v>
      </c>
      <c r="D629">
        <v>54737969</v>
      </c>
      <c r="E629">
        <v>1</v>
      </c>
      <c r="F629">
        <v>1</v>
      </c>
      <c r="G629">
        <v>1081</v>
      </c>
      <c r="H629">
        <v>3</v>
      </c>
      <c r="I629" t="s">
        <v>1331</v>
      </c>
      <c r="J629" t="s">
        <v>1332</v>
      </c>
      <c r="K629" t="s">
        <v>1333</v>
      </c>
      <c r="L629">
        <v>1348</v>
      </c>
      <c r="N629">
        <v>1009</v>
      </c>
      <c r="O629" t="s">
        <v>547</v>
      </c>
      <c r="P629" t="s">
        <v>547</v>
      </c>
      <c r="Q629">
        <v>1000</v>
      </c>
      <c r="W629">
        <v>0</v>
      </c>
      <c r="X629">
        <v>-287838193</v>
      </c>
      <c r="Y629">
        <f>(((AT629*1)*1)*1)</f>
        <v>1.43E-2</v>
      </c>
      <c r="AA629">
        <v>23114.43</v>
      </c>
      <c r="AB629">
        <v>0</v>
      </c>
      <c r="AC629">
        <v>0</v>
      </c>
      <c r="AD629">
        <v>0</v>
      </c>
      <c r="AE629">
        <v>23114.43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1.43E-2</v>
      </c>
      <c r="AU629" t="s">
        <v>105</v>
      </c>
      <c r="AV629">
        <v>0</v>
      </c>
      <c r="AW629">
        <v>2</v>
      </c>
      <c r="AX629">
        <v>56664190</v>
      </c>
      <c r="AY629">
        <v>1</v>
      </c>
      <c r="AZ629">
        <v>0</v>
      </c>
      <c r="BA629">
        <v>863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ROUND(Y629*Source!I853,9)</f>
        <v>4.2900000000000002E-4</v>
      </c>
      <c r="CY629">
        <f>AA629</f>
        <v>23114.43</v>
      </c>
      <c r="CZ629">
        <f>AE629</f>
        <v>23114.43</v>
      </c>
      <c r="DA629">
        <f>AI629</f>
        <v>1</v>
      </c>
      <c r="DB629">
        <f>ROUND((((ROUND(AT629*CZ629,2)*1)*1)*1),6)</f>
        <v>330.54</v>
      </c>
      <c r="DC629">
        <f>ROUND((((ROUND(AT629*AG629,2)*1)*1)*1),6)</f>
        <v>0</v>
      </c>
      <c r="DD629" t="s">
        <v>3</v>
      </c>
      <c r="DE629" t="s">
        <v>3</v>
      </c>
      <c r="DF629">
        <f t="shared" si="186"/>
        <v>9.92</v>
      </c>
      <c r="DG629">
        <f t="shared" si="185"/>
        <v>0</v>
      </c>
      <c r="DH629">
        <f t="shared" si="184"/>
        <v>0</v>
      </c>
      <c r="DI629">
        <f t="shared" si="183"/>
        <v>0</v>
      </c>
      <c r="DJ629">
        <f>DF629</f>
        <v>9.92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ROW(Source!A853)</f>
        <v>853</v>
      </c>
      <c r="B630">
        <v>56661434</v>
      </c>
      <c r="C630">
        <v>56664173</v>
      </c>
      <c r="D630">
        <v>54738507</v>
      </c>
      <c r="E630">
        <v>1</v>
      </c>
      <c r="F630">
        <v>1</v>
      </c>
      <c r="G630">
        <v>1081</v>
      </c>
      <c r="H630">
        <v>3</v>
      </c>
      <c r="I630" t="s">
        <v>1436</v>
      </c>
      <c r="J630" t="s">
        <v>1437</v>
      </c>
      <c r="K630" t="s">
        <v>1438</v>
      </c>
      <c r="L630">
        <v>1348</v>
      </c>
      <c r="N630">
        <v>1009</v>
      </c>
      <c r="O630" t="s">
        <v>547</v>
      </c>
      <c r="P630" t="s">
        <v>547</v>
      </c>
      <c r="Q630">
        <v>1000</v>
      </c>
      <c r="W630">
        <v>0</v>
      </c>
      <c r="X630">
        <v>1853127572</v>
      </c>
      <c r="Y630">
        <f>(((AT630*1)*1)*1)</f>
        <v>9.3999999999999997E-4</v>
      </c>
      <c r="AA630">
        <v>19114.98</v>
      </c>
      <c r="AB630">
        <v>0</v>
      </c>
      <c r="AC630">
        <v>0</v>
      </c>
      <c r="AD630">
        <v>0</v>
      </c>
      <c r="AE630">
        <v>19114.98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-2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9.3999999999999997E-4</v>
      </c>
      <c r="AU630" t="s">
        <v>105</v>
      </c>
      <c r="AV630">
        <v>0</v>
      </c>
      <c r="AW630">
        <v>2</v>
      </c>
      <c r="AX630">
        <v>56664191</v>
      </c>
      <c r="AY630">
        <v>1</v>
      </c>
      <c r="AZ630">
        <v>0</v>
      </c>
      <c r="BA630">
        <v>864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ROUND(Y630*Source!I853,9)</f>
        <v>2.8200000000000001E-5</v>
      </c>
      <c r="CY630">
        <f>AA630</f>
        <v>19114.98</v>
      </c>
      <c r="CZ630">
        <f>AE630</f>
        <v>19114.98</v>
      </c>
      <c r="DA630">
        <f>AI630</f>
        <v>1</v>
      </c>
      <c r="DB630">
        <f>ROUND((((ROUND(AT630*CZ630,2)*1)*1)*1),6)</f>
        <v>17.97</v>
      </c>
      <c r="DC630">
        <f>ROUND((((ROUND(AT630*AG630,2)*1)*1)*1),6)</f>
        <v>0</v>
      </c>
      <c r="DD630" t="s">
        <v>3</v>
      </c>
      <c r="DE630" t="s">
        <v>3</v>
      </c>
      <c r="DF630">
        <f t="shared" si="186"/>
        <v>0.54</v>
      </c>
      <c r="DG630">
        <f t="shared" si="185"/>
        <v>0</v>
      </c>
      <c r="DH630">
        <f t="shared" si="184"/>
        <v>0</v>
      </c>
      <c r="DI630">
        <f t="shared" si="183"/>
        <v>0</v>
      </c>
      <c r="DJ630">
        <f>DF630</f>
        <v>0.54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ROW(Source!A853)</f>
        <v>853</v>
      </c>
      <c r="B631">
        <v>56661434</v>
      </c>
      <c r="C631">
        <v>56664173</v>
      </c>
      <c r="D631">
        <v>54738510</v>
      </c>
      <c r="E631">
        <v>1</v>
      </c>
      <c r="F631">
        <v>1</v>
      </c>
      <c r="G631">
        <v>1081</v>
      </c>
      <c r="H631">
        <v>3</v>
      </c>
      <c r="I631" t="s">
        <v>1337</v>
      </c>
      <c r="J631" t="s">
        <v>1338</v>
      </c>
      <c r="K631" t="s">
        <v>1339</v>
      </c>
      <c r="L631">
        <v>1348</v>
      </c>
      <c r="N631">
        <v>1009</v>
      </c>
      <c r="O631" t="s">
        <v>547</v>
      </c>
      <c r="P631" t="s">
        <v>547</v>
      </c>
      <c r="Q631">
        <v>1000</v>
      </c>
      <c r="W631">
        <v>0</v>
      </c>
      <c r="X631">
        <v>277309194</v>
      </c>
      <c r="Y631">
        <f>(((AT631*1)*1)*1)</f>
        <v>3.6999999999999999E-4</v>
      </c>
      <c r="AA631">
        <v>8590.86</v>
      </c>
      <c r="AB631">
        <v>0</v>
      </c>
      <c r="AC631">
        <v>0</v>
      </c>
      <c r="AD631">
        <v>0</v>
      </c>
      <c r="AE631">
        <v>8590.86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3.6999999999999999E-4</v>
      </c>
      <c r="AU631" t="s">
        <v>105</v>
      </c>
      <c r="AV631">
        <v>0</v>
      </c>
      <c r="AW631">
        <v>2</v>
      </c>
      <c r="AX631">
        <v>56664192</v>
      </c>
      <c r="AY631">
        <v>1</v>
      </c>
      <c r="AZ631">
        <v>0</v>
      </c>
      <c r="BA631">
        <v>865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ROUND(Y631*Source!I853,9)</f>
        <v>1.11E-5</v>
      </c>
      <c r="CY631">
        <f>AA631</f>
        <v>8590.86</v>
      </c>
      <c r="CZ631">
        <f>AE631</f>
        <v>8590.86</v>
      </c>
      <c r="DA631">
        <f>AI631</f>
        <v>1</v>
      </c>
      <c r="DB631">
        <f>ROUND((((ROUND(AT631*CZ631,2)*1)*1)*1),6)</f>
        <v>3.18</v>
      </c>
      <c r="DC631">
        <f>ROUND((((ROUND(AT631*AG631,2)*1)*1)*1),6)</f>
        <v>0</v>
      </c>
      <c r="DD631" t="s">
        <v>3</v>
      </c>
      <c r="DE631" t="s">
        <v>3</v>
      </c>
      <c r="DF631">
        <f t="shared" si="186"/>
        <v>0.1</v>
      </c>
      <c r="DG631">
        <f t="shared" si="185"/>
        <v>0</v>
      </c>
      <c r="DH631">
        <f t="shared" si="184"/>
        <v>0</v>
      </c>
      <c r="DI631">
        <f t="shared" si="183"/>
        <v>0</v>
      </c>
      <c r="DJ631">
        <f>DF631</f>
        <v>0.1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ROW(Source!A853)</f>
        <v>853</v>
      </c>
      <c r="B632">
        <v>56661434</v>
      </c>
      <c r="C632">
        <v>56664173</v>
      </c>
      <c r="D632">
        <v>54737318</v>
      </c>
      <c r="E632">
        <v>1</v>
      </c>
      <c r="F632">
        <v>1</v>
      </c>
      <c r="G632">
        <v>1081</v>
      </c>
      <c r="H632">
        <v>3</v>
      </c>
      <c r="I632" t="s">
        <v>1269</v>
      </c>
      <c r="J632" t="s">
        <v>1271</v>
      </c>
      <c r="K632" t="s">
        <v>1270</v>
      </c>
      <c r="L632">
        <v>1348</v>
      </c>
      <c r="N632">
        <v>1009</v>
      </c>
      <c r="O632" t="s">
        <v>547</v>
      </c>
      <c r="P632" t="s">
        <v>547</v>
      </c>
      <c r="Q632">
        <v>1000</v>
      </c>
      <c r="W632">
        <v>0</v>
      </c>
      <c r="X632">
        <v>-268464753</v>
      </c>
      <c r="Y632">
        <f>(((AT632*1)*1)*1)</f>
        <v>9.1999999999999998E-3</v>
      </c>
      <c r="AA632">
        <v>17868.28</v>
      </c>
      <c r="AB632">
        <v>0</v>
      </c>
      <c r="AC632">
        <v>0</v>
      </c>
      <c r="AD632">
        <v>0</v>
      </c>
      <c r="AE632">
        <v>17868.28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-2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9.1999999999999998E-3</v>
      </c>
      <c r="AU632" t="s">
        <v>105</v>
      </c>
      <c r="AV632">
        <v>0</v>
      </c>
      <c r="AW632">
        <v>2</v>
      </c>
      <c r="AX632">
        <v>56664193</v>
      </c>
      <c r="AY632">
        <v>1</v>
      </c>
      <c r="AZ632">
        <v>0</v>
      </c>
      <c r="BA632">
        <v>866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ROUND(Y632*Source!I853,9)</f>
        <v>2.7599999999999999E-4</v>
      </c>
      <c r="CY632">
        <f>AA632</f>
        <v>17868.28</v>
      </c>
      <c r="CZ632">
        <f>AE632</f>
        <v>17868.28</v>
      </c>
      <c r="DA632">
        <f>AI632</f>
        <v>1</v>
      </c>
      <c r="DB632">
        <f>ROUND((((ROUND(AT632*CZ632,2)*1)*1)*1),6)</f>
        <v>164.39</v>
      </c>
      <c r="DC632">
        <f>ROUND((((ROUND(AT632*AG632,2)*1)*1)*1),6)</f>
        <v>0</v>
      </c>
      <c r="DD632" t="s">
        <v>3</v>
      </c>
      <c r="DE632" t="s">
        <v>3</v>
      </c>
      <c r="DF632">
        <f t="shared" si="186"/>
        <v>4.93</v>
      </c>
      <c r="DG632">
        <f t="shared" si="185"/>
        <v>0</v>
      </c>
      <c r="DH632">
        <f t="shared" si="184"/>
        <v>0</v>
      </c>
      <c r="DI632">
        <f t="shared" si="183"/>
        <v>0</v>
      </c>
      <c r="DJ632">
        <f>DF632</f>
        <v>4.93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">
      <c r="A633">
        <f>ROW(Source!A854)</f>
        <v>854</v>
      </c>
      <c r="B633">
        <v>56661436</v>
      </c>
      <c r="C633">
        <v>56664173</v>
      </c>
      <c r="D633">
        <v>54702434</v>
      </c>
      <c r="E633">
        <v>1081</v>
      </c>
      <c r="F633">
        <v>1</v>
      </c>
      <c r="G633">
        <v>1081</v>
      </c>
      <c r="H633">
        <v>1</v>
      </c>
      <c r="I633" t="s">
        <v>1317</v>
      </c>
      <c r="J633" t="s">
        <v>3</v>
      </c>
      <c r="K633" t="s">
        <v>1318</v>
      </c>
      <c r="L633">
        <v>1191</v>
      </c>
      <c r="N633">
        <v>1013</v>
      </c>
      <c r="O633" t="s">
        <v>1319</v>
      </c>
      <c r="P633" t="s">
        <v>1319</v>
      </c>
      <c r="Q633">
        <v>1</v>
      </c>
      <c r="W633">
        <v>0</v>
      </c>
      <c r="X633">
        <v>476480486</v>
      </c>
      <c r="Y633">
        <f>(((AT633*1.2)*1.15)*1.05)</f>
        <v>89.837999999999994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5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62</v>
      </c>
      <c r="AU633" t="s">
        <v>33</v>
      </c>
      <c r="AV633">
        <v>1</v>
      </c>
      <c r="AW633">
        <v>2</v>
      </c>
      <c r="AX633">
        <v>56664184</v>
      </c>
      <c r="AY633">
        <v>1</v>
      </c>
      <c r="AZ633">
        <v>0</v>
      </c>
      <c r="BA633">
        <v>873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U633">
        <f>ROUND(AT633*Source!I854*AH633*AL633,2)</f>
        <v>0</v>
      </c>
      <c r="CV633">
        <f>ROUND(Y633*Source!I854,9)</f>
        <v>2.6951399999999999</v>
      </c>
      <c r="CW633">
        <v>0</v>
      </c>
      <c r="CX633">
        <f>ROUND(Y633*Source!I854,9)</f>
        <v>2.6951399999999999</v>
      </c>
      <c r="CY633">
        <f>AD633</f>
        <v>0</v>
      </c>
      <c r="CZ633">
        <f>AH633</f>
        <v>0</v>
      </c>
      <c r="DA633">
        <f>AL633</f>
        <v>1</v>
      </c>
      <c r="DB633">
        <f>ROUND((((ROUND(AT633*CZ633,2)*1.2)*1.15)*1.05),6)</f>
        <v>0</v>
      </c>
      <c r="DC633">
        <f>ROUND((((ROUND(AT633*AG633,2)*1.2)*1.15)*1.05),6)</f>
        <v>0</v>
      </c>
      <c r="DD633" t="s">
        <v>3</v>
      </c>
      <c r="DE633" t="s">
        <v>3</v>
      </c>
      <c r="DF633">
        <f t="shared" si="186"/>
        <v>0</v>
      </c>
      <c r="DG633">
        <f t="shared" si="185"/>
        <v>0</v>
      </c>
      <c r="DH633">
        <f t="shared" si="184"/>
        <v>0</v>
      </c>
      <c r="DI633">
        <f t="shared" si="183"/>
        <v>0</v>
      </c>
      <c r="DJ633">
        <f>DI633</f>
        <v>0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ROW(Source!A854)</f>
        <v>854</v>
      </c>
      <c r="B634">
        <v>56661436</v>
      </c>
      <c r="C634">
        <v>56664173</v>
      </c>
      <c r="D634">
        <v>54767936</v>
      </c>
      <c r="E634">
        <v>1</v>
      </c>
      <c r="F634">
        <v>1</v>
      </c>
      <c r="G634">
        <v>1081</v>
      </c>
      <c r="H634">
        <v>2</v>
      </c>
      <c r="I634" t="s">
        <v>1433</v>
      </c>
      <c r="J634" t="s">
        <v>1434</v>
      </c>
      <c r="K634" t="s">
        <v>1435</v>
      </c>
      <c r="L634">
        <v>1368</v>
      </c>
      <c r="N634">
        <v>1011</v>
      </c>
      <c r="O634" t="s">
        <v>1323</v>
      </c>
      <c r="P634" t="s">
        <v>1323</v>
      </c>
      <c r="Q634">
        <v>1</v>
      </c>
      <c r="W634">
        <v>0</v>
      </c>
      <c r="X634">
        <v>-1900514421</v>
      </c>
      <c r="Y634">
        <f>(((AT634*1.2)*1.25)*1.05)</f>
        <v>11.135250000000001</v>
      </c>
      <c r="AA634">
        <v>0</v>
      </c>
      <c r="AB634">
        <v>1041.9000000000001</v>
      </c>
      <c r="AC634">
        <v>758.78</v>
      </c>
      <c r="AD634">
        <v>0</v>
      </c>
      <c r="AE634">
        <v>0</v>
      </c>
      <c r="AF634">
        <v>34.479999999999997</v>
      </c>
      <c r="AG634">
        <v>12.62</v>
      </c>
      <c r="AH634">
        <v>0</v>
      </c>
      <c r="AI634">
        <v>1</v>
      </c>
      <c r="AJ634">
        <v>28.32</v>
      </c>
      <c r="AK634">
        <v>56.35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7.07</v>
      </c>
      <c r="AU634" t="s">
        <v>32</v>
      </c>
      <c r="AV634">
        <v>0</v>
      </c>
      <c r="AW634">
        <v>2</v>
      </c>
      <c r="AX634">
        <v>56664185</v>
      </c>
      <c r="AY634">
        <v>1</v>
      </c>
      <c r="AZ634">
        <v>0</v>
      </c>
      <c r="BA634">
        <v>874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ROUND(Y634*Source!I854*DO634,9)</f>
        <v>4.2158056500000001</v>
      </c>
      <c r="CX634">
        <f>ROUND(Y634*Source!I854,9)</f>
        <v>0.33405750000000001</v>
      </c>
      <c r="CY634">
        <f>AB634</f>
        <v>1041.9000000000001</v>
      </c>
      <c r="CZ634">
        <f>AF634</f>
        <v>34.479999999999997</v>
      </c>
      <c r="DA634">
        <f>AJ634</f>
        <v>28.32</v>
      </c>
      <c r="DB634">
        <f>ROUND((((ROUND(AT634*CZ634,2)*1.2)*1.25)*1.05),6)</f>
        <v>383.93774999999999</v>
      </c>
      <c r="DC634">
        <f>ROUND((((ROUND(AT634*AG634,2)*1.2)*1.25)*1.05),6)</f>
        <v>140.5215</v>
      </c>
      <c r="DD634" t="s">
        <v>3</v>
      </c>
      <c r="DE634" t="s">
        <v>3</v>
      </c>
      <c r="DF634">
        <f t="shared" si="186"/>
        <v>0</v>
      </c>
      <c r="DG634">
        <f>ROUND(ROUND(AF634*AJ634,2)*CX634,2)</f>
        <v>326.2</v>
      </c>
      <c r="DH634">
        <f>ROUND(ROUND(AG634*AK634,2)*CX634,2)</f>
        <v>237.56</v>
      </c>
      <c r="DI634">
        <f t="shared" si="183"/>
        <v>0</v>
      </c>
      <c r="DJ634">
        <f>DG634</f>
        <v>326.2</v>
      </c>
      <c r="DK634">
        <v>0</v>
      </c>
      <c r="DL634" t="s">
        <v>1327</v>
      </c>
      <c r="DM634">
        <v>0</v>
      </c>
      <c r="DN634" t="s">
        <v>1319</v>
      </c>
      <c r="DO634">
        <v>12.62</v>
      </c>
    </row>
    <row r="635" spans="1:119" x14ac:dyDescent="0.2">
      <c r="A635">
        <f>ROW(Source!A854)</f>
        <v>854</v>
      </c>
      <c r="B635">
        <v>56661436</v>
      </c>
      <c r="C635">
        <v>56664173</v>
      </c>
      <c r="D635">
        <v>54768040</v>
      </c>
      <c r="E635">
        <v>1</v>
      </c>
      <c r="F635">
        <v>1</v>
      </c>
      <c r="G635">
        <v>1081</v>
      </c>
      <c r="H635">
        <v>2</v>
      </c>
      <c r="I635" t="s">
        <v>1320</v>
      </c>
      <c r="J635" t="s">
        <v>1321</v>
      </c>
      <c r="K635" t="s">
        <v>1322</v>
      </c>
      <c r="L635">
        <v>1368</v>
      </c>
      <c r="N635">
        <v>1011</v>
      </c>
      <c r="O635" t="s">
        <v>1323</v>
      </c>
      <c r="P635" t="s">
        <v>1323</v>
      </c>
      <c r="Q635">
        <v>1</v>
      </c>
      <c r="W635">
        <v>0</v>
      </c>
      <c r="X635">
        <v>1498588441</v>
      </c>
      <c r="Y635">
        <f>(((AT635*1.2)*1.25)*1.05)</f>
        <v>2.0002500000000003</v>
      </c>
      <c r="AA635">
        <v>0</v>
      </c>
      <c r="AB635">
        <v>102.11</v>
      </c>
      <c r="AC635">
        <v>0</v>
      </c>
      <c r="AD635">
        <v>0</v>
      </c>
      <c r="AE635">
        <v>0</v>
      </c>
      <c r="AF635">
        <v>7.11</v>
      </c>
      <c r="AG635">
        <v>0</v>
      </c>
      <c r="AH635">
        <v>0</v>
      </c>
      <c r="AI635">
        <v>1</v>
      </c>
      <c r="AJ635">
        <v>13.46</v>
      </c>
      <c r="AK635">
        <v>1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1.27</v>
      </c>
      <c r="AU635" t="s">
        <v>32</v>
      </c>
      <c r="AV635">
        <v>0</v>
      </c>
      <c r="AW635">
        <v>2</v>
      </c>
      <c r="AX635">
        <v>56664186</v>
      </c>
      <c r="AY635">
        <v>1</v>
      </c>
      <c r="AZ635">
        <v>0</v>
      </c>
      <c r="BA635">
        <v>875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f>ROUND(Y635*Source!I854*DO635,9)</f>
        <v>0</v>
      </c>
      <c r="CX635">
        <f>ROUND(Y635*Source!I854,9)</f>
        <v>6.0007499999999998E-2</v>
      </c>
      <c r="CY635">
        <f>AB635</f>
        <v>102.11</v>
      </c>
      <c r="CZ635">
        <f>AF635</f>
        <v>7.11</v>
      </c>
      <c r="DA635">
        <f>AJ635</f>
        <v>13.46</v>
      </c>
      <c r="DB635">
        <f>ROUND((((ROUND(AT635*CZ635,2)*1.2)*1.25)*1.05),6)</f>
        <v>14.222250000000001</v>
      </c>
      <c r="DC635">
        <f>ROUND((((ROUND(AT635*AG635,2)*1.2)*1.25)*1.05),6)</f>
        <v>0</v>
      </c>
      <c r="DD635" t="s">
        <v>3</v>
      </c>
      <c r="DE635" t="s">
        <v>3</v>
      </c>
      <c r="DF635">
        <f t="shared" si="186"/>
        <v>0</v>
      </c>
      <c r="DG635">
        <f>ROUND(ROUND(AF635*AJ635,2)*CX635,2)</f>
        <v>5.74</v>
      </c>
      <c r="DH635">
        <f>ROUND(ROUND(AG635,2)*CX635,2)</f>
        <v>0</v>
      </c>
      <c r="DI635">
        <f t="shared" si="183"/>
        <v>0</v>
      </c>
      <c r="DJ635">
        <f>DG635</f>
        <v>5.74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ROW(Source!A854)</f>
        <v>854</v>
      </c>
      <c r="B636">
        <v>56661436</v>
      </c>
      <c r="C636">
        <v>56664173</v>
      </c>
      <c r="D636">
        <v>54768339</v>
      </c>
      <c r="E636">
        <v>1</v>
      </c>
      <c r="F636">
        <v>1</v>
      </c>
      <c r="G636">
        <v>1081</v>
      </c>
      <c r="H636">
        <v>2</v>
      </c>
      <c r="I636" t="s">
        <v>1324</v>
      </c>
      <c r="J636" t="s">
        <v>1325</v>
      </c>
      <c r="K636" t="s">
        <v>1326</v>
      </c>
      <c r="L636">
        <v>1368</v>
      </c>
      <c r="N636">
        <v>1011</v>
      </c>
      <c r="O636" t="s">
        <v>1323</v>
      </c>
      <c r="P636" t="s">
        <v>1323</v>
      </c>
      <c r="Q636">
        <v>1</v>
      </c>
      <c r="W636">
        <v>0</v>
      </c>
      <c r="X636">
        <v>874612079</v>
      </c>
      <c r="Y636">
        <f>(((AT636*1.2)*1.25)*1.05)</f>
        <v>1.0395000000000001</v>
      </c>
      <c r="AA636">
        <v>0</v>
      </c>
      <c r="AB636">
        <v>1513.56</v>
      </c>
      <c r="AC636">
        <v>758.78</v>
      </c>
      <c r="AD636">
        <v>0</v>
      </c>
      <c r="AE636">
        <v>0</v>
      </c>
      <c r="AF636">
        <v>83.1</v>
      </c>
      <c r="AG636">
        <v>12.62</v>
      </c>
      <c r="AH636">
        <v>0</v>
      </c>
      <c r="AI636">
        <v>1</v>
      </c>
      <c r="AJ636">
        <v>17.07</v>
      </c>
      <c r="AK636">
        <v>56.35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0.66</v>
      </c>
      <c r="AU636" t="s">
        <v>32</v>
      </c>
      <c r="AV636">
        <v>0</v>
      </c>
      <c r="AW636">
        <v>2</v>
      </c>
      <c r="AX636">
        <v>56664187</v>
      </c>
      <c r="AY636">
        <v>1</v>
      </c>
      <c r="AZ636">
        <v>0</v>
      </c>
      <c r="BA636">
        <v>876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f>ROUND(Y636*Source!I854*DO636,9)</f>
        <v>0.39355469999999998</v>
      </c>
      <c r="CX636">
        <f>ROUND(Y636*Source!I854,9)</f>
        <v>3.1185000000000001E-2</v>
      </c>
      <c r="CY636">
        <f>AB636</f>
        <v>1513.56</v>
      </c>
      <c r="CZ636">
        <f>AF636</f>
        <v>83.1</v>
      </c>
      <c r="DA636">
        <f>AJ636</f>
        <v>17.07</v>
      </c>
      <c r="DB636">
        <f>ROUND((((ROUND(AT636*CZ636,2)*1.2)*1.25)*1.05),6)</f>
        <v>86.388750000000002</v>
      </c>
      <c r="DC636">
        <f>ROUND((((ROUND(AT636*AG636,2)*1.2)*1.25)*1.05),6)</f>
        <v>13.11975</v>
      </c>
      <c r="DD636" t="s">
        <v>3</v>
      </c>
      <c r="DE636" t="s">
        <v>3</v>
      </c>
      <c r="DF636">
        <f t="shared" si="186"/>
        <v>0</v>
      </c>
      <c r="DG636">
        <f>ROUND(ROUND(AF636*AJ636,2)*CX636,2)</f>
        <v>44.24</v>
      </c>
      <c r="DH636">
        <f>ROUND(ROUND(AG636*AK636,2)*CX636,2)</f>
        <v>22.18</v>
      </c>
      <c r="DI636">
        <f t="shared" si="183"/>
        <v>0</v>
      </c>
      <c r="DJ636">
        <f>DG636</f>
        <v>44.24</v>
      </c>
      <c r="DK636">
        <v>0</v>
      </c>
      <c r="DL636" t="s">
        <v>1327</v>
      </c>
      <c r="DM636">
        <v>0</v>
      </c>
      <c r="DN636" t="s">
        <v>1319</v>
      </c>
      <c r="DO636">
        <v>12.62</v>
      </c>
    </row>
    <row r="637" spans="1:119" x14ac:dyDescent="0.2">
      <c r="A637">
        <f>ROW(Source!A854)</f>
        <v>854</v>
      </c>
      <c r="B637">
        <v>56661436</v>
      </c>
      <c r="C637">
        <v>56664173</v>
      </c>
      <c r="D637">
        <v>54767573</v>
      </c>
      <c r="E637">
        <v>1</v>
      </c>
      <c r="F637">
        <v>1</v>
      </c>
      <c r="G637">
        <v>1081</v>
      </c>
      <c r="H637">
        <v>2</v>
      </c>
      <c r="I637" t="s">
        <v>1328</v>
      </c>
      <c r="J637" t="s">
        <v>1329</v>
      </c>
      <c r="K637" t="s">
        <v>1330</v>
      </c>
      <c r="L637">
        <v>1368</v>
      </c>
      <c r="N637">
        <v>1011</v>
      </c>
      <c r="O637" t="s">
        <v>1323</v>
      </c>
      <c r="P637" t="s">
        <v>1323</v>
      </c>
      <c r="Q637">
        <v>1</v>
      </c>
      <c r="W637">
        <v>0</v>
      </c>
      <c r="X637">
        <v>-44940208</v>
      </c>
      <c r="Y637">
        <f>(((AT637*1.2)*1.25)*1.05)</f>
        <v>0.7087500000000001</v>
      </c>
      <c r="AA637">
        <v>0</v>
      </c>
      <c r="AB637">
        <v>2758.65</v>
      </c>
      <c r="AC637">
        <v>1017.92</v>
      </c>
      <c r="AD637">
        <v>0</v>
      </c>
      <c r="AE637">
        <v>0</v>
      </c>
      <c r="AF637">
        <v>179.17</v>
      </c>
      <c r="AG637">
        <v>16.93</v>
      </c>
      <c r="AH637">
        <v>0</v>
      </c>
      <c r="AI637">
        <v>1</v>
      </c>
      <c r="AJ637">
        <v>14.43</v>
      </c>
      <c r="AK637">
        <v>56.35</v>
      </c>
      <c r="AL637">
        <v>1</v>
      </c>
      <c r="AM637">
        <v>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0.45</v>
      </c>
      <c r="AU637" t="s">
        <v>32</v>
      </c>
      <c r="AV637">
        <v>0</v>
      </c>
      <c r="AW637">
        <v>2</v>
      </c>
      <c r="AX637">
        <v>56664188</v>
      </c>
      <c r="AY637">
        <v>1</v>
      </c>
      <c r="AZ637">
        <v>0</v>
      </c>
      <c r="BA637">
        <v>877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f>ROUND(Y637*Source!I854*DO637,9)</f>
        <v>0.35997412499999998</v>
      </c>
      <c r="CX637">
        <f>ROUND(Y637*Source!I854,9)</f>
        <v>2.12625E-2</v>
      </c>
      <c r="CY637">
        <f>AB637</f>
        <v>2758.65</v>
      </c>
      <c r="CZ637">
        <f>AF637</f>
        <v>179.17</v>
      </c>
      <c r="DA637">
        <f>AJ637</f>
        <v>14.43</v>
      </c>
      <c r="DB637">
        <f>ROUND((((ROUND(AT637*CZ637,2)*1.2)*1.25)*1.05),6)</f>
        <v>126.99225</v>
      </c>
      <c r="DC637">
        <f>ROUND((((ROUND(AT637*AG637,2)*1.2)*1.25)*1.05),6)</f>
        <v>12.0015</v>
      </c>
      <c r="DD637" t="s">
        <v>3</v>
      </c>
      <c r="DE637" t="s">
        <v>3</v>
      </c>
      <c r="DF637">
        <f t="shared" si="186"/>
        <v>0</v>
      </c>
      <c r="DG637">
        <f>ROUND(ROUND(AF637*AJ637,2)*CX637,2)</f>
        <v>54.97</v>
      </c>
      <c r="DH637">
        <f>ROUND(ROUND(AG637*AK637,2)*CX637,2)</f>
        <v>20.28</v>
      </c>
      <c r="DI637">
        <f t="shared" si="183"/>
        <v>0</v>
      </c>
      <c r="DJ637">
        <f>DG637</f>
        <v>54.97</v>
      </c>
      <c r="DK637">
        <v>0</v>
      </c>
      <c r="DL637" t="s">
        <v>1327</v>
      </c>
      <c r="DM637">
        <v>0</v>
      </c>
      <c r="DN637" t="s">
        <v>1319</v>
      </c>
      <c r="DO637">
        <v>16.93</v>
      </c>
    </row>
    <row r="638" spans="1:119" x14ac:dyDescent="0.2">
      <c r="A638">
        <f>ROW(Source!A854)</f>
        <v>854</v>
      </c>
      <c r="B638">
        <v>56661436</v>
      </c>
      <c r="C638">
        <v>56664173</v>
      </c>
      <c r="D638">
        <v>54767657</v>
      </c>
      <c r="E638">
        <v>1</v>
      </c>
      <c r="F638">
        <v>1</v>
      </c>
      <c r="G638">
        <v>1081</v>
      </c>
      <c r="H638">
        <v>2</v>
      </c>
      <c r="I638" t="s">
        <v>1402</v>
      </c>
      <c r="J638" t="s">
        <v>1403</v>
      </c>
      <c r="K638" t="s">
        <v>1404</v>
      </c>
      <c r="L638">
        <v>1368</v>
      </c>
      <c r="N638">
        <v>1011</v>
      </c>
      <c r="O638" t="s">
        <v>1323</v>
      </c>
      <c r="P638" t="s">
        <v>1323</v>
      </c>
      <c r="Q638">
        <v>1</v>
      </c>
      <c r="W638">
        <v>0</v>
      </c>
      <c r="X638">
        <v>-1755828087</v>
      </c>
      <c r="Y638">
        <f>(((AT638*1.2)*1.25)*1.05)</f>
        <v>0.126</v>
      </c>
      <c r="AA638">
        <v>0</v>
      </c>
      <c r="AB638">
        <v>34.85</v>
      </c>
      <c r="AC638">
        <v>0</v>
      </c>
      <c r="AD638">
        <v>0</v>
      </c>
      <c r="AE638">
        <v>0</v>
      </c>
      <c r="AF638">
        <v>3.18</v>
      </c>
      <c r="AG638">
        <v>0</v>
      </c>
      <c r="AH638">
        <v>0</v>
      </c>
      <c r="AI638">
        <v>1</v>
      </c>
      <c r="AJ638">
        <v>10.27</v>
      </c>
      <c r="AK638">
        <v>1</v>
      </c>
      <c r="AL638">
        <v>1</v>
      </c>
      <c r="AM638">
        <v>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0.08</v>
      </c>
      <c r="AU638" t="s">
        <v>32</v>
      </c>
      <c r="AV638">
        <v>0</v>
      </c>
      <c r="AW638">
        <v>2</v>
      </c>
      <c r="AX638">
        <v>56664189</v>
      </c>
      <c r="AY638">
        <v>1</v>
      </c>
      <c r="AZ638">
        <v>0</v>
      </c>
      <c r="BA638">
        <v>878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f>ROUND(Y638*Source!I854*DO638,9)</f>
        <v>0</v>
      </c>
      <c r="CX638">
        <f>ROUND(Y638*Source!I854,9)</f>
        <v>3.7799999999999999E-3</v>
      </c>
      <c r="CY638">
        <f>AB638</f>
        <v>34.85</v>
      </c>
      <c r="CZ638">
        <f>AF638</f>
        <v>3.18</v>
      </c>
      <c r="DA638">
        <f>AJ638</f>
        <v>10.27</v>
      </c>
      <c r="DB638">
        <f>ROUND((((ROUND(AT638*CZ638,2)*1.2)*1.25)*1.05),6)</f>
        <v>0.39374999999999999</v>
      </c>
      <c r="DC638">
        <f>ROUND((((ROUND(AT638*AG638,2)*1.2)*1.25)*1.05),6)</f>
        <v>0</v>
      </c>
      <c r="DD638" t="s">
        <v>3</v>
      </c>
      <c r="DE638" t="s">
        <v>3</v>
      </c>
      <c r="DF638">
        <f t="shared" si="186"/>
        <v>0</v>
      </c>
      <c r="DG638">
        <f>ROUND(ROUND(AF638*AJ638,2)*CX638,2)</f>
        <v>0.12</v>
      </c>
      <c r="DH638">
        <f t="shared" ref="DH638:DH652" si="187">ROUND(ROUND(AG638,2)*CX638,2)</f>
        <v>0</v>
      </c>
      <c r="DI638">
        <f t="shared" si="183"/>
        <v>0</v>
      </c>
      <c r="DJ638">
        <f>DG638</f>
        <v>0.12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ROW(Source!A854)</f>
        <v>854</v>
      </c>
      <c r="B639">
        <v>56661436</v>
      </c>
      <c r="C639">
        <v>56664173</v>
      </c>
      <c r="D639">
        <v>54737969</v>
      </c>
      <c r="E639">
        <v>1</v>
      </c>
      <c r="F639">
        <v>1</v>
      </c>
      <c r="G639">
        <v>1081</v>
      </c>
      <c r="H639">
        <v>3</v>
      </c>
      <c r="I639" t="s">
        <v>1331</v>
      </c>
      <c r="J639" t="s">
        <v>1332</v>
      </c>
      <c r="K639" t="s">
        <v>1333</v>
      </c>
      <c r="L639">
        <v>1348</v>
      </c>
      <c r="N639">
        <v>1009</v>
      </c>
      <c r="O639" t="s">
        <v>547</v>
      </c>
      <c r="P639" t="s">
        <v>547</v>
      </c>
      <c r="Q639">
        <v>1000</v>
      </c>
      <c r="W639">
        <v>0</v>
      </c>
      <c r="X639">
        <v>-287838193</v>
      </c>
      <c r="Y639">
        <f>(((AT639*1)*1)*1)</f>
        <v>1.43E-2</v>
      </c>
      <c r="AA639">
        <v>103783.79</v>
      </c>
      <c r="AB639">
        <v>0</v>
      </c>
      <c r="AC639">
        <v>0</v>
      </c>
      <c r="AD639">
        <v>0</v>
      </c>
      <c r="AE639">
        <v>23114.43</v>
      </c>
      <c r="AF639">
        <v>0</v>
      </c>
      <c r="AG639">
        <v>0</v>
      </c>
      <c r="AH639">
        <v>0</v>
      </c>
      <c r="AI639">
        <v>4.49</v>
      </c>
      <c r="AJ639">
        <v>1</v>
      </c>
      <c r="AK639">
        <v>1</v>
      </c>
      <c r="AL639">
        <v>1</v>
      </c>
      <c r="AM639">
        <v>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1.43E-2</v>
      </c>
      <c r="AU639" t="s">
        <v>105</v>
      </c>
      <c r="AV639">
        <v>0</v>
      </c>
      <c r="AW639">
        <v>2</v>
      </c>
      <c r="AX639">
        <v>56664190</v>
      </c>
      <c r="AY639">
        <v>1</v>
      </c>
      <c r="AZ639">
        <v>0</v>
      </c>
      <c r="BA639">
        <v>879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ROUND(Y639*Source!I854,9)</f>
        <v>4.2900000000000002E-4</v>
      </c>
      <c r="CY639">
        <f>AA639</f>
        <v>103783.79</v>
      </c>
      <c r="CZ639">
        <f>AE639</f>
        <v>23114.43</v>
      </c>
      <c r="DA639">
        <f>AI639</f>
        <v>4.49</v>
      </c>
      <c r="DB639">
        <f>ROUND((((ROUND(AT639*CZ639,2)*1)*1)*1),6)</f>
        <v>330.54</v>
      </c>
      <c r="DC639">
        <f>ROUND((((ROUND(AT639*AG639,2)*1)*1)*1),6)</f>
        <v>0</v>
      </c>
      <c r="DD639" t="s">
        <v>3</v>
      </c>
      <c r="DE639" t="s">
        <v>3</v>
      </c>
      <c r="DF639">
        <f>ROUND(ROUND(AE639*AI639,2)*CX639,2)</f>
        <v>44.52</v>
      </c>
      <c r="DG639">
        <f t="shared" ref="DG639:DG652" si="188">ROUND(ROUND(AF639,2)*CX639,2)</f>
        <v>0</v>
      </c>
      <c r="DH639">
        <f t="shared" si="187"/>
        <v>0</v>
      </c>
      <c r="DI639">
        <f t="shared" si="183"/>
        <v>0</v>
      </c>
      <c r="DJ639">
        <f>DF639</f>
        <v>44.52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ROW(Source!A854)</f>
        <v>854</v>
      </c>
      <c r="B640">
        <v>56661436</v>
      </c>
      <c r="C640">
        <v>56664173</v>
      </c>
      <c r="D640">
        <v>54738507</v>
      </c>
      <c r="E640">
        <v>1</v>
      </c>
      <c r="F640">
        <v>1</v>
      </c>
      <c r="G640">
        <v>1081</v>
      </c>
      <c r="H640">
        <v>3</v>
      </c>
      <c r="I640" t="s">
        <v>1436</v>
      </c>
      <c r="J640" t="s">
        <v>1437</v>
      </c>
      <c r="K640" t="s">
        <v>1438</v>
      </c>
      <c r="L640">
        <v>1348</v>
      </c>
      <c r="N640">
        <v>1009</v>
      </c>
      <c r="O640" t="s">
        <v>547</v>
      </c>
      <c r="P640" t="s">
        <v>547</v>
      </c>
      <c r="Q640">
        <v>1000</v>
      </c>
      <c r="W640">
        <v>0</v>
      </c>
      <c r="X640">
        <v>1853127572</v>
      </c>
      <c r="Y640">
        <f>(((AT640*1)*1)*1)</f>
        <v>9.3999999999999997E-4</v>
      </c>
      <c r="AA640">
        <v>264360.17</v>
      </c>
      <c r="AB640">
        <v>0</v>
      </c>
      <c r="AC640">
        <v>0</v>
      </c>
      <c r="AD640">
        <v>0</v>
      </c>
      <c r="AE640">
        <v>19114.98</v>
      </c>
      <c r="AF640">
        <v>0</v>
      </c>
      <c r="AG640">
        <v>0</v>
      </c>
      <c r="AH640">
        <v>0</v>
      </c>
      <c r="AI640">
        <v>13.83</v>
      </c>
      <c r="AJ640">
        <v>1</v>
      </c>
      <c r="AK640">
        <v>1</v>
      </c>
      <c r="AL640">
        <v>1</v>
      </c>
      <c r="AM640">
        <v>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9.3999999999999997E-4</v>
      </c>
      <c r="AU640" t="s">
        <v>105</v>
      </c>
      <c r="AV640">
        <v>0</v>
      </c>
      <c r="AW640">
        <v>2</v>
      </c>
      <c r="AX640">
        <v>56664191</v>
      </c>
      <c r="AY640">
        <v>1</v>
      </c>
      <c r="AZ640">
        <v>0</v>
      </c>
      <c r="BA640">
        <v>880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ROUND(Y640*Source!I854,9)</f>
        <v>2.8200000000000001E-5</v>
      </c>
      <c r="CY640">
        <f>AA640</f>
        <v>264360.17</v>
      </c>
      <c r="CZ640">
        <f>AE640</f>
        <v>19114.98</v>
      </c>
      <c r="DA640">
        <f>AI640</f>
        <v>13.83</v>
      </c>
      <c r="DB640">
        <f>ROUND((((ROUND(AT640*CZ640,2)*1)*1)*1),6)</f>
        <v>17.97</v>
      </c>
      <c r="DC640">
        <f>ROUND((((ROUND(AT640*AG640,2)*1)*1)*1),6)</f>
        <v>0</v>
      </c>
      <c r="DD640" t="s">
        <v>3</v>
      </c>
      <c r="DE640" t="s">
        <v>3</v>
      </c>
      <c r="DF640">
        <f>ROUND(ROUND(AE640*AI640,2)*CX640,2)</f>
        <v>7.45</v>
      </c>
      <c r="DG640">
        <f t="shared" si="188"/>
        <v>0</v>
      </c>
      <c r="DH640">
        <f t="shared" si="187"/>
        <v>0</v>
      </c>
      <c r="DI640">
        <f t="shared" si="183"/>
        <v>0</v>
      </c>
      <c r="DJ640">
        <f>DF640</f>
        <v>7.45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ROW(Source!A854)</f>
        <v>854</v>
      </c>
      <c r="B641">
        <v>56661436</v>
      </c>
      <c r="C641">
        <v>56664173</v>
      </c>
      <c r="D641">
        <v>54738510</v>
      </c>
      <c r="E641">
        <v>1</v>
      </c>
      <c r="F641">
        <v>1</v>
      </c>
      <c r="G641">
        <v>1081</v>
      </c>
      <c r="H641">
        <v>3</v>
      </c>
      <c r="I641" t="s">
        <v>1337</v>
      </c>
      <c r="J641" t="s">
        <v>1338</v>
      </c>
      <c r="K641" t="s">
        <v>1339</v>
      </c>
      <c r="L641">
        <v>1348</v>
      </c>
      <c r="N641">
        <v>1009</v>
      </c>
      <c r="O641" t="s">
        <v>547</v>
      </c>
      <c r="P641" t="s">
        <v>547</v>
      </c>
      <c r="Q641">
        <v>1000</v>
      </c>
      <c r="W641">
        <v>0</v>
      </c>
      <c r="X641">
        <v>277309194</v>
      </c>
      <c r="Y641">
        <f>(((AT641*1)*1)*1)</f>
        <v>3.6999999999999999E-4</v>
      </c>
      <c r="AA641">
        <v>141233.74</v>
      </c>
      <c r="AB641">
        <v>0</v>
      </c>
      <c r="AC641">
        <v>0</v>
      </c>
      <c r="AD641">
        <v>0</v>
      </c>
      <c r="AE641">
        <v>8590.86</v>
      </c>
      <c r="AF641">
        <v>0</v>
      </c>
      <c r="AG641">
        <v>0</v>
      </c>
      <c r="AH641">
        <v>0</v>
      </c>
      <c r="AI641">
        <v>16.440000000000001</v>
      </c>
      <c r="AJ641">
        <v>1</v>
      </c>
      <c r="AK641">
        <v>1</v>
      </c>
      <c r="AL641">
        <v>1</v>
      </c>
      <c r="AM641">
        <v>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3.6999999999999999E-4</v>
      </c>
      <c r="AU641" t="s">
        <v>105</v>
      </c>
      <c r="AV641">
        <v>0</v>
      </c>
      <c r="AW641">
        <v>2</v>
      </c>
      <c r="AX641">
        <v>56664192</v>
      </c>
      <c r="AY641">
        <v>1</v>
      </c>
      <c r="AZ641">
        <v>0</v>
      </c>
      <c r="BA641">
        <v>881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ROUND(Y641*Source!I854,9)</f>
        <v>1.11E-5</v>
      </c>
      <c r="CY641">
        <f>AA641</f>
        <v>141233.74</v>
      </c>
      <c r="CZ641">
        <f>AE641</f>
        <v>8590.86</v>
      </c>
      <c r="DA641">
        <f>AI641</f>
        <v>16.440000000000001</v>
      </c>
      <c r="DB641">
        <f>ROUND((((ROUND(AT641*CZ641,2)*1)*1)*1),6)</f>
        <v>3.18</v>
      </c>
      <c r="DC641">
        <f>ROUND((((ROUND(AT641*AG641,2)*1)*1)*1),6)</f>
        <v>0</v>
      </c>
      <c r="DD641" t="s">
        <v>3</v>
      </c>
      <c r="DE641" t="s">
        <v>3</v>
      </c>
      <c r="DF641">
        <f>ROUND(ROUND(AE641*AI641,2)*CX641,2)</f>
        <v>1.57</v>
      </c>
      <c r="DG641">
        <f t="shared" si="188"/>
        <v>0</v>
      </c>
      <c r="DH641">
        <f t="shared" si="187"/>
        <v>0</v>
      </c>
      <c r="DI641">
        <f t="shared" si="183"/>
        <v>0</v>
      </c>
      <c r="DJ641">
        <f>DF641</f>
        <v>1.57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ROW(Source!A854)</f>
        <v>854</v>
      </c>
      <c r="B642">
        <v>56661436</v>
      </c>
      <c r="C642">
        <v>56664173</v>
      </c>
      <c r="D642">
        <v>54737318</v>
      </c>
      <c r="E642">
        <v>1</v>
      </c>
      <c r="F642">
        <v>1</v>
      </c>
      <c r="G642">
        <v>1081</v>
      </c>
      <c r="H642">
        <v>3</v>
      </c>
      <c r="I642" t="s">
        <v>1269</v>
      </c>
      <c r="J642" t="s">
        <v>1271</v>
      </c>
      <c r="K642" t="s">
        <v>1270</v>
      </c>
      <c r="L642">
        <v>1348</v>
      </c>
      <c r="N642">
        <v>1009</v>
      </c>
      <c r="O642" t="s">
        <v>547</v>
      </c>
      <c r="P642" t="s">
        <v>547</v>
      </c>
      <c r="Q642">
        <v>1000</v>
      </c>
      <c r="W642">
        <v>0</v>
      </c>
      <c r="X642">
        <v>-268464753</v>
      </c>
      <c r="Y642">
        <f>(((AT642*1)*1)*1)</f>
        <v>9.1999999999999998E-3</v>
      </c>
      <c r="AA642">
        <v>121682.99</v>
      </c>
      <c r="AB642">
        <v>0</v>
      </c>
      <c r="AC642">
        <v>0</v>
      </c>
      <c r="AD642">
        <v>0</v>
      </c>
      <c r="AE642">
        <v>17868.28</v>
      </c>
      <c r="AF642">
        <v>0</v>
      </c>
      <c r="AG642">
        <v>0</v>
      </c>
      <c r="AH642">
        <v>0</v>
      </c>
      <c r="AI642">
        <v>6.81</v>
      </c>
      <c r="AJ642">
        <v>1</v>
      </c>
      <c r="AK642">
        <v>1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9.1999999999999998E-3</v>
      </c>
      <c r="AU642" t="s">
        <v>105</v>
      </c>
      <c r="AV642">
        <v>0</v>
      </c>
      <c r="AW642">
        <v>2</v>
      </c>
      <c r="AX642">
        <v>56664193</v>
      </c>
      <c r="AY642">
        <v>1</v>
      </c>
      <c r="AZ642">
        <v>0</v>
      </c>
      <c r="BA642">
        <v>882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ROUND(Y642*Source!I854,9)</f>
        <v>2.7599999999999999E-4</v>
      </c>
      <c r="CY642">
        <f>AA642</f>
        <v>121682.99</v>
      </c>
      <c r="CZ642">
        <f>AE642</f>
        <v>17868.28</v>
      </c>
      <c r="DA642">
        <f>AI642</f>
        <v>6.81</v>
      </c>
      <c r="DB642">
        <f>ROUND((((ROUND(AT642*CZ642,2)*1)*1)*1),6)</f>
        <v>164.39</v>
      </c>
      <c r="DC642">
        <f>ROUND((((ROUND(AT642*AG642,2)*1)*1)*1),6)</f>
        <v>0</v>
      </c>
      <c r="DD642" t="s">
        <v>3</v>
      </c>
      <c r="DE642" t="s">
        <v>3</v>
      </c>
      <c r="DF642">
        <f>ROUND(ROUND(AE642*AI642,2)*CX642,2)</f>
        <v>33.58</v>
      </c>
      <c r="DG642">
        <f t="shared" si="188"/>
        <v>0</v>
      </c>
      <c r="DH642">
        <f t="shared" si="187"/>
        <v>0</v>
      </c>
      <c r="DI642">
        <f t="shared" si="183"/>
        <v>0</v>
      </c>
      <c r="DJ642">
        <f>DF642</f>
        <v>33.58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">
      <c r="A643">
        <f>ROW(Source!A894)</f>
        <v>894</v>
      </c>
      <c r="B643">
        <v>56661434</v>
      </c>
      <c r="C643">
        <v>56664202</v>
      </c>
      <c r="D643">
        <v>54702434</v>
      </c>
      <c r="E643">
        <v>1081</v>
      </c>
      <c r="F643">
        <v>1</v>
      </c>
      <c r="G643">
        <v>1081</v>
      </c>
      <c r="H643">
        <v>1</v>
      </c>
      <c r="I643" t="s">
        <v>1317</v>
      </c>
      <c r="J643" t="s">
        <v>3</v>
      </c>
      <c r="K643" t="s">
        <v>1318</v>
      </c>
      <c r="L643">
        <v>1191</v>
      </c>
      <c r="N643">
        <v>1013</v>
      </c>
      <c r="O643" t="s">
        <v>1319</v>
      </c>
      <c r="P643" t="s">
        <v>1319</v>
      </c>
      <c r="Q643">
        <v>1</v>
      </c>
      <c r="W643">
        <v>0</v>
      </c>
      <c r="X643">
        <v>476480486</v>
      </c>
      <c r="Y643">
        <f>((AT643*1.2)*1.05)</f>
        <v>6.8795999999999999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5.46</v>
      </c>
      <c r="AU643" t="s">
        <v>351</v>
      </c>
      <c r="AV643">
        <v>1</v>
      </c>
      <c r="AW643">
        <v>2</v>
      </c>
      <c r="AX643">
        <v>56664212</v>
      </c>
      <c r="AY643">
        <v>1</v>
      </c>
      <c r="AZ643">
        <v>0</v>
      </c>
      <c r="BA643">
        <v>889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U643">
        <f>ROUND(AT643*Source!I894*AH643*AL643,2)</f>
        <v>0</v>
      </c>
      <c r="CV643">
        <f>ROUND(Y643*Source!I894,9)</f>
        <v>295.82279999999997</v>
      </c>
      <c r="CW643">
        <v>0</v>
      </c>
      <c r="CX643">
        <f>ROUND(Y643*Source!I894,9)</f>
        <v>295.82279999999997</v>
      </c>
      <c r="CY643">
        <f>AD643</f>
        <v>0</v>
      </c>
      <c r="CZ643">
        <f>AH643</f>
        <v>0</v>
      </c>
      <c r="DA643">
        <f>AL643</f>
        <v>1</v>
      </c>
      <c r="DB643">
        <f>ROUND(((ROUND(AT643*CZ643,2)*1.2)*1.05),6)</f>
        <v>0</v>
      </c>
      <c r="DC643">
        <f>ROUND(((ROUND(AT643*AG643,2)*1.2)*1.05),6)</f>
        <v>0</v>
      </c>
      <c r="DD643" t="s">
        <v>3</v>
      </c>
      <c r="DE643" t="s">
        <v>3</v>
      </c>
      <c r="DF643">
        <f t="shared" ref="DF643:DF655" si="189">ROUND(ROUND(AE643,2)*CX643,2)</f>
        <v>0</v>
      </c>
      <c r="DG643">
        <f t="shared" si="188"/>
        <v>0</v>
      </c>
      <c r="DH643">
        <f t="shared" si="187"/>
        <v>0</v>
      </c>
      <c r="DI643">
        <f t="shared" si="183"/>
        <v>0</v>
      </c>
      <c r="DJ643">
        <f>DI643</f>
        <v>0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">
      <c r="A644">
        <f>ROW(Source!A894)</f>
        <v>894</v>
      </c>
      <c r="B644">
        <v>56661434</v>
      </c>
      <c r="C644">
        <v>56664202</v>
      </c>
      <c r="D644">
        <v>54768339</v>
      </c>
      <c r="E644">
        <v>1</v>
      </c>
      <c r="F644">
        <v>1</v>
      </c>
      <c r="G644">
        <v>1081</v>
      </c>
      <c r="H644">
        <v>2</v>
      </c>
      <c r="I644" t="s">
        <v>1324</v>
      </c>
      <c r="J644" t="s">
        <v>1325</v>
      </c>
      <c r="K644" t="s">
        <v>1326</v>
      </c>
      <c r="L644">
        <v>1368</v>
      </c>
      <c r="N644">
        <v>1011</v>
      </c>
      <c r="O644" t="s">
        <v>1323</v>
      </c>
      <c r="P644" t="s">
        <v>1323</v>
      </c>
      <c r="Q644">
        <v>1</v>
      </c>
      <c r="W644">
        <v>0</v>
      </c>
      <c r="X644">
        <v>874612079</v>
      </c>
      <c r="Y644">
        <f>((AT644*1.2)*1.05)</f>
        <v>3.78E-2</v>
      </c>
      <c r="AA644">
        <v>0</v>
      </c>
      <c r="AB644">
        <v>88.67</v>
      </c>
      <c r="AC644">
        <v>13.47</v>
      </c>
      <c r="AD644">
        <v>0</v>
      </c>
      <c r="AE644">
        <v>0</v>
      </c>
      <c r="AF644">
        <v>83.1</v>
      </c>
      <c r="AG644">
        <v>12.62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0.03</v>
      </c>
      <c r="AU644" t="s">
        <v>351</v>
      </c>
      <c r="AV644">
        <v>0</v>
      </c>
      <c r="AW644">
        <v>2</v>
      </c>
      <c r="AX644">
        <v>56664213</v>
      </c>
      <c r="AY644">
        <v>1</v>
      </c>
      <c r="AZ644">
        <v>0</v>
      </c>
      <c r="BA644">
        <v>890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ROUND(Y644*Source!I894*DO644,9)</f>
        <v>20.512547999999999</v>
      </c>
      <c r="CX644">
        <f>ROUND(Y644*Source!I894,9)</f>
        <v>1.6254</v>
      </c>
      <c r="CY644">
        <f>AB644</f>
        <v>88.67</v>
      </c>
      <c r="CZ644">
        <f>AF644</f>
        <v>83.1</v>
      </c>
      <c r="DA644">
        <f>AJ644</f>
        <v>1</v>
      </c>
      <c r="DB644">
        <f>ROUND(((ROUND(AT644*CZ644,2)*1.2)*1.05),6)</f>
        <v>3.1374</v>
      </c>
      <c r="DC644">
        <f>ROUND(((ROUND(AT644*AG644,2)*1.2)*1.05),6)</f>
        <v>0.4788</v>
      </c>
      <c r="DD644" t="s">
        <v>3</v>
      </c>
      <c r="DE644" t="s">
        <v>3</v>
      </c>
      <c r="DF644">
        <f t="shared" si="189"/>
        <v>0</v>
      </c>
      <c r="DG644">
        <f t="shared" si="188"/>
        <v>135.07</v>
      </c>
      <c r="DH644">
        <f t="shared" si="187"/>
        <v>20.51</v>
      </c>
      <c r="DI644">
        <f t="shared" si="183"/>
        <v>0</v>
      </c>
      <c r="DJ644">
        <f>DG644</f>
        <v>135.07</v>
      </c>
      <c r="DK644">
        <v>0</v>
      </c>
      <c r="DL644" t="s">
        <v>1327</v>
      </c>
      <c r="DM644">
        <v>0</v>
      </c>
      <c r="DN644" t="s">
        <v>1319</v>
      </c>
      <c r="DO644">
        <v>12.62</v>
      </c>
    </row>
    <row r="645" spans="1:119" x14ac:dyDescent="0.2">
      <c r="A645">
        <f>ROW(Source!A894)</f>
        <v>894</v>
      </c>
      <c r="B645">
        <v>56661434</v>
      </c>
      <c r="C645">
        <v>56664202</v>
      </c>
      <c r="D645">
        <v>54767573</v>
      </c>
      <c r="E645">
        <v>1</v>
      </c>
      <c r="F645">
        <v>1</v>
      </c>
      <c r="G645">
        <v>1081</v>
      </c>
      <c r="H645">
        <v>2</v>
      </c>
      <c r="I645" t="s">
        <v>1328</v>
      </c>
      <c r="J645" t="s">
        <v>1329</v>
      </c>
      <c r="K645" t="s">
        <v>1330</v>
      </c>
      <c r="L645">
        <v>1368</v>
      </c>
      <c r="N645">
        <v>1011</v>
      </c>
      <c r="O645" t="s">
        <v>1323</v>
      </c>
      <c r="P645" t="s">
        <v>1323</v>
      </c>
      <c r="Q645">
        <v>1</v>
      </c>
      <c r="W645">
        <v>0</v>
      </c>
      <c r="X645">
        <v>-44940208</v>
      </c>
      <c r="Y645">
        <f>((AT645*1.2)*1.05)</f>
        <v>1.26E-2</v>
      </c>
      <c r="AA645">
        <v>0</v>
      </c>
      <c r="AB645">
        <v>191.17</v>
      </c>
      <c r="AC645">
        <v>18.059999999999999</v>
      </c>
      <c r="AD645">
        <v>0</v>
      </c>
      <c r="AE645">
        <v>0</v>
      </c>
      <c r="AF645">
        <v>179.17</v>
      </c>
      <c r="AG645">
        <v>16.93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0.01</v>
      </c>
      <c r="AU645" t="s">
        <v>351</v>
      </c>
      <c r="AV645">
        <v>0</v>
      </c>
      <c r="AW645">
        <v>2</v>
      </c>
      <c r="AX645">
        <v>56664214</v>
      </c>
      <c r="AY645">
        <v>1</v>
      </c>
      <c r="AZ645">
        <v>0</v>
      </c>
      <c r="BA645">
        <v>891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f>ROUND(Y645*Source!I894*DO645,9)</f>
        <v>9.1726740000000007</v>
      </c>
      <c r="CX645">
        <f>ROUND(Y645*Source!I894,9)</f>
        <v>0.54179999999999995</v>
      </c>
      <c r="CY645">
        <f>AB645</f>
        <v>191.17</v>
      </c>
      <c r="CZ645">
        <f>AF645</f>
        <v>179.17</v>
      </c>
      <c r="DA645">
        <f>AJ645</f>
        <v>1</v>
      </c>
      <c r="DB645">
        <f>ROUND(((ROUND(AT645*CZ645,2)*1.2)*1.05),6)</f>
        <v>2.2553999999999998</v>
      </c>
      <c r="DC645">
        <f>ROUND(((ROUND(AT645*AG645,2)*1.2)*1.05),6)</f>
        <v>0.2142</v>
      </c>
      <c r="DD645" t="s">
        <v>3</v>
      </c>
      <c r="DE645" t="s">
        <v>3</v>
      </c>
      <c r="DF645">
        <f t="shared" si="189"/>
        <v>0</v>
      </c>
      <c r="DG645">
        <f t="shared" si="188"/>
        <v>97.07</v>
      </c>
      <c r="DH645">
        <f t="shared" si="187"/>
        <v>9.17</v>
      </c>
      <c r="DI645">
        <f t="shared" si="183"/>
        <v>0</v>
      </c>
      <c r="DJ645">
        <f>DG645</f>
        <v>97.07</v>
      </c>
      <c r="DK645">
        <v>0</v>
      </c>
      <c r="DL645" t="s">
        <v>1327</v>
      </c>
      <c r="DM645">
        <v>0</v>
      </c>
      <c r="DN645" t="s">
        <v>1319</v>
      </c>
      <c r="DO645">
        <v>16.93</v>
      </c>
    </row>
    <row r="646" spans="1:119" x14ac:dyDescent="0.2">
      <c r="A646">
        <f>ROW(Source!A894)</f>
        <v>894</v>
      </c>
      <c r="B646">
        <v>56661434</v>
      </c>
      <c r="C646">
        <v>56664202</v>
      </c>
      <c r="D646">
        <v>54767653</v>
      </c>
      <c r="E646">
        <v>1</v>
      </c>
      <c r="F646">
        <v>1</v>
      </c>
      <c r="G646">
        <v>1081</v>
      </c>
      <c r="H646">
        <v>2</v>
      </c>
      <c r="I646" t="s">
        <v>1405</v>
      </c>
      <c r="J646" t="s">
        <v>1406</v>
      </c>
      <c r="K646" t="s">
        <v>1407</v>
      </c>
      <c r="L646">
        <v>1368</v>
      </c>
      <c r="N646">
        <v>1011</v>
      </c>
      <c r="O646" t="s">
        <v>1323</v>
      </c>
      <c r="P646" t="s">
        <v>1323</v>
      </c>
      <c r="Q646">
        <v>1</v>
      </c>
      <c r="W646">
        <v>0</v>
      </c>
      <c r="X646">
        <v>-597652516</v>
      </c>
      <c r="Y646">
        <f>((AT646*1.2)*1.05)</f>
        <v>1.7136000000000002</v>
      </c>
      <c r="AA646">
        <v>0</v>
      </c>
      <c r="AB646">
        <v>0.34</v>
      </c>
      <c r="AC646">
        <v>0</v>
      </c>
      <c r="AD646">
        <v>0</v>
      </c>
      <c r="AE646">
        <v>0</v>
      </c>
      <c r="AF646">
        <v>0.32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1.36</v>
      </c>
      <c r="AU646" t="s">
        <v>351</v>
      </c>
      <c r="AV646">
        <v>0</v>
      </c>
      <c r="AW646">
        <v>2</v>
      </c>
      <c r="AX646">
        <v>56664215</v>
      </c>
      <c r="AY646">
        <v>1</v>
      </c>
      <c r="AZ646">
        <v>0</v>
      </c>
      <c r="BA646">
        <v>892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ROUND(Y646*Source!I894*DO646,9)</f>
        <v>0</v>
      </c>
      <c r="CX646">
        <f>ROUND(Y646*Source!I894,9)</f>
        <v>73.684799999999996</v>
      </c>
      <c r="CY646">
        <f>AB646</f>
        <v>0.34</v>
      </c>
      <c r="CZ646">
        <f>AF646</f>
        <v>0.32</v>
      </c>
      <c r="DA646">
        <f>AJ646</f>
        <v>1</v>
      </c>
      <c r="DB646">
        <f>ROUND(((ROUND(AT646*CZ646,2)*1.2)*1.05),6)</f>
        <v>0.5544</v>
      </c>
      <c r="DC646">
        <f>ROUND(((ROUND(AT646*AG646,2)*1.2)*1.05),6)</f>
        <v>0</v>
      </c>
      <c r="DD646" t="s">
        <v>3</v>
      </c>
      <c r="DE646" t="s">
        <v>3</v>
      </c>
      <c r="DF646">
        <f t="shared" si="189"/>
        <v>0</v>
      </c>
      <c r="DG646">
        <f t="shared" si="188"/>
        <v>23.58</v>
      </c>
      <c r="DH646">
        <f t="shared" si="187"/>
        <v>0</v>
      </c>
      <c r="DI646">
        <f t="shared" si="183"/>
        <v>0</v>
      </c>
      <c r="DJ646">
        <f>DG646</f>
        <v>23.58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">
      <c r="A647">
        <f>ROW(Source!A894)</f>
        <v>894</v>
      </c>
      <c r="B647">
        <v>56661434</v>
      </c>
      <c r="C647">
        <v>56664202</v>
      </c>
      <c r="D647">
        <v>54739177</v>
      </c>
      <c r="E647">
        <v>1</v>
      </c>
      <c r="F647">
        <v>1</v>
      </c>
      <c r="G647">
        <v>1081</v>
      </c>
      <c r="H647">
        <v>3</v>
      </c>
      <c r="I647" t="s">
        <v>1408</v>
      </c>
      <c r="J647" t="s">
        <v>1409</v>
      </c>
      <c r="K647" t="s">
        <v>1410</v>
      </c>
      <c r="L647">
        <v>1346</v>
      </c>
      <c r="N647">
        <v>1009</v>
      </c>
      <c r="O647" t="s">
        <v>1171</v>
      </c>
      <c r="P647" t="s">
        <v>1171</v>
      </c>
      <c r="Q647">
        <v>1</v>
      </c>
      <c r="W647">
        <v>0</v>
      </c>
      <c r="X647">
        <v>1389232946</v>
      </c>
      <c r="Y647">
        <f>((AT647*1)*1)</f>
        <v>0.43</v>
      </c>
      <c r="AA647">
        <v>15.02</v>
      </c>
      <c r="AB647">
        <v>0</v>
      </c>
      <c r="AC647">
        <v>0</v>
      </c>
      <c r="AD647">
        <v>0</v>
      </c>
      <c r="AE647">
        <v>15.02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0.43</v>
      </c>
      <c r="AU647" t="s">
        <v>31</v>
      </c>
      <c r="AV647">
        <v>0</v>
      </c>
      <c r="AW647">
        <v>2</v>
      </c>
      <c r="AX647">
        <v>56664216</v>
      </c>
      <c r="AY647">
        <v>1</v>
      </c>
      <c r="AZ647">
        <v>0</v>
      </c>
      <c r="BA647">
        <v>893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ROUND(Y647*Source!I894,9)</f>
        <v>18.489999999999998</v>
      </c>
      <c r="CY647">
        <f>AA647</f>
        <v>15.02</v>
      </c>
      <c r="CZ647">
        <f>AE647</f>
        <v>15.02</v>
      </c>
      <c r="DA647">
        <f>AI647</f>
        <v>1</v>
      </c>
      <c r="DB647">
        <f>ROUND(((ROUND(AT647*CZ647,2)*1)*1),6)</f>
        <v>6.46</v>
      </c>
      <c r="DC647">
        <f>ROUND(((ROUND(AT647*AG647,2)*1)*1),6)</f>
        <v>0</v>
      </c>
      <c r="DD647" t="s">
        <v>3</v>
      </c>
      <c r="DE647" t="s">
        <v>3</v>
      </c>
      <c r="DF647">
        <f t="shared" si="189"/>
        <v>277.72000000000003</v>
      </c>
      <c r="DG647">
        <f t="shared" si="188"/>
        <v>0</v>
      </c>
      <c r="DH647">
        <f t="shared" si="187"/>
        <v>0</v>
      </c>
      <c r="DI647">
        <f t="shared" si="183"/>
        <v>0</v>
      </c>
      <c r="DJ647">
        <f>DF647</f>
        <v>277.72000000000003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ROW(Source!A894)</f>
        <v>894</v>
      </c>
      <c r="B648">
        <v>56661434</v>
      </c>
      <c r="C648">
        <v>56664202</v>
      </c>
      <c r="D648">
        <v>54737521</v>
      </c>
      <c r="E648">
        <v>1</v>
      </c>
      <c r="F648">
        <v>1</v>
      </c>
      <c r="G648">
        <v>1081</v>
      </c>
      <c r="H648">
        <v>3</v>
      </c>
      <c r="I648" t="s">
        <v>1411</v>
      </c>
      <c r="J648" t="s">
        <v>1412</v>
      </c>
      <c r="K648" t="s">
        <v>1413</v>
      </c>
      <c r="L648">
        <v>1302</v>
      </c>
      <c r="N648">
        <v>1003</v>
      </c>
      <c r="O648" t="s">
        <v>1414</v>
      </c>
      <c r="P648" t="s">
        <v>1414</v>
      </c>
      <c r="Q648">
        <v>10</v>
      </c>
      <c r="W648">
        <v>0</v>
      </c>
      <c r="X648">
        <v>557045828</v>
      </c>
      <c r="Y648">
        <f>((AT648*1)*1)</f>
        <v>0.93</v>
      </c>
      <c r="AA648">
        <v>9.6999999999999993</v>
      </c>
      <c r="AB648">
        <v>0</v>
      </c>
      <c r="AC648">
        <v>0</v>
      </c>
      <c r="AD648">
        <v>0</v>
      </c>
      <c r="AE648">
        <v>9.6999999999999993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0.93</v>
      </c>
      <c r="AU648" t="s">
        <v>31</v>
      </c>
      <c r="AV648">
        <v>0</v>
      </c>
      <c r="AW648">
        <v>2</v>
      </c>
      <c r="AX648">
        <v>56664217</v>
      </c>
      <c r="AY648">
        <v>1</v>
      </c>
      <c r="AZ648">
        <v>0</v>
      </c>
      <c r="BA648">
        <v>894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ROUND(Y648*Source!I894,9)</f>
        <v>39.99</v>
      </c>
      <c r="CY648">
        <f>AA648</f>
        <v>9.6999999999999993</v>
      </c>
      <c r="CZ648">
        <f>AE648</f>
        <v>9.6999999999999993</v>
      </c>
      <c r="DA648">
        <f>AI648</f>
        <v>1</v>
      </c>
      <c r="DB648">
        <f>ROUND(((ROUND(AT648*CZ648,2)*1)*1),6)</f>
        <v>9.02</v>
      </c>
      <c r="DC648">
        <f>ROUND(((ROUND(AT648*AG648,2)*1)*1),6)</f>
        <v>0</v>
      </c>
      <c r="DD648" t="s">
        <v>3</v>
      </c>
      <c r="DE648" t="s">
        <v>3</v>
      </c>
      <c r="DF648">
        <f t="shared" si="189"/>
        <v>387.9</v>
      </c>
      <c r="DG648">
        <f t="shared" si="188"/>
        <v>0</v>
      </c>
      <c r="DH648">
        <f t="shared" si="187"/>
        <v>0</v>
      </c>
      <c r="DI648">
        <f t="shared" si="183"/>
        <v>0</v>
      </c>
      <c r="DJ648">
        <f>DF648</f>
        <v>387.9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ROW(Source!A894)</f>
        <v>894</v>
      </c>
      <c r="B649">
        <v>56661434</v>
      </c>
      <c r="C649">
        <v>56664202</v>
      </c>
      <c r="D649">
        <v>54739920</v>
      </c>
      <c r="E649">
        <v>1</v>
      </c>
      <c r="F649">
        <v>1</v>
      </c>
      <c r="G649">
        <v>1081</v>
      </c>
      <c r="H649">
        <v>3</v>
      </c>
      <c r="I649" t="s">
        <v>1415</v>
      </c>
      <c r="J649" t="s">
        <v>1416</v>
      </c>
      <c r="K649" t="s">
        <v>1417</v>
      </c>
      <c r="L649">
        <v>1348</v>
      </c>
      <c r="N649">
        <v>1009</v>
      </c>
      <c r="O649" t="s">
        <v>547</v>
      </c>
      <c r="P649" t="s">
        <v>547</v>
      </c>
      <c r="Q649">
        <v>1000</v>
      </c>
      <c r="W649">
        <v>0</v>
      </c>
      <c r="X649">
        <v>751670598</v>
      </c>
      <c r="Y649">
        <f>((AT649*1)*1)</f>
        <v>2.9999999999999997E-4</v>
      </c>
      <c r="AA649">
        <v>20338.310000000001</v>
      </c>
      <c r="AB649">
        <v>0</v>
      </c>
      <c r="AC649">
        <v>0</v>
      </c>
      <c r="AD649">
        <v>0</v>
      </c>
      <c r="AE649">
        <v>20338.310000000001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2.9999999999999997E-4</v>
      </c>
      <c r="AU649" t="s">
        <v>31</v>
      </c>
      <c r="AV649">
        <v>0</v>
      </c>
      <c r="AW649">
        <v>2</v>
      </c>
      <c r="AX649">
        <v>56664218</v>
      </c>
      <c r="AY649">
        <v>1</v>
      </c>
      <c r="AZ649">
        <v>0</v>
      </c>
      <c r="BA649">
        <v>895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ROUND(Y649*Source!I894,9)</f>
        <v>1.29E-2</v>
      </c>
      <c r="CY649">
        <f>AA649</f>
        <v>20338.310000000001</v>
      </c>
      <c r="CZ649">
        <f>AE649</f>
        <v>20338.310000000001</v>
      </c>
      <c r="DA649">
        <f>AI649</f>
        <v>1</v>
      </c>
      <c r="DB649">
        <f>ROUND(((ROUND(AT649*CZ649,2)*1)*1),6)</f>
        <v>6.1</v>
      </c>
      <c r="DC649">
        <f>ROUND(((ROUND(AT649*AG649,2)*1)*1),6)</f>
        <v>0</v>
      </c>
      <c r="DD649" t="s">
        <v>3</v>
      </c>
      <c r="DE649" t="s">
        <v>3</v>
      </c>
      <c r="DF649">
        <f t="shared" si="189"/>
        <v>262.36</v>
      </c>
      <c r="DG649">
        <f t="shared" si="188"/>
        <v>0</v>
      </c>
      <c r="DH649">
        <f t="shared" si="187"/>
        <v>0</v>
      </c>
      <c r="DI649">
        <f t="shared" si="183"/>
        <v>0</v>
      </c>
      <c r="DJ649">
        <f>DF649</f>
        <v>262.36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">
      <c r="A650">
        <f>ROW(Source!A894)</f>
        <v>894</v>
      </c>
      <c r="B650">
        <v>56661434</v>
      </c>
      <c r="C650">
        <v>56664202</v>
      </c>
      <c r="D650">
        <v>54737321</v>
      </c>
      <c r="E650">
        <v>1</v>
      </c>
      <c r="F650">
        <v>1</v>
      </c>
      <c r="G650">
        <v>1081</v>
      </c>
      <c r="H650">
        <v>3</v>
      </c>
      <c r="I650" t="s">
        <v>545</v>
      </c>
      <c r="J650" t="s">
        <v>548</v>
      </c>
      <c r="K650" t="s">
        <v>546</v>
      </c>
      <c r="L650">
        <v>1348</v>
      </c>
      <c r="N650">
        <v>1009</v>
      </c>
      <c r="O650" t="s">
        <v>547</v>
      </c>
      <c r="P650" t="s">
        <v>547</v>
      </c>
      <c r="Q650">
        <v>1000</v>
      </c>
      <c r="W650">
        <v>0</v>
      </c>
      <c r="X650">
        <v>1706974629</v>
      </c>
      <c r="Y650">
        <f>((AT650*1)*1)</f>
        <v>8.0000000000000004E-4</v>
      </c>
      <c r="AA650">
        <v>22524.65</v>
      </c>
      <c r="AB650">
        <v>0</v>
      </c>
      <c r="AC650">
        <v>0</v>
      </c>
      <c r="AD650">
        <v>0</v>
      </c>
      <c r="AE650">
        <v>22524.65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 t="s">
        <v>3</v>
      </c>
      <c r="AT650">
        <v>8.0000000000000004E-4</v>
      </c>
      <c r="AU650" t="s">
        <v>31</v>
      </c>
      <c r="AV650">
        <v>0</v>
      </c>
      <c r="AW650">
        <v>1</v>
      </c>
      <c r="AX650">
        <v>-1</v>
      </c>
      <c r="AY650">
        <v>0</v>
      </c>
      <c r="AZ650">
        <v>0</v>
      </c>
      <c r="BA650" t="s">
        <v>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ROUND(Y650*Source!I894,9)</f>
        <v>3.44E-2</v>
      </c>
      <c r="CY650">
        <f>AA650</f>
        <v>22524.65</v>
      </c>
      <c r="CZ650">
        <f>AE650</f>
        <v>22524.65</v>
      </c>
      <c r="DA650">
        <f>AI650</f>
        <v>1</v>
      </c>
      <c r="DB650">
        <f>ROUND(((ROUND(AT650*CZ650,2)*1)*1),6)</f>
        <v>18.02</v>
      </c>
      <c r="DC650">
        <f>ROUND(((ROUND(AT650*AG650,2)*1)*1),6)</f>
        <v>0</v>
      </c>
      <c r="DD650" t="s">
        <v>3</v>
      </c>
      <c r="DE650" t="s">
        <v>3</v>
      </c>
      <c r="DF650">
        <f t="shared" si="189"/>
        <v>774.85</v>
      </c>
      <c r="DG650">
        <f t="shared" si="188"/>
        <v>0</v>
      </c>
      <c r="DH650">
        <f t="shared" si="187"/>
        <v>0</v>
      </c>
      <c r="DI650">
        <f t="shared" si="183"/>
        <v>0</v>
      </c>
      <c r="DJ650">
        <f>DF650</f>
        <v>774.85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ROW(Source!A894)</f>
        <v>894</v>
      </c>
      <c r="B651">
        <v>56661434</v>
      </c>
      <c r="C651">
        <v>56664202</v>
      </c>
      <c r="D651">
        <v>54752643</v>
      </c>
      <c r="E651">
        <v>1</v>
      </c>
      <c r="F651">
        <v>1</v>
      </c>
      <c r="G651">
        <v>1081</v>
      </c>
      <c r="H651">
        <v>3</v>
      </c>
      <c r="I651" t="s">
        <v>1418</v>
      </c>
      <c r="J651" t="s">
        <v>1419</v>
      </c>
      <c r="K651" t="s">
        <v>1420</v>
      </c>
      <c r="L651">
        <v>1301</v>
      </c>
      <c r="N651">
        <v>1003</v>
      </c>
      <c r="O651" t="s">
        <v>672</v>
      </c>
      <c r="P651" t="s">
        <v>672</v>
      </c>
      <c r="Q651">
        <v>1</v>
      </c>
      <c r="W651">
        <v>0</v>
      </c>
      <c r="X651">
        <v>1949386481</v>
      </c>
      <c r="Y651">
        <f>((AT651*1)*1)</f>
        <v>0.39</v>
      </c>
      <c r="AA651">
        <v>25.73</v>
      </c>
      <c r="AB651">
        <v>0</v>
      </c>
      <c r="AC651">
        <v>0</v>
      </c>
      <c r="AD651">
        <v>0</v>
      </c>
      <c r="AE651">
        <v>25.73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0.39</v>
      </c>
      <c r="AU651" t="s">
        <v>31</v>
      </c>
      <c r="AV651">
        <v>0</v>
      </c>
      <c r="AW651">
        <v>2</v>
      </c>
      <c r="AX651">
        <v>56664219</v>
      </c>
      <c r="AY651">
        <v>1</v>
      </c>
      <c r="AZ651">
        <v>0</v>
      </c>
      <c r="BA651">
        <v>896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ROUND(Y651*Source!I894,9)</f>
        <v>16.77</v>
      </c>
      <c r="CY651">
        <f>AA651</f>
        <v>25.73</v>
      </c>
      <c r="CZ651">
        <f>AE651</f>
        <v>25.73</v>
      </c>
      <c r="DA651">
        <f>AI651</f>
        <v>1</v>
      </c>
      <c r="DB651">
        <f>ROUND(((ROUND(AT651*CZ651,2)*1)*1),6)</f>
        <v>10.029999999999999</v>
      </c>
      <c r="DC651">
        <f>ROUND(((ROUND(AT651*AG651,2)*1)*1),6)</f>
        <v>0</v>
      </c>
      <c r="DD651" t="s">
        <v>3</v>
      </c>
      <c r="DE651" t="s">
        <v>3</v>
      </c>
      <c r="DF651">
        <f t="shared" si="189"/>
        <v>431.49</v>
      </c>
      <c r="DG651">
        <f t="shared" si="188"/>
        <v>0</v>
      </c>
      <c r="DH651">
        <f t="shared" si="187"/>
        <v>0</v>
      </c>
      <c r="DI651">
        <f t="shared" si="183"/>
        <v>0</v>
      </c>
      <c r="DJ651">
        <f>DF651</f>
        <v>431.49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ROW(Source!A895)</f>
        <v>895</v>
      </c>
      <c r="B652">
        <v>56661436</v>
      </c>
      <c r="C652">
        <v>56664202</v>
      </c>
      <c r="D652">
        <v>54702434</v>
      </c>
      <c r="E652">
        <v>1081</v>
      </c>
      <c r="F652">
        <v>1</v>
      </c>
      <c r="G652">
        <v>1081</v>
      </c>
      <c r="H652">
        <v>1</v>
      </c>
      <c r="I652" t="s">
        <v>1317</v>
      </c>
      <c r="J652" t="s">
        <v>3</v>
      </c>
      <c r="K652" t="s">
        <v>1318</v>
      </c>
      <c r="L652">
        <v>1191</v>
      </c>
      <c r="N652">
        <v>1013</v>
      </c>
      <c r="O652" t="s">
        <v>1319</v>
      </c>
      <c r="P652" t="s">
        <v>1319</v>
      </c>
      <c r="Q652">
        <v>1</v>
      </c>
      <c r="W652">
        <v>0</v>
      </c>
      <c r="X652">
        <v>476480486</v>
      </c>
      <c r="Y652">
        <f>((AT652*1.2)*1.05)</f>
        <v>6.8795999999999999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5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5.46</v>
      </c>
      <c r="AU652" t="s">
        <v>351</v>
      </c>
      <c r="AV652">
        <v>1</v>
      </c>
      <c r="AW652">
        <v>2</v>
      </c>
      <c r="AX652">
        <v>56664212</v>
      </c>
      <c r="AY652">
        <v>1</v>
      </c>
      <c r="AZ652">
        <v>0</v>
      </c>
      <c r="BA652">
        <v>900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U652">
        <f>ROUND(AT652*Source!I895*AH652*AL652,2)</f>
        <v>0</v>
      </c>
      <c r="CV652">
        <f>ROUND(Y652*Source!I895,9)</f>
        <v>295.82279999999997</v>
      </c>
      <c r="CW652">
        <v>0</v>
      </c>
      <c r="CX652">
        <f>ROUND(Y652*Source!I895,9)</f>
        <v>295.82279999999997</v>
      </c>
      <c r="CY652">
        <f>AD652</f>
        <v>0</v>
      </c>
      <c r="CZ652">
        <f>AH652</f>
        <v>0</v>
      </c>
      <c r="DA652">
        <f>AL652</f>
        <v>1</v>
      </c>
      <c r="DB652">
        <f>ROUND(((ROUND(AT652*CZ652,2)*1.2)*1.05),6)</f>
        <v>0</v>
      </c>
      <c r="DC652">
        <f>ROUND(((ROUND(AT652*AG652,2)*1.2)*1.05),6)</f>
        <v>0</v>
      </c>
      <c r="DD652" t="s">
        <v>3</v>
      </c>
      <c r="DE652" t="s">
        <v>3</v>
      </c>
      <c r="DF652">
        <f t="shared" si="189"/>
        <v>0</v>
      </c>
      <c r="DG652">
        <f t="shared" si="188"/>
        <v>0</v>
      </c>
      <c r="DH652">
        <f t="shared" si="187"/>
        <v>0</v>
      </c>
      <c r="DI652">
        <f t="shared" si="183"/>
        <v>0</v>
      </c>
      <c r="DJ652">
        <f>DI652</f>
        <v>0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">
      <c r="A653">
        <f>ROW(Source!A895)</f>
        <v>895</v>
      </c>
      <c r="B653">
        <v>56661436</v>
      </c>
      <c r="C653">
        <v>56664202</v>
      </c>
      <c r="D653">
        <v>54768339</v>
      </c>
      <c r="E653">
        <v>1</v>
      </c>
      <c r="F653">
        <v>1</v>
      </c>
      <c r="G653">
        <v>1081</v>
      </c>
      <c r="H653">
        <v>2</v>
      </c>
      <c r="I653" t="s">
        <v>1324</v>
      </c>
      <c r="J653" t="s">
        <v>1325</v>
      </c>
      <c r="K653" t="s">
        <v>1326</v>
      </c>
      <c r="L653">
        <v>1368</v>
      </c>
      <c r="N653">
        <v>1011</v>
      </c>
      <c r="O653" t="s">
        <v>1323</v>
      </c>
      <c r="P653" t="s">
        <v>1323</v>
      </c>
      <c r="Q653">
        <v>1</v>
      </c>
      <c r="W653">
        <v>0</v>
      </c>
      <c r="X653">
        <v>874612079</v>
      </c>
      <c r="Y653">
        <f>((AT653*1.2)*1.05)</f>
        <v>3.78E-2</v>
      </c>
      <c r="AA653">
        <v>0</v>
      </c>
      <c r="AB653">
        <v>1513.56</v>
      </c>
      <c r="AC653">
        <v>758.78</v>
      </c>
      <c r="AD653">
        <v>0</v>
      </c>
      <c r="AE653">
        <v>0</v>
      </c>
      <c r="AF653">
        <v>83.1</v>
      </c>
      <c r="AG653">
        <v>12.62</v>
      </c>
      <c r="AH653">
        <v>0</v>
      </c>
      <c r="AI653">
        <v>1</v>
      </c>
      <c r="AJ653">
        <v>17.07</v>
      </c>
      <c r="AK653">
        <v>56.35</v>
      </c>
      <c r="AL653">
        <v>1</v>
      </c>
      <c r="AM653">
        <v>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0.03</v>
      </c>
      <c r="AU653" t="s">
        <v>351</v>
      </c>
      <c r="AV653">
        <v>0</v>
      </c>
      <c r="AW653">
        <v>2</v>
      </c>
      <c r="AX653">
        <v>56664213</v>
      </c>
      <c r="AY653">
        <v>1</v>
      </c>
      <c r="AZ653">
        <v>0</v>
      </c>
      <c r="BA653">
        <v>901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f>ROUND(Y653*Source!I895*DO653,9)</f>
        <v>20.512547999999999</v>
      </c>
      <c r="CX653">
        <f>ROUND(Y653*Source!I895,9)</f>
        <v>1.6254</v>
      </c>
      <c r="CY653">
        <f>AB653</f>
        <v>1513.56</v>
      </c>
      <c r="CZ653">
        <f>AF653</f>
        <v>83.1</v>
      </c>
      <c r="DA653">
        <f>AJ653</f>
        <v>17.07</v>
      </c>
      <c r="DB653">
        <f>ROUND(((ROUND(AT653*CZ653,2)*1.2)*1.05),6)</f>
        <v>3.1374</v>
      </c>
      <c r="DC653">
        <f>ROUND(((ROUND(AT653*AG653,2)*1.2)*1.05),6)</f>
        <v>0.4788</v>
      </c>
      <c r="DD653" t="s">
        <v>3</v>
      </c>
      <c r="DE653" t="s">
        <v>3</v>
      </c>
      <c r="DF653">
        <f t="shared" si="189"/>
        <v>0</v>
      </c>
      <c r="DG653">
        <f>ROUND(ROUND(AF653*AJ653,2)*CX653,2)</f>
        <v>2305.66</v>
      </c>
      <c r="DH653">
        <f>ROUND(ROUND(AG653*AK653,2)*CX653,2)</f>
        <v>1155.8900000000001</v>
      </c>
      <c r="DI653">
        <f t="shared" si="183"/>
        <v>0</v>
      </c>
      <c r="DJ653">
        <f>DG653</f>
        <v>2305.66</v>
      </c>
      <c r="DK653">
        <v>0</v>
      </c>
      <c r="DL653" t="s">
        <v>1327</v>
      </c>
      <c r="DM653">
        <v>0</v>
      </c>
      <c r="DN653" t="s">
        <v>1319</v>
      </c>
      <c r="DO653">
        <v>12.62</v>
      </c>
    </row>
    <row r="654" spans="1:119" x14ac:dyDescent="0.2">
      <c r="A654">
        <f>ROW(Source!A895)</f>
        <v>895</v>
      </c>
      <c r="B654">
        <v>56661436</v>
      </c>
      <c r="C654">
        <v>56664202</v>
      </c>
      <c r="D654">
        <v>54767573</v>
      </c>
      <c r="E654">
        <v>1</v>
      </c>
      <c r="F654">
        <v>1</v>
      </c>
      <c r="G654">
        <v>1081</v>
      </c>
      <c r="H654">
        <v>2</v>
      </c>
      <c r="I654" t="s">
        <v>1328</v>
      </c>
      <c r="J654" t="s">
        <v>1329</v>
      </c>
      <c r="K654" t="s">
        <v>1330</v>
      </c>
      <c r="L654">
        <v>1368</v>
      </c>
      <c r="N654">
        <v>1011</v>
      </c>
      <c r="O654" t="s">
        <v>1323</v>
      </c>
      <c r="P654" t="s">
        <v>1323</v>
      </c>
      <c r="Q654">
        <v>1</v>
      </c>
      <c r="W654">
        <v>0</v>
      </c>
      <c r="X654">
        <v>-44940208</v>
      </c>
      <c r="Y654">
        <f>((AT654*1.2)*1.05)</f>
        <v>1.26E-2</v>
      </c>
      <c r="AA654">
        <v>0</v>
      </c>
      <c r="AB654">
        <v>2758.65</v>
      </c>
      <c r="AC654">
        <v>1017.92</v>
      </c>
      <c r="AD654">
        <v>0</v>
      </c>
      <c r="AE654">
        <v>0</v>
      </c>
      <c r="AF654">
        <v>179.17</v>
      </c>
      <c r="AG654">
        <v>16.93</v>
      </c>
      <c r="AH654">
        <v>0</v>
      </c>
      <c r="AI654">
        <v>1</v>
      </c>
      <c r="AJ654">
        <v>14.43</v>
      </c>
      <c r="AK654">
        <v>56.35</v>
      </c>
      <c r="AL654">
        <v>1</v>
      </c>
      <c r="AM654">
        <v>2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0.01</v>
      </c>
      <c r="AU654" t="s">
        <v>351</v>
      </c>
      <c r="AV654">
        <v>0</v>
      </c>
      <c r="AW654">
        <v>2</v>
      </c>
      <c r="AX654">
        <v>56664214</v>
      </c>
      <c r="AY654">
        <v>1</v>
      </c>
      <c r="AZ654">
        <v>0</v>
      </c>
      <c r="BA654">
        <v>902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f>ROUND(Y654*Source!I895*DO654,9)</f>
        <v>9.1726740000000007</v>
      </c>
      <c r="CX654">
        <f>ROUND(Y654*Source!I895,9)</f>
        <v>0.54179999999999995</v>
      </c>
      <c r="CY654">
        <f>AB654</f>
        <v>2758.65</v>
      </c>
      <c r="CZ654">
        <f>AF654</f>
        <v>179.17</v>
      </c>
      <c r="DA654">
        <f>AJ654</f>
        <v>14.43</v>
      </c>
      <c r="DB654">
        <f>ROUND(((ROUND(AT654*CZ654,2)*1.2)*1.05),6)</f>
        <v>2.2553999999999998</v>
      </c>
      <c r="DC654">
        <f>ROUND(((ROUND(AT654*AG654,2)*1.2)*1.05),6)</f>
        <v>0.2142</v>
      </c>
      <c r="DD654" t="s">
        <v>3</v>
      </c>
      <c r="DE654" t="s">
        <v>3</v>
      </c>
      <c r="DF654">
        <f t="shared" si="189"/>
        <v>0</v>
      </c>
      <c r="DG654">
        <f>ROUND(ROUND(AF654*AJ654,2)*CX654,2)</f>
        <v>1400.78</v>
      </c>
      <c r="DH654">
        <f>ROUND(ROUND(AG654*AK654,2)*CX654,2)</f>
        <v>516.88</v>
      </c>
      <c r="DI654">
        <f t="shared" si="183"/>
        <v>0</v>
      </c>
      <c r="DJ654">
        <f>DG654</f>
        <v>1400.78</v>
      </c>
      <c r="DK654">
        <v>0</v>
      </c>
      <c r="DL654" t="s">
        <v>1327</v>
      </c>
      <c r="DM654">
        <v>0</v>
      </c>
      <c r="DN654" t="s">
        <v>1319</v>
      </c>
      <c r="DO654">
        <v>16.93</v>
      </c>
    </row>
    <row r="655" spans="1:119" x14ac:dyDescent="0.2">
      <c r="A655">
        <f>ROW(Source!A895)</f>
        <v>895</v>
      </c>
      <c r="B655">
        <v>56661436</v>
      </c>
      <c r="C655">
        <v>56664202</v>
      </c>
      <c r="D655">
        <v>54767653</v>
      </c>
      <c r="E655">
        <v>1</v>
      </c>
      <c r="F655">
        <v>1</v>
      </c>
      <c r="G655">
        <v>1081</v>
      </c>
      <c r="H655">
        <v>2</v>
      </c>
      <c r="I655" t="s">
        <v>1405</v>
      </c>
      <c r="J655" t="s">
        <v>1406</v>
      </c>
      <c r="K655" t="s">
        <v>1407</v>
      </c>
      <c r="L655">
        <v>1368</v>
      </c>
      <c r="N655">
        <v>1011</v>
      </c>
      <c r="O655" t="s">
        <v>1323</v>
      </c>
      <c r="P655" t="s">
        <v>1323</v>
      </c>
      <c r="Q655">
        <v>1</v>
      </c>
      <c r="W655">
        <v>0</v>
      </c>
      <c r="X655">
        <v>-597652516</v>
      </c>
      <c r="Y655">
        <f>((AT655*1.2)*1.05)</f>
        <v>1.7136000000000002</v>
      </c>
      <c r="AA655">
        <v>0</v>
      </c>
      <c r="AB655">
        <v>3.14</v>
      </c>
      <c r="AC655">
        <v>0</v>
      </c>
      <c r="AD655">
        <v>0</v>
      </c>
      <c r="AE655">
        <v>0</v>
      </c>
      <c r="AF655">
        <v>0.32</v>
      </c>
      <c r="AG655">
        <v>0</v>
      </c>
      <c r="AH655">
        <v>0</v>
      </c>
      <c r="AI655">
        <v>1</v>
      </c>
      <c r="AJ655">
        <v>9.19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1.36</v>
      </c>
      <c r="AU655" t="s">
        <v>351</v>
      </c>
      <c r="AV655">
        <v>0</v>
      </c>
      <c r="AW655">
        <v>2</v>
      </c>
      <c r="AX655">
        <v>56664215</v>
      </c>
      <c r="AY655">
        <v>1</v>
      </c>
      <c r="AZ655">
        <v>0</v>
      </c>
      <c r="BA655">
        <v>903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f>ROUND(Y655*Source!I895*DO655,9)</f>
        <v>0</v>
      </c>
      <c r="CX655">
        <f>ROUND(Y655*Source!I895,9)</f>
        <v>73.684799999999996</v>
      </c>
      <c r="CY655">
        <f>AB655</f>
        <v>3.14</v>
      </c>
      <c r="CZ655">
        <f>AF655</f>
        <v>0.32</v>
      </c>
      <c r="DA655">
        <f>AJ655</f>
        <v>9.19</v>
      </c>
      <c r="DB655">
        <f>ROUND(((ROUND(AT655*CZ655,2)*1.2)*1.05),6)</f>
        <v>0.5544</v>
      </c>
      <c r="DC655">
        <f>ROUND(((ROUND(AT655*AG655,2)*1.2)*1.05),6)</f>
        <v>0</v>
      </c>
      <c r="DD655" t="s">
        <v>3</v>
      </c>
      <c r="DE655" t="s">
        <v>3</v>
      </c>
      <c r="DF655">
        <f t="shared" si="189"/>
        <v>0</v>
      </c>
      <c r="DG655">
        <f>ROUND(ROUND(AF655*AJ655,2)*CX655,2)</f>
        <v>216.63</v>
      </c>
      <c r="DH655">
        <f t="shared" ref="DH655:DH669" si="190">ROUND(ROUND(AG655,2)*CX655,2)</f>
        <v>0</v>
      </c>
      <c r="DI655">
        <f t="shared" si="183"/>
        <v>0</v>
      </c>
      <c r="DJ655">
        <f>DG655</f>
        <v>216.63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ROW(Source!A895)</f>
        <v>895</v>
      </c>
      <c r="B656">
        <v>56661436</v>
      </c>
      <c r="C656">
        <v>56664202</v>
      </c>
      <c r="D656">
        <v>54739177</v>
      </c>
      <c r="E656">
        <v>1</v>
      </c>
      <c r="F656">
        <v>1</v>
      </c>
      <c r="G656">
        <v>1081</v>
      </c>
      <c r="H656">
        <v>3</v>
      </c>
      <c r="I656" t="s">
        <v>1408</v>
      </c>
      <c r="J656" t="s">
        <v>1409</v>
      </c>
      <c r="K656" t="s">
        <v>1410</v>
      </c>
      <c r="L656">
        <v>1346</v>
      </c>
      <c r="N656">
        <v>1009</v>
      </c>
      <c r="O656" t="s">
        <v>1171</v>
      </c>
      <c r="P656" t="s">
        <v>1171</v>
      </c>
      <c r="Q656">
        <v>1</v>
      </c>
      <c r="W656">
        <v>0</v>
      </c>
      <c r="X656">
        <v>1389232946</v>
      </c>
      <c r="Y656">
        <f>((AT656*1)*1)</f>
        <v>0.43</v>
      </c>
      <c r="AA656">
        <v>98.38</v>
      </c>
      <c r="AB656">
        <v>0</v>
      </c>
      <c r="AC656">
        <v>0</v>
      </c>
      <c r="AD656">
        <v>0</v>
      </c>
      <c r="AE656">
        <v>15.02</v>
      </c>
      <c r="AF656">
        <v>0</v>
      </c>
      <c r="AG656">
        <v>0</v>
      </c>
      <c r="AH656">
        <v>0</v>
      </c>
      <c r="AI656">
        <v>6.55</v>
      </c>
      <c r="AJ656">
        <v>1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0.43</v>
      </c>
      <c r="AU656" t="s">
        <v>31</v>
      </c>
      <c r="AV656">
        <v>0</v>
      </c>
      <c r="AW656">
        <v>2</v>
      </c>
      <c r="AX656">
        <v>56664216</v>
      </c>
      <c r="AY656">
        <v>1</v>
      </c>
      <c r="AZ656">
        <v>0</v>
      </c>
      <c r="BA656">
        <v>904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ROUND(Y656*Source!I895,9)</f>
        <v>18.489999999999998</v>
      </c>
      <c r="CY656">
        <f>AA656</f>
        <v>98.38</v>
      </c>
      <c r="CZ656">
        <f>AE656</f>
        <v>15.02</v>
      </c>
      <c r="DA656">
        <f>AI656</f>
        <v>6.55</v>
      </c>
      <c r="DB656">
        <f>ROUND(((ROUND(AT656*CZ656,2)*1)*1),6)</f>
        <v>6.46</v>
      </c>
      <c r="DC656">
        <f>ROUND(((ROUND(AT656*AG656,2)*1)*1),6)</f>
        <v>0</v>
      </c>
      <c r="DD656" t="s">
        <v>3</v>
      </c>
      <c r="DE656" t="s">
        <v>3</v>
      </c>
      <c r="DF656">
        <f>ROUND(ROUND(AE656*AI656,2)*CX656,2)</f>
        <v>1819.05</v>
      </c>
      <c r="DG656">
        <f t="shared" ref="DG656:DG668" si="191">ROUND(ROUND(AF656,2)*CX656,2)</f>
        <v>0</v>
      </c>
      <c r="DH656">
        <f t="shared" si="190"/>
        <v>0</v>
      </c>
      <c r="DI656">
        <f t="shared" si="183"/>
        <v>0</v>
      </c>
      <c r="DJ656">
        <f>DF656</f>
        <v>1819.05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">
      <c r="A657">
        <f>ROW(Source!A895)</f>
        <v>895</v>
      </c>
      <c r="B657">
        <v>56661436</v>
      </c>
      <c r="C657">
        <v>56664202</v>
      </c>
      <c r="D657">
        <v>54737521</v>
      </c>
      <c r="E657">
        <v>1</v>
      </c>
      <c r="F657">
        <v>1</v>
      </c>
      <c r="G657">
        <v>1081</v>
      </c>
      <c r="H657">
        <v>3</v>
      </c>
      <c r="I657" t="s">
        <v>1411</v>
      </c>
      <c r="J657" t="s">
        <v>1412</v>
      </c>
      <c r="K657" t="s">
        <v>1413</v>
      </c>
      <c r="L657">
        <v>1302</v>
      </c>
      <c r="N657">
        <v>1003</v>
      </c>
      <c r="O657" t="s">
        <v>1414</v>
      </c>
      <c r="P657" t="s">
        <v>1414</v>
      </c>
      <c r="Q657">
        <v>10</v>
      </c>
      <c r="W657">
        <v>0</v>
      </c>
      <c r="X657">
        <v>557045828</v>
      </c>
      <c r="Y657">
        <f>((AT657*1)*1)</f>
        <v>0.93</v>
      </c>
      <c r="AA657">
        <v>292.36</v>
      </c>
      <c r="AB657">
        <v>0</v>
      </c>
      <c r="AC657">
        <v>0</v>
      </c>
      <c r="AD657">
        <v>0</v>
      </c>
      <c r="AE657">
        <v>9.6999999999999993</v>
      </c>
      <c r="AF657">
        <v>0</v>
      </c>
      <c r="AG657">
        <v>0</v>
      </c>
      <c r="AH657">
        <v>0</v>
      </c>
      <c r="AI657">
        <v>30.14</v>
      </c>
      <c r="AJ657">
        <v>1</v>
      </c>
      <c r="AK657">
        <v>1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0.93</v>
      </c>
      <c r="AU657" t="s">
        <v>31</v>
      </c>
      <c r="AV657">
        <v>0</v>
      </c>
      <c r="AW657">
        <v>2</v>
      </c>
      <c r="AX657">
        <v>56664217</v>
      </c>
      <c r="AY657">
        <v>1</v>
      </c>
      <c r="AZ657">
        <v>0</v>
      </c>
      <c r="BA657">
        <v>905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v>0</v>
      </c>
      <c r="CX657">
        <f>ROUND(Y657*Source!I895,9)</f>
        <v>39.99</v>
      </c>
      <c r="CY657">
        <f>AA657</f>
        <v>292.36</v>
      </c>
      <c r="CZ657">
        <f>AE657</f>
        <v>9.6999999999999993</v>
      </c>
      <c r="DA657">
        <f>AI657</f>
        <v>30.14</v>
      </c>
      <c r="DB657">
        <f>ROUND(((ROUND(AT657*CZ657,2)*1)*1),6)</f>
        <v>9.02</v>
      </c>
      <c r="DC657">
        <f>ROUND(((ROUND(AT657*AG657,2)*1)*1),6)</f>
        <v>0</v>
      </c>
      <c r="DD657" t="s">
        <v>3</v>
      </c>
      <c r="DE657" t="s">
        <v>3</v>
      </c>
      <c r="DF657">
        <f>ROUND(ROUND(AE657*AI657,2)*CX657,2)</f>
        <v>11691.48</v>
      </c>
      <c r="DG657">
        <f t="shared" si="191"/>
        <v>0</v>
      </c>
      <c r="DH657">
        <f t="shared" si="190"/>
        <v>0</v>
      </c>
      <c r="DI657">
        <f t="shared" si="183"/>
        <v>0</v>
      </c>
      <c r="DJ657">
        <f>DF657</f>
        <v>11691.48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">
      <c r="A658">
        <f>ROW(Source!A895)</f>
        <v>895</v>
      </c>
      <c r="B658">
        <v>56661436</v>
      </c>
      <c r="C658">
        <v>56664202</v>
      </c>
      <c r="D658">
        <v>54739920</v>
      </c>
      <c r="E658">
        <v>1</v>
      </c>
      <c r="F658">
        <v>1</v>
      </c>
      <c r="G658">
        <v>1081</v>
      </c>
      <c r="H658">
        <v>3</v>
      </c>
      <c r="I658" t="s">
        <v>1415</v>
      </c>
      <c r="J658" t="s">
        <v>1416</v>
      </c>
      <c r="K658" t="s">
        <v>1417</v>
      </c>
      <c r="L658">
        <v>1348</v>
      </c>
      <c r="N658">
        <v>1009</v>
      </c>
      <c r="O658" t="s">
        <v>547</v>
      </c>
      <c r="P658" t="s">
        <v>547</v>
      </c>
      <c r="Q658">
        <v>1000</v>
      </c>
      <c r="W658">
        <v>0</v>
      </c>
      <c r="X658">
        <v>751670598</v>
      </c>
      <c r="Y658">
        <f>((AT658*1)*1)</f>
        <v>2.9999999999999997E-4</v>
      </c>
      <c r="AA658">
        <v>304464.5</v>
      </c>
      <c r="AB658">
        <v>0</v>
      </c>
      <c r="AC658">
        <v>0</v>
      </c>
      <c r="AD658">
        <v>0</v>
      </c>
      <c r="AE658">
        <v>20338.310000000001</v>
      </c>
      <c r="AF658">
        <v>0</v>
      </c>
      <c r="AG658">
        <v>0</v>
      </c>
      <c r="AH658">
        <v>0</v>
      </c>
      <c r="AI658">
        <v>14.97</v>
      </c>
      <c r="AJ658">
        <v>1</v>
      </c>
      <c r="AK658">
        <v>1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2.9999999999999997E-4</v>
      </c>
      <c r="AU658" t="s">
        <v>31</v>
      </c>
      <c r="AV658">
        <v>0</v>
      </c>
      <c r="AW658">
        <v>2</v>
      </c>
      <c r="AX658">
        <v>56664218</v>
      </c>
      <c r="AY658">
        <v>1</v>
      </c>
      <c r="AZ658">
        <v>0</v>
      </c>
      <c r="BA658">
        <v>906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ROUND(Y658*Source!I895,9)</f>
        <v>1.29E-2</v>
      </c>
      <c r="CY658">
        <f>AA658</f>
        <v>304464.5</v>
      </c>
      <c r="CZ658">
        <f>AE658</f>
        <v>20338.310000000001</v>
      </c>
      <c r="DA658">
        <f>AI658</f>
        <v>14.97</v>
      </c>
      <c r="DB658">
        <f>ROUND(((ROUND(AT658*CZ658,2)*1)*1),6)</f>
        <v>6.1</v>
      </c>
      <c r="DC658">
        <f>ROUND(((ROUND(AT658*AG658,2)*1)*1),6)</f>
        <v>0</v>
      </c>
      <c r="DD658" t="s">
        <v>3</v>
      </c>
      <c r="DE658" t="s">
        <v>3</v>
      </c>
      <c r="DF658">
        <f>ROUND(ROUND(AE658*AI658,2)*CX658,2)</f>
        <v>3927.59</v>
      </c>
      <c r="DG658">
        <f t="shared" si="191"/>
        <v>0</v>
      </c>
      <c r="DH658">
        <f t="shared" si="190"/>
        <v>0</v>
      </c>
      <c r="DI658">
        <f t="shared" si="183"/>
        <v>0</v>
      </c>
      <c r="DJ658">
        <f>DF658</f>
        <v>3927.59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">
      <c r="A659">
        <f>ROW(Source!A895)</f>
        <v>895</v>
      </c>
      <c r="B659">
        <v>56661436</v>
      </c>
      <c r="C659">
        <v>56664202</v>
      </c>
      <c r="D659">
        <v>54737321</v>
      </c>
      <c r="E659">
        <v>1</v>
      </c>
      <c r="F659">
        <v>1</v>
      </c>
      <c r="G659">
        <v>1081</v>
      </c>
      <c r="H659">
        <v>3</v>
      </c>
      <c r="I659" t="s">
        <v>545</v>
      </c>
      <c r="J659" t="s">
        <v>548</v>
      </c>
      <c r="K659" t="s">
        <v>546</v>
      </c>
      <c r="L659">
        <v>1348</v>
      </c>
      <c r="N659">
        <v>1009</v>
      </c>
      <c r="O659" t="s">
        <v>547</v>
      </c>
      <c r="P659" t="s">
        <v>547</v>
      </c>
      <c r="Q659">
        <v>1000</v>
      </c>
      <c r="W659">
        <v>0</v>
      </c>
      <c r="X659">
        <v>1706974629</v>
      </c>
      <c r="Y659">
        <f>((AT659*1)*1)</f>
        <v>8.0000000000000004E-4</v>
      </c>
      <c r="AA659">
        <v>133571.17000000001</v>
      </c>
      <c r="AB659">
        <v>0</v>
      </c>
      <c r="AC659">
        <v>0</v>
      </c>
      <c r="AD659">
        <v>0</v>
      </c>
      <c r="AE659">
        <v>22524.65</v>
      </c>
      <c r="AF659">
        <v>0</v>
      </c>
      <c r="AG659">
        <v>0</v>
      </c>
      <c r="AH659">
        <v>0</v>
      </c>
      <c r="AI659">
        <v>5.93</v>
      </c>
      <c r="AJ659">
        <v>1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  <c r="AS659" t="s">
        <v>3</v>
      </c>
      <c r="AT659">
        <v>8.0000000000000004E-4</v>
      </c>
      <c r="AU659" t="s">
        <v>31</v>
      </c>
      <c r="AV659">
        <v>0</v>
      </c>
      <c r="AW659">
        <v>1</v>
      </c>
      <c r="AX659">
        <v>-1</v>
      </c>
      <c r="AY659">
        <v>0</v>
      </c>
      <c r="AZ659">
        <v>0</v>
      </c>
      <c r="BA659" t="s">
        <v>3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ROUND(Y659*Source!I895,9)</f>
        <v>3.44E-2</v>
      </c>
      <c r="CY659">
        <f>AA659</f>
        <v>133571.17000000001</v>
      </c>
      <c r="CZ659">
        <f>AE659</f>
        <v>22524.65</v>
      </c>
      <c r="DA659">
        <f>AI659</f>
        <v>5.93</v>
      </c>
      <c r="DB659">
        <f>ROUND(((ROUND(AT659*CZ659,2)*1)*1),6)</f>
        <v>18.02</v>
      </c>
      <c r="DC659">
        <f>ROUND(((ROUND(AT659*AG659,2)*1)*1),6)</f>
        <v>0</v>
      </c>
      <c r="DD659" t="s">
        <v>3</v>
      </c>
      <c r="DE659" t="s">
        <v>3</v>
      </c>
      <c r="DF659">
        <f>ROUND(ROUND(AE659*AI659,2)*CX659,2)</f>
        <v>4594.8500000000004</v>
      </c>
      <c r="DG659">
        <f t="shared" si="191"/>
        <v>0</v>
      </c>
      <c r="DH659">
        <f t="shared" si="190"/>
        <v>0</v>
      </c>
      <c r="DI659">
        <f t="shared" si="183"/>
        <v>0</v>
      </c>
      <c r="DJ659">
        <f>DF659</f>
        <v>4594.8500000000004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ROW(Source!A895)</f>
        <v>895</v>
      </c>
      <c r="B660">
        <v>56661436</v>
      </c>
      <c r="C660">
        <v>56664202</v>
      </c>
      <c r="D660">
        <v>54752643</v>
      </c>
      <c r="E660">
        <v>1</v>
      </c>
      <c r="F660">
        <v>1</v>
      </c>
      <c r="G660">
        <v>1081</v>
      </c>
      <c r="H660">
        <v>3</v>
      </c>
      <c r="I660" t="s">
        <v>1418</v>
      </c>
      <c r="J660" t="s">
        <v>1419</v>
      </c>
      <c r="K660" t="s">
        <v>1420</v>
      </c>
      <c r="L660">
        <v>1301</v>
      </c>
      <c r="N660">
        <v>1003</v>
      </c>
      <c r="O660" t="s">
        <v>672</v>
      </c>
      <c r="P660" t="s">
        <v>672</v>
      </c>
      <c r="Q660">
        <v>1</v>
      </c>
      <c r="W660">
        <v>0</v>
      </c>
      <c r="X660">
        <v>1949386481</v>
      </c>
      <c r="Y660">
        <f>((AT660*1)*1)</f>
        <v>0.39</v>
      </c>
      <c r="AA660">
        <v>171.36</v>
      </c>
      <c r="AB660">
        <v>0</v>
      </c>
      <c r="AC660">
        <v>0</v>
      </c>
      <c r="AD660">
        <v>0</v>
      </c>
      <c r="AE660">
        <v>25.73</v>
      </c>
      <c r="AF660">
        <v>0</v>
      </c>
      <c r="AG660">
        <v>0</v>
      </c>
      <c r="AH660">
        <v>0</v>
      </c>
      <c r="AI660">
        <v>6.66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0.39</v>
      </c>
      <c r="AU660" t="s">
        <v>31</v>
      </c>
      <c r="AV660">
        <v>0</v>
      </c>
      <c r="AW660">
        <v>2</v>
      </c>
      <c r="AX660">
        <v>56664219</v>
      </c>
      <c r="AY660">
        <v>1</v>
      </c>
      <c r="AZ660">
        <v>0</v>
      </c>
      <c r="BA660">
        <v>907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ROUND(Y660*Source!I895,9)</f>
        <v>16.77</v>
      </c>
      <c r="CY660">
        <f>AA660</f>
        <v>171.36</v>
      </c>
      <c r="CZ660">
        <f>AE660</f>
        <v>25.73</v>
      </c>
      <c r="DA660">
        <f>AI660</f>
        <v>6.66</v>
      </c>
      <c r="DB660">
        <f>ROUND(((ROUND(AT660*CZ660,2)*1)*1),6)</f>
        <v>10.029999999999999</v>
      </c>
      <c r="DC660">
        <f>ROUND(((ROUND(AT660*AG660,2)*1)*1),6)</f>
        <v>0</v>
      </c>
      <c r="DD660" t="s">
        <v>3</v>
      </c>
      <c r="DE660" t="s">
        <v>3</v>
      </c>
      <c r="DF660">
        <f>ROUND(ROUND(AE660*AI660,2)*CX660,2)</f>
        <v>2873.71</v>
      </c>
      <c r="DG660">
        <f t="shared" si="191"/>
        <v>0</v>
      </c>
      <c r="DH660">
        <f t="shared" si="190"/>
        <v>0</v>
      </c>
      <c r="DI660">
        <f t="shared" si="183"/>
        <v>0</v>
      </c>
      <c r="DJ660">
        <f>DF660</f>
        <v>2873.71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">
      <c r="A661">
        <f>ROW(Source!A965)</f>
        <v>965</v>
      </c>
      <c r="B661">
        <v>56661434</v>
      </c>
      <c r="C661">
        <v>56664304</v>
      </c>
      <c r="D661">
        <v>54702434</v>
      </c>
      <c r="E661">
        <v>1081</v>
      </c>
      <c r="F661">
        <v>1</v>
      </c>
      <c r="G661">
        <v>1081</v>
      </c>
      <c r="H661">
        <v>1</v>
      </c>
      <c r="I661" t="s">
        <v>1317</v>
      </c>
      <c r="J661" t="s">
        <v>3</v>
      </c>
      <c r="K661" t="s">
        <v>1318</v>
      </c>
      <c r="L661">
        <v>1191</v>
      </c>
      <c r="N661">
        <v>1013</v>
      </c>
      <c r="O661" t="s">
        <v>1319</v>
      </c>
      <c r="P661" t="s">
        <v>1319</v>
      </c>
      <c r="Q661">
        <v>1</v>
      </c>
      <c r="W661">
        <v>0</v>
      </c>
      <c r="X661">
        <v>476480486</v>
      </c>
      <c r="Y661">
        <f>(((AT661*1.2)*1.15)*1.05)</f>
        <v>1.55043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-2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1.07</v>
      </c>
      <c r="AU661" t="s">
        <v>33</v>
      </c>
      <c r="AV661">
        <v>1</v>
      </c>
      <c r="AW661">
        <v>2</v>
      </c>
      <c r="AX661">
        <v>56664312</v>
      </c>
      <c r="AY661">
        <v>1</v>
      </c>
      <c r="AZ661">
        <v>0</v>
      </c>
      <c r="BA661">
        <v>911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U661">
        <f>ROUND(AT661*Source!I965*AH661*AL661,2)</f>
        <v>0</v>
      </c>
      <c r="CV661">
        <f>ROUND(Y661*Source!I965,9)</f>
        <v>52.714619999999996</v>
      </c>
      <c r="CW661">
        <v>0</v>
      </c>
      <c r="CX661">
        <f>ROUND(Y661*Source!I965,9)</f>
        <v>52.714619999999996</v>
      </c>
      <c r="CY661">
        <f>AD661</f>
        <v>0</v>
      </c>
      <c r="CZ661">
        <f>AH661</f>
        <v>0</v>
      </c>
      <c r="DA661">
        <f>AL661</f>
        <v>1</v>
      </c>
      <c r="DB661">
        <f>ROUND((((ROUND(AT661*CZ661,2)*1.2)*1.15)*1.05),6)</f>
        <v>0</v>
      </c>
      <c r="DC661">
        <f>ROUND((((ROUND(AT661*AG661,2)*1.2)*1.15)*1.05),6)</f>
        <v>0</v>
      </c>
      <c r="DD661" t="s">
        <v>3</v>
      </c>
      <c r="DE661" t="s">
        <v>3</v>
      </c>
      <c r="DF661">
        <f t="shared" ref="DF661:DF671" si="192">ROUND(ROUND(AE661,2)*CX661,2)</f>
        <v>0</v>
      </c>
      <c r="DG661">
        <f t="shared" si="191"/>
        <v>0</v>
      </c>
      <c r="DH661">
        <f t="shared" si="190"/>
        <v>0</v>
      </c>
      <c r="DI661">
        <f t="shared" si="183"/>
        <v>0</v>
      </c>
      <c r="DJ661">
        <f>DI661</f>
        <v>0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ROW(Source!A965)</f>
        <v>965</v>
      </c>
      <c r="B662">
        <v>56661434</v>
      </c>
      <c r="C662">
        <v>56664304</v>
      </c>
      <c r="D662">
        <v>54768040</v>
      </c>
      <c r="E662">
        <v>1</v>
      </c>
      <c r="F662">
        <v>1</v>
      </c>
      <c r="G662">
        <v>1081</v>
      </c>
      <c r="H662">
        <v>2</v>
      </c>
      <c r="I662" t="s">
        <v>1320</v>
      </c>
      <c r="J662" t="s">
        <v>1321</v>
      </c>
      <c r="K662" t="s">
        <v>1322</v>
      </c>
      <c r="L662">
        <v>1368</v>
      </c>
      <c r="N662">
        <v>1011</v>
      </c>
      <c r="O662" t="s">
        <v>1323</v>
      </c>
      <c r="P662" t="s">
        <v>1323</v>
      </c>
      <c r="Q662">
        <v>1</v>
      </c>
      <c r="W662">
        <v>0</v>
      </c>
      <c r="X662">
        <v>1498588441</v>
      </c>
      <c r="Y662">
        <f>(((AT662*1.2)*1.25)*1.05)</f>
        <v>0.1575</v>
      </c>
      <c r="AA662">
        <v>0</v>
      </c>
      <c r="AB662">
        <v>7.59</v>
      </c>
      <c r="AC662">
        <v>0</v>
      </c>
      <c r="AD662">
        <v>0</v>
      </c>
      <c r="AE662">
        <v>0</v>
      </c>
      <c r="AF662">
        <v>7.11</v>
      </c>
      <c r="AG662">
        <v>0</v>
      </c>
      <c r="AH662">
        <v>0</v>
      </c>
      <c r="AI662">
        <v>1</v>
      </c>
      <c r="AJ662">
        <v>1</v>
      </c>
      <c r="AK662">
        <v>1</v>
      </c>
      <c r="AL662">
        <v>1</v>
      </c>
      <c r="AM662">
        <v>-2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0.1</v>
      </c>
      <c r="AU662" t="s">
        <v>32</v>
      </c>
      <c r="AV662">
        <v>0</v>
      </c>
      <c r="AW662">
        <v>2</v>
      </c>
      <c r="AX662">
        <v>56664313</v>
      </c>
      <c r="AY662">
        <v>1</v>
      </c>
      <c r="AZ662">
        <v>0</v>
      </c>
      <c r="BA662">
        <v>912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f>ROUND(Y662*Source!I965*DO662,9)</f>
        <v>0</v>
      </c>
      <c r="CX662">
        <f>ROUND(Y662*Source!I965,9)</f>
        <v>5.3550000000000004</v>
      </c>
      <c r="CY662">
        <f>AB662</f>
        <v>7.59</v>
      </c>
      <c r="CZ662">
        <f>AF662</f>
        <v>7.11</v>
      </c>
      <c r="DA662">
        <f>AJ662</f>
        <v>1</v>
      </c>
      <c r="DB662">
        <f>ROUND((((ROUND(AT662*CZ662,2)*1.2)*1.25)*1.05),6)</f>
        <v>1.11825</v>
      </c>
      <c r="DC662">
        <f>ROUND((((ROUND(AT662*AG662,2)*1.2)*1.25)*1.05),6)</f>
        <v>0</v>
      </c>
      <c r="DD662" t="s">
        <v>3</v>
      </c>
      <c r="DE662" t="s">
        <v>3</v>
      </c>
      <c r="DF662">
        <f t="shared" si="192"/>
        <v>0</v>
      </c>
      <c r="DG662">
        <f t="shared" si="191"/>
        <v>38.07</v>
      </c>
      <c r="DH662">
        <f t="shared" si="190"/>
        <v>0</v>
      </c>
      <c r="DI662">
        <f t="shared" si="183"/>
        <v>0</v>
      </c>
      <c r="DJ662">
        <f>DG662</f>
        <v>38.07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ROW(Source!A965)</f>
        <v>965</v>
      </c>
      <c r="B663">
        <v>56661434</v>
      </c>
      <c r="C663">
        <v>56664304</v>
      </c>
      <c r="D663">
        <v>54768339</v>
      </c>
      <c r="E663">
        <v>1</v>
      </c>
      <c r="F663">
        <v>1</v>
      </c>
      <c r="G663">
        <v>1081</v>
      </c>
      <c r="H663">
        <v>2</v>
      </c>
      <c r="I663" t="s">
        <v>1324</v>
      </c>
      <c r="J663" t="s">
        <v>1325</v>
      </c>
      <c r="K663" t="s">
        <v>1326</v>
      </c>
      <c r="L663">
        <v>1368</v>
      </c>
      <c r="N663">
        <v>1011</v>
      </c>
      <c r="O663" t="s">
        <v>1323</v>
      </c>
      <c r="P663" t="s">
        <v>1323</v>
      </c>
      <c r="Q663">
        <v>1</v>
      </c>
      <c r="W663">
        <v>0</v>
      </c>
      <c r="X663">
        <v>874612079</v>
      </c>
      <c r="Y663">
        <f>(((AT663*1.2)*1.25)*1.05)</f>
        <v>1.575E-2</v>
      </c>
      <c r="AA663">
        <v>0</v>
      </c>
      <c r="AB663">
        <v>88.67</v>
      </c>
      <c r="AC663">
        <v>13.47</v>
      </c>
      <c r="AD663">
        <v>0</v>
      </c>
      <c r="AE663">
        <v>0</v>
      </c>
      <c r="AF663">
        <v>83.1</v>
      </c>
      <c r="AG663">
        <v>12.62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-2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0.01</v>
      </c>
      <c r="AU663" t="s">
        <v>32</v>
      </c>
      <c r="AV663">
        <v>0</v>
      </c>
      <c r="AW663">
        <v>2</v>
      </c>
      <c r="AX663">
        <v>56664314</v>
      </c>
      <c r="AY663">
        <v>1</v>
      </c>
      <c r="AZ663">
        <v>0</v>
      </c>
      <c r="BA663">
        <v>913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f>ROUND(Y663*Source!I965*DO663,9)</f>
        <v>6.7580099999999996</v>
      </c>
      <c r="CX663">
        <f>ROUND(Y663*Source!I965,9)</f>
        <v>0.53549999999999998</v>
      </c>
      <c r="CY663">
        <f>AB663</f>
        <v>88.67</v>
      </c>
      <c r="CZ663">
        <f>AF663</f>
        <v>83.1</v>
      </c>
      <c r="DA663">
        <f>AJ663</f>
        <v>1</v>
      </c>
      <c r="DB663">
        <f>ROUND((((ROUND(AT663*CZ663,2)*1.2)*1.25)*1.05),6)</f>
        <v>1.30725</v>
      </c>
      <c r="DC663">
        <f>ROUND((((ROUND(AT663*AG663,2)*1.2)*1.25)*1.05),6)</f>
        <v>0.20474999999999999</v>
      </c>
      <c r="DD663" t="s">
        <v>3</v>
      </c>
      <c r="DE663" t="s">
        <v>3</v>
      </c>
      <c r="DF663">
        <f t="shared" si="192"/>
        <v>0</v>
      </c>
      <c r="DG663">
        <f t="shared" si="191"/>
        <v>44.5</v>
      </c>
      <c r="DH663">
        <f t="shared" si="190"/>
        <v>6.76</v>
      </c>
      <c r="DI663">
        <f t="shared" si="183"/>
        <v>0</v>
      </c>
      <c r="DJ663">
        <f>DG663</f>
        <v>44.5</v>
      </c>
      <c r="DK663">
        <v>0</v>
      </c>
      <c r="DL663" t="s">
        <v>1327</v>
      </c>
      <c r="DM663">
        <v>0</v>
      </c>
      <c r="DN663" t="s">
        <v>1319</v>
      </c>
      <c r="DO663">
        <v>12.62</v>
      </c>
    </row>
    <row r="664" spans="1:119" x14ac:dyDescent="0.2">
      <c r="A664">
        <f>ROW(Source!A965)</f>
        <v>965</v>
      </c>
      <c r="B664">
        <v>56661434</v>
      </c>
      <c r="C664">
        <v>56664304</v>
      </c>
      <c r="D664">
        <v>54768460</v>
      </c>
      <c r="E664">
        <v>1</v>
      </c>
      <c r="F664">
        <v>1</v>
      </c>
      <c r="G664">
        <v>1081</v>
      </c>
      <c r="H664">
        <v>2</v>
      </c>
      <c r="I664" t="s">
        <v>1396</v>
      </c>
      <c r="J664" t="s">
        <v>1397</v>
      </c>
      <c r="K664" t="s">
        <v>1398</v>
      </c>
      <c r="L664">
        <v>1368</v>
      </c>
      <c r="N664">
        <v>1011</v>
      </c>
      <c r="O664" t="s">
        <v>1323</v>
      </c>
      <c r="P664" t="s">
        <v>1323</v>
      </c>
      <c r="Q664">
        <v>1</v>
      </c>
      <c r="W664">
        <v>0</v>
      </c>
      <c r="X664">
        <v>-2083101341</v>
      </c>
      <c r="Y664">
        <f>(((AT664*1.2)*1.25)*1.05)</f>
        <v>0.42525000000000007</v>
      </c>
      <c r="AA664">
        <v>0</v>
      </c>
      <c r="AB664">
        <v>0.85</v>
      </c>
      <c r="AC664">
        <v>0</v>
      </c>
      <c r="AD664">
        <v>0</v>
      </c>
      <c r="AE664">
        <v>0</v>
      </c>
      <c r="AF664">
        <v>0.8</v>
      </c>
      <c r="AG664">
        <v>0</v>
      </c>
      <c r="AH664">
        <v>0</v>
      </c>
      <c r="AI664">
        <v>1</v>
      </c>
      <c r="AJ664">
        <v>1</v>
      </c>
      <c r="AK664">
        <v>1</v>
      </c>
      <c r="AL664">
        <v>1</v>
      </c>
      <c r="AM664">
        <v>-2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0.27</v>
      </c>
      <c r="AU664" t="s">
        <v>32</v>
      </c>
      <c r="AV664">
        <v>0</v>
      </c>
      <c r="AW664">
        <v>2</v>
      </c>
      <c r="AX664">
        <v>56664315</v>
      </c>
      <c r="AY664">
        <v>1</v>
      </c>
      <c r="AZ664">
        <v>0</v>
      </c>
      <c r="BA664">
        <v>914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f>ROUND(Y664*Source!I965*DO664,9)</f>
        <v>0</v>
      </c>
      <c r="CX664">
        <f>ROUND(Y664*Source!I965,9)</f>
        <v>14.458500000000001</v>
      </c>
      <c r="CY664">
        <f>AB664</f>
        <v>0.85</v>
      </c>
      <c r="CZ664">
        <f>AF664</f>
        <v>0.8</v>
      </c>
      <c r="DA664">
        <f>AJ664</f>
        <v>1</v>
      </c>
      <c r="DB664">
        <f>ROUND((((ROUND(AT664*CZ664,2)*1.2)*1.25)*1.05),6)</f>
        <v>0.34649999999999997</v>
      </c>
      <c r="DC664">
        <f>ROUND((((ROUND(AT664*AG664,2)*1.2)*1.25)*1.05),6)</f>
        <v>0</v>
      </c>
      <c r="DD664" t="s">
        <v>3</v>
      </c>
      <c r="DE664" t="s">
        <v>3</v>
      </c>
      <c r="DF664">
        <f t="shared" si="192"/>
        <v>0</v>
      </c>
      <c r="DG664">
        <f t="shared" si="191"/>
        <v>11.57</v>
      </c>
      <c r="DH664">
        <f t="shared" si="190"/>
        <v>0</v>
      </c>
      <c r="DI664">
        <f t="shared" si="183"/>
        <v>0</v>
      </c>
      <c r="DJ664">
        <f>DG664</f>
        <v>11.57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ROW(Source!A965)</f>
        <v>965</v>
      </c>
      <c r="B665">
        <v>56661434</v>
      </c>
      <c r="C665">
        <v>56664304</v>
      </c>
      <c r="D665">
        <v>54738510</v>
      </c>
      <c r="E665">
        <v>1</v>
      </c>
      <c r="F665">
        <v>1</v>
      </c>
      <c r="G665">
        <v>1081</v>
      </c>
      <c r="H665">
        <v>3</v>
      </c>
      <c r="I665" t="s">
        <v>1337</v>
      </c>
      <c r="J665" t="s">
        <v>1338</v>
      </c>
      <c r="K665" t="s">
        <v>1339</v>
      </c>
      <c r="L665">
        <v>1348</v>
      </c>
      <c r="N665">
        <v>1009</v>
      </c>
      <c r="O665" t="s">
        <v>547</v>
      </c>
      <c r="P665" t="s">
        <v>547</v>
      </c>
      <c r="Q665">
        <v>1000</v>
      </c>
      <c r="W665">
        <v>0</v>
      </c>
      <c r="X665">
        <v>277309194</v>
      </c>
      <c r="Y665">
        <f>(((AT665*1)*1)*1)</f>
        <v>1.1E-4</v>
      </c>
      <c r="AA665">
        <v>8590.86</v>
      </c>
      <c r="AB665">
        <v>0</v>
      </c>
      <c r="AC665">
        <v>0</v>
      </c>
      <c r="AD665">
        <v>0</v>
      </c>
      <c r="AE665">
        <v>8590.86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-2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1.1E-4</v>
      </c>
      <c r="AU665" t="s">
        <v>105</v>
      </c>
      <c r="AV665">
        <v>0</v>
      </c>
      <c r="AW665">
        <v>2</v>
      </c>
      <c r="AX665">
        <v>56664316</v>
      </c>
      <c r="AY665">
        <v>1</v>
      </c>
      <c r="AZ665">
        <v>0</v>
      </c>
      <c r="BA665">
        <v>915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ROUND(Y665*Source!I965,9)</f>
        <v>3.7399999999999998E-3</v>
      </c>
      <c r="CY665">
        <f>AA665</f>
        <v>8590.86</v>
      </c>
      <c r="CZ665">
        <f>AE665</f>
        <v>8590.86</v>
      </c>
      <c r="DA665">
        <f>AI665</f>
        <v>1</v>
      </c>
      <c r="DB665">
        <f>ROUND((((ROUND(AT665*CZ665,2)*1)*1)*1),6)</f>
        <v>0.94</v>
      </c>
      <c r="DC665">
        <f>ROUND((((ROUND(AT665*AG665,2)*1)*1)*1),6)</f>
        <v>0</v>
      </c>
      <c r="DD665" t="s">
        <v>3</v>
      </c>
      <c r="DE665" t="s">
        <v>3</v>
      </c>
      <c r="DF665">
        <f t="shared" si="192"/>
        <v>32.130000000000003</v>
      </c>
      <c r="DG665">
        <f t="shared" si="191"/>
        <v>0</v>
      </c>
      <c r="DH665">
        <f t="shared" si="190"/>
        <v>0</v>
      </c>
      <c r="DI665">
        <f t="shared" si="183"/>
        <v>0</v>
      </c>
      <c r="DJ665">
        <f>DF665</f>
        <v>32.130000000000003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ROW(Source!A965)</f>
        <v>965</v>
      </c>
      <c r="B666">
        <v>56661434</v>
      </c>
      <c r="C666">
        <v>56664304</v>
      </c>
      <c r="D666">
        <v>54744825</v>
      </c>
      <c r="E666">
        <v>1</v>
      </c>
      <c r="F666">
        <v>1</v>
      </c>
      <c r="G666">
        <v>1081</v>
      </c>
      <c r="H666">
        <v>3</v>
      </c>
      <c r="I666" t="s">
        <v>1359</v>
      </c>
      <c r="J666" t="s">
        <v>1360</v>
      </c>
      <c r="K666" t="s">
        <v>1361</v>
      </c>
      <c r="L666">
        <v>1339</v>
      </c>
      <c r="N666">
        <v>1007</v>
      </c>
      <c r="O666" t="s">
        <v>1102</v>
      </c>
      <c r="P666" t="s">
        <v>1102</v>
      </c>
      <c r="Q666">
        <v>1</v>
      </c>
      <c r="W666">
        <v>0</v>
      </c>
      <c r="X666">
        <v>180148843</v>
      </c>
      <c r="Y666">
        <f>(((AT666*1)*1)*1)</f>
        <v>2.9999999999999997E-4</v>
      </c>
      <c r="AA666">
        <v>384.42</v>
      </c>
      <c r="AB666">
        <v>0</v>
      </c>
      <c r="AC666">
        <v>0</v>
      </c>
      <c r="AD666">
        <v>0</v>
      </c>
      <c r="AE666">
        <v>384.42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-2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2.9999999999999997E-4</v>
      </c>
      <c r="AU666" t="s">
        <v>105</v>
      </c>
      <c r="AV666">
        <v>0</v>
      </c>
      <c r="AW666">
        <v>2</v>
      </c>
      <c r="AX666">
        <v>56664317</v>
      </c>
      <c r="AY666">
        <v>1</v>
      </c>
      <c r="AZ666">
        <v>0</v>
      </c>
      <c r="BA666">
        <v>916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ROUND(Y666*Source!I965,9)</f>
        <v>1.0200000000000001E-2</v>
      </c>
      <c r="CY666">
        <f>AA666</f>
        <v>384.42</v>
      </c>
      <c r="CZ666">
        <f>AE666</f>
        <v>384.42</v>
      </c>
      <c r="DA666">
        <f>AI666</f>
        <v>1</v>
      </c>
      <c r="DB666">
        <f>ROUND((((ROUND(AT666*CZ666,2)*1)*1)*1),6)</f>
        <v>0.12</v>
      </c>
      <c r="DC666">
        <f>ROUND((((ROUND(AT666*AG666,2)*1)*1)*1),6)</f>
        <v>0</v>
      </c>
      <c r="DD666" t="s">
        <v>3</v>
      </c>
      <c r="DE666" t="s">
        <v>3</v>
      </c>
      <c r="DF666">
        <f t="shared" si="192"/>
        <v>3.92</v>
      </c>
      <c r="DG666">
        <f t="shared" si="191"/>
        <v>0</v>
      </c>
      <c r="DH666">
        <f t="shared" si="190"/>
        <v>0</v>
      </c>
      <c r="DI666">
        <f t="shared" si="183"/>
        <v>0</v>
      </c>
      <c r="DJ666">
        <f>DF666</f>
        <v>3.92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ROW(Source!A965)</f>
        <v>965</v>
      </c>
      <c r="B667">
        <v>56661434</v>
      </c>
      <c r="C667">
        <v>56664304</v>
      </c>
      <c r="D667">
        <v>54745190</v>
      </c>
      <c r="E667">
        <v>1</v>
      </c>
      <c r="F667">
        <v>1</v>
      </c>
      <c r="G667">
        <v>1081</v>
      </c>
      <c r="H667">
        <v>3</v>
      </c>
      <c r="I667" t="s">
        <v>1399</v>
      </c>
      <c r="J667" t="s">
        <v>1400</v>
      </c>
      <c r="K667" t="s">
        <v>1401</v>
      </c>
      <c r="L667">
        <v>1348</v>
      </c>
      <c r="N667">
        <v>1009</v>
      </c>
      <c r="O667" t="s">
        <v>547</v>
      </c>
      <c r="P667" t="s">
        <v>547</v>
      </c>
      <c r="Q667">
        <v>1000</v>
      </c>
      <c r="W667">
        <v>0</v>
      </c>
      <c r="X667">
        <v>1060286971</v>
      </c>
      <c r="Y667">
        <f>(((AT667*1)*1)*1)</f>
        <v>4.2999999999999999E-4</v>
      </c>
      <c r="AA667">
        <v>4573.3599999999997</v>
      </c>
      <c r="AB667">
        <v>0</v>
      </c>
      <c r="AC667">
        <v>0</v>
      </c>
      <c r="AD667">
        <v>0</v>
      </c>
      <c r="AE667">
        <v>4573.3599999999997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4.2999999999999999E-4</v>
      </c>
      <c r="AU667" t="s">
        <v>105</v>
      </c>
      <c r="AV667">
        <v>0</v>
      </c>
      <c r="AW667">
        <v>2</v>
      </c>
      <c r="AX667">
        <v>56664318</v>
      </c>
      <c r="AY667">
        <v>1</v>
      </c>
      <c r="AZ667">
        <v>0</v>
      </c>
      <c r="BA667">
        <v>917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ROUND(Y667*Source!I965,9)</f>
        <v>1.4619999999999999E-2</v>
      </c>
      <c r="CY667">
        <f>AA667</f>
        <v>4573.3599999999997</v>
      </c>
      <c r="CZ667">
        <f>AE667</f>
        <v>4573.3599999999997</v>
      </c>
      <c r="DA667">
        <f>AI667</f>
        <v>1</v>
      </c>
      <c r="DB667">
        <f>ROUND((((ROUND(AT667*CZ667,2)*1)*1)*1),6)</f>
        <v>1.97</v>
      </c>
      <c r="DC667">
        <f>ROUND((((ROUND(AT667*AG667,2)*1)*1)*1),6)</f>
        <v>0</v>
      </c>
      <c r="DD667" t="s">
        <v>3</v>
      </c>
      <c r="DE667" t="s">
        <v>3</v>
      </c>
      <c r="DF667">
        <f t="shared" si="192"/>
        <v>66.86</v>
      </c>
      <c r="DG667">
        <f t="shared" si="191"/>
        <v>0</v>
      </c>
      <c r="DH667">
        <f t="shared" si="190"/>
        <v>0</v>
      </c>
      <c r="DI667">
        <f t="shared" si="183"/>
        <v>0</v>
      </c>
      <c r="DJ667">
        <f>DF667</f>
        <v>66.86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">
      <c r="A668">
        <f>ROW(Source!A966)</f>
        <v>966</v>
      </c>
      <c r="B668">
        <v>56661436</v>
      </c>
      <c r="C668">
        <v>56664304</v>
      </c>
      <c r="D668">
        <v>54702434</v>
      </c>
      <c r="E668">
        <v>1081</v>
      </c>
      <c r="F668">
        <v>1</v>
      </c>
      <c r="G668">
        <v>1081</v>
      </c>
      <c r="H668">
        <v>1</v>
      </c>
      <c r="I668" t="s">
        <v>1317</v>
      </c>
      <c r="J668" t="s">
        <v>3</v>
      </c>
      <c r="K668" t="s">
        <v>1318</v>
      </c>
      <c r="L668">
        <v>1191</v>
      </c>
      <c r="N668">
        <v>1013</v>
      </c>
      <c r="O668" t="s">
        <v>1319</v>
      </c>
      <c r="P668" t="s">
        <v>1319</v>
      </c>
      <c r="Q668">
        <v>1</v>
      </c>
      <c r="W668">
        <v>0</v>
      </c>
      <c r="X668">
        <v>476480486</v>
      </c>
      <c r="Y668">
        <f>(((AT668*1.2)*1.15)*1.05)</f>
        <v>1.55043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5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1.07</v>
      </c>
      <c r="AU668" t="s">
        <v>33</v>
      </c>
      <c r="AV668">
        <v>1</v>
      </c>
      <c r="AW668">
        <v>2</v>
      </c>
      <c r="AX668">
        <v>56664312</v>
      </c>
      <c r="AY668">
        <v>1</v>
      </c>
      <c r="AZ668">
        <v>0</v>
      </c>
      <c r="BA668">
        <v>919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U668">
        <f>ROUND(AT668*Source!I966*AH668*AL668,2)</f>
        <v>0</v>
      </c>
      <c r="CV668">
        <f>ROUND(Y668*Source!I966,9)</f>
        <v>52.714619999999996</v>
      </c>
      <c r="CW668">
        <v>0</v>
      </c>
      <c r="CX668">
        <f>ROUND(Y668*Source!I966,9)</f>
        <v>52.714619999999996</v>
      </c>
      <c r="CY668">
        <f>AD668</f>
        <v>0</v>
      </c>
      <c r="CZ668">
        <f>AH668</f>
        <v>0</v>
      </c>
      <c r="DA668">
        <f>AL668</f>
        <v>1</v>
      </c>
      <c r="DB668">
        <f>ROUND((((ROUND(AT668*CZ668,2)*1.2)*1.15)*1.05),6)</f>
        <v>0</v>
      </c>
      <c r="DC668">
        <f>ROUND((((ROUND(AT668*AG668,2)*1.2)*1.15)*1.05),6)</f>
        <v>0</v>
      </c>
      <c r="DD668" t="s">
        <v>3</v>
      </c>
      <c r="DE668" t="s">
        <v>3</v>
      </c>
      <c r="DF668">
        <f t="shared" si="192"/>
        <v>0</v>
      </c>
      <c r="DG668">
        <f t="shared" si="191"/>
        <v>0</v>
      </c>
      <c r="DH668">
        <f t="shared" si="190"/>
        <v>0</v>
      </c>
      <c r="DI668">
        <f t="shared" si="183"/>
        <v>0</v>
      </c>
      <c r="DJ668">
        <f>DI668</f>
        <v>0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">
      <c r="A669">
        <f>ROW(Source!A966)</f>
        <v>966</v>
      </c>
      <c r="B669">
        <v>56661436</v>
      </c>
      <c r="C669">
        <v>56664304</v>
      </c>
      <c r="D669">
        <v>54768040</v>
      </c>
      <c r="E669">
        <v>1</v>
      </c>
      <c r="F669">
        <v>1</v>
      </c>
      <c r="G669">
        <v>1081</v>
      </c>
      <c r="H669">
        <v>2</v>
      </c>
      <c r="I669" t="s">
        <v>1320</v>
      </c>
      <c r="J669" t="s">
        <v>1321</v>
      </c>
      <c r="K669" t="s">
        <v>1322</v>
      </c>
      <c r="L669">
        <v>1368</v>
      </c>
      <c r="N669">
        <v>1011</v>
      </c>
      <c r="O669" t="s">
        <v>1323</v>
      </c>
      <c r="P669" t="s">
        <v>1323</v>
      </c>
      <c r="Q669">
        <v>1</v>
      </c>
      <c r="W669">
        <v>0</v>
      </c>
      <c r="X669">
        <v>1498588441</v>
      </c>
      <c r="Y669">
        <f>(((AT669*1.2)*1.25)*1.05)</f>
        <v>0.1575</v>
      </c>
      <c r="AA669">
        <v>0</v>
      </c>
      <c r="AB669">
        <v>102.11</v>
      </c>
      <c r="AC669">
        <v>0</v>
      </c>
      <c r="AD669">
        <v>0</v>
      </c>
      <c r="AE669">
        <v>0</v>
      </c>
      <c r="AF669">
        <v>7.11</v>
      </c>
      <c r="AG669">
        <v>0</v>
      </c>
      <c r="AH669">
        <v>0</v>
      </c>
      <c r="AI669">
        <v>1</v>
      </c>
      <c r="AJ669">
        <v>13.46</v>
      </c>
      <c r="AK669">
        <v>1</v>
      </c>
      <c r="AL669">
        <v>1</v>
      </c>
      <c r="AM669">
        <v>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0.1</v>
      </c>
      <c r="AU669" t="s">
        <v>32</v>
      </c>
      <c r="AV669">
        <v>0</v>
      </c>
      <c r="AW669">
        <v>2</v>
      </c>
      <c r="AX669">
        <v>56664313</v>
      </c>
      <c r="AY669">
        <v>1</v>
      </c>
      <c r="AZ669">
        <v>0</v>
      </c>
      <c r="BA669">
        <v>920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f>ROUND(Y669*Source!I966*DO669,9)</f>
        <v>0</v>
      </c>
      <c r="CX669">
        <f>ROUND(Y669*Source!I966,9)</f>
        <v>5.3550000000000004</v>
      </c>
      <c r="CY669">
        <f>AB669</f>
        <v>102.11</v>
      </c>
      <c r="CZ669">
        <f>AF669</f>
        <v>7.11</v>
      </c>
      <c r="DA669">
        <f>AJ669</f>
        <v>13.46</v>
      </c>
      <c r="DB669">
        <f>ROUND((((ROUND(AT669*CZ669,2)*1.2)*1.25)*1.05),6)</f>
        <v>1.11825</v>
      </c>
      <c r="DC669">
        <f>ROUND((((ROUND(AT669*AG669,2)*1.2)*1.25)*1.05),6)</f>
        <v>0</v>
      </c>
      <c r="DD669" t="s">
        <v>3</v>
      </c>
      <c r="DE669" t="s">
        <v>3</v>
      </c>
      <c r="DF669">
        <f t="shared" si="192"/>
        <v>0</v>
      </c>
      <c r="DG669">
        <f>ROUND(ROUND(AF669*AJ669,2)*CX669,2)</f>
        <v>512.47</v>
      </c>
      <c r="DH669">
        <f t="shared" si="190"/>
        <v>0</v>
      </c>
      <c r="DI669">
        <f t="shared" si="183"/>
        <v>0</v>
      </c>
      <c r="DJ669">
        <f>DG669</f>
        <v>512.47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ROW(Source!A966)</f>
        <v>966</v>
      </c>
      <c r="B670">
        <v>56661436</v>
      </c>
      <c r="C670">
        <v>56664304</v>
      </c>
      <c r="D670">
        <v>54768339</v>
      </c>
      <c r="E670">
        <v>1</v>
      </c>
      <c r="F670">
        <v>1</v>
      </c>
      <c r="G670">
        <v>1081</v>
      </c>
      <c r="H670">
        <v>2</v>
      </c>
      <c r="I670" t="s">
        <v>1324</v>
      </c>
      <c r="J670" t="s">
        <v>1325</v>
      </c>
      <c r="K670" t="s">
        <v>1326</v>
      </c>
      <c r="L670">
        <v>1368</v>
      </c>
      <c r="N670">
        <v>1011</v>
      </c>
      <c r="O670" t="s">
        <v>1323</v>
      </c>
      <c r="P670" t="s">
        <v>1323</v>
      </c>
      <c r="Q670">
        <v>1</v>
      </c>
      <c r="W670">
        <v>0</v>
      </c>
      <c r="X670">
        <v>874612079</v>
      </c>
      <c r="Y670">
        <f>(((AT670*1.2)*1.25)*1.05)</f>
        <v>1.575E-2</v>
      </c>
      <c r="AA670">
        <v>0</v>
      </c>
      <c r="AB670">
        <v>1513.56</v>
      </c>
      <c r="AC670">
        <v>758.78</v>
      </c>
      <c r="AD670">
        <v>0</v>
      </c>
      <c r="AE670">
        <v>0</v>
      </c>
      <c r="AF670">
        <v>83.1</v>
      </c>
      <c r="AG670">
        <v>12.62</v>
      </c>
      <c r="AH670">
        <v>0</v>
      </c>
      <c r="AI670">
        <v>1</v>
      </c>
      <c r="AJ670">
        <v>17.07</v>
      </c>
      <c r="AK670">
        <v>56.35</v>
      </c>
      <c r="AL670">
        <v>1</v>
      </c>
      <c r="AM670">
        <v>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0.01</v>
      </c>
      <c r="AU670" t="s">
        <v>32</v>
      </c>
      <c r="AV670">
        <v>0</v>
      </c>
      <c r="AW670">
        <v>2</v>
      </c>
      <c r="AX670">
        <v>56664314</v>
      </c>
      <c r="AY670">
        <v>1</v>
      </c>
      <c r="AZ670">
        <v>0</v>
      </c>
      <c r="BA670">
        <v>921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f>ROUND(Y670*Source!I966*DO670,9)</f>
        <v>6.7580099999999996</v>
      </c>
      <c r="CX670">
        <f>ROUND(Y670*Source!I966,9)</f>
        <v>0.53549999999999998</v>
      </c>
      <c r="CY670">
        <f>AB670</f>
        <v>1513.56</v>
      </c>
      <c r="CZ670">
        <f>AF670</f>
        <v>83.1</v>
      </c>
      <c r="DA670">
        <f>AJ670</f>
        <v>17.07</v>
      </c>
      <c r="DB670">
        <f>ROUND((((ROUND(AT670*CZ670,2)*1.2)*1.25)*1.05),6)</f>
        <v>1.30725</v>
      </c>
      <c r="DC670">
        <f>ROUND((((ROUND(AT670*AG670,2)*1.2)*1.25)*1.05),6)</f>
        <v>0.20474999999999999</v>
      </c>
      <c r="DD670" t="s">
        <v>3</v>
      </c>
      <c r="DE670" t="s">
        <v>3</v>
      </c>
      <c r="DF670">
        <f t="shared" si="192"/>
        <v>0</v>
      </c>
      <c r="DG670">
        <f>ROUND(ROUND(AF670*AJ670,2)*CX670,2)</f>
        <v>759.62</v>
      </c>
      <c r="DH670">
        <f>ROUND(ROUND(AG670*AK670,2)*CX670,2)</f>
        <v>380.82</v>
      </c>
      <c r="DI670">
        <f t="shared" si="183"/>
        <v>0</v>
      </c>
      <c r="DJ670">
        <f>DG670</f>
        <v>759.62</v>
      </c>
      <c r="DK670">
        <v>0</v>
      </c>
      <c r="DL670" t="s">
        <v>1327</v>
      </c>
      <c r="DM670">
        <v>0</v>
      </c>
      <c r="DN670" t="s">
        <v>1319</v>
      </c>
      <c r="DO670">
        <v>12.62</v>
      </c>
    </row>
    <row r="671" spans="1:119" x14ac:dyDescent="0.2">
      <c r="A671">
        <f>ROW(Source!A966)</f>
        <v>966</v>
      </c>
      <c r="B671">
        <v>56661436</v>
      </c>
      <c r="C671">
        <v>56664304</v>
      </c>
      <c r="D671">
        <v>54768460</v>
      </c>
      <c r="E671">
        <v>1</v>
      </c>
      <c r="F671">
        <v>1</v>
      </c>
      <c r="G671">
        <v>1081</v>
      </c>
      <c r="H671">
        <v>2</v>
      </c>
      <c r="I671" t="s">
        <v>1396</v>
      </c>
      <c r="J671" t="s">
        <v>1397</v>
      </c>
      <c r="K671" t="s">
        <v>1398</v>
      </c>
      <c r="L671">
        <v>1368</v>
      </c>
      <c r="N671">
        <v>1011</v>
      </c>
      <c r="O671" t="s">
        <v>1323</v>
      </c>
      <c r="P671" t="s">
        <v>1323</v>
      </c>
      <c r="Q671">
        <v>1</v>
      </c>
      <c r="W671">
        <v>0</v>
      </c>
      <c r="X671">
        <v>-2083101341</v>
      </c>
      <c r="Y671">
        <f>(((AT671*1.2)*1.25)*1.05)</f>
        <v>0.42525000000000007</v>
      </c>
      <c r="AA671">
        <v>0</v>
      </c>
      <c r="AB671">
        <v>8.08</v>
      </c>
      <c r="AC671">
        <v>0</v>
      </c>
      <c r="AD671">
        <v>0</v>
      </c>
      <c r="AE671">
        <v>0</v>
      </c>
      <c r="AF671">
        <v>0.8</v>
      </c>
      <c r="AG671">
        <v>0</v>
      </c>
      <c r="AH671">
        <v>0</v>
      </c>
      <c r="AI671">
        <v>1</v>
      </c>
      <c r="AJ671">
        <v>9.4600000000000009</v>
      </c>
      <c r="AK671">
        <v>1</v>
      </c>
      <c r="AL671">
        <v>1</v>
      </c>
      <c r="AM671">
        <v>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0.27</v>
      </c>
      <c r="AU671" t="s">
        <v>32</v>
      </c>
      <c r="AV671">
        <v>0</v>
      </c>
      <c r="AW671">
        <v>2</v>
      </c>
      <c r="AX671">
        <v>56664315</v>
      </c>
      <c r="AY671">
        <v>1</v>
      </c>
      <c r="AZ671">
        <v>0</v>
      </c>
      <c r="BA671">
        <v>922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f>ROUND(Y671*Source!I966*DO671,9)</f>
        <v>0</v>
      </c>
      <c r="CX671">
        <f>ROUND(Y671*Source!I966,9)</f>
        <v>14.458500000000001</v>
      </c>
      <c r="CY671">
        <f>AB671</f>
        <v>8.08</v>
      </c>
      <c r="CZ671">
        <f>AF671</f>
        <v>0.8</v>
      </c>
      <c r="DA671">
        <f>AJ671</f>
        <v>9.4600000000000009</v>
      </c>
      <c r="DB671">
        <f>ROUND((((ROUND(AT671*CZ671,2)*1.2)*1.25)*1.05),6)</f>
        <v>0.34649999999999997</v>
      </c>
      <c r="DC671">
        <f>ROUND((((ROUND(AT671*AG671,2)*1.2)*1.25)*1.05),6)</f>
        <v>0</v>
      </c>
      <c r="DD671" t="s">
        <v>3</v>
      </c>
      <c r="DE671" t="s">
        <v>3</v>
      </c>
      <c r="DF671">
        <f t="shared" si="192"/>
        <v>0</v>
      </c>
      <c r="DG671">
        <f>ROUND(ROUND(AF671*AJ671,2)*CX671,2)</f>
        <v>109.45</v>
      </c>
      <c r="DH671">
        <f t="shared" ref="DH671:DH679" si="193">ROUND(ROUND(AG671,2)*CX671,2)</f>
        <v>0</v>
      </c>
      <c r="DI671">
        <f t="shared" ref="DI671:DI734" si="194">ROUND(ROUND(AH671,2)*CX671,2)</f>
        <v>0</v>
      </c>
      <c r="DJ671">
        <f>DG671</f>
        <v>109.45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">
      <c r="A672">
        <f>ROW(Source!A966)</f>
        <v>966</v>
      </c>
      <c r="B672">
        <v>56661436</v>
      </c>
      <c r="C672">
        <v>56664304</v>
      </c>
      <c r="D672">
        <v>54738510</v>
      </c>
      <c r="E672">
        <v>1</v>
      </c>
      <c r="F672">
        <v>1</v>
      </c>
      <c r="G672">
        <v>1081</v>
      </c>
      <c r="H672">
        <v>3</v>
      </c>
      <c r="I672" t="s">
        <v>1337</v>
      </c>
      <c r="J672" t="s">
        <v>1338</v>
      </c>
      <c r="K672" t="s">
        <v>1339</v>
      </c>
      <c r="L672">
        <v>1348</v>
      </c>
      <c r="N672">
        <v>1009</v>
      </c>
      <c r="O672" t="s">
        <v>547</v>
      </c>
      <c r="P672" t="s">
        <v>547</v>
      </c>
      <c r="Q672">
        <v>1000</v>
      </c>
      <c r="W672">
        <v>0</v>
      </c>
      <c r="X672">
        <v>277309194</v>
      </c>
      <c r="Y672">
        <f>(((AT672*1)*1)*1)</f>
        <v>1.1E-4</v>
      </c>
      <c r="AA672">
        <v>141233.74</v>
      </c>
      <c r="AB672">
        <v>0</v>
      </c>
      <c r="AC672">
        <v>0</v>
      </c>
      <c r="AD672">
        <v>0</v>
      </c>
      <c r="AE672">
        <v>8590.86</v>
      </c>
      <c r="AF672">
        <v>0</v>
      </c>
      <c r="AG672">
        <v>0</v>
      </c>
      <c r="AH672">
        <v>0</v>
      </c>
      <c r="AI672">
        <v>16.440000000000001</v>
      </c>
      <c r="AJ672">
        <v>1</v>
      </c>
      <c r="AK672">
        <v>1</v>
      </c>
      <c r="AL672">
        <v>1</v>
      </c>
      <c r="AM672">
        <v>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1.1E-4</v>
      </c>
      <c r="AU672" t="s">
        <v>105</v>
      </c>
      <c r="AV672">
        <v>0</v>
      </c>
      <c r="AW672">
        <v>2</v>
      </c>
      <c r="AX672">
        <v>56664316</v>
      </c>
      <c r="AY672">
        <v>1</v>
      </c>
      <c r="AZ672">
        <v>0</v>
      </c>
      <c r="BA672">
        <v>923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ROUND(Y672*Source!I966,9)</f>
        <v>3.7399999999999998E-3</v>
      </c>
      <c r="CY672">
        <f>AA672</f>
        <v>141233.74</v>
      </c>
      <c r="CZ672">
        <f>AE672</f>
        <v>8590.86</v>
      </c>
      <c r="DA672">
        <f>AI672</f>
        <v>16.440000000000001</v>
      </c>
      <c r="DB672">
        <f>ROUND((((ROUND(AT672*CZ672,2)*1)*1)*1),6)</f>
        <v>0.94</v>
      </c>
      <c r="DC672">
        <f>ROUND((((ROUND(AT672*AG672,2)*1)*1)*1),6)</f>
        <v>0</v>
      </c>
      <c r="DD672" t="s">
        <v>3</v>
      </c>
      <c r="DE672" t="s">
        <v>3</v>
      </c>
      <c r="DF672">
        <f>ROUND(ROUND(AE672*AI672,2)*CX672,2)</f>
        <v>528.21</v>
      </c>
      <c r="DG672">
        <f t="shared" ref="DG672:DG679" si="195">ROUND(ROUND(AF672,2)*CX672,2)</f>
        <v>0</v>
      </c>
      <c r="DH672">
        <f t="shared" si="193"/>
        <v>0</v>
      </c>
      <c r="DI672">
        <f t="shared" si="194"/>
        <v>0</v>
      </c>
      <c r="DJ672">
        <f>DF672</f>
        <v>528.21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">
      <c r="A673">
        <f>ROW(Source!A966)</f>
        <v>966</v>
      </c>
      <c r="B673">
        <v>56661436</v>
      </c>
      <c r="C673">
        <v>56664304</v>
      </c>
      <c r="D673">
        <v>54744825</v>
      </c>
      <c r="E673">
        <v>1</v>
      </c>
      <c r="F673">
        <v>1</v>
      </c>
      <c r="G673">
        <v>1081</v>
      </c>
      <c r="H673">
        <v>3</v>
      </c>
      <c r="I673" t="s">
        <v>1359</v>
      </c>
      <c r="J673" t="s">
        <v>1360</v>
      </c>
      <c r="K673" t="s">
        <v>1361</v>
      </c>
      <c r="L673">
        <v>1339</v>
      </c>
      <c r="N673">
        <v>1007</v>
      </c>
      <c r="O673" t="s">
        <v>1102</v>
      </c>
      <c r="P673" t="s">
        <v>1102</v>
      </c>
      <c r="Q673">
        <v>1</v>
      </c>
      <c r="W673">
        <v>0</v>
      </c>
      <c r="X673">
        <v>180148843</v>
      </c>
      <c r="Y673">
        <f>(((AT673*1)*1)*1)</f>
        <v>2.9999999999999997E-4</v>
      </c>
      <c r="AA673">
        <v>4728.37</v>
      </c>
      <c r="AB673">
        <v>0</v>
      </c>
      <c r="AC673">
        <v>0</v>
      </c>
      <c r="AD673">
        <v>0</v>
      </c>
      <c r="AE673">
        <v>384.42</v>
      </c>
      <c r="AF673">
        <v>0</v>
      </c>
      <c r="AG673">
        <v>0</v>
      </c>
      <c r="AH673">
        <v>0</v>
      </c>
      <c r="AI673">
        <v>12.3</v>
      </c>
      <c r="AJ673">
        <v>1</v>
      </c>
      <c r="AK673">
        <v>1</v>
      </c>
      <c r="AL673">
        <v>1</v>
      </c>
      <c r="AM673">
        <v>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2.9999999999999997E-4</v>
      </c>
      <c r="AU673" t="s">
        <v>105</v>
      </c>
      <c r="AV673">
        <v>0</v>
      </c>
      <c r="AW673">
        <v>2</v>
      </c>
      <c r="AX673">
        <v>56664317</v>
      </c>
      <c r="AY673">
        <v>1</v>
      </c>
      <c r="AZ673">
        <v>0</v>
      </c>
      <c r="BA673">
        <v>924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ROUND(Y673*Source!I966,9)</f>
        <v>1.0200000000000001E-2</v>
      </c>
      <c r="CY673">
        <f>AA673</f>
        <v>4728.37</v>
      </c>
      <c r="CZ673">
        <f>AE673</f>
        <v>384.42</v>
      </c>
      <c r="DA673">
        <f>AI673</f>
        <v>12.3</v>
      </c>
      <c r="DB673">
        <f>ROUND((((ROUND(AT673*CZ673,2)*1)*1)*1),6)</f>
        <v>0.12</v>
      </c>
      <c r="DC673">
        <f>ROUND((((ROUND(AT673*AG673,2)*1)*1)*1),6)</f>
        <v>0</v>
      </c>
      <c r="DD673" t="s">
        <v>3</v>
      </c>
      <c r="DE673" t="s">
        <v>3</v>
      </c>
      <c r="DF673">
        <f>ROUND(ROUND(AE673*AI673,2)*CX673,2)</f>
        <v>48.23</v>
      </c>
      <c r="DG673">
        <f t="shared" si="195"/>
        <v>0</v>
      </c>
      <c r="DH673">
        <f t="shared" si="193"/>
        <v>0</v>
      </c>
      <c r="DI673">
        <f t="shared" si="194"/>
        <v>0</v>
      </c>
      <c r="DJ673">
        <f>DF673</f>
        <v>48.23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ROW(Source!A966)</f>
        <v>966</v>
      </c>
      <c r="B674">
        <v>56661436</v>
      </c>
      <c r="C674">
        <v>56664304</v>
      </c>
      <c r="D674">
        <v>54745190</v>
      </c>
      <c r="E674">
        <v>1</v>
      </c>
      <c r="F674">
        <v>1</v>
      </c>
      <c r="G674">
        <v>1081</v>
      </c>
      <c r="H674">
        <v>3</v>
      </c>
      <c r="I674" t="s">
        <v>1399</v>
      </c>
      <c r="J674" t="s">
        <v>1400</v>
      </c>
      <c r="K674" t="s">
        <v>1401</v>
      </c>
      <c r="L674">
        <v>1348</v>
      </c>
      <c r="N674">
        <v>1009</v>
      </c>
      <c r="O674" t="s">
        <v>547</v>
      </c>
      <c r="P674" t="s">
        <v>547</v>
      </c>
      <c r="Q674">
        <v>1000</v>
      </c>
      <c r="W674">
        <v>0</v>
      </c>
      <c r="X674">
        <v>1060286971</v>
      </c>
      <c r="Y674">
        <f>(((AT674*1)*1)*1)</f>
        <v>4.2999999999999999E-4</v>
      </c>
      <c r="AA674">
        <v>40702.9</v>
      </c>
      <c r="AB674">
        <v>0</v>
      </c>
      <c r="AC674">
        <v>0</v>
      </c>
      <c r="AD674">
        <v>0</v>
      </c>
      <c r="AE674">
        <v>4573.3599999999997</v>
      </c>
      <c r="AF674">
        <v>0</v>
      </c>
      <c r="AG674">
        <v>0</v>
      </c>
      <c r="AH674">
        <v>0</v>
      </c>
      <c r="AI674">
        <v>8.9</v>
      </c>
      <c r="AJ674">
        <v>1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4.2999999999999999E-4</v>
      </c>
      <c r="AU674" t="s">
        <v>105</v>
      </c>
      <c r="AV674">
        <v>0</v>
      </c>
      <c r="AW674">
        <v>2</v>
      </c>
      <c r="AX674">
        <v>56664318</v>
      </c>
      <c r="AY674">
        <v>1</v>
      </c>
      <c r="AZ674">
        <v>0</v>
      </c>
      <c r="BA674">
        <v>925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ROUND(Y674*Source!I966,9)</f>
        <v>1.4619999999999999E-2</v>
      </c>
      <c r="CY674">
        <f>AA674</f>
        <v>40702.9</v>
      </c>
      <c r="CZ674">
        <f>AE674</f>
        <v>4573.3599999999997</v>
      </c>
      <c r="DA674">
        <f>AI674</f>
        <v>8.9</v>
      </c>
      <c r="DB674">
        <f>ROUND((((ROUND(AT674*CZ674,2)*1)*1)*1),6)</f>
        <v>1.97</v>
      </c>
      <c r="DC674">
        <f>ROUND((((ROUND(AT674*AG674,2)*1)*1)*1),6)</f>
        <v>0</v>
      </c>
      <c r="DD674" t="s">
        <v>3</v>
      </c>
      <c r="DE674" t="s">
        <v>3</v>
      </c>
      <c r="DF674">
        <f>ROUND(ROUND(AE674*AI674,2)*CX674,2)</f>
        <v>595.08000000000004</v>
      </c>
      <c r="DG674">
        <f t="shared" si="195"/>
        <v>0</v>
      </c>
      <c r="DH674">
        <f t="shared" si="193"/>
        <v>0</v>
      </c>
      <c r="DI674">
        <f t="shared" si="194"/>
        <v>0</v>
      </c>
      <c r="DJ674">
        <f>DF674</f>
        <v>595.08000000000004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ROW(Source!A1022)</f>
        <v>1022</v>
      </c>
      <c r="B675">
        <v>56661434</v>
      </c>
      <c r="C675">
        <v>56664370</v>
      </c>
      <c r="D675">
        <v>54702434</v>
      </c>
      <c r="E675">
        <v>1081</v>
      </c>
      <c r="F675">
        <v>1</v>
      </c>
      <c r="G675">
        <v>1081</v>
      </c>
      <c r="H675">
        <v>1</v>
      </c>
      <c r="I675" t="s">
        <v>1317</v>
      </c>
      <c r="J675" t="s">
        <v>3</v>
      </c>
      <c r="K675" t="s">
        <v>1318</v>
      </c>
      <c r="L675">
        <v>1191</v>
      </c>
      <c r="N675">
        <v>1013</v>
      </c>
      <c r="O675" t="s">
        <v>1319</v>
      </c>
      <c r="P675" t="s">
        <v>1319</v>
      </c>
      <c r="Q675">
        <v>1</v>
      </c>
      <c r="W675">
        <v>0</v>
      </c>
      <c r="X675">
        <v>476480486</v>
      </c>
      <c r="Y675">
        <f>((AT675*1.2)*1.15)</f>
        <v>20.175599999999996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14.62</v>
      </c>
      <c r="AU675" t="s">
        <v>936</v>
      </c>
      <c r="AV675">
        <v>1</v>
      </c>
      <c r="AW675">
        <v>2</v>
      </c>
      <c r="AX675">
        <v>56664375</v>
      </c>
      <c r="AY675">
        <v>1</v>
      </c>
      <c r="AZ675">
        <v>0</v>
      </c>
      <c r="BA675">
        <v>927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U675">
        <f>ROUND(AT675*Source!I1022*AH675*AL675,2)</f>
        <v>0</v>
      </c>
      <c r="CV675">
        <f>ROUND(Y675*Source!I1022,9)</f>
        <v>242.10720000000001</v>
      </c>
      <c r="CW675">
        <v>0</v>
      </c>
      <c r="CX675">
        <f>ROUND(Y675*Source!I1022,9)</f>
        <v>242.10720000000001</v>
      </c>
      <c r="CY675">
        <f>AD675</f>
        <v>0</v>
      </c>
      <c r="CZ675">
        <f>AH675</f>
        <v>0</v>
      </c>
      <c r="DA675">
        <f>AL675</f>
        <v>1</v>
      </c>
      <c r="DB675">
        <f>ROUND(((ROUND(AT675*CZ675,2)*1.2)*1.15),6)</f>
        <v>0</v>
      </c>
      <c r="DC675">
        <f>ROUND(((ROUND(AT675*AG675,2)*1.2)*1.15),6)</f>
        <v>0</v>
      </c>
      <c r="DD675" t="s">
        <v>3</v>
      </c>
      <c r="DE675" t="s">
        <v>3</v>
      </c>
      <c r="DF675">
        <f t="shared" ref="DF675:DF680" si="196">ROUND(ROUND(AE675,2)*CX675,2)</f>
        <v>0</v>
      </c>
      <c r="DG675">
        <f t="shared" si="195"/>
        <v>0</v>
      </c>
      <c r="DH675">
        <f t="shared" si="193"/>
        <v>0</v>
      </c>
      <c r="DI675">
        <f t="shared" si="194"/>
        <v>0</v>
      </c>
      <c r="DJ675">
        <f>DI675</f>
        <v>0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">
      <c r="A676">
        <f>ROW(Source!A1022)</f>
        <v>1022</v>
      </c>
      <c r="B676">
        <v>56661434</v>
      </c>
      <c r="C676">
        <v>56664370</v>
      </c>
      <c r="D676">
        <v>54768339</v>
      </c>
      <c r="E676">
        <v>1</v>
      </c>
      <c r="F676">
        <v>1</v>
      </c>
      <c r="G676">
        <v>1081</v>
      </c>
      <c r="H676">
        <v>2</v>
      </c>
      <c r="I676" t="s">
        <v>1324</v>
      </c>
      <c r="J676" t="s">
        <v>1325</v>
      </c>
      <c r="K676" t="s">
        <v>1326</v>
      </c>
      <c r="L676">
        <v>1368</v>
      </c>
      <c r="N676">
        <v>1011</v>
      </c>
      <c r="O676" t="s">
        <v>1323</v>
      </c>
      <c r="P676" t="s">
        <v>1323</v>
      </c>
      <c r="Q676">
        <v>1</v>
      </c>
      <c r="W676">
        <v>0</v>
      </c>
      <c r="X676">
        <v>874612079</v>
      </c>
      <c r="Y676">
        <f>((AT676*1.2)*1.25)</f>
        <v>0.13500000000000001</v>
      </c>
      <c r="AA676">
        <v>0</v>
      </c>
      <c r="AB676">
        <v>87.01</v>
      </c>
      <c r="AC676">
        <v>13.21</v>
      </c>
      <c r="AD676">
        <v>0</v>
      </c>
      <c r="AE676">
        <v>0</v>
      </c>
      <c r="AF676">
        <v>83.1</v>
      </c>
      <c r="AG676">
        <v>12.62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0.09</v>
      </c>
      <c r="AU676" t="s">
        <v>935</v>
      </c>
      <c r="AV676">
        <v>0</v>
      </c>
      <c r="AW676">
        <v>2</v>
      </c>
      <c r="AX676">
        <v>56664376</v>
      </c>
      <c r="AY676">
        <v>1</v>
      </c>
      <c r="AZ676">
        <v>0</v>
      </c>
      <c r="BA676">
        <v>928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f>ROUND(Y676*Source!I1022*DO676,9)</f>
        <v>20.444400000000002</v>
      </c>
      <c r="CX676">
        <f>ROUND(Y676*Source!I1022,9)</f>
        <v>1.62</v>
      </c>
      <c r="CY676">
        <f>AB676</f>
        <v>87.01</v>
      </c>
      <c r="CZ676">
        <f>AF676</f>
        <v>83.1</v>
      </c>
      <c r="DA676">
        <f>AJ676</f>
        <v>1</v>
      </c>
      <c r="DB676">
        <f>ROUND(((ROUND(AT676*CZ676,2)*1.2)*1.25),6)</f>
        <v>11.22</v>
      </c>
      <c r="DC676">
        <f>ROUND(((ROUND(AT676*AG676,2)*1.2)*1.25),6)</f>
        <v>1.71</v>
      </c>
      <c r="DD676" t="s">
        <v>3</v>
      </c>
      <c r="DE676" t="s">
        <v>3</v>
      </c>
      <c r="DF676">
        <f t="shared" si="196"/>
        <v>0</v>
      </c>
      <c r="DG676">
        <f t="shared" si="195"/>
        <v>134.62</v>
      </c>
      <c r="DH676">
        <f t="shared" si="193"/>
        <v>20.440000000000001</v>
      </c>
      <c r="DI676">
        <f t="shared" si="194"/>
        <v>0</v>
      </c>
      <c r="DJ676">
        <f>DG676</f>
        <v>134.62</v>
      </c>
      <c r="DK676">
        <v>0</v>
      </c>
      <c r="DL676" t="s">
        <v>1327</v>
      </c>
      <c r="DM676">
        <v>0</v>
      </c>
      <c r="DN676" t="s">
        <v>1319</v>
      </c>
      <c r="DO676">
        <v>12.62</v>
      </c>
    </row>
    <row r="677" spans="1:119" x14ac:dyDescent="0.2">
      <c r="A677">
        <f>ROW(Source!A1022)</f>
        <v>1022</v>
      </c>
      <c r="B677">
        <v>56661434</v>
      </c>
      <c r="C677">
        <v>56664370</v>
      </c>
      <c r="D677">
        <v>54739873</v>
      </c>
      <c r="E677">
        <v>1</v>
      </c>
      <c r="F677">
        <v>1</v>
      </c>
      <c r="G677">
        <v>1081</v>
      </c>
      <c r="H677">
        <v>3</v>
      </c>
      <c r="I677" t="s">
        <v>1427</v>
      </c>
      <c r="J677" t="s">
        <v>1428</v>
      </c>
      <c r="K677" t="s">
        <v>1429</v>
      </c>
      <c r="L677">
        <v>1301</v>
      </c>
      <c r="N677">
        <v>1003</v>
      </c>
      <c r="O677" t="s">
        <v>672</v>
      </c>
      <c r="P677" t="s">
        <v>672</v>
      </c>
      <c r="Q677">
        <v>1</v>
      </c>
      <c r="W677">
        <v>0</v>
      </c>
      <c r="X677">
        <v>-454914877</v>
      </c>
      <c r="Y677">
        <f>((AT677*1)*1)</f>
        <v>33.127899999999997</v>
      </c>
      <c r="AA677">
        <v>3.14</v>
      </c>
      <c r="AB677">
        <v>0</v>
      </c>
      <c r="AC677">
        <v>0</v>
      </c>
      <c r="AD677">
        <v>0</v>
      </c>
      <c r="AE677">
        <v>3.08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33.127899999999997</v>
      </c>
      <c r="AU677" t="s">
        <v>31</v>
      </c>
      <c r="AV677">
        <v>0</v>
      </c>
      <c r="AW677">
        <v>2</v>
      </c>
      <c r="AX677">
        <v>56664377</v>
      </c>
      <c r="AY677">
        <v>1</v>
      </c>
      <c r="AZ677">
        <v>0</v>
      </c>
      <c r="BA677">
        <v>929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ROUND(Y677*Source!I1022,9)</f>
        <v>397.53480000000002</v>
      </c>
      <c r="CY677">
        <f>AA677</f>
        <v>3.14</v>
      </c>
      <c r="CZ677">
        <f>AE677</f>
        <v>3.08</v>
      </c>
      <c r="DA677">
        <f>AI677</f>
        <v>1</v>
      </c>
      <c r="DB677">
        <f>ROUND(((ROUND(AT677*CZ677,2)*1)*1),6)</f>
        <v>102.03</v>
      </c>
      <c r="DC677">
        <f>ROUND(((ROUND(AT677*AG677,2)*1)*1),6)</f>
        <v>0</v>
      </c>
      <c r="DD677" t="s">
        <v>3</v>
      </c>
      <c r="DE677" t="s">
        <v>3</v>
      </c>
      <c r="DF677">
        <f t="shared" si="196"/>
        <v>1224.4100000000001</v>
      </c>
      <c r="DG677">
        <f t="shared" si="195"/>
        <v>0</v>
      </c>
      <c r="DH677">
        <f t="shared" si="193"/>
        <v>0</v>
      </c>
      <c r="DI677">
        <f t="shared" si="194"/>
        <v>0</v>
      </c>
      <c r="DJ677">
        <f>DF677</f>
        <v>1224.4100000000001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ROW(Source!A1022)</f>
        <v>1022</v>
      </c>
      <c r="B678">
        <v>56661434</v>
      </c>
      <c r="C678">
        <v>56664370</v>
      </c>
      <c r="D678">
        <v>54739889</v>
      </c>
      <c r="E678">
        <v>1</v>
      </c>
      <c r="F678">
        <v>1</v>
      </c>
      <c r="G678">
        <v>1081</v>
      </c>
      <c r="H678">
        <v>3</v>
      </c>
      <c r="I678" t="s">
        <v>1430</v>
      </c>
      <c r="J678" t="s">
        <v>1431</v>
      </c>
      <c r="K678" t="s">
        <v>2131</v>
      </c>
      <c r="L678">
        <v>1346</v>
      </c>
      <c r="N678">
        <v>1009</v>
      </c>
      <c r="O678" t="s">
        <v>1171</v>
      </c>
      <c r="P678" t="s">
        <v>1171</v>
      </c>
      <c r="Q678">
        <v>1</v>
      </c>
      <c r="W678">
        <v>0</v>
      </c>
      <c r="X678">
        <v>-1325612231</v>
      </c>
      <c r="Y678">
        <f>((AT678*1)*1)</f>
        <v>132.34</v>
      </c>
      <c r="AA678">
        <v>9.1300000000000008</v>
      </c>
      <c r="AB678">
        <v>0</v>
      </c>
      <c r="AC678">
        <v>0</v>
      </c>
      <c r="AD678">
        <v>0</v>
      </c>
      <c r="AE678">
        <v>8.9600000000000009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132.34</v>
      </c>
      <c r="AU678" t="s">
        <v>31</v>
      </c>
      <c r="AV678">
        <v>0</v>
      </c>
      <c r="AW678">
        <v>2</v>
      </c>
      <c r="AX678">
        <v>56664378</v>
      </c>
      <c r="AY678">
        <v>1</v>
      </c>
      <c r="AZ678">
        <v>0</v>
      </c>
      <c r="BA678">
        <v>930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ROUND(Y678*Source!I1022,9)</f>
        <v>1588.08</v>
      </c>
      <c r="CY678">
        <f>AA678</f>
        <v>9.1300000000000008</v>
      </c>
      <c r="CZ678">
        <f>AE678</f>
        <v>8.9600000000000009</v>
      </c>
      <c r="DA678">
        <f>AI678</f>
        <v>1</v>
      </c>
      <c r="DB678">
        <f>ROUND(((ROUND(AT678*CZ678,2)*1)*1),6)</f>
        <v>1185.77</v>
      </c>
      <c r="DC678">
        <f>ROUND(((ROUND(AT678*AG678,2)*1)*1),6)</f>
        <v>0</v>
      </c>
      <c r="DD678" t="s">
        <v>3</v>
      </c>
      <c r="DE678" t="s">
        <v>3</v>
      </c>
      <c r="DF678">
        <f t="shared" si="196"/>
        <v>14229.2</v>
      </c>
      <c r="DG678">
        <f t="shared" si="195"/>
        <v>0</v>
      </c>
      <c r="DH678">
        <f t="shared" si="193"/>
        <v>0</v>
      </c>
      <c r="DI678">
        <f t="shared" si="194"/>
        <v>0</v>
      </c>
      <c r="DJ678">
        <f>DF678</f>
        <v>14229.2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ROW(Source!A1023)</f>
        <v>1023</v>
      </c>
      <c r="B679">
        <v>56661436</v>
      </c>
      <c r="C679">
        <v>56664370</v>
      </c>
      <c r="D679">
        <v>54702434</v>
      </c>
      <c r="E679">
        <v>1081</v>
      </c>
      <c r="F679">
        <v>1</v>
      </c>
      <c r="G679">
        <v>1081</v>
      </c>
      <c r="H679">
        <v>1</v>
      </c>
      <c r="I679" t="s">
        <v>1317</v>
      </c>
      <c r="J679" t="s">
        <v>3</v>
      </c>
      <c r="K679" t="s">
        <v>1318</v>
      </c>
      <c r="L679">
        <v>1191</v>
      </c>
      <c r="N679">
        <v>1013</v>
      </c>
      <c r="O679" t="s">
        <v>1319</v>
      </c>
      <c r="P679" t="s">
        <v>1319</v>
      </c>
      <c r="Q679">
        <v>1</v>
      </c>
      <c r="W679">
        <v>0</v>
      </c>
      <c r="X679">
        <v>476480486</v>
      </c>
      <c r="Y679">
        <f>((AT679*1.2)*1.15)</f>
        <v>20.175599999999996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5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14.62</v>
      </c>
      <c r="AU679" t="s">
        <v>936</v>
      </c>
      <c r="AV679">
        <v>1</v>
      </c>
      <c r="AW679">
        <v>2</v>
      </c>
      <c r="AX679">
        <v>56664375</v>
      </c>
      <c r="AY679">
        <v>1</v>
      </c>
      <c r="AZ679">
        <v>0</v>
      </c>
      <c r="BA679">
        <v>932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U679">
        <f>ROUND(AT679*Source!I1023*AH679*AL679,2)</f>
        <v>0</v>
      </c>
      <c r="CV679">
        <f>ROUND(Y679*Source!I1023,9)</f>
        <v>242.10720000000001</v>
      </c>
      <c r="CW679">
        <v>0</v>
      </c>
      <c r="CX679">
        <f>ROUND(Y679*Source!I1023,9)</f>
        <v>242.10720000000001</v>
      </c>
      <c r="CY679">
        <f>AD679</f>
        <v>0</v>
      </c>
      <c r="CZ679">
        <f>AH679</f>
        <v>0</v>
      </c>
      <c r="DA679">
        <f>AL679</f>
        <v>1</v>
      </c>
      <c r="DB679">
        <f>ROUND(((ROUND(AT679*CZ679,2)*1.2)*1.15),6)</f>
        <v>0</v>
      </c>
      <c r="DC679">
        <f>ROUND(((ROUND(AT679*AG679,2)*1.2)*1.15),6)</f>
        <v>0</v>
      </c>
      <c r="DD679" t="s">
        <v>3</v>
      </c>
      <c r="DE679" t="s">
        <v>3</v>
      </c>
      <c r="DF679">
        <f t="shared" si="196"/>
        <v>0</v>
      </c>
      <c r="DG679">
        <f t="shared" si="195"/>
        <v>0</v>
      </c>
      <c r="DH679">
        <f t="shared" si="193"/>
        <v>0</v>
      </c>
      <c r="DI679">
        <f t="shared" si="194"/>
        <v>0</v>
      </c>
      <c r="DJ679">
        <f>DI679</f>
        <v>0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ROW(Source!A1023)</f>
        <v>1023</v>
      </c>
      <c r="B680">
        <v>56661436</v>
      </c>
      <c r="C680">
        <v>56664370</v>
      </c>
      <c r="D680">
        <v>54768339</v>
      </c>
      <c r="E680">
        <v>1</v>
      </c>
      <c r="F680">
        <v>1</v>
      </c>
      <c r="G680">
        <v>1081</v>
      </c>
      <c r="H680">
        <v>2</v>
      </c>
      <c r="I680" t="s">
        <v>1324</v>
      </c>
      <c r="J680" t="s">
        <v>1325</v>
      </c>
      <c r="K680" t="s">
        <v>1326</v>
      </c>
      <c r="L680">
        <v>1368</v>
      </c>
      <c r="N680">
        <v>1011</v>
      </c>
      <c r="O680" t="s">
        <v>1323</v>
      </c>
      <c r="P680" t="s">
        <v>1323</v>
      </c>
      <c r="Q680">
        <v>1</v>
      </c>
      <c r="W680">
        <v>0</v>
      </c>
      <c r="X680">
        <v>874612079</v>
      </c>
      <c r="Y680">
        <f>((AT680*1.2)*1.25)</f>
        <v>0.13500000000000001</v>
      </c>
      <c r="AA680">
        <v>0</v>
      </c>
      <c r="AB680">
        <v>1485.19</v>
      </c>
      <c r="AC680">
        <v>744.56</v>
      </c>
      <c r="AD680">
        <v>0</v>
      </c>
      <c r="AE680">
        <v>0</v>
      </c>
      <c r="AF680">
        <v>83.1</v>
      </c>
      <c r="AG680">
        <v>12.62</v>
      </c>
      <c r="AH680">
        <v>0</v>
      </c>
      <c r="AI680">
        <v>1</v>
      </c>
      <c r="AJ680">
        <v>17.07</v>
      </c>
      <c r="AK680">
        <v>56.35</v>
      </c>
      <c r="AL680">
        <v>1</v>
      </c>
      <c r="AM680">
        <v>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0.09</v>
      </c>
      <c r="AU680" t="s">
        <v>935</v>
      </c>
      <c r="AV680">
        <v>0</v>
      </c>
      <c r="AW680">
        <v>2</v>
      </c>
      <c r="AX680">
        <v>56664376</v>
      </c>
      <c r="AY680">
        <v>1</v>
      </c>
      <c r="AZ680">
        <v>0</v>
      </c>
      <c r="BA680">
        <v>933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f>ROUND(Y680*Source!I1023*DO680,9)</f>
        <v>20.444400000000002</v>
      </c>
      <c r="CX680">
        <f>ROUND(Y680*Source!I1023,9)</f>
        <v>1.62</v>
      </c>
      <c r="CY680">
        <f>AB680</f>
        <v>1485.19</v>
      </c>
      <c r="CZ680">
        <f>AF680</f>
        <v>83.1</v>
      </c>
      <c r="DA680">
        <f>AJ680</f>
        <v>17.07</v>
      </c>
      <c r="DB680">
        <f>ROUND(((ROUND(AT680*CZ680,2)*1.2)*1.25),6)</f>
        <v>11.22</v>
      </c>
      <c r="DC680">
        <f>ROUND(((ROUND(AT680*AG680,2)*1.2)*1.25),6)</f>
        <v>1.71</v>
      </c>
      <c r="DD680" t="s">
        <v>3</v>
      </c>
      <c r="DE680" t="s">
        <v>3</v>
      </c>
      <c r="DF680">
        <f t="shared" si="196"/>
        <v>0</v>
      </c>
      <c r="DG680">
        <f>ROUND(ROUND(AF680*AJ680,2)*CX680,2)</f>
        <v>2298</v>
      </c>
      <c r="DH680">
        <f>ROUND(ROUND(AG680*AK680,2)*CX680,2)</f>
        <v>1152.05</v>
      </c>
      <c r="DI680">
        <f t="shared" si="194"/>
        <v>0</v>
      </c>
      <c r="DJ680">
        <f>DG680</f>
        <v>2298</v>
      </c>
      <c r="DK680">
        <v>0</v>
      </c>
      <c r="DL680" t="s">
        <v>1327</v>
      </c>
      <c r="DM680">
        <v>0</v>
      </c>
      <c r="DN680" t="s">
        <v>1319</v>
      </c>
      <c r="DO680">
        <v>12.62</v>
      </c>
    </row>
    <row r="681" spans="1:119" x14ac:dyDescent="0.2">
      <c r="A681">
        <f>ROW(Source!A1023)</f>
        <v>1023</v>
      </c>
      <c r="B681">
        <v>56661436</v>
      </c>
      <c r="C681">
        <v>56664370</v>
      </c>
      <c r="D681">
        <v>54739873</v>
      </c>
      <c r="E681">
        <v>1</v>
      </c>
      <c r="F681">
        <v>1</v>
      </c>
      <c r="G681">
        <v>1081</v>
      </c>
      <c r="H681">
        <v>3</v>
      </c>
      <c r="I681" t="s">
        <v>1427</v>
      </c>
      <c r="J681" t="s">
        <v>1428</v>
      </c>
      <c r="K681" t="s">
        <v>1429</v>
      </c>
      <c r="L681">
        <v>1301</v>
      </c>
      <c r="N681">
        <v>1003</v>
      </c>
      <c r="O681" t="s">
        <v>672</v>
      </c>
      <c r="P681" t="s">
        <v>672</v>
      </c>
      <c r="Q681">
        <v>1</v>
      </c>
      <c r="W681">
        <v>0</v>
      </c>
      <c r="X681">
        <v>-454914877</v>
      </c>
      <c r="Y681">
        <f>((AT681*1)*1)</f>
        <v>33.127899999999997</v>
      </c>
      <c r="AA681">
        <v>8.1</v>
      </c>
      <c r="AB681">
        <v>0</v>
      </c>
      <c r="AC681">
        <v>0</v>
      </c>
      <c r="AD681">
        <v>0</v>
      </c>
      <c r="AE681">
        <v>3.08</v>
      </c>
      <c r="AF681">
        <v>0</v>
      </c>
      <c r="AG681">
        <v>0</v>
      </c>
      <c r="AH681">
        <v>0</v>
      </c>
      <c r="AI681">
        <v>2.58</v>
      </c>
      <c r="AJ681">
        <v>1</v>
      </c>
      <c r="AK681">
        <v>1</v>
      </c>
      <c r="AL681">
        <v>1</v>
      </c>
      <c r="AM681">
        <v>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33.127899999999997</v>
      </c>
      <c r="AU681" t="s">
        <v>31</v>
      </c>
      <c r="AV681">
        <v>0</v>
      </c>
      <c r="AW681">
        <v>2</v>
      </c>
      <c r="AX681">
        <v>56664377</v>
      </c>
      <c r="AY681">
        <v>1</v>
      </c>
      <c r="AZ681">
        <v>0</v>
      </c>
      <c r="BA681">
        <v>934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ROUND(Y681*Source!I1023,9)</f>
        <v>397.53480000000002</v>
      </c>
      <c r="CY681">
        <f>AA681</f>
        <v>8.1</v>
      </c>
      <c r="CZ681">
        <f>AE681</f>
        <v>3.08</v>
      </c>
      <c r="DA681">
        <f>AI681</f>
        <v>2.58</v>
      </c>
      <c r="DB681">
        <f>ROUND(((ROUND(AT681*CZ681,2)*1)*1),6)</f>
        <v>102.03</v>
      </c>
      <c r="DC681">
        <f>ROUND(((ROUND(AT681*AG681,2)*1)*1),6)</f>
        <v>0</v>
      </c>
      <c r="DD681" t="s">
        <v>3</v>
      </c>
      <c r="DE681" t="s">
        <v>3</v>
      </c>
      <c r="DF681">
        <f>ROUND(ROUND(AE681*AI681,2)*CX681,2)</f>
        <v>3160.4</v>
      </c>
      <c r="DG681">
        <f t="shared" ref="DG681:DG696" si="197">ROUND(ROUND(AF681,2)*CX681,2)</f>
        <v>0</v>
      </c>
      <c r="DH681">
        <f t="shared" ref="DH681:DH697" si="198">ROUND(ROUND(AG681,2)*CX681,2)</f>
        <v>0</v>
      </c>
      <c r="DI681">
        <f t="shared" si="194"/>
        <v>0</v>
      </c>
      <c r="DJ681">
        <f>DF681</f>
        <v>3160.4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">
      <c r="A682">
        <f>ROW(Source!A1023)</f>
        <v>1023</v>
      </c>
      <c r="B682">
        <v>56661436</v>
      </c>
      <c r="C682">
        <v>56664370</v>
      </c>
      <c r="D682">
        <v>54739889</v>
      </c>
      <c r="E682">
        <v>1</v>
      </c>
      <c r="F682">
        <v>1</v>
      </c>
      <c r="G682">
        <v>1081</v>
      </c>
      <c r="H682">
        <v>3</v>
      </c>
      <c r="I682" t="s">
        <v>1430</v>
      </c>
      <c r="J682" t="s">
        <v>1431</v>
      </c>
      <c r="K682" t="s">
        <v>2131</v>
      </c>
      <c r="L682">
        <v>1346</v>
      </c>
      <c r="N682">
        <v>1009</v>
      </c>
      <c r="O682" t="s">
        <v>1171</v>
      </c>
      <c r="P682" t="s">
        <v>1171</v>
      </c>
      <c r="Q682">
        <v>1</v>
      </c>
      <c r="W682">
        <v>0</v>
      </c>
      <c r="X682">
        <v>-1325612231</v>
      </c>
      <c r="Y682">
        <f>((AT682*1)*1)</f>
        <v>132.34</v>
      </c>
      <c r="AA682">
        <v>58.34</v>
      </c>
      <c r="AB682">
        <v>0</v>
      </c>
      <c r="AC682">
        <v>0</v>
      </c>
      <c r="AD682">
        <v>0</v>
      </c>
      <c r="AE682">
        <v>8.9600000000000009</v>
      </c>
      <c r="AF682">
        <v>0</v>
      </c>
      <c r="AG682">
        <v>0</v>
      </c>
      <c r="AH682">
        <v>0</v>
      </c>
      <c r="AI682">
        <v>6.39</v>
      </c>
      <c r="AJ682">
        <v>1</v>
      </c>
      <c r="AK682">
        <v>1</v>
      </c>
      <c r="AL682">
        <v>1</v>
      </c>
      <c r="AM682">
        <v>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132.34</v>
      </c>
      <c r="AU682" t="s">
        <v>31</v>
      </c>
      <c r="AV682">
        <v>0</v>
      </c>
      <c r="AW682">
        <v>2</v>
      </c>
      <c r="AX682">
        <v>56664378</v>
      </c>
      <c r="AY682">
        <v>1</v>
      </c>
      <c r="AZ682">
        <v>0</v>
      </c>
      <c r="BA682">
        <v>935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ROUND(Y682*Source!I1023,9)</f>
        <v>1588.08</v>
      </c>
      <c r="CY682">
        <f>AA682</f>
        <v>58.34</v>
      </c>
      <c r="CZ682">
        <f>AE682</f>
        <v>8.9600000000000009</v>
      </c>
      <c r="DA682">
        <f>AI682</f>
        <v>6.39</v>
      </c>
      <c r="DB682">
        <f>ROUND(((ROUND(AT682*CZ682,2)*1)*1),6)</f>
        <v>1185.77</v>
      </c>
      <c r="DC682">
        <f>ROUND(((ROUND(AT682*AG682,2)*1)*1),6)</f>
        <v>0</v>
      </c>
      <c r="DD682" t="s">
        <v>3</v>
      </c>
      <c r="DE682" t="s">
        <v>3</v>
      </c>
      <c r="DF682">
        <f>ROUND(ROUND(AE682*AI682,2)*CX682,2)</f>
        <v>90917.58</v>
      </c>
      <c r="DG682">
        <f t="shared" si="197"/>
        <v>0</v>
      </c>
      <c r="DH682">
        <f t="shared" si="198"/>
        <v>0</v>
      </c>
      <c r="DI682">
        <f t="shared" si="194"/>
        <v>0</v>
      </c>
      <c r="DJ682">
        <f>DF682</f>
        <v>90917.58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ROW(Source!A1091)</f>
        <v>1091</v>
      </c>
      <c r="B683">
        <v>56661434</v>
      </c>
      <c r="C683">
        <v>56664381</v>
      </c>
      <c r="D683">
        <v>54702434</v>
      </c>
      <c r="E683">
        <v>1081</v>
      </c>
      <c r="F683">
        <v>1</v>
      </c>
      <c r="G683">
        <v>1081</v>
      </c>
      <c r="H683">
        <v>1</v>
      </c>
      <c r="I683" t="s">
        <v>1317</v>
      </c>
      <c r="J683" t="s">
        <v>3</v>
      </c>
      <c r="K683" t="s">
        <v>1318</v>
      </c>
      <c r="L683">
        <v>1191</v>
      </c>
      <c r="N683">
        <v>1013</v>
      </c>
      <c r="O683" t="s">
        <v>1319</v>
      </c>
      <c r="P683" t="s">
        <v>1319</v>
      </c>
      <c r="Q683">
        <v>1</v>
      </c>
      <c r="W683">
        <v>0</v>
      </c>
      <c r="X683">
        <v>476480486</v>
      </c>
      <c r="Y683">
        <f>((AT683*1.2)*1.15)</f>
        <v>40.985999999999997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-2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29.7</v>
      </c>
      <c r="AU683" t="s">
        <v>936</v>
      </c>
      <c r="AV683">
        <v>1</v>
      </c>
      <c r="AW683">
        <v>2</v>
      </c>
      <c r="AX683">
        <v>56664401</v>
      </c>
      <c r="AY683">
        <v>1</v>
      </c>
      <c r="AZ683">
        <v>0</v>
      </c>
      <c r="BA683">
        <v>937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U683">
        <f>ROUND(AT683*Source!I1091*AH683*AL683,2)</f>
        <v>0</v>
      </c>
      <c r="CV683">
        <f>ROUND(Y683*Source!I1091,9)</f>
        <v>12.2958</v>
      </c>
      <c r="CW683">
        <v>0</v>
      </c>
      <c r="CX683">
        <f>ROUND(Y683*Source!I1091,9)</f>
        <v>12.2958</v>
      </c>
      <c r="CY683">
        <f>AD683</f>
        <v>0</v>
      </c>
      <c r="CZ683">
        <f>AH683</f>
        <v>0</v>
      </c>
      <c r="DA683">
        <f>AL683</f>
        <v>1</v>
      </c>
      <c r="DB683">
        <f>ROUND(((ROUND(AT683*CZ683,2)*1.2)*1.15),6)</f>
        <v>0</v>
      </c>
      <c r="DC683">
        <f>ROUND(((ROUND(AT683*AG683,2)*1.2)*1.15),6)</f>
        <v>0</v>
      </c>
      <c r="DD683" t="s">
        <v>3</v>
      </c>
      <c r="DE683" t="s">
        <v>3</v>
      </c>
      <c r="DF683">
        <f t="shared" ref="DF683:DF699" si="199">ROUND(ROUND(AE683,2)*CX683,2)</f>
        <v>0</v>
      </c>
      <c r="DG683">
        <f t="shared" si="197"/>
        <v>0</v>
      </c>
      <c r="DH683">
        <f t="shared" si="198"/>
        <v>0</v>
      </c>
      <c r="DI683">
        <f t="shared" si="194"/>
        <v>0</v>
      </c>
      <c r="DJ683">
        <f>DI683</f>
        <v>0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ROW(Source!A1091)</f>
        <v>1091</v>
      </c>
      <c r="B684">
        <v>56661434</v>
      </c>
      <c r="C684">
        <v>56664381</v>
      </c>
      <c r="D684">
        <v>54768042</v>
      </c>
      <c r="E684">
        <v>1</v>
      </c>
      <c r="F684">
        <v>1</v>
      </c>
      <c r="G684">
        <v>1081</v>
      </c>
      <c r="H684">
        <v>2</v>
      </c>
      <c r="I684" t="s">
        <v>1439</v>
      </c>
      <c r="J684" t="s">
        <v>1440</v>
      </c>
      <c r="K684" t="s">
        <v>1441</v>
      </c>
      <c r="L684">
        <v>1368</v>
      </c>
      <c r="N684">
        <v>1011</v>
      </c>
      <c r="O684" t="s">
        <v>1323</v>
      </c>
      <c r="P684" t="s">
        <v>1323</v>
      </c>
      <c r="Q684">
        <v>1</v>
      </c>
      <c r="W684">
        <v>0</v>
      </c>
      <c r="X684">
        <v>-49672420</v>
      </c>
      <c r="Y684">
        <f>((AT684*1.2)*1.25)</f>
        <v>1.7249999999999999</v>
      </c>
      <c r="AA684">
        <v>0</v>
      </c>
      <c r="AB684">
        <v>0.3</v>
      </c>
      <c r="AC684">
        <v>0</v>
      </c>
      <c r="AD684">
        <v>0</v>
      </c>
      <c r="AE684">
        <v>0</v>
      </c>
      <c r="AF684">
        <v>0.28000000000000003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-2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1.1499999999999999</v>
      </c>
      <c r="AU684" t="s">
        <v>935</v>
      </c>
      <c r="AV684">
        <v>0</v>
      </c>
      <c r="AW684">
        <v>2</v>
      </c>
      <c r="AX684">
        <v>56664402</v>
      </c>
      <c r="AY684">
        <v>1</v>
      </c>
      <c r="AZ684">
        <v>0</v>
      </c>
      <c r="BA684">
        <v>938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f>ROUND(Y684*Source!I1091*DO684,9)</f>
        <v>0</v>
      </c>
      <c r="CX684">
        <f>ROUND(Y684*Source!I1091,9)</f>
        <v>0.51749999999999996</v>
      </c>
      <c r="CY684">
        <f>AB684</f>
        <v>0.3</v>
      </c>
      <c r="CZ684">
        <f>AF684</f>
        <v>0.28000000000000003</v>
      </c>
      <c r="DA684">
        <f>AJ684</f>
        <v>1</v>
      </c>
      <c r="DB684">
        <f>ROUND(((ROUND(AT684*CZ684,2)*1.2)*1.25),6)</f>
        <v>0.48</v>
      </c>
      <c r="DC684">
        <f>ROUND(((ROUND(AT684*AG684,2)*1.2)*1.25),6)</f>
        <v>0</v>
      </c>
      <c r="DD684" t="s">
        <v>3</v>
      </c>
      <c r="DE684" t="s">
        <v>3</v>
      </c>
      <c r="DF684">
        <f t="shared" si="199"/>
        <v>0</v>
      </c>
      <c r="DG684">
        <f t="shared" si="197"/>
        <v>0.14000000000000001</v>
      </c>
      <c r="DH684">
        <f t="shared" si="198"/>
        <v>0</v>
      </c>
      <c r="DI684">
        <f t="shared" si="194"/>
        <v>0</v>
      </c>
      <c r="DJ684">
        <f>DG684</f>
        <v>0.14000000000000001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ROW(Source!A1091)</f>
        <v>1091</v>
      </c>
      <c r="B685">
        <v>56661434</v>
      </c>
      <c r="C685">
        <v>56664381</v>
      </c>
      <c r="D685">
        <v>54768339</v>
      </c>
      <c r="E685">
        <v>1</v>
      </c>
      <c r="F685">
        <v>1</v>
      </c>
      <c r="G685">
        <v>1081</v>
      </c>
      <c r="H685">
        <v>2</v>
      </c>
      <c r="I685" t="s">
        <v>1324</v>
      </c>
      <c r="J685" t="s">
        <v>1325</v>
      </c>
      <c r="K685" t="s">
        <v>1326</v>
      </c>
      <c r="L685">
        <v>1368</v>
      </c>
      <c r="N685">
        <v>1011</v>
      </c>
      <c r="O685" t="s">
        <v>1323</v>
      </c>
      <c r="P685" t="s">
        <v>1323</v>
      </c>
      <c r="Q685">
        <v>1</v>
      </c>
      <c r="W685">
        <v>0</v>
      </c>
      <c r="X685">
        <v>874612079</v>
      </c>
      <c r="Y685">
        <f>((AT685*1.2)*1.25)</f>
        <v>0.52500000000000002</v>
      </c>
      <c r="AA685">
        <v>0</v>
      </c>
      <c r="AB685">
        <v>88.67</v>
      </c>
      <c r="AC685">
        <v>13.47</v>
      </c>
      <c r="AD685">
        <v>0</v>
      </c>
      <c r="AE685">
        <v>0</v>
      </c>
      <c r="AF685">
        <v>83.1</v>
      </c>
      <c r="AG685">
        <v>12.62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0.35</v>
      </c>
      <c r="AU685" t="s">
        <v>935</v>
      </c>
      <c r="AV685">
        <v>0</v>
      </c>
      <c r="AW685">
        <v>2</v>
      </c>
      <c r="AX685">
        <v>56664403</v>
      </c>
      <c r="AY685">
        <v>1</v>
      </c>
      <c r="AZ685">
        <v>0</v>
      </c>
      <c r="BA685">
        <v>939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f>ROUND(Y685*Source!I1091*DO685,9)</f>
        <v>1.9876499999999999</v>
      </c>
      <c r="CX685">
        <f>ROUND(Y685*Source!I1091,9)</f>
        <v>0.1575</v>
      </c>
      <c r="CY685">
        <f>AB685</f>
        <v>88.67</v>
      </c>
      <c r="CZ685">
        <f>AF685</f>
        <v>83.1</v>
      </c>
      <c r="DA685">
        <f>AJ685</f>
        <v>1</v>
      </c>
      <c r="DB685">
        <f>ROUND(((ROUND(AT685*CZ685,2)*1.2)*1.25),6)</f>
        <v>43.634999999999998</v>
      </c>
      <c r="DC685">
        <f>ROUND(((ROUND(AT685*AG685,2)*1.2)*1.25),6)</f>
        <v>6.63</v>
      </c>
      <c r="DD685" t="s">
        <v>3</v>
      </c>
      <c r="DE685" t="s">
        <v>3</v>
      </c>
      <c r="DF685">
        <f t="shared" si="199"/>
        <v>0</v>
      </c>
      <c r="DG685">
        <f t="shared" si="197"/>
        <v>13.09</v>
      </c>
      <c r="DH685">
        <f t="shared" si="198"/>
        <v>1.99</v>
      </c>
      <c r="DI685">
        <f t="shared" si="194"/>
        <v>0</v>
      </c>
      <c r="DJ685">
        <f>DG685</f>
        <v>13.09</v>
      </c>
      <c r="DK685">
        <v>0</v>
      </c>
      <c r="DL685" t="s">
        <v>1327</v>
      </c>
      <c r="DM685">
        <v>0</v>
      </c>
      <c r="DN685" t="s">
        <v>1319</v>
      </c>
      <c r="DO685">
        <v>12.62</v>
      </c>
    </row>
    <row r="686" spans="1:119" x14ac:dyDescent="0.2">
      <c r="A686">
        <f>ROW(Source!A1091)</f>
        <v>1091</v>
      </c>
      <c r="B686">
        <v>56661434</v>
      </c>
      <c r="C686">
        <v>56664381</v>
      </c>
      <c r="D686">
        <v>54767573</v>
      </c>
      <c r="E686">
        <v>1</v>
      </c>
      <c r="F686">
        <v>1</v>
      </c>
      <c r="G686">
        <v>1081</v>
      </c>
      <c r="H686">
        <v>2</v>
      </c>
      <c r="I686" t="s">
        <v>1328</v>
      </c>
      <c r="J686" t="s">
        <v>1329</v>
      </c>
      <c r="K686" t="s">
        <v>1330</v>
      </c>
      <c r="L686">
        <v>1368</v>
      </c>
      <c r="N686">
        <v>1011</v>
      </c>
      <c r="O686" t="s">
        <v>1323</v>
      </c>
      <c r="P686" t="s">
        <v>1323</v>
      </c>
      <c r="Q686">
        <v>1</v>
      </c>
      <c r="W686">
        <v>0</v>
      </c>
      <c r="X686">
        <v>-44940208</v>
      </c>
      <c r="Y686">
        <f>((AT686*1.2)*1.25)</f>
        <v>0.10500000000000001</v>
      </c>
      <c r="AA686">
        <v>0</v>
      </c>
      <c r="AB686">
        <v>191.17</v>
      </c>
      <c r="AC686">
        <v>18.059999999999999</v>
      </c>
      <c r="AD686">
        <v>0</v>
      </c>
      <c r="AE686">
        <v>0</v>
      </c>
      <c r="AF686">
        <v>179.17</v>
      </c>
      <c r="AG686">
        <v>16.93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-2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7.0000000000000007E-2</v>
      </c>
      <c r="AU686" t="s">
        <v>935</v>
      </c>
      <c r="AV686">
        <v>0</v>
      </c>
      <c r="AW686">
        <v>2</v>
      </c>
      <c r="AX686">
        <v>56664404</v>
      </c>
      <c r="AY686">
        <v>1</v>
      </c>
      <c r="AZ686">
        <v>0</v>
      </c>
      <c r="BA686">
        <v>940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ROUND(Y686*Source!I1091*DO686,9)</f>
        <v>0.53329499999999996</v>
      </c>
      <c r="CX686">
        <f>ROUND(Y686*Source!I1091,9)</f>
        <v>3.15E-2</v>
      </c>
      <c r="CY686">
        <f>AB686</f>
        <v>191.17</v>
      </c>
      <c r="CZ686">
        <f>AF686</f>
        <v>179.17</v>
      </c>
      <c r="DA686">
        <f>AJ686</f>
        <v>1</v>
      </c>
      <c r="DB686">
        <f>ROUND(((ROUND(AT686*CZ686,2)*1.2)*1.25),6)</f>
        <v>18.809999999999999</v>
      </c>
      <c r="DC686">
        <f>ROUND(((ROUND(AT686*AG686,2)*1.2)*1.25),6)</f>
        <v>1.7849999999999999</v>
      </c>
      <c r="DD686" t="s">
        <v>3</v>
      </c>
      <c r="DE686" t="s">
        <v>3</v>
      </c>
      <c r="DF686">
        <f t="shared" si="199"/>
        <v>0</v>
      </c>
      <c r="DG686">
        <f t="shared" si="197"/>
        <v>5.64</v>
      </c>
      <c r="DH686">
        <f t="shared" si="198"/>
        <v>0.53</v>
      </c>
      <c r="DI686">
        <f t="shared" si="194"/>
        <v>0</v>
      </c>
      <c r="DJ686">
        <f>DG686</f>
        <v>5.64</v>
      </c>
      <c r="DK686">
        <v>0</v>
      </c>
      <c r="DL686" t="s">
        <v>1327</v>
      </c>
      <c r="DM686">
        <v>0</v>
      </c>
      <c r="DN686" t="s">
        <v>1319</v>
      </c>
      <c r="DO686">
        <v>16.93</v>
      </c>
    </row>
    <row r="687" spans="1:119" x14ac:dyDescent="0.2">
      <c r="A687">
        <f>ROW(Source!A1091)</f>
        <v>1091</v>
      </c>
      <c r="B687">
        <v>56661434</v>
      </c>
      <c r="C687">
        <v>56664381</v>
      </c>
      <c r="D687">
        <v>54737367</v>
      </c>
      <c r="E687">
        <v>1</v>
      </c>
      <c r="F687">
        <v>1</v>
      </c>
      <c r="G687">
        <v>1081</v>
      </c>
      <c r="H687">
        <v>3</v>
      </c>
      <c r="I687" t="s">
        <v>1442</v>
      </c>
      <c r="J687" t="s">
        <v>1443</v>
      </c>
      <c r="K687" t="s">
        <v>1444</v>
      </c>
      <c r="L687">
        <v>1339</v>
      </c>
      <c r="N687">
        <v>1007</v>
      </c>
      <c r="O687" t="s">
        <v>1102</v>
      </c>
      <c r="P687" t="s">
        <v>1102</v>
      </c>
      <c r="Q687">
        <v>1</v>
      </c>
      <c r="W687">
        <v>0</v>
      </c>
      <c r="X687">
        <v>-1622585150</v>
      </c>
      <c r="Y687">
        <f t="shared" ref="Y687:Y695" si="200">((AT687*1)*1)</f>
        <v>0.113</v>
      </c>
      <c r="AA687">
        <v>7.07</v>
      </c>
      <c r="AB687">
        <v>0</v>
      </c>
      <c r="AC687">
        <v>0</v>
      </c>
      <c r="AD687">
        <v>0</v>
      </c>
      <c r="AE687">
        <v>7.07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1</v>
      </c>
      <c r="AL687">
        <v>1</v>
      </c>
      <c r="AM687">
        <v>-2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0.113</v>
      </c>
      <c r="AU687" t="s">
        <v>31</v>
      </c>
      <c r="AV687">
        <v>0</v>
      </c>
      <c r="AW687">
        <v>2</v>
      </c>
      <c r="AX687">
        <v>56664405</v>
      </c>
      <c r="AY687">
        <v>1</v>
      </c>
      <c r="AZ687">
        <v>0</v>
      </c>
      <c r="BA687">
        <v>941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ROUND(Y687*Source!I1091,9)</f>
        <v>3.39E-2</v>
      </c>
      <c r="CY687">
        <f t="shared" ref="CY687:CY695" si="201">AA687</f>
        <v>7.07</v>
      </c>
      <c r="CZ687">
        <f t="shared" ref="CZ687:CZ695" si="202">AE687</f>
        <v>7.07</v>
      </c>
      <c r="DA687">
        <f t="shared" ref="DA687:DA695" si="203">AI687</f>
        <v>1</v>
      </c>
      <c r="DB687">
        <f t="shared" ref="DB687:DB695" si="204">ROUND(((ROUND(AT687*CZ687,2)*1)*1),6)</f>
        <v>0.8</v>
      </c>
      <c r="DC687">
        <f t="shared" ref="DC687:DC695" si="205">ROUND(((ROUND(AT687*AG687,2)*1)*1),6)</f>
        <v>0</v>
      </c>
      <c r="DD687" t="s">
        <v>3</v>
      </c>
      <c r="DE687" t="s">
        <v>3</v>
      </c>
      <c r="DF687">
        <f t="shared" si="199"/>
        <v>0.24</v>
      </c>
      <c r="DG687">
        <f t="shared" si="197"/>
        <v>0</v>
      </c>
      <c r="DH687">
        <f t="shared" si="198"/>
        <v>0</v>
      </c>
      <c r="DI687">
        <f t="shared" si="194"/>
        <v>0</v>
      </c>
      <c r="DJ687">
        <f t="shared" ref="DJ687:DJ695" si="206">DF687</f>
        <v>0.24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">
      <c r="A688">
        <f>ROW(Source!A1091)</f>
        <v>1091</v>
      </c>
      <c r="B688">
        <v>56661434</v>
      </c>
      <c r="C688">
        <v>56664381</v>
      </c>
      <c r="D688">
        <v>54738505</v>
      </c>
      <c r="E688">
        <v>1</v>
      </c>
      <c r="F688">
        <v>1</v>
      </c>
      <c r="G688">
        <v>1081</v>
      </c>
      <c r="H688">
        <v>3</v>
      </c>
      <c r="I688" t="s">
        <v>1445</v>
      </c>
      <c r="J688" t="s">
        <v>1446</v>
      </c>
      <c r="K688" t="s">
        <v>1447</v>
      </c>
      <c r="L688">
        <v>1346</v>
      </c>
      <c r="N688">
        <v>1009</v>
      </c>
      <c r="O688" t="s">
        <v>1171</v>
      </c>
      <c r="P688" t="s">
        <v>1171</v>
      </c>
      <c r="Q688">
        <v>1</v>
      </c>
      <c r="W688">
        <v>0</v>
      </c>
      <c r="X688">
        <v>732400950</v>
      </c>
      <c r="Y688">
        <f t="shared" si="200"/>
        <v>0.17</v>
      </c>
      <c r="AA688">
        <v>21</v>
      </c>
      <c r="AB688">
        <v>0</v>
      </c>
      <c r="AC688">
        <v>0</v>
      </c>
      <c r="AD688">
        <v>0</v>
      </c>
      <c r="AE688">
        <v>21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-2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0.17</v>
      </c>
      <c r="AU688" t="s">
        <v>31</v>
      </c>
      <c r="AV688">
        <v>0</v>
      </c>
      <c r="AW688">
        <v>2</v>
      </c>
      <c r="AX688">
        <v>56664406</v>
      </c>
      <c r="AY688">
        <v>1</v>
      </c>
      <c r="AZ688">
        <v>0</v>
      </c>
      <c r="BA688">
        <v>942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ROUND(Y688*Source!I1091,9)</f>
        <v>5.0999999999999997E-2</v>
      </c>
      <c r="CY688">
        <f t="shared" si="201"/>
        <v>21</v>
      </c>
      <c r="CZ688">
        <f t="shared" si="202"/>
        <v>21</v>
      </c>
      <c r="DA688">
        <f t="shared" si="203"/>
        <v>1</v>
      </c>
      <c r="DB688">
        <f t="shared" si="204"/>
        <v>3.57</v>
      </c>
      <c r="DC688">
        <f t="shared" si="205"/>
        <v>0</v>
      </c>
      <c r="DD688" t="s">
        <v>3</v>
      </c>
      <c r="DE688" t="s">
        <v>3</v>
      </c>
      <c r="DF688">
        <f t="shared" si="199"/>
        <v>1.07</v>
      </c>
      <c r="DG688">
        <f t="shared" si="197"/>
        <v>0</v>
      </c>
      <c r="DH688">
        <f t="shared" si="198"/>
        <v>0</v>
      </c>
      <c r="DI688">
        <f t="shared" si="194"/>
        <v>0</v>
      </c>
      <c r="DJ688">
        <f t="shared" si="206"/>
        <v>1.07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ROW(Source!A1091)</f>
        <v>1091</v>
      </c>
      <c r="B689">
        <v>56661434</v>
      </c>
      <c r="C689">
        <v>56664381</v>
      </c>
      <c r="D689">
        <v>54739078</v>
      </c>
      <c r="E689">
        <v>1</v>
      </c>
      <c r="F689">
        <v>1</v>
      </c>
      <c r="G689">
        <v>1081</v>
      </c>
      <c r="H689">
        <v>3</v>
      </c>
      <c r="I689" t="s">
        <v>1340</v>
      </c>
      <c r="J689" t="s">
        <v>1341</v>
      </c>
      <c r="K689" t="s">
        <v>1342</v>
      </c>
      <c r="L689">
        <v>1346</v>
      </c>
      <c r="N689">
        <v>1009</v>
      </c>
      <c r="O689" t="s">
        <v>1171</v>
      </c>
      <c r="P689" t="s">
        <v>1171</v>
      </c>
      <c r="Q689">
        <v>1</v>
      </c>
      <c r="W689">
        <v>0</v>
      </c>
      <c r="X689">
        <v>1021383118</v>
      </c>
      <c r="Y689">
        <f t="shared" si="200"/>
        <v>0.06</v>
      </c>
      <c r="AA689">
        <v>37.979999999999997</v>
      </c>
      <c r="AB689">
        <v>0</v>
      </c>
      <c r="AC689">
        <v>0</v>
      </c>
      <c r="AD689">
        <v>0</v>
      </c>
      <c r="AE689">
        <v>37.979999999999997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1</v>
      </c>
      <c r="AL689">
        <v>1</v>
      </c>
      <c r="AM689">
        <v>-2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0.06</v>
      </c>
      <c r="AU689" t="s">
        <v>31</v>
      </c>
      <c r="AV689">
        <v>0</v>
      </c>
      <c r="AW689">
        <v>2</v>
      </c>
      <c r="AX689">
        <v>56664407</v>
      </c>
      <c r="AY689">
        <v>1</v>
      </c>
      <c r="AZ689">
        <v>0</v>
      </c>
      <c r="BA689">
        <v>943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ROUND(Y689*Source!I1091,9)</f>
        <v>1.7999999999999999E-2</v>
      </c>
      <c r="CY689">
        <f t="shared" si="201"/>
        <v>37.979999999999997</v>
      </c>
      <c r="CZ689">
        <f t="shared" si="202"/>
        <v>37.979999999999997</v>
      </c>
      <c r="DA689">
        <f t="shared" si="203"/>
        <v>1</v>
      </c>
      <c r="DB689">
        <f t="shared" si="204"/>
        <v>2.2799999999999998</v>
      </c>
      <c r="DC689">
        <f t="shared" si="205"/>
        <v>0</v>
      </c>
      <c r="DD689" t="s">
        <v>3</v>
      </c>
      <c r="DE689" t="s">
        <v>3</v>
      </c>
      <c r="DF689">
        <f t="shared" si="199"/>
        <v>0.68</v>
      </c>
      <c r="DG689">
        <f t="shared" si="197"/>
        <v>0</v>
      </c>
      <c r="DH689">
        <f t="shared" si="198"/>
        <v>0</v>
      </c>
      <c r="DI689">
        <f t="shared" si="194"/>
        <v>0</v>
      </c>
      <c r="DJ689">
        <f t="shared" si="206"/>
        <v>0.68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ROW(Source!A1091)</f>
        <v>1091</v>
      </c>
      <c r="B690">
        <v>56661434</v>
      </c>
      <c r="C690">
        <v>56664381</v>
      </c>
      <c r="D690">
        <v>54737486</v>
      </c>
      <c r="E690">
        <v>1</v>
      </c>
      <c r="F690">
        <v>1</v>
      </c>
      <c r="G690">
        <v>1081</v>
      </c>
      <c r="H690">
        <v>3</v>
      </c>
      <c r="I690" t="s">
        <v>1448</v>
      </c>
      <c r="J690" t="s">
        <v>1449</v>
      </c>
      <c r="K690" t="s">
        <v>1450</v>
      </c>
      <c r="L690">
        <v>1348</v>
      </c>
      <c r="N690">
        <v>1009</v>
      </c>
      <c r="O690" t="s">
        <v>547</v>
      </c>
      <c r="P690" t="s">
        <v>547</v>
      </c>
      <c r="Q690">
        <v>1000</v>
      </c>
      <c r="W690">
        <v>0</v>
      </c>
      <c r="X690">
        <v>-1462767551</v>
      </c>
      <c r="Y690">
        <f t="shared" si="200"/>
        <v>1.0000000000000001E-5</v>
      </c>
      <c r="AA690">
        <v>3234.81</v>
      </c>
      <c r="AB690">
        <v>0</v>
      </c>
      <c r="AC690">
        <v>0</v>
      </c>
      <c r="AD690">
        <v>0</v>
      </c>
      <c r="AE690">
        <v>3234.81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1</v>
      </c>
      <c r="AL690">
        <v>1</v>
      </c>
      <c r="AM690">
        <v>-2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1.0000000000000001E-5</v>
      </c>
      <c r="AU690" t="s">
        <v>31</v>
      </c>
      <c r="AV690">
        <v>0</v>
      </c>
      <c r="AW690">
        <v>2</v>
      </c>
      <c r="AX690">
        <v>56664408</v>
      </c>
      <c r="AY690">
        <v>1</v>
      </c>
      <c r="AZ690">
        <v>0</v>
      </c>
      <c r="BA690">
        <v>944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ROUND(Y690*Source!I1091,9)</f>
        <v>3.0000000000000001E-6</v>
      </c>
      <c r="CY690">
        <f t="shared" si="201"/>
        <v>3234.81</v>
      </c>
      <c r="CZ690">
        <f t="shared" si="202"/>
        <v>3234.81</v>
      </c>
      <c r="DA690">
        <f t="shared" si="203"/>
        <v>1</v>
      </c>
      <c r="DB690">
        <f t="shared" si="204"/>
        <v>0.03</v>
      </c>
      <c r="DC690">
        <f t="shared" si="205"/>
        <v>0</v>
      </c>
      <c r="DD690" t="s">
        <v>3</v>
      </c>
      <c r="DE690" t="s">
        <v>3</v>
      </c>
      <c r="DF690">
        <f t="shared" si="199"/>
        <v>0.01</v>
      </c>
      <c r="DG690">
        <f t="shared" si="197"/>
        <v>0</v>
      </c>
      <c r="DH690">
        <f t="shared" si="198"/>
        <v>0</v>
      </c>
      <c r="DI690">
        <f t="shared" si="194"/>
        <v>0</v>
      </c>
      <c r="DJ690">
        <f t="shared" si="206"/>
        <v>0.01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ROW(Source!A1091)</f>
        <v>1091</v>
      </c>
      <c r="B691">
        <v>56661434</v>
      </c>
      <c r="C691">
        <v>56664381</v>
      </c>
      <c r="D691">
        <v>54737299</v>
      </c>
      <c r="E691">
        <v>1</v>
      </c>
      <c r="F691">
        <v>1</v>
      </c>
      <c r="G691">
        <v>1081</v>
      </c>
      <c r="H691">
        <v>3</v>
      </c>
      <c r="I691" t="s">
        <v>1451</v>
      </c>
      <c r="J691" t="s">
        <v>1452</v>
      </c>
      <c r="K691" t="s">
        <v>1453</v>
      </c>
      <c r="L691">
        <v>1339</v>
      </c>
      <c r="N691">
        <v>1007</v>
      </c>
      <c r="O691" t="s">
        <v>1102</v>
      </c>
      <c r="P691" t="s">
        <v>1102</v>
      </c>
      <c r="Q691">
        <v>1</v>
      </c>
      <c r="W691">
        <v>0</v>
      </c>
      <c r="X691">
        <v>-676034668</v>
      </c>
      <c r="Y691">
        <f t="shared" si="200"/>
        <v>0.11899999999999999</v>
      </c>
      <c r="AA691">
        <v>53.42</v>
      </c>
      <c r="AB691">
        <v>0</v>
      </c>
      <c r="AC691">
        <v>0</v>
      </c>
      <c r="AD691">
        <v>0</v>
      </c>
      <c r="AE691">
        <v>53.42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-2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0.11899999999999999</v>
      </c>
      <c r="AU691" t="s">
        <v>31</v>
      </c>
      <c r="AV691">
        <v>0</v>
      </c>
      <c r="AW691">
        <v>2</v>
      </c>
      <c r="AX691">
        <v>56664409</v>
      </c>
      <c r="AY691">
        <v>1</v>
      </c>
      <c r="AZ691">
        <v>0</v>
      </c>
      <c r="BA691">
        <v>945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ROUND(Y691*Source!I1091,9)</f>
        <v>3.5700000000000003E-2</v>
      </c>
      <c r="CY691">
        <f t="shared" si="201"/>
        <v>53.42</v>
      </c>
      <c r="CZ691">
        <f t="shared" si="202"/>
        <v>53.42</v>
      </c>
      <c r="DA691">
        <f t="shared" si="203"/>
        <v>1</v>
      </c>
      <c r="DB691">
        <f t="shared" si="204"/>
        <v>6.36</v>
      </c>
      <c r="DC691">
        <f t="shared" si="205"/>
        <v>0</v>
      </c>
      <c r="DD691" t="s">
        <v>3</v>
      </c>
      <c r="DE691" t="s">
        <v>3</v>
      </c>
      <c r="DF691">
        <f t="shared" si="199"/>
        <v>1.91</v>
      </c>
      <c r="DG691">
        <f t="shared" si="197"/>
        <v>0</v>
      </c>
      <c r="DH691">
        <f t="shared" si="198"/>
        <v>0</v>
      </c>
      <c r="DI691">
        <f t="shared" si="194"/>
        <v>0</v>
      </c>
      <c r="DJ691">
        <f t="shared" si="206"/>
        <v>1.91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">
      <c r="A692">
        <f>ROW(Source!A1091)</f>
        <v>1091</v>
      </c>
      <c r="B692">
        <v>56661434</v>
      </c>
      <c r="C692">
        <v>56664381</v>
      </c>
      <c r="D692">
        <v>54737565</v>
      </c>
      <c r="E692">
        <v>1</v>
      </c>
      <c r="F692">
        <v>1</v>
      </c>
      <c r="G692">
        <v>1081</v>
      </c>
      <c r="H692">
        <v>3</v>
      </c>
      <c r="I692" t="s">
        <v>1454</v>
      </c>
      <c r="J692" t="s">
        <v>1455</v>
      </c>
      <c r="K692" t="s">
        <v>1456</v>
      </c>
      <c r="L692">
        <v>1339</v>
      </c>
      <c r="N692">
        <v>1007</v>
      </c>
      <c r="O692" t="s">
        <v>1102</v>
      </c>
      <c r="P692" t="s">
        <v>1102</v>
      </c>
      <c r="Q692">
        <v>1</v>
      </c>
      <c r="W692">
        <v>0</v>
      </c>
      <c r="X692">
        <v>-1235260082</v>
      </c>
      <c r="Y692">
        <f t="shared" si="200"/>
        <v>0.28100000000000003</v>
      </c>
      <c r="AA692">
        <v>5.82</v>
      </c>
      <c r="AB692">
        <v>0</v>
      </c>
      <c r="AC692">
        <v>0</v>
      </c>
      <c r="AD692">
        <v>0</v>
      </c>
      <c r="AE692">
        <v>5.82</v>
      </c>
      <c r="AF692">
        <v>0</v>
      </c>
      <c r="AG692">
        <v>0</v>
      </c>
      <c r="AH692">
        <v>0</v>
      </c>
      <c r="AI692">
        <v>1</v>
      </c>
      <c r="AJ692">
        <v>1</v>
      </c>
      <c r="AK692">
        <v>1</v>
      </c>
      <c r="AL692">
        <v>1</v>
      </c>
      <c r="AM692">
        <v>-2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0.28100000000000003</v>
      </c>
      <c r="AU692" t="s">
        <v>31</v>
      </c>
      <c r="AV692">
        <v>0</v>
      </c>
      <c r="AW692">
        <v>2</v>
      </c>
      <c r="AX692">
        <v>56664395</v>
      </c>
      <c r="AY692">
        <v>1</v>
      </c>
      <c r="AZ692">
        <v>0</v>
      </c>
      <c r="BA692">
        <v>946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ROUND(Y692*Source!I1091,9)</f>
        <v>8.43E-2</v>
      </c>
      <c r="CY692">
        <f t="shared" si="201"/>
        <v>5.82</v>
      </c>
      <c r="CZ692">
        <f t="shared" si="202"/>
        <v>5.82</v>
      </c>
      <c r="DA692">
        <f t="shared" si="203"/>
        <v>1</v>
      </c>
      <c r="DB692">
        <f t="shared" si="204"/>
        <v>1.64</v>
      </c>
      <c r="DC692">
        <f t="shared" si="205"/>
        <v>0</v>
      </c>
      <c r="DD692" t="s">
        <v>3</v>
      </c>
      <c r="DE692" t="s">
        <v>3</v>
      </c>
      <c r="DF692">
        <f t="shared" si="199"/>
        <v>0.49</v>
      </c>
      <c r="DG692">
        <f t="shared" si="197"/>
        <v>0</v>
      </c>
      <c r="DH692">
        <f t="shared" si="198"/>
        <v>0</v>
      </c>
      <c r="DI692">
        <f t="shared" si="194"/>
        <v>0</v>
      </c>
      <c r="DJ692">
        <f t="shared" si="206"/>
        <v>0.49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ROW(Source!A1091)</f>
        <v>1091</v>
      </c>
      <c r="B693">
        <v>56661434</v>
      </c>
      <c r="C693">
        <v>56664381</v>
      </c>
      <c r="D693">
        <v>54737637</v>
      </c>
      <c r="E693">
        <v>1</v>
      </c>
      <c r="F693">
        <v>1</v>
      </c>
      <c r="G693">
        <v>1081</v>
      </c>
      <c r="H693">
        <v>3</v>
      </c>
      <c r="I693" t="s">
        <v>1346</v>
      </c>
      <c r="J693" t="s">
        <v>1347</v>
      </c>
      <c r="K693" t="s">
        <v>1348</v>
      </c>
      <c r="L693">
        <v>1348</v>
      </c>
      <c r="N693">
        <v>1009</v>
      </c>
      <c r="O693" t="s">
        <v>547</v>
      </c>
      <c r="P693" t="s">
        <v>547</v>
      </c>
      <c r="Q693">
        <v>1000</v>
      </c>
      <c r="W693">
        <v>0</v>
      </c>
      <c r="X693">
        <v>1270042986</v>
      </c>
      <c r="Y693">
        <f t="shared" si="200"/>
        <v>4.4000000000000002E-4</v>
      </c>
      <c r="AA693">
        <v>16214.84</v>
      </c>
      <c r="AB693">
        <v>0</v>
      </c>
      <c r="AC693">
        <v>0</v>
      </c>
      <c r="AD693">
        <v>0</v>
      </c>
      <c r="AE693">
        <v>16214.84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-2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4.4000000000000002E-4</v>
      </c>
      <c r="AU693" t="s">
        <v>31</v>
      </c>
      <c r="AV693">
        <v>0</v>
      </c>
      <c r="AW693">
        <v>2</v>
      </c>
      <c r="AX693">
        <v>56664396</v>
      </c>
      <c r="AY693">
        <v>1</v>
      </c>
      <c r="AZ693">
        <v>0</v>
      </c>
      <c r="BA693">
        <v>947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ROUND(Y693*Source!I1091,9)</f>
        <v>1.3200000000000001E-4</v>
      </c>
      <c r="CY693">
        <f t="shared" si="201"/>
        <v>16214.84</v>
      </c>
      <c r="CZ693">
        <f t="shared" si="202"/>
        <v>16214.84</v>
      </c>
      <c r="DA693">
        <f t="shared" si="203"/>
        <v>1</v>
      </c>
      <c r="DB693">
        <f t="shared" si="204"/>
        <v>7.13</v>
      </c>
      <c r="DC693">
        <f t="shared" si="205"/>
        <v>0</v>
      </c>
      <c r="DD693" t="s">
        <v>3</v>
      </c>
      <c r="DE693" t="s">
        <v>3</v>
      </c>
      <c r="DF693">
        <f t="shared" si="199"/>
        <v>2.14</v>
      </c>
      <c r="DG693">
        <f t="shared" si="197"/>
        <v>0</v>
      </c>
      <c r="DH693">
        <f t="shared" si="198"/>
        <v>0</v>
      </c>
      <c r="DI693">
        <f t="shared" si="194"/>
        <v>0</v>
      </c>
      <c r="DJ693">
        <f t="shared" si="206"/>
        <v>2.14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">
      <c r="A694">
        <f>ROW(Source!A1091)</f>
        <v>1091</v>
      </c>
      <c r="B694">
        <v>56661434</v>
      </c>
      <c r="C694">
        <v>56664381</v>
      </c>
      <c r="D694">
        <v>54737805</v>
      </c>
      <c r="E694">
        <v>1</v>
      </c>
      <c r="F694">
        <v>1</v>
      </c>
      <c r="G694">
        <v>1081</v>
      </c>
      <c r="H694">
        <v>3</v>
      </c>
      <c r="I694" t="s">
        <v>1352</v>
      </c>
      <c r="J694" t="s">
        <v>1353</v>
      </c>
      <c r="K694" t="s">
        <v>1354</v>
      </c>
      <c r="L694">
        <v>1346</v>
      </c>
      <c r="N694">
        <v>1009</v>
      </c>
      <c r="O694" t="s">
        <v>1171</v>
      </c>
      <c r="P694" t="s">
        <v>1171</v>
      </c>
      <c r="Q694">
        <v>1</v>
      </c>
      <c r="W694">
        <v>0</v>
      </c>
      <c r="X694">
        <v>488689173</v>
      </c>
      <c r="Y694">
        <f t="shared" si="200"/>
        <v>0.53</v>
      </c>
      <c r="AA694">
        <v>20.190000000000001</v>
      </c>
      <c r="AB694">
        <v>0</v>
      </c>
      <c r="AC694">
        <v>0</v>
      </c>
      <c r="AD694">
        <v>0</v>
      </c>
      <c r="AE694">
        <v>20.190000000000001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-2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0.53</v>
      </c>
      <c r="AU694" t="s">
        <v>31</v>
      </c>
      <c r="AV694">
        <v>0</v>
      </c>
      <c r="AW694">
        <v>2</v>
      </c>
      <c r="AX694">
        <v>56664397</v>
      </c>
      <c r="AY694">
        <v>1</v>
      </c>
      <c r="AZ694">
        <v>0</v>
      </c>
      <c r="BA694">
        <v>948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ROUND(Y694*Source!I1091,9)</f>
        <v>0.159</v>
      </c>
      <c r="CY694">
        <f t="shared" si="201"/>
        <v>20.190000000000001</v>
      </c>
      <c r="CZ694">
        <f t="shared" si="202"/>
        <v>20.190000000000001</v>
      </c>
      <c r="DA694">
        <f t="shared" si="203"/>
        <v>1</v>
      </c>
      <c r="DB694">
        <f t="shared" si="204"/>
        <v>10.7</v>
      </c>
      <c r="DC694">
        <f t="shared" si="205"/>
        <v>0</v>
      </c>
      <c r="DD694" t="s">
        <v>3</v>
      </c>
      <c r="DE694" t="s">
        <v>3</v>
      </c>
      <c r="DF694">
        <f t="shared" si="199"/>
        <v>3.21</v>
      </c>
      <c r="DG694">
        <f t="shared" si="197"/>
        <v>0</v>
      </c>
      <c r="DH694">
        <f t="shared" si="198"/>
        <v>0</v>
      </c>
      <c r="DI694">
        <f t="shared" si="194"/>
        <v>0</v>
      </c>
      <c r="DJ694">
        <f t="shared" si="206"/>
        <v>3.21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ROW(Source!A1091)</f>
        <v>1091</v>
      </c>
      <c r="B695">
        <v>56661434</v>
      </c>
      <c r="C695">
        <v>56664381</v>
      </c>
      <c r="D695">
        <v>54749852</v>
      </c>
      <c r="E695">
        <v>1</v>
      </c>
      <c r="F695">
        <v>1</v>
      </c>
      <c r="G695">
        <v>1081</v>
      </c>
      <c r="H695">
        <v>3</v>
      </c>
      <c r="I695" t="s">
        <v>947</v>
      </c>
      <c r="J695" t="s">
        <v>949</v>
      </c>
      <c r="K695" t="s">
        <v>948</v>
      </c>
      <c r="L695">
        <v>1301</v>
      </c>
      <c r="N695">
        <v>1003</v>
      </c>
      <c r="O695" t="s">
        <v>672</v>
      </c>
      <c r="P695" t="s">
        <v>672</v>
      </c>
      <c r="Q695">
        <v>1</v>
      </c>
      <c r="W695">
        <v>0</v>
      </c>
      <c r="X695">
        <v>-1416319633</v>
      </c>
      <c r="Y695">
        <f t="shared" si="200"/>
        <v>100</v>
      </c>
      <c r="AA695">
        <v>31.31</v>
      </c>
      <c r="AB695">
        <v>0</v>
      </c>
      <c r="AC695">
        <v>0</v>
      </c>
      <c r="AD695">
        <v>0</v>
      </c>
      <c r="AE695">
        <v>31.31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 t="s">
        <v>3</v>
      </c>
      <c r="AT695">
        <v>100</v>
      </c>
      <c r="AU695" t="s">
        <v>31</v>
      </c>
      <c r="AV695">
        <v>0</v>
      </c>
      <c r="AW695">
        <v>1</v>
      </c>
      <c r="AX695">
        <v>-1</v>
      </c>
      <c r="AY695">
        <v>0</v>
      </c>
      <c r="AZ695">
        <v>0</v>
      </c>
      <c r="BA695" t="s">
        <v>3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ROUND(Y695*Source!I1091,9)</f>
        <v>30</v>
      </c>
      <c r="CY695">
        <f t="shared" si="201"/>
        <v>31.31</v>
      </c>
      <c r="CZ695">
        <f t="shared" si="202"/>
        <v>31.31</v>
      </c>
      <c r="DA695">
        <f t="shared" si="203"/>
        <v>1</v>
      </c>
      <c r="DB695">
        <f t="shared" si="204"/>
        <v>3131</v>
      </c>
      <c r="DC695">
        <f t="shared" si="205"/>
        <v>0</v>
      </c>
      <c r="DD695" t="s">
        <v>3</v>
      </c>
      <c r="DE695" t="s">
        <v>3</v>
      </c>
      <c r="DF695">
        <f t="shared" si="199"/>
        <v>939.3</v>
      </c>
      <c r="DG695">
        <f t="shared" si="197"/>
        <v>0</v>
      </c>
      <c r="DH695">
        <f t="shared" si="198"/>
        <v>0</v>
      </c>
      <c r="DI695">
        <f t="shared" si="194"/>
        <v>0</v>
      </c>
      <c r="DJ695">
        <f t="shared" si="206"/>
        <v>939.3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ROW(Source!A1092)</f>
        <v>1092</v>
      </c>
      <c r="B696">
        <v>56661436</v>
      </c>
      <c r="C696">
        <v>56664381</v>
      </c>
      <c r="D696">
        <v>54702434</v>
      </c>
      <c r="E696">
        <v>1081</v>
      </c>
      <c r="F696">
        <v>1</v>
      </c>
      <c r="G696">
        <v>1081</v>
      </c>
      <c r="H696">
        <v>1</v>
      </c>
      <c r="I696" t="s">
        <v>1317</v>
      </c>
      <c r="J696" t="s">
        <v>3</v>
      </c>
      <c r="K696" t="s">
        <v>1318</v>
      </c>
      <c r="L696">
        <v>1191</v>
      </c>
      <c r="N696">
        <v>1013</v>
      </c>
      <c r="O696" t="s">
        <v>1319</v>
      </c>
      <c r="P696" t="s">
        <v>1319</v>
      </c>
      <c r="Q696">
        <v>1</v>
      </c>
      <c r="W696">
        <v>0</v>
      </c>
      <c r="X696">
        <v>476480486</v>
      </c>
      <c r="Y696">
        <f>((AT696*1.2)*1.15)</f>
        <v>40.985999999999997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5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29.7</v>
      </c>
      <c r="AU696" t="s">
        <v>936</v>
      </c>
      <c r="AV696">
        <v>1</v>
      </c>
      <c r="AW696">
        <v>2</v>
      </c>
      <c r="AX696">
        <v>56664401</v>
      </c>
      <c r="AY696">
        <v>1</v>
      </c>
      <c r="AZ696">
        <v>0</v>
      </c>
      <c r="BA696">
        <v>952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U696">
        <f>ROUND(AT696*Source!I1092*AH696*AL696,2)</f>
        <v>0</v>
      </c>
      <c r="CV696">
        <f>ROUND(Y696*Source!I1092,9)</f>
        <v>12.2958</v>
      </c>
      <c r="CW696">
        <v>0</v>
      </c>
      <c r="CX696">
        <f>ROUND(Y696*Source!I1092,9)</f>
        <v>12.2958</v>
      </c>
      <c r="CY696">
        <f>AD696</f>
        <v>0</v>
      </c>
      <c r="CZ696">
        <f>AH696</f>
        <v>0</v>
      </c>
      <c r="DA696">
        <f>AL696</f>
        <v>1</v>
      </c>
      <c r="DB696">
        <f>ROUND(((ROUND(AT696*CZ696,2)*1.2)*1.15),6)</f>
        <v>0</v>
      </c>
      <c r="DC696">
        <f>ROUND(((ROUND(AT696*AG696,2)*1.2)*1.15),6)</f>
        <v>0</v>
      </c>
      <c r="DD696" t="s">
        <v>3</v>
      </c>
      <c r="DE696" t="s">
        <v>3</v>
      </c>
      <c r="DF696">
        <f t="shared" si="199"/>
        <v>0</v>
      </c>
      <c r="DG696">
        <f t="shared" si="197"/>
        <v>0</v>
      </c>
      <c r="DH696">
        <f t="shared" si="198"/>
        <v>0</v>
      </c>
      <c r="DI696">
        <f t="shared" si="194"/>
        <v>0</v>
      </c>
      <c r="DJ696">
        <f>DI696</f>
        <v>0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">
      <c r="A697">
        <f>ROW(Source!A1092)</f>
        <v>1092</v>
      </c>
      <c r="B697">
        <v>56661436</v>
      </c>
      <c r="C697">
        <v>56664381</v>
      </c>
      <c r="D697">
        <v>54768042</v>
      </c>
      <c r="E697">
        <v>1</v>
      </c>
      <c r="F697">
        <v>1</v>
      </c>
      <c r="G697">
        <v>1081</v>
      </c>
      <c r="H697">
        <v>2</v>
      </c>
      <c r="I697" t="s">
        <v>1439</v>
      </c>
      <c r="J697" t="s">
        <v>1440</v>
      </c>
      <c r="K697" t="s">
        <v>1441</v>
      </c>
      <c r="L697">
        <v>1368</v>
      </c>
      <c r="N697">
        <v>1011</v>
      </c>
      <c r="O697" t="s">
        <v>1323</v>
      </c>
      <c r="P697" t="s">
        <v>1323</v>
      </c>
      <c r="Q697">
        <v>1</v>
      </c>
      <c r="W697">
        <v>0</v>
      </c>
      <c r="X697">
        <v>-49672420</v>
      </c>
      <c r="Y697">
        <f>((AT697*1.2)*1.25)</f>
        <v>1.7249999999999999</v>
      </c>
      <c r="AA697">
        <v>0</v>
      </c>
      <c r="AB697">
        <v>2.78</v>
      </c>
      <c r="AC697">
        <v>0</v>
      </c>
      <c r="AD697">
        <v>0</v>
      </c>
      <c r="AE697">
        <v>0</v>
      </c>
      <c r="AF697">
        <v>0.28000000000000003</v>
      </c>
      <c r="AG697">
        <v>0</v>
      </c>
      <c r="AH697">
        <v>0</v>
      </c>
      <c r="AI697">
        <v>1</v>
      </c>
      <c r="AJ697">
        <v>9.2899999999999991</v>
      </c>
      <c r="AK697">
        <v>1</v>
      </c>
      <c r="AL697">
        <v>1</v>
      </c>
      <c r="AM697">
        <v>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1.1499999999999999</v>
      </c>
      <c r="AU697" t="s">
        <v>935</v>
      </c>
      <c r="AV697">
        <v>0</v>
      </c>
      <c r="AW697">
        <v>2</v>
      </c>
      <c r="AX697">
        <v>56664402</v>
      </c>
      <c r="AY697">
        <v>1</v>
      </c>
      <c r="AZ697">
        <v>0</v>
      </c>
      <c r="BA697">
        <v>953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f>ROUND(Y697*Source!I1092*DO697,9)</f>
        <v>0</v>
      </c>
      <c r="CX697">
        <f>ROUND(Y697*Source!I1092,9)</f>
        <v>0.51749999999999996</v>
      </c>
      <c r="CY697">
        <f>AB697</f>
        <v>2.78</v>
      </c>
      <c r="CZ697">
        <f>AF697</f>
        <v>0.28000000000000003</v>
      </c>
      <c r="DA697">
        <f>AJ697</f>
        <v>9.2899999999999991</v>
      </c>
      <c r="DB697">
        <f>ROUND(((ROUND(AT697*CZ697,2)*1.2)*1.25),6)</f>
        <v>0.48</v>
      </c>
      <c r="DC697">
        <f>ROUND(((ROUND(AT697*AG697,2)*1.2)*1.25),6)</f>
        <v>0</v>
      </c>
      <c r="DD697" t="s">
        <v>3</v>
      </c>
      <c r="DE697" t="s">
        <v>3</v>
      </c>
      <c r="DF697">
        <f t="shared" si="199"/>
        <v>0</v>
      </c>
      <c r="DG697">
        <f>ROUND(ROUND(AF697*AJ697,2)*CX697,2)</f>
        <v>1.35</v>
      </c>
      <c r="DH697">
        <f t="shared" si="198"/>
        <v>0</v>
      </c>
      <c r="DI697">
        <f t="shared" si="194"/>
        <v>0</v>
      </c>
      <c r="DJ697">
        <f>DG697</f>
        <v>1.35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ROW(Source!A1092)</f>
        <v>1092</v>
      </c>
      <c r="B698">
        <v>56661436</v>
      </c>
      <c r="C698">
        <v>56664381</v>
      </c>
      <c r="D698">
        <v>54768339</v>
      </c>
      <c r="E698">
        <v>1</v>
      </c>
      <c r="F698">
        <v>1</v>
      </c>
      <c r="G698">
        <v>1081</v>
      </c>
      <c r="H698">
        <v>2</v>
      </c>
      <c r="I698" t="s">
        <v>1324</v>
      </c>
      <c r="J698" t="s">
        <v>1325</v>
      </c>
      <c r="K698" t="s">
        <v>1326</v>
      </c>
      <c r="L698">
        <v>1368</v>
      </c>
      <c r="N698">
        <v>1011</v>
      </c>
      <c r="O698" t="s">
        <v>1323</v>
      </c>
      <c r="P698" t="s">
        <v>1323</v>
      </c>
      <c r="Q698">
        <v>1</v>
      </c>
      <c r="W698">
        <v>0</v>
      </c>
      <c r="X698">
        <v>874612079</v>
      </c>
      <c r="Y698">
        <f>((AT698*1.2)*1.25)</f>
        <v>0.52500000000000002</v>
      </c>
      <c r="AA698">
        <v>0</v>
      </c>
      <c r="AB698">
        <v>1513.56</v>
      </c>
      <c r="AC698">
        <v>758.78</v>
      </c>
      <c r="AD698">
        <v>0</v>
      </c>
      <c r="AE698">
        <v>0</v>
      </c>
      <c r="AF698">
        <v>83.1</v>
      </c>
      <c r="AG698">
        <v>12.62</v>
      </c>
      <c r="AH698">
        <v>0</v>
      </c>
      <c r="AI698">
        <v>1</v>
      </c>
      <c r="AJ698">
        <v>17.07</v>
      </c>
      <c r="AK698">
        <v>56.35</v>
      </c>
      <c r="AL698">
        <v>1</v>
      </c>
      <c r="AM698">
        <v>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0.35</v>
      </c>
      <c r="AU698" t="s">
        <v>935</v>
      </c>
      <c r="AV698">
        <v>0</v>
      </c>
      <c r="AW698">
        <v>2</v>
      </c>
      <c r="AX698">
        <v>56664403</v>
      </c>
      <c r="AY698">
        <v>1</v>
      </c>
      <c r="AZ698">
        <v>0</v>
      </c>
      <c r="BA698">
        <v>954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ROUND(Y698*Source!I1092*DO698,9)</f>
        <v>1.9876499999999999</v>
      </c>
      <c r="CX698">
        <f>ROUND(Y698*Source!I1092,9)</f>
        <v>0.1575</v>
      </c>
      <c r="CY698">
        <f>AB698</f>
        <v>1513.56</v>
      </c>
      <c r="CZ698">
        <f>AF698</f>
        <v>83.1</v>
      </c>
      <c r="DA698">
        <f>AJ698</f>
        <v>17.07</v>
      </c>
      <c r="DB698">
        <f>ROUND(((ROUND(AT698*CZ698,2)*1.2)*1.25),6)</f>
        <v>43.634999999999998</v>
      </c>
      <c r="DC698">
        <f>ROUND(((ROUND(AT698*AG698,2)*1.2)*1.25),6)</f>
        <v>6.63</v>
      </c>
      <c r="DD698" t="s">
        <v>3</v>
      </c>
      <c r="DE698" t="s">
        <v>3</v>
      </c>
      <c r="DF698">
        <f t="shared" si="199"/>
        <v>0</v>
      </c>
      <c r="DG698">
        <f>ROUND(ROUND(AF698*AJ698,2)*CX698,2)</f>
        <v>223.42</v>
      </c>
      <c r="DH698">
        <f>ROUND(ROUND(AG698*AK698,2)*CX698,2)</f>
        <v>112</v>
      </c>
      <c r="DI698">
        <f t="shared" si="194"/>
        <v>0</v>
      </c>
      <c r="DJ698">
        <f>DG698</f>
        <v>223.42</v>
      </c>
      <c r="DK698">
        <v>0</v>
      </c>
      <c r="DL698" t="s">
        <v>1327</v>
      </c>
      <c r="DM698">
        <v>0</v>
      </c>
      <c r="DN698" t="s">
        <v>1319</v>
      </c>
      <c r="DO698">
        <v>12.62</v>
      </c>
    </row>
    <row r="699" spans="1:119" x14ac:dyDescent="0.2">
      <c r="A699">
        <f>ROW(Source!A1092)</f>
        <v>1092</v>
      </c>
      <c r="B699">
        <v>56661436</v>
      </c>
      <c r="C699">
        <v>56664381</v>
      </c>
      <c r="D699">
        <v>54767573</v>
      </c>
      <c r="E699">
        <v>1</v>
      </c>
      <c r="F699">
        <v>1</v>
      </c>
      <c r="G699">
        <v>1081</v>
      </c>
      <c r="H699">
        <v>2</v>
      </c>
      <c r="I699" t="s">
        <v>1328</v>
      </c>
      <c r="J699" t="s">
        <v>1329</v>
      </c>
      <c r="K699" t="s">
        <v>1330</v>
      </c>
      <c r="L699">
        <v>1368</v>
      </c>
      <c r="N699">
        <v>1011</v>
      </c>
      <c r="O699" t="s">
        <v>1323</v>
      </c>
      <c r="P699" t="s">
        <v>1323</v>
      </c>
      <c r="Q699">
        <v>1</v>
      </c>
      <c r="W699">
        <v>0</v>
      </c>
      <c r="X699">
        <v>-44940208</v>
      </c>
      <c r="Y699">
        <f>((AT699*1.2)*1.25)</f>
        <v>0.10500000000000001</v>
      </c>
      <c r="AA699">
        <v>0</v>
      </c>
      <c r="AB699">
        <v>2758.65</v>
      </c>
      <c r="AC699">
        <v>1017.92</v>
      </c>
      <c r="AD699">
        <v>0</v>
      </c>
      <c r="AE699">
        <v>0</v>
      </c>
      <c r="AF699">
        <v>179.17</v>
      </c>
      <c r="AG699">
        <v>16.93</v>
      </c>
      <c r="AH699">
        <v>0</v>
      </c>
      <c r="AI699">
        <v>1</v>
      </c>
      <c r="AJ699">
        <v>14.43</v>
      </c>
      <c r="AK699">
        <v>56.35</v>
      </c>
      <c r="AL699">
        <v>1</v>
      </c>
      <c r="AM699">
        <v>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7.0000000000000007E-2</v>
      </c>
      <c r="AU699" t="s">
        <v>935</v>
      </c>
      <c r="AV699">
        <v>0</v>
      </c>
      <c r="AW699">
        <v>2</v>
      </c>
      <c r="AX699">
        <v>56664404</v>
      </c>
      <c r="AY699">
        <v>1</v>
      </c>
      <c r="AZ699">
        <v>0</v>
      </c>
      <c r="BA699">
        <v>955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f>ROUND(Y699*Source!I1092*DO699,9)</f>
        <v>0.53329499999999996</v>
      </c>
      <c r="CX699">
        <f>ROUND(Y699*Source!I1092,9)</f>
        <v>3.15E-2</v>
      </c>
      <c r="CY699">
        <f>AB699</f>
        <v>2758.65</v>
      </c>
      <c r="CZ699">
        <f>AF699</f>
        <v>179.17</v>
      </c>
      <c r="DA699">
        <f>AJ699</f>
        <v>14.43</v>
      </c>
      <c r="DB699">
        <f>ROUND(((ROUND(AT699*CZ699,2)*1.2)*1.25),6)</f>
        <v>18.809999999999999</v>
      </c>
      <c r="DC699">
        <f>ROUND(((ROUND(AT699*AG699,2)*1.2)*1.25),6)</f>
        <v>1.7849999999999999</v>
      </c>
      <c r="DD699" t="s">
        <v>3</v>
      </c>
      <c r="DE699" t="s">
        <v>3</v>
      </c>
      <c r="DF699">
        <f t="shared" si="199"/>
        <v>0</v>
      </c>
      <c r="DG699">
        <f>ROUND(ROUND(AF699*AJ699,2)*CX699,2)</f>
        <v>81.44</v>
      </c>
      <c r="DH699">
        <f>ROUND(ROUND(AG699*AK699,2)*CX699,2)</f>
        <v>30.05</v>
      </c>
      <c r="DI699">
        <f t="shared" si="194"/>
        <v>0</v>
      </c>
      <c r="DJ699">
        <f>DG699</f>
        <v>81.44</v>
      </c>
      <c r="DK699">
        <v>0</v>
      </c>
      <c r="DL699" t="s">
        <v>1327</v>
      </c>
      <c r="DM699">
        <v>0</v>
      </c>
      <c r="DN699" t="s">
        <v>1319</v>
      </c>
      <c r="DO699">
        <v>16.93</v>
      </c>
    </row>
    <row r="700" spans="1:119" x14ac:dyDescent="0.2">
      <c r="A700">
        <f>ROW(Source!A1092)</f>
        <v>1092</v>
      </c>
      <c r="B700">
        <v>56661436</v>
      </c>
      <c r="C700">
        <v>56664381</v>
      </c>
      <c r="D700">
        <v>54737367</v>
      </c>
      <c r="E700">
        <v>1</v>
      </c>
      <c r="F700">
        <v>1</v>
      </c>
      <c r="G700">
        <v>1081</v>
      </c>
      <c r="H700">
        <v>3</v>
      </c>
      <c r="I700" t="s">
        <v>1442</v>
      </c>
      <c r="J700" t="s">
        <v>1443</v>
      </c>
      <c r="K700" t="s">
        <v>1444</v>
      </c>
      <c r="L700">
        <v>1339</v>
      </c>
      <c r="N700">
        <v>1007</v>
      </c>
      <c r="O700" t="s">
        <v>1102</v>
      </c>
      <c r="P700" t="s">
        <v>1102</v>
      </c>
      <c r="Q700">
        <v>1</v>
      </c>
      <c r="W700">
        <v>0</v>
      </c>
      <c r="X700">
        <v>-1622585150</v>
      </c>
      <c r="Y700">
        <f t="shared" ref="Y700:Y708" si="207">((AT700*1)*1)</f>
        <v>0.113</v>
      </c>
      <c r="AA700">
        <v>54.79</v>
      </c>
      <c r="AB700">
        <v>0</v>
      </c>
      <c r="AC700">
        <v>0</v>
      </c>
      <c r="AD700">
        <v>0</v>
      </c>
      <c r="AE700">
        <v>7.07</v>
      </c>
      <c r="AF700">
        <v>0</v>
      </c>
      <c r="AG700">
        <v>0</v>
      </c>
      <c r="AH700">
        <v>0</v>
      </c>
      <c r="AI700">
        <v>7.75</v>
      </c>
      <c r="AJ700">
        <v>1</v>
      </c>
      <c r="AK700">
        <v>1</v>
      </c>
      <c r="AL700">
        <v>1</v>
      </c>
      <c r="AM700">
        <v>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0.113</v>
      </c>
      <c r="AU700" t="s">
        <v>31</v>
      </c>
      <c r="AV700">
        <v>0</v>
      </c>
      <c r="AW700">
        <v>2</v>
      </c>
      <c r="AX700">
        <v>56664405</v>
      </c>
      <c r="AY700">
        <v>1</v>
      </c>
      <c r="AZ700">
        <v>0</v>
      </c>
      <c r="BA700">
        <v>956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ROUND(Y700*Source!I1092,9)</f>
        <v>3.39E-2</v>
      </c>
      <c r="CY700">
        <f t="shared" ref="CY700:CY708" si="208">AA700</f>
        <v>54.79</v>
      </c>
      <c r="CZ700">
        <f t="shared" ref="CZ700:CZ708" si="209">AE700</f>
        <v>7.07</v>
      </c>
      <c r="DA700">
        <f t="shared" ref="DA700:DA708" si="210">AI700</f>
        <v>7.75</v>
      </c>
      <c r="DB700">
        <f t="shared" ref="DB700:DB708" si="211">ROUND(((ROUND(AT700*CZ700,2)*1)*1),6)</f>
        <v>0.8</v>
      </c>
      <c r="DC700">
        <f t="shared" ref="DC700:DC708" si="212">ROUND(((ROUND(AT700*AG700,2)*1)*1),6)</f>
        <v>0</v>
      </c>
      <c r="DD700" t="s">
        <v>3</v>
      </c>
      <c r="DE700" t="s">
        <v>3</v>
      </c>
      <c r="DF700">
        <f t="shared" ref="DF700:DF708" si="213">ROUND(ROUND(AE700*AI700,2)*CX700,2)</f>
        <v>1.86</v>
      </c>
      <c r="DG700">
        <f t="shared" ref="DG700:DG722" si="214">ROUND(ROUND(AF700,2)*CX700,2)</f>
        <v>0</v>
      </c>
      <c r="DH700">
        <f t="shared" ref="DH700:DH723" si="215">ROUND(ROUND(AG700,2)*CX700,2)</f>
        <v>0</v>
      </c>
      <c r="DI700">
        <f t="shared" si="194"/>
        <v>0</v>
      </c>
      <c r="DJ700">
        <f t="shared" ref="DJ700:DJ708" si="216">DF700</f>
        <v>1.86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">
      <c r="A701">
        <f>ROW(Source!A1092)</f>
        <v>1092</v>
      </c>
      <c r="B701">
        <v>56661436</v>
      </c>
      <c r="C701">
        <v>56664381</v>
      </c>
      <c r="D701">
        <v>54738505</v>
      </c>
      <c r="E701">
        <v>1</v>
      </c>
      <c r="F701">
        <v>1</v>
      </c>
      <c r="G701">
        <v>1081</v>
      </c>
      <c r="H701">
        <v>3</v>
      </c>
      <c r="I701" t="s">
        <v>1445</v>
      </c>
      <c r="J701" t="s">
        <v>1446</v>
      </c>
      <c r="K701" t="s">
        <v>1447</v>
      </c>
      <c r="L701">
        <v>1346</v>
      </c>
      <c r="N701">
        <v>1009</v>
      </c>
      <c r="O701" t="s">
        <v>1171</v>
      </c>
      <c r="P701" t="s">
        <v>1171</v>
      </c>
      <c r="Q701">
        <v>1</v>
      </c>
      <c r="W701">
        <v>0</v>
      </c>
      <c r="X701">
        <v>732400950</v>
      </c>
      <c r="Y701">
        <f t="shared" si="207"/>
        <v>0.17</v>
      </c>
      <c r="AA701">
        <v>91.56</v>
      </c>
      <c r="AB701">
        <v>0</v>
      </c>
      <c r="AC701">
        <v>0</v>
      </c>
      <c r="AD701">
        <v>0</v>
      </c>
      <c r="AE701">
        <v>21</v>
      </c>
      <c r="AF701">
        <v>0</v>
      </c>
      <c r="AG701">
        <v>0</v>
      </c>
      <c r="AH701">
        <v>0</v>
      </c>
      <c r="AI701">
        <v>4.3600000000000003</v>
      </c>
      <c r="AJ701">
        <v>1</v>
      </c>
      <c r="AK701">
        <v>1</v>
      </c>
      <c r="AL701">
        <v>1</v>
      </c>
      <c r="AM701">
        <v>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0.17</v>
      </c>
      <c r="AU701" t="s">
        <v>31</v>
      </c>
      <c r="AV701">
        <v>0</v>
      </c>
      <c r="AW701">
        <v>2</v>
      </c>
      <c r="AX701">
        <v>56664406</v>
      </c>
      <c r="AY701">
        <v>1</v>
      </c>
      <c r="AZ701">
        <v>0</v>
      </c>
      <c r="BA701">
        <v>957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ROUND(Y701*Source!I1092,9)</f>
        <v>5.0999999999999997E-2</v>
      </c>
      <c r="CY701">
        <f t="shared" si="208"/>
        <v>91.56</v>
      </c>
      <c r="CZ701">
        <f t="shared" si="209"/>
        <v>21</v>
      </c>
      <c r="DA701">
        <f t="shared" si="210"/>
        <v>4.3600000000000003</v>
      </c>
      <c r="DB701">
        <f t="shared" si="211"/>
        <v>3.57</v>
      </c>
      <c r="DC701">
        <f t="shared" si="212"/>
        <v>0</v>
      </c>
      <c r="DD701" t="s">
        <v>3</v>
      </c>
      <c r="DE701" t="s">
        <v>3</v>
      </c>
      <c r="DF701">
        <f t="shared" si="213"/>
        <v>4.67</v>
      </c>
      <c r="DG701">
        <f t="shared" si="214"/>
        <v>0</v>
      </c>
      <c r="DH701">
        <f t="shared" si="215"/>
        <v>0</v>
      </c>
      <c r="DI701">
        <f t="shared" si="194"/>
        <v>0</v>
      </c>
      <c r="DJ701">
        <f t="shared" si="216"/>
        <v>4.67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">
      <c r="A702">
        <f>ROW(Source!A1092)</f>
        <v>1092</v>
      </c>
      <c r="B702">
        <v>56661436</v>
      </c>
      <c r="C702">
        <v>56664381</v>
      </c>
      <c r="D702">
        <v>54739078</v>
      </c>
      <c r="E702">
        <v>1</v>
      </c>
      <c r="F702">
        <v>1</v>
      </c>
      <c r="G702">
        <v>1081</v>
      </c>
      <c r="H702">
        <v>3</v>
      </c>
      <c r="I702" t="s">
        <v>1340</v>
      </c>
      <c r="J702" t="s">
        <v>1341</v>
      </c>
      <c r="K702" t="s">
        <v>1342</v>
      </c>
      <c r="L702">
        <v>1346</v>
      </c>
      <c r="N702">
        <v>1009</v>
      </c>
      <c r="O702" t="s">
        <v>1171</v>
      </c>
      <c r="P702" t="s">
        <v>1171</v>
      </c>
      <c r="Q702">
        <v>1</v>
      </c>
      <c r="W702">
        <v>0</v>
      </c>
      <c r="X702">
        <v>1021383118</v>
      </c>
      <c r="Y702">
        <f t="shared" si="207"/>
        <v>0.06</v>
      </c>
      <c r="AA702">
        <v>315.23</v>
      </c>
      <c r="AB702">
        <v>0</v>
      </c>
      <c r="AC702">
        <v>0</v>
      </c>
      <c r="AD702">
        <v>0</v>
      </c>
      <c r="AE702">
        <v>37.979999999999997</v>
      </c>
      <c r="AF702">
        <v>0</v>
      </c>
      <c r="AG702">
        <v>0</v>
      </c>
      <c r="AH702">
        <v>0</v>
      </c>
      <c r="AI702">
        <v>8.3000000000000007</v>
      </c>
      <c r="AJ702">
        <v>1</v>
      </c>
      <c r="AK702">
        <v>1</v>
      </c>
      <c r="AL702">
        <v>1</v>
      </c>
      <c r="AM702">
        <v>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0.06</v>
      </c>
      <c r="AU702" t="s">
        <v>31</v>
      </c>
      <c r="AV702">
        <v>0</v>
      </c>
      <c r="AW702">
        <v>2</v>
      </c>
      <c r="AX702">
        <v>56664407</v>
      </c>
      <c r="AY702">
        <v>1</v>
      </c>
      <c r="AZ702">
        <v>0</v>
      </c>
      <c r="BA702">
        <v>958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ROUND(Y702*Source!I1092,9)</f>
        <v>1.7999999999999999E-2</v>
      </c>
      <c r="CY702">
        <f t="shared" si="208"/>
        <v>315.23</v>
      </c>
      <c r="CZ702">
        <f t="shared" si="209"/>
        <v>37.979999999999997</v>
      </c>
      <c r="DA702">
        <f t="shared" si="210"/>
        <v>8.3000000000000007</v>
      </c>
      <c r="DB702">
        <f t="shared" si="211"/>
        <v>2.2799999999999998</v>
      </c>
      <c r="DC702">
        <f t="shared" si="212"/>
        <v>0</v>
      </c>
      <c r="DD702" t="s">
        <v>3</v>
      </c>
      <c r="DE702" t="s">
        <v>3</v>
      </c>
      <c r="DF702">
        <f t="shared" si="213"/>
        <v>5.67</v>
      </c>
      <c r="DG702">
        <f t="shared" si="214"/>
        <v>0</v>
      </c>
      <c r="DH702">
        <f t="shared" si="215"/>
        <v>0</v>
      </c>
      <c r="DI702">
        <f t="shared" si="194"/>
        <v>0</v>
      </c>
      <c r="DJ702">
        <f t="shared" si="216"/>
        <v>5.67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ROW(Source!A1092)</f>
        <v>1092</v>
      </c>
      <c r="B703">
        <v>56661436</v>
      </c>
      <c r="C703">
        <v>56664381</v>
      </c>
      <c r="D703">
        <v>54737486</v>
      </c>
      <c r="E703">
        <v>1</v>
      </c>
      <c r="F703">
        <v>1</v>
      </c>
      <c r="G703">
        <v>1081</v>
      </c>
      <c r="H703">
        <v>3</v>
      </c>
      <c r="I703" t="s">
        <v>1448</v>
      </c>
      <c r="J703" t="s">
        <v>1449</v>
      </c>
      <c r="K703" t="s">
        <v>1450</v>
      </c>
      <c r="L703">
        <v>1348</v>
      </c>
      <c r="N703">
        <v>1009</v>
      </c>
      <c r="O703" t="s">
        <v>547</v>
      </c>
      <c r="P703" t="s">
        <v>547</v>
      </c>
      <c r="Q703">
        <v>1000</v>
      </c>
      <c r="W703">
        <v>0</v>
      </c>
      <c r="X703">
        <v>-1462767551</v>
      </c>
      <c r="Y703">
        <f t="shared" si="207"/>
        <v>1.0000000000000001E-5</v>
      </c>
      <c r="AA703">
        <v>65213.77</v>
      </c>
      <c r="AB703">
        <v>0</v>
      </c>
      <c r="AC703">
        <v>0</v>
      </c>
      <c r="AD703">
        <v>0</v>
      </c>
      <c r="AE703">
        <v>3234.81</v>
      </c>
      <c r="AF703">
        <v>0</v>
      </c>
      <c r="AG703">
        <v>0</v>
      </c>
      <c r="AH703">
        <v>0</v>
      </c>
      <c r="AI703">
        <v>20.16</v>
      </c>
      <c r="AJ703">
        <v>1</v>
      </c>
      <c r="AK703">
        <v>1</v>
      </c>
      <c r="AL703">
        <v>1</v>
      </c>
      <c r="AM703">
        <v>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1.0000000000000001E-5</v>
      </c>
      <c r="AU703" t="s">
        <v>31</v>
      </c>
      <c r="AV703">
        <v>0</v>
      </c>
      <c r="AW703">
        <v>2</v>
      </c>
      <c r="AX703">
        <v>56664408</v>
      </c>
      <c r="AY703">
        <v>1</v>
      </c>
      <c r="AZ703">
        <v>0</v>
      </c>
      <c r="BA703">
        <v>959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ROUND(Y703*Source!I1092,9)</f>
        <v>3.0000000000000001E-6</v>
      </c>
      <c r="CY703">
        <f t="shared" si="208"/>
        <v>65213.77</v>
      </c>
      <c r="CZ703">
        <f t="shared" si="209"/>
        <v>3234.81</v>
      </c>
      <c r="DA703">
        <f t="shared" si="210"/>
        <v>20.16</v>
      </c>
      <c r="DB703">
        <f t="shared" si="211"/>
        <v>0.03</v>
      </c>
      <c r="DC703">
        <f t="shared" si="212"/>
        <v>0</v>
      </c>
      <c r="DD703" t="s">
        <v>3</v>
      </c>
      <c r="DE703" t="s">
        <v>3</v>
      </c>
      <c r="DF703">
        <f t="shared" si="213"/>
        <v>0.2</v>
      </c>
      <c r="DG703">
        <f t="shared" si="214"/>
        <v>0</v>
      </c>
      <c r="DH703">
        <f t="shared" si="215"/>
        <v>0</v>
      </c>
      <c r="DI703">
        <f t="shared" si="194"/>
        <v>0</v>
      </c>
      <c r="DJ703">
        <f t="shared" si="216"/>
        <v>0.2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">
      <c r="A704">
        <f>ROW(Source!A1092)</f>
        <v>1092</v>
      </c>
      <c r="B704">
        <v>56661436</v>
      </c>
      <c r="C704">
        <v>56664381</v>
      </c>
      <c r="D704">
        <v>54737299</v>
      </c>
      <c r="E704">
        <v>1</v>
      </c>
      <c r="F704">
        <v>1</v>
      </c>
      <c r="G704">
        <v>1081</v>
      </c>
      <c r="H704">
        <v>3</v>
      </c>
      <c r="I704" t="s">
        <v>1451</v>
      </c>
      <c r="J704" t="s">
        <v>1452</v>
      </c>
      <c r="K704" t="s">
        <v>1453</v>
      </c>
      <c r="L704">
        <v>1339</v>
      </c>
      <c r="N704">
        <v>1007</v>
      </c>
      <c r="O704" t="s">
        <v>1102</v>
      </c>
      <c r="P704" t="s">
        <v>1102</v>
      </c>
      <c r="Q704">
        <v>1</v>
      </c>
      <c r="W704">
        <v>0</v>
      </c>
      <c r="X704">
        <v>-676034668</v>
      </c>
      <c r="Y704">
        <f t="shared" si="207"/>
        <v>0.11899999999999999</v>
      </c>
      <c r="AA704">
        <v>760.17</v>
      </c>
      <c r="AB704">
        <v>0</v>
      </c>
      <c r="AC704">
        <v>0</v>
      </c>
      <c r="AD704">
        <v>0</v>
      </c>
      <c r="AE704">
        <v>53.42</v>
      </c>
      <c r="AF704">
        <v>0</v>
      </c>
      <c r="AG704">
        <v>0</v>
      </c>
      <c r="AH704">
        <v>0</v>
      </c>
      <c r="AI704">
        <v>14.23</v>
      </c>
      <c r="AJ704">
        <v>1</v>
      </c>
      <c r="AK704">
        <v>1</v>
      </c>
      <c r="AL704">
        <v>1</v>
      </c>
      <c r="AM704">
        <v>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0.11899999999999999</v>
      </c>
      <c r="AU704" t="s">
        <v>31</v>
      </c>
      <c r="AV704">
        <v>0</v>
      </c>
      <c r="AW704">
        <v>2</v>
      </c>
      <c r="AX704">
        <v>56664409</v>
      </c>
      <c r="AY704">
        <v>1</v>
      </c>
      <c r="AZ704">
        <v>0</v>
      </c>
      <c r="BA704">
        <v>960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ROUND(Y704*Source!I1092,9)</f>
        <v>3.5700000000000003E-2</v>
      </c>
      <c r="CY704">
        <f t="shared" si="208"/>
        <v>760.17</v>
      </c>
      <c r="CZ704">
        <f t="shared" si="209"/>
        <v>53.42</v>
      </c>
      <c r="DA704">
        <f t="shared" si="210"/>
        <v>14.23</v>
      </c>
      <c r="DB704">
        <f t="shared" si="211"/>
        <v>6.36</v>
      </c>
      <c r="DC704">
        <f t="shared" si="212"/>
        <v>0</v>
      </c>
      <c r="DD704" t="s">
        <v>3</v>
      </c>
      <c r="DE704" t="s">
        <v>3</v>
      </c>
      <c r="DF704">
        <f t="shared" si="213"/>
        <v>27.14</v>
      </c>
      <c r="DG704">
        <f t="shared" si="214"/>
        <v>0</v>
      </c>
      <c r="DH704">
        <f t="shared" si="215"/>
        <v>0</v>
      </c>
      <c r="DI704">
        <f t="shared" si="194"/>
        <v>0</v>
      </c>
      <c r="DJ704">
        <f t="shared" si="216"/>
        <v>27.14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">
      <c r="A705">
        <f>ROW(Source!A1092)</f>
        <v>1092</v>
      </c>
      <c r="B705">
        <v>56661436</v>
      </c>
      <c r="C705">
        <v>56664381</v>
      </c>
      <c r="D705">
        <v>54737565</v>
      </c>
      <c r="E705">
        <v>1</v>
      </c>
      <c r="F705">
        <v>1</v>
      </c>
      <c r="G705">
        <v>1081</v>
      </c>
      <c r="H705">
        <v>3</v>
      </c>
      <c r="I705" t="s">
        <v>1454</v>
      </c>
      <c r="J705" t="s">
        <v>1455</v>
      </c>
      <c r="K705" t="s">
        <v>1456</v>
      </c>
      <c r="L705">
        <v>1339</v>
      </c>
      <c r="N705">
        <v>1007</v>
      </c>
      <c r="O705" t="s">
        <v>1102</v>
      </c>
      <c r="P705" t="s">
        <v>1102</v>
      </c>
      <c r="Q705">
        <v>1</v>
      </c>
      <c r="W705">
        <v>0</v>
      </c>
      <c r="X705">
        <v>-1235260082</v>
      </c>
      <c r="Y705">
        <f t="shared" si="207"/>
        <v>0.28100000000000003</v>
      </c>
      <c r="AA705">
        <v>101.33</v>
      </c>
      <c r="AB705">
        <v>0</v>
      </c>
      <c r="AC705">
        <v>0</v>
      </c>
      <c r="AD705">
        <v>0</v>
      </c>
      <c r="AE705">
        <v>5.82</v>
      </c>
      <c r="AF705">
        <v>0</v>
      </c>
      <c r="AG705">
        <v>0</v>
      </c>
      <c r="AH705">
        <v>0</v>
      </c>
      <c r="AI705">
        <v>17.41</v>
      </c>
      <c r="AJ705">
        <v>1</v>
      </c>
      <c r="AK705">
        <v>1</v>
      </c>
      <c r="AL705">
        <v>1</v>
      </c>
      <c r="AM705">
        <v>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0.28100000000000003</v>
      </c>
      <c r="AU705" t="s">
        <v>31</v>
      </c>
      <c r="AV705">
        <v>0</v>
      </c>
      <c r="AW705">
        <v>2</v>
      </c>
      <c r="AX705">
        <v>56664395</v>
      </c>
      <c r="AY705">
        <v>1</v>
      </c>
      <c r="AZ705">
        <v>0</v>
      </c>
      <c r="BA705">
        <v>961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ROUND(Y705*Source!I1092,9)</f>
        <v>8.43E-2</v>
      </c>
      <c r="CY705">
        <f t="shared" si="208"/>
        <v>101.33</v>
      </c>
      <c r="CZ705">
        <f t="shared" si="209"/>
        <v>5.82</v>
      </c>
      <c r="DA705">
        <f t="shared" si="210"/>
        <v>17.41</v>
      </c>
      <c r="DB705">
        <f t="shared" si="211"/>
        <v>1.64</v>
      </c>
      <c r="DC705">
        <f t="shared" si="212"/>
        <v>0</v>
      </c>
      <c r="DD705" t="s">
        <v>3</v>
      </c>
      <c r="DE705" t="s">
        <v>3</v>
      </c>
      <c r="DF705">
        <f t="shared" si="213"/>
        <v>8.5399999999999991</v>
      </c>
      <c r="DG705">
        <f t="shared" si="214"/>
        <v>0</v>
      </c>
      <c r="DH705">
        <f t="shared" si="215"/>
        <v>0</v>
      </c>
      <c r="DI705">
        <f t="shared" si="194"/>
        <v>0</v>
      </c>
      <c r="DJ705">
        <f t="shared" si="216"/>
        <v>8.5399999999999991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ROW(Source!A1092)</f>
        <v>1092</v>
      </c>
      <c r="B706">
        <v>56661436</v>
      </c>
      <c r="C706">
        <v>56664381</v>
      </c>
      <c r="D706">
        <v>54737637</v>
      </c>
      <c r="E706">
        <v>1</v>
      </c>
      <c r="F706">
        <v>1</v>
      </c>
      <c r="G706">
        <v>1081</v>
      </c>
      <c r="H706">
        <v>3</v>
      </c>
      <c r="I706" t="s">
        <v>1346</v>
      </c>
      <c r="J706" t="s">
        <v>1347</v>
      </c>
      <c r="K706" t="s">
        <v>1348</v>
      </c>
      <c r="L706">
        <v>1348</v>
      </c>
      <c r="N706">
        <v>1009</v>
      </c>
      <c r="O706" t="s">
        <v>547</v>
      </c>
      <c r="P706" t="s">
        <v>547</v>
      </c>
      <c r="Q706">
        <v>1000</v>
      </c>
      <c r="W706">
        <v>0</v>
      </c>
      <c r="X706">
        <v>1270042986</v>
      </c>
      <c r="Y706">
        <f t="shared" si="207"/>
        <v>4.4000000000000002E-4</v>
      </c>
      <c r="AA706">
        <v>55941.2</v>
      </c>
      <c r="AB706">
        <v>0</v>
      </c>
      <c r="AC706">
        <v>0</v>
      </c>
      <c r="AD706">
        <v>0</v>
      </c>
      <c r="AE706">
        <v>16214.84</v>
      </c>
      <c r="AF706">
        <v>0</v>
      </c>
      <c r="AG706">
        <v>0</v>
      </c>
      <c r="AH706">
        <v>0</v>
      </c>
      <c r="AI706">
        <v>3.45</v>
      </c>
      <c r="AJ706">
        <v>1</v>
      </c>
      <c r="AK706">
        <v>1</v>
      </c>
      <c r="AL706">
        <v>1</v>
      </c>
      <c r="AM706">
        <v>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4.4000000000000002E-4</v>
      </c>
      <c r="AU706" t="s">
        <v>31</v>
      </c>
      <c r="AV706">
        <v>0</v>
      </c>
      <c r="AW706">
        <v>2</v>
      </c>
      <c r="AX706">
        <v>56664396</v>
      </c>
      <c r="AY706">
        <v>1</v>
      </c>
      <c r="AZ706">
        <v>0</v>
      </c>
      <c r="BA706">
        <v>962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ROUND(Y706*Source!I1092,9)</f>
        <v>1.3200000000000001E-4</v>
      </c>
      <c r="CY706">
        <f t="shared" si="208"/>
        <v>55941.2</v>
      </c>
      <c r="CZ706">
        <f t="shared" si="209"/>
        <v>16214.84</v>
      </c>
      <c r="DA706">
        <f t="shared" si="210"/>
        <v>3.45</v>
      </c>
      <c r="DB706">
        <f t="shared" si="211"/>
        <v>7.13</v>
      </c>
      <c r="DC706">
        <f t="shared" si="212"/>
        <v>0</v>
      </c>
      <c r="DD706" t="s">
        <v>3</v>
      </c>
      <c r="DE706" t="s">
        <v>3</v>
      </c>
      <c r="DF706">
        <f t="shared" si="213"/>
        <v>7.38</v>
      </c>
      <c r="DG706">
        <f t="shared" si="214"/>
        <v>0</v>
      </c>
      <c r="DH706">
        <f t="shared" si="215"/>
        <v>0</v>
      </c>
      <c r="DI706">
        <f t="shared" si="194"/>
        <v>0</v>
      </c>
      <c r="DJ706">
        <f t="shared" si="216"/>
        <v>7.38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">
      <c r="A707">
        <f>ROW(Source!A1092)</f>
        <v>1092</v>
      </c>
      <c r="B707">
        <v>56661436</v>
      </c>
      <c r="C707">
        <v>56664381</v>
      </c>
      <c r="D707">
        <v>54737805</v>
      </c>
      <c r="E707">
        <v>1</v>
      </c>
      <c r="F707">
        <v>1</v>
      </c>
      <c r="G707">
        <v>1081</v>
      </c>
      <c r="H707">
        <v>3</v>
      </c>
      <c r="I707" t="s">
        <v>1352</v>
      </c>
      <c r="J707" t="s">
        <v>1353</v>
      </c>
      <c r="K707" t="s">
        <v>1354</v>
      </c>
      <c r="L707">
        <v>1346</v>
      </c>
      <c r="N707">
        <v>1009</v>
      </c>
      <c r="O707" t="s">
        <v>1171</v>
      </c>
      <c r="P707" t="s">
        <v>1171</v>
      </c>
      <c r="Q707">
        <v>1</v>
      </c>
      <c r="W707">
        <v>0</v>
      </c>
      <c r="X707">
        <v>488689173</v>
      </c>
      <c r="Y707">
        <f t="shared" si="207"/>
        <v>0.53</v>
      </c>
      <c r="AA707">
        <v>85.81</v>
      </c>
      <c r="AB707">
        <v>0</v>
      </c>
      <c r="AC707">
        <v>0</v>
      </c>
      <c r="AD707">
        <v>0</v>
      </c>
      <c r="AE707">
        <v>20.190000000000001</v>
      </c>
      <c r="AF707">
        <v>0</v>
      </c>
      <c r="AG707">
        <v>0</v>
      </c>
      <c r="AH707">
        <v>0</v>
      </c>
      <c r="AI707">
        <v>4.25</v>
      </c>
      <c r="AJ707">
        <v>1</v>
      </c>
      <c r="AK707">
        <v>1</v>
      </c>
      <c r="AL707">
        <v>1</v>
      </c>
      <c r="AM707">
        <v>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0.53</v>
      </c>
      <c r="AU707" t="s">
        <v>31</v>
      </c>
      <c r="AV707">
        <v>0</v>
      </c>
      <c r="AW707">
        <v>2</v>
      </c>
      <c r="AX707">
        <v>56664397</v>
      </c>
      <c r="AY707">
        <v>1</v>
      </c>
      <c r="AZ707">
        <v>0</v>
      </c>
      <c r="BA707">
        <v>963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ROUND(Y707*Source!I1092,9)</f>
        <v>0.159</v>
      </c>
      <c r="CY707">
        <f t="shared" si="208"/>
        <v>85.81</v>
      </c>
      <c r="CZ707">
        <f t="shared" si="209"/>
        <v>20.190000000000001</v>
      </c>
      <c r="DA707">
        <f t="shared" si="210"/>
        <v>4.25</v>
      </c>
      <c r="DB707">
        <f t="shared" si="211"/>
        <v>10.7</v>
      </c>
      <c r="DC707">
        <f t="shared" si="212"/>
        <v>0</v>
      </c>
      <c r="DD707" t="s">
        <v>3</v>
      </c>
      <c r="DE707" t="s">
        <v>3</v>
      </c>
      <c r="DF707">
        <f t="shared" si="213"/>
        <v>13.64</v>
      </c>
      <c r="DG707">
        <f t="shared" si="214"/>
        <v>0</v>
      </c>
      <c r="DH707">
        <f t="shared" si="215"/>
        <v>0</v>
      </c>
      <c r="DI707">
        <f t="shared" si="194"/>
        <v>0</v>
      </c>
      <c r="DJ707">
        <f t="shared" si="216"/>
        <v>13.64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ROW(Source!A1092)</f>
        <v>1092</v>
      </c>
      <c r="B708">
        <v>56661436</v>
      </c>
      <c r="C708">
        <v>56664381</v>
      </c>
      <c r="D708">
        <v>54749852</v>
      </c>
      <c r="E708">
        <v>1</v>
      </c>
      <c r="F708">
        <v>1</v>
      </c>
      <c r="G708">
        <v>1081</v>
      </c>
      <c r="H708">
        <v>3</v>
      </c>
      <c r="I708" t="s">
        <v>947</v>
      </c>
      <c r="J708" t="s">
        <v>949</v>
      </c>
      <c r="K708" t="s">
        <v>948</v>
      </c>
      <c r="L708">
        <v>1301</v>
      </c>
      <c r="N708">
        <v>1003</v>
      </c>
      <c r="O708" t="s">
        <v>672</v>
      </c>
      <c r="P708" t="s">
        <v>672</v>
      </c>
      <c r="Q708">
        <v>1</v>
      </c>
      <c r="W708">
        <v>0</v>
      </c>
      <c r="X708">
        <v>-1416319633</v>
      </c>
      <c r="Y708">
        <f t="shared" si="207"/>
        <v>100</v>
      </c>
      <c r="AA708">
        <v>366.64</v>
      </c>
      <c r="AB708">
        <v>0</v>
      </c>
      <c r="AC708">
        <v>0</v>
      </c>
      <c r="AD708">
        <v>0</v>
      </c>
      <c r="AE708">
        <v>31.31</v>
      </c>
      <c r="AF708">
        <v>0</v>
      </c>
      <c r="AG708">
        <v>0</v>
      </c>
      <c r="AH708">
        <v>0</v>
      </c>
      <c r="AI708">
        <v>11.71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 t="s">
        <v>3</v>
      </c>
      <c r="AT708">
        <v>100</v>
      </c>
      <c r="AU708" t="s">
        <v>31</v>
      </c>
      <c r="AV708">
        <v>0</v>
      </c>
      <c r="AW708">
        <v>1</v>
      </c>
      <c r="AX708">
        <v>-1</v>
      </c>
      <c r="AY708">
        <v>0</v>
      </c>
      <c r="AZ708">
        <v>0</v>
      </c>
      <c r="BA708" t="s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ROUND(Y708*Source!I1092,9)</f>
        <v>30</v>
      </c>
      <c r="CY708">
        <f t="shared" si="208"/>
        <v>366.64</v>
      </c>
      <c r="CZ708">
        <f t="shared" si="209"/>
        <v>31.31</v>
      </c>
      <c r="DA708">
        <f t="shared" si="210"/>
        <v>11.71</v>
      </c>
      <c r="DB708">
        <f t="shared" si="211"/>
        <v>3131</v>
      </c>
      <c r="DC708">
        <f t="shared" si="212"/>
        <v>0</v>
      </c>
      <c r="DD708" t="s">
        <v>3</v>
      </c>
      <c r="DE708" t="s">
        <v>3</v>
      </c>
      <c r="DF708">
        <f t="shared" si="213"/>
        <v>10999.2</v>
      </c>
      <c r="DG708">
        <f t="shared" si="214"/>
        <v>0</v>
      </c>
      <c r="DH708">
        <f t="shared" si="215"/>
        <v>0</v>
      </c>
      <c r="DI708">
        <f t="shared" si="194"/>
        <v>0</v>
      </c>
      <c r="DJ708">
        <f t="shared" si="216"/>
        <v>10999.2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ROW(Source!A1095)</f>
        <v>1095</v>
      </c>
      <c r="B709">
        <v>56661434</v>
      </c>
      <c r="C709">
        <v>56664411</v>
      </c>
      <c r="D709">
        <v>54702434</v>
      </c>
      <c r="E709">
        <v>1081</v>
      </c>
      <c r="F709">
        <v>1</v>
      </c>
      <c r="G709">
        <v>1081</v>
      </c>
      <c r="H709">
        <v>1</v>
      </c>
      <c r="I709" t="s">
        <v>1317</v>
      </c>
      <c r="J709" t="s">
        <v>3</v>
      </c>
      <c r="K709" t="s">
        <v>1318</v>
      </c>
      <c r="L709">
        <v>1191</v>
      </c>
      <c r="N709">
        <v>1013</v>
      </c>
      <c r="O709" t="s">
        <v>1319</v>
      </c>
      <c r="P709" t="s">
        <v>1319</v>
      </c>
      <c r="Q709">
        <v>1</v>
      </c>
      <c r="W709">
        <v>0</v>
      </c>
      <c r="X709">
        <v>476480486</v>
      </c>
      <c r="Y709">
        <f>((AT709*1.2)*1.15)</f>
        <v>40.985999999999997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-2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29.7</v>
      </c>
      <c r="AU709" t="s">
        <v>936</v>
      </c>
      <c r="AV709">
        <v>1</v>
      </c>
      <c r="AW709">
        <v>2</v>
      </c>
      <c r="AX709">
        <v>56664425</v>
      </c>
      <c r="AY709">
        <v>1</v>
      </c>
      <c r="AZ709">
        <v>0</v>
      </c>
      <c r="BA709">
        <v>967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U709">
        <f>ROUND(AT709*Source!I1095*AH709*AL709,2)</f>
        <v>0</v>
      </c>
      <c r="CV709">
        <f>ROUND(Y709*Source!I1095,9)</f>
        <v>12.2958</v>
      </c>
      <c r="CW709">
        <v>0</v>
      </c>
      <c r="CX709">
        <f>ROUND(Y709*Source!I1095,9)</f>
        <v>12.2958</v>
      </c>
      <c r="CY709">
        <f>AD709</f>
        <v>0</v>
      </c>
      <c r="CZ709">
        <f>AH709</f>
        <v>0</v>
      </c>
      <c r="DA709">
        <f>AL709</f>
        <v>1</v>
      </c>
      <c r="DB709">
        <f>ROUND(((ROUND(AT709*CZ709,2)*1.2)*1.15),6)</f>
        <v>0</v>
      </c>
      <c r="DC709">
        <f>ROUND(((ROUND(AT709*AG709,2)*1.2)*1.15),6)</f>
        <v>0</v>
      </c>
      <c r="DD709" t="s">
        <v>3</v>
      </c>
      <c r="DE709" t="s">
        <v>3</v>
      </c>
      <c r="DF709">
        <f t="shared" ref="DF709:DF725" si="217">ROUND(ROUND(AE709,2)*CX709,2)</f>
        <v>0</v>
      </c>
      <c r="DG709">
        <f t="shared" si="214"/>
        <v>0</v>
      </c>
      <c r="DH709">
        <f t="shared" si="215"/>
        <v>0</v>
      </c>
      <c r="DI709">
        <f t="shared" si="194"/>
        <v>0</v>
      </c>
      <c r="DJ709">
        <f>DI709</f>
        <v>0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ROW(Source!A1095)</f>
        <v>1095</v>
      </c>
      <c r="B710">
        <v>56661434</v>
      </c>
      <c r="C710">
        <v>56664411</v>
      </c>
      <c r="D710">
        <v>54768042</v>
      </c>
      <c r="E710">
        <v>1</v>
      </c>
      <c r="F710">
        <v>1</v>
      </c>
      <c r="G710">
        <v>1081</v>
      </c>
      <c r="H710">
        <v>2</v>
      </c>
      <c r="I710" t="s">
        <v>1439</v>
      </c>
      <c r="J710" t="s">
        <v>1440</v>
      </c>
      <c r="K710" t="s">
        <v>1441</v>
      </c>
      <c r="L710">
        <v>1368</v>
      </c>
      <c r="N710">
        <v>1011</v>
      </c>
      <c r="O710" t="s">
        <v>1323</v>
      </c>
      <c r="P710" t="s">
        <v>1323</v>
      </c>
      <c r="Q710">
        <v>1</v>
      </c>
      <c r="W710">
        <v>0</v>
      </c>
      <c r="X710">
        <v>-49672420</v>
      </c>
      <c r="Y710">
        <f>((AT710*1.2)*1.25)</f>
        <v>1.7249999999999999</v>
      </c>
      <c r="AA710">
        <v>0</v>
      </c>
      <c r="AB710">
        <v>0.3</v>
      </c>
      <c r="AC710">
        <v>0</v>
      </c>
      <c r="AD710">
        <v>0</v>
      </c>
      <c r="AE710">
        <v>0</v>
      </c>
      <c r="AF710">
        <v>0.28000000000000003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-2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1.1499999999999999</v>
      </c>
      <c r="AU710" t="s">
        <v>935</v>
      </c>
      <c r="AV710">
        <v>0</v>
      </c>
      <c r="AW710">
        <v>2</v>
      </c>
      <c r="AX710">
        <v>56664426</v>
      </c>
      <c r="AY710">
        <v>1</v>
      </c>
      <c r="AZ710">
        <v>0</v>
      </c>
      <c r="BA710">
        <v>968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f>ROUND(Y710*Source!I1095*DO710,9)</f>
        <v>0</v>
      </c>
      <c r="CX710">
        <f>ROUND(Y710*Source!I1095,9)</f>
        <v>0.51749999999999996</v>
      </c>
      <c r="CY710">
        <f>AB710</f>
        <v>0.3</v>
      </c>
      <c r="CZ710">
        <f>AF710</f>
        <v>0.28000000000000003</v>
      </c>
      <c r="DA710">
        <f>AJ710</f>
        <v>1</v>
      </c>
      <c r="DB710">
        <f>ROUND(((ROUND(AT710*CZ710,2)*1.2)*1.25),6)</f>
        <v>0.48</v>
      </c>
      <c r="DC710">
        <f>ROUND(((ROUND(AT710*AG710,2)*1.2)*1.25),6)</f>
        <v>0</v>
      </c>
      <c r="DD710" t="s">
        <v>3</v>
      </c>
      <c r="DE710" t="s">
        <v>3</v>
      </c>
      <c r="DF710">
        <f t="shared" si="217"/>
        <v>0</v>
      </c>
      <c r="DG710">
        <f t="shared" si="214"/>
        <v>0.14000000000000001</v>
      </c>
      <c r="DH710">
        <f t="shared" si="215"/>
        <v>0</v>
      </c>
      <c r="DI710">
        <f t="shared" si="194"/>
        <v>0</v>
      </c>
      <c r="DJ710">
        <f>DG710</f>
        <v>0.14000000000000001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">
      <c r="A711">
        <f>ROW(Source!A1095)</f>
        <v>1095</v>
      </c>
      <c r="B711">
        <v>56661434</v>
      </c>
      <c r="C711">
        <v>56664411</v>
      </c>
      <c r="D711">
        <v>54768339</v>
      </c>
      <c r="E711">
        <v>1</v>
      </c>
      <c r="F711">
        <v>1</v>
      </c>
      <c r="G711">
        <v>1081</v>
      </c>
      <c r="H711">
        <v>2</v>
      </c>
      <c r="I711" t="s">
        <v>1324</v>
      </c>
      <c r="J711" t="s">
        <v>1325</v>
      </c>
      <c r="K711" t="s">
        <v>1326</v>
      </c>
      <c r="L711">
        <v>1368</v>
      </c>
      <c r="N711">
        <v>1011</v>
      </c>
      <c r="O711" t="s">
        <v>1323</v>
      </c>
      <c r="P711" t="s">
        <v>1323</v>
      </c>
      <c r="Q711">
        <v>1</v>
      </c>
      <c r="W711">
        <v>0</v>
      </c>
      <c r="X711">
        <v>874612079</v>
      </c>
      <c r="Y711">
        <f>((AT711*1.2)*1.25)</f>
        <v>0.52500000000000002</v>
      </c>
      <c r="AA711">
        <v>0</v>
      </c>
      <c r="AB711">
        <v>88.67</v>
      </c>
      <c r="AC711">
        <v>13.47</v>
      </c>
      <c r="AD711">
        <v>0</v>
      </c>
      <c r="AE711">
        <v>0</v>
      </c>
      <c r="AF711">
        <v>83.1</v>
      </c>
      <c r="AG711">
        <v>12.62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-2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0.35</v>
      </c>
      <c r="AU711" t="s">
        <v>935</v>
      </c>
      <c r="AV711">
        <v>0</v>
      </c>
      <c r="AW711">
        <v>2</v>
      </c>
      <c r="AX711">
        <v>56664427</v>
      </c>
      <c r="AY711">
        <v>1</v>
      </c>
      <c r="AZ711">
        <v>0</v>
      </c>
      <c r="BA711">
        <v>969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ROUND(Y711*Source!I1095*DO711,9)</f>
        <v>1.9876499999999999</v>
      </c>
      <c r="CX711">
        <f>ROUND(Y711*Source!I1095,9)</f>
        <v>0.1575</v>
      </c>
      <c r="CY711">
        <f>AB711</f>
        <v>88.67</v>
      </c>
      <c r="CZ711">
        <f>AF711</f>
        <v>83.1</v>
      </c>
      <c r="DA711">
        <f>AJ711</f>
        <v>1</v>
      </c>
      <c r="DB711">
        <f>ROUND(((ROUND(AT711*CZ711,2)*1.2)*1.25),6)</f>
        <v>43.634999999999998</v>
      </c>
      <c r="DC711">
        <f>ROUND(((ROUND(AT711*AG711,2)*1.2)*1.25),6)</f>
        <v>6.63</v>
      </c>
      <c r="DD711" t="s">
        <v>3</v>
      </c>
      <c r="DE711" t="s">
        <v>3</v>
      </c>
      <c r="DF711">
        <f t="shared" si="217"/>
        <v>0</v>
      </c>
      <c r="DG711">
        <f t="shared" si="214"/>
        <v>13.09</v>
      </c>
      <c r="DH711">
        <f t="shared" si="215"/>
        <v>1.99</v>
      </c>
      <c r="DI711">
        <f t="shared" si="194"/>
        <v>0</v>
      </c>
      <c r="DJ711">
        <f>DG711</f>
        <v>13.09</v>
      </c>
      <c r="DK711">
        <v>0</v>
      </c>
      <c r="DL711" t="s">
        <v>1327</v>
      </c>
      <c r="DM711">
        <v>0</v>
      </c>
      <c r="DN711" t="s">
        <v>1319</v>
      </c>
      <c r="DO711">
        <v>12.62</v>
      </c>
    </row>
    <row r="712" spans="1:119" x14ac:dyDescent="0.2">
      <c r="A712">
        <f>ROW(Source!A1095)</f>
        <v>1095</v>
      </c>
      <c r="B712">
        <v>56661434</v>
      </c>
      <c r="C712">
        <v>56664411</v>
      </c>
      <c r="D712">
        <v>54767573</v>
      </c>
      <c r="E712">
        <v>1</v>
      </c>
      <c r="F712">
        <v>1</v>
      </c>
      <c r="G712">
        <v>1081</v>
      </c>
      <c r="H712">
        <v>2</v>
      </c>
      <c r="I712" t="s">
        <v>1328</v>
      </c>
      <c r="J712" t="s">
        <v>1329</v>
      </c>
      <c r="K712" t="s">
        <v>1330</v>
      </c>
      <c r="L712">
        <v>1368</v>
      </c>
      <c r="N712">
        <v>1011</v>
      </c>
      <c r="O712" t="s">
        <v>1323</v>
      </c>
      <c r="P712" t="s">
        <v>1323</v>
      </c>
      <c r="Q712">
        <v>1</v>
      </c>
      <c r="W712">
        <v>0</v>
      </c>
      <c r="X712">
        <v>-44940208</v>
      </c>
      <c r="Y712">
        <f>((AT712*1.2)*1.25)</f>
        <v>0.10500000000000001</v>
      </c>
      <c r="AA712">
        <v>0</v>
      </c>
      <c r="AB712">
        <v>191.17</v>
      </c>
      <c r="AC712">
        <v>18.059999999999999</v>
      </c>
      <c r="AD712">
        <v>0</v>
      </c>
      <c r="AE712">
        <v>0</v>
      </c>
      <c r="AF712">
        <v>179.17</v>
      </c>
      <c r="AG712">
        <v>16.93</v>
      </c>
      <c r="AH712">
        <v>0</v>
      </c>
      <c r="AI712">
        <v>1</v>
      </c>
      <c r="AJ712">
        <v>1</v>
      </c>
      <c r="AK712">
        <v>1</v>
      </c>
      <c r="AL712">
        <v>1</v>
      </c>
      <c r="AM712">
        <v>-2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7.0000000000000007E-2</v>
      </c>
      <c r="AU712" t="s">
        <v>935</v>
      </c>
      <c r="AV712">
        <v>0</v>
      </c>
      <c r="AW712">
        <v>2</v>
      </c>
      <c r="AX712">
        <v>56664428</v>
      </c>
      <c r="AY712">
        <v>1</v>
      </c>
      <c r="AZ712">
        <v>0</v>
      </c>
      <c r="BA712">
        <v>970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ROUND(Y712*Source!I1095*DO712,9)</f>
        <v>0.53329499999999996</v>
      </c>
      <c r="CX712">
        <f>ROUND(Y712*Source!I1095,9)</f>
        <v>3.15E-2</v>
      </c>
      <c r="CY712">
        <f>AB712</f>
        <v>191.17</v>
      </c>
      <c r="CZ712">
        <f>AF712</f>
        <v>179.17</v>
      </c>
      <c r="DA712">
        <f>AJ712</f>
        <v>1</v>
      </c>
      <c r="DB712">
        <f>ROUND(((ROUND(AT712*CZ712,2)*1.2)*1.25),6)</f>
        <v>18.809999999999999</v>
      </c>
      <c r="DC712">
        <f>ROUND(((ROUND(AT712*AG712,2)*1.2)*1.25),6)</f>
        <v>1.7849999999999999</v>
      </c>
      <c r="DD712" t="s">
        <v>3</v>
      </c>
      <c r="DE712" t="s">
        <v>3</v>
      </c>
      <c r="DF712">
        <f t="shared" si="217"/>
        <v>0</v>
      </c>
      <c r="DG712">
        <f t="shared" si="214"/>
        <v>5.64</v>
      </c>
      <c r="DH712">
        <f t="shared" si="215"/>
        <v>0.53</v>
      </c>
      <c r="DI712">
        <f t="shared" si="194"/>
        <v>0</v>
      </c>
      <c r="DJ712">
        <f>DG712</f>
        <v>5.64</v>
      </c>
      <c r="DK712">
        <v>0</v>
      </c>
      <c r="DL712" t="s">
        <v>1327</v>
      </c>
      <c r="DM712">
        <v>0</v>
      </c>
      <c r="DN712" t="s">
        <v>1319</v>
      </c>
      <c r="DO712">
        <v>16.93</v>
      </c>
    </row>
    <row r="713" spans="1:119" x14ac:dyDescent="0.2">
      <c r="A713">
        <f>ROW(Source!A1095)</f>
        <v>1095</v>
      </c>
      <c r="B713">
        <v>56661434</v>
      </c>
      <c r="C713">
        <v>56664411</v>
      </c>
      <c r="D713">
        <v>54737367</v>
      </c>
      <c r="E713">
        <v>1</v>
      </c>
      <c r="F713">
        <v>1</v>
      </c>
      <c r="G713">
        <v>1081</v>
      </c>
      <c r="H713">
        <v>3</v>
      </c>
      <c r="I713" t="s">
        <v>1442</v>
      </c>
      <c r="J713" t="s">
        <v>1443</v>
      </c>
      <c r="K713" t="s">
        <v>1444</v>
      </c>
      <c r="L713">
        <v>1339</v>
      </c>
      <c r="N713">
        <v>1007</v>
      </c>
      <c r="O713" t="s">
        <v>1102</v>
      </c>
      <c r="P713" t="s">
        <v>1102</v>
      </c>
      <c r="Q713">
        <v>1</v>
      </c>
      <c r="W713">
        <v>0</v>
      </c>
      <c r="X713">
        <v>-1622585150</v>
      </c>
      <c r="Y713">
        <f t="shared" ref="Y713:Y721" si="218">((AT713*1)*1)</f>
        <v>0.17699999999999999</v>
      </c>
      <c r="AA713">
        <v>7.07</v>
      </c>
      <c r="AB713">
        <v>0</v>
      </c>
      <c r="AC713">
        <v>0</v>
      </c>
      <c r="AD713">
        <v>0</v>
      </c>
      <c r="AE713">
        <v>7.07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1</v>
      </c>
      <c r="AM713">
        <v>-2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0.17699999999999999</v>
      </c>
      <c r="AU713" t="s">
        <v>31</v>
      </c>
      <c r="AV713">
        <v>0</v>
      </c>
      <c r="AW713">
        <v>2</v>
      </c>
      <c r="AX713">
        <v>56664429</v>
      </c>
      <c r="AY713">
        <v>1</v>
      </c>
      <c r="AZ713">
        <v>0</v>
      </c>
      <c r="BA713">
        <v>971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ROUND(Y713*Source!I1095,9)</f>
        <v>5.3100000000000001E-2</v>
      </c>
      <c r="CY713">
        <f t="shared" ref="CY713:CY721" si="219">AA713</f>
        <v>7.07</v>
      </c>
      <c r="CZ713">
        <f t="shared" ref="CZ713:CZ721" si="220">AE713</f>
        <v>7.07</v>
      </c>
      <c r="DA713">
        <f t="shared" ref="DA713:DA721" si="221">AI713</f>
        <v>1</v>
      </c>
      <c r="DB713">
        <f t="shared" ref="DB713:DB721" si="222">ROUND(((ROUND(AT713*CZ713,2)*1)*1),6)</f>
        <v>1.25</v>
      </c>
      <c r="DC713">
        <f t="shared" ref="DC713:DC721" si="223">ROUND(((ROUND(AT713*AG713,2)*1)*1),6)</f>
        <v>0</v>
      </c>
      <c r="DD713" t="s">
        <v>3</v>
      </c>
      <c r="DE713" t="s">
        <v>3</v>
      </c>
      <c r="DF713">
        <f t="shared" si="217"/>
        <v>0.38</v>
      </c>
      <c r="DG713">
        <f t="shared" si="214"/>
        <v>0</v>
      </c>
      <c r="DH713">
        <f t="shared" si="215"/>
        <v>0</v>
      </c>
      <c r="DI713">
        <f t="shared" si="194"/>
        <v>0</v>
      </c>
      <c r="DJ713">
        <f t="shared" ref="DJ713:DJ721" si="224">DF713</f>
        <v>0.38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">
      <c r="A714">
        <f>ROW(Source!A1095)</f>
        <v>1095</v>
      </c>
      <c r="B714">
        <v>56661434</v>
      </c>
      <c r="C714">
        <v>56664411</v>
      </c>
      <c r="D714">
        <v>54738505</v>
      </c>
      <c r="E714">
        <v>1</v>
      </c>
      <c r="F714">
        <v>1</v>
      </c>
      <c r="G714">
        <v>1081</v>
      </c>
      <c r="H714">
        <v>3</v>
      </c>
      <c r="I714" t="s">
        <v>1445</v>
      </c>
      <c r="J714" t="s">
        <v>1446</v>
      </c>
      <c r="K714" t="s">
        <v>1447</v>
      </c>
      <c r="L714">
        <v>1346</v>
      </c>
      <c r="N714">
        <v>1009</v>
      </c>
      <c r="O714" t="s">
        <v>1171</v>
      </c>
      <c r="P714" t="s">
        <v>1171</v>
      </c>
      <c r="Q714">
        <v>1</v>
      </c>
      <c r="W714">
        <v>0</v>
      </c>
      <c r="X714">
        <v>732400950</v>
      </c>
      <c r="Y714">
        <f t="shared" si="218"/>
        <v>0.17</v>
      </c>
      <c r="AA714">
        <v>21</v>
      </c>
      <c r="AB714">
        <v>0</v>
      </c>
      <c r="AC714">
        <v>0</v>
      </c>
      <c r="AD714">
        <v>0</v>
      </c>
      <c r="AE714">
        <v>21</v>
      </c>
      <c r="AF714">
        <v>0</v>
      </c>
      <c r="AG714">
        <v>0</v>
      </c>
      <c r="AH714">
        <v>0</v>
      </c>
      <c r="AI714">
        <v>1</v>
      </c>
      <c r="AJ714">
        <v>1</v>
      </c>
      <c r="AK714">
        <v>1</v>
      </c>
      <c r="AL714">
        <v>1</v>
      </c>
      <c r="AM714">
        <v>-2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0.17</v>
      </c>
      <c r="AU714" t="s">
        <v>31</v>
      </c>
      <c r="AV714">
        <v>0</v>
      </c>
      <c r="AW714">
        <v>2</v>
      </c>
      <c r="AX714">
        <v>56664430</v>
      </c>
      <c r="AY714">
        <v>1</v>
      </c>
      <c r="AZ714">
        <v>0</v>
      </c>
      <c r="BA714">
        <v>972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ROUND(Y714*Source!I1095,9)</f>
        <v>5.0999999999999997E-2</v>
      </c>
      <c r="CY714">
        <f t="shared" si="219"/>
        <v>21</v>
      </c>
      <c r="CZ714">
        <f t="shared" si="220"/>
        <v>21</v>
      </c>
      <c r="DA714">
        <f t="shared" si="221"/>
        <v>1</v>
      </c>
      <c r="DB714">
        <f t="shared" si="222"/>
        <v>3.57</v>
      </c>
      <c r="DC714">
        <f t="shared" si="223"/>
        <v>0</v>
      </c>
      <c r="DD714" t="s">
        <v>3</v>
      </c>
      <c r="DE714" t="s">
        <v>3</v>
      </c>
      <c r="DF714">
        <f t="shared" si="217"/>
        <v>1.07</v>
      </c>
      <c r="DG714">
        <f t="shared" si="214"/>
        <v>0</v>
      </c>
      <c r="DH714">
        <f t="shared" si="215"/>
        <v>0</v>
      </c>
      <c r="DI714">
        <f t="shared" si="194"/>
        <v>0</v>
      </c>
      <c r="DJ714">
        <f t="shared" si="224"/>
        <v>1.07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">
      <c r="A715">
        <f>ROW(Source!A1095)</f>
        <v>1095</v>
      </c>
      <c r="B715">
        <v>56661434</v>
      </c>
      <c r="C715">
        <v>56664411</v>
      </c>
      <c r="D715">
        <v>54739078</v>
      </c>
      <c r="E715">
        <v>1</v>
      </c>
      <c r="F715">
        <v>1</v>
      </c>
      <c r="G715">
        <v>1081</v>
      </c>
      <c r="H715">
        <v>3</v>
      </c>
      <c r="I715" t="s">
        <v>1340</v>
      </c>
      <c r="J715" t="s">
        <v>1341</v>
      </c>
      <c r="K715" t="s">
        <v>1342</v>
      </c>
      <c r="L715">
        <v>1346</v>
      </c>
      <c r="N715">
        <v>1009</v>
      </c>
      <c r="O715" t="s">
        <v>1171</v>
      </c>
      <c r="P715" t="s">
        <v>1171</v>
      </c>
      <c r="Q715">
        <v>1</v>
      </c>
      <c r="W715">
        <v>0</v>
      </c>
      <c r="X715">
        <v>1021383118</v>
      </c>
      <c r="Y715">
        <f t="shared" si="218"/>
        <v>0.06</v>
      </c>
      <c r="AA715">
        <v>37.979999999999997</v>
      </c>
      <c r="AB715">
        <v>0</v>
      </c>
      <c r="AC715">
        <v>0</v>
      </c>
      <c r="AD715">
        <v>0</v>
      </c>
      <c r="AE715">
        <v>37.979999999999997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1</v>
      </c>
      <c r="AL715">
        <v>1</v>
      </c>
      <c r="AM715">
        <v>-2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0.06</v>
      </c>
      <c r="AU715" t="s">
        <v>31</v>
      </c>
      <c r="AV715">
        <v>0</v>
      </c>
      <c r="AW715">
        <v>2</v>
      </c>
      <c r="AX715">
        <v>56664431</v>
      </c>
      <c r="AY715">
        <v>1</v>
      </c>
      <c r="AZ715">
        <v>0</v>
      </c>
      <c r="BA715">
        <v>973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ROUND(Y715*Source!I1095,9)</f>
        <v>1.7999999999999999E-2</v>
      </c>
      <c r="CY715">
        <f t="shared" si="219"/>
        <v>37.979999999999997</v>
      </c>
      <c r="CZ715">
        <f t="shared" si="220"/>
        <v>37.979999999999997</v>
      </c>
      <c r="DA715">
        <f t="shared" si="221"/>
        <v>1</v>
      </c>
      <c r="DB715">
        <f t="shared" si="222"/>
        <v>2.2799999999999998</v>
      </c>
      <c r="DC715">
        <f t="shared" si="223"/>
        <v>0</v>
      </c>
      <c r="DD715" t="s">
        <v>3</v>
      </c>
      <c r="DE715" t="s">
        <v>3</v>
      </c>
      <c r="DF715">
        <f t="shared" si="217"/>
        <v>0.68</v>
      </c>
      <c r="DG715">
        <f t="shared" si="214"/>
        <v>0</v>
      </c>
      <c r="DH715">
        <f t="shared" si="215"/>
        <v>0</v>
      </c>
      <c r="DI715">
        <f t="shared" si="194"/>
        <v>0</v>
      </c>
      <c r="DJ715">
        <f t="shared" si="224"/>
        <v>0.68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">
      <c r="A716">
        <f>ROW(Source!A1095)</f>
        <v>1095</v>
      </c>
      <c r="B716">
        <v>56661434</v>
      </c>
      <c r="C716">
        <v>56664411</v>
      </c>
      <c r="D716">
        <v>54737486</v>
      </c>
      <c r="E716">
        <v>1</v>
      </c>
      <c r="F716">
        <v>1</v>
      </c>
      <c r="G716">
        <v>1081</v>
      </c>
      <c r="H716">
        <v>3</v>
      </c>
      <c r="I716" t="s">
        <v>1448</v>
      </c>
      <c r="J716" t="s">
        <v>1449</v>
      </c>
      <c r="K716" t="s">
        <v>1450</v>
      </c>
      <c r="L716">
        <v>1348</v>
      </c>
      <c r="N716">
        <v>1009</v>
      </c>
      <c r="O716" t="s">
        <v>547</v>
      </c>
      <c r="P716" t="s">
        <v>547</v>
      </c>
      <c r="Q716">
        <v>1000</v>
      </c>
      <c r="W716">
        <v>0</v>
      </c>
      <c r="X716">
        <v>-1462767551</v>
      </c>
      <c r="Y716">
        <f t="shared" si="218"/>
        <v>1.0000000000000001E-5</v>
      </c>
      <c r="AA716">
        <v>3234.81</v>
      </c>
      <c r="AB716">
        <v>0</v>
      </c>
      <c r="AC716">
        <v>0</v>
      </c>
      <c r="AD716">
        <v>0</v>
      </c>
      <c r="AE716">
        <v>3234.81</v>
      </c>
      <c r="AF716">
        <v>0</v>
      </c>
      <c r="AG716">
        <v>0</v>
      </c>
      <c r="AH716">
        <v>0</v>
      </c>
      <c r="AI716">
        <v>1</v>
      </c>
      <c r="AJ716">
        <v>1</v>
      </c>
      <c r="AK716">
        <v>1</v>
      </c>
      <c r="AL716">
        <v>1</v>
      </c>
      <c r="AM716">
        <v>-2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1.0000000000000001E-5</v>
      </c>
      <c r="AU716" t="s">
        <v>31</v>
      </c>
      <c r="AV716">
        <v>0</v>
      </c>
      <c r="AW716">
        <v>2</v>
      </c>
      <c r="AX716">
        <v>56664432</v>
      </c>
      <c r="AY716">
        <v>1</v>
      </c>
      <c r="AZ716">
        <v>0</v>
      </c>
      <c r="BA716">
        <v>974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ROUND(Y716*Source!I1095,9)</f>
        <v>3.0000000000000001E-6</v>
      </c>
      <c r="CY716">
        <f t="shared" si="219"/>
        <v>3234.81</v>
      </c>
      <c r="CZ716">
        <f t="shared" si="220"/>
        <v>3234.81</v>
      </c>
      <c r="DA716">
        <f t="shared" si="221"/>
        <v>1</v>
      </c>
      <c r="DB716">
        <f t="shared" si="222"/>
        <v>0.03</v>
      </c>
      <c r="DC716">
        <f t="shared" si="223"/>
        <v>0</v>
      </c>
      <c r="DD716" t="s">
        <v>3</v>
      </c>
      <c r="DE716" t="s">
        <v>3</v>
      </c>
      <c r="DF716">
        <f t="shared" si="217"/>
        <v>0.01</v>
      </c>
      <c r="DG716">
        <f t="shared" si="214"/>
        <v>0</v>
      </c>
      <c r="DH716">
        <f t="shared" si="215"/>
        <v>0</v>
      </c>
      <c r="DI716">
        <f t="shared" si="194"/>
        <v>0</v>
      </c>
      <c r="DJ716">
        <f t="shared" si="224"/>
        <v>0.01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">
      <c r="A717">
        <f>ROW(Source!A1095)</f>
        <v>1095</v>
      </c>
      <c r="B717">
        <v>56661434</v>
      </c>
      <c r="C717">
        <v>56664411</v>
      </c>
      <c r="D717">
        <v>54737299</v>
      </c>
      <c r="E717">
        <v>1</v>
      </c>
      <c r="F717">
        <v>1</v>
      </c>
      <c r="G717">
        <v>1081</v>
      </c>
      <c r="H717">
        <v>3</v>
      </c>
      <c r="I717" t="s">
        <v>1451</v>
      </c>
      <c r="J717" t="s">
        <v>1452</v>
      </c>
      <c r="K717" t="s">
        <v>1453</v>
      </c>
      <c r="L717">
        <v>1339</v>
      </c>
      <c r="N717">
        <v>1007</v>
      </c>
      <c r="O717" t="s">
        <v>1102</v>
      </c>
      <c r="P717" t="s">
        <v>1102</v>
      </c>
      <c r="Q717">
        <v>1</v>
      </c>
      <c r="W717">
        <v>0</v>
      </c>
      <c r="X717">
        <v>-676034668</v>
      </c>
      <c r="Y717">
        <f t="shared" si="218"/>
        <v>0.11899999999999999</v>
      </c>
      <c r="AA717">
        <v>53.42</v>
      </c>
      <c r="AB717">
        <v>0</v>
      </c>
      <c r="AC717">
        <v>0</v>
      </c>
      <c r="AD717">
        <v>0</v>
      </c>
      <c r="AE717">
        <v>53.42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1</v>
      </c>
      <c r="AL717">
        <v>1</v>
      </c>
      <c r="AM717">
        <v>-2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0.11899999999999999</v>
      </c>
      <c r="AU717" t="s">
        <v>31</v>
      </c>
      <c r="AV717">
        <v>0</v>
      </c>
      <c r="AW717">
        <v>2</v>
      </c>
      <c r="AX717">
        <v>56664433</v>
      </c>
      <c r="AY717">
        <v>1</v>
      </c>
      <c r="AZ717">
        <v>0</v>
      </c>
      <c r="BA717">
        <v>975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ROUND(Y717*Source!I1095,9)</f>
        <v>3.5700000000000003E-2</v>
      </c>
      <c r="CY717">
        <f t="shared" si="219"/>
        <v>53.42</v>
      </c>
      <c r="CZ717">
        <f t="shared" si="220"/>
        <v>53.42</v>
      </c>
      <c r="DA717">
        <f t="shared" si="221"/>
        <v>1</v>
      </c>
      <c r="DB717">
        <f t="shared" si="222"/>
        <v>6.36</v>
      </c>
      <c r="DC717">
        <f t="shared" si="223"/>
        <v>0</v>
      </c>
      <c r="DD717" t="s">
        <v>3</v>
      </c>
      <c r="DE717" t="s">
        <v>3</v>
      </c>
      <c r="DF717">
        <f t="shared" si="217"/>
        <v>1.91</v>
      </c>
      <c r="DG717">
        <f t="shared" si="214"/>
        <v>0</v>
      </c>
      <c r="DH717">
        <f t="shared" si="215"/>
        <v>0</v>
      </c>
      <c r="DI717">
        <f t="shared" si="194"/>
        <v>0</v>
      </c>
      <c r="DJ717">
        <f t="shared" si="224"/>
        <v>1.91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ROW(Source!A1095)</f>
        <v>1095</v>
      </c>
      <c r="B718">
        <v>56661434</v>
      </c>
      <c r="C718">
        <v>56664411</v>
      </c>
      <c r="D718">
        <v>54737565</v>
      </c>
      <c r="E718">
        <v>1</v>
      </c>
      <c r="F718">
        <v>1</v>
      </c>
      <c r="G718">
        <v>1081</v>
      </c>
      <c r="H718">
        <v>3</v>
      </c>
      <c r="I718" t="s">
        <v>1454</v>
      </c>
      <c r="J718" t="s">
        <v>1455</v>
      </c>
      <c r="K718" t="s">
        <v>1456</v>
      </c>
      <c r="L718">
        <v>1339</v>
      </c>
      <c r="N718">
        <v>1007</v>
      </c>
      <c r="O718" t="s">
        <v>1102</v>
      </c>
      <c r="P718" t="s">
        <v>1102</v>
      </c>
      <c r="Q718">
        <v>1</v>
      </c>
      <c r="W718">
        <v>0</v>
      </c>
      <c r="X718">
        <v>-1235260082</v>
      </c>
      <c r="Y718">
        <f t="shared" si="218"/>
        <v>0.28100000000000003</v>
      </c>
      <c r="AA718">
        <v>5.82</v>
      </c>
      <c r="AB718">
        <v>0</v>
      </c>
      <c r="AC718">
        <v>0</v>
      </c>
      <c r="AD718">
        <v>0</v>
      </c>
      <c r="AE718">
        <v>5.82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1</v>
      </c>
      <c r="AL718">
        <v>1</v>
      </c>
      <c r="AM718">
        <v>-2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0.28100000000000003</v>
      </c>
      <c r="AU718" t="s">
        <v>31</v>
      </c>
      <c r="AV718">
        <v>0</v>
      </c>
      <c r="AW718">
        <v>2</v>
      </c>
      <c r="AX718">
        <v>56664434</v>
      </c>
      <c r="AY718">
        <v>1</v>
      </c>
      <c r="AZ718">
        <v>0</v>
      </c>
      <c r="BA718">
        <v>976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ROUND(Y718*Source!I1095,9)</f>
        <v>8.43E-2</v>
      </c>
      <c r="CY718">
        <f t="shared" si="219"/>
        <v>5.82</v>
      </c>
      <c r="CZ718">
        <f t="shared" si="220"/>
        <v>5.82</v>
      </c>
      <c r="DA718">
        <f t="shared" si="221"/>
        <v>1</v>
      </c>
      <c r="DB718">
        <f t="shared" si="222"/>
        <v>1.64</v>
      </c>
      <c r="DC718">
        <f t="shared" si="223"/>
        <v>0</v>
      </c>
      <c r="DD718" t="s">
        <v>3</v>
      </c>
      <c r="DE718" t="s">
        <v>3</v>
      </c>
      <c r="DF718">
        <f t="shared" si="217"/>
        <v>0.49</v>
      </c>
      <c r="DG718">
        <f t="shared" si="214"/>
        <v>0</v>
      </c>
      <c r="DH718">
        <f t="shared" si="215"/>
        <v>0</v>
      </c>
      <c r="DI718">
        <f t="shared" si="194"/>
        <v>0</v>
      </c>
      <c r="DJ718">
        <f t="shared" si="224"/>
        <v>0.49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ROW(Source!A1095)</f>
        <v>1095</v>
      </c>
      <c r="B719">
        <v>56661434</v>
      </c>
      <c r="C719">
        <v>56664411</v>
      </c>
      <c r="D719">
        <v>54737637</v>
      </c>
      <c r="E719">
        <v>1</v>
      </c>
      <c r="F719">
        <v>1</v>
      </c>
      <c r="G719">
        <v>1081</v>
      </c>
      <c r="H719">
        <v>3</v>
      </c>
      <c r="I719" t="s">
        <v>1346</v>
      </c>
      <c r="J719" t="s">
        <v>1347</v>
      </c>
      <c r="K719" t="s">
        <v>1348</v>
      </c>
      <c r="L719">
        <v>1348</v>
      </c>
      <c r="N719">
        <v>1009</v>
      </c>
      <c r="O719" t="s">
        <v>547</v>
      </c>
      <c r="P719" t="s">
        <v>547</v>
      </c>
      <c r="Q719">
        <v>1000</v>
      </c>
      <c r="W719">
        <v>0</v>
      </c>
      <c r="X719">
        <v>1270042986</v>
      </c>
      <c r="Y719">
        <f t="shared" si="218"/>
        <v>4.4000000000000002E-4</v>
      </c>
      <c r="AA719">
        <v>16214.84</v>
      </c>
      <c r="AB719">
        <v>0</v>
      </c>
      <c r="AC719">
        <v>0</v>
      </c>
      <c r="AD719">
        <v>0</v>
      </c>
      <c r="AE719">
        <v>16214.84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1</v>
      </c>
      <c r="AL719">
        <v>1</v>
      </c>
      <c r="AM719">
        <v>-2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4.4000000000000002E-4</v>
      </c>
      <c r="AU719" t="s">
        <v>31</v>
      </c>
      <c r="AV719">
        <v>0</v>
      </c>
      <c r="AW719">
        <v>2</v>
      </c>
      <c r="AX719">
        <v>56664435</v>
      </c>
      <c r="AY719">
        <v>1</v>
      </c>
      <c r="AZ719">
        <v>0</v>
      </c>
      <c r="BA719">
        <v>977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ROUND(Y719*Source!I1095,9)</f>
        <v>1.3200000000000001E-4</v>
      </c>
      <c r="CY719">
        <f t="shared" si="219"/>
        <v>16214.84</v>
      </c>
      <c r="CZ719">
        <f t="shared" si="220"/>
        <v>16214.84</v>
      </c>
      <c r="DA719">
        <f t="shared" si="221"/>
        <v>1</v>
      </c>
      <c r="DB719">
        <f t="shared" si="222"/>
        <v>7.13</v>
      </c>
      <c r="DC719">
        <f t="shared" si="223"/>
        <v>0</v>
      </c>
      <c r="DD719" t="s">
        <v>3</v>
      </c>
      <c r="DE719" t="s">
        <v>3</v>
      </c>
      <c r="DF719">
        <f t="shared" si="217"/>
        <v>2.14</v>
      </c>
      <c r="DG719">
        <f t="shared" si="214"/>
        <v>0</v>
      </c>
      <c r="DH719">
        <f t="shared" si="215"/>
        <v>0</v>
      </c>
      <c r="DI719">
        <f t="shared" si="194"/>
        <v>0</v>
      </c>
      <c r="DJ719">
        <f t="shared" si="224"/>
        <v>2.14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">
      <c r="A720">
        <f>ROW(Source!A1095)</f>
        <v>1095</v>
      </c>
      <c r="B720">
        <v>56661434</v>
      </c>
      <c r="C720">
        <v>56664411</v>
      </c>
      <c r="D720">
        <v>54737805</v>
      </c>
      <c r="E720">
        <v>1</v>
      </c>
      <c r="F720">
        <v>1</v>
      </c>
      <c r="G720">
        <v>1081</v>
      </c>
      <c r="H720">
        <v>3</v>
      </c>
      <c r="I720" t="s">
        <v>1352</v>
      </c>
      <c r="J720" t="s">
        <v>1353</v>
      </c>
      <c r="K720" t="s">
        <v>1354</v>
      </c>
      <c r="L720">
        <v>1346</v>
      </c>
      <c r="N720">
        <v>1009</v>
      </c>
      <c r="O720" t="s">
        <v>1171</v>
      </c>
      <c r="P720" t="s">
        <v>1171</v>
      </c>
      <c r="Q720">
        <v>1</v>
      </c>
      <c r="W720">
        <v>0</v>
      </c>
      <c r="X720">
        <v>488689173</v>
      </c>
      <c r="Y720">
        <f t="shared" si="218"/>
        <v>0.53</v>
      </c>
      <c r="AA720">
        <v>20.190000000000001</v>
      </c>
      <c r="AB720">
        <v>0</v>
      </c>
      <c r="AC720">
        <v>0</v>
      </c>
      <c r="AD720">
        <v>0</v>
      </c>
      <c r="AE720">
        <v>20.190000000000001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-2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0.53</v>
      </c>
      <c r="AU720" t="s">
        <v>31</v>
      </c>
      <c r="AV720">
        <v>0</v>
      </c>
      <c r="AW720">
        <v>2</v>
      </c>
      <c r="AX720">
        <v>56664436</v>
      </c>
      <c r="AY720">
        <v>1</v>
      </c>
      <c r="AZ720">
        <v>0</v>
      </c>
      <c r="BA720">
        <v>978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ROUND(Y720*Source!I1095,9)</f>
        <v>0.159</v>
      </c>
      <c r="CY720">
        <f t="shared" si="219"/>
        <v>20.190000000000001</v>
      </c>
      <c r="CZ720">
        <f t="shared" si="220"/>
        <v>20.190000000000001</v>
      </c>
      <c r="DA720">
        <f t="shared" si="221"/>
        <v>1</v>
      </c>
      <c r="DB720">
        <f t="shared" si="222"/>
        <v>10.7</v>
      </c>
      <c r="DC720">
        <f t="shared" si="223"/>
        <v>0</v>
      </c>
      <c r="DD720" t="s">
        <v>3</v>
      </c>
      <c r="DE720" t="s">
        <v>3</v>
      </c>
      <c r="DF720">
        <f t="shared" si="217"/>
        <v>3.21</v>
      </c>
      <c r="DG720">
        <f t="shared" si="214"/>
        <v>0</v>
      </c>
      <c r="DH720">
        <f t="shared" si="215"/>
        <v>0</v>
      </c>
      <c r="DI720">
        <f t="shared" si="194"/>
        <v>0</v>
      </c>
      <c r="DJ720">
        <f t="shared" si="224"/>
        <v>3.21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">
      <c r="A721">
        <f>ROW(Source!A1095)</f>
        <v>1095</v>
      </c>
      <c r="B721">
        <v>56661434</v>
      </c>
      <c r="C721">
        <v>56664411</v>
      </c>
      <c r="D721">
        <v>54749853</v>
      </c>
      <c r="E721">
        <v>1</v>
      </c>
      <c r="F721">
        <v>1</v>
      </c>
      <c r="G721">
        <v>1081</v>
      </c>
      <c r="H721">
        <v>3</v>
      </c>
      <c r="I721" t="s">
        <v>956</v>
      </c>
      <c r="J721" t="s">
        <v>958</v>
      </c>
      <c r="K721" t="s">
        <v>957</v>
      </c>
      <c r="L721">
        <v>1301</v>
      </c>
      <c r="N721">
        <v>1003</v>
      </c>
      <c r="O721" t="s">
        <v>672</v>
      </c>
      <c r="P721" t="s">
        <v>672</v>
      </c>
      <c r="Q721">
        <v>1</v>
      </c>
      <c r="W721">
        <v>0</v>
      </c>
      <c r="X721">
        <v>1091244886</v>
      </c>
      <c r="Y721">
        <f t="shared" si="218"/>
        <v>100</v>
      </c>
      <c r="AA721">
        <v>31.73</v>
      </c>
      <c r="AB721">
        <v>0</v>
      </c>
      <c r="AC721">
        <v>0</v>
      </c>
      <c r="AD721">
        <v>0</v>
      </c>
      <c r="AE721">
        <v>31.73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 t="s">
        <v>3</v>
      </c>
      <c r="AT721">
        <v>100</v>
      </c>
      <c r="AU721" t="s">
        <v>31</v>
      </c>
      <c r="AV721">
        <v>0</v>
      </c>
      <c r="AW721">
        <v>1</v>
      </c>
      <c r="AX721">
        <v>-1</v>
      </c>
      <c r="AY721">
        <v>0</v>
      </c>
      <c r="AZ721">
        <v>0</v>
      </c>
      <c r="BA721" t="s">
        <v>3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ROUND(Y721*Source!I1095,9)</f>
        <v>30</v>
      </c>
      <c r="CY721">
        <f t="shared" si="219"/>
        <v>31.73</v>
      </c>
      <c r="CZ721">
        <f t="shared" si="220"/>
        <v>31.73</v>
      </c>
      <c r="DA721">
        <f t="shared" si="221"/>
        <v>1</v>
      </c>
      <c r="DB721">
        <f t="shared" si="222"/>
        <v>3173</v>
      </c>
      <c r="DC721">
        <f t="shared" si="223"/>
        <v>0</v>
      </c>
      <c r="DD721" t="s">
        <v>3</v>
      </c>
      <c r="DE721" t="s">
        <v>3</v>
      </c>
      <c r="DF721">
        <f t="shared" si="217"/>
        <v>951.9</v>
      </c>
      <c r="DG721">
        <f t="shared" si="214"/>
        <v>0</v>
      </c>
      <c r="DH721">
        <f t="shared" si="215"/>
        <v>0</v>
      </c>
      <c r="DI721">
        <f t="shared" si="194"/>
        <v>0</v>
      </c>
      <c r="DJ721">
        <f t="shared" si="224"/>
        <v>951.9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">
      <c r="A722">
        <f>ROW(Source!A1096)</f>
        <v>1096</v>
      </c>
      <c r="B722">
        <v>56661436</v>
      </c>
      <c r="C722">
        <v>56664411</v>
      </c>
      <c r="D722">
        <v>54702434</v>
      </c>
      <c r="E722">
        <v>1081</v>
      </c>
      <c r="F722">
        <v>1</v>
      </c>
      <c r="G722">
        <v>1081</v>
      </c>
      <c r="H722">
        <v>1</v>
      </c>
      <c r="I722" t="s">
        <v>1317</v>
      </c>
      <c r="J722" t="s">
        <v>3</v>
      </c>
      <c r="K722" t="s">
        <v>1318</v>
      </c>
      <c r="L722">
        <v>1191</v>
      </c>
      <c r="N722">
        <v>1013</v>
      </c>
      <c r="O722" t="s">
        <v>1319</v>
      </c>
      <c r="P722" t="s">
        <v>1319</v>
      </c>
      <c r="Q722">
        <v>1</v>
      </c>
      <c r="W722">
        <v>0</v>
      </c>
      <c r="X722">
        <v>476480486</v>
      </c>
      <c r="Y722">
        <f>((AT722*1.2)*1.15)</f>
        <v>40.985999999999997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5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29.7</v>
      </c>
      <c r="AU722" t="s">
        <v>936</v>
      </c>
      <c r="AV722">
        <v>1</v>
      </c>
      <c r="AW722">
        <v>2</v>
      </c>
      <c r="AX722">
        <v>56664425</v>
      </c>
      <c r="AY722">
        <v>1</v>
      </c>
      <c r="AZ722">
        <v>0</v>
      </c>
      <c r="BA722">
        <v>982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U722">
        <f>ROUND(AT722*Source!I1096*AH722*AL722,2)</f>
        <v>0</v>
      </c>
      <c r="CV722">
        <f>ROUND(Y722*Source!I1096,9)</f>
        <v>12.2958</v>
      </c>
      <c r="CW722">
        <v>0</v>
      </c>
      <c r="CX722">
        <f>ROUND(Y722*Source!I1096,9)</f>
        <v>12.2958</v>
      </c>
      <c r="CY722">
        <f>AD722</f>
        <v>0</v>
      </c>
      <c r="CZ722">
        <f>AH722</f>
        <v>0</v>
      </c>
      <c r="DA722">
        <f>AL722</f>
        <v>1</v>
      </c>
      <c r="DB722">
        <f>ROUND(((ROUND(AT722*CZ722,2)*1.2)*1.15),6)</f>
        <v>0</v>
      </c>
      <c r="DC722">
        <f>ROUND(((ROUND(AT722*AG722,2)*1.2)*1.15),6)</f>
        <v>0</v>
      </c>
      <c r="DD722" t="s">
        <v>3</v>
      </c>
      <c r="DE722" t="s">
        <v>3</v>
      </c>
      <c r="DF722">
        <f t="shared" si="217"/>
        <v>0</v>
      </c>
      <c r="DG722">
        <f t="shared" si="214"/>
        <v>0</v>
      </c>
      <c r="DH722">
        <f t="shared" si="215"/>
        <v>0</v>
      </c>
      <c r="DI722">
        <f t="shared" si="194"/>
        <v>0</v>
      </c>
      <c r="DJ722">
        <f>DI722</f>
        <v>0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">
      <c r="A723">
        <f>ROW(Source!A1096)</f>
        <v>1096</v>
      </c>
      <c r="B723">
        <v>56661436</v>
      </c>
      <c r="C723">
        <v>56664411</v>
      </c>
      <c r="D723">
        <v>54768042</v>
      </c>
      <c r="E723">
        <v>1</v>
      </c>
      <c r="F723">
        <v>1</v>
      </c>
      <c r="G723">
        <v>1081</v>
      </c>
      <c r="H723">
        <v>2</v>
      </c>
      <c r="I723" t="s">
        <v>1439</v>
      </c>
      <c r="J723" t="s">
        <v>1440</v>
      </c>
      <c r="K723" t="s">
        <v>1441</v>
      </c>
      <c r="L723">
        <v>1368</v>
      </c>
      <c r="N723">
        <v>1011</v>
      </c>
      <c r="O723" t="s">
        <v>1323</v>
      </c>
      <c r="P723" t="s">
        <v>1323</v>
      </c>
      <c r="Q723">
        <v>1</v>
      </c>
      <c r="W723">
        <v>0</v>
      </c>
      <c r="X723">
        <v>-49672420</v>
      </c>
      <c r="Y723">
        <f>((AT723*1.2)*1.25)</f>
        <v>1.7249999999999999</v>
      </c>
      <c r="AA723">
        <v>0</v>
      </c>
      <c r="AB723">
        <v>2.78</v>
      </c>
      <c r="AC723">
        <v>0</v>
      </c>
      <c r="AD723">
        <v>0</v>
      </c>
      <c r="AE723">
        <v>0</v>
      </c>
      <c r="AF723">
        <v>0.28000000000000003</v>
      </c>
      <c r="AG723">
        <v>0</v>
      </c>
      <c r="AH723">
        <v>0</v>
      </c>
      <c r="AI723">
        <v>1</v>
      </c>
      <c r="AJ723">
        <v>9.2899999999999991</v>
      </c>
      <c r="AK723">
        <v>1</v>
      </c>
      <c r="AL723">
        <v>1</v>
      </c>
      <c r="AM723">
        <v>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1.1499999999999999</v>
      </c>
      <c r="AU723" t="s">
        <v>935</v>
      </c>
      <c r="AV723">
        <v>0</v>
      </c>
      <c r="AW723">
        <v>2</v>
      </c>
      <c r="AX723">
        <v>56664426</v>
      </c>
      <c r="AY723">
        <v>1</v>
      </c>
      <c r="AZ723">
        <v>0</v>
      </c>
      <c r="BA723">
        <v>983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f>ROUND(Y723*Source!I1096*DO723,9)</f>
        <v>0</v>
      </c>
      <c r="CX723">
        <f>ROUND(Y723*Source!I1096,9)</f>
        <v>0.51749999999999996</v>
      </c>
      <c r="CY723">
        <f>AB723</f>
        <v>2.78</v>
      </c>
      <c r="CZ723">
        <f>AF723</f>
        <v>0.28000000000000003</v>
      </c>
      <c r="DA723">
        <f>AJ723</f>
        <v>9.2899999999999991</v>
      </c>
      <c r="DB723">
        <f>ROUND(((ROUND(AT723*CZ723,2)*1.2)*1.25),6)</f>
        <v>0.48</v>
      </c>
      <c r="DC723">
        <f>ROUND(((ROUND(AT723*AG723,2)*1.2)*1.25),6)</f>
        <v>0</v>
      </c>
      <c r="DD723" t="s">
        <v>3</v>
      </c>
      <c r="DE723" t="s">
        <v>3</v>
      </c>
      <c r="DF723">
        <f t="shared" si="217"/>
        <v>0</v>
      </c>
      <c r="DG723">
        <f>ROUND(ROUND(AF723*AJ723,2)*CX723,2)</f>
        <v>1.35</v>
      </c>
      <c r="DH723">
        <f t="shared" si="215"/>
        <v>0</v>
      </c>
      <c r="DI723">
        <f t="shared" si="194"/>
        <v>0</v>
      </c>
      <c r="DJ723">
        <f>DG723</f>
        <v>1.35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">
      <c r="A724">
        <f>ROW(Source!A1096)</f>
        <v>1096</v>
      </c>
      <c r="B724">
        <v>56661436</v>
      </c>
      <c r="C724">
        <v>56664411</v>
      </c>
      <c r="D724">
        <v>54768339</v>
      </c>
      <c r="E724">
        <v>1</v>
      </c>
      <c r="F724">
        <v>1</v>
      </c>
      <c r="G724">
        <v>1081</v>
      </c>
      <c r="H724">
        <v>2</v>
      </c>
      <c r="I724" t="s">
        <v>1324</v>
      </c>
      <c r="J724" t="s">
        <v>1325</v>
      </c>
      <c r="K724" t="s">
        <v>1326</v>
      </c>
      <c r="L724">
        <v>1368</v>
      </c>
      <c r="N724">
        <v>1011</v>
      </c>
      <c r="O724" t="s">
        <v>1323</v>
      </c>
      <c r="P724" t="s">
        <v>1323</v>
      </c>
      <c r="Q724">
        <v>1</v>
      </c>
      <c r="W724">
        <v>0</v>
      </c>
      <c r="X724">
        <v>874612079</v>
      </c>
      <c r="Y724">
        <f>((AT724*1.2)*1.25)</f>
        <v>0.52500000000000002</v>
      </c>
      <c r="AA724">
        <v>0</v>
      </c>
      <c r="AB724">
        <v>1513.56</v>
      </c>
      <c r="AC724">
        <v>758.78</v>
      </c>
      <c r="AD724">
        <v>0</v>
      </c>
      <c r="AE724">
        <v>0</v>
      </c>
      <c r="AF724">
        <v>83.1</v>
      </c>
      <c r="AG724">
        <v>12.62</v>
      </c>
      <c r="AH724">
        <v>0</v>
      </c>
      <c r="AI724">
        <v>1</v>
      </c>
      <c r="AJ724">
        <v>17.07</v>
      </c>
      <c r="AK724">
        <v>56.35</v>
      </c>
      <c r="AL724">
        <v>1</v>
      </c>
      <c r="AM724">
        <v>2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0.35</v>
      </c>
      <c r="AU724" t="s">
        <v>935</v>
      </c>
      <c r="AV724">
        <v>0</v>
      </c>
      <c r="AW724">
        <v>2</v>
      </c>
      <c r="AX724">
        <v>56664427</v>
      </c>
      <c r="AY724">
        <v>1</v>
      </c>
      <c r="AZ724">
        <v>0</v>
      </c>
      <c r="BA724">
        <v>984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f>ROUND(Y724*Source!I1096*DO724,9)</f>
        <v>1.9876499999999999</v>
      </c>
      <c r="CX724">
        <f>ROUND(Y724*Source!I1096,9)</f>
        <v>0.1575</v>
      </c>
      <c r="CY724">
        <f>AB724</f>
        <v>1513.56</v>
      </c>
      <c r="CZ724">
        <f>AF724</f>
        <v>83.1</v>
      </c>
      <c r="DA724">
        <f>AJ724</f>
        <v>17.07</v>
      </c>
      <c r="DB724">
        <f>ROUND(((ROUND(AT724*CZ724,2)*1.2)*1.25),6)</f>
        <v>43.634999999999998</v>
      </c>
      <c r="DC724">
        <f>ROUND(((ROUND(AT724*AG724,2)*1.2)*1.25),6)</f>
        <v>6.63</v>
      </c>
      <c r="DD724" t="s">
        <v>3</v>
      </c>
      <c r="DE724" t="s">
        <v>3</v>
      </c>
      <c r="DF724">
        <f t="shared" si="217"/>
        <v>0</v>
      </c>
      <c r="DG724">
        <f>ROUND(ROUND(AF724*AJ724,2)*CX724,2)</f>
        <v>223.42</v>
      </c>
      <c r="DH724">
        <f>ROUND(ROUND(AG724*AK724,2)*CX724,2)</f>
        <v>112</v>
      </c>
      <c r="DI724">
        <f t="shared" si="194"/>
        <v>0</v>
      </c>
      <c r="DJ724">
        <f>DG724</f>
        <v>223.42</v>
      </c>
      <c r="DK724">
        <v>0</v>
      </c>
      <c r="DL724" t="s">
        <v>1327</v>
      </c>
      <c r="DM724">
        <v>0</v>
      </c>
      <c r="DN724" t="s">
        <v>1319</v>
      </c>
      <c r="DO724">
        <v>12.62</v>
      </c>
    </row>
    <row r="725" spans="1:119" x14ac:dyDescent="0.2">
      <c r="A725">
        <f>ROW(Source!A1096)</f>
        <v>1096</v>
      </c>
      <c r="B725">
        <v>56661436</v>
      </c>
      <c r="C725">
        <v>56664411</v>
      </c>
      <c r="D725">
        <v>54767573</v>
      </c>
      <c r="E725">
        <v>1</v>
      </c>
      <c r="F725">
        <v>1</v>
      </c>
      <c r="G725">
        <v>1081</v>
      </c>
      <c r="H725">
        <v>2</v>
      </c>
      <c r="I725" t="s">
        <v>1328</v>
      </c>
      <c r="J725" t="s">
        <v>1329</v>
      </c>
      <c r="K725" t="s">
        <v>1330</v>
      </c>
      <c r="L725">
        <v>1368</v>
      </c>
      <c r="N725">
        <v>1011</v>
      </c>
      <c r="O725" t="s">
        <v>1323</v>
      </c>
      <c r="P725" t="s">
        <v>1323</v>
      </c>
      <c r="Q725">
        <v>1</v>
      </c>
      <c r="W725">
        <v>0</v>
      </c>
      <c r="X725">
        <v>-44940208</v>
      </c>
      <c r="Y725">
        <f>((AT725*1.2)*1.25)</f>
        <v>0.10500000000000001</v>
      </c>
      <c r="AA725">
        <v>0</v>
      </c>
      <c r="AB725">
        <v>2758.65</v>
      </c>
      <c r="AC725">
        <v>1017.92</v>
      </c>
      <c r="AD725">
        <v>0</v>
      </c>
      <c r="AE725">
        <v>0</v>
      </c>
      <c r="AF725">
        <v>179.17</v>
      </c>
      <c r="AG725">
        <v>16.93</v>
      </c>
      <c r="AH725">
        <v>0</v>
      </c>
      <c r="AI725">
        <v>1</v>
      </c>
      <c r="AJ725">
        <v>14.43</v>
      </c>
      <c r="AK725">
        <v>56.35</v>
      </c>
      <c r="AL725">
        <v>1</v>
      </c>
      <c r="AM725">
        <v>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7.0000000000000007E-2</v>
      </c>
      <c r="AU725" t="s">
        <v>935</v>
      </c>
      <c r="AV725">
        <v>0</v>
      </c>
      <c r="AW725">
        <v>2</v>
      </c>
      <c r="AX725">
        <v>56664428</v>
      </c>
      <c r="AY725">
        <v>1</v>
      </c>
      <c r="AZ725">
        <v>0</v>
      </c>
      <c r="BA725">
        <v>985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f>ROUND(Y725*Source!I1096*DO725,9)</f>
        <v>0.53329499999999996</v>
      </c>
      <c r="CX725">
        <f>ROUND(Y725*Source!I1096,9)</f>
        <v>3.15E-2</v>
      </c>
      <c r="CY725">
        <f>AB725</f>
        <v>2758.65</v>
      </c>
      <c r="CZ725">
        <f>AF725</f>
        <v>179.17</v>
      </c>
      <c r="DA725">
        <f>AJ725</f>
        <v>14.43</v>
      </c>
      <c r="DB725">
        <f>ROUND(((ROUND(AT725*CZ725,2)*1.2)*1.25),6)</f>
        <v>18.809999999999999</v>
      </c>
      <c r="DC725">
        <f>ROUND(((ROUND(AT725*AG725,2)*1.2)*1.25),6)</f>
        <v>1.7849999999999999</v>
      </c>
      <c r="DD725" t="s">
        <v>3</v>
      </c>
      <c r="DE725" t="s">
        <v>3</v>
      </c>
      <c r="DF725">
        <f t="shared" si="217"/>
        <v>0</v>
      </c>
      <c r="DG725">
        <f>ROUND(ROUND(AF725*AJ725,2)*CX725,2)</f>
        <v>81.44</v>
      </c>
      <c r="DH725">
        <f>ROUND(ROUND(AG725*AK725,2)*CX725,2)</f>
        <v>30.05</v>
      </c>
      <c r="DI725">
        <f t="shared" si="194"/>
        <v>0</v>
      </c>
      <c r="DJ725">
        <f>DG725</f>
        <v>81.44</v>
      </c>
      <c r="DK725">
        <v>0</v>
      </c>
      <c r="DL725" t="s">
        <v>1327</v>
      </c>
      <c r="DM725">
        <v>0</v>
      </c>
      <c r="DN725" t="s">
        <v>1319</v>
      </c>
      <c r="DO725">
        <v>16.93</v>
      </c>
    </row>
    <row r="726" spans="1:119" x14ac:dyDescent="0.2">
      <c r="A726">
        <f>ROW(Source!A1096)</f>
        <v>1096</v>
      </c>
      <c r="B726">
        <v>56661436</v>
      </c>
      <c r="C726">
        <v>56664411</v>
      </c>
      <c r="D726">
        <v>54737367</v>
      </c>
      <c r="E726">
        <v>1</v>
      </c>
      <c r="F726">
        <v>1</v>
      </c>
      <c r="G726">
        <v>1081</v>
      </c>
      <c r="H726">
        <v>3</v>
      </c>
      <c r="I726" t="s">
        <v>1442</v>
      </c>
      <c r="J726" t="s">
        <v>1443</v>
      </c>
      <c r="K726" t="s">
        <v>1444</v>
      </c>
      <c r="L726">
        <v>1339</v>
      </c>
      <c r="N726">
        <v>1007</v>
      </c>
      <c r="O726" t="s">
        <v>1102</v>
      </c>
      <c r="P726" t="s">
        <v>1102</v>
      </c>
      <c r="Q726">
        <v>1</v>
      </c>
      <c r="W726">
        <v>0</v>
      </c>
      <c r="X726">
        <v>-1622585150</v>
      </c>
      <c r="Y726">
        <f t="shared" ref="Y726:Y734" si="225">((AT726*1)*1)</f>
        <v>0.17699999999999999</v>
      </c>
      <c r="AA726">
        <v>54.79</v>
      </c>
      <c r="AB726">
        <v>0</v>
      </c>
      <c r="AC726">
        <v>0</v>
      </c>
      <c r="AD726">
        <v>0</v>
      </c>
      <c r="AE726">
        <v>7.07</v>
      </c>
      <c r="AF726">
        <v>0</v>
      </c>
      <c r="AG726">
        <v>0</v>
      </c>
      <c r="AH726">
        <v>0</v>
      </c>
      <c r="AI726">
        <v>7.75</v>
      </c>
      <c r="AJ726">
        <v>1</v>
      </c>
      <c r="AK726">
        <v>1</v>
      </c>
      <c r="AL726">
        <v>1</v>
      </c>
      <c r="AM726">
        <v>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0.17699999999999999</v>
      </c>
      <c r="AU726" t="s">
        <v>31</v>
      </c>
      <c r="AV726">
        <v>0</v>
      </c>
      <c r="AW726">
        <v>2</v>
      </c>
      <c r="AX726">
        <v>56664429</v>
      </c>
      <c r="AY726">
        <v>1</v>
      </c>
      <c r="AZ726">
        <v>0</v>
      </c>
      <c r="BA726">
        <v>986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ROUND(Y726*Source!I1096,9)</f>
        <v>5.3100000000000001E-2</v>
      </c>
      <c r="CY726">
        <f t="shared" ref="CY726:CY734" si="226">AA726</f>
        <v>54.79</v>
      </c>
      <c r="CZ726">
        <f t="shared" ref="CZ726:CZ734" si="227">AE726</f>
        <v>7.07</v>
      </c>
      <c r="DA726">
        <f t="shared" ref="DA726:DA734" si="228">AI726</f>
        <v>7.75</v>
      </c>
      <c r="DB726">
        <f t="shared" ref="DB726:DB734" si="229">ROUND(((ROUND(AT726*CZ726,2)*1)*1),6)</f>
        <v>1.25</v>
      </c>
      <c r="DC726">
        <f t="shared" ref="DC726:DC734" si="230">ROUND(((ROUND(AT726*AG726,2)*1)*1),6)</f>
        <v>0</v>
      </c>
      <c r="DD726" t="s">
        <v>3</v>
      </c>
      <c r="DE726" t="s">
        <v>3</v>
      </c>
      <c r="DF726">
        <f t="shared" ref="DF726:DF734" si="231">ROUND(ROUND(AE726*AI726,2)*CX726,2)</f>
        <v>2.91</v>
      </c>
      <c r="DG726">
        <f t="shared" ref="DG726:DG748" si="232">ROUND(ROUND(AF726,2)*CX726,2)</f>
        <v>0</v>
      </c>
      <c r="DH726">
        <f t="shared" ref="DH726:DH749" si="233">ROUND(ROUND(AG726,2)*CX726,2)</f>
        <v>0</v>
      </c>
      <c r="DI726">
        <f t="shared" si="194"/>
        <v>0</v>
      </c>
      <c r="DJ726">
        <f t="shared" ref="DJ726:DJ734" si="234">DF726</f>
        <v>2.91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">
      <c r="A727">
        <f>ROW(Source!A1096)</f>
        <v>1096</v>
      </c>
      <c r="B727">
        <v>56661436</v>
      </c>
      <c r="C727">
        <v>56664411</v>
      </c>
      <c r="D727">
        <v>54738505</v>
      </c>
      <c r="E727">
        <v>1</v>
      </c>
      <c r="F727">
        <v>1</v>
      </c>
      <c r="G727">
        <v>1081</v>
      </c>
      <c r="H727">
        <v>3</v>
      </c>
      <c r="I727" t="s">
        <v>1445</v>
      </c>
      <c r="J727" t="s">
        <v>1446</v>
      </c>
      <c r="K727" t="s">
        <v>1447</v>
      </c>
      <c r="L727">
        <v>1346</v>
      </c>
      <c r="N727">
        <v>1009</v>
      </c>
      <c r="O727" t="s">
        <v>1171</v>
      </c>
      <c r="P727" t="s">
        <v>1171</v>
      </c>
      <c r="Q727">
        <v>1</v>
      </c>
      <c r="W727">
        <v>0</v>
      </c>
      <c r="X727">
        <v>732400950</v>
      </c>
      <c r="Y727">
        <f t="shared" si="225"/>
        <v>0.17</v>
      </c>
      <c r="AA727">
        <v>91.56</v>
      </c>
      <c r="AB727">
        <v>0</v>
      </c>
      <c r="AC727">
        <v>0</v>
      </c>
      <c r="AD727">
        <v>0</v>
      </c>
      <c r="AE727">
        <v>21</v>
      </c>
      <c r="AF727">
        <v>0</v>
      </c>
      <c r="AG727">
        <v>0</v>
      </c>
      <c r="AH727">
        <v>0</v>
      </c>
      <c r="AI727">
        <v>4.3600000000000003</v>
      </c>
      <c r="AJ727">
        <v>1</v>
      </c>
      <c r="AK727">
        <v>1</v>
      </c>
      <c r="AL727">
        <v>1</v>
      </c>
      <c r="AM727">
        <v>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0.17</v>
      </c>
      <c r="AU727" t="s">
        <v>31</v>
      </c>
      <c r="AV727">
        <v>0</v>
      </c>
      <c r="AW727">
        <v>2</v>
      </c>
      <c r="AX727">
        <v>56664430</v>
      </c>
      <c r="AY727">
        <v>1</v>
      </c>
      <c r="AZ727">
        <v>0</v>
      </c>
      <c r="BA727">
        <v>987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ROUND(Y727*Source!I1096,9)</f>
        <v>5.0999999999999997E-2</v>
      </c>
      <c r="CY727">
        <f t="shared" si="226"/>
        <v>91.56</v>
      </c>
      <c r="CZ727">
        <f t="shared" si="227"/>
        <v>21</v>
      </c>
      <c r="DA727">
        <f t="shared" si="228"/>
        <v>4.3600000000000003</v>
      </c>
      <c r="DB727">
        <f t="shared" si="229"/>
        <v>3.57</v>
      </c>
      <c r="DC727">
        <f t="shared" si="230"/>
        <v>0</v>
      </c>
      <c r="DD727" t="s">
        <v>3</v>
      </c>
      <c r="DE727" t="s">
        <v>3</v>
      </c>
      <c r="DF727">
        <f t="shared" si="231"/>
        <v>4.67</v>
      </c>
      <c r="DG727">
        <f t="shared" si="232"/>
        <v>0</v>
      </c>
      <c r="DH727">
        <f t="shared" si="233"/>
        <v>0</v>
      </c>
      <c r="DI727">
        <f t="shared" si="194"/>
        <v>0</v>
      </c>
      <c r="DJ727">
        <f t="shared" si="234"/>
        <v>4.67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">
      <c r="A728">
        <f>ROW(Source!A1096)</f>
        <v>1096</v>
      </c>
      <c r="B728">
        <v>56661436</v>
      </c>
      <c r="C728">
        <v>56664411</v>
      </c>
      <c r="D728">
        <v>54739078</v>
      </c>
      <c r="E728">
        <v>1</v>
      </c>
      <c r="F728">
        <v>1</v>
      </c>
      <c r="G728">
        <v>1081</v>
      </c>
      <c r="H728">
        <v>3</v>
      </c>
      <c r="I728" t="s">
        <v>1340</v>
      </c>
      <c r="J728" t="s">
        <v>1341</v>
      </c>
      <c r="K728" t="s">
        <v>1342</v>
      </c>
      <c r="L728">
        <v>1346</v>
      </c>
      <c r="N728">
        <v>1009</v>
      </c>
      <c r="O728" t="s">
        <v>1171</v>
      </c>
      <c r="P728" t="s">
        <v>1171</v>
      </c>
      <c r="Q728">
        <v>1</v>
      </c>
      <c r="W728">
        <v>0</v>
      </c>
      <c r="X728">
        <v>1021383118</v>
      </c>
      <c r="Y728">
        <f t="shared" si="225"/>
        <v>0.06</v>
      </c>
      <c r="AA728">
        <v>315.23</v>
      </c>
      <c r="AB728">
        <v>0</v>
      </c>
      <c r="AC728">
        <v>0</v>
      </c>
      <c r="AD728">
        <v>0</v>
      </c>
      <c r="AE728">
        <v>37.979999999999997</v>
      </c>
      <c r="AF728">
        <v>0</v>
      </c>
      <c r="AG728">
        <v>0</v>
      </c>
      <c r="AH728">
        <v>0</v>
      </c>
      <c r="AI728">
        <v>8.3000000000000007</v>
      </c>
      <c r="AJ728">
        <v>1</v>
      </c>
      <c r="AK728">
        <v>1</v>
      </c>
      <c r="AL728">
        <v>1</v>
      </c>
      <c r="AM728">
        <v>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0.06</v>
      </c>
      <c r="AU728" t="s">
        <v>31</v>
      </c>
      <c r="AV728">
        <v>0</v>
      </c>
      <c r="AW728">
        <v>2</v>
      </c>
      <c r="AX728">
        <v>56664431</v>
      </c>
      <c r="AY728">
        <v>1</v>
      </c>
      <c r="AZ728">
        <v>0</v>
      </c>
      <c r="BA728">
        <v>988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v>0</v>
      </c>
      <c r="CX728">
        <f>ROUND(Y728*Source!I1096,9)</f>
        <v>1.7999999999999999E-2</v>
      </c>
      <c r="CY728">
        <f t="shared" si="226"/>
        <v>315.23</v>
      </c>
      <c r="CZ728">
        <f t="shared" si="227"/>
        <v>37.979999999999997</v>
      </c>
      <c r="DA728">
        <f t="shared" si="228"/>
        <v>8.3000000000000007</v>
      </c>
      <c r="DB728">
        <f t="shared" si="229"/>
        <v>2.2799999999999998</v>
      </c>
      <c r="DC728">
        <f t="shared" si="230"/>
        <v>0</v>
      </c>
      <c r="DD728" t="s">
        <v>3</v>
      </c>
      <c r="DE728" t="s">
        <v>3</v>
      </c>
      <c r="DF728">
        <f t="shared" si="231"/>
        <v>5.67</v>
      </c>
      <c r="DG728">
        <f t="shared" si="232"/>
        <v>0</v>
      </c>
      <c r="DH728">
        <f t="shared" si="233"/>
        <v>0</v>
      </c>
      <c r="DI728">
        <f t="shared" si="194"/>
        <v>0</v>
      </c>
      <c r="DJ728">
        <f t="shared" si="234"/>
        <v>5.67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">
      <c r="A729">
        <f>ROW(Source!A1096)</f>
        <v>1096</v>
      </c>
      <c r="B729">
        <v>56661436</v>
      </c>
      <c r="C729">
        <v>56664411</v>
      </c>
      <c r="D729">
        <v>54737486</v>
      </c>
      <c r="E729">
        <v>1</v>
      </c>
      <c r="F729">
        <v>1</v>
      </c>
      <c r="G729">
        <v>1081</v>
      </c>
      <c r="H729">
        <v>3</v>
      </c>
      <c r="I729" t="s">
        <v>1448</v>
      </c>
      <c r="J729" t="s">
        <v>1449</v>
      </c>
      <c r="K729" t="s">
        <v>1450</v>
      </c>
      <c r="L729">
        <v>1348</v>
      </c>
      <c r="N729">
        <v>1009</v>
      </c>
      <c r="O729" t="s">
        <v>547</v>
      </c>
      <c r="P729" t="s">
        <v>547</v>
      </c>
      <c r="Q729">
        <v>1000</v>
      </c>
      <c r="W729">
        <v>0</v>
      </c>
      <c r="X729">
        <v>-1462767551</v>
      </c>
      <c r="Y729">
        <f t="shared" si="225"/>
        <v>1.0000000000000001E-5</v>
      </c>
      <c r="AA729">
        <v>65213.77</v>
      </c>
      <c r="AB729">
        <v>0</v>
      </c>
      <c r="AC729">
        <v>0</v>
      </c>
      <c r="AD729">
        <v>0</v>
      </c>
      <c r="AE729">
        <v>3234.81</v>
      </c>
      <c r="AF729">
        <v>0</v>
      </c>
      <c r="AG729">
        <v>0</v>
      </c>
      <c r="AH729">
        <v>0</v>
      </c>
      <c r="AI729">
        <v>20.16</v>
      </c>
      <c r="AJ729">
        <v>1</v>
      </c>
      <c r="AK729">
        <v>1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1.0000000000000001E-5</v>
      </c>
      <c r="AU729" t="s">
        <v>31</v>
      </c>
      <c r="AV729">
        <v>0</v>
      </c>
      <c r="AW729">
        <v>2</v>
      </c>
      <c r="AX729">
        <v>56664432</v>
      </c>
      <c r="AY729">
        <v>1</v>
      </c>
      <c r="AZ729">
        <v>0</v>
      </c>
      <c r="BA729">
        <v>989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ROUND(Y729*Source!I1096,9)</f>
        <v>3.0000000000000001E-6</v>
      </c>
      <c r="CY729">
        <f t="shared" si="226"/>
        <v>65213.77</v>
      </c>
      <c r="CZ729">
        <f t="shared" si="227"/>
        <v>3234.81</v>
      </c>
      <c r="DA729">
        <f t="shared" si="228"/>
        <v>20.16</v>
      </c>
      <c r="DB729">
        <f t="shared" si="229"/>
        <v>0.03</v>
      </c>
      <c r="DC729">
        <f t="shared" si="230"/>
        <v>0</v>
      </c>
      <c r="DD729" t="s">
        <v>3</v>
      </c>
      <c r="DE729" t="s">
        <v>3</v>
      </c>
      <c r="DF729">
        <f t="shared" si="231"/>
        <v>0.2</v>
      </c>
      <c r="DG729">
        <f t="shared" si="232"/>
        <v>0</v>
      </c>
      <c r="DH729">
        <f t="shared" si="233"/>
        <v>0</v>
      </c>
      <c r="DI729">
        <f t="shared" si="194"/>
        <v>0</v>
      </c>
      <c r="DJ729">
        <f t="shared" si="234"/>
        <v>0.2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">
      <c r="A730">
        <f>ROW(Source!A1096)</f>
        <v>1096</v>
      </c>
      <c r="B730">
        <v>56661436</v>
      </c>
      <c r="C730">
        <v>56664411</v>
      </c>
      <c r="D730">
        <v>54737299</v>
      </c>
      <c r="E730">
        <v>1</v>
      </c>
      <c r="F730">
        <v>1</v>
      </c>
      <c r="G730">
        <v>1081</v>
      </c>
      <c r="H730">
        <v>3</v>
      </c>
      <c r="I730" t="s">
        <v>1451</v>
      </c>
      <c r="J730" t="s">
        <v>1452</v>
      </c>
      <c r="K730" t="s">
        <v>1453</v>
      </c>
      <c r="L730">
        <v>1339</v>
      </c>
      <c r="N730">
        <v>1007</v>
      </c>
      <c r="O730" t="s">
        <v>1102</v>
      </c>
      <c r="P730" t="s">
        <v>1102</v>
      </c>
      <c r="Q730">
        <v>1</v>
      </c>
      <c r="W730">
        <v>0</v>
      </c>
      <c r="X730">
        <v>-676034668</v>
      </c>
      <c r="Y730">
        <f t="shared" si="225"/>
        <v>0.11899999999999999</v>
      </c>
      <c r="AA730">
        <v>760.17</v>
      </c>
      <c r="AB730">
        <v>0</v>
      </c>
      <c r="AC730">
        <v>0</v>
      </c>
      <c r="AD730">
        <v>0</v>
      </c>
      <c r="AE730">
        <v>53.42</v>
      </c>
      <c r="AF730">
        <v>0</v>
      </c>
      <c r="AG730">
        <v>0</v>
      </c>
      <c r="AH730">
        <v>0</v>
      </c>
      <c r="AI730">
        <v>14.23</v>
      </c>
      <c r="AJ730">
        <v>1</v>
      </c>
      <c r="AK730">
        <v>1</v>
      </c>
      <c r="AL730">
        <v>1</v>
      </c>
      <c r="AM730">
        <v>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0.11899999999999999</v>
      </c>
      <c r="AU730" t="s">
        <v>31</v>
      </c>
      <c r="AV730">
        <v>0</v>
      </c>
      <c r="AW730">
        <v>2</v>
      </c>
      <c r="AX730">
        <v>56664433</v>
      </c>
      <c r="AY730">
        <v>1</v>
      </c>
      <c r="AZ730">
        <v>0</v>
      </c>
      <c r="BA730">
        <v>990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ROUND(Y730*Source!I1096,9)</f>
        <v>3.5700000000000003E-2</v>
      </c>
      <c r="CY730">
        <f t="shared" si="226"/>
        <v>760.17</v>
      </c>
      <c r="CZ730">
        <f t="shared" si="227"/>
        <v>53.42</v>
      </c>
      <c r="DA730">
        <f t="shared" si="228"/>
        <v>14.23</v>
      </c>
      <c r="DB730">
        <f t="shared" si="229"/>
        <v>6.36</v>
      </c>
      <c r="DC730">
        <f t="shared" si="230"/>
        <v>0</v>
      </c>
      <c r="DD730" t="s">
        <v>3</v>
      </c>
      <c r="DE730" t="s">
        <v>3</v>
      </c>
      <c r="DF730">
        <f t="shared" si="231"/>
        <v>27.14</v>
      </c>
      <c r="DG730">
        <f t="shared" si="232"/>
        <v>0</v>
      </c>
      <c r="DH730">
        <f t="shared" si="233"/>
        <v>0</v>
      </c>
      <c r="DI730">
        <f t="shared" si="194"/>
        <v>0</v>
      </c>
      <c r="DJ730">
        <f t="shared" si="234"/>
        <v>27.14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">
      <c r="A731">
        <f>ROW(Source!A1096)</f>
        <v>1096</v>
      </c>
      <c r="B731">
        <v>56661436</v>
      </c>
      <c r="C731">
        <v>56664411</v>
      </c>
      <c r="D731">
        <v>54737565</v>
      </c>
      <c r="E731">
        <v>1</v>
      </c>
      <c r="F731">
        <v>1</v>
      </c>
      <c r="G731">
        <v>1081</v>
      </c>
      <c r="H731">
        <v>3</v>
      </c>
      <c r="I731" t="s">
        <v>1454</v>
      </c>
      <c r="J731" t="s">
        <v>1455</v>
      </c>
      <c r="K731" t="s">
        <v>1456</v>
      </c>
      <c r="L731">
        <v>1339</v>
      </c>
      <c r="N731">
        <v>1007</v>
      </c>
      <c r="O731" t="s">
        <v>1102</v>
      </c>
      <c r="P731" t="s">
        <v>1102</v>
      </c>
      <c r="Q731">
        <v>1</v>
      </c>
      <c r="W731">
        <v>0</v>
      </c>
      <c r="X731">
        <v>-1235260082</v>
      </c>
      <c r="Y731">
        <f t="shared" si="225"/>
        <v>0.28100000000000003</v>
      </c>
      <c r="AA731">
        <v>101.33</v>
      </c>
      <c r="AB731">
        <v>0</v>
      </c>
      <c r="AC731">
        <v>0</v>
      </c>
      <c r="AD731">
        <v>0</v>
      </c>
      <c r="AE731">
        <v>5.82</v>
      </c>
      <c r="AF731">
        <v>0</v>
      </c>
      <c r="AG731">
        <v>0</v>
      </c>
      <c r="AH731">
        <v>0</v>
      </c>
      <c r="AI731">
        <v>17.41</v>
      </c>
      <c r="AJ731">
        <v>1</v>
      </c>
      <c r="AK731">
        <v>1</v>
      </c>
      <c r="AL731">
        <v>1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0.28100000000000003</v>
      </c>
      <c r="AU731" t="s">
        <v>31</v>
      </c>
      <c r="AV731">
        <v>0</v>
      </c>
      <c r="AW731">
        <v>2</v>
      </c>
      <c r="AX731">
        <v>56664434</v>
      </c>
      <c r="AY731">
        <v>1</v>
      </c>
      <c r="AZ731">
        <v>0</v>
      </c>
      <c r="BA731">
        <v>991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ROUND(Y731*Source!I1096,9)</f>
        <v>8.43E-2</v>
      </c>
      <c r="CY731">
        <f t="shared" si="226"/>
        <v>101.33</v>
      </c>
      <c r="CZ731">
        <f t="shared" si="227"/>
        <v>5.82</v>
      </c>
      <c r="DA731">
        <f t="shared" si="228"/>
        <v>17.41</v>
      </c>
      <c r="DB731">
        <f t="shared" si="229"/>
        <v>1.64</v>
      </c>
      <c r="DC731">
        <f t="shared" si="230"/>
        <v>0</v>
      </c>
      <c r="DD731" t="s">
        <v>3</v>
      </c>
      <c r="DE731" t="s">
        <v>3</v>
      </c>
      <c r="DF731">
        <f t="shared" si="231"/>
        <v>8.5399999999999991</v>
      </c>
      <c r="DG731">
        <f t="shared" si="232"/>
        <v>0</v>
      </c>
      <c r="DH731">
        <f t="shared" si="233"/>
        <v>0</v>
      </c>
      <c r="DI731">
        <f t="shared" si="194"/>
        <v>0</v>
      </c>
      <c r="DJ731">
        <f t="shared" si="234"/>
        <v>8.5399999999999991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">
      <c r="A732">
        <f>ROW(Source!A1096)</f>
        <v>1096</v>
      </c>
      <c r="B732">
        <v>56661436</v>
      </c>
      <c r="C732">
        <v>56664411</v>
      </c>
      <c r="D732">
        <v>54737637</v>
      </c>
      <c r="E732">
        <v>1</v>
      </c>
      <c r="F732">
        <v>1</v>
      </c>
      <c r="G732">
        <v>1081</v>
      </c>
      <c r="H732">
        <v>3</v>
      </c>
      <c r="I732" t="s">
        <v>1346</v>
      </c>
      <c r="J732" t="s">
        <v>1347</v>
      </c>
      <c r="K732" t="s">
        <v>1348</v>
      </c>
      <c r="L732">
        <v>1348</v>
      </c>
      <c r="N732">
        <v>1009</v>
      </c>
      <c r="O732" t="s">
        <v>547</v>
      </c>
      <c r="P732" t="s">
        <v>547</v>
      </c>
      <c r="Q732">
        <v>1000</v>
      </c>
      <c r="W732">
        <v>0</v>
      </c>
      <c r="X732">
        <v>1270042986</v>
      </c>
      <c r="Y732">
        <f t="shared" si="225"/>
        <v>4.4000000000000002E-4</v>
      </c>
      <c r="AA732">
        <v>55941.2</v>
      </c>
      <c r="AB732">
        <v>0</v>
      </c>
      <c r="AC732">
        <v>0</v>
      </c>
      <c r="AD732">
        <v>0</v>
      </c>
      <c r="AE732">
        <v>16214.84</v>
      </c>
      <c r="AF732">
        <v>0</v>
      </c>
      <c r="AG732">
        <v>0</v>
      </c>
      <c r="AH732">
        <v>0</v>
      </c>
      <c r="AI732">
        <v>3.45</v>
      </c>
      <c r="AJ732">
        <v>1</v>
      </c>
      <c r="AK732">
        <v>1</v>
      </c>
      <c r="AL732">
        <v>1</v>
      </c>
      <c r="AM732">
        <v>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4.4000000000000002E-4</v>
      </c>
      <c r="AU732" t="s">
        <v>31</v>
      </c>
      <c r="AV732">
        <v>0</v>
      </c>
      <c r="AW732">
        <v>2</v>
      </c>
      <c r="AX732">
        <v>56664435</v>
      </c>
      <c r="AY732">
        <v>1</v>
      </c>
      <c r="AZ732">
        <v>0</v>
      </c>
      <c r="BA732">
        <v>992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ROUND(Y732*Source!I1096,9)</f>
        <v>1.3200000000000001E-4</v>
      </c>
      <c r="CY732">
        <f t="shared" si="226"/>
        <v>55941.2</v>
      </c>
      <c r="CZ732">
        <f t="shared" si="227"/>
        <v>16214.84</v>
      </c>
      <c r="DA732">
        <f t="shared" si="228"/>
        <v>3.45</v>
      </c>
      <c r="DB732">
        <f t="shared" si="229"/>
        <v>7.13</v>
      </c>
      <c r="DC732">
        <f t="shared" si="230"/>
        <v>0</v>
      </c>
      <c r="DD732" t="s">
        <v>3</v>
      </c>
      <c r="DE732" t="s">
        <v>3</v>
      </c>
      <c r="DF732">
        <f t="shared" si="231"/>
        <v>7.38</v>
      </c>
      <c r="DG732">
        <f t="shared" si="232"/>
        <v>0</v>
      </c>
      <c r="DH732">
        <f t="shared" si="233"/>
        <v>0</v>
      </c>
      <c r="DI732">
        <f t="shared" si="194"/>
        <v>0</v>
      </c>
      <c r="DJ732">
        <f t="shared" si="234"/>
        <v>7.38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">
      <c r="A733">
        <f>ROW(Source!A1096)</f>
        <v>1096</v>
      </c>
      <c r="B733">
        <v>56661436</v>
      </c>
      <c r="C733">
        <v>56664411</v>
      </c>
      <c r="D733">
        <v>54737805</v>
      </c>
      <c r="E733">
        <v>1</v>
      </c>
      <c r="F733">
        <v>1</v>
      </c>
      <c r="G733">
        <v>1081</v>
      </c>
      <c r="H733">
        <v>3</v>
      </c>
      <c r="I733" t="s">
        <v>1352</v>
      </c>
      <c r="J733" t="s">
        <v>1353</v>
      </c>
      <c r="K733" t="s">
        <v>1354</v>
      </c>
      <c r="L733">
        <v>1346</v>
      </c>
      <c r="N733">
        <v>1009</v>
      </c>
      <c r="O733" t="s">
        <v>1171</v>
      </c>
      <c r="P733" t="s">
        <v>1171</v>
      </c>
      <c r="Q733">
        <v>1</v>
      </c>
      <c r="W733">
        <v>0</v>
      </c>
      <c r="X733">
        <v>488689173</v>
      </c>
      <c r="Y733">
        <f t="shared" si="225"/>
        <v>0.53</v>
      </c>
      <c r="AA733">
        <v>85.81</v>
      </c>
      <c r="AB733">
        <v>0</v>
      </c>
      <c r="AC733">
        <v>0</v>
      </c>
      <c r="AD733">
        <v>0</v>
      </c>
      <c r="AE733">
        <v>20.190000000000001</v>
      </c>
      <c r="AF733">
        <v>0</v>
      </c>
      <c r="AG733">
        <v>0</v>
      </c>
      <c r="AH733">
        <v>0</v>
      </c>
      <c r="AI733">
        <v>4.25</v>
      </c>
      <c r="AJ733">
        <v>1</v>
      </c>
      <c r="AK733">
        <v>1</v>
      </c>
      <c r="AL733">
        <v>1</v>
      </c>
      <c r="AM733">
        <v>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0.53</v>
      </c>
      <c r="AU733" t="s">
        <v>31</v>
      </c>
      <c r="AV733">
        <v>0</v>
      </c>
      <c r="AW733">
        <v>2</v>
      </c>
      <c r="AX733">
        <v>56664436</v>
      </c>
      <c r="AY733">
        <v>1</v>
      </c>
      <c r="AZ733">
        <v>0</v>
      </c>
      <c r="BA733">
        <v>993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ROUND(Y733*Source!I1096,9)</f>
        <v>0.159</v>
      </c>
      <c r="CY733">
        <f t="shared" si="226"/>
        <v>85.81</v>
      </c>
      <c r="CZ733">
        <f t="shared" si="227"/>
        <v>20.190000000000001</v>
      </c>
      <c r="DA733">
        <f t="shared" si="228"/>
        <v>4.25</v>
      </c>
      <c r="DB733">
        <f t="shared" si="229"/>
        <v>10.7</v>
      </c>
      <c r="DC733">
        <f t="shared" si="230"/>
        <v>0</v>
      </c>
      <c r="DD733" t="s">
        <v>3</v>
      </c>
      <c r="DE733" t="s">
        <v>3</v>
      </c>
      <c r="DF733">
        <f t="shared" si="231"/>
        <v>13.64</v>
      </c>
      <c r="DG733">
        <f t="shared" si="232"/>
        <v>0</v>
      </c>
      <c r="DH733">
        <f t="shared" si="233"/>
        <v>0</v>
      </c>
      <c r="DI733">
        <f t="shared" si="194"/>
        <v>0</v>
      </c>
      <c r="DJ733">
        <f t="shared" si="234"/>
        <v>13.64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">
      <c r="A734">
        <f>ROW(Source!A1096)</f>
        <v>1096</v>
      </c>
      <c r="B734">
        <v>56661436</v>
      </c>
      <c r="C734">
        <v>56664411</v>
      </c>
      <c r="D734">
        <v>54749853</v>
      </c>
      <c r="E734">
        <v>1</v>
      </c>
      <c r="F734">
        <v>1</v>
      </c>
      <c r="G734">
        <v>1081</v>
      </c>
      <c r="H734">
        <v>3</v>
      </c>
      <c r="I734" t="s">
        <v>956</v>
      </c>
      <c r="J734" t="s">
        <v>958</v>
      </c>
      <c r="K734" t="s">
        <v>957</v>
      </c>
      <c r="L734">
        <v>1301</v>
      </c>
      <c r="N734">
        <v>1003</v>
      </c>
      <c r="O734" t="s">
        <v>672</v>
      </c>
      <c r="P734" t="s">
        <v>672</v>
      </c>
      <c r="Q734">
        <v>1</v>
      </c>
      <c r="W734">
        <v>0</v>
      </c>
      <c r="X734">
        <v>1091244886</v>
      </c>
      <c r="Y734">
        <f t="shared" si="225"/>
        <v>100</v>
      </c>
      <c r="AA734">
        <v>459.13</v>
      </c>
      <c r="AB734">
        <v>0</v>
      </c>
      <c r="AC734">
        <v>0</v>
      </c>
      <c r="AD734">
        <v>0</v>
      </c>
      <c r="AE734">
        <v>31.73</v>
      </c>
      <c r="AF734">
        <v>0</v>
      </c>
      <c r="AG734">
        <v>0</v>
      </c>
      <c r="AH734">
        <v>0</v>
      </c>
      <c r="AI734">
        <v>14.47</v>
      </c>
      <c r="AJ734">
        <v>1</v>
      </c>
      <c r="AK734">
        <v>1</v>
      </c>
      <c r="AL734">
        <v>1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 t="s">
        <v>3</v>
      </c>
      <c r="AT734">
        <v>100</v>
      </c>
      <c r="AU734" t="s">
        <v>31</v>
      </c>
      <c r="AV734">
        <v>0</v>
      </c>
      <c r="AW734">
        <v>1</v>
      </c>
      <c r="AX734">
        <v>-1</v>
      </c>
      <c r="AY734">
        <v>0</v>
      </c>
      <c r="AZ734">
        <v>0</v>
      </c>
      <c r="BA734" t="s">
        <v>3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ROUND(Y734*Source!I1096,9)</f>
        <v>30</v>
      </c>
      <c r="CY734">
        <f t="shared" si="226"/>
        <v>459.13</v>
      </c>
      <c r="CZ734">
        <f t="shared" si="227"/>
        <v>31.73</v>
      </c>
      <c r="DA734">
        <f t="shared" si="228"/>
        <v>14.47</v>
      </c>
      <c r="DB734">
        <f t="shared" si="229"/>
        <v>3173</v>
      </c>
      <c r="DC734">
        <f t="shared" si="230"/>
        <v>0</v>
      </c>
      <c r="DD734" t="s">
        <v>3</v>
      </c>
      <c r="DE734" t="s">
        <v>3</v>
      </c>
      <c r="DF734">
        <f t="shared" si="231"/>
        <v>13773.9</v>
      </c>
      <c r="DG734">
        <f t="shared" si="232"/>
        <v>0</v>
      </c>
      <c r="DH734">
        <f t="shared" si="233"/>
        <v>0</v>
      </c>
      <c r="DI734">
        <f t="shared" si="194"/>
        <v>0</v>
      </c>
      <c r="DJ734">
        <f t="shared" si="234"/>
        <v>13773.9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">
      <c r="A735">
        <f>ROW(Source!A1099)</f>
        <v>1099</v>
      </c>
      <c r="B735">
        <v>56661434</v>
      </c>
      <c r="C735">
        <v>56664441</v>
      </c>
      <c r="D735">
        <v>54702434</v>
      </c>
      <c r="E735">
        <v>1081</v>
      </c>
      <c r="F735">
        <v>1</v>
      </c>
      <c r="G735">
        <v>1081</v>
      </c>
      <c r="H735">
        <v>1</v>
      </c>
      <c r="I735" t="s">
        <v>1317</v>
      </c>
      <c r="J735" t="s">
        <v>3</v>
      </c>
      <c r="K735" t="s">
        <v>1318</v>
      </c>
      <c r="L735">
        <v>1191</v>
      </c>
      <c r="N735">
        <v>1013</v>
      </c>
      <c r="O735" t="s">
        <v>1319</v>
      </c>
      <c r="P735" t="s">
        <v>1319</v>
      </c>
      <c r="Q735">
        <v>1</v>
      </c>
      <c r="W735">
        <v>0</v>
      </c>
      <c r="X735">
        <v>476480486</v>
      </c>
      <c r="Y735">
        <f>((AT735*1.2)*1.15)</f>
        <v>40.985999999999997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29.7</v>
      </c>
      <c r="AU735" t="s">
        <v>936</v>
      </c>
      <c r="AV735">
        <v>1</v>
      </c>
      <c r="AW735">
        <v>2</v>
      </c>
      <c r="AX735">
        <v>56664455</v>
      </c>
      <c r="AY735">
        <v>1</v>
      </c>
      <c r="AZ735">
        <v>0</v>
      </c>
      <c r="BA735">
        <v>997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U735">
        <f>ROUND(AT735*Source!I1099*AH735*AL735,2)</f>
        <v>0</v>
      </c>
      <c r="CV735">
        <f>ROUND(Y735*Source!I1099,9)</f>
        <v>14.3451</v>
      </c>
      <c r="CW735">
        <v>0</v>
      </c>
      <c r="CX735">
        <f>ROUND(Y735*Source!I1099,9)</f>
        <v>14.3451</v>
      </c>
      <c r="CY735">
        <f>AD735</f>
        <v>0</v>
      </c>
      <c r="CZ735">
        <f>AH735</f>
        <v>0</v>
      </c>
      <c r="DA735">
        <f>AL735</f>
        <v>1</v>
      </c>
      <c r="DB735">
        <f>ROUND(((ROUND(AT735*CZ735,2)*1.2)*1.15),6)</f>
        <v>0</v>
      </c>
      <c r="DC735">
        <f>ROUND(((ROUND(AT735*AG735,2)*1.2)*1.15),6)</f>
        <v>0</v>
      </c>
      <c r="DD735" t="s">
        <v>3</v>
      </c>
      <c r="DE735" t="s">
        <v>3</v>
      </c>
      <c r="DF735">
        <f t="shared" ref="DF735:DF751" si="235">ROUND(ROUND(AE735,2)*CX735,2)</f>
        <v>0</v>
      </c>
      <c r="DG735">
        <f t="shared" si="232"/>
        <v>0</v>
      </c>
      <c r="DH735">
        <f t="shared" si="233"/>
        <v>0</v>
      </c>
      <c r="DI735">
        <f t="shared" ref="DI735:DI798" si="236">ROUND(ROUND(AH735,2)*CX735,2)</f>
        <v>0</v>
      </c>
      <c r="DJ735">
        <f>DI735</f>
        <v>0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">
      <c r="A736">
        <f>ROW(Source!A1099)</f>
        <v>1099</v>
      </c>
      <c r="B736">
        <v>56661434</v>
      </c>
      <c r="C736">
        <v>56664441</v>
      </c>
      <c r="D736">
        <v>54768042</v>
      </c>
      <c r="E736">
        <v>1</v>
      </c>
      <c r="F736">
        <v>1</v>
      </c>
      <c r="G736">
        <v>1081</v>
      </c>
      <c r="H736">
        <v>2</v>
      </c>
      <c r="I736" t="s">
        <v>1439</v>
      </c>
      <c r="J736" t="s">
        <v>1440</v>
      </c>
      <c r="K736" t="s">
        <v>1441</v>
      </c>
      <c r="L736">
        <v>1368</v>
      </c>
      <c r="N736">
        <v>1011</v>
      </c>
      <c r="O736" t="s">
        <v>1323</v>
      </c>
      <c r="P736" t="s">
        <v>1323</v>
      </c>
      <c r="Q736">
        <v>1</v>
      </c>
      <c r="W736">
        <v>0</v>
      </c>
      <c r="X736">
        <v>-49672420</v>
      </c>
      <c r="Y736">
        <f>((AT736*1.2)*1.25)</f>
        <v>1.7249999999999999</v>
      </c>
      <c r="AA736">
        <v>0</v>
      </c>
      <c r="AB736">
        <v>0.3</v>
      </c>
      <c r="AC736">
        <v>0</v>
      </c>
      <c r="AD736">
        <v>0</v>
      </c>
      <c r="AE736">
        <v>0</v>
      </c>
      <c r="AF736">
        <v>0.28000000000000003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1.1499999999999999</v>
      </c>
      <c r="AU736" t="s">
        <v>935</v>
      </c>
      <c r="AV736">
        <v>0</v>
      </c>
      <c r="AW736">
        <v>2</v>
      </c>
      <c r="AX736">
        <v>56664456</v>
      </c>
      <c r="AY736">
        <v>1</v>
      </c>
      <c r="AZ736">
        <v>0</v>
      </c>
      <c r="BA736">
        <v>998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f>ROUND(Y736*Source!I1099*DO736,9)</f>
        <v>0</v>
      </c>
      <c r="CX736">
        <f>ROUND(Y736*Source!I1099,9)</f>
        <v>0.60375000000000001</v>
      </c>
      <c r="CY736">
        <f>AB736</f>
        <v>0.3</v>
      </c>
      <c r="CZ736">
        <f>AF736</f>
        <v>0.28000000000000003</v>
      </c>
      <c r="DA736">
        <f>AJ736</f>
        <v>1</v>
      </c>
      <c r="DB736">
        <f>ROUND(((ROUND(AT736*CZ736,2)*1.2)*1.25),6)</f>
        <v>0.48</v>
      </c>
      <c r="DC736">
        <f>ROUND(((ROUND(AT736*AG736,2)*1.2)*1.25),6)</f>
        <v>0</v>
      </c>
      <c r="DD736" t="s">
        <v>3</v>
      </c>
      <c r="DE736" t="s">
        <v>3</v>
      </c>
      <c r="DF736">
        <f t="shared" si="235"/>
        <v>0</v>
      </c>
      <c r="DG736">
        <f t="shared" si="232"/>
        <v>0.17</v>
      </c>
      <c r="DH736">
        <f t="shared" si="233"/>
        <v>0</v>
      </c>
      <c r="DI736">
        <f t="shared" si="236"/>
        <v>0</v>
      </c>
      <c r="DJ736">
        <f>DG736</f>
        <v>0.17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">
      <c r="A737">
        <f>ROW(Source!A1099)</f>
        <v>1099</v>
      </c>
      <c r="B737">
        <v>56661434</v>
      </c>
      <c r="C737">
        <v>56664441</v>
      </c>
      <c r="D737">
        <v>54768339</v>
      </c>
      <c r="E737">
        <v>1</v>
      </c>
      <c r="F737">
        <v>1</v>
      </c>
      <c r="G737">
        <v>1081</v>
      </c>
      <c r="H737">
        <v>2</v>
      </c>
      <c r="I737" t="s">
        <v>1324</v>
      </c>
      <c r="J737" t="s">
        <v>1325</v>
      </c>
      <c r="K737" t="s">
        <v>1326</v>
      </c>
      <c r="L737">
        <v>1368</v>
      </c>
      <c r="N737">
        <v>1011</v>
      </c>
      <c r="O737" t="s">
        <v>1323</v>
      </c>
      <c r="P737" t="s">
        <v>1323</v>
      </c>
      <c r="Q737">
        <v>1</v>
      </c>
      <c r="W737">
        <v>0</v>
      </c>
      <c r="X737">
        <v>874612079</v>
      </c>
      <c r="Y737">
        <f>((AT737*1.2)*1.25)</f>
        <v>0.52500000000000002</v>
      </c>
      <c r="AA737">
        <v>0</v>
      </c>
      <c r="AB737">
        <v>88.67</v>
      </c>
      <c r="AC737">
        <v>13.47</v>
      </c>
      <c r="AD737">
        <v>0</v>
      </c>
      <c r="AE737">
        <v>0</v>
      </c>
      <c r="AF737">
        <v>83.1</v>
      </c>
      <c r="AG737">
        <v>12.62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-2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0.35</v>
      </c>
      <c r="AU737" t="s">
        <v>935</v>
      </c>
      <c r="AV737">
        <v>0</v>
      </c>
      <c r="AW737">
        <v>2</v>
      </c>
      <c r="AX737">
        <v>56664457</v>
      </c>
      <c r="AY737">
        <v>1</v>
      </c>
      <c r="AZ737">
        <v>0</v>
      </c>
      <c r="BA737">
        <v>999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f>ROUND(Y737*Source!I1099*DO737,9)</f>
        <v>2.3189250000000001</v>
      </c>
      <c r="CX737">
        <f>ROUND(Y737*Source!I1099,9)</f>
        <v>0.18375</v>
      </c>
      <c r="CY737">
        <f>AB737</f>
        <v>88.67</v>
      </c>
      <c r="CZ737">
        <f>AF737</f>
        <v>83.1</v>
      </c>
      <c r="DA737">
        <f>AJ737</f>
        <v>1</v>
      </c>
      <c r="DB737">
        <f>ROUND(((ROUND(AT737*CZ737,2)*1.2)*1.25),6)</f>
        <v>43.634999999999998</v>
      </c>
      <c r="DC737">
        <f>ROUND(((ROUND(AT737*AG737,2)*1.2)*1.25),6)</f>
        <v>6.63</v>
      </c>
      <c r="DD737" t="s">
        <v>3</v>
      </c>
      <c r="DE737" t="s">
        <v>3</v>
      </c>
      <c r="DF737">
        <f t="shared" si="235"/>
        <v>0</v>
      </c>
      <c r="DG737">
        <f t="shared" si="232"/>
        <v>15.27</v>
      </c>
      <c r="DH737">
        <f t="shared" si="233"/>
        <v>2.3199999999999998</v>
      </c>
      <c r="DI737">
        <f t="shared" si="236"/>
        <v>0</v>
      </c>
      <c r="DJ737">
        <f>DG737</f>
        <v>15.27</v>
      </c>
      <c r="DK737">
        <v>0</v>
      </c>
      <c r="DL737" t="s">
        <v>1327</v>
      </c>
      <c r="DM737">
        <v>0</v>
      </c>
      <c r="DN737" t="s">
        <v>1319</v>
      </c>
      <c r="DO737">
        <v>12.62</v>
      </c>
    </row>
    <row r="738" spans="1:119" x14ac:dyDescent="0.2">
      <c r="A738">
        <f>ROW(Source!A1099)</f>
        <v>1099</v>
      </c>
      <c r="B738">
        <v>56661434</v>
      </c>
      <c r="C738">
        <v>56664441</v>
      </c>
      <c r="D738">
        <v>54767573</v>
      </c>
      <c r="E738">
        <v>1</v>
      </c>
      <c r="F738">
        <v>1</v>
      </c>
      <c r="G738">
        <v>1081</v>
      </c>
      <c r="H738">
        <v>2</v>
      </c>
      <c r="I738" t="s">
        <v>1328</v>
      </c>
      <c r="J738" t="s">
        <v>1329</v>
      </c>
      <c r="K738" t="s">
        <v>1330</v>
      </c>
      <c r="L738">
        <v>1368</v>
      </c>
      <c r="N738">
        <v>1011</v>
      </c>
      <c r="O738" t="s">
        <v>1323</v>
      </c>
      <c r="P738" t="s">
        <v>1323</v>
      </c>
      <c r="Q738">
        <v>1</v>
      </c>
      <c r="W738">
        <v>0</v>
      </c>
      <c r="X738">
        <v>-44940208</v>
      </c>
      <c r="Y738">
        <f>((AT738*1.2)*1.25)</f>
        <v>0.10500000000000001</v>
      </c>
      <c r="AA738">
        <v>0</v>
      </c>
      <c r="AB738">
        <v>191.17</v>
      </c>
      <c r="AC738">
        <v>18.059999999999999</v>
      </c>
      <c r="AD738">
        <v>0</v>
      </c>
      <c r="AE738">
        <v>0</v>
      </c>
      <c r="AF738">
        <v>179.17</v>
      </c>
      <c r="AG738">
        <v>16.93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-2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7.0000000000000007E-2</v>
      </c>
      <c r="AU738" t="s">
        <v>935</v>
      </c>
      <c r="AV738">
        <v>0</v>
      </c>
      <c r="AW738">
        <v>2</v>
      </c>
      <c r="AX738">
        <v>56664458</v>
      </c>
      <c r="AY738">
        <v>1</v>
      </c>
      <c r="AZ738">
        <v>0</v>
      </c>
      <c r="BA738">
        <v>1000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f>ROUND(Y738*Source!I1099*DO738,9)</f>
        <v>0.62217750000000005</v>
      </c>
      <c r="CX738">
        <f>ROUND(Y738*Source!I1099,9)</f>
        <v>3.6749999999999998E-2</v>
      </c>
      <c r="CY738">
        <f>AB738</f>
        <v>191.17</v>
      </c>
      <c r="CZ738">
        <f>AF738</f>
        <v>179.17</v>
      </c>
      <c r="DA738">
        <f>AJ738</f>
        <v>1</v>
      </c>
      <c r="DB738">
        <f>ROUND(((ROUND(AT738*CZ738,2)*1.2)*1.25),6)</f>
        <v>18.809999999999999</v>
      </c>
      <c r="DC738">
        <f>ROUND(((ROUND(AT738*AG738,2)*1.2)*1.25),6)</f>
        <v>1.7849999999999999</v>
      </c>
      <c r="DD738" t="s">
        <v>3</v>
      </c>
      <c r="DE738" t="s">
        <v>3</v>
      </c>
      <c r="DF738">
        <f t="shared" si="235"/>
        <v>0</v>
      </c>
      <c r="DG738">
        <f t="shared" si="232"/>
        <v>6.58</v>
      </c>
      <c r="DH738">
        <f t="shared" si="233"/>
        <v>0.62</v>
      </c>
      <c r="DI738">
        <f t="shared" si="236"/>
        <v>0</v>
      </c>
      <c r="DJ738">
        <f>DG738</f>
        <v>6.58</v>
      </c>
      <c r="DK738">
        <v>0</v>
      </c>
      <c r="DL738" t="s">
        <v>1327</v>
      </c>
      <c r="DM738">
        <v>0</v>
      </c>
      <c r="DN738" t="s">
        <v>1319</v>
      </c>
      <c r="DO738">
        <v>16.93</v>
      </c>
    </row>
    <row r="739" spans="1:119" x14ac:dyDescent="0.2">
      <c r="A739">
        <f>ROW(Source!A1099)</f>
        <v>1099</v>
      </c>
      <c r="B739">
        <v>56661434</v>
      </c>
      <c r="C739">
        <v>56664441</v>
      </c>
      <c r="D739">
        <v>54737367</v>
      </c>
      <c r="E739">
        <v>1</v>
      </c>
      <c r="F739">
        <v>1</v>
      </c>
      <c r="G739">
        <v>1081</v>
      </c>
      <c r="H739">
        <v>3</v>
      </c>
      <c r="I739" t="s">
        <v>1442</v>
      </c>
      <c r="J739" t="s">
        <v>1443</v>
      </c>
      <c r="K739" t="s">
        <v>1444</v>
      </c>
      <c r="L739">
        <v>1339</v>
      </c>
      <c r="N739">
        <v>1007</v>
      </c>
      <c r="O739" t="s">
        <v>1102</v>
      </c>
      <c r="P739" t="s">
        <v>1102</v>
      </c>
      <c r="Q739">
        <v>1</v>
      </c>
      <c r="W739">
        <v>0</v>
      </c>
      <c r="X739">
        <v>-1622585150</v>
      </c>
      <c r="Y739">
        <f t="shared" ref="Y739:Y747" si="237">((AT739*1)*1)</f>
        <v>0.28799999999999998</v>
      </c>
      <c r="AA739">
        <v>7.07</v>
      </c>
      <c r="AB739">
        <v>0</v>
      </c>
      <c r="AC739">
        <v>0</v>
      </c>
      <c r="AD739">
        <v>0</v>
      </c>
      <c r="AE739">
        <v>7.07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-2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0.28799999999999998</v>
      </c>
      <c r="AU739" t="s">
        <v>31</v>
      </c>
      <c r="AV739">
        <v>0</v>
      </c>
      <c r="AW739">
        <v>2</v>
      </c>
      <c r="AX739">
        <v>56664459</v>
      </c>
      <c r="AY739">
        <v>1</v>
      </c>
      <c r="AZ739">
        <v>0</v>
      </c>
      <c r="BA739">
        <v>1001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ROUND(Y739*Source!I1099,9)</f>
        <v>0.1008</v>
      </c>
      <c r="CY739">
        <f t="shared" ref="CY739:CY747" si="238">AA739</f>
        <v>7.07</v>
      </c>
      <c r="CZ739">
        <f t="shared" ref="CZ739:CZ747" si="239">AE739</f>
        <v>7.07</v>
      </c>
      <c r="DA739">
        <f t="shared" ref="DA739:DA747" si="240">AI739</f>
        <v>1</v>
      </c>
      <c r="DB739">
        <f t="shared" ref="DB739:DB747" si="241">ROUND(((ROUND(AT739*CZ739,2)*1)*1),6)</f>
        <v>2.04</v>
      </c>
      <c r="DC739">
        <f t="shared" ref="DC739:DC747" si="242">ROUND(((ROUND(AT739*AG739,2)*1)*1),6)</f>
        <v>0</v>
      </c>
      <c r="DD739" t="s">
        <v>3</v>
      </c>
      <c r="DE739" t="s">
        <v>3</v>
      </c>
      <c r="DF739">
        <f t="shared" si="235"/>
        <v>0.71</v>
      </c>
      <c r="DG739">
        <f t="shared" si="232"/>
        <v>0</v>
      </c>
      <c r="DH739">
        <f t="shared" si="233"/>
        <v>0</v>
      </c>
      <c r="DI739">
        <f t="shared" si="236"/>
        <v>0</v>
      </c>
      <c r="DJ739">
        <f t="shared" ref="DJ739:DJ747" si="243">DF739</f>
        <v>0.71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">
      <c r="A740">
        <f>ROW(Source!A1099)</f>
        <v>1099</v>
      </c>
      <c r="B740">
        <v>56661434</v>
      </c>
      <c r="C740">
        <v>56664441</v>
      </c>
      <c r="D740">
        <v>54738505</v>
      </c>
      <c r="E740">
        <v>1</v>
      </c>
      <c r="F740">
        <v>1</v>
      </c>
      <c r="G740">
        <v>1081</v>
      </c>
      <c r="H740">
        <v>3</v>
      </c>
      <c r="I740" t="s">
        <v>1445</v>
      </c>
      <c r="J740" t="s">
        <v>1446</v>
      </c>
      <c r="K740" t="s">
        <v>1447</v>
      </c>
      <c r="L740">
        <v>1346</v>
      </c>
      <c r="N740">
        <v>1009</v>
      </c>
      <c r="O740" t="s">
        <v>1171</v>
      </c>
      <c r="P740" t="s">
        <v>1171</v>
      </c>
      <c r="Q740">
        <v>1</v>
      </c>
      <c r="W740">
        <v>0</v>
      </c>
      <c r="X740">
        <v>732400950</v>
      </c>
      <c r="Y740">
        <f t="shared" si="237"/>
        <v>0.17</v>
      </c>
      <c r="AA740">
        <v>21</v>
      </c>
      <c r="AB740">
        <v>0</v>
      </c>
      <c r="AC740">
        <v>0</v>
      </c>
      <c r="AD740">
        <v>0</v>
      </c>
      <c r="AE740">
        <v>21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-2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0.17</v>
      </c>
      <c r="AU740" t="s">
        <v>31</v>
      </c>
      <c r="AV740">
        <v>0</v>
      </c>
      <c r="AW740">
        <v>2</v>
      </c>
      <c r="AX740">
        <v>56664460</v>
      </c>
      <c r="AY740">
        <v>1</v>
      </c>
      <c r="AZ740">
        <v>0</v>
      </c>
      <c r="BA740">
        <v>1002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ROUND(Y740*Source!I1099,9)</f>
        <v>5.9499999999999997E-2</v>
      </c>
      <c r="CY740">
        <f t="shared" si="238"/>
        <v>21</v>
      </c>
      <c r="CZ740">
        <f t="shared" si="239"/>
        <v>21</v>
      </c>
      <c r="DA740">
        <f t="shared" si="240"/>
        <v>1</v>
      </c>
      <c r="DB740">
        <f t="shared" si="241"/>
        <v>3.57</v>
      </c>
      <c r="DC740">
        <f t="shared" si="242"/>
        <v>0</v>
      </c>
      <c r="DD740" t="s">
        <v>3</v>
      </c>
      <c r="DE740" t="s">
        <v>3</v>
      </c>
      <c r="DF740">
        <f t="shared" si="235"/>
        <v>1.25</v>
      </c>
      <c r="DG740">
        <f t="shared" si="232"/>
        <v>0</v>
      </c>
      <c r="DH740">
        <f t="shared" si="233"/>
        <v>0</v>
      </c>
      <c r="DI740">
        <f t="shared" si="236"/>
        <v>0</v>
      </c>
      <c r="DJ740">
        <f t="shared" si="243"/>
        <v>1.25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">
      <c r="A741">
        <f>ROW(Source!A1099)</f>
        <v>1099</v>
      </c>
      <c r="B741">
        <v>56661434</v>
      </c>
      <c r="C741">
        <v>56664441</v>
      </c>
      <c r="D741">
        <v>54739078</v>
      </c>
      <c r="E741">
        <v>1</v>
      </c>
      <c r="F741">
        <v>1</v>
      </c>
      <c r="G741">
        <v>1081</v>
      </c>
      <c r="H741">
        <v>3</v>
      </c>
      <c r="I741" t="s">
        <v>1340</v>
      </c>
      <c r="J741" t="s">
        <v>1341</v>
      </c>
      <c r="K741" t="s">
        <v>1342</v>
      </c>
      <c r="L741">
        <v>1346</v>
      </c>
      <c r="N741">
        <v>1009</v>
      </c>
      <c r="O741" t="s">
        <v>1171</v>
      </c>
      <c r="P741" t="s">
        <v>1171</v>
      </c>
      <c r="Q741">
        <v>1</v>
      </c>
      <c r="W741">
        <v>0</v>
      </c>
      <c r="X741">
        <v>1021383118</v>
      </c>
      <c r="Y741">
        <f t="shared" si="237"/>
        <v>0.06</v>
      </c>
      <c r="AA741">
        <v>37.979999999999997</v>
      </c>
      <c r="AB741">
        <v>0</v>
      </c>
      <c r="AC741">
        <v>0</v>
      </c>
      <c r="AD741">
        <v>0</v>
      </c>
      <c r="AE741">
        <v>37.979999999999997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0.06</v>
      </c>
      <c r="AU741" t="s">
        <v>31</v>
      </c>
      <c r="AV741">
        <v>0</v>
      </c>
      <c r="AW741">
        <v>2</v>
      </c>
      <c r="AX741">
        <v>56664461</v>
      </c>
      <c r="AY741">
        <v>1</v>
      </c>
      <c r="AZ741">
        <v>0</v>
      </c>
      <c r="BA741">
        <v>1003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ROUND(Y741*Source!I1099,9)</f>
        <v>2.1000000000000001E-2</v>
      </c>
      <c r="CY741">
        <f t="shared" si="238"/>
        <v>37.979999999999997</v>
      </c>
      <c r="CZ741">
        <f t="shared" si="239"/>
        <v>37.979999999999997</v>
      </c>
      <c r="DA741">
        <f t="shared" si="240"/>
        <v>1</v>
      </c>
      <c r="DB741">
        <f t="shared" si="241"/>
        <v>2.2799999999999998</v>
      </c>
      <c r="DC741">
        <f t="shared" si="242"/>
        <v>0</v>
      </c>
      <c r="DD741" t="s">
        <v>3</v>
      </c>
      <c r="DE741" t="s">
        <v>3</v>
      </c>
      <c r="DF741">
        <f t="shared" si="235"/>
        <v>0.8</v>
      </c>
      <c r="DG741">
        <f t="shared" si="232"/>
        <v>0</v>
      </c>
      <c r="DH741">
        <f t="shared" si="233"/>
        <v>0</v>
      </c>
      <c r="DI741">
        <f t="shared" si="236"/>
        <v>0</v>
      </c>
      <c r="DJ741">
        <f t="shared" si="243"/>
        <v>0.8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">
      <c r="A742">
        <f>ROW(Source!A1099)</f>
        <v>1099</v>
      </c>
      <c r="B742">
        <v>56661434</v>
      </c>
      <c r="C742">
        <v>56664441</v>
      </c>
      <c r="D742">
        <v>54737486</v>
      </c>
      <c r="E742">
        <v>1</v>
      </c>
      <c r="F742">
        <v>1</v>
      </c>
      <c r="G742">
        <v>1081</v>
      </c>
      <c r="H742">
        <v>3</v>
      </c>
      <c r="I742" t="s">
        <v>1448</v>
      </c>
      <c r="J742" t="s">
        <v>1449</v>
      </c>
      <c r="K742" t="s">
        <v>1450</v>
      </c>
      <c r="L742">
        <v>1348</v>
      </c>
      <c r="N742">
        <v>1009</v>
      </c>
      <c r="O742" t="s">
        <v>547</v>
      </c>
      <c r="P742" t="s">
        <v>547</v>
      </c>
      <c r="Q742">
        <v>1000</v>
      </c>
      <c r="W742">
        <v>0</v>
      </c>
      <c r="X742">
        <v>-1462767551</v>
      </c>
      <c r="Y742">
        <f t="shared" si="237"/>
        <v>1.0000000000000001E-5</v>
      </c>
      <c r="AA742">
        <v>3234.81</v>
      </c>
      <c r="AB742">
        <v>0</v>
      </c>
      <c r="AC742">
        <v>0</v>
      </c>
      <c r="AD742">
        <v>0</v>
      </c>
      <c r="AE742">
        <v>3234.81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-2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1.0000000000000001E-5</v>
      </c>
      <c r="AU742" t="s">
        <v>31</v>
      </c>
      <c r="AV742">
        <v>0</v>
      </c>
      <c r="AW742">
        <v>2</v>
      </c>
      <c r="AX742">
        <v>56664462</v>
      </c>
      <c r="AY742">
        <v>1</v>
      </c>
      <c r="AZ742">
        <v>0</v>
      </c>
      <c r="BA742">
        <v>1004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ROUND(Y742*Source!I1099,9)</f>
        <v>3.4999999999999999E-6</v>
      </c>
      <c r="CY742">
        <f t="shared" si="238"/>
        <v>3234.81</v>
      </c>
      <c r="CZ742">
        <f t="shared" si="239"/>
        <v>3234.81</v>
      </c>
      <c r="DA742">
        <f t="shared" si="240"/>
        <v>1</v>
      </c>
      <c r="DB742">
        <f t="shared" si="241"/>
        <v>0.03</v>
      </c>
      <c r="DC742">
        <f t="shared" si="242"/>
        <v>0</v>
      </c>
      <c r="DD742" t="s">
        <v>3</v>
      </c>
      <c r="DE742" t="s">
        <v>3</v>
      </c>
      <c r="DF742">
        <f t="shared" si="235"/>
        <v>0.01</v>
      </c>
      <c r="DG742">
        <f t="shared" si="232"/>
        <v>0</v>
      </c>
      <c r="DH742">
        <f t="shared" si="233"/>
        <v>0</v>
      </c>
      <c r="DI742">
        <f t="shared" si="236"/>
        <v>0</v>
      </c>
      <c r="DJ742">
        <f t="shared" si="243"/>
        <v>0.01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">
      <c r="A743">
        <f>ROW(Source!A1099)</f>
        <v>1099</v>
      </c>
      <c r="B743">
        <v>56661434</v>
      </c>
      <c r="C743">
        <v>56664441</v>
      </c>
      <c r="D743">
        <v>54737299</v>
      </c>
      <c r="E743">
        <v>1</v>
      </c>
      <c r="F743">
        <v>1</v>
      </c>
      <c r="G743">
        <v>1081</v>
      </c>
      <c r="H743">
        <v>3</v>
      </c>
      <c r="I743" t="s">
        <v>1451</v>
      </c>
      <c r="J743" t="s">
        <v>1452</v>
      </c>
      <c r="K743" t="s">
        <v>1453</v>
      </c>
      <c r="L743">
        <v>1339</v>
      </c>
      <c r="N743">
        <v>1007</v>
      </c>
      <c r="O743" t="s">
        <v>1102</v>
      </c>
      <c r="P743" t="s">
        <v>1102</v>
      </c>
      <c r="Q743">
        <v>1</v>
      </c>
      <c r="W743">
        <v>0</v>
      </c>
      <c r="X743">
        <v>-676034668</v>
      </c>
      <c r="Y743">
        <f t="shared" si="237"/>
        <v>0.11899999999999999</v>
      </c>
      <c r="AA743">
        <v>53.42</v>
      </c>
      <c r="AB743">
        <v>0</v>
      </c>
      <c r="AC743">
        <v>0</v>
      </c>
      <c r="AD743">
        <v>0</v>
      </c>
      <c r="AE743">
        <v>53.42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0.11899999999999999</v>
      </c>
      <c r="AU743" t="s">
        <v>31</v>
      </c>
      <c r="AV743">
        <v>0</v>
      </c>
      <c r="AW743">
        <v>2</v>
      </c>
      <c r="AX743">
        <v>56664463</v>
      </c>
      <c r="AY743">
        <v>1</v>
      </c>
      <c r="AZ743">
        <v>0</v>
      </c>
      <c r="BA743">
        <v>1005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ROUND(Y743*Source!I1099,9)</f>
        <v>4.165E-2</v>
      </c>
      <c r="CY743">
        <f t="shared" si="238"/>
        <v>53.42</v>
      </c>
      <c r="CZ743">
        <f t="shared" si="239"/>
        <v>53.42</v>
      </c>
      <c r="DA743">
        <f t="shared" si="240"/>
        <v>1</v>
      </c>
      <c r="DB743">
        <f t="shared" si="241"/>
        <v>6.36</v>
      </c>
      <c r="DC743">
        <f t="shared" si="242"/>
        <v>0</v>
      </c>
      <c r="DD743" t="s">
        <v>3</v>
      </c>
      <c r="DE743" t="s">
        <v>3</v>
      </c>
      <c r="DF743">
        <f t="shared" si="235"/>
        <v>2.2200000000000002</v>
      </c>
      <c r="DG743">
        <f t="shared" si="232"/>
        <v>0</v>
      </c>
      <c r="DH743">
        <f t="shared" si="233"/>
        <v>0</v>
      </c>
      <c r="DI743">
        <f t="shared" si="236"/>
        <v>0</v>
      </c>
      <c r="DJ743">
        <f t="shared" si="243"/>
        <v>2.2200000000000002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">
      <c r="A744">
        <f>ROW(Source!A1099)</f>
        <v>1099</v>
      </c>
      <c r="B744">
        <v>56661434</v>
      </c>
      <c r="C744">
        <v>56664441</v>
      </c>
      <c r="D744">
        <v>54737565</v>
      </c>
      <c r="E744">
        <v>1</v>
      </c>
      <c r="F744">
        <v>1</v>
      </c>
      <c r="G744">
        <v>1081</v>
      </c>
      <c r="H744">
        <v>3</v>
      </c>
      <c r="I744" t="s">
        <v>1454</v>
      </c>
      <c r="J744" t="s">
        <v>1455</v>
      </c>
      <c r="K744" t="s">
        <v>1456</v>
      </c>
      <c r="L744">
        <v>1339</v>
      </c>
      <c r="N744">
        <v>1007</v>
      </c>
      <c r="O744" t="s">
        <v>1102</v>
      </c>
      <c r="P744" t="s">
        <v>1102</v>
      </c>
      <c r="Q744">
        <v>1</v>
      </c>
      <c r="W744">
        <v>0</v>
      </c>
      <c r="X744">
        <v>-1235260082</v>
      </c>
      <c r="Y744">
        <f t="shared" si="237"/>
        <v>0.28100000000000003</v>
      </c>
      <c r="AA744">
        <v>5.82</v>
      </c>
      <c r="AB744">
        <v>0</v>
      </c>
      <c r="AC744">
        <v>0</v>
      </c>
      <c r="AD744">
        <v>0</v>
      </c>
      <c r="AE744">
        <v>5.82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-2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0.28100000000000003</v>
      </c>
      <c r="AU744" t="s">
        <v>31</v>
      </c>
      <c r="AV744">
        <v>0</v>
      </c>
      <c r="AW744">
        <v>2</v>
      </c>
      <c r="AX744">
        <v>56664464</v>
      </c>
      <c r="AY744">
        <v>1</v>
      </c>
      <c r="AZ744">
        <v>0</v>
      </c>
      <c r="BA744">
        <v>1006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ROUND(Y744*Source!I1099,9)</f>
        <v>9.8350000000000007E-2</v>
      </c>
      <c r="CY744">
        <f t="shared" si="238"/>
        <v>5.82</v>
      </c>
      <c r="CZ744">
        <f t="shared" si="239"/>
        <v>5.82</v>
      </c>
      <c r="DA744">
        <f t="shared" si="240"/>
        <v>1</v>
      </c>
      <c r="DB744">
        <f t="shared" si="241"/>
        <v>1.64</v>
      </c>
      <c r="DC744">
        <f t="shared" si="242"/>
        <v>0</v>
      </c>
      <c r="DD744" t="s">
        <v>3</v>
      </c>
      <c r="DE744" t="s">
        <v>3</v>
      </c>
      <c r="DF744">
        <f t="shared" si="235"/>
        <v>0.56999999999999995</v>
      </c>
      <c r="DG744">
        <f t="shared" si="232"/>
        <v>0</v>
      </c>
      <c r="DH744">
        <f t="shared" si="233"/>
        <v>0</v>
      </c>
      <c r="DI744">
        <f t="shared" si="236"/>
        <v>0</v>
      </c>
      <c r="DJ744">
        <f t="shared" si="243"/>
        <v>0.56999999999999995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">
      <c r="A745">
        <f>ROW(Source!A1099)</f>
        <v>1099</v>
      </c>
      <c r="B745">
        <v>56661434</v>
      </c>
      <c r="C745">
        <v>56664441</v>
      </c>
      <c r="D745">
        <v>54737637</v>
      </c>
      <c r="E745">
        <v>1</v>
      </c>
      <c r="F745">
        <v>1</v>
      </c>
      <c r="G745">
        <v>1081</v>
      </c>
      <c r="H745">
        <v>3</v>
      </c>
      <c r="I745" t="s">
        <v>1346</v>
      </c>
      <c r="J745" t="s">
        <v>1347</v>
      </c>
      <c r="K745" t="s">
        <v>1348</v>
      </c>
      <c r="L745">
        <v>1348</v>
      </c>
      <c r="N745">
        <v>1009</v>
      </c>
      <c r="O745" t="s">
        <v>547</v>
      </c>
      <c r="P745" t="s">
        <v>547</v>
      </c>
      <c r="Q745">
        <v>1000</v>
      </c>
      <c r="W745">
        <v>0</v>
      </c>
      <c r="X745">
        <v>1270042986</v>
      </c>
      <c r="Y745">
        <f t="shared" si="237"/>
        <v>4.4000000000000002E-4</v>
      </c>
      <c r="AA745">
        <v>16214.84</v>
      </c>
      <c r="AB745">
        <v>0</v>
      </c>
      <c r="AC745">
        <v>0</v>
      </c>
      <c r="AD745">
        <v>0</v>
      </c>
      <c r="AE745">
        <v>16214.84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-2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4.4000000000000002E-4</v>
      </c>
      <c r="AU745" t="s">
        <v>31</v>
      </c>
      <c r="AV745">
        <v>0</v>
      </c>
      <c r="AW745">
        <v>2</v>
      </c>
      <c r="AX745">
        <v>56664465</v>
      </c>
      <c r="AY745">
        <v>1</v>
      </c>
      <c r="AZ745">
        <v>0</v>
      </c>
      <c r="BA745">
        <v>1007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ROUND(Y745*Source!I1099,9)</f>
        <v>1.54E-4</v>
      </c>
      <c r="CY745">
        <f t="shared" si="238"/>
        <v>16214.84</v>
      </c>
      <c r="CZ745">
        <f t="shared" si="239"/>
        <v>16214.84</v>
      </c>
      <c r="DA745">
        <f t="shared" si="240"/>
        <v>1</v>
      </c>
      <c r="DB745">
        <f t="shared" si="241"/>
        <v>7.13</v>
      </c>
      <c r="DC745">
        <f t="shared" si="242"/>
        <v>0</v>
      </c>
      <c r="DD745" t="s">
        <v>3</v>
      </c>
      <c r="DE745" t="s">
        <v>3</v>
      </c>
      <c r="DF745">
        <f t="shared" si="235"/>
        <v>2.5</v>
      </c>
      <c r="DG745">
        <f t="shared" si="232"/>
        <v>0</v>
      </c>
      <c r="DH745">
        <f t="shared" si="233"/>
        <v>0</v>
      </c>
      <c r="DI745">
        <f t="shared" si="236"/>
        <v>0</v>
      </c>
      <c r="DJ745">
        <f t="shared" si="243"/>
        <v>2.5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">
      <c r="A746">
        <f>ROW(Source!A1099)</f>
        <v>1099</v>
      </c>
      <c r="B746">
        <v>56661434</v>
      </c>
      <c r="C746">
        <v>56664441</v>
      </c>
      <c r="D746">
        <v>54737805</v>
      </c>
      <c r="E746">
        <v>1</v>
      </c>
      <c r="F746">
        <v>1</v>
      </c>
      <c r="G746">
        <v>1081</v>
      </c>
      <c r="H746">
        <v>3</v>
      </c>
      <c r="I746" t="s">
        <v>1352</v>
      </c>
      <c r="J746" t="s">
        <v>1353</v>
      </c>
      <c r="K746" t="s">
        <v>1354</v>
      </c>
      <c r="L746">
        <v>1346</v>
      </c>
      <c r="N746">
        <v>1009</v>
      </c>
      <c r="O746" t="s">
        <v>1171</v>
      </c>
      <c r="P746" t="s">
        <v>1171</v>
      </c>
      <c r="Q746">
        <v>1</v>
      </c>
      <c r="W746">
        <v>0</v>
      </c>
      <c r="X746">
        <v>488689173</v>
      </c>
      <c r="Y746">
        <f t="shared" si="237"/>
        <v>0.53</v>
      </c>
      <c r="AA746">
        <v>20.190000000000001</v>
      </c>
      <c r="AB746">
        <v>0</v>
      </c>
      <c r="AC746">
        <v>0</v>
      </c>
      <c r="AD746">
        <v>0</v>
      </c>
      <c r="AE746">
        <v>20.190000000000001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-2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0.53</v>
      </c>
      <c r="AU746" t="s">
        <v>31</v>
      </c>
      <c r="AV746">
        <v>0</v>
      </c>
      <c r="AW746">
        <v>2</v>
      </c>
      <c r="AX746">
        <v>56664466</v>
      </c>
      <c r="AY746">
        <v>1</v>
      </c>
      <c r="AZ746">
        <v>0</v>
      </c>
      <c r="BA746">
        <v>1008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ROUND(Y746*Source!I1099,9)</f>
        <v>0.1855</v>
      </c>
      <c r="CY746">
        <f t="shared" si="238"/>
        <v>20.190000000000001</v>
      </c>
      <c r="CZ746">
        <f t="shared" si="239"/>
        <v>20.190000000000001</v>
      </c>
      <c r="DA746">
        <f t="shared" si="240"/>
        <v>1</v>
      </c>
      <c r="DB746">
        <f t="shared" si="241"/>
        <v>10.7</v>
      </c>
      <c r="DC746">
        <f t="shared" si="242"/>
        <v>0</v>
      </c>
      <c r="DD746" t="s">
        <v>3</v>
      </c>
      <c r="DE746" t="s">
        <v>3</v>
      </c>
      <c r="DF746">
        <f t="shared" si="235"/>
        <v>3.75</v>
      </c>
      <c r="DG746">
        <f t="shared" si="232"/>
        <v>0</v>
      </c>
      <c r="DH746">
        <f t="shared" si="233"/>
        <v>0</v>
      </c>
      <c r="DI746">
        <f t="shared" si="236"/>
        <v>0</v>
      </c>
      <c r="DJ746">
        <f t="shared" si="243"/>
        <v>3.75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">
      <c r="A747">
        <f>ROW(Source!A1099)</f>
        <v>1099</v>
      </c>
      <c r="B747">
        <v>56661434</v>
      </c>
      <c r="C747">
        <v>56664441</v>
      </c>
      <c r="D747">
        <v>54749854</v>
      </c>
      <c r="E747">
        <v>1</v>
      </c>
      <c r="F747">
        <v>1</v>
      </c>
      <c r="G747">
        <v>1081</v>
      </c>
      <c r="H747">
        <v>3</v>
      </c>
      <c r="I747" t="s">
        <v>964</v>
      </c>
      <c r="J747" t="s">
        <v>966</v>
      </c>
      <c r="K747" t="s">
        <v>965</v>
      </c>
      <c r="L747">
        <v>1301</v>
      </c>
      <c r="N747">
        <v>1003</v>
      </c>
      <c r="O747" t="s">
        <v>672</v>
      </c>
      <c r="P747" t="s">
        <v>672</v>
      </c>
      <c r="Q747">
        <v>1</v>
      </c>
      <c r="W747">
        <v>0</v>
      </c>
      <c r="X747">
        <v>-1072589213</v>
      </c>
      <c r="Y747">
        <f t="shared" si="237"/>
        <v>100</v>
      </c>
      <c r="AA747">
        <v>33.29</v>
      </c>
      <c r="AB747">
        <v>0</v>
      </c>
      <c r="AC747">
        <v>0</v>
      </c>
      <c r="AD747">
        <v>0</v>
      </c>
      <c r="AE747">
        <v>33.29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 t="s">
        <v>3</v>
      </c>
      <c r="AT747">
        <v>100</v>
      </c>
      <c r="AU747" t="s">
        <v>31</v>
      </c>
      <c r="AV747">
        <v>0</v>
      </c>
      <c r="AW747">
        <v>1</v>
      </c>
      <c r="AX747">
        <v>-1</v>
      </c>
      <c r="AY747">
        <v>0</v>
      </c>
      <c r="AZ747">
        <v>0</v>
      </c>
      <c r="BA747" t="s">
        <v>3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ROUND(Y747*Source!I1099,9)</f>
        <v>35</v>
      </c>
      <c r="CY747">
        <f t="shared" si="238"/>
        <v>33.29</v>
      </c>
      <c r="CZ747">
        <f t="shared" si="239"/>
        <v>33.29</v>
      </c>
      <c r="DA747">
        <f t="shared" si="240"/>
        <v>1</v>
      </c>
      <c r="DB747">
        <f t="shared" si="241"/>
        <v>3329</v>
      </c>
      <c r="DC747">
        <f t="shared" si="242"/>
        <v>0</v>
      </c>
      <c r="DD747" t="s">
        <v>3</v>
      </c>
      <c r="DE747" t="s">
        <v>3</v>
      </c>
      <c r="DF747">
        <f t="shared" si="235"/>
        <v>1165.1500000000001</v>
      </c>
      <c r="DG747">
        <f t="shared" si="232"/>
        <v>0</v>
      </c>
      <c r="DH747">
        <f t="shared" si="233"/>
        <v>0</v>
      </c>
      <c r="DI747">
        <f t="shared" si="236"/>
        <v>0</v>
      </c>
      <c r="DJ747">
        <f t="shared" si="243"/>
        <v>1165.1500000000001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">
      <c r="A748">
        <f>ROW(Source!A1100)</f>
        <v>1100</v>
      </c>
      <c r="B748">
        <v>56661436</v>
      </c>
      <c r="C748">
        <v>56664441</v>
      </c>
      <c r="D748">
        <v>54702434</v>
      </c>
      <c r="E748">
        <v>1081</v>
      </c>
      <c r="F748">
        <v>1</v>
      </c>
      <c r="G748">
        <v>1081</v>
      </c>
      <c r="H748">
        <v>1</v>
      </c>
      <c r="I748" t="s">
        <v>1317</v>
      </c>
      <c r="J748" t="s">
        <v>3</v>
      </c>
      <c r="K748" t="s">
        <v>1318</v>
      </c>
      <c r="L748">
        <v>1191</v>
      </c>
      <c r="N748">
        <v>1013</v>
      </c>
      <c r="O748" t="s">
        <v>1319</v>
      </c>
      <c r="P748" t="s">
        <v>1319</v>
      </c>
      <c r="Q748">
        <v>1</v>
      </c>
      <c r="W748">
        <v>0</v>
      </c>
      <c r="X748">
        <v>476480486</v>
      </c>
      <c r="Y748">
        <f>((AT748*1.2)*1.15)</f>
        <v>40.985999999999997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5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29.7</v>
      </c>
      <c r="AU748" t="s">
        <v>936</v>
      </c>
      <c r="AV748">
        <v>1</v>
      </c>
      <c r="AW748">
        <v>2</v>
      </c>
      <c r="AX748">
        <v>56664455</v>
      </c>
      <c r="AY748">
        <v>1</v>
      </c>
      <c r="AZ748">
        <v>0</v>
      </c>
      <c r="BA748">
        <v>1012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U748">
        <f>ROUND(AT748*Source!I1100*AH748*AL748,2)</f>
        <v>0</v>
      </c>
      <c r="CV748">
        <f>ROUND(Y748*Source!I1100,9)</f>
        <v>14.3451</v>
      </c>
      <c r="CW748">
        <v>0</v>
      </c>
      <c r="CX748">
        <f>ROUND(Y748*Source!I1100,9)</f>
        <v>14.3451</v>
      </c>
      <c r="CY748">
        <f>AD748</f>
        <v>0</v>
      </c>
      <c r="CZ748">
        <f>AH748</f>
        <v>0</v>
      </c>
      <c r="DA748">
        <f>AL748</f>
        <v>1</v>
      </c>
      <c r="DB748">
        <f>ROUND(((ROUND(AT748*CZ748,2)*1.2)*1.15),6)</f>
        <v>0</v>
      </c>
      <c r="DC748">
        <f>ROUND(((ROUND(AT748*AG748,2)*1.2)*1.15),6)</f>
        <v>0</v>
      </c>
      <c r="DD748" t="s">
        <v>3</v>
      </c>
      <c r="DE748" t="s">
        <v>3</v>
      </c>
      <c r="DF748">
        <f t="shared" si="235"/>
        <v>0</v>
      </c>
      <c r="DG748">
        <f t="shared" si="232"/>
        <v>0</v>
      </c>
      <c r="DH748">
        <f t="shared" si="233"/>
        <v>0</v>
      </c>
      <c r="DI748">
        <f t="shared" si="236"/>
        <v>0</v>
      </c>
      <c r="DJ748">
        <f>DI748</f>
        <v>0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">
      <c r="A749">
        <f>ROW(Source!A1100)</f>
        <v>1100</v>
      </c>
      <c r="B749">
        <v>56661436</v>
      </c>
      <c r="C749">
        <v>56664441</v>
      </c>
      <c r="D749">
        <v>54768042</v>
      </c>
      <c r="E749">
        <v>1</v>
      </c>
      <c r="F749">
        <v>1</v>
      </c>
      <c r="G749">
        <v>1081</v>
      </c>
      <c r="H749">
        <v>2</v>
      </c>
      <c r="I749" t="s">
        <v>1439</v>
      </c>
      <c r="J749" t="s">
        <v>1440</v>
      </c>
      <c r="K749" t="s">
        <v>1441</v>
      </c>
      <c r="L749">
        <v>1368</v>
      </c>
      <c r="N749">
        <v>1011</v>
      </c>
      <c r="O749" t="s">
        <v>1323</v>
      </c>
      <c r="P749" t="s">
        <v>1323</v>
      </c>
      <c r="Q749">
        <v>1</v>
      </c>
      <c r="W749">
        <v>0</v>
      </c>
      <c r="X749">
        <v>-49672420</v>
      </c>
      <c r="Y749">
        <f>((AT749*1.2)*1.25)</f>
        <v>1.7249999999999999</v>
      </c>
      <c r="AA749">
        <v>0</v>
      </c>
      <c r="AB749">
        <v>2.78</v>
      </c>
      <c r="AC749">
        <v>0</v>
      </c>
      <c r="AD749">
        <v>0</v>
      </c>
      <c r="AE749">
        <v>0</v>
      </c>
      <c r="AF749">
        <v>0.28000000000000003</v>
      </c>
      <c r="AG749">
        <v>0</v>
      </c>
      <c r="AH749">
        <v>0</v>
      </c>
      <c r="AI749">
        <v>1</v>
      </c>
      <c r="AJ749">
        <v>9.2899999999999991</v>
      </c>
      <c r="AK749">
        <v>1</v>
      </c>
      <c r="AL749">
        <v>1</v>
      </c>
      <c r="AM749">
        <v>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1.1499999999999999</v>
      </c>
      <c r="AU749" t="s">
        <v>935</v>
      </c>
      <c r="AV749">
        <v>0</v>
      </c>
      <c r="AW749">
        <v>2</v>
      </c>
      <c r="AX749">
        <v>56664456</v>
      </c>
      <c r="AY749">
        <v>1</v>
      </c>
      <c r="AZ749">
        <v>0</v>
      </c>
      <c r="BA749">
        <v>1013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f>ROUND(Y749*Source!I1100*DO749,9)</f>
        <v>0</v>
      </c>
      <c r="CX749">
        <f>ROUND(Y749*Source!I1100,9)</f>
        <v>0.60375000000000001</v>
      </c>
      <c r="CY749">
        <f>AB749</f>
        <v>2.78</v>
      </c>
      <c r="CZ749">
        <f>AF749</f>
        <v>0.28000000000000003</v>
      </c>
      <c r="DA749">
        <f>AJ749</f>
        <v>9.2899999999999991</v>
      </c>
      <c r="DB749">
        <f>ROUND(((ROUND(AT749*CZ749,2)*1.2)*1.25),6)</f>
        <v>0.48</v>
      </c>
      <c r="DC749">
        <f>ROUND(((ROUND(AT749*AG749,2)*1.2)*1.25),6)</f>
        <v>0</v>
      </c>
      <c r="DD749" t="s">
        <v>3</v>
      </c>
      <c r="DE749" t="s">
        <v>3</v>
      </c>
      <c r="DF749">
        <f t="shared" si="235"/>
        <v>0</v>
      </c>
      <c r="DG749">
        <f>ROUND(ROUND(AF749*AJ749,2)*CX749,2)</f>
        <v>1.57</v>
      </c>
      <c r="DH749">
        <f t="shared" si="233"/>
        <v>0</v>
      </c>
      <c r="DI749">
        <f t="shared" si="236"/>
        <v>0</v>
      </c>
      <c r="DJ749">
        <f>DG749</f>
        <v>1.57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">
      <c r="A750">
        <f>ROW(Source!A1100)</f>
        <v>1100</v>
      </c>
      <c r="B750">
        <v>56661436</v>
      </c>
      <c r="C750">
        <v>56664441</v>
      </c>
      <c r="D750">
        <v>54768339</v>
      </c>
      <c r="E750">
        <v>1</v>
      </c>
      <c r="F750">
        <v>1</v>
      </c>
      <c r="G750">
        <v>1081</v>
      </c>
      <c r="H750">
        <v>2</v>
      </c>
      <c r="I750" t="s">
        <v>1324</v>
      </c>
      <c r="J750" t="s">
        <v>1325</v>
      </c>
      <c r="K750" t="s">
        <v>1326</v>
      </c>
      <c r="L750">
        <v>1368</v>
      </c>
      <c r="N750">
        <v>1011</v>
      </c>
      <c r="O750" t="s">
        <v>1323</v>
      </c>
      <c r="P750" t="s">
        <v>1323</v>
      </c>
      <c r="Q750">
        <v>1</v>
      </c>
      <c r="W750">
        <v>0</v>
      </c>
      <c r="X750">
        <v>874612079</v>
      </c>
      <c r="Y750">
        <f>((AT750*1.2)*1.25)</f>
        <v>0.52500000000000002</v>
      </c>
      <c r="AA750">
        <v>0</v>
      </c>
      <c r="AB750">
        <v>1513.56</v>
      </c>
      <c r="AC750">
        <v>758.78</v>
      </c>
      <c r="AD750">
        <v>0</v>
      </c>
      <c r="AE750">
        <v>0</v>
      </c>
      <c r="AF750">
        <v>83.1</v>
      </c>
      <c r="AG750">
        <v>12.62</v>
      </c>
      <c r="AH750">
        <v>0</v>
      </c>
      <c r="AI750">
        <v>1</v>
      </c>
      <c r="AJ750">
        <v>17.07</v>
      </c>
      <c r="AK750">
        <v>56.35</v>
      </c>
      <c r="AL750">
        <v>1</v>
      </c>
      <c r="AM750">
        <v>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0.35</v>
      </c>
      <c r="AU750" t="s">
        <v>935</v>
      </c>
      <c r="AV750">
        <v>0</v>
      </c>
      <c r="AW750">
        <v>2</v>
      </c>
      <c r="AX750">
        <v>56664457</v>
      </c>
      <c r="AY750">
        <v>1</v>
      </c>
      <c r="AZ750">
        <v>0</v>
      </c>
      <c r="BA750">
        <v>1014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f>ROUND(Y750*Source!I1100*DO750,9)</f>
        <v>2.3189250000000001</v>
      </c>
      <c r="CX750">
        <f>ROUND(Y750*Source!I1100,9)</f>
        <v>0.18375</v>
      </c>
      <c r="CY750">
        <f>AB750</f>
        <v>1513.56</v>
      </c>
      <c r="CZ750">
        <f>AF750</f>
        <v>83.1</v>
      </c>
      <c r="DA750">
        <f>AJ750</f>
        <v>17.07</v>
      </c>
      <c r="DB750">
        <f>ROUND(((ROUND(AT750*CZ750,2)*1.2)*1.25),6)</f>
        <v>43.634999999999998</v>
      </c>
      <c r="DC750">
        <f>ROUND(((ROUND(AT750*AG750,2)*1.2)*1.25),6)</f>
        <v>6.63</v>
      </c>
      <c r="DD750" t="s">
        <v>3</v>
      </c>
      <c r="DE750" t="s">
        <v>3</v>
      </c>
      <c r="DF750">
        <f t="shared" si="235"/>
        <v>0</v>
      </c>
      <c r="DG750">
        <f>ROUND(ROUND(AF750*AJ750,2)*CX750,2)</f>
        <v>260.64999999999998</v>
      </c>
      <c r="DH750">
        <f>ROUND(ROUND(AG750*AK750,2)*CX750,2)</f>
        <v>130.66999999999999</v>
      </c>
      <c r="DI750">
        <f t="shared" si="236"/>
        <v>0</v>
      </c>
      <c r="DJ750">
        <f>DG750</f>
        <v>260.64999999999998</v>
      </c>
      <c r="DK750">
        <v>0</v>
      </c>
      <c r="DL750" t="s">
        <v>1327</v>
      </c>
      <c r="DM750">
        <v>0</v>
      </c>
      <c r="DN750" t="s">
        <v>1319</v>
      </c>
      <c r="DO750">
        <v>12.62</v>
      </c>
    </row>
    <row r="751" spans="1:119" x14ac:dyDescent="0.2">
      <c r="A751">
        <f>ROW(Source!A1100)</f>
        <v>1100</v>
      </c>
      <c r="B751">
        <v>56661436</v>
      </c>
      <c r="C751">
        <v>56664441</v>
      </c>
      <c r="D751">
        <v>54767573</v>
      </c>
      <c r="E751">
        <v>1</v>
      </c>
      <c r="F751">
        <v>1</v>
      </c>
      <c r="G751">
        <v>1081</v>
      </c>
      <c r="H751">
        <v>2</v>
      </c>
      <c r="I751" t="s">
        <v>1328</v>
      </c>
      <c r="J751" t="s">
        <v>1329</v>
      </c>
      <c r="K751" t="s">
        <v>1330</v>
      </c>
      <c r="L751">
        <v>1368</v>
      </c>
      <c r="N751">
        <v>1011</v>
      </c>
      <c r="O751" t="s">
        <v>1323</v>
      </c>
      <c r="P751" t="s">
        <v>1323</v>
      </c>
      <c r="Q751">
        <v>1</v>
      </c>
      <c r="W751">
        <v>0</v>
      </c>
      <c r="X751">
        <v>-44940208</v>
      </c>
      <c r="Y751">
        <f>((AT751*1.2)*1.25)</f>
        <v>0.10500000000000001</v>
      </c>
      <c r="AA751">
        <v>0</v>
      </c>
      <c r="AB751">
        <v>2758.65</v>
      </c>
      <c r="AC751">
        <v>1017.92</v>
      </c>
      <c r="AD751">
        <v>0</v>
      </c>
      <c r="AE751">
        <v>0</v>
      </c>
      <c r="AF751">
        <v>179.17</v>
      </c>
      <c r="AG751">
        <v>16.93</v>
      </c>
      <c r="AH751">
        <v>0</v>
      </c>
      <c r="AI751">
        <v>1</v>
      </c>
      <c r="AJ751">
        <v>14.43</v>
      </c>
      <c r="AK751">
        <v>56.35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7.0000000000000007E-2</v>
      </c>
      <c r="AU751" t="s">
        <v>935</v>
      </c>
      <c r="AV751">
        <v>0</v>
      </c>
      <c r="AW751">
        <v>2</v>
      </c>
      <c r="AX751">
        <v>56664458</v>
      </c>
      <c r="AY751">
        <v>1</v>
      </c>
      <c r="AZ751">
        <v>0</v>
      </c>
      <c r="BA751">
        <v>1015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f>ROUND(Y751*Source!I1100*DO751,9)</f>
        <v>0.62217750000000005</v>
      </c>
      <c r="CX751">
        <f>ROUND(Y751*Source!I1100,9)</f>
        <v>3.6749999999999998E-2</v>
      </c>
      <c r="CY751">
        <f>AB751</f>
        <v>2758.65</v>
      </c>
      <c r="CZ751">
        <f>AF751</f>
        <v>179.17</v>
      </c>
      <c r="DA751">
        <f>AJ751</f>
        <v>14.43</v>
      </c>
      <c r="DB751">
        <f>ROUND(((ROUND(AT751*CZ751,2)*1.2)*1.25),6)</f>
        <v>18.809999999999999</v>
      </c>
      <c r="DC751">
        <f>ROUND(((ROUND(AT751*AG751,2)*1.2)*1.25),6)</f>
        <v>1.7849999999999999</v>
      </c>
      <c r="DD751" t="s">
        <v>3</v>
      </c>
      <c r="DE751" t="s">
        <v>3</v>
      </c>
      <c r="DF751">
        <f t="shared" si="235"/>
        <v>0</v>
      </c>
      <c r="DG751">
        <f>ROUND(ROUND(AF751*AJ751,2)*CX751,2)</f>
        <v>95.01</v>
      </c>
      <c r="DH751">
        <f>ROUND(ROUND(AG751*AK751,2)*CX751,2)</f>
        <v>35.06</v>
      </c>
      <c r="DI751">
        <f t="shared" si="236"/>
        <v>0</v>
      </c>
      <c r="DJ751">
        <f>DG751</f>
        <v>95.01</v>
      </c>
      <c r="DK751">
        <v>0</v>
      </c>
      <c r="DL751" t="s">
        <v>1327</v>
      </c>
      <c r="DM751">
        <v>0</v>
      </c>
      <c r="DN751" t="s">
        <v>1319</v>
      </c>
      <c r="DO751">
        <v>16.93</v>
      </c>
    </row>
    <row r="752" spans="1:119" x14ac:dyDescent="0.2">
      <c r="A752">
        <f>ROW(Source!A1100)</f>
        <v>1100</v>
      </c>
      <c r="B752">
        <v>56661436</v>
      </c>
      <c r="C752">
        <v>56664441</v>
      </c>
      <c r="D752">
        <v>54737367</v>
      </c>
      <c r="E752">
        <v>1</v>
      </c>
      <c r="F752">
        <v>1</v>
      </c>
      <c r="G752">
        <v>1081</v>
      </c>
      <c r="H752">
        <v>3</v>
      </c>
      <c r="I752" t="s">
        <v>1442</v>
      </c>
      <c r="J752" t="s">
        <v>1443</v>
      </c>
      <c r="K752" t="s">
        <v>1444</v>
      </c>
      <c r="L752">
        <v>1339</v>
      </c>
      <c r="N752">
        <v>1007</v>
      </c>
      <c r="O752" t="s">
        <v>1102</v>
      </c>
      <c r="P752" t="s">
        <v>1102</v>
      </c>
      <c r="Q752">
        <v>1</v>
      </c>
      <c r="W752">
        <v>0</v>
      </c>
      <c r="X752">
        <v>-1622585150</v>
      </c>
      <c r="Y752">
        <f t="shared" ref="Y752:Y760" si="244">((AT752*1)*1)</f>
        <v>0.28799999999999998</v>
      </c>
      <c r="AA752">
        <v>54.79</v>
      </c>
      <c r="AB752">
        <v>0</v>
      </c>
      <c r="AC752">
        <v>0</v>
      </c>
      <c r="AD752">
        <v>0</v>
      </c>
      <c r="AE752">
        <v>7.07</v>
      </c>
      <c r="AF752">
        <v>0</v>
      </c>
      <c r="AG752">
        <v>0</v>
      </c>
      <c r="AH752">
        <v>0</v>
      </c>
      <c r="AI752">
        <v>7.75</v>
      </c>
      <c r="AJ752">
        <v>1</v>
      </c>
      <c r="AK752">
        <v>1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0.28799999999999998</v>
      </c>
      <c r="AU752" t="s">
        <v>31</v>
      </c>
      <c r="AV752">
        <v>0</v>
      </c>
      <c r="AW752">
        <v>2</v>
      </c>
      <c r="AX752">
        <v>56664459</v>
      </c>
      <c r="AY752">
        <v>1</v>
      </c>
      <c r="AZ752">
        <v>0</v>
      </c>
      <c r="BA752">
        <v>1016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ROUND(Y752*Source!I1100,9)</f>
        <v>0.1008</v>
      </c>
      <c r="CY752">
        <f t="shared" ref="CY752:CY760" si="245">AA752</f>
        <v>54.79</v>
      </c>
      <c r="CZ752">
        <f t="shared" ref="CZ752:CZ760" si="246">AE752</f>
        <v>7.07</v>
      </c>
      <c r="DA752">
        <f t="shared" ref="DA752:DA760" si="247">AI752</f>
        <v>7.75</v>
      </c>
      <c r="DB752">
        <f t="shared" ref="DB752:DB760" si="248">ROUND(((ROUND(AT752*CZ752,2)*1)*1),6)</f>
        <v>2.04</v>
      </c>
      <c r="DC752">
        <f t="shared" ref="DC752:DC760" si="249">ROUND(((ROUND(AT752*AG752,2)*1)*1),6)</f>
        <v>0</v>
      </c>
      <c r="DD752" t="s">
        <v>3</v>
      </c>
      <c r="DE752" t="s">
        <v>3</v>
      </c>
      <c r="DF752">
        <f t="shared" ref="DF752:DF760" si="250">ROUND(ROUND(AE752*AI752,2)*CX752,2)</f>
        <v>5.52</v>
      </c>
      <c r="DG752">
        <f t="shared" ref="DG752:DG774" si="251">ROUND(ROUND(AF752,2)*CX752,2)</f>
        <v>0</v>
      </c>
      <c r="DH752">
        <f t="shared" ref="DH752:DH775" si="252">ROUND(ROUND(AG752,2)*CX752,2)</f>
        <v>0</v>
      </c>
      <c r="DI752">
        <f t="shared" si="236"/>
        <v>0</v>
      </c>
      <c r="DJ752">
        <f t="shared" ref="DJ752:DJ760" si="253">DF752</f>
        <v>5.52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">
      <c r="A753">
        <f>ROW(Source!A1100)</f>
        <v>1100</v>
      </c>
      <c r="B753">
        <v>56661436</v>
      </c>
      <c r="C753">
        <v>56664441</v>
      </c>
      <c r="D753">
        <v>54738505</v>
      </c>
      <c r="E753">
        <v>1</v>
      </c>
      <c r="F753">
        <v>1</v>
      </c>
      <c r="G753">
        <v>1081</v>
      </c>
      <c r="H753">
        <v>3</v>
      </c>
      <c r="I753" t="s">
        <v>1445</v>
      </c>
      <c r="J753" t="s">
        <v>1446</v>
      </c>
      <c r="K753" t="s">
        <v>1447</v>
      </c>
      <c r="L753">
        <v>1346</v>
      </c>
      <c r="N753">
        <v>1009</v>
      </c>
      <c r="O753" t="s">
        <v>1171</v>
      </c>
      <c r="P753" t="s">
        <v>1171</v>
      </c>
      <c r="Q753">
        <v>1</v>
      </c>
      <c r="W753">
        <v>0</v>
      </c>
      <c r="X753">
        <v>732400950</v>
      </c>
      <c r="Y753">
        <f t="shared" si="244"/>
        <v>0.17</v>
      </c>
      <c r="AA753">
        <v>91.56</v>
      </c>
      <c r="AB753">
        <v>0</v>
      </c>
      <c r="AC753">
        <v>0</v>
      </c>
      <c r="AD753">
        <v>0</v>
      </c>
      <c r="AE753">
        <v>21</v>
      </c>
      <c r="AF753">
        <v>0</v>
      </c>
      <c r="AG753">
        <v>0</v>
      </c>
      <c r="AH753">
        <v>0</v>
      </c>
      <c r="AI753">
        <v>4.3600000000000003</v>
      </c>
      <c r="AJ753">
        <v>1</v>
      </c>
      <c r="AK753">
        <v>1</v>
      </c>
      <c r="AL753">
        <v>1</v>
      </c>
      <c r="AM753">
        <v>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0.17</v>
      </c>
      <c r="AU753" t="s">
        <v>31</v>
      </c>
      <c r="AV753">
        <v>0</v>
      </c>
      <c r="AW753">
        <v>2</v>
      </c>
      <c r="AX753">
        <v>56664460</v>
      </c>
      <c r="AY753">
        <v>1</v>
      </c>
      <c r="AZ753">
        <v>0</v>
      </c>
      <c r="BA753">
        <v>1017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ROUND(Y753*Source!I1100,9)</f>
        <v>5.9499999999999997E-2</v>
      </c>
      <c r="CY753">
        <f t="shared" si="245"/>
        <v>91.56</v>
      </c>
      <c r="CZ753">
        <f t="shared" si="246"/>
        <v>21</v>
      </c>
      <c r="DA753">
        <f t="shared" si="247"/>
        <v>4.3600000000000003</v>
      </c>
      <c r="DB753">
        <f t="shared" si="248"/>
        <v>3.57</v>
      </c>
      <c r="DC753">
        <f t="shared" si="249"/>
        <v>0</v>
      </c>
      <c r="DD753" t="s">
        <v>3</v>
      </c>
      <c r="DE753" t="s">
        <v>3</v>
      </c>
      <c r="DF753">
        <f t="shared" si="250"/>
        <v>5.45</v>
      </c>
      <c r="DG753">
        <f t="shared" si="251"/>
        <v>0</v>
      </c>
      <c r="DH753">
        <f t="shared" si="252"/>
        <v>0</v>
      </c>
      <c r="DI753">
        <f t="shared" si="236"/>
        <v>0</v>
      </c>
      <c r="DJ753">
        <f t="shared" si="253"/>
        <v>5.45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">
      <c r="A754">
        <f>ROW(Source!A1100)</f>
        <v>1100</v>
      </c>
      <c r="B754">
        <v>56661436</v>
      </c>
      <c r="C754">
        <v>56664441</v>
      </c>
      <c r="D754">
        <v>54739078</v>
      </c>
      <c r="E754">
        <v>1</v>
      </c>
      <c r="F754">
        <v>1</v>
      </c>
      <c r="G754">
        <v>1081</v>
      </c>
      <c r="H754">
        <v>3</v>
      </c>
      <c r="I754" t="s">
        <v>1340</v>
      </c>
      <c r="J754" t="s">
        <v>1341</v>
      </c>
      <c r="K754" t="s">
        <v>1342</v>
      </c>
      <c r="L754">
        <v>1346</v>
      </c>
      <c r="N754">
        <v>1009</v>
      </c>
      <c r="O754" t="s">
        <v>1171</v>
      </c>
      <c r="P754" t="s">
        <v>1171</v>
      </c>
      <c r="Q754">
        <v>1</v>
      </c>
      <c r="W754">
        <v>0</v>
      </c>
      <c r="X754">
        <v>1021383118</v>
      </c>
      <c r="Y754">
        <f t="shared" si="244"/>
        <v>0.06</v>
      </c>
      <c r="AA754">
        <v>315.23</v>
      </c>
      <c r="AB754">
        <v>0</v>
      </c>
      <c r="AC754">
        <v>0</v>
      </c>
      <c r="AD754">
        <v>0</v>
      </c>
      <c r="AE754">
        <v>37.979999999999997</v>
      </c>
      <c r="AF754">
        <v>0</v>
      </c>
      <c r="AG754">
        <v>0</v>
      </c>
      <c r="AH754">
        <v>0</v>
      </c>
      <c r="AI754">
        <v>8.3000000000000007</v>
      </c>
      <c r="AJ754">
        <v>1</v>
      </c>
      <c r="AK754">
        <v>1</v>
      </c>
      <c r="AL754">
        <v>1</v>
      </c>
      <c r="AM754">
        <v>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0.06</v>
      </c>
      <c r="AU754" t="s">
        <v>31</v>
      </c>
      <c r="AV754">
        <v>0</v>
      </c>
      <c r="AW754">
        <v>2</v>
      </c>
      <c r="AX754">
        <v>56664461</v>
      </c>
      <c r="AY754">
        <v>1</v>
      </c>
      <c r="AZ754">
        <v>0</v>
      </c>
      <c r="BA754">
        <v>1018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ROUND(Y754*Source!I1100,9)</f>
        <v>2.1000000000000001E-2</v>
      </c>
      <c r="CY754">
        <f t="shared" si="245"/>
        <v>315.23</v>
      </c>
      <c r="CZ754">
        <f t="shared" si="246"/>
        <v>37.979999999999997</v>
      </c>
      <c r="DA754">
        <f t="shared" si="247"/>
        <v>8.3000000000000007</v>
      </c>
      <c r="DB754">
        <f t="shared" si="248"/>
        <v>2.2799999999999998</v>
      </c>
      <c r="DC754">
        <f t="shared" si="249"/>
        <v>0</v>
      </c>
      <c r="DD754" t="s">
        <v>3</v>
      </c>
      <c r="DE754" t="s">
        <v>3</v>
      </c>
      <c r="DF754">
        <f t="shared" si="250"/>
        <v>6.62</v>
      </c>
      <c r="DG754">
        <f t="shared" si="251"/>
        <v>0</v>
      </c>
      <c r="DH754">
        <f t="shared" si="252"/>
        <v>0</v>
      </c>
      <c r="DI754">
        <f t="shared" si="236"/>
        <v>0</v>
      </c>
      <c r="DJ754">
        <f t="shared" si="253"/>
        <v>6.62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">
      <c r="A755">
        <f>ROW(Source!A1100)</f>
        <v>1100</v>
      </c>
      <c r="B755">
        <v>56661436</v>
      </c>
      <c r="C755">
        <v>56664441</v>
      </c>
      <c r="D755">
        <v>54737486</v>
      </c>
      <c r="E755">
        <v>1</v>
      </c>
      <c r="F755">
        <v>1</v>
      </c>
      <c r="G755">
        <v>1081</v>
      </c>
      <c r="H755">
        <v>3</v>
      </c>
      <c r="I755" t="s">
        <v>1448</v>
      </c>
      <c r="J755" t="s">
        <v>1449</v>
      </c>
      <c r="K755" t="s">
        <v>1450</v>
      </c>
      <c r="L755">
        <v>1348</v>
      </c>
      <c r="N755">
        <v>1009</v>
      </c>
      <c r="O755" t="s">
        <v>547</v>
      </c>
      <c r="P755" t="s">
        <v>547</v>
      </c>
      <c r="Q755">
        <v>1000</v>
      </c>
      <c r="W755">
        <v>0</v>
      </c>
      <c r="X755">
        <v>-1462767551</v>
      </c>
      <c r="Y755">
        <f t="shared" si="244"/>
        <v>1.0000000000000001E-5</v>
      </c>
      <c r="AA755">
        <v>65213.77</v>
      </c>
      <c r="AB755">
        <v>0</v>
      </c>
      <c r="AC755">
        <v>0</v>
      </c>
      <c r="AD755">
        <v>0</v>
      </c>
      <c r="AE755">
        <v>3234.81</v>
      </c>
      <c r="AF755">
        <v>0</v>
      </c>
      <c r="AG755">
        <v>0</v>
      </c>
      <c r="AH755">
        <v>0</v>
      </c>
      <c r="AI755">
        <v>20.16</v>
      </c>
      <c r="AJ755">
        <v>1</v>
      </c>
      <c r="AK755">
        <v>1</v>
      </c>
      <c r="AL755">
        <v>1</v>
      </c>
      <c r="AM755">
        <v>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1.0000000000000001E-5</v>
      </c>
      <c r="AU755" t="s">
        <v>31</v>
      </c>
      <c r="AV755">
        <v>0</v>
      </c>
      <c r="AW755">
        <v>2</v>
      </c>
      <c r="AX755">
        <v>56664462</v>
      </c>
      <c r="AY755">
        <v>1</v>
      </c>
      <c r="AZ755">
        <v>0</v>
      </c>
      <c r="BA755">
        <v>1019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ROUND(Y755*Source!I1100,9)</f>
        <v>3.4999999999999999E-6</v>
      </c>
      <c r="CY755">
        <f t="shared" si="245"/>
        <v>65213.77</v>
      </c>
      <c r="CZ755">
        <f t="shared" si="246"/>
        <v>3234.81</v>
      </c>
      <c r="DA755">
        <f t="shared" si="247"/>
        <v>20.16</v>
      </c>
      <c r="DB755">
        <f t="shared" si="248"/>
        <v>0.03</v>
      </c>
      <c r="DC755">
        <f t="shared" si="249"/>
        <v>0</v>
      </c>
      <c r="DD755" t="s">
        <v>3</v>
      </c>
      <c r="DE755" t="s">
        <v>3</v>
      </c>
      <c r="DF755">
        <f t="shared" si="250"/>
        <v>0.23</v>
      </c>
      <c r="DG755">
        <f t="shared" si="251"/>
        <v>0</v>
      </c>
      <c r="DH755">
        <f t="shared" si="252"/>
        <v>0</v>
      </c>
      <c r="DI755">
        <f t="shared" si="236"/>
        <v>0</v>
      </c>
      <c r="DJ755">
        <f t="shared" si="253"/>
        <v>0.23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">
      <c r="A756">
        <f>ROW(Source!A1100)</f>
        <v>1100</v>
      </c>
      <c r="B756">
        <v>56661436</v>
      </c>
      <c r="C756">
        <v>56664441</v>
      </c>
      <c r="D756">
        <v>54737299</v>
      </c>
      <c r="E756">
        <v>1</v>
      </c>
      <c r="F756">
        <v>1</v>
      </c>
      <c r="G756">
        <v>1081</v>
      </c>
      <c r="H756">
        <v>3</v>
      </c>
      <c r="I756" t="s">
        <v>1451</v>
      </c>
      <c r="J756" t="s">
        <v>1452</v>
      </c>
      <c r="K756" t="s">
        <v>1453</v>
      </c>
      <c r="L756">
        <v>1339</v>
      </c>
      <c r="N756">
        <v>1007</v>
      </c>
      <c r="O756" t="s">
        <v>1102</v>
      </c>
      <c r="P756" t="s">
        <v>1102</v>
      </c>
      <c r="Q756">
        <v>1</v>
      </c>
      <c r="W756">
        <v>0</v>
      </c>
      <c r="X756">
        <v>-676034668</v>
      </c>
      <c r="Y756">
        <f t="shared" si="244"/>
        <v>0.11899999999999999</v>
      </c>
      <c r="AA756">
        <v>760.17</v>
      </c>
      <c r="AB756">
        <v>0</v>
      </c>
      <c r="AC756">
        <v>0</v>
      </c>
      <c r="AD756">
        <v>0</v>
      </c>
      <c r="AE756">
        <v>53.42</v>
      </c>
      <c r="AF756">
        <v>0</v>
      </c>
      <c r="AG756">
        <v>0</v>
      </c>
      <c r="AH756">
        <v>0</v>
      </c>
      <c r="AI756">
        <v>14.23</v>
      </c>
      <c r="AJ756">
        <v>1</v>
      </c>
      <c r="AK756">
        <v>1</v>
      </c>
      <c r="AL756">
        <v>1</v>
      </c>
      <c r="AM756">
        <v>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0.11899999999999999</v>
      </c>
      <c r="AU756" t="s">
        <v>31</v>
      </c>
      <c r="AV756">
        <v>0</v>
      </c>
      <c r="AW756">
        <v>2</v>
      </c>
      <c r="AX756">
        <v>56664463</v>
      </c>
      <c r="AY756">
        <v>1</v>
      </c>
      <c r="AZ756">
        <v>0</v>
      </c>
      <c r="BA756">
        <v>1020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ROUND(Y756*Source!I1100,9)</f>
        <v>4.165E-2</v>
      </c>
      <c r="CY756">
        <f t="shared" si="245"/>
        <v>760.17</v>
      </c>
      <c r="CZ756">
        <f t="shared" si="246"/>
        <v>53.42</v>
      </c>
      <c r="DA756">
        <f t="shared" si="247"/>
        <v>14.23</v>
      </c>
      <c r="DB756">
        <f t="shared" si="248"/>
        <v>6.36</v>
      </c>
      <c r="DC756">
        <f t="shared" si="249"/>
        <v>0</v>
      </c>
      <c r="DD756" t="s">
        <v>3</v>
      </c>
      <c r="DE756" t="s">
        <v>3</v>
      </c>
      <c r="DF756">
        <f t="shared" si="250"/>
        <v>31.66</v>
      </c>
      <c r="DG756">
        <f t="shared" si="251"/>
        <v>0</v>
      </c>
      <c r="DH756">
        <f t="shared" si="252"/>
        <v>0</v>
      </c>
      <c r="DI756">
        <f t="shared" si="236"/>
        <v>0</v>
      </c>
      <c r="DJ756">
        <f t="shared" si="253"/>
        <v>31.66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">
      <c r="A757">
        <f>ROW(Source!A1100)</f>
        <v>1100</v>
      </c>
      <c r="B757">
        <v>56661436</v>
      </c>
      <c r="C757">
        <v>56664441</v>
      </c>
      <c r="D757">
        <v>54737565</v>
      </c>
      <c r="E757">
        <v>1</v>
      </c>
      <c r="F757">
        <v>1</v>
      </c>
      <c r="G757">
        <v>1081</v>
      </c>
      <c r="H757">
        <v>3</v>
      </c>
      <c r="I757" t="s">
        <v>1454</v>
      </c>
      <c r="J757" t="s">
        <v>1455</v>
      </c>
      <c r="K757" t="s">
        <v>1456</v>
      </c>
      <c r="L757">
        <v>1339</v>
      </c>
      <c r="N757">
        <v>1007</v>
      </c>
      <c r="O757" t="s">
        <v>1102</v>
      </c>
      <c r="P757" t="s">
        <v>1102</v>
      </c>
      <c r="Q757">
        <v>1</v>
      </c>
      <c r="W757">
        <v>0</v>
      </c>
      <c r="X757">
        <v>-1235260082</v>
      </c>
      <c r="Y757">
        <f t="shared" si="244"/>
        <v>0.28100000000000003</v>
      </c>
      <c r="AA757">
        <v>101.33</v>
      </c>
      <c r="AB757">
        <v>0</v>
      </c>
      <c r="AC757">
        <v>0</v>
      </c>
      <c r="AD757">
        <v>0</v>
      </c>
      <c r="AE757">
        <v>5.82</v>
      </c>
      <c r="AF757">
        <v>0</v>
      </c>
      <c r="AG757">
        <v>0</v>
      </c>
      <c r="AH757">
        <v>0</v>
      </c>
      <c r="AI757">
        <v>17.41</v>
      </c>
      <c r="AJ757">
        <v>1</v>
      </c>
      <c r="AK757">
        <v>1</v>
      </c>
      <c r="AL757">
        <v>1</v>
      </c>
      <c r="AM757">
        <v>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0.28100000000000003</v>
      </c>
      <c r="AU757" t="s">
        <v>31</v>
      </c>
      <c r="AV757">
        <v>0</v>
      </c>
      <c r="AW757">
        <v>2</v>
      </c>
      <c r="AX757">
        <v>56664464</v>
      </c>
      <c r="AY757">
        <v>1</v>
      </c>
      <c r="AZ757">
        <v>0</v>
      </c>
      <c r="BA757">
        <v>1021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ROUND(Y757*Source!I1100,9)</f>
        <v>9.8350000000000007E-2</v>
      </c>
      <c r="CY757">
        <f t="shared" si="245"/>
        <v>101.33</v>
      </c>
      <c r="CZ757">
        <f t="shared" si="246"/>
        <v>5.82</v>
      </c>
      <c r="DA757">
        <f t="shared" si="247"/>
        <v>17.41</v>
      </c>
      <c r="DB757">
        <f t="shared" si="248"/>
        <v>1.64</v>
      </c>
      <c r="DC757">
        <f t="shared" si="249"/>
        <v>0</v>
      </c>
      <c r="DD757" t="s">
        <v>3</v>
      </c>
      <c r="DE757" t="s">
        <v>3</v>
      </c>
      <c r="DF757">
        <f t="shared" si="250"/>
        <v>9.9700000000000006</v>
      </c>
      <c r="DG757">
        <f t="shared" si="251"/>
        <v>0</v>
      </c>
      <c r="DH757">
        <f t="shared" si="252"/>
        <v>0</v>
      </c>
      <c r="DI757">
        <f t="shared" si="236"/>
        <v>0</v>
      </c>
      <c r="DJ757">
        <f t="shared" si="253"/>
        <v>9.9700000000000006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">
      <c r="A758">
        <f>ROW(Source!A1100)</f>
        <v>1100</v>
      </c>
      <c r="B758">
        <v>56661436</v>
      </c>
      <c r="C758">
        <v>56664441</v>
      </c>
      <c r="D758">
        <v>54737637</v>
      </c>
      <c r="E758">
        <v>1</v>
      </c>
      <c r="F758">
        <v>1</v>
      </c>
      <c r="G758">
        <v>1081</v>
      </c>
      <c r="H758">
        <v>3</v>
      </c>
      <c r="I758" t="s">
        <v>1346</v>
      </c>
      <c r="J758" t="s">
        <v>1347</v>
      </c>
      <c r="K758" t="s">
        <v>1348</v>
      </c>
      <c r="L758">
        <v>1348</v>
      </c>
      <c r="N758">
        <v>1009</v>
      </c>
      <c r="O758" t="s">
        <v>547</v>
      </c>
      <c r="P758" t="s">
        <v>547</v>
      </c>
      <c r="Q758">
        <v>1000</v>
      </c>
      <c r="W758">
        <v>0</v>
      </c>
      <c r="X758">
        <v>1270042986</v>
      </c>
      <c r="Y758">
        <f t="shared" si="244"/>
        <v>4.4000000000000002E-4</v>
      </c>
      <c r="AA758">
        <v>55941.2</v>
      </c>
      <c r="AB758">
        <v>0</v>
      </c>
      <c r="AC758">
        <v>0</v>
      </c>
      <c r="AD758">
        <v>0</v>
      </c>
      <c r="AE758">
        <v>16214.84</v>
      </c>
      <c r="AF758">
        <v>0</v>
      </c>
      <c r="AG758">
        <v>0</v>
      </c>
      <c r="AH758">
        <v>0</v>
      </c>
      <c r="AI758">
        <v>3.45</v>
      </c>
      <c r="AJ758">
        <v>1</v>
      </c>
      <c r="AK758">
        <v>1</v>
      </c>
      <c r="AL758">
        <v>1</v>
      </c>
      <c r="AM758">
        <v>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4.4000000000000002E-4</v>
      </c>
      <c r="AU758" t="s">
        <v>31</v>
      </c>
      <c r="AV758">
        <v>0</v>
      </c>
      <c r="AW758">
        <v>2</v>
      </c>
      <c r="AX758">
        <v>56664465</v>
      </c>
      <c r="AY758">
        <v>1</v>
      </c>
      <c r="AZ758">
        <v>0</v>
      </c>
      <c r="BA758">
        <v>1022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ROUND(Y758*Source!I1100,9)</f>
        <v>1.54E-4</v>
      </c>
      <c r="CY758">
        <f t="shared" si="245"/>
        <v>55941.2</v>
      </c>
      <c r="CZ758">
        <f t="shared" si="246"/>
        <v>16214.84</v>
      </c>
      <c r="DA758">
        <f t="shared" si="247"/>
        <v>3.45</v>
      </c>
      <c r="DB758">
        <f t="shared" si="248"/>
        <v>7.13</v>
      </c>
      <c r="DC758">
        <f t="shared" si="249"/>
        <v>0</v>
      </c>
      <c r="DD758" t="s">
        <v>3</v>
      </c>
      <c r="DE758" t="s">
        <v>3</v>
      </c>
      <c r="DF758">
        <f t="shared" si="250"/>
        <v>8.61</v>
      </c>
      <c r="DG758">
        <f t="shared" si="251"/>
        <v>0</v>
      </c>
      <c r="DH758">
        <f t="shared" si="252"/>
        <v>0</v>
      </c>
      <c r="DI758">
        <f t="shared" si="236"/>
        <v>0</v>
      </c>
      <c r="DJ758">
        <f t="shared" si="253"/>
        <v>8.61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">
      <c r="A759">
        <f>ROW(Source!A1100)</f>
        <v>1100</v>
      </c>
      <c r="B759">
        <v>56661436</v>
      </c>
      <c r="C759">
        <v>56664441</v>
      </c>
      <c r="D759">
        <v>54737805</v>
      </c>
      <c r="E759">
        <v>1</v>
      </c>
      <c r="F759">
        <v>1</v>
      </c>
      <c r="G759">
        <v>1081</v>
      </c>
      <c r="H759">
        <v>3</v>
      </c>
      <c r="I759" t="s">
        <v>1352</v>
      </c>
      <c r="J759" t="s">
        <v>1353</v>
      </c>
      <c r="K759" t="s">
        <v>1354</v>
      </c>
      <c r="L759">
        <v>1346</v>
      </c>
      <c r="N759">
        <v>1009</v>
      </c>
      <c r="O759" t="s">
        <v>1171</v>
      </c>
      <c r="P759" t="s">
        <v>1171</v>
      </c>
      <c r="Q759">
        <v>1</v>
      </c>
      <c r="W759">
        <v>0</v>
      </c>
      <c r="X759">
        <v>488689173</v>
      </c>
      <c r="Y759">
        <f t="shared" si="244"/>
        <v>0.53</v>
      </c>
      <c r="AA759">
        <v>85.81</v>
      </c>
      <c r="AB759">
        <v>0</v>
      </c>
      <c r="AC759">
        <v>0</v>
      </c>
      <c r="AD759">
        <v>0</v>
      </c>
      <c r="AE759">
        <v>20.190000000000001</v>
      </c>
      <c r="AF759">
        <v>0</v>
      </c>
      <c r="AG759">
        <v>0</v>
      </c>
      <c r="AH759">
        <v>0</v>
      </c>
      <c r="AI759">
        <v>4.25</v>
      </c>
      <c r="AJ759">
        <v>1</v>
      </c>
      <c r="AK759">
        <v>1</v>
      </c>
      <c r="AL759">
        <v>1</v>
      </c>
      <c r="AM759">
        <v>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0.53</v>
      </c>
      <c r="AU759" t="s">
        <v>31</v>
      </c>
      <c r="AV759">
        <v>0</v>
      </c>
      <c r="AW759">
        <v>2</v>
      </c>
      <c r="AX759">
        <v>56664466</v>
      </c>
      <c r="AY759">
        <v>1</v>
      </c>
      <c r="AZ759">
        <v>0</v>
      </c>
      <c r="BA759">
        <v>1023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ROUND(Y759*Source!I1100,9)</f>
        <v>0.1855</v>
      </c>
      <c r="CY759">
        <f t="shared" si="245"/>
        <v>85.81</v>
      </c>
      <c r="CZ759">
        <f t="shared" si="246"/>
        <v>20.190000000000001</v>
      </c>
      <c r="DA759">
        <f t="shared" si="247"/>
        <v>4.25</v>
      </c>
      <c r="DB759">
        <f t="shared" si="248"/>
        <v>10.7</v>
      </c>
      <c r="DC759">
        <f t="shared" si="249"/>
        <v>0</v>
      </c>
      <c r="DD759" t="s">
        <v>3</v>
      </c>
      <c r="DE759" t="s">
        <v>3</v>
      </c>
      <c r="DF759">
        <f t="shared" si="250"/>
        <v>15.92</v>
      </c>
      <c r="DG759">
        <f t="shared" si="251"/>
        <v>0</v>
      </c>
      <c r="DH759">
        <f t="shared" si="252"/>
        <v>0</v>
      </c>
      <c r="DI759">
        <f t="shared" si="236"/>
        <v>0</v>
      </c>
      <c r="DJ759">
        <f t="shared" si="253"/>
        <v>15.92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">
      <c r="A760">
        <f>ROW(Source!A1100)</f>
        <v>1100</v>
      </c>
      <c r="B760">
        <v>56661436</v>
      </c>
      <c r="C760">
        <v>56664441</v>
      </c>
      <c r="D760">
        <v>54749854</v>
      </c>
      <c r="E760">
        <v>1</v>
      </c>
      <c r="F760">
        <v>1</v>
      </c>
      <c r="G760">
        <v>1081</v>
      </c>
      <c r="H760">
        <v>3</v>
      </c>
      <c r="I760" t="s">
        <v>964</v>
      </c>
      <c r="J760" t="s">
        <v>966</v>
      </c>
      <c r="K760" t="s">
        <v>965</v>
      </c>
      <c r="L760">
        <v>1301</v>
      </c>
      <c r="N760">
        <v>1003</v>
      </c>
      <c r="O760" t="s">
        <v>672</v>
      </c>
      <c r="P760" t="s">
        <v>672</v>
      </c>
      <c r="Q760">
        <v>1</v>
      </c>
      <c r="W760">
        <v>0</v>
      </c>
      <c r="X760">
        <v>-1072589213</v>
      </c>
      <c r="Y760">
        <f t="shared" si="244"/>
        <v>100</v>
      </c>
      <c r="AA760">
        <v>548.95000000000005</v>
      </c>
      <c r="AB760">
        <v>0</v>
      </c>
      <c r="AC760">
        <v>0</v>
      </c>
      <c r="AD760">
        <v>0</v>
      </c>
      <c r="AE760">
        <v>33.29</v>
      </c>
      <c r="AF760">
        <v>0</v>
      </c>
      <c r="AG760">
        <v>0</v>
      </c>
      <c r="AH760">
        <v>0</v>
      </c>
      <c r="AI760">
        <v>16.489999999999998</v>
      </c>
      <c r="AJ760">
        <v>1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 t="s">
        <v>3</v>
      </c>
      <c r="AT760">
        <v>100</v>
      </c>
      <c r="AU760" t="s">
        <v>31</v>
      </c>
      <c r="AV760">
        <v>0</v>
      </c>
      <c r="AW760">
        <v>1</v>
      </c>
      <c r="AX760">
        <v>-1</v>
      </c>
      <c r="AY760">
        <v>0</v>
      </c>
      <c r="AZ760">
        <v>0</v>
      </c>
      <c r="BA760" t="s">
        <v>3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ROUND(Y760*Source!I1100,9)</f>
        <v>35</v>
      </c>
      <c r="CY760">
        <f t="shared" si="245"/>
        <v>548.95000000000005</v>
      </c>
      <c r="CZ760">
        <f t="shared" si="246"/>
        <v>33.29</v>
      </c>
      <c r="DA760">
        <f t="shared" si="247"/>
        <v>16.489999999999998</v>
      </c>
      <c r="DB760">
        <f t="shared" si="248"/>
        <v>3329</v>
      </c>
      <c r="DC760">
        <f t="shared" si="249"/>
        <v>0</v>
      </c>
      <c r="DD760" t="s">
        <v>3</v>
      </c>
      <c r="DE760" t="s">
        <v>3</v>
      </c>
      <c r="DF760">
        <f t="shared" si="250"/>
        <v>19213.25</v>
      </c>
      <c r="DG760">
        <f t="shared" si="251"/>
        <v>0</v>
      </c>
      <c r="DH760">
        <f t="shared" si="252"/>
        <v>0</v>
      </c>
      <c r="DI760">
        <f t="shared" si="236"/>
        <v>0</v>
      </c>
      <c r="DJ760">
        <f t="shared" si="253"/>
        <v>19213.25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">
      <c r="A761">
        <f>ROW(Source!A1103)</f>
        <v>1103</v>
      </c>
      <c r="B761">
        <v>56661434</v>
      </c>
      <c r="C761">
        <v>56664471</v>
      </c>
      <c r="D761">
        <v>54702434</v>
      </c>
      <c r="E761">
        <v>1081</v>
      </c>
      <c r="F761">
        <v>1</v>
      </c>
      <c r="G761">
        <v>1081</v>
      </c>
      <c r="H761">
        <v>1</v>
      </c>
      <c r="I761" t="s">
        <v>1317</v>
      </c>
      <c r="J761" t="s">
        <v>3</v>
      </c>
      <c r="K761" t="s">
        <v>1318</v>
      </c>
      <c r="L761">
        <v>1191</v>
      </c>
      <c r="N761">
        <v>1013</v>
      </c>
      <c r="O761" t="s">
        <v>1319</v>
      </c>
      <c r="P761" t="s">
        <v>1319</v>
      </c>
      <c r="Q761">
        <v>1</v>
      </c>
      <c r="W761">
        <v>0</v>
      </c>
      <c r="X761">
        <v>476480486</v>
      </c>
      <c r="Y761">
        <f>((AT761*1.2)*1.15)</f>
        <v>40.985999999999997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-2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29.7</v>
      </c>
      <c r="AU761" t="s">
        <v>936</v>
      </c>
      <c r="AV761">
        <v>1</v>
      </c>
      <c r="AW761">
        <v>2</v>
      </c>
      <c r="AX761">
        <v>56664485</v>
      </c>
      <c r="AY761">
        <v>1</v>
      </c>
      <c r="AZ761">
        <v>0</v>
      </c>
      <c r="BA761">
        <v>1027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U761">
        <f>ROUND(AT761*Source!I1103*AH761*AL761,2)</f>
        <v>0</v>
      </c>
      <c r="CV761">
        <f>ROUND(Y761*Source!I1103,9)</f>
        <v>57.380400000000002</v>
      </c>
      <c r="CW761">
        <v>0</v>
      </c>
      <c r="CX761">
        <f>ROUND(Y761*Source!I1103,9)</f>
        <v>57.380400000000002</v>
      </c>
      <c r="CY761">
        <f>AD761</f>
        <v>0</v>
      </c>
      <c r="CZ761">
        <f>AH761</f>
        <v>0</v>
      </c>
      <c r="DA761">
        <f>AL761</f>
        <v>1</v>
      </c>
      <c r="DB761">
        <f>ROUND(((ROUND(AT761*CZ761,2)*1.2)*1.15),6)</f>
        <v>0</v>
      </c>
      <c r="DC761">
        <f>ROUND(((ROUND(AT761*AG761,2)*1.2)*1.15),6)</f>
        <v>0</v>
      </c>
      <c r="DD761" t="s">
        <v>3</v>
      </c>
      <c r="DE761" t="s">
        <v>3</v>
      </c>
      <c r="DF761">
        <f t="shared" ref="DF761:DF777" si="254">ROUND(ROUND(AE761,2)*CX761,2)</f>
        <v>0</v>
      </c>
      <c r="DG761">
        <f t="shared" si="251"/>
        <v>0</v>
      </c>
      <c r="DH761">
        <f t="shared" si="252"/>
        <v>0</v>
      </c>
      <c r="DI761">
        <f t="shared" si="236"/>
        <v>0</v>
      </c>
      <c r="DJ761">
        <f>DI761</f>
        <v>0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">
      <c r="A762">
        <f>ROW(Source!A1103)</f>
        <v>1103</v>
      </c>
      <c r="B762">
        <v>56661434</v>
      </c>
      <c r="C762">
        <v>56664471</v>
      </c>
      <c r="D762">
        <v>54768042</v>
      </c>
      <c r="E762">
        <v>1</v>
      </c>
      <c r="F762">
        <v>1</v>
      </c>
      <c r="G762">
        <v>1081</v>
      </c>
      <c r="H762">
        <v>2</v>
      </c>
      <c r="I762" t="s">
        <v>1439</v>
      </c>
      <c r="J762" t="s">
        <v>1440</v>
      </c>
      <c r="K762" t="s">
        <v>1441</v>
      </c>
      <c r="L762">
        <v>1368</v>
      </c>
      <c r="N762">
        <v>1011</v>
      </c>
      <c r="O762" t="s">
        <v>1323</v>
      </c>
      <c r="P762" t="s">
        <v>1323</v>
      </c>
      <c r="Q762">
        <v>1</v>
      </c>
      <c r="W762">
        <v>0</v>
      </c>
      <c r="X762">
        <v>-49672420</v>
      </c>
      <c r="Y762">
        <f>((AT762*1.2)*1.25)</f>
        <v>1.7249999999999999</v>
      </c>
      <c r="AA762">
        <v>0</v>
      </c>
      <c r="AB762">
        <v>0.3</v>
      </c>
      <c r="AC762">
        <v>0</v>
      </c>
      <c r="AD762">
        <v>0</v>
      </c>
      <c r="AE762">
        <v>0</v>
      </c>
      <c r="AF762">
        <v>0.28000000000000003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-2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1.1499999999999999</v>
      </c>
      <c r="AU762" t="s">
        <v>935</v>
      </c>
      <c r="AV762">
        <v>0</v>
      </c>
      <c r="AW762">
        <v>2</v>
      </c>
      <c r="AX762">
        <v>56664486</v>
      </c>
      <c r="AY762">
        <v>1</v>
      </c>
      <c r="AZ762">
        <v>0</v>
      </c>
      <c r="BA762">
        <v>1028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f>ROUND(Y762*Source!I1103*DO762,9)</f>
        <v>0</v>
      </c>
      <c r="CX762">
        <f>ROUND(Y762*Source!I1103,9)</f>
        <v>2.415</v>
      </c>
      <c r="CY762">
        <f>AB762</f>
        <v>0.3</v>
      </c>
      <c r="CZ762">
        <f>AF762</f>
        <v>0.28000000000000003</v>
      </c>
      <c r="DA762">
        <f>AJ762</f>
        <v>1</v>
      </c>
      <c r="DB762">
        <f>ROUND(((ROUND(AT762*CZ762,2)*1.2)*1.25),6)</f>
        <v>0.48</v>
      </c>
      <c r="DC762">
        <f>ROUND(((ROUND(AT762*AG762,2)*1.2)*1.25),6)</f>
        <v>0</v>
      </c>
      <c r="DD762" t="s">
        <v>3</v>
      </c>
      <c r="DE762" t="s">
        <v>3</v>
      </c>
      <c r="DF762">
        <f t="shared" si="254"/>
        <v>0</v>
      </c>
      <c r="DG762">
        <f t="shared" si="251"/>
        <v>0.68</v>
      </c>
      <c r="DH762">
        <f t="shared" si="252"/>
        <v>0</v>
      </c>
      <c r="DI762">
        <f t="shared" si="236"/>
        <v>0</v>
      </c>
      <c r="DJ762">
        <f>DG762</f>
        <v>0.68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">
      <c r="A763">
        <f>ROW(Source!A1103)</f>
        <v>1103</v>
      </c>
      <c r="B763">
        <v>56661434</v>
      </c>
      <c r="C763">
        <v>56664471</v>
      </c>
      <c r="D763">
        <v>54768339</v>
      </c>
      <c r="E763">
        <v>1</v>
      </c>
      <c r="F763">
        <v>1</v>
      </c>
      <c r="G763">
        <v>1081</v>
      </c>
      <c r="H763">
        <v>2</v>
      </c>
      <c r="I763" t="s">
        <v>1324</v>
      </c>
      <c r="J763" t="s">
        <v>1325</v>
      </c>
      <c r="K763" t="s">
        <v>1326</v>
      </c>
      <c r="L763">
        <v>1368</v>
      </c>
      <c r="N763">
        <v>1011</v>
      </c>
      <c r="O763" t="s">
        <v>1323</v>
      </c>
      <c r="P763" t="s">
        <v>1323</v>
      </c>
      <c r="Q763">
        <v>1</v>
      </c>
      <c r="W763">
        <v>0</v>
      </c>
      <c r="X763">
        <v>874612079</v>
      </c>
      <c r="Y763">
        <f>((AT763*1.2)*1.25)</f>
        <v>0.52500000000000002</v>
      </c>
      <c r="AA763">
        <v>0</v>
      </c>
      <c r="AB763">
        <v>88.67</v>
      </c>
      <c r="AC763">
        <v>13.47</v>
      </c>
      <c r="AD763">
        <v>0</v>
      </c>
      <c r="AE763">
        <v>0</v>
      </c>
      <c r="AF763">
        <v>83.1</v>
      </c>
      <c r="AG763">
        <v>12.62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-2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0.35</v>
      </c>
      <c r="AU763" t="s">
        <v>935</v>
      </c>
      <c r="AV763">
        <v>0</v>
      </c>
      <c r="AW763">
        <v>2</v>
      </c>
      <c r="AX763">
        <v>56664487</v>
      </c>
      <c r="AY763">
        <v>1</v>
      </c>
      <c r="AZ763">
        <v>0</v>
      </c>
      <c r="BA763">
        <v>1029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f>ROUND(Y763*Source!I1103*DO763,9)</f>
        <v>9.2757000000000005</v>
      </c>
      <c r="CX763">
        <f>ROUND(Y763*Source!I1103,9)</f>
        <v>0.73499999999999999</v>
      </c>
      <c r="CY763">
        <f>AB763</f>
        <v>88.67</v>
      </c>
      <c r="CZ763">
        <f>AF763</f>
        <v>83.1</v>
      </c>
      <c r="DA763">
        <f>AJ763</f>
        <v>1</v>
      </c>
      <c r="DB763">
        <f>ROUND(((ROUND(AT763*CZ763,2)*1.2)*1.25),6)</f>
        <v>43.634999999999998</v>
      </c>
      <c r="DC763">
        <f>ROUND(((ROUND(AT763*AG763,2)*1.2)*1.25),6)</f>
        <v>6.63</v>
      </c>
      <c r="DD763" t="s">
        <v>3</v>
      </c>
      <c r="DE763" t="s">
        <v>3</v>
      </c>
      <c r="DF763">
        <f t="shared" si="254"/>
        <v>0</v>
      </c>
      <c r="DG763">
        <f t="shared" si="251"/>
        <v>61.08</v>
      </c>
      <c r="DH763">
        <f t="shared" si="252"/>
        <v>9.2799999999999994</v>
      </c>
      <c r="DI763">
        <f t="shared" si="236"/>
        <v>0</v>
      </c>
      <c r="DJ763">
        <f>DG763</f>
        <v>61.08</v>
      </c>
      <c r="DK763">
        <v>0</v>
      </c>
      <c r="DL763" t="s">
        <v>1327</v>
      </c>
      <c r="DM763">
        <v>0</v>
      </c>
      <c r="DN763" t="s">
        <v>1319</v>
      </c>
      <c r="DO763">
        <v>12.62</v>
      </c>
    </row>
    <row r="764" spans="1:119" x14ac:dyDescent="0.2">
      <c r="A764">
        <f>ROW(Source!A1103)</f>
        <v>1103</v>
      </c>
      <c r="B764">
        <v>56661434</v>
      </c>
      <c r="C764">
        <v>56664471</v>
      </c>
      <c r="D764">
        <v>54767573</v>
      </c>
      <c r="E764">
        <v>1</v>
      </c>
      <c r="F764">
        <v>1</v>
      </c>
      <c r="G764">
        <v>1081</v>
      </c>
      <c r="H764">
        <v>2</v>
      </c>
      <c r="I764" t="s">
        <v>1328</v>
      </c>
      <c r="J764" t="s">
        <v>1329</v>
      </c>
      <c r="K764" t="s">
        <v>1330</v>
      </c>
      <c r="L764">
        <v>1368</v>
      </c>
      <c r="N764">
        <v>1011</v>
      </c>
      <c r="O764" t="s">
        <v>1323</v>
      </c>
      <c r="P764" t="s">
        <v>1323</v>
      </c>
      <c r="Q764">
        <v>1</v>
      </c>
      <c r="W764">
        <v>0</v>
      </c>
      <c r="X764">
        <v>-44940208</v>
      </c>
      <c r="Y764">
        <f>((AT764*1.2)*1.25)</f>
        <v>0.10500000000000001</v>
      </c>
      <c r="AA764">
        <v>0</v>
      </c>
      <c r="AB764">
        <v>191.17</v>
      </c>
      <c r="AC764">
        <v>18.059999999999999</v>
      </c>
      <c r="AD764">
        <v>0</v>
      </c>
      <c r="AE764">
        <v>0</v>
      </c>
      <c r="AF764">
        <v>179.17</v>
      </c>
      <c r="AG764">
        <v>16.93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-2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7.0000000000000007E-2</v>
      </c>
      <c r="AU764" t="s">
        <v>935</v>
      </c>
      <c r="AV764">
        <v>0</v>
      </c>
      <c r="AW764">
        <v>2</v>
      </c>
      <c r="AX764">
        <v>56664488</v>
      </c>
      <c r="AY764">
        <v>1</v>
      </c>
      <c r="AZ764">
        <v>0</v>
      </c>
      <c r="BA764">
        <v>1030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f>ROUND(Y764*Source!I1103*DO764,9)</f>
        <v>2.4887100000000002</v>
      </c>
      <c r="CX764">
        <f>ROUND(Y764*Source!I1103,9)</f>
        <v>0.14699999999999999</v>
      </c>
      <c r="CY764">
        <f>AB764</f>
        <v>191.17</v>
      </c>
      <c r="CZ764">
        <f>AF764</f>
        <v>179.17</v>
      </c>
      <c r="DA764">
        <f>AJ764</f>
        <v>1</v>
      </c>
      <c r="DB764">
        <f>ROUND(((ROUND(AT764*CZ764,2)*1.2)*1.25),6)</f>
        <v>18.809999999999999</v>
      </c>
      <c r="DC764">
        <f>ROUND(((ROUND(AT764*AG764,2)*1.2)*1.25),6)</f>
        <v>1.7849999999999999</v>
      </c>
      <c r="DD764" t="s">
        <v>3</v>
      </c>
      <c r="DE764" t="s">
        <v>3</v>
      </c>
      <c r="DF764">
        <f t="shared" si="254"/>
        <v>0</v>
      </c>
      <c r="DG764">
        <f t="shared" si="251"/>
        <v>26.34</v>
      </c>
      <c r="DH764">
        <f t="shared" si="252"/>
        <v>2.4900000000000002</v>
      </c>
      <c r="DI764">
        <f t="shared" si="236"/>
        <v>0</v>
      </c>
      <c r="DJ764">
        <f>DG764</f>
        <v>26.34</v>
      </c>
      <c r="DK764">
        <v>0</v>
      </c>
      <c r="DL764" t="s">
        <v>1327</v>
      </c>
      <c r="DM764">
        <v>0</v>
      </c>
      <c r="DN764" t="s">
        <v>1319</v>
      </c>
      <c r="DO764">
        <v>16.93</v>
      </c>
    </row>
    <row r="765" spans="1:119" x14ac:dyDescent="0.2">
      <c r="A765">
        <f>ROW(Source!A1103)</f>
        <v>1103</v>
      </c>
      <c r="B765">
        <v>56661434</v>
      </c>
      <c r="C765">
        <v>56664471</v>
      </c>
      <c r="D765">
        <v>54737367</v>
      </c>
      <c r="E765">
        <v>1</v>
      </c>
      <c r="F765">
        <v>1</v>
      </c>
      <c r="G765">
        <v>1081</v>
      </c>
      <c r="H765">
        <v>3</v>
      </c>
      <c r="I765" t="s">
        <v>1442</v>
      </c>
      <c r="J765" t="s">
        <v>1443</v>
      </c>
      <c r="K765" t="s">
        <v>1444</v>
      </c>
      <c r="L765">
        <v>1339</v>
      </c>
      <c r="N765">
        <v>1007</v>
      </c>
      <c r="O765" t="s">
        <v>1102</v>
      </c>
      <c r="P765" t="s">
        <v>1102</v>
      </c>
      <c r="Q765">
        <v>1</v>
      </c>
      <c r="W765">
        <v>0</v>
      </c>
      <c r="X765">
        <v>-1622585150</v>
      </c>
      <c r="Y765">
        <f t="shared" ref="Y765:Y773" si="255">((AT765*1)*1)</f>
        <v>0.45400000000000001</v>
      </c>
      <c r="AA765">
        <v>7.07</v>
      </c>
      <c r="AB765">
        <v>0</v>
      </c>
      <c r="AC765">
        <v>0</v>
      </c>
      <c r="AD765">
        <v>0</v>
      </c>
      <c r="AE765">
        <v>7.07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0.45400000000000001</v>
      </c>
      <c r="AU765" t="s">
        <v>31</v>
      </c>
      <c r="AV765">
        <v>0</v>
      </c>
      <c r="AW765">
        <v>2</v>
      </c>
      <c r="AX765">
        <v>56664489</v>
      </c>
      <c r="AY765">
        <v>1</v>
      </c>
      <c r="AZ765">
        <v>0</v>
      </c>
      <c r="BA765">
        <v>1031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ROUND(Y765*Source!I1103,9)</f>
        <v>0.63560000000000005</v>
      </c>
      <c r="CY765">
        <f t="shared" ref="CY765:CY773" si="256">AA765</f>
        <v>7.07</v>
      </c>
      <c r="CZ765">
        <f t="shared" ref="CZ765:CZ773" si="257">AE765</f>
        <v>7.07</v>
      </c>
      <c r="DA765">
        <f t="shared" ref="DA765:DA773" si="258">AI765</f>
        <v>1</v>
      </c>
      <c r="DB765">
        <f t="shared" ref="DB765:DB773" si="259">ROUND(((ROUND(AT765*CZ765,2)*1)*1),6)</f>
        <v>3.21</v>
      </c>
      <c r="DC765">
        <f t="shared" ref="DC765:DC773" si="260">ROUND(((ROUND(AT765*AG765,2)*1)*1),6)</f>
        <v>0</v>
      </c>
      <c r="DD765" t="s">
        <v>3</v>
      </c>
      <c r="DE765" t="s">
        <v>3</v>
      </c>
      <c r="DF765">
        <f t="shared" si="254"/>
        <v>4.49</v>
      </c>
      <c r="DG765">
        <f t="shared" si="251"/>
        <v>0</v>
      </c>
      <c r="DH765">
        <f t="shared" si="252"/>
        <v>0</v>
      </c>
      <c r="DI765">
        <f t="shared" si="236"/>
        <v>0</v>
      </c>
      <c r="DJ765">
        <f t="shared" ref="DJ765:DJ773" si="261">DF765</f>
        <v>4.49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">
      <c r="A766">
        <f>ROW(Source!A1103)</f>
        <v>1103</v>
      </c>
      <c r="B766">
        <v>56661434</v>
      </c>
      <c r="C766">
        <v>56664471</v>
      </c>
      <c r="D766">
        <v>54738505</v>
      </c>
      <c r="E766">
        <v>1</v>
      </c>
      <c r="F766">
        <v>1</v>
      </c>
      <c r="G766">
        <v>1081</v>
      </c>
      <c r="H766">
        <v>3</v>
      </c>
      <c r="I766" t="s">
        <v>1445</v>
      </c>
      <c r="J766" t="s">
        <v>1446</v>
      </c>
      <c r="K766" t="s">
        <v>1447</v>
      </c>
      <c r="L766">
        <v>1346</v>
      </c>
      <c r="N766">
        <v>1009</v>
      </c>
      <c r="O766" t="s">
        <v>1171</v>
      </c>
      <c r="P766" t="s">
        <v>1171</v>
      </c>
      <c r="Q766">
        <v>1</v>
      </c>
      <c r="W766">
        <v>0</v>
      </c>
      <c r="X766">
        <v>732400950</v>
      </c>
      <c r="Y766">
        <f t="shared" si="255"/>
        <v>0.17</v>
      </c>
      <c r="AA766">
        <v>21</v>
      </c>
      <c r="AB766">
        <v>0</v>
      </c>
      <c r="AC766">
        <v>0</v>
      </c>
      <c r="AD766">
        <v>0</v>
      </c>
      <c r="AE766">
        <v>21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-2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0.17</v>
      </c>
      <c r="AU766" t="s">
        <v>31</v>
      </c>
      <c r="AV766">
        <v>0</v>
      </c>
      <c r="AW766">
        <v>2</v>
      </c>
      <c r="AX766">
        <v>56664490</v>
      </c>
      <c r="AY766">
        <v>1</v>
      </c>
      <c r="AZ766">
        <v>0</v>
      </c>
      <c r="BA766">
        <v>1032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ROUND(Y766*Source!I1103,9)</f>
        <v>0.23799999999999999</v>
      </c>
      <c r="CY766">
        <f t="shared" si="256"/>
        <v>21</v>
      </c>
      <c r="CZ766">
        <f t="shared" si="257"/>
        <v>21</v>
      </c>
      <c r="DA766">
        <f t="shared" si="258"/>
        <v>1</v>
      </c>
      <c r="DB766">
        <f t="shared" si="259"/>
        <v>3.57</v>
      </c>
      <c r="DC766">
        <f t="shared" si="260"/>
        <v>0</v>
      </c>
      <c r="DD766" t="s">
        <v>3</v>
      </c>
      <c r="DE766" t="s">
        <v>3</v>
      </c>
      <c r="DF766">
        <f t="shared" si="254"/>
        <v>5</v>
      </c>
      <c r="DG766">
        <f t="shared" si="251"/>
        <v>0</v>
      </c>
      <c r="DH766">
        <f t="shared" si="252"/>
        <v>0</v>
      </c>
      <c r="DI766">
        <f t="shared" si="236"/>
        <v>0</v>
      </c>
      <c r="DJ766">
        <f t="shared" si="261"/>
        <v>5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">
      <c r="A767">
        <f>ROW(Source!A1103)</f>
        <v>1103</v>
      </c>
      <c r="B767">
        <v>56661434</v>
      </c>
      <c r="C767">
        <v>56664471</v>
      </c>
      <c r="D767">
        <v>54739078</v>
      </c>
      <c r="E767">
        <v>1</v>
      </c>
      <c r="F767">
        <v>1</v>
      </c>
      <c r="G767">
        <v>1081</v>
      </c>
      <c r="H767">
        <v>3</v>
      </c>
      <c r="I767" t="s">
        <v>1340</v>
      </c>
      <c r="J767" t="s">
        <v>1341</v>
      </c>
      <c r="K767" t="s">
        <v>1342</v>
      </c>
      <c r="L767">
        <v>1346</v>
      </c>
      <c r="N767">
        <v>1009</v>
      </c>
      <c r="O767" t="s">
        <v>1171</v>
      </c>
      <c r="P767" t="s">
        <v>1171</v>
      </c>
      <c r="Q767">
        <v>1</v>
      </c>
      <c r="W767">
        <v>0</v>
      </c>
      <c r="X767">
        <v>1021383118</v>
      </c>
      <c r="Y767">
        <f t="shared" si="255"/>
        <v>0.06</v>
      </c>
      <c r="AA767">
        <v>37.979999999999997</v>
      </c>
      <c r="AB767">
        <v>0</v>
      </c>
      <c r="AC767">
        <v>0</v>
      </c>
      <c r="AD767">
        <v>0</v>
      </c>
      <c r="AE767">
        <v>37.979999999999997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-2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0.06</v>
      </c>
      <c r="AU767" t="s">
        <v>31</v>
      </c>
      <c r="AV767">
        <v>0</v>
      </c>
      <c r="AW767">
        <v>2</v>
      </c>
      <c r="AX767">
        <v>56664491</v>
      </c>
      <c r="AY767">
        <v>1</v>
      </c>
      <c r="AZ767">
        <v>0</v>
      </c>
      <c r="BA767">
        <v>1033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v>0</v>
      </c>
      <c r="CX767">
        <f>ROUND(Y767*Source!I1103,9)</f>
        <v>8.4000000000000005E-2</v>
      </c>
      <c r="CY767">
        <f t="shared" si="256"/>
        <v>37.979999999999997</v>
      </c>
      <c r="CZ767">
        <f t="shared" si="257"/>
        <v>37.979999999999997</v>
      </c>
      <c r="DA767">
        <f t="shared" si="258"/>
        <v>1</v>
      </c>
      <c r="DB767">
        <f t="shared" si="259"/>
        <v>2.2799999999999998</v>
      </c>
      <c r="DC767">
        <f t="shared" si="260"/>
        <v>0</v>
      </c>
      <c r="DD767" t="s">
        <v>3</v>
      </c>
      <c r="DE767" t="s">
        <v>3</v>
      </c>
      <c r="DF767">
        <f t="shared" si="254"/>
        <v>3.19</v>
      </c>
      <c r="DG767">
        <f t="shared" si="251"/>
        <v>0</v>
      </c>
      <c r="DH767">
        <f t="shared" si="252"/>
        <v>0</v>
      </c>
      <c r="DI767">
        <f t="shared" si="236"/>
        <v>0</v>
      </c>
      <c r="DJ767">
        <f t="shared" si="261"/>
        <v>3.19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">
      <c r="A768">
        <f>ROW(Source!A1103)</f>
        <v>1103</v>
      </c>
      <c r="B768">
        <v>56661434</v>
      </c>
      <c r="C768">
        <v>56664471</v>
      </c>
      <c r="D768">
        <v>54737486</v>
      </c>
      <c r="E768">
        <v>1</v>
      </c>
      <c r="F768">
        <v>1</v>
      </c>
      <c r="G768">
        <v>1081</v>
      </c>
      <c r="H768">
        <v>3</v>
      </c>
      <c r="I768" t="s">
        <v>1448</v>
      </c>
      <c r="J768" t="s">
        <v>1449</v>
      </c>
      <c r="K768" t="s">
        <v>1450</v>
      </c>
      <c r="L768">
        <v>1348</v>
      </c>
      <c r="N768">
        <v>1009</v>
      </c>
      <c r="O768" t="s">
        <v>547</v>
      </c>
      <c r="P768" t="s">
        <v>547</v>
      </c>
      <c r="Q768">
        <v>1000</v>
      </c>
      <c r="W768">
        <v>0</v>
      </c>
      <c r="X768">
        <v>-1462767551</v>
      </c>
      <c r="Y768">
        <f t="shared" si="255"/>
        <v>1.0000000000000001E-5</v>
      </c>
      <c r="AA768">
        <v>3234.81</v>
      </c>
      <c r="AB768">
        <v>0</v>
      </c>
      <c r="AC768">
        <v>0</v>
      </c>
      <c r="AD768">
        <v>0</v>
      </c>
      <c r="AE768">
        <v>3234.81</v>
      </c>
      <c r="AF768">
        <v>0</v>
      </c>
      <c r="AG768">
        <v>0</v>
      </c>
      <c r="AH768">
        <v>0</v>
      </c>
      <c r="AI768">
        <v>1</v>
      </c>
      <c r="AJ768">
        <v>1</v>
      </c>
      <c r="AK768">
        <v>1</v>
      </c>
      <c r="AL768">
        <v>1</v>
      </c>
      <c r="AM768">
        <v>-2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1.0000000000000001E-5</v>
      </c>
      <c r="AU768" t="s">
        <v>31</v>
      </c>
      <c r="AV768">
        <v>0</v>
      </c>
      <c r="AW768">
        <v>2</v>
      </c>
      <c r="AX768">
        <v>56664492</v>
      </c>
      <c r="AY768">
        <v>1</v>
      </c>
      <c r="AZ768">
        <v>0</v>
      </c>
      <c r="BA768">
        <v>1034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ROUND(Y768*Source!I1103,9)</f>
        <v>1.4E-5</v>
      </c>
      <c r="CY768">
        <f t="shared" si="256"/>
        <v>3234.81</v>
      </c>
      <c r="CZ768">
        <f t="shared" si="257"/>
        <v>3234.81</v>
      </c>
      <c r="DA768">
        <f t="shared" si="258"/>
        <v>1</v>
      </c>
      <c r="DB768">
        <f t="shared" si="259"/>
        <v>0.03</v>
      </c>
      <c r="DC768">
        <f t="shared" si="260"/>
        <v>0</v>
      </c>
      <c r="DD768" t="s">
        <v>3</v>
      </c>
      <c r="DE768" t="s">
        <v>3</v>
      </c>
      <c r="DF768">
        <f t="shared" si="254"/>
        <v>0.05</v>
      </c>
      <c r="DG768">
        <f t="shared" si="251"/>
        <v>0</v>
      </c>
      <c r="DH768">
        <f t="shared" si="252"/>
        <v>0</v>
      </c>
      <c r="DI768">
        <f t="shared" si="236"/>
        <v>0</v>
      </c>
      <c r="DJ768">
        <f t="shared" si="261"/>
        <v>0.05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">
      <c r="A769">
        <f>ROW(Source!A1103)</f>
        <v>1103</v>
      </c>
      <c r="B769">
        <v>56661434</v>
      </c>
      <c r="C769">
        <v>56664471</v>
      </c>
      <c r="D769">
        <v>54737299</v>
      </c>
      <c r="E769">
        <v>1</v>
      </c>
      <c r="F769">
        <v>1</v>
      </c>
      <c r="G769">
        <v>1081</v>
      </c>
      <c r="H769">
        <v>3</v>
      </c>
      <c r="I769" t="s">
        <v>1451</v>
      </c>
      <c r="J769" t="s">
        <v>1452</v>
      </c>
      <c r="K769" t="s">
        <v>1453</v>
      </c>
      <c r="L769">
        <v>1339</v>
      </c>
      <c r="N769">
        <v>1007</v>
      </c>
      <c r="O769" t="s">
        <v>1102</v>
      </c>
      <c r="P769" t="s">
        <v>1102</v>
      </c>
      <c r="Q769">
        <v>1</v>
      </c>
      <c r="W769">
        <v>0</v>
      </c>
      <c r="X769">
        <v>-676034668</v>
      </c>
      <c r="Y769">
        <f t="shared" si="255"/>
        <v>0.11899999999999999</v>
      </c>
      <c r="AA769">
        <v>53.42</v>
      </c>
      <c r="AB769">
        <v>0</v>
      </c>
      <c r="AC769">
        <v>0</v>
      </c>
      <c r="AD769">
        <v>0</v>
      </c>
      <c r="AE769">
        <v>53.42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-2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0.11899999999999999</v>
      </c>
      <c r="AU769" t="s">
        <v>31</v>
      </c>
      <c r="AV769">
        <v>0</v>
      </c>
      <c r="AW769">
        <v>2</v>
      </c>
      <c r="AX769">
        <v>56664493</v>
      </c>
      <c r="AY769">
        <v>1</v>
      </c>
      <c r="AZ769">
        <v>0</v>
      </c>
      <c r="BA769">
        <v>1035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ROUND(Y769*Source!I1103,9)</f>
        <v>0.1666</v>
      </c>
      <c r="CY769">
        <f t="shared" si="256"/>
        <v>53.42</v>
      </c>
      <c r="CZ769">
        <f t="shared" si="257"/>
        <v>53.42</v>
      </c>
      <c r="DA769">
        <f t="shared" si="258"/>
        <v>1</v>
      </c>
      <c r="DB769">
        <f t="shared" si="259"/>
        <v>6.36</v>
      </c>
      <c r="DC769">
        <f t="shared" si="260"/>
        <v>0</v>
      </c>
      <c r="DD769" t="s">
        <v>3</v>
      </c>
      <c r="DE769" t="s">
        <v>3</v>
      </c>
      <c r="DF769">
        <f t="shared" si="254"/>
        <v>8.9</v>
      </c>
      <c r="DG769">
        <f t="shared" si="251"/>
        <v>0</v>
      </c>
      <c r="DH769">
        <f t="shared" si="252"/>
        <v>0</v>
      </c>
      <c r="DI769">
        <f t="shared" si="236"/>
        <v>0</v>
      </c>
      <c r="DJ769">
        <f t="shared" si="261"/>
        <v>8.9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">
      <c r="A770">
        <f>ROW(Source!A1103)</f>
        <v>1103</v>
      </c>
      <c r="B770">
        <v>56661434</v>
      </c>
      <c r="C770">
        <v>56664471</v>
      </c>
      <c r="D770">
        <v>54737565</v>
      </c>
      <c r="E770">
        <v>1</v>
      </c>
      <c r="F770">
        <v>1</v>
      </c>
      <c r="G770">
        <v>1081</v>
      </c>
      <c r="H770">
        <v>3</v>
      </c>
      <c r="I770" t="s">
        <v>1454</v>
      </c>
      <c r="J770" t="s">
        <v>1455</v>
      </c>
      <c r="K770" t="s">
        <v>1456</v>
      </c>
      <c r="L770">
        <v>1339</v>
      </c>
      <c r="N770">
        <v>1007</v>
      </c>
      <c r="O770" t="s">
        <v>1102</v>
      </c>
      <c r="P770" t="s">
        <v>1102</v>
      </c>
      <c r="Q770">
        <v>1</v>
      </c>
      <c r="W770">
        <v>0</v>
      </c>
      <c r="X770">
        <v>-1235260082</v>
      </c>
      <c r="Y770">
        <f t="shared" si="255"/>
        <v>0.28100000000000003</v>
      </c>
      <c r="AA770">
        <v>5.82</v>
      </c>
      <c r="AB770">
        <v>0</v>
      </c>
      <c r="AC770">
        <v>0</v>
      </c>
      <c r="AD770">
        <v>0</v>
      </c>
      <c r="AE770">
        <v>5.82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-2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0.28100000000000003</v>
      </c>
      <c r="AU770" t="s">
        <v>31</v>
      </c>
      <c r="AV770">
        <v>0</v>
      </c>
      <c r="AW770">
        <v>2</v>
      </c>
      <c r="AX770">
        <v>56664494</v>
      </c>
      <c r="AY770">
        <v>1</v>
      </c>
      <c r="AZ770">
        <v>0</v>
      </c>
      <c r="BA770">
        <v>1036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ROUND(Y770*Source!I1103,9)</f>
        <v>0.39340000000000003</v>
      </c>
      <c r="CY770">
        <f t="shared" si="256"/>
        <v>5.82</v>
      </c>
      <c r="CZ770">
        <f t="shared" si="257"/>
        <v>5.82</v>
      </c>
      <c r="DA770">
        <f t="shared" si="258"/>
        <v>1</v>
      </c>
      <c r="DB770">
        <f t="shared" si="259"/>
        <v>1.64</v>
      </c>
      <c r="DC770">
        <f t="shared" si="260"/>
        <v>0</v>
      </c>
      <c r="DD770" t="s">
        <v>3</v>
      </c>
      <c r="DE770" t="s">
        <v>3</v>
      </c>
      <c r="DF770">
        <f t="shared" si="254"/>
        <v>2.29</v>
      </c>
      <c r="DG770">
        <f t="shared" si="251"/>
        <v>0</v>
      </c>
      <c r="DH770">
        <f t="shared" si="252"/>
        <v>0</v>
      </c>
      <c r="DI770">
        <f t="shared" si="236"/>
        <v>0</v>
      </c>
      <c r="DJ770">
        <f t="shared" si="261"/>
        <v>2.29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">
      <c r="A771">
        <f>ROW(Source!A1103)</f>
        <v>1103</v>
      </c>
      <c r="B771">
        <v>56661434</v>
      </c>
      <c r="C771">
        <v>56664471</v>
      </c>
      <c r="D771">
        <v>54737637</v>
      </c>
      <c r="E771">
        <v>1</v>
      </c>
      <c r="F771">
        <v>1</v>
      </c>
      <c r="G771">
        <v>1081</v>
      </c>
      <c r="H771">
        <v>3</v>
      </c>
      <c r="I771" t="s">
        <v>1346</v>
      </c>
      <c r="J771" t="s">
        <v>1347</v>
      </c>
      <c r="K771" t="s">
        <v>1348</v>
      </c>
      <c r="L771">
        <v>1348</v>
      </c>
      <c r="N771">
        <v>1009</v>
      </c>
      <c r="O771" t="s">
        <v>547</v>
      </c>
      <c r="P771" t="s">
        <v>547</v>
      </c>
      <c r="Q771">
        <v>1000</v>
      </c>
      <c r="W771">
        <v>0</v>
      </c>
      <c r="X771">
        <v>1270042986</v>
      </c>
      <c r="Y771">
        <f t="shared" si="255"/>
        <v>4.4000000000000002E-4</v>
      </c>
      <c r="AA771">
        <v>16214.84</v>
      </c>
      <c r="AB771">
        <v>0</v>
      </c>
      <c r="AC771">
        <v>0</v>
      </c>
      <c r="AD771">
        <v>0</v>
      </c>
      <c r="AE771">
        <v>16214.84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-2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4.4000000000000002E-4</v>
      </c>
      <c r="AU771" t="s">
        <v>31</v>
      </c>
      <c r="AV771">
        <v>0</v>
      </c>
      <c r="AW771">
        <v>2</v>
      </c>
      <c r="AX771">
        <v>56664495</v>
      </c>
      <c r="AY771">
        <v>1</v>
      </c>
      <c r="AZ771">
        <v>0</v>
      </c>
      <c r="BA771">
        <v>1037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ROUND(Y771*Source!I1103,9)</f>
        <v>6.1600000000000001E-4</v>
      </c>
      <c r="CY771">
        <f t="shared" si="256"/>
        <v>16214.84</v>
      </c>
      <c r="CZ771">
        <f t="shared" si="257"/>
        <v>16214.84</v>
      </c>
      <c r="DA771">
        <f t="shared" si="258"/>
        <v>1</v>
      </c>
      <c r="DB771">
        <f t="shared" si="259"/>
        <v>7.13</v>
      </c>
      <c r="DC771">
        <f t="shared" si="260"/>
        <v>0</v>
      </c>
      <c r="DD771" t="s">
        <v>3</v>
      </c>
      <c r="DE771" t="s">
        <v>3</v>
      </c>
      <c r="DF771">
        <f t="shared" si="254"/>
        <v>9.99</v>
      </c>
      <c r="DG771">
        <f t="shared" si="251"/>
        <v>0</v>
      </c>
      <c r="DH771">
        <f t="shared" si="252"/>
        <v>0</v>
      </c>
      <c r="DI771">
        <f t="shared" si="236"/>
        <v>0</v>
      </c>
      <c r="DJ771">
        <f t="shared" si="261"/>
        <v>9.99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">
      <c r="A772">
        <f>ROW(Source!A1103)</f>
        <v>1103</v>
      </c>
      <c r="B772">
        <v>56661434</v>
      </c>
      <c r="C772">
        <v>56664471</v>
      </c>
      <c r="D772">
        <v>54737805</v>
      </c>
      <c r="E772">
        <v>1</v>
      </c>
      <c r="F772">
        <v>1</v>
      </c>
      <c r="G772">
        <v>1081</v>
      </c>
      <c r="H772">
        <v>3</v>
      </c>
      <c r="I772" t="s">
        <v>1352</v>
      </c>
      <c r="J772" t="s">
        <v>1353</v>
      </c>
      <c r="K772" t="s">
        <v>1354</v>
      </c>
      <c r="L772">
        <v>1346</v>
      </c>
      <c r="N772">
        <v>1009</v>
      </c>
      <c r="O772" t="s">
        <v>1171</v>
      </c>
      <c r="P772" t="s">
        <v>1171</v>
      </c>
      <c r="Q772">
        <v>1</v>
      </c>
      <c r="W772">
        <v>0</v>
      </c>
      <c r="X772">
        <v>488689173</v>
      </c>
      <c r="Y772">
        <f t="shared" si="255"/>
        <v>0.53</v>
      </c>
      <c r="AA772">
        <v>20.190000000000001</v>
      </c>
      <c r="AB772">
        <v>0</v>
      </c>
      <c r="AC772">
        <v>0</v>
      </c>
      <c r="AD772">
        <v>0</v>
      </c>
      <c r="AE772">
        <v>20.190000000000001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-2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0.53</v>
      </c>
      <c r="AU772" t="s">
        <v>31</v>
      </c>
      <c r="AV772">
        <v>0</v>
      </c>
      <c r="AW772">
        <v>2</v>
      </c>
      <c r="AX772">
        <v>56664496</v>
      </c>
      <c r="AY772">
        <v>1</v>
      </c>
      <c r="AZ772">
        <v>0</v>
      </c>
      <c r="BA772">
        <v>1038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ROUND(Y772*Source!I1103,9)</f>
        <v>0.74199999999999999</v>
      </c>
      <c r="CY772">
        <f t="shared" si="256"/>
        <v>20.190000000000001</v>
      </c>
      <c r="CZ772">
        <f t="shared" si="257"/>
        <v>20.190000000000001</v>
      </c>
      <c r="DA772">
        <f t="shared" si="258"/>
        <v>1</v>
      </c>
      <c r="DB772">
        <f t="shared" si="259"/>
        <v>10.7</v>
      </c>
      <c r="DC772">
        <f t="shared" si="260"/>
        <v>0</v>
      </c>
      <c r="DD772" t="s">
        <v>3</v>
      </c>
      <c r="DE772" t="s">
        <v>3</v>
      </c>
      <c r="DF772">
        <f t="shared" si="254"/>
        <v>14.98</v>
      </c>
      <c r="DG772">
        <f t="shared" si="251"/>
        <v>0</v>
      </c>
      <c r="DH772">
        <f t="shared" si="252"/>
        <v>0</v>
      </c>
      <c r="DI772">
        <f t="shared" si="236"/>
        <v>0</v>
      </c>
      <c r="DJ772">
        <f t="shared" si="261"/>
        <v>14.98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">
      <c r="A773">
        <f>ROW(Source!A1103)</f>
        <v>1103</v>
      </c>
      <c r="B773">
        <v>56661434</v>
      </c>
      <c r="C773">
        <v>56664471</v>
      </c>
      <c r="D773">
        <v>54749855</v>
      </c>
      <c r="E773">
        <v>1</v>
      </c>
      <c r="F773">
        <v>1</v>
      </c>
      <c r="G773">
        <v>1081</v>
      </c>
      <c r="H773">
        <v>3</v>
      </c>
      <c r="I773" t="s">
        <v>972</v>
      </c>
      <c r="J773" t="s">
        <v>974</v>
      </c>
      <c r="K773" t="s">
        <v>973</v>
      </c>
      <c r="L773">
        <v>1301</v>
      </c>
      <c r="N773">
        <v>1003</v>
      </c>
      <c r="O773" t="s">
        <v>672</v>
      </c>
      <c r="P773" t="s">
        <v>672</v>
      </c>
      <c r="Q773">
        <v>1</v>
      </c>
      <c r="W773">
        <v>0</v>
      </c>
      <c r="X773">
        <v>-337259316</v>
      </c>
      <c r="Y773">
        <f t="shared" si="255"/>
        <v>100</v>
      </c>
      <c r="AA773">
        <v>35.979999999999997</v>
      </c>
      <c r="AB773">
        <v>0</v>
      </c>
      <c r="AC773">
        <v>0</v>
      </c>
      <c r="AD773">
        <v>0</v>
      </c>
      <c r="AE773">
        <v>35.979999999999997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 t="s">
        <v>3</v>
      </c>
      <c r="AT773">
        <v>100</v>
      </c>
      <c r="AU773" t="s">
        <v>31</v>
      </c>
      <c r="AV773">
        <v>0</v>
      </c>
      <c r="AW773">
        <v>1</v>
      </c>
      <c r="AX773">
        <v>-1</v>
      </c>
      <c r="AY773">
        <v>0</v>
      </c>
      <c r="AZ773">
        <v>0</v>
      </c>
      <c r="BA773" t="s">
        <v>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ROUND(Y773*Source!I1103,9)</f>
        <v>140</v>
      </c>
      <c r="CY773">
        <f t="shared" si="256"/>
        <v>35.979999999999997</v>
      </c>
      <c r="CZ773">
        <f t="shared" si="257"/>
        <v>35.979999999999997</v>
      </c>
      <c r="DA773">
        <f t="shared" si="258"/>
        <v>1</v>
      </c>
      <c r="DB773">
        <f t="shared" si="259"/>
        <v>3598</v>
      </c>
      <c r="DC773">
        <f t="shared" si="260"/>
        <v>0</v>
      </c>
      <c r="DD773" t="s">
        <v>3</v>
      </c>
      <c r="DE773" t="s">
        <v>3</v>
      </c>
      <c r="DF773">
        <f t="shared" si="254"/>
        <v>5037.2</v>
      </c>
      <c r="DG773">
        <f t="shared" si="251"/>
        <v>0</v>
      </c>
      <c r="DH773">
        <f t="shared" si="252"/>
        <v>0</v>
      </c>
      <c r="DI773">
        <f t="shared" si="236"/>
        <v>0</v>
      </c>
      <c r="DJ773">
        <f t="shared" si="261"/>
        <v>5037.2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">
      <c r="A774">
        <f>ROW(Source!A1104)</f>
        <v>1104</v>
      </c>
      <c r="B774">
        <v>56661436</v>
      </c>
      <c r="C774">
        <v>56664471</v>
      </c>
      <c r="D774">
        <v>54702434</v>
      </c>
      <c r="E774">
        <v>1081</v>
      </c>
      <c r="F774">
        <v>1</v>
      </c>
      <c r="G774">
        <v>1081</v>
      </c>
      <c r="H774">
        <v>1</v>
      </c>
      <c r="I774" t="s">
        <v>1317</v>
      </c>
      <c r="J774" t="s">
        <v>3</v>
      </c>
      <c r="K774" t="s">
        <v>1318</v>
      </c>
      <c r="L774">
        <v>1191</v>
      </c>
      <c r="N774">
        <v>1013</v>
      </c>
      <c r="O774" t="s">
        <v>1319</v>
      </c>
      <c r="P774" t="s">
        <v>1319</v>
      </c>
      <c r="Q774">
        <v>1</v>
      </c>
      <c r="W774">
        <v>0</v>
      </c>
      <c r="X774">
        <v>476480486</v>
      </c>
      <c r="Y774">
        <f>((AT774*1.2)*1.15)</f>
        <v>40.985999999999997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5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29.7</v>
      </c>
      <c r="AU774" t="s">
        <v>936</v>
      </c>
      <c r="AV774">
        <v>1</v>
      </c>
      <c r="AW774">
        <v>2</v>
      </c>
      <c r="AX774">
        <v>56664485</v>
      </c>
      <c r="AY774">
        <v>1</v>
      </c>
      <c r="AZ774">
        <v>0</v>
      </c>
      <c r="BA774">
        <v>1042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U774">
        <f>ROUND(AT774*Source!I1104*AH774*AL774,2)</f>
        <v>0</v>
      </c>
      <c r="CV774">
        <f>ROUND(Y774*Source!I1104,9)</f>
        <v>57.380400000000002</v>
      </c>
      <c r="CW774">
        <v>0</v>
      </c>
      <c r="CX774">
        <f>ROUND(Y774*Source!I1104,9)</f>
        <v>57.380400000000002</v>
      </c>
      <c r="CY774">
        <f>AD774</f>
        <v>0</v>
      </c>
      <c r="CZ774">
        <f>AH774</f>
        <v>0</v>
      </c>
      <c r="DA774">
        <f>AL774</f>
        <v>1</v>
      </c>
      <c r="DB774">
        <f>ROUND(((ROUND(AT774*CZ774,2)*1.2)*1.15),6)</f>
        <v>0</v>
      </c>
      <c r="DC774">
        <f>ROUND(((ROUND(AT774*AG774,2)*1.2)*1.15),6)</f>
        <v>0</v>
      </c>
      <c r="DD774" t="s">
        <v>3</v>
      </c>
      <c r="DE774" t="s">
        <v>3</v>
      </c>
      <c r="DF774">
        <f t="shared" si="254"/>
        <v>0</v>
      </c>
      <c r="DG774">
        <f t="shared" si="251"/>
        <v>0</v>
      </c>
      <c r="DH774">
        <f t="shared" si="252"/>
        <v>0</v>
      </c>
      <c r="DI774">
        <f t="shared" si="236"/>
        <v>0</v>
      </c>
      <c r="DJ774">
        <f>DI774</f>
        <v>0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">
      <c r="A775">
        <f>ROW(Source!A1104)</f>
        <v>1104</v>
      </c>
      <c r="B775">
        <v>56661436</v>
      </c>
      <c r="C775">
        <v>56664471</v>
      </c>
      <c r="D775">
        <v>54768042</v>
      </c>
      <c r="E775">
        <v>1</v>
      </c>
      <c r="F775">
        <v>1</v>
      </c>
      <c r="G775">
        <v>1081</v>
      </c>
      <c r="H775">
        <v>2</v>
      </c>
      <c r="I775" t="s">
        <v>1439</v>
      </c>
      <c r="J775" t="s">
        <v>1440</v>
      </c>
      <c r="K775" t="s">
        <v>1441</v>
      </c>
      <c r="L775">
        <v>1368</v>
      </c>
      <c r="N775">
        <v>1011</v>
      </c>
      <c r="O775" t="s">
        <v>1323</v>
      </c>
      <c r="P775" t="s">
        <v>1323</v>
      </c>
      <c r="Q775">
        <v>1</v>
      </c>
      <c r="W775">
        <v>0</v>
      </c>
      <c r="X775">
        <v>-49672420</v>
      </c>
      <c r="Y775">
        <f>((AT775*1.2)*1.25)</f>
        <v>1.7249999999999999</v>
      </c>
      <c r="AA775">
        <v>0</v>
      </c>
      <c r="AB775">
        <v>2.78</v>
      </c>
      <c r="AC775">
        <v>0</v>
      </c>
      <c r="AD775">
        <v>0</v>
      </c>
      <c r="AE775">
        <v>0</v>
      </c>
      <c r="AF775">
        <v>0.28000000000000003</v>
      </c>
      <c r="AG775">
        <v>0</v>
      </c>
      <c r="AH775">
        <v>0</v>
      </c>
      <c r="AI775">
        <v>1</v>
      </c>
      <c r="AJ775">
        <v>9.2899999999999991</v>
      </c>
      <c r="AK775">
        <v>1</v>
      </c>
      <c r="AL775">
        <v>1</v>
      </c>
      <c r="AM775">
        <v>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1.1499999999999999</v>
      </c>
      <c r="AU775" t="s">
        <v>935</v>
      </c>
      <c r="AV775">
        <v>0</v>
      </c>
      <c r="AW775">
        <v>2</v>
      </c>
      <c r="AX775">
        <v>56664486</v>
      </c>
      <c r="AY775">
        <v>1</v>
      </c>
      <c r="AZ775">
        <v>0</v>
      </c>
      <c r="BA775">
        <v>1043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ROUND(Y775*Source!I1104*DO775,9)</f>
        <v>0</v>
      </c>
      <c r="CX775">
        <f>ROUND(Y775*Source!I1104,9)</f>
        <v>2.415</v>
      </c>
      <c r="CY775">
        <f>AB775</f>
        <v>2.78</v>
      </c>
      <c r="CZ775">
        <f>AF775</f>
        <v>0.28000000000000003</v>
      </c>
      <c r="DA775">
        <f>AJ775</f>
        <v>9.2899999999999991</v>
      </c>
      <c r="DB775">
        <f>ROUND(((ROUND(AT775*CZ775,2)*1.2)*1.25),6)</f>
        <v>0.48</v>
      </c>
      <c r="DC775">
        <f>ROUND(((ROUND(AT775*AG775,2)*1.2)*1.25),6)</f>
        <v>0</v>
      </c>
      <c r="DD775" t="s">
        <v>3</v>
      </c>
      <c r="DE775" t="s">
        <v>3</v>
      </c>
      <c r="DF775">
        <f t="shared" si="254"/>
        <v>0</v>
      </c>
      <c r="DG775">
        <f>ROUND(ROUND(AF775*AJ775,2)*CX775,2)</f>
        <v>6.28</v>
      </c>
      <c r="DH775">
        <f t="shared" si="252"/>
        <v>0</v>
      </c>
      <c r="DI775">
        <f t="shared" si="236"/>
        <v>0</v>
      </c>
      <c r="DJ775">
        <f>DG775</f>
        <v>6.28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">
      <c r="A776">
        <f>ROW(Source!A1104)</f>
        <v>1104</v>
      </c>
      <c r="B776">
        <v>56661436</v>
      </c>
      <c r="C776">
        <v>56664471</v>
      </c>
      <c r="D776">
        <v>54768339</v>
      </c>
      <c r="E776">
        <v>1</v>
      </c>
      <c r="F776">
        <v>1</v>
      </c>
      <c r="G776">
        <v>1081</v>
      </c>
      <c r="H776">
        <v>2</v>
      </c>
      <c r="I776" t="s">
        <v>1324</v>
      </c>
      <c r="J776" t="s">
        <v>1325</v>
      </c>
      <c r="K776" t="s">
        <v>1326</v>
      </c>
      <c r="L776">
        <v>1368</v>
      </c>
      <c r="N776">
        <v>1011</v>
      </c>
      <c r="O776" t="s">
        <v>1323</v>
      </c>
      <c r="P776" t="s">
        <v>1323</v>
      </c>
      <c r="Q776">
        <v>1</v>
      </c>
      <c r="W776">
        <v>0</v>
      </c>
      <c r="X776">
        <v>874612079</v>
      </c>
      <c r="Y776">
        <f>((AT776*1.2)*1.25)</f>
        <v>0.52500000000000002</v>
      </c>
      <c r="AA776">
        <v>0</v>
      </c>
      <c r="AB776">
        <v>1513.56</v>
      </c>
      <c r="AC776">
        <v>758.78</v>
      </c>
      <c r="AD776">
        <v>0</v>
      </c>
      <c r="AE776">
        <v>0</v>
      </c>
      <c r="AF776">
        <v>83.1</v>
      </c>
      <c r="AG776">
        <v>12.62</v>
      </c>
      <c r="AH776">
        <v>0</v>
      </c>
      <c r="AI776">
        <v>1</v>
      </c>
      <c r="AJ776">
        <v>17.07</v>
      </c>
      <c r="AK776">
        <v>56.35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0.35</v>
      </c>
      <c r="AU776" t="s">
        <v>935</v>
      </c>
      <c r="AV776">
        <v>0</v>
      </c>
      <c r="AW776">
        <v>2</v>
      </c>
      <c r="AX776">
        <v>56664487</v>
      </c>
      <c r="AY776">
        <v>1</v>
      </c>
      <c r="AZ776">
        <v>0</v>
      </c>
      <c r="BA776">
        <v>1044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f>ROUND(Y776*Source!I1104*DO776,9)</f>
        <v>9.2757000000000005</v>
      </c>
      <c r="CX776">
        <f>ROUND(Y776*Source!I1104,9)</f>
        <v>0.73499999999999999</v>
      </c>
      <c r="CY776">
        <f>AB776</f>
        <v>1513.56</v>
      </c>
      <c r="CZ776">
        <f>AF776</f>
        <v>83.1</v>
      </c>
      <c r="DA776">
        <f>AJ776</f>
        <v>17.07</v>
      </c>
      <c r="DB776">
        <f>ROUND(((ROUND(AT776*CZ776,2)*1.2)*1.25),6)</f>
        <v>43.634999999999998</v>
      </c>
      <c r="DC776">
        <f>ROUND(((ROUND(AT776*AG776,2)*1.2)*1.25),6)</f>
        <v>6.63</v>
      </c>
      <c r="DD776" t="s">
        <v>3</v>
      </c>
      <c r="DE776" t="s">
        <v>3</v>
      </c>
      <c r="DF776">
        <f t="shared" si="254"/>
        <v>0</v>
      </c>
      <c r="DG776">
        <f>ROUND(ROUND(AF776*AJ776,2)*CX776,2)</f>
        <v>1042.6099999999999</v>
      </c>
      <c r="DH776">
        <f>ROUND(ROUND(AG776*AK776,2)*CX776,2)</f>
        <v>522.69000000000005</v>
      </c>
      <c r="DI776">
        <f t="shared" si="236"/>
        <v>0</v>
      </c>
      <c r="DJ776">
        <f>DG776</f>
        <v>1042.6099999999999</v>
      </c>
      <c r="DK776">
        <v>0</v>
      </c>
      <c r="DL776" t="s">
        <v>1327</v>
      </c>
      <c r="DM776">
        <v>0</v>
      </c>
      <c r="DN776" t="s">
        <v>1319</v>
      </c>
      <c r="DO776">
        <v>12.62</v>
      </c>
    </row>
    <row r="777" spans="1:119" x14ac:dyDescent="0.2">
      <c r="A777">
        <f>ROW(Source!A1104)</f>
        <v>1104</v>
      </c>
      <c r="B777">
        <v>56661436</v>
      </c>
      <c r="C777">
        <v>56664471</v>
      </c>
      <c r="D777">
        <v>54767573</v>
      </c>
      <c r="E777">
        <v>1</v>
      </c>
      <c r="F777">
        <v>1</v>
      </c>
      <c r="G777">
        <v>1081</v>
      </c>
      <c r="H777">
        <v>2</v>
      </c>
      <c r="I777" t="s">
        <v>1328</v>
      </c>
      <c r="J777" t="s">
        <v>1329</v>
      </c>
      <c r="K777" t="s">
        <v>1330</v>
      </c>
      <c r="L777">
        <v>1368</v>
      </c>
      <c r="N777">
        <v>1011</v>
      </c>
      <c r="O777" t="s">
        <v>1323</v>
      </c>
      <c r="P777" t="s">
        <v>1323</v>
      </c>
      <c r="Q777">
        <v>1</v>
      </c>
      <c r="W777">
        <v>0</v>
      </c>
      <c r="X777">
        <v>-44940208</v>
      </c>
      <c r="Y777">
        <f>((AT777*1.2)*1.25)</f>
        <v>0.10500000000000001</v>
      </c>
      <c r="AA777">
        <v>0</v>
      </c>
      <c r="AB777">
        <v>2758.65</v>
      </c>
      <c r="AC777">
        <v>1017.92</v>
      </c>
      <c r="AD777">
        <v>0</v>
      </c>
      <c r="AE777">
        <v>0</v>
      </c>
      <c r="AF777">
        <v>179.17</v>
      </c>
      <c r="AG777">
        <v>16.93</v>
      </c>
      <c r="AH777">
        <v>0</v>
      </c>
      <c r="AI777">
        <v>1</v>
      </c>
      <c r="AJ777">
        <v>14.43</v>
      </c>
      <c r="AK777">
        <v>56.35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7.0000000000000007E-2</v>
      </c>
      <c r="AU777" t="s">
        <v>935</v>
      </c>
      <c r="AV777">
        <v>0</v>
      </c>
      <c r="AW777">
        <v>2</v>
      </c>
      <c r="AX777">
        <v>56664488</v>
      </c>
      <c r="AY777">
        <v>1</v>
      </c>
      <c r="AZ777">
        <v>0</v>
      </c>
      <c r="BA777">
        <v>1045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f>ROUND(Y777*Source!I1104*DO777,9)</f>
        <v>2.4887100000000002</v>
      </c>
      <c r="CX777">
        <f>ROUND(Y777*Source!I1104,9)</f>
        <v>0.14699999999999999</v>
      </c>
      <c r="CY777">
        <f>AB777</f>
        <v>2758.65</v>
      </c>
      <c r="CZ777">
        <f>AF777</f>
        <v>179.17</v>
      </c>
      <c r="DA777">
        <f>AJ777</f>
        <v>14.43</v>
      </c>
      <c r="DB777">
        <f>ROUND(((ROUND(AT777*CZ777,2)*1.2)*1.25),6)</f>
        <v>18.809999999999999</v>
      </c>
      <c r="DC777">
        <f>ROUND(((ROUND(AT777*AG777,2)*1.2)*1.25),6)</f>
        <v>1.7849999999999999</v>
      </c>
      <c r="DD777" t="s">
        <v>3</v>
      </c>
      <c r="DE777" t="s">
        <v>3</v>
      </c>
      <c r="DF777">
        <f t="shared" si="254"/>
        <v>0</v>
      </c>
      <c r="DG777">
        <f>ROUND(ROUND(AF777*AJ777,2)*CX777,2)</f>
        <v>380.06</v>
      </c>
      <c r="DH777">
        <f>ROUND(ROUND(AG777*AK777,2)*CX777,2)</f>
        <v>140.24</v>
      </c>
      <c r="DI777">
        <f t="shared" si="236"/>
        <v>0</v>
      </c>
      <c r="DJ777">
        <f>DG777</f>
        <v>380.06</v>
      </c>
      <c r="DK777">
        <v>0</v>
      </c>
      <c r="DL777" t="s">
        <v>1327</v>
      </c>
      <c r="DM777">
        <v>0</v>
      </c>
      <c r="DN777" t="s">
        <v>1319</v>
      </c>
      <c r="DO777">
        <v>16.93</v>
      </c>
    </row>
    <row r="778" spans="1:119" x14ac:dyDescent="0.2">
      <c r="A778">
        <f>ROW(Source!A1104)</f>
        <v>1104</v>
      </c>
      <c r="B778">
        <v>56661436</v>
      </c>
      <c r="C778">
        <v>56664471</v>
      </c>
      <c r="D778">
        <v>54737367</v>
      </c>
      <c r="E778">
        <v>1</v>
      </c>
      <c r="F778">
        <v>1</v>
      </c>
      <c r="G778">
        <v>1081</v>
      </c>
      <c r="H778">
        <v>3</v>
      </c>
      <c r="I778" t="s">
        <v>1442</v>
      </c>
      <c r="J778" t="s">
        <v>1443</v>
      </c>
      <c r="K778" t="s">
        <v>1444</v>
      </c>
      <c r="L778">
        <v>1339</v>
      </c>
      <c r="N778">
        <v>1007</v>
      </c>
      <c r="O778" t="s">
        <v>1102</v>
      </c>
      <c r="P778" t="s">
        <v>1102</v>
      </c>
      <c r="Q778">
        <v>1</v>
      </c>
      <c r="W778">
        <v>0</v>
      </c>
      <c r="X778">
        <v>-1622585150</v>
      </c>
      <c r="Y778">
        <f t="shared" ref="Y778:Y786" si="262">((AT778*1)*1)</f>
        <v>0.45400000000000001</v>
      </c>
      <c r="AA778">
        <v>54.79</v>
      </c>
      <c r="AB778">
        <v>0</v>
      </c>
      <c r="AC778">
        <v>0</v>
      </c>
      <c r="AD778">
        <v>0</v>
      </c>
      <c r="AE778">
        <v>7.07</v>
      </c>
      <c r="AF778">
        <v>0</v>
      </c>
      <c r="AG778">
        <v>0</v>
      </c>
      <c r="AH778">
        <v>0</v>
      </c>
      <c r="AI778">
        <v>7.75</v>
      </c>
      <c r="AJ778">
        <v>1</v>
      </c>
      <c r="AK778">
        <v>1</v>
      </c>
      <c r="AL778">
        <v>1</v>
      </c>
      <c r="AM778">
        <v>2</v>
      </c>
      <c r="AN778">
        <v>0</v>
      </c>
      <c r="AO778">
        <v>1</v>
      </c>
      <c r="AP778">
        <v>1</v>
      </c>
      <c r="AQ778">
        <v>0</v>
      </c>
      <c r="AR778">
        <v>0</v>
      </c>
      <c r="AS778" t="s">
        <v>3</v>
      </c>
      <c r="AT778">
        <v>0.45400000000000001</v>
      </c>
      <c r="AU778" t="s">
        <v>31</v>
      </c>
      <c r="AV778">
        <v>0</v>
      </c>
      <c r="AW778">
        <v>2</v>
      </c>
      <c r="AX778">
        <v>56664489</v>
      </c>
      <c r="AY778">
        <v>1</v>
      </c>
      <c r="AZ778">
        <v>0</v>
      </c>
      <c r="BA778">
        <v>1046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ROUND(Y778*Source!I1104,9)</f>
        <v>0.63560000000000005</v>
      </c>
      <c r="CY778">
        <f t="shared" ref="CY778:CY786" si="263">AA778</f>
        <v>54.79</v>
      </c>
      <c r="CZ778">
        <f t="shared" ref="CZ778:CZ786" si="264">AE778</f>
        <v>7.07</v>
      </c>
      <c r="DA778">
        <f t="shared" ref="DA778:DA786" si="265">AI778</f>
        <v>7.75</v>
      </c>
      <c r="DB778">
        <f t="shared" ref="DB778:DB786" si="266">ROUND(((ROUND(AT778*CZ778,2)*1)*1),6)</f>
        <v>3.21</v>
      </c>
      <c r="DC778">
        <f t="shared" ref="DC778:DC786" si="267">ROUND(((ROUND(AT778*AG778,2)*1)*1),6)</f>
        <v>0</v>
      </c>
      <c r="DD778" t="s">
        <v>3</v>
      </c>
      <c r="DE778" t="s">
        <v>3</v>
      </c>
      <c r="DF778">
        <f t="shared" ref="DF778:DF786" si="268">ROUND(ROUND(AE778*AI778,2)*CX778,2)</f>
        <v>34.82</v>
      </c>
      <c r="DG778">
        <f t="shared" ref="DG778:DG800" si="269">ROUND(ROUND(AF778,2)*CX778,2)</f>
        <v>0</v>
      </c>
      <c r="DH778">
        <f t="shared" ref="DH778:DH801" si="270">ROUND(ROUND(AG778,2)*CX778,2)</f>
        <v>0</v>
      </c>
      <c r="DI778">
        <f t="shared" si="236"/>
        <v>0</v>
      </c>
      <c r="DJ778">
        <f t="shared" ref="DJ778:DJ786" si="271">DF778</f>
        <v>34.82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">
      <c r="A779">
        <f>ROW(Source!A1104)</f>
        <v>1104</v>
      </c>
      <c r="B779">
        <v>56661436</v>
      </c>
      <c r="C779">
        <v>56664471</v>
      </c>
      <c r="D779">
        <v>54738505</v>
      </c>
      <c r="E779">
        <v>1</v>
      </c>
      <c r="F779">
        <v>1</v>
      </c>
      <c r="G779">
        <v>1081</v>
      </c>
      <c r="H779">
        <v>3</v>
      </c>
      <c r="I779" t="s">
        <v>1445</v>
      </c>
      <c r="J779" t="s">
        <v>1446</v>
      </c>
      <c r="K779" t="s">
        <v>1447</v>
      </c>
      <c r="L779">
        <v>1346</v>
      </c>
      <c r="N779">
        <v>1009</v>
      </c>
      <c r="O779" t="s">
        <v>1171</v>
      </c>
      <c r="P779" t="s">
        <v>1171</v>
      </c>
      <c r="Q779">
        <v>1</v>
      </c>
      <c r="W779">
        <v>0</v>
      </c>
      <c r="X779">
        <v>732400950</v>
      </c>
      <c r="Y779">
        <f t="shared" si="262"/>
        <v>0.17</v>
      </c>
      <c r="AA779">
        <v>91.56</v>
      </c>
      <c r="AB779">
        <v>0</v>
      </c>
      <c r="AC779">
        <v>0</v>
      </c>
      <c r="AD779">
        <v>0</v>
      </c>
      <c r="AE779">
        <v>21</v>
      </c>
      <c r="AF779">
        <v>0</v>
      </c>
      <c r="AG779">
        <v>0</v>
      </c>
      <c r="AH779">
        <v>0</v>
      </c>
      <c r="AI779">
        <v>4.3600000000000003</v>
      </c>
      <c r="AJ779">
        <v>1</v>
      </c>
      <c r="AK779">
        <v>1</v>
      </c>
      <c r="AL779">
        <v>1</v>
      </c>
      <c r="AM779">
        <v>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0.17</v>
      </c>
      <c r="AU779" t="s">
        <v>31</v>
      </c>
      <c r="AV779">
        <v>0</v>
      </c>
      <c r="AW779">
        <v>2</v>
      </c>
      <c r="AX779">
        <v>56664490</v>
      </c>
      <c r="AY779">
        <v>1</v>
      </c>
      <c r="AZ779">
        <v>0</v>
      </c>
      <c r="BA779">
        <v>1047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ROUND(Y779*Source!I1104,9)</f>
        <v>0.23799999999999999</v>
      </c>
      <c r="CY779">
        <f t="shared" si="263"/>
        <v>91.56</v>
      </c>
      <c r="CZ779">
        <f t="shared" si="264"/>
        <v>21</v>
      </c>
      <c r="DA779">
        <f t="shared" si="265"/>
        <v>4.3600000000000003</v>
      </c>
      <c r="DB779">
        <f t="shared" si="266"/>
        <v>3.57</v>
      </c>
      <c r="DC779">
        <f t="shared" si="267"/>
        <v>0</v>
      </c>
      <c r="DD779" t="s">
        <v>3</v>
      </c>
      <c r="DE779" t="s">
        <v>3</v>
      </c>
      <c r="DF779">
        <f t="shared" si="268"/>
        <v>21.79</v>
      </c>
      <c r="DG779">
        <f t="shared" si="269"/>
        <v>0</v>
      </c>
      <c r="DH779">
        <f t="shared" si="270"/>
        <v>0</v>
      </c>
      <c r="DI779">
        <f t="shared" si="236"/>
        <v>0</v>
      </c>
      <c r="DJ779">
        <f t="shared" si="271"/>
        <v>21.79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">
      <c r="A780">
        <f>ROW(Source!A1104)</f>
        <v>1104</v>
      </c>
      <c r="B780">
        <v>56661436</v>
      </c>
      <c r="C780">
        <v>56664471</v>
      </c>
      <c r="D780">
        <v>54739078</v>
      </c>
      <c r="E780">
        <v>1</v>
      </c>
      <c r="F780">
        <v>1</v>
      </c>
      <c r="G780">
        <v>1081</v>
      </c>
      <c r="H780">
        <v>3</v>
      </c>
      <c r="I780" t="s">
        <v>1340</v>
      </c>
      <c r="J780" t="s">
        <v>1341</v>
      </c>
      <c r="K780" t="s">
        <v>1342</v>
      </c>
      <c r="L780">
        <v>1346</v>
      </c>
      <c r="N780">
        <v>1009</v>
      </c>
      <c r="O780" t="s">
        <v>1171</v>
      </c>
      <c r="P780" t="s">
        <v>1171</v>
      </c>
      <c r="Q780">
        <v>1</v>
      </c>
      <c r="W780">
        <v>0</v>
      </c>
      <c r="X780">
        <v>1021383118</v>
      </c>
      <c r="Y780">
        <f t="shared" si="262"/>
        <v>0.06</v>
      </c>
      <c r="AA780">
        <v>315.23</v>
      </c>
      <c r="AB780">
        <v>0</v>
      </c>
      <c r="AC780">
        <v>0</v>
      </c>
      <c r="AD780">
        <v>0</v>
      </c>
      <c r="AE780">
        <v>37.979999999999997</v>
      </c>
      <c r="AF780">
        <v>0</v>
      </c>
      <c r="AG780">
        <v>0</v>
      </c>
      <c r="AH780">
        <v>0</v>
      </c>
      <c r="AI780">
        <v>8.3000000000000007</v>
      </c>
      <c r="AJ780">
        <v>1</v>
      </c>
      <c r="AK780">
        <v>1</v>
      </c>
      <c r="AL780">
        <v>1</v>
      </c>
      <c r="AM780">
        <v>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0.06</v>
      </c>
      <c r="AU780" t="s">
        <v>31</v>
      </c>
      <c r="AV780">
        <v>0</v>
      </c>
      <c r="AW780">
        <v>2</v>
      </c>
      <c r="AX780">
        <v>56664491</v>
      </c>
      <c r="AY780">
        <v>1</v>
      </c>
      <c r="AZ780">
        <v>0</v>
      </c>
      <c r="BA780">
        <v>1048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ROUND(Y780*Source!I1104,9)</f>
        <v>8.4000000000000005E-2</v>
      </c>
      <c r="CY780">
        <f t="shared" si="263"/>
        <v>315.23</v>
      </c>
      <c r="CZ780">
        <f t="shared" si="264"/>
        <v>37.979999999999997</v>
      </c>
      <c r="DA780">
        <f t="shared" si="265"/>
        <v>8.3000000000000007</v>
      </c>
      <c r="DB780">
        <f t="shared" si="266"/>
        <v>2.2799999999999998</v>
      </c>
      <c r="DC780">
        <f t="shared" si="267"/>
        <v>0</v>
      </c>
      <c r="DD780" t="s">
        <v>3</v>
      </c>
      <c r="DE780" t="s">
        <v>3</v>
      </c>
      <c r="DF780">
        <f t="shared" si="268"/>
        <v>26.48</v>
      </c>
      <c r="DG780">
        <f t="shared" si="269"/>
        <v>0</v>
      </c>
      <c r="DH780">
        <f t="shared" si="270"/>
        <v>0</v>
      </c>
      <c r="DI780">
        <f t="shared" si="236"/>
        <v>0</v>
      </c>
      <c r="DJ780">
        <f t="shared" si="271"/>
        <v>26.48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">
      <c r="A781">
        <f>ROW(Source!A1104)</f>
        <v>1104</v>
      </c>
      <c r="B781">
        <v>56661436</v>
      </c>
      <c r="C781">
        <v>56664471</v>
      </c>
      <c r="D781">
        <v>54737486</v>
      </c>
      <c r="E781">
        <v>1</v>
      </c>
      <c r="F781">
        <v>1</v>
      </c>
      <c r="G781">
        <v>1081</v>
      </c>
      <c r="H781">
        <v>3</v>
      </c>
      <c r="I781" t="s">
        <v>1448</v>
      </c>
      <c r="J781" t="s">
        <v>1449</v>
      </c>
      <c r="K781" t="s">
        <v>1450</v>
      </c>
      <c r="L781">
        <v>1348</v>
      </c>
      <c r="N781">
        <v>1009</v>
      </c>
      <c r="O781" t="s">
        <v>547</v>
      </c>
      <c r="P781" t="s">
        <v>547</v>
      </c>
      <c r="Q781">
        <v>1000</v>
      </c>
      <c r="W781">
        <v>0</v>
      </c>
      <c r="X781">
        <v>-1462767551</v>
      </c>
      <c r="Y781">
        <f t="shared" si="262"/>
        <v>1.0000000000000001E-5</v>
      </c>
      <c r="AA781">
        <v>65213.77</v>
      </c>
      <c r="AB781">
        <v>0</v>
      </c>
      <c r="AC781">
        <v>0</v>
      </c>
      <c r="AD781">
        <v>0</v>
      </c>
      <c r="AE781">
        <v>3234.81</v>
      </c>
      <c r="AF781">
        <v>0</v>
      </c>
      <c r="AG781">
        <v>0</v>
      </c>
      <c r="AH781">
        <v>0</v>
      </c>
      <c r="AI781">
        <v>20.16</v>
      </c>
      <c r="AJ781">
        <v>1</v>
      </c>
      <c r="AK781">
        <v>1</v>
      </c>
      <c r="AL781">
        <v>1</v>
      </c>
      <c r="AM781">
        <v>2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1.0000000000000001E-5</v>
      </c>
      <c r="AU781" t="s">
        <v>31</v>
      </c>
      <c r="AV781">
        <v>0</v>
      </c>
      <c r="AW781">
        <v>2</v>
      </c>
      <c r="AX781">
        <v>56664492</v>
      </c>
      <c r="AY781">
        <v>1</v>
      </c>
      <c r="AZ781">
        <v>0</v>
      </c>
      <c r="BA781">
        <v>1049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ROUND(Y781*Source!I1104,9)</f>
        <v>1.4E-5</v>
      </c>
      <c r="CY781">
        <f t="shared" si="263"/>
        <v>65213.77</v>
      </c>
      <c r="CZ781">
        <f t="shared" si="264"/>
        <v>3234.81</v>
      </c>
      <c r="DA781">
        <f t="shared" si="265"/>
        <v>20.16</v>
      </c>
      <c r="DB781">
        <f t="shared" si="266"/>
        <v>0.03</v>
      </c>
      <c r="DC781">
        <f t="shared" si="267"/>
        <v>0</v>
      </c>
      <c r="DD781" t="s">
        <v>3</v>
      </c>
      <c r="DE781" t="s">
        <v>3</v>
      </c>
      <c r="DF781">
        <f t="shared" si="268"/>
        <v>0.91</v>
      </c>
      <c r="DG781">
        <f t="shared" si="269"/>
        <v>0</v>
      </c>
      <c r="DH781">
        <f t="shared" si="270"/>
        <v>0</v>
      </c>
      <c r="DI781">
        <f t="shared" si="236"/>
        <v>0</v>
      </c>
      <c r="DJ781">
        <f t="shared" si="271"/>
        <v>0.91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">
      <c r="A782">
        <f>ROW(Source!A1104)</f>
        <v>1104</v>
      </c>
      <c r="B782">
        <v>56661436</v>
      </c>
      <c r="C782">
        <v>56664471</v>
      </c>
      <c r="D782">
        <v>54737299</v>
      </c>
      <c r="E782">
        <v>1</v>
      </c>
      <c r="F782">
        <v>1</v>
      </c>
      <c r="G782">
        <v>1081</v>
      </c>
      <c r="H782">
        <v>3</v>
      </c>
      <c r="I782" t="s">
        <v>1451</v>
      </c>
      <c r="J782" t="s">
        <v>1452</v>
      </c>
      <c r="K782" t="s">
        <v>1453</v>
      </c>
      <c r="L782">
        <v>1339</v>
      </c>
      <c r="N782">
        <v>1007</v>
      </c>
      <c r="O782" t="s">
        <v>1102</v>
      </c>
      <c r="P782" t="s">
        <v>1102</v>
      </c>
      <c r="Q782">
        <v>1</v>
      </c>
      <c r="W782">
        <v>0</v>
      </c>
      <c r="X782">
        <v>-676034668</v>
      </c>
      <c r="Y782">
        <f t="shared" si="262"/>
        <v>0.11899999999999999</v>
      </c>
      <c r="AA782">
        <v>760.17</v>
      </c>
      <c r="AB782">
        <v>0</v>
      </c>
      <c r="AC782">
        <v>0</v>
      </c>
      <c r="AD782">
        <v>0</v>
      </c>
      <c r="AE782">
        <v>53.42</v>
      </c>
      <c r="AF782">
        <v>0</v>
      </c>
      <c r="AG782">
        <v>0</v>
      </c>
      <c r="AH782">
        <v>0</v>
      </c>
      <c r="AI782">
        <v>14.23</v>
      </c>
      <c r="AJ782">
        <v>1</v>
      </c>
      <c r="AK782">
        <v>1</v>
      </c>
      <c r="AL782">
        <v>1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0.11899999999999999</v>
      </c>
      <c r="AU782" t="s">
        <v>31</v>
      </c>
      <c r="AV782">
        <v>0</v>
      </c>
      <c r="AW782">
        <v>2</v>
      </c>
      <c r="AX782">
        <v>56664493</v>
      </c>
      <c r="AY782">
        <v>1</v>
      </c>
      <c r="AZ782">
        <v>0</v>
      </c>
      <c r="BA782">
        <v>1050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ROUND(Y782*Source!I1104,9)</f>
        <v>0.1666</v>
      </c>
      <c r="CY782">
        <f t="shared" si="263"/>
        <v>760.17</v>
      </c>
      <c r="CZ782">
        <f t="shared" si="264"/>
        <v>53.42</v>
      </c>
      <c r="DA782">
        <f t="shared" si="265"/>
        <v>14.23</v>
      </c>
      <c r="DB782">
        <f t="shared" si="266"/>
        <v>6.36</v>
      </c>
      <c r="DC782">
        <f t="shared" si="267"/>
        <v>0</v>
      </c>
      <c r="DD782" t="s">
        <v>3</v>
      </c>
      <c r="DE782" t="s">
        <v>3</v>
      </c>
      <c r="DF782">
        <f t="shared" si="268"/>
        <v>126.64</v>
      </c>
      <c r="DG782">
        <f t="shared" si="269"/>
        <v>0</v>
      </c>
      <c r="DH782">
        <f t="shared" si="270"/>
        <v>0</v>
      </c>
      <c r="DI782">
        <f t="shared" si="236"/>
        <v>0</v>
      </c>
      <c r="DJ782">
        <f t="shared" si="271"/>
        <v>126.64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">
      <c r="A783">
        <f>ROW(Source!A1104)</f>
        <v>1104</v>
      </c>
      <c r="B783">
        <v>56661436</v>
      </c>
      <c r="C783">
        <v>56664471</v>
      </c>
      <c r="D783">
        <v>54737565</v>
      </c>
      <c r="E783">
        <v>1</v>
      </c>
      <c r="F783">
        <v>1</v>
      </c>
      <c r="G783">
        <v>1081</v>
      </c>
      <c r="H783">
        <v>3</v>
      </c>
      <c r="I783" t="s">
        <v>1454</v>
      </c>
      <c r="J783" t="s">
        <v>1455</v>
      </c>
      <c r="K783" t="s">
        <v>1456</v>
      </c>
      <c r="L783">
        <v>1339</v>
      </c>
      <c r="N783">
        <v>1007</v>
      </c>
      <c r="O783" t="s">
        <v>1102</v>
      </c>
      <c r="P783" t="s">
        <v>1102</v>
      </c>
      <c r="Q783">
        <v>1</v>
      </c>
      <c r="W783">
        <v>0</v>
      </c>
      <c r="X783">
        <v>-1235260082</v>
      </c>
      <c r="Y783">
        <f t="shared" si="262"/>
        <v>0.28100000000000003</v>
      </c>
      <c r="AA783">
        <v>101.33</v>
      </c>
      <c r="AB783">
        <v>0</v>
      </c>
      <c r="AC783">
        <v>0</v>
      </c>
      <c r="AD783">
        <v>0</v>
      </c>
      <c r="AE783">
        <v>5.82</v>
      </c>
      <c r="AF783">
        <v>0</v>
      </c>
      <c r="AG783">
        <v>0</v>
      </c>
      <c r="AH783">
        <v>0</v>
      </c>
      <c r="AI783">
        <v>17.41</v>
      </c>
      <c r="AJ783">
        <v>1</v>
      </c>
      <c r="AK783">
        <v>1</v>
      </c>
      <c r="AL783">
        <v>1</v>
      </c>
      <c r="AM783">
        <v>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0.28100000000000003</v>
      </c>
      <c r="AU783" t="s">
        <v>31</v>
      </c>
      <c r="AV783">
        <v>0</v>
      </c>
      <c r="AW783">
        <v>2</v>
      </c>
      <c r="AX783">
        <v>56664494</v>
      </c>
      <c r="AY783">
        <v>1</v>
      </c>
      <c r="AZ783">
        <v>0</v>
      </c>
      <c r="BA783">
        <v>1051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v>0</v>
      </c>
      <c r="CX783">
        <f>ROUND(Y783*Source!I1104,9)</f>
        <v>0.39340000000000003</v>
      </c>
      <c r="CY783">
        <f t="shared" si="263"/>
        <v>101.33</v>
      </c>
      <c r="CZ783">
        <f t="shared" si="264"/>
        <v>5.82</v>
      </c>
      <c r="DA783">
        <f t="shared" si="265"/>
        <v>17.41</v>
      </c>
      <c r="DB783">
        <f t="shared" si="266"/>
        <v>1.64</v>
      </c>
      <c r="DC783">
        <f t="shared" si="267"/>
        <v>0</v>
      </c>
      <c r="DD783" t="s">
        <v>3</v>
      </c>
      <c r="DE783" t="s">
        <v>3</v>
      </c>
      <c r="DF783">
        <f t="shared" si="268"/>
        <v>39.86</v>
      </c>
      <c r="DG783">
        <f t="shared" si="269"/>
        <v>0</v>
      </c>
      <c r="DH783">
        <f t="shared" si="270"/>
        <v>0</v>
      </c>
      <c r="DI783">
        <f t="shared" si="236"/>
        <v>0</v>
      </c>
      <c r="DJ783">
        <f t="shared" si="271"/>
        <v>39.86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">
      <c r="A784">
        <f>ROW(Source!A1104)</f>
        <v>1104</v>
      </c>
      <c r="B784">
        <v>56661436</v>
      </c>
      <c r="C784">
        <v>56664471</v>
      </c>
      <c r="D784">
        <v>54737637</v>
      </c>
      <c r="E784">
        <v>1</v>
      </c>
      <c r="F784">
        <v>1</v>
      </c>
      <c r="G784">
        <v>1081</v>
      </c>
      <c r="H784">
        <v>3</v>
      </c>
      <c r="I784" t="s">
        <v>1346</v>
      </c>
      <c r="J784" t="s">
        <v>1347</v>
      </c>
      <c r="K784" t="s">
        <v>1348</v>
      </c>
      <c r="L784">
        <v>1348</v>
      </c>
      <c r="N784">
        <v>1009</v>
      </c>
      <c r="O784" t="s">
        <v>547</v>
      </c>
      <c r="P784" t="s">
        <v>547</v>
      </c>
      <c r="Q784">
        <v>1000</v>
      </c>
      <c r="W784">
        <v>0</v>
      </c>
      <c r="X784">
        <v>1270042986</v>
      </c>
      <c r="Y784">
        <f t="shared" si="262"/>
        <v>4.4000000000000002E-4</v>
      </c>
      <c r="AA784">
        <v>55941.2</v>
      </c>
      <c r="AB784">
        <v>0</v>
      </c>
      <c r="AC784">
        <v>0</v>
      </c>
      <c r="AD784">
        <v>0</v>
      </c>
      <c r="AE784">
        <v>16214.84</v>
      </c>
      <c r="AF784">
        <v>0</v>
      </c>
      <c r="AG784">
        <v>0</v>
      </c>
      <c r="AH784">
        <v>0</v>
      </c>
      <c r="AI784">
        <v>3.45</v>
      </c>
      <c r="AJ784">
        <v>1</v>
      </c>
      <c r="AK784">
        <v>1</v>
      </c>
      <c r="AL784">
        <v>1</v>
      </c>
      <c r="AM784">
        <v>2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4.4000000000000002E-4</v>
      </c>
      <c r="AU784" t="s">
        <v>31</v>
      </c>
      <c r="AV784">
        <v>0</v>
      </c>
      <c r="AW784">
        <v>2</v>
      </c>
      <c r="AX784">
        <v>56664495</v>
      </c>
      <c r="AY784">
        <v>1</v>
      </c>
      <c r="AZ784">
        <v>0</v>
      </c>
      <c r="BA784">
        <v>1052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ROUND(Y784*Source!I1104,9)</f>
        <v>6.1600000000000001E-4</v>
      </c>
      <c r="CY784">
        <f t="shared" si="263"/>
        <v>55941.2</v>
      </c>
      <c r="CZ784">
        <f t="shared" si="264"/>
        <v>16214.84</v>
      </c>
      <c r="DA784">
        <f t="shared" si="265"/>
        <v>3.45</v>
      </c>
      <c r="DB784">
        <f t="shared" si="266"/>
        <v>7.13</v>
      </c>
      <c r="DC784">
        <f t="shared" si="267"/>
        <v>0</v>
      </c>
      <c r="DD784" t="s">
        <v>3</v>
      </c>
      <c r="DE784" t="s">
        <v>3</v>
      </c>
      <c r="DF784">
        <f t="shared" si="268"/>
        <v>34.46</v>
      </c>
      <c r="DG784">
        <f t="shared" si="269"/>
        <v>0</v>
      </c>
      <c r="DH784">
        <f t="shared" si="270"/>
        <v>0</v>
      </c>
      <c r="DI784">
        <f t="shared" si="236"/>
        <v>0</v>
      </c>
      <c r="DJ784">
        <f t="shared" si="271"/>
        <v>34.46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">
      <c r="A785">
        <f>ROW(Source!A1104)</f>
        <v>1104</v>
      </c>
      <c r="B785">
        <v>56661436</v>
      </c>
      <c r="C785">
        <v>56664471</v>
      </c>
      <c r="D785">
        <v>54737805</v>
      </c>
      <c r="E785">
        <v>1</v>
      </c>
      <c r="F785">
        <v>1</v>
      </c>
      <c r="G785">
        <v>1081</v>
      </c>
      <c r="H785">
        <v>3</v>
      </c>
      <c r="I785" t="s">
        <v>1352</v>
      </c>
      <c r="J785" t="s">
        <v>1353</v>
      </c>
      <c r="K785" t="s">
        <v>1354</v>
      </c>
      <c r="L785">
        <v>1346</v>
      </c>
      <c r="N785">
        <v>1009</v>
      </c>
      <c r="O785" t="s">
        <v>1171</v>
      </c>
      <c r="P785" t="s">
        <v>1171</v>
      </c>
      <c r="Q785">
        <v>1</v>
      </c>
      <c r="W785">
        <v>0</v>
      </c>
      <c r="X785">
        <v>488689173</v>
      </c>
      <c r="Y785">
        <f t="shared" si="262"/>
        <v>0.53</v>
      </c>
      <c r="AA785">
        <v>85.81</v>
      </c>
      <c r="AB785">
        <v>0</v>
      </c>
      <c r="AC785">
        <v>0</v>
      </c>
      <c r="AD785">
        <v>0</v>
      </c>
      <c r="AE785">
        <v>20.190000000000001</v>
      </c>
      <c r="AF785">
        <v>0</v>
      </c>
      <c r="AG785">
        <v>0</v>
      </c>
      <c r="AH785">
        <v>0</v>
      </c>
      <c r="AI785">
        <v>4.25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0.53</v>
      </c>
      <c r="AU785" t="s">
        <v>31</v>
      </c>
      <c r="AV785">
        <v>0</v>
      </c>
      <c r="AW785">
        <v>2</v>
      </c>
      <c r="AX785">
        <v>56664496</v>
      </c>
      <c r="AY785">
        <v>1</v>
      </c>
      <c r="AZ785">
        <v>0</v>
      </c>
      <c r="BA785">
        <v>1053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ROUND(Y785*Source!I1104,9)</f>
        <v>0.74199999999999999</v>
      </c>
      <c r="CY785">
        <f t="shared" si="263"/>
        <v>85.81</v>
      </c>
      <c r="CZ785">
        <f t="shared" si="264"/>
        <v>20.190000000000001</v>
      </c>
      <c r="DA785">
        <f t="shared" si="265"/>
        <v>4.25</v>
      </c>
      <c r="DB785">
        <f t="shared" si="266"/>
        <v>10.7</v>
      </c>
      <c r="DC785">
        <f t="shared" si="267"/>
        <v>0</v>
      </c>
      <c r="DD785" t="s">
        <v>3</v>
      </c>
      <c r="DE785" t="s">
        <v>3</v>
      </c>
      <c r="DF785">
        <f t="shared" si="268"/>
        <v>63.67</v>
      </c>
      <c r="DG785">
        <f t="shared" si="269"/>
        <v>0</v>
      </c>
      <c r="DH785">
        <f t="shared" si="270"/>
        <v>0</v>
      </c>
      <c r="DI785">
        <f t="shared" si="236"/>
        <v>0</v>
      </c>
      <c r="DJ785">
        <f t="shared" si="271"/>
        <v>63.67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">
      <c r="A786">
        <f>ROW(Source!A1104)</f>
        <v>1104</v>
      </c>
      <c r="B786">
        <v>56661436</v>
      </c>
      <c r="C786">
        <v>56664471</v>
      </c>
      <c r="D786">
        <v>54749855</v>
      </c>
      <c r="E786">
        <v>1</v>
      </c>
      <c r="F786">
        <v>1</v>
      </c>
      <c r="G786">
        <v>1081</v>
      </c>
      <c r="H786">
        <v>3</v>
      </c>
      <c r="I786" t="s">
        <v>972</v>
      </c>
      <c r="J786" t="s">
        <v>974</v>
      </c>
      <c r="K786" t="s">
        <v>973</v>
      </c>
      <c r="L786">
        <v>1301</v>
      </c>
      <c r="N786">
        <v>1003</v>
      </c>
      <c r="O786" t="s">
        <v>672</v>
      </c>
      <c r="P786" t="s">
        <v>672</v>
      </c>
      <c r="Q786">
        <v>1</v>
      </c>
      <c r="W786">
        <v>0</v>
      </c>
      <c r="X786">
        <v>-337259316</v>
      </c>
      <c r="Y786">
        <f t="shared" si="262"/>
        <v>100</v>
      </c>
      <c r="AA786">
        <v>879.71</v>
      </c>
      <c r="AB786">
        <v>0</v>
      </c>
      <c r="AC786">
        <v>0</v>
      </c>
      <c r="AD786">
        <v>0</v>
      </c>
      <c r="AE786">
        <v>35.979999999999997</v>
      </c>
      <c r="AF786">
        <v>0</v>
      </c>
      <c r="AG786">
        <v>0</v>
      </c>
      <c r="AH786">
        <v>0</v>
      </c>
      <c r="AI786">
        <v>24.45</v>
      </c>
      <c r="AJ786">
        <v>1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 t="s">
        <v>3</v>
      </c>
      <c r="AT786">
        <v>100</v>
      </c>
      <c r="AU786" t="s">
        <v>31</v>
      </c>
      <c r="AV786">
        <v>0</v>
      </c>
      <c r="AW786">
        <v>1</v>
      </c>
      <c r="AX786">
        <v>-1</v>
      </c>
      <c r="AY786">
        <v>0</v>
      </c>
      <c r="AZ786">
        <v>0</v>
      </c>
      <c r="BA786" t="s">
        <v>3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ROUND(Y786*Source!I1104,9)</f>
        <v>140</v>
      </c>
      <c r="CY786">
        <f t="shared" si="263"/>
        <v>879.71</v>
      </c>
      <c r="CZ786">
        <f t="shared" si="264"/>
        <v>35.979999999999997</v>
      </c>
      <c r="DA786">
        <f t="shared" si="265"/>
        <v>24.45</v>
      </c>
      <c r="DB786">
        <f t="shared" si="266"/>
        <v>3598</v>
      </c>
      <c r="DC786">
        <f t="shared" si="267"/>
        <v>0</v>
      </c>
      <c r="DD786" t="s">
        <v>3</v>
      </c>
      <c r="DE786" t="s">
        <v>3</v>
      </c>
      <c r="DF786">
        <f t="shared" si="268"/>
        <v>123159.4</v>
      </c>
      <c r="DG786">
        <f t="shared" si="269"/>
        <v>0</v>
      </c>
      <c r="DH786">
        <f t="shared" si="270"/>
        <v>0</v>
      </c>
      <c r="DI786">
        <f t="shared" si="236"/>
        <v>0</v>
      </c>
      <c r="DJ786">
        <f t="shared" si="271"/>
        <v>123159.4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">
      <c r="A787">
        <f>ROW(Source!A1107)</f>
        <v>1107</v>
      </c>
      <c r="B787">
        <v>56661434</v>
      </c>
      <c r="C787">
        <v>56664501</v>
      </c>
      <c r="D787">
        <v>54702434</v>
      </c>
      <c r="E787">
        <v>1081</v>
      </c>
      <c r="F787">
        <v>1</v>
      </c>
      <c r="G787">
        <v>1081</v>
      </c>
      <c r="H787">
        <v>1</v>
      </c>
      <c r="I787" t="s">
        <v>1317</v>
      </c>
      <c r="J787" t="s">
        <v>3</v>
      </c>
      <c r="K787" t="s">
        <v>1318</v>
      </c>
      <c r="L787">
        <v>1191</v>
      </c>
      <c r="N787">
        <v>1013</v>
      </c>
      <c r="O787" t="s">
        <v>1319</v>
      </c>
      <c r="P787" t="s">
        <v>1319</v>
      </c>
      <c r="Q787">
        <v>1</v>
      </c>
      <c r="W787">
        <v>0</v>
      </c>
      <c r="X787">
        <v>476480486</v>
      </c>
      <c r="Y787">
        <f>((AT787*1.2)*1.15)</f>
        <v>51.335999999999999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1</v>
      </c>
      <c r="AL787">
        <v>1</v>
      </c>
      <c r="AM787">
        <v>-2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37.200000000000003</v>
      </c>
      <c r="AU787" t="s">
        <v>936</v>
      </c>
      <c r="AV787">
        <v>1</v>
      </c>
      <c r="AW787">
        <v>2</v>
      </c>
      <c r="AX787">
        <v>56664515</v>
      </c>
      <c r="AY787">
        <v>1</v>
      </c>
      <c r="AZ787">
        <v>0</v>
      </c>
      <c r="BA787">
        <v>1057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U787">
        <f>ROUND(AT787*Source!I1107*AH787*AL787,2)</f>
        <v>0</v>
      </c>
      <c r="CV787">
        <f>ROUND(Y787*Source!I1107,9)</f>
        <v>56.4696</v>
      </c>
      <c r="CW787">
        <v>0</v>
      </c>
      <c r="CX787">
        <f>ROUND(Y787*Source!I1107,9)</f>
        <v>56.4696</v>
      </c>
      <c r="CY787">
        <f>AD787</f>
        <v>0</v>
      </c>
      <c r="CZ787">
        <f>AH787</f>
        <v>0</v>
      </c>
      <c r="DA787">
        <f>AL787</f>
        <v>1</v>
      </c>
      <c r="DB787">
        <f>ROUND(((ROUND(AT787*CZ787,2)*1.2)*1.15),6)</f>
        <v>0</v>
      </c>
      <c r="DC787">
        <f>ROUND(((ROUND(AT787*AG787,2)*1.2)*1.15),6)</f>
        <v>0</v>
      </c>
      <c r="DD787" t="s">
        <v>3</v>
      </c>
      <c r="DE787" t="s">
        <v>3</v>
      </c>
      <c r="DF787">
        <f t="shared" ref="DF787:DF803" si="272">ROUND(ROUND(AE787,2)*CX787,2)</f>
        <v>0</v>
      </c>
      <c r="DG787">
        <f t="shared" si="269"/>
        <v>0</v>
      </c>
      <c r="DH787">
        <f t="shared" si="270"/>
        <v>0</v>
      </c>
      <c r="DI787">
        <f t="shared" si="236"/>
        <v>0</v>
      </c>
      <c r="DJ787">
        <f>DI787</f>
        <v>0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">
      <c r="A788">
        <f>ROW(Source!A1107)</f>
        <v>1107</v>
      </c>
      <c r="B788">
        <v>56661434</v>
      </c>
      <c r="C788">
        <v>56664501</v>
      </c>
      <c r="D788">
        <v>54768042</v>
      </c>
      <c r="E788">
        <v>1</v>
      </c>
      <c r="F788">
        <v>1</v>
      </c>
      <c r="G788">
        <v>1081</v>
      </c>
      <c r="H788">
        <v>2</v>
      </c>
      <c r="I788" t="s">
        <v>1439</v>
      </c>
      <c r="J788" t="s">
        <v>1440</v>
      </c>
      <c r="K788" t="s">
        <v>1441</v>
      </c>
      <c r="L788">
        <v>1368</v>
      </c>
      <c r="N788">
        <v>1011</v>
      </c>
      <c r="O788" t="s">
        <v>1323</v>
      </c>
      <c r="P788" t="s">
        <v>1323</v>
      </c>
      <c r="Q788">
        <v>1</v>
      </c>
      <c r="W788">
        <v>0</v>
      </c>
      <c r="X788">
        <v>-49672420</v>
      </c>
      <c r="Y788">
        <f>((AT788*1.2)*1.25)</f>
        <v>2.5049999999999999</v>
      </c>
      <c r="AA788">
        <v>0</v>
      </c>
      <c r="AB788">
        <v>0.3</v>
      </c>
      <c r="AC788">
        <v>0</v>
      </c>
      <c r="AD788">
        <v>0</v>
      </c>
      <c r="AE788">
        <v>0</v>
      </c>
      <c r="AF788">
        <v>0.28000000000000003</v>
      </c>
      <c r="AG788">
        <v>0</v>
      </c>
      <c r="AH788">
        <v>0</v>
      </c>
      <c r="AI788">
        <v>1</v>
      </c>
      <c r="AJ788">
        <v>1</v>
      </c>
      <c r="AK788">
        <v>1</v>
      </c>
      <c r="AL788">
        <v>1</v>
      </c>
      <c r="AM788">
        <v>-2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1.67</v>
      </c>
      <c r="AU788" t="s">
        <v>935</v>
      </c>
      <c r="AV788">
        <v>0</v>
      </c>
      <c r="AW788">
        <v>2</v>
      </c>
      <c r="AX788">
        <v>56664516</v>
      </c>
      <c r="AY788">
        <v>1</v>
      </c>
      <c r="AZ788">
        <v>0</v>
      </c>
      <c r="BA788">
        <v>1058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f>ROUND(Y788*Source!I1107*DO788,9)</f>
        <v>0</v>
      </c>
      <c r="CX788">
        <f>ROUND(Y788*Source!I1107,9)</f>
        <v>2.7555000000000001</v>
      </c>
      <c r="CY788">
        <f>AB788</f>
        <v>0.3</v>
      </c>
      <c r="CZ788">
        <f>AF788</f>
        <v>0.28000000000000003</v>
      </c>
      <c r="DA788">
        <f>AJ788</f>
        <v>1</v>
      </c>
      <c r="DB788">
        <f>ROUND(((ROUND(AT788*CZ788,2)*1.2)*1.25),6)</f>
        <v>0.70499999999999996</v>
      </c>
      <c r="DC788">
        <f>ROUND(((ROUND(AT788*AG788,2)*1.2)*1.25),6)</f>
        <v>0</v>
      </c>
      <c r="DD788" t="s">
        <v>3</v>
      </c>
      <c r="DE788" t="s">
        <v>3</v>
      </c>
      <c r="DF788">
        <f t="shared" si="272"/>
        <v>0</v>
      </c>
      <c r="DG788">
        <f t="shared" si="269"/>
        <v>0.77</v>
      </c>
      <c r="DH788">
        <f t="shared" si="270"/>
        <v>0</v>
      </c>
      <c r="DI788">
        <f t="shared" si="236"/>
        <v>0</v>
      </c>
      <c r="DJ788">
        <f>DG788</f>
        <v>0.77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">
      <c r="A789">
        <f>ROW(Source!A1107)</f>
        <v>1107</v>
      </c>
      <c r="B789">
        <v>56661434</v>
      </c>
      <c r="C789">
        <v>56664501</v>
      </c>
      <c r="D789">
        <v>54768339</v>
      </c>
      <c r="E789">
        <v>1</v>
      </c>
      <c r="F789">
        <v>1</v>
      </c>
      <c r="G789">
        <v>1081</v>
      </c>
      <c r="H789">
        <v>2</v>
      </c>
      <c r="I789" t="s">
        <v>1324</v>
      </c>
      <c r="J789" t="s">
        <v>1325</v>
      </c>
      <c r="K789" t="s">
        <v>1326</v>
      </c>
      <c r="L789">
        <v>1368</v>
      </c>
      <c r="N789">
        <v>1011</v>
      </c>
      <c r="O789" t="s">
        <v>1323</v>
      </c>
      <c r="P789" t="s">
        <v>1323</v>
      </c>
      <c r="Q789">
        <v>1</v>
      </c>
      <c r="W789">
        <v>0</v>
      </c>
      <c r="X789">
        <v>874612079</v>
      </c>
      <c r="Y789">
        <f>((AT789*1.2)*1.25)</f>
        <v>1.2149999999999999</v>
      </c>
      <c r="AA789">
        <v>0</v>
      </c>
      <c r="AB789">
        <v>88.67</v>
      </c>
      <c r="AC789">
        <v>13.47</v>
      </c>
      <c r="AD789">
        <v>0</v>
      </c>
      <c r="AE789">
        <v>0</v>
      </c>
      <c r="AF789">
        <v>83.1</v>
      </c>
      <c r="AG789">
        <v>12.62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0.81</v>
      </c>
      <c r="AU789" t="s">
        <v>935</v>
      </c>
      <c r="AV789">
        <v>0</v>
      </c>
      <c r="AW789">
        <v>2</v>
      </c>
      <c r="AX789">
        <v>56664517</v>
      </c>
      <c r="AY789">
        <v>1</v>
      </c>
      <c r="AZ789">
        <v>0</v>
      </c>
      <c r="BA789">
        <v>1059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V789">
        <v>0</v>
      </c>
      <c r="CW789">
        <f>ROUND(Y789*Source!I1107*DO789,9)</f>
        <v>16.866630000000001</v>
      </c>
      <c r="CX789">
        <f>ROUND(Y789*Source!I1107,9)</f>
        <v>1.3365</v>
      </c>
      <c r="CY789">
        <f>AB789</f>
        <v>88.67</v>
      </c>
      <c r="CZ789">
        <f>AF789</f>
        <v>83.1</v>
      </c>
      <c r="DA789">
        <f>AJ789</f>
        <v>1</v>
      </c>
      <c r="DB789">
        <f>ROUND(((ROUND(AT789*CZ789,2)*1.2)*1.25),6)</f>
        <v>100.965</v>
      </c>
      <c r="DC789">
        <f>ROUND(((ROUND(AT789*AG789,2)*1.2)*1.25),6)</f>
        <v>15.33</v>
      </c>
      <c r="DD789" t="s">
        <v>3</v>
      </c>
      <c r="DE789" t="s">
        <v>3</v>
      </c>
      <c r="DF789">
        <f t="shared" si="272"/>
        <v>0</v>
      </c>
      <c r="DG789">
        <f t="shared" si="269"/>
        <v>111.06</v>
      </c>
      <c r="DH789">
        <f t="shared" si="270"/>
        <v>16.87</v>
      </c>
      <c r="DI789">
        <f t="shared" si="236"/>
        <v>0</v>
      </c>
      <c r="DJ789">
        <f>DG789</f>
        <v>111.06</v>
      </c>
      <c r="DK789">
        <v>0</v>
      </c>
      <c r="DL789" t="s">
        <v>1327</v>
      </c>
      <c r="DM789">
        <v>0</v>
      </c>
      <c r="DN789" t="s">
        <v>1319</v>
      </c>
      <c r="DO789">
        <v>12.62</v>
      </c>
    </row>
    <row r="790" spans="1:119" x14ac:dyDescent="0.2">
      <c r="A790">
        <f>ROW(Source!A1107)</f>
        <v>1107</v>
      </c>
      <c r="B790">
        <v>56661434</v>
      </c>
      <c r="C790">
        <v>56664501</v>
      </c>
      <c r="D790">
        <v>54767573</v>
      </c>
      <c r="E790">
        <v>1</v>
      </c>
      <c r="F790">
        <v>1</v>
      </c>
      <c r="G790">
        <v>1081</v>
      </c>
      <c r="H790">
        <v>2</v>
      </c>
      <c r="I790" t="s">
        <v>1328</v>
      </c>
      <c r="J790" t="s">
        <v>1329</v>
      </c>
      <c r="K790" t="s">
        <v>1330</v>
      </c>
      <c r="L790">
        <v>1368</v>
      </c>
      <c r="N790">
        <v>1011</v>
      </c>
      <c r="O790" t="s">
        <v>1323</v>
      </c>
      <c r="P790" t="s">
        <v>1323</v>
      </c>
      <c r="Q790">
        <v>1</v>
      </c>
      <c r="W790">
        <v>0</v>
      </c>
      <c r="X790">
        <v>-44940208</v>
      </c>
      <c r="Y790">
        <f>((AT790*1.2)*1.25)</f>
        <v>0.10500000000000001</v>
      </c>
      <c r="AA790">
        <v>0</v>
      </c>
      <c r="AB790">
        <v>191.17</v>
      </c>
      <c r="AC790">
        <v>18.059999999999999</v>
      </c>
      <c r="AD790">
        <v>0</v>
      </c>
      <c r="AE790">
        <v>0</v>
      </c>
      <c r="AF790">
        <v>179.17</v>
      </c>
      <c r="AG790">
        <v>16.93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7.0000000000000007E-2</v>
      </c>
      <c r="AU790" t="s">
        <v>935</v>
      </c>
      <c r="AV790">
        <v>0</v>
      </c>
      <c r="AW790">
        <v>2</v>
      </c>
      <c r="AX790">
        <v>56664518</v>
      </c>
      <c r="AY790">
        <v>1</v>
      </c>
      <c r="AZ790">
        <v>0</v>
      </c>
      <c r="BA790">
        <v>1060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ROUND(Y790*Source!I1107*DO790,9)</f>
        <v>1.9554149999999999</v>
      </c>
      <c r="CX790">
        <f>ROUND(Y790*Source!I1107,9)</f>
        <v>0.11550000000000001</v>
      </c>
      <c r="CY790">
        <f>AB790</f>
        <v>191.17</v>
      </c>
      <c r="CZ790">
        <f>AF790</f>
        <v>179.17</v>
      </c>
      <c r="DA790">
        <f>AJ790</f>
        <v>1</v>
      </c>
      <c r="DB790">
        <f>ROUND(((ROUND(AT790*CZ790,2)*1.2)*1.25),6)</f>
        <v>18.809999999999999</v>
      </c>
      <c r="DC790">
        <f>ROUND(((ROUND(AT790*AG790,2)*1.2)*1.25),6)</f>
        <v>1.7849999999999999</v>
      </c>
      <c r="DD790" t="s">
        <v>3</v>
      </c>
      <c r="DE790" t="s">
        <v>3</v>
      </c>
      <c r="DF790">
        <f t="shared" si="272"/>
        <v>0</v>
      </c>
      <c r="DG790">
        <f t="shared" si="269"/>
        <v>20.69</v>
      </c>
      <c r="DH790">
        <f t="shared" si="270"/>
        <v>1.96</v>
      </c>
      <c r="DI790">
        <f t="shared" si="236"/>
        <v>0</v>
      </c>
      <c r="DJ790">
        <f>DG790</f>
        <v>20.69</v>
      </c>
      <c r="DK790">
        <v>0</v>
      </c>
      <c r="DL790" t="s">
        <v>1327</v>
      </c>
      <c r="DM790">
        <v>0</v>
      </c>
      <c r="DN790" t="s">
        <v>1319</v>
      </c>
      <c r="DO790">
        <v>16.93</v>
      </c>
    </row>
    <row r="791" spans="1:119" x14ac:dyDescent="0.2">
      <c r="A791">
        <f>ROW(Source!A1107)</f>
        <v>1107</v>
      </c>
      <c r="B791">
        <v>56661434</v>
      </c>
      <c r="C791">
        <v>56664501</v>
      </c>
      <c r="D791">
        <v>54737367</v>
      </c>
      <c r="E791">
        <v>1</v>
      </c>
      <c r="F791">
        <v>1</v>
      </c>
      <c r="G791">
        <v>1081</v>
      </c>
      <c r="H791">
        <v>3</v>
      </c>
      <c r="I791" t="s">
        <v>1442</v>
      </c>
      <c r="J791" t="s">
        <v>1443</v>
      </c>
      <c r="K791" t="s">
        <v>1444</v>
      </c>
      <c r="L791">
        <v>1339</v>
      </c>
      <c r="N791">
        <v>1007</v>
      </c>
      <c r="O791" t="s">
        <v>1102</v>
      </c>
      <c r="P791" t="s">
        <v>1102</v>
      </c>
      <c r="Q791">
        <v>1</v>
      </c>
      <c r="W791">
        <v>0</v>
      </c>
      <c r="X791">
        <v>-1622585150</v>
      </c>
      <c r="Y791">
        <f t="shared" ref="Y791:Y799" si="273">((AT791*1)*1)</f>
        <v>0.70899999999999996</v>
      </c>
      <c r="AA791">
        <v>7.07</v>
      </c>
      <c r="AB791">
        <v>0</v>
      </c>
      <c r="AC791">
        <v>0</v>
      </c>
      <c r="AD791">
        <v>0</v>
      </c>
      <c r="AE791">
        <v>7.07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0.70899999999999996</v>
      </c>
      <c r="AU791" t="s">
        <v>31</v>
      </c>
      <c r="AV791">
        <v>0</v>
      </c>
      <c r="AW791">
        <v>2</v>
      </c>
      <c r="AX791">
        <v>56664519</v>
      </c>
      <c r="AY791">
        <v>1</v>
      </c>
      <c r="AZ791">
        <v>0</v>
      </c>
      <c r="BA791">
        <v>1061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v>0</v>
      </c>
      <c r="CX791">
        <f>ROUND(Y791*Source!I1107,9)</f>
        <v>0.77990000000000004</v>
      </c>
      <c r="CY791">
        <f t="shared" ref="CY791:CY799" si="274">AA791</f>
        <v>7.07</v>
      </c>
      <c r="CZ791">
        <f t="shared" ref="CZ791:CZ799" si="275">AE791</f>
        <v>7.07</v>
      </c>
      <c r="DA791">
        <f t="shared" ref="DA791:DA799" si="276">AI791</f>
        <v>1</v>
      </c>
      <c r="DB791">
        <f t="shared" ref="DB791:DB799" si="277">ROUND(((ROUND(AT791*CZ791,2)*1)*1),6)</f>
        <v>5.01</v>
      </c>
      <c r="DC791">
        <f t="shared" ref="DC791:DC799" si="278">ROUND(((ROUND(AT791*AG791,2)*1)*1),6)</f>
        <v>0</v>
      </c>
      <c r="DD791" t="s">
        <v>3</v>
      </c>
      <c r="DE791" t="s">
        <v>3</v>
      </c>
      <c r="DF791">
        <f t="shared" si="272"/>
        <v>5.51</v>
      </c>
      <c r="DG791">
        <f t="shared" si="269"/>
        <v>0</v>
      </c>
      <c r="DH791">
        <f t="shared" si="270"/>
        <v>0</v>
      </c>
      <c r="DI791">
        <f t="shared" si="236"/>
        <v>0</v>
      </c>
      <c r="DJ791">
        <f t="shared" ref="DJ791:DJ799" si="279">DF791</f>
        <v>5.51</v>
      </c>
      <c r="DK791">
        <v>0</v>
      </c>
      <c r="DL791" t="s">
        <v>3</v>
      </c>
      <c r="DM791">
        <v>0</v>
      </c>
      <c r="DN791" t="s">
        <v>3</v>
      </c>
      <c r="DO791">
        <v>0</v>
      </c>
    </row>
    <row r="792" spans="1:119" x14ac:dyDescent="0.2">
      <c r="A792">
        <f>ROW(Source!A1107)</f>
        <v>1107</v>
      </c>
      <c r="B792">
        <v>56661434</v>
      </c>
      <c r="C792">
        <v>56664501</v>
      </c>
      <c r="D792">
        <v>54738505</v>
      </c>
      <c r="E792">
        <v>1</v>
      </c>
      <c r="F792">
        <v>1</v>
      </c>
      <c r="G792">
        <v>1081</v>
      </c>
      <c r="H792">
        <v>3</v>
      </c>
      <c r="I792" t="s">
        <v>1445</v>
      </c>
      <c r="J792" t="s">
        <v>1446</v>
      </c>
      <c r="K792" t="s">
        <v>1447</v>
      </c>
      <c r="L792">
        <v>1346</v>
      </c>
      <c r="N792">
        <v>1009</v>
      </c>
      <c r="O792" t="s">
        <v>1171</v>
      </c>
      <c r="P792" t="s">
        <v>1171</v>
      </c>
      <c r="Q792">
        <v>1</v>
      </c>
      <c r="W792">
        <v>0</v>
      </c>
      <c r="X792">
        <v>732400950</v>
      </c>
      <c r="Y792">
        <f t="shared" si="273"/>
        <v>0.26</v>
      </c>
      <c r="AA792">
        <v>21</v>
      </c>
      <c r="AB792">
        <v>0</v>
      </c>
      <c r="AC792">
        <v>0</v>
      </c>
      <c r="AD792">
        <v>0</v>
      </c>
      <c r="AE792">
        <v>21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0.26</v>
      </c>
      <c r="AU792" t="s">
        <v>31</v>
      </c>
      <c r="AV792">
        <v>0</v>
      </c>
      <c r="AW792">
        <v>2</v>
      </c>
      <c r="AX792">
        <v>56664520</v>
      </c>
      <c r="AY792">
        <v>1</v>
      </c>
      <c r="AZ792">
        <v>0</v>
      </c>
      <c r="BA792">
        <v>1062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ROUND(Y792*Source!I1107,9)</f>
        <v>0.28599999999999998</v>
      </c>
      <c r="CY792">
        <f t="shared" si="274"/>
        <v>21</v>
      </c>
      <c r="CZ792">
        <f t="shared" si="275"/>
        <v>21</v>
      </c>
      <c r="DA792">
        <f t="shared" si="276"/>
        <v>1</v>
      </c>
      <c r="DB792">
        <f t="shared" si="277"/>
        <v>5.46</v>
      </c>
      <c r="DC792">
        <f t="shared" si="278"/>
        <v>0</v>
      </c>
      <c r="DD792" t="s">
        <v>3</v>
      </c>
      <c r="DE792" t="s">
        <v>3</v>
      </c>
      <c r="DF792">
        <f t="shared" si="272"/>
        <v>6.01</v>
      </c>
      <c r="DG792">
        <f t="shared" si="269"/>
        <v>0</v>
      </c>
      <c r="DH792">
        <f t="shared" si="270"/>
        <v>0</v>
      </c>
      <c r="DI792">
        <f t="shared" si="236"/>
        <v>0</v>
      </c>
      <c r="DJ792">
        <f t="shared" si="279"/>
        <v>6.01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">
      <c r="A793">
        <f>ROW(Source!A1107)</f>
        <v>1107</v>
      </c>
      <c r="B793">
        <v>56661434</v>
      </c>
      <c r="C793">
        <v>56664501</v>
      </c>
      <c r="D793">
        <v>54739078</v>
      </c>
      <c r="E793">
        <v>1</v>
      </c>
      <c r="F793">
        <v>1</v>
      </c>
      <c r="G793">
        <v>1081</v>
      </c>
      <c r="H793">
        <v>3</v>
      </c>
      <c r="I793" t="s">
        <v>1340</v>
      </c>
      <c r="J793" t="s">
        <v>1341</v>
      </c>
      <c r="K793" t="s">
        <v>1342</v>
      </c>
      <c r="L793">
        <v>1346</v>
      </c>
      <c r="N793">
        <v>1009</v>
      </c>
      <c r="O793" t="s">
        <v>1171</v>
      </c>
      <c r="P793" t="s">
        <v>1171</v>
      </c>
      <c r="Q793">
        <v>1</v>
      </c>
      <c r="W793">
        <v>0</v>
      </c>
      <c r="X793">
        <v>1021383118</v>
      </c>
      <c r="Y793">
        <f t="shared" si="273"/>
        <v>0.02</v>
      </c>
      <c r="AA793">
        <v>37.979999999999997</v>
      </c>
      <c r="AB793">
        <v>0</v>
      </c>
      <c r="AC793">
        <v>0</v>
      </c>
      <c r="AD793">
        <v>0</v>
      </c>
      <c r="AE793">
        <v>37.979999999999997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-2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0.02</v>
      </c>
      <c r="AU793" t="s">
        <v>31</v>
      </c>
      <c r="AV793">
        <v>0</v>
      </c>
      <c r="AW793">
        <v>2</v>
      </c>
      <c r="AX793">
        <v>56664521</v>
      </c>
      <c r="AY793">
        <v>1</v>
      </c>
      <c r="AZ793">
        <v>0</v>
      </c>
      <c r="BA793">
        <v>1063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ROUND(Y793*Source!I1107,9)</f>
        <v>2.1999999999999999E-2</v>
      </c>
      <c r="CY793">
        <f t="shared" si="274"/>
        <v>37.979999999999997</v>
      </c>
      <c r="CZ793">
        <f t="shared" si="275"/>
        <v>37.979999999999997</v>
      </c>
      <c r="DA793">
        <f t="shared" si="276"/>
        <v>1</v>
      </c>
      <c r="DB793">
        <f t="shared" si="277"/>
        <v>0.76</v>
      </c>
      <c r="DC793">
        <f t="shared" si="278"/>
        <v>0</v>
      </c>
      <c r="DD793" t="s">
        <v>3</v>
      </c>
      <c r="DE793" t="s">
        <v>3</v>
      </c>
      <c r="DF793">
        <f t="shared" si="272"/>
        <v>0.84</v>
      </c>
      <c r="DG793">
        <f t="shared" si="269"/>
        <v>0</v>
      </c>
      <c r="DH793">
        <f t="shared" si="270"/>
        <v>0</v>
      </c>
      <c r="DI793">
        <f t="shared" si="236"/>
        <v>0</v>
      </c>
      <c r="DJ793">
        <f t="shared" si="279"/>
        <v>0.84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">
      <c r="A794">
        <f>ROW(Source!A1107)</f>
        <v>1107</v>
      </c>
      <c r="B794">
        <v>56661434</v>
      </c>
      <c r="C794">
        <v>56664501</v>
      </c>
      <c r="D794">
        <v>54737486</v>
      </c>
      <c r="E794">
        <v>1</v>
      </c>
      <c r="F794">
        <v>1</v>
      </c>
      <c r="G794">
        <v>1081</v>
      </c>
      <c r="H794">
        <v>3</v>
      </c>
      <c r="I794" t="s">
        <v>1448</v>
      </c>
      <c r="J794" t="s">
        <v>1449</v>
      </c>
      <c r="K794" t="s">
        <v>1450</v>
      </c>
      <c r="L794">
        <v>1348</v>
      </c>
      <c r="N794">
        <v>1009</v>
      </c>
      <c r="O794" t="s">
        <v>547</v>
      </c>
      <c r="P794" t="s">
        <v>547</v>
      </c>
      <c r="Q794">
        <v>1000</v>
      </c>
      <c r="W794">
        <v>0</v>
      </c>
      <c r="X794">
        <v>-1462767551</v>
      </c>
      <c r="Y794">
        <f t="shared" si="273"/>
        <v>1.0000000000000001E-5</v>
      </c>
      <c r="AA794">
        <v>3234.81</v>
      </c>
      <c r="AB794">
        <v>0</v>
      </c>
      <c r="AC794">
        <v>0</v>
      </c>
      <c r="AD794">
        <v>0</v>
      </c>
      <c r="AE794">
        <v>3234.81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1.0000000000000001E-5</v>
      </c>
      <c r="AU794" t="s">
        <v>31</v>
      </c>
      <c r="AV794">
        <v>0</v>
      </c>
      <c r="AW794">
        <v>2</v>
      </c>
      <c r="AX794">
        <v>56664522</v>
      </c>
      <c r="AY794">
        <v>1</v>
      </c>
      <c r="AZ794">
        <v>0</v>
      </c>
      <c r="BA794">
        <v>1064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ROUND(Y794*Source!I1107,9)</f>
        <v>1.1E-5</v>
      </c>
      <c r="CY794">
        <f t="shared" si="274"/>
        <v>3234.81</v>
      </c>
      <c r="CZ794">
        <f t="shared" si="275"/>
        <v>3234.81</v>
      </c>
      <c r="DA794">
        <f t="shared" si="276"/>
        <v>1</v>
      </c>
      <c r="DB794">
        <f t="shared" si="277"/>
        <v>0.03</v>
      </c>
      <c r="DC794">
        <f t="shared" si="278"/>
        <v>0</v>
      </c>
      <c r="DD794" t="s">
        <v>3</v>
      </c>
      <c r="DE794" t="s">
        <v>3</v>
      </c>
      <c r="DF794">
        <f t="shared" si="272"/>
        <v>0.04</v>
      </c>
      <c r="DG794">
        <f t="shared" si="269"/>
        <v>0</v>
      </c>
      <c r="DH794">
        <f t="shared" si="270"/>
        <v>0</v>
      </c>
      <c r="DI794">
        <f t="shared" si="236"/>
        <v>0</v>
      </c>
      <c r="DJ794">
        <f t="shared" si="279"/>
        <v>0.04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">
      <c r="A795">
        <f>ROW(Source!A1107)</f>
        <v>1107</v>
      </c>
      <c r="B795">
        <v>56661434</v>
      </c>
      <c r="C795">
        <v>56664501</v>
      </c>
      <c r="D795">
        <v>54737299</v>
      </c>
      <c r="E795">
        <v>1</v>
      </c>
      <c r="F795">
        <v>1</v>
      </c>
      <c r="G795">
        <v>1081</v>
      </c>
      <c r="H795">
        <v>3</v>
      </c>
      <c r="I795" t="s">
        <v>1451</v>
      </c>
      <c r="J795" t="s">
        <v>1452</v>
      </c>
      <c r="K795" t="s">
        <v>1453</v>
      </c>
      <c r="L795">
        <v>1339</v>
      </c>
      <c r="N795">
        <v>1007</v>
      </c>
      <c r="O795" t="s">
        <v>1102</v>
      </c>
      <c r="P795" t="s">
        <v>1102</v>
      </c>
      <c r="Q795">
        <v>1</v>
      </c>
      <c r="W795">
        <v>0</v>
      </c>
      <c r="X795">
        <v>-676034668</v>
      </c>
      <c r="Y795">
        <f t="shared" si="273"/>
        <v>0.48599999999999999</v>
      </c>
      <c r="AA795">
        <v>53.42</v>
      </c>
      <c r="AB795">
        <v>0</v>
      </c>
      <c r="AC795">
        <v>0</v>
      </c>
      <c r="AD795">
        <v>0</v>
      </c>
      <c r="AE795">
        <v>53.42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0.48599999999999999</v>
      </c>
      <c r="AU795" t="s">
        <v>31</v>
      </c>
      <c r="AV795">
        <v>0</v>
      </c>
      <c r="AW795">
        <v>2</v>
      </c>
      <c r="AX795">
        <v>56664523</v>
      </c>
      <c r="AY795">
        <v>1</v>
      </c>
      <c r="AZ795">
        <v>0</v>
      </c>
      <c r="BA795">
        <v>1065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ROUND(Y795*Source!I1107,9)</f>
        <v>0.53459999999999996</v>
      </c>
      <c r="CY795">
        <f t="shared" si="274"/>
        <v>53.42</v>
      </c>
      <c r="CZ795">
        <f t="shared" si="275"/>
        <v>53.42</v>
      </c>
      <c r="DA795">
        <f t="shared" si="276"/>
        <v>1</v>
      </c>
      <c r="DB795">
        <f t="shared" si="277"/>
        <v>25.96</v>
      </c>
      <c r="DC795">
        <f t="shared" si="278"/>
        <v>0</v>
      </c>
      <c r="DD795" t="s">
        <v>3</v>
      </c>
      <c r="DE795" t="s">
        <v>3</v>
      </c>
      <c r="DF795">
        <f t="shared" si="272"/>
        <v>28.56</v>
      </c>
      <c r="DG795">
        <f t="shared" si="269"/>
        <v>0</v>
      </c>
      <c r="DH795">
        <f t="shared" si="270"/>
        <v>0</v>
      </c>
      <c r="DI795">
        <f t="shared" si="236"/>
        <v>0</v>
      </c>
      <c r="DJ795">
        <f t="shared" si="279"/>
        <v>28.56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">
      <c r="A796">
        <f>ROW(Source!A1107)</f>
        <v>1107</v>
      </c>
      <c r="B796">
        <v>56661434</v>
      </c>
      <c r="C796">
        <v>56664501</v>
      </c>
      <c r="D796">
        <v>54737565</v>
      </c>
      <c r="E796">
        <v>1</v>
      </c>
      <c r="F796">
        <v>1</v>
      </c>
      <c r="G796">
        <v>1081</v>
      </c>
      <c r="H796">
        <v>3</v>
      </c>
      <c r="I796" t="s">
        <v>1454</v>
      </c>
      <c r="J796" t="s">
        <v>1455</v>
      </c>
      <c r="K796" t="s">
        <v>1456</v>
      </c>
      <c r="L796">
        <v>1339</v>
      </c>
      <c r="N796">
        <v>1007</v>
      </c>
      <c r="O796" t="s">
        <v>1102</v>
      </c>
      <c r="P796" t="s">
        <v>1102</v>
      </c>
      <c r="Q796">
        <v>1</v>
      </c>
      <c r="W796">
        <v>0</v>
      </c>
      <c r="X796">
        <v>-1235260082</v>
      </c>
      <c r="Y796">
        <f t="shared" si="273"/>
        <v>0.438</v>
      </c>
      <c r="AA796">
        <v>5.82</v>
      </c>
      <c r="AB796">
        <v>0</v>
      </c>
      <c r="AC796">
        <v>0</v>
      </c>
      <c r="AD796">
        <v>0</v>
      </c>
      <c r="AE796">
        <v>5.82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-2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0.438</v>
      </c>
      <c r="AU796" t="s">
        <v>31</v>
      </c>
      <c r="AV796">
        <v>0</v>
      </c>
      <c r="AW796">
        <v>2</v>
      </c>
      <c r="AX796">
        <v>56664524</v>
      </c>
      <c r="AY796">
        <v>1</v>
      </c>
      <c r="AZ796">
        <v>0</v>
      </c>
      <c r="BA796">
        <v>1066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ROUND(Y796*Source!I1107,9)</f>
        <v>0.48180000000000001</v>
      </c>
      <c r="CY796">
        <f t="shared" si="274"/>
        <v>5.82</v>
      </c>
      <c r="CZ796">
        <f t="shared" si="275"/>
        <v>5.82</v>
      </c>
      <c r="DA796">
        <f t="shared" si="276"/>
        <v>1</v>
      </c>
      <c r="DB796">
        <f t="shared" si="277"/>
        <v>2.5499999999999998</v>
      </c>
      <c r="DC796">
        <f t="shared" si="278"/>
        <v>0</v>
      </c>
      <c r="DD796" t="s">
        <v>3</v>
      </c>
      <c r="DE796" t="s">
        <v>3</v>
      </c>
      <c r="DF796">
        <f t="shared" si="272"/>
        <v>2.8</v>
      </c>
      <c r="DG796">
        <f t="shared" si="269"/>
        <v>0</v>
      </c>
      <c r="DH796">
        <f t="shared" si="270"/>
        <v>0</v>
      </c>
      <c r="DI796">
        <f t="shared" si="236"/>
        <v>0</v>
      </c>
      <c r="DJ796">
        <f t="shared" si="279"/>
        <v>2.8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">
      <c r="A797">
        <f>ROW(Source!A1107)</f>
        <v>1107</v>
      </c>
      <c r="B797">
        <v>56661434</v>
      </c>
      <c r="C797">
        <v>56664501</v>
      </c>
      <c r="D797">
        <v>54737637</v>
      </c>
      <c r="E797">
        <v>1</v>
      </c>
      <c r="F797">
        <v>1</v>
      </c>
      <c r="G797">
        <v>1081</v>
      </c>
      <c r="H797">
        <v>3</v>
      </c>
      <c r="I797" t="s">
        <v>1346</v>
      </c>
      <c r="J797" t="s">
        <v>1347</v>
      </c>
      <c r="K797" t="s">
        <v>1348</v>
      </c>
      <c r="L797">
        <v>1348</v>
      </c>
      <c r="N797">
        <v>1009</v>
      </c>
      <c r="O797" t="s">
        <v>547</v>
      </c>
      <c r="P797" t="s">
        <v>547</v>
      </c>
      <c r="Q797">
        <v>1000</v>
      </c>
      <c r="W797">
        <v>0</v>
      </c>
      <c r="X797">
        <v>1270042986</v>
      </c>
      <c r="Y797">
        <f t="shared" si="273"/>
        <v>5.5000000000000003E-4</v>
      </c>
      <c r="AA797">
        <v>16214.84</v>
      </c>
      <c r="AB797">
        <v>0</v>
      </c>
      <c r="AC797">
        <v>0</v>
      </c>
      <c r="AD797">
        <v>0</v>
      </c>
      <c r="AE797">
        <v>16214.84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5.5000000000000003E-4</v>
      </c>
      <c r="AU797" t="s">
        <v>31</v>
      </c>
      <c r="AV797">
        <v>0</v>
      </c>
      <c r="AW797">
        <v>2</v>
      </c>
      <c r="AX797">
        <v>56664525</v>
      </c>
      <c r="AY797">
        <v>1</v>
      </c>
      <c r="AZ797">
        <v>0</v>
      </c>
      <c r="BA797">
        <v>1067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ROUND(Y797*Source!I1107,9)</f>
        <v>6.0499999999999996E-4</v>
      </c>
      <c r="CY797">
        <f t="shared" si="274"/>
        <v>16214.84</v>
      </c>
      <c r="CZ797">
        <f t="shared" si="275"/>
        <v>16214.84</v>
      </c>
      <c r="DA797">
        <f t="shared" si="276"/>
        <v>1</v>
      </c>
      <c r="DB797">
        <f t="shared" si="277"/>
        <v>8.92</v>
      </c>
      <c r="DC797">
        <f t="shared" si="278"/>
        <v>0</v>
      </c>
      <c r="DD797" t="s">
        <v>3</v>
      </c>
      <c r="DE797" t="s">
        <v>3</v>
      </c>
      <c r="DF797">
        <f t="shared" si="272"/>
        <v>9.81</v>
      </c>
      <c r="DG797">
        <f t="shared" si="269"/>
        <v>0</v>
      </c>
      <c r="DH797">
        <f t="shared" si="270"/>
        <v>0</v>
      </c>
      <c r="DI797">
        <f t="shared" si="236"/>
        <v>0</v>
      </c>
      <c r="DJ797">
        <f t="shared" si="279"/>
        <v>9.81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">
      <c r="A798">
        <f>ROW(Source!A1107)</f>
        <v>1107</v>
      </c>
      <c r="B798">
        <v>56661434</v>
      </c>
      <c r="C798">
        <v>56664501</v>
      </c>
      <c r="D798">
        <v>54737805</v>
      </c>
      <c r="E798">
        <v>1</v>
      </c>
      <c r="F798">
        <v>1</v>
      </c>
      <c r="G798">
        <v>1081</v>
      </c>
      <c r="H798">
        <v>3</v>
      </c>
      <c r="I798" t="s">
        <v>1352</v>
      </c>
      <c r="J798" t="s">
        <v>1353</v>
      </c>
      <c r="K798" t="s">
        <v>1354</v>
      </c>
      <c r="L798">
        <v>1346</v>
      </c>
      <c r="N798">
        <v>1009</v>
      </c>
      <c r="O798" t="s">
        <v>1171</v>
      </c>
      <c r="P798" t="s">
        <v>1171</v>
      </c>
      <c r="Q798">
        <v>1</v>
      </c>
      <c r="W798">
        <v>0</v>
      </c>
      <c r="X798">
        <v>488689173</v>
      </c>
      <c r="Y798">
        <f t="shared" si="273"/>
        <v>0.62</v>
      </c>
      <c r="AA798">
        <v>20.190000000000001</v>
      </c>
      <c r="AB798">
        <v>0</v>
      </c>
      <c r="AC798">
        <v>0</v>
      </c>
      <c r="AD798">
        <v>0</v>
      </c>
      <c r="AE798">
        <v>20.190000000000001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-2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0.62</v>
      </c>
      <c r="AU798" t="s">
        <v>31</v>
      </c>
      <c r="AV798">
        <v>0</v>
      </c>
      <c r="AW798">
        <v>2</v>
      </c>
      <c r="AX798">
        <v>56664526</v>
      </c>
      <c r="AY798">
        <v>1</v>
      </c>
      <c r="AZ798">
        <v>0</v>
      </c>
      <c r="BA798">
        <v>1068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v>0</v>
      </c>
      <c r="CX798">
        <f>ROUND(Y798*Source!I1107,9)</f>
        <v>0.68200000000000005</v>
      </c>
      <c r="CY798">
        <f t="shared" si="274"/>
        <v>20.190000000000001</v>
      </c>
      <c r="CZ798">
        <f t="shared" si="275"/>
        <v>20.190000000000001</v>
      </c>
      <c r="DA798">
        <f t="shared" si="276"/>
        <v>1</v>
      </c>
      <c r="DB798">
        <f t="shared" si="277"/>
        <v>12.52</v>
      </c>
      <c r="DC798">
        <f t="shared" si="278"/>
        <v>0</v>
      </c>
      <c r="DD798" t="s">
        <v>3</v>
      </c>
      <c r="DE798" t="s">
        <v>3</v>
      </c>
      <c r="DF798">
        <f t="shared" si="272"/>
        <v>13.77</v>
      </c>
      <c r="DG798">
        <f t="shared" si="269"/>
        <v>0</v>
      </c>
      <c r="DH798">
        <f t="shared" si="270"/>
        <v>0</v>
      </c>
      <c r="DI798">
        <f t="shared" si="236"/>
        <v>0</v>
      </c>
      <c r="DJ798">
        <f t="shared" si="279"/>
        <v>13.77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">
      <c r="A799">
        <f>ROW(Source!A1107)</f>
        <v>1107</v>
      </c>
      <c r="B799">
        <v>56661434</v>
      </c>
      <c r="C799">
        <v>56664501</v>
      </c>
      <c r="D799">
        <v>54749856</v>
      </c>
      <c r="E799">
        <v>1</v>
      </c>
      <c r="F799">
        <v>1</v>
      </c>
      <c r="G799">
        <v>1081</v>
      </c>
      <c r="H799">
        <v>3</v>
      </c>
      <c r="I799" t="s">
        <v>980</v>
      </c>
      <c r="J799" t="s">
        <v>982</v>
      </c>
      <c r="K799" t="s">
        <v>981</v>
      </c>
      <c r="L799">
        <v>1301</v>
      </c>
      <c r="N799">
        <v>1003</v>
      </c>
      <c r="O799" t="s">
        <v>672</v>
      </c>
      <c r="P799" t="s">
        <v>672</v>
      </c>
      <c r="Q799">
        <v>1</v>
      </c>
      <c r="W799">
        <v>0</v>
      </c>
      <c r="X799">
        <v>-284105215</v>
      </c>
      <c r="Y799">
        <f t="shared" si="273"/>
        <v>100</v>
      </c>
      <c r="AA799">
        <v>44.5</v>
      </c>
      <c r="AB799">
        <v>0</v>
      </c>
      <c r="AC799">
        <v>0</v>
      </c>
      <c r="AD799">
        <v>0</v>
      </c>
      <c r="AE799">
        <v>44.5</v>
      </c>
      <c r="AF799">
        <v>0</v>
      </c>
      <c r="AG799">
        <v>0</v>
      </c>
      <c r="AH799">
        <v>0</v>
      </c>
      <c r="AI799">
        <v>1</v>
      </c>
      <c r="AJ799">
        <v>1</v>
      </c>
      <c r="AK799">
        <v>1</v>
      </c>
      <c r="AL799">
        <v>1</v>
      </c>
      <c r="AM799">
        <v>0</v>
      </c>
      <c r="AN799">
        <v>0</v>
      </c>
      <c r="AO799">
        <v>0</v>
      </c>
      <c r="AP799">
        <v>1</v>
      </c>
      <c r="AQ799">
        <v>0</v>
      </c>
      <c r="AR799">
        <v>0</v>
      </c>
      <c r="AS799" t="s">
        <v>3</v>
      </c>
      <c r="AT799">
        <v>100</v>
      </c>
      <c r="AU799" t="s">
        <v>31</v>
      </c>
      <c r="AV799">
        <v>0</v>
      </c>
      <c r="AW799">
        <v>1</v>
      </c>
      <c r="AX799">
        <v>-1</v>
      </c>
      <c r="AY799">
        <v>0</v>
      </c>
      <c r="AZ799">
        <v>0</v>
      </c>
      <c r="BA799" t="s">
        <v>3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v>0</v>
      </c>
      <c r="CX799">
        <f>ROUND(Y799*Source!I1107,9)</f>
        <v>110</v>
      </c>
      <c r="CY799">
        <f t="shared" si="274"/>
        <v>44.5</v>
      </c>
      <c r="CZ799">
        <f t="shared" si="275"/>
        <v>44.5</v>
      </c>
      <c r="DA799">
        <f t="shared" si="276"/>
        <v>1</v>
      </c>
      <c r="DB799">
        <f t="shared" si="277"/>
        <v>4450</v>
      </c>
      <c r="DC799">
        <f t="shared" si="278"/>
        <v>0</v>
      </c>
      <c r="DD799" t="s">
        <v>3</v>
      </c>
      <c r="DE799" t="s">
        <v>3</v>
      </c>
      <c r="DF799">
        <f t="shared" si="272"/>
        <v>4895</v>
      </c>
      <c r="DG799">
        <f t="shared" si="269"/>
        <v>0</v>
      </c>
      <c r="DH799">
        <f t="shared" si="270"/>
        <v>0</v>
      </c>
      <c r="DI799">
        <f t="shared" ref="DI799:DI862" si="280">ROUND(ROUND(AH799,2)*CX799,2)</f>
        <v>0</v>
      </c>
      <c r="DJ799">
        <f t="shared" si="279"/>
        <v>4895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">
      <c r="A800">
        <f>ROW(Source!A1108)</f>
        <v>1108</v>
      </c>
      <c r="B800">
        <v>56661436</v>
      </c>
      <c r="C800">
        <v>56664501</v>
      </c>
      <c r="D800">
        <v>54702434</v>
      </c>
      <c r="E800">
        <v>1081</v>
      </c>
      <c r="F800">
        <v>1</v>
      </c>
      <c r="G800">
        <v>1081</v>
      </c>
      <c r="H800">
        <v>1</v>
      </c>
      <c r="I800" t="s">
        <v>1317</v>
      </c>
      <c r="J800" t="s">
        <v>3</v>
      </c>
      <c r="K800" t="s">
        <v>1318</v>
      </c>
      <c r="L800">
        <v>1191</v>
      </c>
      <c r="N800">
        <v>1013</v>
      </c>
      <c r="O800" t="s">
        <v>1319</v>
      </c>
      <c r="P800" t="s">
        <v>1319</v>
      </c>
      <c r="Q800">
        <v>1</v>
      </c>
      <c r="W800">
        <v>0</v>
      </c>
      <c r="X800">
        <v>476480486</v>
      </c>
      <c r="Y800">
        <f>((AT800*1.2)*1.15)</f>
        <v>51.335999999999999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1</v>
      </c>
      <c r="AL800">
        <v>1</v>
      </c>
      <c r="AM800">
        <v>5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37.200000000000003</v>
      </c>
      <c r="AU800" t="s">
        <v>936</v>
      </c>
      <c r="AV800">
        <v>1</v>
      </c>
      <c r="AW800">
        <v>2</v>
      </c>
      <c r="AX800">
        <v>56664515</v>
      </c>
      <c r="AY800">
        <v>1</v>
      </c>
      <c r="AZ800">
        <v>0</v>
      </c>
      <c r="BA800">
        <v>1072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U800">
        <f>ROUND(AT800*Source!I1108*AH800*AL800,2)</f>
        <v>0</v>
      </c>
      <c r="CV800">
        <f>ROUND(Y800*Source!I1108,9)</f>
        <v>56.4696</v>
      </c>
      <c r="CW800">
        <v>0</v>
      </c>
      <c r="CX800">
        <f>ROUND(Y800*Source!I1108,9)</f>
        <v>56.4696</v>
      </c>
      <c r="CY800">
        <f>AD800</f>
        <v>0</v>
      </c>
      <c r="CZ800">
        <f>AH800</f>
        <v>0</v>
      </c>
      <c r="DA800">
        <f>AL800</f>
        <v>1</v>
      </c>
      <c r="DB800">
        <f>ROUND(((ROUND(AT800*CZ800,2)*1.2)*1.15),6)</f>
        <v>0</v>
      </c>
      <c r="DC800">
        <f>ROUND(((ROUND(AT800*AG800,2)*1.2)*1.15),6)</f>
        <v>0</v>
      </c>
      <c r="DD800" t="s">
        <v>3</v>
      </c>
      <c r="DE800" t="s">
        <v>3</v>
      </c>
      <c r="DF800">
        <f t="shared" si="272"/>
        <v>0</v>
      </c>
      <c r="DG800">
        <f t="shared" si="269"/>
        <v>0</v>
      </c>
      <c r="DH800">
        <f t="shared" si="270"/>
        <v>0</v>
      </c>
      <c r="DI800">
        <f t="shared" si="280"/>
        <v>0</v>
      </c>
      <c r="DJ800">
        <f>DI800</f>
        <v>0</v>
      </c>
      <c r="DK800">
        <v>0</v>
      </c>
      <c r="DL800" t="s">
        <v>3</v>
      </c>
      <c r="DM800">
        <v>0</v>
      </c>
      <c r="DN800" t="s">
        <v>3</v>
      </c>
      <c r="DO800">
        <v>0</v>
      </c>
    </row>
    <row r="801" spans="1:119" x14ac:dyDescent="0.2">
      <c r="A801">
        <f>ROW(Source!A1108)</f>
        <v>1108</v>
      </c>
      <c r="B801">
        <v>56661436</v>
      </c>
      <c r="C801">
        <v>56664501</v>
      </c>
      <c r="D801">
        <v>54768042</v>
      </c>
      <c r="E801">
        <v>1</v>
      </c>
      <c r="F801">
        <v>1</v>
      </c>
      <c r="G801">
        <v>1081</v>
      </c>
      <c r="H801">
        <v>2</v>
      </c>
      <c r="I801" t="s">
        <v>1439</v>
      </c>
      <c r="J801" t="s">
        <v>1440</v>
      </c>
      <c r="K801" t="s">
        <v>1441</v>
      </c>
      <c r="L801">
        <v>1368</v>
      </c>
      <c r="N801">
        <v>1011</v>
      </c>
      <c r="O801" t="s">
        <v>1323</v>
      </c>
      <c r="P801" t="s">
        <v>1323</v>
      </c>
      <c r="Q801">
        <v>1</v>
      </c>
      <c r="W801">
        <v>0</v>
      </c>
      <c r="X801">
        <v>-49672420</v>
      </c>
      <c r="Y801">
        <f>((AT801*1.2)*1.25)</f>
        <v>2.5049999999999999</v>
      </c>
      <c r="AA801">
        <v>0</v>
      </c>
      <c r="AB801">
        <v>2.78</v>
      </c>
      <c r="AC801">
        <v>0</v>
      </c>
      <c r="AD801">
        <v>0</v>
      </c>
      <c r="AE801">
        <v>0</v>
      </c>
      <c r="AF801">
        <v>0.28000000000000003</v>
      </c>
      <c r="AG801">
        <v>0</v>
      </c>
      <c r="AH801">
        <v>0</v>
      </c>
      <c r="AI801">
        <v>1</v>
      </c>
      <c r="AJ801">
        <v>9.2899999999999991</v>
      </c>
      <c r="AK801">
        <v>1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1.67</v>
      </c>
      <c r="AU801" t="s">
        <v>935</v>
      </c>
      <c r="AV801">
        <v>0</v>
      </c>
      <c r="AW801">
        <v>2</v>
      </c>
      <c r="AX801">
        <v>56664516</v>
      </c>
      <c r="AY801">
        <v>1</v>
      </c>
      <c r="AZ801">
        <v>0</v>
      </c>
      <c r="BA801">
        <v>1073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f>ROUND(Y801*Source!I1108*DO801,9)</f>
        <v>0</v>
      </c>
      <c r="CX801">
        <f>ROUND(Y801*Source!I1108,9)</f>
        <v>2.7555000000000001</v>
      </c>
      <c r="CY801">
        <f>AB801</f>
        <v>2.78</v>
      </c>
      <c r="CZ801">
        <f>AF801</f>
        <v>0.28000000000000003</v>
      </c>
      <c r="DA801">
        <f>AJ801</f>
        <v>9.2899999999999991</v>
      </c>
      <c r="DB801">
        <f>ROUND(((ROUND(AT801*CZ801,2)*1.2)*1.25),6)</f>
        <v>0.70499999999999996</v>
      </c>
      <c r="DC801">
        <f>ROUND(((ROUND(AT801*AG801,2)*1.2)*1.25),6)</f>
        <v>0</v>
      </c>
      <c r="DD801" t="s">
        <v>3</v>
      </c>
      <c r="DE801" t="s">
        <v>3</v>
      </c>
      <c r="DF801">
        <f t="shared" si="272"/>
        <v>0</v>
      </c>
      <c r="DG801">
        <f>ROUND(ROUND(AF801*AJ801,2)*CX801,2)</f>
        <v>7.16</v>
      </c>
      <c r="DH801">
        <f t="shared" si="270"/>
        <v>0</v>
      </c>
      <c r="DI801">
        <f t="shared" si="280"/>
        <v>0</v>
      </c>
      <c r="DJ801">
        <f>DG801</f>
        <v>7.16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">
      <c r="A802">
        <f>ROW(Source!A1108)</f>
        <v>1108</v>
      </c>
      <c r="B802">
        <v>56661436</v>
      </c>
      <c r="C802">
        <v>56664501</v>
      </c>
      <c r="D802">
        <v>54768339</v>
      </c>
      <c r="E802">
        <v>1</v>
      </c>
      <c r="F802">
        <v>1</v>
      </c>
      <c r="G802">
        <v>1081</v>
      </c>
      <c r="H802">
        <v>2</v>
      </c>
      <c r="I802" t="s">
        <v>1324</v>
      </c>
      <c r="J802" t="s">
        <v>1325</v>
      </c>
      <c r="K802" t="s">
        <v>1326</v>
      </c>
      <c r="L802">
        <v>1368</v>
      </c>
      <c r="N802">
        <v>1011</v>
      </c>
      <c r="O802" t="s">
        <v>1323</v>
      </c>
      <c r="P802" t="s">
        <v>1323</v>
      </c>
      <c r="Q802">
        <v>1</v>
      </c>
      <c r="W802">
        <v>0</v>
      </c>
      <c r="X802">
        <v>874612079</v>
      </c>
      <c r="Y802">
        <f>((AT802*1.2)*1.25)</f>
        <v>1.2149999999999999</v>
      </c>
      <c r="AA802">
        <v>0</v>
      </c>
      <c r="AB802">
        <v>1513.56</v>
      </c>
      <c r="AC802">
        <v>758.78</v>
      </c>
      <c r="AD802">
        <v>0</v>
      </c>
      <c r="AE802">
        <v>0</v>
      </c>
      <c r="AF802">
        <v>83.1</v>
      </c>
      <c r="AG802">
        <v>12.62</v>
      </c>
      <c r="AH802">
        <v>0</v>
      </c>
      <c r="AI802">
        <v>1</v>
      </c>
      <c r="AJ802">
        <v>17.07</v>
      </c>
      <c r="AK802">
        <v>56.35</v>
      </c>
      <c r="AL802">
        <v>1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0.81</v>
      </c>
      <c r="AU802" t="s">
        <v>935</v>
      </c>
      <c r="AV802">
        <v>0</v>
      </c>
      <c r="AW802">
        <v>2</v>
      </c>
      <c r="AX802">
        <v>56664517</v>
      </c>
      <c r="AY802">
        <v>1</v>
      </c>
      <c r="AZ802">
        <v>0</v>
      </c>
      <c r="BA802">
        <v>1074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f>ROUND(Y802*Source!I1108*DO802,9)</f>
        <v>16.866630000000001</v>
      </c>
      <c r="CX802">
        <f>ROUND(Y802*Source!I1108,9)</f>
        <v>1.3365</v>
      </c>
      <c r="CY802">
        <f>AB802</f>
        <v>1513.56</v>
      </c>
      <c r="CZ802">
        <f>AF802</f>
        <v>83.1</v>
      </c>
      <c r="DA802">
        <f>AJ802</f>
        <v>17.07</v>
      </c>
      <c r="DB802">
        <f>ROUND(((ROUND(AT802*CZ802,2)*1.2)*1.25),6)</f>
        <v>100.965</v>
      </c>
      <c r="DC802">
        <f>ROUND(((ROUND(AT802*AG802,2)*1.2)*1.25),6)</f>
        <v>15.33</v>
      </c>
      <c r="DD802" t="s">
        <v>3</v>
      </c>
      <c r="DE802" t="s">
        <v>3</v>
      </c>
      <c r="DF802">
        <f t="shared" si="272"/>
        <v>0</v>
      </c>
      <c r="DG802">
        <f>ROUND(ROUND(AF802*AJ802,2)*CX802,2)</f>
        <v>1895.85</v>
      </c>
      <c r="DH802">
        <f>ROUND(ROUND(AG802*AK802,2)*CX802,2)</f>
        <v>950.44</v>
      </c>
      <c r="DI802">
        <f t="shared" si="280"/>
        <v>0</v>
      </c>
      <c r="DJ802">
        <f>DG802</f>
        <v>1895.85</v>
      </c>
      <c r="DK802">
        <v>0</v>
      </c>
      <c r="DL802" t="s">
        <v>1327</v>
      </c>
      <c r="DM802">
        <v>0</v>
      </c>
      <c r="DN802" t="s">
        <v>1319</v>
      </c>
      <c r="DO802">
        <v>12.62</v>
      </c>
    </row>
    <row r="803" spans="1:119" x14ac:dyDescent="0.2">
      <c r="A803">
        <f>ROW(Source!A1108)</f>
        <v>1108</v>
      </c>
      <c r="B803">
        <v>56661436</v>
      </c>
      <c r="C803">
        <v>56664501</v>
      </c>
      <c r="D803">
        <v>54767573</v>
      </c>
      <c r="E803">
        <v>1</v>
      </c>
      <c r="F803">
        <v>1</v>
      </c>
      <c r="G803">
        <v>1081</v>
      </c>
      <c r="H803">
        <v>2</v>
      </c>
      <c r="I803" t="s">
        <v>1328</v>
      </c>
      <c r="J803" t="s">
        <v>1329</v>
      </c>
      <c r="K803" t="s">
        <v>1330</v>
      </c>
      <c r="L803">
        <v>1368</v>
      </c>
      <c r="N803">
        <v>1011</v>
      </c>
      <c r="O803" t="s">
        <v>1323</v>
      </c>
      <c r="P803" t="s">
        <v>1323</v>
      </c>
      <c r="Q803">
        <v>1</v>
      </c>
      <c r="W803">
        <v>0</v>
      </c>
      <c r="X803">
        <v>-44940208</v>
      </c>
      <c r="Y803">
        <f>((AT803*1.2)*1.25)</f>
        <v>0.10500000000000001</v>
      </c>
      <c r="AA803">
        <v>0</v>
      </c>
      <c r="AB803">
        <v>2758.65</v>
      </c>
      <c r="AC803">
        <v>1017.92</v>
      </c>
      <c r="AD803">
        <v>0</v>
      </c>
      <c r="AE803">
        <v>0</v>
      </c>
      <c r="AF803">
        <v>179.17</v>
      </c>
      <c r="AG803">
        <v>16.93</v>
      </c>
      <c r="AH803">
        <v>0</v>
      </c>
      <c r="AI803">
        <v>1</v>
      </c>
      <c r="AJ803">
        <v>14.43</v>
      </c>
      <c r="AK803">
        <v>56.35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7.0000000000000007E-2</v>
      </c>
      <c r="AU803" t="s">
        <v>935</v>
      </c>
      <c r="AV803">
        <v>0</v>
      </c>
      <c r="AW803">
        <v>2</v>
      </c>
      <c r="AX803">
        <v>56664518</v>
      </c>
      <c r="AY803">
        <v>1</v>
      </c>
      <c r="AZ803">
        <v>0</v>
      </c>
      <c r="BA803">
        <v>1075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f>ROUND(Y803*Source!I1108*DO803,9)</f>
        <v>1.9554149999999999</v>
      </c>
      <c r="CX803">
        <f>ROUND(Y803*Source!I1108,9)</f>
        <v>0.11550000000000001</v>
      </c>
      <c r="CY803">
        <f>AB803</f>
        <v>2758.65</v>
      </c>
      <c r="CZ803">
        <f>AF803</f>
        <v>179.17</v>
      </c>
      <c r="DA803">
        <f>AJ803</f>
        <v>14.43</v>
      </c>
      <c r="DB803">
        <f>ROUND(((ROUND(AT803*CZ803,2)*1.2)*1.25),6)</f>
        <v>18.809999999999999</v>
      </c>
      <c r="DC803">
        <f>ROUND(((ROUND(AT803*AG803,2)*1.2)*1.25),6)</f>
        <v>1.7849999999999999</v>
      </c>
      <c r="DD803" t="s">
        <v>3</v>
      </c>
      <c r="DE803" t="s">
        <v>3</v>
      </c>
      <c r="DF803">
        <f t="shared" si="272"/>
        <v>0</v>
      </c>
      <c r="DG803">
        <f>ROUND(ROUND(AF803*AJ803,2)*CX803,2)</f>
        <v>298.62</v>
      </c>
      <c r="DH803">
        <f>ROUND(ROUND(AG803*AK803,2)*CX803,2)</f>
        <v>110.19</v>
      </c>
      <c r="DI803">
        <f t="shared" si="280"/>
        <v>0</v>
      </c>
      <c r="DJ803">
        <f>DG803</f>
        <v>298.62</v>
      </c>
      <c r="DK803">
        <v>0</v>
      </c>
      <c r="DL803" t="s">
        <v>1327</v>
      </c>
      <c r="DM803">
        <v>0</v>
      </c>
      <c r="DN803" t="s">
        <v>1319</v>
      </c>
      <c r="DO803">
        <v>16.93</v>
      </c>
    </row>
    <row r="804" spans="1:119" x14ac:dyDescent="0.2">
      <c r="A804">
        <f>ROW(Source!A1108)</f>
        <v>1108</v>
      </c>
      <c r="B804">
        <v>56661436</v>
      </c>
      <c r="C804">
        <v>56664501</v>
      </c>
      <c r="D804">
        <v>54737367</v>
      </c>
      <c r="E804">
        <v>1</v>
      </c>
      <c r="F804">
        <v>1</v>
      </c>
      <c r="G804">
        <v>1081</v>
      </c>
      <c r="H804">
        <v>3</v>
      </c>
      <c r="I804" t="s">
        <v>1442</v>
      </c>
      <c r="J804" t="s">
        <v>1443</v>
      </c>
      <c r="K804" t="s">
        <v>1444</v>
      </c>
      <c r="L804">
        <v>1339</v>
      </c>
      <c r="N804">
        <v>1007</v>
      </c>
      <c r="O804" t="s">
        <v>1102</v>
      </c>
      <c r="P804" t="s">
        <v>1102</v>
      </c>
      <c r="Q804">
        <v>1</v>
      </c>
      <c r="W804">
        <v>0</v>
      </c>
      <c r="X804">
        <v>-1622585150</v>
      </c>
      <c r="Y804">
        <f t="shared" ref="Y804:Y812" si="281">((AT804*1)*1)</f>
        <v>0.70899999999999996</v>
      </c>
      <c r="AA804">
        <v>54.79</v>
      </c>
      <c r="AB804">
        <v>0</v>
      </c>
      <c r="AC804">
        <v>0</v>
      </c>
      <c r="AD804">
        <v>0</v>
      </c>
      <c r="AE804">
        <v>7.07</v>
      </c>
      <c r="AF804">
        <v>0</v>
      </c>
      <c r="AG804">
        <v>0</v>
      </c>
      <c r="AH804">
        <v>0</v>
      </c>
      <c r="AI804">
        <v>7.75</v>
      </c>
      <c r="AJ804">
        <v>1</v>
      </c>
      <c r="AK804">
        <v>1</v>
      </c>
      <c r="AL804">
        <v>1</v>
      </c>
      <c r="AM804">
        <v>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0.70899999999999996</v>
      </c>
      <c r="AU804" t="s">
        <v>31</v>
      </c>
      <c r="AV804">
        <v>0</v>
      </c>
      <c r="AW804">
        <v>2</v>
      </c>
      <c r="AX804">
        <v>56664519</v>
      </c>
      <c r="AY804">
        <v>1</v>
      </c>
      <c r="AZ804">
        <v>0</v>
      </c>
      <c r="BA804">
        <v>1076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ROUND(Y804*Source!I1108,9)</f>
        <v>0.77990000000000004</v>
      </c>
      <c r="CY804">
        <f t="shared" ref="CY804:CY812" si="282">AA804</f>
        <v>54.79</v>
      </c>
      <c r="CZ804">
        <f t="shared" ref="CZ804:CZ812" si="283">AE804</f>
        <v>7.07</v>
      </c>
      <c r="DA804">
        <f t="shared" ref="DA804:DA812" si="284">AI804</f>
        <v>7.75</v>
      </c>
      <c r="DB804">
        <f t="shared" ref="DB804:DB812" si="285">ROUND(((ROUND(AT804*CZ804,2)*1)*1),6)</f>
        <v>5.01</v>
      </c>
      <c r="DC804">
        <f t="shared" ref="DC804:DC812" si="286">ROUND(((ROUND(AT804*AG804,2)*1)*1),6)</f>
        <v>0</v>
      </c>
      <c r="DD804" t="s">
        <v>3</v>
      </c>
      <c r="DE804" t="s">
        <v>3</v>
      </c>
      <c r="DF804">
        <f t="shared" ref="DF804:DF812" si="287">ROUND(ROUND(AE804*AI804,2)*CX804,2)</f>
        <v>42.73</v>
      </c>
      <c r="DG804">
        <f t="shared" ref="DG804:DG824" si="288">ROUND(ROUND(AF804,2)*CX804,2)</f>
        <v>0</v>
      </c>
      <c r="DH804">
        <f t="shared" ref="DH804:DH825" si="289">ROUND(ROUND(AG804,2)*CX804,2)</f>
        <v>0</v>
      </c>
      <c r="DI804">
        <f t="shared" si="280"/>
        <v>0</v>
      </c>
      <c r="DJ804">
        <f t="shared" ref="DJ804:DJ812" si="290">DF804</f>
        <v>42.73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">
      <c r="A805">
        <f>ROW(Source!A1108)</f>
        <v>1108</v>
      </c>
      <c r="B805">
        <v>56661436</v>
      </c>
      <c r="C805">
        <v>56664501</v>
      </c>
      <c r="D805">
        <v>54738505</v>
      </c>
      <c r="E805">
        <v>1</v>
      </c>
      <c r="F805">
        <v>1</v>
      </c>
      <c r="G805">
        <v>1081</v>
      </c>
      <c r="H805">
        <v>3</v>
      </c>
      <c r="I805" t="s">
        <v>1445</v>
      </c>
      <c r="J805" t="s">
        <v>1446</v>
      </c>
      <c r="K805" t="s">
        <v>1447</v>
      </c>
      <c r="L805">
        <v>1346</v>
      </c>
      <c r="N805">
        <v>1009</v>
      </c>
      <c r="O805" t="s">
        <v>1171</v>
      </c>
      <c r="P805" t="s">
        <v>1171</v>
      </c>
      <c r="Q805">
        <v>1</v>
      </c>
      <c r="W805">
        <v>0</v>
      </c>
      <c r="X805">
        <v>732400950</v>
      </c>
      <c r="Y805">
        <f t="shared" si="281"/>
        <v>0.26</v>
      </c>
      <c r="AA805">
        <v>91.56</v>
      </c>
      <c r="AB805">
        <v>0</v>
      </c>
      <c r="AC805">
        <v>0</v>
      </c>
      <c r="AD805">
        <v>0</v>
      </c>
      <c r="AE805">
        <v>21</v>
      </c>
      <c r="AF805">
        <v>0</v>
      </c>
      <c r="AG805">
        <v>0</v>
      </c>
      <c r="AH805">
        <v>0</v>
      </c>
      <c r="AI805">
        <v>4.3600000000000003</v>
      </c>
      <c r="AJ805">
        <v>1</v>
      </c>
      <c r="AK805">
        <v>1</v>
      </c>
      <c r="AL805">
        <v>1</v>
      </c>
      <c r="AM805">
        <v>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0.26</v>
      </c>
      <c r="AU805" t="s">
        <v>31</v>
      </c>
      <c r="AV805">
        <v>0</v>
      </c>
      <c r="AW805">
        <v>2</v>
      </c>
      <c r="AX805">
        <v>56664520</v>
      </c>
      <c r="AY805">
        <v>1</v>
      </c>
      <c r="AZ805">
        <v>0</v>
      </c>
      <c r="BA805">
        <v>1077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ROUND(Y805*Source!I1108,9)</f>
        <v>0.28599999999999998</v>
      </c>
      <c r="CY805">
        <f t="shared" si="282"/>
        <v>91.56</v>
      </c>
      <c r="CZ805">
        <f t="shared" si="283"/>
        <v>21</v>
      </c>
      <c r="DA805">
        <f t="shared" si="284"/>
        <v>4.3600000000000003</v>
      </c>
      <c r="DB805">
        <f t="shared" si="285"/>
        <v>5.46</v>
      </c>
      <c r="DC805">
        <f t="shared" si="286"/>
        <v>0</v>
      </c>
      <c r="DD805" t="s">
        <v>3</v>
      </c>
      <c r="DE805" t="s">
        <v>3</v>
      </c>
      <c r="DF805">
        <f t="shared" si="287"/>
        <v>26.19</v>
      </c>
      <c r="DG805">
        <f t="shared" si="288"/>
        <v>0</v>
      </c>
      <c r="DH805">
        <f t="shared" si="289"/>
        <v>0</v>
      </c>
      <c r="DI805">
        <f t="shared" si="280"/>
        <v>0</v>
      </c>
      <c r="DJ805">
        <f t="shared" si="290"/>
        <v>26.19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">
      <c r="A806">
        <f>ROW(Source!A1108)</f>
        <v>1108</v>
      </c>
      <c r="B806">
        <v>56661436</v>
      </c>
      <c r="C806">
        <v>56664501</v>
      </c>
      <c r="D806">
        <v>54739078</v>
      </c>
      <c r="E806">
        <v>1</v>
      </c>
      <c r="F806">
        <v>1</v>
      </c>
      <c r="G806">
        <v>1081</v>
      </c>
      <c r="H806">
        <v>3</v>
      </c>
      <c r="I806" t="s">
        <v>1340</v>
      </c>
      <c r="J806" t="s">
        <v>1341</v>
      </c>
      <c r="K806" t="s">
        <v>1342</v>
      </c>
      <c r="L806">
        <v>1346</v>
      </c>
      <c r="N806">
        <v>1009</v>
      </c>
      <c r="O806" t="s">
        <v>1171</v>
      </c>
      <c r="P806" t="s">
        <v>1171</v>
      </c>
      <c r="Q806">
        <v>1</v>
      </c>
      <c r="W806">
        <v>0</v>
      </c>
      <c r="X806">
        <v>1021383118</v>
      </c>
      <c r="Y806">
        <f t="shared" si="281"/>
        <v>0.02</v>
      </c>
      <c r="AA806">
        <v>315.23</v>
      </c>
      <c r="AB806">
        <v>0</v>
      </c>
      <c r="AC806">
        <v>0</v>
      </c>
      <c r="AD806">
        <v>0</v>
      </c>
      <c r="AE806">
        <v>37.979999999999997</v>
      </c>
      <c r="AF806">
        <v>0</v>
      </c>
      <c r="AG806">
        <v>0</v>
      </c>
      <c r="AH806">
        <v>0</v>
      </c>
      <c r="AI806">
        <v>8.3000000000000007</v>
      </c>
      <c r="AJ806">
        <v>1</v>
      </c>
      <c r="AK806">
        <v>1</v>
      </c>
      <c r="AL806">
        <v>1</v>
      </c>
      <c r="AM806">
        <v>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0.02</v>
      </c>
      <c r="AU806" t="s">
        <v>31</v>
      </c>
      <c r="AV806">
        <v>0</v>
      </c>
      <c r="AW806">
        <v>2</v>
      </c>
      <c r="AX806">
        <v>56664521</v>
      </c>
      <c r="AY806">
        <v>1</v>
      </c>
      <c r="AZ806">
        <v>0</v>
      </c>
      <c r="BA806">
        <v>1078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ROUND(Y806*Source!I1108,9)</f>
        <v>2.1999999999999999E-2</v>
      </c>
      <c r="CY806">
        <f t="shared" si="282"/>
        <v>315.23</v>
      </c>
      <c r="CZ806">
        <f t="shared" si="283"/>
        <v>37.979999999999997</v>
      </c>
      <c r="DA806">
        <f t="shared" si="284"/>
        <v>8.3000000000000007</v>
      </c>
      <c r="DB806">
        <f t="shared" si="285"/>
        <v>0.76</v>
      </c>
      <c r="DC806">
        <f t="shared" si="286"/>
        <v>0</v>
      </c>
      <c r="DD806" t="s">
        <v>3</v>
      </c>
      <c r="DE806" t="s">
        <v>3</v>
      </c>
      <c r="DF806">
        <f t="shared" si="287"/>
        <v>6.94</v>
      </c>
      <c r="DG806">
        <f t="shared" si="288"/>
        <v>0</v>
      </c>
      <c r="DH806">
        <f t="shared" si="289"/>
        <v>0</v>
      </c>
      <c r="DI806">
        <f t="shared" si="280"/>
        <v>0</v>
      </c>
      <c r="DJ806">
        <f t="shared" si="290"/>
        <v>6.94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">
      <c r="A807">
        <f>ROW(Source!A1108)</f>
        <v>1108</v>
      </c>
      <c r="B807">
        <v>56661436</v>
      </c>
      <c r="C807">
        <v>56664501</v>
      </c>
      <c r="D807">
        <v>54737486</v>
      </c>
      <c r="E807">
        <v>1</v>
      </c>
      <c r="F807">
        <v>1</v>
      </c>
      <c r="G807">
        <v>1081</v>
      </c>
      <c r="H807">
        <v>3</v>
      </c>
      <c r="I807" t="s">
        <v>1448</v>
      </c>
      <c r="J807" t="s">
        <v>1449</v>
      </c>
      <c r="K807" t="s">
        <v>1450</v>
      </c>
      <c r="L807">
        <v>1348</v>
      </c>
      <c r="N807">
        <v>1009</v>
      </c>
      <c r="O807" t="s">
        <v>547</v>
      </c>
      <c r="P807" t="s">
        <v>547</v>
      </c>
      <c r="Q807">
        <v>1000</v>
      </c>
      <c r="W807">
        <v>0</v>
      </c>
      <c r="X807">
        <v>-1462767551</v>
      </c>
      <c r="Y807">
        <f t="shared" si="281"/>
        <v>1.0000000000000001E-5</v>
      </c>
      <c r="AA807">
        <v>65213.77</v>
      </c>
      <c r="AB807">
        <v>0</v>
      </c>
      <c r="AC807">
        <v>0</v>
      </c>
      <c r="AD807">
        <v>0</v>
      </c>
      <c r="AE807">
        <v>3234.81</v>
      </c>
      <c r="AF807">
        <v>0</v>
      </c>
      <c r="AG807">
        <v>0</v>
      </c>
      <c r="AH807">
        <v>0</v>
      </c>
      <c r="AI807">
        <v>20.16</v>
      </c>
      <c r="AJ807">
        <v>1</v>
      </c>
      <c r="AK807">
        <v>1</v>
      </c>
      <c r="AL807">
        <v>1</v>
      </c>
      <c r="AM807">
        <v>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1.0000000000000001E-5</v>
      </c>
      <c r="AU807" t="s">
        <v>31</v>
      </c>
      <c r="AV807">
        <v>0</v>
      </c>
      <c r="AW807">
        <v>2</v>
      </c>
      <c r="AX807">
        <v>56664522</v>
      </c>
      <c r="AY807">
        <v>1</v>
      </c>
      <c r="AZ807">
        <v>0</v>
      </c>
      <c r="BA807">
        <v>1079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V807">
        <v>0</v>
      </c>
      <c r="CW807">
        <v>0</v>
      </c>
      <c r="CX807">
        <f>ROUND(Y807*Source!I1108,9)</f>
        <v>1.1E-5</v>
      </c>
      <c r="CY807">
        <f t="shared" si="282"/>
        <v>65213.77</v>
      </c>
      <c r="CZ807">
        <f t="shared" si="283"/>
        <v>3234.81</v>
      </c>
      <c r="DA807">
        <f t="shared" si="284"/>
        <v>20.16</v>
      </c>
      <c r="DB807">
        <f t="shared" si="285"/>
        <v>0.03</v>
      </c>
      <c r="DC807">
        <f t="shared" si="286"/>
        <v>0</v>
      </c>
      <c r="DD807" t="s">
        <v>3</v>
      </c>
      <c r="DE807" t="s">
        <v>3</v>
      </c>
      <c r="DF807">
        <f t="shared" si="287"/>
        <v>0.72</v>
      </c>
      <c r="DG807">
        <f t="shared" si="288"/>
        <v>0</v>
      </c>
      <c r="DH807">
        <f t="shared" si="289"/>
        <v>0</v>
      </c>
      <c r="DI807">
        <f t="shared" si="280"/>
        <v>0</v>
      </c>
      <c r="DJ807">
        <f t="shared" si="290"/>
        <v>0.72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">
      <c r="A808">
        <f>ROW(Source!A1108)</f>
        <v>1108</v>
      </c>
      <c r="B808">
        <v>56661436</v>
      </c>
      <c r="C808">
        <v>56664501</v>
      </c>
      <c r="D808">
        <v>54737299</v>
      </c>
      <c r="E808">
        <v>1</v>
      </c>
      <c r="F808">
        <v>1</v>
      </c>
      <c r="G808">
        <v>1081</v>
      </c>
      <c r="H808">
        <v>3</v>
      </c>
      <c r="I808" t="s">
        <v>1451</v>
      </c>
      <c r="J808" t="s">
        <v>1452</v>
      </c>
      <c r="K808" t="s">
        <v>1453</v>
      </c>
      <c r="L808">
        <v>1339</v>
      </c>
      <c r="N808">
        <v>1007</v>
      </c>
      <c r="O808" t="s">
        <v>1102</v>
      </c>
      <c r="P808" t="s">
        <v>1102</v>
      </c>
      <c r="Q808">
        <v>1</v>
      </c>
      <c r="W808">
        <v>0</v>
      </c>
      <c r="X808">
        <v>-676034668</v>
      </c>
      <c r="Y808">
        <f t="shared" si="281"/>
        <v>0.48599999999999999</v>
      </c>
      <c r="AA808">
        <v>760.17</v>
      </c>
      <c r="AB808">
        <v>0</v>
      </c>
      <c r="AC808">
        <v>0</v>
      </c>
      <c r="AD808">
        <v>0</v>
      </c>
      <c r="AE808">
        <v>53.42</v>
      </c>
      <c r="AF808">
        <v>0</v>
      </c>
      <c r="AG808">
        <v>0</v>
      </c>
      <c r="AH808">
        <v>0</v>
      </c>
      <c r="AI808">
        <v>14.23</v>
      </c>
      <c r="AJ808">
        <v>1</v>
      </c>
      <c r="AK808">
        <v>1</v>
      </c>
      <c r="AL808">
        <v>1</v>
      </c>
      <c r="AM808">
        <v>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0.48599999999999999</v>
      </c>
      <c r="AU808" t="s">
        <v>31</v>
      </c>
      <c r="AV808">
        <v>0</v>
      </c>
      <c r="AW808">
        <v>2</v>
      </c>
      <c r="AX808">
        <v>56664523</v>
      </c>
      <c r="AY808">
        <v>1</v>
      </c>
      <c r="AZ808">
        <v>0</v>
      </c>
      <c r="BA808">
        <v>1080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v>0</v>
      </c>
      <c r="CX808">
        <f>ROUND(Y808*Source!I1108,9)</f>
        <v>0.53459999999999996</v>
      </c>
      <c r="CY808">
        <f t="shared" si="282"/>
        <v>760.17</v>
      </c>
      <c r="CZ808">
        <f t="shared" si="283"/>
        <v>53.42</v>
      </c>
      <c r="DA808">
        <f t="shared" si="284"/>
        <v>14.23</v>
      </c>
      <c r="DB808">
        <f t="shared" si="285"/>
        <v>25.96</v>
      </c>
      <c r="DC808">
        <f t="shared" si="286"/>
        <v>0</v>
      </c>
      <c r="DD808" t="s">
        <v>3</v>
      </c>
      <c r="DE808" t="s">
        <v>3</v>
      </c>
      <c r="DF808">
        <f t="shared" si="287"/>
        <v>406.39</v>
      </c>
      <c r="DG808">
        <f t="shared" si="288"/>
        <v>0</v>
      </c>
      <c r="DH808">
        <f t="shared" si="289"/>
        <v>0</v>
      </c>
      <c r="DI808">
        <f t="shared" si="280"/>
        <v>0</v>
      </c>
      <c r="DJ808">
        <f t="shared" si="290"/>
        <v>406.39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">
      <c r="A809">
        <f>ROW(Source!A1108)</f>
        <v>1108</v>
      </c>
      <c r="B809">
        <v>56661436</v>
      </c>
      <c r="C809">
        <v>56664501</v>
      </c>
      <c r="D809">
        <v>54737565</v>
      </c>
      <c r="E809">
        <v>1</v>
      </c>
      <c r="F809">
        <v>1</v>
      </c>
      <c r="G809">
        <v>1081</v>
      </c>
      <c r="H809">
        <v>3</v>
      </c>
      <c r="I809" t="s">
        <v>1454</v>
      </c>
      <c r="J809" t="s">
        <v>1455</v>
      </c>
      <c r="K809" t="s">
        <v>1456</v>
      </c>
      <c r="L809">
        <v>1339</v>
      </c>
      <c r="N809">
        <v>1007</v>
      </c>
      <c r="O809" t="s">
        <v>1102</v>
      </c>
      <c r="P809" t="s">
        <v>1102</v>
      </c>
      <c r="Q809">
        <v>1</v>
      </c>
      <c r="W809">
        <v>0</v>
      </c>
      <c r="X809">
        <v>-1235260082</v>
      </c>
      <c r="Y809">
        <f t="shared" si="281"/>
        <v>0.438</v>
      </c>
      <c r="AA809">
        <v>101.33</v>
      </c>
      <c r="AB809">
        <v>0</v>
      </c>
      <c r="AC809">
        <v>0</v>
      </c>
      <c r="AD809">
        <v>0</v>
      </c>
      <c r="AE809">
        <v>5.82</v>
      </c>
      <c r="AF809">
        <v>0</v>
      </c>
      <c r="AG809">
        <v>0</v>
      </c>
      <c r="AH809">
        <v>0</v>
      </c>
      <c r="AI809">
        <v>17.41</v>
      </c>
      <c r="AJ809">
        <v>1</v>
      </c>
      <c r="AK809">
        <v>1</v>
      </c>
      <c r="AL809">
        <v>1</v>
      </c>
      <c r="AM809">
        <v>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0.438</v>
      </c>
      <c r="AU809" t="s">
        <v>31</v>
      </c>
      <c r="AV809">
        <v>0</v>
      </c>
      <c r="AW809">
        <v>2</v>
      </c>
      <c r="AX809">
        <v>56664524</v>
      </c>
      <c r="AY809">
        <v>1</v>
      </c>
      <c r="AZ809">
        <v>0</v>
      </c>
      <c r="BA809">
        <v>1081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v>0</v>
      </c>
      <c r="CX809">
        <f>ROUND(Y809*Source!I1108,9)</f>
        <v>0.48180000000000001</v>
      </c>
      <c r="CY809">
        <f t="shared" si="282"/>
        <v>101.33</v>
      </c>
      <c r="CZ809">
        <f t="shared" si="283"/>
        <v>5.82</v>
      </c>
      <c r="DA809">
        <f t="shared" si="284"/>
        <v>17.41</v>
      </c>
      <c r="DB809">
        <f t="shared" si="285"/>
        <v>2.5499999999999998</v>
      </c>
      <c r="DC809">
        <f t="shared" si="286"/>
        <v>0</v>
      </c>
      <c r="DD809" t="s">
        <v>3</v>
      </c>
      <c r="DE809" t="s">
        <v>3</v>
      </c>
      <c r="DF809">
        <f t="shared" si="287"/>
        <v>48.82</v>
      </c>
      <c r="DG809">
        <f t="shared" si="288"/>
        <v>0</v>
      </c>
      <c r="DH809">
        <f t="shared" si="289"/>
        <v>0</v>
      </c>
      <c r="DI809">
        <f t="shared" si="280"/>
        <v>0</v>
      </c>
      <c r="DJ809">
        <f t="shared" si="290"/>
        <v>48.82</v>
      </c>
      <c r="DK809">
        <v>0</v>
      </c>
      <c r="DL809" t="s">
        <v>3</v>
      </c>
      <c r="DM809">
        <v>0</v>
      </c>
      <c r="DN809" t="s">
        <v>3</v>
      </c>
      <c r="DO809">
        <v>0</v>
      </c>
    </row>
    <row r="810" spans="1:119" x14ac:dyDescent="0.2">
      <c r="A810">
        <f>ROW(Source!A1108)</f>
        <v>1108</v>
      </c>
      <c r="B810">
        <v>56661436</v>
      </c>
      <c r="C810">
        <v>56664501</v>
      </c>
      <c r="D810">
        <v>54737637</v>
      </c>
      <c r="E810">
        <v>1</v>
      </c>
      <c r="F810">
        <v>1</v>
      </c>
      <c r="G810">
        <v>1081</v>
      </c>
      <c r="H810">
        <v>3</v>
      </c>
      <c r="I810" t="s">
        <v>1346</v>
      </c>
      <c r="J810" t="s">
        <v>1347</v>
      </c>
      <c r="K810" t="s">
        <v>1348</v>
      </c>
      <c r="L810">
        <v>1348</v>
      </c>
      <c r="N810">
        <v>1009</v>
      </c>
      <c r="O810" t="s">
        <v>547</v>
      </c>
      <c r="P810" t="s">
        <v>547</v>
      </c>
      <c r="Q810">
        <v>1000</v>
      </c>
      <c r="W810">
        <v>0</v>
      </c>
      <c r="X810">
        <v>1270042986</v>
      </c>
      <c r="Y810">
        <f t="shared" si="281"/>
        <v>5.5000000000000003E-4</v>
      </c>
      <c r="AA810">
        <v>55941.2</v>
      </c>
      <c r="AB810">
        <v>0</v>
      </c>
      <c r="AC810">
        <v>0</v>
      </c>
      <c r="AD810">
        <v>0</v>
      </c>
      <c r="AE810">
        <v>16214.84</v>
      </c>
      <c r="AF810">
        <v>0</v>
      </c>
      <c r="AG810">
        <v>0</v>
      </c>
      <c r="AH810">
        <v>0</v>
      </c>
      <c r="AI810">
        <v>3.45</v>
      </c>
      <c r="AJ810">
        <v>1</v>
      </c>
      <c r="AK810">
        <v>1</v>
      </c>
      <c r="AL810">
        <v>1</v>
      </c>
      <c r="AM810">
        <v>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5.5000000000000003E-4</v>
      </c>
      <c r="AU810" t="s">
        <v>31</v>
      </c>
      <c r="AV810">
        <v>0</v>
      </c>
      <c r="AW810">
        <v>2</v>
      </c>
      <c r="AX810">
        <v>56664525</v>
      </c>
      <c r="AY810">
        <v>1</v>
      </c>
      <c r="AZ810">
        <v>0</v>
      </c>
      <c r="BA810">
        <v>1082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ROUND(Y810*Source!I1108,9)</f>
        <v>6.0499999999999996E-4</v>
      </c>
      <c r="CY810">
        <f t="shared" si="282"/>
        <v>55941.2</v>
      </c>
      <c r="CZ810">
        <f t="shared" si="283"/>
        <v>16214.84</v>
      </c>
      <c r="DA810">
        <f t="shared" si="284"/>
        <v>3.45</v>
      </c>
      <c r="DB810">
        <f t="shared" si="285"/>
        <v>8.92</v>
      </c>
      <c r="DC810">
        <f t="shared" si="286"/>
        <v>0</v>
      </c>
      <c r="DD810" t="s">
        <v>3</v>
      </c>
      <c r="DE810" t="s">
        <v>3</v>
      </c>
      <c r="DF810">
        <f t="shared" si="287"/>
        <v>33.840000000000003</v>
      </c>
      <c r="DG810">
        <f t="shared" si="288"/>
        <v>0</v>
      </c>
      <c r="DH810">
        <f t="shared" si="289"/>
        <v>0</v>
      </c>
      <c r="DI810">
        <f t="shared" si="280"/>
        <v>0</v>
      </c>
      <c r="DJ810">
        <f t="shared" si="290"/>
        <v>33.840000000000003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">
      <c r="A811">
        <f>ROW(Source!A1108)</f>
        <v>1108</v>
      </c>
      <c r="B811">
        <v>56661436</v>
      </c>
      <c r="C811">
        <v>56664501</v>
      </c>
      <c r="D811">
        <v>54737805</v>
      </c>
      <c r="E811">
        <v>1</v>
      </c>
      <c r="F811">
        <v>1</v>
      </c>
      <c r="G811">
        <v>1081</v>
      </c>
      <c r="H811">
        <v>3</v>
      </c>
      <c r="I811" t="s">
        <v>1352</v>
      </c>
      <c r="J811" t="s">
        <v>1353</v>
      </c>
      <c r="K811" t="s">
        <v>1354</v>
      </c>
      <c r="L811">
        <v>1346</v>
      </c>
      <c r="N811">
        <v>1009</v>
      </c>
      <c r="O811" t="s">
        <v>1171</v>
      </c>
      <c r="P811" t="s">
        <v>1171</v>
      </c>
      <c r="Q811">
        <v>1</v>
      </c>
      <c r="W811">
        <v>0</v>
      </c>
      <c r="X811">
        <v>488689173</v>
      </c>
      <c r="Y811">
        <f t="shared" si="281"/>
        <v>0.62</v>
      </c>
      <c r="AA811">
        <v>85.81</v>
      </c>
      <c r="AB811">
        <v>0</v>
      </c>
      <c r="AC811">
        <v>0</v>
      </c>
      <c r="AD811">
        <v>0</v>
      </c>
      <c r="AE811">
        <v>20.190000000000001</v>
      </c>
      <c r="AF811">
        <v>0</v>
      </c>
      <c r="AG811">
        <v>0</v>
      </c>
      <c r="AH811">
        <v>0</v>
      </c>
      <c r="AI811">
        <v>4.25</v>
      </c>
      <c r="AJ811">
        <v>1</v>
      </c>
      <c r="AK811">
        <v>1</v>
      </c>
      <c r="AL811">
        <v>1</v>
      </c>
      <c r="AM811">
        <v>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0.62</v>
      </c>
      <c r="AU811" t="s">
        <v>31</v>
      </c>
      <c r="AV811">
        <v>0</v>
      </c>
      <c r="AW811">
        <v>2</v>
      </c>
      <c r="AX811">
        <v>56664526</v>
      </c>
      <c r="AY811">
        <v>1</v>
      </c>
      <c r="AZ811">
        <v>0</v>
      </c>
      <c r="BA811">
        <v>1083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ROUND(Y811*Source!I1108,9)</f>
        <v>0.68200000000000005</v>
      </c>
      <c r="CY811">
        <f t="shared" si="282"/>
        <v>85.81</v>
      </c>
      <c r="CZ811">
        <f t="shared" si="283"/>
        <v>20.190000000000001</v>
      </c>
      <c r="DA811">
        <f t="shared" si="284"/>
        <v>4.25</v>
      </c>
      <c r="DB811">
        <f t="shared" si="285"/>
        <v>12.52</v>
      </c>
      <c r="DC811">
        <f t="shared" si="286"/>
        <v>0</v>
      </c>
      <c r="DD811" t="s">
        <v>3</v>
      </c>
      <c r="DE811" t="s">
        <v>3</v>
      </c>
      <c r="DF811">
        <f t="shared" si="287"/>
        <v>58.52</v>
      </c>
      <c r="DG811">
        <f t="shared" si="288"/>
        <v>0</v>
      </c>
      <c r="DH811">
        <f t="shared" si="289"/>
        <v>0</v>
      </c>
      <c r="DI811">
        <f t="shared" si="280"/>
        <v>0</v>
      </c>
      <c r="DJ811">
        <f t="shared" si="290"/>
        <v>58.52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">
      <c r="A812">
        <f>ROW(Source!A1108)</f>
        <v>1108</v>
      </c>
      <c r="B812">
        <v>56661436</v>
      </c>
      <c r="C812">
        <v>56664501</v>
      </c>
      <c r="D812">
        <v>54749856</v>
      </c>
      <c r="E812">
        <v>1</v>
      </c>
      <c r="F812">
        <v>1</v>
      </c>
      <c r="G812">
        <v>1081</v>
      </c>
      <c r="H812">
        <v>3</v>
      </c>
      <c r="I812" t="s">
        <v>980</v>
      </c>
      <c r="J812" t="s">
        <v>982</v>
      </c>
      <c r="K812" t="s">
        <v>981</v>
      </c>
      <c r="L812">
        <v>1301</v>
      </c>
      <c r="N812">
        <v>1003</v>
      </c>
      <c r="O812" t="s">
        <v>672</v>
      </c>
      <c r="P812" t="s">
        <v>672</v>
      </c>
      <c r="Q812">
        <v>1</v>
      </c>
      <c r="W812">
        <v>0</v>
      </c>
      <c r="X812">
        <v>-284105215</v>
      </c>
      <c r="Y812">
        <f t="shared" si="281"/>
        <v>100</v>
      </c>
      <c r="AA812">
        <v>910.92</v>
      </c>
      <c r="AB812">
        <v>0</v>
      </c>
      <c r="AC812">
        <v>0</v>
      </c>
      <c r="AD812">
        <v>0</v>
      </c>
      <c r="AE812">
        <v>44.5</v>
      </c>
      <c r="AF812">
        <v>0</v>
      </c>
      <c r="AG812">
        <v>0</v>
      </c>
      <c r="AH812">
        <v>0</v>
      </c>
      <c r="AI812">
        <v>20.47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3</v>
      </c>
      <c r="AT812">
        <v>100</v>
      </c>
      <c r="AU812" t="s">
        <v>31</v>
      </c>
      <c r="AV812">
        <v>0</v>
      </c>
      <c r="AW812">
        <v>1</v>
      </c>
      <c r="AX812">
        <v>-1</v>
      </c>
      <c r="AY812">
        <v>0</v>
      </c>
      <c r="AZ812">
        <v>0</v>
      </c>
      <c r="BA812" t="s">
        <v>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ROUND(Y812*Source!I1108,9)</f>
        <v>110</v>
      </c>
      <c r="CY812">
        <f t="shared" si="282"/>
        <v>910.92</v>
      </c>
      <c r="CZ812">
        <f t="shared" si="283"/>
        <v>44.5</v>
      </c>
      <c r="DA812">
        <f t="shared" si="284"/>
        <v>20.47</v>
      </c>
      <c r="DB812">
        <f t="shared" si="285"/>
        <v>4450</v>
      </c>
      <c r="DC812">
        <f t="shared" si="286"/>
        <v>0</v>
      </c>
      <c r="DD812" t="s">
        <v>3</v>
      </c>
      <c r="DE812" t="s">
        <v>3</v>
      </c>
      <c r="DF812">
        <f t="shared" si="287"/>
        <v>100201.2</v>
      </c>
      <c r="DG812">
        <f t="shared" si="288"/>
        <v>0</v>
      </c>
      <c r="DH812">
        <f t="shared" si="289"/>
        <v>0</v>
      </c>
      <c r="DI812">
        <f t="shared" si="280"/>
        <v>0</v>
      </c>
      <c r="DJ812">
        <f t="shared" si="290"/>
        <v>100201.2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">
      <c r="A813">
        <f>ROW(Source!A1111)</f>
        <v>1111</v>
      </c>
      <c r="B813">
        <v>56661434</v>
      </c>
      <c r="C813">
        <v>56664531</v>
      </c>
      <c r="D813">
        <v>54702434</v>
      </c>
      <c r="E813">
        <v>1081</v>
      </c>
      <c r="F813">
        <v>1</v>
      </c>
      <c r="G813">
        <v>1081</v>
      </c>
      <c r="H813">
        <v>1</v>
      </c>
      <c r="I813" t="s">
        <v>1317</v>
      </c>
      <c r="J813" t="s">
        <v>3</v>
      </c>
      <c r="K813" t="s">
        <v>1318</v>
      </c>
      <c r="L813">
        <v>1191</v>
      </c>
      <c r="N813">
        <v>1013</v>
      </c>
      <c r="O813" t="s">
        <v>1319</v>
      </c>
      <c r="P813" t="s">
        <v>1319</v>
      </c>
      <c r="Q813">
        <v>1</v>
      </c>
      <c r="W813">
        <v>0</v>
      </c>
      <c r="X813">
        <v>476480486</v>
      </c>
      <c r="Y813">
        <f>((AT813*1.2)*1.15)</f>
        <v>76.589999999999989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-2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55.5</v>
      </c>
      <c r="AU813" t="s">
        <v>936</v>
      </c>
      <c r="AV813">
        <v>1</v>
      </c>
      <c r="AW813">
        <v>2</v>
      </c>
      <c r="AX813">
        <v>56664543</v>
      </c>
      <c r="AY813">
        <v>1</v>
      </c>
      <c r="AZ813">
        <v>0</v>
      </c>
      <c r="BA813">
        <v>1087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U813">
        <f>ROUND(AT813*Source!I1111*AH813*AL813,2)</f>
        <v>0</v>
      </c>
      <c r="CV813">
        <f>ROUND(Y813*Source!I1111,9)</f>
        <v>11.4885</v>
      </c>
      <c r="CW813">
        <v>0</v>
      </c>
      <c r="CX813">
        <f>ROUND(Y813*Source!I1111,9)</f>
        <v>11.4885</v>
      </c>
      <c r="CY813">
        <f>AD813</f>
        <v>0</v>
      </c>
      <c r="CZ813">
        <f>AH813</f>
        <v>0</v>
      </c>
      <c r="DA813">
        <f>AL813</f>
        <v>1</v>
      </c>
      <c r="DB813">
        <f>ROUND(((ROUND(AT813*CZ813,2)*1.2)*1.15),6)</f>
        <v>0</v>
      </c>
      <c r="DC813">
        <f>ROUND(((ROUND(AT813*AG813,2)*1.2)*1.15),6)</f>
        <v>0</v>
      </c>
      <c r="DD813" t="s">
        <v>3</v>
      </c>
      <c r="DE813" t="s">
        <v>3</v>
      </c>
      <c r="DF813">
        <f t="shared" ref="DF813:DF827" si="291">ROUND(ROUND(AE813,2)*CX813,2)</f>
        <v>0</v>
      </c>
      <c r="DG813">
        <f t="shared" si="288"/>
        <v>0</v>
      </c>
      <c r="DH813">
        <f t="shared" si="289"/>
        <v>0</v>
      </c>
      <c r="DI813">
        <f t="shared" si="280"/>
        <v>0</v>
      </c>
      <c r="DJ813">
        <f>DI813</f>
        <v>0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">
      <c r="A814">
        <f>ROW(Source!A1111)</f>
        <v>1111</v>
      </c>
      <c r="B814">
        <v>56661434</v>
      </c>
      <c r="C814">
        <v>56664531</v>
      </c>
      <c r="D814">
        <v>54768037</v>
      </c>
      <c r="E814">
        <v>1</v>
      </c>
      <c r="F814">
        <v>1</v>
      </c>
      <c r="G814">
        <v>1081</v>
      </c>
      <c r="H814">
        <v>2</v>
      </c>
      <c r="I814" t="s">
        <v>1457</v>
      </c>
      <c r="J814" t="s">
        <v>1458</v>
      </c>
      <c r="K814" t="s">
        <v>1459</v>
      </c>
      <c r="L814">
        <v>1368</v>
      </c>
      <c r="N814">
        <v>1011</v>
      </c>
      <c r="O814" t="s">
        <v>1323</v>
      </c>
      <c r="P814" t="s">
        <v>1323</v>
      </c>
      <c r="Q814">
        <v>1</v>
      </c>
      <c r="W814">
        <v>0</v>
      </c>
      <c r="X814">
        <v>378609176</v>
      </c>
      <c r="Y814">
        <f>((AT814*1.2)*1.25)</f>
        <v>5.25</v>
      </c>
      <c r="AA814">
        <v>0</v>
      </c>
      <c r="AB814">
        <v>3.39</v>
      </c>
      <c r="AC814">
        <v>0</v>
      </c>
      <c r="AD814">
        <v>0</v>
      </c>
      <c r="AE814">
        <v>0</v>
      </c>
      <c r="AF814">
        <v>3.18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-2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3.5</v>
      </c>
      <c r="AU814" t="s">
        <v>935</v>
      </c>
      <c r="AV814">
        <v>0</v>
      </c>
      <c r="AW814">
        <v>2</v>
      </c>
      <c r="AX814">
        <v>56664544</v>
      </c>
      <c r="AY814">
        <v>1</v>
      </c>
      <c r="AZ814">
        <v>0</v>
      </c>
      <c r="BA814">
        <v>1088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f>ROUND(Y814*Source!I1111*DO814,9)</f>
        <v>0</v>
      </c>
      <c r="CX814">
        <f>ROUND(Y814*Source!I1111,9)</f>
        <v>0.78749999999999998</v>
      </c>
      <c r="CY814">
        <f>AB814</f>
        <v>3.39</v>
      </c>
      <c r="CZ814">
        <f>AF814</f>
        <v>3.18</v>
      </c>
      <c r="DA814">
        <f>AJ814</f>
        <v>1</v>
      </c>
      <c r="DB814">
        <f>ROUND(((ROUND(AT814*CZ814,2)*1.2)*1.25),6)</f>
        <v>16.695</v>
      </c>
      <c r="DC814">
        <f>ROUND(((ROUND(AT814*AG814,2)*1.2)*1.25),6)</f>
        <v>0</v>
      </c>
      <c r="DD814" t="s">
        <v>3</v>
      </c>
      <c r="DE814" t="s">
        <v>3</v>
      </c>
      <c r="DF814">
        <f t="shared" si="291"/>
        <v>0</v>
      </c>
      <c r="DG814">
        <f t="shared" si="288"/>
        <v>2.5</v>
      </c>
      <c r="DH814">
        <f t="shared" si="289"/>
        <v>0</v>
      </c>
      <c r="DI814">
        <f t="shared" si="280"/>
        <v>0</v>
      </c>
      <c r="DJ814">
        <f>DG814</f>
        <v>2.5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">
      <c r="A815">
        <f>ROW(Source!A1111)</f>
        <v>1111</v>
      </c>
      <c r="B815">
        <v>56661434</v>
      </c>
      <c r="C815">
        <v>56664531</v>
      </c>
      <c r="D815">
        <v>54768339</v>
      </c>
      <c r="E815">
        <v>1</v>
      </c>
      <c r="F815">
        <v>1</v>
      </c>
      <c r="G815">
        <v>1081</v>
      </c>
      <c r="H815">
        <v>2</v>
      </c>
      <c r="I815" t="s">
        <v>1324</v>
      </c>
      <c r="J815" t="s">
        <v>1325</v>
      </c>
      <c r="K815" t="s">
        <v>1326</v>
      </c>
      <c r="L815">
        <v>1368</v>
      </c>
      <c r="N815">
        <v>1011</v>
      </c>
      <c r="O815" t="s">
        <v>1323</v>
      </c>
      <c r="P815" t="s">
        <v>1323</v>
      </c>
      <c r="Q815">
        <v>1</v>
      </c>
      <c r="W815">
        <v>0</v>
      </c>
      <c r="X815">
        <v>874612079</v>
      </c>
      <c r="Y815">
        <f>((AT815*1.2)*1.25)</f>
        <v>1.56</v>
      </c>
      <c r="AA815">
        <v>0</v>
      </c>
      <c r="AB815">
        <v>88.67</v>
      </c>
      <c r="AC815">
        <v>13.47</v>
      </c>
      <c r="AD815">
        <v>0</v>
      </c>
      <c r="AE815">
        <v>0</v>
      </c>
      <c r="AF815">
        <v>83.1</v>
      </c>
      <c r="AG815">
        <v>12.62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-2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1.04</v>
      </c>
      <c r="AU815" t="s">
        <v>935</v>
      </c>
      <c r="AV815">
        <v>0</v>
      </c>
      <c r="AW815">
        <v>2</v>
      </c>
      <c r="AX815">
        <v>56664545</v>
      </c>
      <c r="AY815">
        <v>1</v>
      </c>
      <c r="AZ815">
        <v>0</v>
      </c>
      <c r="BA815">
        <v>1089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f>ROUND(Y815*Source!I1111*DO815,9)</f>
        <v>2.9530799999999999</v>
      </c>
      <c r="CX815">
        <f>ROUND(Y815*Source!I1111,9)</f>
        <v>0.23400000000000001</v>
      </c>
      <c r="CY815">
        <f>AB815</f>
        <v>88.67</v>
      </c>
      <c r="CZ815">
        <f>AF815</f>
        <v>83.1</v>
      </c>
      <c r="DA815">
        <f>AJ815</f>
        <v>1</v>
      </c>
      <c r="DB815">
        <f>ROUND(((ROUND(AT815*CZ815,2)*1.2)*1.25),6)</f>
        <v>129.63</v>
      </c>
      <c r="DC815">
        <f>ROUND(((ROUND(AT815*AG815,2)*1.2)*1.25),6)</f>
        <v>19.68</v>
      </c>
      <c r="DD815" t="s">
        <v>3</v>
      </c>
      <c r="DE815" t="s">
        <v>3</v>
      </c>
      <c r="DF815">
        <f t="shared" si="291"/>
        <v>0</v>
      </c>
      <c r="DG815">
        <f t="shared" si="288"/>
        <v>19.45</v>
      </c>
      <c r="DH815">
        <f t="shared" si="289"/>
        <v>2.95</v>
      </c>
      <c r="DI815">
        <f t="shared" si="280"/>
        <v>0</v>
      </c>
      <c r="DJ815">
        <f>DG815</f>
        <v>19.45</v>
      </c>
      <c r="DK815">
        <v>0</v>
      </c>
      <c r="DL815" t="s">
        <v>1327</v>
      </c>
      <c r="DM815">
        <v>0</v>
      </c>
      <c r="DN815" t="s">
        <v>1319</v>
      </c>
      <c r="DO815">
        <v>12.62</v>
      </c>
    </row>
    <row r="816" spans="1:119" x14ac:dyDescent="0.2">
      <c r="A816">
        <f>ROW(Source!A1111)</f>
        <v>1111</v>
      </c>
      <c r="B816">
        <v>56661434</v>
      </c>
      <c r="C816">
        <v>56664531</v>
      </c>
      <c r="D816">
        <v>54767573</v>
      </c>
      <c r="E816">
        <v>1</v>
      </c>
      <c r="F816">
        <v>1</v>
      </c>
      <c r="G816">
        <v>1081</v>
      </c>
      <c r="H816">
        <v>2</v>
      </c>
      <c r="I816" t="s">
        <v>1328</v>
      </c>
      <c r="J816" t="s">
        <v>1329</v>
      </c>
      <c r="K816" t="s">
        <v>1330</v>
      </c>
      <c r="L816">
        <v>1368</v>
      </c>
      <c r="N816">
        <v>1011</v>
      </c>
      <c r="O816" t="s">
        <v>1323</v>
      </c>
      <c r="P816" t="s">
        <v>1323</v>
      </c>
      <c r="Q816">
        <v>1</v>
      </c>
      <c r="W816">
        <v>0</v>
      </c>
      <c r="X816">
        <v>-44940208</v>
      </c>
      <c r="Y816">
        <f>((AT816*1.2)*1.25)</f>
        <v>0.13500000000000001</v>
      </c>
      <c r="AA816">
        <v>0</v>
      </c>
      <c r="AB816">
        <v>191.17</v>
      </c>
      <c r="AC816">
        <v>18.059999999999999</v>
      </c>
      <c r="AD816">
        <v>0</v>
      </c>
      <c r="AE816">
        <v>0</v>
      </c>
      <c r="AF816">
        <v>179.17</v>
      </c>
      <c r="AG816">
        <v>16.93</v>
      </c>
      <c r="AH816">
        <v>0</v>
      </c>
      <c r="AI816">
        <v>1</v>
      </c>
      <c r="AJ816">
        <v>1</v>
      </c>
      <c r="AK816">
        <v>1</v>
      </c>
      <c r="AL816">
        <v>1</v>
      </c>
      <c r="AM816">
        <v>-2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0.09</v>
      </c>
      <c r="AU816" t="s">
        <v>935</v>
      </c>
      <c r="AV816">
        <v>0</v>
      </c>
      <c r="AW816">
        <v>2</v>
      </c>
      <c r="AX816">
        <v>56664546</v>
      </c>
      <c r="AY816">
        <v>1</v>
      </c>
      <c r="AZ816">
        <v>0</v>
      </c>
      <c r="BA816">
        <v>1090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f>ROUND(Y816*Source!I1111*DO816,9)</f>
        <v>0.34283249999999998</v>
      </c>
      <c r="CX816">
        <f>ROUND(Y816*Source!I1111,9)</f>
        <v>2.0250000000000001E-2</v>
      </c>
      <c r="CY816">
        <f>AB816</f>
        <v>191.17</v>
      </c>
      <c r="CZ816">
        <f>AF816</f>
        <v>179.17</v>
      </c>
      <c r="DA816">
        <f>AJ816</f>
        <v>1</v>
      </c>
      <c r="DB816">
        <f>ROUND(((ROUND(AT816*CZ816,2)*1.2)*1.25),6)</f>
        <v>24.195</v>
      </c>
      <c r="DC816">
        <f>ROUND(((ROUND(AT816*AG816,2)*1.2)*1.25),6)</f>
        <v>2.2799999999999998</v>
      </c>
      <c r="DD816" t="s">
        <v>3</v>
      </c>
      <c r="DE816" t="s">
        <v>3</v>
      </c>
      <c r="DF816">
        <f t="shared" si="291"/>
        <v>0</v>
      </c>
      <c r="DG816">
        <f t="shared" si="288"/>
        <v>3.63</v>
      </c>
      <c r="DH816">
        <f t="shared" si="289"/>
        <v>0.34</v>
      </c>
      <c r="DI816">
        <f t="shared" si="280"/>
        <v>0</v>
      </c>
      <c r="DJ816">
        <f>DG816</f>
        <v>3.63</v>
      </c>
      <c r="DK816">
        <v>0</v>
      </c>
      <c r="DL816" t="s">
        <v>1327</v>
      </c>
      <c r="DM816">
        <v>0</v>
      </c>
      <c r="DN816" t="s">
        <v>1319</v>
      </c>
      <c r="DO816">
        <v>16.93</v>
      </c>
    </row>
    <row r="817" spans="1:119" x14ac:dyDescent="0.2">
      <c r="A817">
        <f>ROW(Source!A1111)</f>
        <v>1111</v>
      </c>
      <c r="B817">
        <v>56661434</v>
      </c>
      <c r="C817">
        <v>56664531</v>
      </c>
      <c r="D817">
        <v>54737367</v>
      </c>
      <c r="E817">
        <v>1</v>
      </c>
      <c r="F817">
        <v>1</v>
      </c>
      <c r="G817">
        <v>1081</v>
      </c>
      <c r="H817">
        <v>3</v>
      </c>
      <c r="I817" t="s">
        <v>1442</v>
      </c>
      <c r="J817" t="s">
        <v>1443</v>
      </c>
      <c r="K817" t="s">
        <v>1444</v>
      </c>
      <c r="L817">
        <v>1339</v>
      </c>
      <c r="N817">
        <v>1007</v>
      </c>
      <c r="O817" t="s">
        <v>1102</v>
      </c>
      <c r="P817" t="s">
        <v>1102</v>
      </c>
      <c r="Q817">
        <v>1</v>
      </c>
      <c r="W817">
        <v>0</v>
      </c>
      <c r="X817">
        <v>-1622585150</v>
      </c>
      <c r="Y817">
        <f t="shared" ref="Y817:Y823" si="292">((AT817*1)*1)</f>
        <v>0.93733</v>
      </c>
      <c r="AA817">
        <v>7.07</v>
      </c>
      <c r="AB817">
        <v>0</v>
      </c>
      <c r="AC817">
        <v>0</v>
      </c>
      <c r="AD817">
        <v>0</v>
      </c>
      <c r="AE817">
        <v>7.07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-2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0.93733</v>
      </c>
      <c r="AU817" t="s">
        <v>31</v>
      </c>
      <c r="AV817">
        <v>0</v>
      </c>
      <c r="AW817">
        <v>2</v>
      </c>
      <c r="AX817">
        <v>56664547</v>
      </c>
      <c r="AY817">
        <v>1</v>
      </c>
      <c r="AZ817">
        <v>0</v>
      </c>
      <c r="BA817">
        <v>1091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ROUND(Y817*Source!I1111,9)</f>
        <v>0.14059949999999999</v>
      </c>
      <c r="CY817">
        <f t="shared" ref="CY817:CY823" si="293">AA817</f>
        <v>7.07</v>
      </c>
      <c r="CZ817">
        <f t="shared" ref="CZ817:CZ823" si="294">AE817</f>
        <v>7.07</v>
      </c>
      <c r="DA817">
        <f t="shared" ref="DA817:DA823" si="295">AI817</f>
        <v>1</v>
      </c>
      <c r="DB817">
        <f t="shared" ref="DB817:DB823" si="296">ROUND(((ROUND(AT817*CZ817,2)*1)*1),6)</f>
        <v>6.63</v>
      </c>
      <c r="DC817">
        <f t="shared" ref="DC817:DC823" si="297">ROUND(((ROUND(AT817*AG817,2)*1)*1),6)</f>
        <v>0</v>
      </c>
      <c r="DD817" t="s">
        <v>3</v>
      </c>
      <c r="DE817" t="s">
        <v>3</v>
      </c>
      <c r="DF817">
        <f t="shared" si="291"/>
        <v>0.99</v>
      </c>
      <c r="DG817">
        <f t="shared" si="288"/>
        <v>0</v>
      </c>
      <c r="DH817">
        <f t="shared" si="289"/>
        <v>0</v>
      </c>
      <c r="DI817">
        <f t="shared" si="280"/>
        <v>0</v>
      </c>
      <c r="DJ817">
        <f t="shared" ref="DJ817:DJ823" si="298">DF817</f>
        <v>0.99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">
      <c r="A818">
        <f>ROW(Source!A1111)</f>
        <v>1111</v>
      </c>
      <c r="B818">
        <v>56661434</v>
      </c>
      <c r="C818">
        <v>56664531</v>
      </c>
      <c r="D818">
        <v>54737486</v>
      </c>
      <c r="E818">
        <v>1</v>
      </c>
      <c r="F818">
        <v>1</v>
      </c>
      <c r="G818">
        <v>1081</v>
      </c>
      <c r="H818">
        <v>3</v>
      </c>
      <c r="I818" t="s">
        <v>1448</v>
      </c>
      <c r="J818" t="s">
        <v>1449</v>
      </c>
      <c r="K818" t="s">
        <v>1450</v>
      </c>
      <c r="L818">
        <v>1348</v>
      </c>
      <c r="N818">
        <v>1009</v>
      </c>
      <c r="O818" t="s">
        <v>547</v>
      </c>
      <c r="P818" t="s">
        <v>547</v>
      </c>
      <c r="Q818">
        <v>1000</v>
      </c>
      <c r="W818">
        <v>0</v>
      </c>
      <c r="X818">
        <v>-1462767551</v>
      </c>
      <c r="Y818">
        <f t="shared" si="292"/>
        <v>2.51E-5</v>
      </c>
      <c r="AA818">
        <v>3234.81</v>
      </c>
      <c r="AB818">
        <v>0</v>
      </c>
      <c r="AC818">
        <v>0</v>
      </c>
      <c r="AD818">
        <v>0</v>
      </c>
      <c r="AE818">
        <v>3234.81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-2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2.51E-5</v>
      </c>
      <c r="AU818" t="s">
        <v>31</v>
      </c>
      <c r="AV818">
        <v>0</v>
      </c>
      <c r="AW818">
        <v>2</v>
      </c>
      <c r="AX818">
        <v>56664548</v>
      </c>
      <c r="AY818">
        <v>1</v>
      </c>
      <c r="AZ818">
        <v>0</v>
      </c>
      <c r="BA818">
        <v>1092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ROUND(Y818*Source!I1111,9)</f>
        <v>3.765E-6</v>
      </c>
      <c r="CY818">
        <f t="shared" si="293"/>
        <v>3234.81</v>
      </c>
      <c r="CZ818">
        <f t="shared" si="294"/>
        <v>3234.81</v>
      </c>
      <c r="DA818">
        <f t="shared" si="295"/>
        <v>1</v>
      </c>
      <c r="DB818">
        <f t="shared" si="296"/>
        <v>0.08</v>
      </c>
      <c r="DC818">
        <f t="shared" si="297"/>
        <v>0</v>
      </c>
      <c r="DD818" t="s">
        <v>3</v>
      </c>
      <c r="DE818" t="s">
        <v>3</v>
      </c>
      <c r="DF818">
        <f t="shared" si="291"/>
        <v>0.01</v>
      </c>
      <c r="DG818">
        <f t="shared" si="288"/>
        <v>0</v>
      </c>
      <c r="DH818">
        <f t="shared" si="289"/>
        <v>0</v>
      </c>
      <c r="DI818">
        <f t="shared" si="280"/>
        <v>0</v>
      </c>
      <c r="DJ818">
        <f t="shared" si="298"/>
        <v>0.01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">
      <c r="A819">
        <f>ROW(Source!A1111)</f>
        <v>1111</v>
      </c>
      <c r="B819">
        <v>56661434</v>
      </c>
      <c r="C819">
        <v>56664531</v>
      </c>
      <c r="D819">
        <v>54737299</v>
      </c>
      <c r="E819">
        <v>1</v>
      </c>
      <c r="F819">
        <v>1</v>
      </c>
      <c r="G819">
        <v>1081</v>
      </c>
      <c r="H819">
        <v>3</v>
      </c>
      <c r="I819" t="s">
        <v>1451</v>
      </c>
      <c r="J819" t="s">
        <v>1452</v>
      </c>
      <c r="K819" t="s">
        <v>1453</v>
      </c>
      <c r="L819">
        <v>1339</v>
      </c>
      <c r="N819">
        <v>1007</v>
      </c>
      <c r="O819" t="s">
        <v>1102</v>
      </c>
      <c r="P819" t="s">
        <v>1102</v>
      </c>
      <c r="Q819">
        <v>1</v>
      </c>
      <c r="W819">
        <v>0</v>
      </c>
      <c r="X819">
        <v>-676034668</v>
      </c>
      <c r="Y819">
        <f t="shared" si="292"/>
        <v>1.7</v>
      </c>
      <c r="AA819">
        <v>53.42</v>
      </c>
      <c r="AB819">
        <v>0</v>
      </c>
      <c r="AC819">
        <v>0</v>
      </c>
      <c r="AD819">
        <v>0</v>
      </c>
      <c r="AE819">
        <v>53.42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-2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1.7</v>
      </c>
      <c r="AU819" t="s">
        <v>31</v>
      </c>
      <c r="AV819">
        <v>0</v>
      </c>
      <c r="AW819">
        <v>2</v>
      </c>
      <c r="AX819">
        <v>56664549</v>
      </c>
      <c r="AY819">
        <v>1</v>
      </c>
      <c r="AZ819">
        <v>0</v>
      </c>
      <c r="BA819">
        <v>1093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ROUND(Y819*Source!I1111,9)</f>
        <v>0.255</v>
      </c>
      <c r="CY819">
        <f t="shared" si="293"/>
        <v>53.42</v>
      </c>
      <c r="CZ819">
        <f t="shared" si="294"/>
        <v>53.42</v>
      </c>
      <c r="DA819">
        <f t="shared" si="295"/>
        <v>1</v>
      </c>
      <c r="DB819">
        <f t="shared" si="296"/>
        <v>90.81</v>
      </c>
      <c r="DC819">
        <f t="shared" si="297"/>
        <v>0</v>
      </c>
      <c r="DD819" t="s">
        <v>3</v>
      </c>
      <c r="DE819" t="s">
        <v>3</v>
      </c>
      <c r="DF819">
        <f t="shared" si="291"/>
        <v>13.62</v>
      </c>
      <c r="DG819">
        <f t="shared" si="288"/>
        <v>0</v>
      </c>
      <c r="DH819">
        <f t="shared" si="289"/>
        <v>0</v>
      </c>
      <c r="DI819">
        <f t="shared" si="280"/>
        <v>0</v>
      </c>
      <c r="DJ819">
        <f t="shared" si="298"/>
        <v>13.62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">
      <c r="A820">
        <f>ROW(Source!A1111)</f>
        <v>1111</v>
      </c>
      <c r="B820">
        <v>56661434</v>
      </c>
      <c r="C820">
        <v>56664531</v>
      </c>
      <c r="D820">
        <v>54737565</v>
      </c>
      <c r="E820">
        <v>1</v>
      </c>
      <c r="F820">
        <v>1</v>
      </c>
      <c r="G820">
        <v>1081</v>
      </c>
      <c r="H820">
        <v>3</v>
      </c>
      <c r="I820" t="s">
        <v>1454</v>
      </c>
      <c r="J820" t="s">
        <v>1455</v>
      </c>
      <c r="K820" t="s">
        <v>1456</v>
      </c>
      <c r="L820">
        <v>1339</v>
      </c>
      <c r="N820">
        <v>1007</v>
      </c>
      <c r="O820" t="s">
        <v>1102</v>
      </c>
      <c r="P820" t="s">
        <v>1102</v>
      </c>
      <c r="Q820">
        <v>1</v>
      </c>
      <c r="W820">
        <v>0</v>
      </c>
      <c r="X820">
        <v>-1235260082</v>
      </c>
      <c r="Y820">
        <f t="shared" si="292"/>
        <v>1.68</v>
      </c>
      <c r="AA820">
        <v>5.82</v>
      </c>
      <c r="AB820">
        <v>0</v>
      </c>
      <c r="AC820">
        <v>0</v>
      </c>
      <c r="AD820">
        <v>0</v>
      </c>
      <c r="AE820">
        <v>5.82</v>
      </c>
      <c r="AF820">
        <v>0</v>
      </c>
      <c r="AG820">
        <v>0</v>
      </c>
      <c r="AH820">
        <v>0</v>
      </c>
      <c r="AI820">
        <v>1</v>
      </c>
      <c r="AJ820">
        <v>1</v>
      </c>
      <c r="AK820">
        <v>1</v>
      </c>
      <c r="AL820">
        <v>1</v>
      </c>
      <c r="AM820">
        <v>-2</v>
      </c>
      <c r="AN820">
        <v>0</v>
      </c>
      <c r="AO820">
        <v>1</v>
      </c>
      <c r="AP820">
        <v>1</v>
      </c>
      <c r="AQ820">
        <v>0</v>
      </c>
      <c r="AR820">
        <v>0</v>
      </c>
      <c r="AS820" t="s">
        <v>3</v>
      </c>
      <c r="AT820">
        <v>1.68</v>
      </c>
      <c r="AU820" t="s">
        <v>31</v>
      </c>
      <c r="AV820">
        <v>0</v>
      </c>
      <c r="AW820">
        <v>2</v>
      </c>
      <c r="AX820">
        <v>56664550</v>
      </c>
      <c r="AY820">
        <v>1</v>
      </c>
      <c r="AZ820">
        <v>0</v>
      </c>
      <c r="BA820">
        <v>1094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ROUND(Y820*Source!I1111,9)</f>
        <v>0.252</v>
      </c>
      <c r="CY820">
        <f t="shared" si="293"/>
        <v>5.82</v>
      </c>
      <c r="CZ820">
        <f t="shared" si="294"/>
        <v>5.82</v>
      </c>
      <c r="DA820">
        <f t="shared" si="295"/>
        <v>1</v>
      </c>
      <c r="DB820">
        <f t="shared" si="296"/>
        <v>9.7799999999999994</v>
      </c>
      <c r="DC820">
        <f t="shared" si="297"/>
        <v>0</v>
      </c>
      <c r="DD820" t="s">
        <v>3</v>
      </c>
      <c r="DE820" t="s">
        <v>3</v>
      </c>
      <c r="DF820">
        <f t="shared" si="291"/>
        <v>1.47</v>
      </c>
      <c r="DG820">
        <f t="shared" si="288"/>
        <v>0</v>
      </c>
      <c r="DH820">
        <f t="shared" si="289"/>
        <v>0</v>
      </c>
      <c r="DI820">
        <f t="shared" si="280"/>
        <v>0</v>
      </c>
      <c r="DJ820">
        <f t="shared" si="298"/>
        <v>1.47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">
      <c r="A821">
        <f>ROW(Source!A1111)</f>
        <v>1111</v>
      </c>
      <c r="B821">
        <v>56661434</v>
      </c>
      <c r="C821">
        <v>56664531</v>
      </c>
      <c r="D821">
        <v>54737947</v>
      </c>
      <c r="E821">
        <v>1</v>
      </c>
      <c r="F821">
        <v>1</v>
      </c>
      <c r="G821">
        <v>1081</v>
      </c>
      <c r="H821">
        <v>3</v>
      </c>
      <c r="I821" t="s">
        <v>1460</v>
      </c>
      <c r="J821" t="s">
        <v>1461</v>
      </c>
      <c r="K821" t="s">
        <v>1462</v>
      </c>
      <c r="L821">
        <v>1348</v>
      </c>
      <c r="N821">
        <v>1009</v>
      </c>
      <c r="O821" t="s">
        <v>547</v>
      </c>
      <c r="P821" t="s">
        <v>547</v>
      </c>
      <c r="Q821">
        <v>1000</v>
      </c>
      <c r="W821">
        <v>0</v>
      </c>
      <c r="X821">
        <v>-1009884797</v>
      </c>
      <c r="Y821">
        <f t="shared" si="292"/>
        <v>1E-3</v>
      </c>
      <c r="AA821">
        <v>35445.93</v>
      </c>
      <c r="AB821">
        <v>0</v>
      </c>
      <c r="AC821">
        <v>0</v>
      </c>
      <c r="AD821">
        <v>0</v>
      </c>
      <c r="AE821">
        <v>35445.93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-2</v>
      </c>
      <c r="AN821">
        <v>0</v>
      </c>
      <c r="AO821">
        <v>1</v>
      </c>
      <c r="AP821">
        <v>1</v>
      </c>
      <c r="AQ821">
        <v>0</v>
      </c>
      <c r="AR821">
        <v>0</v>
      </c>
      <c r="AS821" t="s">
        <v>3</v>
      </c>
      <c r="AT821">
        <v>1E-3</v>
      </c>
      <c r="AU821" t="s">
        <v>31</v>
      </c>
      <c r="AV821">
        <v>0</v>
      </c>
      <c r="AW821">
        <v>2</v>
      </c>
      <c r="AX821">
        <v>56664551</v>
      </c>
      <c r="AY821">
        <v>1</v>
      </c>
      <c r="AZ821">
        <v>0</v>
      </c>
      <c r="BA821">
        <v>1095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ROUND(Y821*Source!I1111,9)</f>
        <v>1.4999999999999999E-4</v>
      </c>
      <c r="CY821">
        <f t="shared" si="293"/>
        <v>35445.93</v>
      </c>
      <c r="CZ821">
        <f t="shared" si="294"/>
        <v>35445.93</v>
      </c>
      <c r="DA821">
        <f t="shared" si="295"/>
        <v>1</v>
      </c>
      <c r="DB821">
        <f t="shared" si="296"/>
        <v>35.450000000000003</v>
      </c>
      <c r="DC821">
        <f t="shared" si="297"/>
        <v>0</v>
      </c>
      <c r="DD821" t="s">
        <v>3</v>
      </c>
      <c r="DE821" t="s">
        <v>3</v>
      </c>
      <c r="DF821">
        <f t="shared" si="291"/>
        <v>5.32</v>
      </c>
      <c r="DG821">
        <f t="shared" si="288"/>
        <v>0</v>
      </c>
      <c r="DH821">
        <f t="shared" si="289"/>
        <v>0</v>
      </c>
      <c r="DI821">
        <f t="shared" si="280"/>
        <v>0</v>
      </c>
      <c r="DJ821">
        <f t="shared" si="298"/>
        <v>5.32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">
      <c r="A822">
        <f>ROW(Source!A1111)</f>
        <v>1111</v>
      </c>
      <c r="B822">
        <v>56661434</v>
      </c>
      <c r="C822">
        <v>56664531</v>
      </c>
      <c r="D822">
        <v>54749858</v>
      </c>
      <c r="E822">
        <v>1</v>
      </c>
      <c r="F822">
        <v>1</v>
      </c>
      <c r="G822">
        <v>1081</v>
      </c>
      <c r="H822">
        <v>3</v>
      </c>
      <c r="I822" t="s">
        <v>988</v>
      </c>
      <c r="J822" t="s">
        <v>990</v>
      </c>
      <c r="K822" t="s">
        <v>989</v>
      </c>
      <c r="L822">
        <v>1301</v>
      </c>
      <c r="N822">
        <v>1003</v>
      </c>
      <c r="O822" t="s">
        <v>672</v>
      </c>
      <c r="P822" t="s">
        <v>672</v>
      </c>
      <c r="Q822">
        <v>1</v>
      </c>
      <c r="W822">
        <v>0</v>
      </c>
      <c r="X822">
        <v>-958209142</v>
      </c>
      <c r="Y822">
        <f t="shared" si="292"/>
        <v>100</v>
      </c>
      <c r="AA822">
        <v>79.040000000000006</v>
      </c>
      <c r="AB822">
        <v>0</v>
      </c>
      <c r="AC822">
        <v>0</v>
      </c>
      <c r="AD822">
        <v>0</v>
      </c>
      <c r="AE822">
        <v>79.040000000000006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 t="s">
        <v>3</v>
      </c>
      <c r="AT822">
        <v>100</v>
      </c>
      <c r="AU822" t="s">
        <v>31</v>
      </c>
      <c r="AV822">
        <v>0</v>
      </c>
      <c r="AW822">
        <v>1</v>
      </c>
      <c r="AX822">
        <v>-1</v>
      </c>
      <c r="AY822">
        <v>0</v>
      </c>
      <c r="AZ822">
        <v>0</v>
      </c>
      <c r="BA822" t="s">
        <v>3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ROUND(Y822*Source!I1111,9)</f>
        <v>15</v>
      </c>
      <c r="CY822">
        <f t="shared" si="293"/>
        <v>79.040000000000006</v>
      </c>
      <c r="CZ822">
        <f t="shared" si="294"/>
        <v>79.040000000000006</v>
      </c>
      <c r="DA822">
        <f t="shared" si="295"/>
        <v>1</v>
      </c>
      <c r="DB822">
        <f t="shared" si="296"/>
        <v>7904</v>
      </c>
      <c r="DC822">
        <f t="shared" si="297"/>
        <v>0</v>
      </c>
      <c r="DD822" t="s">
        <v>3</v>
      </c>
      <c r="DE822" t="s">
        <v>3</v>
      </c>
      <c r="DF822">
        <f t="shared" si="291"/>
        <v>1185.5999999999999</v>
      </c>
      <c r="DG822">
        <f t="shared" si="288"/>
        <v>0</v>
      </c>
      <c r="DH822">
        <f t="shared" si="289"/>
        <v>0</v>
      </c>
      <c r="DI822">
        <f t="shared" si="280"/>
        <v>0</v>
      </c>
      <c r="DJ822">
        <f t="shared" si="298"/>
        <v>1185.5999999999999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">
      <c r="A823">
        <f>ROW(Source!A1111)</f>
        <v>1111</v>
      </c>
      <c r="B823">
        <v>56661434</v>
      </c>
      <c r="C823">
        <v>56664531</v>
      </c>
      <c r="D823">
        <v>54744826</v>
      </c>
      <c r="E823">
        <v>1</v>
      </c>
      <c r="F823">
        <v>1</v>
      </c>
      <c r="G823">
        <v>1081</v>
      </c>
      <c r="H823">
        <v>3</v>
      </c>
      <c r="I823" t="s">
        <v>1463</v>
      </c>
      <c r="J823" t="s">
        <v>1464</v>
      </c>
      <c r="K823" t="s">
        <v>1465</v>
      </c>
      <c r="L823">
        <v>1339</v>
      </c>
      <c r="N823">
        <v>1007</v>
      </c>
      <c r="O823" t="s">
        <v>1102</v>
      </c>
      <c r="P823" t="s">
        <v>1102</v>
      </c>
      <c r="Q823">
        <v>1</v>
      </c>
      <c r="W823">
        <v>0</v>
      </c>
      <c r="X823">
        <v>-762874257</v>
      </c>
      <c r="Y823">
        <f t="shared" si="292"/>
        <v>7.0000000000000001E-3</v>
      </c>
      <c r="AA823">
        <v>439.5</v>
      </c>
      <c r="AB823">
        <v>0</v>
      </c>
      <c r="AC823">
        <v>0</v>
      </c>
      <c r="AD823">
        <v>0</v>
      </c>
      <c r="AE823">
        <v>439.5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-2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7.0000000000000001E-3</v>
      </c>
      <c r="AU823" t="s">
        <v>31</v>
      </c>
      <c r="AV823">
        <v>0</v>
      </c>
      <c r="AW823">
        <v>2</v>
      </c>
      <c r="AX823">
        <v>56664552</v>
      </c>
      <c r="AY823">
        <v>1</v>
      </c>
      <c r="AZ823">
        <v>0</v>
      </c>
      <c r="BA823">
        <v>1096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v>0</v>
      </c>
      <c r="CX823">
        <f>ROUND(Y823*Source!I1111,9)</f>
        <v>1.0499999999999999E-3</v>
      </c>
      <c r="CY823">
        <f t="shared" si="293"/>
        <v>439.5</v>
      </c>
      <c r="CZ823">
        <f t="shared" si="294"/>
        <v>439.5</v>
      </c>
      <c r="DA823">
        <f t="shared" si="295"/>
        <v>1</v>
      </c>
      <c r="DB823">
        <f t="shared" si="296"/>
        <v>3.08</v>
      </c>
      <c r="DC823">
        <f t="shared" si="297"/>
        <v>0</v>
      </c>
      <c r="DD823" t="s">
        <v>3</v>
      </c>
      <c r="DE823" t="s">
        <v>3</v>
      </c>
      <c r="DF823">
        <f t="shared" si="291"/>
        <v>0.46</v>
      </c>
      <c r="DG823">
        <f t="shared" si="288"/>
        <v>0</v>
      </c>
      <c r="DH823">
        <f t="shared" si="289"/>
        <v>0</v>
      </c>
      <c r="DI823">
        <f t="shared" si="280"/>
        <v>0</v>
      </c>
      <c r="DJ823">
        <f t="shared" si="298"/>
        <v>0.46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">
      <c r="A824">
        <f>ROW(Source!A1112)</f>
        <v>1112</v>
      </c>
      <c r="B824">
        <v>56661436</v>
      </c>
      <c r="C824">
        <v>56664531</v>
      </c>
      <c r="D824">
        <v>54702434</v>
      </c>
      <c r="E824">
        <v>1081</v>
      </c>
      <c r="F824">
        <v>1</v>
      </c>
      <c r="G824">
        <v>1081</v>
      </c>
      <c r="H824">
        <v>1</v>
      </c>
      <c r="I824" t="s">
        <v>1317</v>
      </c>
      <c r="J824" t="s">
        <v>3</v>
      </c>
      <c r="K824" t="s">
        <v>1318</v>
      </c>
      <c r="L824">
        <v>1191</v>
      </c>
      <c r="N824">
        <v>1013</v>
      </c>
      <c r="O824" t="s">
        <v>1319</v>
      </c>
      <c r="P824" t="s">
        <v>1319</v>
      </c>
      <c r="Q824">
        <v>1</v>
      </c>
      <c r="W824">
        <v>0</v>
      </c>
      <c r="X824">
        <v>476480486</v>
      </c>
      <c r="Y824">
        <f>((AT824*1.2)*1.15)</f>
        <v>76.589999999999989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5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55.5</v>
      </c>
      <c r="AU824" t="s">
        <v>936</v>
      </c>
      <c r="AV824">
        <v>1</v>
      </c>
      <c r="AW824">
        <v>2</v>
      </c>
      <c r="AX824">
        <v>56664543</v>
      </c>
      <c r="AY824">
        <v>1</v>
      </c>
      <c r="AZ824">
        <v>0</v>
      </c>
      <c r="BA824">
        <v>1100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U824">
        <f>ROUND(AT824*Source!I1112*AH824*AL824,2)</f>
        <v>0</v>
      </c>
      <c r="CV824">
        <f>ROUND(Y824*Source!I1112,9)</f>
        <v>11.4885</v>
      </c>
      <c r="CW824">
        <v>0</v>
      </c>
      <c r="CX824">
        <f>ROUND(Y824*Source!I1112,9)</f>
        <v>11.4885</v>
      </c>
      <c r="CY824">
        <f>AD824</f>
        <v>0</v>
      </c>
      <c r="CZ824">
        <f>AH824</f>
        <v>0</v>
      </c>
      <c r="DA824">
        <f>AL824</f>
        <v>1</v>
      </c>
      <c r="DB824">
        <f>ROUND(((ROUND(AT824*CZ824,2)*1.2)*1.15),6)</f>
        <v>0</v>
      </c>
      <c r="DC824">
        <f>ROUND(((ROUND(AT824*AG824,2)*1.2)*1.15),6)</f>
        <v>0</v>
      </c>
      <c r="DD824" t="s">
        <v>3</v>
      </c>
      <c r="DE824" t="s">
        <v>3</v>
      </c>
      <c r="DF824">
        <f t="shared" si="291"/>
        <v>0</v>
      </c>
      <c r="DG824">
        <f t="shared" si="288"/>
        <v>0</v>
      </c>
      <c r="DH824">
        <f t="shared" si="289"/>
        <v>0</v>
      </c>
      <c r="DI824">
        <f t="shared" si="280"/>
        <v>0</v>
      </c>
      <c r="DJ824">
        <f>DI824</f>
        <v>0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">
      <c r="A825">
        <f>ROW(Source!A1112)</f>
        <v>1112</v>
      </c>
      <c r="B825">
        <v>56661436</v>
      </c>
      <c r="C825">
        <v>56664531</v>
      </c>
      <c r="D825">
        <v>54768037</v>
      </c>
      <c r="E825">
        <v>1</v>
      </c>
      <c r="F825">
        <v>1</v>
      </c>
      <c r="G825">
        <v>1081</v>
      </c>
      <c r="H825">
        <v>2</v>
      </c>
      <c r="I825" t="s">
        <v>1457</v>
      </c>
      <c r="J825" t="s">
        <v>1458</v>
      </c>
      <c r="K825" t="s">
        <v>1459</v>
      </c>
      <c r="L825">
        <v>1368</v>
      </c>
      <c r="N825">
        <v>1011</v>
      </c>
      <c r="O825" t="s">
        <v>1323</v>
      </c>
      <c r="P825" t="s">
        <v>1323</v>
      </c>
      <c r="Q825">
        <v>1</v>
      </c>
      <c r="W825">
        <v>0</v>
      </c>
      <c r="X825">
        <v>378609176</v>
      </c>
      <c r="Y825">
        <f>((AT825*1.2)*1.25)</f>
        <v>5.25</v>
      </c>
      <c r="AA825">
        <v>0</v>
      </c>
      <c r="AB825">
        <v>46.59</v>
      </c>
      <c r="AC825">
        <v>0</v>
      </c>
      <c r="AD825">
        <v>0</v>
      </c>
      <c r="AE825">
        <v>0</v>
      </c>
      <c r="AF825">
        <v>3.18</v>
      </c>
      <c r="AG825">
        <v>0</v>
      </c>
      <c r="AH825">
        <v>0</v>
      </c>
      <c r="AI825">
        <v>1</v>
      </c>
      <c r="AJ825">
        <v>13.73</v>
      </c>
      <c r="AK825">
        <v>1</v>
      </c>
      <c r="AL825">
        <v>1</v>
      </c>
      <c r="AM825">
        <v>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3.5</v>
      </c>
      <c r="AU825" t="s">
        <v>935</v>
      </c>
      <c r="AV825">
        <v>0</v>
      </c>
      <c r="AW825">
        <v>2</v>
      </c>
      <c r="AX825">
        <v>56664544</v>
      </c>
      <c r="AY825">
        <v>1</v>
      </c>
      <c r="AZ825">
        <v>0</v>
      </c>
      <c r="BA825">
        <v>1101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f>ROUND(Y825*Source!I1112*DO825,9)</f>
        <v>0</v>
      </c>
      <c r="CX825">
        <f>ROUND(Y825*Source!I1112,9)</f>
        <v>0.78749999999999998</v>
      </c>
      <c r="CY825">
        <f>AB825</f>
        <v>46.59</v>
      </c>
      <c r="CZ825">
        <f>AF825</f>
        <v>3.18</v>
      </c>
      <c r="DA825">
        <f>AJ825</f>
        <v>13.73</v>
      </c>
      <c r="DB825">
        <f>ROUND(((ROUND(AT825*CZ825,2)*1.2)*1.25),6)</f>
        <v>16.695</v>
      </c>
      <c r="DC825">
        <f>ROUND(((ROUND(AT825*AG825,2)*1.2)*1.25),6)</f>
        <v>0</v>
      </c>
      <c r="DD825" t="s">
        <v>3</v>
      </c>
      <c r="DE825" t="s">
        <v>3</v>
      </c>
      <c r="DF825">
        <f t="shared" si="291"/>
        <v>0</v>
      </c>
      <c r="DG825">
        <f>ROUND(ROUND(AF825*AJ825,2)*CX825,2)</f>
        <v>34.380000000000003</v>
      </c>
      <c r="DH825">
        <f t="shared" si="289"/>
        <v>0</v>
      </c>
      <c r="DI825">
        <f t="shared" si="280"/>
        <v>0</v>
      </c>
      <c r="DJ825">
        <f>DG825</f>
        <v>34.380000000000003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">
      <c r="A826">
        <f>ROW(Source!A1112)</f>
        <v>1112</v>
      </c>
      <c r="B826">
        <v>56661436</v>
      </c>
      <c r="C826">
        <v>56664531</v>
      </c>
      <c r="D826">
        <v>54768339</v>
      </c>
      <c r="E826">
        <v>1</v>
      </c>
      <c r="F826">
        <v>1</v>
      </c>
      <c r="G826">
        <v>1081</v>
      </c>
      <c r="H826">
        <v>2</v>
      </c>
      <c r="I826" t="s">
        <v>1324</v>
      </c>
      <c r="J826" t="s">
        <v>1325</v>
      </c>
      <c r="K826" t="s">
        <v>1326</v>
      </c>
      <c r="L826">
        <v>1368</v>
      </c>
      <c r="N826">
        <v>1011</v>
      </c>
      <c r="O826" t="s">
        <v>1323</v>
      </c>
      <c r="P826" t="s">
        <v>1323</v>
      </c>
      <c r="Q826">
        <v>1</v>
      </c>
      <c r="W826">
        <v>0</v>
      </c>
      <c r="X826">
        <v>874612079</v>
      </c>
      <c r="Y826">
        <f>((AT826*1.2)*1.25)</f>
        <v>1.56</v>
      </c>
      <c r="AA826">
        <v>0</v>
      </c>
      <c r="AB826">
        <v>1513.56</v>
      </c>
      <c r="AC826">
        <v>758.78</v>
      </c>
      <c r="AD826">
        <v>0</v>
      </c>
      <c r="AE826">
        <v>0</v>
      </c>
      <c r="AF826">
        <v>83.1</v>
      </c>
      <c r="AG826">
        <v>12.62</v>
      </c>
      <c r="AH826">
        <v>0</v>
      </c>
      <c r="AI826">
        <v>1</v>
      </c>
      <c r="AJ826">
        <v>17.07</v>
      </c>
      <c r="AK826">
        <v>56.35</v>
      </c>
      <c r="AL826">
        <v>1</v>
      </c>
      <c r="AM826">
        <v>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1.04</v>
      </c>
      <c r="AU826" t="s">
        <v>935</v>
      </c>
      <c r="AV826">
        <v>0</v>
      </c>
      <c r="AW826">
        <v>2</v>
      </c>
      <c r="AX826">
        <v>56664545</v>
      </c>
      <c r="AY826">
        <v>1</v>
      </c>
      <c r="AZ826">
        <v>0</v>
      </c>
      <c r="BA826">
        <v>1102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f>ROUND(Y826*Source!I1112*DO826,9)</f>
        <v>2.9530799999999999</v>
      </c>
      <c r="CX826">
        <f>ROUND(Y826*Source!I1112,9)</f>
        <v>0.23400000000000001</v>
      </c>
      <c r="CY826">
        <f>AB826</f>
        <v>1513.56</v>
      </c>
      <c r="CZ826">
        <f>AF826</f>
        <v>83.1</v>
      </c>
      <c r="DA826">
        <f>AJ826</f>
        <v>17.07</v>
      </c>
      <c r="DB826">
        <f>ROUND(((ROUND(AT826*CZ826,2)*1.2)*1.25),6)</f>
        <v>129.63</v>
      </c>
      <c r="DC826">
        <f>ROUND(((ROUND(AT826*AG826,2)*1.2)*1.25),6)</f>
        <v>19.68</v>
      </c>
      <c r="DD826" t="s">
        <v>3</v>
      </c>
      <c r="DE826" t="s">
        <v>3</v>
      </c>
      <c r="DF826">
        <f t="shared" si="291"/>
        <v>0</v>
      </c>
      <c r="DG826">
        <f>ROUND(ROUND(AF826*AJ826,2)*CX826,2)</f>
        <v>331.93</v>
      </c>
      <c r="DH826">
        <f>ROUND(ROUND(AG826*AK826,2)*CX826,2)</f>
        <v>166.41</v>
      </c>
      <c r="DI826">
        <f t="shared" si="280"/>
        <v>0</v>
      </c>
      <c r="DJ826">
        <f>DG826</f>
        <v>331.93</v>
      </c>
      <c r="DK826">
        <v>0</v>
      </c>
      <c r="DL826" t="s">
        <v>1327</v>
      </c>
      <c r="DM826">
        <v>0</v>
      </c>
      <c r="DN826" t="s">
        <v>1319</v>
      </c>
      <c r="DO826">
        <v>12.62</v>
      </c>
    </row>
    <row r="827" spans="1:119" x14ac:dyDescent="0.2">
      <c r="A827">
        <f>ROW(Source!A1112)</f>
        <v>1112</v>
      </c>
      <c r="B827">
        <v>56661436</v>
      </c>
      <c r="C827">
        <v>56664531</v>
      </c>
      <c r="D827">
        <v>54767573</v>
      </c>
      <c r="E827">
        <v>1</v>
      </c>
      <c r="F827">
        <v>1</v>
      </c>
      <c r="G827">
        <v>1081</v>
      </c>
      <c r="H827">
        <v>2</v>
      </c>
      <c r="I827" t="s">
        <v>1328</v>
      </c>
      <c r="J827" t="s">
        <v>1329</v>
      </c>
      <c r="K827" t="s">
        <v>1330</v>
      </c>
      <c r="L827">
        <v>1368</v>
      </c>
      <c r="N827">
        <v>1011</v>
      </c>
      <c r="O827" t="s">
        <v>1323</v>
      </c>
      <c r="P827" t="s">
        <v>1323</v>
      </c>
      <c r="Q827">
        <v>1</v>
      </c>
      <c r="W827">
        <v>0</v>
      </c>
      <c r="X827">
        <v>-44940208</v>
      </c>
      <c r="Y827">
        <f>((AT827*1.2)*1.25)</f>
        <v>0.13500000000000001</v>
      </c>
      <c r="AA827">
        <v>0</v>
      </c>
      <c r="AB827">
        <v>2758.65</v>
      </c>
      <c r="AC827">
        <v>1017.92</v>
      </c>
      <c r="AD827">
        <v>0</v>
      </c>
      <c r="AE827">
        <v>0</v>
      </c>
      <c r="AF827">
        <v>179.17</v>
      </c>
      <c r="AG827">
        <v>16.93</v>
      </c>
      <c r="AH827">
        <v>0</v>
      </c>
      <c r="AI827">
        <v>1</v>
      </c>
      <c r="AJ827">
        <v>14.43</v>
      </c>
      <c r="AK827">
        <v>56.35</v>
      </c>
      <c r="AL827">
        <v>1</v>
      </c>
      <c r="AM827">
        <v>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0.09</v>
      </c>
      <c r="AU827" t="s">
        <v>935</v>
      </c>
      <c r="AV827">
        <v>0</v>
      </c>
      <c r="AW827">
        <v>2</v>
      </c>
      <c r="AX827">
        <v>56664546</v>
      </c>
      <c r="AY827">
        <v>1</v>
      </c>
      <c r="AZ827">
        <v>0</v>
      </c>
      <c r="BA827">
        <v>1103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f>ROUND(Y827*Source!I1112*DO827,9)</f>
        <v>0.34283249999999998</v>
      </c>
      <c r="CX827">
        <f>ROUND(Y827*Source!I1112,9)</f>
        <v>2.0250000000000001E-2</v>
      </c>
      <c r="CY827">
        <f>AB827</f>
        <v>2758.65</v>
      </c>
      <c r="CZ827">
        <f>AF827</f>
        <v>179.17</v>
      </c>
      <c r="DA827">
        <f>AJ827</f>
        <v>14.43</v>
      </c>
      <c r="DB827">
        <f>ROUND(((ROUND(AT827*CZ827,2)*1.2)*1.25),6)</f>
        <v>24.195</v>
      </c>
      <c r="DC827">
        <f>ROUND(((ROUND(AT827*AG827,2)*1.2)*1.25),6)</f>
        <v>2.2799999999999998</v>
      </c>
      <c r="DD827" t="s">
        <v>3</v>
      </c>
      <c r="DE827" t="s">
        <v>3</v>
      </c>
      <c r="DF827">
        <f t="shared" si="291"/>
        <v>0</v>
      </c>
      <c r="DG827">
        <f>ROUND(ROUND(AF827*AJ827,2)*CX827,2)</f>
        <v>52.35</v>
      </c>
      <c r="DH827">
        <f>ROUND(ROUND(AG827*AK827,2)*CX827,2)</f>
        <v>19.32</v>
      </c>
      <c r="DI827">
        <f t="shared" si="280"/>
        <v>0</v>
      </c>
      <c r="DJ827">
        <f>DG827</f>
        <v>52.35</v>
      </c>
      <c r="DK827">
        <v>0</v>
      </c>
      <c r="DL827" t="s">
        <v>1327</v>
      </c>
      <c r="DM827">
        <v>0</v>
      </c>
      <c r="DN827" t="s">
        <v>1319</v>
      </c>
      <c r="DO827">
        <v>16.93</v>
      </c>
    </row>
    <row r="828" spans="1:119" x14ac:dyDescent="0.2">
      <c r="A828">
        <f>ROW(Source!A1112)</f>
        <v>1112</v>
      </c>
      <c r="B828">
        <v>56661436</v>
      </c>
      <c r="C828">
        <v>56664531</v>
      </c>
      <c r="D828">
        <v>54737367</v>
      </c>
      <c r="E828">
        <v>1</v>
      </c>
      <c r="F828">
        <v>1</v>
      </c>
      <c r="G828">
        <v>1081</v>
      </c>
      <c r="H828">
        <v>3</v>
      </c>
      <c r="I828" t="s">
        <v>1442</v>
      </c>
      <c r="J828" t="s">
        <v>1443</v>
      </c>
      <c r="K828" t="s">
        <v>1444</v>
      </c>
      <c r="L828">
        <v>1339</v>
      </c>
      <c r="N828">
        <v>1007</v>
      </c>
      <c r="O828" t="s">
        <v>1102</v>
      </c>
      <c r="P828" t="s">
        <v>1102</v>
      </c>
      <c r="Q828">
        <v>1</v>
      </c>
      <c r="W828">
        <v>0</v>
      </c>
      <c r="X828">
        <v>-1622585150</v>
      </c>
      <c r="Y828">
        <f t="shared" ref="Y828:Y834" si="299">((AT828*1)*1)</f>
        <v>0.93733</v>
      </c>
      <c r="AA828">
        <v>54.79</v>
      </c>
      <c r="AB828">
        <v>0</v>
      </c>
      <c r="AC828">
        <v>0</v>
      </c>
      <c r="AD828">
        <v>0</v>
      </c>
      <c r="AE828">
        <v>7.07</v>
      </c>
      <c r="AF828">
        <v>0</v>
      </c>
      <c r="AG828">
        <v>0</v>
      </c>
      <c r="AH828">
        <v>0</v>
      </c>
      <c r="AI828">
        <v>7.75</v>
      </c>
      <c r="AJ828">
        <v>1</v>
      </c>
      <c r="AK828">
        <v>1</v>
      </c>
      <c r="AL828">
        <v>1</v>
      </c>
      <c r="AM828">
        <v>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0.93733</v>
      </c>
      <c r="AU828" t="s">
        <v>31</v>
      </c>
      <c r="AV828">
        <v>0</v>
      </c>
      <c r="AW828">
        <v>2</v>
      </c>
      <c r="AX828">
        <v>56664547</v>
      </c>
      <c r="AY828">
        <v>1</v>
      </c>
      <c r="AZ828">
        <v>0</v>
      </c>
      <c r="BA828">
        <v>1104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ROUND(Y828*Source!I1112,9)</f>
        <v>0.14059949999999999</v>
      </c>
      <c r="CY828">
        <f t="shared" ref="CY828:CY834" si="300">AA828</f>
        <v>54.79</v>
      </c>
      <c r="CZ828">
        <f t="shared" ref="CZ828:CZ834" si="301">AE828</f>
        <v>7.07</v>
      </c>
      <c r="DA828">
        <f t="shared" ref="DA828:DA834" si="302">AI828</f>
        <v>7.75</v>
      </c>
      <c r="DB828">
        <f t="shared" ref="DB828:DB834" si="303">ROUND(((ROUND(AT828*CZ828,2)*1)*1),6)</f>
        <v>6.63</v>
      </c>
      <c r="DC828">
        <f t="shared" ref="DC828:DC834" si="304">ROUND(((ROUND(AT828*AG828,2)*1)*1),6)</f>
        <v>0</v>
      </c>
      <c r="DD828" t="s">
        <v>3</v>
      </c>
      <c r="DE828" t="s">
        <v>3</v>
      </c>
      <c r="DF828">
        <f t="shared" ref="DF828:DF834" si="305">ROUND(ROUND(AE828*AI828,2)*CX828,2)</f>
        <v>7.7</v>
      </c>
      <c r="DG828">
        <f t="shared" ref="DG828:DG846" si="306">ROUND(ROUND(AF828,2)*CX828,2)</f>
        <v>0</v>
      </c>
      <c r="DH828">
        <f t="shared" ref="DH828:DH847" si="307">ROUND(ROUND(AG828,2)*CX828,2)</f>
        <v>0</v>
      </c>
      <c r="DI828">
        <f t="shared" si="280"/>
        <v>0</v>
      </c>
      <c r="DJ828">
        <f t="shared" ref="DJ828:DJ834" si="308">DF828</f>
        <v>7.7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">
      <c r="A829">
        <f>ROW(Source!A1112)</f>
        <v>1112</v>
      </c>
      <c r="B829">
        <v>56661436</v>
      </c>
      <c r="C829">
        <v>56664531</v>
      </c>
      <c r="D829">
        <v>54737486</v>
      </c>
      <c r="E829">
        <v>1</v>
      </c>
      <c r="F829">
        <v>1</v>
      </c>
      <c r="G829">
        <v>1081</v>
      </c>
      <c r="H829">
        <v>3</v>
      </c>
      <c r="I829" t="s">
        <v>1448</v>
      </c>
      <c r="J829" t="s">
        <v>1449</v>
      </c>
      <c r="K829" t="s">
        <v>1450</v>
      </c>
      <c r="L829">
        <v>1348</v>
      </c>
      <c r="N829">
        <v>1009</v>
      </c>
      <c r="O829" t="s">
        <v>547</v>
      </c>
      <c r="P829" t="s">
        <v>547</v>
      </c>
      <c r="Q829">
        <v>1000</v>
      </c>
      <c r="W829">
        <v>0</v>
      </c>
      <c r="X829">
        <v>-1462767551</v>
      </c>
      <c r="Y829">
        <f t="shared" si="299"/>
        <v>2.51E-5</v>
      </c>
      <c r="AA829">
        <v>65213.77</v>
      </c>
      <c r="AB829">
        <v>0</v>
      </c>
      <c r="AC829">
        <v>0</v>
      </c>
      <c r="AD829">
        <v>0</v>
      </c>
      <c r="AE829">
        <v>3234.81</v>
      </c>
      <c r="AF829">
        <v>0</v>
      </c>
      <c r="AG829">
        <v>0</v>
      </c>
      <c r="AH829">
        <v>0</v>
      </c>
      <c r="AI829">
        <v>20.16</v>
      </c>
      <c r="AJ829">
        <v>1</v>
      </c>
      <c r="AK829">
        <v>1</v>
      </c>
      <c r="AL829">
        <v>1</v>
      </c>
      <c r="AM829">
        <v>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2.51E-5</v>
      </c>
      <c r="AU829" t="s">
        <v>31</v>
      </c>
      <c r="AV829">
        <v>0</v>
      </c>
      <c r="AW829">
        <v>2</v>
      </c>
      <c r="AX829">
        <v>56664548</v>
      </c>
      <c r="AY829">
        <v>1</v>
      </c>
      <c r="AZ829">
        <v>0</v>
      </c>
      <c r="BA829">
        <v>1105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ROUND(Y829*Source!I1112,9)</f>
        <v>3.765E-6</v>
      </c>
      <c r="CY829">
        <f t="shared" si="300"/>
        <v>65213.77</v>
      </c>
      <c r="CZ829">
        <f t="shared" si="301"/>
        <v>3234.81</v>
      </c>
      <c r="DA829">
        <f t="shared" si="302"/>
        <v>20.16</v>
      </c>
      <c r="DB829">
        <f t="shared" si="303"/>
        <v>0.08</v>
      </c>
      <c r="DC829">
        <f t="shared" si="304"/>
        <v>0</v>
      </c>
      <c r="DD829" t="s">
        <v>3</v>
      </c>
      <c r="DE829" t="s">
        <v>3</v>
      </c>
      <c r="DF829">
        <f t="shared" si="305"/>
        <v>0.25</v>
      </c>
      <c r="DG829">
        <f t="shared" si="306"/>
        <v>0</v>
      </c>
      <c r="DH829">
        <f t="shared" si="307"/>
        <v>0</v>
      </c>
      <c r="DI829">
        <f t="shared" si="280"/>
        <v>0</v>
      </c>
      <c r="DJ829">
        <f t="shared" si="308"/>
        <v>0.25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">
      <c r="A830">
        <f>ROW(Source!A1112)</f>
        <v>1112</v>
      </c>
      <c r="B830">
        <v>56661436</v>
      </c>
      <c r="C830">
        <v>56664531</v>
      </c>
      <c r="D830">
        <v>54737299</v>
      </c>
      <c r="E830">
        <v>1</v>
      </c>
      <c r="F830">
        <v>1</v>
      </c>
      <c r="G830">
        <v>1081</v>
      </c>
      <c r="H830">
        <v>3</v>
      </c>
      <c r="I830" t="s">
        <v>1451</v>
      </c>
      <c r="J830" t="s">
        <v>1452</v>
      </c>
      <c r="K830" t="s">
        <v>1453</v>
      </c>
      <c r="L830">
        <v>1339</v>
      </c>
      <c r="N830">
        <v>1007</v>
      </c>
      <c r="O830" t="s">
        <v>1102</v>
      </c>
      <c r="P830" t="s">
        <v>1102</v>
      </c>
      <c r="Q830">
        <v>1</v>
      </c>
      <c r="W830">
        <v>0</v>
      </c>
      <c r="X830">
        <v>-676034668</v>
      </c>
      <c r="Y830">
        <f t="shared" si="299"/>
        <v>1.7</v>
      </c>
      <c r="AA830">
        <v>760.17</v>
      </c>
      <c r="AB830">
        <v>0</v>
      </c>
      <c r="AC830">
        <v>0</v>
      </c>
      <c r="AD830">
        <v>0</v>
      </c>
      <c r="AE830">
        <v>53.42</v>
      </c>
      <c r="AF830">
        <v>0</v>
      </c>
      <c r="AG830">
        <v>0</v>
      </c>
      <c r="AH830">
        <v>0</v>
      </c>
      <c r="AI830">
        <v>14.23</v>
      </c>
      <c r="AJ830">
        <v>1</v>
      </c>
      <c r="AK830">
        <v>1</v>
      </c>
      <c r="AL830">
        <v>1</v>
      </c>
      <c r="AM830">
        <v>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1.7</v>
      </c>
      <c r="AU830" t="s">
        <v>31</v>
      </c>
      <c r="AV830">
        <v>0</v>
      </c>
      <c r="AW830">
        <v>2</v>
      </c>
      <c r="AX830">
        <v>56664549</v>
      </c>
      <c r="AY830">
        <v>1</v>
      </c>
      <c r="AZ830">
        <v>0</v>
      </c>
      <c r="BA830">
        <v>1106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ROUND(Y830*Source!I1112,9)</f>
        <v>0.255</v>
      </c>
      <c r="CY830">
        <f t="shared" si="300"/>
        <v>760.17</v>
      </c>
      <c r="CZ830">
        <f t="shared" si="301"/>
        <v>53.42</v>
      </c>
      <c r="DA830">
        <f t="shared" si="302"/>
        <v>14.23</v>
      </c>
      <c r="DB830">
        <f t="shared" si="303"/>
        <v>90.81</v>
      </c>
      <c r="DC830">
        <f t="shared" si="304"/>
        <v>0</v>
      </c>
      <c r="DD830" t="s">
        <v>3</v>
      </c>
      <c r="DE830" t="s">
        <v>3</v>
      </c>
      <c r="DF830">
        <f t="shared" si="305"/>
        <v>193.84</v>
      </c>
      <c r="DG830">
        <f t="shared" si="306"/>
        <v>0</v>
      </c>
      <c r="DH830">
        <f t="shared" si="307"/>
        <v>0</v>
      </c>
      <c r="DI830">
        <f t="shared" si="280"/>
        <v>0</v>
      </c>
      <c r="DJ830">
        <f t="shared" si="308"/>
        <v>193.84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">
      <c r="A831">
        <f>ROW(Source!A1112)</f>
        <v>1112</v>
      </c>
      <c r="B831">
        <v>56661436</v>
      </c>
      <c r="C831">
        <v>56664531</v>
      </c>
      <c r="D831">
        <v>54737565</v>
      </c>
      <c r="E831">
        <v>1</v>
      </c>
      <c r="F831">
        <v>1</v>
      </c>
      <c r="G831">
        <v>1081</v>
      </c>
      <c r="H831">
        <v>3</v>
      </c>
      <c r="I831" t="s">
        <v>1454</v>
      </c>
      <c r="J831" t="s">
        <v>1455</v>
      </c>
      <c r="K831" t="s">
        <v>1456</v>
      </c>
      <c r="L831">
        <v>1339</v>
      </c>
      <c r="N831">
        <v>1007</v>
      </c>
      <c r="O831" t="s">
        <v>1102</v>
      </c>
      <c r="P831" t="s">
        <v>1102</v>
      </c>
      <c r="Q831">
        <v>1</v>
      </c>
      <c r="W831">
        <v>0</v>
      </c>
      <c r="X831">
        <v>-1235260082</v>
      </c>
      <c r="Y831">
        <f t="shared" si="299"/>
        <v>1.68</v>
      </c>
      <c r="AA831">
        <v>101.33</v>
      </c>
      <c r="AB831">
        <v>0</v>
      </c>
      <c r="AC831">
        <v>0</v>
      </c>
      <c r="AD831">
        <v>0</v>
      </c>
      <c r="AE831">
        <v>5.82</v>
      </c>
      <c r="AF831">
        <v>0</v>
      </c>
      <c r="AG831">
        <v>0</v>
      </c>
      <c r="AH831">
        <v>0</v>
      </c>
      <c r="AI831">
        <v>17.41</v>
      </c>
      <c r="AJ831">
        <v>1</v>
      </c>
      <c r="AK831">
        <v>1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1.68</v>
      </c>
      <c r="AU831" t="s">
        <v>31</v>
      </c>
      <c r="AV831">
        <v>0</v>
      </c>
      <c r="AW831">
        <v>2</v>
      </c>
      <c r="AX831">
        <v>56664550</v>
      </c>
      <c r="AY831">
        <v>1</v>
      </c>
      <c r="AZ831">
        <v>0</v>
      </c>
      <c r="BA831">
        <v>1107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ROUND(Y831*Source!I1112,9)</f>
        <v>0.252</v>
      </c>
      <c r="CY831">
        <f t="shared" si="300"/>
        <v>101.33</v>
      </c>
      <c r="CZ831">
        <f t="shared" si="301"/>
        <v>5.82</v>
      </c>
      <c r="DA831">
        <f t="shared" si="302"/>
        <v>17.41</v>
      </c>
      <c r="DB831">
        <f t="shared" si="303"/>
        <v>9.7799999999999994</v>
      </c>
      <c r="DC831">
        <f t="shared" si="304"/>
        <v>0</v>
      </c>
      <c r="DD831" t="s">
        <v>3</v>
      </c>
      <c r="DE831" t="s">
        <v>3</v>
      </c>
      <c r="DF831">
        <f t="shared" si="305"/>
        <v>25.54</v>
      </c>
      <c r="DG831">
        <f t="shared" si="306"/>
        <v>0</v>
      </c>
      <c r="DH831">
        <f t="shared" si="307"/>
        <v>0</v>
      </c>
      <c r="DI831">
        <f t="shared" si="280"/>
        <v>0</v>
      </c>
      <c r="DJ831">
        <f t="shared" si="308"/>
        <v>25.54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">
      <c r="A832">
        <f>ROW(Source!A1112)</f>
        <v>1112</v>
      </c>
      <c r="B832">
        <v>56661436</v>
      </c>
      <c r="C832">
        <v>56664531</v>
      </c>
      <c r="D832">
        <v>54737947</v>
      </c>
      <c r="E832">
        <v>1</v>
      </c>
      <c r="F832">
        <v>1</v>
      </c>
      <c r="G832">
        <v>1081</v>
      </c>
      <c r="H832">
        <v>3</v>
      </c>
      <c r="I832" t="s">
        <v>1460</v>
      </c>
      <c r="J832" t="s">
        <v>1461</v>
      </c>
      <c r="K832" t="s">
        <v>1462</v>
      </c>
      <c r="L832">
        <v>1348</v>
      </c>
      <c r="N832">
        <v>1009</v>
      </c>
      <c r="O832" t="s">
        <v>547</v>
      </c>
      <c r="P832" t="s">
        <v>547</v>
      </c>
      <c r="Q832">
        <v>1000</v>
      </c>
      <c r="W832">
        <v>0</v>
      </c>
      <c r="X832">
        <v>-1009884797</v>
      </c>
      <c r="Y832">
        <f t="shared" si="299"/>
        <v>1E-3</v>
      </c>
      <c r="AA832">
        <v>64157.13</v>
      </c>
      <c r="AB832">
        <v>0</v>
      </c>
      <c r="AC832">
        <v>0</v>
      </c>
      <c r="AD832">
        <v>0</v>
      </c>
      <c r="AE832">
        <v>35445.93</v>
      </c>
      <c r="AF832">
        <v>0</v>
      </c>
      <c r="AG832">
        <v>0</v>
      </c>
      <c r="AH832">
        <v>0</v>
      </c>
      <c r="AI832">
        <v>1.81</v>
      </c>
      <c r="AJ832">
        <v>1</v>
      </c>
      <c r="AK832">
        <v>1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1E-3</v>
      </c>
      <c r="AU832" t="s">
        <v>31</v>
      </c>
      <c r="AV832">
        <v>0</v>
      </c>
      <c r="AW832">
        <v>2</v>
      </c>
      <c r="AX832">
        <v>56664551</v>
      </c>
      <c r="AY832">
        <v>1</v>
      </c>
      <c r="AZ832">
        <v>0</v>
      </c>
      <c r="BA832">
        <v>1108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ROUND(Y832*Source!I1112,9)</f>
        <v>1.4999999999999999E-4</v>
      </c>
      <c r="CY832">
        <f t="shared" si="300"/>
        <v>64157.13</v>
      </c>
      <c r="CZ832">
        <f t="shared" si="301"/>
        <v>35445.93</v>
      </c>
      <c r="DA832">
        <f t="shared" si="302"/>
        <v>1.81</v>
      </c>
      <c r="DB832">
        <f t="shared" si="303"/>
        <v>35.450000000000003</v>
      </c>
      <c r="DC832">
        <f t="shared" si="304"/>
        <v>0</v>
      </c>
      <c r="DD832" t="s">
        <v>3</v>
      </c>
      <c r="DE832" t="s">
        <v>3</v>
      </c>
      <c r="DF832">
        <f t="shared" si="305"/>
        <v>9.6199999999999992</v>
      </c>
      <c r="DG832">
        <f t="shared" si="306"/>
        <v>0</v>
      </c>
      <c r="DH832">
        <f t="shared" si="307"/>
        <v>0</v>
      </c>
      <c r="DI832">
        <f t="shared" si="280"/>
        <v>0</v>
      </c>
      <c r="DJ832">
        <f t="shared" si="308"/>
        <v>9.6199999999999992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">
      <c r="A833">
        <f>ROW(Source!A1112)</f>
        <v>1112</v>
      </c>
      <c r="B833">
        <v>56661436</v>
      </c>
      <c r="C833">
        <v>56664531</v>
      </c>
      <c r="D833">
        <v>54749858</v>
      </c>
      <c r="E833">
        <v>1</v>
      </c>
      <c r="F833">
        <v>1</v>
      </c>
      <c r="G833">
        <v>1081</v>
      </c>
      <c r="H833">
        <v>3</v>
      </c>
      <c r="I833" t="s">
        <v>988</v>
      </c>
      <c r="J833" t="s">
        <v>990</v>
      </c>
      <c r="K833" t="s">
        <v>989</v>
      </c>
      <c r="L833">
        <v>1301</v>
      </c>
      <c r="N833">
        <v>1003</v>
      </c>
      <c r="O833" t="s">
        <v>672</v>
      </c>
      <c r="P833" t="s">
        <v>672</v>
      </c>
      <c r="Q833">
        <v>1</v>
      </c>
      <c r="W833">
        <v>0</v>
      </c>
      <c r="X833">
        <v>-958209142</v>
      </c>
      <c r="Y833">
        <f t="shared" si="299"/>
        <v>100</v>
      </c>
      <c r="AA833">
        <v>1772.87</v>
      </c>
      <c r="AB833">
        <v>0</v>
      </c>
      <c r="AC833">
        <v>0</v>
      </c>
      <c r="AD833">
        <v>0</v>
      </c>
      <c r="AE833">
        <v>79.040000000000006</v>
      </c>
      <c r="AF833">
        <v>0</v>
      </c>
      <c r="AG833">
        <v>0</v>
      </c>
      <c r="AH833">
        <v>0</v>
      </c>
      <c r="AI833">
        <v>22.43</v>
      </c>
      <c r="AJ833">
        <v>1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0</v>
      </c>
      <c r="AS833" t="s">
        <v>3</v>
      </c>
      <c r="AT833">
        <v>100</v>
      </c>
      <c r="AU833" t="s">
        <v>31</v>
      </c>
      <c r="AV833">
        <v>0</v>
      </c>
      <c r="AW833">
        <v>1</v>
      </c>
      <c r="AX833">
        <v>-1</v>
      </c>
      <c r="AY833">
        <v>0</v>
      </c>
      <c r="AZ833">
        <v>0</v>
      </c>
      <c r="BA833" t="s">
        <v>3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ROUND(Y833*Source!I1112,9)</f>
        <v>15</v>
      </c>
      <c r="CY833">
        <f t="shared" si="300"/>
        <v>1772.87</v>
      </c>
      <c r="CZ833">
        <f t="shared" si="301"/>
        <v>79.040000000000006</v>
      </c>
      <c r="DA833">
        <f t="shared" si="302"/>
        <v>22.43</v>
      </c>
      <c r="DB833">
        <f t="shared" si="303"/>
        <v>7904</v>
      </c>
      <c r="DC833">
        <f t="shared" si="304"/>
        <v>0</v>
      </c>
      <c r="DD833" t="s">
        <v>3</v>
      </c>
      <c r="DE833" t="s">
        <v>3</v>
      </c>
      <c r="DF833">
        <f t="shared" si="305"/>
        <v>26593.05</v>
      </c>
      <c r="DG833">
        <f t="shared" si="306"/>
        <v>0</v>
      </c>
      <c r="DH833">
        <f t="shared" si="307"/>
        <v>0</v>
      </c>
      <c r="DI833">
        <f t="shared" si="280"/>
        <v>0</v>
      </c>
      <c r="DJ833">
        <f t="shared" si="308"/>
        <v>26593.05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">
      <c r="A834">
        <f>ROW(Source!A1112)</f>
        <v>1112</v>
      </c>
      <c r="B834">
        <v>56661436</v>
      </c>
      <c r="C834">
        <v>56664531</v>
      </c>
      <c r="D834">
        <v>54744826</v>
      </c>
      <c r="E834">
        <v>1</v>
      </c>
      <c r="F834">
        <v>1</v>
      </c>
      <c r="G834">
        <v>1081</v>
      </c>
      <c r="H834">
        <v>3</v>
      </c>
      <c r="I834" t="s">
        <v>1463</v>
      </c>
      <c r="J834" t="s">
        <v>1464</v>
      </c>
      <c r="K834" t="s">
        <v>1465</v>
      </c>
      <c r="L834">
        <v>1339</v>
      </c>
      <c r="N834">
        <v>1007</v>
      </c>
      <c r="O834" t="s">
        <v>1102</v>
      </c>
      <c r="P834" t="s">
        <v>1102</v>
      </c>
      <c r="Q834">
        <v>1</v>
      </c>
      <c r="W834">
        <v>0</v>
      </c>
      <c r="X834">
        <v>-762874257</v>
      </c>
      <c r="Y834">
        <f t="shared" si="299"/>
        <v>7.0000000000000001E-3</v>
      </c>
      <c r="AA834">
        <v>4746.6000000000004</v>
      </c>
      <c r="AB834">
        <v>0</v>
      </c>
      <c r="AC834">
        <v>0</v>
      </c>
      <c r="AD834">
        <v>0</v>
      </c>
      <c r="AE834">
        <v>439.5</v>
      </c>
      <c r="AF834">
        <v>0</v>
      </c>
      <c r="AG834">
        <v>0</v>
      </c>
      <c r="AH834">
        <v>0</v>
      </c>
      <c r="AI834">
        <v>10.8</v>
      </c>
      <c r="AJ834">
        <v>1</v>
      </c>
      <c r="AK834">
        <v>1</v>
      </c>
      <c r="AL834">
        <v>1</v>
      </c>
      <c r="AM834">
        <v>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7.0000000000000001E-3</v>
      </c>
      <c r="AU834" t="s">
        <v>31</v>
      </c>
      <c r="AV834">
        <v>0</v>
      </c>
      <c r="AW834">
        <v>2</v>
      </c>
      <c r="AX834">
        <v>56664552</v>
      </c>
      <c r="AY834">
        <v>1</v>
      </c>
      <c r="AZ834">
        <v>0</v>
      </c>
      <c r="BA834">
        <v>1109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ROUND(Y834*Source!I1112,9)</f>
        <v>1.0499999999999999E-3</v>
      </c>
      <c r="CY834">
        <f t="shared" si="300"/>
        <v>4746.6000000000004</v>
      </c>
      <c r="CZ834">
        <f t="shared" si="301"/>
        <v>439.5</v>
      </c>
      <c r="DA834">
        <f t="shared" si="302"/>
        <v>10.8</v>
      </c>
      <c r="DB834">
        <f t="shared" si="303"/>
        <v>3.08</v>
      </c>
      <c r="DC834">
        <f t="shared" si="304"/>
        <v>0</v>
      </c>
      <c r="DD834" t="s">
        <v>3</v>
      </c>
      <c r="DE834" t="s">
        <v>3</v>
      </c>
      <c r="DF834">
        <f t="shared" si="305"/>
        <v>4.9800000000000004</v>
      </c>
      <c r="DG834">
        <f t="shared" si="306"/>
        <v>0</v>
      </c>
      <c r="DH834">
        <f t="shared" si="307"/>
        <v>0</v>
      </c>
      <c r="DI834">
        <f t="shared" si="280"/>
        <v>0</v>
      </c>
      <c r="DJ834">
        <f t="shared" si="308"/>
        <v>4.9800000000000004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">
      <c r="A835">
        <f>ROW(Source!A1115)</f>
        <v>1115</v>
      </c>
      <c r="B835">
        <v>56661434</v>
      </c>
      <c r="C835">
        <v>56664557</v>
      </c>
      <c r="D835">
        <v>54702434</v>
      </c>
      <c r="E835">
        <v>1081</v>
      </c>
      <c r="F835">
        <v>1</v>
      </c>
      <c r="G835">
        <v>1081</v>
      </c>
      <c r="H835">
        <v>1</v>
      </c>
      <c r="I835" t="s">
        <v>1317</v>
      </c>
      <c r="J835" t="s">
        <v>3</v>
      </c>
      <c r="K835" t="s">
        <v>1318</v>
      </c>
      <c r="L835">
        <v>1191</v>
      </c>
      <c r="N835">
        <v>1013</v>
      </c>
      <c r="O835" t="s">
        <v>1319</v>
      </c>
      <c r="P835" t="s">
        <v>1319</v>
      </c>
      <c r="Q835">
        <v>1</v>
      </c>
      <c r="W835">
        <v>0</v>
      </c>
      <c r="X835">
        <v>476480486</v>
      </c>
      <c r="Y835">
        <f>((AT835*1.2)*1.15)</f>
        <v>95.219999999999985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1</v>
      </c>
      <c r="AM835">
        <v>-2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69</v>
      </c>
      <c r="AU835" t="s">
        <v>936</v>
      </c>
      <c r="AV835">
        <v>1</v>
      </c>
      <c r="AW835">
        <v>2</v>
      </c>
      <c r="AX835">
        <v>56664569</v>
      </c>
      <c r="AY835">
        <v>1</v>
      </c>
      <c r="AZ835">
        <v>0</v>
      </c>
      <c r="BA835">
        <v>1113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U835">
        <f>ROUND(AT835*Source!I1115*AH835*AL835,2)</f>
        <v>0</v>
      </c>
      <c r="CV835">
        <f>ROUND(Y835*Source!I1115,9)</f>
        <v>28.565999999999999</v>
      </c>
      <c r="CW835">
        <v>0</v>
      </c>
      <c r="CX835">
        <f>ROUND(Y835*Source!I1115,9)</f>
        <v>28.565999999999999</v>
      </c>
      <c r="CY835">
        <f>AD835</f>
        <v>0</v>
      </c>
      <c r="CZ835">
        <f>AH835</f>
        <v>0</v>
      </c>
      <c r="DA835">
        <f>AL835</f>
        <v>1</v>
      </c>
      <c r="DB835">
        <f>ROUND(((ROUND(AT835*CZ835,2)*1.2)*1.15),6)</f>
        <v>0</v>
      </c>
      <c r="DC835">
        <f>ROUND(((ROUND(AT835*AG835,2)*1.2)*1.15),6)</f>
        <v>0</v>
      </c>
      <c r="DD835" t="s">
        <v>3</v>
      </c>
      <c r="DE835" t="s">
        <v>3</v>
      </c>
      <c r="DF835">
        <f t="shared" ref="DF835:DF849" si="309">ROUND(ROUND(AE835,2)*CX835,2)</f>
        <v>0</v>
      </c>
      <c r="DG835">
        <f t="shared" si="306"/>
        <v>0</v>
      </c>
      <c r="DH835">
        <f t="shared" si="307"/>
        <v>0</v>
      </c>
      <c r="DI835">
        <f t="shared" si="280"/>
        <v>0</v>
      </c>
      <c r="DJ835">
        <f>DI835</f>
        <v>0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">
      <c r="A836">
        <f>ROW(Source!A1115)</f>
        <v>1115</v>
      </c>
      <c r="B836">
        <v>56661434</v>
      </c>
      <c r="C836">
        <v>56664557</v>
      </c>
      <c r="D836">
        <v>54768037</v>
      </c>
      <c r="E836">
        <v>1</v>
      </c>
      <c r="F836">
        <v>1</v>
      </c>
      <c r="G836">
        <v>1081</v>
      </c>
      <c r="H836">
        <v>2</v>
      </c>
      <c r="I836" t="s">
        <v>1457</v>
      </c>
      <c r="J836" t="s">
        <v>1458</v>
      </c>
      <c r="K836" t="s">
        <v>1459</v>
      </c>
      <c r="L836">
        <v>1368</v>
      </c>
      <c r="N836">
        <v>1011</v>
      </c>
      <c r="O836" t="s">
        <v>1323</v>
      </c>
      <c r="P836" t="s">
        <v>1323</v>
      </c>
      <c r="Q836">
        <v>1</v>
      </c>
      <c r="W836">
        <v>0</v>
      </c>
      <c r="X836">
        <v>378609176</v>
      </c>
      <c r="Y836">
        <f>((AT836*1.2)*1.25)</f>
        <v>7.5749999999999993</v>
      </c>
      <c r="AA836">
        <v>0</v>
      </c>
      <c r="AB836">
        <v>3.39</v>
      </c>
      <c r="AC836">
        <v>0</v>
      </c>
      <c r="AD836">
        <v>0</v>
      </c>
      <c r="AE836">
        <v>0</v>
      </c>
      <c r="AF836">
        <v>3.18</v>
      </c>
      <c r="AG836">
        <v>0</v>
      </c>
      <c r="AH836">
        <v>0</v>
      </c>
      <c r="AI836">
        <v>1</v>
      </c>
      <c r="AJ836">
        <v>1</v>
      </c>
      <c r="AK836">
        <v>1</v>
      </c>
      <c r="AL836">
        <v>1</v>
      </c>
      <c r="AM836">
        <v>-2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5.05</v>
      </c>
      <c r="AU836" t="s">
        <v>935</v>
      </c>
      <c r="AV836">
        <v>0</v>
      </c>
      <c r="AW836">
        <v>2</v>
      </c>
      <c r="AX836">
        <v>56664570</v>
      </c>
      <c r="AY836">
        <v>1</v>
      </c>
      <c r="AZ836">
        <v>0</v>
      </c>
      <c r="BA836">
        <v>1114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f>ROUND(Y836*Source!I1115*DO836,9)</f>
        <v>0</v>
      </c>
      <c r="CX836">
        <f>ROUND(Y836*Source!I1115,9)</f>
        <v>2.2725</v>
      </c>
      <c r="CY836">
        <f>AB836</f>
        <v>3.39</v>
      </c>
      <c r="CZ836">
        <f>AF836</f>
        <v>3.18</v>
      </c>
      <c r="DA836">
        <f>AJ836</f>
        <v>1</v>
      </c>
      <c r="DB836">
        <f>ROUND(((ROUND(AT836*CZ836,2)*1.2)*1.25),6)</f>
        <v>24.09</v>
      </c>
      <c r="DC836">
        <f>ROUND(((ROUND(AT836*AG836,2)*1.2)*1.25),6)</f>
        <v>0</v>
      </c>
      <c r="DD836" t="s">
        <v>3</v>
      </c>
      <c r="DE836" t="s">
        <v>3</v>
      </c>
      <c r="DF836">
        <f t="shared" si="309"/>
        <v>0</v>
      </c>
      <c r="DG836">
        <f t="shared" si="306"/>
        <v>7.23</v>
      </c>
      <c r="DH836">
        <f t="shared" si="307"/>
        <v>0</v>
      </c>
      <c r="DI836">
        <f t="shared" si="280"/>
        <v>0</v>
      </c>
      <c r="DJ836">
        <f>DG836</f>
        <v>7.23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">
      <c r="A837">
        <f>ROW(Source!A1115)</f>
        <v>1115</v>
      </c>
      <c r="B837">
        <v>56661434</v>
      </c>
      <c r="C837">
        <v>56664557</v>
      </c>
      <c r="D837">
        <v>54768339</v>
      </c>
      <c r="E837">
        <v>1</v>
      </c>
      <c r="F837">
        <v>1</v>
      </c>
      <c r="G837">
        <v>1081</v>
      </c>
      <c r="H837">
        <v>2</v>
      </c>
      <c r="I837" t="s">
        <v>1324</v>
      </c>
      <c r="J837" t="s">
        <v>1325</v>
      </c>
      <c r="K837" t="s">
        <v>1326</v>
      </c>
      <c r="L837">
        <v>1368</v>
      </c>
      <c r="N837">
        <v>1011</v>
      </c>
      <c r="O837" t="s">
        <v>1323</v>
      </c>
      <c r="P837" t="s">
        <v>1323</v>
      </c>
      <c r="Q837">
        <v>1</v>
      </c>
      <c r="W837">
        <v>0</v>
      </c>
      <c r="X837">
        <v>874612079</v>
      </c>
      <c r="Y837">
        <f>((AT837*1.2)*1.25)</f>
        <v>2.3249999999999997</v>
      </c>
      <c r="AA837">
        <v>0</v>
      </c>
      <c r="AB837">
        <v>88.67</v>
      </c>
      <c r="AC837">
        <v>13.47</v>
      </c>
      <c r="AD837">
        <v>0</v>
      </c>
      <c r="AE837">
        <v>0</v>
      </c>
      <c r="AF837">
        <v>83.1</v>
      </c>
      <c r="AG837">
        <v>12.62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-2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1.55</v>
      </c>
      <c r="AU837" t="s">
        <v>935</v>
      </c>
      <c r="AV837">
        <v>0</v>
      </c>
      <c r="AW837">
        <v>2</v>
      </c>
      <c r="AX837">
        <v>56664571</v>
      </c>
      <c r="AY837">
        <v>1</v>
      </c>
      <c r="AZ837">
        <v>0</v>
      </c>
      <c r="BA837">
        <v>1115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V837">
        <v>0</v>
      </c>
      <c r="CW837">
        <f>ROUND(Y837*Source!I1115*DO837,9)</f>
        <v>8.8024500000000003</v>
      </c>
      <c r="CX837">
        <f>ROUND(Y837*Source!I1115,9)</f>
        <v>0.69750000000000001</v>
      </c>
      <c r="CY837">
        <f>AB837</f>
        <v>88.67</v>
      </c>
      <c r="CZ837">
        <f>AF837</f>
        <v>83.1</v>
      </c>
      <c r="DA837">
        <f>AJ837</f>
        <v>1</v>
      </c>
      <c r="DB837">
        <f>ROUND(((ROUND(AT837*CZ837,2)*1.2)*1.25),6)</f>
        <v>193.215</v>
      </c>
      <c r="DC837">
        <f>ROUND(((ROUND(AT837*AG837,2)*1.2)*1.25),6)</f>
        <v>29.34</v>
      </c>
      <c r="DD837" t="s">
        <v>3</v>
      </c>
      <c r="DE837" t="s">
        <v>3</v>
      </c>
      <c r="DF837">
        <f t="shared" si="309"/>
        <v>0</v>
      </c>
      <c r="DG837">
        <f t="shared" si="306"/>
        <v>57.96</v>
      </c>
      <c r="DH837">
        <f t="shared" si="307"/>
        <v>8.8000000000000007</v>
      </c>
      <c r="DI837">
        <f t="shared" si="280"/>
        <v>0</v>
      </c>
      <c r="DJ837">
        <f>DG837</f>
        <v>57.96</v>
      </c>
      <c r="DK837">
        <v>0</v>
      </c>
      <c r="DL837" t="s">
        <v>1327</v>
      </c>
      <c r="DM837">
        <v>0</v>
      </c>
      <c r="DN837" t="s">
        <v>1319</v>
      </c>
      <c r="DO837">
        <v>12.62</v>
      </c>
    </row>
    <row r="838" spans="1:119" x14ac:dyDescent="0.2">
      <c r="A838">
        <f>ROW(Source!A1115)</f>
        <v>1115</v>
      </c>
      <c r="B838">
        <v>56661434</v>
      </c>
      <c r="C838">
        <v>56664557</v>
      </c>
      <c r="D838">
        <v>54767573</v>
      </c>
      <c r="E838">
        <v>1</v>
      </c>
      <c r="F838">
        <v>1</v>
      </c>
      <c r="G838">
        <v>1081</v>
      </c>
      <c r="H838">
        <v>2</v>
      </c>
      <c r="I838" t="s">
        <v>1328</v>
      </c>
      <c r="J838" t="s">
        <v>1329</v>
      </c>
      <c r="K838" t="s">
        <v>1330</v>
      </c>
      <c r="L838">
        <v>1368</v>
      </c>
      <c r="N838">
        <v>1011</v>
      </c>
      <c r="O838" t="s">
        <v>1323</v>
      </c>
      <c r="P838" t="s">
        <v>1323</v>
      </c>
      <c r="Q838">
        <v>1</v>
      </c>
      <c r="W838">
        <v>0</v>
      </c>
      <c r="X838">
        <v>-44940208</v>
      </c>
      <c r="Y838">
        <f>((AT838*1.2)*1.25)</f>
        <v>0.15</v>
      </c>
      <c r="AA838">
        <v>0</v>
      </c>
      <c r="AB838">
        <v>191.17</v>
      </c>
      <c r="AC838">
        <v>18.059999999999999</v>
      </c>
      <c r="AD838">
        <v>0</v>
      </c>
      <c r="AE838">
        <v>0</v>
      </c>
      <c r="AF838">
        <v>179.17</v>
      </c>
      <c r="AG838">
        <v>16.93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-2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0.1</v>
      </c>
      <c r="AU838" t="s">
        <v>935</v>
      </c>
      <c r="AV838">
        <v>0</v>
      </c>
      <c r="AW838">
        <v>2</v>
      </c>
      <c r="AX838">
        <v>56664572</v>
      </c>
      <c r="AY838">
        <v>1</v>
      </c>
      <c r="AZ838">
        <v>0</v>
      </c>
      <c r="BA838">
        <v>1116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ROUND(Y838*Source!I1115*DO838,9)</f>
        <v>0.76185000000000003</v>
      </c>
      <c r="CX838">
        <f>ROUND(Y838*Source!I1115,9)</f>
        <v>4.4999999999999998E-2</v>
      </c>
      <c r="CY838">
        <f>AB838</f>
        <v>191.17</v>
      </c>
      <c r="CZ838">
        <f>AF838</f>
        <v>179.17</v>
      </c>
      <c r="DA838">
        <f>AJ838</f>
        <v>1</v>
      </c>
      <c r="DB838">
        <f>ROUND(((ROUND(AT838*CZ838,2)*1.2)*1.25),6)</f>
        <v>26.88</v>
      </c>
      <c r="DC838">
        <f>ROUND(((ROUND(AT838*AG838,2)*1.2)*1.25),6)</f>
        <v>2.5350000000000001</v>
      </c>
      <c r="DD838" t="s">
        <v>3</v>
      </c>
      <c r="DE838" t="s">
        <v>3</v>
      </c>
      <c r="DF838">
        <f t="shared" si="309"/>
        <v>0</v>
      </c>
      <c r="DG838">
        <f t="shared" si="306"/>
        <v>8.06</v>
      </c>
      <c r="DH838">
        <f t="shared" si="307"/>
        <v>0.76</v>
      </c>
      <c r="DI838">
        <f t="shared" si="280"/>
        <v>0</v>
      </c>
      <c r="DJ838">
        <f>DG838</f>
        <v>8.06</v>
      </c>
      <c r="DK838">
        <v>0</v>
      </c>
      <c r="DL838" t="s">
        <v>1327</v>
      </c>
      <c r="DM838">
        <v>0</v>
      </c>
      <c r="DN838" t="s">
        <v>1319</v>
      </c>
      <c r="DO838">
        <v>16.93</v>
      </c>
    </row>
    <row r="839" spans="1:119" x14ac:dyDescent="0.2">
      <c r="A839">
        <f>ROW(Source!A1115)</f>
        <v>1115</v>
      </c>
      <c r="B839">
        <v>56661434</v>
      </c>
      <c r="C839">
        <v>56664557</v>
      </c>
      <c r="D839">
        <v>54737367</v>
      </c>
      <c r="E839">
        <v>1</v>
      </c>
      <c r="F839">
        <v>1</v>
      </c>
      <c r="G839">
        <v>1081</v>
      </c>
      <c r="H839">
        <v>3</v>
      </c>
      <c r="I839" t="s">
        <v>1442</v>
      </c>
      <c r="J839" t="s">
        <v>1443</v>
      </c>
      <c r="K839" t="s">
        <v>1444</v>
      </c>
      <c r="L839">
        <v>1339</v>
      </c>
      <c r="N839">
        <v>1007</v>
      </c>
      <c r="O839" t="s">
        <v>1102</v>
      </c>
      <c r="P839" t="s">
        <v>1102</v>
      </c>
      <c r="Q839">
        <v>1</v>
      </c>
      <c r="W839">
        <v>0</v>
      </c>
      <c r="X839">
        <v>-1622585150</v>
      </c>
      <c r="Y839">
        <f t="shared" ref="Y839:Y845" si="310">((AT839*1)*1)</f>
        <v>1.1866699999999999</v>
      </c>
      <c r="AA839">
        <v>7.07</v>
      </c>
      <c r="AB839">
        <v>0</v>
      </c>
      <c r="AC839">
        <v>0</v>
      </c>
      <c r="AD839">
        <v>0</v>
      </c>
      <c r="AE839">
        <v>7.07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1.1866699999999999</v>
      </c>
      <c r="AU839" t="s">
        <v>31</v>
      </c>
      <c r="AV839">
        <v>0</v>
      </c>
      <c r="AW839">
        <v>2</v>
      </c>
      <c r="AX839">
        <v>56664573</v>
      </c>
      <c r="AY839">
        <v>1</v>
      </c>
      <c r="AZ839">
        <v>0</v>
      </c>
      <c r="BA839">
        <v>1117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v>0</v>
      </c>
      <c r="CX839">
        <f>ROUND(Y839*Source!I1115,9)</f>
        <v>0.35600100000000001</v>
      </c>
      <c r="CY839">
        <f t="shared" ref="CY839:CY845" si="311">AA839</f>
        <v>7.07</v>
      </c>
      <c r="CZ839">
        <f t="shared" ref="CZ839:CZ845" si="312">AE839</f>
        <v>7.07</v>
      </c>
      <c r="DA839">
        <f t="shared" ref="DA839:DA845" si="313">AI839</f>
        <v>1</v>
      </c>
      <c r="DB839">
        <f t="shared" ref="DB839:DB845" si="314">ROUND(((ROUND(AT839*CZ839,2)*1)*1),6)</f>
        <v>8.39</v>
      </c>
      <c r="DC839">
        <f t="shared" ref="DC839:DC845" si="315">ROUND(((ROUND(AT839*AG839,2)*1)*1),6)</f>
        <v>0</v>
      </c>
      <c r="DD839" t="s">
        <v>3</v>
      </c>
      <c r="DE839" t="s">
        <v>3</v>
      </c>
      <c r="DF839">
        <f t="shared" si="309"/>
        <v>2.52</v>
      </c>
      <c r="DG839">
        <f t="shared" si="306"/>
        <v>0</v>
      </c>
      <c r="DH839">
        <f t="shared" si="307"/>
        <v>0</v>
      </c>
      <c r="DI839">
        <f t="shared" si="280"/>
        <v>0</v>
      </c>
      <c r="DJ839">
        <f t="shared" ref="DJ839:DJ845" si="316">DF839</f>
        <v>2.52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">
      <c r="A840">
        <f>ROW(Source!A1115)</f>
        <v>1115</v>
      </c>
      <c r="B840">
        <v>56661434</v>
      </c>
      <c r="C840">
        <v>56664557</v>
      </c>
      <c r="D840">
        <v>54737486</v>
      </c>
      <c r="E840">
        <v>1</v>
      </c>
      <c r="F840">
        <v>1</v>
      </c>
      <c r="G840">
        <v>1081</v>
      </c>
      <c r="H840">
        <v>3</v>
      </c>
      <c r="I840" t="s">
        <v>1448</v>
      </c>
      <c r="J840" t="s">
        <v>1449</v>
      </c>
      <c r="K840" t="s">
        <v>1450</v>
      </c>
      <c r="L840">
        <v>1348</v>
      </c>
      <c r="N840">
        <v>1009</v>
      </c>
      <c r="O840" t="s">
        <v>547</v>
      </c>
      <c r="P840" t="s">
        <v>547</v>
      </c>
      <c r="Q840">
        <v>1000</v>
      </c>
      <c r="W840">
        <v>0</v>
      </c>
      <c r="X840">
        <v>-1462767551</v>
      </c>
      <c r="Y840">
        <f t="shared" si="310"/>
        <v>3.18E-5</v>
      </c>
      <c r="AA840">
        <v>3234.81</v>
      </c>
      <c r="AB840">
        <v>0</v>
      </c>
      <c r="AC840">
        <v>0</v>
      </c>
      <c r="AD840">
        <v>0</v>
      </c>
      <c r="AE840">
        <v>3234.81</v>
      </c>
      <c r="AF840">
        <v>0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3.18E-5</v>
      </c>
      <c r="AU840" t="s">
        <v>31</v>
      </c>
      <c r="AV840">
        <v>0</v>
      </c>
      <c r="AW840">
        <v>2</v>
      </c>
      <c r="AX840">
        <v>56664574</v>
      </c>
      <c r="AY840">
        <v>1</v>
      </c>
      <c r="AZ840">
        <v>0</v>
      </c>
      <c r="BA840">
        <v>1118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ROUND(Y840*Source!I1115,9)</f>
        <v>9.5400000000000001E-6</v>
      </c>
      <c r="CY840">
        <f t="shared" si="311"/>
        <v>3234.81</v>
      </c>
      <c r="CZ840">
        <f t="shared" si="312"/>
        <v>3234.81</v>
      </c>
      <c r="DA840">
        <f t="shared" si="313"/>
        <v>1</v>
      </c>
      <c r="DB840">
        <f t="shared" si="314"/>
        <v>0.1</v>
      </c>
      <c r="DC840">
        <f t="shared" si="315"/>
        <v>0</v>
      </c>
      <c r="DD840" t="s">
        <v>3</v>
      </c>
      <c r="DE840" t="s">
        <v>3</v>
      </c>
      <c r="DF840">
        <f t="shared" si="309"/>
        <v>0.03</v>
      </c>
      <c r="DG840">
        <f t="shared" si="306"/>
        <v>0</v>
      </c>
      <c r="DH840">
        <f t="shared" si="307"/>
        <v>0</v>
      </c>
      <c r="DI840">
        <f t="shared" si="280"/>
        <v>0</v>
      </c>
      <c r="DJ840">
        <f t="shared" si="316"/>
        <v>0.03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">
      <c r="A841">
        <f>ROW(Source!A1115)</f>
        <v>1115</v>
      </c>
      <c r="B841">
        <v>56661434</v>
      </c>
      <c r="C841">
        <v>56664557</v>
      </c>
      <c r="D841">
        <v>54737299</v>
      </c>
      <c r="E841">
        <v>1</v>
      </c>
      <c r="F841">
        <v>1</v>
      </c>
      <c r="G841">
        <v>1081</v>
      </c>
      <c r="H841">
        <v>3</v>
      </c>
      <c r="I841" t="s">
        <v>1451</v>
      </c>
      <c r="J841" t="s">
        <v>1452</v>
      </c>
      <c r="K841" t="s">
        <v>1453</v>
      </c>
      <c r="L841">
        <v>1339</v>
      </c>
      <c r="N841">
        <v>1007</v>
      </c>
      <c r="O841" t="s">
        <v>1102</v>
      </c>
      <c r="P841" t="s">
        <v>1102</v>
      </c>
      <c r="Q841">
        <v>1</v>
      </c>
      <c r="W841">
        <v>0</v>
      </c>
      <c r="X841">
        <v>-676034668</v>
      </c>
      <c r="Y841">
        <f t="shared" si="310"/>
        <v>2.2799999999999998</v>
      </c>
      <c r="AA841">
        <v>53.42</v>
      </c>
      <c r="AB841">
        <v>0</v>
      </c>
      <c r="AC841">
        <v>0</v>
      </c>
      <c r="AD841">
        <v>0</v>
      </c>
      <c r="AE841">
        <v>53.42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-2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2.2799999999999998</v>
      </c>
      <c r="AU841" t="s">
        <v>31</v>
      </c>
      <c r="AV841">
        <v>0</v>
      </c>
      <c r="AW841">
        <v>2</v>
      </c>
      <c r="AX841">
        <v>56664575</v>
      </c>
      <c r="AY841">
        <v>1</v>
      </c>
      <c r="AZ841">
        <v>0</v>
      </c>
      <c r="BA841">
        <v>1119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ROUND(Y841*Source!I1115,9)</f>
        <v>0.68400000000000005</v>
      </c>
      <c r="CY841">
        <f t="shared" si="311"/>
        <v>53.42</v>
      </c>
      <c r="CZ841">
        <f t="shared" si="312"/>
        <v>53.42</v>
      </c>
      <c r="DA841">
        <f t="shared" si="313"/>
        <v>1</v>
      </c>
      <c r="DB841">
        <f t="shared" si="314"/>
        <v>121.8</v>
      </c>
      <c r="DC841">
        <f t="shared" si="315"/>
        <v>0</v>
      </c>
      <c r="DD841" t="s">
        <v>3</v>
      </c>
      <c r="DE841" t="s">
        <v>3</v>
      </c>
      <c r="DF841">
        <f t="shared" si="309"/>
        <v>36.54</v>
      </c>
      <c r="DG841">
        <f t="shared" si="306"/>
        <v>0</v>
      </c>
      <c r="DH841">
        <f t="shared" si="307"/>
        <v>0</v>
      </c>
      <c r="DI841">
        <f t="shared" si="280"/>
        <v>0</v>
      </c>
      <c r="DJ841">
        <f t="shared" si="316"/>
        <v>36.54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">
      <c r="A842">
        <f>ROW(Source!A1115)</f>
        <v>1115</v>
      </c>
      <c r="B842">
        <v>56661434</v>
      </c>
      <c r="C842">
        <v>56664557</v>
      </c>
      <c r="D842">
        <v>54737565</v>
      </c>
      <c r="E842">
        <v>1</v>
      </c>
      <c r="F842">
        <v>1</v>
      </c>
      <c r="G842">
        <v>1081</v>
      </c>
      <c r="H842">
        <v>3</v>
      </c>
      <c r="I842" t="s">
        <v>1454</v>
      </c>
      <c r="J842" t="s">
        <v>1455</v>
      </c>
      <c r="K842" t="s">
        <v>1456</v>
      </c>
      <c r="L842">
        <v>1339</v>
      </c>
      <c r="N842">
        <v>1007</v>
      </c>
      <c r="O842" t="s">
        <v>1102</v>
      </c>
      <c r="P842" t="s">
        <v>1102</v>
      </c>
      <c r="Q842">
        <v>1</v>
      </c>
      <c r="W842">
        <v>0</v>
      </c>
      <c r="X842">
        <v>-1235260082</v>
      </c>
      <c r="Y842">
        <f t="shared" si="310"/>
        <v>2.25</v>
      </c>
      <c r="AA842">
        <v>5.82</v>
      </c>
      <c r="AB842">
        <v>0</v>
      </c>
      <c r="AC842">
        <v>0</v>
      </c>
      <c r="AD842">
        <v>0</v>
      </c>
      <c r="AE842">
        <v>5.82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-2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2.25</v>
      </c>
      <c r="AU842" t="s">
        <v>31</v>
      </c>
      <c r="AV842">
        <v>0</v>
      </c>
      <c r="AW842">
        <v>2</v>
      </c>
      <c r="AX842">
        <v>56664576</v>
      </c>
      <c r="AY842">
        <v>1</v>
      </c>
      <c r="AZ842">
        <v>0</v>
      </c>
      <c r="BA842">
        <v>1120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ROUND(Y842*Source!I1115,9)</f>
        <v>0.67500000000000004</v>
      </c>
      <c r="CY842">
        <f t="shared" si="311"/>
        <v>5.82</v>
      </c>
      <c r="CZ842">
        <f t="shared" si="312"/>
        <v>5.82</v>
      </c>
      <c r="DA842">
        <f t="shared" si="313"/>
        <v>1</v>
      </c>
      <c r="DB842">
        <f t="shared" si="314"/>
        <v>13.1</v>
      </c>
      <c r="DC842">
        <f t="shared" si="315"/>
        <v>0</v>
      </c>
      <c r="DD842" t="s">
        <v>3</v>
      </c>
      <c r="DE842" t="s">
        <v>3</v>
      </c>
      <c r="DF842">
        <f t="shared" si="309"/>
        <v>3.93</v>
      </c>
      <c r="DG842">
        <f t="shared" si="306"/>
        <v>0</v>
      </c>
      <c r="DH842">
        <f t="shared" si="307"/>
        <v>0</v>
      </c>
      <c r="DI842">
        <f t="shared" si="280"/>
        <v>0</v>
      </c>
      <c r="DJ842">
        <f t="shared" si="316"/>
        <v>3.93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">
      <c r="A843">
        <f>ROW(Source!A1115)</f>
        <v>1115</v>
      </c>
      <c r="B843">
        <v>56661434</v>
      </c>
      <c r="C843">
        <v>56664557</v>
      </c>
      <c r="D843">
        <v>54737947</v>
      </c>
      <c r="E843">
        <v>1</v>
      </c>
      <c r="F843">
        <v>1</v>
      </c>
      <c r="G843">
        <v>1081</v>
      </c>
      <c r="H843">
        <v>3</v>
      </c>
      <c r="I843" t="s">
        <v>1460</v>
      </c>
      <c r="J843" t="s">
        <v>1461</v>
      </c>
      <c r="K843" t="s">
        <v>1462</v>
      </c>
      <c r="L843">
        <v>1348</v>
      </c>
      <c r="N843">
        <v>1009</v>
      </c>
      <c r="O843" t="s">
        <v>547</v>
      </c>
      <c r="P843" t="s">
        <v>547</v>
      </c>
      <c r="Q843">
        <v>1000</v>
      </c>
      <c r="W843">
        <v>0</v>
      </c>
      <c r="X843">
        <v>-1009884797</v>
      </c>
      <c r="Y843">
        <f t="shared" si="310"/>
        <v>1.25E-3</v>
      </c>
      <c r="AA843">
        <v>35445.93</v>
      </c>
      <c r="AB843">
        <v>0</v>
      </c>
      <c r="AC843">
        <v>0</v>
      </c>
      <c r="AD843">
        <v>0</v>
      </c>
      <c r="AE843">
        <v>35445.93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-2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1.25E-3</v>
      </c>
      <c r="AU843" t="s">
        <v>31</v>
      </c>
      <c r="AV843">
        <v>0</v>
      </c>
      <c r="AW843">
        <v>2</v>
      </c>
      <c r="AX843">
        <v>56664577</v>
      </c>
      <c r="AY843">
        <v>1</v>
      </c>
      <c r="AZ843">
        <v>0</v>
      </c>
      <c r="BA843">
        <v>1121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ROUND(Y843*Source!I1115,9)</f>
        <v>3.7500000000000001E-4</v>
      </c>
      <c r="CY843">
        <f t="shared" si="311"/>
        <v>35445.93</v>
      </c>
      <c r="CZ843">
        <f t="shared" si="312"/>
        <v>35445.93</v>
      </c>
      <c r="DA843">
        <f t="shared" si="313"/>
        <v>1</v>
      </c>
      <c r="DB843">
        <f t="shared" si="314"/>
        <v>44.31</v>
      </c>
      <c r="DC843">
        <f t="shared" si="315"/>
        <v>0</v>
      </c>
      <c r="DD843" t="s">
        <v>3</v>
      </c>
      <c r="DE843" t="s">
        <v>3</v>
      </c>
      <c r="DF843">
        <f t="shared" si="309"/>
        <v>13.29</v>
      </c>
      <c r="DG843">
        <f t="shared" si="306"/>
        <v>0</v>
      </c>
      <c r="DH843">
        <f t="shared" si="307"/>
        <v>0</v>
      </c>
      <c r="DI843">
        <f t="shared" si="280"/>
        <v>0</v>
      </c>
      <c r="DJ843">
        <f t="shared" si="316"/>
        <v>13.29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">
      <c r="A844">
        <f>ROW(Source!A1115)</f>
        <v>1115</v>
      </c>
      <c r="B844">
        <v>56661434</v>
      </c>
      <c r="C844">
        <v>56664557</v>
      </c>
      <c r="D844">
        <v>54749859</v>
      </c>
      <c r="E844">
        <v>1</v>
      </c>
      <c r="F844">
        <v>1</v>
      </c>
      <c r="G844">
        <v>1081</v>
      </c>
      <c r="H844">
        <v>3</v>
      </c>
      <c r="I844" t="s">
        <v>996</v>
      </c>
      <c r="J844" t="s">
        <v>998</v>
      </c>
      <c r="K844" t="s">
        <v>997</v>
      </c>
      <c r="L844">
        <v>1301</v>
      </c>
      <c r="N844">
        <v>1003</v>
      </c>
      <c r="O844" t="s">
        <v>672</v>
      </c>
      <c r="P844" t="s">
        <v>672</v>
      </c>
      <c r="Q844">
        <v>1</v>
      </c>
      <c r="W844">
        <v>0</v>
      </c>
      <c r="X844">
        <v>-1637136052</v>
      </c>
      <c r="Y844">
        <f t="shared" si="310"/>
        <v>100</v>
      </c>
      <c r="AA844">
        <v>87.86</v>
      </c>
      <c r="AB844">
        <v>0</v>
      </c>
      <c r="AC844">
        <v>0</v>
      </c>
      <c r="AD844">
        <v>0</v>
      </c>
      <c r="AE844">
        <v>87.86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 t="s">
        <v>3</v>
      </c>
      <c r="AT844">
        <v>100</v>
      </c>
      <c r="AU844" t="s">
        <v>31</v>
      </c>
      <c r="AV844">
        <v>0</v>
      </c>
      <c r="AW844">
        <v>1</v>
      </c>
      <c r="AX844">
        <v>-1</v>
      </c>
      <c r="AY844">
        <v>0</v>
      </c>
      <c r="AZ844">
        <v>0</v>
      </c>
      <c r="BA844" t="s">
        <v>3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ROUND(Y844*Source!I1115,9)</f>
        <v>30</v>
      </c>
      <c r="CY844">
        <f t="shared" si="311"/>
        <v>87.86</v>
      </c>
      <c r="CZ844">
        <f t="shared" si="312"/>
        <v>87.86</v>
      </c>
      <c r="DA844">
        <f t="shared" si="313"/>
        <v>1</v>
      </c>
      <c r="DB844">
        <f t="shared" si="314"/>
        <v>8786</v>
      </c>
      <c r="DC844">
        <f t="shared" si="315"/>
        <v>0</v>
      </c>
      <c r="DD844" t="s">
        <v>3</v>
      </c>
      <c r="DE844" t="s">
        <v>3</v>
      </c>
      <c r="DF844">
        <f t="shared" si="309"/>
        <v>2635.8</v>
      </c>
      <c r="DG844">
        <f t="shared" si="306"/>
        <v>0</v>
      </c>
      <c r="DH844">
        <f t="shared" si="307"/>
        <v>0</v>
      </c>
      <c r="DI844">
        <f t="shared" si="280"/>
        <v>0</v>
      </c>
      <c r="DJ844">
        <f t="shared" si="316"/>
        <v>2635.8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">
      <c r="A845">
        <f>ROW(Source!A1115)</f>
        <v>1115</v>
      </c>
      <c r="B845">
        <v>56661434</v>
      </c>
      <c r="C845">
        <v>56664557</v>
      </c>
      <c r="D845">
        <v>54744826</v>
      </c>
      <c r="E845">
        <v>1</v>
      </c>
      <c r="F845">
        <v>1</v>
      </c>
      <c r="G845">
        <v>1081</v>
      </c>
      <c r="H845">
        <v>3</v>
      </c>
      <c r="I845" t="s">
        <v>1463</v>
      </c>
      <c r="J845" t="s">
        <v>1464</v>
      </c>
      <c r="K845" t="s">
        <v>1465</v>
      </c>
      <c r="L845">
        <v>1339</v>
      </c>
      <c r="N845">
        <v>1007</v>
      </c>
      <c r="O845" t="s">
        <v>1102</v>
      </c>
      <c r="P845" t="s">
        <v>1102</v>
      </c>
      <c r="Q845">
        <v>1</v>
      </c>
      <c r="W845">
        <v>0</v>
      </c>
      <c r="X845">
        <v>-762874257</v>
      </c>
      <c r="Y845">
        <f t="shared" si="310"/>
        <v>2.1000000000000001E-2</v>
      </c>
      <c r="AA845">
        <v>439.5</v>
      </c>
      <c r="AB845">
        <v>0</v>
      </c>
      <c r="AC845">
        <v>0</v>
      </c>
      <c r="AD845">
        <v>0</v>
      </c>
      <c r="AE845">
        <v>439.5</v>
      </c>
      <c r="AF845">
        <v>0</v>
      </c>
      <c r="AG845">
        <v>0</v>
      </c>
      <c r="AH845">
        <v>0</v>
      </c>
      <c r="AI845">
        <v>1</v>
      </c>
      <c r="AJ845">
        <v>1</v>
      </c>
      <c r="AK845">
        <v>1</v>
      </c>
      <c r="AL845">
        <v>1</v>
      </c>
      <c r="AM845">
        <v>-2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2.1000000000000001E-2</v>
      </c>
      <c r="AU845" t="s">
        <v>31</v>
      </c>
      <c r="AV845">
        <v>0</v>
      </c>
      <c r="AW845">
        <v>2</v>
      </c>
      <c r="AX845">
        <v>56664578</v>
      </c>
      <c r="AY845">
        <v>1</v>
      </c>
      <c r="AZ845">
        <v>0</v>
      </c>
      <c r="BA845">
        <v>1122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ROUND(Y845*Source!I1115,9)</f>
        <v>6.3E-3</v>
      </c>
      <c r="CY845">
        <f t="shared" si="311"/>
        <v>439.5</v>
      </c>
      <c r="CZ845">
        <f t="shared" si="312"/>
        <v>439.5</v>
      </c>
      <c r="DA845">
        <f t="shared" si="313"/>
        <v>1</v>
      </c>
      <c r="DB845">
        <f t="shared" si="314"/>
        <v>9.23</v>
      </c>
      <c r="DC845">
        <f t="shared" si="315"/>
        <v>0</v>
      </c>
      <c r="DD845" t="s">
        <v>3</v>
      </c>
      <c r="DE845" t="s">
        <v>3</v>
      </c>
      <c r="DF845">
        <f t="shared" si="309"/>
        <v>2.77</v>
      </c>
      <c r="DG845">
        <f t="shared" si="306"/>
        <v>0</v>
      </c>
      <c r="DH845">
        <f t="shared" si="307"/>
        <v>0</v>
      </c>
      <c r="DI845">
        <f t="shared" si="280"/>
        <v>0</v>
      </c>
      <c r="DJ845">
        <f t="shared" si="316"/>
        <v>2.77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">
      <c r="A846">
        <f>ROW(Source!A1116)</f>
        <v>1116</v>
      </c>
      <c r="B846">
        <v>56661436</v>
      </c>
      <c r="C846">
        <v>56664557</v>
      </c>
      <c r="D846">
        <v>54702434</v>
      </c>
      <c r="E846">
        <v>1081</v>
      </c>
      <c r="F846">
        <v>1</v>
      </c>
      <c r="G846">
        <v>1081</v>
      </c>
      <c r="H846">
        <v>1</v>
      </c>
      <c r="I846" t="s">
        <v>1317</v>
      </c>
      <c r="J846" t="s">
        <v>3</v>
      </c>
      <c r="K846" t="s">
        <v>1318</v>
      </c>
      <c r="L846">
        <v>1191</v>
      </c>
      <c r="N846">
        <v>1013</v>
      </c>
      <c r="O846" t="s">
        <v>1319</v>
      </c>
      <c r="P846" t="s">
        <v>1319</v>
      </c>
      <c r="Q846">
        <v>1</v>
      </c>
      <c r="W846">
        <v>0</v>
      </c>
      <c r="X846">
        <v>476480486</v>
      </c>
      <c r="Y846">
        <f>((AT846*1.2)*1.15)</f>
        <v>95.219999999999985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5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69</v>
      </c>
      <c r="AU846" t="s">
        <v>936</v>
      </c>
      <c r="AV846">
        <v>1</v>
      </c>
      <c r="AW846">
        <v>2</v>
      </c>
      <c r="AX846">
        <v>56664569</v>
      </c>
      <c r="AY846">
        <v>1</v>
      </c>
      <c r="AZ846">
        <v>0</v>
      </c>
      <c r="BA846">
        <v>1126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U846">
        <f>ROUND(AT846*Source!I1116*AH846*AL846,2)</f>
        <v>0</v>
      </c>
      <c r="CV846">
        <f>ROUND(Y846*Source!I1116,9)</f>
        <v>28.565999999999999</v>
      </c>
      <c r="CW846">
        <v>0</v>
      </c>
      <c r="CX846">
        <f>ROUND(Y846*Source!I1116,9)</f>
        <v>28.565999999999999</v>
      </c>
      <c r="CY846">
        <f>AD846</f>
        <v>0</v>
      </c>
      <c r="CZ846">
        <f>AH846</f>
        <v>0</v>
      </c>
      <c r="DA846">
        <f>AL846</f>
        <v>1</v>
      </c>
      <c r="DB846">
        <f>ROUND(((ROUND(AT846*CZ846,2)*1.2)*1.15),6)</f>
        <v>0</v>
      </c>
      <c r="DC846">
        <f>ROUND(((ROUND(AT846*AG846,2)*1.2)*1.15),6)</f>
        <v>0</v>
      </c>
      <c r="DD846" t="s">
        <v>3</v>
      </c>
      <c r="DE846" t="s">
        <v>3</v>
      </c>
      <c r="DF846">
        <f t="shared" si="309"/>
        <v>0</v>
      </c>
      <c r="DG846">
        <f t="shared" si="306"/>
        <v>0</v>
      </c>
      <c r="DH846">
        <f t="shared" si="307"/>
        <v>0</v>
      </c>
      <c r="DI846">
        <f t="shared" si="280"/>
        <v>0</v>
      </c>
      <c r="DJ846">
        <f>DI846</f>
        <v>0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">
      <c r="A847">
        <f>ROW(Source!A1116)</f>
        <v>1116</v>
      </c>
      <c r="B847">
        <v>56661436</v>
      </c>
      <c r="C847">
        <v>56664557</v>
      </c>
      <c r="D847">
        <v>54768037</v>
      </c>
      <c r="E847">
        <v>1</v>
      </c>
      <c r="F847">
        <v>1</v>
      </c>
      <c r="G847">
        <v>1081</v>
      </c>
      <c r="H847">
        <v>2</v>
      </c>
      <c r="I847" t="s">
        <v>1457</v>
      </c>
      <c r="J847" t="s">
        <v>1458</v>
      </c>
      <c r="K847" t="s">
        <v>1459</v>
      </c>
      <c r="L847">
        <v>1368</v>
      </c>
      <c r="N847">
        <v>1011</v>
      </c>
      <c r="O847" t="s">
        <v>1323</v>
      </c>
      <c r="P847" t="s">
        <v>1323</v>
      </c>
      <c r="Q847">
        <v>1</v>
      </c>
      <c r="W847">
        <v>0</v>
      </c>
      <c r="X847">
        <v>378609176</v>
      </c>
      <c r="Y847">
        <f>((AT847*1.2)*1.25)</f>
        <v>7.5749999999999993</v>
      </c>
      <c r="AA847">
        <v>0</v>
      </c>
      <c r="AB847">
        <v>46.59</v>
      </c>
      <c r="AC847">
        <v>0</v>
      </c>
      <c r="AD847">
        <v>0</v>
      </c>
      <c r="AE847">
        <v>0</v>
      </c>
      <c r="AF847">
        <v>3.18</v>
      </c>
      <c r="AG847">
        <v>0</v>
      </c>
      <c r="AH847">
        <v>0</v>
      </c>
      <c r="AI847">
        <v>1</v>
      </c>
      <c r="AJ847">
        <v>13.73</v>
      </c>
      <c r="AK847">
        <v>1</v>
      </c>
      <c r="AL847">
        <v>1</v>
      </c>
      <c r="AM847">
        <v>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5.05</v>
      </c>
      <c r="AU847" t="s">
        <v>935</v>
      </c>
      <c r="AV847">
        <v>0</v>
      </c>
      <c r="AW847">
        <v>2</v>
      </c>
      <c r="AX847">
        <v>56664570</v>
      </c>
      <c r="AY847">
        <v>1</v>
      </c>
      <c r="AZ847">
        <v>0</v>
      </c>
      <c r="BA847">
        <v>1127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f>ROUND(Y847*Source!I1116*DO847,9)</f>
        <v>0</v>
      </c>
      <c r="CX847">
        <f>ROUND(Y847*Source!I1116,9)</f>
        <v>2.2725</v>
      </c>
      <c r="CY847">
        <f>AB847</f>
        <v>46.59</v>
      </c>
      <c r="CZ847">
        <f>AF847</f>
        <v>3.18</v>
      </c>
      <c r="DA847">
        <f>AJ847</f>
        <v>13.73</v>
      </c>
      <c r="DB847">
        <f>ROUND(((ROUND(AT847*CZ847,2)*1.2)*1.25),6)</f>
        <v>24.09</v>
      </c>
      <c r="DC847">
        <f>ROUND(((ROUND(AT847*AG847,2)*1.2)*1.25),6)</f>
        <v>0</v>
      </c>
      <c r="DD847" t="s">
        <v>3</v>
      </c>
      <c r="DE847" t="s">
        <v>3</v>
      </c>
      <c r="DF847">
        <f t="shared" si="309"/>
        <v>0</v>
      </c>
      <c r="DG847">
        <f>ROUND(ROUND(AF847*AJ847,2)*CX847,2)</f>
        <v>99.22</v>
      </c>
      <c r="DH847">
        <f t="shared" si="307"/>
        <v>0</v>
      </c>
      <c r="DI847">
        <f t="shared" si="280"/>
        <v>0</v>
      </c>
      <c r="DJ847">
        <f>DG847</f>
        <v>99.22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">
      <c r="A848">
        <f>ROW(Source!A1116)</f>
        <v>1116</v>
      </c>
      <c r="B848">
        <v>56661436</v>
      </c>
      <c r="C848">
        <v>56664557</v>
      </c>
      <c r="D848">
        <v>54768339</v>
      </c>
      <c r="E848">
        <v>1</v>
      </c>
      <c r="F848">
        <v>1</v>
      </c>
      <c r="G848">
        <v>1081</v>
      </c>
      <c r="H848">
        <v>2</v>
      </c>
      <c r="I848" t="s">
        <v>1324</v>
      </c>
      <c r="J848" t="s">
        <v>1325</v>
      </c>
      <c r="K848" t="s">
        <v>1326</v>
      </c>
      <c r="L848">
        <v>1368</v>
      </c>
      <c r="N848">
        <v>1011</v>
      </c>
      <c r="O848" t="s">
        <v>1323</v>
      </c>
      <c r="P848" t="s">
        <v>1323</v>
      </c>
      <c r="Q848">
        <v>1</v>
      </c>
      <c r="W848">
        <v>0</v>
      </c>
      <c r="X848">
        <v>874612079</v>
      </c>
      <c r="Y848">
        <f>((AT848*1.2)*1.25)</f>
        <v>2.3249999999999997</v>
      </c>
      <c r="AA848">
        <v>0</v>
      </c>
      <c r="AB848">
        <v>1513.56</v>
      </c>
      <c r="AC848">
        <v>758.78</v>
      </c>
      <c r="AD848">
        <v>0</v>
      </c>
      <c r="AE848">
        <v>0</v>
      </c>
      <c r="AF848">
        <v>83.1</v>
      </c>
      <c r="AG848">
        <v>12.62</v>
      </c>
      <c r="AH848">
        <v>0</v>
      </c>
      <c r="AI848">
        <v>1</v>
      </c>
      <c r="AJ848">
        <v>17.07</v>
      </c>
      <c r="AK848">
        <v>56.35</v>
      </c>
      <c r="AL848">
        <v>1</v>
      </c>
      <c r="AM848">
        <v>2</v>
      </c>
      <c r="AN848">
        <v>0</v>
      </c>
      <c r="AO848">
        <v>1</v>
      </c>
      <c r="AP848">
        <v>1</v>
      </c>
      <c r="AQ848">
        <v>0</v>
      </c>
      <c r="AR848">
        <v>0</v>
      </c>
      <c r="AS848" t="s">
        <v>3</v>
      </c>
      <c r="AT848">
        <v>1.55</v>
      </c>
      <c r="AU848" t="s">
        <v>935</v>
      </c>
      <c r="AV848">
        <v>0</v>
      </c>
      <c r="AW848">
        <v>2</v>
      </c>
      <c r="AX848">
        <v>56664571</v>
      </c>
      <c r="AY848">
        <v>1</v>
      </c>
      <c r="AZ848">
        <v>0</v>
      </c>
      <c r="BA848">
        <v>1128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f>ROUND(Y848*Source!I1116*DO848,9)</f>
        <v>8.8024500000000003</v>
      </c>
      <c r="CX848">
        <f>ROUND(Y848*Source!I1116,9)</f>
        <v>0.69750000000000001</v>
      </c>
      <c r="CY848">
        <f>AB848</f>
        <v>1513.56</v>
      </c>
      <c r="CZ848">
        <f>AF848</f>
        <v>83.1</v>
      </c>
      <c r="DA848">
        <f>AJ848</f>
        <v>17.07</v>
      </c>
      <c r="DB848">
        <f>ROUND(((ROUND(AT848*CZ848,2)*1.2)*1.25),6)</f>
        <v>193.215</v>
      </c>
      <c r="DC848">
        <f>ROUND(((ROUND(AT848*AG848,2)*1.2)*1.25),6)</f>
        <v>29.34</v>
      </c>
      <c r="DD848" t="s">
        <v>3</v>
      </c>
      <c r="DE848" t="s">
        <v>3</v>
      </c>
      <c r="DF848">
        <f t="shared" si="309"/>
        <v>0</v>
      </c>
      <c r="DG848">
        <f>ROUND(ROUND(AF848*AJ848,2)*CX848,2)</f>
        <v>989.42</v>
      </c>
      <c r="DH848">
        <f>ROUND(ROUND(AG848*AK848,2)*CX848,2)</f>
        <v>496.02</v>
      </c>
      <c r="DI848">
        <f t="shared" si="280"/>
        <v>0</v>
      </c>
      <c r="DJ848">
        <f>DG848</f>
        <v>989.42</v>
      </c>
      <c r="DK848">
        <v>0</v>
      </c>
      <c r="DL848" t="s">
        <v>1327</v>
      </c>
      <c r="DM848">
        <v>0</v>
      </c>
      <c r="DN848" t="s">
        <v>1319</v>
      </c>
      <c r="DO848">
        <v>12.62</v>
      </c>
    </row>
    <row r="849" spans="1:119" x14ac:dyDescent="0.2">
      <c r="A849">
        <f>ROW(Source!A1116)</f>
        <v>1116</v>
      </c>
      <c r="B849">
        <v>56661436</v>
      </c>
      <c r="C849">
        <v>56664557</v>
      </c>
      <c r="D849">
        <v>54767573</v>
      </c>
      <c r="E849">
        <v>1</v>
      </c>
      <c r="F849">
        <v>1</v>
      </c>
      <c r="G849">
        <v>1081</v>
      </c>
      <c r="H849">
        <v>2</v>
      </c>
      <c r="I849" t="s">
        <v>1328</v>
      </c>
      <c r="J849" t="s">
        <v>1329</v>
      </c>
      <c r="K849" t="s">
        <v>1330</v>
      </c>
      <c r="L849">
        <v>1368</v>
      </c>
      <c r="N849">
        <v>1011</v>
      </c>
      <c r="O849" t="s">
        <v>1323</v>
      </c>
      <c r="P849" t="s">
        <v>1323</v>
      </c>
      <c r="Q849">
        <v>1</v>
      </c>
      <c r="W849">
        <v>0</v>
      </c>
      <c r="X849">
        <v>-44940208</v>
      </c>
      <c r="Y849">
        <f>((AT849*1.2)*1.25)</f>
        <v>0.15</v>
      </c>
      <c r="AA849">
        <v>0</v>
      </c>
      <c r="AB849">
        <v>2758.65</v>
      </c>
      <c r="AC849">
        <v>1017.92</v>
      </c>
      <c r="AD849">
        <v>0</v>
      </c>
      <c r="AE849">
        <v>0</v>
      </c>
      <c r="AF849">
        <v>179.17</v>
      </c>
      <c r="AG849">
        <v>16.93</v>
      </c>
      <c r="AH849">
        <v>0</v>
      </c>
      <c r="AI849">
        <v>1</v>
      </c>
      <c r="AJ849">
        <v>14.43</v>
      </c>
      <c r="AK849">
        <v>56.35</v>
      </c>
      <c r="AL849">
        <v>1</v>
      </c>
      <c r="AM849">
        <v>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0.1</v>
      </c>
      <c r="AU849" t="s">
        <v>935</v>
      </c>
      <c r="AV849">
        <v>0</v>
      </c>
      <c r="AW849">
        <v>2</v>
      </c>
      <c r="AX849">
        <v>56664572</v>
      </c>
      <c r="AY849">
        <v>1</v>
      </c>
      <c r="AZ849">
        <v>0</v>
      </c>
      <c r="BA849">
        <v>1129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f>ROUND(Y849*Source!I1116*DO849,9)</f>
        <v>0.76185000000000003</v>
      </c>
      <c r="CX849">
        <f>ROUND(Y849*Source!I1116,9)</f>
        <v>4.4999999999999998E-2</v>
      </c>
      <c r="CY849">
        <f>AB849</f>
        <v>2758.65</v>
      </c>
      <c r="CZ849">
        <f>AF849</f>
        <v>179.17</v>
      </c>
      <c r="DA849">
        <f>AJ849</f>
        <v>14.43</v>
      </c>
      <c r="DB849">
        <f>ROUND(((ROUND(AT849*CZ849,2)*1.2)*1.25),6)</f>
        <v>26.88</v>
      </c>
      <c r="DC849">
        <f>ROUND(((ROUND(AT849*AG849,2)*1.2)*1.25),6)</f>
        <v>2.5350000000000001</v>
      </c>
      <c r="DD849" t="s">
        <v>3</v>
      </c>
      <c r="DE849" t="s">
        <v>3</v>
      </c>
      <c r="DF849">
        <f t="shared" si="309"/>
        <v>0</v>
      </c>
      <c r="DG849">
        <f>ROUND(ROUND(AF849*AJ849,2)*CX849,2)</f>
        <v>116.34</v>
      </c>
      <c r="DH849">
        <f>ROUND(ROUND(AG849*AK849,2)*CX849,2)</f>
        <v>42.93</v>
      </c>
      <c r="DI849">
        <f t="shared" si="280"/>
        <v>0</v>
      </c>
      <c r="DJ849">
        <f>DG849</f>
        <v>116.34</v>
      </c>
      <c r="DK849">
        <v>0</v>
      </c>
      <c r="DL849" t="s">
        <v>1327</v>
      </c>
      <c r="DM849">
        <v>0</v>
      </c>
      <c r="DN849" t="s">
        <v>1319</v>
      </c>
      <c r="DO849">
        <v>16.93</v>
      </c>
    </row>
    <row r="850" spans="1:119" x14ac:dyDescent="0.2">
      <c r="A850">
        <f>ROW(Source!A1116)</f>
        <v>1116</v>
      </c>
      <c r="B850">
        <v>56661436</v>
      </c>
      <c r="C850">
        <v>56664557</v>
      </c>
      <c r="D850">
        <v>54737367</v>
      </c>
      <c r="E850">
        <v>1</v>
      </c>
      <c r="F850">
        <v>1</v>
      </c>
      <c r="G850">
        <v>1081</v>
      </c>
      <c r="H850">
        <v>3</v>
      </c>
      <c r="I850" t="s">
        <v>1442</v>
      </c>
      <c r="J850" t="s">
        <v>1443</v>
      </c>
      <c r="K850" t="s">
        <v>1444</v>
      </c>
      <c r="L850">
        <v>1339</v>
      </c>
      <c r="N850">
        <v>1007</v>
      </c>
      <c r="O850" t="s">
        <v>1102</v>
      </c>
      <c r="P850" t="s">
        <v>1102</v>
      </c>
      <c r="Q850">
        <v>1</v>
      </c>
      <c r="W850">
        <v>0</v>
      </c>
      <c r="X850">
        <v>-1622585150</v>
      </c>
      <c r="Y850">
        <f t="shared" ref="Y850:Y856" si="317">((AT850*1)*1)</f>
        <v>1.1866699999999999</v>
      </c>
      <c r="AA850">
        <v>54.79</v>
      </c>
      <c r="AB850">
        <v>0</v>
      </c>
      <c r="AC850">
        <v>0</v>
      </c>
      <c r="AD850">
        <v>0</v>
      </c>
      <c r="AE850">
        <v>7.07</v>
      </c>
      <c r="AF850">
        <v>0</v>
      </c>
      <c r="AG850">
        <v>0</v>
      </c>
      <c r="AH850">
        <v>0</v>
      </c>
      <c r="AI850">
        <v>7.75</v>
      </c>
      <c r="AJ850">
        <v>1</v>
      </c>
      <c r="AK850">
        <v>1</v>
      </c>
      <c r="AL850">
        <v>1</v>
      </c>
      <c r="AM850">
        <v>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1.1866699999999999</v>
      </c>
      <c r="AU850" t="s">
        <v>31</v>
      </c>
      <c r="AV850">
        <v>0</v>
      </c>
      <c r="AW850">
        <v>2</v>
      </c>
      <c r="AX850">
        <v>56664573</v>
      </c>
      <c r="AY850">
        <v>1</v>
      </c>
      <c r="AZ850">
        <v>0</v>
      </c>
      <c r="BA850">
        <v>1130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v>0</v>
      </c>
      <c r="CX850">
        <f>ROUND(Y850*Source!I1116,9)</f>
        <v>0.35600100000000001</v>
      </c>
      <c r="CY850">
        <f t="shared" ref="CY850:CY856" si="318">AA850</f>
        <v>54.79</v>
      </c>
      <c r="CZ850">
        <f t="shared" ref="CZ850:CZ856" si="319">AE850</f>
        <v>7.07</v>
      </c>
      <c r="DA850">
        <f t="shared" ref="DA850:DA856" si="320">AI850</f>
        <v>7.75</v>
      </c>
      <c r="DB850">
        <f t="shared" ref="DB850:DB856" si="321">ROUND(((ROUND(AT850*CZ850,2)*1)*1),6)</f>
        <v>8.39</v>
      </c>
      <c r="DC850">
        <f t="shared" ref="DC850:DC856" si="322">ROUND(((ROUND(AT850*AG850,2)*1)*1),6)</f>
        <v>0</v>
      </c>
      <c r="DD850" t="s">
        <v>3</v>
      </c>
      <c r="DE850" t="s">
        <v>3</v>
      </c>
      <c r="DF850">
        <f t="shared" ref="DF850:DF856" si="323">ROUND(ROUND(AE850*AI850,2)*CX850,2)</f>
        <v>19.510000000000002</v>
      </c>
      <c r="DG850">
        <f t="shared" ref="DG850:DG868" si="324">ROUND(ROUND(AF850,2)*CX850,2)</f>
        <v>0</v>
      </c>
      <c r="DH850">
        <f t="shared" ref="DH850:DH869" si="325">ROUND(ROUND(AG850,2)*CX850,2)</f>
        <v>0</v>
      </c>
      <c r="DI850">
        <f t="shared" si="280"/>
        <v>0</v>
      </c>
      <c r="DJ850">
        <f t="shared" ref="DJ850:DJ856" si="326">DF850</f>
        <v>19.510000000000002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">
      <c r="A851">
        <f>ROW(Source!A1116)</f>
        <v>1116</v>
      </c>
      <c r="B851">
        <v>56661436</v>
      </c>
      <c r="C851">
        <v>56664557</v>
      </c>
      <c r="D851">
        <v>54737486</v>
      </c>
      <c r="E851">
        <v>1</v>
      </c>
      <c r="F851">
        <v>1</v>
      </c>
      <c r="G851">
        <v>1081</v>
      </c>
      <c r="H851">
        <v>3</v>
      </c>
      <c r="I851" t="s">
        <v>1448</v>
      </c>
      <c r="J851" t="s">
        <v>1449</v>
      </c>
      <c r="K851" t="s">
        <v>1450</v>
      </c>
      <c r="L851">
        <v>1348</v>
      </c>
      <c r="N851">
        <v>1009</v>
      </c>
      <c r="O851" t="s">
        <v>547</v>
      </c>
      <c r="P851" t="s">
        <v>547</v>
      </c>
      <c r="Q851">
        <v>1000</v>
      </c>
      <c r="W851">
        <v>0</v>
      </c>
      <c r="X851">
        <v>-1462767551</v>
      </c>
      <c r="Y851">
        <f t="shared" si="317"/>
        <v>3.18E-5</v>
      </c>
      <c r="AA851">
        <v>65213.77</v>
      </c>
      <c r="AB851">
        <v>0</v>
      </c>
      <c r="AC851">
        <v>0</v>
      </c>
      <c r="AD851">
        <v>0</v>
      </c>
      <c r="AE851">
        <v>3234.81</v>
      </c>
      <c r="AF851">
        <v>0</v>
      </c>
      <c r="AG851">
        <v>0</v>
      </c>
      <c r="AH851">
        <v>0</v>
      </c>
      <c r="AI851">
        <v>20.16</v>
      </c>
      <c r="AJ851">
        <v>1</v>
      </c>
      <c r="AK851">
        <v>1</v>
      </c>
      <c r="AL851">
        <v>1</v>
      </c>
      <c r="AM851">
        <v>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3.18E-5</v>
      </c>
      <c r="AU851" t="s">
        <v>31</v>
      </c>
      <c r="AV851">
        <v>0</v>
      </c>
      <c r="AW851">
        <v>2</v>
      </c>
      <c r="AX851">
        <v>56664574</v>
      </c>
      <c r="AY851">
        <v>1</v>
      </c>
      <c r="AZ851">
        <v>0</v>
      </c>
      <c r="BA851">
        <v>1131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v>0</v>
      </c>
      <c r="CX851">
        <f>ROUND(Y851*Source!I1116,9)</f>
        <v>9.5400000000000001E-6</v>
      </c>
      <c r="CY851">
        <f t="shared" si="318"/>
        <v>65213.77</v>
      </c>
      <c r="CZ851">
        <f t="shared" si="319"/>
        <v>3234.81</v>
      </c>
      <c r="DA851">
        <f t="shared" si="320"/>
        <v>20.16</v>
      </c>
      <c r="DB851">
        <f t="shared" si="321"/>
        <v>0.1</v>
      </c>
      <c r="DC851">
        <f t="shared" si="322"/>
        <v>0</v>
      </c>
      <c r="DD851" t="s">
        <v>3</v>
      </c>
      <c r="DE851" t="s">
        <v>3</v>
      </c>
      <c r="DF851">
        <f t="shared" si="323"/>
        <v>0.62</v>
      </c>
      <c r="DG851">
        <f t="shared" si="324"/>
        <v>0</v>
      </c>
      <c r="DH851">
        <f t="shared" si="325"/>
        <v>0</v>
      </c>
      <c r="DI851">
        <f t="shared" si="280"/>
        <v>0</v>
      </c>
      <c r="DJ851">
        <f t="shared" si="326"/>
        <v>0.62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">
      <c r="A852">
        <f>ROW(Source!A1116)</f>
        <v>1116</v>
      </c>
      <c r="B852">
        <v>56661436</v>
      </c>
      <c r="C852">
        <v>56664557</v>
      </c>
      <c r="D852">
        <v>54737299</v>
      </c>
      <c r="E852">
        <v>1</v>
      </c>
      <c r="F852">
        <v>1</v>
      </c>
      <c r="G852">
        <v>1081</v>
      </c>
      <c r="H852">
        <v>3</v>
      </c>
      <c r="I852" t="s">
        <v>1451</v>
      </c>
      <c r="J852" t="s">
        <v>1452</v>
      </c>
      <c r="K852" t="s">
        <v>1453</v>
      </c>
      <c r="L852">
        <v>1339</v>
      </c>
      <c r="N852">
        <v>1007</v>
      </c>
      <c r="O852" t="s">
        <v>1102</v>
      </c>
      <c r="P852" t="s">
        <v>1102</v>
      </c>
      <c r="Q852">
        <v>1</v>
      </c>
      <c r="W852">
        <v>0</v>
      </c>
      <c r="X852">
        <v>-676034668</v>
      </c>
      <c r="Y852">
        <f t="shared" si="317"/>
        <v>2.2799999999999998</v>
      </c>
      <c r="AA852">
        <v>760.17</v>
      </c>
      <c r="AB852">
        <v>0</v>
      </c>
      <c r="AC852">
        <v>0</v>
      </c>
      <c r="AD852">
        <v>0</v>
      </c>
      <c r="AE852">
        <v>53.42</v>
      </c>
      <c r="AF852">
        <v>0</v>
      </c>
      <c r="AG852">
        <v>0</v>
      </c>
      <c r="AH852">
        <v>0</v>
      </c>
      <c r="AI852">
        <v>14.23</v>
      </c>
      <c r="AJ852">
        <v>1</v>
      </c>
      <c r="AK852">
        <v>1</v>
      </c>
      <c r="AL852">
        <v>1</v>
      </c>
      <c r="AM852">
        <v>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2.2799999999999998</v>
      </c>
      <c r="AU852" t="s">
        <v>31</v>
      </c>
      <c r="AV852">
        <v>0</v>
      </c>
      <c r="AW852">
        <v>2</v>
      </c>
      <c r="AX852">
        <v>56664575</v>
      </c>
      <c r="AY852">
        <v>1</v>
      </c>
      <c r="AZ852">
        <v>0</v>
      </c>
      <c r="BA852">
        <v>1132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v>0</v>
      </c>
      <c r="CX852">
        <f>ROUND(Y852*Source!I1116,9)</f>
        <v>0.68400000000000005</v>
      </c>
      <c r="CY852">
        <f t="shared" si="318"/>
        <v>760.17</v>
      </c>
      <c r="CZ852">
        <f t="shared" si="319"/>
        <v>53.42</v>
      </c>
      <c r="DA852">
        <f t="shared" si="320"/>
        <v>14.23</v>
      </c>
      <c r="DB852">
        <f t="shared" si="321"/>
        <v>121.8</v>
      </c>
      <c r="DC852">
        <f t="shared" si="322"/>
        <v>0</v>
      </c>
      <c r="DD852" t="s">
        <v>3</v>
      </c>
      <c r="DE852" t="s">
        <v>3</v>
      </c>
      <c r="DF852">
        <f t="shared" si="323"/>
        <v>519.96</v>
      </c>
      <c r="DG852">
        <f t="shared" si="324"/>
        <v>0</v>
      </c>
      <c r="DH852">
        <f t="shared" si="325"/>
        <v>0</v>
      </c>
      <c r="DI852">
        <f t="shared" si="280"/>
        <v>0</v>
      </c>
      <c r="DJ852">
        <f t="shared" si="326"/>
        <v>519.96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">
      <c r="A853">
        <f>ROW(Source!A1116)</f>
        <v>1116</v>
      </c>
      <c r="B853">
        <v>56661436</v>
      </c>
      <c r="C853">
        <v>56664557</v>
      </c>
      <c r="D853">
        <v>54737565</v>
      </c>
      <c r="E853">
        <v>1</v>
      </c>
      <c r="F853">
        <v>1</v>
      </c>
      <c r="G853">
        <v>1081</v>
      </c>
      <c r="H853">
        <v>3</v>
      </c>
      <c r="I853" t="s">
        <v>1454</v>
      </c>
      <c r="J853" t="s">
        <v>1455</v>
      </c>
      <c r="K853" t="s">
        <v>1456</v>
      </c>
      <c r="L853">
        <v>1339</v>
      </c>
      <c r="N853">
        <v>1007</v>
      </c>
      <c r="O853" t="s">
        <v>1102</v>
      </c>
      <c r="P853" t="s">
        <v>1102</v>
      </c>
      <c r="Q853">
        <v>1</v>
      </c>
      <c r="W853">
        <v>0</v>
      </c>
      <c r="X853">
        <v>-1235260082</v>
      </c>
      <c r="Y853">
        <f t="shared" si="317"/>
        <v>2.25</v>
      </c>
      <c r="AA853">
        <v>101.33</v>
      </c>
      <c r="AB853">
        <v>0</v>
      </c>
      <c r="AC853">
        <v>0</v>
      </c>
      <c r="AD853">
        <v>0</v>
      </c>
      <c r="AE853">
        <v>5.82</v>
      </c>
      <c r="AF853">
        <v>0</v>
      </c>
      <c r="AG853">
        <v>0</v>
      </c>
      <c r="AH853">
        <v>0</v>
      </c>
      <c r="AI853">
        <v>17.41</v>
      </c>
      <c r="AJ853">
        <v>1</v>
      </c>
      <c r="AK853">
        <v>1</v>
      </c>
      <c r="AL853">
        <v>1</v>
      </c>
      <c r="AM853">
        <v>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2.25</v>
      </c>
      <c r="AU853" t="s">
        <v>31</v>
      </c>
      <c r="AV853">
        <v>0</v>
      </c>
      <c r="AW853">
        <v>2</v>
      </c>
      <c r="AX853">
        <v>56664576</v>
      </c>
      <c r="AY853">
        <v>1</v>
      </c>
      <c r="AZ853">
        <v>0</v>
      </c>
      <c r="BA853">
        <v>1133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ROUND(Y853*Source!I1116,9)</f>
        <v>0.67500000000000004</v>
      </c>
      <c r="CY853">
        <f t="shared" si="318"/>
        <v>101.33</v>
      </c>
      <c r="CZ853">
        <f t="shared" si="319"/>
        <v>5.82</v>
      </c>
      <c r="DA853">
        <f t="shared" si="320"/>
        <v>17.41</v>
      </c>
      <c r="DB853">
        <f t="shared" si="321"/>
        <v>13.1</v>
      </c>
      <c r="DC853">
        <f t="shared" si="322"/>
        <v>0</v>
      </c>
      <c r="DD853" t="s">
        <v>3</v>
      </c>
      <c r="DE853" t="s">
        <v>3</v>
      </c>
      <c r="DF853">
        <f t="shared" si="323"/>
        <v>68.400000000000006</v>
      </c>
      <c r="DG853">
        <f t="shared" si="324"/>
        <v>0</v>
      </c>
      <c r="DH853">
        <f t="shared" si="325"/>
        <v>0</v>
      </c>
      <c r="DI853">
        <f t="shared" si="280"/>
        <v>0</v>
      </c>
      <c r="DJ853">
        <f t="shared" si="326"/>
        <v>68.400000000000006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">
      <c r="A854">
        <f>ROW(Source!A1116)</f>
        <v>1116</v>
      </c>
      <c r="B854">
        <v>56661436</v>
      </c>
      <c r="C854">
        <v>56664557</v>
      </c>
      <c r="D854">
        <v>54737947</v>
      </c>
      <c r="E854">
        <v>1</v>
      </c>
      <c r="F854">
        <v>1</v>
      </c>
      <c r="G854">
        <v>1081</v>
      </c>
      <c r="H854">
        <v>3</v>
      </c>
      <c r="I854" t="s">
        <v>1460</v>
      </c>
      <c r="J854" t="s">
        <v>1461</v>
      </c>
      <c r="K854" t="s">
        <v>1462</v>
      </c>
      <c r="L854">
        <v>1348</v>
      </c>
      <c r="N854">
        <v>1009</v>
      </c>
      <c r="O854" t="s">
        <v>547</v>
      </c>
      <c r="P854" t="s">
        <v>547</v>
      </c>
      <c r="Q854">
        <v>1000</v>
      </c>
      <c r="W854">
        <v>0</v>
      </c>
      <c r="X854">
        <v>-1009884797</v>
      </c>
      <c r="Y854">
        <f t="shared" si="317"/>
        <v>1.25E-3</v>
      </c>
      <c r="AA854">
        <v>64157.13</v>
      </c>
      <c r="AB854">
        <v>0</v>
      </c>
      <c r="AC854">
        <v>0</v>
      </c>
      <c r="AD854">
        <v>0</v>
      </c>
      <c r="AE854">
        <v>35445.93</v>
      </c>
      <c r="AF854">
        <v>0</v>
      </c>
      <c r="AG854">
        <v>0</v>
      </c>
      <c r="AH854">
        <v>0</v>
      </c>
      <c r="AI854">
        <v>1.81</v>
      </c>
      <c r="AJ854">
        <v>1</v>
      </c>
      <c r="AK854">
        <v>1</v>
      </c>
      <c r="AL854">
        <v>1</v>
      </c>
      <c r="AM854">
        <v>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1.25E-3</v>
      </c>
      <c r="AU854" t="s">
        <v>31</v>
      </c>
      <c r="AV854">
        <v>0</v>
      </c>
      <c r="AW854">
        <v>2</v>
      </c>
      <c r="AX854">
        <v>56664577</v>
      </c>
      <c r="AY854">
        <v>1</v>
      </c>
      <c r="AZ854">
        <v>0</v>
      </c>
      <c r="BA854">
        <v>1134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ROUND(Y854*Source!I1116,9)</f>
        <v>3.7500000000000001E-4</v>
      </c>
      <c r="CY854">
        <f t="shared" si="318"/>
        <v>64157.13</v>
      </c>
      <c r="CZ854">
        <f t="shared" si="319"/>
        <v>35445.93</v>
      </c>
      <c r="DA854">
        <f t="shared" si="320"/>
        <v>1.81</v>
      </c>
      <c r="DB854">
        <f t="shared" si="321"/>
        <v>44.31</v>
      </c>
      <c r="DC854">
        <f t="shared" si="322"/>
        <v>0</v>
      </c>
      <c r="DD854" t="s">
        <v>3</v>
      </c>
      <c r="DE854" t="s">
        <v>3</v>
      </c>
      <c r="DF854">
        <f t="shared" si="323"/>
        <v>24.06</v>
      </c>
      <c r="DG854">
        <f t="shared" si="324"/>
        <v>0</v>
      </c>
      <c r="DH854">
        <f t="shared" si="325"/>
        <v>0</v>
      </c>
      <c r="DI854">
        <f t="shared" si="280"/>
        <v>0</v>
      </c>
      <c r="DJ854">
        <f t="shared" si="326"/>
        <v>24.06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">
      <c r="A855">
        <f>ROW(Source!A1116)</f>
        <v>1116</v>
      </c>
      <c r="B855">
        <v>56661436</v>
      </c>
      <c r="C855">
        <v>56664557</v>
      </c>
      <c r="D855">
        <v>54749859</v>
      </c>
      <c r="E855">
        <v>1</v>
      </c>
      <c r="F855">
        <v>1</v>
      </c>
      <c r="G855">
        <v>1081</v>
      </c>
      <c r="H855">
        <v>3</v>
      </c>
      <c r="I855" t="s">
        <v>996</v>
      </c>
      <c r="J855" t="s">
        <v>998</v>
      </c>
      <c r="K855" t="s">
        <v>997</v>
      </c>
      <c r="L855">
        <v>1301</v>
      </c>
      <c r="N855">
        <v>1003</v>
      </c>
      <c r="O855" t="s">
        <v>672</v>
      </c>
      <c r="P855" t="s">
        <v>672</v>
      </c>
      <c r="Q855">
        <v>1</v>
      </c>
      <c r="W855">
        <v>0</v>
      </c>
      <c r="X855">
        <v>-1637136052</v>
      </c>
      <c r="Y855">
        <f t="shared" si="317"/>
        <v>100</v>
      </c>
      <c r="AA855">
        <v>1238.83</v>
      </c>
      <c r="AB855">
        <v>0</v>
      </c>
      <c r="AC855">
        <v>0</v>
      </c>
      <c r="AD855">
        <v>0</v>
      </c>
      <c r="AE855">
        <v>87.86</v>
      </c>
      <c r="AF855">
        <v>0</v>
      </c>
      <c r="AG855">
        <v>0</v>
      </c>
      <c r="AH855">
        <v>0</v>
      </c>
      <c r="AI855">
        <v>14.1</v>
      </c>
      <c r="AJ855">
        <v>1</v>
      </c>
      <c r="AK855">
        <v>1</v>
      </c>
      <c r="AL855">
        <v>1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S855" t="s">
        <v>3</v>
      </c>
      <c r="AT855">
        <v>100</v>
      </c>
      <c r="AU855" t="s">
        <v>31</v>
      </c>
      <c r="AV855">
        <v>0</v>
      </c>
      <c r="AW855">
        <v>1</v>
      </c>
      <c r="AX855">
        <v>-1</v>
      </c>
      <c r="AY855">
        <v>0</v>
      </c>
      <c r="AZ855">
        <v>0</v>
      </c>
      <c r="BA855" t="s">
        <v>3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v>0</v>
      </c>
      <c r="CX855">
        <f>ROUND(Y855*Source!I1116,9)</f>
        <v>30</v>
      </c>
      <c r="CY855">
        <f t="shared" si="318"/>
        <v>1238.83</v>
      </c>
      <c r="CZ855">
        <f t="shared" si="319"/>
        <v>87.86</v>
      </c>
      <c r="DA855">
        <f t="shared" si="320"/>
        <v>14.1</v>
      </c>
      <c r="DB855">
        <f t="shared" si="321"/>
        <v>8786</v>
      </c>
      <c r="DC855">
        <f t="shared" si="322"/>
        <v>0</v>
      </c>
      <c r="DD855" t="s">
        <v>3</v>
      </c>
      <c r="DE855" t="s">
        <v>3</v>
      </c>
      <c r="DF855">
        <f t="shared" si="323"/>
        <v>37164.9</v>
      </c>
      <c r="DG855">
        <f t="shared" si="324"/>
        <v>0</v>
      </c>
      <c r="DH855">
        <f t="shared" si="325"/>
        <v>0</v>
      </c>
      <c r="DI855">
        <f t="shared" si="280"/>
        <v>0</v>
      </c>
      <c r="DJ855">
        <f t="shared" si="326"/>
        <v>37164.9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">
      <c r="A856">
        <f>ROW(Source!A1116)</f>
        <v>1116</v>
      </c>
      <c r="B856">
        <v>56661436</v>
      </c>
      <c r="C856">
        <v>56664557</v>
      </c>
      <c r="D856">
        <v>54744826</v>
      </c>
      <c r="E856">
        <v>1</v>
      </c>
      <c r="F856">
        <v>1</v>
      </c>
      <c r="G856">
        <v>1081</v>
      </c>
      <c r="H856">
        <v>3</v>
      </c>
      <c r="I856" t="s">
        <v>1463</v>
      </c>
      <c r="J856" t="s">
        <v>1464</v>
      </c>
      <c r="K856" t="s">
        <v>1465</v>
      </c>
      <c r="L856">
        <v>1339</v>
      </c>
      <c r="N856">
        <v>1007</v>
      </c>
      <c r="O856" t="s">
        <v>1102</v>
      </c>
      <c r="P856" t="s">
        <v>1102</v>
      </c>
      <c r="Q856">
        <v>1</v>
      </c>
      <c r="W856">
        <v>0</v>
      </c>
      <c r="X856">
        <v>-762874257</v>
      </c>
      <c r="Y856">
        <f t="shared" si="317"/>
        <v>2.1000000000000001E-2</v>
      </c>
      <c r="AA856">
        <v>4746.6000000000004</v>
      </c>
      <c r="AB856">
        <v>0</v>
      </c>
      <c r="AC856">
        <v>0</v>
      </c>
      <c r="AD856">
        <v>0</v>
      </c>
      <c r="AE856">
        <v>439.5</v>
      </c>
      <c r="AF856">
        <v>0</v>
      </c>
      <c r="AG856">
        <v>0</v>
      </c>
      <c r="AH856">
        <v>0</v>
      </c>
      <c r="AI856">
        <v>10.8</v>
      </c>
      <c r="AJ856">
        <v>1</v>
      </c>
      <c r="AK856">
        <v>1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2.1000000000000001E-2</v>
      </c>
      <c r="AU856" t="s">
        <v>31</v>
      </c>
      <c r="AV856">
        <v>0</v>
      </c>
      <c r="AW856">
        <v>2</v>
      </c>
      <c r="AX856">
        <v>56664578</v>
      </c>
      <c r="AY856">
        <v>1</v>
      </c>
      <c r="AZ856">
        <v>0</v>
      </c>
      <c r="BA856">
        <v>1135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ROUND(Y856*Source!I1116,9)</f>
        <v>6.3E-3</v>
      </c>
      <c r="CY856">
        <f t="shared" si="318"/>
        <v>4746.6000000000004</v>
      </c>
      <c r="CZ856">
        <f t="shared" si="319"/>
        <v>439.5</v>
      </c>
      <c r="DA856">
        <f t="shared" si="320"/>
        <v>10.8</v>
      </c>
      <c r="DB856">
        <f t="shared" si="321"/>
        <v>9.23</v>
      </c>
      <c r="DC856">
        <f t="shared" si="322"/>
        <v>0</v>
      </c>
      <c r="DD856" t="s">
        <v>3</v>
      </c>
      <c r="DE856" t="s">
        <v>3</v>
      </c>
      <c r="DF856">
        <f t="shared" si="323"/>
        <v>29.9</v>
      </c>
      <c r="DG856">
        <f t="shared" si="324"/>
        <v>0</v>
      </c>
      <c r="DH856">
        <f t="shared" si="325"/>
        <v>0</v>
      </c>
      <c r="DI856">
        <f t="shared" si="280"/>
        <v>0</v>
      </c>
      <c r="DJ856">
        <f t="shared" si="326"/>
        <v>29.9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">
      <c r="A857">
        <f>ROW(Source!A1119)</f>
        <v>1119</v>
      </c>
      <c r="B857">
        <v>56661434</v>
      </c>
      <c r="C857">
        <v>56664583</v>
      </c>
      <c r="D857">
        <v>54702434</v>
      </c>
      <c r="E857">
        <v>1081</v>
      </c>
      <c r="F857">
        <v>1</v>
      </c>
      <c r="G857">
        <v>1081</v>
      </c>
      <c r="H857">
        <v>1</v>
      </c>
      <c r="I857" t="s">
        <v>1317</v>
      </c>
      <c r="J857" t="s">
        <v>3</v>
      </c>
      <c r="K857" t="s">
        <v>1318</v>
      </c>
      <c r="L857">
        <v>1191</v>
      </c>
      <c r="N857">
        <v>1013</v>
      </c>
      <c r="O857" t="s">
        <v>1319</v>
      </c>
      <c r="P857" t="s">
        <v>1319</v>
      </c>
      <c r="Q857">
        <v>1</v>
      </c>
      <c r="W857">
        <v>0</v>
      </c>
      <c r="X857">
        <v>476480486</v>
      </c>
      <c r="Y857">
        <f>((AT857*1.2)*1.15)</f>
        <v>95.219999999999985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1</v>
      </c>
      <c r="AL857">
        <v>1</v>
      </c>
      <c r="AM857">
        <v>-2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69</v>
      </c>
      <c r="AU857" t="s">
        <v>936</v>
      </c>
      <c r="AV857">
        <v>1</v>
      </c>
      <c r="AW857">
        <v>2</v>
      </c>
      <c r="AX857">
        <v>56664595</v>
      </c>
      <c r="AY857">
        <v>1</v>
      </c>
      <c r="AZ857">
        <v>0</v>
      </c>
      <c r="BA857">
        <v>1139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U857">
        <f>ROUND(AT857*Source!I1119*AH857*AL857,2)</f>
        <v>0</v>
      </c>
      <c r="CV857">
        <f>ROUND(Y857*Source!I1119,9)</f>
        <v>38.088000000000001</v>
      </c>
      <c r="CW857">
        <v>0</v>
      </c>
      <c r="CX857">
        <f>ROUND(Y857*Source!I1119,9)</f>
        <v>38.088000000000001</v>
      </c>
      <c r="CY857">
        <f>AD857</f>
        <v>0</v>
      </c>
      <c r="CZ857">
        <f>AH857</f>
        <v>0</v>
      </c>
      <c r="DA857">
        <f>AL857</f>
        <v>1</v>
      </c>
      <c r="DB857">
        <f>ROUND(((ROUND(AT857*CZ857,2)*1.2)*1.15),6)</f>
        <v>0</v>
      </c>
      <c r="DC857">
        <f>ROUND(((ROUND(AT857*AG857,2)*1.2)*1.15),6)</f>
        <v>0</v>
      </c>
      <c r="DD857" t="s">
        <v>3</v>
      </c>
      <c r="DE857" t="s">
        <v>3</v>
      </c>
      <c r="DF857">
        <f t="shared" ref="DF857:DF871" si="327">ROUND(ROUND(AE857,2)*CX857,2)</f>
        <v>0</v>
      </c>
      <c r="DG857">
        <f t="shared" si="324"/>
        <v>0</v>
      </c>
      <c r="DH857">
        <f t="shared" si="325"/>
        <v>0</v>
      </c>
      <c r="DI857">
        <f t="shared" si="280"/>
        <v>0</v>
      </c>
      <c r="DJ857">
        <f>DI857</f>
        <v>0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">
      <c r="A858">
        <f>ROW(Source!A1119)</f>
        <v>1119</v>
      </c>
      <c r="B858">
        <v>56661434</v>
      </c>
      <c r="C858">
        <v>56664583</v>
      </c>
      <c r="D858">
        <v>54768037</v>
      </c>
      <c r="E858">
        <v>1</v>
      </c>
      <c r="F858">
        <v>1</v>
      </c>
      <c r="G858">
        <v>1081</v>
      </c>
      <c r="H858">
        <v>2</v>
      </c>
      <c r="I858" t="s">
        <v>1457</v>
      </c>
      <c r="J858" t="s">
        <v>1458</v>
      </c>
      <c r="K858" t="s">
        <v>1459</v>
      </c>
      <c r="L858">
        <v>1368</v>
      </c>
      <c r="N858">
        <v>1011</v>
      </c>
      <c r="O858" t="s">
        <v>1323</v>
      </c>
      <c r="P858" t="s">
        <v>1323</v>
      </c>
      <c r="Q858">
        <v>1</v>
      </c>
      <c r="W858">
        <v>0</v>
      </c>
      <c r="X858">
        <v>378609176</v>
      </c>
      <c r="Y858">
        <f>((AT858*1.2)*1.25)</f>
        <v>7.5749999999999993</v>
      </c>
      <c r="AA858">
        <v>0</v>
      </c>
      <c r="AB858">
        <v>3.39</v>
      </c>
      <c r="AC858">
        <v>0</v>
      </c>
      <c r="AD858">
        <v>0</v>
      </c>
      <c r="AE858">
        <v>0</v>
      </c>
      <c r="AF858">
        <v>3.18</v>
      </c>
      <c r="AG858">
        <v>0</v>
      </c>
      <c r="AH858">
        <v>0</v>
      </c>
      <c r="AI858">
        <v>1</v>
      </c>
      <c r="AJ858">
        <v>1</v>
      </c>
      <c r="AK858">
        <v>1</v>
      </c>
      <c r="AL858">
        <v>1</v>
      </c>
      <c r="AM858">
        <v>-2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5.05</v>
      </c>
      <c r="AU858" t="s">
        <v>935</v>
      </c>
      <c r="AV858">
        <v>0</v>
      </c>
      <c r="AW858">
        <v>2</v>
      </c>
      <c r="AX858">
        <v>56664596</v>
      </c>
      <c r="AY858">
        <v>1</v>
      </c>
      <c r="AZ858">
        <v>0</v>
      </c>
      <c r="BA858">
        <v>1140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f>ROUND(Y858*Source!I1119*DO858,9)</f>
        <v>0</v>
      </c>
      <c r="CX858">
        <f>ROUND(Y858*Source!I1119,9)</f>
        <v>3.03</v>
      </c>
      <c r="CY858">
        <f>AB858</f>
        <v>3.39</v>
      </c>
      <c r="CZ858">
        <f>AF858</f>
        <v>3.18</v>
      </c>
      <c r="DA858">
        <f>AJ858</f>
        <v>1</v>
      </c>
      <c r="DB858">
        <f>ROUND(((ROUND(AT858*CZ858,2)*1.2)*1.25),6)</f>
        <v>24.09</v>
      </c>
      <c r="DC858">
        <f>ROUND(((ROUND(AT858*AG858,2)*1.2)*1.25),6)</f>
        <v>0</v>
      </c>
      <c r="DD858" t="s">
        <v>3</v>
      </c>
      <c r="DE858" t="s">
        <v>3</v>
      </c>
      <c r="DF858">
        <f t="shared" si="327"/>
        <v>0</v>
      </c>
      <c r="DG858">
        <f t="shared" si="324"/>
        <v>9.64</v>
      </c>
      <c r="DH858">
        <f t="shared" si="325"/>
        <v>0</v>
      </c>
      <c r="DI858">
        <f t="shared" si="280"/>
        <v>0</v>
      </c>
      <c r="DJ858">
        <f>DG858</f>
        <v>9.64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">
      <c r="A859">
        <f>ROW(Source!A1119)</f>
        <v>1119</v>
      </c>
      <c r="B859">
        <v>56661434</v>
      </c>
      <c r="C859">
        <v>56664583</v>
      </c>
      <c r="D859">
        <v>54768339</v>
      </c>
      <c r="E859">
        <v>1</v>
      </c>
      <c r="F859">
        <v>1</v>
      </c>
      <c r="G859">
        <v>1081</v>
      </c>
      <c r="H859">
        <v>2</v>
      </c>
      <c r="I859" t="s">
        <v>1324</v>
      </c>
      <c r="J859" t="s">
        <v>1325</v>
      </c>
      <c r="K859" t="s">
        <v>1326</v>
      </c>
      <c r="L859">
        <v>1368</v>
      </c>
      <c r="N859">
        <v>1011</v>
      </c>
      <c r="O859" t="s">
        <v>1323</v>
      </c>
      <c r="P859" t="s">
        <v>1323</v>
      </c>
      <c r="Q859">
        <v>1</v>
      </c>
      <c r="W859">
        <v>0</v>
      </c>
      <c r="X859">
        <v>874612079</v>
      </c>
      <c r="Y859">
        <f>((AT859*1.2)*1.25)</f>
        <v>2.3249999999999997</v>
      </c>
      <c r="AA859">
        <v>0</v>
      </c>
      <c r="AB859">
        <v>88.67</v>
      </c>
      <c r="AC859">
        <v>13.47</v>
      </c>
      <c r="AD859">
        <v>0</v>
      </c>
      <c r="AE859">
        <v>0</v>
      </c>
      <c r="AF859">
        <v>83.1</v>
      </c>
      <c r="AG859">
        <v>12.62</v>
      </c>
      <c r="AH859">
        <v>0</v>
      </c>
      <c r="AI859">
        <v>1</v>
      </c>
      <c r="AJ859">
        <v>1</v>
      </c>
      <c r="AK859">
        <v>1</v>
      </c>
      <c r="AL859">
        <v>1</v>
      </c>
      <c r="AM859">
        <v>-2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1.55</v>
      </c>
      <c r="AU859" t="s">
        <v>935</v>
      </c>
      <c r="AV859">
        <v>0</v>
      </c>
      <c r="AW859">
        <v>2</v>
      </c>
      <c r="AX859">
        <v>56664597</v>
      </c>
      <c r="AY859">
        <v>1</v>
      </c>
      <c r="AZ859">
        <v>0</v>
      </c>
      <c r="BA859">
        <v>1141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f>ROUND(Y859*Source!I1119*DO859,9)</f>
        <v>11.736599999999999</v>
      </c>
      <c r="CX859">
        <f>ROUND(Y859*Source!I1119,9)</f>
        <v>0.93</v>
      </c>
      <c r="CY859">
        <f>AB859</f>
        <v>88.67</v>
      </c>
      <c r="CZ859">
        <f>AF859</f>
        <v>83.1</v>
      </c>
      <c r="DA859">
        <f>AJ859</f>
        <v>1</v>
      </c>
      <c r="DB859">
        <f>ROUND(((ROUND(AT859*CZ859,2)*1.2)*1.25),6)</f>
        <v>193.215</v>
      </c>
      <c r="DC859">
        <f>ROUND(((ROUND(AT859*AG859,2)*1.2)*1.25),6)</f>
        <v>29.34</v>
      </c>
      <c r="DD859" t="s">
        <v>3</v>
      </c>
      <c r="DE859" t="s">
        <v>3</v>
      </c>
      <c r="DF859">
        <f t="shared" si="327"/>
        <v>0</v>
      </c>
      <c r="DG859">
        <f t="shared" si="324"/>
        <v>77.28</v>
      </c>
      <c r="DH859">
        <f t="shared" si="325"/>
        <v>11.74</v>
      </c>
      <c r="DI859">
        <f t="shared" si="280"/>
        <v>0</v>
      </c>
      <c r="DJ859">
        <f>DG859</f>
        <v>77.28</v>
      </c>
      <c r="DK859">
        <v>0</v>
      </c>
      <c r="DL859" t="s">
        <v>1327</v>
      </c>
      <c r="DM859">
        <v>0</v>
      </c>
      <c r="DN859" t="s">
        <v>1319</v>
      </c>
      <c r="DO859">
        <v>12.62</v>
      </c>
    </row>
    <row r="860" spans="1:119" x14ac:dyDescent="0.2">
      <c r="A860">
        <f>ROW(Source!A1119)</f>
        <v>1119</v>
      </c>
      <c r="B860">
        <v>56661434</v>
      </c>
      <c r="C860">
        <v>56664583</v>
      </c>
      <c r="D860">
        <v>54767573</v>
      </c>
      <c r="E860">
        <v>1</v>
      </c>
      <c r="F860">
        <v>1</v>
      </c>
      <c r="G860">
        <v>1081</v>
      </c>
      <c r="H860">
        <v>2</v>
      </c>
      <c r="I860" t="s">
        <v>1328</v>
      </c>
      <c r="J860" t="s">
        <v>1329</v>
      </c>
      <c r="K860" t="s">
        <v>1330</v>
      </c>
      <c r="L860">
        <v>1368</v>
      </c>
      <c r="N860">
        <v>1011</v>
      </c>
      <c r="O860" t="s">
        <v>1323</v>
      </c>
      <c r="P860" t="s">
        <v>1323</v>
      </c>
      <c r="Q860">
        <v>1</v>
      </c>
      <c r="W860">
        <v>0</v>
      </c>
      <c r="X860">
        <v>-44940208</v>
      </c>
      <c r="Y860">
        <f>((AT860*1.2)*1.25)</f>
        <v>0.15</v>
      </c>
      <c r="AA860">
        <v>0</v>
      </c>
      <c r="AB860">
        <v>191.17</v>
      </c>
      <c r="AC860">
        <v>18.059999999999999</v>
      </c>
      <c r="AD860">
        <v>0</v>
      </c>
      <c r="AE860">
        <v>0</v>
      </c>
      <c r="AF860">
        <v>179.17</v>
      </c>
      <c r="AG860">
        <v>16.93</v>
      </c>
      <c r="AH860">
        <v>0</v>
      </c>
      <c r="AI860">
        <v>1</v>
      </c>
      <c r="AJ860">
        <v>1</v>
      </c>
      <c r="AK860">
        <v>1</v>
      </c>
      <c r="AL860">
        <v>1</v>
      </c>
      <c r="AM860">
        <v>-2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0.1</v>
      </c>
      <c r="AU860" t="s">
        <v>935</v>
      </c>
      <c r="AV860">
        <v>0</v>
      </c>
      <c r="AW860">
        <v>2</v>
      </c>
      <c r="AX860">
        <v>56664598</v>
      </c>
      <c r="AY860">
        <v>1</v>
      </c>
      <c r="AZ860">
        <v>0</v>
      </c>
      <c r="BA860">
        <v>1142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f>ROUND(Y860*Source!I1119*DO860,9)</f>
        <v>1.0158</v>
      </c>
      <c r="CX860">
        <f>ROUND(Y860*Source!I1119,9)</f>
        <v>0.06</v>
      </c>
      <c r="CY860">
        <f>AB860</f>
        <v>191.17</v>
      </c>
      <c r="CZ860">
        <f>AF860</f>
        <v>179.17</v>
      </c>
      <c r="DA860">
        <f>AJ860</f>
        <v>1</v>
      </c>
      <c r="DB860">
        <f>ROUND(((ROUND(AT860*CZ860,2)*1.2)*1.25),6)</f>
        <v>26.88</v>
      </c>
      <c r="DC860">
        <f>ROUND(((ROUND(AT860*AG860,2)*1.2)*1.25),6)</f>
        <v>2.5350000000000001</v>
      </c>
      <c r="DD860" t="s">
        <v>3</v>
      </c>
      <c r="DE860" t="s">
        <v>3</v>
      </c>
      <c r="DF860">
        <f t="shared" si="327"/>
        <v>0</v>
      </c>
      <c r="DG860">
        <f t="shared" si="324"/>
        <v>10.75</v>
      </c>
      <c r="DH860">
        <f t="shared" si="325"/>
        <v>1.02</v>
      </c>
      <c r="DI860">
        <f t="shared" si="280"/>
        <v>0</v>
      </c>
      <c r="DJ860">
        <f>DG860</f>
        <v>10.75</v>
      </c>
      <c r="DK860">
        <v>0</v>
      </c>
      <c r="DL860" t="s">
        <v>1327</v>
      </c>
      <c r="DM860">
        <v>0</v>
      </c>
      <c r="DN860" t="s">
        <v>1319</v>
      </c>
      <c r="DO860">
        <v>16.93</v>
      </c>
    </row>
    <row r="861" spans="1:119" x14ac:dyDescent="0.2">
      <c r="A861">
        <f>ROW(Source!A1119)</f>
        <v>1119</v>
      </c>
      <c r="B861">
        <v>56661434</v>
      </c>
      <c r="C861">
        <v>56664583</v>
      </c>
      <c r="D861">
        <v>54737367</v>
      </c>
      <c r="E861">
        <v>1</v>
      </c>
      <c r="F861">
        <v>1</v>
      </c>
      <c r="G861">
        <v>1081</v>
      </c>
      <c r="H861">
        <v>3</v>
      </c>
      <c r="I861" t="s">
        <v>1442</v>
      </c>
      <c r="J861" t="s">
        <v>1443</v>
      </c>
      <c r="K861" t="s">
        <v>1444</v>
      </c>
      <c r="L861">
        <v>1339</v>
      </c>
      <c r="N861">
        <v>1007</v>
      </c>
      <c r="O861" t="s">
        <v>1102</v>
      </c>
      <c r="P861" t="s">
        <v>1102</v>
      </c>
      <c r="Q861">
        <v>1</v>
      </c>
      <c r="W861">
        <v>0</v>
      </c>
      <c r="X861">
        <v>-1622585150</v>
      </c>
      <c r="Y861">
        <f t="shared" ref="Y861:Y867" si="328">((AT861*1)*1)</f>
        <v>1.4664999999999999</v>
      </c>
      <c r="AA861">
        <v>7.07</v>
      </c>
      <c r="AB861">
        <v>0</v>
      </c>
      <c r="AC861">
        <v>0</v>
      </c>
      <c r="AD861">
        <v>0</v>
      </c>
      <c r="AE861">
        <v>7.07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-2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1.4664999999999999</v>
      </c>
      <c r="AU861" t="s">
        <v>31</v>
      </c>
      <c r="AV861">
        <v>0</v>
      </c>
      <c r="AW861">
        <v>2</v>
      </c>
      <c r="AX861">
        <v>56664599</v>
      </c>
      <c r="AY861">
        <v>1</v>
      </c>
      <c r="AZ861">
        <v>0</v>
      </c>
      <c r="BA861">
        <v>1143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ROUND(Y861*Source!I1119,9)</f>
        <v>0.58660000000000001</v>
      </c>
      <c r="CY861">
        <f t="shared" ref="CY861:CY867" si="329">AA861</f>
        <v>7.07</v>
      </c>
      <c r="CZ861">
        <f t="shared" ref="CZ861:CZ867" si="330">AE861</f>
        <v>7.07</v>
      </c>
      <c r="DA861">
        <f t="shared" ref="DA861:DA867" si="331">AI861</f>
        <v>1</v>
      </c>
      <c r="DB861">
        <f t="shared" ref="DB861:DB867" si="332">ROUND(((ROUND(AT861*CZ861,2)*1)*1),6)</f>
        <v>10.37</v>
      </c>
      <c r="DC861">
        <f t="shared" ref="DC861:DC867" si="333">ROUND(((ROUND(AT861*AG861,2)*1)*1),6)</f>
        <v>0</v>
      </c>
      <c r="DD861" t="s">
        <v>3</v>
      </c>
      <c r="DE861" t="s">
        <v>3</v>
      </c>
      <c r="DF861">
        <f t="shared" si="327"/>
        <v>4.1500000000000004</v>
      </c>
      <c r="DG861">
        <f t="shared" si="324"/>
        <v>0</v>
      </c>
      <c r="DH861">
        <f t="shared" si="325"/>
        <v>0</v>
      </c>
      <c r="DI861">
        <f t="shared" si="280"/>
        <v>0</v>
      </c>
      <c r="DJ861">
        <f t="shared" ref="DJ861:DJ867" si="334">DF861</f>
        <v>4.1500000000000004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">
      <c r="A862">
        <f>ROW(Source!A1119)</f>
        <v>1119</v>
      </c>
      <c r="B862">
        <v>56661434</v>
      </c>
      <c r="C862">
        <v>56664583</v>
      </c>
      <c r="D862">
        <v>54737486</v>
      </c>
      <c r="E862">
        <v>1</v>
      </c>
      <c r="F862">
        <v>1</v>
      </c>
      <c r="G862">
        <v>1081</v>
      </c>
      <c r="H862">
        <v>3</v>
      </c>
      <c r="I862" t="s">
        <v>1448</v>
      </c>
      <c r="J862" t="s">
        <v>1449</v>
      </c>
      <c r="K862" t="s">
        <v>1450</v>
      </c>
      <c r="L862">
        <v>1348</v>
      </c>
      <c r="N862">
        <v>1009</v>
      </c>
      <c r="O862" t="s">
        <v>547</v>
      </c>
      <c r="P862" t="s">
        <v>547</v>
      </c>
      <c r="Q862">
        <v>1000</v>
      </c>
      <c r="W862">
        <v>0</v>
      </c>
      <c r="X862">
        <v>-1462767551</v>
      </c>
      <c r="Y862">
        <f t="shared" si="328"/>
        <v>3.93E-5</v>
      </c>
      <c r="AA862">
        <v>3234.81</v>
      </c>
      <c r="AB862">
        <v>0</v>
      </c>
      <c r="AC862">
        <v>0</v>
      </c>
      <c r="AD862">
        <v>0</v>
      </c>
      <c r="AE862">
        <v>3234.81</v>
      </c>
      <c r="AF862">
        <v>0</v>
      </c>
      <c r="AG862">
        <v>0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-2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3.93E-5</v>
      </c>
      <c r="AU862" t="s">
        <v>31</v>
      </c>
      <c r="AV862">
        <v>0</v>
      </c>
      <c r="AW862">
        <v>2</v>
      </c>
      <c r="AX862">
        <v>56664600</v>
      </c>
      <c r="AY862">
        <v>1</v>
      </c>
      <c r="AZ862">
        <v>0</v>
      </c>
      <c r="BA862">
        <v>1144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v>0</v>
      </c>
      <c r="CX862">
        <f>ROUND(Y862*Source!I1119,9)</f>
        <v>1.5719999999999999E-5</v>
      </c>
      <c r="CY862">
        <f t="shared" si="329"/>
        <v>3234.81</v>
      </c>
      <c r="CZ862">
        <f t="shared" si="330"/>
        <v>3234.81</v>
      </c>
      <c r="DA862">
        <f t="shared" si="331"/>
        <v>1</v>
      </c>
      <c r="DB862">
        <f t="shared" si="332"/>
        <v>0.13</v>
      </c>
      <c r="DC862">
        <f t="shared" si="333"/>
        <v>0</v>
      </c>
      <c r="DD862" t="s">
        <v>3</v>
      </c>
      <c r="DE862" t="s">
        <v>3</v>
      </c>
      <c r="DF862">
        <f t="shared" si="327"/>
        <v>0.05</v>
      </c>
      <c r="DG862">
        <f t="shared" si="324"/>
        <v>0</v>
      </c>
      <c r="DH862">
        <f t="shared" si="325"/>
        <v>0</v>
      </c>
      <c r="DI862">
        <f t="shared" si="280"/>
        <v>0</v>
      </c>
      <c r="DJ862">
        <f t="shared" si="334"/>
        <v>0.05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">
      <c r="A863">
        <f>ROW(Source!A1119)</f>
        <v>1119</v>
      </c>
      <c r="B863">
        <v>56661434</v>
      </c>
      <c r="C863">
        <v>56664583</v>
      </c>
      <c r="D863">
        <v>54737299</v>
      </c>
      <c r="E863">
        <v>1</v>
      </c>
      <c r="F863">
        <v>1</v>
      </c>
      <c r="G863">
        <v>1081</v>
      </c>
      <c r="H863">
        <v>3</v>
      </c>
      <c r="I863" t="s">
        <v>1451</v>
      </c>
      <c r="J863" t="s">
        <v>1452</v>
      </c>
      <c r="K863" t="s">
        <v>1453</v>
      </c>
      <c r="L863">
        <v>1339</v>
      </c>
      <c r="N863">
        <v>1007</v>
      </c>
      <c r="O863" t="s">
        <v>1102</v>
      </c>
      <c r="P863" t="s">
        <v>1102</v>
      </c>
      <c r="Q863">
        <v>1</v>
      </c>
      <c r="W863">
        <v>0</v>
      </c>
      <c r="X863">
        <v>-676034668</v>
      </c>
      <c r="Y863">
        <f t="shared" si="328"/>
        <v>2.2799999999999998</v>
      </c>
      <c r="AA863">
        <v>53.42</v>
      </c>
      <c r="AB863">
        <v>0</v>
      </c>
      <c r="AC863">
        <v>0</v>
      </c>
      <c r="AD863">
        <v>0</v>
      </c>
      <c r="AE863">
        <v>53.42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2.2799999999999998</v>
      </c>
      <c r="AU863" t="s">
        <v>31</v>
      </c>
      <c r="AV863">
        <v>0</v>
      </c>
      <c r="AW863">
        <v>2</v>
      </c>
      <c r="AX863">
        <v>56664601</v>
      </c>
      <c r="AY863">
        <v>1</v>
      </c>
      <c r="AZ863">
        <v>0</v>
      </c>
      <c r="BA863">
        <v>1145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v>0</v>
      </c>
      <c r="CX863">
        <f>ROUND(Y863*Source!I1119,9)</f>
        <v>0.91200000000000003</v>
      </c>
      <c r="CY863">
        <f t="shared" si="329"/>
        <v>53.42</v>
      </c>
      <c r="CZ863">
        <f t="shared" si="330"/>
        <v>53.42</v>
      </c>
      <c r="DA863">
        <f t="shared" si="331"/>
        <v>1</v>
      </c>
      <c r="DB863">
        <f t="shared" si="332"/>
        <v>121.8</v>
      </c>
      <c r="DC863">
        <f t="shared" si="333"/>
        <v>0</v>
      </c>
      <c r="DD863" t="s">
        <v>3</v>
      </c>
      <c r="DE863" t="s">
        <v>3</v>
      </c>
      <c r="DF863">
        <f t="shared" si="327"/>
        <v>48.72</v>
      </c>
      <c r="DG863">
        <f t="shared" si="324"/>
        <v>0</v>
      </c>
      <c r="DH863">
        <f t="shared" si="325"/>
        <v>0</v>
      </c>
      <c r="DI863">
        <f t="shared" ref="DI863:DI926" si="335">ROUND(ROUND(AH863,2)*CX863,2)</f>
        <v>0</v>
      </c>
      <c r="DJ863">
        <f t="shared" si="334"/>
        <v>48.72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">
      <c r="A864">
        <f>ROW(Source!A1119)</f>
        <v>1119</v>
      </c>
      <c r="B864">
        <v>56661434</v>
      </c>
      <c r="C864">
        <v>56664583</v>
      </c>
      <c r="D864">
        <v>54737565</v>
      </c>
      <c r="E864">
        <v>1</v>
      </c>
      <c r="F864">
        <v>1</v>
      </c>
      <c r="G864">
        <v>1081</v>
      </c>
      <c r="H864">
        <v>3</v>
      </c>
      <c r="I864" t="s">
        <v>1454</v>
      </c>
      <c r="J864" t="s">
        <v>1455</v>
      </c>
      <c r="K864" t="s">
        <v>1456</v>
      </c>
      <c r="L864">
        <v>1339</v>
      </c>
      <c r="N864">
        <v>1007</v>
      </c>
      <c r="O864" t="s">
        <v>1102</v>
      </c>
      <c r="P864" t="s">
        <v>1102</v>
      </c>
      <c r="Q864">
        <v>1</v>
      </c>
      <c r="W864">
        <v>0</v>
      </c>
      <c r="X864">
        <v>-1235260082</v>
      </c>
      <c r="Y864">
        <f t="shared" si="328"/>
        <v>2.25</v>
      </c>
      <c r="AA864">
        <v>5.82</v>
      </c>
      <c r="AB864">
        <v>0</v>
      </c>
      <c r="AC864">
        <v>0</v>
      </c>
      <c r="AD864">
        <v>0</v>
      </c>
      <c r="AE864">
        <v>5.82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2.25</v>
      </c>
      <c r="AU864" t="s">
        <v>31</v>
      </c>
      <c r="AV864">
        <v>0</v>
      </c>
      <c r="AW864">
        <v>2</v>
      </c>
      <c r="AX864">
        <v>56664602</v>
      </c>
      <c r="AY864">
        <v>1</v>
      </c>
      <c r="AZ864">
        <v>0</v>
      </c>
      <c r="BA864">
        <v>1146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ROUND(Y864*Source!I1119,9)</f>
        <v>0.9</v>
      </c>
      <c r="CY864">
        <f t="shared" si="329"/>
        <v>5.82</v>
      </c>
      <c r="CZ864">
        <f t="shared" si="330"/>
        <v>5.82</v>
      </c>
      <c r="DA864">
        <f t="shared" si="331"/>
        <v>1</v>
      </c>
      <c r="DB864">
        <f t="shared" si="332"/>
        <v>13.1</v>
      </c>
      <c r="DC864">
        <f t="shared" si="333"/>
        <v>0</v>
      </c>
      <c r="DD864" t="s">
        <v>3</v>
      </c>
      <c r="DE864" t="s">
        <v>3</v>
      </c>
      <c r="DF864">
        <f t="shared" si="327"/>
        <v>5.24</v>
      </c>
      <c r="DG864">
        <f t="shared" si="324"/>
        <v>0</v>
      </c>
      <c r="DH864">
        <f t="shared" si="325"/>
        <v>0</v>
      </c>
      <c r="DI864">
        <f t="shared" si="335"/>
        <v>0</v>
      </c>
      <c r="DJ864">
        <f t="shared" si="334"/>
        <v>5.24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">
      <c r="A865">
        <f>ROW(Source!A1119)</f>
        <v>1119</v>
      </c>
      <c r="B865">
        <v>56661434</v>
      </c>
      <c r="C865">
        <v>56664583</v>
      </c>
      <c r="D865">
        <v>54737947</v>
      </c>
      <c r="E865">
        <v>1</v>
      </c>
      <c r="F865">
        <v>1</v>
      </c>
      <c r="G865">
        <v>1081</v>
      </c>
      <c r="H865">
        <v>3</v>
      </c>
      <c r="I865" t="s">
        <v>1460</v>
      </c>
      <c r="J865" t="s">
        <v>1461</v>
      </c>
      <c r="K865" t="s">
        <v>1462</v>
      </c>
      <c r="L865">
        <v>1348</v>
      </c>
      <c r="N865">
        <v>1009</v>
      </c>
      <c r="O865" t="s">
        <v>547</v>
      </c>
      <c r="P865" t="s">
        <v>547</v>
      </c>
      <c r="Q865">
        <v>1000</v>
      </c>
      <c r="W865">
        <v>0</v>
      </c>
      <c r="X865">
        <v>-1009884797</v>
      </c>
      <c r="Y865">
        <f t="shared" si="328"/>
        <v>1.25E-3</v>
      </c>
      <c r="AA865">
        <v>35445.93</v>
      </c>
      <c r="AB865">
        <v>0</v>
      </c>
      <c r="AC865">
        <v>0</v>
      </c>
      <c r="AD865">
        <v>0</v>
      </c>
      <c r="AE865">
        <v>35445.93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-2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1.25E-3</v>
      </c>
      <c r="AU865" t="s">
        <v>31</v>
      </c>
      <c r="AV865">
        <v>0</v>
      </c>
      <c r="AW865">
        <v>2</v>
      </c>
      <c r="AX865">
        <v>56664603</v>
      </c>
      <c r="AY865">
        <v>1</v>
      </c>
      <c r="AZ865">
        <v>0</v>
      </c>
      <c r="BA865">
        <v>1147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ROUND(Y865*Source!I1119,9)</f>
        <v>5.0000000000000001E-4</v>
      </c>
      <c r="CY865">
        <f t="shared" si="329"/>
        <v>35445.93</v>
      </c>
      <c r="CZ865">
        <f t="shared" si="330"/>
        <v>35445.93</v>
      </c>
      <c r="DA865">
        <f t="shared" si="331"/>
        <v>1</v>
      </c>
      <c r="DB865">
        <f t="shared" si="332"/>
        <v>44.31</v>
      </c>
      <c r="DC865">
        <f t="shared" si="333"/>
        <v>0</v>
      </c>
      <c r="DD865" t="s">
        <v>3</v>
      </c>
      <c r="DE865" t="s">
        <v>3</v>
      </c>
      <c r="DF865">
        <f t="shared" si="327"/>
        <v>17.72</v>
      </c>
      <c r="DG865">
        <f t="shared" si="324"/>
        <v>0</v>
      </c>
      <c r="DH865">
        <f t="shared" si="325"/>
        <v>0</v>
      </c>
      <c r="DI865">
        <f t="shared" si="335"/>
        <v>0</v>
      </c>
      <c r="DJ865">
        <f t="shared" si="334"/>
        <v>17.72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">
      <c r="A866">
        <f>ROW(Source!A1119)</f>
        <v>1119</v>
      </c>
      <c r="B866">
        <v>56661434</v>
      </c>
      <c r="C866">
        <v>56664583</v>
      </c>
      <c r="D866">
        <v>54749860</v>
      </c>
      <c r="E866">
        <v>1</v>
      </c>
      <c r="F866">
        <v>1</v>
      </c>
      <c r="G866">
        <v>1081</v>
      </c>
      <c r="H866">
        <v>3</v>
      </c>
      <c r="I866" t="s">
        <v>1004</v>
      </c>
      <c r="J866" t="s">
        <v>1006</v>
      </c>
      <c r="K866" t="s">
        <v>1005</v>
      </c>
      <c r="L866">
        <v>1301</v>
      </c>
      <c r="N866">
        <v>1003</v>
      </c>
      <c r="O866" t="s">
        <v>672</v>
      </c>
      <c r="P866" t="s">
        <v>672</v>
      </c>
      <c r="Q866">
        <v>1</v>
      </c>
      <c r="W866">
        <v>0</v>
      </c>
      <c r="X866">
        <v>1897095614</v>
      </c>
      <c r="Y866">
        <f t="shared" si="328"/>
        <v>100</v>
      </c>
      <c r="AA866">
        <v>108.7</v>
      </c>
      <c r="AB866">
        <v>0</v>
      </c>
      <c r="AC866">
        <v>0</v>
      </c>
      <c r="AD866">
        <v>0</v>
      </c>
      <c r="AE866">
        <v>108.7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</v>
      </c>
      <c r="AT866">
        <v>100</v>
      </c>
      <c r="AU866" t="s">
        <v>31</v>
      </c>
      <c r="AV866">
        <v>0</v>
      </c>
      <c r="AW866">
        <v>1</v>
      </c>
      <c r="AX866">
        <v>-1</v>
      </c>
      <c r="AY866">
        <v>0</v>
      </c>
      <c r="AZ866">
        <v>0</v>
      </c>
      <c r="BA866" t="s">
        <v>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ROUND(Y866*Source!I1119,9)</f>
        <v>40</v>
      </c>
      <c r="CY866">
        <f t="shared" si="329"/>
        <v>108.7</v>
      </c>
      <c r="CZ866">
        <f t="shared" si="330"/>
        <v>108.7</v>
      </c>
      <c r="DA866">
        <f t="shared" si="331"/>
        <v>1</v>
      </c>
      <c r="DB866">
        <f t="shared" si="332"/>
        <v>10870</v>
      </c>
      <c r="DC866">
        <f t="shared" si="333"/>
        <v>0</v>
      </c>
      <c r="DD866" t="s">
        <v>3</v>
      </c>
      <c r="DE866" t="s">
        <v>3</v>
      </c>
      <c r="DF866">
        <f t="shared" si="327"/>
        <v>4348</v>
      </c>
      <c r="DG866">
        <f t="shared" si="324"/>
        <v>0</v>
      </c>
      <c r="DH866">
        <f t="shared" si="325"/>
        <v>0</v>
      </c>
      <c r="DI866">
        <f t="shared" si="335"/>
        <v>0</v>
      </c>
      <c r="DJ866">
        <f t="shared" si="334"/>
        <v>4348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">
      <c r="A867">
        <f>ROW(Source!A1119)</f>
        <v>1119</v>
      </c>
      <c r="B867">
        <v>56661434</v>
      </c>
      <c r="C867">
        <v>56664583</v>
      </c>
      <c r="D867">
        <v>54744826</v>
      </c>
      <c r="E867">
        <v>1</v>
      </c>
      <c r="F867">
        <v>1</v>
      </c>
      <c r="G867">
        <v>1081</v>
      </c>
      <c r="H867">
        <v>3</v>
      </c>
      <c r="I867" t="s">
        <v>1463</v>
      </c>
      <c r="J867" t="s">
        <v>1464</v>
      </c>
      <c r="K867" t="s">
        <v>1465</v>
      </c>
      <c r="L867">
        <v>1339</v>
      </c>
      <c r="N867">
        <v>1007</v>
      </c>
      <c r="O867" t="s">
        <v>1102</v>
      </c>
      <c r="P867" t="s">
        <v>1102</v>
      </c>
      <c r="Q867">
        <v>1</v>
      </c>
      <c r="W867">
        <v>0</v>
      </c>
      <c r="X867">
        <v>-762874257</v>
      </c>
      <c r="Y867">
        <f t="shared" si="328"/>
        <v>2.1000000000000001E-2</v>
      </c>
      <c r="AA867">
        <v>439.5</v>
      </c>
      <c r="AB867">
        <v>0</v>
      </c>
      <c r="AC867">
        <v>0</v>
      </c>
      <c r="AD867">
        <v>0</v>
      </c>
      <c r="AE867">
        <v>439.5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2.1000000000000001E-2</v>
      </c>
      <c r="AU867" t="s">
        <v>31</v>
      </c>
      <c r="AV867">
        <v>0</v>
      </c>
      <c r="AW867">
        <v>2</v>
      </c>
      <c r="AX867">
        <v>56664604</v>
      </c>
      <c r="AY867">
        <v>1</v>
      </c>
      <c r="AZ867">
        <v>0</v>
      </c>
      <c r="BA867">
        <v>1148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ROUND(Y867*Source!I1119,9)</f>
        <v>8.3999999999999995E-3</v>
      </c>
      <c r="CY867">
        <f t="shared" si="329"/>
        <v>439.5</v>
      </c>
      <c r="CZ867">
        <f t="shared" si="330"/>
        <v>439.5</v>
      </c>
      <c r="DA867">
        <f t="shared" si="331"/>
        <v>1</v>
      </c>
      <c r="DB867">
        <f t="shared" si="332"/>
        <v>9.23</v>
      </c>
      <c r="DC867">
        <f t="shared" si="333"/>
        <v>0</v>
      </c>
      <c r="DD867" t="s">
        <v>3</v>
      </c>
      <c r="DE867" t="s">
        <v>3</v>
      </c>
      <c r="DF867">
        <f t="shared" si="327"/>
        <v>3.69</v>
      </c>
      <c r="DG867">
        <f t="shared" si="324"/>
        <v>0</v>
      </c>
      <c r="DH867">
        <f t="shared" si="325"/>
        <v>0</v>
      </c>
      <c r="DI867">
        <f t="shared" si="335"/>
        <v>0</v>
      </c>
      <c r="DJ867">
        <f t="shared" si="334"/>
        <v>3.69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">
      <c r="A868">
        <f>ROW(Source!A1120)</f>
        <v>1120</v>
      </c>
      <c r="B868">
        <v>56661436</v>
      </c>
      <c r="C868">
        <v>56664583</v>
      </c>
      <c r="D868">
        <v>54702434</v>
      </c>
      <c r="E868">
        <v>1081</v>
      </c>
      <c r="F868">
        <v>1</v>
      </c>
      <c r="G868">
        <v>1081</v>
      </c>
      <c r="H868">
        <v>1</v>
      </c>
      <c r="I868" t="s">
        <v>1317</v>
      </c>
      <c r="J868" t="s">
        <v>3</v>
      </c>
      <c r="K868" t="s">
        <v>1318</v>
      </c>
      <c r="L868">
        <v>1191</v>
      </c>
      <c r="N868">
        <v>1013</v>
      </c>
      <c r="O868" t="s">
        <v>1319</v>
      </c>
      <c r="P868" t="s">
        <v>1319</v>
      </c>
      <c r="Q868">
        <v>1</v>
      </c>
      <c r="W868">
        <v>0</v>
      </c>
      <c r="X868">
        <v>476480486</v>
      </c>
      <c r="Y868">
        <f>((AT868*1.2)*1.15)</f>
        <v>95.219999999999985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5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69</v>
      </c>
      <c r="AU868" t="s">
        <v>936</v>
      </c>
      <c r="AV868">
        <v>1</v>
      </c>
      <c r="AW868">
        <v>2</v>
      </c>
      <c r="AX868">
        <v>56664595</v>
      </c>
      <c r="AY868">
        <v>1</v>
      </c>
      <c r="AZ868">
        <v>0</v>
      </c>
      <c r="BA868">
        <v>1152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U868">
        <f>ROUND(AT868*Source!I1120*AH868*AL868,2)</f>
        <v>0</v>
      </c>
      <c r="CV868">
        <f>ROUND(Y868*Source!I1120,9)</f>
        <v>38.088000000000001</v>
      </c>
      <c r="CW868">
        <v>0</v>
      </c>
      <c r="CX868">
        <f>ROUND(Y868*Source!I1120,9)</f>
        <v>38.088000000000001</v>
      </c>
      <c r="CY868">
        <f>AD868</f>
        <v>0</v>
      </c>
      <c r="CZ868">
        <f>AH868</f>
        <v>0</v>
      </c>
      <c r="DA868">
        <f>AL868</f>
        <v>1</v>
      </c>
      <c r="DB868">
        <f>ROUND(((ROUND(AT868*CZ868,2)*1.2)*1.15),6)</f>
        <v>0</v>
      </c>
      <c r="DC868">
        <f>ROUND(((ROUND(AT868*AG868,2)*1.2)*1.15),6)</f>
        <v>0</v>
      </c>
      <c r="DD868" t="s">
        <v>3</v>
      </c>
      <c r="DE868" t="s">
        <v>3</v>
      </c>
      <c r="DF868">
        <f t="shared" si="327"/>
        <v>0</v>
      </c>
      <c r="DG868">
        <f t="shared" si="324"/>
        <v>0</v>
      </c>
      <c r="DH868">
        <f t="shared" si="325"/>
        <v>0</v>
      </c>
      <c r="DI868">
        <f t="shared" si="335"/>
        <v>0</v>
      </c>
      <c r="DJ868">
        <f>DI868</f>
        <v>0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">
      <c r="A869">
        <f>ROW(Source!A1120)</f>
        <v>1120</v>
      </c>
      <c r="B869">
        <v>56661436</v>
      </c>
      <c r="C869">
        <v>56664583</v>
      </c>
      <c r="D869">
        <v>54768037</v>
      </c>
      <c r="E869">
        <v>1</v>
      </c>
      <c r="F869">
        <v>1</v>
      </c>
      <c r="G869">
        <v>1081</v>
      </c>
      <c r="H869">
        <v>2</v>
      </c>
      <c r="I869" t="s">
        <v>1457</v>
      </c>
      <c r="J869" t="s">
        <v>1458</v>
      </c>
      <c r="K869" t="s">
        <v>1459</v>
      </c>
      <c r="L869">
        <v>1368</v>
      </c>
      <c r="N869">
        <v>1011</v>
      </c>
      <c r="O869" t="s">
        <v>1323</v>
      </c>
      <c r="P869" t="s">
        <v>1323</v>
      </c>
      <c r="Q869">
        <v>1</v>
      </c>
      <c r="W869">
        <v>0</v>
      </c>
      <c r="X869">
        <v>378609176</v>
      </c>
      <c r="Y869">
        <f>((AT869*1.2)*1.25)</f>
        <v>7.5749999999999993</v>
      </c>
      <c r="AA869">
        <v>0</v>
      </c>
      <c r="AB869">
        <v>46.59</v>
      </c>
      <c r="AC869">
        <v>0</v>
      </c>
      <c r="AD869">
        <v>0</v>
      </c>
      <c r="AE869">
        <v>0</v>
      </c>
      <c r="AF869">
        <v>3.18</v>
      </c>
      <c r="AG869">
        <v>0</v>
      </c>
      <c r="AH869">
        <v>0</v>
      </c>
      <c r="AI869">
        <v>1</v>
      </c>
      <c r="AJ869">
        <v>13.73</v>
      </c>
      <c r="AK869">
        <v>1</v>
      </c>
      <c r="AL869">
        <v>1</v>
      </c>
      <c r="AM869">
        <v>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5.05</v>
      </c>
      <c r="AU869" t="s">
        <v>935</v>
      </c>
      <c r="AV869">
        <v>0</v>
      </c>
      <c r="AW869">
        <v>2</v>
      </c>
      <c r="AX869">
        <v>56664596</v>
      </c>
      <c r="AY869">
        <v>1</v>
      </c>
      <c r="AZ869">
        <v>0</v>
      </c>
      <c r="BA869">
        <v>1153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f>ROUND(Y869*Source!I1120*DO869,9)</f>
        <v>0</v>
      </c>
      <c r="CX869">
        <f>ROUND(Y869*Source!I1120,9)</f>
        <v>3.03</v>
      </c>
      <c r="CY869">
        <f>AB869</f>
        <v>46.59</v>
      </c>
      <c r="CZ869">
        <f>AF869</f>
        <v>3.18</v>
      </c>
      <c r="DA869">
        <f>AJ869</f>
        <v>13.73</v>
      </c>
      <c r="DB869">
        <f>ROUND(((ROUND(AT869*CZ869,2)*1.2)*1.25),6)</f>
        <v>24.09</v>
      </c>
      <c r="DC869">
        <f>ROUND(((ROUND(AT869*AG869,2)*1.2)*1.25),6)</f>
        <v>0</v>
      </c>
      <c r="DD869" t="s">
        <v>3</v>
      </c>
      <c r="DE869" t="s">
        <v>3</v>
      </c>
      <c r="DF869">
        <f t="shared" si="327"/>
        <v>0</v>
      </c>
      <c r="DG869">
        <f>ROUND(ROUND(AF869*AJ869,2)*CX869,2)</f>
        <v>132.29</v>
      </c>
      <c r="DH869">
        <f t="shared" si="325"/>
        <v>0</v>
      </c>
      <c r="DI869">
        <f t="shared" si="335"/>
        <v>0</v>
      </c>
      <c r="DJ869">
        <f>DG869</f>
        <v>132.29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">
      <c r="A870">
        <f>ROW(Source!A1120)</f>
        <v>1120</v>
      </c>
      <c r="B870">
        <v>56661436</v>
      </c>
      <c r="C870">
        <v>56664583</v>
      </c>
      <c r="D870">
        <v>54768339</v>
      </c>
      <c r="E870">
        <v>1</v>
      </c>
      <c r="F870">
        <v>1</v>
      </c>
      <c r="G870">
        <v>1081</v>
      </c>
      <c r="H870">
        <v>2</v>
      </c>
      <c r="I870" t="s">
        <v>1324</v>
      </c>
      <c r="J870" t="s">
        <v>1325</v>
      </c>
      <c r="K870" t="s">
        <v>1326</v>
      </c>
      <c r="L870">
        <v>1368</v>
      </c>
      <c r="N870">
        <v>1011</v>
      </c>
      <c r="O870" t="s">
        <v>1323</v>
      </c>
      <c r="P870" t="s">
        <v>1323</v>
      </c>
      <c r="Q870">
        <v>1</v>
      </c>
      <c r="W870">
        <v>0</v>
      </c>
      <c r="X870">
        <v>874612079</v>
      </c>
      <c r="Y870">
        <f>((AT870*1.2)*1.25)</f>
        <v>2.3249999999999997</v>
      </c>
      <c r="AA870">
        <v>0</v>
      </c>
      <c r="AB870">
        <v>1513.56</v>
      </c>
      <c r="AC870">
        <v>758.78</v>
      </c>
      <c r="AD870">
        <v>0</v>
      </c>
      <c r="AE870">
        <v>0</v>
      </c>
      <c r="AF870">
        <v>83.1</v>
      </c>
      <c r="AG870">
        <v>12.62</v>
      </c>
      <c r="AH870">
        <v>0</v>
      </c>
      <c r="AI870">
        <v>1</v>
      </c>
      <c r="AJ870">
        <v>17.07</v>
      </c>
      <c r="AK870">
        <v>56.35</v>
      </c>
      <c r="AL870">
        <v>1</v>
      </c>
      <c r="AM870">
        <v>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1.55</v>
      </c>
      <c r="AU870" t="s">
        <v>935</v>
      </c>
      <c r="AV870">
        <v>0</v>
      </c>
      <c r="AW870">
        <v>2</v>
      </c>
      <c r="AX870">
        <v>56664597</v>
      </c>
      <c r="AY870">
        <v>1</v>
      </c>
      <c r="AZ870">
        <v>0</v>
      </c>
      <c r="BA870">
        <v>1154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f>ROUND(Y870*Source!I1120*DO870,9)</f>
        <v>11.736599999999999</v>
      </c>
      <c r="CX870">
        <f>ROUND(Y870*Source!I1120,9)</f>
        <v>0.93</v>
      </c>
      <c r="CY870">
        <f>AB870</f>
        <v>1513.56</v>
      </c>
      <c r="CZ870">
        <f>AF870</f>
        <v>83.1</v>
      </c>
      <c r="DA870">
        <f>AJ870</f>
        <v>17.07</v>
      </c>
      <c r="DB870">
        <f>ROUND(((ROUND(AT870*CZ870,2)*1.2)*1.25),6)</f>
        <v>193.215</v>
      </c>
      <c r="DC870">
        <f>ROUND(((ROUND(AT870*AG870,2)*1.2)*1.25),6)</f>
        <v>29.34</v>
      </c>
      <c r="DD870" t="s">
        <v>3</v>
      </c>
      <c r="DE870" t="s">
        <v>3</v>
      </c>
      <c r="DF870">
        <f t="shared" si="327"/>
        <v>0</v>
      </c>
      <c r="DG870">
        <f>ROUND(ROUND(AF870*AJ870,2)*CX870,2)</f>
        <v>1319.22</v>
      </c>
      <c r="DH870">
        <f>ROUND(ROUND(AG870*AK870,2)*CX870,2)</f>
        <v>661.36</v>
      </c>
      <c r="DI870">
        <f t="shared" si="335"/>
        <v>0</v>
      </c>
      <c r="DJ870">
        <f>DG870</f>
        <v>1319.22</v>
      </c>
      <c r="DK870">
        <v>0</v>
      </c>
      <c r="DL870" t="s">
        <v>1327</v>
      </c>
      <c r="DM870">
        <v>0</v>
      </c>
      <c r="DN870" t="s">
        <v>1319</v>
      </c>
      <c r="DO870">
        <v>12.62</v>
      </c>
    </row>
    <row r="871" spans="1:119" x14ac:dyDescent="0.2">
      <c r="A871">
        <f>ROW(Source!A1120)</f>
        <v>1120</v>
      </c>
      <c r="B871">
        <v>56661436</v>
      </c>
      <c r="C871">
        <v>56664583</v>
      </c>
      <c r="D871">
        <v>54767573</v>
      </c>
      <c r="E871">
        <v>1</v>
      </c>
      <c r="F871">
        <v>1</v>
      </c>
      <c r="G871">
        <v>1081</v>
      </c>
      <c r="H871">
        <v>2</v>
      </c>
      <c r="I871" t="s">
        <v>1328</v>
      </c>
      <c r="J871" t="s">
        <v>1329</v>
      </c>
      <c r="K871" t="s">
        <v>1330</v>
      </c>
      <c r="L871">
        <v>1368</v>
      </c>
      <c r="N871">
        <v>1011</v>
      </c>
      <c r="O871" t="s">
        <v>1323</v>
      </c>
      <c r="P871" t="s">
        <v>1323</v>
      </c>
      <c r="Q871">
        <v>1</v>
      </c>
      <c r="W871">
        <v>0</v>
      </c>
      <c r="X871">
        <v>-44940208</v>
      </c>
      <c r="Y871">
        <f>((AT871*1.2)*1.25)</f>
        <v>0.15</v>
      </c>
      <c r="AA871">
        <v>0</v>
      </c>
      <c r="AB871">
        <v>2758.65</v>
      </c>
      <c r="AC871">
        <v>1017.92</v>
      </c>
      <c r="AD871">
        <v>0</v>
      </c>
      <c r="AE871">
        <v>0</v>
      </c>
      <c r="AF871">
        <v>179.17</v>
      </c>
      <c r="AG871">
        <v>16.93</v>
      </c>
      <c r="AH871">
        <v>0</v>
      </c>
      <c r="AI871">
        <v>1</v>
      </c>
      <c r="AJ871">
        <v>14.43</v>
      </c>
      <c r="AK871">
        <v>56.35</v>
      </c>
      <c r="AL871">
        <v>1</v>
      </c>
      <c r="AM871">
        <v>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0.1</v>
      </c>
      <c r="AU871" t="s">
        <v>935</v>
      </c>
      <c r="AV871">
        <v>0</v>
      </c>
      <c r="AW871">
        <v>2</v>
      </c>
      <c r="AX871">
        <v>56664598</v>
      </c>
      <c r="AY871">
        <v>1</v>
      </c>
      <c r="AZ871">
        <v>0</v>
      </c>
      <c r="BA871">
        <v>1155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f>ROUND(Y871*Source!I1120*DO871,9)</f>
        <v>1.0158</v>
      </c>
      <c r="CX871">
        <f>ROUND(Y871*Source!I1120,9)</f>
        <v>0.06</v>
      </c>
      <c r="CY871">
        <f>AB871</f>
        <v>2758.65</v>
      </c>
      <c r="CZ871">
        <f>AF871</f>
        <v>179.17</v>
      </c>
      <c r="DA871">
        <f>AJ871</f>
        <v>14.43</v>
      </c>
      <c r="DB871">
        <f>ROUND(((ROUND(AT871*CZ871,2)*1.2)*1.25),6)</f>
        <v>26.88</v>
      </c>
      <c r="DC871">
        <f>ROUND(((ROUND(AT871*AG871,2)*1.2)*1.25),6)</f>
        <v>2.5350000000000001</v>
      </c>
      <c r="DD871" t="s">
        <v>3</v>
      </c>
      <c r="DE871" t="s">
        <v>3</v>
      </c>
      <c r="DF871">
        <f t="shared" si="327"/>
        <v>0</v>
      </c>
      <c r="DG871">
        <f>ROUND(ROUND(AF871*AJ871,2)*CX871,2)</f>
        <v>155.13</v>
      </c>
      <c r="DH871">
        <f>ROUND(ROUND(AG871*AK871,2)*CX871,2)</f>
        <v>57.24</v>
      </c>
      <c r="DI871">
        <f t="shared" si="335"/>
        <v>0</v>
      </c>
      <c r="DJ871">
        <f>DG871</f>
        <v>155.13</v>
      </c>
      <c r="DK871">
        <v>0</v>
      </c>
      <c r="DL871" t="s">
        <v>1327</v>
      </c>
      <c r="DM871">
        <v>0</v>
      </c>
      <c r="DN871" t="s">
        <v>1319</v>
      </c>
      <c r="DO871">
        <v>16.93</v>
      </c>
    </row>
    <row r="872" spans="1:119" x14ac:dyDescent="0.2">
      <c r="A872">
        <f>ROW(Source!A1120)</f>
        <v>1120</v>
      </c>
      <c r="B872">
        <v>56661436</v>
      </c>
      <c r="C872">
        <v>56664583</v>
      </c>
      <c r="D872">
        <v>54737367</v>
      </c>
      <c r="E872">
        <v>1</v>
      </c>
      <c r="F872">
        <v>1</v>
      </c>
      <c r="G872">
        <v>1081</v>
      </c>
      <c r="H872">
        <v>3</v>
      </c>
      <c r="I872" t="s">
        <v>1442</v>
      </c>
      <c r="J872" t="s">
        <v>1443</v>
      </c>
      <c r="K872" t="s">
        <v>1444</v>
      </c>
      <c r="L872">
        <v>1339</v>
      </c>
      <c r="N872">
        <v>1007</v>
      </c>
      <c r="O872" t="s">
        <v>1102</v>
      </c>
      <c r="P872" t="s">
        <v>1102</v>
      </c>
      <c r="Q872">
        <v>1</v>
      </c>
      <c r="W872">
        <v>0</v>
      </c>
      <c r="X872">
        <v>-1622585150</v>
      </c>
      <c r="Y872">
        <f t="shared" ref="Y872:Y878" si="336">((AT872*1)*1)</f>
        <v>1.4664999999999999</v>
      </c>
      <c r="AA872">
        <v>54.79</v>
      </c>
      <c r="AB872">
        <v>0</v>
      </c>
      <c r="AC872">
        <v>0</v>
      </c>
      <c r="AD872">
        <v>0</v>
      </c>
      <c r="AE872">
        <v>7.07</v>
      </c>
      <c r="AF872">
        <v>0</v>
      </c>
      <c r="AG872">
        <v>0</v>
      </c>
      <c r="AH872">
        <v>0</v>
      </c>
      <c r="AI872">
        <v>7.75</v>
      </c>
      <c r="AJ872">
        <v>1</v>
      </c>
      <c r="AK872">
        <v>1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1.4664999999999999</v>
      </c>
      <c r="AU872" t="s">
        <v>31</v>
      </c>
      <c r="AV872">
        <v>0</v>
      </c>
      <c r="AW872">
        <v>2</v>
      </c>
      <c r="AX872">
        <v>56664599</v>
      </c>
      <c r="AY872">
        <v>1</v>
      </c>
      <c r="AZ872">
        <v>0</v>
      </c>
      <c r="BA872">
        <v>1156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ROUND(Y872*Source!I1120,9)</f>
        <v>0.58660000000000001</v>
      </c>
      <c r="CY872">
        <f t="shared" ref="CY872:CY878" si="337">AA872</f>
        <v>54.79</v>
      </c>
      <c r="CZ872">
        <f t="shared" ref="CZ872:CZ878" si="338">AE872</f>
        <v>7.07</v>
      </c>
      <c r="DA872">
        <f t="shared" ref="DA872:DA878" si="339">AI872</f>
        <v>7.75</v>
      </c>
      <c r="DB872">
        <f t="shared" ref="DB872:DB878" si="340">ROUND(((ROUND(AT872*CZ872,2)*1)*1),6)</f>
        <v>10.37</v>
      </c>
      <c r="DC872">
        <f t="shared" ref="DC872:DC878" si="341">ROUND(((ROUND(AT872*AG872,2)*1)*1),6)</f>
        <v>0</v>
      </c>
      <c r="DD872" t="s">
        <v>3</v>
      </c>
      <c r="DE872" t="s">
        <v>3</v>
      </c>
      <c r="DF872">
        <f t="shared" ref="DF872:DF878" si="342">ROUND(ROUND(AE872*AI872,2)*CX872,2)</f>
        <v>32.14</v>
      </c>
      <c r="DG872">
        <f t="shared" ref="DG872:DG888" si="343">ROUND(ROUND(AF872,2)*CX872,2)</f>
        <v>0</v>
      </c>
      <c r="DH872">
        <f t="shared" ref="DH872:DH888" si="344">ROUND(ROUND(AG872,2)*CX872,2)</f>
        <v>0</v>
      </c>
      <c r="DI872">
        <f t="shared" si="335"/>
        <v>0</v>
      </c>
      <c r="DJ872">
        <f t="shared" ref="DJ872:DJ878" si="345">DF872</f>
        <v>32.14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">
      <c r="A873">
        <f>ROW(Source!A1120)</f>
        <v>1120</v>
      </c>
      <c r="B873">
        <v>56661436</v>
      </c>
      <c r="C873">
        <v>56664583</v>
      </c>
      <c r="D873">
        <v>54737486</v>
      </c>
      <c r="E873">
        <v>1</v>
      </c>
      <c r="F873">
        <v>1</v>
      </c>
      <c r="G873">
        <v>1081</v>
      </c>
      <c r="H873">
        <v>3</v>
      </c>
      <c r="I873" t="s">
        <v>1448</v>
      </c>
      <c r="J873" t="s">
        <v>1449</v>
      </c>
      <c r="K873" t="s">
        <v>1450</v>
      </c>
      <c r="L873">
        <v>1348</v>
      </c>
      <c r="N873">
        <v>1009</v>
      </c>
      <c r="O873" t="s">
        <v>547</v>
      </c>
      <c r="P873" t="s">
        <v>547</v>
      </c>
      <c r="Q873">
        <v>1000</v>
      </c>
      <c r="W873">
        <v>0</v>
      </c>
      <c r="X873">
        <v>-1462767551</v>
      </c>
      <c r="Y873">
        <f t="shared" si="336"/>
        <v>3.93E-5</v>
      </c>
      <c r="AA873">
        <v>65213.77</v>
      </c>
      <c r="AB873">
        <v>0</v>
      </c>
      <c r="AC873">
        <v>0</v>
      </c>
      <c r="AD873">
        <v>0</v>
      </c>
      <c r="AE873">
        <v>3234.81</v>
      </c>
      <c r="AF873">
        <v>0</v>
      </c>
      <c r="AG873">
        <v>0</v>
      </c>
      <c r="AH873">
        <v>0</v>
      </c>
      <c r="AI873">
        <v>20.16</v>
      </c>
      <c r="AJ873">
        <v>1</v>
      </c>
      <c r="AK873">
        <v>1</v>
      </c>
      <c r="AL873">
        <v>1</v>
      </c>
      <c r="AM873">
        <v>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3.93E-5</v>
      </c>
      <c r="AU873" t="s">
        <v>31</v>
      </c>
      <c r="AV873">
        <v>0</v>
      </c>
      <c r="AW873">
        <v>2</v>
      </c>
      <c r="AX873">
        <v>56664600</v>
      </c>
      <c r="AY873">
        <v>1</v>
      </c>
      <c r="AZ873">
        <v>0</v>
      </c>
      <c r="BA873">
        <v>1157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ROUND(Y873*Source!I1120,9)</f>
        <v>1.5719999999999999E-5</v>
      </c>
      <c r="CY873">
        <f t="shared" si="337"/>
        <v>65213.77</v>
      </c>
      <c r="CZ873">
        <f t="shared" si="338"/>
        <v>3234.81</v>
      </c>
      <c r="DA873">
        <f t="shared" si="339"/>
        <v>20.16</v>
      </c>
      <c r="DB873">
        <f t="shared" si="340"/>
        <v>0.13</v>
      </c>
      <c r="DC873">
        <f t="shared" si="341"/>
        <v>0</v>
      </c>
      <c r="DD873" t="s">
        <v>3</v>
      </c>
      <c r="DE873" t="s">
        <v>3</v>
      </c>
      <c r="DF873">
        <f t="shared" si="342"/>
        <v>1.03</v>
      </c>
      <c r="DG873">
        <f t="shared" si="343"/>
        <v>0</v>
      </c>
      <c r="DH873">
        <f t="shared" si="344"/>
        <v>0</v>
      </c>
      <c r="DI873">
        <f t="shared" si="335"/>
        <v>0</v>
      </c>
      <c r="DJ873">
        <f t="shared" si="345"/>
        <v>1.03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">
      <c r="A874">
        <f>ROW(Source!A1120)</f>
        <v>1120</v>
      </c>
      <c r="B874">
        <v>56661436</v>
      </c>
      <c r="C874">
        <v>56664583</v>
      </c>
      <c r="D874">
        <v>54737299</v>
      </c>
      <c r="E874">
        <v>1</v>
      </c>
      <c r="F874">
        <v>1</v>
      </c>
      <c r="G874">
        <v>1081</v>
      </c>
      <c r="H874">
        <v>3</v>
      </c>
      <c r="I874" t="s">
        <v>1451</v>
      </c>
      <c r="J874" t="s">
        <v>1452</v>
      </c>
      <c r="K874" t="s">
        <v>1453</v>
      </c>
      <c r="L874">
        <v>1339</v>
      </c>
      <c r="N874">
        <v>1007</v>
      </c>
      <c r="O874" t="s">
        <v>1102</v>
      </c>
      <c r="P874" t="s">
        <v>1102</v>
      </c>
      <c r="Q874">
        <v>1</v>
      </c>
      <c r="W874">
        <v>0</v>
      </c>
      <c r="X874">
        <v>-676034668</v>
      </c>
      <c r="Y874">
        <f t="shared" si="336"/>
        <v>2.2799999999999998</v>
      </c>
      <c r="AA874">
        <v>760.17</v>
      </c>
      <c r="AB874">
        <v>0</v>
      </c>
      <c r="AC874">
        <v>0</v>
      </c>
      <c r="AD874">
        <v>0</v>
      </c>
      <c r="AE874">
        <v>53.42</v>
      </c>
      <c r="AF874">
        <v>0</v>
      </c>
      <c r="AG874">
        <v>0</v>
      </c>
      <c r="AH874">
        <v>0</v>
      </c>
      <c r="AI874">
        <v>14.23</v>
      </c>
      <c r="AJ874">
        <v>1</v>
      </c>
      <c r="AK874">
        <v>1</v>
      </c>
      <c r="AL874">
        <v>1</v>
      </c>
      <c r="AM874">
        <v>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2.2799999999999998</v>
      </c>
      <c r="AU874" t="s">
        <v>31</v>
      </c>
      <c r="AV874">
        <v>0</v>
      </c>
      <c r="AW874">
        <v>2</v>
      </c>
      <c r="AX874">
        <v>56664601</v>
      </c>
      <c r="AY874">
        <v>1</v>
      </c>
      <c r="AZ874">
        <v>0</v>
      </c>
      <c r="BA874">
        <v>1158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ROUND(Y874*Source!I1120,9)</f>
        <v>0.91200000000000003</v>
      </c>
      <c r="CY874">
        <f t="shared" si="337"/>
        <v>760.17</v>
      </c>
      <c r="CZ874">
        <f t="shared" si="338"/>
        <v>53.42</v>
      </c>
      <c r="DA874">
        <f t="shared" si="339"/>
        <v>14.23</v>
      </c>
      <c r="DB874">
        <f t="shared" si="340"/>
        <v>121.8</v>
      </c>
      <c r="DC874">
        <f t="shared" si="341"/>
        <v>0</v>
      </c>
      <c r="DD874" t="s">
        <v>3</v>
      </c>
      <c r="DE874" t="s">
        <v>3</v>
      </c>
      <c r="DF874">
        <f t="shared" si="342"/>
        <v>693.28</v>
      </c>
      <c r="DG874">
        <f t="shared" si="343"/>
        <v>0</v>
      </c>
      <c r="DH874">
        <f t="shared" si="344"/>
        <v>0</v>
      </c>
      <c r="DI874">
        <f t="shared" si="335"/>
        <v>0</v>
      </c>
      <c r="DJ874">
        <f t="shared" si="345"/>
        <v>693.28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">
      <c r="A875">
        <f>ROW(Source!A1120)</f>
        <v>1120</v>
      </c>
      <c r="B875">
        <v>56661436</v>
      </c>
      <c r="C875">
        <v>56664583</v>
      </c>
      <c r="D875">
        <v>54737565</v>
      </c>
      <c r="E875">
        <v>1</v>
      </c>
      <c r="F875">
        <v>1</v>
      </c>
      <c r="G875">
        <v>1081</v>
      </c>
      <c r="H875">
        <v>3</v>
      </c>
      <c r="I875" t="s">
        <v>1454</v>
      </c>
      <c r="J875" t="s">
        <v>1455</v>
      </c>
      <c r="K875" t="s">
        <v>1456</v>
      </c>
      <c r="L875">
        <v>1339</v>
      </c>
      <c r="N875">
        <v>1007</v>
      </c>
      <c r="O875" t="s">
        <v>1102</v>
      </c>
      <c r="P875" t="s">
        <v>1102</v>
      </c>
      <c r="Q875">
        <v>1</v>
      </c>
      <c r="W875">
        <v>0</v>
      </c>
      <c r="X875">
        <v>-1235260082</v>
      </c>
      <c r="Y875">
        <f t="shared" si="336"/>
        <v>2.25</v>
      </c>
      <c r="AA875">
        <v>101.33</v>
      </c>
      <c r="AB875">
        <v>0</v>
      </c>
      <c r="AC875">
        <v>0</v>
      </c>
      <c r="AD875">
        <v>0</v>
      </c>
      <c r="AE875">
        <v>5.82</v>
      </c>
      <c r="AF875">
        <v>0</v>
      </c>
      <c r="AG875">
        <v>0</v>
      </c>
      <c r="AH875">
        <v>0</v>
      </c>
      <c r="AI875">
        <v>17.41</v>
      </c>
      <c r="AJ875">
        <v>1</v>
      </c>
      <c r="AK875">
        <v>1</v>
      </c>
      <c r="AL875">
        <v>1</v>
      </c>
      <c r="AM875">
        <v>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2.25</v>
      </c>
      <c r="AU875" t="s">
        <v>31</v>
      </c>
      <c r="AV875">
        <v>0</v>
      </c>
      <c r="AW875">
        <v>2</v>
      </c>
      <c r="AX875">
        <v>56664602</v>
      </c>
      <c r="AY875">
        <v>1</v>
      </c>
      <c r="AZ875">
        <v>0</v>
      </c>
      <c r="BA875">
        <v>1159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v>0</v>
      </c>
      <c r="CX875">
        <f>ROUND(Y875*Source!I1120,9)</f>
        <v>0.9</v>
      </c>
      <c r="CY875">
        <f t="shared" si="337"/>
        <v>101.33</v>
      </c>
      <c r="CZ875">
        <f t="shared" si="338"/>
        <v>5.82</v>
      </c>
      <c r="DA875">
        <f t="shared" si="339"/>
        <v>17.41</v>
      </c>
      <c r="DB875">
        <f t="shared" si="340"/>
        <v>13.1</v>
      </c>
      <c r="DC875">
        <f t="shared" si="341"/>
        <v>0</v>
      </c>
      <c r="DD875" t="s">
        <v>3</v>
      </c>
      <c r="DE875" t="s">
        <v>3</v>
      </c>
      <c r="DF875">
        <f t="shared" si="342"/>
        <v>91.2</v>
      </c>
      <c r="DG875">
        <f t="shared" si="343"/>
        <v>0</v>
      </c>
      <c r="DH875">
        <f t="shared" si="344"/>
        <v>0</v>
      </c>
      <c r="DI875">
        <f t="shared" si="335"/>
        <v>0</v>
      </c>
      <c r="DJ875">
        <f t="shared" si="345"/>
        <v>91.2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">
      <c r="A876">
        <f>ROW(Source!A1120)</f>
        <v>1120</v>
      </c>
      <c r="B876">
        <v>56661436</v>
      </c>
      <c r="C876">
        <v>56664583</v>
      </c>
      <c r="D876">
        <v>54737947</v>
      </c>
      <c r="E876">
        <v>1</v>
      </c>
      <c r="F876">
        <v>1</v>
      </c>
      <c r="G876">
        <v>1081</v>
      </c>
      <c r="H876">
        <v>3</v>
      </c>
      <c r="I876" t="s">
        <v>1460</v>
      </c>
      <c r="J876" t="s">
        <v>1461</v>
      </c>
      <c r="K876" t="s">
        <v>1462</v>
      </c>
      <c r="L876">
        <v>1348</v>
      </c>
      <c r="N876">
        <v>1009</v>
      </c>
      <c r="O876" t="s">
        <v>547</v>
      </c>
      <c r="P876" t="s">
        <v>547</v>
      </c>
      <c r="Q876">
        <v>1000</v>
      </c>
      <c r="W876">
        <v>0</v>
      </c>
      <c r="X876">
        <v>-1009884797</v>
      </c>
      <c r="Y876">
        <f t="shared" si="336"/>
        <v>1.25E-3</v>
      </c>
      <c r="AA876">
        <v>64157.13</v>
      </c>
      <c r="AB876">
        <v>0</v>
      </c>
      <c r="AC876">
        <v>0</v>
      </c>
      <c r="AD876">
        <v>0</v>
      </c>
      <c r="AE876">
        <v>35445.93</v>
      </c>
      <c r="AF876">
        <v>0</v>
      </c>
      <c r="AG876">
        <v>0</v>
      </c>
      <c r="AH876">
        <v>0</v>
      </c>
      <c r="AI876">
        <v>1.81</v>
      </c>
      <c r="AJ876">
        <v>1</v>
      </c>
      <c r="AK876">
        <v>1</v>
      </c>
      <c r="AL876">
        <v>1</v>
      </c>
      <c r="AM876">
        <v>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1.25E-3</v>
      </c>
      <c r="AU876" t="s">
        <v>31</v>
      </c>
      <c r="AV876">
        <v>0</v>
      </c>
      <c r="AW876">
        <v>2</v>
      </c>
      <c r="AX876">
        <v>56664603</v>
      </c>
      <c r="AY876">
        <v>1</v>
      </c>
      <c r="AZ876">
        <v>0</v>
      </c>
      <c r="BA876">
        <v>1160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ROUND(Y876*Source!I1120,9)</f>
        <v>5.0000000000000001E-4</v>
      </c>
      <c r="CY876">
        <f t="shared" si="337"/>
        <v>64157.13</v>
      </c>
      <c r="CZ876">
        <f t="shared" si="338"/>
        <v>35445.93</v>
      </c>
      <c r="DA876">
        <f t="shared" si="339"/>
        <v>1.81</v>
      </c>
      <c r="DB876">
        <f t="shared" si="340"/>
        <v>44.31</v>
      </c>
      <c r="DC876">
        <f t="shared" si="341"/>
        <v>0</v>
      </c>
      <c r="DD876" t="s">
        <v>3</v>
      </c>
      <c r="DE876" t="s">
        <v>3</v>
      </c>
      <c r="DF876">
        <f t="shared" si="342"/>
        <v>32.08</v>
      </c>
      <c r="DG876">
        <f t="shared" si="343"/>
        <v>0</v>
      </c>
      <c r="DH876">
        <f t="shared" si="344"/>
        <v>0</v>
      </c>
      <c r="DI876">
        <f t="shared" si="335"/>
        <v>0</v>
      </c>
      <c r="DJ876">
        <f t="shared" si="345"/>
        <v>32.08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">
      <c r="A877">
        <f>ROW(Source!A1120)</f>
        <v>1120</v>
      </c>
      <c r="B877">
        <v>56661436</v>
      </c>
      <c r="C877">
        <v>56664583</v>
      </c>
      <c r="D877">
        <v>54749860</v>
      </c>
      <c r="E877">
        <v>1</v>
      </c>
      <c r="F877">
        <v>1</v>
      </c>
      <c r="G877">
        <v>1081</v>
      </c>
      <c r="H877">
        <v>3</v>
      </c>
      <c r="I877" t="s">
        <v>1004</v>
      </c>
      <c r="J877" t="s">
        <v>1006</v>
      </c>
      <c r="K877" t="s">
        <v>1005</v>
      </c>
      <c r="L877">
        <v>1301</v>
      </c>
      <c r="N877">
        <v>1003</v>
      </c>
      <c r="O877" t="s">
        <v>672</v>
      </c>
      <c r="P877" t="s">
        <v>672</v>
      </c>
      <c r="Q877">
        <v>1</v>
      </c>
      <c r="W877">
        <v>0</v>
      </c>
      <c r="X877">
        <v>1897095614</v>
      </c>
      <c r="Y877">
        <f t="shared" si="336"/>
        <v>100</v>
      </c>
      <c r="AA877">
        <v>1814.2</v>
      </c>
      <c r="AB877">
        <v>0</v>
      </c>
      <c r="AC877">
        <v>0</v>
      </c>
      <c r="AD877">
        <v>0</v>
      </c>
      <c r="AE877">
        <v>108.7</v>
      </c>
      <c r="AF877">
        <v>0</v>
      </c>
      <c r="AG877">
        <v>0</v>
      </c>
      <c r="AH877">
        <v>0</v>
      </c>
      <c r="AI877">
        <v>16.690000000000001</v>
      </c>
      <c r="AJ877">
        <v>1</v>
      </c>
      <c r="AK877">
        <v>1</v>
      </c>
      <c r="AL877">
        <v>1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 t="s">
        <v>3</v>
      </c>
      <c r="AT877">
        <v>100</v>
      </c>
      <c r="AU877" t="s">
        <v>31</v>
      </c>
      <c r="AV877">
        <v>0</v>
      </c>
      <c r="AW877">
        <v>1</v>
      </c>
      <c r="AX877">
        <v>-1</v>
      </c>
      <c r="AY877">
        <v>0</v>
      </c>
      <c r="AZ877">
        <v>0</v>
      </c>
      <c r="BA877" t="s">
        <v>3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v>0</v>
      </c>
      <c r="CX877">
        <f>ROUND(Y877*Source!I1120,9)</f>
        <v>40</v>
      </c>
      <c r="CY877">
        <f t="shared" si="337"/>
        <v>1814.2</v>
      </c>
      <c r="CZ877">
        <f t="shared" si="338"/>
        <v>108.7</v>
      </c>
      <c r="DA877">
        <f t="shared" si="339"/>
        <v>16.690000000000001</v>
      </c>
      <c r="DB877">
        <f t="shared" si="340"/>
        <v>10870</v>
      </c>
      <c r="DC877">
        <f t="shared" si="341"/>
        <v>0</v>
      </c>
      <c r="DD877" t="s">
        <v>3</v>
      </c>
      <c r="DE877" t="s">
        <v>3</v>
      </c>
      <c r="DF877">
        <f t="shared" si="342"/>
        <v>72568</v>
      </c>
      <c r="DG877">
        <f t="shared" si="343"/>
        <v>0</v>
      </c>
      <c r="DH877">
        <f t="shared" si="344"/>
        <v>0</v>
      </c>
      <c r="DI877">
        <f t="shared" si="335"/>
        <v>0</v>
      </c>
      <c r="DJ877">
        <f t="shared" si="345"/>
        <v>72568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">
      <c r="A878">
        <f>ROW(Source!A1120)</f>
        <v>1120</v>
      </c>
      <c r="B878">
        <v>56661436</v>
      </c>
      <c r="C878">
        <v>56664583</v>
      </c>
      <c r="D878">
        <v>54744826</v>
      </c>
      <c r="E878">
        <v>1</v>
      </c>
      <c r="F878">
        <v>1</v>
      </c>
      <c r="G878">
        <v>1081</v>
      </c>
      <c r="H878">
        <v>3</v>
      </c>
      <c r="I878" t="s">
        <v>1463</v>
      </c>
      <c r="J878" t="s">
        <v>1464</v>
      </c>
      <c r="K878" t="s">
        <v>1465</v>
      </c>
      <c r="L878">
        <v>1339</v>
      </c>
      <c r="N878">
        <v>1007</v>
      </c>
      <c r="O878" t="s">
        <v>1102</v>
      </c>
      <c r="P878" t="s">
        <v>1102</v>
      </c>
      <c r="Q878">
        <v>1</v>
      </c>
      <c r="W878">
        <v>0</v>
      </c>
      <c r="X878">
        <v>-762874257</v>
      </c>
      <c r="Y878">
        <f t="shared" si="336"/>
        <v>2.1000000000000001E-2</v>
      </c>
      <c r="AA878">
        <v>4746.6000000000004</v>
      </c>
      <c r="AB878">
        <v>0</v>
      </c>
      <c r="AC878">
        <v>0</v>
      </c>
      <c r="AD878">
        <v>0</v>
      </c>
      <c r="AE878">
        <v>439.5</v>
      </c>
      <c r="AF878">
        <v>0</v>
      </c>
      <c r="AG878">
        <v>0</v>
      </c>
      <c r="AH878">
        <v>0</v>
      </c>
      <c r="AI878">
        <v>10.8</v>
      </c>
      <c r="AJ878">
        <v>1</v>
      </c>
      <c r="AK878">
        <v>1</v>
      </c>
      <c r="AL878">
        <v>1</v>
      </c>
      <c r="AM878">
        <v>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2.1000000000000001E-2</v>
      </c>
      <c r="AU878" t="s">
        <v>31</v>
      </c>
      <c r="AV878">
        <v>0</v>
      </c>
      <c r="AW878">
        <v>2</v>
      </c>
      <c r="AX878">
        <v>56664604</v>
      </c>
      <c r="AY878">
        <v>1</v>
      </c>
      <c r="AZ878">
        <v>0</v>
      </c>
      <c r="BA878">
        <v>1161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v>0</v>
      </c>
      <c r="CX878">
        <f>ROUND(Y878*Source!I1120,9)</f>
        <v>8.3999999999999995E-3</v>
      </c>
      <c r="CY878">
        <f t="shared" si="337"/>
        <v>4746.6000000000004</v>
      </c>
      <c r="CZ878">
        <f t="shared" si="338"/>
        <v>439.5</v>
      </c>
      <c r="DA878">
        <f t="shared" si="339"/>
        <v>10.8</v>
      </c>
      <c r="DB878">
        <f t="shared" si="340"/>
        <v>9.23</v>
      </c>
      <c r="DC878">
        <f t="shared" si="341"/>
        <v>0</v>
      </c>
      <c r="DD878" t="s">
        <v>3</v>
      </c>
      <c r="DE878" t="s">
        <v>3</v>
      </c>
      <c r="DF878">
        <f t="shared" si="342"/>
        <v>39.869999999999997</v>
      </c>
      <c r="DG878">
        <f t="shared" si="343"/>
        <v>0</v>
      </c>
      <c r="DH878">
        <f t="shared" si="344"/>
        <v>0</v>
      </c>
      <c r="DI878">
        <f t="shared" si="335"/>
        <v>0</v>
      </c>
      <c r="DJ878">
        <f t="shared" si="345"/>
        <v>39.869999999999997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">
      <c r="A879">
        <f>ROW(Source!A1123)</f>
        <v>1123</v>
      </c>
      <c r="B879">
        <v>56661434</v>
      </c>
      <c r="C879">
        <v>56664609</v>
      </c>
      <c r="D879">
        <v>54702434</v>
      </c>
      <c r="E879">
        <v>1081</v>
      </c>
      <c r="F879">
        <v>1</v>
      </c>
      <c r="G879">
        <v>1081</v>
      </c>
      <c r="H879">
        <v>1</v>
      </c>
      <c r="I879" t="s">
        <v>1317</v>
      </c>
      <c r="J879" t="s">
        <v>3</v>
      </c>
      <c r="K879" t="s">
        <v>1318</v>
      </c>
      <c r="L879">
        <v>1191</v>
      </c>
      <c r="N879">
        <v>1013</v>
      </c>
      <c r="O879" t="s">
        <v>1319</v>
      </c>
      <c r="P879" t="s">
        <v>1319</v>
      </c>
      <c r="Q879">
        <v>1</v>
      </c>
      <c r="W879">
        <v>0</v>
      </c>
      <c r="X879">
        <v>476480486</v>
      </c>
      <c r="Y879">
        <f>((AT879*1.2)*1.15)</f>
        <v>25.460999999999995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-2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18.45</v>
      </c>
      <c r="AU879" t="s">
        <v>936</v>
      </c>
      <c r="AV879">
        <v>1</v>
      </c>
      <c r="AW879">
        <v>2</v>
      </c>
      <c r="AX879">
        <v>56664619</v>
      </c>
      <c r="AY879">
        <v>1</v>
      </c>
      <c r="AZ879">
        <v>0</v>
      </c>
      <c r="BA879">
        <v>1165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U879">
        <f>ROUND(AT879*Source!I1123*AH879*AL879,2)</f>
        <v>0</v>
      </c>
      <c r="CV879">
        <f>ROUND(Y879*Source!I1123,9)</f>
        <v>22.547640351999998</v>
      </c>
      <c r="CW879">
        <v>0</v>
      </c>
      <c r="CX879">
        <f>ROUND(Y879*Source!I1123,9)</f>
        <v>22.547640351999998</v>
      </c>
      <c r="CY879">
        <f>AD879</f>
        <v>0</v>
      </c>
      <c r="CZ879">
        <f>AH879</f>
        <v>0</v>
      </c>
      <c r="DA879">
        <f>AL879</f>
        <v>1</v>
      </c>
      <c r="DB879">
        <f>ROUND(((ROUND(AT879*CZ879,2)*1.2)*1.15),6)</f>
        <v>0</v>
      </c>
      <c r="DC879">
        <f>ROUND(((ROUND(AT879*AG879,2)*1.2)*1.15),6)</f>
        <v>0</v>
      </c>
      <c r="DD879" t="s">
        <v>3</v>
      </c>
      <c r="DE879" t="s">
        <v>3</v>
      </c>
      <c r="DF879">
        <f t="shared" ref="DF879:DF890" si="346">ROUND(ROUND(AE879,2)*CX879,2)</f>
        <v>0</v>
      </c>
      <c r="DG879">
        <f t="shared" si="343"/>
        <v>0</v>
      </c>
      <c r="DH879">
        <f t="shared" si="344"/>
        <v>0</v>
      </c>
      <c r="DI879">
        <f t="shared" si="335"/>
        <v>0</v>
      </c>
      <c r="DJ879">
        <f>DI879</f>
        <v>0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">
      <c r="A880">
        <f>ROW(Source!A1123)</f>
        <v>1123</v>
      </c>
      <c r="B880">
        <v>56661434</v>
      </c>
      <c r="C880">
        <v>56664609</v>
      </c>
      <c r="D880">
        <v>54768339</v>
      </c>
      <c r="E880">
        <v>1</v>
      </c>
      <c r="F880">
        <v>1</v>
      </c>
      <c r="G880">
        <v>1081</v>
      </c>
      <c r="H880">
        <v>2</v>
      </c>
      <c r="I880" t="s">
        <v>1324</v>
      </c>
      <c r="J880" t="s">
        <v>1325</v>
      </c>
      <c r="K880" t="s">
        <v>1326</v>
      </c>
      <c r="L880">
        <v>1368</v>
      </c>
      <c r="N880">
        <v>1011</v>
      </c>
      <c r="O880" t="s">
        <v>1323</v>
      </c>
      <c r="P880" t="s">
        <v>1323</v>
      </c>
      <c r="Q880">
        <v>1</v>
      </c>
      <c r="W880">
        <v>0</v>
      </c>
      <c r="X880">
        <v>874612079</v>
      </c>
      <c r="Y880">
        <f>((AT880*1.2)*1.25)</f>
        <v>0.55500000000000005</v>
      </c>
      <c r="AA880">
        <v>0</v>
      </c>
      <c r="AB880">
        <v>87.01</v>
      </c>
      <c r="AC880">
        <v>13.21</v>
      </c>
      <c r="AD880">
        <v>0</v>
      </c>
      <c r="AE880">
        <v>0</v>
      </c>
      <c r="AF880">
        <v>83.1</v>
      </c>
      <c r="AG880">
        <v>12.62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-2</v>
      </c>
      <c r="AN880">
        <v>0</v>
      </c>
      <c r="AO880">
        <v>1</v>
      </c>
      <c r="AP880">
        <v>1</v>
      </c>
      <c r="AQ880">
        <v>0</v>
      </c>
      <c r="AR880">
        <v>0</v>
      </c>
      <c r="AS880" t="s">
        <v>3</v>
      </c>
      <c r="AT880">
        <v>0.37</v>
      </c>
      <c r="AU880" t="s">
        <v>935</v>
      </c>
      <c r="AV880">
        <v>0</v>
      </c>
      <c r="AW880">
        <v>2</v>
      </c>
      <c r="AX880">
        <v>56664620</v>
      </c>
      <c r="AY880">
        <v>1</v>
      </c>
      <c r="AZ880">
        <v>0</v>
      </c>
      <c r="BA880">
        <v>1166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f>ROUND(Y880*Source!I1123*DO880,9)</f>
        <v>6.2026600600000004</v>
      </c>
      <c r="CX880">
        <f>ROUND(Y880*Source!I1123,9)</f>
        <v>0.49149445800000002</v>
      </c>
      <c r="CY880">
        <f>AB880</f>
        <v>87.01</v>
      </c>
      <c r="CZ880">
        <f>AF880</f>
        <v>83.1</v>
      </c>
      <c r="DA880">
        <f>AJ880</f>
        <v>1</v>
      </c>
      <c r="DB880">
        <f>ROUND(((ROUND(AT880*CZ880,2)*1.2)*1.25),6)</f>
        <v>46.125</v>
      </c>
      <c r="DC880">
        <f>ROUND(((ROUND(AT880*AG880,2)*1.2)*1.25),6)</f>
        <v>7.0049999999999999</v>
      </c>
      <c r="DD880" t="s">
        <v>3</v>
      </c>
      <c r="DE880" t="s">
        <v>3</v>
      </c>
      <c r="DF880">
        <f t="shared" si="346"/>
        <v>0</v>
      </c>
      <c r="DG880">
        <f t="shared" si="343"/>
        <v>40.840000000000003</v>
      </c>
      <c r="DH880">
        <f t="shared" si="344"/>
        <v>6.2</v>
      </c>
      <c r="DI880">
        <f t="shared" si="335"/>
        <v>0</v>
      </c>
      <c r="DJ880">
        <f>DG880</f>
        <v>40.840000000000003</v>
      </c>
      <c r="DK880">
        <v>0</v>
      </c>
      <c r="DL880" t="s">
        <v>1327</v>
      </c>
      <c r="DM880">
        <v>0</v>
      </c>
      <c r="DN880" t="s">
        <v>1319</v>
      </c>
      <c r="DO880">
        <v>12.62</v>
      </c>
    </row>
    <row r="881" spans="1:119" x14ac:dyDescent="0.2">
      <c r="A881">
        <f>ROW(Source!A1123)</f>
        <v>1123</v>
      </c>
      <c r="B881">
        <v>56661434</v>
      </c>
      <c r="C881">
        <v>56664609</v>
      </c>
      <c r="D881">
        <v>54768437</v>
      </c>
      <c r="E881">
        <v>1</v>
      </c>
      <c r="F881">
        <v>1</v>
      </c>
      <c r="G881">
        <v>1081</v>
      </c>
      <c r="H881">
        <v>2</v>
      </c>
      <c r="I881" t="s">
        <v>1466</v>
      </c>
      <c r="J881" t="s">
        <v>1467</v>
      </c>
      <c r="K881" t="s">
        <v>1468</v>
      </c>
      <c r="L881">
        <v>1368</v>
      </c>
      <c r="N881">
        <v>1011</v>
      </c>
      <c r="O881" t="s">
        <v>1323</v>
      </c>
      <c r="P881" t="s">
        <v>1323</v>
      </c>
      <c r="Q881">
        <v>1</v>
      </c>
      <c r="W881">
        <v>0</v>
      </c>
      <c r="X881">
        <v>-78639889</v>
      </c>
      <c r="Y881">
        <f>((AT881*1.2)*1.25)</f>
        <v>1.77</v>
      </c>
      <c r="AA881">
        <v>0</v>
      </c>
      <c r="AB881">
        <v>12.11</v>
      </c>
      <c r="AC881">
        <v>11.71</v>
      </c>
      <c r="AD881">
        <v>0</v>
      </c>
      <c r="AE881">
        <v>0</v>
      </c>
      <c r="AF881">
        <v>11.57</v>
      </c>
      <c r="AG881">
        <v>11.18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-2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1.18</v>
      </c>
      <c r="AU881" t="s">
        <v>935</v>
      </c>
      <c r="AV881">
        <v>0</v>
      </c>
      <c r="AW881">
        <v>2</v>
      </c>
      <c r="AX881">
        <v>56664621</v>
      </c>
      <c r="AY881">
        <v>1</v>
      </c>
      <c r="AZ881">
        <v>0</v>
      </c>
      <c r="BA881">
        <v>1167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f>ROUND(Y881*Source!I1123*DO881,9)</f>
        <v>17.524301317999999</v>
      </c>
      <c r="CX881">
        <f>ROUND(Y881*Source!I1123,9)</f>
        <v>1.567468812</v>
      </c>
      <c r="CY881">
        <f>AB881</f>
        <v>12.11</v>
      </c>
      <c r="CZ881">
        <f>AF881</f>
        <v>11.57</v>
      </c>
      <c r="DA881">
        <f>AJ881</f>
        <v>1</v>
      </c>
      <c r="DB881">
        <f>ROUND(((ROUND(AT881*CZ881,2)*1.2)*1.25),6)</f>
        <v>20.475000000000001</v>
      </c>
      <c r="DC881">
        <f>ROUND(((ROUND(AT881*AG881,2)*1.2)*1.25),6)</f>
        <v>19.785</v>
      </c>
      <c r="DD881" t="s">
        <v>3</v>
      </c>
      <c r="DE881" t="s">
        <v>3</v>
      </c>
      <c r="DF881">
        <f t="shared" si="346"/>
        <v>0</v>
      </c>
      <c r="DG881">
        <f t="shared" si="343"/>
        <v>18.14</v>
      </c>
      <c r="DH881">
        <f t="shared" si="344"/>
        <v>17.52</v>
      </c>
      <c r="DI881">
        <f t="shared" si="335"/>
        <v>0</v>
      </c>
      <c r="DJ881">
        <f>DG881</f>
        <v>18.14</v>
      </c>
      <c r="DK881">
        <v>0</v>
      </c>
      <c r="DL881" t="s">
        <v>1327</v>
      </c>
      <c r="DM881">
        <v>0</v>
      </c>
      <c r="DN881" t="s">
        <v>1319</v>
      </c>
      <c r="DO881">
        <v>11.18</v>
      </c>
    </row>
    <row r="882" spans="1:119" x14ac:dyDescent="0.2">
      <c r="A882">
        <f>ROW(Source!A1123)</f>
        <v>1123</v>
      </c>
      <c r="B882">
        <v>56661434</v>
      </c>
      <c r="C882">
        <v>56664609</v>
      </c>
      <c r="D882">
        <v>54738032</v>
      </c>
      <c r="E882">
        <v>1</v>
      </c>
      <c r="F882">
        <v>1</v>
      </c>
      <c r="G882">
        <v>1081</v>
      </c>
      <c r="H882">
        <v>3</v>
      </c>
      <c r="I882" t="s">
        <v>1469</v>
      </c>
      <c r="J882" t="s">
        <v>1470</v>
      </c>
      <c r="K882" t="s">
        <v>1471</v>
      </c>
      <c r="L882">
        <v>1348</v>
      </c>
      <c r="N882">
        <v>1009</v>
      </c>
      <c r="O882" t="s">
        <v>547</v>
      </c>
      <c r="P882" t="s">
        <v>547</v>
      </c>
      <c r="Q882">
        <v>1000</v>
      </c>
      <c r="W882">
        <v>0</v>
      </c>
      <c r="X882">
        <v>-1332080322</v>
      </c>
      <c r="Y882">
        <f t="shared" ref="Y882:Y887" si="347">((AT882*1)*1)</f>
        <v>3.9E-2</v>
      </c>
      <c r="AA882">
        <v>12006.83</v>
      </c>
      <c r="AB882">
        <v>0</v>
      </c>
      <c r="AC882">
        <v>0</v>
      </c>
      <c r="AD882">
        <v>0</v>
      </c>
      <c r="AE882">
        <v>11782.95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-2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3.9E-2</v>
      </c>
      <c r="AU882" t="s">
        <v>31</v>
      </c>
      <c r="AV882">
        <v>0</v>
      </c>
      <c r="AW882">
        <v>2</v>
      </c>
      <c r="AX882">
        <v>56664622</v>
      </c>
      <c r="AY882">
        <v>1</v>
      </c>
      <c r="AZ882">
        <v>0</v>
      </c>
      <c r="BA882">
        <v>1168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ROUND(Y882*Source!I1123,9)</f>
        <v>3.4537447999999998E-2</v>
      </c>
      <c r="CY882">
        <f t="shared" ref="CY882:CY887" si="348">AA882</f>
        <v>12006.83</v>
      </c>
      <c r="CZ882">
        <f t="shared" ref="CZ882:CZ887" si="349">AE882</f>
        <v>11782.95</v>
      </c>
      <c r="DA882">
        <f t="shared" ref="DA882:DA887" si="350">AI882</f>
        <v>1</v>
      </c>
      <c r="DB882">
        <f t="shared" ref="DB882:DB887" si="351">ROUND(((ROUND(AT882*CZ882,2)*1)*1),6)</f>
        <v>459.54</v>
      </c>
      <c r="DC882">
        <f t="shared" ref="DC882:DC887" si="352">ROUND(((ROUND(AT882*AG882,2)*1)*1),6)</f>
        <v>0</v>
      </c>
      <c r="DD882" t="s">
        <v>3</v>
      </c>
      <c r="DE882" t="s">
        <v>3</v>
      </c>
      <c r="DF882">
        <f t="shared" si="346"/>
        <v>406.95</v>
      </c>
      <c r="DG882">
        <f t="shared" si="343"/>
        <v>0</v>
      </c>
      <c r="DH882">
        <f t="shared" si="344"/>
        <v>0</v>
      </c>
      <c r="DI882">
        <f t="shared" si="335"/>
        <v>0</v>
      </c>
      <c r="DJ882">
        <f t="shared" ref="DJ882:DJ887" si="353">DF882</f>
        <v>406.95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">
      <c r="A883">
        <f>ROW(Source!A1123)</f>
        <v>1123</v>
      </c>
      <c r="B883">
        <v>56661434</v>
      </c>
      <c r="C883">
        <v>56664609</v>
      </c>
      <c r="D883">
        <v>54738230</v>
      </c>
      <c r="E883">
        <v>1</v>
      </c>
      <c r="F883">
        <v>1</v>
      </c>
      <c r="G883">
        <v>1081</v>
      </c>
      <c r="H883">
        <v>3</v>
      </c>
      <c r="I883" t="s">
        <v>1013</v>
      </c>
      <c r="J883" t="s">
        <v>1015</v>
      </c>
      <c r="K883" t="s">
        <v>1014</v>
      </c>
      <c r="L883">
        <v>1301</v>
      </c>
      <c r="N883">
        <v>1003</v>
      </c>
      <c r="O883" t="s">
        <v>672</v>
      </c>
      <c r="P883" t="s">
        <v>672</v>
      </c>
      <c r="Q883">
        <v>1</v>
      </c>
      <c r="W883">
        <v>0</v>
      </c>
      <c r="X883">
        <v>1935226305</v>
      </c>
      <c r="Y883">
        <f t="shared" si="347"/>
        <v>1.032</v>
      </c>
      <c r="AA883">
        <v>35.11</v>
      </c>
      <c r="AB883">
        <v>0</v>
      </c>
      <c r="AC883">
        <v>0</v>
      </c>
      <c r="AD883">
        <v>0</v>
      </c>
      <c r="AE883">
        <v>34.46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  <c r="AS883" t="s">
        <v>3</v>
      </c>
      <c r="AT883">
        <v>1.032</v>
      </c>
      <c r="AU883" t="s">
        <v>31</v>
      </c>
      <c r="AV883">
        <v>0</v>
      </c>
      <c r="AW883">
        <v>1</v>
      </c>
      <c r="AX883">
        <v>-1</v>
      </c>
      <c r="AY883">
        <v>0</v>
      </c>
      <c r="AZ883">
        <v>0</v>
      </c>
      <c r="BA883" t="s">
        <v>3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v>0</v>
      </c>
      <c r="CX883">
        <f>ROUND(Y883*Source!I1123,9)</f>
        <v>0.91391401900000002</v>
      </c>
      <c r="CY883">
        <f t="shared" si="348"/>
        <v>35.11</v>
      </c>
      <c r="CZ883">
        <f t="shared" si="349"/>
        <v>34.46</v>
      </c>
      <c r="DA883">
        <f t="shared" si="350"/>
        <v>1</v>
      </c>
      <c r="DB883">
        <f t="shared" si="351"/>
        <v>35.56</v>
      </c>
      <c r="DC883">
        <f t="shared" si="352"/>
        <v>0</v>
      </c>
      <c r="DD883" t="s">
        <v>3</v>
      </c>
      <c r="DE883" t="s">
        <v>3</v>
      </c>
      <c r="DF883">
        <f t="shared" si="346"/>
        <v>31.49</v>
      </c>
      <c r="DG883">
        <f t="shared" si="343"/>
        <v>0</v>
      </c>
      <c r="DH883">
        <f t="shared" si="344"/>
        <v>0</v>
      </c>
      <c r="DI883">
        <f t="shared" si="335"/>
        <v>0</v>
      </c>
      <c r="DJ883">
        <f t="shared" si="353"/>
        <v>31.49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">
      <c r="A884">
        <f>ROW(Source!A1123)</f>
        <v>1123</v>
      </c>
      <c r="B884">
        <v>56661434</v>
      </c>
      <c r="C884">
        <v>56664609</v>
      </c>
      <c r="D884">
        <v>54739204</v>
      </c>
      <c r="E884">
        <v>1</v>
      </c>
      <c r="F884">
        <v>1</v>
      </c>
      <c r="G884">
        <v>1081</v>
      </c>
      <c r="H884">
        <v>3</v>
      </c>
      <c r="I884" t="s">
        <v>1472</v>
      </c>
      <c r="J884" t="s">
        <v>1473</v>
      </c>
      <c r="K884" t="s">
        <v>1474</v>
      </c>
      <c r="L884">
        <v>1346</v>
      </c>
      <c r="N884">
        <v>1009</v>
      </c>
      <c r="O884" t="s">
        <v>1171</v>
      </c>
      <c r="P884" t="s">
        <v>1171</v>
      </c>
      <c r="Q884">
        <v>1</v>
      </c>
      <c r="W884">
        <v>0</v>
      </c>
      <c r="X884">
        <v>-861631226</v>
      </c>
      <c r="Y884">
        <f t="shared" si="347"/>
        <v>0.04</v>
      </c>
      <c r="AA884">
        <v>28.14</v>
      </c>
      <c r="AB884">
        <v>0</v>
      </c>
      <c r="AC884">
        <v>0</v>
      </c>
      <c r="AD884">
        <v>0</v>
      </c>
      <c r="AE884">
        <v>27.62</v>
      </c>
      <c r="AF884">
        <v>0</v>
      </c>
      <c r="AG884">
        <v>0</v>
      </c>
      <c r="AH884">
        <v>0</v>
      </c>
      <c r="AI884">
        <v>1</v>
      </c>
      <c r="AJ884">
        <v>1</v>
      </c>
      <c r="AK884">
        <v>1</v>
      </c>
      <c r="AL884">
        <v>1</v>
      </c>
      <c r="AM884">
        <v>-2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0.04</v>
      </c>
      <c r="AU884" t="s">
        <v>31</v>
      </c>
      <c r="AV884">
        <v>0</v>
      </c>
      <c r="AW884">
        <v>2</v>
      </c>
      <c r="AX884">
        <v>56664623</v>
      </c>
      <c r="AY884">
        <v>1</v>
      </c>
      <c r="AZ884">
        <v>0</v>
      </c>
      <c r="BA884">
        <v>1169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v>0</v>
      </c>
      <c r="CX884">
        <f>ROUND(Y884*Source!I1123,9)</f>
        <v>3.5423023999999997E-2</v>
      </c>
      <c r="CY884">
        <f t="shared" si="348"/>
        <v>28.14</v>
      </c>
      <c r="CZ884">
        <f t="shared" si="349"/>
        <v>27.62</v>
      </c>
      <c r="DA884">
        <f t="shared" si="350"/>
        <v>1</v>
      </c>
      <c r="DB884">
        <f t="shared" si="351"/>
        <v>1.1000000000000001</v>
      </c>
      <c r="DC884">
        <f t="shared" si="352"/>
        <v>0</v>
      </c>
      <c r="DD884" t="s">
        <v>3</v>
      </c>
      <c r="DE884" t="s">
        <v>3</v>
      </c>
      <c r="DF884">
        <f t="shared" si="346"/>
        <v>0.98</v>
      </c>
      <c r="DG884">
        <f t="shared" si="343"/>
        <v>0</v>
      </c>
      <c r="DH884">
        <f t="shared" si="344"/>
        <v>0</v>
      </c>
      <c r="DI884">
        <f t="shared" si="335"/>
        <v>0</v>
      </c>
      <c r="DJ884">
        <f t="shared" si="353"/>
        <v>0.98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">
      <c r="A885">
        <f>ROW(Source!A1123)</f>
        <v>1123</v>
      </c>
      <c r="B885">
        <v>56661434</v>
      </c>
      <c r="C885">
        <v>56664609</v>
      </c>
      <c r="D885">
        <v>54737684</v>
      </c>
      <c r="E885">
        <v>1</v>
      </c>
      <c r="F885">
        <v>1</v>
      </c>
      <c r="G885">
        <v>1081</v>
      </c>
      <c r="H885">
        <v>3</v>
      </c>
      <c r="I885" t="s">
        <v>1475</v>
      </c>
      <c r="J885" t="s">
        <v>1476</v>
      </c>
      <c r="K885" t="s">
        <v>1477</v>
      </c>
      <c r="L885">
        <v>1346</v>
      </c>
      <c r="N885">
        <v>1009</v>
      </c>
      <c r="O885" t="s">
        <v>1171</v>
      </c>
      <c r="P885" t="s">
        <v>1171</v>
      </c>
      <c r="Q885">
        <v>1</v>
      </c>
      <c r="W885">
        <v>0</v>
      </c>
      <c r="X885">
        <v>-210355400</v>
      </c>
      <c r="Y885">
        <f t="shared" si="347"/>
        <v>10.9</v>
      </c>
      <c r="AA885">
        <v>5.1100000000000003</v>
      </c>
      <c r="AB885">
        <v>0</v>
      </c>
      <c r="AC885">
        <v>0</v>
      </c>
      <c r="AD885">
        <v>0</v>
      </c>
      <c r="AE885">
        <v>5.01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-2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10.9</v>
      </c>
      <c r="AU885" t="s">
        <v>31</v>
      </c>
      <c r="AV885">
        <v>0</v>
      </c>
      <c r="AW885">
        <v>2</v>
      </c>
      <c r="AX885">
        <v>56664624</v>
      </c>
      <c r="AY885">
        <v>1</v>
      </c>
      <c r="AZ885">
        <v>0</v>
      </c>
      <c r="BA885">
        <v>1170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v>0</v>
      </c>
      <c r="CX885">
        <f>ROUND(Y885*Source!I1123,9)</f>
        <v>9.6527740400000006</v>
      </c>
      <c r="CY885">
        <f t="shared" si="348"/>
        <v>5.1100000000000003</v>
      </c>
      <c r="CZ885">
        <f t="shared" si="349"/>
        <v>5.01</v>
      </c>
      <c r="DA885">
        <f t="shared" si="350"/>
        <v>1</v>
      </c>
      <c r="DB885">
        <f t="shared" si="351"/>
        <v>54.61</v>
      </c>
      <c r="DC885">
        <f t="shared" si="352"/>
        <v>0</v>
      </c>
      <c r="DD885" t="s">
        <v>3</v>
      </c>
      <c r="DE885" t="s">
        <v>3</v>
      </c>
      <c r="DF885">
        <f t="shared" si="346"/>
        <v>48.36</v>
      </c>
      <c r="DG885">
        <f t="shared" si="343"/>
        <v>0</v>
      </c>
      <c r="DH885">
        <f t="shared" si="344"/>
        <v>0</v>
      </c>
      <c r="DI885">
        <f t="shared" si="335"/>
        <v>0</v>
      </c>
      <c r="DJ885">
        <f t="shared" si="353"/>
        <v>48.36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">
      <c r="A886">
        <f>ROW(Source!A1123)</f>
        <v>1123</v>
      </c>
      <c r="B886">
        <v>56661434</v>
      </c>
      <c r="C886">
        <v>56664609</v>
      </c>
      <c r="D886">
        <v>54737944</v>
      </c>
      <c r="E886">
        <v>1</v>
      </c>
      <c r="F886">
        <v>1</v>
      </c>
      <c r="G886">
        <v>1081</v>
      </c>
      <c r="H886">
        <v>3</v>
      </c>
      <c r="I886" t="s">
        <v>1478</v>
      </c>
      <c r="J886" t="s">
        <v>1479</v>
      </c>
      <c r="K886" t="s">
        <v>1480</v>
      </c>
      <c r="L886">
        <v>1348</v>
      </c>
      <c r="N886">
        <v>1009</v>
      </c>
      <c r="O886" t="s">
        <v>547</v>
      </c>
      <c r="P886" t="s">
        <v>547</v>
      </c>
      <c r="Q886">
        <v>1000</v>
      </c>
      <c r="W886">
        <v>0</v>
      </c>
      <c r="X886">
        <v>-664195650</v>
      </c>
      <c r="Y886">
        <f t="shared" si="347"/>
        <v>1.1000000000000001E-3</v>
      </c>
      <c r="AA886">
        <v>9545.9699999999993</v>
      </c>
      <c r="AB886">
        <v>0</v>
      </c>
      <c r="AC886">
        <v>0</v>
      </c>
      <c r="AD886">
        <v>0</v>
      </c>
      <c r="AE886">
        <v>9367.98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1</v>
      </c>
      <c r="AL886">
        <v>1</v>
      </c>
      <c r="AM886">
        <v>-2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1.1000000000000001E-3</v>
      </c>
      <c r="AU886" t="s">
        <v>31</v>
      </c>
      <c r="AV886">
        <v>0</v>
      </c>
      <c r="AW886">
        <v>2</v>
      </c>
      <c r="AX886">
        <v>56664625</v>
      </c>
      <c r="AY886">
        <v>1</v>
      </c>
      <c r="AZ886">
        <v>0</v>
      </c>
      <c r="BA886">
        <v>1171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ROUND(Y886*Source!I1123,9)</f>
        <v>9.7413299999999997E-4</v>
      </c>
      <c r="CY886">
        <f t="shared" si="348"/>
        <v>9545.9699999999993</v>
      </c>
      <c r="CZ886">
        <f t="shared" si="349"/>
        <v>9367.98</v>
      </c>
      <c r="DA886">
        <f t="shared" si="350"/>
        <v>1</v>
      </c>
      <c r="DB886">
        <f t="shared" si="351"/>
        <v>10.3</v>
      </c>
      <c r="DC886">
        <f t="shared" si="352"/>
        <v>0</v>
      </c>
      <c r="DD886" t="s">
        <v>3</v>
      </c>
      <c r="DE886" t="s">
        <v>3</v>
      </c>
      <c r="DF886">
        <f t="shared" si="346"/>
        <v>9.1300000000000008</v>
      </c>
      <c r="DG886">
        <f t="shared" si="343"/>
        <v>0</v>
      </c>
      <c r="DH886">
        <f t="shared" si="344"/>
        <v>0</v>
      </c>
      <c r="DI886">
        <f t="shared" si="335"/>
        <v>0</v>
      </c>
      <c r="DJ886">
        <f t="shared" si="353"/>
        <v>9.1300000000000008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">
      <c r="A887">
        <f>ROW(Source!A1123)</f>
        <v>1123</v>
      </c>
      <c r="B887">
        <v>56661434</v>
      </c>
      <c r="C887">
        <v>56664609</v>
      </c>
      <c r="D887">
        <v>54737945</v>
      </c>
      <c r="E887">
        <v>1</v>
      </c>
      <c r="F887">
        <v>1</v>
      </c>
      <c r="G887">
        <v>1081</v>
      </c>
      <c r="H887">
        <v>3</v>
      </c>
      <c r="I887" t="s">
        <v>1481</v>
      </c>
      <c r="J887" t="s">
        <v>1482</v>
      </c>
      <c r="K887" t="s">
        <v>1483</v>
      </c>
      <c r="L887">
        <v>1348</v>
      </c>
      <c r="N887">
        <v>1009</v>
      </c>
      <c r="O887" t="s">
        <v>547</v>
      </c>
      <c r="P887" t="s">
        <v>547</v>
      </c>
      <c r="Q887">
        <v>1000</v>
      </c>
      <c r="W887">
        <v>0</v>
      </c>
      <c r="X887">
        <v>-557692701</v>
      </c>
      <c r="Y887">
        <f t="shared" si="347"/>
        <v>4.0000000000000001E-3</v>
      </c>
      <c r="AA887">
        <v>8125.17</v>
      </c>
      <c r="AB887">
        <v>0</v>
      </c>
      <c r="AC887">
        <v>0</v>
      </c>
      <c r="AD887">
        <v>0</v>
      </c>
      <c r="AE887">
        <v>7973.67</v>
      </c>
      <c r="AF887">
        <v>0</v>
      </c>
      <c r="AG887">
        <v>0</v>
      </c>
      <c r="AH887">
        <v>0</v>
      </c>
      <c r="AI887">
        <v>1</v>
      </c>
      <c r="AJ887">
        <v>1</v>
      </c>
      <c r="AK887">
        <v>1</v>
      </c>
      <c r="AL887">
        <v>1</v>
      </c>
      <c r="AM887">
        <v>-2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4.0000000000000001E-3</v>
      </c>
      <c r="AU887" t="s">
        <v>31</v>
      </c>
      <c r="AV887">
        <v>0</v>
      </c>
      <c r="AW887">
        <v>2</v>
      </c>
      <c r="AX887">
        <v>56664626</v>
      </c>
      <c r="AY887">
        <v>1</v>
      </c>
      <c r="AZ887">
        <v>0</v>
      </c>
      <c r="BA887">
        <v>1172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ROUND(Y887*Source!I1123,9)</f>
        <v>3.5423020000000002E-3</v>
      </c>
      <c r="CY887">
        <f t="shared" si="348"/>
        <v>8125.17</v>
      </c>
      <c r="CZ887">
        <f t="shared" si="349"/>
        <v>7973.67</v>
      </c>
      <c r="DA887">
        <f t="shared" si="350"/>
        <v>1</v>
      </c>
      <c r="DB887">
        <f t="shared" si="351"/>
        <v>31.89</v>
      </c>
      <c r="DC887">
        <f t="shared" si="352"/>
        <v>0</v>
      </c>
      <c r="DD887" t="s">
        <v>3</v>
      </c>
      <c r="DE887" t="s">
        <v>3</v>
      </c>
      <c r="DF887">
        <f t="shared" si="346"/>
        <v>28.25</v>
      </c>
      <c r="DG887">
        <f t="shared" si="343"/>
        <v>0</v>
      </c>
      <c r="DH887">
        <f t="shared" si="344"/>
        <v>0</v>
      </c>
      <c r="DI887">
        <f t="shared" si="335"/>
        <v>0</v>
      </c>
      <c r="DJ887">
        <f t="shared" si="353"/>
        <v>28.25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">
      <c r="A888">
        <f>ROW(Source!A1124)</f>
        <v>1124</v>
      </c>
      <c r="B888">
        <v>56661436</v>
      </c>
      <c r="C888">
        <v>56664609</v>
      </c>
      <c r="D888">
        <v>54702434</v>
      </c>
      <c r="E888">
        <v>1081</v>
      </c>
      <c r="F888">
        <v>1</v>
      </c>
      <c r="G888">
        <v>1081</v>
      </c>
      <c r="H888">
        <v>1</v>
      </c>
      <c r="I888" t="s">
        <v>1317</v>
      </c>
      <c r="J888" t="s">
        <v>3</v>
      </c>
      <c r="K888" t="s">
        <v>1318</v>
      </c>
      <c r="L888">
        <v>1191</v>
      </c>
      <c r="N888">
        <v>1013</v>
      </c>
      <c r="O888" t="s">
        <v>1319</v>
      </c>
      <c r="P888" t="s">
        <v>1319</v>
      </c>
      <c r="Q888">
        <v>1</v>
      </c>
      <c r="W888">
        <v>0</v>
      </c>
      <c r="X888">
        <v>476480486</v>
      </c>
      <c r="Y888">
        <f>((AT888*1.2)*1.15)</f>
        <v>25.460999999999995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1</v>
      </c>
      <c r="AL888">
        <v>1</v>
      </c>
      <c r="AM888">
        <v>5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18.45</v>
      </c>
      <c r="AU888" t="s">
        <v>936</v>
      </c>
      <c r="AV888">
        <v>1</v>
      </c>
      <c r="AW888">
        <v>2</v>
      </c>
      <c r="AX888">
        <v>56664619</v>
      </c>
      <c r="AY888">
        <v>1</v>
      </c>
      <c r="AZ888">
        <v>0</v>
      </c>
      <c r="BA888">
        <v>1174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U888">
        <f>ROUND(AT888*Source!I1124*AH888*AL888,2)</f>
        <v>0</v>
      </c>
      <c r="CV888">
        <f>ROUND(Y888*Source!I1124,9)</f>
        <v>22.547640351999998</v>
      </c>
      <c r="CW888">
        <v>0</v>
      </c>
      <c r="CX888">
        <f>ROUND(Y888*Source!I1124,9)</f>
        <v>22.547640351999998</v>
      </c>
      <c r="CY888">
        <f>AD888</f>
        <v>0</v>
      </c>
      <c r="CZ888">
        <f>AH888</f>
        <v>0</v>
      </c>
      <c r="DA888">
        <f>AL888</f>
        <v>1</v>
      </c>
      <c r="DB888">
        <f>ROUND(((ROUND(AT888*CZ888,2)*1.2)*1.15),6)</f>
        <v>0</v>
      </c>
      <c r="DC888">
        <f>ROUND(((ROUND(AT888*AG888,2)*1.2)*1.15),6)</f>
        <v>0</v>
      </c>
      <c r="DD888" t="s">
        <v>3</v>
      </c>
      <c r="DE888" t="s">
        <v>3</v>
      </c>
      <c r="DF888">
        <f t="shared" si="346"/>
        <v>0</v>
      </c>
      <c r="DG888">
        <f t="shared" si="343"/>
        <v>0</v>
      </c>
      <c r="DH888">
        <f t="shared" si="344"/>
        <v>0</v>
      </c>
      <c r="DI888">
        <f t="shared" si="335"/>
        <v>0</v>
      </c>
      <c r="DJ888">
        <f>DI888</f>
        <v>0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">
      <c r="A889">
        <f>ROW(Source!A1124)</f>
        <v>1124</v>
      </c>
      <c r="B889">
        <v>56661436</v>
      </c>
      <c r="C889">
        <v>56664609</v>
      </c>
      <c r="D889">
        <v>54768339</v>
      </c>
      <c r="E889">
        <v>1</v>
      </c>
      <c r="F889">
        <v>1</v>
      </c>
      <c r="G889">
        <v>1081</v>
      </c>
      <c r="H889">
        <v>2</v>
      </c>
      <c r="I889" t="s">
        <v>1324</v>
      </c>
      <c r="J889" t="s">
        <v>1325</v>
      </c>
      <c r="K889" t="s">
        <v>1326</v>
      </c>
      <c r="L889">
        <v>1368</v>
      </c>
      <c r="N889">
        <v>1011</v>
      </c>
      <c r="O889" t="s">
        <v>1323</v>
      </c>
      <c r="P889" t="s">
        <v>1323</v>
      </c>
      <c r="Q889">
        <v>1</v>
      </c>
      <c r="W889">
        <v>0</v>
      </c>
      <c r="X889">
        <v>874612079</v>
      </c>
      <c r="Y889">
        <f>((AT889*1.2)*1.25)</f>
        <v>0.55500000000000005</v>
      </c>
      <c r="AA889">
        <v>0</v>
      </c>
      <c r="AB889">
        <v>1485.19</v>
      </c>
      <c r="AC889">
        <v>744.56</v>
      </c>
      <c r="AD889">
        <v>0</v>
      </c>
      <c r="AE889">
        <v>0</v>
      </c>
      <c r="AF889">
        <v>83.1</v>
      </c>
      <c r="AG889">
        <v>12.62</v>
      </c>
      <c r="AH889">
        <v>0</v>
      </c>
      <c r="AI889">
        <v>1</v>
      </c>
      <c r="AJ889">
        <v>17.07</v>
      </c>
      <c r="AK889">
        <v>56.35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0.37</v>
      </c>
      <c r="AU889" t="s">
        <v>935</v>
      </c>
      <c r="AV889">
        <v>0</v>
      </c>
      <c r="AW889">
        <v>2</v>
      </c>
      <c r="AX889">
        <v>56664620</v>
      </c>
      <c r="AY889">
        <v>1</v>
      </c>
      <c r="AZ889">
        <v>0</v>
      </c>
      <c r="BA889">
        <v>1175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f>ROUND(Y889*Source!I1124*DO889,9)</f>
        <v>6.2026600600000004</v>
      </c>
      <c r="CX889">
        <f>ROUND(Y889*Source!I1124,9)</f>
        <v>0.49149445800000002</v>
      </c>
      <c r="CY889">
        <f>AB889</f>
        <v>1485.19</v>
      </c>
      <c r="CZ889">
        <f>AF889</f>
        <v>83.1</v>
      </c>
      <c r="DA889">
        <f>AJ889</f>
        <v>17.07</v>
      </c>
      <c r="DB889">
        <f>ROUND(((ROUND(AT889*CZ889,2)*1.2)*1.25),6)</f>
        <v>46.125</v>
      </c>
      <c r="DC889">
        <f>ROUND(((ROUND(AT889*AG889,2)*1.2)*1.25),6)</f>
        <v>7.0049999999999999</v>
      </c>
      <c r="DD889" t="s">
        <v>3</v>
      </c>
      <c r="DE889" t="s">
        <v>3</v>
      </c>
      <c r="DF889">
        <f t="shared" si="346"/>
        <v>0</v>
      </c>
      <c r="DG889">
        <f>ROUND(ROUND(AF889*AJ889,2)*CX889,2)</f>
        <v>697.19</v>
      </c>
      <c r="DH889">
        <f>ROUND(ROUND(AG889*AK889,2)*CX889,2)</f>
        <v>349.52</v>
      </c>
      <c r="DI889">
        <f t="shared" si="335"/>
        <v>0</v>
      </c>
      <c r="DJ889">
        <f>DG889</f>
        <v>697.19</v>
      </c>
      <c r="DK889">
        <v>0</v>
      </c>
      <c r="DL889" t="s">
        <v>1327</v>
      </c>
      <c r="DM889">
        <v>0</v>
      </c>
      <c r="DN889" t="s">
        <v>1319</v>
      </c>
      <c r="DO889">
        <v>12.62</v>
      </c>
    </row>
    <row r="890" spans="1:119" x14ac:dyDescent="0.2">
      <c r="A890">
        <f>ROW(Source!A1124)</f>
        <v>1124</v>
      </c>
      <c r="B890">
        <v>56661436</v>
      </c>
      <c r="C890">
        <v>56664609</v>
      </c>
      <c r="D890">
        <v>54768437</v>
      </c>
      <c r="E890">
        <v>1</v>
      </c>
      <c r="F890">
        <v>1</v>
      </c>
      <c r="G890">
        <v>1081</v>
      </c>
      <c r="H890">
        <v>2</v>
      </c>
      <c r="I890" t="s">
        <v>1466</v>
      </c>
      <c r="J890" t="s">
        <v>1467</v>
      </c>
      <c r="K890" t="s">
        <v>1468</v>
      </c>
      <c r="L890">
        <v>1368</v>
      </c>
      <c r="N890">
        <v>1011</v>
      </c>
      <c r="O890" t="s">
        <v>1323</v>
      </c>
      <c r="P890" t="s">
        <v>1323</v>
      </c>
      <c r="Q890">
        <v>1</v>
      </c>
      <c r="W890">
        <v>0</v>
      </c>
      <c r="X890">
        <v>-78639889</v>
      </c>
      <c r="Y890">
        <f>((AT890*1.2)*1.25)</f>
        <v>1.77</v>
      </c>
      <c r="AA890">
        <v>0</v>
      </c>
      <c r="AB890">
        <v>663.59</v>
      </c>
      <c r="AC890">
        <v>659.6</v>
      </c>
      <c r="AD890">
        <v>0</v>
      </c>
      <c r="AE890">
        <v>0</v>
      </c>
      <c r="AF890">
        <v>11.57</v>
      </c>
      <c r="AG890">
        <v>11.18</v>
      </c>
      <c r="AH890">
        <v>0</v>
      </c>
      <c r="AI890">
        <v>1</v>
      </c>
      <c r="AJ890">
        <v>54.78</v>
      </c>
      <c r="AK890">
        <v>56.35</v>
      </c>
      <c r="AL890">
        <v>1</v>
      </c>
      <c r="AM890">
        <v>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1.18</v>
      </c>
      <c r="AU890" t="s">
        <v>935</v>
      </c>
      <c r="AV890">
        <v>0</v>
      </c>
      <c r="AW890">
        <v>2</v>
      </c>
      <c r="AX890">
        <v>56664621</v>
      </c>
      <c r="AY890">
        <v>1</v>
      </c>
      <c r="AZ890">
        <v>0</v>
      </c>
      <c r="BA890">
        <v>1176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f>ROUND(Y890*Source!I1124*DO890,9)</f>
        <v>17.524301317999999</v>
      </c>
      <c r="CX890">
        <f>ROUND(Y890*Source!I1124,9)</f>
        <v>1.567468812</v>
      </c>
      <c r="CY890">
        <f>AB890</f>
        <v>663.59</v>
      </c>
      <c r="CZ890">
        <f>AF890</f>
        <v>11.57</v>
      </c>
      <c r="DA890">
        <f>AJ890</f>
        <v>54.78</v>
      </c>
      <c r="DB890">
        <f>ROUND(((ROUND(AT890*CZ890,2)*1.2)*1.25),6)</f>
        <v>20.475000000000001</v>
      </c>
      <c r="DC890">
        <f>ROUND(((ROUND(AT890*AG890,2)*1.2)*1.25),6)</f>
        <v>19.785</v>
      </c>
      <c r="DD890" t="s">
        <v>3</v>
      </c>
      <c r="DE890" t="s">
        <v>3</v>
      </c>
      <c r="DF890">
        <f t="shared" si="346"/>
        <v>0</v>
      </c>
      <c r="DG890">
        <f>ROUND(ROUND(AF890*AJ890,2)*CX890,2)</f>
        <v>993.46</v>
      </c>
      <c r="DH890">
        <f>ROUND(ROUND(AG890*AK890,2)*CX890,2)</f>
        <v>987.49</v>
      </c>
      <c r="DI890">
        <f t="shared" si="335"/>
        <v>0</v>
      </c>
      <c r="DJ890">
        <f>DG890</f>
        <v>993.46</v>
      </c>
      <c r="DK890">
        <v>0</v>
      </c>
      <c r="DL890" t="s">
        <v>1327</v>
      </c>
      <c r="DM890">
        <v>0</v>
      </c>
      <c r="DN890" t="s">
        <v>1319</v>
      </c>
      <c r="DO890">
        <v>11.18</v>
      </c>
    </row>
    <row r="891" spans="1:119" x14ac:dyDescent="0.2">
      <c r="A891">
        <f>ROW(Source!A1124)</f>
        <v>1124</v>
      </c>
      <c r="B891">
        <v>56661436</v>
      </c>
      <c r="C891">
        <v>56664609</v>
      </c>
      <c r="D891">
        <v>54738032</v>
      </c>
      <c r="E891">
        <v>1</v>
      </c>
      <c r="F891">
        <v>1</v>
      </c>
      <c r="G891">
        <v>1081</v>
      </c>
      <c r="H891">
        <v>3</v>
      </c>
      <c r="I891" t="s">
        <v>1469</v>
      </c>
      <c r="J891" t="s">
        <v>1470</v>
      </c>
      <c r="K891" t="s">
        <v>1471</v>
      </c>
      <c r="L891">
        <v>1348</v>
      </c>
      <c r="N891">
        <v>1009</v>
      </c>
      <c r="O891" t="s">
        <v>547</v>
      </c>
      <c r="P891" t="s">
        <v>547</v>
      </c>
      <c r="Q891">
        <v>1000</v>
      </c>
      <c r="W891">
        <v>0</v>
      </c>
      <c r="X891">
        <v>-1332080322</v>
      </c>
      <c r="Y891">
        <f t="shared" ref="Y891:Y896" si="354">((AT891*1)*1)</f>
        <v>3.9E-2</v>
      </c>
      <c r="AA891">
        <v>69159.320000000007</v>
      </c>
      <c r="AB891">
        <v>0</v>
      </c>
      <c r="AC891">
        <v>0</v>
      </c>
      <c r="AD891">
        <v>0</v>
      </c>
      <c r="AE891">
        <v>11782.95</v>
      </c>
      <c r="AF891">
        <v>0</v>
      </c>
      <c r="AG891">
        <v>0</v>
      </c>
      <c r="AH891">
        <v>0</v>
      </c>
      <c r="AI891">
        <v>5.76</v>
      </c>
      <c r="AJ891">
        <v>1</v>
      </c>
      <c r="AK891">
        <v>1</v>
      </c>
      <c r="AL891">
        <v>1</v>
      </c>
      <c r="AM891">
        <v>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3.9E-2</v>
      </c>
      <c r="AU891" t="s">
        <v>31</v>
      </c>
      <c r="AV891">
        <v>0</v>
      </c>
      <c r="AW891">
        <v>2</v>
      </c>
      <c r="AX891">
        <v>56664622</v>
      </c>
      <c r="AY891">
        <v>1</v>
      </c>
      <c r="AZ891">
        <v>0</v>
      </c>
      <c r="BA891">
        <v>1177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ROUND(Y891*Source!I1124,9)</f>
        <v>3.4537447999999998E-2</v>
      </c>
      <c r="CY891">
        <f t="shared" ref="CY891:CY896" si="355">AA891</f>
        <v>69159.320000000007</v>
      </c>
      <c r="CZ891">
        <f t="shared" ref="CZ891:CZ896" si="356">AE891</f>
        <v>11782.95</v>
      </c>
      <c r="DA891">
        <f t="shared" ref="DA891:DA896" si="357">AI891</f>
        <v>5.76</v>
      </c>
      <c r="DB891">
        <f t="shared" ref="DB891:DB896" si="358">ROUND(((ROUND(AT891*CZ891,2)*1)*1),6)</f>
        <v>459.54</v>
      </c>
      <c r="DC891">
        <f t="shared" ref="DC891:DC896" si="359">ROUND(((ROUND(AT891*AG891,2)*1)*1),6)</f>
        <v>0</v>
      </c>
      <c r="DD891" t="s">
        <v>3</v>
      </c>
      <c r="DE891" t="s">
        <v>3</v>
      </c>
      <c r="DF891">
        <f t="shared" ref="DF891:DF896" si="360">ROUND(ROUND(AE891*AI891,2)*CX891,2)</f>
        <v>2344.0500000000002</v>
      </c>
      <c r="DG891">
        <f t="shared" ref="DG891:DG904" si="361">ROUND(ROUND(AF891,2)*CX891,2)</f>
        <v>0</v>
      </c>
      <c r="DH891">
        <f t="shared" ref="DH891:DH905" si="362">ROUND(ROUND(AG891,2)*CX891,2)</f>
        <v>0</v>
      </c>
      <c r="DI891">
        <f t="shared" si="335"/>
        <v>0</v>
      </c>
      <c r="DJ891">
        <f t="shared" ref="DJ891:DJ896" si="363">DF891</f>
        <v>2344.0500000000002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">
      <c r="A892">
        <f>ROW(Source!A1124)</f>
        <v>1124</v>
      </c>
      <c r="B892">
        <v>56661436</v>
      </c>
      <c r="C892">
        <v>56664609</v>
      </c>
      <c r="D892">
        <v>54738230</v>
      </c>
      <c r="E892">
        <v>1</v>
      </c>
      <c r="F892">
        <v>1</v>
      </c>
      <c r="G892">
        <v>1081</v>
      </c>
      <c r="H892">
        <v>3</v>
      </c>
      <c r="I892" t="s">
        <v>1013</v>
      </c>
      <c r="J892" t="s">
        <v>1015</v>
      </c>
      <c r="K892" t="s">
        <v>1014</v>
      </c>
      <c r="L892">
        <v>1301</v>
      </c>
      <c r="N892">
        <v>1003</v>
      </c>
      <c r="O892" t="s">
        <v>672</v>
      </c>
      <c r="P892" t="s">
        <v>672</v>
      </c>
      <c r="Q892">
        <v>1</v>
      </c>
      <c r="W892">
        <v>0</v>
      </c>
      <c r="X892">
        <v>1935226305</v>
      </c>
      <c r="Y892">
        <f t="shared" si="354"/>
        <v>1.032</v>
      </c>
      <c r="AA892">
        <v>172.76</v>
      </c>
      <c r="AB892">
        <v>0</v>
      </c>
      <c r="AC892">
        <v>0</v>
      </c>
      <c r="AD892">
        <v>0</v>
      </c>
      <c r="AE892">
        <v>34.46</v>
      </c>
      <c r="AF892">
        <v>0</v>
      </c>
      <c r="AG892">
        <v>0</v>
      </c>
      <c r="AH892">
        <v>0</v>
      </c>
      <c r="AI892">
        <v>4.92</v>
      </c>
      <c r="AJ892">
        <v>1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  <c r="AS892" t="s">
        <v>3</v>
      </c>
      <c r="AT892">
        <v>1.032</v>
      </c>
      <c r="AU892" t="s">
        <v>31</v>
      </c>
      <c r="AV892">
        <v>0</v>
      </c>
      <c r="AW892">
        <v>1</v>
      </c>
      <c r="AX892">
        <v>-1</v>
      </c>
      <c r="AY892">
        <v>0</v>
      </c>
      <c r="AZ892">
        <v>0</v>
      </c>
      <c r="BA892" t="s">
        <v>3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ROUND(Y892*Source!I1124,9)</f>
        <v>0.91391401900000002</v>
      </c>
      <c r="CY892">
        <f t="shared" si="355"/>
        <v>172.76</v>
      </c>
      <c r="CZ892">
        <f t="shared" si="356"/>
        <v>34.46</v>
      </c>
      <c r="DA892">
        <f t="shared" si="357"/>
        <v>4.92</v>
      </c>
      <c r="DB892">
        <f t="shared" si="358"/>
        <v>35.56</v>
      </c>
      <c r="DC892">
        <f t="shared" si="359"/>
        <v>0</v>
      </c>
      <c r="DD892" t="s">
        <v>3</v>
      </c>
      <c r="DE892" t="s">
        <v>3</v>
      </c>
      <c r="DF892">
        <f t="shared" si="360"/>
        <v>154.94</v>
      </c>
      <c r="DG892">
        <f t="shared" si="361"/>
        <v>0</v>
      </c>
      <c r="DH892">
        <f t="shared" si="362"/>
        <v>0</v>
      </c>
      <c r="DI892">
        <f t="shared" si="335"/>
        <v>0</v>
      </c>
      <c r="DJ892">
        <f t="shared" si="363"/>
        <v>154.94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">
      <c r="A893">
        <f>ROW(Source!A1124)</f>
        <v>1124</v>
      </c>
      <c r="B893">
        <v>56661436</v>
      </c>
      <c r="C893">
        <v>56664609</v>
      </c>
      <c r="D893">
        <v>54739204</v>
      </c>
      <c r="E893">
        <v>1</v>
      </c>
      <c r="F893">
        <v>1</v>
      </c>
      <c r="G893">
        <v>1081</v>
      </c>
      <c r="H893">
        <v>3</v>
      </c>
      <c r="I893" t="s">
        <v>1472</v>
      </c>
      <c r="J893" t="s">
        <v>1473</v>
      </c>
      <c r="K893" t="s">
        <v>1474</v>
      </c>
      <c r="L893">
        <v>1346</v>
      </c>
      <c r="N893">
        <v>1009</v>
      </c>
      <c r="O893" t="s">
        <v>1171</v>
      </c>
      <c r="P893" t="s">
        <v>1171</v>
      </c>
      <c r="Q893">
        <v>1</v>
      </c>
      <c r="W893">
        <v>0</v>
      </c>
      <c r="X893">
        <v>-861631226</v>
      </c>
      <c r="Y893">
        <f t="shared" si="354"/>
        <v>0.04</v>
      </c>
      <c r="AA893">
        <v>166.62</v>
      </c>
      <c r="AB893">
        <v>0</v>
      </c>
      <c r="AC893">
        <v>0</v>
      </c>
      <c r="AD893">
        <v>0</v>
      </c>
      <c r="AE893">
        <v>27.62</v>
      </c>
      <c r="AF893">
        <v>0</v>
      </c>
      <c r="AG893">
        <v>0</v>
      </c>
      <c r="AH893">
        <v>0</v>
      </c>
      <c r="AI893">
        <v>5.92</v>
      </c>
      <c r="AJ893">
        <v>1</v>
      </c>
      <c r="AK893">
        <v>1</v>
      </c>
      <c r="AL893">
        <v>1</v>
      </c>
      <c r="AM893">
        <v>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0.04</v>
      </c>
      <c r="AU893" t="s">
        <v>31</v>
      </c>
      <c r="AV893">
        <v>0</v>
      </c>
      <c r="AW893">
        <v>2</v>
      </c>
      <c r="AX893">
        <v>56664623</v>
      </c>
      <c r="AY893">
        <v>1</v>
      </c>
      <c r="AZ893">
        <v>0</v>
      </c>
      <c r="BA893">
        <v>1178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ROUND(Y893*Source!I1124,9)</f>
        <v>3.5423023999999997E-2</v>
      </c>
      <c r="CY893">
        <f t="shared" si="355"/>
        <v>166.62</v>
      </c>
      <c r="CZ893">
        <f t="shared" si="356"/>
        <v>27.62</v>
      </c>
      <c r="DA893">
        <f t="shared" si="357"/>
        <v>5.92</v>
      </c>
      <c r="DB893">
        <f t="shared" si="358"/>
        <v>1.1000000000000001</v>
      </c>
      <c r="DC893">
        <f t="shared" si="359"/>
        <v>0</v>
      </c>
      <c r="DD893" t="s">
        <v>3</v>
      </c>
      <c r="DE893" t="s">
        <v>3</v>
      </c>
      <c r="DF893">
        <f t="shared" si="360"/>
        <v>5.79</v>
      </c>
      <c r="DG893">
        <f t="shared" si="361"/>
        <v>0</v>
      </c>
      <c r="DH893">
        <f t="shared" si="362"/>
        <v>0</v>
      </c>
      <c r="DI893">
        <f t="shared" si="335"/>
        <v>0</v>
      </c>
      <c r="DJ893">
        <f t="shared" si="363"/>
        <v>5.79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">
      <c r="A894">
        <f>ROW(Source!A1124)</f>
        <v>1124</v>
      </c>
      <c r="B894">
        <v>56661436</v>
      </c>
      <c r="C894">
        <v>56664609</v>
      </c>
      <c r="D894">
        <v>54737684</v>
      </c>
      <c r="E894">
        <v>1</v>
      </c>
      <c r="F894">
        <v>1</v>
      </c>
      <c r="G894">
        <v>1081</v>
      </c>
      <c r="H894">
        <v>3</v>
      </c>
      <c r="I894" t="s">
        <v>1475</v>
      </c>
      <c r="J894" t="s">
        <v>1476</v>
      </c>
      <c r="K894" t="s">
        <v>1477</v>
      </c>
      <c r="L894">
        <v>1346</v>
      </c>
      <c r="N894">
        <v>1009</v>
      </c>
      <c r="O894" t="s">
        <v>1171</v>
      </c>
      <c r="P894" t="s">
        <v>1171</v>
      </c>
      <c r="Q894">
        <v>1</v>
      </c>
      <c r="W894">
        <v>0</v>
      </c>
      <c r="X894">
        <v>-210355400</v>
      </c>
      <c r="Y894">
        <f t="shared" si="354"/>
        <v>10.9</v>
      </c>
      <c r="AA894">
        <v>59.63</v>
      </c>
      <c r="AB894">
        <v>0</v>
      </c>
      <c r="AC894">
        <v>0</v>
      </c>
      <c r="AD894">
        <v>0</v>
      </c>
      <c r="AE894">
        <v>5.01</v>
      </c>
      <c r="AF894">
        <v>0</v>
      </c>
      <c r="AG894">
        <v>0</v>
      </c>
      <c r="AH894">
        <v>0</v>
      </c>
      <c r="AI894">
        <v>11.68</v>
      </c>
      <c r="AJ894">
        <v>1</v>
      </c>
      <c r="AK894">
        <v>1</v>
      </c>
      <c r="AL894">
        <v>1</v>
      </c>
      <c r="AM894">
        <v>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10.9</v>
      </c>
      <c r="AU894" t="s">
        <v>31</v>
      </c>
      <c r="AV894">
        <v>0</v>
      </c>
      <c r="AW894">
        <v>2</v>
      </c>
      <c r="AX894">
        <v>56664624</v>
      </c>
      <c r="AY894">
        <v>1</v>
      </c>
      <c r="AZ894">
        <v>0</v>
      </c>
      <c r="BA894">
        <v>1179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ROUND(Y894*Source!I1124,9)</f>
        <v>9.6527740400000006</v>
      </c>
      <c r="CY894">
        <f t="shared" si="355"/>
        <v>59.63</v>
      </c>
      <c r="CZ894">
        <f t="shared" si="356"/>
        <v>5.01</v>
      </c>
      <c r="DA894">
        <f t="shared" si="357"/>
        <v>11.68</v>
      </c>
      <c r="DB894">
        <f t="shared" si="358"/>
        <v>54.61</v>
      </c>
      <c r="DC894">
        <f t="shared" si="359"/>
        <v>0</v>
      </c>
      <c r="DD894" t="s">
        <v>3</v>
      </c>
      <c r="DE894" t="s">
        <v>3</v>
      </c>
      <c r="DF894">
        <f t="shared" si="360"/>
        <v>564.88</v>
      </c>
      <c r="DG894">
        <f t="shared" si="361"/>
        <v>0</v>
      </c>
      <c r="DH894">
        <f t="shared" si="362"/>
        <v>0</v>
      </c>
      <c r="DI894">
        <f t="shared" si="335"/>
        <v>0</v>
      </c>
      <c r="DJ894">
        <f t="shared" si="363"/>
        <v>564.88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">
      <c r="A895">
        <f>ROW(Source!A1124)</f>
        <v>1124</v>
      </c>
      <c r="B895">
        <v>56661436</v>
      </c>
      <c r="C895">
        <v>56664609</v>
      </c>
      <c r="D895">
        <v>54737944</v>
      </c>
      <c r="E895">
        <v>1</v>
      </c>
      <c r="F895">
        <v>1</v>
      </c>
      <c r="G895">
        <v>1081</v>
      </c>
      <c r="H895">
        <v>3</v>
      </c>
      <c r="I895" t="s">
        <v>1478</v>
      </c>
      <c r="J895" t="s">
        <v>1479</v>
      </c>
      <c r="K895" t="s">
        <v>1480</v>
      </c>
      <c r="L895">
        <v>1348</v>
      </c>
      <c r="N895">
        <v>1009</v>
      </c>
      <c r="O895" t="s">
        <v>547</v>
      </c>
      <c r="P895" t="s">
        <v>547</v>
      </c>
      <c r="Q895">
        <v>1000</v>
      </c>
      <c r="W895">
        <v>0</v>
      </c>
      <c r="X895">
        <v>-664195650</v>
      </c>
      <c r="Y895">
        <f t="shared" si="354"/>
        <v>1.1000000000000001E-3</v>
      </c>
      <c r="AA895">
        <v>95077.88</v>
      </c>
      <c r="AB895">
        <v>0</v>
      </c>
      <c r="AC895">
        <v>0</v>
      </c>
      <c r="AD895">
        <v>0</v>
      </c>
      <c r="AE895">
        <v>9367.98</v>
      </c>
      <c r="AF895">
        <v>0</v>
      </c>
      <c r="AG895">
        <v>0</v>
      </c>
      <c r="AH895">
        <v>0</v>
      </c>
      <c r="AI895">
        <v>9.9600000000000009</v>
      </c>
      <c r="AJ895">
        <v>1</v>
      </c>
      <c r="AK895">
        <v>1</v>
      </c>
      <c r="AL895">
        <v>1</v>
      </c>
      <c r="AM895">
        <v>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1.1000000000000001E-3</v>
      </c>
      <c r="AU895" t="s">
        <v>31</v>
      </c>
      <c r="AV895">
        <v>0</v>
      </c>
      <c r="AW895">
        <v>2</v>
      </c>
      <c r="AX895">
        <v>56664625</v>
      </c>
      <c r="AY895">
        <v>1</v>
      </c>
      <c r="AZ895">
        <v>0</v>
      </c>
      <c r="BA895">
        <v>1180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ROUND(Y895*Source!I1124,9)</f>
        <v>9.7413299999999997E-4</v>
      </c>
      <c r="CY895">
        <f t="shared" si="355"/>
        <v>95077.88</v>
      </c>
      <c r="CZ895">
        <f t="shared" si="356"/>
        <v>9367.98</v>
      </c>
      <c r="DA895">
        <f t="shared" si="357"/>
        <v>9.9600000000000009</v>
      </c>
      <c r="DB895">
        <f t="shared" si="358"/>
        <v>10.3</v>
      </c>
      <c r="DC895">
        <f t="shared" si="359"/>
        <v>0</v>
      </c>
      <c r="DD895" t="s">
        <v>3</v>
      </c>
      <c r="DE895" t="s">
        <v>3</v>
      </c>
      <c r="DF895">
        <f t="shared" si="360"/>
        <v>90.89</v>
      </c>
      <c r="DG895">
        <f t="shared" si="361"/>
        <v>0</v>
      </c>
      <c r="DH895">
        <f t="shared" si="362"/>
        <v>0</v>
      </c>
      <c r="DI895">
        <f t="shared" si="335"/>
        <v>0</v>
      </c>
      <c r="DJ895">
        <f t="shared" si="363"/>
        <v>90.89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">
      <c r="A896">
        <f>ROW(Source!A1124)</f>
        <v>1124</v>
      </c>
      <c r="B896">
        <v>56661436</v>
      </c>
      <c r="C896">
        <v>56664609</v>
      </c>
      <c r="D896">
        <v>54737945</v>
      </c>
      <c r="E896">
        <v>1</v>
      </c>
      <c r="F896">
        <v>1</v>
      </c>
      <c r="G896">
        <v>1081</v>
      </c>
      <c r="H896">
        <v>3</v>
      </c>
      <c r="I896" t="s">
        <v>1481</v>
      </c>
      <c r="J896" t="s">
        <v>1482</v>
      </c>
      <c r="K896" t="s">
        <v>1483</v>
      </c>
      <c r="L896">
        <v>1348</v>
      </c>
      <c r="N896">
        <v>1009</v>
      </c>
      <c r="O896" t="s">
        <v>547</v>
      </c>
      <c r="P896" t="s">
        <v>547</v>
      </c>
      <c r="Q896">
        <v>1000</v>
      </c>
      <c r="W896">
        <v>0</v>
      </c>
      <c r="X896">
        <v>-557692701</v>
      </c>
      <c r="Y896">
        <f t="shared" si="354"/>
        <v>4.0000000000000001E-3</v>
      </c>
      <c r="AA896">
        <v>74182.8</v>
      </c>
      <c r="AB896">
        <v>0</v>
      </c>
      <c r="AC896">
        <v>0</v>
      </c>
      <c r="AD896">
        <v>0</v>
      </c>
      <c r="AE896">
        <v>7973.67</v>
      </c>
      <c r="AF896">
        <v>0</v>
      </c>
      <c r="AG896">
        <v>0</v>
      </c>
      <c r="AH896">
        <v>0</v>
      </c>
      <c r="AI896">
        <v>9.1300000000000008</v>
      </c>
      <c r="AJ896">
        <v>1</v>
      </c>
      <c r="AK896">
        <v>1</v>
      </c>
      <c r="AL896">
        <v>1</v>
      </c>
      <c r="AM896">
        <v>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4.0000000000000001E-3</v>
      </c>
      <c r="AU896" t="s">
        <v>31</v>
      </c>
      <c r="AV896">
        <v>0</v>
      </c>
      <c r="AW896">
        <v>2</v>
      </c>
      <c r="AX896">
        <v>56664626</v>
      </c>
      <c r="AY896">
        <v>1</v>
      </c>
      <c r="AZ896">
        <v>0</v>
      </c>
      <c r="BA896">
        <v>1181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v>0</v>
      </c>
      <c r="CX896">
        <f>ROUND(Y896*Source!I1124,9)</f>
        <v>3.5423020000000002E-3</v>
      </c>
      <c r="CY896">
        <f t="shared" si="355"/>
        <v>74182.8</v>
      </c>
      <c r="CZ896">
        <f t="shared" si="356"/>
        <v>7973.67</v>
      </c>
      <c r="DA896">
        <f t="shared" si="357"/>
        <v>9.1300000000000008</v>
      </c>
      <c r="DB896">
        <f t="shared" si="358"/>
        <v>31.89</v>
      </c>
      <c r="DC896">
        <f t="shared" si="359"/>
        <v>0</v>
      </c>
      <c r="DD896" t="s">
        <v>3</v>
      </c>
      <c r="DE896" t="s">
        <v>3</v>
      </c>
      <c r="DF896">
        <f t="shared" si="360"/>
        <v>257.88</v>
      </c>
      <c r="DG896">
        <f t="shared" si="361"/>
        <v>0</v>
      </c>
      <c r="DH896">
        <f t="shared" si="362"/>
        <v>0</v>
      </c>
      <c r="DI896">
        <f t="shared" si="335"/>
        <v>0</v>
      </c>
      <c r="DJ896">
        <f t="shared" si="363"/>
        <v>257.88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">
      <c r="A897">
        <f>ROW(Source!A1149)</f>
        <v>1149</v>
      </c>
      <c r="B897">
        <v>56661434</v>
      </c>
      <c r="C897">
        <v>56664640</v>
      </c>
      <c r="D897">
        <v>54702434</v>
      </c>
      <c r="E897">
        <v>1081</v>
      </c>
      <c r="F897">
        <v>1</v>
      </c>
      <c r="G897">
        <v>1081</v>
      </c>
      <c r="H897">
        <v>1</v>
      </c>
      <c r="I897" t="s">
        <v>1317</v>
      </c>
      <c r="J897" t="s">
        <v>3</v>
      </c>
      <c r="K897" t="s">
        <v>1318</v>
      </c>
      <c r="L897">
        <v>1191</v>
      </c>
      <c r="N897">
        <v>1013</v>
      </c>
      <c r="O897" t="s">
        <v>1319</v>
      </c>
      <c r="P897" t="s">
        <v>1319</v>
      </c>
      <c r="Q897">
        <v>1</v>
      </c>
      <c r="W897">
        <v>0</v>
      </c>
      <c r="X897">
        <v>476480486</v>
      </c>
      <c r="Y897">
        <f>((AT897*1.2)*1.15)</f>
        <v>2.0286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1.47</v>
      </c>
      <c r="AU897" t="s">
        <v>936</v>
      </c>
      <c r="AV897">
        <v>1</v>
      </c>
      <c r="AW897">
        <v>2</v>
      </c>
      <c r="AX897">
        <v>56664648</v>
      </c>
      <c r="AY897">
        <v>1</v>
      </c>
      <c r="AZ897">
        <v>0</v>
      </c>
      <c r="BA897">
        <v>1183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U897">
        <f>ROUND(AT897*Source!I1149*AH897*AL897,2)</f>
        <v>0</v>
      </c>
      <c r="CV897">
        <f>ROUND(Y897*Source!I1149,9)</f>
        <v>4.0571999999999999</v>
      </c>
      <c r="CW897">
        <v>0</v>
      </c>
      <c r="CX897">
        <f>ROUND(Y897*Source!I1149,9)</f>
        <v>4.0571999999999999</v>
      </c>
      <c r="CY897">
        <f>AD897</f>
        <v>0</v>
      </c>
      <c r="CZ897">
        <f>AH897</f>
        <v>0</v>
      </c>
      <c r="DA897">
        <f>AL897</f>
        <v>1</v>
      </c>
      <c r="DB897">
        <f>ROUND(((ROUND(AT897*CZ897,2)*1.2)*1.15),6)</f>
        <v>0</v>
      </c>
      <c r="DC897">
        <f>ROUND(((ROUND(AT897*AG897,2)*1.2)*1.15),6)</f>
        <v>0</v>
      </c>
      <c r="DD897" t="s">
        <v>3</v>
      </c>
      <c r="DE897" t="s">
        <v>3</v>
      </c>
      <c r="DF897">
        <f t="shared" ref="DF897:DF906" si="364">ROUND(ROUND(AE897,2)*CX897,2)</f>
        <v>0</v>
      </c>
      <c r="DG897">
        <f t="shared" si="361"/>
        <v>0</v>
      </c>
      <c r="DH897">
        <f t="shared" si="362"/>
        <v>0</v>
      </c>
      <c r="DI897">
        <f t="shared" si="335"/>
        <v>0</v>
      </c>
      <c r="DJ897">
        <f>DI897</f>
        <v>0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">
      <c r="A898">
        <f>ROW(Source!A1149)</f>
        <v>1149</v>
      </c>
      <c r="B898">
        <v>56661434</v>
      </c>
      <c r="C898">
        <v>56664640</v>
      </c>
      <c r="D898">
        <v>54768040</v>
      </c>
      <c r="E898">
        <v>1</v>
      </c>
      <c r="F898">
        <v>1</v>
      </c>
      <c r="G898">
        <v>1081</v>
      </c>
      <c r="H898">
        <v>2</v>
      </c>
      <c r="I898" t="s">
        <v>1320</v>
      </c>
      <c r="J898" t="s">
        <v>1321</v>
      </c>
      <c r="K898" t="s">
        <v>1322</v>
      </c>
      <c r="L898">
        <v>1368</v>
      </c>
      <c r="N898">
        <v>1011</v>
      </c>
      <c r="O898" t="s">
        <v>1323</v>
      </c>
      <c r="P898" t="s">
        <v>1323</v>
      </c>
      <c r="Q898">
        <v>1</v>
      </c>
      <c r="W898">
        <v>0</v>
      </c>
      <c r="X898">
        <v>1498588441</v>
      </c>
      <c r="Y898">
        <f>((AT898*1.2)*1.25)</f>
        <v>0.52500000000000002</v>
      </c>
      <c r="AA898">
        <v>0</v>
      </c>
      <c r="AB898">
        <v>7.59</v>
      </c>
      <c r="AC898">
        <v>0</v>
      </c>
      <c r="AD898">
        <v>0</v>
      </c>
      <c r="AE898">
        <v>0</v>
      </c>
      <c r="AF898">
        <v>7.11</v>
      </c>
      <c r="AG898">
        <v>0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0.35</v>
      </c>
      <c r="AU898" t="s">
        <v>935</v>
      </c>
      <c r="AV898">
        <v>0</v>
      </c>
      <c r="AW898">
        <v>2</v>
      </c>
      <c r="AX898">
        <v>56664649</v>
      </c>
      <c r="AY898">
        <v>1</v>
      </c>
      <c r="AZ898">
        <v>0</v>
      </c>
      <c r="BA898">
        <v>1184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f>ROUND(Y898*Source!I1149*DO898,9)</f>
        <v>0</v>
      </c>
      <c r="CX898">
        <f>ROUND(Y898*Source!I1149,9)</f>
        <v>1.05</v>
      </c>
      <c r="CY898">
        <f>AB898</f>
        <v>7.59</v>
      </c>
      <c r="CZ898">
        <f>AF898</f>
        <v>7.11</v>
      </c>
      <c r="DA898">
        <f>AJ898</f>
        <v>1</v>
      </c>
      <c r="DB898">
        <f>ROUND(((ROUND(AT898*CZ898,2)*1.2)*1.25),6)</f>
        <v>3.7349999999999999</v>
      </c>
      <c r="DC898">
        <f>ROUND(((ROUND(AT898*AG898,2)*1.2)*1.25),6)</f>
        <v>0</v>
      </c>
      <c r="DD898" t="s">
        <v>3</v>
      </c>
      <c r="DE898" t="s">
        <v>3</v>
      </c>
      <c r="DF898">
        <f t="shared" si="364"/>
        <v>0</v>
      </c>
      <c r="DG898">
        <f t="shared" si="361"/>
        <v>7.47</v>
      </c>
      <c r="DH898">
        <f t="shared" si="362"/>
        <v>0</v>
      </c>
      <c r="DI898">
        <f t="shared" si="335"/>
        <v>0</v>
      </c>
      <c r="DJ898">
        <f>DG898</f>
        <v>7.47</v>
      </c>
      <c r="DK898">
        <v>0</v>
      </c>
      <c r="DL898" t="s">
        <v>3</v>
      </c>
      <c r="DM898">
        <v>0</v>
      </c>
      <c r="DN898" t="s">
        <v>3</v>
      </c>
      <c r="DO898">
        <v>0</v>
      </c>
    </row>
    <row r="899" spans="1:119" x14ac:dyDescent="0.2">
      <c r="A899">
        <f>ROW(Source!A1149)</f>
        <v>1149</v>
      </c>
      <c r="B899">
        <v>56661434</v>
      </c>
      <c r="C899">
        <v>56664640</v>
      </c>
      <c r="D899">
        <v>54768339</v>
      </c>
      <c r="E899">
        <v>1</v>
      </c>
      <c r="F899">
        <v>1</v>
      </c>
      <c r="G899">
        <v>1081</v>
      </c>
      <c r="H899">
        <v>2</v>
      </c>
      <c r="I899" t="s">
        <v>1324</v>
      </c>
      <c r="J899" t="s">
        <v>1325</v>
      </c>
      <c r="K899" t="s">
        <v>1326</v>
      </c>
      <c r="L899">
        <v>1368</v>
      </c>
      <c r="N899">
        <v>1011</v>
      </c>
      <c r="O899" t="s">
        <v>1323</v>
      </c>
      <c r="P899" t="s">
        <v>1323</v>
      </c>
      <c r="Q899">
        <v>1</v>
      </c>
      <c r="W899">
        <v>0</v>
      </c>
      <c r="X899">
        <v>874612079</v>
      </c>
      <c r="Y899">
        <f>((AT899*1.2)*1.25)</f>
        <v>0.03</v>
      </c>
      <c r="AA899">
        <v>0</v>
      </c>
      <c r="AB899">
        <v>88.67</v>
      </c>
      <c r="AC899">
        <v>13.47</v>
      </c>
      <c r="AD899">
        <v>0</v>
      </c>
      <c r="AE899">
        <v>0</v>
      </c>
      <c r="AF899">
        <v>83.1</v>
      </c>
      <c r="AG899">
        <v>12.62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0.02</v>
      </c>
      <c r="AU899" t="s">
        <v>935</v>
      </c>
      <c r="AV899">
        <v>0</v>
      </c>
      <c r="AW899">
        <v>2</v>
      </c>
      <c r="AX899">
        <v>56664650</v>
      </c>
      <c r="AY899">
        <v>1</v>
      </c>
      <c r="AZ899">
        <v>0</v>
      </c>
      <c r="BA899">
        <v>1185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f>ROUND(Y899*Source!I1149*DO899,9)</f>
        <v>0.75719999999999998</v>
      </c>
      <c r="CX899">
        <f>ROUND(Y899*Source!I1149,9)</f>
        <v>0.06</v>
      </c>
      <c r="CY899">
        <f>AB899</f>
        <v>88.67</v>
      </c>
      <c r="CZ899">
        <f>AF899</f>
        <v>83.1</v>
      </c>
      <c r="DA899">
        <f>AJ899</f>
        <v>1</v>
      </c>
      <c r="DB899">
        <f>ROUND(((ROUND(AT899*CZ899,2)*1.2)*1.25),6)</f>
        <v>2.4900000000000002</v>
      </c>
      <c r="DC899">
        <f>ROUND(((ROUND(AT899*AG899,2)*1.2)*1.25),6)</f>
        <v>0.375</v>
      </c>
      <c r="DD899" t="s">
        <v>3</v>
      </c>
      <c r="DE899" t="s">
        <v>3</v>
      </c>
      <c r="DF899">
        <f t="shared" si="364"/>
        <v>0</v>
      </c>
      <c r="DG899">
        <f t="shared" si="361"/>
        <v>4.99</v>
      </c>
      <c r="DH899">
        <f t="shared" si="362"/>
        <v>0.76</v>
      </c>
      <c r="DI899">
        <f t="shared" si="335"/>
        <v>0</v>
      </c>
      <c r="DJ899">
        <f>DG899</f>
        <v>4.99</v>
      </c>
      <c r="DK899">
        <v>0</v>
      </c>
      <c r="DL899" t="s">
        <v>1327</v>
      </c>
      <c r="DM899">
        <v>0</v>
      </c>
      <c r="DN899" t="s">
        <v>1319</v>
      </c>
      <c r="DO899">
        <v>12.62</v>
      </c>
    </row>
    <row r="900" spans="1:119" x14ac:dyDescent="0.2">
      <c r="A900">
        <f>ROW(Source!A1149)</f>
        <v>1149</v>
      </c>
      <c r="B900">
        <v>56661434</v>
      </c>
      <c r="C900">
        <v>56664640</v>
      </c>
      <c r="D900">
        <v>54738509</v>
      </c>
      <c r="E900">
        <v>1</v>
      </c>
      <c r="F900">
        <v>1</v>
      </c>
      <c r="G900">
        <v>1081</v>
      </c>
      <c r="H900">
        <v>3</v>
      </c>
      <c r="I900" t="s">
        <v>1484</v>
      </c>
      <c r="J900" t="s">
        <v>1485</v>
      </c>
      <c r="K900" t="s">
        <v>1486</v>
      </c>
      <c r="L900">
        <v>1348</v>
      </c>
      <c r="N900">
        <v>1009</v>
      </c>
      <c r="O900" t="s">
        <v>547</v>
      </c>
      <c r="P900" t="s">
        <v>547</v>
      </c>
      <c r="Q900">
        <v>1000</v>
      </c>
      <c r="W900">
        <v>0</v>
      </c>
      <c r="X900">
        <v>1001555392</v>
      </c>
      <c r="Y900">
        <f>((AT900*1)*1)</f>
        <v>1.3999999999999999E-4</v>
      </c>
      <c r="AA900">
        <v>9879.51</v>
      </c>
      <c r="AB900">
        <v>0</v>
      </c>
      <c r="AC900">
        <v>0</v>
      </c>
      <c r="AD900">
        <v>0</v>
      </c>
      <c r="AE900">
        <v>9879.51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1.3999999999999999E-4</v>
      </c>
      <c r="AU900" t="s">
        <v>31</v>
      </c>
      <c r="AV900">
        <v>0</v>
      </c>
      <c r="AW900">
        <v>2</v>
      </c>
      <c r="AX900">
        <v>56664651</v>
      </c>
      <c r="AY900">
        <v>1</v>
      </c>
      <c r="AZ900">
        <v>0</v>
      </c>
      <c r="BA900">
        <v>1186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ROUND(Y900*Source!I1149,9)</f>
        <v>2.7999999999999998E-4</v>
      </c>
      <c r="CY900">
        <f>AA900</f>
        <v>9879.51</v>
      </c>
      <c r="CZ900">
        <f>AE900</f>
        <v>9879.51</v>
      </c>
      <c r="DA900">
        <f>AI900</f>
        <v>1</v>
      </c>
      <c r="DB900">
        <f>ROUND(((ROUND(AT900*CZ900,2)*1)*1),6)</f>
        <v>1.38</v>
      </c>
      <c r="DC900">
        <f>ROUND(((ROUND(AT900*AG900,2)*1)*1),6)</f>
        <v>0</v>
      </c>
      <c r="DD900" t="s">
        <v>3</v>
      </c>
      <c r="DE900" t="s">
        <v>3</v>
      </c>
      <c r="DF900">
        <f t="shared" si="364"/>
        <v>2.77</v>
      </c>
      <c r="DG900">
        <f t="shared" si="361"/>
        <v>0</v>
      </c>
      <c r="DH900">
        <f t="shared" si="362"/>
        <v>0</v>
      </c>
      <c r="DI900">
        <f t="shared" si="335"/>
        <v>0</v>
      </c>
      <c r="DJ900">
        <f>DF900</f>
        <v>2.77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">
      <c r="A901">
        <f>ROW(Source!A1149)</f>
        <v>1149</v>
      </c>
      <c r="B901">
        <v>56661434</v>
      </c>
      <c r="C901">
        <v>56664640</v>
      </c>
      <c r="D901">
        <v>54737318</v>
      </c>
      <c r="E901">
        <v>1</v>
      </c>
      <c r="F901">
        <v>1</v>
      </c>
      <c r="G901">
        <v>1081</v>
      </c>
      <c r="H901">
        <v>3</v>
      </c>
      <c r="I901" t="s">
        <v>1269</v>
      </c>
      <c r="J901" t="s">
        <v>1271</v>
      </c>
      <c r="K901" t="s">
        <v>1270</v>
      </c>
      <c r="L901">
        <v>1348</v>
      </c>
      <c r="N901">
        <v>1009</v>
      </c>
      <c r="O901" t="s">
        <v>547</v>
      </c>
      <c r="P901" t="s">
        <v>547</v>
      </c>
      <c r="Q901">
        <v>1000</v>
      </c>
      <c r="W901">
        <v>0</v>
      </c>
      <c r="X901">
        <v>-268464753</v>
      </c>
      <c r="Y901">
        <f>((AT901*1)*1)</f>
        <v>1.1000000000000001E-3</v>
      </c>
      <c r="AA901">
        <v>17868.28</v>
      </c>
      <c r="AB901">
        <v>0</v>
      </c>
      <c r="AC901">
        <v>0</v>
      </c>
      <c r="AD901">
        <v>0</v>
      </c>
      <c r="AE901">
        <v>17868.28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1.1000000000000001E-3</v>
      </c>
      <c r="AU901" t="s">
        <v>31</v>
      </c>
      <c r="AV901">
        <v>0</v>
      </c>
      <c r="AW901">
        <v>2</v>
      </c>
      <c r="AX901">
        <v>56664652</v>
      </c>
      <c r="AY901">
        <v>1</v>
      </c>
      <c r="AZ901">
        <v>0</v>
      </c>
      <c r="BA901">
        <v>1187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ROUND(Y901*Source!I1149,9)</f>
        <v>2.2000000000000001E-3</v>
      </c>
      <c r="CY901">
        <f>AA901</f>
        <v>17868.28</v>
      </c>
      <c r="CZ901">
        <f>AE901</f>
        <v>17868.28</v>
      </c>
      <c r="DA901">
        <f>AI901</f>
        <v>1</v>
      </c>
      <c r="DB901">
        <f>ROUND(((ROUND(AT901*CZ901,2)*1)*1),6)</f>
        <v>19.66</v>
      </c>
      <c r="DC901">
        <f>ROUND(((ROUND(AT901*AG901,2)*1)*1),6)</f>
        <v>0</v>
      </c>
      <c r="DD901" t="s">
        <v>3</v>
      </c>
      <c r="DE901" t="s">
        <v>3</v>
      </c>
      <c r="DF901">
        <f t="shared" si="364"/>
        <v>39.31</v>
      </c>
      <c r="DG901">
        <f t="shared" si="361"/>
        <v>0</v>
      </c>
      <c r="DH901">
        <f t="shared" si="362"/>
        <v>0</v>
      </c>
      <c r="DI901">
        <f t="shared" si="335"/>
        <v>0</v>
      </c>
      <c r="DJ901">
        <f>DF901</f>
        <v>39.31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">
      <c r="A902">
        <f>ROW(Source!A1149)</f>
        <v>1149</v>
      </c>
      <c r="B902">
        <v>56661434</v>
      </c>
      <c r="C902">
        <v>56664640</v>
      </c>
      <c r="D902">
        <v>54753579</v>
      </c>
      <c r="E902">
        <v>1</v>
      </c>
      <c r="F902">
        <v>1</v>
      </c>
      <c r="G902">
        <v>1081</v>
      </c>
      <c r="H902">
        <v>3</v>
      </c>
      <c r="I902" t="s">
        <v>1055</v>
      </c>
      <c r="J902" t="s">
        <v>1057</v>
      </c>
      <c r="K902" t="s">
        <v>1056</v>
      </c>
      <c r="L902">
        <v>1354</v>
      </c>
      <c r="N902">
        <v>1010</v>
      </c>
      <c r="O902" t="s">
        <v>398</v>
      </c>
      <c r="P902" t="s">
        <v>398</v>
      </c>
      <c r="Q902">
        <v>1</v>
      </c>
      <c r="W902">
        <v>0</v>
      </c>
      <c r="X902">
        <v>-1666017985</v>
      </c>
      <c r="Y902">
        <f>((AT902*1)*1)</f>
        <v>2</v>
      </c>
      <c r="AA902">
        <v>37.619999999999997</v>
      </c>
      <c r="AB902">
        <v>0</v>
      </c>
      <c r="AC902">
        <v>0</v>
      </c>
      <c r="AD902">
        <v>0</v>
      </c>
      <c r="AE902">
        <v>37.619999999999997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0</v>
      </c>
      <c r="AS902" t="s">
        <v>3</v>
      </c>
      <c r="AT902">
        <v>2</v>
      </c>
      <c r="AU902" t="s">
        <v>31</v>
      </c>
      <c r="AV902">
        <v>0</v>
      </c>
      <c r="AW902">
        <v>1</v>
      </c>
      <c r="AX902">
        <v>-1</v>
      </c>
      <c r="AY902">
        <v>0</v>
      </c>
      <c r="AZ902">
        <v>0</v>
      </c>
      <c r="BA902" t="s">
        <v>3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ROUND(Y902*Source!I1149,9)</f>
        <v>4</v>
      </c>
      <c r="CY902">
        <f>AA902</f>
        <v>37.619999999999997</v>
      </c>
      <c r="CZ902">
        <f>AE902</f>
        <v>37.619999999999997</v>
      </c>
      <c r="DA902">
        <f>AI902</f>
        <v>1</v>
      </c>
      <c r="DB902">
        <f>ROUND(((ROUND(AT902*CZ902,2)*1)*1),6)</f>
        <v>75.239999999999995</v>
      </c>
      <c r="DC902">
        <f>ROUND(((ROUND(AT902*AG902,2)*1)*1),6)</f>
        <v>0</v>
      </c>
      <c r="DD902" t="s">
        <v>3</v>
      </c>
      <c r="DE902" t="s">
        <v>3</v>
      </c>
      <c r="DF902">
        <f t="shared" si="364"/>
        <v>150.47999999999999</v>
      </c>
      <c r="DG902">
        <f t="shared" si="361"/>
        <v>0</v>
      </c>
      <c r="DH902">
        <f t="shared" si="362"/>
        <v>0</v>
      </c>
      <c r="DI902">
        <f t="shared" si="335"/>
        <v>0</v>
      </c>
      <c r="DJ902">
        <f>DF902</f>
        <v>150.47999999999999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">
      <c r="A903">
        <f>ROW(Source!A1149)</f>
        <v>1149</v>
      </c>
      <c r="B903">
        <v>56661434</v>
      </c>
      <c r="C903">
        <v>56664640</v>
      </c>
      <c r="D903">
        <v>54758097</v>
      </c>
      <c r="E903">
        <v>1</v>
      </c>
      <c r="F903">
        <v>1</v>
      </c>
      <c r="G903">
        <v>1081</v>
      </c>
      <c r="H903">
        <v>3</v>
      </c>
      <c r="I903" t="s">
        <v>1487</v>
      </c>
      <c r="J903" t="s">
        <v>1488</v>
      </c>
      <c r="K903" t="s">
        <v>1489</v>
      </c>
      <c r="L903">
        <v>1346</v>
      </c>
      <c r="N903">
        <v>1009</v>
      </c>
      <c r="O903" t="s">
        <v>1171</v>
      </c>
      <c r="P903" t="s">
        <v>1171</v>
      </c>
      <c r="Q903">
        <v>1</v>
      </c>
      <c r="W903">
        <v>0</v>
      </c>
      <c r="X903">
        <v>1225074207</v>
      </c>
      <c r="Y903">
        <f>((AT903*1)*1)</f>
        <v>0.04</v>
      </c>
      <c r="AA903">
        <v>19.28</v>
      </c>
      <c r="AB903">
        <v>0</v>
      </c>
      <c r="AC903">
        <v>0</v>
      </c>
      <c r="AD903">
        <v>0</v>
      </c>
      <c r="AE903">
        <v>19.28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-2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0.04</v>
      </c>
      <c r="AU903" t="s">
        <v>31</v>
      </c>
      <c r="AV903">
        <v>0</v>
      </c>
      <c r="AW903">
        <v>2</v>
      </c>
      <c r="AX903">
        <v>56664653</v>
      </c>
      <c r="AY903">
        <v>1</v>
      </c>
      <c r="AZ903">
        <v>0</v>
      </c>
      <c r="BA903">
        <v>1188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ROUND(Y903*Source!I1149,9)</f>
        <v>0.08</v>
      </c>
      <c r="CY903">
        <f>AA903</f>
        <v>19.28</v>
      </c>
      <c r="CZ903">
        <f>AE903</f>
        <v>19.28</v>
      </c>
      <c r="DA903">
        <f>AI903</f>
        <v>1</v>
      </c>
      <c r="DB903">
        <f>ROUND(((ROUND(AT903*CZ903,2)*1)*1),6)</f>
        <v>0.77</v>
      </c>
      <c r="DC903">
        <f>ROUND(((ROUND(AT903*AG903,2)*1)*1),6)</f>
        <v>0</v>
      </c>
      <c r="DD903" t="s">
        <v>3</v>
      </c>
      <c r="DE903" t="s">
        <v>3</v>
      </c>
      <c r="DF903">
        <f t="shared" si="364"/>
        <v>1.54</v>
      </c>
      <c r="DG903">
        <f t="shared" si="361"/>
        <v>0</v>
      </c>
      <c r="DH903">
        <f t="shared" si="362"/>
        <v>0</v>
      </c>
      <c r="DI903">
        <f t="shared" si="335"/>
        <v>0</v>
      </c>
      <c r="DJ903">
        <f>DF903</f>
        <v>1.54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">
      <c r="A904">
        <f>ROW(Source!A1150)</f>
        <v>1150</v>
      </c>
      <c r="B904">
        <v>56661436</v>
      </c>
      <c r="C904">
        <v>56664640</v>
      </c>
      <c r="D904">
        <v>54702434</v>
      </c>
      <c r="E904">
        <v>1081</v>
      </c>
      <c r="F904">
        <v>1</v>
      </c>
      <c r="G904">
        <v>1081</v>
      </c>
      <c r="H904">
        <v>1</v>
      </c>
      <c r="I904" t="s">
        <v>1317</v>
      </c>
      <c r="J904" t="s">
        <v>3</v>
      </c>
      <c r="K904" t="s">
        <v>1318</v>
      </c>
      <c r="L904">
        <v>1191</v>
      </c>
      <c r="N904">
        <v>1013</v>
      </c>
      <c r="O904" t="s">
        <v>1319</v>
      </c>
      <c r="P904" t="s">
        <v>1319</v>
      </c>
      <c r="Q904">
        <v>1</v>
      </c>
      <c r="W904">
        <v>0</v>
      </c>
      <c r="X904">
        <v>476480486</v>
      </c>
      <c r="Y904">
        <f>((AT904*1.2)*1.15)</f>
        <v>2.0286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5</v>
      </c>
      <c r="AN904">
        <v>0</v>
      </c>
      <c r="AO904">
        <v>1</v>
      </c>
      <c r="AP904">
        <v>1</v>
      </c>
      <c r="AQ904">
        <v>0</v>
      </c>
      <c r="AR904">
        <v>0</v>
      </c>
      <c r="AS904" t="s">
        <v>3</v>
      </c>
      <c r="AT904">
        <v>1.47</v>
      </c>
      <c r="AU904" t="s">
        <v>936</v>
      </c>
      <c r="AV904">
        <v>1</v>
      </c>
      <c r="AW904">
        <v>2</v>
      </c>
      <c r="AX904">
        <v>56664648</v>
      </c>
      <c r="AY904">
        <v>1</v>
      </c>
      <c r="AZ904">
        <v>0</v>
      </c>
      <c r="BA904">
        <v>1191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U904">
        <f>ROUND(AT904*Source!I1150*AH904*AL904,2)</f>
        <v>0</v>
      </c>
      <c r="CV904">
        <f>ROUND(Y904*Source!I1150,9)</f>
        <v>4.0571999999999999</v>
      </c>
      <c r="CW904">
        <v>0</v>
      </c>
      <c r="CX904">
        <f>ROUND(Y904*Source!I1150,9)</f>
        <v>4.0571999999999999</v>
      </c>
      <c r="CY904">
        <f>AD904</f>
        <v>0</v>
      </c>
      <c r="CZ904">
        <f>AH904</f>
        <v>0</v>
      </c>
      <c r="DA904">
        <f>AL904</f>
        <v>1</v>
      </c>
      <c r="DB904">
        <f>ROUND(((ROUND(AT904*CZ904,2)*1.2)*1.15),6)</f>
        <v>0</v>
      </c>
      <c r="DC904">
        <f>ROUND(((ROUND(AT904*AG904,2)*1.2)*1.15),6)</f>
        <v>0</v>
      </c>
      <c r="DD904" t="s">
        <v>3</v>
      </c>
      <c r="DE904" t="s">
        <v>3</v>
      </c>
      <c r="DF904">
        <f t="shared" si="364"/>
        <v>0</v>
      </c>
      <c r="DG904">
        <f t="shared" si="361"/>
        <v>0</v>
      </c>
      <c r="DH904">
        <f t="shared" si="362"/>
        <v>0</v>
      </c>
      <c r="DI904">
        <f t="shared" si="335"/>
        <v>0</v>
      </c>
      <c r="DJ904">
        <f>DI904</f>
        <v>0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">
      <c r="A905">
        <f>ROW(Source!A1150)</f>
        <v>1150</v>
      </c>
      <c r="B905">
        <v>56661436</v>
      </c>
      <c r="C905">
        <v>56664640</v>
      </c>
      <c r="D905">
        <v>54768040</v>
      </c>
      <c r="E905">
        <v>1</v>
      </c>
      <c r="F905">
        <v>1</v>
      </c>
      <c r="G905">
        <v>1081</v>
      </c>
      <c r="H905">
        <v>2</v>
      </c>
      <c r="I905" t="s">
        <v>1320</v>
      </c>
      <c r="J905" t="s">
        <v>1321</v>
      </c>
      <c r="K905" t="s">
        <v>1322</v>
      </c>
      <c r="L905">
        <v>1368</v>
      </c>
      <c r="N905">
        <v>1011</v>
      </c>
      <c r="O905" t="s">
        <v>1323</v>
      </c>
      <c r="P905" t="s">
        <v>1323</v>
      </c>
      <c r="Q905">
        <v>1</v>
      </c>
      <c r="W905">
        <v>0</v>
      </c>
      <c r="X905">
        <v>1498588441</v>
      </c>
      <c r="Y905">
        <f>((AT905*1.2)*1.25)</f>
        <v>0.52500000000000002</v>
      </c>
      <c r="AA905">
        <v>0</v>
      </c>
      <c r="AB905">
        <v>102.11</v>
      </c>
      <c r="AC905">
        <v>0</v>
      </c>
      <c r="AD905">
        <v>0</v>
      </c>
      <c r="AE905">
        <v>0</v>
      </c>
      <c r="AF905">
        <v>7.11</v>
      </c>
      <c r="AG905">
        <v>0</v>
      </c>
      <c r="AH905">
        <v>0</v>
      </c>
      <c r="AI905">
        <v>1</v>
      </c>
      <c r="AJ905">
        <v>13.46</v>
      </c>
      <c r="AK905">
        <v>1</v>
      </c>
      <c r="AL905">
        <v>1</v>
      </c>
      <c r="AM905">
        <v>2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0.35</v>
      </c>
      <c r="AU905" t="s">
        <v>935</v>
      </c>
      <c r="AV905">
        <v>0</v>
      </c>
      <c r="AW905">
        <v>2</v>
      </c>
      <c r="AX905">
        <v>56664649</v>
      </c>
      <c r="AY905">
        <v>1</v>
      </c>
      <c r="AZ905">
        <v>0</v>
      </c>
      <c r="BA905">
        <v>1192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V905">
        <v>0</v>
      </c>
      <c r="CW905">
        <f>ROUND(Y905*Source!I1150*DO905,9)</f>
        <v>0</v>
      </c>
      <c r="CX905">
        <f>ROUND(Y905*Source!I1150,9)</f>
        <v>1.05</v>
      </c>
      <c r="CY905">
        <f>AB905</f>
        <v>102.11</v>
      </c>
      <c r="CZ905">
        <f>AF905</f>
        <v>7.11</v>
      </c>
      <c r="DA905">
        <f>AJ905</f>
        <v>13.46</v>
      </c>
      <c r="DB905">
        <f>ROUND(((ROUND(AT905*CZ905,2)*1.2)*1.25),6)</f>
        <v>3.7349999999999999</v>
      </c>
      <c r="DC905">
        <f>ROUND(((ROUND(AT905*AG905,2)*1.2)*1.25),6)</f>
        <v>0</v>
      </c>
      <c r="DD905" t="s">
        <v>3</v>
      </c>
      <c r="DE905" t="s">
        <v>3</v>
      </c>
      <c r="DF905">
        <f t="shared" si="364"/>
        <v>0</v>
      </c>
      <c r="DG905">
        <f>ROUND(ROUND(AF905*AJ905,2)*CX905,2)</f>
        <v>100.49</v>
      </c>
      <c r="DH905">
        <f t="shared" si="362"/>
        <v>0</v>
      </c>
      <c r="DI905">
        <f t="shared" si="335"/>
        <v>0</v>
      </c>
      <c r="DJ905">
        <f>DG905</f>
        <v>100.49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">
      <c r="A906">
        <f>ROW(Source!A1150)</f>
        <v>1150</v>
      </c>
      <c r="B906">
        <v>56661436</v>
      </c>
      <c r="C906">
        <v>56664640</v>
      </c>
      <c r="D906">
        <v>54768339</v>
      </c>
      <c r="E906">
        <v>1</v>
      </c>
      <c r="F906">
        <v>1</v>
      </c>
      <c r="G906">
        <v>1081</v>
      </c>
      <c r="H906">
        <v>2</v>
      </c>
      <c r="I906" t="s">
        <v>1324</v>
      </c>
      <c r="J906" t="s">
        <v>1325</v>
      </c>
      <c r="K906" t="s">
        <v>1326</v>
      </c>
      <c r="L906">
        <v>1368</v>
      </c>
      <c r="N906">
        <v>1011</v>
      </c>
      <c r="O906" t="s">
        <v>1323</v>
      </c>
      <c r="P906" t="s">
        <v>1323</v>
      </c>
      <c r="Q906">
        <v>1</v>
      </c>
      <c r="W906">
        <v>0</v>
      </c>
      <c r="X906">
        <v>874612079</v>
      </c>
      <c r="Y906">
        <f>((AT906*1.2)*1.25)</f>
        <v>0.03</v>
      </c>
      <c r="AA906">
        <v>0</v>
      </c>
      <c r="AB906">
        <v>1513.56</v>
      </c>
      <c r="AC906">
        <v>758.78</v>
      </c>
      <c r="AD906">
        <v>0</v>
      </c>
      <c r="AE906">
        <v>0</v>
      </c>
      <c r="AF906">
        <v>83.1</v>
      </c>
      <c r="AG906">
        <v>12.62</v>
      </c>
      <c r="AH906">
        <v>0</v>
      </c>
      <c r="AI906">
        <v>1</v>
      </c>
      <c r="AJ906">
        <v>17.07</v>
      </c>
      <c r="AK906">
        <v>56.35</v>
      </c>
      <c r="AL906">
        <v>1</v>
      </c>
      <c r="AM906">
        <v>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0.02</v>
      </c>
      <c r="AU906" t="s">
        <v>935</v>
      </c>
      <c r="AV906">
        <v>0</v>
      </c>
      <c r="AW906">
        <v>2</v>
      </c>
      <c r="AX906">
        <v>56664650</v>
      </c>
      <c r="AY906">
        <v>1</v>
      </c>
      <c r="AZ906">
        <v>0</v>
      </c>
      <c r="BA906">
        <v>1193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f>ROUND(Y906*Source!I1150*DO906,9)</f>
        <v>0.75719999999999998</v>
      </c>
      <c r="CX906">
        <f>ROUND(Y906*Source!I1150,9)</f>
        <v>0.06</v>
      </c>
      <c r="CY906">
        <f>AB906</f>
        <v>1513.56</v>
      </c>
      <c r="CZ906">
        <f>AF906</f>
        <v>83.1</v>
      </c>
      <c r="DA906">
        <f>AJ906</f>
        <v>17.07</v>
      </c>
      <c r="DB906">
        <f>ROUND(((ROUND(AT906*CZ906,2)*1.2)*1.25),6)</f>
        <v>2.4900000000000002</v>
      </c>
      <c r="DC906">
        <f>ROUND(((ROUND(AT906*AG906,2)*1.2)*1.25),6)</f>
        <v>0.375</v>
      </c>
      <c r="DD906" t="s">
        <v>3</v>
      </c>
      <c r="DE906" t="s">
        <v>3</v>
      </c>
      <c r="DF906">
        <f t="shared" si="364"/>
        <v>0</v>
      </c>
      <c r="DG906">
        <f>ROUND(ROUND(AF906*AJ906,2)*CX906,2)</f>
        <v>85.11</v>
      </c>
      <c r="DH906">
        <f>ROUND(ROUND(AG906*AK906,2)*CX906,2)</f>
        <v>42.67</v>
      </c>
      <c r="DI906">
        <f t="shared" si="335"/>
        <v>0</v>
      </c>
      <c r="DJ906">
        <f>DG906</f>
        <v>85.11</v>
      </c>
      <c r="DK906">
        <v>0</v>
      </c>
      <c r="DL906" t="s">
        <v>1327</v>
      </c>
      <c r="DM906">
        <v>0</v>
      </c>
      <c r="DN906" t="s">
        <v>1319</v>
      </c>
      <c r="DO906">
        <v>12.62</v>
      </c>
    </row>
    <row r="907" spans="1:119" x14ac:dyDescent="0.2">
      <c r="A907">
        <f>ROW(Source!A1150)</f>
        <v>1150</v>
      </c>
      <c r="B907">
        <v>56661436</v>
      </c>
      <c r="C907">
        <v>56664640</v>
      </c>
      <c r="D907">
        <v>54738509</v>
      </c>
      <c r="E907">
        <v>1</v>
      </c>
      <c r="F907">
        <v>1</v>
      </c>
      <c r="G907">
        <v>1081</v>
      </c>
      <c r="H907">
        <v>3</v>
      </c>
      <c r="I907" t="s">
        <v>1484</v>
      </c>
      <c r="J907" t="s">
        <v>1485</v>
      </c>
      <c r="K907" t="s">
        <v>1486</v>
      </c>
      <c r="L907">
        <v>1348</v>
      </c>
      <c r="N907">
        <v>1009</v>
      </c>
      <c r="O907" t="s">
        <v>547</v>
      </c>
      <c r="P907" t="s">
        <v>547</v>
      </c>
      <c r="Q907">
        <v>1000</v>
      </c>
      <c r="W907">
        <v>0</v>
      </c>
      <c r="X907">
        <v>1001555392</v>
      </c>
      <c r="Y907">
        <f>((AT907*1)*1)</f>
        <v>1.3999999999999999E-4</v>
      </c>
      <c r="AA907">
        <v>204110.68</v>
      </c>
      <c r="AB907">
        <v>0</v>
      </c>
      <c r="AC907">
        <v>0</v>
      </c>
      <c r="AD907">
        <v>0</v>
      </c>
      <c r="AE907">
        <v>9879.51</v>
      </c>
      <c r="AF907">
        <v>0</v>
      </c>
      <c r="AG907">
        <v>0</v>
      </c>
      <c r="AH907">
        <v>0</v>
      </c>
      <c r="AI907">
        <v>20.66</v>
      </c>
      <c r="AJ907">
        <v>1</v>
      </c>
      <c r="AK907">
        <v>1</v>
      </c>
      <c r="AL907">
        <v>1</v>
      </c>
      <c r="AM907">
        <v>2</v>
      </c>
      <c r="AN907">
        <v>0</v>
      </c>
      <c r="AO907">
        <v>1</v>
      </c>
      <c r="AP907">
        <v>1</v>
      </c>
      <c r="AQ907">
        <v>0</v>
      </c>
      <c r="AR907">
        <v>0</v>
      </c>
      <c r="AS907" t="s">
        <v>3</v>
      </c>
      <c r="AT907">
        <v>1.3999999999999999E-4</v>
      </c>
      <c r="AU907" t="s">
        <v>31</v>
      </c>
      <c r="AV907">
        <v>0</v>
      </c>
      <c r="AW907">
        <v>2</v>
      </c>
      <c r="AX907">
        <v>56664651</v>
      </c>
      <c r="AY907">
        <v>1</v>
      </c>
      <c r="AZ907">
        <v>0</v>
      </c>
      <c r="BA907">
        <v>1194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v>0</v>
      </c>
      <c r="CX907">
        <f>ROUND(Y907*Source!I1150,9)</f>
        <v>2.7999999999999998E-4</v>
      </c>
      <c r="CY907">
        <f>AA907</f>
        <v>204110.68</v>
      </c>
      <c r="CZ907">
        <f>AE907</f>
        <v>9879.51</v>
      </c>
      <c r="DA907">
        <f>AI907</f>
        <v>20.66</v>
      </c>
      <c r="DB907">
        <f>ROUND(((ROUND(AT907*CZ907,2)*1)*1),6)</f>
        <v>1.38</v>
      </c>
      <c r="DC907">
        <f>ROUND(((ROUND(AT907*AG907,2)*1)*1),6)</f>
        <v>0</v>
      </c>
      <c r="DD907" t="s">
        <v>3</v>
      </c>
      <c r="DE907" t="s">
        <v>3</v>
      </c>
      <c r="DF907">
        <f>ROUND(ROUND(AE907*AI907,2)*CX907,2)</f>
        <v>57.15</v>
      </c>
      <c r="DG907">
        <f t="shared" ref="DG907:DG918" si="365">ROUND(ROUND(AF907,2)*CX907,2)</f>
        <v>0</v>
      </c>
      <c r="DH907">
        <f t="shared" ref="DH907:DH919" si="366">ROUND(ROUND(AG907,2)*CX907,2)</f>
        <v>0</v>
      </c>
      <c r="DI907">
        <f t="shared" si="335"/>
        <v>0</v>
      </c>
      <c r="DJ907">
        <f>DF907</f>
        <v>57.15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">
      <c r="A908">
        <f>ROW(Source!A1150)</f>
        <v>1150</v>
      </c>
      <c r="B908">
        <v>56661436</v>
      </c>
      <c r="C908">
        <v>56664640</v>
      </c>
      <c r="D908">
        <v>54737318</v>
      </c>
      <c r="E908">
        <v>1</v>
      </c>
      <c r="F908">
        <v>1</v>
      </c>
      <c r="G908">
        <v>1081</v>
      </c>
      <c r="H908">
        <v>3</v>
      </c>
      <c r="I908" t="s">
        <v>1269</v>
      </c>
      <c r="J908" t="s">
        <v>1271</v>
      </c>
      <c r="K908" t="s">
        <v>1270</v>
      </c>
      <c r="L908">
        <v>1348</v>
      </c>
      <c r="N908">
        <v>1009</v>
      </c>
      <c r="O908" t="s">
        <v>547</v>
      </c>
      <c r="P908" t="s">
        <v>547</v>
      </c>
      <c r="Q908">
        <v>1000</v>
      </c>
      <c r="W908">
        <v>0</v>
      </c>
      <c r="X908">
        <v>-268464753</v>
      </c>
      <c r="Y908">
        <f>((AT908*1)*1)</f>
        <v>1.1000000000000001E-3</v>
      </c>
      <c r="AA908">
        <v>121682.99</v>
      </c>
      <c r="AB908">
        <v>0</v>
      </c>
      <c r="AC908">
        <v>0</v>
      </c>
      <c r="AD908">
        <v>0</v>
      </c>
      <c r="AE908">
        <v>17868.28</v>
      </c>
      <c r="AF908">
        <v>0</v>
      </c>
      <c r="AG908">
        <v>0</v>
      </c>
      <c r="AH908">
        <v>0</v>
      </c>
      <c r="AI908">
        <v>6.81</v>
      </c>
      <c r="AJ908">
        <v>1</v>
      </c>
      <c r="AK908">
        <v>1</v>
      </c>
      <c r="AL908">
        <v>1</v>
      </c>
      <c r="AM908">
        <v>2</v>
      </c>
      <c r="AN908">
        <v>0</v>
      </c>
      <c r="AO908">
        <v>1</v>
      </c>
      <c r="AP908">
        <v>1</v>
      </c>
      <c r="AQ908">
        <v>0</v>
      </c>
      <c r="AR908">
        <v>0</v>
      </c>
      <c r="AS908" t="s">
        <v>3</v>
      </c>
      <c r="AT908">
        <v>1.1000000000000001E-3</v>
      </c>
      <c r="AU908" t="s">
        <v>31</v>
      </c>
      <c r="AV908">
        <v>0</v>
      </c>
      <c r="AW908">
        <v>2</v>
      </c>
      <c r="AX908">
        <v>56664652</v>
      </c>
      <c r="AY908">
        <v>1</v>
      </c>
      <c r="AZ908">
        <v>0</v>
      </c>
      <c r="BA908">
        <v>1195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v>0</v>
      </c>
      <c r="CX908">
        <f>ROUND(Y908*Source!I1150,9)</f>
        <v>2.2000000000000001E-3</v>
      </c>
      <c r="CY908">
        <f>AA908</f>
        <v>121682.99</v>
      </c>
      <c r="CZ908">
        <f>AE908</f>
        <v>17868.28</v>
      </c>
      <c r="DA908">
        <f>AI908</f>
        <v>6.81</v>
      </c>
      <c r="DB908">
        <f>ROUND(((ROUND(AT908*CZ908,2)*1)*1),6)</f>
        <v>19.66</v>
      </c>
      <c r="DC908">
        <f>ROUND(((ROUND(AT908*AG908,2)*1)*1),6)</f>
        <v>0</v>
      </c>
      <c r="DD908" t="s">
        <v>3</v>
      </c>
      <c r="DE908" t="s">
        <v>3</v>
      </c>
      <c r="DF908">
        <f>ROUND(ROUND(AE908*AI908,2)*CX908,2)</f>
        <v>267.7</v>
      </c>
      <c r="DG908">
        <f t="shared" si="365"/>
        <v>0</v>
      </c>
      <c r="DH908">
        <f t="shared" si="366"/>
        <v>0</v>
      </c>
      <c r="DI908">
        <f t="shared" si="335"/>
        <v>0</v>
      </c>
      <c r="DJ908">
        <f>DF908</f>
        <v>267.7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">
      <c r="A909">
        <f>ROW(Source!A1150)</f>
        <v>1150</v>
      </c>
      <c r="B909">
        <v>56661436</v>
      </c>
      <c r="C909">
        <v>56664640</v>
      </c>
      <c r="D909">
        <v>54753579</v>
      </c>
      <c r="E909">
        <v>1</v>
      </c>
      <c r="F909">
        <v>1</v>
      </c>
      <c r="G909">
        <v>1081</v>
      </c>
      <c r="H909">
        <v>3</v>
      </c>
      <c r="I909" t="s">
        <v>1055</v>
      </c>
      <c r="J909" t="s">
        <v>1057</v>
      </c>
      <c r="K909" t="s">
        <v>1056</v>
      </c>
      <c r="L909">
        <v>1354</v>
      </c>
      <c r="N909">
        <v>1010</v>
      </c>
      <c r="O909" t="s">
        <v>398</v>
      </c>
      <c r="P909" t="s">
        <v>398</v>
      </c>
      <c r="Q909">
        <v>1</v>
      </c>
      <c r="W909">
        <v>0</v>
      </c>
      <c r="X909">
        <v>-1666017985</v>
      </c>
      <c r="Y909">
        <f>((AT909*1)*1)</f>
        <v>2</v>
      </c>
      <c r="AA909">
        <v>275</v>
      </c>
      <c r="AB909">
        <v>0</v>
      </c>
      <c r="AC909">
        <v>0</v>
      </c>
      <c r="AD909">
        <v>0</v>
      </c>
      <c r="AE909">
        <v>37.619999999999997</v>
      </c>
      <c r="AF909">
        <v>0</v>
      </c>
      <c r="AG909">
        <v>0</v>
      </c>
      <c r="AH909">
        <v>0</v>
      </c>
      <c r="AI909">
        <v>7.31</v>
      </c>
      <c r="AJ909">
        <v>1</v>
      </c>
      <c r="AK909">
        <v>1</v>
      </c>
      <c r="AL909">
        <v>1</v>
      </c>
      <c r="AM909">
        <v>0</v>
      </c>
      <c r="AN909">
        <v>0</v>
      </c>
      <c r="AO909">
        <v>0</v>
      </c>
      <c r="AP909">
        <v>1</v>
      </c>
      <c r="AQ909">
        <v>0</v>
      </c>
      <c r="AR909">
        <v>0</v>
      </c>
      <c r="AS909" t="s">
        <v>3</v>
      </c>
      <c r="AT909">
        <v>2</v>
      </c>
      <c r="AU909" t="s">
        <v>31</v>
      </c>
      <c r="AV909">
        <v>0</v>
      </c>
      <c r="AW909">
        <v>1</v>
      </c>
      <c r="AX909">
        <v>-1</v>
      </c>
      <c r="AY909">
        <v>0</v>
      </c>
      <c r="AZ909">
        <v>0</v>
      </c>
      <c r="BA909" t="s">
        <v>3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V909">
        <v>0</v>
      </c>
      <c r="CW909">
        <v>0</v>
      </c>
      <c r="CX909">
        <f>ROUND(Y909*Source!I1150,9)</f>
        <v>4</v>
      </c>
      <c r="CY909">
        <f>AA909</f>
        <v>275</v>
      </c>
      <c r="CZ909">
        <f>AE909</f>
        <v>37.619999999999997</v>
      </c>
      <c r="DA909">
        <f>AI909</f>
        <v>7.31</v>
      </c>
      <c r="DB909">
        <f>ROUND(((ROUND(AT909*CZ909,2)*1)*1),6)</f>
        <v>75.239999999999995</v>
      </c>
      <c r="DC909">
        <f>ROUND(((ROUND(AT909*AG909,2)*1)*1),6)</f>
        <v>0</v>
      </c>
      <c r="DD909" t="s">
        <v>3</v>
      </c>
      <c r="DE909" t="s">
        <v>3</v>
      </c>
      <c r="DF909">
        <f>ROUND(ROUND(AE909*AI909,2)*CX909,2)</f>
        <v>1100</v>
      </c>
      <c r="DG909">
        <f t="shared" si="365"/>
        <v>0</v>
      </c>
      <c r="DH909">
        <f t="shared" si="366"/>
        <v>0</v>
      </c>
      <c r="DI909">
        <f t="shared" si="335"/>
        <v>0</v>
      </c>
      <c r="DJ909">
        <f>DF909</f>
        <v>1100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">
      <c r="A910">
        <f>ROW(Source!A1150)</f>
        <v>1150</v>
      </c>
      <c r="B910">
        <v>56661436</v>
      </c>
      <c r="C910">
        <v>56664640</v>
      </c>
      <c r="D910">
        <v>54758097</v>
      </c>
      <c r="E910">
        <v>1</v>
      </c>
      <c r="F910">
        <v>1</v>
      </c>
      <c r="G910">
        <v>1081</v>
      </c>
      <c r="H910">
        <v>3</v>
      </c>
      <c r="I910" t="s">
        <v>1487</v>
      </c>
      <c r="J910" t="s">
        <v>1488</v>
      </c>
      <c r="K910" t="s">
        <v>1489</v>
      </c>
      <c r="L910">
        <v>1346</v>
      </c>
      <c r="N910">
        <v>1009</v>
      </c>
      <c r="O910" t="s">
        <v>1171</v>
      </c>
      <c r="P910" t="s">
        <v>1171</v>
      </c>
      <c r="Q910">
        <v>1</v>
      </c>
      <c r="W910">
        <v>0</v>
      </c>
      <c r="X910">
        <v>1225074207</v>
      </c>
      <c r="Y910">
        <f>((AT910*1)*1)</f>
        <v>0.04</v>
      </c>
      <c r="AA910">
        <v>333.16</v>
      </c>
      <c r="AB910">
        <v>0</v>
      </c>
      <c r="AC910">
        <v>0</v>
      </c>
      <c r="AD910">
        <v>0</v>
      </c>
      <c r="AE910">
        <v>19.28</v>
      </c>
      <c r="AF910">
        <v>0</v>
      </c>
      <c r="AG910">
        <v>0</v>
      </c>
      <c r="AH910">
        <v>0</v>
      </c>
      <c r="AI910">
        <v>17.28</v>
      </c>
      <c r="AJ910">
        <v>1</v>
      </c>
      <c r="AK910">
        <v>1</v>
      </c>
      <c r="AL910">
        <v>1</v>
      </c>
      <c r="AM910">
        <v>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0.04</v>
      </c>
      <c r="AU910" t="s">
        <v>31</v>
      </c>
      <c r="AV910">
        <v>0</v>
      </c>
      <c r="AW910">
        <v>2</v>
      </c>
      <c r="AX910">
        <v>56664653</v>
      </c>
      <c r="AY910">
        <v>1</v>
      </c>
      <c r="AZ910">
        <v>0</v>
      </c>
      <c r="BA910">
        <v>1196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v>0</v>
      </c>
      <c r="CX910">
        <f>ROUND(Y910*Source!I1150,9)</f>
        <v>0.08</v>
      </c>
      <c r="CY910">
        <f>AA910</f>
        <v>333.16</v>
      </c>
      <c r="CZ910">
        <f>AE910</f>
        <v>19.28</v>
      </c>
      <c r="DA910">
        <f>AI910</f>
        <v>17.28</v>
      </c>
      <c r="DB910">
        <f>ROUND(((ROUND(AT910*CZ910,2)*1)*1),6)</f>
        <v>0.77</v>
      </c>
      <c r="DC910">
        <f>ROUND(((ROUND(AT910*AG910,2)*1)*1),6)</f>
        <v>0</v>
      </c>
      <c r="DD910" t="s">
        <v>3</v>
      </c>
      <c r="DE910" t="s">
        <v>3</v>
      </c>
      <c r="DF910">
        <f>ROUND(ROUND(AE910*AI910,2)*CX910,2)</f>
        <v>26.65</v>
      </c>
      <c r="DG910">
        <f t="shared" si="365"/>
        <v>0</v>
      </c>
      <c r="DH910">
        <f t="shared" si="366"/>
        <v>0</v>
      </c>
      <c r="DI910">
        <f t="shared" si="335"/>
        <v>0</v>
      </c>
      <c r="DJ910">
        <f>DF910</f>
        <v>26.65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">
      <c r="A911">
        <f>ROW(Source!A1155)</f>
        <v>1155</v>
      </c>
      <c r="B911">
        <v>56661434</v>
      </c>
      <c r="C911">
        <v>56664662</v>
      </c>
      <c r="D911">
        <v>54702434</v>
      </c>
      <c r="E911">
        <v>1081</v>
      </c>
      <c r="F911">
        <v>1</v>
      </c>
      <c r="G911">
        <v>1081</v>
      </c>
      <c r="H911">
        <v>1</v>
      </c>
      <c r="I911" t="s">
        <v>1317</v>
      </c>
      <c r="J911" t="s">
        <v>3</v>
      </c>
      <c r="K911" t="s">
        <v>1318</v>
      </c>
      <c r="L911">
        <v>1191</v>
      </c>
      <c r="N911">
        <v>1013</v>
      </c>
      <c r="O911" t="s">
        <v>1319</v>
      </c>
      <c r="P911" t="s">
        <v>1319</v>
      </c>
      <c r="Q911">
        <v>1</v>
      </c>
      <c r="W911">
        <v>0</v>
      </c>
      <c r="X911">
        <v>476480486</v>
      </c>
      <c r="Y911">
        <f>((AT911*1.2)*1.15)</f>
        <v>3.5879999999999996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1</v>
      </c>
      <c r="AK911">
        <v>1</v>
      </c>
      <c r="AL911">
        <v>1</v>
      </c>
      <c r="AM911">
        <v>-2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2.6</v>
      </c>
      <c r="AU911" t="s">
        <v>936</v>
      </c>
      <c r="AV911">
        <v>1</v>
      </c>
      <c r="AW911">
        <v>2</v>
      </c>
      <c r="AX911">
        <v>56664670</v>
      </c>
      <c r="AY911">
        <v>1</v>
      </c>
      <c r="AZ911">
        <v>0</v>
      </c>
      <c r="BA911">
        <v>1199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U911">
        <f>ROUND(AT911*Source!I1155*AH911*AL911,2)</f>
        <v>0</v>
      </c>
      <c r="CV911">
        <f>ROUND(Y911*Source!I1155,9)</f>
        <v>7.1760000000000002</v>
      </c>
      <c r="CW911">
        <v>0</v>
      </c>
      <c r="CX911">
        <f>ROUND(Y911*Source!I1155,9)</f>
        <v>7.1760000000000002</v>
      </c>
      <c r="CY911">
        <f>AD911</f>
        <v>0</v>
      </c>
      <c r="CZ911">
        <f>AH911</f>
        <v>0</v>
      </c>
      <c r="DA911">
        <f>AL911</f>
        <v>1</v>
      </c>
      <c r="DB911">
        <f>ROUND(((ROUND(AT911*CZ911,2)*1.2)*1.15),6)</f>
        <v>0</v>
      </c>
      <c r="DC911">
        <f>ROUND(((ROUND(AT911*AG911,2)*1.2)*1.15),6)</f>
        <v>0</v>
      </c>
      <c r="DD911" t="s">
        <v>3</v>
      </c>
      <c r="DE911" t="s">
        <v>3</v>
      </c>
      <c r="DF911">
        <f t="shared" ref="DF911:DF920" si="367">ROUND(ROUND(AE911,2)*CX911,2)</f>
        <v>0</v>
      </c>
      <c r="DG911">
        <f t="shared" si="365"/>
        <v>0</v>
      </c>
      <c r="DH911">
        <f t="shared" si="366"/>
        <v>0</v>
      </c>
      <c r="DI911">
        <f t="shared" si="335"/>
        <v>0</v>
      </c>
      <c r="DJ911">
        <f>DI911</f>
        <v>0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">
      <c r="A912">
        <f>ROW(Source!A1155)</f>
        <v>1155</v>
      </c>
      <c r="B912">
        <v>56661434</v>
      </c>
      <c r="C912">
        <v>56664662</v>
      </c>
      <c r="D912">
        <v>54768040</v>
      </c>
      <c r="E912">
        <v>1</v>
      </c>
      <c r="F912">
        <v>1</v>
      </c>
      <c r="G912">
        <v>1081</v>
      </c>
      <c r="H912">
        <v>2</v>
      </c>
      <c r="I912" t="s">
        <v>1320</v>
      </c>
      <c r="J912" t="s">
        <v>1321</v>
      </c>
      <c r="K912" t="s">
        <v>1322</v>
      </c>
      <c r="L912">
        <v>1368</v>
      </c>
      <c r="N912">
        <v>1011</v>
      </c>
      <c r="O912" t="s">
        <v>1323</v>
      </c>
      <c r="P912" t="s">
        <v>1323</v>
      </c>
      <c r="Q912">
        <v>1</v>
      </c>
      <c r="W912">
        <v>0</v>
      </c>
      <c r="X912">
        <v>1498588441</v>
      </c>
      <c r="Y912">
        <f>((AT912*1.2)*1.25)</f>
        <v>0.94500000000000006</v>
      </c>
      <c r="AA912">
        <v>0</v>
      </c>
      <c r="AB912">
        <v>7.59</v>
      </c>
      <c r="AC912">
        <v>0</v>
      </c>
      <c r="AD912">
        <v>0</v>
      </c>
      <c r="AE912">
        <v>0</v>
      </c>
      <c r="AF912">
        <v>7.11</v>
      </c>
      <c r="AG912">
        <v>0</v>
      </c>
      <c r="AH912">
        <v>0</v>
      </c>
      <c r="AI912">
        <v>1</v>
      </c>
      <c r="AJ912">
        <v>1</v>
      </c>
      <c r="AK912">
        <v>1</v>
      </c>
      <c r="AL912">
        <v>1</v>
      </c>
      <c r="AM912">
        <v>-2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0.63</v>
      </c>
      <c r="AU912" t="s">
        <v>935</v>
      </c>
      <c r="AV912">
        <v>0</v>
      </c>
      <c r="AW912">
        <v>2</v>
      </c>
      <c r="AX912">
        <v>56664671</v>
      </c>
      <c r="AY912">
        <v>1</v>
      </c>
      <c r="AZ912">
        <v>0</v>
      </c>
      <c r="BA912">
        <v>1200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f>ROUND(Y912*Source!I1155*DO912,9)</f>
        <v>0</v>
      </c>
      <c r="CX912">
        <f>ROUND(Y912*Source!I1155,9)</f>
        <v>1.89</v>
      </c>
      <c r="CY912">
        <f>AB912</f>
        <v>7.59</v>
      </c>
      <c r="CZ912">
        <f>AF912</f>
        <v>7.11</v>
      </c>
      <c r="DA912">
        <f>AJ912</f>
        <v>1</v>
      </c>
      <c r="DB912">
        <f>ROUND(((ROUND(AT912*CZ912,2)*1.2)*1.25),6)</f>
        <v>6.72</v>
      </c>
      <c r="DC912">
        <f>ROUND(((ROUND(AT912*AG912,2)*1.2)*1.25),6)</f>
        <v>0</v>
      </c>
      <c r="DD912" t="s">
        <v>3</v>
      </c>
      <c r="DE912" t="s">
        <v>3</v>
      </c>
      <c r="DF912">
        <f t="shared" si="367"/>
        <v>0</v>
      </c>
      <c r="DG912">
        <f t="shared" si="365"/>
        <v>13.44</v>
      </c>
      <c r="DH912">
        <f t="shared" si="366"/>
        <v>0</v>
      </c>
      <c r="DI912">
        <f t="shared" si="335"/>
        <v>0</v>
      </c>
      <c r="DJ912">
        <f>DG912</f>
        <v>13.44</v>
      </c>
      <c r="DK912">
        <v>0</v>
      </c>
      <c r="DL912" t="s">
        <v>3</v>
      </c>
      <c r="DM912">
        <v>0</v>
      </c>
      <c r="DN912" t="s">
        <v>3</v>
      </c>
      <c r="DO912">
        <v>0</v>
      </c>
    </row>
    <row r="913" spans="1:119" x14ac:dyDescent="0.2">
      <c r="A913">
        <f>ROW(Source!A1155)</f>
        <v>1155</v>
      </c>
      <c r="B913">
        <v>56661434</v>
      </c>
      <c r="C913">
        <v>56664662</v>
      </c>
      <c r="D913">
        <v>54768339</v>
      </c>
      <c r="E913">
        <v>1</v>
      </c>
      <c r="F913">
        <v>1</v>
      </c>
      <c r="G913">
        <v>1081</v>
      </c>
      <c r="H913">
        <v>2</v>
      </c>
      <c r="I913" t="s">
        <v>1324</v>
      </c>
      <c r="J913" t="s">
        <v>1325</v>
      </c>
      <c r="K913" t="s">
        <v>1326</v>
      </c>
      <c r="L913">
        <v>1368</v>
      </c>
      <c r="N913">
        <v>1011</v>
      </c>
      <c r="O913" t="s">
        <v>1323</v>
      </c>
      <c r="P913" t="s">
        <v>1323</v>
      </c>
      <c r="Q913">
        <v>1</v>
      </c>
      <c r="W913">
        <v>0</v>
      </c>
      <c r="X913">
        <v>874612079</v>
      </c>
      <c r="Y913">
        <f>((AT913*1.2)*1.25)</f>
        <v>0.03</v>
      </c>
      <c r="AA913">
        <v>0</v>
      </c>
      <c r="AB913">
        <v>88.67</v>
      </c>
      <c r="AC913">
        <v>13.47</v>
      </c>
      <c r="AD913">
        <v>0</v>
      </c>
      <c r="AE913">
        <v>0</v>
      </c>
      <c r="AF913">
        <v>83.1</v>
      </c>
      <c r="AG913">
        <v>12.62</v>
      </c>
      <c r="AH913">
        <v>0</v>
      </c>
      <c r="AI913">
        <v>1</v>
      </c>
      <c r="AJ913">
        <v>1</v>
      </c>
      <c r="AK913">
        <v>1</v>
      </c>
      <c r="AL913">
        <v>1</v>
      </c>
      <c r="AM913">
        <v>-2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0.02</v>
      </c>
      <c r="AU913" t="s">
        <v>935</v>
      </c>
      <c r="AV913">
        <v>0</v>
      </c>
      <c r="AW913">
        <v>2</v>
      </c>
      <c r="AX913">
        <v>56664672</v>
      </c>
      <c r="AY913">
        <v>1</v>
      </c>
      <c r="AZ913">
        <v>0</v>
      </c>
      <c r="BA913">
        <v>1201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f>ROUND(Y913*Source!I1155*DO913,9)</f>
        <v>0.75719999999999998</v>
      </c>
      <c r="CX913">
        <f>ROUND(Y913*Source!I1155,9)</f>
        <v>0.06</v>
      </c>
      <c r="CY913">
        <f>AB913</f>
        <v>88.67</v>
      </c>
      <c r="CZ913">
        <f>AF913</f>
        <v>83.1</v>
      </c>
      <c r="DA913">
        <f>AJ913</f>
        <v>1</v>
      </c>
      <c r="DB913">
        <f>ROUND(((ROUND(AT913*CZ913,2)*1.2)*1.25),6)</f>
        <v>2.4900000000000002</v>
      </c>
      <c r="DC913">
        <f>ROUND(((ROUND(AT913*AG913,2)*1.2)*1.25),6)</f>
        <v>0.375</v>
      </c>
      <c r="DD913" t="s">
        <v>3</v>
      </c>
      <c r="DE913" t="s">
        <v>3</v>
      </c>
      <c r="DF913">
        <f t="shared" si="367"/>
        <v>0</v>
      </c>
      <c r="DG913">
        <f t="shared" si="365"/>
        <v>4.99</v>
      </c>
      <c r="DH913">
        <f t="shared" si="366"/>
        <v>0.76</v>
      </c>
      <c r="DI913">
        <f t="shared" si="335"/>
        <v>0</v>
      </c>
      <c r="DJ913">
        <f>DG913</f>
        <v>4.99</v>
      </c>
      <c r="DK913">
        <v>0</v>
      </c>
      <c r="DL913" t="s">
        <v>1327</v>
      </c>
      <c r="DM913">
        <v>0</v>
      </c>
      <c r="DN913" t="s">
        <v>1319</v>
      </c>
      <c r="DO913">
        <v>12.62</v>
      </c>
    </row>
    <row r="914" spans="1:119" x14ac:dyDescent="0.2">
      <c r="A914">
        <f>ROW(Source!A1155)</f>
        <v>1155</v>
      </c>
      <c r="B914">
        <v>56661434</v>
      </c>
      <c r="C914">
        <v>56664662</v>
      </c>
      <c r="D914">
        <v>54738509</v>
      </c>
      <c r="E914">
        <v>1</v>
      </c>
      <c r="F914">
        <v>1</v>
      </c>
      <c r="G914">
        <v>1081</v>
      </c>
      <c r="H914">
        <v>3</v>
      </c>
      <c r="I914" t="s">
        <v>1484</v>
      </c>
      <c r="J914" t="s">
        <v>1485</v>
      </c>
      <c r="K914" t="s">
        <v>1486</v>
      </c>
      <c r="L914">
        <v>1348</v>
      </c>
      <c r="N914">
        <v>1009</v>
      </c>
      <c r="O914" t="s">
        <v>547</v>
      </c>
      <c r="P914" t="s">
        <v>547</v>
      </c>
      <c r="Q914">
        <v>1000</v>
      </c>
      <c r="W914">
        <v>0</v>
      </c>
      <c r="X914">
        <v>1001555392</v>
      </c>
      <c r="Y914">
        <f>((AT914*1)*1)</f>
        <v>3.3E-4</v>
      </c>
      <c r="AA914">
        <v>9879.51</v>
      </c>
      <c r="AB914">
        <v>0</v>
      </c>
      <c r="AC914">
        <v>0</v>
      </c>
      <c r="AD914">
        <v>0</v>
      </c>
      <c r="AE914">
        <v>9879.51</v>
      </c>
      <c r="AF914">
        <v>0</v>
      </c>
      <c r="AG914">
        <v>0</v>
      </c>
      <c r="AH914">
        <v>0</v>
      </c>
      <c r="AI914">
        <v>1</v>
      </c>
      <c r="AJ914">
        <v>1</v>
      </c>
      <c r="AK914">
        <v>1</v>
      </c>
      <c r="AL914">
        <v>1</v>
      </c>
      <c r="AM914">
        <v>-2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3.3E-4</v>
      </c>
      <c r="AU914" t="s">
        <v>31</v>
      </c>
      <c r="AV914">
        <v>0</v>
      </c>
      <c r="AW914">
        <v>2</v>
      </c>
      <c r="AX914">
        <v>56664673</v>
      </c>
      <c r="AY914">
        <v>1</v>
      </c>
      <c r="AZ914">
        <v>0</v>
      </c>
      <c r="BA914">
        <v>1202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ROUND(Y914*Source!I1155,9)</f>
        <v>6.6E-4</v>
      </c>
      <c r="CY914">
        <f>AA914</f>
        <v>9879.51</v>
      </c>
      <c r="CZ914">
        <f>AE914</f>
        <v>9879.51</v>
      </c>
      <c r="DA914">
        <f>AI914</f>
        <v>1</v>
      </c>
      <c r="DB914">
        <f>ROUND(((ROUND(AT914*CZ914,2)*1)*1),6)</f>
        <v>3.26</v>
      </c>
      <c r="DC914">
        <f>ROUND(((ROUND(AT914*AG914,2)*1)*1),6)</f>
        <v>0</v>
      </c>
      <c r="DD914" t="s">
        <v>3</v>
      </c>
      <c r="DE914" t="s">
        <v>3</v>
      </c>
      <c r="DF914">
        <f t="shared" si="367"/>
        <v>6.52</v>
      </c>
      <c r="DG914">
        <f t="shared" si="365"/>
        <v>0</v>
      </c>
      <c r="DH914">
        <f t="shared" si="366"/>
        <v>0</v>
      </c>
      <c r="DI914">
        <f t="shared" si="335"/>
        <v>0</v>
      </c>
      <c r="DJ914">
        <f>DF914</f>
        <v>6.52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">
      <c r="A915">
        <f>ROW(Source!A1155)</f>
        <v>1155</v>
      </c>
      <c r="B915">
        <v>56661434</v>
      </c>
      <c r="C915">
        <v>56664662</v>
      </c>
      <c r="D915">
        <v>54737318</v>
      </c>
      <c r="E915">
        <v>1</v>
      </c>
      <c r="F915">
        <v>1</v>
      </c>
      <c r="G915">
        <v>1081</v>
      </c>
      <c r="H915">
        <v>3</v>
      </c>
      <c r="I915" t="s">
        <v>1269</v>
      </c>
      <c r="J915" t="s">
        <v>1271</v>
      </c>
      <c r="K915" t="s">
        <v>1270</v>
      </c>
      <c r="L915">
        <v>1348</v>
      </c>
      <c r="N915">
        <v>1009</v>
      </c>
      <c r="O915" t="s">
        <v>547</v>
      </c>
      <c r="P915" t="s">
        <v>547</v>
      </c>
      <c r="Q915">
        <v>1000</v>
      </c>
      <c r="W915">
        <v>0</v>
      </c>
      <c r="X915">
        <v>-268464753</v>
      </c>
      <c r="Y915">
        <f>((AT915*1)*1)</f>
        <v>2.0699999999999998E-3</v>
      </c>
      <c r="AA915">
        <v>17868.28</v>
      </c>
      <c r="AB915">
        <v>0</v>
      </c>
      <c r="AC915">
        <v>0</v>
      </c>
      <c r="AD915">
        <v>0</v>
      </c>
      <c r="AE915">
        <v>17868.28</v>
      </c>
      <c r="AF915">
        <v>0</v>
      </c>
      <c r="AG915">
        <v>0</v>
      </c>
      <c r="AH915">
        <v>0</v>
      </c>
      <c r="AI915">
        <v>1</v>
      </c>
      <c r="AJ915">
        <v>1</v>
      </c>
      <c r="AK915">
        <v>1</v>
      </c>
      <c r="AL915">
        <v>1</v>
      </c>
      <c r="AM915">
        <v>-2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2.0699999999999998E-3</v>
      </c>
      <c r="AU915" t="s">
        <v>31</v>
      </c>
      <c r="AV915">
        <v>0</v>
      </c>
      <c r="AW915">
        <v>2</v>
      </c>
      <c r="AX915">
        <v>56664674</v>
      </c>
      <c r="AY915">
        <v>1</v>
      </c>
      <c r="AZ915">
        <v>0</v>
      </c>
      <c r="BA915">
        <v>1203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ROUND(Y915*Source!I1155,9)</f>
        <v>4.1399999999999996E-3</v>
      </c>
      <c r="CY915">
        <f>AA915</f>
        <v>17868.28</v>
      </c>
      <c r="CZ915">
        <f>AE915</f>
        <v>17868.28</v>
      </c>
      <c r="DA915">
        <f>AI915</f>
        <v>1</v>
      </c>
      <c r="DB915">
        <f>ROUND(((ROUND(AT915*CZ915,2)*1)*1),6)</f>
        <v>36.99</v>
      </c>
      <c r="DC915">
        <f>ROUND(((ROUND(AT915*AG915,2)*1)*1),6)</f>
        <v>0</v>
      </c>
      <c r="DD915" t="s">
        <v>3</v>
      </c>
      <c r="DE915" t="s">
        <v>3</v>
      </c>
      <c r="DF915">
        <f t="shared" si="367"/>
        <v>73.97</v>
      </c>
      <c r="DG915">
        <f t="shared" si="365"/>
        <v>0</v>
      </c>
      <c r="DH915">
        <f t="shared" si="366"/>
        <v>0</v>
      </c>
      <c r="DI915">
        <f t="shared" si="335"/>
        <v>0</v>
      </c>
      <c r="DJ915">
        <f>DF915</f>
        <v>73.97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">
      <c r="A916">
        <f>ROW(Source!A1155)</f>
        <v>1155</v>
      </c>
      <c r="B916">
        <v>56661434</v>
      </c>
      <c r="C916">
        <v>56664662</v>
      </c>
      <c r="D916">
        <v>54753582</v>
      </c>
      <c r="E916">
        <v>1</v>
      </c>
      <c r="F916">
        <v>1</v>
      </c>
      <c r="G916">
        <v>1081</v>
      </c>
      <c r="H916">
        <v>3</v>
      </c>
      <c r="I916" t="s">
        <v>1067</v>
      </c>
      <c r="J916" t="s">
        <v>1069</v>
      </c>
      <c r="K916" t="s">
        <v>1068</v>
      </c>
      <c r="L916">
        <v>1354</v>
      </c>
      <c r="N916">
        <v>1010</v>
      </c>
      <c r="O916" t="s">
        <v>398</v>
      </c>
      <c r="P916" t="s">
        <v>398</v>
      </c>
      <c r="Q916">
        <v>1</v>
      </c>
      <c r="W916">
        <v>0</v>
      </c>
      <c r="X916">
        <v>-1127264721</v>
      </c>
      <c r="Y916">
        <f>((AT916*1)*1)</f>
        <v>2</v>
      </c>
      <c r="AA916">
        <v>73.52</v>
      </c>
      <c r="AB916">
        <v>0</v>
      </c>
      <c r="AC916">
        <v>0</v>
      </c>
      <c r="AD916">
        <v>0</v>
      </c>
      <c r="AE916">
        <v>73.52</v>
      </c>
      <c r="AF916">
        <v>0</v>
      </c>
      <c r="AG916">
        <v>0</v>
      </c>
      <c r="AH916">
        <v>0</v>
      </c>
      <c r="AI916">
        <v>1</v>
      </c>
      <c r="AJ916">
        <v>1</v>
      </c>
      <c r="AK916">
        <v>1</v>
      </c>
      <c r="AL916">
        <v>1</v>
      </c>
      <c r="AM916">
        <v>0</v>
      </c>
      <c r="AN916">
        <v>0</v>
      </c>
      <c r="AO916">
        <v>0</v>
      </c>
      <c r="AP916">
        <v>1</v>
      </c>
      <c r="AQ916">
        <v>0</v>
      </c>
      <c r="AR916">
        <v>0</v>
      </c>
      <c r="AS916" t="s">
        <v>3</v>
      </c>
      <c r="AT916">
        <v>2</v>
      </c>
      <c r="AU916" t="s">
        <v>31</v>
      </c>
      <c r="AV916">
        <v>0</v>
      </c>
      <c r="AW916">
        <v>1</v>
      </c>
      <c r="AX916">
        <v>-1</v>
      </c>
      <c r="AY916">
        <v>0</v>
      </c>
      <c r="AZ916">
        <v>0</v>
      </c>
      <c r="BA916" t="s">
        <v>3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ROUND(Y916*Source!I1155,9)</f>
        <v>4</v>
      </c>
      <c r="CY916">
        <f>AA916</f>
        <v>73.52</v>
      </c>
      <c r="CZ916">
        <f>AE916</f>
        <v>73.52</v>
      </c>
      <c r="DA916">
        <f>AI916</f>
        <v>1</v>
      </c>
      <c r="DB916">
        <f>ROUND(((ROUND(AT916*CZ916,2)*1)*1),6)</f>
        <v>147.04</v>
      </c>
      <c r="DC916">
        <f>ROUND(((ROUND(AT916*AG916,2)*1)*1),6)</f>
        <v>0</v>
      </c>
      <c r="DD916" t="s">
        <v>3</v>
      </c>
      <c r="DE916" t="s">
        <v>3</v>
      </c>
      <c r="DF916">
        <f t="shared" si="367"/>
        <v>294.08</v>
      </c>
      <c r="DG916">
        <f t="shared" si="365"/>
        <v>0</v>
      </c>
      <c r="DH916">
        <f t="shared" si="366"/>
        <v>0</v>
      </c>
      <c r="DI916">
        <f t="shared" si="335"/>
        <v>0</v>
      </c>
      <c r="DJ916">
        <f>DF916</f>
        <v>294.08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">
      <c r="A917">
        <f>ROW(Source!A1155)</f>
        <v>1155</v>
      </c>
      <c r="B917">
        <v>56661434</v>
      </c>
      <c r="C917">
        <v>56664662</v>
      </c>
      <c r="D917">
        <v>54758097</v>
      </c>
      <c r="E917">
        <v>1</v>
      </c>
      <c r="F917">
        <v>1</v>
      </c>
      <c r="G917">
        <v>1081</v>
      </c>
      <c r="H917">
        <v>3</v>
      </c>
      <c r="I917" t="s">
        <v>1487</v>
      </c>
      <c r="J917" t="s">
        <v>1488</v>
      </c>
      <c r="K917" t="s">
        <v>1489</v>
      </c>
      <c r="L917">
        <v>1346</v>
      </c>
      <c r="N917">
        <v>1009</v>
      </c>
      <c r="O917" t="s">
        <v>1171</v>
      </c>
      <c r="P917" t="s">
        <v>1171</v>
      </c>
      <c r="Q917">
        <v>1</v>
      </c>
      <c r="W917">
        <v>0</v>
      </c>
      <c r="X917">
        <v>1225074207</v>
      </c>
      <c r="Y917">
        <f>((AT917*1)*1)</f>
        <v>0.1</v>
      </c>
      <c r="AA917">
        <v>19.28</v>
      </c>
      <c r="AB917">
        <v>0</v>
      </c>
      <c r="AC917">
        <v>0</v>
      </c>
      <c r="AD917">
        <v>0</v>
      </c>
      <c r="AE917">
        <v>19.28</v>
      </c>
      <c r="AF917">
        <v>0</v>
      </c>
      <c r="AG917">
        <v>0</v>
      </c>
      <c r="AH917">
        <v>0</v>
      </c>
      <c r="AI917">
        <v>1</v>
      </c>
      <c r="AJ917">
        <v>1</v>
      </c>
      <c r="AK917">
        <v>1</v>
      </c>
      <c r="AL917">
        <v>1</v>
      </c>
      <c r="AM917">
        <v>-2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0.1</v>
      </c>
      <c r="AU917" t="s">
        <v>31</v>
      </c>
      <c r="AV917">
        <v>0</v>
      </c>
      <c r="AW917">
        <v>2</v>
      </c>
      <c r="AX917">
        <v>56664675</v>
      </c>
      <c r="AY917">
        <v>1</v>
      </c>
      <c r="AZ917">
        <v>0</v>
      </c>
      <c r="BA917">
        <v>1204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ROUND(Y917*Source!I1155,9)</f>
        <v>0.2</v>
      </c>
      <c r="CY917">
        <f>AA917</f>
        <v>19.28</v>
      </c>
      <c r="CZ917">
        <f>AE917</f>
        <v>19.28</v>
      </c>
      <c r="DA917">
        <f>AI917</f>
        <v>1</v>
      </c>
      <c r="DB917">
        <f>ROUND(((ROUND(AT917*CZ917,2)*1)*1),6)</f>
        <v>1.93</v>
      </c>
      <c r="DC917">
        <f>ROUND(((ROUND(AT917*AG917,2)*1)*1),6)</f>
        <v>0</v>
      </c>
      <c r="DD917" t="s">
        <v>3</v>
      </c>
      <c r="DE917" t="s">
        <v>3</v>
      </c>
      <c r="DF917">
        <f t="shared" si="367"/>
        <v>3.86</v>
      </c>
      <c r="DG917">
        <f t="shared" si="365"/>
        <v>0</v>
      </c>
      <c r="DH917">
        <f t="shared" si="366"/>
        <v>0</v>
      </c>
      <c r="DI917">
        <f t="shared" si="335"/>
        <v>0</v>
      </c>
      <c r="DJ917">
        <f>DF917</f>
        <v>3.86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">
      <c r="A918">
        <f>ROW(Source!A1156)</f>
        <v>1156</v>
      </c>
      <c r="B918">
        <v>56661436</v>
      </c>
      <c r="C918">
        <v>56664662</v>
      </c>
      <c r="D918">
        <v>54702434</v>
      </c>
      <c r="E918">
        <v>1081</v>
      </c>
      <c r="F918">
        <v>1</v>
      </c>
      <c r="G918">
        <v>1081</v>
      </c>
      <c r="H918">
        <v>1</v>
      </c>
      <c r="I918" t="s">
        <v>1317</v>
      </c>
      <c r="J918" t="s">
        <v>3</v>
      </c>
      <c r="K918" t="s">
        <v>1318</v>
      </c>
      <c r="L918">
        <v>1191</v>
      </c>
      <c r="N918">
        <v>1013</v>
      </c>
      <c r="O918" t="s">
        <v>1319</v>
      </c>
      <c r="P918" t="s">
        <v>1319</v>
      </c>
      <c r="Q918">
        <v>1</v>
      </c>
      <c r="W918">
        <v>0</v>
      </c>
      <c r="X918">
        <v>476480486</v>
      </c>
      <c r="Y918">
        <f>((AT918*1.2)*1.15)</f>
        <v>3.5879999999999996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1</v>
      </c>
      <c r="AK918">
        <v>1</v>
      </c>
      <c r="AL918">
        <v>1</v>
      </c>
      <c r="AM918">
        <v>5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2.6</v>
      </c>
      <c r="AU918" t="s">
        <v>936</v>
      </c>
      <c r="AV918">
        <v>1</v>
      </c>
      <c r="AW918">
        <v>2</v>
      </c>
      <c r="AX918">
        <v>56664670</v>
      </c>
      <c r="AY918">
        <v>1</v>
      </c>
      <c r="AZ918">
        <v>0</v>
      </c>
      <c r="BA918">
        <v>1207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U918">
        <f>ROUND(AT918*Source!I1156*AH918*AL918,2)</f>
        <v>0</v>
      </c>
      <c r="CV918">
        <f>ROUND(Y918*Source!I1156,9)</f>
        <v>7.1760000000000002</v>
      </c>
      <c r="CW918">
        <v>0</v>
      </c>
      <c r="CX918">
        <f>ROUND(Y918*Source!I1156,9)</f>
        <v>7.1760000000000002</v>
      </c>
      <c r="CY918">
        <f>AD918</f>
        <v>0</v>
      </c>
      <c r="CZ918">
        <f>AH918</f>
        <v>0</v>
      </c>
      <c r="DA918">
        <f>AL918</f>
        <v>1</v>
      </c>
      <c r="DB918">
        <f>ROUND(((ROUND(AT918*CZ918,2)*1.2)*1.15),6)</f>
        <v>0</v>
      </c>
      <c r="DC918">
        <f>ROUND(((ROUND(AT918*AG918,2)*1.2)*1.15),6)</f>
        <v>0</v>
      </c>
      <c r="DD918" t="s">
        <v>3</v>
      </c>
      <c r="DE918" t="s">
        <v>3</v>
      </c>
      <c r="DF918">
        <f t="shared" si="367"/>
        <v>0</v>
      </c>
      <c r="DG918">
        <f t="shared" si="365"/>
        <v>0</v>
      </c>
      <c r="DH918">
        <f t="shared" si="366"/>
        <v>0</v>
      </c>
      <c r="DI918">
        <f t="shared" si="335"/>
        <v>0</v>
      </c>
      <c r="DJ918">
        <f>DI918</f>
        <v>0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">
      <c r="A919">
        <f>ROW(Source!A1156)</f>
        <v>1156</v>
      </c>
      <c r="B919">
        <v>56661436</v>
      </c>
      <c r="C919">
        <v>56664662</v>
      </c>
      <c r="D919">
        <v>54768040</v>
      </c>
      <c r="E919">
        <v>1</v>
      </c>
      <c r="F919">
        <v>1</v>
      </c>
      <c r="G919">
        <v>1081</v>
      </c>
      <c r="H919">
        <v>2</v>
      </c>
      <c r="I919" t="s">
        <v>1320</v>
      </c>
      <c r="J919" t="s">
        <v>1321</v>
      </c>
      <c r="K919" t="s">
        <v>1322</v>
      </c>
      <c r="L919">
        <v>1368</v>
      </c>
      <c r="N919">
        <v>1011</v>
      </c>
      <c r="O919" t="s">
        <v>1323</v>
      </c>
      <c r="P919" t="s">
        <v>1323</v>
      </c>
      <c r="Q919">
        <v>1</v>
      </c>
      <c r="W919">
        <v>0</v>
      </c>
      <c r="X919">
        <v>1498588441</v>
      </c>
      <c r="Y919">
        <f>((AT919*1.2)*1.25)</f>
        <v>0.94500000000000006</v>
      </c>
      <c r="AA919">
        <v>0</v>
      </c>
      <c r="AB919">
        <v>102.11</v>
      </c>
      <c r="AC919">
        <v>0</v>
      </c>
      <c r="AD919">
        <v>0</v>
      </c>
      <c r="AE919">
        <v>0</v>
      </c>
      <c r="AF919">
        <v>7.11</v>
      </c>
      <c r="AG919">
        <v>0</v>
      </c>
      <c r="AH919">
        <v>0</v>
      </c>
      <c r="AI919">
        <v>1</v>
      </c>
      <c r="AJ919">
        <v>13.46</v>
      </c>
      <c r="AK919">
        <v>1</v>
      </c>
      <c r="AL919">
        <v>1</v>
      </c>
      <c r="AM919">
        <v>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0.63</v>
      </c>
      <c r="AU919" t="s">
        <v>935</v>
      </c>
      <c r="AV919">
        <v>0</v>
      </c>
      <c r="AW919">
        <v>2</v>
      </c>
      <c r="AX919">
        <v>56664671</v>
      </c>
      <c r="AY919">
        <v>1</v>
      </c>
      <c r="AZ919">
        <v>0</v>
      </c>
      <c r="BA919">
        <v>1208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V919">
        <v>0</v>
      </c>
      <c r="CW919">
        <f>ROUND(Y919*Source!I1156*DO919,9)</f>
        <v>0</v>
      </c>
      <c r="CX919">
        <f>ROUND(Y919*Source!I1156,9)</f>
        <v>1.89</v>
      </c>
      <c r="CY919">
        <f>AB919</f>
        <v>102.11</v>
      </c>
      <c r="CZ919">
        <f>AF919</f>
        <v>7.11</v>
      </c>
      <c r="DA919">
        <f>AJ919</f>
        <v>13.46</v>
      </c>
      <c r="DB919">
        <f>ROUND(((ROUND(AT919*CZ919,2)*1.2)*1.25),6)</f>
        <v>6.72</v>
      </c>
      <c r="DC919">
        <f>ROUND(((ROUND(AT919*AG919,2)*1.2)*1.25),6)</f>
        <v>0</v>
      </c>
      <c r="DD919" t="s">
        <v>3</v>
      </c>
      <c r="DE919" t="s">
        <v>3</v>
      </c>
      <c r="DF919">
        <f t="shared" si="367"/>
        <v>0</v>
      </c>
      <c r="DG919">
        <f>ROUND(ROUND(AF919*AJ919,2)*CX919,2)</f>
        <v>180.87</v>
      </c>
      <c r="DH919">
        <f t="shared" si="366"/>
        <v>0</v>
      </c>
      <c r="DI919">
        <f t="shared" si="335"/>
        <v>0</v>
      </c>
      <c r="DJ919">
        <f>DG919</f>
        <v>180.87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">
      <c r="A920">
        <f>ROW(Source!A1156)</f>
        <v>1156</v>
      </c>
      <c r="B920">
        <v>56661436</v>
      </c>
      <c r="C920">
        <v>56664662</v>
      </c>
      <c r="D920">
        <v>54768339</v>
      </c>
      <c r="E920">
        <v>1</v>
      </c>
      <c r="F920">
        <v>1</v>
      </c>
      <c r="G920">
        <v>1081</v>
      </c>
      <c r="H920">
        <v>2</v>
      </c>
      <c r="I920" t="s">
        <v>1324</v>
      </c>
      <c r="J920" t="s">
        <v>1325</v>
      </c>
      <c r="K920" t="s">
        <v>1326</v>
      </c>
      <c r="L920">
        <v>1368</v>
      </c>
      <c r="N920">
        <v>1011</v>
      </c>
      <c r="O920" t="s">
        <v>1323</v>
      </c>
      <c r="P920" t="s">
        <v>1323</v>
      </c>
      <c r="Q920">
        <v>1</v>
      </c>
      <c r="W920">
        <v>0</v>
      </c>
      <c r="X920">
        <v>874612079</v>
      </c>
      <c r="Y920">
        <f>((AT920*1.2)*1.25)</f>
        <v>0.03</v>
      </c>
      <c r="AA920">
        <v>0</v>
      </c>
      <c r="AB920">
        <v>1513.56</v>
      </c>
      <c r="AC920">
        <v>758.78</v>
      </c>
      <c r="AD920">
        <v>0</v>
      </c>
      <c r="AE920">
        <v>0</v>
      </c>
      <c r="AF920">
        <v>83.1</v>
      </c>
      <c r="AG920">
        <v>12.62</v>
      </c>
      <c r="AH920">
        <v>0</v>
      </c>
      <c r="AI920">
        <v>1</v>
      </c>
      <c r="AJ920">
        <v>17.07</v>
      </c>
      <c r="AK920">
        <v>56.35</v>
      </c>
      <c r="AL920">
        <v>1</v>
      </c>
      <c r="AM920">
        <v>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0.02</v>
      </c>
      <c r="AU920" t="s">
        <v>935</v>
      </c>
      <c r="AV920">
        <v>0</v>
      </c>
      <c r="AW920">
        <v>2</v>
      </c>
      <c r="AX920">
        <v>56664672</v>
      </c>
      <c r="AY920">
        <v>1</v>
      </c>
      <c r="AZ920">
        <v>0</v>
      </c>
      <c r="BA920">
        <v>1209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f>ROUND(Y920*Source!I1156*DO920,9)</f>
        <v>0.75719999999999998</v>
      </c>
      <c r="CX920">
        <f>ROUND(Y920*Source!I1156,9)</f>
        <v>0.06</v>
      </c>
      <c r="CY920">
        <f>AB920</f>
        <v>1513.56</v>
      </c>
      <c r="CZ920">
        <f>AF920</f>
        <v>83.1</v>
      </c>
      <c r="DA920">
        <f>AJ920</f>
        <v>17.07</v>
      </c>
      <c r="DB920">
        <f>ROUND(((ROUND(AT920*CZ920,2)*1.2)*1.25),6)</f>
        <v>2.4900000000000002</v>
      </c>
      <c r="DC920">
        <f>ROUND(((ROUND(AT920*AG920,2)*1.2)*1.25),6)</f>
        <v>0.375</v>
      </c>
      <c r="DD920" t="s">
        <v>3</v>
      </c>
      <c r="DE920" t="s">
        <v>3</v>
      </c>
      <c r="DF920">
        <f t="shared" si="367"/>
        <v>0</v>
      </c>
      <c r="DG920">
        <f>ROUND(ROUND(AF920*AJ920,2)*CX920,2)</f>
        <v>85.11</v>
      </c>
      <c r="DH920">
        <f>ROUND(ROUND(AG920*AK920,2)*CX920,2)</f>
        <v>42.67</v>
      </c>
      <c r="DI920">
        <f t="shared" si="335"/>
        <v>0</v>
      </c>
      <c r="DJ920">
        <f>DG920</f>
        <v>85.11</v>
      </c>
      <c r="DK920">
        <v>0</v>
      </c>
      <c r="DL920" t="s">
        <v>1327</v>
      </c>
      <c r="DM920">
        <v>0</v>
      </c>
      <c r="DN920" t="s">
        <v>1319</v>
      </c>
      <c r="DO920">
        <v>12.62</v>
      </c>
    </row>
    <row r="921" spans="1:119" x14ac:dyDescent="0.2">
      <c r="A921">
        <f>ROW(Source!A1156)</f>
        <v>1156</v>
      </c>
      <c r="B921">
        <v>56661436</v>
      </c>
      <c r="C921">
        <v>56664662</v>
      </c>
      <c r="D921">
        <v>54738509</v>
      </c>
      <c r="E921">
        <v>1</v>
      </c>
      <c r="F921">
        <v>1</v>
      </c>
      <c r="G921">
        <v>1081</v>
      </c>
      <c r="H921">
        <v>3</v>
      </c>
      <c r="I921" t="s">
        <v>1484</v>
      </c>
      <c r="J921" t="s">
        <v>1485</v>
      </c>
      <c r="K921" t="s">
        <v>1486</v>
      </c>
      <c r="L921">
        <v>1348</v>
      </c>
      <c r="N921">
        <v>1009</v>
      </c>
      <c r="O921" t="s">
        <v>547</v>
      </c>
      <c r="P921" t="s">
        <v>547</v>
      </c>
      <c r="Q921">
        <v>1000</v>
      </c>
      <c r="W921">
        <v>0</v>
      </c>
      <c r="X921">
        <v>1001555392</v>
      </c>
      <c r="Y921">
        <f>((AT921*1)*1)</f>
        <v>3.3E-4</v>
      </c>
      <c r="AA921">
        <v>204110.68</v>
      </c>
      <c r="AB921">
        <v>0</v>
      </c>
      <c r="AC921">
        <v>0</v>
      </c>
      <c r="AD921">
        <v>0</v>
      </c>
      <c r="AE921">
        <v>9879.51</v>
      </c>
      <c r="AF921">
        <v>0</v>
      </c>
      <c r="AG921">
        <v>0</v>
      </c>
      <c r="AH921">
        <v>0</v>
      </c>
      <c r="AI921">
        <v>20.66</v>
      </c>
      <c r="AJ921">
        <v>1</v>
      </c>
      <c r="AK921">
        <v>1</v>
      </c>
      <c r="AL921">
        <v>1</v>
      </c>
      <c r="AM921">
        <v>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3.3E-4</v>
      </c>
      <c r="AU921" t="s">
        <v>31</v>
      </c>
      <c r="AV921">
        <v>0</v>
      </c>
      <c r="AW921">
        <v>2</v>
      </c>
      <c r="AX921">
        <v>56664673</v>
      </c>
      <c r="AY921">
        <v>1</v>
      </c>
      <c r="AZ921">
        <v>0</v>
      </c>
      <c r="BA921">
        <v>1210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v>0</v>
      </c>
      <c r="CX921">
        <f>ROUND(Y921*Source!I1156,9)</f>
        <v>6.6E-4</v>
      </c>
      <c r="CY921">
        <f>AA921</f>
        <v>204110.68</v>
      </c>
      <c r="CZ921">
        <f>AE921</f>
        <v>9879.51</v>
      </c>
      <c r="DA921">
        <f>AI921</f>
        <v>20.66</v>
      </c>
      <c r="DB921">
        <f>ROUND(((ROUND(AT921*CZ921,2)*1)*1),6)</f>
        <v>3.26</v>
      </c>
      <c r="DC921">
        <f>ROUND(((ROUND(AT921*AG921,2)*1)*1),6)</f>
        <v>0</v>
      </c>
      <c r="DD921" t="s">
        <v>3</v>
      </c>
      <c r="DE921" t="s">
        <v>3</v>
      </c>
      <c r="DF921">
        <f>ROUND(ROUND(AE921*AI921,2)*CX921,2)</f>
        <v>134.71</v>
      </c>
      <c r="DG921">
        <f t="shared" ref="DG921:DG950" si="368">ROUND(ROUND(AF921,2)*CX921,2)</f>
        <v>0</v>
      </c>
      <c r="DH921">
        <f t="shared" ref="DH921:DH952" si="369">ROUND(ROUND(AG921,2)*CX921,2)</f>
        <v>0</v>
      </c>
      <c r="DI921">
        <f t="shared" si="335"/>
        <v>0</v>
      </c>
      <c r="DJ921">
        <f>DF921</f>
        <v>134.71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">
      <c r="A922">
        <f>ROW(Source!A1156)</f>
        <v>1156</v>
      </c>
      <c r="B922">
        <v>56661436</v>
      </c>
      <c r="C922">
        <v>56664662</v>
      </c>
      <c r="D922">
        <v>54737318</v>
      </c>
      <c r="E922">
        <v>1</v>
      </c>
      <c r="F922">
        <v>1</v>
      </c>
      <c r="G922">
        <v>1081</v>
      </c>
      <c r="H922">
        <v>3</v>
      </c>
      <c r="I922" t="s">
        <v>1269</v>
      </c>
      <c r="J922" t="s">
        <v>1271</v>
      </c>
      <c r="K922" t="s">
        <v>1270</v>
      </c>
      <c r="L922">
        <v>1348</v>
      </c>
      <c r="N922">
        <v>1009</v>
      </c>
      <c r="O922" t="s">
        <v>547</v>
      </c>
      <c r="P922" t="s">
        <v>547</v>
      </c>
      <c r="Q922">
        <v>1000</v>
      </c>
      <c r="W922">
        <v>0</v>
      </c>
      <c r="X922">
        <v>-268464753</v>
      </c>
      <c r="Y922">
        <f>((AT922*1)*1)</f>
        <v>2.0699999999999998E-3</v>
      </c>
      <c r="AA922">
        <v>121682.99</v>
      </c>
      <c r="AB922">
        <v>0</v>
      </c>
      <c r="AC922">
        <v>0</v>
      </c>
      <c r="AD922">
        <v>0</v>
      </c>
      <c r="AE922">
        <v>17868.28</v>
      </c>
      <c r="AF922">
        <v>0</v>
      </c>
      <c r="AG922">
        <v>0</v>
      </c>
      <c r="AH922">
        <v>0</v>
      </c>
      <c r="AI922">
        <v>6.81</v>
      </c>
      <c r="AJ922">
        <v>1</v>
      </c>
      <c r="AK922">
        <v>1</v>
      </c>
      <c r="AL922">
        <v>1</v>
      </c>
      <c r="AM922">
        <v>2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3</v>
      </c>
      <c r="AT922">
        <v>2.0699999999999998E-3</v>
      </c>
      <c r="AU922" t="s">
        <v>31</v>
      </c>
      <c r="AV922">
        <v>0</v>
      </c>
      <c r="AW922">
        <v>2</v>
      </c>
      <c r="AX922">
        <v>56664674</v>
      </c>
      <c r="AY922">
        <v>1</v>
      </c>
      <c r="AZ922">
        <v>0</v>
      </c>
      <c r="BA922">
        <v>1211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v>0</v>
      </c>
      <c r="CX922">
        <f>ROUND(Y922*Source!I1156,9)</f>
        <v>4.1399999999999996E-3</v>
      </c>
      <c r="CY922">
        <f>AA922</f>
        <v>121682.99</v>
      </c>
      <c r="CZ922">
        <f>AE922</f>
        <v>17868.28</v>
      </c>
      <c r="DA922">
        <f>AI922</f>
        <v>6.81</v>
      </c>
      <c r="DB922">
        <f>ROUND(((ROUND(AT922*CZ922,2)*1)*1),6)</f>
        <v>36.99</v>
      </c>
      <c r="DC922">
        <f>ROUND(((ROUND(AT922*AG922,2)*1)*1),6)</f>
        <v>0</v>
      </c>
      <c r="DD922" t="s">
        <v>3</v>
      </c>
      <c r="DE922" t="s">
        <v>3</v>
      </c>
      <c r="DF922">
        <f>ROUND(ROUND(AE922*AI922,2)*CX922,2)</f>
        <v>503.77</v>
      </c>
      <c r="DG922">
        <f t="shared" si="368"/>
        <v>0</v>
      </c>
      <c r="DH922">
        <f t="shared" si="369"/>
        <v>0</v>
      </c>
      <c r="DI922">
        <f t="shared" si="335"/>
        <v>0</v>
      </c>
      <c r="DJ922">
        <f>DF922</f>
        <v>503.77</v>
      </c>
      <c r="DK922">
        <v>0</v>
      </c>
      <c r="DL922" t="s">
        <v>3</v>
      </c>
      <c r="DM922">
        <v>0</v>
      </c>
      <c r="DN922" t="s">
        <v>3</v>
      </c>
      <c r="DO922">
        <v>0</v>
      </c>
    </row>
    <row r="923" spans="1:119" x14ac:dyDescent="0.2">
      <c r="A923">
        <f>ROW(Source!A1156)</f>
        <v>1156</v>
      </c>
      <c r="B923">
        <v>56661436</v>
      </c>
      <c r="C923">
        <v>56664662</v>
      </c>
      <c r="D923">
        <v>54753582</v>
      </c>
      <c r="E923">
        <v>1</v>
      </c>
      <c r="F923">
        <v>1</v>
      </c>
      <c r="G923">
        <v>1081</v>
      </c>
      <c r="H923">
        <v>3</v>
      </c>
      <c r="I923" t="s">
        <v>1067</v>
      </c>
      <c r="J923" t="s">
        <v>1069</v>
      </c>
      <c r="K923" t="s">
        <v>1068</v>
      </c>
      <c r="L923">
        <v>1354</v>
      </c>
      <c r="N923">
        <v>1010</v>
      </c>
      <c r="O923" t="s">
        <v>398</v>
      </c>
      <c r="P923" t="s">
        <v>398</v>
      </c>
      <c r="Q923">
        <v>1</v>
      </c>
      <c r="W923">
        <v>0</v>
      </c>
      <c r="X923">
        <v>-1127264721</v>
      </c>
      <c r="Y923">
        <f>((AT923*1)*1)</f>
        <v>2</v>
      </c>
      <c r="AA923">
        <v>459.5</v>
      </c>
      <c r="AB923">
        <v>0</v>
      </c>
      <c r="AC923">
        <v>0</v>
      </c>
      <c r="AD923">
        <v>0</v>
      </c>
      <c r="AE923">
        <v>73.52</v>
      </c>
      <c r="AF923">
        <v>0</v>
      </c>
      <c r="AG923">
        <v>0</v>
      </c>
      <c r="AH923">
        <v>0</v>
      </c>
      <c r="AI923">
        <v>6.25</v>
      </c>
      <c r="AJ923">
        <v>1</v>
      </c>
      <c r="AK923">
        <v>1</v>
      </c>
      <c r="AL923">
        <v>1</v>
      </c>
      <c r="AM923">
        <v>0</v>
      </c>
      <c r="AN923">
        <v>0</v>
      </c>
      <c r="AO923">
        <v>0</v>
      </c>
      <c r="AP923">
        <v>1</v>
      </c>
      <c r="AQ923">
        <v>0</v>
      </c>
      <c r="AR923">
        <v>0</v>
      </c>
      <c r="AS923" t="s">
        <v>3</v>
      </c>
      <c r="AT923">
        <v>2</v>
      </c>
      <c r="AU923" t="s">
        <v>31</v>
      </c>
      <c r="AV923">
        <v>0</v>
      </c>
      <c r="AW923">
        <v>1</v>
      </c>
      <c r="AX923">
        <v>-1</v>
      </c>
      <c r="AY923">
        <v>0</v>
      </c>
      <c r="AZ923">
        <v>0</v>
      </c>
      <c r="BA923" t="s">
        <v>3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V923">
        <v>0</v>
      </c>
      <c r="CW923">
        <v>0</v>
      </c>
      <c r="CX923">
        <f>ROUND(Y923*Source!I1156,9)</f>
        <v>4</v>
      </c>
      <c r="CY923">
        <f>AA923</f>
        <v>459.5</v>
      </c>
      <c r="CZ923">
        <f>AE923</f>
        <v>73.52</v>
      </c>
      <c r="DA923">
        <f>AI923</f>
        <v>6.25</v>
      </c>
      <c r="DB923">
        <f>ROUND(((ROUND(AT923*CZ923,2)*1)*1),6)</f>
        <v>147.04</v>
      </c>
      <c r="DC923">
        <f>ROUND(((ROUND(AT923*AG923,2)*1)*1),6)</f>
        <v>0</v>
      </c>
      <c r="DD923" t="s">
        <v>3</v>
      </c>
      <c r="DE923" t="s">
        <v>3</v>
      </c>
      <c r="DF923">
        <f>ROUND(ROUND(AE923*AI923,2)*CX923,2)</f>
        <v>1838</v>
      </c>
      <c r="DG923">
        <f t="shared" si="368"/>
        <v>0</v>
      </c>
      <c r="DH923">
        <f t="shared" si="369"/>
        <v>0</v>
      </c>
      <c r="DI923">
        <f t="shared" si="335"/>
        <v>0</v>
      </c>
      <c r="DJ923">
        <f>DF923</f>
        <v>1838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">
      <c r="A924">
        <f>ROW(Source!A1156)</f>
        <v>1156</v>
      </c>
      <c r="B924">
        <v>56661436</v>
      </c>
      <c r="C924">
        <v>56664662</v>
      </c>
      <c r="D924">
        <v>54758097</v>
      </c>
      <c r="E924">
        <v>1</v>
      </c>
      <c r="F924">
        <v>1</v>
      </c>
      <c r="G924">
        <v>1081</v>
      </c>
      <c r="H924">
        <v>3</v>
      </c>
      <c r="I924" t="s">
        <v>1487</v>
      </c>
      <c r="J924" t="s">
        <v>1488</v>
      </c>
      <c r="K924" t="s">
        <v>1489</v>
      </c>
      <c r="L924">
        <v>1346</v>
      </c>
      <c r="N924">
        <v>1009</v>
      </c>
      <c r="O924" t="s">
        <v>1171</v>
      </c>
      <c r="P924" t="s">
        <v>1171</v>
      </c>
      <c r="Q924">
        <v>1</v>
      </c>
      <c r="W924">
        <v>0</v>
      </c>
      <c r="X924">
        <v>1225074207</v>
      </c>
      <c r="Y924">
        <f>((AT924*1)*1)</f>
        <v>0.1</v>
      </c>
      <c r="AA924">
        <v>333.16</v>
      </c>
      <c r="AB924">
        <v>0</v>
      </c>
      <c r="AC924">
        <v>0</v>
      </c>
      <c r="AD924">
        <v>0</v>
      </c>
      <c r="AE924">
        <v>19.28</v>
      </c>
      <c r="AF924">
        <v>0</v>
      </c>
      <c r="AG924">
        <v>0</v>
      </c>
      <c r="AH924">
        <v>0</v>
      </c>
      <c r="AI924">
        <v>17.28</v>
      </c>
      <c r="AJ924">
        <v>1</v>
      </c>
      <c r="AK924">
        <v>1</v>
      </c>
      <c r="AL924">
        <v>1</v>
      </c>
      <c r="AM924">
        <v>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0.1</v>
      </c>
      <c r="AU924" t="s">
        <v>31</v>
      </c>
      <c r="AV924">
        <v>0</v>
      </c>
      <c r="AW924">
        <v>2</v>
      </c>
      <c r="AX924">
        <v>56664675</v>
      </c>
      <c r="AY924">
        <v>1</v>
      </c>
      <c r="AZ924">
        <v>0</v>
      </c>
      <c r="BA924">
        <v>1212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ROUND(Y924*Source!I1156,9)</f>
        <v>0.2</v>
      </c>
      <c r="CY924">
        <f>AA924</f>
        <v>333.16</v>
      </c>
      <c r="CZ924">
        <f>AE924</f>
        <v>19.28</v>
      </c>
      <c r="DA924">
        <f>AI924</f>
        <v>17.28</v>
      </c>
      <c r="DB924">
        <f>ROUND(((ROUND(AT924*CZ924,2)*1)*1),6)</f>
        <v>1.93</v>
      </c>
      <c r="DC924">
        <f>ROUND(((ROUND(AT924*AG924,2)*1)*1),6)</f>
        <v>0</v>
      </c>
      <c r="DD924" t="s">
        <v>3</v>
      </c>
      <c r="DE924" t="s">
        <v>3</v>
      </c>
      <c r="DF924">
        <f>ROUND(ROUND(AE924*AI924,2)*CX924,2)</f>
        <v>66.63</v>
      </c>
      <c r="DG924">
        <f t="shared" si="368"/>
        <v>0</v>
      </c>
      <c r="DH924">
        <f t="shared" si="369"/>
        <v>0</v>
      </c>
      <c r="DI924">
        <f t="shared" si="335"/>
        <v>0</v>
      </c>
      <c r="DJ924">
        <f>DF924</f>
        <v>66.63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">
      <c r="A925">
        <f>ROW(Source!A1163)</f>
        <v>1163</v>
      </c>
      <c r="B925">
        <v>56661434</v>
      </c>
      <c r="C925">
        <v>56664689</v>
      </c>
      <c r="D925">
        <v>54702434</v>
      </c>
      <c r="E925">
        <v>1081</v>
      </c>
      <c r="F925">
        <v>1</v>
      </c>
      <c r="G925">
        <v>1081</v>
      </c>
      <c r="H925">
        <v>1</v>
      </c>
      <c r="I925" t="s">
        <v>1317</v>
      </c>
      <c r="J925" t="s">
        <v>3</v>
      </c>
      <c r="K925" t="s">
        <v>1318</v>
      </c>
      <c r="L925">
        <v>1191</v>
      </c>
      <c r="N925">
        <v>1013</v>
      </c>
      <c r="O925" t="s">
        <v>1319</v>
      </c>
      <c r="P925" t="s">
        <v>1319</v>
      </c>
      <c r="Q925">
        <v>1</v>
      </c>
      <c r="W925">
        <v>0</v>
      </c>
      <c r="X925">
        <v>476480486</v>
      </c>
      <c r="Y925">
        <f>((AT925*1.2)*1.15)</f>
        <v>0.16559999999999997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0.12</v>
      </c>
      <c r="AU925" t="s">
        <v>936</v>
      </c>
      <c r="AV925">
        <v>1</v>
      </c>
      <c r="AW925">
        <v>2</v>
      </c>
      <c r="AX925">
        <v>56664695</v>
      </c>
      <c r="AY925">
        <v>1</v>
      </c>
      <c r="AZ925">
        <v>0</v>
      </c>
      <c r="BA925">
        <v>1215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U925">
        <f>ROUND(AT925*Source!I1163*AH925*AL925,2)</f>
        <v>0</v>
      </c>
      <c r="CV925">
        <f>ROUND(Y925*Source!I1163,9)</f>
        <v>4.1399999999999997</v>
      </c>
      <c r="CW925">
        <v>0</v>
      </c>
      <c r="CX925">
        <f>ROUND(Y925*Source!I1163,9)</f>
        <v>4.1399999999999997</v>
      </c>
      <c r="CY925">
        <f>AD925</f>
        <v>0</v>
      </c>
      <c r="CZ925">
        <f>AH925</f>
        <v>0</v>
      </c>
      <c r="DA925">
        <f>AL925</f>
        <v>1</v>
      </c>
      <c r="DB925">
        <f>ROUND(((ROUND(AT925*CZ925,2)*1.2)*1.15),6)</f>
        <v>0</v>
      </c>
      <c r="DC925">
        <f>ROUND(((ROUND(AT925*AG925,2)*1.2)*1.15),6)</f>
        <v>0</v>
      </c>
      <c r="DD925" t="s">
        <v>3</v>
      </c>
      <c r="DE925" t="s">
        <v>3</v>
      </c>
      <c r="DF925">
        <f t="shared" ref="DF925:DF930" si="370">ROUND(ROUND(AE925,2)*CX925,2)</f>
        <v>0</v>
      </c>
      <c r="DG925">
        <f t="shared" si="368"/>
        <v>0</v>
      </c>
      <c r="DH925">
        <f t="shared" si="369"/>
        <v>0</v>
      </c>
      <c r="DI925">
        <f t="shared" si="335"/>
        <v>0</v>
      </c>
      <c r="DJ925">
        <f>DI925</f>
        <v>0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">
      <c r="A926">
        <f>ROW(Source!A1163)</f>
        <v>1163</v>
      </c>
      <c r="B926">
        <v>56661434</v>
      </c>
      <c r="C926">
        <v>56664689</v>
      </c>
      <c r="D926">
        <v>54739078</v>
      </c>
      <c r="E926">
        <v>1</v>
      </c>
      <c r="F926">
        <v>1</v>
      </c>
      <c r="G926">
        <v>1081</v>
      </c>
      <c r="H926">
        <v>3</v>
      </c>
      <c r="I926" t="s">
        <v>1340</v>
      </c>
      <c r="J926" t="s">
        <v>1341</v>
      </c>
      <c r="K926" t="s">
        <v>1342</v>
      </c>
      <c r="L926">
        <v>1346</v>
      </c>
      <c r="N926">
        <v>1009</v>
      </c>
      <c r="O926" t="s">
        <v>1171</v>
      </c>
      <c r="P926" t="s">
        <v>1171</v>
      </c>
      <c r="Q926">
        <v>1</v>
      </c>
      <c r="W926">
        <v>0</v>
      </c>
      <c r="X926">
        <v>1021383118</v>
      </c>
      <c r="Y926">
        <f>((AT926*1)*1)</f>
        <v>0.01</v>
      </c>
      <c r="AA926">
        <v>37.979999999999997</v>
      </c>
      <c r="AB926">
        <v>0</v>
      </c>
      <c r="AC926">
        <v>0</v>
      </c>
      <c r="AD926">
        <v>0</v>
      </c>
      <c r="AE926">
        <v>37.979999999999997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0.01</v>
      </c>
      <c r="AU926" t="s">
        <v>31</v>
      </c>
      <c r="AV926">
        <v>0</v>
      </c>
      <c r="AW926">
        <v>2</v>
      </c>
      <c r="AX926">
        <v>56664696</v>
      </c>
      <c r="AY926">
        <v>1</v>
      </c>
      <c r="AZ926">
        <v>0</v>
      </c>
      <c r="BA926">
        <v>1216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ROUND(Y926*Source!I1163,9)</f>
        <v>0.25</v>
      </c>
      <c r="CY926">
        <f>AA926</f>
        <v>37.979999999999997</v>
      </c>
      <c r="CZ926">
        <f>AE926</f>
        <v>37.979999999999997</v>
      </c>
      <c r="DA926">
        <f>AI926</f>
        <v>1</v>
      </c>
      <c r="DB926">
        <f>ROUND(((ROUND(AT926*CZ926,2)*1)*1),6)</f>
        <v>0.38</v>
      </c>
      <c r="DC926">
        <f>ROUND(((ROUND(AT926*AG926,2)*1)*1),6)</f>
        <v>0</v>
      </c>
      <c r="DD926" t="s">
        <v>3</v>
      </c>
      <c r="DE926" t="s">
        <v>3</v>
      </c>
      <c r="DF926">
        <f t="shared" si="370"/>
        <v>9.5</v>
      </c>
      <c r="DG926">
        <f t="shared" si="368"/>
        <v>0</v>
      </c>
      <c r="DH926">
        <f t="shared" si="369"/>
        <v>0</v>
      </c>
      <c r="DI926">
        <f t="shared" si="335"/>
        <v>0</v>
      </c>
      <c r="DJ926">
        <f>DF926</f>
        <v>9.5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">
      <c r="A927">
        <f>ROW(Source!A1163)</f>
        <v>1163</v>
      </c>
      <c r="B927">
        <v>56661434</v>
      </c>
      <c r="C927">
        <v>56664689</v>
      </c>
      <c r="D927">
        <v>54737637</v>
      </c>
      <c r="E927">
        <v>1</v>
      </c>
      <c r="F927">
        <v>1</v>
      </c>
      <c r="G927">
        <v>1081</v>
      </c>
      <c r="H927">
        <v>3</v>
      </c>
      <c r="I927" t="s">
        <v>1346</v>
      </c>
      <c r="J927" t="s">
        <v>1347</v>
      </c>
      <c r="K927" t="s">
        <v>1348</v>
      </c>
      <c r="L927">
        <v>1348</v>
      </c>
      <c r="N927">
        <v>1009</v>
      </c>
      <c r="O927" t="s">
        <v>547</v>
      </c>
      <c r="P927" t="s">
        <v>547</v>
      </c>
      <c r="Q927">
        <v>1000</v>
      </c>
      <c r="W927">
        <v>0</v>
      </c>
      <c r="X927">
        <v>1270042986</v>
      </c>
      <c r="Y927">
        <f>((AT927*1)*1)</f>
        <v>3.0000000000000001E-5</v>
      </c>
      <c r="AA927">
        <v>16214.84</v>
      </c>
      <c r="AB927">
        <v>0</v>
      </c>
      <c r="AC927">
        <v>0</v>
      </c>
      <c r="AD927">
        <v>0</v>
      </c>
      <c r="AE927">
        <v>16214.84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3.0000000000000001E-5</v>
      </c>
      <c r="AU927" t="s">
        <v>31</v>
      </c>
      <c r="AV927">
        <v>0</v>
      </c>
      <c r="AW927">
        <v>2</v>
      </c>
      <c r="AX927">
        <v>56664697</v>
      </c>
      <c r="AY927">
        <v>1</v>
      </c>
      <c r="AZ927">
        <v>0</v>
      </c>
      <c r="BA927">
        <v>1217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ROUND(Y927*Source!I1163,9)</f>
        <v>7.5000000000000002E-4</v>
      </c>
      <c r="CY927">
        <f>AA927</f>
        <v>16214.84</v>
      </c>
      <c r="CZ927">
        <f>AE927</f>
        <v>16214.84</v>
      </c>
      <c r="DA927">
        <f>AI927</f>
        <v>1</v>
      </c>
      <c r="DB927">
        <f>ROUND(((ROUND(AT927*CZ927,2)*1)*1),6)</f>
        <v>0.49</v>
      </c>
      <c r="DC927">
        <f>ROUND(((ROUND(AT927*AG927,2)*1)*1),6)</f>
        <v>0</v>
      </c>
      <c r="DD927" t="s">
        <v>3</v>
      </c>
      <c r="DE927" t="s">
        <v>3</v>
      </c>
      <c r="DF927">
        <f t="shared" si="370"/>
        <v>12.16</v>
      </c>
      <c r="DG927">
        <f t="shared" si="368"/>
        <v>0</v>
      </c>
      <c r="DH927">
        <f t="shared" si="369"/>
        <v>0</v>
      </c>
      <c r="DI927">
        <f t="shared" ref="DI927:DI990" si="371">ROUND(ROUND(AH927,2)*CX927,2)</f>
        <v>0</v>
      </c>
      <c r="DJ927">
        <f>DF927</f>
        <v>12.16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">
      <c r="A928">
        <f>ROW(Source!A1163)</f>
        <v>1163</v>
      </c>
      <c r="B928">
        <v>56661434</v>
      </c>
      <c r="C928">
        <v>56664689</v>
      </c>
      <c r="D928">
        <v>54737805</v>
      </c>
      <c r="E928">
        <v>1</v>
      </c>
      <c r="F928">
        <v>1</v>
      </c>
      <c r="G928">
        <v>1081</v>
      </c>
      <c r="H928">
        <v>3</v>
      </c>
      <c r="I928" t="s">
        <v>1352</v>
      </c>
      <c r="J928" t="s">
        <v>1353</v>
      </c>
      <c r="K928" t="s">
        <v>1354</v>
      </c>
      <c r="L928">
        <v>1346</v>
      </c>
      <c r="N928">
        <v>1009</v>
      </c>
      <c r="O928" t="s">
        <v>1171</v>
      </c>
      <c r="P928" t="s">
        <v>1171</v>
      </c>
      <c r="Q928">
        <v>1</v>
      </c>
      <c r="W928">
        <v>0</v>
      </c>
      <c r="X928">
        <v>488689173</v>
      </c>
      <c r="Y928">
        <f>((AT928*1)*1)</f>
        <v>3.0000000000000001E-3</v>
      </c>
      <c r="AA928">
        <v>20.190000000000001</v>
      </c>
      <c r="AB928">
        <v>0</v>
      </c>
      <c r="AC928">
        <v>0</v>
      </c>
      <c r="AD928">
        <v>0</v>
      </c>
      <c r="AE928">
        <v>20.190000000000001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-2</v>
      </c>
      <c r="AN928">
        <v>0</v>
      </c>
      <c r="AO928">
        <v>1</v>
      </c>
      <c r="AP928">
        <v>1</v>
      </c>
      <c r="AQ928">
        <v>0</v>
      </c>
      <c r="AR928">
        <v>0</v>
      </c>
      <c r="AS928" t="s">
        <v>3</v>
      </c>
      <c r="AT928">
        <v>3.0000000000000001E-3</v>
      </c>
      <c r="AU928" t="s">
        <v>31</v>
      </c>
      <c r="AV928">
        <v>0</v>
      </c>
      <c r="AW928">
        <v>2</v>
      </c>
      <c r="AX928">
        <v>56664698</v>
      </c>
      <c r="AY928">
        <v>1</v>
      </c>
      <c r="AZ928">
        <v>0</v>
      </c>
      <c r="BA928">
        <v>1218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ROUND(Y928*Source!I1163,9)</f>
        <v>7.4999999999999997E-2</v>
      </c>
      <c r="CY928">
        <f>AA928</f>
        <v>20.190000000000001</v>
      </c>
      <c r="CZ928">
        <f>AE928</f>
        <v>20.190000000000001</v>
      </c>
      <c r="DA928">
        <f>AI928</f>
        <v>1</v>
      </c>
      <c r="DB928">
        <f>ROUND(((ROUND(AT928*CZ928,2)*1)*1),6)</f>
        <v>0.06</v>
      </c>
      <c r="DC928">
        <f>ROUND(((ROUND(AT928*AG928,2)*1)*1),6)</f>
        <v>0</v>
      </c>
      <c r="DD928" t="s">
        <v>3</v>
      </c>
      <c r="DE928" t="s">
        <v>3</v>
      </c>
      <c r="DF928">
        <f t="shared" si="370"/>
        <v>1.51</v>
      </c>
      <c r="DG928">
        <f t="shared" si="368"/>
        <v>0</v>
      </c>
      <c r="DH928">
        <f t="shared" si="369"/>
        <v>0</v>
      </c>
      <c r="DI928">
        <f t="shared" si="371"/>
        <v>0</v>
      </c>
      <c r="DJ928">
        <f>DF928</f>
        <v>1.51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">
      <c r="A929">
        <f>ROW(Source!A1163)</f>
        <v>1163</v>
      </c>
      <c r="B929">
        <v>56661434</v>
      </c>
      <c r="C929">
        <v>56664689</v>
      </c>
      <c r="D929">
        <v>54755189</v>
      </c>
      <c r="E929">
        <v>1</v>
      </c>
      <c r="F929">
        <v>1</v>
      </c>
      <c r="G929">
        <v>1081</v>
      </c>
      <c r="H929">
        <v>3</v>
      </c>
      <c r="I929" t="s">
        <v>1086</v>
      </c>
      <c r="J929" t="s">
        <v>1088</v>
      </c>
      <c r="K929" t="s">
        <v>1087</v>
      </c>
      <c r="L929">
        <v>1354</v>
      </c>
      <c r="N929">
        <v>1010</v>
      </c>
      <c r="O929" t="s">
        <v>398</v>
      </c>
      <c r="P929" t="s">
        <v>398</v>
      </c>
      <c r="Q929">
        <v>1</v>
      </c>
      <c r="W929">
        <v>0</v>
      </c>
      <c r="X929">
        <v>1828057185</v>
      </c>
      <c r="Y929">
        <f>((AT929*1)*1)</f>
        <v>1</v>
      </c>
      <c r="AA929">
        <v>4.99</v>
      </c>
      <c r="AB929">
        <v>0</v>
      </c>
      <c r="AC929">
        <v>0</v>
      </c>
      <c r="AD929">
        <v>0</v>
      </c>
      <c r="AE929">
        <v>4.99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-2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1</v>
      </c>
      <c r="AU929" t="s">
        <v>31</v>
      </c>
      <c r="AV929">
        <v>0</v>
      </c>
      <c r="AW929">
        <v>2</v>
      </c>
      <c r="AX929">
        <v>56664699</v>
      </c>
      <c r="AY929">
        <v>1</v>
      </c>
      <c r="AZ929">
        <v>0</v>
      </c>
      <c r="BA929">
        <v>1219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ROUND(Y929*Source!I1163,9)</f>
        <v>25</v>
      </c>
      <c r="CY929">
        <f>AA929</f>
        <v>4.99</v>
      </c>
      <c r="CZ929">
        <f>AE929</f>
        <v>4.99</v>
      </c>
      <c r="DA929">
        <f>AI929</f>
        <v>1</v>
      </c>
      <c r="DB929">
        <f>ROUND(((ROUND(AT929*CZ929,2)*1)*1),6)</f>
        <v>4.99</v>
      </c>
      <c r="DC929">
        <f>ROUND(((ROUND(AT929*AG929,2)*1)*1),6)</f>
        <v>0</v>
      </c>
      <c r="DD929" t="s">
        <v>3</v>
      </c>
      <c r="DE929" t="s">
        <v>3</v>
      </c>
      <c r="DF929">
        <f t="shared" si="370"/>
        <v>124.75</v>
      </c>
      <c r="DG929">
        <f t="shared" si="368"/>
        <v>0</v>
      </c>
      <c r="DH929">
        <f t="shared" si="369"/>
        <v>0</v>
      </c>
      <c r="DI929">
        <f t="shared" si="371"/>
        <v>0</v>
      </c>
      <c r="DJ929">
        <f>DF929</f>
        <v>124.75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">
      <c r="A930">
        <f>ROW(Source!A1164)</f>
        <v>1164</v>
      </c>
      <c r="B930">
        <v>56661436</v>
      </c>
      <c r="C930">
        <v>56664689</v>
      </c>
      <c r="D930">
        <v>54702434</v>
      </c>
      <c r="E930">
        <v>1081</v>
      </c>
      <c r="F930">
        <v>1</v>
      </c>
      <c r="G930">
        <v>1081</v>
      </c>
      <c r="H930">
        <v>1</v>
      </c>
      <c r="I930" t="s">
        <v>1317</v>
      </c>
      <c r="J930" t="s">
        <v>3</v>
      </c>
      <c r="K930" t="s">
        <v>1318</v>
      </c>
      <c r="L930">
        <v>1191</v>
      </c>
      <c r="N930">
        <v>1013</v>
      </c>
      <c r="O930" t="s">
        <v>1319</v>
      </c>
      <c r="P930" t="s">
        <v>1319</v>
      </c>
      <c r="Q930">
        <v>1</v>
      </c>
      <c r="W930">
        <v>0</v>
      </c>
      <c r="X930">
        <v>476480486</v>
      </c>
      <c r="Y930">
        <f>((AT930*1.2)*1.15)</f>
        <v>0.16559999999999997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5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0.12</v>
      </c>
      <c r="AU930" t="s">
        <v>936</v>
      </c>
      <c r="AV930">
        <v>1</v>
      </c>
      <c r="AW930">
        <v>2</v>
      </c>
      <c r="AX930">
        <v>56664695</v>
      </c>
      <c r="AY930">
        <v>1</v>
      </c>
      <c r="AZ930">
        <v>0</v>
      </c>
      <c r="BA930">
        <v>1220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U930">
        <f>ROUND(AT930*Source!I1164*AH930*AL930,2)</f>
        <v>0</v>
      </c>
      <c r="CV930">
        <f>ROUND(Y930*Source!I1164,9)</f>
        <v>4.1399999999999997</v>
      </c>
      <c r="CW930">
        <v>0</v>
      </c>
      <c r="CX930">
        <f>ROUND(Y930*Source!I1164,9)</f>
        <v>4.1399999999999997</v>
      </c>
      <c r="CY930">
        <f>AD930</f>
        <v>0</v>
      </c>
      <c r="CZ930">
        <f>AH930</f>
        <v>0</v>
      </c>
      <c r="DA930">
        <f>AL930</f>
        <v>1</v>
      </c>
      <c r="DB930">
        <f>ROUND(((ROUND(AT930*CZ930,2)*1.2)*1.15),6)</f>
        <v>0</v>
      </c>
      <c r="DC930">
        <f>ROUND(((ROUND(AT930*AG930,2)*1.2)*1.15),6)</f>
        <v>0</v>
      </c>
      <c r="DD930" t="s">
        <v>3</v>
      </c>
      <c r="DE930" t="s">
        <v>3</v>
      </c>
      <c r="DF930">
        <f t="shared" si="370"/>
        <v>0</v>
      </c>
      <c r="DG930">
        <f t="shared" si="368"/>
        <v>0</v>
      </c>
      <c r="DH930">
        <f t="shared" si="369"/>
        <v>0</v>
      </c>
      <c r="DI930">
        <f t="shared" si="371"/>
        <v>0</v>
      </c>
      <c r="DJ930">
        <f>DI930</f>
        <v>0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">
      <c r="A931">
        <f>ROW(Source!A1164)</f>
        <v>1164</v>
      </c>
      <c r="B931">
        <v>56661436</v>
      </c>
      <c r="C931">
        <v>56664689</v>
      </c>
      <c r="D931">
        <v>54739078</v>
      </c>
      <c r="E931">
        <v>1</v>
      </c>
      <c r="F931">
        <v>1</v>
      </c>
      <c r="G931">
        <v>1081</v>
      </c>
      <c r="H931">
        <v>3</v>
      </c>
      <c r="I931" t="s">
        <v>1340</v>
      </c>
      <c r="J931" t="s">
        <v>1341</v>
      </c>
      <c r="K931" t="s">
        <v>1342</v>
      </c>
      <c r="L931">
        <v>1346</v>
      </c>
      <c r="N931">
        <v>1009</v>
      </c>
      <c r="O931" t="s">
        <v>1171</v>
      </c>
      <c r="P931" t="s">
        <v>1171</v>
      </c>
      <c r="Q931">
        <v>1</v>
      </c>
      <c r="W931">
        <v>0</v>
      </c>
      <c r="X931">
        <v>1021383118</v>
      </c>
      <c r="Y931">
        <f>((AT931*1)*1)</f>
        <v>0.01</v>
      </c>
      <c r="AA931">
        <v>315.23</v>
      </c>
      <c r="AB931">
        <v>0</v>
      </c>
      <c r="AC931">
        <v>0</v>
      </c>
      <c r="AD931">
        <v>0</v>
      </c>
      <c r="AE931">
        <v>37.979999999999997</v>
      </c>
      <c r="AF931">
        <v>0</v>
      </c>
      <c r="AG931">
        <v>0</v>
      </c>
      <c r="AH931">
        <v>0</v>
      </c>
      <c r="AI931">
        <v>8.3000000000000007</v>
      </c>
      <c r="AJ931">
        <v>1</v>
      </c>
      <c r="AK931">
        <v>1</v>
      </c>
      <c r="AL931">
        <v>1</v>
      </c>
      <c r="AM931">
        <v>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0.01</v>
      </c>
      <c r="AU931" t="s">
        <v>31</v>
      </c>
      <c r="AV931">
        <v>0</v>
      </c>
      <c r="AW931">
        <v>2</v>
      </c>
      <c r="AX931">
        <v>56664696</v>
      </c>
      <c r="AY931">
        <v>1</v>
      </c>
      <c r="AZ931">
        <v>0</v>
      </c>
      <c r="BA931">
        <v>1221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v>0</v>
      </c>
      <c r="CX931">
        <f>ROUND(Y931*Source!I1164,9)</f>
        <v>0.25</v>
      </c>
      <c r="CY931">
        <f>AA931</f>
        <v>315.23</v>
      </c>
      <c r="CZ931">
        <f>AE931</f>
        <v>37.979999999999997</v>
      </c>
      <c r="DA931">
        <f>AI931</f>
        <v>8.3000000000000007</v>
      </c>
      <c r="DB931">
        <f>ROUND(((ROUND(AT931*CZ931,2)*1)*1),6)</f>
        <v>0.38</v>
      </c>
      <c r="DC931">
        <f>ROUND(((ROUND(AT931*AG931,2)*1)*1),6)</f>
        <v>0</v>
      </c>
      <c r="DD931" t="s">
        <v>3</v>
      </c>
      <c r="DE931" t="s">
        <v>3</v>
      </c>
      <c r="DF931">
        <f>ROUND(ROUND(AE931*AI931,2)*CX931,2)</f>
        <v>78.81</v>
      </c>
      <c r="DG931">
        <f t="shared" si="368"/>
        <v>0</v>
      </c>
      <c r="DH931">
        <f t="shared" si="369"/>
        <v>0</v>
      </c>
      <c r="DI931">
        <f t="shared" si="371"/>
        <v>0</v>
      </c>
      <c r="DJ931">
        <f>DF931</f>
        <v>78.81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">
      <c r="A932">
        <f>ROW(Source!A1164)</f>
        <v>1164</v>
      </c>
      <c r="B932">
        <v>56661436</v>
      </c>
      <c r="C932">
        <v>56664689</v>
      </c>
      <c r="D932">
        <v>54737637</v>
      </c>
      <c r="E932">
        <v>1</v>
      </c>
      <c r="F932">
        <v>1</v>
      </c>
      <c r="G932">
        <v>1081</v>
      </c>
      <c r="H932">
        <v>3</v>
      </c>
      <c r="I932" t="s">
        <v>1346</v>
      </c>
      <c r="J932" t="s">
        <v>1347</v>
      </c>
      <c r="K932" t="s">
        <v>1348</v>
      </c>
      <c r="L932">
        <v>1348</v>
      </c>
      <c r="N932">
        <v>1009</v>
      </c>
      <c r="O932" t="s">
        <v>547</v>
      </c>
      <c r="P932" t="s">
        <v>547</v>
      </c>
      <c r="Q932">
        <v>1000</v>
      </c>
      <c r="W932">
        <v>0</v>
      </c>
      <c r="X932">
        <v>1270042986</v>
      </c>
      <c r="Y932">
        <f>((AT932*1)*1)</f>
        <v>3.0000000000000001E-5</v>
      </c>
      <c r="AA932">
        <v>55941.2</v>
      </c>
      <c r="AB932">
        <v>0</v>
      </c>
      <c r="AC932">
        <v>0</v>
      </c>
      <c r="AD932">
        <v>0</v>
      </c>
      <c r="AE932">
        <v>16214.84</v>
      </c>
      <c r="AF932">
        <v>0</v>
      </c>
      <c r="AG932">
        <v>0</v>
      </c>
      <c r="AH932">
        <v>0</v>
      </c>
      <c r="AI932">
        <v>3.45</v>
      </c>
      <c r="AJ932">
        <v>1</v>
      </c>
      <c r="AK932">
        <v>1</v>
      </c>
      <c r="AL932">
        <v>1</v>
      </c>
      <c r="AM932">
        <v>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3.0000000000000001E-5</v>
      </c>
      <c r="AU932" t="s">
        <v>31</v>
      </c>
      <c r="AV932">
        <v>0</v>
      </c>
      <c r="AW932">
        <v>2</v>
      </c>
      <c r="AX932">
        <v>56664697</v>
      </c>
      <c r="AY932">
        <v>1</v>
      </c>
      <c r="AZ932">
        <v>0</v>
      </c>
      <c r="BA932">
        <v>1222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v>0</v>
      </c>
      <c r="CX932">
        <f>ROUND(Y932*Source!I1164,9)</f>
        <v>7.5000000000000002E-4</v>
      </c>
      <c r="CY932">
        <f>AA932</f>
        <v>55941.2</v>
      </c>
      <c r="CZ932">
        <f>AE932</f>
        <v>16214.84</v>
      </c>
      <c r="DA932">
        <f>AI932</f>
        <v>3.45</v>
      </c>
      <c r="DB932">
        <f>ROUND(((ROUND(AT932*CZ932,2)*1)*1),6)</f>
        <v>0.49</v>
      </c>
      <c r="DC932">
        <f>ROUND(((ROUND(AT932*AG932,2)*1)*1),6)</f>
        <v>0</v>
      </c>
      <c r="DD932" t="s">
        <v>3</v>
      </c>
      <c r="DE932" t="s">
        <v>3</v>
      </c>
      <c r="DF932">
        <f>ROUND(ROUND(AE932*AI932,2)*CX932,2)</f>
        <v>41.96</v>
      </c>
      <c r="DG932">
        <f t="shared" si="368"/>
        <v>0</v>
      </c>
      <c r="DH932">
        <f t="shared" si="369"/>
        <v>0</v>
      </c>
      <c r="DI932">
        <f t="shared" si="371"/>
        <v>0</v>
      </c>
      <c r="DJ932">
        <f>DF932</f>
        <v>41.96</v>
      </c>
      <c r="DK932">
        <v>0</v>
      </c>
      <c r="DL932" t="s">
        <v>3</v>
      </c>
      <c r="DM932">
        <v>0</v>
      </c>
      <c r="DN932" t="s">
        <v>3</v>
      </c>
      <c r="DO932">
        <v>0</v>
      </c>
    </row>
    <row r="933" spans="1:119" x14ac:dyDescent="0.2">
      <c r="A933">
        <f>ROW(Source!A1164)</f>
        <v>1164</v>
      </c>
      <c r="B933">
        <v>56661436</v>
      </c>
      <c r="C933">
        <v>56664689</v>
      </c>
      <c r="D933">
        <v>54737805</v>
      </c>
      <c r="E933">
        <v>1</v>
      </c>
      <c r="F933">
        <v>1</v>
      </c>
      <c r="G933">
        <v>1081</v>
      </c>
      <c r="H933">
        <v>3</v>
      </c>
      <c r="I933" t="s">
        <v>1352</v>
      </c>
      <c r="J933" t="s">
        <v>1353</v>
      </c>
      <c r="K933" t="s">
        <v>1354</v>
      </c>
      <c r="L933">
        <v>1346</v>
      </c>
      <c r="N933">
        <v>1009</v>
      </c>
      <c r="O933" t="s">
        <v>1171</v>
      </c>
      <c r="P933" t="s">
        <v>1171</v>
      </c>
      <c r="Q933">
        <v>1</v>
      </c>
      <c r="W933">
        <v>0</v>
      </c>
      <c r="X933">
        <v>488689173</v>
      </c>
      <c r="Y933">
        <f>((AT933*1)*1)</f>
        <v>3.0000000000000001E-3</v>
      </c>
      <c r="AA933">
        <v>85.81</v>
      </c>
      <c r="AB933">
        <v>0</v>
      </c>
      <c r="AC933">
        <v>0</v>
      </c>
      <c r="AD933">
        <v>0</v>
      </c>
      <c r="AE933">
        <v>20.190000000000001</v>
      </c>
      <c r="AF933">
        <v>0</v>
      </c>
      <c r="AG933">
        <v>0</v>
      </c>
      <c r="AH933">
        <v>0</v>
      </c>
      <c r="AI933">
        <v>4.25</v>
      </c>
      <c r="AJ933">
        <v>1</v>
      </c>
      <c r="AK933">
        <v>1</v>
      </c>
      <c r="AL933">
        <v>1</v>
      </c>
      <c r="AM933">
        <v>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3.0000000000000001E-3</v>
      </c>
      <c r="AU933" t="s">
        <v>31</v>
      </c>
      <c r="AV933">
        <v>0</v>
      </c>
      <c r="AW933">
        <v>2</v>
      </c>
      <c r="AX933">
        <v>56664698</v>
      </c>
      <c r="AY933">
        <v>1</v>
      </c>
      <c r="AZ933">
        <v>0</v>
      </c>
      <c r="BA933">
        <v>1223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V933">
        <v>0</v>
      </c>
      <c r="CW933">
        <v>0</v>
      </c>
      <c r="CX933">
        <f>ROUND(Y933*Source!I1164,9)</f>
        <v>7.4999999999999997E-2</v>
      </c>
      <c r="CY933">
        <f>AA933</f>
        <v>85.81</v>
      </c>
      <c r="CZ933">
        <f>AE933</f>
        <v>20.190000000000001</v>
      </c>
      <c r="DA933">
        <f>AI933</f>
        <v>4.25</v>
      </c>
      <c r="DB933">
        <f>ROUND(((ROUND(AT933*CZ933,2)*1)*1),6)</f>
        <v>0.06</v>
      </c>
      <c r="DC933">
        <f>ROUND(((ROUND(AT933*AG933,2)*1)*1),6)</f>
        <v>0</v>
      </c>
      <c r="DD933" t="s">
        <v>3</v>
      </c>
      <c r="DE933" t="s">
        <v>3</v>
      </c>
      <c r="DF933">
        <f>ROUND(ROUND(AE933*AI933,2)*CX933,2)</f>
        <v>6.44</v>
      </c>
      <c r="DG933">
        <f t="shared" si="368"/>
        <v>0</v>
      </c>
      <c r="DH933">
        <f t="shared" si="369"/>
        <v>0</v>
      </c>
      <c r="DI933">
        <f t="shared" si="371"/>
        <v>0</v>
      </c>
      <c r="DJ933">
        <f>DF933</f>
        <v>6.44</v>
      </c>
      <c r="DK933">
        <v>0</v>
      </c>
      <c r="DL933" t="s">
        <v>3</v>
      </c>
      <c r="DM933">
        <v>0</v>
      </c>
      <c r="DN933" t="s">
        <v>3</v>
      </c>
      <c r="DO933">
        <v>0</v>
      </c>
    </row>
    <row r="934" spans="1:119" x14ac:dyDescent="0.2">
      <c r="A934">
        <f>ROW(Source!A1164)</f>
        <v>1164</v>
      </c>
      <c r="B934">
        <v>56661436</v>
      </c>
      <c r="C934">
        <v>56664689</v>
      </c>
      <c r="D934">
        <v>54755189</v>
      </c>
      <c r="E934">
        <v>1</v>
      </c>
      <c r="F934">
        <v>1</v>
      </c>
      <c r="G934">
        <v>1081</v>
      </c>
      <c r="H934">
        <v>3</v>
      </c>
      <c r="I934" t="s">
        <v>1086</v>
      </c>
      <c r="J934" t="s">
        <v>1088</v>
      </c>
      <c r="K934" t="s">
        <v>1087</v>
      </c>
      <c r="L934">
        <v>1354</v>
      </c>
      <c r="N934">
        <v>1010</v>
      </c>
      <c r="O934" t="s">
        <v>398</v>
      </c>
      <c r="P934" t="s">
        <v>398</v>
      </c>
      <c r="Q934">
        <v>1</v>
      </c>
      <c r="W934">
        <v>0</v>
      </c>
      <c r="X934">
        <v>1828057185</v>
      </c>
      <c r="Y934">
        <f>((AT934*1)*1)</f>
        <v>1</v>
      </c>
      <c r="AA934">
        <v>33.78</v>
      </c>
      <c r="AB934">
        <v>0</v>
      </c>
      <c r="AC934">
        <v>0</v>
      </c>
      <c r="AD934">
        <v>0</v>
      </c>
      <c r="AE934">
        <v>4.99</v>
      </c>
      <c r="AF934">
        <v>0</v>
      </c>
      <c r="AG934">
        <v>0</v>
      </c>
      <c r="AH934">
        <v>0</v>
      </c>
      <c r="AI934">
        <v>6.77</v>
      </c>
      <c r="AJ934">
        <v>1</v>
      </c>
      <c r="AK934">
        <v>1</v>
      </c>
      <c r="AL934">
        <v>1</v>
      </c>
      <c r="AM934">
        <v>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1</v>
      </c>
      <c r="AU934" t="s">
        <v>31</v>
      </c>
      <c r="AV934">
        <v>0</v>
      </c>
      <c r="AW934">
        <v>2</v>
      </c>
      <c r="AX934">
        <v>56664699</v>
      </c>
      <c r="AY934">
        <v>1</v>
      </c>
      <c r="AZ934">
        <v>0</v>
      </c>
      <c r="BA934">
        <v>1224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v>0</v>
      </c>
      <c r="CX934">
        <f>ROUND(Y934*Source!I1164,9)</f>
        <v>25</v>
      </c>
      <c r="CY934">
        <f>AA934</f>
        <v>33.78</v>
      </c>
      <c r="CZ934">
        <f>AE934</f>
        <v>4.99</v>
      </c>
      <c r="DA934">
        <f>AI934</f>
        <v>6.77</v>
      </c>
      <c r="DB934">
        <f>ROUND(((ROUND(AT934*CZ934,2)*1)*1),6)</f>
        <v>4.99</v>
      </c>
      <c r="DC934">
        <f>ROUND(((ROUND(AT934*AG934,2)*1)*1),6)</f>
        <v>0</v>
      </c>
      <c r="DD934" t="s">
        <v>3</v>
      </c>
      <c r="DE934" t="s">
        <v>3</v>
      </c>
      <c r="DF934">
        <f>ROUND(ROUND(AE934*AI934,2)*CX934,2)</f>
        <v>844.5</v>
      </c>
      <c r="DG934">
        <f t="shared" si="368"/>
        <v>0</v>
      </c>
      <c r="DH934">
        <f t="shared" si="369"/>
        <v>0</v>
      </c>
      <c r="DI934">
        <f t="shared" si="371"/>
        <v>0</v>
      </c>
      <c r="DJ934">
        <f>DF934</f>
        <v>844.5</v>
      </c>
      <c r="DK934">
        <v>0</v>
      </c>
      <c r="DL934" t="s">
        <v>3</v>
      </c>
      <c r="DM934">
        <v>0</v>
      </c>
      <c r="DN934" t="s">
        <v>3</v>
      </c>
      <c r="DO934">
        <v>0</v>
      </c>
    </row>
    <row r="935" spans="1:119" x14ac:dyDescent="0.2">
      <c r="A935">
        <f>ROW(Source!A1167)</f>
        <v>1167</v>
      </c>
      <c r="B935">
        <v>56661434</v>
      </c>
      <c r="C935">
        <v>56664701</v>
      </c>
      <c r="D935">
        <v>54702434</v>
      </c>
      <c r="E935">
        <v>1081</v>
      </c>
      <c r="F935">
        <v>1</v>
      </c>
      <c r="G935">
        <v>1081</v>
      </c>
      <c r="H935">
        <v>1</v>
      </c>
      <c r="I935" t="s">
        <v>1317</v>
      </c>
      <c r="J935" t="s">
        <v>3</v>
      </c>
      <c r="K935" t="s">
        <v>1318</v>
      </c>
      <c r="L935">
        <v>1191</v>
      </c>
      <c r="N935">
        <v>1013</v>
      </c>
      <c r="O935" t="s">
        <v>1319</v>
      </c>
      <c r="P935" t="s">
        <v>1319</v>
      </c>
      <c r="Q935">
        <v>1</v>
      </c>
      <c r="W935">
        <v>0</v>
      </c>
      <c r="X935">
        <v>476480486</v>
      </c>
      <c r="Y935">
        <f>((AT935*1.2)*1.15)</f>
        <v>2.7047999999999996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1</v>
      </c>
      <c r="AK935">
        <v>1</v>
      </c>
      <c r="AL935">
        <v>1</v>
      </c>
      <c r="AM935">
        <v>-2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1.96</v>
      </c>
      <c r="AU935" t="s">
        <v>936</v>
      </c>
      <c r="AV935">
        <v>1</v>
      </c>
      <c r="AW935">
        <v>2</v>
      </c>
      <c r="AX935">
        <v>56664717</v>
      </c>
      <c r="AY935">
        <v>1</v>
      </c>
      <c r="AZ935">
        <v>0</v>
      </c>
      <c r="BA935">
        <v>1225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U935">
        <f>ROUND(AT935*Source!I1167*AH935*AL935,2)</f>
        <v>0</v>
      </c>
      <c r="CV935">
        <f>ROUND(Y935*Source!I1167,9)</f>
        <v>5.4096000000000002</v>
      </c>
      <c r="CW935">
        <v>0</v>
      </c>
      <c r="CX935">
        <f>ROUND(Y935*Source!I1167,9)</f>
        <v>5.4096000000000002</v>
      </c>
      <c r="CY935">
        <f>AD935</f>
        <v>0</v>
      </c>
      <c r="CZ935">
        <f>AH935</f>
        <v>0</v>
      </c>
      <c r="DA935">
        <f>AL935</f>
        <v>1</v>
      </c>
      <c r="DB935">
        <f>ROUND(((ROUND(AT935*CZ935,2)*1.2)*1.15),6)</f>
        <v>0</v>
      </c>
      <c r="DC935">
        <f>ROUND(((ROUND(AT935*AG935,2)*1.2)*1.15),6)</f>
        <v>0</v>
      </c>
      <c r="DD935" t="s">
        <v>3</v>
      </c>
      <c r="DE935" t="s">
        <v>3</v>
      </c>
      <c r="DF935">
        <f t="shared" ref="DF935:DF956" si="372">ROUND(ROUND(AE935,2)*CX935,2)</f>
        <v>0</v>
      </c>
      <c r="DG935">
        <f t="shared" si="368"/>
        <v>0</v>
      </c>
      <c r="DH935">
        <f t="shared" si="369"/>
        <v>0</v>
      </c>
      <c r="DI935">
        <f t="shared" si="371"/>
        <v>0</v>
      </c>
      <c r="DJ935">
        <f>DI935</f>
        <v>0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">
      <c r="A936">
        <f>ROW(Source!A1167)</f>
        <v>1167</v>
      </c>
      <c r="B936">
        <v>56661434</v>
      </c>
      <c r="C936">
        <v>56664701</v>
      </c>
      <c r="D936">
        <v>54768042</v>
      </c>
      <c r="E936">
        <v>1</v>
      </c>
      <c r="F936">
        <v>1</v>
      </c>
      <c r="G936">
        <v>1081</v>
      </c>
      <c r="H936">
        <v>2</v>
      </c>
      <c r="I936" t="s">
        <v>1439</v>
      </c>
      <c r="J936" t="s">
        <v>1440</v>
      </c>
      <c r="K936" t="s">
        <v>1441</v>
      </c>
      <c r="L936">
        <v>1368</v>
      </c>
      <c r="N936">
        <v>1011</v>
      </c>
      <c r="O936" t="s">
        <v>1323</v>
      </c>
      <c r="P936" t="s">
        <v>1323</v>
      </c>
      <c r="Q936">
        <v>1</v>
      </c>
      <c r="W936">
        <v>0</v>
      </c>
      <c r="X936">
        <v>-49672420</v>
      </c>
      <c r="Y936">
        <f t="shared" ref="Y936:Y941" si="373">((AT936*1.2)*1.25)</f>
        <v>0.34500000000000003</v>
      </c>
      <c r="AA936">
        <v>0</v>
      </c>
      <c r="AB936">
        <v>0.3</v>
      </c>
      <c r="AC936">
        <v>0</v>
      </c>
      <c r="AD936">
        <v>0</v>
      </c>
      <c r="AE936">
        <v>0</v>
      </c>
      <c r="AF936">
        <v>0.28000000000000003</v>
      </c>
      <c r="AG936">
        <v>0</v>
      </c>
      <c r="AH936">
        <v>0</v>
      </c>
      <c r="AI936">
        <v>1</v>
      </c>
      <c r="AJ936">
        <v>1</v>
      </c>
      <c r="AK936">
        <v>1</v>
      </c>
      <c r="AL936">
        <v>1</v>
      </c>
      <c r="AM936">
        <v>-2</v>
      </c>
      <c r="AN936">
        <v>0</v>
      </c>
      <c r="AO936">
        <v>1</v>
      </c>
      <c r="AP936">
        <v>1</v>
      </c>
      <c r="AQ936">
        <v>0</v>
      </c>
      <c r="AR936">
        <v>0</v>
      </c>
      <c r="AS936" t="s">
        <v>3</v>
      </c>
      <c r="AT936">
        <v>0.23</v>
      </c>
      <c r="AU936" t="s">
        <v>935</v>
      </c>
      <c r="AV936">
        <v>0</v>
      </c>
      <c r="AW936">
        <v>2</v>
      </c>
      <c r="AX936">
        <v>56664718</v>
      </c>
      <c r="AY936">
        <v>1</v>
      </c>
      <c r="AZ936">
        <v>0</v>
      </c>
      <c r="BA936">
        <v>1226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f>ROUND(Y936*Source!I1167*DO936,9)</f>
        <v>0</v>
      </c>
      <c r="CX936">
        <f>ROUND(Y936*Source!I1167,9)</f>
        <v>0.69</v>
      </c>
      <c r="CY936">
        <f t="shared" ref="CY936:CY941" si="374">AB936</f>
        <v>0.3</v>
      </c>
      <c r="CZ936">
        <f t="shared" ref="CZ936:CZ941" si="375">AF936</f>
        <v>0.28000000000000003</v>
      </c>
      <c r="DA936">
        <f t="shared" ref="DA936:DA941" si="376">AJ936</f>
        <v>1</v>
      </c>
      <c r="DB936">
        <f t="shared" ref="DB936:DB941" si="377">ROUND(((ROUND(AT936*CZ936,2)*1.2)*1.25),6)</f>
        <v>0.09</v>
      </c>
      <c r="DC936">
        <f t="shared" ref="DC936:DC941" si="378">ROUND(((ROUND(AT936*AG936,2)*1.2)*1.25),6)</f>
        <v>0</v>
      </c>
      <c r="DD936" t="s">
        <v>3</v>
      </c>
      <c r="DE936" t="s">
        <v>3</v>
      </c>
      <c r="DF936">
        <f t="shared" si="372"/>
        <v>0</v>
      </c>
      <c r="DG936">
        <f t="shared" si="368"/>
        <v>0.19</v>
      </c>
      <c r="DH936">
        <f t="shared" si="369"/>
        <v>0</v>
      </c>
      <c r="DI936">
        <f t="shared" si="371"/>
        <v>0</v>
      </c>
      <c r="DJ936">
        <f t="shared" ref="DJ936:DJ941" si="379">DG936</f>
        <v>0.19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">
      <c r="A937">
        <f>ROW(Source!A1167)</f>
        <v>1167</v>
      </c>
      <c r="B937">
        <v>56661434</v>
      </c>
      <c r="C937">
        <v>56664701</v>
      </c>
      <c r="D937">
        <v>54768036</v>
      </c>
      <c r="E937">
        <v>1</v>
      </c>
      <c r="F937">
        <v>1</v>
      </c>
      <c r="G937">
        <v>1081</v>
      </c>
      <c r="H937">
        <v>2</v>
      </c>
      <c r="I937" t="s">
        <v>1490</v>
      </c>
      <c r="J937" t="s">
        <v>1491</v>
      </c>
      <c r="K937" t="s">
        <v>1492</v>
      </c>
      <c r="L937">
        <v>1368</v>
      </c>
      <c r="N937">
        <v>1011</v>
      </c>
      <c r="O937" t="s">
        <v>1323</v>
      </c>
      <c r="P937" t="s">
        <v>1323</v>
      </c>
      <c r="Q937">
        <v>1</v>
      </c>
      <c r="W937">
        <v>0</v>
      </c>
      <c r="X937">
        <v>1762918801</v>
      </c>
      <c r="Y937">
        <f t="shared" si="373"/>
        <v>0.76500000000000001</v>
      </c>
      <c r="AA937">
        <v>0</v>
      </c>
      <c r="AB937">
        <v>52.37</v>
      </c>
      <c r="AC937">
        <v>0</v>
      </c>
      <c r="AD937">
        <v>0</v>
      </c>
      <c r="AE937">
        <v>0</v>
      </c>
      <c r="AF937">
        <v>49.08</v>
      </c>
      <c r="AG937">
        <v>0</v>
      </c>
      <c r="AH937">
        <v>0</v>
      </c>
      <c r="AI937">
        <v>1</v>
      </c>
      <c r="AJ937">
        <v>1</v>
      </c>
      <c r="AK937">
        <v>1</v>
      </c>
      <c r="AL937">
        <v>1</v>
      </c>
      <c r="AM937">
        <v>-2</v>
      </c>
      <c r="AN937">
        <v>0</v>
      </c>
      <c r="AO937">
        <v>1</v>
      </c>
      <c r="AP937">
        <v>1</v>
      </c>
      <c r="AQ937">
        <v>0</v>
      </c>
      <c r="AR937">
        <v>0</v>
      </c>
      <c r="AS937" t="s">
        <v>3</v>
      </c>
      <c r="AT937">
        <v>0.51</v>
      </c>
      <c r="AU937" t="s">
        <v>935</v>
      </c>
      <c r="AV937">
        <v>0</v>
      </c>
      <c r="AW937">
        <v>2</v>
      </c>
      <c r="AX937">
        <v>56664719</v>
      </c>
      <c r="AY937">
        <v>1</v>
      </c>
      <c r="AZ937">
        <v>0</v>
      </c>
      <c r="BA937">
        <v>1227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f>ROUND(Y937*Source!I1167*DO937,9)</f>
        <v>0</v>
      </c>
      <c r="CX937">
        <f>ROUND(Y937*Source!I1167,9)</f>
        <v>1.53</v>
      </c>
      <c r="CY937">
        <f t="shared" si="374"/>
        <v>52.37</v>
      </c>
      <c r="CZ937">
        <f t="shared" si="375"/>
        <v>49.08</v>
      </c>
      <c r="DA937">
        <f t="shared" si="376"/>
        <v>1</v>
      </c>
      <c r="DB937">
        <f t="shared" si="377"/>
        <v>37.545000000000002</v>
      </c>
      <c r="DC937">
        <f t="shared" si="378"/>
        <v>0</v>
      </c>
      <c r="DD937" t="s">
        <v>3</v>
      </c>
      <c r="DE937" t="s">
        <v>3</v>
      </c>
      <c r="DF937">
        <f t="shared" si="372"/>
        <v>0</v>
      </c>
      <c r="DG937">
        <f t="shared" si="368"/>
        <v>75.09</v>
      </c>
      <c r="DH937">
        <f t="shared" si="369"/>
        <v>0</v>
      </c>
      <c r="DI937">
        <f t="shared" si="371"/>
        <v>0</v>
      </c>
      <c r="DJ937">
        <f t="shared" si="379"/>
        <v>75.09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">
      <c r="A938">
        <f>ROW(Source!A1167)</f>
        <v>1167</v>
      </c>
      <c r="B938">
        <v>56661434</v>
      </c>
      <c r="C938">
        <v>56664701</v>
      </c>
      <c r="D938">
        <v>54768339</v>
      </c>
      <c r="E938">
        <v>1</v>
      </c>
      <c r="F938">
        <v>1</v>
      </c>
      <c r="G938">
        <v>1081</v>
      </c>
      <c r="H938">
        <v>2</v>
      </c>
      <c r="I938" t="s">
        <v>1324</v>
      </c>
      <c r="J938" t="s">
        <v>1325</v>
      </c>
      <c r="K938" t="s">
        <v>1326</v>
      </c>
      <c r="L938">
        <v>1368</v>
      </c>
      <c r="N938">
        <v>1011</v>
      </c>
      <c r="O938" t="s">
        <v>1323</v>
      </c>
      <c r="P938" t="s">
        <v>1323</v>
      </c>
      <c r="Q938">
        <v>1</v>
      </c>
      <c r="W938">
        <v>0</v>
      </c>
      <c r="X938">
        <v>874612079</v>
      </c>
      <c r="Y938">
        <f t="shared" si="373"/>
        <v>4.4999999999999998E-2</v>
      </c>
      <c r="AA938">
        <v>0</v>
      </c>
      <c r="AB938">
        <v>88.67</v>
      </c>
      <c r="AC938">
        <v>13.47</v>
      </c>
      <c r="AD938">
        <v>0</v>
      </c>
      <c r="AE938">
        <v>0</v>
      </c>
      <c r="AF938">
        <v>83.1</v>
      </c>
      <c r="AG938">
        <v>12.62</v>
      </c>
      <c r="AH938">
        <v>0</v>
      </c>
      <c r="AI938">
        <v>1</v>
      </c>
      <c r="AJ938">
        <v>1</v>
      </c>
      <c r="AK938">
        <v>1</v>
      </c>
      <c r="AL938">
        <v>1</v>
      </c>
      <c r="AM938">
        <v>-2</v>
      </c>
      <c r="AN938">
        <v>0</v>
      </c>
      <c r="AO938">
        <v>1</v>
      </c>
      <c r="AP938">
        <v>1</v>
      </c>
      <c r="AQ938">
        <v>0</v>
      </c>
      <c r="AR938">
        <v>0</v>
      </c>
      <c r="AS938" t="s">
        <v>3</v>
      </c>
      <c r="AT938">
        <v>0.03</v>
      </c>
      <c r="AU938" t="s">
        <v>935</v>
      </c>
      <c r="AV938">
        <v>0</v>
      </c>
      <c r="AW938">
        <v>2</v>
      </c>
      <c r="AX938">
        <v>56664720</v>
      </c>
      <c r="AY938">
        <v>1</v>
      </c>
      <c r="AZ938">
        <v>0</v>
      </c>
      <c r="BA938">
        <v>1228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f>ROUND(Y938*Source!I1167*DO938,9)</f>
        <v>1.1357999999999999</v>
      </c>
      <c r="CX938">
        <f>ROUND(Y938*Source!I1167,9)</f>
        <v>0.09</v>
      </c>
      <c r="CY938">
        <f t="shared" si="374"/>
        <v>88.67</v>
      </c>
      <c r="CZ938">
        <f t="shared" si="375"/>
        <v>83.1</v>
      </c>
      <c r="DA938">
        <f t="shared" si="376"/>
        <v>1</v>
      </c>
      <c r="DB938">
        <f t="shared" si="377"/>
        <v>3.7349999999999999</v>
      </c>
      <c r="DC938">
        <f t="shared" si="378"/>
        <v>0.56999999999999995</v>
      </c>
      <c r="DD938" t="s">
        <v>3</v>
      </c>
      <c r="DE938" t="s">
        <v>3</v>
      </c>
      <c r="DF938">
        <f t="shared" si="372"/>
        <v>0</v>
      </c>
      <c r="DG938">
        <f t="shared" si="368"/>
        <v>7.48</v>
      </c>
      <c r="DH938">
        <f t="shared" si="369"/>
        <v>1.1399999999999999</v>
      </c>
      <c r="DI938">
        <f t="shared" si="371"/>
        <v>0</v>
      </c>
      <c r="DJ938">
        <f t="shared" si="379"/>
        <v>7.48</v>
      </c>
      <c r="DK938">
        <v>0</v>
      </c>
      <c r="DL938" t="s">
        <v>1327</v>
      </c>
      <c r="DM938">
        <v>0</v>
      </c>
      <c r="DN938" t="s">
        <v>1319</v>
      </c>
      <c r="DO938">
        <v>12.62</v>
      </c>
    </row>
    <row r="939" spans="1:119" x14ac:dyDescent="0.2">
      <c r="A939">
        <f>ROW(Source!A1167)</f>
        <v>1167</v>
      </c>
      <c r="B939">
        <v>56661434</v>
      </c>
      <c r="C939">
        <v>56664701</v>
      </c>
      <c r="D939">
        <v>54768400</v>
      </c>
      <c r="E939">
        <v>1</v>
      </c>
      <c r="F939">
        <v>1</v>
      </c>
      <c r="G939">
        <v>1081</v>
      </c>
      <c r="H939">
        <v>2</v>
      </c>
      <c r="I939" t="s">
        <v>1365</v>
      </c>
      <c r="J939" t="s">
        <v>1366</v>
      </c>
      <c r="K939" t="s">
        <v>1367</v>
      </c>
      <c r="L939">
        <v>1368</v>
      </c>
      <c r="N939">
        <v>1011</v>
      </c>
      <c r="O939" t="s">
        <v>1323</v>
      </c>
      <c r="P939" t="s">
        <v>1323</v>
      </c>
      <c r="Q939">
        <v>1</v>
      </c>
      <c r="W939">
        <v>0</v>
      </c>
      <c r="X939">
        <v>-1412866184</v>
      </c>
      <c r="Y939">
        <f t="shared" si="373"/>
        <v>0.06</v>
      </c>
      <c r="AA939">
        <v>0</v>
      </c>
      <c r="AB939">
        <v>0.45</v>
      </c>
      <c r="AC939">
        <v>0</v>
      </c>
      <c r="AD939">
        <v>0</v>
      </c>
      <c r="AE939">
        <v>0</v>
      </c>
      <c r="AF939">
        <v>0.42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-2</v>
      </c>
      <c r="AN939">
        <v>0</v>
      </c>
      <c r="AO939">
        <v>1</v>
      </c>
      <c r="AP939">
        <v>1</v>
      </c>
      <c r="AQ939">
        <v>0</v>
      </c>
      <c r="AR939">
        <v>0</v>
      </c>
      <c r="AS939" t="s">
        <v>3</v>
      </c>
      <c r="AT939">
        <v>0.04</v>
      </c>
      <c r="AU939" t="s">
        <v>935</v>
      </c>
      <c r="AV939">
        <v>0</v>
      </c>
      <c r="AW939">
        <v>2</v>
      </c>
      <c r="AX939">
        <v>56664723</v>
      </c>
      <c r="AY939">
        <v>1</v>
      </c>
      <c r="AZ939">
        <v>0</v>
      </c>
      <c r="BA939">
        <v>1229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f>ROUND(Y939*Source!I1167*DO939,9)</f>
        <v>0</v>
      </c>
      <c r="CX939">
        <f>ROUND(Y939*Source!I1167,9)</f>
        <v>0.12</v>
      </c>
      <c r="CY939">
        <f t="shared" si="374"/>
        <v>0.45</v>
      </c>
      <c r="CZ939">
        <f t="shared" si="375"/>
        <v>0.42</v>
      </c>
      <c r="DA939">
        <f t="shared" si="376"/>
        <v>1</v>
      </c>
      <c r="DB939">
        <f t="shared" si="377"/>
        <v>0.03</v>
      </c>
      <c r="DC939">
        <f t="shared" si="378"/>
        <v>0</v>
      </c>
      <c r="DD939" t="s">
        <v>3</v>
      </c>
      <c r="DE939" t="s">
        <v>3</v>
      </c>
      <c r="DF939">
        <f t="shared" si="372"/>
        <v>0</v>
      </c>
      <c r="DG939">
        <f t="shared" si="368"/>
        <v>0.05</v>
      </c>
      <c r="DH939">
        <f t="shared" si="369"/>
        <v>0</v>
      </c>
      <c r="DI939">
        <f t="shared" si="371"/>
        <v>0</v>
      </c>
      <c r="DJ939">
        <f t="shared" si="379"/>
        <v>0.05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">
      <c r="A940">
        <f>ROW(Source!A1167)</f>
        <v>1167</v>
      </c>
      <c r="B940">
        <v>56661434</v>
      </c>
      <c r="C940">
        <v>56664701</v>
      </c>
      <c r="D940">
        <v>54767573</v>
      </c>
      <c r="E940">
        <v>1</v>
      </c>
      <c r="F940">
        <v>1</v>
      </c>
      <c r="G940">
        <v>1081</v>
      </c>
      <c r="H940">
        <v>2</v>
      </c>
      <c r="I940" t="s">
        <v>1328</v>
      </c>
      <c r="J940" t="s">
        <v>1329</v>
      </c>
      <c r="K940" t="s">
        <v>1330</v>
      </c>
      <c r="L940">
        <v>1368</v>
      </c>
      <c r="N940">
        <v>1011</v>
      </c>
      <c r="O940" t="s">
        <v>1323</v>
      </c>
      <c r="P940" t="s">
        <v>1323</v>
      </c>
      <c r="Q940">
        <v>1</v>
      </c>
      <c r="W940">
        <v>0</v>
      </c>
      <c r="X940">
        <v>-44940208</v>
      </c>
      <c r="Y940">
        <f t="shared" si="373"/>
        <v>1.4999999999999999E-2</v>
      </c>
      <c r="AA940">
        <v>0</v>
      </c>
      <c r="AB940">
        <v>191.17</v>
      </c>
      <c r="AC940">
        <v>18.059999999999999</v>
      </c>
      <c r="AD940">
        <v>0</v>
      </c>
      <c r="AE940">
        <v>0</v>
      </c>
      <c r="AF940">
        <v>179.17</v>
      </c>
      <c r="AG940">
        <v>16.93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-2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0.01</v>
      </c>
      <c r="AU940" t="s">
        <v>935</v>
      </c>
      <c r="AV940">
        <v>0</v>
      </c>
      <c r="AW940">
        <v>2</v>
      </c>
      <c r="AX940">
        <v>56664721</v>
      </c>
      <c r="AY940">
        <v>1</v>
      </c>
      <c r="AZ940">
        <v>0</v>
      </c>
      <c r="BA940">
        <v>1230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f>ROUND(Y940*Source!I1167*DO940,9)</f>
        <v>0.50790000000000002</v>
      </c>
      <c r="CX940">
        <f>ROUND(Y940*Source!I1167,9)</f>
        <v>0.03</v>
      </c>
      <c r="CY940">
        <f t="shared" si="374"/>
        <v>191.17</v>
      </c>
      <c r="CZ940">
        <f t="shared" si="375"/>
        <v>179.17</v>
      </c>
      <c r="DA940">
        <f t="shared" si="376"/>
        <v>1</v>
      </c>
      <c r="DB940">
        <f t="shared" si="377"/>
        <v>2.6850000000000001</v>
      </c>
      <c r="DC940">
        <f t="shared" si="378"/>
        <v>0.255</v>
      </c>
      <c r="DD940" t="s">
        <v>3</v>
      </c>
      <c r="DE940" t="s">
        <v>3</v>
      </c>
      <c r="DF940">
        <f t="shared" si="372"/>
        <v>0</v>
      </c>
      <c r="DG940">
        <f t="shared" si="368"/>
        <v>5.38</v>
      </c>
      <c r="DH940">
        <f t="shared" si="369"/>
        <v>0.51</v>
      </c>
      <c r="DI940">
        <f t="shared" si="371"/>
        <v>0</v>
      </c>
      <c r="DJ940">
        <f t="shared" si="379"/>
        <v>5.38</v>
      </c>
      <c r="DK940">
        <v>0</v>
      </c>
      <c r="DL940" t="s">
        <v>1327</v>
      </c>
      <c r="DM940">
        <v>0</v>
      </c>
      <c r="DN940" t="s">
        <v>1319</v>
      </c>
      <c r="DO940">
        <v>16.93</v>
      </c>
    </row>
    <row r="941" spans="1:119" x14ac:dyDescent="0.2">
      <c r="A941">
        <f>ROW(Source!A1167)</f>
        <v>1167</v>
      </c>
      <c r="B941">
        <v>56661434</v>
      </c>
      <c r="C941">
        <v>56664701</v>
      </c>
      <c r="D941">
        <v>54767590</v>
      </c>
      <c r="E941">
        <v>1</v>
      </c>
      <c r="F941">
        <v>1</v>
      </c>
      <c r="G941">
        <v>1081</v>
      </c>
      <c r="H941">
        <v>2</v>
      </c>
      <c r="I941" t="s">
        <v>1493</v>
      </c>
      <c r="J941" t="s">
        <v>1494</v>
      </c>
      <c r="K941" t="s">
        <v>1495</v>
      </c>
      <c r="L941">
        <v>1368</v>
      </c>
      <c r="N941">
        <v>1011</v>
      </c>
      <c r="O941" t="s">
        <v>1323</v>
      </c>
      <c r="P941" t="s">
        <v>1323</v>
      </c>
      <c r="Q941">
        <v>1</v>
      </c>
      <c r="W941">
        <v>0</v>
      </c>
      <c r="X941">
        <v>1236027259</v>
      </c>
      <c r="Y941">
        <f t="shared" si="373"/>
        <v>0.64500000000000002</v>
      </c>
      <c r="AA941">
        <v>0</v>
      </c>
      <c r="AB941">
        <v>149.37</v>
      </c>
      <c r="AC941">
        <v>15.51</v>
      </c>
      <c r="AD941">
        <v>0</v>
      </c>
      <c r="AE941">
        <v>0</v>
      </c>
      <c r="AF941">
        <v>139.99</v>
      </c>
      <c r="AG941">
        <v>14.54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0.43</v>
      </c>
      <c r="AU941" t="s">
        <v>935</v>
      </c>
      <c r="AV941">
        <v>0</v>
      </c>
      <c r="AW941">
        <v>2</v>
      </c>
      <c r="AX941">
        <v>56664722</v>
      </c>
      <c r="AY941">
        <v>1</v>
      </c>
      <c r="AZ941">
        <v>0</v>
      </c>
      <c r="BA941">
        <v>1231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f>ROUND(Y941*Source!I1167*DO941,9)</f>
        <v>18.756599999999999</v>
      </c>
      <c r="CX941">
        <f>ROUND(Y941*Source!I1167,9)</f>
        <v>1.29</v>
      </c>
      <c r="CY941">
        <f t="shared" si="374"/>
        <v>149.37</v>
      </c>
      <c r="CZ941">
        <f t="shared" si="375"/>
        <v>139.99</v>
      </c>
      <c r="DA941">
        <f t="shared" si="376"/>
        <v>1</v>
      </c>
      <c r="DB941">
        <f t="shared" si="377"/>
        <v>90.3</v>
      </c>
      <c r="DC941">
        <f t="shared" si="378"/>
        <v>9.375</v>
      </c>
      <c r="DD941" t="s">
        <v>3</v>
      </c>
      <c r="DE941" t="s">
        <v>3</v>
      </c>
      <c r="DF941">
        <f t="shared" si="372"/>
        <v>0</v>
      </c>
      <c r="DG941">
        <f t="shared" si="368"/>
        <v>180.59</v>
      </c>
      <c r="DH941">
        <f t="shared" si="369"/>
        <v>18.760000000000002</v>
      </c>
      <c r="DI941">
        <f t="shared" si="371"/>
        <v>0</v>
      </c>
      <c r="DJ941">
        <f t="shared" si="379"/>
        <v>180.59</v>
      </c>
      <c r="DK941">
        <v>0</v>
      </c>
      <c r="DL941" t="s">
        <v>1327</v>
      </c>
      <c r="DM941">
        <v>0</v>
      </c>
      <c r="DN941" t="s">
        <v>1319</v>
      </c>
      <c r="DO941">
        <v>14.54</v>
      </c>
    </row>
    <row r="942" spans="1:119" x14ac:dyDescent="0.2">
      <c r="A942">
        <f>ROW(Source!A1167)</f>
        <v>1167</v>
      </c>
      <c r="B942">
        <v>56661434</v>
      </c>
      <c r="C942">
        <v>56664701</v>
      </c>
      <c r="D942">
        <v>54738430</v>
      </c>
      <c r="E942">
        <v>1</v>
      </c>
      <c r="F942">
        <v>1</v>
      </c>
      <c r="G942">
        <v>1081</v>
      </c>
      <c r="H942">
        <v>3</v>
      </c>
      <c r="I942" t="s">
        <v>1496</v>
      </c>
      <c r="J942" t="s">
        <v>1497</v>
      </c>
      <c r="K942" t="s">
        <v>1498</v>
      </c>
      <c r="L942">
        <v>1348</v>
      </c>
      <c r="N942">
        <v>1009</v>
      </c>
      <c r="O942" t="s">
        <v>547</v>
      </c>
      <c r="P942" t="s">
        <v>547</v>
      </c>
      <c r="Q942">
        <v>1000</v>
      </c>
      <c r="W942">
        <v>0</v>
      </c>
      <c r="X942">
        <v>63955816</v>
      </c>
      <c r="Y942">
        <f t="shared" ref="Y942:Y949" si="380">((AT942*1)*1)</f>
        <v>1.7000000000000001E-4</v>
      </c>
      <c r="AA942">
        <v>7207.38</v>
      </c>
      <c r="AB942">
        <v>0</v>
      </c>
      <c r="AC942">
        <v>0</v>
      </c>
      <c r="AD942">
        <v>0</v>
      </c>
      <c r="AE942">
        <v>7185.82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-2</v>
      </c>
      <c r="AN942">
        <v>0</v>
      </c>
      <c r="AO942">
        <v>1</v>
      </c>
      <c r="AP942">
        <v>1</v>
      </c>
      <c r="AQ942">
        <v>0</v>
      </c>
      <c r="AR942">
        <v>0</v>
      </c>
      <c r="AS942" t="s">
        <v>3</v>
      </c>
      <c r="AT942">
        <v>1.7000000000000001E-4</v>
      </c>
      <c r="AU942" t="s">
        <v>31</v>
      </c>
      <c r="AV942">
        <v>0</v>
      </c>
      <c r="AW942">
        <v>2</v>
      </c>
      <c r="AX942">
        <v>56664724</v>
      </c>
      <c r="AY942">
        <v>1</v>
      </c>
      <c r="AZ942">
        <v>0</v>
      </c>
      <c r="BA942">
        <v>1232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v>0</v>
      </c>
      <c r="CX942">
        <f>ROUND(Y942*Source!I1167,9)</f>
        <v>3.4000000000000002E-4</v>
      </c>
      <c r="CY942">
        <f t="shared" ref="CY942:CY949" si="381">AA942</f>
        <v>7207.38</v>
      </c>
      <c r="CZ942">
        <f t="shared" ref="CZ942:CZ949" si="382">AE942</f>
        <v>7185.82</v>
      </c>
      <c r="DA942">
        <f t="shared" ref="DA942:DA949" si="383">AI942</f>
        <v>1</v>
      </c>
      <c r="DB942">
        <f t="shared" ref="DB942:DB949" si="384">ROUND(((ROUND(AT942*CZ942,2)*1)*1),6)</f>
        <v>1.22</v>
      </c>
      <c r="DC942">
        <f t="shared" ref="DC942:DC949" si="385">ROUND(((ROUND(AT942*AG942,2)*1)*1),6)</f>
        <v>0</v>
      </c>
      <c r="DD942" t="s">
        <v>3</v>
      </c>
      <c r="DE942" t="s">
        <v>3</v>
      </c>
      <c r="DF942">
        <f t="shared" si="372"/>
        <v>2.44</v>
      </c>
      <c r="DG942">
        <f t="shared" si="368"/>
        <v>0</v>
      </c>
      <c r="DH942">
        <f t="shared" si="369"/>
        <v>0</v>
      </c>
      <c r="DI942">
        <f t="shared" si="371"/>
        <v>0</v>
      </c>
      <c r="DJ942">
        <f t="shared" ref="DJ942:DJ949" si="386">DF942</f>
        <v>2.44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">
      <c r="A943">
        <f>ROW(Source!A1167)</f>
        <v>1167</v>
      </c>
      <c r="B943">
        <v>56661434</v>
      </c>
      <c r="C943">
        <v>56664701</v>
      </c>
      <c r="D943">
        <v>54737299</v>
      </c>
      <c r="E943">
        <v>1</v>
      </c>
      <c r="F943">
        <v>1</v>
      </c>
      <c r="G943">
        <v>1081</v>
      </c>
      <c r="H943">
        <v>3</v>
      </c>
      <c r="I943" t="s">
        <v>1451</v>
      </c>
      <c r="J943" t="s">
        <v>1452</v>
      </c>
      <c r="K943" t="s">
        <v>1453</v>
      </c>
      <c r="L943">
        <v>1339</v>
      </c>
      <c r="N943">
        <v>1007</v>
      </c>
      <c r="O943" t="s">
        <v>1102</v>
      </c>
      <c r="P943" t="s">
        <v>1102</v>
      </c>
      <c r="Q943">
        <v>1</v>
      </c>
      <c r="W943">
        <v>0</v>
      </c>
      <c r="X943">
        <v>-676034668</v>
      </c>
      <c r="Y943">
        <f t="shared" si="380"/>
        <v>1.6E-2</v>
      </c>
      <c r="AA943">
        <v>53.58</v>
      </c>
      <c r="AB943">
        <v>0</v>
      </c>
      <c r="AC943">
        <v>0</v>
      </c>
      <c r="AD943">
        <v>0</v>
      </c>
      <c r="AE943">
        <v>53.42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-2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1.6E-2</v>
      </c>
      <c r="AU943" t="s">
        <v>31</v>
      </c>
      <c r="AV943">
        <v>0</v>
      </c>
      <c r="AW943">
        <v>2</v>
      </c>
      <c r="AX943">
        <v>56664725</v>
      </c>
      <c r="AY943">
        <v>1</v>
      </c>
      <c r="AZ943">
        <v>0</v>
      </c>
      <c r="BA943">
        <v>1233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v>0</v>
      </c>
      <c r="CX943">
        <f>ROUND(Y943*Source!I1167,9)</f>
        <v>3.2000000000000001E-2</v>
      </c>
      <c r="CY943">
        <f t="shared" si="381"/>
        <v>53.58</v>
      </c>
      <c r="CZ943">
        <f t="shared" si="382"/>
        <v>53.42</v>
      </c>
      <c r="DA943">
        <f t="shared" si="383"/>
        <v>1</v>
      </c>
      <c r="DB943">
        <f t="shared" si="384"/>
        <v>0.85</v>
      </c>
      <c r="DC943">
        <f t="shared" si="385"/>
        <v>0</v>
      </c>
      <c r="DD943" t="s">
        <v>3</v>
      </c>
      <c r="DE943" t="s">
        <v>3</v>
      </c>
      <c r="DF943">
        <f t="shared" si="372"/>
        <v>1.71</v>
      </c>
      <c r="DG943">
        <f t="shared" si="368"/>
        <v>0</v>
      </c>
      <c r="DH943">
        <f t="shared" si="369"/>
        <v>0</v>
      </c>
      <c r="DI943">
        <f t="shared" si="371"/>
        <v>0</v>
      </c>
      <c r="DJ943">
        <f t="shared" si="386"/>
        <v>1.71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">
      <c r="A944">
        <f>ROW(Source!A1167)</f>
        <v>1167</v>
      </c>
      <c r="B944">
        <v>56661434</v>
      </c>
      <c r="C944">
        <v>56664701</v>
      </c>
      <c r="D944">
        <v>54739953</v>
      </c>
      <c r="E944">
        <v>1</v>
      </c>
      <c r="F944">
        <v>1</v>
      </c>
      <c r="G944">
        <v>1081</v>
      </c>
      <c r="H944">
        <v>3</v>
      </c>
      <c r="I944" t="s">
        <v>1499</v>
      </c>
      <c r="J944" t="s">
        <v>1500</v>
      </c>
      <c r="K944" t="s">
        <v>1501</v>
      </c>
      <c r="L944">
        <v>1346</v>
      </c>
      <c r="N944">
        <v>1009</v>
      </c>
      <c r="O944" t="s">
        <v>1171</v>
      </c>
      <c r="P944" t="s">
        <v>1171</v>
      </c>
      <c r="Q944">
        <v>1</v>
      </c>
      <c r="W944">
        <v>0</v>
      </c>
      <c r="X944">
        <v>615431379</v>
      </c>
      <c r="Y944">
        <f t="shared" si="380"/>
        <v>0.46400000000000002</v>
      </c>
      <c r="AA944">
        <v>179.33</v>
      </c>
      <c r="AB944">
        <v>0</v>
      </c>
      <c r="AC944">
        <v>0</v>
      </c>
      <c r="AD944">
        <v>0</v>
      </c>
      <c r="AE944">
        <v>178.79</v>
      </c>
      <c r="AF944">
        <v>0</v>
      </c>
      <c r="AG944">
        <v>0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-2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0.46400000000000002</v>
      </c>
      <c r="AU944" t="s">
        <v>31</v>
      </c>
      <c r="AV944">
        <v>0</v>
      </c>
      <c r="AW944">
        <v>2</v>
      </c>
      <c r="AX944">
        <v>56664726</v>
      </c>
      <c r="AY944">
        <v>1</v>
      </c>
      <c r="AZ944">
        <v>0</v>
      </c>
      <c r="BA944">
        <v>1234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v>0</v>
      </c>
      <c r="CX944">
        <f>ROUND(Y944*Source!I1167,9)</f>
        <v>0.92800000000000005</v>
      </c>
      <c r="CY944">
        <f t="shared" si="381"/>
        <v>179.33</v>
      </c>
      <c r="CZ944">
        <f t="shared" si="382"/>
        <v>178.79</v>
      </c>
      <c r="DA944">
        <f t="shared" si="383"/>
        <v>1</v>
      </c>
      <c r="DB944">
        <f t="shared" si="384"/>
        <v>82.96</v>
      </c>
      <c r="DC944">
        <f t="shared" si="385"/>
        <v>0</v>
      </c>
      <c r="DD944" t="s">
        <v>3</v>
      </c>
      <c r="DE944" t="s">
        <v>3</v>
      </c>
      <c r="DF944">
        <f t="shared" si="372"/>
        <v>165.92</v>
      </c>
      <c r="DG944">
        <f t="shared" si="368"/>
        <v>0</v>
      </c>
      <c r="DH944">
        <f t="shared" si="369"/>
        <v>0</v>
      </c>
      <c r="DI944">
        <f t="shared" si="371"/>
        <v>0</v>
      </c>
      <c r="DJ944">
        <f t="shared" si="386"/>
        <v>165.92</v>
      </c>
      <c r="DK944">
        <v>0</v>
      </c>
      <c r="DL944" t="s">
        <v>3</v>
      </c>
      <c r="DM944">
        <v>0</v>
      </c>
      <c r="DN944" t="s">
        <v>3</v>
      </c>
      <c r="DO944">
        <v>0</v>
      </c>
    </row>
    <row r="945" spans="1:119" x14ac:dyDescent="0.2">
      <c r="A945">
        <f>ROW(Source!A1167)</f>
        <v>1167</v>
      </c>
      <c r="B945">
        <v>56661434</v>
      </c>
      <c r="C945">
        <v>56664701</v>
      </c>
      <c r="D945">
        <v>54737565</v>
      </c>
      <c r="E945">
        <v>1</v>
      </c>
      <c r="F945">
        <v>1</v>
      </c>
      <c r="G945">
        <v>1081</v>
      </c>
      <c r="H945">
        <v>3</v>
      </c>
      <c r="I945" t="s">
        <v>1454</v>
      </c>
      <c r="J945" t="s">
        <v>1455</v>
      </c>
      <c r="K945" t="s">
        <v>1456</v>
      </c>
      <c r="L945">
        <v>1339</v>
      </c>
      <c r="N945">
        <v>1007</v>
      </c>
      <c r="O945" t="s">
        <v>1102</v>
      </c>
      <c r="P945" t="s">
        <v>1102</v>
      </c>
      <c r="Q945">
        <v>1</v>
      </c>
      <c r="W945">
        <v>0</v>
      </c>
      <c r="X945">
        <v>-1235260082</v>
      </c>
      <c r="Y945">
        <f t="shared" si="380"/>
        <v>6.2E-2</v>
      </c>
      <c r="AA945">
        <v>5.84</v>
      </c>
      <c r="AB945">
        <v>0</v>
      </c>
      <c r="AC945">
        <v>0</v>
      </c>
      <c r="AD945">
        <v>0</v>
      </c>
      <c r="AE945">
        <v>5.82</v>
      </c>
      <c r="AF945">
        <v>0</v>
      </c>
      <c r="AG945">
        <v>0</v>
      </c>
      <c r="AH945">
        <v>0</v>
      </c>
      <c r="AI945">
        <v>1</v>
      </c>
      <c r="AJ945">
        <v>1</v>
      </c>
      <c r="AK945">
        <v>1</v>
      </c>
      <c r="AL945">
        <v>1</v>
      </c>
      <c r="AM945">
        <v>-2</v>
      </c>
      <c r="AN945">
        <v>0</v>
      </c>
      <c r="AO945">
        <v>1</v>
      </c>
      <c r="AP945">
        <v>1</v>
      </c>
      <c r="AQ945">
        <v>0</v>
      </c>
      <c r="AR945">
        <v>0</v>
      </c>
      <c r="AS945" t="s">
        <v>3</v>
      </c>
      <c r="AT945">
        <v>6.2E-2</v>
      </c>
      <c r="AU945" t="s">
        <v>31</v>
      </c>
      <c r="AV945">
        <v>0</v>
      </c>
      <c r="AW945">
        <v>2</v>
      </c>
      <c r="AX945">
        <v>56664727</v>
      </c>
      <c r="AY945">
        <v>1</v>
      </c>
      <c r="AZ945">
        <v>0</v>
      </c>
      <c r="BA945">
        <v>1235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ROUND(Y945*Source!I1167,9)</f>
        <v>0.124</v>
      </c>
      <c r="CY945">
        <f t="shared" si="381"/>
        <v>5.84</v>
      </c>
      <c r="CZ945">
        <f t="shared" si="382"/>
        <v>5.82</v>
      </c>
      <c r="DA945">
        <f t="shared" si="383"/>
        <v>1</v>
      </c>
      <c r="DB945">
        <f t="shared" si="384"/>
        <v>0.36</v>
      </c>
      <c r="DC945">
        <f t="shared" si="385"/>
        <v>0</v>
      </c>
      <c r="DD945" t="s">
        <v>3</v>
      </c>
      <c r="DE945" t="s">
        <v>3</v>
      </c>
      <c r="DF945">
        <f t="shared" si="372"/>
        <v>0.72</v>
      </c>
      <c r="DG945">
        <f t="shared" si="368"/>
        <v>0</v>
      </c>
      <c r="DH945">
        <f t="shared" si="369"/>
        <v>0</v>
      </c>
      <c r="DI945">
        <f t="shared" si="371"/>
        <v>0</v>
      </c>
      <c r="DJ945">
        <f t="shared" si="386"/>
        <v>0.72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">
      <c r="A946">
        <f>ROW(Source!A1167)</f>
        <v>1167</v>
      </c>
      <c r="B946">
        <v>56661434</v>
      </c>
      <c r="C946">
        <v>56664701</v>
      </c>
      <c r="D946">
        <v>54737738</v>
      </c>
      <c r="E946">
        <v>1</v>
      </c>
      <c r="F946">
        <v>1</v>
      </c>
      <c r="G946">
        <v>1081</v>
      </c>
      <c r="H946">
        <v>3</v>
      </c>
      <c r="I946" t="s">
        <v>1502</v>
      </c>
      <c r="J946" t="s">
        <v>1503</v>
      </c>
      <c r="K946" t="s">
        <v>2147</v>
      </c>
      <c r="L946">
        <v>1348</v>
      </c>
      <c r="N946">
        <v>1009</v>
      </c>
      <c r="O946" t="s">
        <v>547</v>
      </c>
      <c r="P946" t="s">
        <v>547</v>
      </c>
      <c r="Q946">
        <v>1000</v>
      </c>
      <c r="W946">
        <v>0</v>
      </c>
      <c r="X946">
        <v>1519329908</v>
      </c>
      <c r="Y946">
        <f t="shared" si="380"/>
        <v>4.0000000000000002E-4</v>
      </c>
      <c r="AA946">
        <v>11655.76</v>
      </c>
      <c r="AB946">
        <v>0</v>
      </c>
      <c r="AC946">
        <v>0</v>
      </c>
      <c r="AD946">
        <v>0</v>
      </c>
      <c r="AE946">
        <v>11620.9</v>
      </c>
      <c r="AF946">
        <v>0</v>
      </c>
      <c r="AG946">
        <v>0</v>
      </c>
      <c r="AH946">
        <v>0</v>
      </c>
      <c r="AI946">
        <v>1</v>
      </c>
      <c r="AJ946">
        <v>1</v>
      </c>
      <c r="AK946">
        <v>1</v>
      </c>
      <c r="AL946">
        <v>1</v>
      </c>
      <c r="AM946">
        <v>-2</v>
      </c>
      <c r="AN946">
        <v>0</v>
      </c>
      <c r="AO946">
        <v>1</v>
      </c>
      <c r="AP946">
        <v>1</v>
      </c>
      <c r="AQ946">
        <v>0</v>
      </c>
      <c r="AR946">
        <v>0</v>
      </c>
      <c r="AS946" t="s">
        <v>3</v>
      </c>
      <c r="AT946">
        <v>4.0000000000000002E-4</v>
      </c>
      <c r="AU946" t="s">
        <v>31</v>
      </c>
      <c r="AV946">
        <v>0</v>
      </c>
      <c r="AW946">
        <v>2</v>
      </c>
      <c r="AX946">
        <v>56664728</v>
      </c>
      <c r="AY946">
        <v>1</v>
      </c>
      <c r="AZ946">
        <v>0</v>
      </c>
      <c r="BA946">
        <v>1236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ROUND(Y946*Source!I1167,9)</f>
        <v>8.0000000000000004E-4</v>
      </c>
      <c r="CY946">
        <f t="shared" si="381"/>
        <v>11655.76</v>
      </c>
      <c r="CZ946">
        <f t="shared" si="382"/>
        <v>11620.9</v>
      </c>
      <c r="DA946">
        <f t="shared" si="383"/>
        <v>1</v>
      </c>
      <c r="DB946">
        <f t="shared" si="384"/>
        <v>4.6500000000000004</v>
      </c>
      <c r="DC946">
        <f t="shared" si="385"/>
        <v>0</v>
      </c>
      <c r="DD946" t="s">
        <v>3</v>
      </c>
      <c r="DE946" t="s">
        <v>3</v>
      </c>
      <c r="DF946">
        <f t="shared" si="372"/>
        <v>9.3000000000000007</v>
      </c>
      <c r="DG946">
        <f t="shared" si="368"/>
        <v>0</v>
      </c>
      <c r="DH946">
        <f t="shared" si="369"/>
        <v>0</v>
      </c>
      <c r="DI946">
        <f t="shared" si="371"/>
        <v>0</v>
      </c>
      <c r="DJ946">
        <f t="shared" si="386"/>
        <v>9.3000000000000007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">
      <c r="A947">
        <f>ROW(Source!A1167)</f>
        <v>1167</v>
      </c>
      <c r="B947">
        <v>56661434</v>
      </c>
      <c r="C947">
        <v>56664701</v>
      </c>
      <c r="D947">
        <v>54750551</v>
      </c>
      <c r="E947">
        <v>1</v>
      </c>
      <c r="F947">
        <v>1</v>
      </c>
      <c r="G947">
        <v>1081</v>
      </c>
      <c r="H947">
        <v>3</v>
      </c>
      <c r="I947" t="s">
        <v>1100</v>
      </c>
      <c r="J947" t="s">
        <v>1103</v>
      </c>
      <c r="K947" t="s">
        <v>1101</v>
      </c>
      <c r="L947">
        <v>1339</v>
      </c>
      <c r="N947">
        <v>1007</v>
      </c>
      <c r="O947" t="s">
        <v>1102</v>
      </c>
      <c r="P947" t="s">
        <v>1102</v>
      </c>
      <c r="Q947">
        <v>1</v>
      </c>
      <c r="W947">
        <v>0</v>
      </c>
      <c r="X947">
        <v>1955477178</v>
      </c>
      <c r="Y947">
        <f t="shared" si="380"/>
        <v>2</v>
      </c>
      <c r="AA947">
        <v>3998.21</v>
      </c>
      <c r="AB947">
        <v>0</v>
      </c>
      <c r="AC947">
        <v>0</v>
      </c>
      <c r="AD947">
        <v>0</v>
      </c>
      <c r="AE947">
        <v>3986.25</v>
      </c>
      <c r="AF947">
        <v>0</v>
      </c>
      <c r="AG947">
        <v>0</v>
      </c>
      <c r="AH947">
        <v>0</v>
      </c>
      <c r="AI947">
        <v>1</v>
      </c>
      <c r="AJ947">
        <v>1</v>
      </c>
      <c r="AK947">
        <v>1</v>
      </c>
      <c r="AL947">
        <v>1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 t="s">
        <v>3</v>
      </c>
      <c r="AT947">
        <v>2</v>
      </c>
      <c r="AU947" t="s">
        <v>31</v>
      </c>
      <c r="AV947">
        <v>0</v>
      </c>
      <c r="AW947">
        <v>1</v>
      </c>
      <c r="AX947">
        <v>-1</v>
      </c>
      <c r="AY947">
        <v>0</v>
      </c>
      <c r="AZ947">
        <v>0</v>
      </c>
      <c r="BA947" t="s">
        <v>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ROUND(Y947*Source!I1167,9)</f>
        <v>4</v>
      </c>
      <c r="CY947">
        <f t="shared" si="381"/>
        <v>3998.21</v>
      </c>
      <c r="CZ947">
        <f t="shared" si="382"/>
        <v>3986.25</v>
      </c>
      <c r="DA947">
        <f t="shared" si="383"/>
        <v>1</v>
      </c>
      <c r="DB947">
        <f t="shared" si="384"/>
        <v>7972.5</v>
      </c>
      <c r="DC947">
        <f t="shared" si="385"/>
        <v>0</v>
      </c>
      <c r="DD947" t="s">
        <v>3</v>
      </c>
      <c r="DE947" t="s">
        <v>3</v>
      </c>
      <c r="DF947">
        <f t="shared" si="372"/>
        <v>15945</v>
      </c>
      <c r="DG947">
        <f t="shared" si="368"/>
        <v>0</v>
      </c>
      <c r="DH947">
        <f t="shared" si="369"/>
        <v>0</v>
      </c>
      <c r="DI947">
        <f t="shared" si="371"/>
        <v>0</v>
      </c>
      <c r="DJ947">
        <f t="shared" si="386"/>
        <v>15945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">
      <c r="A948">
        <f>ROW(Source!A1167)</f>
        <v>1167</v>
      </c>
      <c r="B948">
        <v>56661434</v>
      </c>
      <c r="C948">
        <v>56664701</v>
      </c>
      <c r="D948">
        <v>54758036</v>
      </c>
      <c r="E948">
        <v>1</v>
      </c>
      <c r="F948">
        <v>1</v>
      </c>
      <c r="G948">
        <v>1081</v>
      </c>
      <c r="H948">
        <v>3</v>
      </c>
      <c r="I948" t="s">
        <v>1096</v>
      </c>
      <c r="J948" t="s">
        <v>1098</v>
      </c>
      <c r="K948" t="s">
        <v>1097</v>
      </c>
      <c r="L948">
        <v>1354</v>
      </c>
      <c r="N948">
        <v>1010</v>
      </c>
      <c r="O948" t="s">
        <v>398</v>
      </c>
      <c r="P948" t="s">
        <v>398</v>
      </c>
      <c r="Q948">
        <v>1</v>
      </c>
      <c r="W948">
        <v>0</v>
      </c>
      <c r="X948">
        <v>-1036969942</v>
      </c>
      <c r="Y948">
        <f t="shared" si="380"/>
        <v>1</v>
      </c>
      <c r="AA948">
        <v>1253.6500000000001</v>
      </c>
      <c r="AB948">
        <v>0</v>
      </c>
      <c r="AC948">
        <v>0</v>
      </c>
      <c r="AD948">
        <v>0</v>
      </c>
      <c r="AE948">
        <v>1249.9000000000001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 t="s">
        <v>3</v>
      </c>
      <c r="AT948">
        <v>1</v>
      </c>
      <c r="AU948" t="s">
        <v>31</v>
      </c>
      <c r="AV948">
        <v>0</v>
      </c>
      <c r="AW948">
        <v>1</v>
      </c>
      <c r="AX948">
        <v>-1</v>
      </c>
      <c r="AY948">
        <v>0</v>
      </c>
      <c r="AZ948">
        <v>0</v>
      </c>
      <c r="BA948" t="s">
        <v>3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ROUND(Y948*Source!I1167,9)</f>
        <v>2</v>
      </c>
      <c r="CY948">
        <f t="shared" si="381"/>
        <v>1253.6500000000001</v>
      </c>
      <c r="CZ948">
        <f t="shared" si="382"/>
        <v>1249.9000000000001</v>
      </c>
      <c r="DA948">
        <f t="shared" si="383"/>
        <v>1</v>
      </c>
      <c r="DB948">
        <f t="shared" si="384"/>
        <v>1249.9000000000001</v>
      </c>
      <c r="DC948">
        <f t="shared" si="385"/>
        <v>0</v>
      </c>
      <c r="DD948" t="s">
        <v>3</v>
      </c>
      <c r="DE948" t="s">
        <v>3</v>
      </c>
      <c r="DF948">
        <f t="shared" si="372"/>
        <v>2499.8000000000002</v>
      </c>
      <c r="DG948">
        <f t="shared" si="368"/>
        <v>0</v>
      </c>
      <c r="DH948">
        <f t="shared" si="369"/>
        <v>0</v>
      </c>
      <c r="DI948">
        <f t="shared" si="371"/>
        <v>0</v>
      </c>
      <c r="DJ948">
        <f t="shared" si="386"/>
        <v>2499.8000000000002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">
      <c r="A949">
        <f>ROW(Source!A1167)</f>
        <v>1167</v>
      </c>
      <c r="B949">
        <v>56661434</v>
      </c>
      <c r="C949">
        <v>56664701</v>
      </c>
      <c r="D949">
        <v>54758158</v>
      </c>
      <c r="E949">
        <v>1</v>
      </c>
      <c r="F949">
        <v>1</v>
      </c>
      <c r="G949">
        <v>1081</v>
      </c>
      <c r="H949">
        <v>3</v>
      </c>
      <c r="I949" t="s">
        <v>1505</v>
      </c>
      <c r="J949" t="s">
        <v>1506</v>
      </c>
      <c r="K949" t="s">
        <v>1507</v>
      </c>
      <c r="L949">
        <v>1354</v>
      </c>
      <c r="N949">
        <v>1010</v>
      </c>
      <c r="O949" t="s">
        <v>398</v>
      </c>
      <c r="P949" t="s">
        <v>398</v>
      </c>
      <c r="Q949">
        <v>1</v>
      </c>
      <c r="W949">
        <v>0</v>
      </c>
      <c r="X949">
        <v>1463698110</v>
      </c>
      <c r="Y949">
        <f t="shared" si="380"/>
        <v>2</v>
      </c>
      <c r="AA949">
        <v>3.94</v>
      </c>
      <c r="AB949">
        <v>0</v>
      </c>
      <c r="AC949">
        <v>0</v>
      </c>
      <c r="AD949">
        <v>0</v>
      </c>
      <c r="AE949">
        <v>3.93</v>
      </c>
      <c r="AF949">
        <v>0</v>
      </c>
      <c r="AG949">
        <v>0</v>
      </c>
      <c r="AH949">
        <v>0</v>
      </c>
      <c r="AI949">
        <v>1</v>
      </c>
      <c r="AJ949">
        <v>1</v>
      </c>
      <c r="AK949">
        <v>1</v>
      </c>
      <c r="AL949">
        <v>1</v>
      </c>
      <c r="AM949">
        <v>-2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2</v>
      </c>
      <c r="AU949" t="s">
        <v>31</v>
      </c>
      <c r="AV949">
        <v>0</v>
      </c>
      <c r="AW949">
        <v>2</v>
      </c>
      <c r="AX949">
        <v>56664729</v>
      </c>
      <c r="AY949">
        <v>1</v>
      </c>
      <c r="AZ949">
        <v>0</v>
      </c>
      <c r="BA949">
        <v>1237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ROUND(Y949*Source!I1167,9)</f>
        <v>4</v>
      </c>
      <c r="CY949">
        <f t="shared" si="381"/>
        <v>3.94</v>
      </c>
      <c r="CZ949">
        <f t="shared" si="382"/>
        <v>3.93</v>
      </c>
      <c r="DA949">
        <f t="shared" si="383"/>
        <v>1</v>
      </c>
      <c r="DB949">
        <f t="shared" si="384"/>
        <v>7.86</v>
      </c>
      <c r="DC949">
        <f t="shared" si="385"/>
        <v>0</v>
      </c>
      <c r="DD949" t="s">
        <v>3</v>
      </c>
      <c r="DE949" t="s">
        <v>3</v>
      </c>
      <c r="DF949">
        <f t="shared" si="372"/>
        <v>15.72</v>
      </c>
      <c r="DG949">
        <f t="shared" si="368"/>
        <v>0</v>
      </c>
      <c r="DH949">
        <f t="shared" si="369"/>
        <v>0</v>
      </c>
      <c r="DI949">
        <f t="shared" si="371"/>
        <v>0</v>
      </c>
      <c r="DJ949">
        <f t="shared" si="386"/>
        <v>15.72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">
      <c r="A950">
        <f>ROW(Source!A1168)</f>
        <v>1168</v>
      </c>
      <c r="B950">
        <v>56661436</v>
      </c>
      <c r="C950">
        <v>56664701</v>
      </c>
      <c r="D950">
        <v>54702434</v>
      </c>
      <c r="E950">
        <v>1081</v>
      </c>
      <c r="F950">
        <v>1</v>
      </c>
      <c r="G950">
        <v>1081</v>
      </c>
      <c r="H950">
        <v>1</v>
      </c>
      <c r="I950" t="s">
        <v>1317</v>
      </c>
      <c r="J950" t="s">
        <v>3</v>
      </c>
      <c r="K950" t="s">
        <v>1318</v>
      </c>
      <c r="L950">
        <v>1191</v>
      </c>
      <c r="N950">
        <v>1013</v>
      </c>
      <c r="O950" t="s">
        <v>1319</v>
      </c>
      <c r="P950" t="s">
        <v>1319</v>
      </c>
      <c r="Q950">
        <v>1</v>
      </c>
      <c r="W950">
        <v>0</v>
      </c>
      <c r="X950">
        <v>476480486</v>
      </c>
      <c r="Y950">
        <f>((AT950*1.2)*1.15)</f>
        <v>2.7047999999999996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1</v>
      </c>
      <c r="AL950">
        <v>1</v>
      </c>
      <c r="AM950">
        <v>5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1.96</v>
      </c>
      <c r="AU950" t="s">
        <v>936</v>
      </c>
      <c r="AV950">
        <v>1</v>
      </c>
      <c r="AW950">
        <v>2</v>
      </c>
      <c r="AX950">
        <v>56664717</v>
      </c>
      <c r="AY950">
        <v>1</v>
      </c>
      <c r="AZ950">
        <v>0</v>
      </c>
      <c r="BA950">
        <v>1240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U950">
        <f>ROUND(AT950*Source!I1168*AH950*AL950,2)</f>
        <v>0</v>
      </c>
      <c r="CV950">
        <f>ROUND(Y950*Source!I1168,9)</f>
        <v>5.4096000000000002</v>
      </c>
      <c r="CW950">
        <v>0</v>
      </c>
      <c r="CX950">
        <f>ROUND(Y950*Source!I1168,9)</f>
        <v>5.4096000000000002</v>
      </c>
      <c r="CY950">
        <f>AD950</f>
        <v>0</v>
      </c>
      <c r="CZ950">
        <f>AH950</f>
        <v>0</v>
      </c>
      <c r="DA950">
        <f>AL950</f>
        <v>1</v>
      </c>
      <c r="DB950">
        <f>ROUND(((ROUND(AT950*CZ950,2)*1.2)*1.15),6)</f>
        <v>0</v>
      </c>
      <c r="DC950">
        <f>ROUND(((ROUND(AT950*AG950,2)*1.2)*1.15),6)</f>
        <v>0</v>
      </c>
      <c r="DD950" t="s">
        <v>3</v>
      </c>
      <c r="DE950" t="s">
        <v>3</v>
      </c>
      <c r="DF950">
        <f t="shared" si="372"/>
        <v>0</v>
      </c>
      <c r="DG950">
        <f t="shared" si="368"/>
        <v>0</v>
      </c>
      <c r="DH950">
        <f t="shared" si="369"/>
        <v>0</v>
      </c>
      <c r="DI950">
        <f t="shared" si="371"/>
        <v>0</v>
      </c>
      <c r="DJ950">
        <f>DI950</f>
        <v>0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">
      <c r="A951">
        <f>ROW(Source!A1168)</f>
        <v>1168</v>
      </c>
      <c r="B951">
        <v>56661436</v>
      </c>
      <c r="C951">
        <v>56664701</v>
      </c>
      <c r="D951">
        <v>54768042</v>
      </c>
      <c r="E951">
        <v>1</v>
      </c>
      <c r="F951">
        <v>1</v>
      </c>
      <c r="G951">
        <v>1081</v>
      </c>
      <c r="H951">
        <v>2</v>
      </c>
      <c r="I951" t="s">
        <v>1439</v>
      </c>
      <c r="J951" t="s">
        <v>1440</v>
      </c>
      <c r="K951" t="s">
        <v>1441</v>
      </c>
      <c r="L951">
        <v>1368</v>
      </c>
      <c r="N951">
        <v>1011</v>
      </c>
      <c r="O951" t="s">
        <v>1323</v>
      </c>
      <c r="P951" t="s">
        <v>1323</v>
      </c>
      <c r="Q951">
        <v>1</v>
      </c>
      <c r="W951">
        <v>0</v>
      </c>
      <c r="X951">
        <v>-49672420</v>
      </c>
      <c r="Y951">
        <f t="shared" ref="Y951:Y956" si="387">((AT951*1.2)*1.25)</f>
        <v>0.34500000000000003</v>
      </c>
      <c r="AA951">
        <v>0</v>
      </c>
      <c r="AB951">
        <v>2.78</v>
      </c>
      <c r="AC951">
        <v>0</v>
      </c>
      <c r="AD951">
        <v>0</v>
      </c>
      <c r="AE951">
        <v>0</v>
      </c>
      <c r="AF951">
        <v>0.28000000000000003</v>
      </c>
      <c r="AG951">
        <v>0</v>
      </c>
      <c r="AH951">
        <v>0</v>
      </c>
      <c r="AI951">
        <v>1</v>
      </c>
      <c r="AJ951">
        <v>9.2899999999999991</v>
      </c>
      <c r="AK951">
        <v>1</v>
      </c>
      <c r="AL951">
        <v>1</v>
      </c>
      <c r="AM951">
        <v>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0.23</v>
      </c>
      <c r="AU951" t="s">
        <v>935</v>
      </c>
      <c r="AV951">
        <v>0</v>
      </c>
      <c r="AW951">
        <v>2</v>
      </c>
      <c r="AX951">
        <v>56664718</v>
      </c>
      <c r="AY951">
        <v>1</v>
      </c>
      <c r="AZ951">
        <v>0</v>
      </c>
      <c r="BA951">
        <v>1241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f>ROUND(Y951*Source!I1168*DO951,9)</f>
        <v>0</v>
      </c>
      <c r="CX951">
        <f>ROUND(Y951*Source!I1168,9)</f>
        <v>0.69</v>
      </c>
      <c r="CY951">
        <f t="shared" ref="CY951:CY956" si="388">AB951</f>
        <v>2.78</v>
      </c>
      <c r="CZ951">
        <f t="shared" ref="CZ951:CZ956" si="389">AF951</f>
        <v>0.28000000000000003</v>
      </c>
      <c r="DA951">
        <f t="shared" ref="DA951:DA956" si="390">AJ951</f>
        <v>9.2899999999999991</v>
      </c>
      <c r="DB951">
        <f t="shared" ref="DB951:DB956" si="391">ROUND(((ROUND(AT951*CZ951,2)*1.2)*1.25),6)</f>
        <v>0.09</v>
      </c>
      <c r="DC951">
        <f t="shared" ref="DC951:DC956" si="392">ROUND(((ROUND(AT951*AG951,2)*1.2)*1.25),6)</f>
        <v>0</v>
      </c>
      <c r="DD951" t="s">
        <v>3</v>
      </c>
      <c r="DE951" t="s">
        <v>3</v>
      </c>
      <c r="DF951">
        <f t="shared" si="372"/>
        <v>0</v>
      </c>
      <c r="DG951">
        <f t="shared" ref="DG951:DG956" si="393">ROUND(ROUND(AF951*AJ951,2)*CX951,2)</f>
        <v>1.79</v>
      </c>
      <c r="DH951">
        <f t="shared" si="369"/>
        <v>0</v>
      </c>
      <c r="DI951">
        <f t="shared" si="371"/>
        <v>0</v>
      </c>
      <c r="DJ951">
        <f t="shared" ref="DJ951:DJ956" si="394">DG951</f>
        <v>1.79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">
      <c r="A952">
        <f>ROW(Source!A1168)</f>
        <v>1168</v>
      </c>
      <c r="B952">
        <v>56661436</v>
      </c>
      <c r="C952">
        <v>56664701</v>
      </c>
      <c r="D952">
        <v>54768036</v>
      </c>
      <c r="E952">
        <v>1</v>
      </c>
      <c r="F952">
        <v>1</v>
      </c>
      <c r="G952">
        <v>1081</v>
      </c>
      <c r="H952">
        <v>2</v>
      </c>
      <c r="I952" t="s">
        <v>1490</v>
      </c>
      <c r="J952" t="s">
        <v>1491</v>
      </c>
      <c r="K952" t="s">
        <v>1492</v>
      </c>
      <c r="L952">
        <v>1368</v>
      </c>
      <c r="N952">
        <v>1011</v>
      </c>
      <c r="O952" t="s">
        <v>1323</v>
      </c>
      <c r="P952" t="s">
        <v>1323</v>
      </c>
      <c r="Q952">
        <v>1</v>
      </c>
      <c r="W952">
        <v>0</v>
      </c>
      <c r="X952">
        <v>1762918801</v>
      </c>
      <c r="Y952">
        <f t="shared" si="387"/>
        <v>0.76500000000000001</v>
      </c>
      <c r="AA952">
        <v>0</v>
      </c>
      <c r="AB952">
        <v>604.33000000000004</v>
      </c>
      <c r="AC952">
        <v>0</v>
      </c>
      <c r="AD952">
        <v>0</v>
      </c>
      <c r="AE952">
        <v>0</v>
      </c>
      <c r="AF952">
        <v>49.08</v>
      </c>
      <c r="AG952">
        <v>0</v>
      </c>
      <c r="AH952">
        <v>0</v>
      </c>
      <c r="AI952">
        <v>1</v>
      </c>
      <c r="AJ952">
        <v>11.54</v>
      </c>
      <c r="AK952">
        <v>1</v>
      </c>
      <c r="AL952">
        <v>1</v>
      </c>
      <c r="AM952">
        <v>2</v>
      </c>
      <c r="AN952">
        <v>0</v>
      </c>
      <c r="AO952">
        <v>1</v>
      </c>
      <c r="AP952">
        <v>1</v>
      </c>
      <c r="AQ952">
        <v>0</v>
      </c>
      <c r="AR952">
        <v>0</v>
      </c>
      <c r="AS952" t="s">
        <v>3</v>
      </c>
      <c r="AT952">
        <v>0.51</v>
      </c>
      <c r="AU952" t="s">
        <v>935</v>
      </c>
      <c r="AV952">
        <v>0</v>
      </c>
      <c r="AW952">
        <v>2</v>
      </c>
      <c r="AX952">
        <v>56664719</v>
      </c>
      <c r="AY952">
        <v>1</v>
      </c>
      <c r="AZ952">
        <v>0</v>
      </c>
      <c r="BA952">
        <v>1242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f>ROUND(Y952*Source!I1168*DO952,9)</f>
        <v>0</v>
      </c>
      <c r="CX952">
        <f>ROUND(Y952*Source!I1168,9)</f>
        <v>1.53</v>
      </c>
      <c r="CY952">
        <f t="shared" si="388"/>
        <v>604.33000000000004</v>
      </c>
      <c r="CZ952">
        <f t="shared" si="389"/>
        <v>49.08</v>
      </c>
      <c r="DA952">
        <f t="shared" si="390"/>
        <v>11.54</v>
      </c>
      <c r="DB952">
        <f t="shared" si="391"/>
        <v>37.545000000000002</v>
      </c>
      <c r="DC952">
        <f t="shared" si="392"/>
        <v>0</v>
      </c>
      <c r="DD952" t="s">
        <v>3</v>
      </c>
      <c r="DE952" t="s">
        <v>3</v>
      </c>
      <c r="DF952">
        <f t="shared" si="372"/>
        <v>0</v>
      </c>
      <c r="DG952">
        <f t="shared" si="393"/>
        <v>866.56</v>
      </c>
      <c r="DH952">
        <f t="shared" si="369"/>
        <v>0</v>
      </c>
      <c r="DI952">
        <f t="shared" si="371"/>
        <v>0</v>
      </c>
      <c r="DJ952">
        <f t="shared" si="394"/>
        <v>866.56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">
      <c r="A953">
        <f>ROW(Source!A1168)</f>
        <v>1168</v>
      </c>
      <c r="B953">
        <v>56661436</v>
      </c>
      <c r="C953">
        <v>56664701</v>
      </c>
      <c r="D953">
        <v>54768339</v>
      </c>
      <c r="E953">
        <v>1</v>
      </c>
      <c r="F953">
        <v>1</v>
      </c>
      <c r="G953">
        <v>1081</v>
      </c>
      <c r="H953">
        <v>2</v>
      </c>
      <c r="I953" t="s">
        <v>1324</v>
      </c>
      <c r="J953" t="s">
        <v>1325</v>
      </c>
      <c r="K953" t="s">
        <v>1326</v>
      </c>
      <c r="L953">
        <v>1368</v>
      </c>
      <c r="N953">
        <v>1011</v>
      </c>
      <c r="O953" t="s">
        <v>1323</v>
      </c>
      <c r="P953" t="s">
        <v>1323</v>
      </c>
      <c r="Q953">
        <v>1</v>
      </c>
      <c r="W953">
        <v>0</v>
      </c>
      <c r="X953">
        <v>874612079</v>
      </c>
      <c r="Y953">
        <f t="shared" si="387"/>
        <v>4.4999999999999998E-2</v>
      </c>
      <c r="AA953">
        <v>0</v>
      </c>
      <c r="AB953">
        <v>1513.56</v>
      </c>
      <c r="AC953">
        <v>758.78</v>
      </c>
      <c r="AD953">
        <v>0</v>
      </c>
      <c r="AE953">
        <v>0</v>
      </c>
      <c r="AF953">
        <v>83.1</v>
      </c>
      <c r="AG953">
        <v>12.62</v>
      </c>
      <c r="AH953">
        <v>0</v>
      </c>
      <c r="AI953">
        <v>1</v>
      </c>
      <c r="AJ953">
        <v>17.07</v>
      </c>
      <c r="AK953">
        <v>56.35</v>
      </c>
      <c r="AL953">
        <v>1</v>
      </c>
      <c r="AM953">
        <v>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0.03</v>
      </c>
      <c r="AU953" t="s">
        <v>935</v>
      </c>
      <c r="AV953">
        <v>0</v>
      </c>
      <c r="AW953">
        <v>2</v>
      </c>
      <c r="AX953">
        <v>56664720</v>
      </c>
      <c r="AY953">
        <v>1</v>
      </c>
      <c r="AZ953">
        <v>0</v>
      </c>
      <c r="BA953">
        <v>1243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f>ROUND(Y953*Source!I1168*DO953,9)</f>
        <v>1.1357999999999999</v>
      </c>
      <c r="CX953">
        <f>ROUND(Y953*Source!I1168,9)</f>
        <v>0.09</v>
      </c>
      <c r="CY953">
        <f t="shared" si="388"/>
        <v>1513.56</v>
      </c>
      <c r="CZ953">
        <f t="shared" si="389"/>
        <v>83.1</v>
      </c>
      <c r="DA953">
        <f t="shared" si="390"/>
        <v>17.07</v>
      </c>
      <c r="DB953">
        <f t="shared" si="391"/>
        <v>3.7349999999999999</v>
      </c>
      <c r="DC953">
        <f t="shared" si="392"/>
        <v>0.56999999999999995</v>
      </c>
      <c r="DD953" t="s">
        <v>3</v>
      </c>
      <c r="DE953" t="s">
        <v>3</v>
      </c>
      <c r="DF953">
        <f t="shared" si="372"/>
        <v>0</v>
      </c>
      <c r="DG953">
        <f t="shared" si="393"/>
        <v>127.67</v>
      </c>
      <c r="DH953">
        <f>ROUND(ROUND(AG953*AK953,2)*CX953,2)</f>
        <v>64</v>
      </c>
      <c r="DI953">
        <f t="shared" si="371"/>
        <v>0</v>
      </c>
      <c r="DJ953">
        <f t="shared" si="394"/>
        <v>127.67</v>
      </c>
      <c r="DK953">
        <v>0</v>
      </c>
      <c r="DL953" t="s">
        <v>1327</v>
      </c>
      <c r="DM953">
        <v>0</v>
      </c>
      <c r="DN953" t="s">
        <v>1319</v>
      </c>
      <c r="DO953">
        <v>12.62</v>
      </c>
    </row>
    <row r="954" spans="1:119" x14ac:dyDescent="0.2">
      <c r="A954">
        <f>ROW(Source!A1168)</f>
        <v>1168</v>
      </c>
      <c r="B954">
        <v>56661436</v>
      </c>
      <c r="C954">
        <v>56664701</v>
      </c>
      <c r="D954">
        <v>54768400</v>
      </c>
      <c r="E954">
        <v>1</v>
      </c>
      <c r="F954">
        <v>1</v>
      </c>
      <c r="G954">
        <v>1081</v>
      </c>
      <c r="H954">
        <v>2</v>
      </c>
      <c r="I954" t="s">
        <v>1365</v>
      </c>
      <c r="J954" t="s">
        <v>1366</v>
      </c>
      <c r="K954" t="s">
        <v>1367</v>
      </c>
      <c r="L954">
        <v>1368</v>
      </c>
      <c r="N954">
        <v>1011</v>
      </c>
      <c r="O954" t="s">
        <v>1323</v>
      </c>
      <c r="P954" t="s">
        <v>1323</v>
      </c>
      <c r="Q954">
        <v>1</v>
      </c>
      <c r="W954">
        <v>0</v>
      </c>
      <c r="X954">
        <v>-1412866184</v>
      </c>
      <c r="Y954">
        <f t="shared" si="387"/>
        <v>0.06</v>
      </c>
      <c r="AA954">
        <v>0</v>
      </c>
      <c r="AB954">
        <v>4.41</v>
      </c>
      <c r="AC954">
        <v>0</v>
      </c>
      <c r="AD954">
        <v>0</v>
      </c>
      <c r="AE954">
        <v>0</v>
      </c>
      <c r="AF954">
        <v>0.42</v>
      </c>
      <c r="AG954">
        <v>0</v>
      </c>
      <c r="AH954">
        <v>0</v>
      </c>
      <c r="AI954">
        <v>1</v>
      </c>
      <c r="AJ954">
        <v>9.83</v>
      </c>
      <c r="AK954">
        <v>1</v>
      </c>
      <c r="AL954">
        <v>1</v>
      </c>
      <c r="AM954">
        <v>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0.04</v>
      </c>
      <c r="AU954" t="s">
        <v>935</v>
      </c>
      <c r="AV954">
        <v>0</v>
      </c>
      <c r="AW954">
        <v>2</v>
      </c>
      <c r="AX954">
        <v>56664723</v>
      </c>
      <c r="AY954">
        <v>1</v>
      </c>
      <c r="AZ954">
        <v>0</v>
      </c>
      <c r="BA954">
        <v>1244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f>ROUND(Y954*Source!I1168*DO954,9)</f>
        <v>0</v>
      </c>
      <c r="CX954">
        <f>ROUND(Y954*Source!I1168,9)</f>
        <v>0.12</v>
      </c>
      <c r="CY954">
        <f t="shared" si="388"/>
        <v>4.41</v>
      </c>
      <c r="CZ954">
        <f t="shared" si="389"/>
        <v>0.42</v>
      </c>
      <c r="DA954">
        <f t="shared" si="390"/>
        <v>9.83</v>
      </c>
      <c r="DB954">
        <f t="shared" si="391"/>
        <v>0.03</v>
      </c>
      <c r="DC954">
        <f t="shared" si="392"/>
        <v>0</v>
      </c>
      <c r="DD954" t="s">
        <v>3</v>
      </c>
      <c r="DE954" t="s">
        <v>3</v>
      </c>
      <c r="DF954">
        <f t="shared" si="372"/>
        <v>0</v>
      </c>
      <c r="DG954">
        <f t="shared" si="393"/>
        <v>0.5</v>
      </c>
      <c r="DH954">
        <f>ROUND(ROUND(AG954,2)*CX954,2)</f>
        <v>0</v>
      </c>
      <c r="DI954">
        <f t="shared" si="371"/>
        <v>0</v>
      </c>
      <c r="DJ954">
        <f t="shared" si="394"/>
        <v>0.5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">
      <c r="A955">
        <f>ROW(Source!A1168)</f>
        <v>1168</v>
      </c>
      <c r="B955">
        <v>56661436</v>
      </c>
      <c r="C955">
        <v>56664701</v>
      </c>
      <c r="D955">
        <v>54767573</v>
      </c>
      <c r="E955">
        <v>1</v>
      </c>
      <c r="F955">
        <v>1</v>
      </c>
      <c r="G955">
        <v>1081</v>
      </c>
      <c r="H955">
        <v>2</v>
      </c>
      <c r="I955" t="s">
        <v>1328</v>
      </c>
      <c r="J955" t="s">
        <v>1329</v>
      </c>
      <c r="K955" t="s">
        <v>1330</v>
      </c>
      <c r="L955">
        <v>1368</v>
      </c>
      <c r="N955">
        <v>1011</v>
      </c>
      <c r="O955" t="s">
        <v>1323</v>
      </c>
      <c r="P955" t="s">
        <v>1323</v>
      </c>
      <c r="Q955">
        <v>1</v>
      </c>
      <c r="W955">
        <v>0</v>
      </c>
      <c r="X955">
        <v>-44940208</v>
      </c>
      <c r="Y955">
        <f t="shared" si="387"/>
        <v>1.4999999999999999E-2</v>
      </c>
      <c r="AA955">
        <v>0</v>
      </c>
      <c r="AB955">
        <v>2758.65</v>
      </c>
      <c r="AC955">
        <v>1017.92</v>
      </c>
      <c r="AD955">
        <v>0</v>
      </c>
      <c r="AE955">
        <v>0</v>
      </c>
      <c r="AF955">
        <v>179.17</v>
      </c>
      <c r="AG955">
        <v>16.93</v>
      </c>
      <c r="AH955">
        <v>0</v>
      </c>
      <c r="AI955">
        <v>1</v>
      </c>
      <c r="AJ955">
        <v>14.43</v>
      </c>
      <c r="AK955">
        <v>56.35</v>
      </c>
      <c r="AL955">
        <v>1</v>
      </c>
      <c r="AM955">
        <v>2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0.01</v>
      </c>
      <c r="AU955" t="s">
        <v>935</v>
      </c>
      <c r="AV955">
        <v>0</v>
      </c>
      <c r="AW955">
        <v>2</v>
      </c>
      <c r="AX955">
        <v>56664721</v>
      </c>
      <c r="AY955">
        <v>1</v>
      </c>
      <c r="AZ955">
        <v>0</v>
      </c>
      <c r="BA955">
        <v>1245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f>ROUND(Y955*Source!I1168*DO955,9)</f>
        <v>0.50790000000000002</v>
      </c>
      <c r="CX955">
        <f>ROUND(Y955*Source!I1168,9)</f>
        <v>0.03</v>
      </c>
      <c r="CY955">
        <f t="shared" si="388"/>
        <v>2758.65</v>
      </c>
      <c r="CZ955">
        <f t="shared" si="389"/>
        <v>179.17</v>
      </c>
      <c r="DA955">
        <f t="shared" si="390"/>
        <v>14.43</v>
      </c>
      <c r="DB955">
        <f t="shared" si="391"/>
        <v>2.6850000000000001</v>
      </c>
      <c r="DC955">
        <f t="shared" si="392"/>
        <v>0.255</v>
      </c>
      <c r="DD955" t="s">
        <v>3</v>
      </c>
      <c r="DE955" t="s">
        <v>3</v>
      </c>
      <c r="DF955">
        <f t="shared" si="372"/>
        <v>0</v>
      </c>
      <c r="DG955">
        <f t="shared" si="393"/>
        <v>77.56</v>
      </c>
      <c r="DH955">
        <f>ROUND(ROUND(AG955*AK955,2)*CX955,2)</f>
        <v>28.62</v>
      </c>
      <c r="DI955">
        <f t="shared" si="371"/>
        <v>0</v>
      </c>
      <c r="DJ955">
        <f t="shared" si="394"/>
        <v>77.56</v>
      </c>
      <c r="DK955">
        <v>0</v>
      </c>
      <c r="DL955" t="s">
        <v>1327</v>
      </c>
      <c r="DM955">
        <v>0</v>
      </c>
      <c r="DN955" t="s">
        <v>1319</v>
      </c>
      <c r="DO955">
        <v>16.93</v>
      </c>
    </row>
    <row r="956" spans="1:119" x14ac:dyDescent="0.2">
      <c r="A956">
        <f>ROW(Source!A1168)</f>
        <v>1168</v>
      </c>
      <c r="B956">
        <v>56661436</v>
      </c>
      <c r="C956">
        <v>56664701</v>
      </c>
      <c r="D956">
        <v>54767590</v>
      </c>
      <c r="E956">
        <v>1</v>
      </c>
      <c r="F956">
        <v>1</v>
      </c>
      <c r="G956">
        <v>1081</v>
      </c>
      <c r="H956">
        <v>2</v>
      </c>
      <c r="I956" t="s">
        <v>1493</v>
      </c>
      <c r="J956" t="s">
        <v>1494</v>
      </c>
      <c r="K956" t="s">
        <v>1495</v>
      </c>
      <c r="L956">
        <v>1368</v>
      </c>
      <c r="N956">
        <v>1011</v>
      </c>
      <c r="O956" t="s">
        <v>1323</v>
      </c>
      <c r="P956" t="s">
        <v>1323</v>
      </c>
      <c r="Q956">
        <v>1</v>
      </c>
      <c r="W956">
        <v>0</v>
      </c>
      <c r="X956">
        <v>1236027259</v>
      </c>
      <c r="Y956">
        <f t="shared" si="387"/>
        <v>0.64500000000000002</v>
      </c>
      <c r="AA956">
        <v>0</v>
      </c>
      <c r="AB956">
        <v>2300.29</v>
      </c>
      <c r="AC956">
        <v>874.22</v>
      </c>
      <c r="AD956">
        <v>0</v>
      </c>
      <c r="AE956">
        <v>0</v>
      </c>
      <c r="AF956">
        <v>139.99</v>
      </c>
      <c r="AG956">
        <v>14.54</v>
      </c>
      <c r="AH956">
        <v>0</v>
      </c>
      <c r="AI956">
        <v>1</v>
      </c>
      <c r="AJ956">
        <v>15.4</v>
      </c>
      <c r="AK956">
        <v>56.35</v>
      </c>
      <c r="AL956">
        <v>1</v>
      </c>
      <c r="AM956">
        <v>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0.43</v>
      </c>
      <c r="AU956" t="s">
        <v>935</v>
      </c>
      <c r="AV956">
        <v>0</v>
      </c>
      <c r="AW956">
        <v>2</v>
      </c>
      <c r="AX956">
        <v>56664722</v>
      </c>
      <c r="AY956">
        <v>1</v>
      </c>
      <c r="AZ956">
        <v>0</v>
      </c>
      <c r="BA956">
        <v>1246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f>ROUND(Y956*Source!I1168*DO956,9)</f>
        <v>18.756599999999999</v>
      </c>
      <c r="CX956">
        <f>ROUND(Y956*Source!I1168,9)</f>
        <v>1.29</v>
      </c>
      <c r="CY956">
        <f t="shared" si="388"/>
        <v>2300.29</v>
      </c>
      <c r="CZ956">
        <f t="shared" si="389"/>
        <v>139.99</v>
      </c>
      <c r="DA956">
        <f t="shared" si="390"/>
        <v>15.4</v>
      </c>
      <c r="DB956">
        <f t="shared" si="391"/>
        <v>90.3</v>
      </c>
      <c r="DC956">
        <f t="shared" si="392"/>
        <v>9.375</v>
      </c>
      <c r="DD956" t="s">
        <v>3</v>
      </c>
      <c r="DE956" t="s">
        <v>3</v>
      </c>
      <c r="DF956">
        <f t="shared" si="372"/>
        <v>0</v>
      </c>
      <c r="DG956">
        <f t="shared" si="393"/>
        <v>2781.05</v>
      </c>
      <c r="DH956">
        <f>ROUND(ROUND(AG956*AK956,2)*CX956,2)</f>
        <v>1056.94</v>
      </c>
      <c r="DI956">
        <f t="shared" si="371"/>
        <v>0</v>
      </c>
      <c r="DJ956">
        <f t="shared" si="394"/>
        <v>2781.05</v>
      </c>
      <c r="DK956">
        <v>0</v>
      </c>
      <c r="DL956" t="s">
        <v>1327</v>
      </c>
      <c r="DM956">
        <v>0</v>
      </c>
      <c r="DN956" t="s">
        <v>1319</v>
      </c>
      <c r="DO956">
        <v>14.54</v>
      </c>
    </row>
    <row r="957" spans="1:119" x14ac:dyDescent="0.2">
      <c r="A957">
        <f>ROW(Source!A1168)</f>
        <v>1168</v>
      </c>
      <c r="B957">
        <v>56661436</v>
      </c>
      <c r="C957">
        <v>56664701</v>
      </c>
      <c r="D957">
        <v>54738430</v>
      </c>
      <c r="E957">
        <v>1</v>
      </c>
      <c r="F957">
        <v>1</v>
      </c>
      <c r="G957">
        <v>1081</v>
      </c>
      <c r="H957">
        <v>3</v>
      </c>
      <c r="I957" t="s">
        <v>1496</v>
      </c>
      <c r="J957" t="s">
        <v>1497</v>
      </c>
      <c r="K957" t="s">
        <v>1498</v>
      </c>
      <c r="L957">
        <v>1348</v>
      </c>
      <c r="N957">
        <v>1009</v>
      </c>
      <c r="O957" t="s">
        <v>547</v>
      </c>
      <c r="P957" t="s">
        <v>547</v>
      </c>
      <c r="Q957">
        <v>1000</v>
      </c>
      <c r="W957">
        <v>0</v>
      </c>
      <c r="X957">
        <v>63955816</v>
      </c>
      <c r="Y957">
        <f t="shared" ref="Y957:Y964" si="395">((AT957*1)*1)</f>
        <v>1.7000000000000001E-4</v>
      </c>
      <c r="AA957">
        <v>97083.37</v>
      </c>
      <c r="AB957">
        <v>0</v>
      </c>
      <c r="AC957">
        <v>0</v>
      </c>
      <c r="AD957">
        <v>0</v>
      </c>
      <c r="AE957">
        <v>7185.82</v>
      </c>
      <c r="AF957">
        <v>0</v>
      </c>
      <c r="AG957">
        <v>0</v>
      </c>
      <c r="AH957">
        <v>0</v>
      </c>
      <c r="AI957">
        <v>13.47</v>
      </c>
      <c r="AJ957">
        <v>1</v>
      </c>
      <c r="AK957">
        <v>1</v>
      </c>
      <c r="AL957">
        <v>1</v>
      </c>
      <c r="AM957">
        <v>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1.7000000000000001E-4</v>
      </c>
      <c r="AU957" t="s">
        <v>31</v>
      </c>
      <c r="AV957">
        <v>0</v>
      </c>
      <c r="AW957">
        <v>2</v>
      </c>
      <c r="AX957">
        <v>56664724</v>
      </c>
      <c r="AY957">
        <v>1</v>
      </c>
      <c r="AZ957">
        <v>0</v>
      </c>
      <c r="BA957">
        <v>1247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v>0</v>
      </c>
      <c r="CX957">
        <f>ROUND(Y957*Source!I1168,9)</f>
        <v>3.4000000000000002E-4</v>
      </c>
      <c r="CY957">
        <f t="shared" ref="CY957:CY964" si="396">AA957</f>
        <v>97083.37</v>
      </c>
      <c r="CZ957">
        <f t="shared" ref="CZ957:CZ964" si="397">AE957</f>
        <v>7185.82</v>
      </c>
      <c r="DA957">
        <f t="shared" ref="DA957:DA964" si="398">AI957</f>
        <v>13.47</v>
      </c>
      <c r="DB957">
        <f t="shared" ref="DB957:DB964" si="399">ROUND(((ROUND(AT957*CZ957,2)*1)*1),6)</f>
        <v>1.22</v>
      </c>
      <c r="DC957">
        <f t="shared" ref="DC957:DC964" si="400">ROUND(((ROUND(AT957*AG957,2)*1)*1),6)</f>
        <v>0</v>
      </c>
      <c r="DD957" t="s">
        <v>3</v>
      </c>
      <c r="DE957" t="s">
        <v>3</v>
      </c>
      <c r="DF957">
        <f t="shared" ref="DF957:DF964" si="401">ROUND(ROUND(AE957*AI957,2)*CX957,2)</f>
        <v>32.909999999999997</v>
      </c>
      <c r="DG957">
        <f t="shared" ref="DG957:DG974" si="402">ROUND(ROUND(AF957,2)*CX957,2)</f>
        <v>0</v>
      </c>
      <c r="DH957">
        <f t="shared" ref="DH957:DH974" si="403">ROUND(ROUND(AG957,2)*CX957,2)</f>
        <v>0</v>
      </c>
      <c r="DI957">
        <f t="shared" si="371"/>
        <v>0</v>
      </c>
      <c r="DJ957">
        <f t="shared" ref="DJ957:DJ964" si="404">DF957</f>
        <v>32.909999999999997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">
      <c r="A958">
        <f>ROW(Source!A1168)</f>
        <v>1168</v>
      </c>
      <c r="B958">
        <v>56661436</v>
      </c>
      <c r="C958">
        <v>56664701</v>
      </c>
      <c r="D958">
        <v>54737299</v>
      </c>
      <c r="E958">
        <v>1</v>
      </c>
      <c r="F958">
        <v>1</v>
      </c>
      <c r="G958">
        <v>1081</v>
      </c>
      <c r="H958">
        <v>3</v>
      </c>
      <c r="I958" t="s">
        <v>1451</v>
      </c>
      <c r="J958" t="s">
        <v>1452</v>
      </c>
      <c r="K958" t="s">
        <v>1453</v>
      </c>
      <c r="L958">
        <v>1339</v>
      </c>
      <c r="N958">
        <v>1007</v>
      </c>
      <c r="O958" t="s">
        <v>1102</v>
      </c>
      <c r="P958" t="s">
        <v>1102</v>
      </c>
      <c r="Q958">
        <v>1</v>
      </c>
      <c r="W958">
        <v>0</v>
      </c>
      <c r="X958">
        <v>-676034668</v>
      </c>
      <c r="Y958">
        <f t="shared" si="395"/>
        <v>1.6E-2</v>
      </c>
      <c r="AA958">
        <v>762.45</v>
      </c>
      <c r="AB958">
        <v>0</v>
      </c>
      <c r="AC958">
        <v>0</v>
      </c>
      <c r="AD958">
        <v>0</v>
      </c>
      <c r="AE958">
        <v>53.42</v>
      </c>
      <c r="AF958">
        <v>0</v>
      </c>
      <c r="AG958">
        <v>0</v>
      </c>
      <c r="AH958">
        <v>0</v>
      </c>
      <c r="AI958">
        <v>14.23</v>
      </c>
      <c r="AJ958">
        <v>1</v>
      </c>
      <c r="AK958">
        <v>1</v>
      </c>
      <c r="AL958">
        <v>1</v>
      </c>
      <c r="AM958">
        <v>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1.6E-2</v>
      </c>
      <c r="AU958" t="s">
        <v>31</v>
      </c>
      <c r="AV958">
        <v>0</v>
      </c>
      <c r="AW958">
        <v>2</v>
      </c>
      <c r="AX958">
        <v>56664725</v>
      </c>
      <c r="AY958">
        <v>1</v>
      </c>
      <c r="AZ958">
        <v>0</v>
      </c>
      <c r="BA958">
        <v>1248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v>0</v>
      </c>
      <c r="CX958">
        <f>ROUND(Y958*Source!I1168,9)</f>
        <v>3.2000000000000001E-2</v>
      </c>
      <c r="CY958">
        <f t="shared" si="396"/>
        <v>762.45</v>
      </c>
      <c r="CZ958">
        <f t="shared" si="397"/>
        <v>53.42</v>
      </c>
      <c r="DA958">
        <f t="shared" si="398"/>
        <v>14.23</v>
      </c>
      <c r="DB958">
        <f t="shared" si="399"/>
        <v>0.85</v>
      </c>
      <c r="DC958">
        <f t="shared" si="400"/>
        <v>0</v>
      </c>
      <c r="DD958" t="s">
        <v>3</v>
      </c>
      <c r="DE958" t="s">
        <v>3</v>
      </c>
      <c r="DF958">
        <f t="shared" si="401"/>
        <v>24.33</v>
      </c>
      <c r="DG958">
        <f t="shared" si="402"/>
        <v>0</v>
      </c>
      <c r="DH958">
        <f t="shared" si="403"/>
        <v>0</v>
      </c>
      <c r="DI958">
        <f t="shared" si="371"/>
        <v>0</v>
      </c>
      <c r="DJ958">
        <f t="shared" si="404"/>
        <v>24.33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">
      <c r="A959">
        <f>ROW(Source!A1168)</f>
        <v>1168</v>
      </c>
      <c r="B959">
        <v>56661436</v>
      </c>
      <c r="C959">
        <v>56664701</v>
      </c>
      <c r="D959">
        <v>54739953</v>
      </c>
      <c r="E959">
        <v>1</v>
      </c>
      <c r="F959">
        <v>1</v>
      </c>
      <c r="G959">
        <v>1081</v>
      </c>
      <c r="H959">
        <v>3</v>
      </c>
      <c r="I959" t="s">
        <v>1499</v>
      </c>
      <c r="J959" t="s">
        <v>1500</v>
      </c>
      <c r="K959" t="s">
        <v>1501</v>
      </c>
      <c r="L959">
        <v>1346</v>
      </c>
      <c r="N959">
        <v>1009</v>
      </c>
      <c r="O959" t="s">
        <v>1171</v>
      </c>
      <c r="P959" t="s">
        <v>1171</v>
      </c>
      <c r="Q959">
        <v>1</v>
      </c>
      <c r="W959">
        <v>0</v>
      </c>
      <c r="X959">
        <v>615431379</v>
      </c>
      <c r="Y959">
        <f t="shared" si="395"/>
        <v>0.46400000000000002</v>
      </c>
      <c r="AA959">
        <v>489.56</v>
      </c>
      <c r="AB959">
        <v>0</v>
      </c>
      <c r="AC959">
        <v>0</v>
      </c>
      <c r="AD959">
        <v>0</v>
      </c>
      <c r="AE959">
        <v>178.79</v>
      </c>
      <c r="AF959">
        <v>0</v>
      </c>
      <c r="AG959">
        <v>0</v>
      </c>
      <c r="AH959">
        <v>0</v>
      </c>
      <c r="AI959">
        <v>2.73</v>
      </c>
      <c r="AJ959">
        <v>1</v>
      </c>
      <c r="AK959">
        <v>1</v>
      </c>
      <c r="AL959">
        <v>1</v>
      </c>
      <c r="AM959">
        <v>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0.46400000000000002</v>
      </c>
      <c r="AU959" t="s">
        <v>31</v>
      </c>
      <c r="AV959">
        <v>0</v>
      </c>
      <c r="AW959">
        <v>2</v>
      </c>
      <c r="AX959">
        <v>56664726</v>
      </c>
      <c r="AY959">
        <v>1</v>
      </c>
      <c r="AZ959">
        <v>0</v>
      </c>
      <c r="BA959">
        <v>1249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v>0</v>
      </c>
      <c r="CX959">
        <f>ROUND(Y959*Source!I1168,9)</f>
        <v>0.92800000000000005</v>
      </c>
      <c r="CY959">
        <f t="shared" si="396"/>
        <v>489.56</v>
      </c>
      <c r="CZ959">
        <f t="shared" si="397"/>
        <v>178.79</v>
      </c>
      <c r="DA959">
        <f t="shared" si="398"/>
        <v>2.73</v>
      </c>
      <c r="DB959">
        <f t="shared" si="399"/>
        <v>82.96</v>
      </c>
      <c r="DC959">
        <f t="shared" si="400"/>
        <v>0</v>
      </c>
      <c r="DD959" t="s">
        <v>3</v>
      </c>
      <c r="DE959" t="s">
        <v>3</v>
      </c>
      <c r="DF959">
        <f t="shared" si="401"/>
        <v>452.96</v>
      </c>
      <c r="DG959">
        <f t="shared" si="402"/>
        <v>0</v>
      </c>
      <c r="DH959">
        <f t="shared" si="403"/>
        <v>0</v>
      </c>
      <c r="DI959">
        <f t="shared" si="371"/>
        <v>0</v>
      </c>
      <c r="DJ959">
        <f t="shared" si="404"/>
        <v>452.96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">
      <c r="A960">
        <f>ROW(Source!A1168)</f>
        <v>1168</v>
      </c>
      <c r="B960">
        <v>56661436</v>
      </c>
      <c r="C960">
        <v>56664701</v>
      </c>
      <c r="D960">
        <v>54737565</v>
      </c>
      <c r="E960">
        <v>1</v>
      </c>
      <c r="F960">
        <v>1</v>
      </c>
      <c r="G960">
        <v>1081</v>
      </c>
      <c r="H960">
        <v>3</v>
      </c>
      <c r="I960" t="s">
        <v>1454</v>
      </c>
      <c r="J960" t="s">
        <v>1455</v>
      </c>
      <c r="K960" t="s">
        <v>1456</v>
      </c>
      <c r="L960">
        <v>1339</v>
      </c>
      <c r="N960">
        <v>1007</v>
      </c>
      <c r="O960" t="s">
        <v>1102</v>
      </c>
      <c r="P960" t="s">
        <v>1102</v>
      </c>
      <c r="Q960">
        <v>1</v>
      </c>
      <c r="W960">
        <v>0</v>
      </c>
      <c r="X960">
        <v>-1235260082</v>
      </c>
      <c r="Y960">
        <f t="shared" si="395"/>
        <v>6.2E-2</v>
      </c>
      <c r="AA960">
        <v>101.63</v>
      </c>
      <c r="AB960">
        <v>0</v>
      </c>
      <c r="AC960">
        <v>0</v>
      </c>
      <c r="AD960">
        <v>0</v>
      </c>
      <c r="AE960">
        <v>5.82</v>
      </c>
      <c r="AF960">
        <v>0</v>
      </c>
      <c r="AG960">
        <v>0</v>
      </c>
      <c r="AH960">
        <v>0</v>
      </c>
      <c r="AI960">
        <v>17.41</v>
      </c>
      <c r="AJ960">
        <v>1</v>
      </c>
      <c r="AK960">
        <v>1</v>
      </c>
      <c r="AL960">
        <v>1</v>
      </c>
      <c r="AM960">
        <v>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6.2E-2</v>
      </c>
      <c r="AU960" t="s">
        <v>31</v>
      </c>
      <c r="AV960">
        <v>0</v>
      </c>
      <c r="AW960">
        <v>2</v>
      </c>
      <c r="AX960">
        <v>56664727</v>
      </c>
      <c r="AY960">
        <v>1</v>
      </c>
      <c r="AZ960">
        <v>0</v>
      </c>
      <c r="BA960">
        <v>1250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v>0</v>
      </c>
      <c r="CX960">
        <f>ROUND(Y960*Source!I1168,9)</f>
        <v>0.124</v>
      </c>
      <c r="CY960">
        <f t="shared" si="396"/>
        <v>101.63</v>
      </c>
      <c r="CZ960">
        <f t="shared" si="397"/>
        <v>5.82</v>
      </c>
      <c r="DA960">
        <f t="shared" si="398"/>
        <v>17.41</v>
      </c>
      <c r="DB960">
        <f t="shared" si="399"/>
        <v>0.36</v>
      </c>
      <c r="DC960">
        <f t="shared" si="400"/>
        <v>0</v>
      </c>
      <c r="DD960" t="s">
        <v>3</v>
      </c>
      <c r="DE960" t="s">
        <v>3</v>
      </c>
      <c r="DF960">
        <f t="shared" si="401"/>
        <v>12.56</v>
      </c>
      <c r="DG960">
        <f t="shared" si="402"/>
        <v>0</v>
      </c>
      <c r="DH960">
        <f t="shared" si="403"/>
        <v>0</v>
      </c>
      <c r="DI960">
        <f t="shared" si="371"/>
        <v>0</v>
      </c>
      <c r="DJ960">
        <f t="shared" si="404"/>
        <v>12.56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">
      <c r="A961">
        <f>ROW(Source!A1168)</f>
        <v>1168</v>
      </c>
      <c r="B961">
        <v>56661436</v>
      </c>
      <c r="C961">
        <v>56664701</v>
      </c>
      <c r="D961">
        <v>54737738</v>
      </c>
      <c r="E961">
        <v>1</v>
      </c>
      <c r="F961">
        <v>1</v>
      </c>
      <c r="G961">
        <v>1081</v>
      </c>
      <c r="H961">
        <v>3</v>
      </c>
      <c r="I961" t="s">
        <v>1502</v>
      </c>
      <c r="J961" t="s">
        <v>1503</v>
      </c>
      <c r="K961" t="s">
        <v>2147</v>
      </c>
      <c r="L961">
        <v>1348</v>
      </c>
      <c r="N961">
        <v>1009</v>
      </c>
      <c r="O961" t="s">
        <v>547</v>
      </c>
      <c r="P961" t="s">
        <v>547</v>
      </c>
      <c r="Q961">
        <v>1000</v>
      </c>
      <c r="W961">
        <v>0</v>
      </c>
      <c r="X961">
        <v>1519329908</v>
      </c>
      <c r="Y961">
        <f t="shared" si="395"/>
        <v>4.0000000000000002E-4</v>
      </c>
      <c r="AA961">
        <v>34267.94</v>
      </c>
      <c r="AB961">
        <v>0</v>
      </c>
      <c r="AC961">
        <v>0</v>
      </c>
      <c r="AD961">
        <v>0</v>
      </c>
      <c r="AE961">
        <v>11620.9</v>
      </c>
      <c r="AF961">
        <v>0</v>
      </c>
      <c r="AG961">
        <v>0</v>
      </c>
      <c r="AH961">
        <v>0</v>
      </c>
      <c r="AI961">
        <v>2.94</v>
      </c>
      <c r="AJ961">
        <v>1</v>
      </c>
      <c r="AK961">
        <v>1</v>
      </c>
      <c r="AL961">
        <v>1</v>
      </c>
      <c r="AM961">
        <v>2</v>
      </c>
      <c r="AN961">
        <v>0</v>
      </c>
      <c r="AO961">
        <v>1</v>
      </c>
      <c r="AP961">
        <v>1</v>
      </c>
      <c r="AQ961">
        <v>0</v>
      </c>
      <c r="AR961">
        <v>0</v>
      </c>
      <c r="AS961" t="s">
        <v>3</v>
      </c>
      <c r="AT961">
        <v>4.0000000000000002E-4</v>
      </c>
      <c r="AU961" t="s">
        <v>31</v>
      </c>
      <c r="AV961">
        <v>0</v>
      </c>
      <c r="AW961">
        <v>2</v>
      </c>
      <c r="AX961">
        <v>56664728</v>
      </c>
      <c r="AY961">
        <v>1</v>
      </c>
      <c r="AZ961">
        <v>0</v>
      </c>
      <c r="BA961">
        <v>1251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v>0</v>
      </c>
      <c r="CX961">
        <f>ROUND(Y961*Source!I1168,9)</f>
        <v>8.0000000000000004E-4</v>
      </c>
      <c r="CY961">
        <f t="shared" si="396"/>
        <v>34267.94</v>
      </c>
      <c r="CZ961">
        <f t="shared" si="397"/>
        <v>11620.9</v>
      </c>
      <c r="DA961">
        <f t="shared" si="398"/>
        <v>2.94</v>
      </c>
      <c r="DB961">
        <f t="shared" si="399"/>
        <v>4.6500000000000004</v>
      </c>
      <c r="DC961">
        <f t="shared" si="400"/>
        <v>0</v>
      </c>
      <c r="DD961" t="s">
        <v>3</v>
      </c>
      <c r="DE961" t="s">
        <v>3</v>
      </c>
      <c r="DF961">
        <f t="shared" si="401"/>
        <v>27.33</v>
      </c>
      <c r="DG961">
        <f t="shared" si="402"/>
        <v>0</v>
      </c>
      <c r="DH961">
        <f t="shared" si="403"/>
        <v>0</v>
      </c>
      <c r="DI961">
        <f t="shared" si="371"/>
        <v>0</v>
      </c>
      <c r="DJ961">
        <f t="shared" si="404"/>
        <v>27.33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">
      <c r="A962">
        <f>ROW(Source!A1168)</f>
        <v>1168</v>
      </c>
      <c r="B962">
        <v>56661436</v>
      </c>
      <c r="C962">
        <v>56664701</v>
      </c>
      <c r="D962">
        <v>54750551</v>
      </c>
      <c r="E962">
        <v>1</v>
      </c>
      <c r="F962">
        <v>1</v>
      </c>
      <c r="G962">
        <v>1081</v>
      </c>
      <c r="H962">
        <v>3</v>
      </c>
      <c r="I962" t="s">
        <v>1100</v>
      </c>
      <c r="J962" t="s">
        <v>1103</v>
      </c>
      <c r="K962" t="s">
        <v>1101</v>
      </c>
      <c r="L962">
        <v>1339</v>
      </c>
      <c r="N962">
        <v>1007</v>
      </c>
      <c r="O962" t="s">
        <v>1102</v>
      </c>
      <c r="P962" t="s">
        <v>1102</v>
      </c>
      <c r="Q962">
        <v>1</v>
      </c>
      <c r="W962">
        <v>0</v>
      </c>
      <c r="X962">
        <v>1955477178</v>
      </c>
      <c r="Y962">
        <f t="shared" si="395"/>
        <v>2</v>
      </c>
      <c r="AA962">
        <v>43180.65</v>
      </c>
      <c r="AB962">
        <v>0</v>
      </c>
      <c r="AC962">
        <v>0</v>
      </c>
      <c r="AD962">
        <v>0</v>
      </c>
      <c r="AE962">
        <v>3986.25</v>
      </c>
      <c r="AF962">
        <v>0</v>
      </c>
      <c r="AG962">
        <v>0</v>
      </c>
      <c r="AH962">
        <v>0</v>
      </c>
      <c r="AI962">
        <v>10.8</v>
      </c>
      <c r="AJ962">
        <v>1</v>
      </c>
      <c r="AK962">
        <v>1</v>
      </c>
      <c r="AL962">
        <v>1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 t="s">
        <v>3</v>
      </c>
      <c r="AT962">
        <v>2</v>
      </c>
      <c r="AU962" t="s">
        <v>31</v>
      </c>
      <c r="AV962">
        <v>0</v>
      </c>
      <c r="AW962">
        <v>1</v>
      </c>
      <c r="AX962">
        <v>-1</v>
      </c>
      <c r="AY962">
        <v>0</v>
      </c>
      <c r="AZ962">
        <v>0</v>
      </c>
      <c r="BA962" t="s">
        <v>3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ROUND(Y962*Source!I1168,9)</f>
        <v>4</v>
      </c>
      <c r="CY962">
        <f t="shared" si="396"/>
        <v>43180.65</v>
      </c>
      <c r="CZ962">
        <f t="shared" si="397"/>
        <v>3986.25</v>
      </c>
      <c r="DA962">
        <f t="shared" si="398"/>
        <v>10.8</v>
      </c>
      <c r="DB962">
        <f t="shared" si="399"/>
        <v>7972.5</v>
      </c>
      <c r="DC962">
        <f t="shared" si="400"/>
        <v>0</v>
      </c>
      <c r="DD962" t="s">
        <v>3</v>
      </c>
      <c r="DE962" t="s">
        <v>3</v>
      </c>
      <c r="DF962">
        <f t="shared" si="401"/>
        <v>172206</v>
      </c>
      <c r="DG962">
        <f t="shared" si="402"/>
        <v>0</v>
      </c>
      <c r="DH962">
        <f t="shared" si="403"/>
        <v>0</v>
      </c>
      <c r="DI962">
        <f t="shared" si="371"/>
        <v>0</v>
      </c>
      <c r="DJ962">
        <f t="shared" si="404"/>
        <v>172206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">
      <c r="A963">
        <f>ROW(Source!A1168)</f>
        <v>1168</v>
      </c>
      <c r="B963">
        <v>56661436</v>
      </c>
      <c r="C963">
        <v>56664701</v>
      </c>
      <c r="D963">
        <v>54758036</v>
      </c>
      <c r="E963">
        <v>1</v>
      </c>
      <c r="F963">
        <v>1</v>
      </c>
      <c r="G963">
        <v>1081</v>
      </c>
      <c r="H963">
        <v>3</v>
      </c>
      <c r="I963" t="s">
        <v>1096</v>
      </c>
      <c r="J963" t="s">
        <v>1098</v>
      </c>
      <c r="K963" t="s">
        <v>1097</v>
      </c>
      <c r="L963">
        <v>1354</v>
      </c>
      <c r="N963">
        <v>1010</v>
      </c>
      <c r="O963" t="s">
        <v>398</v>
      </c>
      <c r="P963" t="s">
        <v>398</v>
      </c>
      <c r="Q963">
        <v>1</v>
      </c>
      <c r="W963">
        <v>0</v>
      </c>
      <c r="X963">
        <v>-1036969942</v>
      </c>
      <c r="Y963">
        <f t="shared" si="395"/>
        <v>1</v>
      </c>
      <c r="AA963">
        <v>5027.1400000000003</v>
      </c>
      <c r="AB963">
        <v>0</v>
      </c>
      <c r="AC963">
        <v>0</v>
      </c>
      <c r="AD963">
        <v>0</v>
      </c>
      <c r="AE963">
        <v>1249.9000000000001</v>
      </c>
      <c r="AF963">
        <v>0</v>
      </c>
      <c r="AG963">
        <v>0</v>
      </c>
      <c r="AH963">
        <v>0</v>
      </c>
      <c r="AI963">
        <v>4.01</v>
      </c>
      <c r="AJ963">
        <v>1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 t="s">
        <v>3</v>
      </c>
      <c r="AT963">
        <v>1</v>
      </c>
      <c r="AU963" t="s">
        <v>31</v>
      </c>
      <c r="AV963">
        <v>0</v>
      </c>
      <c r="AW963">
        <v>1</v>
      </c>
      <c r="AX963">
        <v>-1</v>
      </c>
      <c r="AY963">
        <v>0</v>
      </c>
      <c r="AZ963">
        <v>0</v>
      </c>
      <c r="BA963" t="s">
        <v>3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ROUND(Y963*Source!I1168,9)</f>
        <v>2</v>
      </c>
      <c r="CY963">
        <f t="shared" si="396"/>
        <v>5027.1400000000003</v>
      </c>
      <c r="CZ963">
        <f t="shared" si="397"/>
        <v>1249.9000000000001</v>
      </c>
      <c r="DA963">
        <f t="shared" si="398"/>
        <v>4.01</v>
      </c>
      <c r="DB963">
        <f t="shared" si="399"/>
        <v>1249.9000000000001</v>
      </c>
      <c r="DC963">
        <f t="shared" si="400"/>
        <v>0</v>
      </c>
      <c r="DD963" t="s">
        <v>3</v>
      </c>
      <c r="DE963" t="s">
        <v>3</v>
      </c>
      <c r="DF963">
        <f t="shared" si="401"/>
        <v>10024.200000000001</v>
      </c>
      <c r="DG963">
        <f t="shared" si="402"/>
        <v>0</v>
      </c>
      <c r="DH963">
        <f t="shared" si="403"/>
        <v>0</v>
      </c>
      <c r="DI963">
        <f t="shared" si="371"/>
        <v>0</v>
      </c>
      <c r="DJ963">
        <f t="shared" si="404"/>
        <v>10024.200000000001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">
      <c r="A964">
        <f>ROW(Source!A1168)</f>
        <v>1168</v>
      </c>
      <c r="B964">
        <v>56661436</v>
      </c>
      <c r="C964">
        <v>56664701</v>
      </c>
      <c r="D964">
        <v>54758158</v>
      </c>
      <c r="E964">
        <v>1</v>
      </c>
      <c r="F964">
        <v>1</v>
      </c>
      <c r="G964">
        <v>1081</v>
      </c>
      <c r="H964">
        <v>3</v>
      </c>
      <c r="I964" t="s">
        <v>1505</v>
      </c>
      <c r="J964" t="s">
        <v>1506</v>
      </c>
      <c r="K964" t="s">
        <v>1507</v>
      </c>
      <c r="L964">
        <v>1354</v>
      </c>
      <c r="N964">
        <v>1010</v>
      </c>
      <c r="O964" t="s">
        <v>398</v>
      </c>
      <c r="P964" t="s">
        <v>398</v>
      </c>
      <c r="Q964">
        <v>1</v>
      </c>
      <c r="W964">
        <v>0</v>
      </c>
      <c r="X964">
        <v>1463698110</v>
      </c>
      <c r="Y964">
        <f t="shared" si="395"/>
        <v>2</v>
      </c>
      <c r="AA964">
        <v>37.92</v>
      </c>
      <c r="AB964">
        <v>0</v>
      </c>
      <c r="AC964">
        <v>0</v>
      </c>
      <c r="AD964">
        <v>0</v>
      </c>
      <c r="AE964">
        <v>3.93</v>
      </c>
      <c r="AF964">
        <v>0</v>
      </c>
      <c r="AG964">
        <v>0</v>
      </c>
      <c r="AH964">
        <v>0</v>
      </c>
      <c r="AI964">
        <v>9.6199999999999992</v>
      </c>
      <c r="AJ964">
        <v>1</v>
      </c>
      <c r="AK964">
        <v>1</v>
      </c>
      <c r="AL964">
        <v>1</v>
      </c>
      <c r="AM964">
        <v>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2</v>
      </c>
      <c r="AU964" t="s">
        <v>31</v>
      </c>
      <c r="AV964">
        <v>0</v>
      </c>
      <c r="AW964">
        <v>2</v>
      </c>
      <c r="AX964">
        <v>56664729</v>
      </c>
      <c r="AY964">
        <v>1</v>
      </c>
      <c r="AZ964">
        <v>0</v>
      </c>
      <c r="BA964">
        <v>1252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ROUND(Y964*Source!I1168,9)</f>
        <v>4</v>
      </c>
      <c r="CY964">
        <f t="shared" si="396"/>
        <v>37.92</v>
      </c>
      <c r="CZ964">
        <f t="shared" si="397"/>
        <v>3.93</v>
      </c>
      <c r="DA964">
        <f t="shared" si="398"/>
        <v>9.6199999999999992</v>
      </c>
      <c r="DB964">
        <f t="shared" si="399"/>
        <v>7.86</v>
      </c>
      <c r="DC964">
        <f t="shared" si="400"/>
        <v>0</v>
      </c>
      <c r="DD964" t="s">
        <v>3</v>
      </c>
      <c r="DE964" t="s">
        <v>3</v>
      </c>
      <c r="DF964">
        <f t="shared" si="401"/>
        <v>151.24</v>
      </c>
      <c r="DG964">
        <f t="shared" si="402"/>
        <v>0</v>
      </c>
      <c r="DH964">
        <f t="shared" si="403"/>
        <v>0</v>
      </c>
      <c r="DI964">
        <f t="shared" si="371"/>
        <v>0</v>
      </c>
      <c r="DJ964">
        <f t="shared" si="404"/>
        <v>151.24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">
      <c r="A965">
        <f>ROW(Source!A1212)</f>
        <v>1212</v>
      </c>
      <c r="B965">
        <v>56661434</v>
      </c>
      <c r="C965">
        <v>56664734</v>
      </c>
      <c r="D965">
        <v>54702434</v>
      </c>
      <c r="E965">
        <v>1081</v>
      </c>
      <c r="F965">
        <v>1</v>
      </c>
      <c r="G965">
        <v>1081</v>
      </c>
      <c r="H965">
        <v>1</v>
      </c>
      <c r="I965" t="s">
        <v>1317</v>
      </c>
      <c r="J965" t="s">
        <v>3</v>
      </c>
      <c r="K965" t="s">
        <v>1318</v>
      </c>
      <c r="L965">
        <v>1191</v>
      </c>
      <c r="N965">
        <v>1013</v>
      </c>
      <c r="O965" t="s">
        <v>1319</v>
      </c>
      <c r="P965" t="s">
        <v>1319</v>
      </c>
      <c r="Q965">
        <v>1</v>
      </c>
      <c r="W965">
        <v>0</v>
      </c>
      <c r="X965">
        <v>476480486</v>
      </c>
      <c r="Y965">
        <f>(((AT965*1.2)*1.15)*1.05)</f>
        <v>1.2896099999999999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-2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0.89</v>
      </c>
      <c r="AU965" t="s">
        <v>33</v>
      </c>
      <c r="AV965">
        <v>1</v>
      </c>
      <c r="AW965">
        <v>2</v>
      </c>
      <c r="AX965">
        <v>56664744</v>
      </c>
      <c r="AY965">
        <v>1</v>
      </c>
      <c r="AZ965">
        <v>0</v>
      </c>
      <c r="BA965">
        <v>1255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U965">
        <f>ROUND(AT965*Source!I1212*AH965*AL965,2)</f>
        <v>0</v>
      </c>
      <c r="CV965">
        <f>ROUND(Y965*Source!I1212,9)</f>
        <v>5.1584399999999997</v>
      </c>
      <c r="CW965">
        <v>0</v>
      </c>
      <c r="CX965">
        <f>ROUND(Y965*Source!I1212,9)</f>
        <v>5.1584399999999997</v>
      </c>
      <c r="CY965">
        <f>AD965</f>
        <v>0</v>
      </c>
      <c r="CZ965">
        <f>AH965</f>
        <v>0</v>
      </c>
      <c r="DA965">
        <f>AL965</f>
        <v>1</v>
      </c>
      <c r="DB965">
        <f>ROUND((((ROUND(AT965*CZ965,2)*1.2)*1.15)*1.05),6)</f>
        <v>0</v>
      </c>
      <c r="DC965">
        <f>ROUND((((ROUND(AT965*AG965,2)*1.2)*1.15)*1.05),6)</f>
        <v>0</v>
      </c>
      <c r="DD965" t="s">
        <v>3</v>
      </c>
      <c r="DE965" t="s">
        <v>3</v>
      </c>
      <c r="DF965">
        <f t="shared" ref="DF965:DF978" si="405">ROUND(ROUND(AE965,2)*CX965,2)</f>
        <v>0</v>
      </c>
      <c r="DG965">
        <f t="shared" si="402"/>
        <v>0</v>
      </c>
      <c r="DH965">
        <f t="shared" si="403"/>
        <v>0</v>
      </c>
      <c r="DI965">
        <f t="shared" si="371"/>
        <v>0</v>
      </c>
      <c r="DJ965">
        <f>DI965</f>
        <v>0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">
      <c r="A966">
        <f>ROW(Source!A1212)</f>
        <v>1212</v>
      </c>
      <c r="B966">
        <v>56661434</v>
      </c>
      <c r="C966">
        <v>56664734</v>
      </c>
      <c r="D966">
        <v>54768339</v>
      </c>
      <c r="E966">
        <v>1</v>
      </c>
      <c r="F966">
        <v>1</v>
      </c>
      <c r="G966">
        <v>1081</v>
      </c>
      <c r="H966">
        <v>2</v>
      </c>
      <c r="I966" t="s">
        <v>1324</v>
      </c>
      <c r="J966" t="s">
        <v>1325</v>
      </c>
      <c r="K966" t="s">
        <v>1326</v>
      </c>
      <c r="L966">
        <v>1368</v>
      </c>
      <c r="N966">
        <v>1011</v>
      </c>
      <c r="O966" t="s">
        <v>1323</v>
      </c>
      <c r="P966" t="s">
        <v>1323</v>
      </c>
      <c r="Q966">
        <v>1</v>
      </c>
      <c r="W966">
        <v>0</v>
      </c>
      <c r="X966">
        <v>874612079</v>
      </c>
      <c r="Y966">
        <f>(((AT966*1.2)*1.25)*1.05)</f>
        <v>7.8750000000000001E-3</v>
      </c>
      <c r="AA966">
        <v>0</v>
      </c>
      <c r="AB966">
        <v>88.67</v>
      </c>
      <c r="AC966">
        <v>13.47</v>
      </c>
      <c r="AD966">
        <v>0</v>
      </c>
      <c r="AE966">
        <v>0</v>
      </c>
      <c r="AF966">
        <v>83.1</v>
      </c>
      <c r="AG966">
        <v>12.62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-2</v>
      </c>
      <c r="AN966">
        <v>0</v>
      </c>
      <c r="AO966">
        <v>1</v>
      </c>
      <c r="AP966">
        <v>1</v>
      </c>
      <c r="AQ966">
        <v>0</v>
      </c>
      <c r="AR966">
        <v>0</v>
      </c>
      <c r="AS966" t="s">
        <v>3</v>
      </c>
      <c r="AT966">
        <v>5.0000000000000001E-3</v>
      </c>
      <c r="AU966" t="s">
        <v>32</v>
      </c>
      <c r="AV966">
        <v>0</v>
      </c>
      <c r="AW966">
        <v>2</v>
      </c>
      <c r="AX966">
        <v>56664745</v>
      </c>
      <c r="AY966">
        <v>1</v>
      </c>
      <c r="AZ966">
        <v>0</v>
      </c>
      <c r="BA966">
        <v>1256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f>ROUND(Y966*Source!I1212*DO966,9)</f>
        <v>0.39752999999999999</v>
      </c>
      <c r="CX966">
        <f>ROUND(Y966*Source!I1212,9)</f>
        <v>3.15E-2</v>
      </c>
      <c r="CY966">
        <f>AB966</f>
        <v>88.67</v>
      </c>
      <c r="CZ966">
        <f>AF966</f>
        <v>83.1</v>
      </c>
      <c r="DA966">
        <f>AJ966</f>
        <v>1</v>
      </c>
      <c r="DB966">
        <f>ROUND((((ROUND(AT966*CZ966,2)*1.2)*1.25)*1.05),6)</f>
        <v>0.66149999999999998</v>
      </c>
      <c r="DC966">
        <f>ROUND((((ROUND(AT966*AG966,2)*1.2)*1.25)*1.05),6)</f>
        <v>9.4500000000000001E-2</v>
      </c>
      <c r="DD966" t="s">
        <v>3</v>
      </c>
      <c r="DE966" t="s">
        <v>3</v>
      </c>
      <c r="DF966">
        <f t="shared" si="405"/>
        <v>0</v>
      </c>
      <c r="DG966">
        <f t="shared" si="402"/>
        <v>2.62</v>
      </c>
      <c r="DH966">
        <f t="shared" si="403"/>
        <v>0.4</v>
      </c>
      <c r="DI966">
        <f t="shared" si="371"/>
        <v>0</v>
      </c>
      <c r="DJ966">
        <f>DG966</f>
        <v>2.62</v>
      </c>
      <c r="DK966">
        <v>0</v>
      </c>
      <c r="DL966" t="s">
        <v>1327</v>
      </c>
      <c r="DM966">
        <v>0</v>
      </c>
      <c r="DN966" t="s">
        <v>1319</v>
      </c>
      <c r="DO966">
        <v>12.62</v>
      </c>
    </row>
    <row r="967" spans="1:119" x14ac:dyDescent="0.2">
      <c r="A967">
        <f>ROW(Source!A1212)</f>
        <v>1212</v>
      </c>
      <c r="B967">
        <v>56661434</v>
      </c>
      <c r="C967">
        <v>56664734</v>
      </c>
      <c r="D967">
        <v>54768393</v>
      </c>
      <c r="E967">
        <v>1</v>
      </c>
      <c r="F967">
        <v>1</v>
      </c>
      <c r="G967">
        <v>1081</v>
      </c>
      <c r="H967">
        <v>2</v>
      </c>
      <c r="I967" t="s">
        <v>1387</v>
      </c>
      <c r="J967" t="s">
        <v>1388</v>
      </c>
      <c r="K967" t="s">
        <v>1389</v>
      </c>
      <c r="L967">
        <v>1368</v>
      </c>
      <c r="N967">
        <v>1011</v>
      </c>
      <c r="O967" t="s">
        <v>1323</v>
      </c>
      <c r="P967" t="s">
        <v>1323</v>
      </c>
      <c r="Q967">
        <v>1</v>
      </c>
      <c r="W967">
        <v>0</v>
      </c>
      <c r="X967">
        <v>-1895752648</v>
      </c>
      <c r="Y967">
        <f>(((AT967*1.2)*1.25)*1.05)</f>
        <v>0.33075000000000004</v>
      </c>
      <c r="AA967">
        <v>0</v>
      </c>
      <c r="AB967">
        <v>0.82</v>
      </c>
      <c r="AC967">
        <v>0</v>
      </c>
      <c r="AD967">
        <v>0</v>
      </c>
      <c r="AE967">
        <v>0</v>
      </c>
      <c r="AF967">
        <v>0.77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-2</v>
      </c>
      <c r="AN967">
        <v>0</v>
      </c>
      <c r="AO967">
        <v>1</v>
      </c>
      <c r="AP967">
        <v>1</v>
      </c>
      <c r="AQ967">
        <v>0</v>
      </c>
      <c r="AR967">
        <v>0</v>
      </c>
      <c r="AS967" t="s">
        <v>3</v>
      </c>
      <c r="AT967">
        <v>0.21</v>
      </c>
      <c r="AU967" t="s">
        <v>32</v>
      </c>
      <c r="AV967">
        <v>0</v>
      </c>
      <c r="AW967">
        <v>2</v>
      </c>
      <c r="AX967">
        <v>56664747</v>
      </c>
      <c r="AY967">
        <v>1</v>
      </c>
      <c r="AZ967">
        <v>0</v>
      </c>
      <c r="BA967">
        <v>1257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f>ROUND(Y967*Source!I1212*DO967,9)</f>
        <v>0</v>
      </c>
      <c r="CX967">
        <f>ROUND(Y967*Source!I1212,9)</f>
        <v>1.323</v>
      </c>
      <c r="CY967">
        <f>AB967</f>
        <v>0.82</v>
      </c>
      <c r="CZ967">
        <f>AF967</f>
        <v>0.77</v>
      </c>
      <c r="DA967">
        <f>AJ967</f>
        <v>1</v>
      </c>
      <c r="DB967">
        <f>ROUND((((ROUND(AT967*CZ967,2)*1.2)*1.25)*1.05),6)</f>
        <v>0.252</v>
      </c>
      <c r="DC967">
        <f>ROUND((((ROUND(AT967*AG967,2)*1.2)*1.25)*1.05),6)</f>
        <v>0</v>
      </c>
      <c r="DD967" t="s">
        <v>3</v>
      </c>
      <c r="DE967" t="s">
        <v>3</v>
      </c>
      <c r="DF967">
        <f t="shared" si="405"/>
        <v>0</v>
      </c>
      <c r="DG967">
        <f t="shared" si="402"/>
        <v>1.02</v>
      </c>
      <c r="DH967">
        <f t="shared" si="403"/>
        <v>0</v>
      </c>
      <c r="DI967">
        <f t="shared" si="371"/>
        <v>0</v>
      </c>
      <c r="DJ967">
        <f>DG967</f>
        <v>1.02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">
      <c r="A968">
        <f>ROW(Source!A1212)</f>
        <v>1212</v>
      </c>
      <c r="B968">
        <v>56661434</v>
      </c>
      <c r="C968">
        <v>56664734</v>
      </c>
      <c r="D968">
        <v>54768426</v>
      </c>
      <c r="E968">
        <v>1</v>
      </c>
      <c r="F968">
        <v>1</v>
      </c>
      <c r="G968">
        <v>1081</v>
      </c>
      <c r="H968">
        <v>2</v>
      </c>
      <c r="I968" t="s">
        <v>1368</v>
      </c>
      <c r="J968" t="s">
        <v>1369</v>
      </c>
      <c r="K968" t="s">
        <v>1370</v>
      </c>
      <c r="L968">
        <v>1368</v>
      </c>
      <c r="N968">
        <v>1011</v>
      </c>
      <c r="O968" t="s">
        <v>1323</v>
      </c>
      <c r="P968" t="s">
        <v>1323</v>
      </c>
      <c r="Q968">
        <v>1</v>
      </c>
      <c r="W968">
        <v>0</v>
      </c>
      <c r="X968">
        <v>-643591644</v>
      </c>
      <c r="Y968">
        <f>(((AT968*1.2)*1.25)*1.05)</f>
        <v>0.33075000000000004</v>
      </c>
      <c r="AA968">
        <v>0</v>
      </c>
      <c r="AB968">
        <v>0.5</v>
      </c>
      <c r="AC968">
        <v>0</v>
      </c>
      <c r="AD968">
        <v>0</v>
      </c>
      <c r="AE968">
        <v>0</v>
      </c>
      <c r="AF968">
        <v>0.47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-2</v>
      </c>
      <c r="AN968">
        <v>0</v>
      </c>
      <c r="AO968">
        <v>1</v>
      </c>
      <c r="AP968">
        <v>1</v>
      </c>
      <c r="AQ968">
        <v>0</v>
      </c>
      <c r="AR968">
        <v>0</v>
      </c>
      <c r="AS968" t="s">
        <v>3</v>
      </c>
      <c r="AT968">
        <v>0.21</v>
      </c>
      <c r="AU968" t="s">
        <v>32</v>
      </c>
      <c r="AV968">
        <v>0</v>
      </c>
      <c r="AW968">
        <v>2</v>
      </c>
      <c r="AX968">
        <v>56664748</v>
      </c>
      <c r="AY968">
        <v>1</v>
      </c>
      <c r="AZ968">
        <v>0</v>
      </c>
      <c r="BA968">
        <v>1258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f>ROUND(Y968*Source!I1212*DO968,9)</f>
        <v>0</v>
      </c>
      <c r="CX968">
        <f>ROUND(Y968*Source!I1212,9)</f>
        <v>1.323</v>
      </c>
      <c r="CY968">
        <f>AB968</f>
        <v>0.5</v>
      </c>
      <c r="CZ968">
        <f>AF968</f>
        <v>0.47</v>
      </c>
      <c r="DA968">
        <f>AJ968</f>
        <v>1</v>
      </c>
      <c r="DB968">
        <f>ROUND((((ROUND(AT968*CZ968,2)*1.2)*1.25)*1.05),6)</f>
        <v>0.1575</v>
      </c>
      <c r="DC968">
        <f>ROUND((((ROUND(AT968*AG968,2)*1.2)*1.25)*1.05),6)</f>
        <v>0</v>
      </c>
      <c r="DD968" t="s">
        <v>3</v>
      </c>
      <c r="DE968" t="s">
        <v>3</v>
      </c>
      <c r="DF968">
        <f t="shared" si="405"/>
        <v>0</v>
      </c>
      <c r="DG968">
        <f t="shared" si="402"/>
        <v>0.62</v>
      </c>
      <c r="DH968">
        <f t="shared" si="403"/>
        <v>0</v>
      </c>
      <c r="DI968">
        <f t="shared" si="371"/>
        <v>0</v>
      </c>
      <c r="DJ968">
        <f>DG968</f>
        <v>0.62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">
      <c r="A969">
        <f>ROW(Source!A1212)</f>
        <v>1212</v>
      </c>
      <c r="B969">
        <v>56661434</v>
      </c>
      <c r="C969">
        <v>56664734</v>
      </c>
      <c r="D969">
        <v>54767573</v>
      </c>
      <c r="E969">
        <v>1</v>
      </c>
      <c r="F969">
        <v>1</v>
      </c>
      <c r="G969">
        <v>1081</v>
      </c>
      <c r="H969">
        <v>2</v>
      </c>
      <c r="I969" t="s">
        <v>1328</v>
      </c>
      <c r="J969" t="s">
        <v>1329</v>
      </c>
      <c r="K969" t="s">
        <v>1330</v>
      </c>
      <c r="L969">
        <v>1368</v>
      </c>
      <c r="N969">
        <v>1011</v>
      </c>
      <c r="O969" t="s">
        <v>1323</v>
      </c>
      <c r="P969" t="s">
        <v>1323</v>
      </c>
      <c r="Q969">
        <v>1</v>
      </c>
      <c r="W969">
        <v>0</v>
      </c>
      <c r="X969">
        <v>-44940208</v>
      </c>
      <c r="Y969">
        <f>(((AT969*1.2)*1.25)*1.05)</f>
        <v>4.7249999999999999E-4</v>
      </c>
      <c r="AA969">
        <v>0</v>
      </c>
      <c r="AB969">
        <v>191.17</v>
      </c>
      <c r="AC969">
        <v>18.059999999999999</v>
      </c>
      <c r="AD969">
        <v>0</v>
      </c>
      <c r="AE969">
        <v>0</v>
      </c>
      <c r="AF969">
        <v>179.17</v>
      </c>
      <c r="AG969">
        <v>16.93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-2</v>
      </c>
      <c r="AN969">
        <v>0</v>
      </c>
      <c r="AO969">
        <v>1</v>
      </c>
      <c r="AP969">
        <v>1</v>
      </c>
      <c r="AQ969">
        <v>0</v>
      </c>
      <c r="AR969">
        <v>0</v>
      </c>
      <c r="AS969" t="s">
        <v>3</v>
      </c>
      <c r="AT969">
        <v>2.9999999999999997E-4</v>
      </c>
      <c r="AU969" t="s">
        <v>32</v>
      </c>
      <c r="AV969">
        <v>0</v>
      </c>
      <c r="AW969">
        <v>2</v>
      </c>
      <c r="AX969">
        <v>56664746</v>
      </c>
      <c r="AY969">
        <v>1</v>
      </c>
      <c r="AZ969">
        <v>0</v>
      </c>
      <c r="BA969">
        <v>1259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f>ROUND(Y969*Source!I1212*DO969,9)</f>
        <v>3.1997699999999997E-2</v>
      </c>
      <c r="CX969">
        <f>ROUND(Y969*Source!I1212,9)</f>
        <v>1.89E-3</v>
      </c>
      <c r="CY969">
        <f>AB969</f>
        <v>191.17</v>
      </c>
      <c r="CZ969">
        <f>AF969</f>
        <v>179.17</v>
      </c>
      <c r="DA969">
        <f>AJ969</f>
        <v>1</v>
      </c>
      <c r="DB969">
        <f>ROUND((((ROUND(AT969*CZ969,2)*1.2)*1.25)*1.05),6)</f>
        <v>7.8750000000000001E-2</v>
      </c>
      <c r="DC969">
        <f>ROUND((((ROUND(AT969*AG969,2)*1.2)*1.25)*1.05),6)</f>
        <v>1.575E-2</v>
      </c>
      <c r="DD969" t="s">
        <v>3</v>
      </c>
      <c r="DE969" t="s">
        <v>3</v>
      </c>
      <c r="DF969">
        <f t="shared" si="405"/>
        <v>0</v>
      </c>
      <c r="DG969">
        <f t="shared" si="402"/>
        <v>0.34</v>
      </c>
      <c r="DH969">
        <f t="shared" si="403"/>
        <v>0.03</v>
      </c>
      <c r="DI969">
        <f t="shared" si="371"/>
        <v>0</v>
      </c>
      <c r="DJ969">
        <f>DG969</f>
        <v>0.34</v>
      </c>
      <c r="DK969">
        <v>0</v>
      </c>
      <c r="DL969" t="s">
        <v>1327</v>
      </c>
      <c r="DM969">
        <v>0</v>
      </c>
      <c r="DN969" t="s">
        <v>1319</v>
      </c>
      <c r="DO969">
        <v>16.93</v>
      </c>
    </row>
    <row r="970" spans="1:119" x14ac:dyDescent="0.2">
      <c r="A970">
        <f>ROW(Source!A1212)</f>
        <v>1212</v>
      </c>
      <c r="B970">
        <v>56661434</v>
      </c>
      <c r="C970">
        <v>56664734</v>
      </c>
      <c r="D970">
        <v>54739616</v>
      </c>
      <c r="E970">
        <v>1</v>
      </c>
      <c r="F970">
        <v>1</v>
      </c>
      <c r="G970">
        <v>1081</v>
      </c>
      <c r="H970">
        <v>3</v>
      </c>
      <c r="I970" t="s">
        <v>1508</v>
      </c>
      <c r="J970" t="s">
        <v>1509</v>
      </c>
      <c r="K970" t="s">
        <v>1510</v>
      </c>
      <c r="L970">
        <v>1355</v>
      </c>
      <c r="N970">
        <v>1010</v>
      </c>
      <c r="O970" t="s">
        <v>1380</v>
      </c>
      <c r="P970" t="s">
        <v>1380</v>
      </c>
      <c r="Q970">
        <v>100</v>
      </c>
      <c r="W970">
        <v>0</v>
      </c>
      <c r="X970">
        <v>820490434</v>
      </c>
      <c r="Y970">
        <f>(((AT970*1)*1)*1)</f>
        <v>4.0399999999999998E-2</v>
      </c>
      <c r="AA970">
        <v>1340.36</v>
      </c>
      <c r="AB970">
        <v>0</v>
      </c>
      <c r="AC970">
        <v>0</v>
      </c>
      <c r="AD970">
        <v>0</v>
      </c>
      <c r="AE970">
        <v>1340.36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-2</v>
      </c>
      <c r="AN970">
        <v>0</v>
      </c>
      <c r="AO970">
        <v>1</v>
      </c>
      <c r="AP970">
        <v>1</v>
      </c>
      <c r="AQ970">
        <v>0</v>
      </c>
      <c r="AR970">
        <v>0</v>
      </c>
      <c r="AS970" t="s">
        <v>3</v>
      </c>
      <c r="AT970">
        <v>4.0399999999999998E-2</v>
      </c>
      <c r="AU970" t="s">
        <v>105</v>
      </c>
      <c r="AV970">
        <v>0</v>
      </c>
      <c r="AW970">
        <v>2</v>
      </c>
      <c r="AX970">
        <v>56664749</v>
      </c>
      <c r="AY970">
        <v>1</v>
      </c>
      <c r="AZ970">
        <v>0</v>
      </c>
      <c r="BA970">
        <v>1260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ROUND(Y970*Source!I1212,9)</f>
        <v>0.16159999999999999</v>
      </c>
      <c r="CY970">
        <f>AA970</f>
        <v>1340.36</v>
      </c>
      <c r="CZ970">
        <f>AE970</f>
        <v>1340.36</v>
      </c>
      <c r="DA970">
        <f>AI970</f>
        <v>1</v>
      </c>
      <c r="DB970">
        <f>ROUND((((ROUND(AT970*CZ970,2)*1)*1)*1),6)</f>
        <v>54.15</v>
      </c>
      <c r="DC970">
        <f>ROUND((((ROUND(AT970*AG970,2)*1)*1)*1),6)</f>
        <v>0</v>
      </c>
      <c r="DD970" t="s">
        <v>3</v>
      </c>
      <c r="DE970" t="s">
        <v>3</v>
      </c>
      <c r="DF970">
        <f t="shared" si="405"/>
        <v>216.6</v>
      </c>
      <c r="DG970">
        <f t="shared" si="402"/>
        <v>0</v>
      </c>
      <c r="DH970">
        <f t="shared" si="403"/>
        <v>0</v>
      </c>
      <c r="DI970">
        <f t="shared" si="371"/>
        <v>0</v>
      </c>
      <c r="DJ970">
        <f>DF970</f>
        <v>216.6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">
      <c r="A971">
        <f>ROW(Source!A1212)</f>
        <v>1212</v>
      </c>
      <c r="B971">
        <v>56661434</v>
      </c>
      <c r="C971">
        <v>56664734</v>
      </c>
      <c r="D971">
        <v>54744124</v>
      </c>
      <c r="E971">
        <v>1</v>
      </c>
      <c r="F971">
        <v>1</v>
      </c>
      <c r="G971">
        <v>1081</v>
      </c>
      <c r="H971">
        <v>3</v>
      </c>
      <c r="I971" t="s">
        <v>1511</v>
      </c>
      <c r="J971" t="s">
        <v>1512</v>
      </c>
      <c r="K971" t="s">
        <v>1513</v>
      </c>
      <c r="L971">
        <v>1348</v>
      </c>
      <c r="N971">
        <v>1009</v>
      </c>
      <c r="O971" t="s">
        <v>547</v>
      </c>
      <c r="P971" t="s">
        <v>547</v>
      </c>
      <c r="Q971">
        <v>1000</v>
      </c>
      <c r="W971">
        <v>0</v>
      </c>
      <c r="X971">
        <v>-748650139</v>
      </c>
      <c r="Y971">
        <f>(((AT971*1)*1)*1)</f>
        <v>2.0000000000000001E-4</v>
      </c>
      <c r="AA971">
        <v>17740.97</v>
      </c>
      <c r="AB971">
        <v>0</v>
      </c>
      <c r="AC971">
        <v>0</v>
      </c>
      <c r="AD971">
        <v>0</v>
      </c>
      <c r="AE971">
        <v>17740.97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-2</v>
      </c>
      <c r="AN971">
        <v>0</v>
      </c>
      <c r="AO971">
        <v>1</v>
      </c>
      <c r="AP971">
        <v>1</v>
      </c>
      <c r="AQ971">
        <v>0</v>
      </c>
      <c r="AR971">
        <v>0</v>
      </c>
      <c r="AS971" t="s">
        <v>3</v>
      </c>
      <c r="AT971">
        <v>2.0000000000000001E-4</v>
      </c>
      <c r="AU971" t="s">
        <v>105</v>
      </c>
      <c r="AV971">
        <v>0</v>
      </c>
      <c r="AW971">
        <v>2</v>
      </c>
      <c r="AX971">
        <v>56664750</v>
      </c>
      <c r="AY971">
        <v>1</v>
      </c>
      <c r="AZ971">
        <v>0</v>
      </c>
      <c r="BA971">
        <v>1261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V971">
        <v>0</v>
      </c>
      <c r="CW971">
        <v>0</v>
      </c>
      <c r="CX971">
        <f>ROUND(Y971*Source!I1212,9)</f>
        <v>8.0000000000000004E-4</v>
      </c>
      <c r="CY971">
        <f>AA971</f>
        <v>17740.97</v>
      </c>
      <c r="CZ971">
        <f>AE971</f>
        <v>17740.97</v>
      </c>
      <c r="DA971">
        <f>AI971</f>
        <v>1</v>
      </c>
      <c r="DB971">
        <f>ROUND((((ROUND(AT971*CZ971,2)*1)*1)*1),6)</f>
        <v>3.55</v>
      </c>
      <c r="DC971">
        <f>ROUND((((ROUND(AT971*AG971,2)*1)*1)*1),6)</f>
        <v>0</v>
      </c>
      <c r="DD971" t="s">
        <v>3</v>
      </c>
      <c r="DE971" t="s">
        <v>3</v>
      </c>
      <c r="DF971">
        <f t="shared" si="405"/>
        <v>14.19</v>
      </c>
      <c r="DG971">
        <f t="shared" si="402"/>
        <v>0</v>
      </c>
      <c r="DH971">
        <f t="shared" si="403"/>
        <v>0</v>
      </c>
      <c r="DI971">
        <f t="shared" si="371"/>
        <v>0</v>
      </c>
      <c r="DJ971">
        <f>DF971</f>
        <v>14.19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">
      <c r="A972">
        <f>ROW(Source!A1212)</f>
        <v>1212</v>
      </c>
      <c r="B972">
        <v>56661434</v>
      </c>
      <c r="C972">
        <v>56664734</v>
      </c>
      <c r="D972">
        <v>54759263</v>
      </c>
      <c r="E972">
        <v>1</v>
      </c>
      <c r="F972">
        <v>1</v>
      </c>
      <c r="G972">
        <v>1081</v>
      </c>
      <c r="H972">
        <v>3</v>
      </c>
      <c r="I972" t="s">
        <v>1514</v>
      </c>
      <c r="J972" t="s">
        <v>1515</v>
      </c>
      <c r="K972" t="s">
        <v>1516</v>
      </c>
      <c r="L972">
        <v>1391</v>
      </c>
      <c r="N972">
        <v>1013</v>
      </c>
      <c r="O972" t="s">
        <v>1358</v>
      </c>
      <c r="P972" t="s">
        <v>1358</v>
      </c>
      <c r="Q972">
        <v>1</v>
      </c>
      <c r="W972">
        <v>0</v>
      </c>
      <c r="X972">
        <v>-1831134535</v>
      </c>
      <c r="Y972">
        <f>(((AT972*1)*1)*1)</f>
        <v>1</v>
      </c>
      <c r="AA972">
        <v>56.38</v>
      </c>
      <c r="AB972">
        <v>0</v>
      </c>
      <c r="AC972">
        <v>0</v>
      </c>
      <c r="AD972">
        <v>0</v>
      </c>
      <c r="AE972">
        <v>56.38</v>
      </c>
      <c r="AF972">
        <v>0</v>
      </c>
      <c r="AG972">
        <v>0</v>
      </c>
      <c r="AH972">
        <v>0</v>
      </c>
      <c r="AI972">
        <v>1</v>
      </c>
      <c r="AJ972">
        <v>1</v>
      </c>
      <c r="AK972">
        <v>1</v>
      </c>
      <c r="AL972">
        <v>1</v>
      </c>
      <c r="AM972">
        <v>-2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1</v>
      </c>
      <c r="AU972" t="s">
        <v>105</v>
      </c>
      <c r="AV972">
        <v>0</v>
      </c>
      <c r="AW972">
        <v>2</v>
      </c>
      <c r="AX972">
        <v>56664751</v>
      </c>
      <c r="AY972">
        <v>1</v>
      </c>
      <c r="AZ972">
        <v>0</v>
      </c>
      <c r="BA972">
        <v>1262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V972">
        <v>0</v>
      </c>
      <c r="CW972">
        <v>0</v>
      </c>
      <c r="CX972">
        <f>ROUND(Y972*Source!I1212,9)</f>
        <v>4</v>
      </c>
      <c r="CY972">
        <f>AA972</f>
        <v>56.38</v>
      </c>
      <c r="CZ972">
        <f>AE972</f>
        <v>56.38</v>
      </c>
      <c r="DA972">
        <f>AI972</f>
        <v>1</v>
      </c>
      <c r="DB972">
        <f>ROUND((((ROUND(AT972*CZ972,2)*1)*1)*1),6)</f>
        <v>56.38</v>
      </c>
      <c r="DC972">
        <f>ROUND((((ROUND(AT972*AG972,2)*1)*1)*1),6)</f>
        <v>0</v>
      </c>
      <c r="DD972" t="s">
        <v>3</v>
      </c>
      <c r="DE972" t="s">
        <v>3</v>
      </c>
      <c r="DF972">
        <f t="shared" si="405"/>
        <v>225.52</v>
      </c>
      <c r="DG972">
        <f t="shared" si="402"/>
        <v>0</v>
      </c>
      <c r="DH972">
        <f t="shared" si="403"/>
        <v>0</v>
      </c>
      <c r="DI972">
        <f t="shared" si="371"/>
        <v>0</v>
      </c>
      <c r="DJ972">
        <f>DF972</f>
        <v>225.52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">
      <c r="A973">
        <f>ROW(Source!A1212)</f>
        <v>1212</v>
      </c>
      <c r="B973">
        <v>56661434</v>
      </c>
      <c r="C973">
        <v>56664734</v>
      </c>
      <c r="D973">
        <v>54747393</v>
      </c>
      <c r="E973">
        <v>1</v>
      </c>
      <c r="F973">
        <v>1</v>
      </c>
      <c r="G973">
        <v>1081</v>
      </c>
      <c r="H973">
        <v>3</v>
      </c>
      <c r="I973" t="s">
        <v>1517</v>
      </c>
      <c r="J973" t="s">
        <v>1518</v>
      </c>
      <c r="K973" t="s">
        <v>1519</v>
      </c>
      <c r="L973">
        <v>1354</v>
      </c>
      <c r="N973">
        <v>1010</v>
      </c>
      <c r="O973" t="s">
        <v>398</v>
      </c>
      <c r="P973" t="s">
        <v>398</v>
      </c>
      <c r="Q973">
        <v>1</v>
      </c>
      <c r="W973">
        <v>0</v>
      </c>
      <c r="X973">
        <v>955560065</v>
      </c>
      <c r="Y973">
        <f>(((AT973*1)*1)*1)</f>
        <v>1.04E-2</v>
      </c>
      <c r="AA973">
        <v>14.22</v>
      </c>
      <c r="AB973">
        <v>0</v>
      </c>
      <c r="AC973">
        <v>0</v>
      </c>
      <c r="AD973">
        <v>0</v>
      </c>
      <c r="AE973">
        <v>14.22</v>
      </c>
      <c r="AF973">
        <v>0</v>
      </c>
      <c r="AG973">
        <v>0</v>
      </c>
      <c r="AH973">
        <v>0</v>
      </c>
      <c r="AI973">
        <v>1</v>
      </c>
      <c r="AJ973">
        <v>1</v>
      </c>
      <c r="AK973">
        <v>1</v>
      </c>
      <c r="AL973">
        <v>1</v>
      </c>
      <c r="AM973">
        <v>-2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1.04E-2</v>
      </c>
      <c r="AU973" t="s">
        <v>105</v>
      </c>
      <c r="AV973">
        <v>0</v>
      </c>
      <c r="AW973">
        <v>2</v>
      </c>
      <c r="AX973">
        <v>56664752</v>
      </c>
      <c r="AY973">
        <v>1</v>
      </c>
      <c r="AZ973">
        <v>0</v>
      </c>
      <c r="BA973">
        <v>1263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v>0</v>
      </c>
      <c r="CX973">
        <f>ROUND(Y973*Source!I1212,9)</f>
        <v>4.1599999999999998E-2</v>
      </c>
      <c r="CY973">
        <f>AA973</f>
        <v>14.22</v>
      </c>
      <c r="CZ973">
        <f>AE973</f>
        <v>14.22</v>
      </c>
      <c r="DA973">
        <f>AI973</f>
        <v>1</v>
      </c>
      <c r="DB973">
        <f>ROUND((((ROUND(AT973*CZ973,2)*1)*1)*1),6)</f>
        <v>0.15</v>
      </c>
      <c r="DC973">
        <f>ROUND((((ROUND(AT973*AG973,2)*1)*1)*1),6)</f>
        <v>0</v>
      </c>
      <c r="DD973" t="s">
        <v>3</v>
      </c>
      <c r="DE973" t="s">
        <v>3</v>
      </c>
      <c r="DF973">
        <f t="shared" si="405"/>
        <v>0.59</v>
      </c>
      <c r="DG973">
        <f t="shared" si="402"/>
        <v>0</v>
      </c>
      <c r="DH973">
        <f t="shared" si="403"/>
        <v>0</v>
      </c>
      <c r="DI973">
        <f t="shared" si="371"/>
        <v>0</v>
      </c>
      <c r="DJ973">
        <f>DF973</f>
        <v>0.59</v>
      </c>
      <c r="DK973">
        <v>0</v>
      </c>
      <c r="DL973" t="s">
        <v>3</v>
      </c>
      <c r="DM973">
        <v>0</v>
      </c>
      <c r="DN973" t="s">
        <v>3</v>
      </c>
      <c r="DO973">
        <v>0</v>
      </c>
    </row>
    <row r="974" spans="1:119" x14ac:dyDescent="0.2">
      <c r="A974">
        <f>ROW(Source!A1213)</f>
        <v>1213</v>
      </c>
      <c r="B974">
        <v>56661436</v>
      </c>
      <c r="C974">
        <v>56664734</v>
      </c>
      <c r="D974">
        <v>54702434</v>
      </c>
      <c r="E974">
        <v>1081</v>
      </c>
      <c r="F974">
        <v>1</v>
      </c>
      <c r="G974">
        <v>1081</v>
      </c>
      <c r="H974">
        <v>1</v>
      </c>
      <c r="I974" t="s">
        <v>1317</v>
      </c>
      <c r="J974" t="s">
        <v>3</v>
      </c>
      <c r="K974" t="s">
        <v>1318</v>
      </c>
      <c r="L974">
        <v>1191</v>
      </c>
      <c r="N974">
        <v>1013</v>
      </c>
      <c r="O974" t="s">
        <v>1319</v>
      </c>
      <c r="P974" t="s">
        <v>1319</v>
      </c>
      <c r="Q974">
        <v>1</v>
      </c>
      <c r="W974">
        <v>0</v>
      </c>
      <c r="X974">
        <v>476480486</v>
      </c>
      <c r="Y974">
        <f>(((AT974*1.2)*1.15)*1.05)</f>
        <v>1.2896099999999999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1</v>
      </c>
      <c r="AK974">
        <v>1</v>
      </c>
      <c r="AL974">
        <v>1</v>
      </c>
      <c r="AM974">
        <v>5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0.89</v>
      </c>
      <c r="AU974" t="s">
        <v>33</v>
      </c>
      <c r="AV974">
        <v>1</v>
      </c>
      <c r="AW974">
        <v>2</v>
      </c>
      <c r="AX974">
        <v>56664744</v>
      </c>
      <c r="AY974">
        <v>1</v>
      </c>
      <c r="AZ974">
        <v>0</v>
      </c>
      <c r="BA974">
        <v>1265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U974">
        <f>ROUND(AT974*Source!I1213*AH974*AL974,2)</f>
        <v>0</v>
      </c>
      <c r="CV974">
        <f>ROUND(Y974*Source!I1213,9)</f>
        <v>5.1584399999999997</v>
      </c>
      <c r="CW974">
        <v>0</v>
      </c>
      <c r="CX974">
        <f>ROUND(Y974*Source!I1213,9)</f>
        <v>5.1584399999999997</v>
      </c>
      <c r="CY974">
        <f>AD974</f>
        <v>0</v>
      </c>
      <c r="CZ974">
        <f>AH974</f>
        <v>0</v>
      </c>
      <c r="DA974">
        <f>AL974</f>
        <v>1</v>
      </c>
      <c r="DB974">
        <f>ROUND((((ROUND(AT974*CZ974,2)*1.2)*1.15)*1.05),6)</f>
        <v>0</v>
      </c>
      <c r="DC974">
        <f>ROUND((((ROUND(AT974*AG974,2)*1.2)*1.15)*1.05),6)</f>
        <v>0</v>
      </c>
      <c r="DD974" t="s">
        <v>3</v>
      </c>
      <c r="DE974" t="s">
        <v>3</v>
      </c>
      <c r="DF974">
        <f t="shared" si="405"/>
        <v>0</v>
      </c>
      <c r="DG974">
        <f t="shared" si="402"/>
        <v>0</v>
      </c>
      <c r="DH974">
        <f t="shared" si="403"/>
        <v>0</v>
      </c>
      <c r="DI974">
        <f t="shared" si="371"/>
        <v>0</v>
      </c>
      <c r="DJ974">
        <f>DI974</f>
        <v>0</v>
      </c>
      <c r="DK974">
        <v>0</v>
      </c>
      <c r="DL974" t="s">
        <v>3</v>
      </c>
      <c r="DM974">
        <v>0</v>
      </c>
      <c r="DN974" t="s">
        <v>3</v>
      </c>
      <c r="DO974">
        <v>0</v>
      </c>
    </row>
    <row r="975" spans="1:119" x14ac:dyDescent="0.2">
      <c r="A975">
        <f>ROW(Source!A1213)</f>
        <v>1213</v>
      </c>
      <c r="B975">
        <v>56661436</v>
      </c>
      <c r="C975">
        <v>56664734</v>
      </c>
      <c r="D975">
        <v>54768339</v>
      </c>
      <c r="E975">
        <v>1</v>
      </c>
      <c r="F975">
        <v>1</v>
      </c>
      <c r="G975">
        <v>1081</v>
      </c>
      <c r="H975">
        <v>2</v>
      </c>
      <c r="I975" t="s">
        <v>1324</v>
      </c>
      <c r="J975" t="s">
        <v>1325</v>
      </c>
      <c r="K975" t="s">
        <v>1326</v>
      </c>
      <c r="L975">
        <v>1368</v>
      </c>
      <c r="N975">
        <v>1011</v>
      </c>
      <c r="O975" t="s">
        <v>1323</v>
      </c>
      <c r="P975" t="s">
        <v>1323</v>
      </c>
      <c r="Q975">
        <v>1</v>
      </c>
      <c r="W975">
        <v>0</v>
      </c>
      <c r="X975">
        <v>874612079</v>
      </c>
      <c r="Y975">
        <f>(((AT975*1.2)*1.25)*1.05)</f>
        <v>7.8750000000000001E-3</v>
      </c>
      <c r="AA975">
        <v>0</v>
      </c>
      <c r="AB975">
        <v>1513.56</v>
      </c>
      <c r="AC975">
        <v>758.78</v>
      </c>
      <c r="AD975">
        <v>0</v>
      </c>
      <c r="AE975">
        <v>0</v>
      </c>
      <c r="AF975">
        <v>83.1</v>
      </c>
      <c r="AG975">
        <v>12.62</v>
      </c>
      <c r="AH975">
        <v>0</v>
      </c>
      <c r="AI975">
        <v>1</v>
      </c>
      <c r="AJ975">
        <v>17.07</v>
      </c>
      <c r="AK975">
        <v>56.35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5.0000000000000001E-3</v>
      </c>
      <c r="AU975" t="s">
        <v>32</v>
      </c>
      <c r="AV975">
        <v>0</v>
      </c>
      <c r="AW975">
        <v>2</v>
      </c>
      <c r="AX975">
        <v>56664745</v>
      </c>
      <c r="AY975">
        <v>1</v>
      </c>
      <c r="AZ975">
        <v>0</v>
      </c>
      <c r="BA975">
        <v>1266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f>ROUND(Y975*Source!I1213*DO975,9)</f>
        <v>0.39752999999999999</v>
      </c>
      <c r="CX975">
        <f>ROUND(Y975*Source!I1213,9)</f>
        <v>3.15E-2</v>
      </c>
      <c r="CY975">
        <f>AB975</f>
        <v>1513.56</v>
      </c>
      <c r="CZ975">
        <f>AF975</f>
        <v>83.1</v>
      </c>
      <c r="DA975">
        <f>AJ975</f>
        <v>17.07</v>
      </c>
      <c r="DB975">
        <f>ROUND((((ROUND(AT975*CZ975,2)*1.2)*1.25)*1.05),6)</f>
        <v>0.66149999999999998</v>
      </c>
      <c r="DC975">
        <f>ROUND((((ROUND(AT975*AG975,2)*1.2)*1.25)*1.05),6)</f>
        <v>9.4500000000000001E-2</v>
      </c>
      <c r="DD975" t="s">
        <v>3</v>
      </c>
      <c r="DE975" t="s">
        <v>3</v>
      </c>
      <c r="DF975">
        <f t="shared" si="405"/>
        <v>0</v>
      </c>
      <c r="DG975">
        <f>ROUND(ROUND(AF975*AJ975,2)*CX975,2)</f>
        <v>44.68</v>
      </c>
      <c r="DH975">
        <f>ROUND(ROUND(AG975*AK975,2)*CX975,2)</f>
        <v>22.4</v>
      </c>
      <c r="DI975">
        <f t="shared" si="371"/>
        <v>0</v>
      </c>
      <c r="DJ975">
        <f>DG975</f>
        <v>44.68</v>
      </c>
      <c r="DK975">
        <v>0</v>
      </c>
      <c r="DL975" t="s">
        <v>1327</v>
      </c>
      <c r="DM975">
        <v>0</v>
      </c>
      <c r="DN975" t="s">
        <v>1319</v>
      </c>
      <c r="DO975">
        <v>12.62</v>
      </c>
    </row>
    <row r="976" spans="1:119" x14ac:dyDescent="0.2">
      <c r="A976">
        <f>ROW(Source!A1213)</f>
        <v>1213</v>
      </c>
      <c r="B976">
        <v>56661436</v>
      </c>
      <c r="C976">
        <v>56664734</v>
      </c>
      <c r="D976">
        <v>54768393</v>
      </c>
      <c r="E976">
        <v>1</v>
      </c>
      <c r="F976">
        <v>1</v>
      </c>
      <c r="G976">
        <v>1081</v>
      </c>
      <c r="H976">
        <v>2</v>
      </c>
      <c r="I976" t="s">
        <v>1387</v>
      </c>
      <c r="J976" t="s">
        <v>1388</v>
      </c>
      <c r="K976" t="s">
        <v>1389</v>
      </c>
      <c r="L976">
        <v>1368</v>
      </c>
      <c r="N976">
        <v>1011</v>
      </c>
      <c r="O976" t="s">
        <v>1323</v>
      </c>
      <c r="P976" t="s">
        <v>1323</v>
      </c>
      <c r="Q976">
        <v>1</v>
      </c>
      <c r="W976">
        <v>0</v>
      </c>
      <c r="X976">
        <v>-1895752648</v>
      </c>
      <c r="Y976">
        <f>(((AT976*1.2)*1.25)*1.05)</f>
        <v>0.33075000000000004</v>
      </c>
      <c r="AA976">
        <v>0</v>
      </c>
      <c r="AB976">
        <v>7.85</v>
      </c>
      <c r="AC976">
        <v>0</v>
      </c>
      <c r="AD976">
        <v>0</v>
      </c>
      <c r="AE976">
        <v>0</v>
      </c>
      <c r="AF976">
        <v>0.77</v>
      </c>
      <c r="AG976">
        <v>0</v>
      </c>
      <c r="AH976">
        <v>0</v>
      </c>
      <c r="AI976">
        <v>1</v>
      </c>
      <c r="AJ976">
        <v>9.56</v>
      </c>
      <c r="AK976">
        <v>1</v>
      </c>
      <c r="AL976">
        <v>1</v>
      </c>
      <c r="AM976">
        <v>2</v>
      </c>
      <c r="AN976">
        <v>0</v>
      </c>
      <c r="AO976">
        <v>1</v>
      </c>
      <c r="AP976">
        <v>1</v>
      </c>
      <c r="AQ976">
        <v>0</v>
      </c>
      <c r="AR976">
        <v>0</v>
      </c>
      <c r="AS976" t="s">
        <v>3</v>
      </c>
      <c r="AT976">
        <v>0.21</v>
      </c>
      <c r="AU976" t="s">
        <v>32</v>
      </c>
      <c r="AV976">
        <v>0</v>
      </c>
      <c r="AW976">
        <v>2</v>
      </c>
      <c r="AX976">
        <v>56664747</v>
      </c>
      <c r="AY976">
        <v>1</v>
      </c>
      <c r="AZ976">
        <v>0</v>
      </c>
      <c r="BA976">
        <v>1267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f>ROUND(Y976*Source!I1213*DO976,9)</f>
        <v>0</v>
      </c>
      <c r="CX976">
        <f>ROUND(Y976*Source!I1213,9)</f>
        <v>1.323</v>
      </c>
      <c r="CY976">
        <f>AB976</f>
        <v>7.85</v>
      </c>
      <c r="CZ976">
        <f>AF976</f>
        <v>0.77</v>
      </c>
      <c r="DA976">
        <f>AJ976</f>
        <v>9.56</v>
      </c>
      <c r="DB976">
        <f>ROUND((((ROUND(AT976*CZ976,2)*1.2)*1.25)*1.05),6)</f>
        <v>0.252</v>
      </c>
      <c r="DC976">
        <f>ROUND((((ROUND(AT976*AG976,2)*1.2)*1.25)*1.05),6)</f>
        <v>0</v>
      </c>
      <c r="DD976" t="s">
        <v>3</v>
      </c>
      <c r="DE976" t="s">
        <v>3</v>
      </c>
      <c r="DF976">
        <f t="shared" si="405"/>
        <v>0</v>
      </c>
      <c r="DG976">
        <f>ROUND(ROUND(AF976*AJ976,2)*CX976,2)</f>
        <v>9.74</v>
      </c>
      <c r="DH976">
        <f>ROUND(ROUND(AG976,2)*CX976,2)</f>
        <v>0</v>
      </c>
      <c r="DI976">
        <f t="shared" si="371"/>
        <v>0</v>
      </c>
      <c r="DJ976">
        <f>DG976</f>
        <v>9.74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">
      <c r="A977">
        <f>ROW(Source!A1213)</f>
        <v>1213</v>
      </c>
      <c r="B977">
        <v>56661436</v>
      </c>
      <c r="C977">
        <v>56664734</v>
      </c>
      <c r="D977">
        <v>54768426</v>
      </c>
      <c r="E977">
        <v>1</v>
      </c>
      <c r="F977">
        <v>1</v>
      </c>
      <c r="G977">
        <v>1081</v>
      </c>
      <c r="H977">
        <v>2</v>
      </c>
      <c r="I977" t="s">
        <v>1368</v>
      </c>
      <c r="J977" t="s">
        <v>1369</v>
      </c>
      <c r="K977" t="s">
        <v>1370</v>
      </c>
      <c r="L977">
        <v>1368</v>
      </c>
      <c r="N977">
        <v>1011</v>
      </c>
      <c r="O977" t="s">
        <v>1323</v>
      </c>
      <c r="P977" t="s">
        <v>1323</v>
      </c>
      <c r="Q977">
        <v>1</v>
      </c>
      <c r="W977">
        <v>0</v>
      </c>
      <c r="X977">
        <v>-643591644</v>
      </c>
      <c r="Y977">
        <f>(((AT977*1.2)*1.25)*1.05)</f>
        <v>0.33075000000000004</v>
      </c>
      <c r="AA977">
        <v>0</v>
      </c>
      <c r="AB977">
        <v>4.84</v>
      </c>
      <c r="AC977">
        <v>0</v>
      </c>
      <c r="AD977">
        <v>0</v>
      </c>
      <c r="AE977">
        <v>0</v>
      </c>
      <c r="AF977">
        <v>0.47</v>
      </c>
      <c r="AG977">
        <v>0</v>
      </c>
      <c r="AH977">
        <v>0</v>
      </c>
      <c r="AI977">
        <v>1</v>
      </c>
      <c r="AJ977">
        <v>9.66</v>
      </c>
      <c r="AK977">
        <v>1</v>
      </c>
      <c r="AL977">
        <v>1</v>
      </c>
      <c r="AM977">
        <v>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0.21</v>
      </c>
      <c r="AU977" t="s">
        <v>32</v>
      </c>
      <c r="AV977">
        <v>0</v>
      </c>
      <c r="AW977">
        <v>2</v>
      </c>
      <c r="AX977">
        <v>56664748</v>
      </c>
      <c r="AY977">
        <v>1</v>
      </c>
      <c r="AZ977">
        <v>0</v>
      </c>
      <c r="BA977">
        <v>1268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f>ROUND(Y977*Source!I1213*DO977,9)</f>
        <v>0</v>
      </c>
      <c r="CX977">
        <f>ROUND(Y977*Source!I1213,9)</f>
        <v>1.323</v>
      </c>
      <c r="CY977">
        <f>AB977</f>
        <v>4.84</v>
      </c>
      <c r="CZ977">
        <f>AF977</f>
        <v>0.47</v>
      </c>
      <c r="DA977">
        <f>AJ977</f>
        <v>9.66</v>
      </c>
      <c r="DB977">
        <f>ROUND((((ROUND(AT977*CZ977,2)*1.2)*1.25)*1.05),6)</f>
        <v>0.1575</v>
      </c>
      <c r="DC977">
        <f>ROUND((((ROUND(AT977*AG977,2)*1.2)*1.25)*1.05),6)</f>
        <v>0</v>
      </c>
      <c r="DD977" t="s">
        <v>3</v>
      </c>
      <c r="DE977" t="s">
        <v>3</v>
      </c>
      <c r="DF977">
        <f t="shared" si="405"/>
        <v>0</v>
      </c>
      <c r="DG977">
        <f>ROUND(ROUND(AF977*AJ977,2)*CX977,2)</f>
        <v>6.01</v>
      </c>
      <c r="DH977">
        <f>ROUND(ROUND(AG977,2)*CX977,2)</f>
        <v>0</v>
      </c>
      <c r="DI977">
        <f t="shared" si="371"/>
        <v>0</v>
      </c>
      <c r="DJ977">
        <f>DG977</f>
        <v>6.01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">
      <c r="A978">
        <f>ROW(Source!A1213)</f>
        <v>1213</v>
      </c>
      <c r="B978">
        <v>56661436</v>
      </c>
      <c r="C978">
        <v>56664734</v>
      </c>
      <c r="D978">
        <v>54767573</v>
      </c>
      <c r="E978">
        <v>1</v>
      </c>
      <c r="F978">
        <v>1</v>
      </c>
      <c r="G978">
        <v>1081</v>
      </c>
      <c r="H978">
        <v>2</v>
      </c>
      <c r="I978" t="s">
        <v>1328</v>
      </c>
      <c r="J978" t="s">
        <v>1329</v>
      </c>
      <c r="K978" t="s">
        <v>1330</v>
      </c>
      <c r="L978">
        <v>1368</v>
      </c>
      <c r="N978">
        <v>1011</v>
      </c>
      <c r="O978" t="s">
        <v>1323</v>
      </c>
      <c r="P978" t="s">
        <v>1323</v>
      </c>
      <c r="Q978">
        <v>1</v>
      </c>
      <c r="W978">
        <v>0</v>
      </c>
      <c r="X978">
        <v>-44940208</v>
      </c>
      <c r="Y978">
        <f>(((AT978*1.2)*1.25)*1.05)</f>
        <v>4.7249999999999999E-4</v>
      </c>
      <c r="AA978">
        <v>0</v>
      </c>
      <c r="AB978">
        <v>2758.65</v>
      </c>
      <c r="AC978">
        <v>1017.92</v>
      </c>
      <c r="AD978">
        <v>0</v>
      </c>
      <c r="AE978">
        <v>0</v>
      </c>
      <c r="AF978">
        <v>179.17</v>
      </c>
      <c r="AG978">
        <v>16.93</v>
      </c>
      <c r="AH978">
        <v>0</v>
      </c>
      <c r="AI978">
        <v>1</v>
      </c>
      <c r="AJ978">
        <v>14.43</v>
      </c>
      <c r="AK978">
        <v>56.35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2.9999999999999997E-4</v>
      </c>
      <c r="AU978" t="s">
        <v>32</v>
      </c>
      <c r="AV978">
        <v>0</v>
      </c>
      <c r="AW978">
        <v>2</v>
      </c>
      <c r="AX978">
        <v>56664746</v>
      </c>
      <c r="AY978">
        <v>1</v>
      </c>
      <c r="AZ978">
        <v>0</v>
      </c>
      <c r="BA978">
        <v>1269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f>ROUND(Y978*Source!I1213*DO978,9)</f>
        <v>3.1997699999999997E-2</v>
      </c>
      <c r="CX978">
        <f>ROUND(Y978*Source!I1213,9)</f>
        <v>1.89E-3</v>
      </c>
      <c r="CY978">
        <f>AB978</f>
        <v>2758.65</v>
      </c>
      <c r="CZ978">
        <f>AF978</f>
        <v>179.17</v>
      </c>
      <c r="DA978">
        <f>AJ978</f>
        <v>14.43</v>
      </c>
      <c r="DB978">
        <f>ROUND((((ROUND(AT978*CZ978,2)*1.2)*1.25)*1.05),6)</f>
        <v>7.8750000000000001E-2</v>
      </c>
      <c r="DC978">
        <f>ROUND((((ROUND(AT978*AG978,2)*1.2)*1.25)*1.05),6)</f>
        <v>1.575E-2</v>
      </c>
      <c r="DD978" t="s">
        <v>3</v>
      </c>
      <c r="DE978" t="s">
        <v>3</v>
      </c>
      <c r="DF978">
        <f t="shared" si="405"/>
        <v>0</v>
      </c>
      <c r="DG978">
        <f>ROUND(ROUND(AF978*AJ978,2)*CX978,2)</f>
        <v>4.8899999999999997</v>
      </c>
      <c r="DH978">
        <f>ROUND(ROUND(AG978*AK978,2)*CX978,2)</f>
        <v>1.8</v>
      </c>
      <c r="DI978">
        <f t="shared" si="371"/>
        <v>0</v>
      </c>
      <c r="DJ978">
        <f>DG978</f>
        <v>4.8899999999999997</v>
      </c>
      <c r="DK978">
        <v>0</v>
      </c>
      <c r="DL978" t="s">
        <v>1327</v>
      </c>
      <c r="DM978">
        <v>0</v>
      </c>
      <c r="DN978" t="s">
        <v>1319</v>
      </c>
      <c r="DO978">
        <v>16.93</v>
      </c>
    </row>
    <row r="979" spans="1:119" x14ac:dyDescent="0.2">
      <c r="A979">
        <f>ROW(Source!A1213)</f>
        <v>1213</v>
      </c>
      <c r="B979">
        <v>56661436</v>
      </c>
      <c r="C979">
        <v>56664734</v>
      </c>
      <c r="D979">
        <v>54739616</v>
      </c>
      <c r="E979">
        <v>1</v>
      </c>
      <c r="F979">
        <v>1</v>
      </c>
      <c r="G979">
        <v>1081</v>
      </c>
      <c r="H979">
        <v>3</v>
      </c>
      <c r="I979" t="s">
        <v>1508</v>
      </c>
      <c r="J979" t="s">
        <v>1509</v>
      </c>
      <c r="K979" t="s">
        <v>1510</v>
      </c>
      <c r="L979">
        <v>1355</v>
      </c>
      <c r="N979">
        <v>1010</v>
      </c>
      <c r="O979" t="s">
        <v>1380</v>
      </c>
      <c r="P979" t="s">
        <v>1380</v>
      </c>
      <c r="Q979">
        <v>100</v>
      </c>
      <c r="W979">
        <v>0</v>
      </c>
      <c r="X979">
        <v>820490434</v>
      </c>
      <c r="Y979">
        <f>(((AT979*1)*1)*1)</f>
        <v>4.0399999999999998E-2</v>
      </c>
      <c r="AA979">
        <v>3833.43</v>
      </c>
      <c r="AB979">
        <v>0</v>
      </c>
      <c r="AC979">
        <v>0</v>
      </c>
      <c r="AD979">
        <v>0</v>
      </c>
      <c r="AE979">
        <v>1340.36</v>
      </c>
      <c r="AF979">
        <v>0</v>
      </c>
      <c r="AG979">
        <v>0</v>
      </c>
      <c r="AH979">
        <v>0</v>
      </c>
      <c r="AI979">
        <v>2.86</v>
      </c>
      <c r="AJ979">
        <v>1</v>
      </c>
      <c r="AK979">
        <v>1</v>
      </c>
      <c r="AL979">
        <v>1</v>
      </c>
      <c r="AM979">
        <v>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4.0399999999999998E-2</v>
      </c>
      <c r="AU979" t="s">
        <v>105</v>
      </c>
      <c r="AV979">
        <v>0</v>
      </c>
      <c r="AW979">
        <v>2</v>
      </c>
      <c r="AX979">
        <v>56664749</v>
      </c>
      <c r="AY979">
        <v>1</v>
      </c>
      <c r="AZ979">
        <v>0</v>
      </c>
      <c r="BA979">
        <v>1270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V979">
        <v>0</v>
      </c>
      <c r="CW979">
        <v>0</v>
      </c>
      <c r="CX979">
        <f>ROUND(Y979*Source!I1213,9)</f>
        <v>0.16159999999999999</v>
      </c>
      <c r="CY979">
        <f>AA979</f>
        <v>3833.43</v>
      </c>
      <c r="CZ979">
        <f>AE979</f>
        <v>1340.36</v>
      </c>
      <c r="DA979">
        <f>AI979</f>
        <v>2.86</v>
      </c>
      <c r="DB979">
        <f>ROUND((((ROUND(AT979*CZ979,2)*1)*1)*1),6)</f>
        <v>54.15</v>
      </c>
      <c r="DC979">
        <f>ROUND((((ROUND(AT979*AG979,2)*1)*1)*1),6)</f>
        <v>0</v>
      </c>
      <c r="DD979" t="s">
        <v>3</v>
      </c>
      <c r="DE979" t="s">
        <v>3</v>
      </c>
      <c r="DF979">
        <f>ROUND(ROUND(AE979*AI979,2)*CX979,2)</f>
        <v>619.48</v>
      </c>
      <c r="DG979">
        <f t="shared" ref="DG979:DG1003" si="406">ROUND(ROUND(AF979,2)*CX979,2)</f>
        <v>0</v>
      </c>
      <c r="DH979">
        <f t="shared" ref="DH979:DH1003" si="407">ROUND(ROUND(AG979,2)*CX979,2)</f>
        <v>0</v>
      </c>
      <c r="DI979">
        <f t="shared" si="371"/>
        <v>0</v>
      </c>
      <c r="DJ979">
        <f>DF979</f>
        <v>619.48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">
      <c r="A980">
        <f>ROW(Source!A1213)</f>
        <v>1213</v>
      </c>
      <c r="B980">
        <v>56661436</v>
      </c>
      <c r="C980">
        <v>56664734</v>
      </c>
      <c r="D980">
        <v>54744124</v>
      </c>
      <c r="E980">
        <v>1</v>
      </c>
      <c r="F980">
        <v>1</v>
      </c>
      <c r="G980">
        <v>1081</v>
      </c>
      <c r="H980">
        <v>3</v>
      </c>
      <c r="I980" t="s">
        <v>1511</v>
      </c>
      <c r="J980" t="s">
        <v>1512</v>
      </c>
      <c r="K980" t="s">
        <v>1513</v>
      </c>
      <c r="L980">
        <v>1348</v>
      </c>
      <c r="N980">
        <v>1009</v>
      </c>
      <c r="O980" t="s">
        <v>547</v>
      </c>
      <c r="P980" t="s">
        <v>547</v>
      </c>
      <c r="Q980">
        <v>1000</v>
      </c>
      <c r="W980">
        <v>0</v>
      </c>
      <c r="X980">
        <v>-748650139</v>
      </c>
      <c r="Y980">
        <f>(((AT980*1)*1)*1)</f>
        <v>2.0000000000000001E-4</v>
      </c>
      <c r="AA980">
        <v>118687.09</v>
      </c>
      <c r="AB980">
        <v>0</v>
      </c>
      <c r="AC980">
        <v>0</v>
      </c>
      <c r="AD980">
        <v>0</v>
      </c>
      <c r="AE980">
        <v>17740.97</v>
      </c>
      <c r="AF980">
        <v>0</v>
      </c>
      <c r="AG980">
        <v>0</v>
      </c>
      <c r="AH980">
        <v>0</v>
      </c>
      <c r="AI980">
        <v>6.69</v>
      </c>
      <c r="AJ980">
        <v>1</v>
      </c>
      <c r="AK980">
        <v>1</v>
      </c>
      <c r="AL980">
        <v>1</v>
      </c>
      <c r="AM980">
        <v>2</v>
      </c>
      <c r="AN980">
        <v>0</v>
      </c>
      <c r="AO980">
        <v>1</v>
      </c>
      <c r="AP980">
        <v>1</v>
      </c>
      <c r="AQ980">
        <v>0</v>
      </c>
      <c r="AR980">
        <v>0</v>
      </c>
      <c r="AS980" t="s">
        <v>3</v>
      </c>
      <c r="AT980">
        <v>2.0000000000000001E-4</v>
      </c>
      <c r="AU980" t="s">
        <v>105</v>
      </c>
      <c r="AV980">
        <v>0</v>
      </c>
      <c r="AW980">
        <v>2</v>
      </c>
      <c r="AX980">
        <v>56664750</v>
      </c>
      <c r="AY980">
        <v>1</v>
      </c>
      <c r="AZ980">
        <v>0</v>
      </c>
      <c r="BA980">
        <v>1271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v>0</v>
      </c>
      <c r="CX980">
        <f>ROUND(Y980*Source!I1213,9)</f>
        <v>8.0000000000000004E-4</v>
      </c>
      <c r="CY980">
        <f>AA980</f>
        <v>118687.09</v>
      </c>
      <c r="CZ980">
        <f>AE980</f>
        <v>17740.97</v>
      </c>
      <c r="DA980">
        <f>AI980</f>
        <v>6.69</v>
      </c>
      <c r="DB980">
        <f>ROUND((((ROUND(AT980*CZ980,2)*1)*1)*1),6)</f>
        <v>3.55</v>
      </c>
      <c r="DC980">
        <f>ROUND((((ROUND(AT980*AG980,2)*1)*1)*1),6)</f>
        <v>0</v>
      </c>
      <c r="DD980" t="s">
        <v>3</v>
      </c>
      <c r="DE980" t="s">
        <v>3</v>
      </c>
      <c r="DF980">
        <f>ROUND(ROUND(AE980*AI980,2)*CX980,2)</f>
        <v>94.95</v>
      </c>
      <c r="DG980">
        <f t="shared" si="406"/>
        <v>0</v>
      </c>
      <c r="DH980">
        <f t="shared" si="407"/>
        <v>0</v>
      </c>
      <c r="DI980">
        <f t="shared" si="371"/>
        <v>0</v>
      </c>
      <c r="DJ980">
        <f>DF980</f>
        <v>94.95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">
      <c r="A981">
        <f>ROW(Source!A1213)</f>
        <v>1213</v>
      </c>
      <c r="B981">
        <v>56661436</v>
      </c>
      <c r="C981">
        <v>56664734</v>
      </c>
      <c r="D981">
        <v>54759263</v>
      </c>
      <c r="E981">
        <v>1</v>
      </c>
      <c r="F981">
        <v>1</v>
      </c>
      <c r="G981">
        <v>1081</v>
      </c>
      <c r="H981">
        <v>3</v>
      </c>
      <c r="I981" t="s">
        <v>1514</v>
      </c>
      <c r="J981" t="s">
        <v>1515</v>
      </c>
      <c r="K981" t="s">
        <v>1516</v>
      </c>
      <c r="L981">
        <v>1391</v>
      </c>
      <c r="N981">
        <v>1013</v>
      </c>
      <c r="O981" t="s">
        <v>1358</v>
      </c>
      <c r="P981" t="s">
        <v>1358</v>
      </c>
      <c r="Q981">
        <v>1</v>
      </c>
      <c r="W981">
        <v>0</v>
      </c>
      <c r="X981">
        <v>-1831134535</v>
      </c>
      <c r="Y981">
        <f>(((AT981*1)*1)*1)</f>
        <v>1</v>
      </c>
      <c r="AA981">
        <v>543.5</v>
      </c>
      <c r="AB981">
        <v>0</v>
      </c>
      <c r="AC981">
        <v>0</v>
      </c>
      <c r="AD981">
        <v>0</v>
      </c>
      <c r="AE981">
        <v>56.38</v>
      </c>
      <c r="AF981">
        <v>0</v>
      </c>
      <c r="AG981">
        <v>0</v>
      </c>
      <c r="AH981">
        <v>0</v>
      </c>
      <c r="AI981">
        <v>9.64</v>
      </c>
      <c r="AJ981">
        <v>1</v>
      </c>
      <c r="AK981">
        <v>1</v>
      </c>
      <c r="AL981">
        <v>1</v>
      </c>
      <c r="AM981">
        <v>2</v>
      </c>
      <c r="AN981">
        <v>0</v>
      </c>
      <c r="AO981">
        <v>1</v>
      </c>
      <c r="AP981">
        <v>1</v>
      </c>
      <c r="AQ981">
        <v>0</v>
      </c>
      <c r="AR981">
        <v>0</v>
      </c>
      <c r="AS981" t="s">
        <v>3</v>
      </c>
      <c r="AT981">
        <v>1</v>
      </c>
      <c r="AU981" t="s">
        <v>105</v>
      </c>
      <c r="AV981">
        <v>0</v>
      </c>
      <c r="AW981">
        <v>2</v>
      </c>
      <c r="AX981">
        <v>56664751</v>
      </c>
      <c r="AY981">
        <v>1</v>
      </c>
      <c r="AZ981">
        <v>0</v>
      </c>
      <c r="BA981">
        <v>1272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v>0</v>
      </c>
      <c r="CX981">
        <f>ROUND(Y981*Source!I1213,9)</f>
        <v>4</v>
      </c>
      <c r="CY981">
        <f>AA981</f>
        <v>543.5</v>
      </c>
      <c r="CZ981">
        <f>AE981</f>
        <v>56.38</v>
      </c>
      <c r="DA981">
        <f>AI981</f>
        <v>9.64</v>
      </c>
      <c r="DB981">
        <f>ROUND((((ROUND(AT981*CZ981,2)*1)*1)*1),6)</f>
        <v>56.38</v>
      </c>
      <c r="DC981">
        <f>ROUND((((ROUND(AT981*AG981,2)*1)*1)*1),6)</f>
        <v>0</v>
      </c>
      <c r="DD981" t="s">
        <v>3</v>
      </c>
      <c r="DE981" t="s">
        <v>3</v>
      </c>
      <c r="DF981">
        <f>ROUND(ROUND(AE981*AI981,2)*CX981,2)</f>
        <v>2174</v>
      </c>
      <c r="DG981">
        <f t="shared" si="406"/>
        <v>0</v>
      </c>
      <c r="DH981">
        <f t="shared" si="407"/>
        <v>0</v>
      </c>
      <c r="DI981">
        <f t="shared" si="371"/>
        <v>0</v>
      </c>
      <c r="DJ981">
        <f>DF981</f>
        <v>2174</v>
      </c>
      <c r="DK981">
        <v>0</v>
      </c>
      <c r="DL981" t="s">
        <v>3</v>
      </c>
      <c r="DM981">
        <v>0</v>
      </c>
      <c r="DN981" t="s">
        <v>3</v>
      </c>
      <c r="DO981">
        <v>0</v>
      </c>
    </row>
    <row r="982" spans="1:119" x14ac:dyDescent="0.2">
      <c r="A982">
        <f>ROW(Source!A1213)</f>
        <v>1213</v>
      </c>
      <c r="B982">
        <v>56661436</v>
      </c>
      <c r="C982">
        <v>56664734</v>
      </c>
      <c r="D982">
        <v>54747393</v>
      </c>
      <c r="E982">
        <v>1</v>
      </c>
      <c r="F982">
        <v>1</v>
      </c>
      <c r="G982">
        <v>1081</v>
      </c>
      <c r="H982">
        <v>3</v>
      </c>
      <c r="I982" t="s">
        <v>1517</v>
      </c>
      <c r="J982" t="s">
        <v>1518</v>
      </c>
      <c r="K982" t="s">
        <v>1519</v>
      </c>
      <c r="L982">
        <v>1354</v>
      </c>
      <c r="N982">
        <v>1010</v>
      </c>
      <c r="O982" t="s">
        <v>398</v>
      </c>
      <c r="P982" t="s">
        <v>398</v>
      </c>
      <c r="Q982">
        <v>1</v>
      </c>
      <c r="W982">
        <v>0</v>
      </c>
      <c r="X982">
        <v>955560065</v>
      </c>
      <c r="Y982">
        <f>(((AT982*1)*1)*1)</f>
        <v>1.04E-2</v>
      </c>
      <c r="AA982">
        <v>165.81</v>
      </c>
      <c r="AB982">
        <v>0</v>
      </c>
      <c r="AC982">
        <v>0</v>
      </c>
      <c r="AD982">
        <v>0</v>
      </c>
      <c r="AE982">
        <v>14.22</v>
      </c>
      <c r="AF982">
        <v>0</v>
      </c>
      <c r="AG982">
        <v>0</v>
      </c>
      <c r="AH982">
        <v>0</v>
      </c>
      <c r="AI982">
        <v>11.66</v>
      </c>
      <c r="AJ982">
        <v>1</v>
      </c>
      <c r="AK982">
        <v>1</v>
      </c>
      <c r="AL982">
        <v>1</v>
      </c>
      <c r="AM982">
        <v>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1.04E-2</v>
      </c>
      <c r="AU982" t="s">
        <v>105</v>
      </c>
      <c r="AV982">
        <v>0</v>
      </c>
      <c r="AW982">
        <v>2</v>
      </c>
      <c r="AX982">
        <v>56664752</v>
      </c>
      <c r="AY982">
        <v>1</v>
      </c>
      <c r="AZ982">
        <v>0</v>
      </c>
      <c r="BA982">
        <v>1273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ROUND(Y982*Source!I1213,9)</f>
        <v>4.1599999999999998E-2</v>
      </c>
      <c r="CY982">
        <f>AA982</f>
        <v>165.81</v>
      </c>
      <c r="CZ982">
        <f>AE982</f>
        <v>14.22</v>
      </c>
      <c r="DA982">
        <f>AI982</f>
        <v>11.66</v>
      </c>
      <c r="DB982">
        <f>ROUND((((ROUND(AT982*CZ982,2)*1)*1)*1),6)</f>
        <v>0.15</v>
      </c>
      <c r="DC982">
        <f>ROUND((((ROUND(AT982*AG982,2)*1)*1)*1),6)</f>
        <v>0</v>
      </c>
      <c r="DD982" t="s">
        <v>3</v>
      </c>
      <c r="DE982" t="s">
        <v>3</v>
      </c>
      <c r="DF982">
        <f>ROUND(ROUND(AE982*AI982,2)*CX982,2)</f>
        <v>6.9</v>
      </c>
      <c r="DG982">
        <f t="shared" si="406"/>
        <v>0</v>
      </c>
      <c r="DH982">
        <f t="shared" si="407"/>
        <v>0</v>
      </c>
      <c r="DI982">
        <f t="shared" si="371"/>
        <v>0</v>
      </c>
      <c r="DJ982">
        <f>DF982</f>
        <v>6.9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">
      <c r="A983">
        <f>ROW(Source!A1218)</f>
        <v>1218</v>
      </c>
      <c r="B983">
        <v>56661434</v>
      </c>
      <c r="C983">
        <v>56664764</v>
      </c>
      <c r="D983">
        <v>54702434</v>
      </c>
      <c r="E983">
        <v>1081</v>
      </c>
      <c r="F983">
        <v>1</v>
      </c>
      <c r="G983">
        <v>1081</v>
      </c>
      <c r="H983">
        <v>1</v>
      </c>
      <c r="I983" t="s">
        <v>1317</v>
      </c>
      <c r="J983" t="s">
        <v>3</v>
      </c>
      <c r="K983" t="s">
        <v>1318</v>
      </c>
      <c r="L983">
        <v>1191</v>
      </c>
      <c r="N983">
        <v>1013</v>
      </c>
      <c r="O983" t="s">
        <v>1319</v>
      </c>
      <c r="P983" t="s">
        <v>1319</v>
      </c>
      <c r="Q983">
        <v>1</v>
      </c>
      <c r="W983">
        <v>0</v>
      </c>
      <c r="X983">
        <v>476480486</v>
      </c>
      <c r="Y983">
        <f>(((AT983*1.2)*1.15)*1.05)</f>
        <v>10.143000000000001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1</v>
      </c>
      <c r="AL983">
        <v>1</v>
      </c>
      <c r="AM983">
        <v>-2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7</v>
      </c>
      <c r="AU983" t="s">
        <v>33</v>
      </c>
      <c r="AV983">
        <v>1</v>
      </c>
      <c r="AW983">
        <v>2</v>
      </c>
      <c r="AX983">
        <v>56664785</v>
      </c>
      <c r="AY983">
        <v>1</v>
      </c>
      <c r="AZ983">
        <v>0</v>
      </c>
      <c r="BA983">
        <v>1275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U983">
        <f>ROUND(AT983*Source!I1218*AH983*AL983,2)</f>
        <v>0</v>
      </c>
      <c r="CV983">
        <f>ROUND(Y983*Source!I1218,9)</f>
        <v>192.71700000000001</v>
      </c>
      <c r="CW983">
        <v>0</v>
      </c>
      <c r="CX983">
        <f>ROUND(Y983*Source!I1218,9)</f>
        <v>192.71700000000001</v>
      </c>
      <c r="CY983">
        <f>AD983</f>
        <v>0</v>
      </c>
      <c r="CZ983">
        <f>AH983</f>
        <v>0</v>
      </c>
      <c r="DA983">
        <f>AL983</f>
        <v>1</v>
      </c>
      <c r="DB983">
        <f>ROUND((((ROUND(AT983*CZ983,2)*1.2)*1.15)*1.05),6)</f>
        <v>0</v>
      </c>
      <c r="DC983">
        <f>ROUND((((ROUND(AT983*AG983,2)*1.2)*1.15)*1.05),6)</f>
        <v>0</v>
      </c>
      <c r="DD983" t="s">
        <v>3</v>
      </c>
      <c r="DE983" t="s">
        <v>3</v>
      </c>
      <c r="DF983">
        <f t="shared" ref="DF983:DF1008" si="408">ROUND(ROUND(AE983,2)*CX983,2)</f>
        <v>0</v>
      </c>
      <c r="DG983">
        <f t="shared" si="406"/>
        <v>0</v>
      </c>
      <c r="DH983">
        <f t="shared" si="407"/>
        <v>0</v>
      </c>
      <c r="DI983">
        <f t="shared" si="371"/>
        <v>0</v>
      </c>
      <c r="DJ983">
        <f>DI983</f>
        <v>0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">
      <c r="A984">
        <f>ROW(Source!A1218)</f>
        <v>1218</v>
      </c>
      <c r="B984">
        <v>56661434</v>
      </c>
      <c r="C984">
        <v>56664764</v>
      </c>
      <c r="D984">
        <v>54768339</v>
      </c>
      <c r="E984">
        <v>1</v>
      </c>
      <c r="F984">
        <v>1</v>
      </c>
      <c r="G984">
        <v>1081</v>
      </c>
      <c r="H984">
        <v>2</v>
      </c>
      <c r="I984" t="s">
        <v>1324</v>
      </c>
      <c r="J984" t="s">
        <v>1325</v>
      </c>
      <c r="K984" t="s">
        <v>1326</v>
      </c>
      <c r="L984">
        <v>1368</v>
      </c>
      <c r="N984">
        <v>1011</v>
      </c>
      <c r="O984" t="s">
        <v>1323</v>
      </c>
      <c r="P984" t="s">
        <v>1323</v>
      </c>
      <c r="Q984">
        <v>1</v>
      </c>
      <c r="W984">
        <v>0</v>
      </c>
      <c r="X984">
        <v>874612079</v>
      </c>
      <c r="Y984">
        <f>(((AT984*1.2)*1.25)*1.05)</f>
        <v>6.2999999999999992E-3</v>
      </c>
      <c r="AA984">
        <v>0</v>
      </c>
      <c r="AB984">
        <v>88.67</v>
      </c>
      <c r="AC984">
        <v>13.47</v>
      </c>
      <c r="AD984">
        <v>0</v>
      </c>
      <c r="AE984">
        <v>0</v>
      </c>
      <c r="AF984">
        <v>83.1</v>
      </c>
      <c r="AG984">
        <v>12.62</v>
      </c>
      <c r="AH984">
        <v>0</v>
      </c>
      <c r="AI984">
        <v>1</v>
      </c>
      <c r="AJ984">
        <v>1</v>
      </c>
      <c r="AK984">
        <v>1</v>
      </c>
      <c r="AL984">
        <v>1</v>
      </c>
      <c r="AM984">
        <v>-2</v>
      </c>
      <c r="AN984">
        <v>0</v>
      </c>
      <c r="AO984">
        <v>1</v>
      </c>
      <c r="AP984">
        <v>1</v>
      </c>
      <c r="AQ984">
        <v>0</v>
      </c>
      <c r="AR984">
        <v>0</v>
      </c>
      <c r="AS984" t="s">
        <v>3</v>
      </c>
      <c r="AT984">
        <v>4.0000000000000001E-3</v>
      </c>
      <c r="AU984" t="s">
        <v>32</v>
      </c>
      <c r="AV984">
        <v>0</v>
      </c>
      <c r="AW984">
        <v>2</v>
      </c>
      <c r="AX984">
        <v>56664786</v>
      </c>
      <c r="AY984">
        <v>1</v>
      </c>
      <c r="AZ984">
        <v>0</v>
      </c>
      <c r="BA984">
        <v>1276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f>ROUND(Y984*Source!I1218*DO984,9)</f>
        <v>1.5106139999999999</v>
      </c>
      <c r="CX984">
        <f>ROUND(Y984*Source!I1218,9)</f>
        <v>0.1197</v>
      </c>
      <c r="CY984">
        <f>AB984</f>
        <v>88.67</v>
      </c>
      <c r="CZ984">
        <f>AF984</f>
        <v>83.1</v>
      </c>
      <c r="DA984">
        <f>AJ984</f>
        <v>1</v>
      </c>
      <c r="DB984">
        <f>ROUND((((ROUND(AT984*CZ984,2)*1.2)*1.25)*1.05),6)</f>
        <v>0.51975000000000005</v>
      </c>
      <c r="DC984">
        <f>ROUND((((ROUND(AT984*AG984,2)*1.2)*1.25)*1.05),6)</f>
        <v>7.8750000000000001E-2</v>
      </c>
      <c r="DD984" t="s">
        <v>3</v>
      </c>
      <c r="DE984" t="s">
        <v>3</v>
      </c>
      <c r="DF984">
        <f t="shared" si="408"/>
        <v>0</v>
      </c>
      <c r="DG984">
        <f t="shared" si="406"/>
        <v>9.9499999999999993</v>
      </c>
      <c r="DH984">
        <f t="shared" si="407"/>
        <v>1.51</v>
      </c>
      <c r="DI984">
        <f t="shared" si="371"/>
        <v>0</v>
      </c>
      <c r="DJ984">
        <f>DG984</f>
        <v>9.9499999999999993</v>
      </c>
      <c r="DK984">
        <v>0</v>
      </c>
      <c r="DL984" t="s">
        <v>1327</v>
      </c>
      <c r="DM984">
        <v>0</v>
      </c>
      <c r="DN984" t="s">
        <v>1319</v>
      </c>
      <c r="DO984">
        <v>12.62</v>
      </c>
    </row>
    <row r="985" spans="1:119" x14ac:dyDescent="0.2">
      <c r="A985">
        <f>ROW(Source!A1218)</f>
        <v>1218</v>
      </c>
      <c r="B985">
        <v>56661434</v>
      </c>
      <c r="C985">
        <v>56664764</v>
      </c>
      <c r="D985">
        <v>54768393</v>
      </c>
      <c r="E985">
        <v>1</v>
      </c>
      <c r="F985">
        <v>1</v>
      </c>
      <c r="G985">
        <v>1081</v>
      </c>
      <c r="H985">
        <v>2</v>
      </c>
      <c r="I985" t="s">
        <v>1387</v>
      </c>
      <c r="J985" t="s">
        <v>1388</v>
      </c>
      <c r="K985" t="s">
        <v>1389</v>
      </c>
      <c r="L985">
        <v>1368</v>
      </c>
      <c r="N985">
        <v>1011</v>
      </c>
      <c r="O985" t="s">
        <v>1323</v>
      </c>
      <c r="P985" t="s">
        <v>1323</v>
      </c>
      <c r="Q985">
        <v>1</v>
      </c>
      <c r="W985">
        <v>0</v>
      </c>
      <c r="X985">
        <v>-1895752648</v>
      </c>
      <c r="Y985">
        <f>(((AT985*1.2)*1.25)*1.05)</f>
        <v>0.29924999999999996</v>
      </c>
      <c r="AA985">
        <v>0</v>
      </c>
      <c r="AB985">
        <v>0.82</v>
      </c>
      <c r="AC985">
        <v>0</v>
      </c>
      <c r="AD985">
        <v>0</v>
      </c>
      <c r="AE985">
        <v>0</v>
      </c>
      <c r="AF985">
        <v>0.77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-2</v>
      </c>
      <c r="AN985">
        <v>0</v>
      </c>
      <c r="AO985">
        <v>1</v>
      </c>
      <c r="AP985">
        <v>1</v>
      </c>
      <c r="AQ985">
        <v>0</v>
      </c>
      <c r="AR985">
        <v>0</v>
      </c>
      <c r="AS985" t="s">
        <v>3</v>
      </c>
      <c r="AT985">
        <v>0.19</v>
      </c>
      <c r="AU985" t="s">
        <v>32</v>
      </c>
      <c r="AV985">
        <v>0</v>
      </c>
      <c r="AW985">
        <v>2</v>
      </c>
      <c r="AX985">
        <v>56664788</v>
      </c>
      <c r="AY985">
        <v>1</v>
      </c>
      <c r="AZ985">
        <v>0</v>
      </c>
      <c r="BA985">
        <v>1277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f>ROUND(Y985*Source!I1218*DO985,9)</f>
        <v>0</v>
      </c>
      <c r="CX985">
        <f>ROUND(Y985*Source!I1218,9)</f>
        <v>5.6857499999999996</v>
      </c>
      <c r="CY985">
        <f>AB985</f>
        <v>0.82</v>
      </c>
      <c r="CZ985">
        <f>AF985</f>
        <v>0.77</v>
      </c>
      <c r="DA985">
        <f>AJ985</f>
        <v>1</v>
      </c>
      <c r="DB985">
        <f>ROUND((((ROUND(AT985*CZ985,2)*1.2)*1.25)*1.05),6)</f>
        <v>0.23624999999999999</v>
      </c>
      <c r="DC985">
        <f>ROUND((((ROUND(AT985*AG985,2)*1.2)*1.25)*1.05),6)</f>
        <v>0</v>
      </c>
      <c r="DD985" t="s">
        <v>3</v>
      </c>
      <c r="DE985" t="s">
        <v>3</v>
      </c>
      <c r="DF985">
        <f t="shared" si="408"/>
        <v>0</v>
      </c>
      <c r="DG985">
        <f t="shared" si="406"/>
        <v>4.38</v>
      </c>
      <c r="DH985">
        <f t="shared" si="407"/>
        <v>0</v>
      </c>
      <c r="DI985">
        <f t="shared" si="371"/>
        <v>0</v>
      </c>
      <c r="DJ985">
        <f>DG985</f>
        <v>4.38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">
      <c r="A986">
        <f>ROW(Source!A1218)</f>
        <v>1218</v>
      </c>
      <c r="B986">
        <v>56661434</v>
      </c>
      <c r="C986">
        <v>56664764</v>
      </c>
      <c r="D986">
        <v>54768426</v>
      </c>
      <c r="E986">
        <v>1</v>
      </c>
      <c r="F986">
        <v>1</v>
      </c>
      <c r="G986">
        <v>1081</v>
      </c>
      <c r="H986">
        <v>2</v>
      </c>
      <c r="I986" t="s">
        <v>1368</v>
      </c>
      <c r="J986" t="s">
        <v>1369</v>
      </c>
      <c r="K986" t="s">
        <v>1370</v>
      </c>
      <c r="L986">
        <v>1368</v>
      </c>
      <c r="N986">
        <v>1011</v>
      </c>
      <c r="O986" t="s">
        <v>1323</v>
      </c>
      <c r="P986" t="s">
        <v>1323</v>
      </c>
      <c r="Q986">
        <v>1</v>
      </c>
      <c r="W986">
        <v>0</v>
      </c>
      <c r="X986">
        <v>-643591644</v>
      </c>
      <c r="Y986">
        <f>(((AT986*1.2)*1.25)*1.05)</f>
        <v>0.22050000000000003</v>
      </c>
      <c r="AA986">
        <v>0</v>
      </c>
      <c r="AB986">
        <v>0.5</v>
      </c>
      <c r="AC986">
        <v>0</v>
      </c>
      <c r="AD986">
        <v>0</v>
      </c>
      <c r="AE986">
        <v>0</v>
      </c>
      <c r="AF986">
        <v>0.47</v>
      </c>
      <c r="AG986">
        <v>0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-2</v>
      </c>
      <c r="AN986">
        <v>0</v>
      </c>
      <c r="AO986">
        <v>1</v>
      </c>
      <c r="AP986">
        <v>1</v>
      </c>
      <c r="AQ986">
        <v>0</v>
      </c>
      <c r="AR986">
        <v>0</v>
      </c>
      <c r="AS986" t="s">
        <v>3</v>
      </c>
      <c r="AT986">
        <v>0.14000000000000001</v>
      </c>
      <c r="AU986" t="s">
        <v>32</v>
      </c>
      <c r="AV986">
        <v>0</v>
      </c>
      <c r="AW986">
        <v>2</v>
      </c>
      <c r="AX986">
        <v>56664789</v>
      </c>
      <c r="AY986">
        <v>1</v>
      </c>
      <c r="AZ986">
        <v>0</v>
      </c>
      <c r="BA986">
        <v>1278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V986">
        <v>0</v>
      </c>
      <c r="CW986">
        <f>ROUND(Y986*Source!I1218*DO986,9)</f>
        <v>0</v>
      </c>
      <c r="CX986">
        <f>ROUND(Y986*Source!I1218,9)</f>
        <v>4.1894999999999998</v>
      </c>
      <c r="CY986">
        <f>AB986</f>
        <v>0.5</v>
      </c>
      <c r="CZ986">
        <f>AF986</f>
        <v>0.47</v>
      </c>
      <c r="DA986">
        <f>AJ986</f>
        <v>1</v>
      </c>
      <c r="DB986">
        <f>ROUND((((ROUND(AT986*CZ986,2)*1.2)*1.25)*1.05),6)</f>
        <v>0.11025</v>
      </c>
      <c r="DC986">
        <f>ROUND((((ROUND(AT986*AG986,2)*1.2)*1.25)*1.05),6)</f>
        <v>0</v>
      </c>
      <c r="DD986" t="s">
        <v>3</v>
      </c>
      <c r="DE986" t="s">
        <v>3</v>
      </c>
      <c r="DF986">
        <f t="shared" si="408"/>
        <v>0</v>
      </c>
      <c r="DG986">
        <f t="shared" si="406"/>
        <v>1.97</v>
      </c>
      <c r="DH986">
        <f t="shared" si="407"/>
        <v>0</v>
      </c>
      <c r="DI986">
        <f t="shared" si="371"/>
        <v>0</v>
      </c>
      <c r="DJ986">
        <f>DG986</f>
        <v>1.97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">
      <c r="A987">
        <f>ROW(Source!A1218)</f>
        <v>1218</v>
      </c>
      <c r="B987">
        <v>56661434</v>
      </c>
      <c r="C987">
        <v>56664764</v>
      </c>
      <c r="D987">
        <v>54768442</v>
      </c>
      <c r="E987">
        <v>1</v>
      </c>
      <c r="F987">
        <v>1</v>
      </c>
      <c r="G987">
        <v>1081</v>
      </c>
      <c r="H987">
        <v>2</v>
      </c>
      <c r="I987" t="s">
        <v>1520</v>
      </c>
      <c r="J987" t="s">
        <v>1521</v>
      </c>
      <c r="K987" t="s">
        <v>1522</v>
      </c>
      <c r="L987">
        <v>1368</v>
      </c>
      <c r="N987">
        <v>1011</v>
      </c>
      <c r="O987" t="s">
        <v>1323</v>
      </c>
      <c r="P987" t="s">
        <v>1323</v>
      </c>
      <c r="Q987">
        <v>1</v>
      </c>
      <c r="W987">
        <v>0</v>
      </c>
      <c r="X987">
        <v>1328742333</v>
      </c>
      <c r="Y987">
        <f>(((AT987*1.2)*1.25)*1.05)</f>
        <v>0.40950000000000003</v>
      </c>
      <c r="AA987">
        <v>0</v>
      </c>
      <c r="AB987">
        <v>1.36</v>
      </c>
      <c r="AC987">
        <v>0</v>
      </c>
      <c r="AD987">
        <v>0</v>
      </c>
      <c r="AE987">
        <v>0</v>
      </c>
      <c r="AF987">
        <v>1.27</v>
      </c>
      <c r="AG987">
        <v>0</v>
      </c>
      <c r="AH987">
        <v>0</v>
      </c>
      <c r="AI987">
        <v>1</v>
      </c>
      <c r="AJ987">
        <v>1</v>
      </c>
      <c r="AK987">
        <v>1</v>
      </c>
      <c r="AL987">
        <v>1</v>
      </c>
      <c r="AM987">
        <v>-2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0.26</v>
      </c>
      <c r="AU987" t="s">
        <v>32</v>
      </c>
      <c r="AV987">
        <v>0</v>
      </c>
      <c r="AW987">
        <v>2</v>
      </c>
      <c r="AX987">
        <v>56664790</v>
      </c>
      <c r="AY987">
        <v>1</v>
      </c>
      <c r="AZ987">
        <v>0</v>
      </c>
      <c r="BA987">
        <v>1279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V987">
        <v>0</v>
      </c>
      <c r="CW987">
        <f>ROUND(Y987*Source!I1218*DO987,9)</f>
        <v>0</v>
      </c>
      <c r="CX987">
        <f>ROUND(Y987*Source!I1218,9)</f>
        <v>7.7805</v>
      </c>
      <c r="CY987">
        <f>AB987</f>
        <v>1.36</v>
      </c>
      <c r="CZ987">
        <f>AF987</f>
        <v>1.27</v>
      </c>
      <c r="DA987">
        <f>AJ987</f>
        <v>1</v>
      </c>
      <c r="DB987">
        <f>ROUND((((ROUND(AT987*CZ987,2)*1.2)*1.25)*1.05),6)</f>
        <v>0.51975000000000005</v>
      </c>
      <c r="DC987">
        <f>ROUND((((ROUND(AT987*AG987,2)*1.2)*1.25)*1.05),6)</f>
        <v>0</v>
      </c>
      <c r="DD987" t="s">
        <v>3</v>
      </c>
      <c r="DE987" t="s">
        <v>3</v>
      </c>
      <c r="DF987">
        <f t="shared" si="408"/>
        <v>0</v>
      </c>
      <c r="DG987">
        <f t="shared" si="406"/>
        <v>9.8800000000000008</v>
      </c>
      <c r="DH987">
        <f t="shared" si="407"/>
        <v>0</v>
      </c>
      <c r="DI987">
        <f t="shared" si="371"/>
        <v>0</v>
      </c>
      <c r="DJ987">
        <f>DG987</f>
        <v>9.8800000000000008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">
      <c r="A988">
        <f>ROW(Source!A1218)</f>
        <v>1218</v>
      </c>
      <c r="B988">
        <v>56661434</v>
      </c>
      <c r="C988">
        <v>56664764</v>
      </c>
      <c r="D988">
        <v>54767573</v>
      </c>
      <c r="E988">
        <v>1</v>
      </c>
      <c r="F988">
        <v>1</v>
      </c>
      <c r="G988">
        <v>1081</v>
      </c>
      <c r="H988">
        <v>2</v>
      </c>
      <c r="I988" t="s">
        <v>1328</v>
      </c>
      <c r="J988" t="s">
        <v>1329</v>
      </c>
      <c r="K988" t="s">
        <v>1330</v>
      </c>
      <c r="L988">
        <v>1368</v>
      </c>
      <c r="N988">
        <v>1011</v>
      </c>
      <c r="O988" t="s">
        <v>1323</v>
      </c>
      <c r="P988" t="s">
        <v>1323</v>
      </c>
      <c r="Q988">
        <v>1</v>
      </c>
      <c r="W988">
        <v>0</v>
      </c>
      <c r="X988">
        <v>-44940208</v>
      </c>
      <c r="Y988">
        <f>(((AT988*1.2)*1.25)*1.05)</f>
        <v>1.5750000000000003E-4</v>
      </c>
      <c r="AA988">
        <v>0</v>
      </c>
      <c r="AB988">
        <v>191.17</v>
      </c>
      <c r="AC988">
        <v>18.059999999999999</v>
      </c>
      <c r="AD988">
        <v>0</v>
      </c>
      <c r="AE988">
        <v>0</v>
      </c>
      <c r="AF988">
        <v>179.17</v>
      </c>
      <c r="AG988">
        <v>16.93</v>
      </c>
      <c r="AH988">
        <v>0</v>
      </c>
      <c r="AI988">
        <v>1</v>
      </c>
      <c r="AJ988">
        <v>1</v>
      </c>
      <c r="AK988">
        <v>1</v>
      </c>
      <c r="AL988">
        <v>1</v>
      </c>
      <c r="AM988">
        <v>-2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1E-4</v>
      </c>
      <c r="AU988" t="s">
        <v>32</v>
      </c>
      <c r="AV988">
        <v>0</v>
      </c>
      <c r="AW988">
        <v>2</v>
      </c>
      <c r="AX988">
        <v>56664787</v>
      </c>
      <c r="AY988">
        <v>1</v>
      </c>
      <c r="AZ988">
        <v>0</v>
      </c>
      <c r="BA988">
        <v>1280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ROUND(Y988*Source!I1218*DO988,9)</f>
        <v>5.0663025E-2</v>
      </c>
      <c r="CX988">
        <f>ROUND(Y988*Source!I1218,9)</f>
        <v>2.9924999999999999E-3</v>
      </c>
      <c r="CY988">
        <f>AB988</f>
        <v>191.17</v>
      </c>
      <c r="CZ988">
        <f>AF988</f>
        <v>179.17</v>
      </c>
      <c r="DA988">
        <f>AJ988</f>
        <v>1</v>
      </c>
      <c r="DB988">
        <f>ROUND((((ROUND(AT988*CZ988,2)*1.2)*1.25)*1.05),6)</f>
        <v>3.15E-2</v>
      </c>
      <c r="DC988">
        <f>ROUND((((ROUND(AT988*AG988,2)*1.2)*1.25)*1.05),6)</f>
        <v>0</v>
      </c>
      <c r="DD988" t="s">
        <v>3</v>
      </c>
      <c r="DE988" t="s">
        <v>3</v>
      </c>
      <c r="DF988">
        <f t="shared" si="408"/>
        <v>0</v>
      </c>
      <c r="DG988">
        <f t="shared" si="406"/>
        <v>0.54</v>
      </c>
      <c r="DH988">
        <f t="shared" si="407"/>
        <v>0.05</v>
      </c>
      <c r="DI988">
        <f t="shared" si="371"/>
        <v>0</v>
      </c>
      <c r="DJ988">
        <f>DG988</f>
        <v>0.54</v>
      </c>
      <c r="DK988">
        <v>0</v>
      </c>
      <c r="DL988" t="s">
        <v>1327</v>
      </c>
      <c r="DM988">
        <v>0</v>
      </c>
      <c r="DN988" t="s">
        <v>1319</v>
      </c>
      <c r="DO988">
        <v>16.93</v>
      </c>
    </row>
    <row r="989" spans="1:119" x14ac:dyDescent="0.2">
      <c r="A989">
        <f>ROW(Source!A1218)</f>
        <v>1218</v>
      </c>
      <c r="B989">
        <v>56661434</v>
      </c>
      <c r="C989">
        <v>56664764</v>
      </c>
      <c r="D989">
        <v>54737367</v>
      </c>
      <c r="E989">
        <v>1</v>
      </c>
      <c r="F989">
        <v>1</v>
      </c>
      <c r="G989">
        <v>1081</v>
      </c>
      <c r="H989">
        <v>3</v>
      </c>
      <c r="I989" t="s">
        <v>1442</v>
      </c>
      <c r="J989" t="s">
        <v>1443</v>
      </c>
      <c r="K989" t="s">
        <v>1444</v>
      </c>
      <c r="L989">
        <v>1339</v>
      </c>
      <c r="N989">
        <v>1007</v>
      </c>
      <c r="O989" t="s">
        <v>1102</v>
      </c>
      <c r="P989" t="s">
        <v>1102</v>
      </c>
      <c r="Q989">
        <v>1</v>
      </c>
      <c r="W989">
        <v>0</v>
      </c>
      <c r="X989">
        <v>-1622585150</v>
      </c>
      <c r="Y989">
        <f t="shared" ref="Y989:Y1002" si="409">(((AT989*1)*1)*1)</f>
        <v>2.9999999999999997E-4</v>
      </c>
      <c r="AA989">
        <v>7.07</v>
      </c>
      <c r="AB989">
        <v>0</v>
      </c>
      <c r="AC989">
        <v>0</v>
      </c>
      <c r="AD989">
        <v>0</v>
      </c>
      <c r="AE989">
        <v>7.07</v>
      </c>
      <c r="AF989">
        <v>0</v>
      </c>
      <c r="AG989">
        <v>0</v>
      </c>
      <c r="AH989">
        <v>0</v>
      </c>
      <c r="AI989">
        <v>1</v>
      </c>
      <c r="AJ989">
        <v>1</v>
      </c>
      <c r="AK989">
        <v>1</v>
      </c>
      <c r="AL989">
        <v>1</v>
      </c>
      <c r="AM989">
        <v>-2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2.9999999999999997E-4</v>
      </c>
      <c r="AU989" t="s">
        <v>105</v>
      </c>
      <c r="AV989">
        <v>0</v>
      </c>
      <c r="AW989">
        <v>2</v>
      </c>
      <c r="AX989">
        <v>56664791</v>
      </c>
      <c r="AY989">
        <v>1</v>
      </c>
      <c r="AZ989">
        <v>0</v>
      </c>
      <c r="BA989">
        <v>1281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v>0</v>
      </c>
      <c r="CX989">
        <f>ROUND(Y989*Source!I1218,9)</f>
        <v>5.7000000000000002E-3</v>
      </c>
      <c r="CY989">
        <f t="shared" ref="CY989:CY1002" si="410">AA989</f>
        <v>7.07</v>
      </c>
      <c r="CZ989">
        <f t="shared" ref="CZ989:CZ1002" si="411">AE989</f>
        <v>7.07</v>
      </c>
      <c r="DA989">
        <f t="shared" ref="DA989:DA1002" si="412">AI989</f>
        <v>1</v>
      </c>
      <c r="DB989">
        <f t="shared" ref="DB989:DB1002" si="413">ROUND((((ROUND(AT989*CZ989,2)*1)*1)*1),6)</f>
        <v>0</v>
      </c>
      <c r="DC989">
        <f t="shared" ref="DC989:DC1002" si="414">ROUND((((ROUND(AT989*AG989,2)*1)*1)*1),6)</f>
        <v>0</v>
      </c>
      <c r="DD989" t="s">
        <v>3</v>
      </c>
      <c r="DE989" t="s">
        <v>3</v>
      </c>
      <c r="DF989">
        <f t="shared" si="408"/>
        <v>0.04</v>
      </c>
      <c r="DG989">
        <f t="shared" si="406"/>
        <v>0</v>
      </c>
      <c r="DH989">
        <f t="shared" si="407"/>
        <v>0</v>
      </c>
      <c r="DI989">
        <f t="shared" si="371"/>
        <v>0</v>
      </c>
      <c r="DJ989">
        <f t="shared" ref="DJ989:DJ1002" si="415">DF989</f>
        <v>0.04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">
      <c r="A990">
        <f>ROW(Source!A1218)</f>
        <v>1218</v>
      </c>
      <c r="B990">
        <v>56661434</v>
      </c>
      <c r="C990">
        <v>56664764</v>
      </c>
      <c r="D990">
        <v>54739137</v>
      </c>
      <c r="E990">
        <v>1</v>
      </c>
      <c r="F990">
        <v>1</v>
      </c>
      <c r="G990">
        <v>1081</v>
      </c>
      <c r="H990">
        <v>3</v>
      </c>
      <c r="I990" t="s">
        <v>1523</v>
      </c>
      <c r="J990" t="s">
        <v>1524</v>
      </c>
      <c r="K990" t="s">
        <v>1525</v>
      </c>
      <c r="L990">
        <v>1301</v>
      </c>
      <c r="N990">
        <v>1003</v>
      </c>
      <c r="O990" t="s">
        <v>672</v>
      </c>
      <c r="P990" t="s">
        <v>672</v>
      </c>
      <c r="Q990">
        <v>1</v>
      </c>
      <c r="W990">
        <v>0</v>
      </c>
      <c r="X990">
        <v>-39939634</v>
      </c>
      <c r="Y990">
        <f t="shared" si="409"/>
        <v>10.3215</v>
      </c>
      <c r="AA990">
        <v>1.5</v>
      </c>
      <c r="AB990">
        <v>0</v>
      </c>
      <c r="AC990">
        <v>0</v>
      </c>
      <c r="AD990">
        <v>0</v>
      </c>
      <c r="AE990">
        <v>1.5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1</v>
      </c>
      <c r="AL990">
        <v>1</v>
      </c>
      <c r="AM990">
        <v>-2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10.3215</v>
      </c>
      <c r="AU990" t="s">
        <v>105</v>
      </c>
      <c r="AV990">
        <v>0</v>
      </c>
      <c r="AW990">
        <v>2</v>
      </c>
      <c r="AX990">
        <v>56664792</v>
      </c>
      <c r="AY990">
        <v>1</v>
      </c>
      <c r="AZ990">
        <v>0</v>
      </c>
      <c r="BA990">
        <v>1282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v>0</v>
      </c>
      <c r="CX990">
        <f>ROUND(Y990*Source!I1218,9)</f>
        <v>196.10849999999999</v>
      </c>
      <c r="CY990">
        <f t="shared" si="410"/>
        <v>1.5</v>
      </c>
      <c r="CZ990">
        <f t="shared" si="411"/>
        <v>1.5</v>
      </c>
      <c r="DA990">
        <f t="shared" si="412"/>
        <v>1</v>
      </c>
      <c r="DB990">
        <f t="shared" si="413"/>
        <v>15.48</v>
      </c>
      <c r="DC990">
        <f t="shared" si="414"/>
        <v>0</v>
      </c>
      <c r="DD990" t="s">
        <v>3</v>
      </c>
      <c r="DE990" t="s">
        <v>3</v>
      </c>
      <c r="DF990">
        <f t="shared" si="408"/>
        <v>294.16000000000003</v>
      </c>
      <c r="DG990">
        <f t="shared" si="406"/>
        <v>0</v>
      </c>
      <c r="DH990">
        <f t="shared" si="407"/>
        <v>0</v>
      </c>
      <c r="DI990">
        <f t="shared" si="371"/>
        <v>0</v>
      </c>
      <c r="DJ990">
        <f t="shared" si="415"/>
        <v>294.16000000000003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">
      <c r="A991">
        <f>ROW(Source!A1218)</f>
        <v>1218</v>
      </c>
      <c r="B991">
        <v>56661434</v>
      </c>
      <c r="C991">
        <v>56664764</v>
      </c>
      <c r="D991">
        <v>54739872</v>
      </c>
      <c r="E991">
        <v>1</v>
      </c>
      <c r="F991">
        <v>1</v>
      </c>
      <c r="G991">
        <v>1081</v>
      </c>
      <c r="H991">
        <v>3</v>
      </c>
      <c r="I991" t="s">
        <v>1526</v>
      </c>
      <c r="J991" t="s">
        <v>1527</v>
      </c>
      <c r="K991" t="s">
        <v>1528</v>
      </c>
      <c r="L991">
        <v>1346</v>
      </c>
      <c r="N991">
        <v>1009</v>
      </c>
      <c r="O991" t="s">
        <v>1171</v>
      </c>
      <c r="P991" t="s">
        <v>1171</v>
      </c>
      <c r="Q991">
        <v>1</v>
      </c>
      <c r="W991">
        <v>0</v>
      </c>
      <c r="X991">
        <v>2122047014</v>
      </c>
      <c r="Y991">
        <f t="shared" si="409"/>
        <v>4.4600000000000001E-2</v>
      </c>
      <c r="AA991">
        <v>230.62</v>
      </c>
      <c r="AB991">
        <v>0</v>
      </c>
      <c r="AC991">
        <v>0</v>
      </c>
      <c r="AD991">
        <v>0</v>
      </c>
      <c r="AE991">
        <v>230.62</v>
      </c>
      <c r="AF991">
        <v>0</v>
      </c>
      <c r="AG991">
        <v>0</v>
      </c>
      <c r="AH991">
        <v>0</v>
      </c>
      <c r="AI991">
        <v>1</v>
      </c>
      <c r="AJ991">
        <v>1</v>
      </c>
      <c r="AK991">
        <v>1</v>
      </c>
      <c r="AL991">
        <v>1</v>
      </c>
      <c r="AM991">
        <v>-2</v>
      </c>
      <c r="AN991">
        <v>0</v>
      </c>
      <c r="AO991">
        <v>1</v>
      </c>
      <c r="AP991">
        <v>1</v>
      </c>
      <c r="AQ991">
        <v>0</v>
      </c>
      <c r="AR991">
        <v>0</v>
      </c>
      <c r="AS991" t="s">
        <v>3</v>
      </c>
      <c r="AT991">
        <v>4.4600000000000001E-2</v>
      </c>
      <c r="AU991" t="s">
        <v>105</v>
      </c>
      <c r="AV991">
        <v>0</v>
      </c>
      <c r="AW991">
        <v>2</v>
      </c>
      <c r="AX991">
        <v>56664793</v>
      </c>
      <c r="AY991">
        <v>1</v>
      </c>
      <c r="AZ991">
        <v>0</v>
      </c>
      <c r="BA991">
        <v>1283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v>0</v>
      </c>
      <c r="CX991">
        <f>ROUND(Y991*Source!I1218,9)</f>
        <v>0.84740000000000004</v>
      </c>
      <c r="CY991">
        <f t="shared" si="410"/>
        <v>230.62</v>
      </c>
      <c r="CZ991">
        <f t="shared" si="411"/>
        <v>230.62</v>
      </c>
      <c r="DA991">
        <f t="shared" si="412"/>
        <v>1</v>
      </c>
      <c r="DB991">
        <f t="shared" si="413"/>
        <v>10.29</v>
      </c>
      <c r="DC991">
        <f t="shared" si="414"/>
        <v>0</v>
      </c>
      <c r="DD991" t="s">
        <v>3</v>
      </c>
      <c r="DE991" t="s">
        <v>3</v>
      </c>
      <c r="DF991">
        <f t="shared" si="408"/>
        <v>195.43</v>
      </c>
      <c r="DG991">
        <f t="shared" si="406"/>
        <v>0</v>
      </c>
      <c r="DH991">
        <f t="shared" si="407"/>
        <v>0</v>
      </c>
      <c r="DI991">
        <f t="shared" ref="DI991:DI1054" si="416">ROUND(ROUND(AH991,2)*CX991,2)</f>
        <v>0</v>
      </c>
      <c r="DJ991">
        <f t="shared" si="415"/>
        <v>195.43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">
      <c r="A992">
        <f>ROW(Source!A1218)</f>
        <v>1218</v>
      </c>
      <c r="B992">
        <v>56661434</v>
      </c>
      <c r="C992">
        <v>56664764</v>
      </c>
      <c r="D992">
        <v>54739874</v>
      </c>
      <c r="E992">
        <v>1</v>
      </c>
      <c r="F992">
        <v>1</v>
      </c>
      <c r="G992">
        <v>1081</v>
      </c>
      <c r="H992">
        <v>3</v>
      </c>
      <c r="I992" t="s">
        <v>1529</v>
      </c>
      <c r="J992" t="s">
        <v>1530</v>
      </c>
      <c r="K992" t="s">
        <v>1531</v>
      </c>
      <c r="L992">
        <v>1346</v>
      </c>
      <c r="N992">
        <v>1009</v>
      </c>
      <c r="O992" t="s">
        <v>1171</v>
      </c>
      <c r="P992" t="s">
        <v>1171</v>
      </c>
      <c r="Q992">
        <v>1</v>
      </c>
      <c r="W992">
        <v>0</v>
      </c>
      <c r="X992">
        <v>188342909</v>
      </c>
      <c r="Y992">
        <f t="shared" si="409"/>
        <v>6.7000000000000002E-3</v>
      </c>
      <c r="AA992">
        <v>453.08</v>
      </c>
      <c r="AB992">
        <v>0</v>
      </c>
      <c r="AC992">
        <v>0</v>
      </c>
      <c r="AD992">
        <v>0</v>
      </c>
      <c r="AE992">
        <v>453.08</v>
      </c>
      <c r="AF992">
        <v>0</v>
      </c>
      <c r="AG992">
        <v>0</v>
      </c>
      <c r="AH992">
        <v>0</v>
      </c>
      <c r="AI992">
        <v>1</v>
      </c>
      <c r="AJ992">
        <v>1</v>
      </c>
      <c r="AK992">
        <v>1</v>
      </c>
      <c r="AL992">
        <v>1</v>
      </c>
      <c r="AM992">
        <v>-2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6.7000000000000002E-3</v>
      </c>
      <c r="AU992" t="s">
        <v>105</v>
      </c>
      <c r="AV992">
        <v>0</v>
      </c>
      <c r="AW992">
        <v>2</v>
      </c>
      <c r="AX992">
        <v>56664794</v>
      </c>
      <c r="AY992">
        <v>1</v>
      </c>
      <c r="AZ992">
        <v>0</v>
      </c>
      <c r="BA992">
        <v>1284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v>0</v>
      </c>
      <c r="CX992">
        <f>ROUND(Y992*Source!I1218,9)</f>
        <v>0.1273</v>
      </c>
      <c r="CY992">
        <f t="shared" si="410"/>
        <v>453.08</v>
      </c>
      <c r="CZ992">
        <f t="shared" si="411"/>
        <v>453.08</v>
      </c>
      <c r="DA992">
        <f t="shared" si="412"/>
        <v>1</v>
      </c>
      <c r="DB992">
        <f t="shared" si="413"/>
        <v>3.04</v>
      </c>
      <c r="DC992">
        <f t="shared" si="414"/>
        <v>0</v>
      </c>
      <c r="DD992" t="s">
        <v>3</v>
      </c>
      <c r="DE992" t="s">
        <v>3</v>
      </c>
      <c r="DF992">
        <f t="shared" si="408"/>
        <v>57.68</v>
      </c>
      <c r="DG992">
        <f t="shared" si="406"/>
        <v>0</v>
      </c>
      <c r="DH992">
        <f t="shared" si="407"/>
        <v>0</v>
      </c>
      <c r="DI992">
        <f t="shared" si="416"/>
        <v>0</v>
      </c>
      <c r="DJ992">
        <f t="shared" si="415"/>
        <v>57.68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">
      <c r="A993">
        <f>ROW(Source!A1218)</f>
        <v>1218</v>
      </c>
      <c r="B993">
        <v>56661434</v>
      </c>
      <c r="C993">
        <v>56664764</v>
      </c>
      <c r="D993">
        <v>54740049</v>
      </c>
      <c r="E993">
        <v>1</v>
      </c>
      <c r="F993">
        <v>1</v>
      </c>
      <c r="G993">
        <v>1081</v>
      </c>
      <c r="H993">
        <v>3</v>
      </c>
      <c r="I993" t="s">
        <v>1532</v>
      </c>
      <c r="J993" t="s">
        <v>1533</v>
      </c>
      <c r="K993" t="s">
        <v>1534</v>
      </c>
      <c r="L993">
        <v>1355</v>
      </c>
      <c r="N993">
        <v>1010</v>
      </c>
      <c r="O993" t="s">
        <v>1380</v>
      </c>
      <c r="P993" t="s">
        <v>1380</v>
      </c>
      <c r="Q993">
        <v>100</v>
      </c>
      <c r="W993">
        <v>0</v>
      </c>
      <c r="X993">
        <v>342638913</v>
      </c>
      <c r="Y993">
        <f t="shared" si="409"/>
        <v>8.9899999999999994E-2</v>
      </c>
      <c r="AA993">
        <v>95.28</v>
      </c>
      <c r="AB993">
        <v>0</v>
      </c>
      <c r="AC993">
        <v>0</v>
      </c>
      <c r="AD993">
        <v>0</v>
      </c>
      <c r="AE993">
        <v>95.28</v>
      </c>
      <c r="AF993">
        <v>0</v>
      </c>
      <c r="AG993">
        <v>0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-2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8.9899999999999994E-2</v>
      </c>
      <c r="AU993" t="s">
        <v>105</v>
      </c>
      <c r="AV993">
        <v>0</v>
      </c>
      <c r="AW993">
        <v>2</v>
      </c>
      <c r="AX993">
        <v>56664795</v>
      </c>
      <c r="AY993">
        <v>1</v>
      </c>
      <c r="AZ993">
        <v>0</v>
      </c>
      <c r="BA993">
        <v>1285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V993">
        <v>0</v>
      </c>
      <c r="CW993">
        <v>0</v>
      </c>
      <c r="CX993">
        <f>ROUND(Y993*Source!I1218,9)</f>
        <v>1.7081</v>
      </c>
      <c r="CY993">
        <f t="shared" si="410"/>
        <v>95.28</v>
      </c>
      <c r="CZ993">
        <f t="shared" si="411"/>
        <v>95.28</v>
      </c>
      <c r="DA993">
        <f t="shared" si="412"/>
        <v>1</v>
      </c>
      <c r="DB993">
        <f t="shared" si="413"/>
        <v>8.57</v>
      </c>
      <c r="DC993">
        <f t="shared" si="414"/>
        <v>0</v>
      </c>
      <c r="DD993" t="s">
        <v>3</v>
      </c>
      <c r="DE993" t="s">
        <v>3</v>
      </c>
      <c r="DF993">
        <f t="shared" si="408"/>
        <v>162.75</v>
      </c>
      <c r="DG993">
        <f t="shared" si="406"/>
        <v>0</v>
      </c>
      <c r="DH993">
        <f t="shared" si="407"/>
        <v>0</v>
      </c>
      <c r="DI993">
        <f t="shared" si="416"/>
        <v>0</v>
      </c>
      <c r="DJ993">
        <f t="shared" si="415"/>
        <v>162.75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">
      <c r="A994">
        <f>ROW(Source!A1218)</f>
        <v>1218</v>
      </c>
      <c r="B994">
        <v>56661434</v>
      </c>
      <c r="C994">
        <v>56664764</v>
      </c>
      <c r="D994">
        <v>54737824</v>
      </c>
      <c r="E994">
        <v>1</v>
      </c>
      <c r="F994">
        <v>1</v>
      </c>
      <c r="G994">
        <v>1081</v>
      </c>
      <c r="H994">
        <v>3</v>
      </c>
      <c r="I994" t="s">
        <v>1535</v>
      </c>
      <c r="J994" t="s">
        <v>1536</v>
      </c>
      <c r="K994" t="s">
        <v>1537</v>
      </c>
      <c r="L994">
        <v>1296</v>
      </c>
      <c r="N994">
        <v>1002</v>
      </c>
      <c r="O994" t="s">
        <v>678</v>
      </c>
      <c r="P994" t="s">
        <v>678</v>
      </c>
      <c r="Q994">
        <v>1</v>
      </c>
      <c r="W994">
        <v>0</v>
      </c>
      <c r="X994">
        <v>680392445</v>
      </c>
      <c r="Y994">
        <f t="shared" si="409"/>
        <v>0.02</v>
      </c>
      <c r="AA994">
        <v>54.7</v>
      </c>
      <c r="AB994">
        <v>0</v>
      </c>
      <c r="AC994">
        <v>0</v>
      </c>
      <c r="AD994">
        <v>0</v>
      </c>
      <c r="AE994">
        <v>54.7</v>
      </c>
      <c r="AF994">
        <v>0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-2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0.02</v>
      </c>
      <c r="AU994" t="s">
        <v>105</v>
      </c>
      <c r="AV994">
        <v>0</v>
      </c>
      <c r="AW994">
        <v>2</v>
      </c>
      <c r="AX994">
        <v>56664796</v>
      </c>
      <c r="AY994">
        <v>1</v>
      </c>
      <c r="AZ994">
        <v>0</v>
      </c>
      <c r="BA994">
        <v>1286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v>0</v>
      </c>
      <c r="CX994">
        <f>ROUND(Y994*Source!I1218,9)</f>
        <v>0.38</v>
      </c>
      <c r="CY994">
        <f t="shared" si="410"/>
        <v>54.7</v>
      </c>
      <c r="CZ994">
        <f t="shared" si="411"/>
        <v>54.7</v>
      </c>
      <c r="DA994">
        <f t="shared" si="412"/>
        <v>1</v>
      </c>
      <c r="DB994">
        <f t="shared" si="413"/>
        <v>1.0900000000000001</v>
      </c>
      <c r="DC994">
        <f t="shared" si="414"/>
        <v>0</v>
      </c>
      <c r="DD994" t="s">
        <v>3</v>
      </c>
      <c r="DE994" t="s">
        <v>3</v>
      </c>
      <c r="DF994">
        <f t="shared" si="408"/>
        <v>20.79</v>
      </c>
      <c r="DG994">
        <f t="shared" si="406"/>
        <v>0</v>
      </c>
      <c r="DH994">
        <f t="shared" si="407"/>
        <v>0</v>
      </c>
      <c r="DI994">
        <f t="shared" si="416"/>
        <v>0</v>
      </c>
      <c r="DJ994">
        <f t="shared" si="415"/>
        <v>20.79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">
      <c r="A995">
        <f>ROW(Source!A1218)</f>
        <v>1218</v>
      </c>
      <c r="B995">
        <v>56661434</v>
      </c>
      <c r="C995">
        <v>56664764</v>
      </c>
      <c r="D995">
        <v>54753897</v>
      </c>
      <c r="E995">
        <v>1</v>
      </c>
      <c r="F995">
        <v>1</v>
      </c>
      <c r="G995">
        <v>1081</v>
      </c>
      <c r="H995">
        <v>3</v>
      </c>
      <c r="I995" t="s">
        <v>1538</v>
      </c>
      <c r="J995" t="s">
        <v>1539</v>
      </c>
      <c r="K995" t="s">
        <v>1540</v>
      </c>
      <c r="L995">
        <v>1354</v>
      </c>
      <c r="N995">
        <v>1010</v>
      </c>
      <c r="O995" t="s">
        <v>398</v>
      </c>
      <c r="P995" t="s">
        <v>398</v>
      </c>
      <c r="Q995">
        <v>1</v>
      </c>
      <c r="W995">
        <v>0</v>
      </c>
      <c r="X995">
        <v>-740891267</v>
      </c>
      <c r="Y995">
        <f t="shared" si="409"/>
        <v>1.68</v>
      </c>
      <c r="AA995">
        <v>3.37</v>
      </c>
      <c r="AB995">
        <v>0</v>
      </c>
      <c r="AC995">
        <v>0</v>
      </c>
      <c r="AD995">
        <v>0</v>
      </c>
      <c r="AE995">
        <v>3.37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1.68</v>
      </c>
      <c r="AU995" t="s">
        <v>105</v>
      </c>
      <c r="AV995">
        <v>0</v>
      </c>
      <c r="AW995">
        <v>2</v>
      </c>
      <c r="AX995">
        <v>56664797</v>
      </c>
      <c r="AY995">
        <v>1</v>
      </c>
      <c r="AZ995">
        <v>0</v>
      </c>
      <c r="BA995">
        <v>1287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v>0</v>
      </c>
      <c r="CX995">
        <f>ROUND(Y995*Source!I1218,9)</f>
        <v>31.92</v>
      </c>
      <c r="CY995">
        <f t="shared" si="410"/>
        <v>3.37</v>
      </c>
      <c r="CZ995">
        <f t="shared" si="411"/>
        <v>3.37</v>
      </c>
      <c r="DA995">
        <f t="shared" si="412"/>
        <v>1</v>
      </c>
      <c r="DB995">
        <f t="shared" si="413"/>
        <v>5.66</v>
      </c>
      <c r="DC995">
        <f t="shared" si="414"/>
        <v>0</v>
      </c>
      <c r="DD995" t="s">
        <v>3</v>
      </c>
      <c r="DE995" t="s">
        <v>3</v>
      </c>
      <c r="DF995">
        <f t="shared" si="408"/>
        <v>107.57</v>
      </c>
      <c r="DG995">
        <f t="shared" si="406"/>
        <v>0</v>
      </c>
      <c r="DH995">
        <f t="shared" si="407"/>
        <v>0</v>
      </c>
      <c r="DI995">
        <f t="shared" si="416"/>
        <v>0</v>
      </c>
      <c r="DJ995">
        <f t="shared" si="415"/>
        <v>107.57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">
      <c r="A996">
        <f>ROW(Source!A1218)</f>
        <v>1218</v>
      </c>
      <c r="B996">
        <v>56661434</v>
      </c>
      <c r="C996">
        <v>56664764</v>
      </c>
      <c r="D996">
        <v>54750694</v>
      </c>
      <c r="E996">
        <v>1</v>
      </c>
      <c r="F996">
        <v>1</v>
      </c>
      <c r="G996">
        <v>1081</v>
      </c>
      <c r="H996">
        <v>3</v>
      </c>
      <c r="I996" t="s">
        <v>1541</v>
      </c>
      <c r="J996" t="s">
        <v>1542</v>
      </c>
      <c r="K996" t="s">
        <v>1543</v>
      </c>
      <c r="L996">
        <v>1301</v>
      </c>
      <c r="N996">
        <v>1003</v>
      </c>
      <c r="O996" t="s">
        <v>672</v>
      </c>
      <c r="P996" t="s">
        <v>672</v>
      </c>
      <c r="Q996">
        <v>1</v>
      </c>
      <c r="W996">
        <v>0</v>
      </c>
      <c r="X996">
        <v>952472499</v>
      </c>
      <c r="Y996">
        <f t="shared" si="409"/>
        <v>3.0750000000000002</v>
      </c>
      <c r="AA996">
        <v>10.78</v>
      </c>
      <c r="AB996">
        <v>0</v>
      </c>
      <c r="AC996">
        <v>0</v>
      </c>
      <c r="AD996">
        <v>0</v>
      </c>
      <c r="AE996">
        <v>10.78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-2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3.0750000000000002</v>
      </c>
      <c r="AU996" t="s">
        <v>105</v>
      </c>
      <c r="AV996">
        <v>0</v>
      </c>
      <c r="AW996">
        <v>2</v>
      </c>
      <c r="AX996">
        <v>56664798</v>
      </c>
      <c r="AY996">
        <v>1</v>
      </c>
      <c r="AZ996">
        <v>0</v>
      </c>
      <c r="BA996">
        <v>1288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ROUND(Y996*Source!I1218,9)</f>
        <v>58.424999999999997</v>
      </c>
      <c r="CY996">
        <f t="shared" si="410"/>
        <v>10.78</v>
      </c>
      <c r="CZ996">
        <f t="shared" si="411"/>
        <v>10.78</v>
      </c>
      <c r="DA996">
        <f t="shared" si="412"/>
        <v>1</v>
      </c>
      <c r="DB996">
        <f t="shared" si="413"/>
        <v>33.15</v>
      </c>
      <c r="DC996">
        <f t="shared" si="414"/>
        <v>0</v>
      </c>
      <c r="DD996" t="s">
        <v>3</v>
      </c>
      <c r="DE996" t="s">
        <v>3</v>
      </c>
      <c r="DF996">
        <f t="shared" si="408"/>
        <v>629.82000000000005</v>
      </c>
      <c r="DG996">
        <f t="shared" si="406"/>
        <v>0</v>
      </c>
      <c r="DH996">
        <f t="shared" si="407"/>
        <v>0</v>
      </c>
      <c r="DI996">
        <f t="shared" si="416"/>
        <v>0</v>
      </c>
      <c r="DJ996">
        <f t="shared" si="415"/>
        <v>629.82000000000005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">
      <c r="A997">
        <f>ROW(Source!A1218)</f>
        <v>1218</v>
      </c>
      <c r="B997">
        <v>56661434</v>
      </c>
      <c r="C997">
        <v>56664764</v>
      </c>
      <c r="D997">
        <v>54753073</v>
      </c>
      <c r="E997">
        <v>1</v>
      </c>
      <c r="F997">
        <v>1</v>
      </c>
      <c r="G997">
        <v>1081</v>
      </c>
      <c r="H997">
        <v>3</v>
      </c>
      <c r="I997" t="s">
        <v>1183</v>
      </c>
      <c r="J997" t="s">
        <v>1185</v>
      </c>
      <c r="K997" t="s">
        <v>1184</v>
      </c>
      <c r="L997">
        <v>1301</v>
      </c>
      <c r="N997">
        <v>1003</v>
      </c>
      <c r="O997" t="s">
        <v>672</v>
      </c>
      <c r="P997" t="s">
        <v>672</v>
      </c>
      <c r="Q997">
        <v>1</v>
      </c>
      <c r="W997">
        <v>0</v>
      </c>
      <c r="X997">
        <v>1578246370</v>
      </c>
      <c r="Y997">
        <f t="shared" si="409"/>
        <v>3.0750000000000002</v>
      </c>
      <c r="AA997">
        <v>7.73</v>
      </c>
      <c r="AB997">
        <v>0</v>
      </c>
      <c r="AC997">
        <v>0</v>
      </c>
      <c r="AD997">
        <v>0</v>
      </c>
      <c r="AE997">
        <v>7.73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-2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3.0750000000000002</v>
      </c>
      <c r="AU997" t="s">
        <v>105</v>
      </c>
      <c r="AV997">
        <v>0</v>
      </c>
      <c r="AW997">
        <v>2</v>
      </c>
      <c r="AX997">
        <v>56664799</v>
      </c>
      <c r="AY997">
        <v>1</v>
      </c>
      <c r="AZ997">
        <v>0</v>
      </c>
      <c r="BA997">
        <v>1289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ROUND(Y997*Source!I1218,9)</f>
        <v>58.424999999999997</v>
      </c>
      <c r="CY997">
        <f t="shared" si="410"/>
        <v>7.73</v>
      </c>
      <c r="CZ997">
        <f t="shared" si="411"/>
        <v>7.73</v>
      </c>
      <c r="DA997">
        <f t="shared" si="412"/>
        <v>1</v>
      </c>
      <c r="DB997">
        <f t="shared" si="413"/>
        <v>23.77</v>
      </c>
      <c r="DC997">
        <f t="shared" si="414"/>
        <v>0</v>
      </c>
      <c r="DD997" t="s">
        <v>3</v>
      </c>
      <c r="DE997" t="s">
        <v>3</v>
      </c>
      <c r="DF997">
        <f t="shared" si="408"/>
        <v>451.63</v>
      </c>
      <c r="DG997">
        <f t="shared" si="406"/>
        <v>0</v>
      </c>
      <c r="DH997">
        <f t="shared" si="407"/>
        <v>0</v>
      </c>
      <c r="DI997">
        <f t="shared" si="416"/>
        <v>0</v>
      </c>
      <c r="DJ997">
        <f t="shared" si="415"/>
        <v>451.63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">
      <c r="A998">
        <f>ROW(Source!A1218)</f>
        <v>1218</v>
      </c>
      <c r="B998">
        <v>56661434</v>
      </c>
      <c r="C998">
        <v>56664764</v>
      </c>
      <c r="D998">
        <v>54753078</v>
      </c>
      <c r="E998">
        <v>1</v>
      </c>
      <c r="F998">
        <v>1</v>
      </c>
      <c r="G998">
        <v>1081</v>
      </c>
      <c r="H998">
        <v>3</v>
      </c>
      <c r="I998" t="s">
        <v>1191</v>
      </c>
      <c r="J998" t="s">
        <v>1193</v>
      </c>
      <c r="K998" t="s">
        <v>1192</v>
      </c>
      <c r="L998">
        <v>1301</v>
      </c>
      <c r="N998">
        <v>1003</v>
      </c>
      <c r="O998" t="s">
        <v>672</v>
      </c>
      <c r="P998" t="s">
        <v>672</v>
      </c>
      <c r="Q998">
        <v>1</v>
      </c>
      <c r="W998">
        <v>0</v>
      </c>
      <c r="X998">
        <v>-1856789173</v>
      </c>
      <c r="Y998">
        <f t="shared" si="409"/>
        <v>3.0750000000000002</v>
      </c>
      <c r="AA998">
        <v>15.09</v>
      </c>
      <c r="AB998">
        <v>0</v>
      </c>
      <c r="AC998">
        <v>0</v>
      </c>
      <c r="AD998">
        <v>0</v>
      </c>
      <c r="AE998">
        <v>15.09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-2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3.0750000000000002</v>
      </c>
      <c r="AU998" t="s">
        <v>105</v>
      </c>
      <c r="AV998">
        <v>0</v>
      </c>
      <c r="AW998">
        <v>2</v>
      </c>
      <c r="AX998">
        <v>56664800</v>
      </c>
      <c r="AY998">
        <v>1</v>
      </c>
      <c r="AZ998">
        <v>0</v>
      </c>
      <c r="BA998">
        <v>1290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ROUND(Y998*Source!I1218,9)</f>
        <v>58.424999999999997</v>
      </c>
      <c r="CY998">
        <f t="shared" si="410"/>
        <v>15.09</v>
      </c>
      <c r="CZ998">
        <f t="shared" si="411"/>
        <v>15.09</v>
      </c>
      <c r="DA998">
        <f t="shared" si="412"/>
        <v>1</v>
      </c>
      <c r="DB998">
        <f t="shared" si="413"/>
        <v>46.4</v>
      </c>
      <c r="DC998">
        <f t="shared" si="414"/>
        <v>0</v>
      </c>
      <c r="DD998" t="s">
        <v>3</v>
      </c>
      <c r="DE998" t="s">
        <v>3</v>
      </c>
      <c r="DF998">
        <f t="shared" si="408"/>
        <v>881.63</v>
      </c>
      <c r="DG998">
        <f t="shared" si="406"/>
        <v>0</v>
      </c>
      <c r="DH998">
        <f t="shared" si="407"/>
        <v>0</v>
      </c>
      <c r="DI998">
        <f t="shared" si="416"/>
        <v>0</v>
      </c>
      <c r="DJ998">
        <f t="shared" si="415"/>
        <v>881.63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">
      <c r="A999">
        <f>ROW(Source!A1218)</f>
        <v>1218</v>
      </c>
      <c r="B999">
        <v>56661434</v>
      </c>
      <c r="C999">
        <v>56664764</v>
      </c>
      <c r="D999">
        <v>54747394</v>
      </c>
      <c r="E999">
        <v>1</v>
      </c>
      <c r="F999">
        <v>1</v>
      </c>
      <c r="G999">
        <v>1081</v>
      </c>
      <c r="H999">
        <v>3</v>
      </c>
      <c r="I999" t="s">
        <v>1544</v>
      </c>
      <c r="J999" t="s">
        <v>1545</v>
      </c>
      <c r="K999" t="s">
        <v>1546</v>
      </c>
      <c r="L999">
        <v>1354</v>
      </c>
      <c r="N999">
        <v>1010</v>
      </c>
      <c r="O999" t="s">
        <v>398</v>
      </c>
      <c r="P999" t="s">
        <v>398</v>
      </c>
      <c r="Q999">
        <v>1</v>
      </c>
      <c r="W999">
        <v>0</v>
      </c>
      <c r="X999">
        <v>347687897</v>
      </c>
      <c r="Y999">
        <f t="shared" si="409"/>
        <v>1.1999999999999999E-3</v>
      </c>
      <c r="AA999">
        <v>388.31</v>
      </c>
      <c r="AB999">
        <v>0</v>
      </c>
      <c r="AC999">
        <v>0</v>
      </c>
      <c r="AD999">
        <v>0</v>
      </c>
      <c r="AE999">
        <v>388.31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-2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1.1999999999999999E-3</v>
      </c>
      <c r="AU999" t="s">
        <v>105</v>
      </c>
      <c r="AV999">
        <v>0</v>
      </c>
      <c r="AW999">
        <v>2</v>
      </c>
      <c r="AX999">
        <v>56664801</v>
      </c>
      <c r="AY999">
        <v>1</v>
      </c>
      <c r="AZ999">
        <v>0</v>
      </c>
      <c r="BA999">
        <v>1291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V999">
        <v>0</v>
      </c>
      <c r="CW999">
        <v>0</v>
      </c>
      <c r="CX999">
        <f>ROUND(Y999*Source!I1218,9)</f>
        <v>2.2800000000000001E-2</v>
      </c>
      <c r="CY999">
        <f t="shared" si="410"/>
        <v>388.31</v>
      </c>
      <c r="CZ999">
        <f t="shared" si="411"/>
        <v>388.31</v>
      </c>
      <c r="DA999">
        <f t="shared" si="412"/>
        <v>1</v>
      </c>
      <c r="DB999">
        <f t="shared" si="413"/>
        <v>0.47</v>
      </c>
      <c r="DC999">
        <f t="shared" si="414"/>
        <v>0</v>
      </c>
      <c r="DD999" t="s">
        <v>3</v>
      </c>
      <c r="DE999" t="s">
        <v>3</v>
      </c>
      <c r="DF999">
        <f t="shared" si="408"/>
        <v>8.85</v>
      </c>
      <c r="DG999">
        <f t="shared" si="406"/>
        <v>0</v>
      </c>
      <c r="DH999">
        <f t="shared" si="407"/>
        <v>0</v>
      </c>
      <c r="DI999">
        <f t="shared" si="416"/>
        <v>0</v>
      </c>
      <c r="DJ999">
        <f t="shared" si="415"/>
        <v>8.85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">
      <c r="A1000">
        <f>ROW(Source!A1218)</f>
        <v>1218</v>
      </c>
      <c r="B1000">
        <v>56661434</v>
      </c>
      <c r="C1000">
        <v>56664764</v>
      </c>
      <c r="D1000">
        <v>54747401</v>
      </c>
      <c r="E1000">
        <v>1</v>
      </c>
      <c r="F1000">
        <v>1</v>
      </c>
      <c r="G1000">
        <v>1081</v>
      </c>
      <c r="H1000">
        <v>3</v>
      </c>
      <c r="I1000" t="s">
        <v>1381</v>
      </c>
      <c r="J1000" t="s">
        <v>1382</v>
      </c>
      <c r="K1000" t="s">
        <v>1383</v>
      </c>
      <c r="L1000">
        <v>1354</v>
      </c>
      <c r="N1000">
        <v>1010</v>
      </c>
      <c r="O1000" t="s">
        <v>398</v>
      </c>
      <c r="P1000" t="s">
        <v>398</v>
      </c>
      <c r="Q1000">
        <v>1</v>
      </c>
      <c r="W1000">
        <v>0</v>
      </c>
      <c r="X1000">
        <v>1339646332</v>
      </c>
      <c r="Y1000">
        <f t="shared" si="409"/>
        <v>8.8999999999999999E-3</v>
      </c>
      <c r="AA1000">
        <v>14.56</v>
      </c>
      <c r="AB1000">
        <v>0</v>
      </c>
      <c r="AC1000">
        <v>0</v>
      </c>
      <c r="AD1000">
        <v>0</v>
      </c>
      <c r="AE1000">
        <v>14.56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-2</v>
      </c>
      <c r="AN1000">
        <v>0</v>
      </c>
      <c r="AO1000">
        <v>1</v>
      </c>
      <c r="AP1000">
        <v>1</v>
      </c>
      <c r="AQ1000">
        <v>0</v>
      </c>
      <c r="AR1000">
        <v>0</v>
      </c>
      <c r="AS1000" t="s">
        <v>3</v>
      </c>
      <c r="AT1000">
        <v>8.8999999999999999E-3</v>
      </c>
      <c r="AU1000" t="s">
        <v>105</v>
      </c>
      <c r="AV1000">
        <v>0</v>
      </c>
      <c r="AW1000">
        <v>2</v>
      </c>
      <c r="AX1000">
        <v>56664802</v>
      </c>
      <c r="AY1000">
        <v>1</v>
      </c>
      <c r="AZ1000">
        <v>0</v>
      </c>
      <c r="BA1000">
        <v>1292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ROUND(Y1000*Source!I1218,9)</f>
        <v>0.1691</v>
      </c>
      <c r="CY1000">
        <f t="shared" si="410"/>
        <v>14.56</v>
      </c>
      <c r="CZ1000">
        <f t="shared" si="411"/>
        <v>14.56</v>
      </c>
      <c r="DA1000">
        <f t="shared" si="412"/>
        <v>1</v>
      </c>
      <c r="DB1000">
        <f t="shared" si="413"/>
        <v>0.13</v>
      </c>
      <c r="DC1000">
        <f t="shared" si="414"/>
        <v>0</v>
      </c>
      <c r="DD1000" t="s">
        <v>3</v>
      </c>
      <c r="DE1000" t="s">
        <v>3</v>
      </c>
      <c r="DF1000">
        <f t="shared" si="408"/>
        <v>2.46</v>
      </c>
      <c r="DG1000">
        <f t="shared" si="406"/>
        <v>0</v>
      </c>
      <c r="DH1000">
        <f t="shared" si="407"/>
        <v>0</v>
      </c>
      <c r="DI1000">
        <f t="shared" si="416"/>
        <v>0</v>
      </c>
      <c r="DJ1000">
        <f t="shared" si="415"/>
        <v>2.46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">
      <c r="A1001">
        <f>ROW(Source!A1218)</f>
        <v>1218</v>
      </c>
      <c r="B1001">
        <v>56661434</v>
      </c>
      <c r="C1001">
        <v>56664764</v>
      </c>
      <c r="D1001">
        <v>54747362</v>
      </c>
      <c r="E1001">
        <v>1</v>
      </c>
      <c r="F1001">
        <v>1</v>
      </c>
      <c r="G1001">
        <v>1081</v>
      </c>
      <c r="H1001">
        <v>3</v>
      </c>
      <c r="I1001" t="s">
        <v>1547</v>
      </c>
      <c r="J1001" t="s">
        <v>1548</v>
      </c>
      <c r="K1001" t="s">
        <v>1549</v>
      </c>
      <c r="L1001">
        <v>1354</v>
      </c>
      <c r="N1001">
        <v>1010</v>
      </c>
      <c r="O1001" t="s">
        <v>398</v>
      </c>
      <c r="P1001" t="s">
        <v>398</v>
      </c>
      <c r="Q1001">
        <v>1</v>
      </c>
      <c r="W1001">
        <v>0</v>
      </c>
      <c r="X1001">
        <v>1833822088</v>
      </c>
      <c r="Y1001">
        <f t="shared" si="409"/>
        <v>3.0300000000000001E-2</v>
      </c>
      <c r="AA1001">
        <v>6145.37</v>
      </c>
      <c r="AB1001">
        <v>0</v>
      </c>
      <c r="AC1001">
        <v>0</v>
      </c>
      <c r="AD1001">
        <v>0</v>
      </c>
      <c r="AE1001">
        <v>6145.37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1</v>
      </c>
      <c r="AM1001">
        <v>-2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 t="s">
        <v>3</v>
      </c>
      <c r="AT1001">
        <v>3.0300000000000001E-2</v>
      </c>
      <c r="AU1001" t="s">
        <v>105</v>
      </c>
      <c r="AV1001">
        <v>0</v>
      </c>
      <c r="AW1001">
        <v>2</v>
      </c>
      <c r="AX1001">
        <v>56664803</v>
      </c>
      <c r="AY1001">
        <v>1</v>
      </c>
      <c r="AZ1001">
        <v>0</v>
      </c>
      <c r="BA1001">
        <v>1293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ROUND(Y1001*Source!I1218,9)</f>
        <v>0.57569999999999999</v>
      </c>
      <c r="CY1001">
        <f t="shared" si="410"/>
        <v>6145.37</v>
      </c>
      <c r="CZ1001">
        <f t="shared" si="411"/>
        <v>6145.37</v>
      </c>
      <c r="DA1001">
        <f t="shared" si="412"/>
        <v>1</v>
      </c>
      <c r="DB1001">
        <f t="shared" si="413"/>
        <v>186.2</v>
      </c>
      <c r="DC1001">
        <f t="shared" si="414"/>
        <v>0</v>
      </c>
      <c r="DD1001" t="s">
        <v>3</v>
      </c>
      <c r="DE1001" t="s">
        <v>3</v>
      </c>
      <c r="DF1001">
        <f t="shared" si="408"/>
        <v>3537.89</v>
      </c>
      <c r="DG1001">
        <f t="shared" si="406"/>
        <v>0</v>
      </c>
      <c r="DH1001">
        <f t="shared" si="407"/>
        <v>0</v>
      </c>
      <c r="DI1001">
        <f t="shared" si="416"/>
        <v>0</v>
      </c>
      <c r="DJ1001">
        <f t="shared" si="415"/>
        <v>3537.89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">
      <c r="A1002">
        <f>ROW(Source!A1218)</f>
        <v>1218</v>
      </c>
      <c r="B1002">
        <v>56661434</v>
      </c>
      <c r="C1002">
        <v>56664764</v>
      </c>
      <c r="D1002">
        <v>54747690</v>
      </c>
      <c r="E1002">
        <v>1</v>
      </c>
      <c r="F1002">
        <v>1</v>
      </c>
      <c r="G1002">
        <v>1081</v>
      </c>
      <c r="H1002">
        <v>3</v>
      </c>
      <c r="I1002" t="s">
        <v>1550</v>
      </c>
      <c r="J1002" t="s">
        <v>1551</v>
      </c>
      <c r="K1002" t="s">
        <v>1552</v>
      </c>
      <c r="L1002">
        <v>1355</v>
      </c>
      <c r="N1002">
        <v>1010</v>
      </c>
      <c r="O1002" t="s">
        <v>1380</v>
      </c>
      <c r="P1002" t="s">
        <v>1380</v>
      </c>
      <c r="Q1002">
        <v>100</v>
      </c>
      <c r="W1002">
        <v>0</v>
      </c>
      <c r="X1002">
        <v>-1633755587</v>
      </c>
      <c r="Y1002">
        <f t="shared" si="409"/>
        <v>1.01E-2</v>
      </c>
      <c r="AA1002">
        <v>86.86</v>
      </c>
      <c r="AB1002">
        <v>0</v>
      </c>
      <c r="AC1002">
        <v>0</v>
      </c>
      <c r="AD1002">
        <v>0</v>
      </c>
      <c r="AE1002">
        <v>86.86</v>
      </c>
      <c r="AF1002">
        <v>0</v>
      </c>
      <c r="AG1002">
        <v>0</v>
      </c>
      <c r="AH1002">
        <v>0</v>
      </c>
      <c r="AI1002">
        <v>1</v>
      </c>
      <c r="AJ1002">
        <v>1</v>
      </c>
      <c r="AK1002">
        <v>1</v>
      </c>
      <c r="AL1002">
        <v>1</v>
      </c>
      <c r="AM1002">
        <v>-2</v>
      </c>
      <c r="AN1002">
        <v>0</v>
      </c>
      <c r="AO1002">
        <v>1</v>
      </c>
      <c r="AP1002">
        <v>1</v>
      </c>
      <c r="AQ1002">
        <v>0</v>
      </c>
      <c r="AR1002">
        <v>0</v>
      </c>
      <c r="AS1002" t="s">
        <v>3</v>
      </c>
      <c r="AT1002">
        <v>1.01E-2</v>
      </c>
      <c r="AU1002" t="s">
        <v>105</v>
      </c>
      <c r="AV1002">
        <v>0</v>
      </c>
      <c r="AW1002">
        <v>2</v>
      </c>
      <c r="AX1002">
        <v>56664804</v>
      </c>
      <c r="AY1002">
        <v>1</v>
      </c>
      <c r="AZ1002">
        <v>0</v>
      </c>
      <c r="BA1002">
        <v>1294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ROUND(Y1002*Source!I1218,9)</f>
        <v>0.19189999999999999</v>
      </c>
      <c r="CY1002">
        <f t="shared" si="410"/>
        <v>86.86</v>
      </c>
      <c r="CZ1002">
        <f t="shared" si="411"/>
        <v>86.86</v>
      </c>
      <c r="DA1002">
        <f t="shared" si="412"/>
        <v>1</v>
      </c>
      <c r="DB1002">
        <f t="shared" si="413"/>
        <v>0.88</v>
      </c>
      <c r="DC1002">
        <f t="shared" si="414"/>
        <v>0</v>
      </c>
      <c r="DD1002" t="s">
        <v>3</v>
      </c>
      <c r="DE1002" t="s">
        <v>3</v>
      </c>
      <c r="DF1002">
        <f t="shared" si="408"/>
        <v>16.670000000000002</v>
      </c>
      <c r="DG1002">
        <f t="shared" si="406"/>
        <v>0</v>
      </c>
      <c r="DH1002">
        <f t="shared" si="407"/>
        <v>0</v>
      </c>
      <c r="DI1002">
        <f t="shared" si="416"/>
        <v>0</v>
      </c>
      <c r="DJ1002">
        <f t="shared" si="415"/>
        <v>16.670000000000002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">
      <c r="A1003">
        <f>ROW(Source!A1219)</f>
        <v>1219</v>
      </c>
      <c r="B1003">
        <v>56661436</v>
      </c>
      <c r="C1003">
        <v>56664764</v>
      </c>
      <c r="D1003">
        <v>54702434</v>
      </c>
      <c r="E1003">
        <v>1081</v>
      </c>
      <c r="F1003">
        <v>1</v>
      </c>
      <c r="G1003">
        <v>1081</v>
      </c>
      <c r="H1003">
        <v>1</v>
      </c>
      <c r="I1003" t="s">
        <v>1317</v>
      </c>
      <c r="J1003" t="s">
        <v>3</v>
      </c>
      <c r="K1003" t="s">
        <v>1318</v>
      </c>
      <c r="L1003">
        <v>1191</v>
      </c>
      <c r="N1003">
        <v>1013</v>
      </c>
      <c r="O1003" t="s">
        <v>1319</v>
      </c>
      <c r="P1003" t="s">
        <v>1319</v>
      </c>
      <c r="Q1003">
        <v>1</v>
      </c>
      <c r="W1003">
        <v>0</v>
      </c>
      <c r="X1003">
        <v>476480486</v>
      </c>
      <c r="Y1003">
        <f>(((AT1003*1.2)*1.15)*1.05)</f>
        <v>10.143000000000001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1</v>
      </c>
      <c r="AL1003">
        <v>1</v>
      </c>
      <c r="AM1003">
        <v>5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 t="s">
        <v>3</v>
      </c>
      <c r="AT1003">
        <v>7</v>
      </c>
      <c r="AU1003" t="s">
        <v>33</v>
      </c>
      <c r="AV1003">
        <v>1</v>
      </c>
      <c r="AW1003">
        <v>2</v>
      </c>
      <c r="AX1003">
        <v>56664785</v>
      </c>
      <c r="AY1003">
        <v>1</v>
      </c>
      <c r="AZ1003">
        <v>0</v>
      </c>
      <c r="BA1003">
        <v>1298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U1003">
        <f>ROUND(AT1003*Source!I1219*AH1003*AL1003,2)</f>
        <v>0</v>
      </c>
      <c r="CV1003">
        <f>ROUND(Y1003*Source!I1219,9)</f>
        <v>192.71700000000001</v>
      </c>
      <c r="CW1003">
        <v>0</v>
      </c>
      <c r="CX1003">
        <f>ROUND(Y1003*Source!I1219,9)</f>
        <v>192.71700000000001</v>
      </c>
      <c r="CY1003">
        <f>AD1003</f>
        <v>0</v>
      </c>
      <c r="CZ1003">
        <f>AH1003</f>
        <v>0</v>
      </c>
      <c r="DA1003">
        <f>AL1003</f>
        <v>1</v>
      </c>
      <c r="DB1003">
        <f>ROUND((((ROUND(AT1003*CZ1003,2)*1.2)*1.15)*1.05),6)</f>
        <v>0</v>
      </c>
      <c r="DC1003">
        <f>ROUND((((ROUND(AT1003*AG1003,2)*1.2)*1.15)*1.05),6)</f>
        <v>0</v>
      </c>
      <c r="DD1003" t="s">
        <v>3</v>
      </c>
      <c r="DE1003" t="s">
        <v>3</v>
      </c>
      <c r="DF1003">
        <f t="shared" si="408"/>
        <v>0</v>
      </c>
      <c r="DG1003">
        <f t="shared" si="406"/>
        <v>0</v>
      </c>
      <c r="DH1003">
        <f t="shared" si="407"/>
        <v>0</v>
      </c>
      <c r="DI1003">
        <f t="shared" si="416"/>
        <v>0</v>
      </c>
      <c r="DJ1003">
        <f>DI1003</f>
        <v>0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">
      <c r="A1004">
        <f>ROW(Source!A1219)</f>
        <v>1219</v>
      </c>
      <c r="B1004">
        <v>56661436</v>
      </c>
      <c r="C1004">
        <v>56664764</v>
      </c>
      <c r="D1004">
        <v>54768339</v>
      </c>
      <c r="E1004">
        <v>1</v>
      </c>
      <c r="F1004">
        <v>1</v>
      </c>
      <c r="G1004">
        <v>1081</v>
      </c>
      <c r="H1004">
        <v>2</v>
      </c>
      <c r="I1004" t="s">
        <v>1324</v>
      </c>
      <c r="J1004" t="s">
        <v>1325</v>
      </c>
      <c r="K1004" t="s">
        <v>1326</v>
      </c>
      <c r="L1004">
        <v>1368</v>
      </c>
      <c r="N1004">
        <v>1011</v>
      </c>
      <c r="O1004" t="s">
        <v>1323</v>
      </c>
      <c r="P1004" t="s">
        <v>1323</v>
      </c>
      <c r="Q1004">
        <v>1</v>
      </c>
      <c r="W1004">
        <v>0</v>
      </c>
      <c r="X1004">
        <v>874612079</v>
      </c>
      <c r="Y1004">
        <f>(((AT1004*1.2)*1.25)*1.05)</f>
        <v>6.2999999999999992E-3</v>
      </c>
      <c r="AA1004">
        <v>0</v>
      </c>
      <c r="AB1004">
        <v>1513.56</v>
      </c>
      <c r="AC1004">
        <v>758.78</v>
      </c>
      <c r="AD1004">
        <v>0</v>
      </c>
      <c r="AE1004">
        <v>0</v>
      </c>
      <c r="AF1004">
        <v>83.1</v>
      </c>
      <c r="AG1004">
        <v>12.62</v>
      </c>
      <c r="AH1004">
        <v>0</v>
      </c>
      <c r="AI1004">
        <v>1</v>
      </c>
      <c r="AJ1004">
        <v>17.07</v>
      </c>
      <c r="AK1004">
        <v>56.35</v>
      </c>
      <c r="AL1004">
        <v>1</v>
      </c>
      <c r="AM1004">
        <v>2</v>
      </c>
      <c r="AN1004">
        <v>0</v>
      </c>
      <c r="AO1004">
        <v>1</v>
      </c>
      <c r="AP1004">
        <v>1</v>
      </c>
      <c r="AQ1004">
        <v>0</v>
      </c>
      <c r="AR1004">
        <v>0</v>
      </c>
      <c r="AS1004" t="s">
        <v>3</v>
      </c>
      <c r="AT1004">
        <v>4.0000000000000001E-3</v>
      </c>
      <c r="AU1004" t="s">
        <v>32</v>
      </c>
      <c r="AV1004">
        <v>0</v>
      </c>
      <c r="AW1004">
        <v>2</v>
      </c>
      <c r="AX1004">
        <v>56664786</v>
      </c>
      <c r="AY1004">
        <v>1</v>
      </c>
      <c r="AZ1004">
        <v>0</v>
      </c>
      <c r="BA1004">
        <v>1299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f>ROUND(Y1004*Source!I1219*DO1004,9)</f>
        <v>1.5106139999999999</v>
      </c>
      <c r="CX1004">
        <f>ROUND(Y1004*Source!I1219,9)</f>
        <v>0.1197</v>
      </c>
      <c r="CY1004">
        <f>AB1004</f>
        <v>1513.56</v>
      </c>
      <c r="CZ1004">
        <f>AF1004</f>
        <v>83.1</v>
      </c>
      <c r="DA1004">
        <f>AJ1004</f>
        <v>17.07</v>
      </c>
      <c r="DB1004">
        <f>ROUND((((ROUND(AT1004*CZ1004,2)*1.2)*1.25)*1.05),6)</f>
        <v>0.51975000000000005</v>
      </c>
      <c r="DC1004">
        <f>ROUND((((ROUND(AT1004*AG1004,2)*1.2)*1.25)*1.05),6)</f>
        <v>7.8750000000000001E-2</v>
      </c>
      <c r="DD1004" t="s">
        <v>3</v>
      </c>
      <c r="DE1004" t="s">
        <v>3</v>
      </c>
      <c r="DF1004">
        <f t="shared" si="408"/>
        <v>0</v>
      </c>
      <c r="DG1004">
        <f>ROUND(ROUND(AF1004*AJ1004,2)*CX1004,2)</f>
        <v>169.8</v>
      </c>
      <c r="DH1004">
        <f>ROUND(ROUND(AG1004*AK1004,2)*CX1004,2)</f>
        <v>85.12</v>
      </c>
      <c r="DI1004">
        <f t="shared" si="416"/>
        <v>0</v>
      </c>
      <c r="DJ1004">
        <f>DG1004</f>
        <v>169.8</v>
      </c>
      <c r="DK1004">
        <v>0</v>
      </c>
      <c r="DL1004" t="s">
        <v>1327</v>
      </c>
      <c r="DM1004">
        <v>0</v>
      </c>
      <c r="DN1004" t="s">
        <v>1319</v>
      </c>
      <c r="DO1004">
        <v>12.62</v>
      </c>
    </row>
    <row r="1005" spans="1:119" x14ac:dyDescent="0.2">
      <c r="A1005">
        <f>ROW(Source!A1219)</f>
        <v>1219</v>
      </c>
      <c r="B1005">
        <v>56661436</v>
      </c>
      <c r="C1005">
        <v>56664764</v>
      </c>
      <c r="D1005">
        <v>54768393</v>
      </c>
      <c r="E1005">
        <v>1</v>
      </c>
      <c r="F1005">
        <v>1</v>
      </c>
      <c r="G1005">
        <v>1081</v>
      </c>
      <c r="H1005">
        <v>2</v>
      </c>
      <c r="I1005" t="s">
        <v>1387</v>
      </c>
      <c r="J1005" t="s">
        <v>1388</v>
      </c>
      <c r="K1005" t="s">
        <v>1389</v>
      </c>
      <c r="L1005">
        <v>1368</v>
      </c>
      <c r="N1005">
        <v>1011</v>
      </c>
      <c r="O1005" t="s">
        <v>1323</v>
      </c>
      <c r="P1005" t="s">
        <v>1323</v>
      </c>
      <c r="Q1005">
        <v>1</v>
      </c>
      <c r="W1005">
        <v>0</v>
      </c>
      <c r="X1005">
        <v>-1895752648</v>
      </c>
      <c r="Y1005">
        <f>(((AT1005*1.2)*1.25)*1.05)</f>
        <v>0.29924999999999996</v>
      </c>
      <c r="AA1005">
        <v>0</v>
      </c>
      <c r="AB1005">
        <v>7.85</v>
      </c>
      <c r="AC1005">
        <v>0</v>
      </c>
      <c r="AD1005">
        <v>0</v>
      </c>
      <c r="AE1005">
        <v>0</v>
      </c>
      <c r="AF1005">
        <v>0.77</v>
      </c>
      <c r="AG1005">
        <v>0</v>
      </c>
      <c r="AH1005">
        <v>0</v>
      </c>
      <c r="AI1005">
        <v>1</v>
      </c>
      <c r="AJ1005">
        <v>9.56</v>
      </c>
      <c r="AK1005">
        <v>1</v>
      </c>
      <c r="AL1005">
        <v>1</v>
      </c>
      <c r="AM1005">
        <v>2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 t="s">
        <v>3</v>
      </c>
      <c r="AT1005">
        <v>0.19</v>
      </c>
      <c r="AU1005" t="s">
        <v>32</v>
      </c>
      <c r="AV1005">
        <v>0</v>
      </c>
      <c r="AW1005">
        <v>2</v>
      </c>
      <c r="AX1005">
        <v>56664788</v>
      </c>
      <c r="AY1005">
        <v>1</v>
      </c>
      <c r="AZ1005">
        <v>0</v>
      </c>
      <c r="BA1005">
        <v>1300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V1005">
        <v>0</v>
      </c>
      <c r="CW1005">
        <f>ROUND(Y1005*Source!I1219*DO1005,9)</f>
        <v>0</v>
      </c>
      <c r="CX1005">
        <f>ROUND(Y1005*Source!I1219,9)</f>
        <v>5.6857499999999996</v>
      </c>
      <c r="CY1005">
        <f>AB1005</f>
        <v>7.85</v>
      </c>
      <c r="CZ1005">
        <f>AF1005</f>
        <v>0.77</v>
      </c>
      <c r="DA1005">
        <f>AJ1005</f>
        <v>9.56</v>
      </c>
      <c r="DB1005">
        <f>ROUND((((ROUND(AT1005*CZ1005,2)*1.2)*1.25)*1.05),6)</f>
        <v>0.23624999999999999</v>
      </c>
      <c r="DC1005">
        <f>ROUND((((ROUND(AT1005*AG1005,2)*1.2)*1.25)*1.05),6)</f>
        <v>0</v>
      </c>
      <c r="DD1005" t="s">
        <v>3</v>
      </c>
      <c r="DE1005" t="s">
        <v>3</v>
      </c>
      <c r="DF1005">
        <f t="shared" si="408"/>
        <v>0</v>
      </c>
      <c r="DG1005">
        <f>ROUND(ROUND(AF1005*AJ1005,2)*CX1005,2)</f>
        <v>41.85</v>
      </c>
      <c r="DH1005">
        <f>ROUND(ROUND(AG1005,2)*CX1005,2)</f>
        <v>0</v>
      </c>
      <c r="DI1005">
        <f t="shared" si="416"/>
        <v>0</v>
      </c>
      <c r="DJ1005">
        <f>DG1005</f>
        <v>41.85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">
      <c r="A1006">
        <f>ROW(Source!A1219)</f>
        <v>1219</v>
      </c>
      <c r="B1006">
        <v>56661436</v>
      </c>
      <c r="C1006">
        <v>56664764</v>
      </c>
      <c r="D1006">
        <v>54768426</v>
      </c>
      <c r="E1006">
        <v>1</v>
      </c>
      <c r="F1006">
        <v>1</v>
      </c>
      <c r="G1006">
        <v>1081</v>
      </c>
      <c r="H1006">
        <v>2</v>
      </c>
      <c r="I1006" t="s">
        <v>1368</v>
      </c>
      <c r="J1006" t="s">
        <v>1369</v>
      </c>
      <c r="K1006" t="s">
        <v>1370</v>
      </c>
      <c r="L1006">
        <v>1368</v>
      </c>
      <c r="N1006">
        <v>1011</v>
      </c>
      <c r="O1006" t="s">
        <v>1323</v>
      </c>
      <c r="P1006" t="s">
        <v>1323</v>
      </c>
      <c r="Q1006">
        <v>1</v>
      </c>
      <c r="W1006">
        <v>0</v>
      </c>
      <c r="X1006">
        <v>-643591644</v>
      </c>
      <c r="Y1006">
        <f>(((AT1006*1.2)*1.25)*1.05)</f>
        <v>0.22050000000000003</v>
      </c>
      <c r="AA1006">
        <v>0</v>
      </c>
      <c r="AB1006">
        <v>4.84</v>
      </c>
      <c r="AC1006">
        <v>0</v>
      </c>
      <c r="AD1006">
        <v>0</v>
      </c>
      <c r="AE1006">
        <v>0</v>
      </c>
      <c r="AF1006">
        <v>0.47</v>
      </c>
      <c r="AG1006">
        <v>0</v>
      </c>
      <c r="AH1006">
        <v>0</v>
      </c>
      <c r="AI1006">
        <v>1</v>
      </c>
      <c r="AJ1006">
        <v>9.66</v>
      </c>
      <c r="AK1006">
        <v>1</v>
      </c>
      <c r="AL1006">
        <v>1</v>
      </c>
      <c r="AM1006">
        <v>2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 t="s">
        <v>3</v>
      </c>
      <c r="AT1006">
        <v>0.14000000000000001</v>
      </c>
      <c r="AU1006" t="s">
        <v>32</v>
      </c>
      <c r="AV1006">
        <v>0</v>
      </c>
      <c r="AW1006">
        <v>2</v>
      </c>
      <c r="AX1006">
        <v>56664789</v>
      </c>
      <c r="AY1006">
        <v>1</v>
      </c>
      <c r="AZ1006">
        <v>0</v>
      </c>
      <c r="BA1006">
        <v>1301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f>ROUND(Y1006*Source!I1219*DO1006,9)</f>
        <v>0</v>
      </c>
      <c r="CX1006">
        <f>ROUND(Y1006*Source!I1219,9)</f>
        <v>4.1894999999999998</v>
      </c>
      <c r="CY1006">
        <f>AB1006</f>
        <v>4.84</v>
      </c>
      <c r="CZ1006">
        <f>AF1006</f>
        <v>0.47</v>
      </c>
      <c r="DA1006">
        <f>AJ1006</f>
        <v>9.66</v>
      </c>
      <c r="DB1006">
        <f>ROUND((((ROUND(AT1006*CZ1006,2)*1.2)*1.25)*1.05),6)</f>
        <v>0.11025</v>
      </c>
      <c r="DC1006">
        <f>ROUND((((ROUND(AT1006*AG1006,2)*1.2)*1.25)*1.05),6)</f>
        <v>0</v>
      </c>
      <c r="DD1006" t="s">
        <v>3</v>
      </c>
      <c r="DE1006" t="s">
        <v>3</v>
      </c>
      <c r="DF1006">
        <f t="shared" si="408"/>
        <v>0</v>
      </c>
      <c r="DG1006">
        <f>ROUND(ROUND(AF1006*AJ1006,2)*CX1006,2)</f>
        <v>19.02</v>
      </c>
      <c r="DH1006">
        <f>ROUND(ROUND(AG1006,2)*CX1006,2)</f>
        <v>0</v>
      </c>
      <c r="DI1006">
        <f t="shared" si="416"/>
        <v>0</v>
      </c>
      <c r="DJ1006">
        <f>DG1006</f>
        <v>19.02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">
      <c r="A1007">
        <f>ROW(Source!A1219)</f>
        <v>1219</v>
      </c>
      <c r="B1007">
        <v>56661436</v>
      </c>
      <c r="C1007">
        <v>56664764</v>
      </c>
      <c r="D1007">
        <v>54768442</v>
      </c>
      <c r="E1007">
        <v>1</v>
      </c>
      <c r="F1007">
        <v>1</v>
      </c>
      <c r="G1007">
        <v>1081</v>
      </c>
      <c r="H1007">
        <v>2</v>
      </c>
      <c r="I1007" t="s">
        <v>1520</v>
      </c>
      <c r="J1007" t="s">
        <v>1521</v>
      </c>
      <c r="K1007" t="s">
        <v>1522</v>
      </c>
      <c r="L1007">
        <v>1368</v>
      </c>
      <c r="N1007">
        <v>1011</v>
      </c>
      <c r="O1007" t="s">
        <v>1323</v>
      </c>
      <c r="P1007" t="s">
        <v>1323</v>
      </c>
      <c r="Q1007">
        <v>1</v>
      </c>
      <c r="W1007">
        <v>0</v>
      </c>
      <c r="X1007">
        <v>1328742333</v>
      </c>
      <c r="Y1007">
        <f>(((AT1007*1.2)*1.25)*1.05)</f>
        <v>0.40950000000000003</v>
      </c>
      <c r="AA1007">
        <v>0</v>
      </c>
      <c r="AB1007">
        <v>13.31</v>
      </c>
      <c r="AC1007">
        <v>0</v>
      </c>
      <c r="AD1007">
        <v>0</v>
      </c>
      <c r="AE1007">
        <v>0</v>
      </c>
      <c r="AF1007">
        <v>1.27</v>
      </c>
      <c r="AG1007">
        <v>0</v>
      </c>
      <c r="AH1007">
        <v>0</v>
      </c>
      <c r="AI1007">
        <v>1</v>
      </c>
      <c r="AJ1007">
        <v>9.82</v>
      </c>
      <c r="AK1007">
        <v>1</v>
      </c>
      <c r="AL1007">
        <v>1</v>
      </c>
      <c r="AM1007">
        <v>2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0.26</v>
      </c>
      <c r="AU1007" t="s">
        <v>32</v>
      </c>
      <c r="AV1007">
        <v>0</v>
      </c>
      <c r="AW1007">
        <v>2</v>
      </c>
      <c r="AX1007">
        <v>56664790</v>
      </c>
      <c r="AY1007">
        <v>1</v>
      </c>
      <c r="AZ1007">
        <v>0</v>
      </c>
      <c r="BA1007">
        <v>1302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V1007">
        <v>0</v>
      </c>
      <c r="CW1007">
        <f>ROUND(Y1007*Source!I1219*DO1007,9)</f>
        <v>0</v>
      </c>
      <c r="CX1007">
        <f>ROUND(Y1007*Source!I1219,9)</f>
        <v>7.7805</v>
      </c>
      <c r="CY1007">
        <f>AB1007</f>
        <v>13.31</v>
      </c>
      <c r="CZ1007">
        <f>AF1007</f>
        <v>1.27</v>
      </c>
      <c r="DA1007">
        <f>AJ1007</f>
        <v>9.82</v>
      </c>
      <c r="DB1007">
        <f>ROUND((((ROUND(AT1007*CZ1007,2)*1.2)*1.25)*1.05),6)</f>
        <v>0.51975000000000005</v>
      </c>
      <c r="DC1007">
        <f>ROUND((((ROUND(AT1007*AG1007,2)*1.2)*1.25)*1.05),6)</f>
        <v>0</v>
      </c>
      <c r="DD1007" t="s">
        <v>3</v>
      </c>
      <c r="DE1007" t="s">
        <v>3</v>
      </c>
      <c r="DF1007">
        <f t="shared" si="408"/>
        <v>0</v>
      </c>
      <c r="DG1007">
        <f>ROUND(ROUND(AF1007*AJ1007,2)*CX1007,2)</f>
        <v>97.02</v>
      </c>
      <c r="DH1007">
        <f>ROUND(ROUND(AG1007,2)*CX1007,2)</f>
        <v>0</v>
      </c>
      <c r="DI1007">
        <f t="shared" si="416"/>
        <v>0</v>
      </c>
      <c r="DJ1007">
        <f>DG1007</f>
        <v>97.02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">
      <c r="A1008">
        <f>ROW(Source!A1219)</f>
        <v>1219</v>
      </c>
      <c r="B1008">
        <v>56661436</v>
      </c>
      <c r="C1008">
        <v>56664764</v>
      </c>
      <c r="D1008">
        <v>54767573</v>
      </c>
      <c r="E1008">
        <v>1</v>
      </c>
      <c r="F1008">
        <v>1</v>
      </c>
      <c r="G1008">
        <v>1081</v>
      </c>
      <c r="H1008">
        <v>2</v>
      </c>
      <c r="I1008" t="s">
        <v>1328</v>
      </c>
      <c r="J1008" t="s">
        <v>1329</v>
      </c>
      <c r="K1008" t="s">
        <v>1330</v>
      </c>
      <c r="L1008">
        <v>1368</v>
      </c>
      <c r="N1008">
        <v>1011</v>
      </c>
      <c r="O1008" t="s">
        <v>1323</v>
      </c>
      <c r="P1008" t="s">
        <v>1323</v>
      </c>
      <c r="Q1008">
        <v>1</v>
      </c>
      <c r="W1008">
        <v>0</v>
      </c>
      <c r="X1008">
        <v>-44940208</v>
      </c>
      <c r="Y1008">
        <f>(((AT1008*1.2)*1.25)*1.05)</f>
        <v>1.5750000000000003E-4</v>
      </c>
      <c r="AA1008">
        <v>0</v>
      </c>
      <c r="AB1008">
        <v>2758.65</v>
      </c>
      <c r="AC1008">
        <v>1017.92</v>
      </c>
      <c r="AD1008">
        <v>0</v>
      </c>
      <c r="AE1008">
        <v>0</v>
      </c>
      <c r="AF1008">
        <v>179.17</v>
      </c>
      <c r="AG1008">
        <v>16.93</v>
      </c>
      <c r="AH1008">
        <v>0</v>
      </c>
      <c r="AI1008">
        <v>1</v>
      </c>
      <c r="AJ1008">
        <v>14.43</v>
      </c>
      <c r="AK1008">
        <v>56.35</v>
      </c>
      <c r="AL1008">
        <v>1</v>
      </c>
      <c r="AM1008">
        <v>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1E-4</v>
      </c>
      <c r="AU1008" t="s">
        <v>32</v>
      </c>
      <c r="AV1008">
        <v>0</v>
      </c>
      <c r="AW1008">
        <v>2</v>
      </c>
      <c r="AX1008">
        <v>56664787</v>
      </c>
      <c r="AY1008">
        <v>1</v>
      </c>
      <c r="AZ1008">
        <v>0</v>
      </c>
      <c r="BA1008">
        <v>1303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f>ROUND(Y1008*Source!I1219*DO1008,9)</f>
        <v>5.0663025E-2</v>
      </c>
      <c r="CX1008">
        <f>ROUND(Y1008*Source!I1219,9)</f>
        <v>2.9924999999999999E-3</v>
      </c>
      <c r="CY1008">
        <f>AB1008</f>
        <v>2758.65</v>
      </c>
      <c r="CZ1008">
        <f>AF1008</f>
        <v>179.17</v>
      </c>
      <c r="DA1008">
        <f>AJ1008</f>
        <v>14.43</v>
      </c>
      <c r="DB1008">
        <f>ROUND((((ROUND(AT1008*CZ1008,2)*1.2)*1.25)*1.05),6)</f>
        <v>3.15E-2</v>
      </c>
      <c r="DC1008">
        <f>ROUND((((ROUND(AT1008*AG1008,2)*1.2)*1.25)*1.05),6)</f>
        <v>0</v>
      </c>
      <c r="DD1008" t="s">
        <v>3</v>
      </c>
      <c r="DE1008" t="s">
        <v>3</v>
      </c>
      <c r="DF1008">
        <f t="shared" si="408"/>
        <v>0</v>
      </c>
      <c r="DG1008">
        <f>ROUND(ROUND(AF1008*AJ1008,2)*CX1008,2)</f>
        <v>7.74</v>
      </c>
      <c r="DH1008">
        <f>ROUND(ROUND(AG1008*AK1008,2)*CX1008,2)</f>
        <v>2.85</v>
      </c>
      <c r="DI1008">
        <f t="shared" si="416"/>
        <v>0</v>
      </c>
      <c r="DJ1008">
        <f>DG1008</f>
        <v>7.74</v>
      </c>
      <c r="DK1008">
        <v>0</v>
      </c>
      <c r="DL1008" t="s">
        <v>1327</v>
      </c>
      <c r="DM1008">
        <v>0</v>
      </c>
      <c r="DN1008" t="s">
        <v>1319</v>
      </c>
      <c r="DO1008">
        <v>16.93</v>
      </c>
    </row>
    <row r="1009" spans="1:119" x14ac:dyDescent="0.2">
      <c r="A1009">
        <f>ROW(Source!A1219)</f>
        <v>1219</v>
      </c>
      <c r="B1009">
        <v>56661436</v>
      </c>
      <c r="C1009">
        <v>56664764</v>
      </c>
      <c r="D1009">
        <v>54737367</v>
      </c>
      <c r="E1009">
        <v>1</v>
      </c>
      <c r="F1009">
        <v>1</v>
      </c>
      <c r="G1009">
        <v>1081</v>
      </c>
      <c r="H1009">
        <v>3</v>
      </c>
      <c r="I1009" t="s">
        <v>1442</v>
      </c>
      <c r="J1009" t="s">
        <v>1443</v>
      </c>
      <c r="K1009" t="s">
        <v>1444</v>
      </c>
      <c r="L1009">
        <v>1339</v>
      </c>
      <c r="N1009">
        <v>1007</v>
      </c>
      <c r="O1009" t="s">
        <v>1102</v>
      </c>
      <c r="P1009" t="s">
        <v>1102</v>
      </c>
      <c r="Q1009">
        <v>1</v>
      </c>
      <c r="W1009">
        <v>0</v>
      </c>
      <c r="X1009">
        <v>-1622585150</v>
      </c>
      <c r="Y1009">
        <f t="shared" ref="Y1009:Y1022" si="417">(((AT1009*1)*1)*1)</f>
        <v>2.9999999999999997E-4</v>
      </c>
      <c r="AA1009">
        <v>54.79</v>
      </c>
      <c r="AB1009">
        <v>0</v>
      </c>
      <c r="AC1009">
        <v>0</v>
      </c>
      <c r="AD1009">
        <v>0</v>
      </c>
      <c r="AE1009">
        <v>7.07</v>
      </c>
      <c r="AF1009">
        <v>0</v>
      </c>
      <c r="AG1009">
        <v>0</v>
      </c>
      <c r="AH1009">
        <v>0</v>
      </c>
      <c r="AI1009">
        <v>7.75</v>
      </c>
      <c r="AJ1009">
        <v>1</v>
      </c>
      <c r="AK1009">
        <v>1</v>
      </c>
      <c r="AL1009">
        <v>1</v>
      </c>
      <c r="AM1009">
        <v>2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 t="s">
        <v>3</v>
      </c>
      <c r="AT1009">
        <v>2.9999999999999997E-4</v>
      </c>
      <c r="AU1009" t="s">
        <v>105</v>
      </c>
      <c r="AV1009">
        <v>0</v>
      </c>
      <c r="AW1009">
        <v>2</v>
      </c>
      <c r="AX1009">
        <v>56664791</v>
      </c>
      <c r="AY1009">
        <v>1</v>
      </c>
      <c r="AZ1009">
        <v>0</v>
      </c>
      <c r="BA1009">
        <v>1304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v>0</v>
      </c>
      <c r="CX1009">
        <f>ROUND(Y1009*Source!I1219,9)</f>
        <v>5.7000000000000002E-3</v>
      </c>
      <c r="CY1009">
        <f t="shared" ref="CY1009:CY1022" si="418">AA1009</f>
        <v>54.79</v>
      </c>
      <c r="CZ1009">
        <f t="shared" ref="CZ1009:CZ1022" si="419">AE1009</f>
        <v>7.07</v>
      </c>
      <c r="DA1009">
        <f t="shared" ref="DA1009:DA1022" si="420">AI1009</f>
        <v>7.75</v>
      </c>
      <c r="DB1009">
        <f t="shared" ref="DB1009:DB1022" si="421">ROUND((((ROUND(AT1009*CZ1009,2)*1)*1)*1),6)</f>
        <v>0</v>
      </c>
      <c r="DC1009">
        <f t="shared" ref="DC1009:DC1022" si="422">ROUND((((ROUND(AT1009*AG1009,2)*1)*1)*1),6)</f>
        <v>0</v>
      </c>
      <c r="DD1009" t="s">
        <v>3</v>
      </c>
      <c r="DE1009" t="s">
        <v>3</v>
      </c>
      <c r="DF1009">
        <f t="shared" ref="DF1009:DF1022" si="423">ROUND(ROUND(AE1009*AI1009,2)*CX1009,2)</f>
        <v>0.31</v>
      </c>
      <c r="DG1009">
        <f t="shared" ref="DG1009:DG1032" si="424">ROUND(ROUND(AF1009,2)*CX1009,2)</f>
        <v>0</v>
      </c>
      <c r="DH1009">
        <f t="shared" ref="DH1009:DH1032" si="425">ROUND(ROUND(AG1009,2)*CX1009,2)</f>
        <v>0</v>
      </c>
      <c r="DI1009">
        <f t="shared" si="416"/>
        <v>0</v>
      </c>
      <c r="DJ1009">
        <f t="shared" ref="DJ1009:DJ1022" si="426">DF1009</f>
        <v>0.31</v>
      </c>
      <c r="DK1009">
        <v>0</v>
      </c>
      <c r="DL1009" t="s">
        <v>3</v>
      </c>
      <c r="DM1009">
        <v>0</v>
      </c>
      <c r="DN1009" t="s">
        <v>3</v>
      </c>
      <c r="DO1009">
        <v>0</v>
      </c>
    </row>
    <row r="1010" spans="1:119" x14ac:dyDescent="0.2">
      <c r="A1010">
        <f>ROW(Source!A1219)</f>
        <v>1219</v>
      </c>
      <c r="B1010">
        <v>56661436</v>
      </c>
      <c r="C1010">
        <v>56664764</v>
      </c>
      <c r="D1010">
        <v>54739137</v>
      </c>
      <c r="E1010">
        <v>1</v>
      </c>
      <c r="F1010">
        <v>1</v>
      </c>
      <c r="G1010">
        <v>1081</v>
      </c>
      <c r="H1010">
        <v>3</v>
      </c>
      <c r="I1010" t="s">
        <v>1523</v>
      </c>
      <c r="J1010" t="s">
        <v>1524</v>
      </c>
      <c r="K1010" t="s">
        <v>1525</v>
      </c>
      <c r="L1010">
        <v>1301</v>
      </c>
      <c r="N1010">
        <v>1003</v>
      </c>
      <c r="O1010" t="s">
        <v>672</v>
      </c>
      <c r="P1010" t="s">
        <v>672</v>
      </c>
      <c r="Q1010">
        <v>1</v>
      </c>
      <c r="W1010">
        <v>0</v>
      </c>
      <c r="X1010">
        <v>-39939634</v>
      </c>
      <c r="Y1010">
        <f t="shared" si="417"/>
        <v>10.3215</v>
      </c>
      <c r="AA1010">
        <v>4.7</v>
      </c>
      <c r="AB1010">
        <v>0</v>
      </c>
      <c r="AC1010">
        <v>0</v>
      </c>
      <c r="AD1010">
        <v>0</v>
      </c>
      <c r="AE1010">
        <v>1.5</v>
      </c>
      <c r="AF1010">
        <v>0</v>
      </c>
      <c r="AG1010">
        <v>0</v>
      </c>
      <c r="AH1010">
        <v>0</v>
      </c>
      <c r="AI1010">
        <v>3.13</v>
      </c>
      <c r="AJ1010">
        <v>1</v>
      </c>
      <c r="AK1010">
        <v>1</v>
      </c>
      <c r="AL1010">
        <v>1</v>
      </c>
      <c r="AM1010">
        <v>2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 t="s">
        <v>3</v>
      </c>
      <c r="AT1010">
        <v>10.3215</v>
      </c>
      <c r="AU1010" t="s">
        <v>105</v>
      </c>
      <c r="AV1010">
        <v>0</v>
      </c>
      <c r="AW1010">
        <v>2</v>
      </c>
      <c r="AX1010">
        <v>56664792</v>
      </c>
      <c r="AY1010">
        <v>1</v>
      </c>
      <c r="AZ1010">
        <v>0</v>
      </c>
      <c r="BA1010">
        <v>1305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ROUND(Y1010*Source!I1219,9)</f>
        <v>196.10849999999999</v>
      </c>
      <c r="CY1010">
        <f t="shared" si="418"/>
        <v>4.7</v>
      </c>
      <c r="CZ1010">
        <f t="shared" si="419"/>
        <v>1.5</v>
      </c>
      <c r="DA1010">
        <f t="shared" si="420"/>
        <v>3.13</v>
      </c>
      <c r="DB1010">
        <f t="shared" si="421"/>
        <v>15.48</v>
      </c>
      <c r="DC1010">
        <f t="shared" si="422"/>
        <v>0</v>
      </c>
      <c r="DD1010" t="s">
        <v>3</v>
      </c>
      <c r="DE1010" t="s">
        <v>3</v>
      </c>
      <c r="DF1010">
        <f t="shared" si="423"/>
        <v>921.71</v>
      </c>
      <c r="DG1010">
        <f t="shared" si="424"/>
        <v>0</v>
      </c>
      <c r="DH1010">
        <f t="shared" si="425"/>
        <v>0</v>
      </c>
      <c r="DI1010">
        <f t="shared" si="416"/>
        <v>0</v>
      </c>
      <c r="DJ1010">
        <f t="shared" si="426"/>
        <v>921.71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">
      <c r="A1011">
        <f>ROW(Source!A1219)</f>
        <v>1219</v>
      </c>
      <c r="B1011">
        <v>56661436</v>
      </c>
      <c r="C1011">
        <v>56664764</v>
      </c>
      <c r="D1011">
        <v>54739872</v>
      </c>
      <c r="E1011">
        <v>1</v>
      </c>
      <c r="F1011">
        <v>1</v>
      </c>
      <c r="G1011">
        <v>1081</v>
      </c>
      <c r="H1011">
        <v>3</v>
      </c>
      <c r="I1011" t="s">
        <v>1526</v>
      </c>
      <c r="J1011" t="s">
        <v>1527</v>
      </c>
      <c r="K1011" t="s">
        <v>1528</v>
      </c>
      <c r="L1011">
        <v>1346</v>
      </c>
      <c r="N1011">
        <v>1009</v>
      </c>
      <c r="O1011" t="s">
        <v>1171</v>
      </c>
      <c r="P1011" t="s">
        <v>1171</v>
      </c>
      <c r="Q1011">
        <v>1</v>
      </c>
      <c r="W1011">
        <v>0</v>
      </c>
      <c r="X1011">
        <v>2122047014</v>
      </c>
      <c r="Y1011">
        <f t="shared" si="417"/>
        <v>4.4600000000000001E-2</v>
      </c>
      <c r="AA1011">
        <v>1586.67</v>
      </c>
      <c r="AB1011">
        <v>0</v>
      </c>
      <c r="AC1011">
        <v>0</v>
      </c>
      <c r="AD1011">
        <v>0</v>
      </c>
      <c r="AE1011">
        <v>230.62</v>
      </c>
      <c r="AF1011">
        <v>0</v>
      </c>
      <c r="AG1011">
        <v>0</v>
      </c>
      <c r="AH1011">
        <v>0</v>
      </c>
      <c r="AI1011">
        <v>6.88</v>
      </c>
      <c r="AJ1011">
        <v>1</v>
      </c>
      <c r="AK1011">
        <v>1</v>
      </c>
      <c r="AL1011">
        <v>1</v>
      </c>
      <c r="AM1011">
        <v>2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4.4600000000000001E-2</v>
      </c>
      <c r="AU1011" t="s">
        <v>105</v>
      </c>
      <c r="AV1011">
        <v>0</v>
      </c>
      <c r="AW1011">
        <v>2</v>
      </c>
      <c r="AX1011">
        <v>56664793</v>
      </c>
      <c r="AY1011">
        <v>1</v>
      </c>
      <c r="AZ1011">
        <v>0</v>
      </c>
      <c r="BA1011">
        <v>1306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V1011">
        <v>0</v>
      </c>
      <c r="CW1011">
        <v>0</v>
      </c>
      <c r="CX1011">
        <f>ROUND(Y1011*Source!I1219,9)</f>
        <v>0.84740000000000004</v>
      </c>
      <c r="CY1011">
        <f t="shared" si="418"/>
        <v>1586.67</v>
      </c>
      <c r="CZ1011">
        <f t="shared" si="419"/>
        <v>230.62</v>
      </c>
      <c r="DA1011">
        <f t="shared" si="420"/>
        <v>6.88</v>
      </c>
      <c r="DB1011">
        <f t="shared" si="421"/>
        <v>10.29</v>
      </c>
      <c r="DC1011">
        <f t="shared" si="422"/>
        <v>0</v>
      </c>
      <c r="DD1011" t="s">
        <v>3</v>
      </c>
      <c r="DE1011" t="s">
        <v>3</v>
      </c>
      <c r="DF1011">
        <f t="shared" si="423"/>
        <v>1344.54</v>
      </c>
      <c r="DG1011">
        <f t="shared" si="424"/>
        <v>0</v>
      </c>
      <c r="DH1011">
        <f t="shared" si="425"/>
        <v>0</v>
      </c>
      <c r="DI1011">
        <f t="shared" si="416"/>
        <v>0</v>
      </c>
      <c r="DJ1011">
        <f t="shared" si="426"/>
        <v>1344.54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">
      <c r="A1012">
        <f>ROW(Source!A1219)</f>
        <v>1219</v>
      </c>
      <c r="B1012">
        <v>56661436</v>
      </c>
      <c r="C1012">
        <v>56664764</v>
      </c>
      <c r="D1012">
        <v>54739874</v>
      </c>
      <c r="E1012">
        <v>1</v>
      </c>
      <c r="F1012">
        <v>1</v>
      </c>
      <c r="G1012">
        <v>1081</v>
      </c>
      <c r="H1012">
        <v>3</v>
      </c>
      <c r="I1012" t="s">
        <v>1529</v>
      </c>
      <c r="J1012" t="s">
        <v>1530</v>
      </c>
      <c r="K1012" t="s">
        <v>1531</v>
      </c>
      <c r="L1012">
        <v>1346</v>
      </c>
      <c r="N1012">
        <v>1009</v>
      </c>
      <c r="O1012" t="s">
        <v>1171</v>
      </c>
      <c r="P1012" t="s">
        <v>1171</v>
      </c>
      <c r="Q1012">
        <v>1</v>
      </c>
      <c r="W1012">
        <v>0</v>
      </c>
      <c r="X1012">
        <v>188342909</v>
      </c>
      <c r="Y1012">
        <f t="shared" si="417"/>
        <v>6.7000000000000002E-3</v>
      </c>
      <c r="AA1012">
        <v>6279.69</v>
      </c>
      <c r="AB1012">
        <v>0</v>
      </c>
      <c r="AC1012">
        <v>0</v>
      </c>
      <c r="AD1012">
        <v>0</v>
      </c>
      <c r="AE1012">
        <v>453.08</v>
      </c>
      <c r="AF1012">
        <v>0</v>
      </c>
      <c r="AG1012">
        <v>0</v>
      </c>
      <c r="AH1012">
        <v>0</v>
      </c>
      <c r="AI1012">
        <v>13.86</v>
      </c>
      <c r="AJ1012">
        <v>1</v>
      </c>
      <c r="AK1012">
        <v>1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6.7000000000000002E-3</v>
      </c>
      <c r="AU1012" t="s">
        <v>105</v>
      </c>
      <c r="AV1012">
        <v>0</v>
      </c>
      <c r="AW1012">
        <v>2</v>
      </c>
      <c r="AX1012">
        <v>56664794</v>
      </c>
      <c r="AY1012">
        <v>1</v>
      </c>
      <c r="AZ1012">
        <v>0</v>
      </c>
      <c r="BA1012">
        <v>1307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ROUND(Y1012*Source!I1219,9)</f>
        <v>0.1273</v>
      </c>
      <c r="CY1012">
        <f t="shared" si="418"/>
        <v>6279.69</v>
      </c>
      <c r="CZ1012">
        <f t="shared" si="419"/>
        <v>453.08</v>
      </c>
      <c r="DA1012">
        <f t="shared" si="420"/>
        <v>13.86</v>
      </c>
      <c r="DB1012">
        <f t="shared" si="421"/>
        <v>3.04</v>
      </c>
      <c r="DC1012">
        <f t="shared" si="422"/>
        <v>0</v>
      </c>
      <c r="DD1012" t="s">
        <v>3</v>
      </c>
      <c r="DE1012" t="s">
        <v>3</v>
      </c>
      <c r="DF1012">
        <f t="shared" si="423"/>
        <v>799.4</v>
      </c>
      <c r="DG1012">
        <f t="shared" si="424"/>
        <v>0</v>
      </c>
      <c r="DH1012">
        <f t="shared" si="425"/>
        <v>0</v>
      </c>
      <c r="DI1012">
        <f t="shared" si="416"/>
        <v>0</v>
      </c>
      <c r="DJ1012">
        <f t="shared" si="426"/>
        <v>799.4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">
      <c r="A1013">
        <f>ROW(Source!A1219)</f>
        <v>1219</v>
      </c>
      <c r="B1013">
        <v>56661436</v>
      </c>
      <c r="C1013">
        <v>56664764</v>
      </c>
      <c r="D1013">
        <v>54740049</v>
      </c>
      <c r="E1013">
        <v>1</v>
      </c>
      <c r="F1013">
        <v>1</v>
      </c>
      <c r="G1013">
        <v>1081</v>
      </c>
      <c r="H1013">
        <v>3</v>
      </c>
      <c r="I1013" t="s">
        <v>1532</v>
      </c>
      <c r="J1013" t="s">
        <v>1533</v>
      </c>
      <c r="K1013" t="s">
        <v>1534</v>
      </c>
      <c r="L1013">
        <v>1355</v>
      </c>
      <c r="N1013">
        <v>1010</v>
      </c>
      <c r="O1013" t="s">
        <v>1380</v>
      </c>
      <c r="P1013" t="s">
        <v>1380</v>
      </c>
      <c r="Q1013">
        <v>100</v>
      </c>
      <c r="W1013">
        <v>0</v>
      </c>
      <c r="X1013">
        <v>342638913</v>
      </c>
      <c r="Y1013">
        <f t="shared" si="417"/>
        <v>8.9899999999999994E-2</v>
      </c>
      <c r="AA1013">
        <v>1038.55</v>
      </c>
      <c r="AB1013">
        <v>0</v>
      </c>
      <c r="AC1013">
        <v>0</v>
      </c>
      <c r="AD1013">
        <v>0</v>
      </c>
      <c r="AE1013">
        <v>95.28</v>
      </c>
      <c r="AF1013">
        <v>0</v>
      </c>
      <c r="AG1013">
        <v>0</v>
      </c>
      <c r="AH1013">
        <v>0</v>
      </c>
      <c r="AI1013">
        <v>10.9</v>
      </c>
      <c r="AJ1013">
        <v>1</v>
      </c>
      <c r="AK1013">
        <v>1</v>
      </c>
      <c r="AL1013">
        <v>1</v>
      </c>
      <c r="AM1013">
        <v>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8.9899999999999994E-2</v>
      </c>
      <c r="AU1013" t="s">
        <v>105</v>
      </c>
      <c r="AV1013">
        <v>0</v>
      </c>
      <c r="AW1013">
        <v>2</v>
      </c>
      <c r="AX1013">
        <v>56664795</v>
      </c>
      <c r="AY1013">
        <v>1</v>
      </c>
      <c r="AZ1013">
        <v>0</v>
      </c>
      <c r="BA1013">
        <v>1308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ROUND(Y1013*Source!I1219,9)</f>
        <v>1.7081</v>
      </c>
      <c r="CY1013">
        <f t="shared" si="418"/>
        <v>1038.55</v>
      </c>
      <c r="CZ1013">
        <f t="shared" si="419"/>
        <v>95.28</v>
      </c>
      <c r="DA1013">
        <f t="shared" si="420"/>
        <v>10.9</v>
      </c>
      <c r="DB1013">
        <f t="shared" si="421"/>
        <v>8.57</v>
      </c>
      <c r="DC1013">
        <f t="shared" si="422"/>
        <v>0</v>
      </c>
      <c r="DD1013" t="s">
        <v>3</v>
      </c>
      <c r="DE1013" t="s">
        <v>3</v>
      </c>
      <c r="DF1013">
        <f t="shared" si="423"/>
        <v>1773.95</v>
      </c>
      <c r="DG1013">
        <f t="shared" si="424"/>
        <v>0</v>
      </c>
      <c r="DH1013">
        <f t="shared" si="425"/>
        <v>0</v>
      </c>
      <c r="DI1013">
        <f t="shared" si="416"/>
        <v>0</v>
      </c>
      <c r="DJ1013">
        <f t="shared" si="426"/>
        <v>1773.95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">
      <c r="A1014">
        <f>ROW(Source!A1219)</f>
        <v>1219</v>
      </c>
      <c r="B1014">
        <v>56661436</v>
      </c>
      <c r="C1014">
        <v>56664764</v>
      </c>
      <c r="D1014">
        <v>54737824</v>
      </c>
      <c r="E1014">
        <v>1</v>
      </c>
      <c r="F1014">
        <v>1</v>
      </c>
      <c r="G1014">
        <v>1081</v>
      </c>
      <c r="H1014">
        <v>3</v>
      </c>
      <c r="I1014" t="s">
        <v>1535</v>
      </c>
      <c r="J1014" t="s">
        <v>1536</v>
      </c>
      <c r="K1014" t="s">
        <v>1537</v>
      </c>
      <c r="L1014">
        <v>1296</v>
      </c>
      <c r="N1014">
        <v>1002</v>
      </c>
      <c r="O1014" t="s">
        <v>678</v>
      </c>
      <c r="P1014" t="s">
        <v>678</v>
      </c>
      <c r="Q1014">
        <v>1</v>
      </c>
      <c r="W1014">
        <v>0</v>
      </c>
      <c r="X1014">
        <v>680392445</v>
      </c>
      <c r="Y1014">
        <f t="shared" si="417"/>
        <v>0.02</v>
      </c>
      <c r="AA1014">
        <v>247.24</v>
      </c>
      <c r="AB1014">
        <v>0</v>
      </c>
      <c r="AC1014">
        <v>0</v>
      </c>
      <c r="AD1014">
        <v>0</v>
      </c>
      <c r="AE1014">
        <v>54.7</v>
      </c>
      <c r="AF1014">
        <v>0</v>
      </c>
      <c r="AG1014">
        <v>0</v>
      </c>
      <c r="AH1014">
        <v>0</v>
      </c>
      <c r="AI1014">
        <v>4.5199999999999996</v>
      </c>
      <c r="AJ1014">
        <v>1</v>
      </c>
      <c r="AK1014">
        <v>1</v>
      </c>
      <c r="AL1014">
        <v>1</v>
      </c>
      <c r="AM1014">
        <v>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0.02</v>
      </c>
      <c r="AU1014" t="s">
        <v>105</v>
      </c>
      <c r="AV1014">
        <v>0</v>
      </c>
      <c r="AW1014">
        <v>2</v>
      </c>
      <c r="AX1014">
        <v>56664796</v>
      </c>
      <c r="AY1014">
        <v>1</v>
      </c>
      <c r="AZ1014">
        <v>0</v>
      </c>
      <c r="BA1014">
        <v>1309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ROUND(Y1014*Source!I1219,9)</f>
        <v>0.38</v>
      </c>
      <c r="CY1014">
        <f t="shared" si="418"/>
        <v>247.24</v>
      </c>
      <c r="CZ1014">
        <f t="shared" si="419"/>
        <v>54.7</v>
      </c>
      <c r="DA1014">
        <f t="shared" si="420"/>
        <v>4.5199999999999996</v>
      </c>
      <c r="DB1014">
        <f t="shared" si="421"/>
        <v>1.0900000000000001</v>
      </c>
      <c r="DC1014">
        <f t="shared" si="422"/>
        <v>0</v>
      </c>
      <c r="DD1014" t="s">
        <v>3</v>
      </c>
      <c r="DE1014" t="s">
        <v>3</v>
      </c>
      <c r="DF1014">
        <f t="shared" si="423"/>
        <v>93.95</v>
      </c>
      <c r="DG1014">
        <f t="shared" si="424"/>
        <v>0</v>
      </c>
      <c r="DH1014">
        <f t="shared" si="425"/>
        <v>0</v>
      </c>
      <c r="DI1014">
        <f t="shared" si="416"/>
        <v>0</v>
      </c>
      <c r="DJ1014">
        <f t="shared" si="426"/>
        <v>93.95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">
      <c r="A1015">
        <f>ROW(Source!A1219)</f>
        <v>1219</v>
      </c>
      <c r="B1015">
        <v>56661436</v>
      </c>
      <c r="C1015">
        <v>56664764</v>
      </c>
      <c r="D1015">
        <v>54753897</v>
      </c>
      <c r="E1015">
        <v>1</v>
      </c>
      <c r="F1015">
        <v>1</v>
      </c>
      <c r="G1015">
        <v>1081</v>
      </c>
      <c r="H1015">
        <v>3</v>
      </c>
      <c r="I1015" t="s">
        <v>1538</v>
      </c>
      <c r="J1015" t="s">
        <v>1539</v>
      </c>
      <c r="K1015" t="s">
        <v>1540</v>
      </c>
      <c r="L1015">
        <v>1354</v>
      </c>
      <c r="N1015">
        <v>1010</v>
      </c>
      <c r="O1015" t="s">
        <v>398</v>
      </c>
      <c r="P1015" t="s">
        <v>398</v>
      </c>
      <c r="Q1015">
        <v>1</v>
      </c>
      <c r="W1015">
        <v>0</v>
      </c>
      <c r="X1015">
        <v>-740891267</v>
      </c>
      <c r="Y1015">
        <f t="shared" si="417"/>
        <v>1.68</v>
      </c>
      <c r="AA1015">
        <v>27.87</v>
      </c>
      <c r="AB1015">
        <v>0</v>
      </c>
      <c r="AC1015">
        <v>0</v>
      </c>
      <c r="AD1015">
        <v>0</v>
      </c>
      <c r="AE1015">
        <v>3.37</v>
      </c>
      <c r="AF1015">
        <v>0</v>
      </c>
      <c r="AG1015">
        <v>0</v>
      </c>
      <c r="AH1015">
        <v>0</v>
      </c>
      <c r="AI1015">
        <v>8.27</v>
      </c>
      <c r="AJ1015">
        <v>1</v>
      </c>
      <c r="AK1015">
        <v>1</v>
      </c>
      <c r="AL1015">
        <v>1</v>
      </c>
      <c r="AM1015">
        <v>2</v>
      </c>
      <c r="AN1015">
        <v>0</v>
      </c>
      <c r="AO1015">
        <v>1</v>
      </c>
      <c r="AP1015">
        <v>1</v>
      </c>
      <c r="AQ1015">
        <v>0</v>
      </c>
      <c r="AR1015">
        <v>0</v>
      </c>
      <c r="AS1015" t="s">
        <v>3</v>
      </c>
      <c r="AT1015">
        <v>1.68</v>
      </c>
      <c r="AU1015" t="s">
        <v>105</v>
      </c>
      <c r="AV1015">
        <v>0</v>
      </c>
      <c r="AW1015">
        <v>2</v>
      </c>
      <c r="AX1015">
        <v>56664797</v>
      </c>
      <c r="AY1015">
        <v>1</v>
      </c>
      <c r="AZ1015">
        <v>0</v>
      </c>
      <c r="BA1015">
        <v>1310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ROUND(Y1015*Source!I1219,9)</f>
        <v>31.92</v>
      </c>
      <c r="CY1015">
        <f t="shared" si="418"/>
        <v>27.87</v>
      </c>
      <c r="CZ1015">
        <f t="shared" si="419"/>
        <v>3.37</v>
      </c>
      <c r="DA1015">
        <f t="shared" si="420"/>
        <v>8.27</v>
      </c>
      <c r="DB1015">
        <f t="shared" si="421"/>
        <v>5.66</v>
      </c>
      <c r="DC1015">
        <f t="shared" si="422"/>
        <v>0</v>
      </c>
      <c r="DD1015" t="s">
        <v>3</v>
      </c>
      <c r="DE1015" t="s">
        <v>3</v>
      </c>
      <c r="DF1015">
        <f t="shared" si="423"/>
        <v>889.61</v>
      </c>
      <c r="DG1015">
        <f t="shared" si="424"/>
        <v>0</v>
      </c>
      <c r="DH1015">
        <f t="shared" si="425"/>
        <v>0</v>
      </c>
      <c r="DI1015">
        <f t="shared" si="416"/>
        <v>0</v>
      </c>
      <c r="DJ1015">
        <f t="shared" si="426"/>
        <v>889.61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">
      <c r="A1016">
        <f>ROW(Source!A1219)</f>
        <v>1219</v>
      </c>
      <c r="B1016">
        <v>56661436</v>
      </c>
      <c r="C1016">
        <v>56664764</v>
      </c>
      <c r="D1016">
        <v>54750694</v>
      </c>
      <c r="E1016">
        <v>1</v>
      </c>
      <c r="F1016">
        <v>1</v>
      </c>
      <c r="G1016">
        <v>1081</v>
      </c>
      <c r="H1016">
        <v>3</v>
      </c>
      <c r="I1016" t="s">
        <v>1541</v>
      </c>
      <c r="J1016" t="s">
        <v>1542</v>
      </c>
      <c r="K1016" t="s">
        <v>1543</v>
      </c>
      <c r="L1016">
        <v>1301</v>
      </c>
      <c r="N1016">
        <v>1003</v>
      </c>
      <c r="O1016" t="s">
        <v>672</v>
      </c>
      <c r="P1016" t="s">
        <v>672</v>
      </c>
      <c r="Q1016">
        <v>1</v>
      </c>
      <c r="W1016">
        <v>0</v>
      </c>
      <c r="X1016">
        <v>952472499</v>
      </c>
      <c r="Y1016">
        <f t="shared" si="417"/>
        <v>3.0750000000000002</v>
      </c>
      <c r="AA1016">
        <v>17.14</v>
      </c>
      <c r="AB1016">
        <v>0</v>
      </c>
      <c r="AC1016">
        <v>0</v>
      </c>
      <c r="AD1016">
        <v>0</v>
      </c>
      <c r="AE1016">
        <v>10.78</v>
      </c>
      <c r="AF1016">
        <v>0</v>
      </c>
      <c r="AG1016">
        <v>0</v>
      </c>
      <c r="AH1016">
        <v>0</v>
      </c>
      <c r="AI1016">
        <v>1.59</v>
      </c>
      <c r="AJ1016">
        <v>1</v>
      </c>
      <c r="AK1016">
        <v>1</v>
      </c>
      <c r="AL1016">
        <v>1</v>
      </c>
      <c r="AM1016">
        <v>2</v>
      </c>
      <c r="AN1016">
        <v>0</v>
      </c>
      <c r="AO1016">
        <v>1</v>
      </c>
      <c r="AP1016">
        <v>1</v>
      </c>
      <c r="AQ1016">
        <v>0</v>
      </c>
      <c r="AR1016">
        <v>0</v>
      </c>
      <c r="AS1016" t="s">
        <v>3</v>
      </c>
      <c r="AT1016">
        <v>3.0750000000000002</v>
      </c>
      <c r="AU1016" t="s">
        <v>105</v>
      </c>
      <c r="AV1016">
        <v>0</v>
      </c>
      <c r="AW1016">
        <v>2</v>
      </c>
      <c r="AX1016">
        <v>56664798</v>
      </c>
      <c r="AY1016">
        <v>1</v>
      </c>
      <c r="AZ1016">
        <v>0</v>
      </c>
      <c r="BA1016">
        <v>1311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ROUND(Y1016*Source!I1219,9)</f>
        <v>58.424999999999997</v>
      </c>
      <c r="CY1016">
        <f t="shared" si="418"/>
        <v>17.14</v>
      </c>
      <c r="CZ1016">
        <f t="shared" si="419"/>
        <v>10.78</v>
      </c>
      <c r="DA1016">
        <f t="shared" si="420"/>
        <v>1.59</v>
      </c>
      <c r="DB1016">
        <f t="shared" si="421"/>
        <v>33.15</v>
      </c>
      <c r="DC1016">
        <f t="shared" si="422"/>
        <v>0</v>
      </c>
      <c r="DD1016" t="s">
        <v>3</v>
      </c>
      <c r="DE1016" t="s">
        <v>3</v>
      </c>
      <c r="DF1016">
        <f t="shared" si="423"/>
        <v>1001.4</v>
      </c>
      <c r="DG1016">
        <f t="shared" si="424"/>
        <v>0</v>
      </c>
      <c r="DH1016">
        <f t="shared" si="425"/>
        <v>0</v>
      </c>
      <c r="DI1016">
        <f t="shared" si="416"/>
        <v>0</v>
      </c>
      <c r="DJ1016">
        <f t="shared" si="426"/>
        <v>1001.4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">
      <c r="A1017">
        <f>ROW(Source!A1219)</f>
        <v>1219</v>
      </c>
      <c r="B1017">
        <v>56661436</v>
      </c>
      <c r="C1017">
        <v>56664764</v>
      </c>
      <c r="D1017">
        <v>54753073</v>
      </c>
      <c r="E1017">
        <v>1</v>
      </c>
      <c r="F1017">
        <v>1</v>
      </c>
      <c r="G1017">
        <v>1081</v>
      </c>
      <c r="H1017">
        <v>3</v>
      </c>
      <c r="I1017" t="s">
        <v>1183</v>
      </c>
      <c r="J1017" t="s">
        <v>1185</v>
      </c>
      <c r="K1017" t="s">
        <v>1184</v>
      </c>
      <c r="L1017">
        <v>1301</v>
      </c>
      <c r="N1017">
        <v>1003</v>
      </c>
      <c r="O1017" t="s">
        <v>672</v>
      </c>
      <c r="P1017" t="s">
        <v>672</v>
      </c>
      <c r="Q1017">
        <v>1</v>
      </c>
      <c r="W1017">
        <v>0</v>
      </c>
      <c r="X1017">
        <v>1578246370</v>
      </c>
      <c r="Y1017">
        <f t="shared" si="417"/>
        <v>3.0750000000000002</v>
      </c>
      <c r="AA1017">
        <v>195.65</v>
      </c>
      <c r="AB1017">
        <v>0</v>
      </c>
      <c r="AC1017">
        <v>0</v>
      </c>
      <c r="AD1017">
        <v>0</v>
      </c>
      <c r="AE1017">
        <v>7.73</v>
      </c>
      <c r="AF1017">
        <v>0</v>
      </c>
      <c r="AG1017">
        <v>0</v>
      </c>
      <c r="AH1017">
        <v>0</v>
      </c>
      <c r="AI1017">
        <v>25.31</v>
      </c>
      <c r="AJ1017">
        <v>1</v>
      </c>
      <c r="AK1017">
        <v>1</v>
      </c>
      <c r="AL1017">
        <v>1</v>
      </c>
      <c r="AM1017">
        <v>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3.0750000000000002</v>
      </c>
      <c r="AU1017" t="s">
        <v>105</v>
      </c>
      <c r="AV1017">
        <v>0</v>
      </c>
      <c r="AW1017">
        <v>2</v>
      </c>
      <c r="AX1017">
        <v>56664799</v>
      </c>
      <c r="AY1017">
        <v>1</v>
      </c>
      <c r="AZ1017">
        <v>0</v>
      </c>
      <c r="BA1017">
        <v>1312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V1017">
        <v>0</v>
      </c>
      <c r="CW1017">
        <v>0</v>
      </c>
      <c r="CX1017">
        <f>ROUND(Y1017*Source!I1219,9)</f>
        <v>58.424999999999997</v>
      </c>
      <c r="CY1017">
        <f t="shared" si="418"/>
        <v>195.65</v>
      </c>
      <c r="CZ1017">
        <f t="shared" si="419"/>
        <v>7.73</v>
      </c>
      <c r="DA1017">
        <f t="shared" si="420"/>
        <v>25.31</v>
      </c>
      <c r="DB1017">
        <f t="shared" si="421"/>
        <v>23.77</v>
      </c>
      <c r="DC1017">
        <f t="shared" si="422"/>
        <v>0</v>
      </c>
      <c r="DD1017" t="s">
        <v>3</v>
      </c>
      <c r="DE1017" t="s">
        <v>3</v>
      </c>
      <c r="DF1017">
        <f t="shared" si="423"/>
        <v>11430.85</v>
      </c>
      <c r="DG1017">
        <f t="shared" si="424"/>
        <v>0</v>
      </c>
      <c r="DH1017">
        <f t="shared" si="425"/>
        <v>0</v>
      </c>
      <c r="DI1017">
        <f t="shared" si="416"/>
        <v>0</v>
      </c>
      <c r="DJ1017">
        <f t="shared" si="426"/>
        <v>11430.85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">
      <c r="A1018">
        <f>ROW(Source!A1219)</f>
        <v>1219</v>
      </c>
      <c r="B1018">
        <v>56661436</v>
      </c>
      <c r="C1018">
        <v>56664764</v>
      </c>
      <c r="D1018">
        <v>54753078</v>
      </c>
      <c r="E1018">
        <v>1</v>
      </c>
      <c r="F1018">
        <v>1</v>
      </c>
      <c r="G1018">
        <v>1081</v>
      </c>
      <c r="H1018">
        <v>3</v>
      </c>
      <c r="I1018" t="s">
        <v>1191</v>
      </c>
      <c r="J1018" t="s">
        <v>1193</v>
      </c>
      <c r="K1018" t="s">
        <v>1192</v>
      </c>
      <c r="L1018">
        <v>1301</v>
      </c>
      <c r="N1018">
        <v>1003</v>
      </c>
      <c r="O1018" t="s">
        <v>672</v>
      </c>
      <c r="P1018" t="s">
        <v>672</v>
      </c>
      <c r="Q1018">
        <v>1</v>
      </c>
      <c r="W1018">
        <v>0</v>
      </c>
      <c r="X1018">
        <v>-1856789173</v>
      </c>
      <c r="Y1018">
        <f t="shared" si="417"/>
        <v>3.0750000000000002</v>
      </c>
      <c r="AA1018">
        <v>387.66</v>
      </c>
      <c r="AB1018">
        <v>0</v>
      </c>
      <c r="AC1018">
        <v>0</v>
      </c>
      <c r="AD1018">
        <v>0</v>
      </c>
      <c r="AE1018">
        <v>15.09</v>
      </c>
      <c r="AF1018">
        <v>0</v>
      </c>
      <c r="AG1018">
        <v>0</v>
      </c>
      <c r="AH1018">
        <v>0</v>
      </c>
      <c r="AI1018">
        <v>25.69</v>
      </c>
      <c r="AJ1018">
        <v>1</v>
      </c>
      <c r="AK1018">
        <v>1</v>
      </c>
      <c r="AL1018">
        <v>1</v>
      </c>
      <c r="AM1018">
        <v>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 t="s">
        <v>3</v>
      </c>
      <c r="AT1018">
        <v>3.0750000000000002</v>
      </c>
      <c r="AU1018" t="s">
        <v>105</v>
      </c>
      <c r="AV1018">
        <v>0</v>
      </c>
      <c r="AW1018">
        <v>2</v>
      </c>
      <c r="AX1018">
        <v>56664800</v>
      </c>
      <c r="AY1018">
        <v>1</v>
      </c>
      <c r="AZ1018">
        <v>0</v>
      </c>
      <c r="BA1018">
        <v>1313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v>0</v>
      </c>
      <c r="CX1018">
        <f>ROUND(Y1018*Source!I1219,9)</f>
        <v>58.424999999999997</v>
      </c>
      <c r="CY1018">
        <f t="shared" si="418"/>
        <v>387.66</v>
      </c>
      <c r="CZ1018">
        <f t="shared" si="419"/>
        <v>15.09</v>
      </c>
      <c r="DA1018">
        <f t="shared" si="420"/>
        <v>25.69</v>
      </c>
      <c r="DB1018">
        <f t="shared" si="421"/>
        <v>46.4</v>
      </c>
      <c r="DC1018">
        <f t="shared" si="422"/>
        <v>0</v>
      </c>
      <c r="DD1018" t="s">
        <v>3</v>
      </c>
      <c r="DE1018" t="s">
        <v>3</v>
      </c>
      <c r="DF1018">
        <f t="shared" si="423"/>
        <v>22649.040000000001</v>
      </c>
      <c r="DG1018">
        <f t="shared" si="424"/>
        <v>0</v>
      </c>
      <c r="DH1018">
        <f t="shared" si="425"/>
        <v>0</v>
      </c>
      <c r="DI1018">
        <f t="shared" si="416"/>
        <v>0</v>
      </c>
      <c r="DJ1018">
        <f t="shared" si="426"/>
        <v>22649.040000000001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">
      <c r="A1019">
        <f>ROW(Source!A1219)</f>
        <v>1219</v>
      </c>
      <c r="B1019">
        <v>56661436</v>
      </c>
      <c r="C1019">
        <v>56664764</v>
      </c>
      <c r="D1019">
        <v>54747394</v>
      </c>
      <c r="E1019">
        <v>1</v>
      </c>
      <c r="F1019">
        <v>1</v>
      </c>
      <c r="G1019">
        <v>1081</v>
      </c>
      <c r="H1019">
        <v>3</v>
      </c>
      <c r="I1019" t="s">
        <v>1544</v>
      </c>
      <c r="J1019" t="s">
        <v>1545</v>
      </c>
      <c r="K1019" t="s">
        <v>1546</v>
      </c>
      <c r="L1019">
        <v>1354</v>
      </c>
      <c r="N1019">
        <v>1010</v>
      </c>
      <c r="O1019" t="s">
        <v>398</v>
      </c>
      <c r="P1019" t="s">
        <v>398</v>
      </c>
      <c r="Q1019">
        <v>1</v>
      </c>
      <c r="W1019">
        <v>0</v>
      </c>
      <c r="X1019">
        <v>347687897</v>
      </c>
      <c r="Y1019">
        <f t="shared" si="417"/>
        <v>1.1999999999999999E-3</v>
      </c>
      <c r="AA1019">
        <v>2892.91</v>
      </c>
      <c r="AB1019">
        <v>0</v>
      </c>
      <c r="AC1019">
        <v>0</v>
      </c>
      <c r="AD1019">
        <v>0</v>
      </c>
      <c r="AE1019">
        <v>388.31</v>
      </c>
      <c r="AF1019">
        <v>0</v>
      </c>
      <c r="AG1019">
        <v>0</v>
      </c>
      <c r="AH1019">
        <v>0</v>
      </c>
      <c r="AI1019">
        <v>7.45</v>
      </c>
      <c r="AJ1019">
        <v>1</v>
      </c>
      <c r="AK1019">
        <v>1</v>
      </c>
      <c r="AL1019">
        <v>1</v>
      </c>
      <c r="AM1019">
        <v>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1.1999999999999999E-3</v>
      </c>
      <c r="AU1019" t="s">
        <v>105</v>
      </c>
      <c r="AV1019">
        <v>0</v>
      </c>
      <c r="AW1019">
        <v>2</v>
      </c>
      <c r="AX1019">
        <v>56664801</v>
      </c>
      <c r="AY1019">
        <v>1</v>
      </c>
      <c r="AZ1019">
        <v>0</v>
      </c>
      <c r="BA1019">
        <v>1314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v>0</v>
      </c>
      <c r="CX1019">
        <f>ROUND(Y1019*Source!I1219,9)</f>
        <v>2.2800000000000001E-2</v>
      </c>
      <c r="CY1019">
        <f t="shared" si="418"/>
        <v>2892.91</v>
      </c>
      <c r="CZ1019">
        <f t="shared" si="419"/>
        <v>388.31</v>
      </c>
      <c r="DA1019">
        <f t="shared" si="420"/>
        <v>7.45</v>
      </c>
      <c r="DB1019">
        <f t="shared" si="421"/>
        <v>0.47</v>
      </c>
      <c r="DC1019">
        <f t="shared" si="422"/>
        <v>0</v>
      </c>
      <c r="DD1019" t="s">
        <v>3</v>
      </c>
      <c r="DE1019" t="s">
        <v>3</v>
      </c>
      <c r="DF1019">
        <f t="shared" si="423"/>
        <v>65.959999999999994</v>
      </c>
      <c r="DG1019">
        <f t="shared" si="424"/>
        <v>0</v>
      </c>
      <c r="DH1019">
        <f t="shared" si="425"/>
        <v>0</v>
      </c>
      <c r="DI1019">
        <f t="shared" si="416"/>
        <v>0</v>
      </c>
      <c r="DJ1019">
        <f t="shared" si="426"/>
        <v>65.959999999999994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">
      <c r="A1020">
        <f>ROW(Source!A1219)</f>
        <v>1219</v>
      </c>
      <c r="B1020">
        <v>56661436</v>
      </c>
      <c r="C1020">
        <v>56664764</v>
      </c>
      <c r="D1020">
        <v>54747401</v>
      </c>
      <c r="E1020">
        <v>1</v>
      </c>
      <c r="F1020">
        <v>1</v>
      </c>
      <c r="G1020">
        <v>1081</v>
      </c>
      <c r="H1020">
        <v>3</v>
      </c>
      <c r="I1020" t="s">
        <v>1381</v>
      </c>
      <c r="J1020" t="s">
        <v>1382</v>
      </c>
      <c r="K1020" t="s">
        <v>1383</v>
      </c>
      <c r="L1020">
        <v>1354</v>
      </c>
      <c r="N1020">
        <v>1010</v>
      </c>
      <c r="O1020" t="s">
        <v>398</v>
      </c>
      <c r="P1020" t="s">
        <v>398</v>
      </c>
      <c r="Q1020">
        <v>1</v>
      </c>
      <c r="W1020">
        <v>0</v>
      </c>
      <c r="X1020">
        <v>1339646332</v>
      </c>
      <c r="Y1020">
        <f t="shared" si="417"/>
        <v>8.8999999999999999E-3</v>
      </c>
      <c r="AA1020">
        <v>71.78</v>
      </c>
      <c r="AB1020">
        <v>0</v>
      </c>
      <c r="AC1020">
        <v>0</v>
      </c>
      <c r="AD1020">
        <v>0</v>
      </c>
      <c r="AE1020">
        <v>14.56</v>
      </c>
      <c r="AF1020">
        <v>0</v>
      </c>
      <c r="AG1020">
        <v>0</v>
      </c>
      <c r="AH1020">
        <v>0</v>
      </c>
      <c r="AI1020">
        <v>4.93</v>
      </c>
      <c r="AJ1020">
        <v>1</v>
      </c>
      <c r="AK1020">
        <v>1</v>
      </c>
      <c r="AL1020">
        <v>1</v>
      </c>
      <c r="AM1020">
        <v>2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 t="s">
        <v>3</v>
      </c>
      <c r="AT1020">
        <v>8.8999999999999999E-3</v>
      </c>
      <c r="AU1020" t="s">
        <v>105</v>
      </c>
      <c r="AV1020">
        <v>0</v>
      </c>
      <c r="AW1020">
        <v>2</v>
      </c>
      <c r="AX1020">
        <v>56664802</v>
      </c>
      <c r="AY1020">
        <v>1</v>
      </c>
      <c r="AZ1020">
        <v>0</v>
      </c>
      <c r="BA1020">
        <v>1315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ROUND(Y1020*Source!I1219,9)</f>
        <v>0.1691</v>
      </c>
      <c r="CY1020">
        <f t="shared" si="418"/>
        <v>71.78</v>
      </c>
      <c r="CZ1020">
        <f t="shared" si="419"/>
        <v>14.56</v>
      </c>
      <c r="DA1020">
        <f t="shared" si="420"/>
        <v>4.93</v>
      </c>
      <c r="DB1020">
        <f t="shared" si="421"/>
        <v>0.13</v>
      </c>
      <c r="DC1020">
        <f t="shared" si="422"/>
        <v>0</v>
      </c>
      <c r="DD1020" t="s">
        <v>3</v>
      </c>
      <c r="DE1020" t="s">
        <v>3</v>
      </c>
      <c r="DF1020">
        <f t="shared" si="423"/>
        <v>12.14</v>
      </c>
      <c r="DG1020">
        <f t="shared" si="424"/>
        <v>0</v>
      </c>
      <c r="DH1020">
        <f t="shared" si="425"/>
        <v>0</v>
      </c>
      <c r="DI1020">
        <f t="shared" si="416"/>
        <v>0</v>
      </c>
      <c r="DJ1020">
        <f t="shared" si="426"/>
        <v>12.14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">
      <c r="A1021">
        <f>ROW(Source!A1219)</f>
        <v>1219</v>
      </c>
      <c r="B1021">
        <v>56661436</v>
      </c>
      <c r="C1021">
        <v>56664764</v>
      </c>
      <c r="D1021">
        <v>54747362</v>
      </c>
      <c r="E1021">
        <v>1</v>
      </c>
      <c r="F1021">
        <v>1</v>
      </c>
      <c r="G1021">
        <v>1081</v>
      </c>
      <c r="H1021">
        <v>3</v>
      </c>
      <c r="I1021" t="s">
        <v>1547</v>
      </c>
      <c r="J1021" t="s">
        <v>1548</v>
      </c>
      <c r="K1021" t="s">
        <v>1549</v>
      </c>
      <c r="L1021">
        <v>1354</v>
      </c>
      <c r="N1021">
        <v>1010</v>
      </c>
      <c r="O1021" t="s">
        <v>398</v>
      </c>
      <c r="P1021" t="s">
        <v>398</v>
      </c>
      <c r="Q1021">
        <v>1</v>
      </c>
      <c r="W1021">
        <v>0</v>
      </c>
      <c r="X1021">
        <v>1833822088</v>
      </c>
      <c r="Y1021">
        <f t="shared" si="417"/>
        <v>3.0300000000000001E-2</v>
      </c>
      <c r="AA1021">
        <v>18374.66</v>
      </c>
      <c r="AB1021">
        <v>0</v>
      </c>
      <c r="AC1021">
        <v>0</v>
      </c>
      <c r="AD1021">
        <v>0</v>
      </c>
      <c r="AE1021">
        <v>6145.37</v>
      </c>
      <c r="AF1021">
        <v>0</v>
      </c>
      <c r="AG1021">
        <v>0</v>
      </c>
      <c r="AH1021">
        <v>0</v>
      </c>
      <c r="AI1021">
        <v>2.99</v>
      </c>
      <c r="AJ1021">
        <v>1</v>
      </c>
      <c r="AK1021">
        <v>1</v>
      </c>
      <c r="AL1021">
        <v>1</v>
      </c>
      <c r="AM1021">
        <v>2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 t="s">
        <v>3</v>
      </c>
      <c r="AT1021">
        <v>3.0300000000000001E-2</v>
      </c>
      <c r="AU1021" t="s">
        <v>105</v>
      </c>
      <c r="AV1021">
        <v>0</v>
      </c>
      <c r="AW1021">
        <v>2</v>
      </c>
      <c r="AX1021">
        <v>56664803</v>
      </c>
      <c r="AY1021">
        <v>1</v>
      </c>
      <c r="AZ1021">
        <v>0</v>
      </c>
      <c r="BA1021">
        <v>1316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ROUND(Y1021*Source!I1219,9)</f>
        <v>0.57569999999999999</v>
      </c>
      <c r="CY1021">
        <f t="shared" si="418"/>
        <v>18374.66</v>
      </c>
      <c r="CZ1021">
        <f t="shared" si="419"/>
        <v>6145.37</v>
      </c>
      <c r="DA1021">
        <f t="shared" si="420"/>
        <v>2.99</v>
      </c>
      <c r="DB1021">
        <f t="shared" si="421"/>
        <v>186.2</v>
      </c>
      <c r="DC1021">
        <f t="shared" si="422"/>
        <v>0</v>
      </c>
      <c r="DD1021" t="s">
        <v>3</v>
      </c>
      <c r="DE1021" t="s">
        <v>3</v>
      </c>
      <c r="DF1021">
        <f t="shared" si="423"/>
        <v>10578.29</v>
      </c>
      <c r="DG1021">
        <f t="shared" si="424"/>
        <v>0</v>
      </c>
      <c r="DH1021">
        <f t="shared" si="425"/>
        <v>0</v>
      </c>
      <c r="DI1021">
        <f t="shared" si="416"/>
        <v>0</v>
      </c>
      <c r="DJ1021">
        <f t="shared" si="426"/>
        <v>10578.29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">
      <c r="A1022">
        <f>ROW(Source!A1219)</f>
        <v>1219</v>
      </c>
      <c r="B1022">
        <v>56661436</v>
      </c>
      <c r="C1022">
        <v>56664764</v>
      </c>
      <c r="D1022">
        <v>54747690</v>
      </c>
      <c r="E1022">
        <v>1</v>
      </c>
      <c r="F1022">
        <v>1</v>
      </c>
      <c r="G1022">
        <v>1081</v>
      </c>
      <c r="H1022">
        <v>3</v>
      </c>
      <c r="I1022" t="s">
        <v>1550</v>
      </c>
      <c r="J1022" t="s">
        <v>1551</v>
      </c>
      <c r="K1022" t="s">
        <v>1552</v>
      </c>
      <c r="L1022">
        <v>1355</v>
      </c>
      <c r="N1022">
        <v>1010</v>
      </c>
      <c r="O1022" t="s">
        <v>1380</v>
      </c>
      <c r="P1022" t="s">
        <v>1380</v>
      </c>
      <c r="Q1022">
        <v>100</v>
      </c>
      <c r="W1022">
        <v>0</v>
      </c>
      <c r="X1022">
        <v>-1633755587</v>
      </c>
      <c r="Y1022">
        <f t="shared" si="417"/>
        <v>1.01E-2</v>
      </c>
      <c r="AA1022">
        <v>901.61</v>
      </c>
      <c r="AB1022">
        <v>0</v>
      </c>
      <c r="AC1022">
        <v>0</v>
      </c>
      <c r="AD1022">
        <v>0</v>
      </c>
      <c r="AE1022">
        <v>86.86</v>
      </c>
      <c r="AF1022">
        <v>0</v>
      </c>
      <c r="AG1022">
        <v>0</v>
      </c>
      <c r="AH1022">
        <v>0</v>
      </c>
      <c r="AI1022">
        <v>10.38</v>
      </c>
      <c r="AJ1022">
        <v>1</v>
      </c>
      <c r="AK1022">
        <v>1</v>
      </c>
      <c r="AL1022">
        <v>1</v>
      </c>
      <c r="AM1022">
        <v>2</v>
      </c>
      <c r="AN1022">
        <v>0</v>
      </c>
      <c r="AO1022">
        <v>1</v>
      </c>
      <c r="AP1022">
        <v>1</v>
      </c>
      <c r="AQ1022">
        <v>0</v>
      </c>
      <c r="AR1022">
        <v>0</v>
      </c>
      <c r="AS1022" t="s">
        <v>3</v>
      </c>
      <c r="AT1022">
        <v>1.01E-2</v>
      </c>
      <c r="AU1022" t="s">
        <v>105</v>
      </c>
      <c r="AV1022">
        <v>0</v>
      </c>
      <c r="AW1022">
        <v>2</v>
      </c>
      <c r="AX1022">
        <v>56664804</v>
      </c>
      <c r="AY1022">
        <v>1</v>
      </c>
      <c r="AZ1022">
        <v>0</v>
      </c>
      <c r="BA1022">
        <v>1317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ROUND(Y1022*Source!I1219,9)</f>
        <v>0.19189999999999999</v>
      </c>
      <c r="CY1022">
        <f t="shared" si="418"/>
        <v>901.61</v>
      </c>
      <c r="CZ1022">
        <f t="shared" si="419"/>
        <v>86.86</v>
      </c>
      <c r="DA1022">
        <f t="shared" si="420"/>
        <v>10.38</v>
      </c>
      <c r="DB1022">
        <f t="shared" si="421"/>
        <v>0.88</v>
      </c>
      <c r="DC1022">
        <f t="shared" si="422"/>
        <v>0</v>
      </c>
      <c r="DD1022" t="s">
        <v>3</v>
      </c>
      <c r="DE1022" t="s">
        <v>3</v>
      </c>
      <c r="DF1022">
        <f t="shared" si="423"/>
        <v>173.02</v>
      </c>
      <c r="DG1022">
        <f t="shared" si="424"/>
        <v>0</v>
      </c>
      <c r="DH1022">
        <f t="shared" si="425"/>
        <v>0</v>
      </c>
      <c r="DI1022">
        <f t="shared" si="416"/>
        <v>0</v>
      </c>
      <c r="DJ1022">
        <f t="shared" si="426"/>
        <v>173.02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">
      <c r="A1023">
        <f>ROW(Source!A1263)</f>
        <v>1263</v>
      </c>
      <c r="B1023">
        <v>56661434</v>
      </c>
      <c r="C1023">
        <v>56664828</v>
      </c>
      <c r="D1023">
        <v>54702434</v>
      </c>
      <c r="E1023">
        <v>1081</v>
      </c>
      <c r="F1023">
        <v>1</v>
      </c>
      <c r="G1023">
        <v>1081</v>
      </c>
      <c r="H1023">
        <v>1</v>
      </c>
      <c r="I1023" t="s">
        <v>1317</v>
      </c>
      <c r="J1023" t="s">
        <v>3</v>
      </c>
      <c r="K1023" t="s">
        <v>1318</v>
      </c>
      <c r="L1023">
        <v>1191</v>
      </c>
      <c r="N1023">
        <v>1013</v>
      </c>
      <c r="O1023" t="s">
        <v>1319</v>
      </c>
      <c r="P1023" t="s">
        <v>1319</v>
      </c>
      <c r="Q1023">
        <v>1</v>
      </c>
      <c r="W1023">
        <v>0</v>
      </c>
      <c r="X1023">
        <v>476480486</v>
      </c>
      <c r="Y1023">
        <f>(((AT1023*1.2)*1.15)*1.05)</f>
        <v>1.2896099999999999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0.89</v>
      </c>
      <c r="AU1023" t="s">
        <v>33</v>
      </c>
      <c r="AV1023">
        <v>1</v>
      </c>
      <c r="AW1023">
        <v>2</v>
      </c>
      <c r="AX1023">
        <v>56664838</v>
      </c>
      <c r="AY1023">
        <v>1</v>
      </c>
      <c r="AZ1023">
        <v>0</v>
      </c>
      <c r="BA1023">
        <v>1321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U1023">
        <f>ROUND(AT1023*Source!I1263*AH1023*AL1023,2)</f>
        <v>0</v>
      </c>
      <c r="CV1023">
        <f>ROUND(Y1023*Source!I1263,9)</f>
        <v>10.316879999999999</v>
      </c>
      <c r="CW1023">
        <v>0</v>
      </c>
      <c r="CX1023">
        <f>ROUND(Y1023*Source!I1263,9)</f>
        <v>10.316879999999999</v>
      </c>
      <c r="CY1023">
        <f>AD1023</f>
        <v>0</v>
      </c>
      <c r="CZ1023">
        <f>AH1023</f>
        <v>0</v>
      </c>
      <c r="DA1023">
        <f>AL1023</f>
        <v>1</v>
      </c>
      <c r="DB1023">
        <f>ROUND((((ROUND(AT1023*CZ1023,2)*1.2)*1.15)*1.05),6)</f>
        <v>0</v>
      </c>
      <c r="DC1023">
        <f>ROUND((((ROUND(AT1023*AG1023,2)*1.2)*1.15)*1.05),6)</f>
        <v>0</v>
      </c>
      <c r="DD1023" t="s">
        <v>3</v>
      </c>
      <c r="DE1023" t="s">
        <v>3</v>
      </c>
      <c r="DF1023">
        <f t="shared" ref="DF1023:DF1036" si="427">ROUND(ROUND(AE1023,2)*CX1023,2)</f>
        <v>0</v>
      </c>
      <c r="DG1023">
        <f t="shared" si="424"/>
        <v>0</v>
      </c>
      <c r="DH1023">
        <f t="shared" si="425"/>
        <v>0</v>
      </c>
      <c r="DI1023">
        <f t="shared" si="416"/>
        <v>0</v>
      </c>
      <c r="DJ1023">
        <f>DI1023</f>
        <v>0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">
      <c r="A1024">
        <f>ROW(Source!A1263)</f>
        <v>1263</v>
      </c>
      <c r="B1024">
        <v>56661434</v>
      </c>
      <c r="C1024">
        <v>56664828</v>
      </c>
      <c r="D1024">
        <v>54768339</v>
      </c>
      <c r="E1024">
        <v>1</v>
      </c>
      <c r="F1024">
        <v>1</v>
      </c>
      <c r="G1024">
        <v>1081</v>
      </c>
      <c r="H1024">
        <v>2</v>
      </c>
      <c r="I1024" t="s">
        <v>1324</v>
      </c>
      <c r="J1024" t="s">
        <v>1325</v>
      </c>
      <c r="K1024" t="s">
        <v>1326</v>
      </c>
      <c r="L1024">
        <v>1368</v>
      </c>
      <c r="N1024">
        <v>1011</v>
      </c>
      <c r="O1024" t="s">
        <v>1323</v>
      </c>
      <c r="P1024" t="s">
        <v>1323</v>
      </c>
      <c r="Q1024">
        <v>1</v>
      </c>
      <c r="W1024">
        <v>0</v>
      </c>
      <c r="X1024">
        <v>874612079</v>
      </c>
      <c r="Y1024">
        <f>(((AT1024*1.2)*1.25)*1.05)</f>
        <v>7.8750000000000001E-3</v>
      </c>
      <c r="AA1024">
        <v>0</v>
      </c>
      <c r="AB1024">
        <v>88.67</v>
      </c>
      <c r="AC1024">
        <v>13.47</v>
      </c>
      <c r="AD1024">
        <v>0</v>
      </c>
      <c r="AE1024">
        <v>0</v>
      </c>
      <c r="AF1024">
        <v>83.1</v>
      </c>
      <c r="AG1024">
        <v>12.62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-2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5.0000000000000001E-3</v>
      </c>
      <c r="AU1024" t="s">
        <v>32</v>
      </c>
      <c r="AV1024">
        <v>0</v>
      </c>
      <c r="AW1024">
        <v>2</v>
      </c>
      <c r="AX1024">
        <v>56664839</v>
      </c>
      <c r="AY1024">
        <v>1</v>
      </c>
      <c r="AZ1024">
        <v>0</v>
      </c>
      <c r="BA1024">
        <v>1322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f>ROUND(Y1024*Source!I1263*DO1024,9)</f>
        <v>0.79505999999999999</v>
      </c>
      <c r="CX1024">
        <f>ROUND(Y1024*Source!I1263,9)</f>
        <v>6.3E-2</v>
      </c>
      <c r="CY1024">
        <f>AB1024</f>
        <v>88.67</v>
      </c>
      <c r="CZ1024">
        <f>AF1024</f>
        <v>83.1</v>
      </c>
      <c r="DA1024">
        <f>AJ1024</f>
        <v>1</v>
      </c>
      <c r="DB1024">
        <f>ROUND((((ROUND(AT1024*CZ1024,2)*1.2)*1.25)*1.05),6)</f>
        <v>0.66149999999999998</v>
      </c>
      <c r="DC1024">
        <f>ROUND((((ROUND(AT1024*AG1024,2)*1.2)*1.25)*1.05),6)</f>
        <v>9.4500000000000001E-2</v>
      </c>
      <c r="DD1024" t="s">
        <v>3</v>
      </c>
      <c r="DE1024" t="s">
        <v>3</v>
      </c>
      <c r="DF1024">
        <f t="shared" si="427"/>
        <v>0</v>
      </c>
      <c r="DG1024">
        <f t="shared" si="424"/>
        <v>5.24</v>
      </c>
      <c r="DH1024">
        <f t="shared" si="425"/>
        <v>0.8</v>
      </c>
      <c r="DI1024">
        <f t="shared" si="416"/>
        <v>0</v>
      </c>
      <c r="DJ1024">
        <f>DG1024</f>
        <v>5.24</v>
      </c>
      <c r="DK1024">
        <v>0</v>
      </c>
      <c r="DL1024" t="s">
        <v>1327</v>
      </c>
      <c r="DM1024">
        <v>0</v>
      </c>
      <c r="DN1024" t="s">
        <v>1319</v>
      </c>
      <c r="DO1024">
        <v>12.62</v>
      </c>
    </row>
    <row r="1025" spans="1:119" x14ac:dyDescent="0.2">
      <c r="A1025">
        <f>ROW(Source!A1263)</f>
        <v>1263</v>
      </c>
      <c r="B1025">
        <v>56661434</v>
      </c>
      <c r="C1025">
        <v>56664828</v>
      </c>
      <c r="D1025">
        <v>54768393</v>
      </c>
      <c r="E1025">
        <v>1</v>
      </c>
      <c r="F1025">
        <v>1</v>
      </c>
      <c r="G1025">
        <v>1081</v>
      </c>
      <c r="H1025">
        <v>2</v>
      </c>
      <c r="I1025" t="s">
        <v>1387</v>
      </c>
      <c r="J1025" t="s">
        <v>1388</v>
      </c>
      <c r="K1025" t="s">
        <v>1389</v>
      </c>
      <c r="L1025">
        <v>1368</v>
      </c>
      <c r="N1025">
        <v>1011</v>
      </c>
      <c r="O1025" t="s">
        <v>1323</v>
      </c>
      <c r="P1025" t="s">
        <v>1323</v>
      </c>
      <c r="Q1025">
        <v>1</v>
      </c>
      <c r="W1025">
        <v>0</v>
      </c>
      <c r="X1025">
        <v>-1895752648</v>
      </c>
      <c r="Y1025">
        <f>(((AT1025*1.2)*1.25)*1.05)</f>
        <v>0.33075000000000004</v>
      </c>
      <c r="AA1025">
        <v>0</v>
      </c>
      <c r="AB1025">
        <v>0.82</v>
      </c>
      <c r="AC1025">
        <v>0</v>
      </c>
      <c r="AD1025">
        <v>0</v>
      </c>
      <c r="AE1025">
        <v>0</v>
      </c>
      <c r="AF1025">
        <v>0.77</v>
      </c>
      <c r="AG1025">
        <v>0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-2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0.21</v>
      </c>
      <c r="AU1025" t="s">
        <v>32</v>
      </c>
      <c r="AV1025">
        <v>0</v>
      </c>
      <c r="AW1025">
        <v>2</v>
      </c>
      <c r="AX1025">
        <v>56664841</v>
      </c>
      <c r="AY1025">
        <v>1</v>
      </c>
      <c r="AZ1025">
        <v>0</v>
      </c>
      <c r="BA1025">
        <v>1323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f>ROUND(Y1025*Source!I1263*DO1025,9)</f>
        <v>0</v>
      </c>
      <c r="CX1025">
        <f>ROUND(Y1025*Source!I1263,9)</f>
        <v>2.6459999999999999</v>
      </c>
      <c r="CY1025">
        <f>AB1025</f>
        <v>0.82</v>
      </c>
      <c r="CZ1025">
        <f>AF1025</f>
        <v>0.77</v>
      </c>
      <c r="DA1025">
        <f>AJ1025</f>
        <v>1</v>
      </c>
      <c r="DB1025">
        <f>ROUND((((ROUND(AT1025*CZ1025,2)*1.2)*1.25)*1.05),6)</f>
        <v>0.252</v>
      </c>
      <c r="DC1025">
        <f>ROUND((((ROUND(AT1025*AG1025,2)*1.2)*1.25)*1.05),6)</f>
        <v>0</v>
      </c>
      <c r="DD1025" t="s">
        <v>3</v>
      </c>
      <c r="DE1025" t="s">
        <v>3</v>
      </c>
      <c r="DF1025">
        <f t="shared" si="427"/>
        <v>0</v>
      </c>
      <c r="DG1025">
        <f t="shared" si="424"/>
        <v>2.04</v>
      </c>
      <c r="DH1025">
        <f t="shared" si="425"/>
        <v>0</v>
      </c>
      <c r="DI1025">
        <f t="shared" si="416"/>
        <v>0</v>
      </c>
      <c r="DJ1025">
        <f>DG1025</f>
        <v>2.04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">
      <c r="A1026">
        <f>ROW(Source!A1263)</f>
        <v>1263</v>
      </c>
      <c r="B1026">
        <v>56661434</v>
      </c>
      <c r="C1026">
        <v>56664828</v>
      </c>
      <c r="D1026">
        <v>54768426</v>
      </c>
      <c r="E1026">
        <v>1</v>
      </c>
      <c r="F1026">
        <v>1</v>
      </c>
      <c r="G1026">
        <v>1081</v>
      </c>
      <c r="H1026">
        <v>2</v>
      </c>
      <c r="I1026" t="s">
        <v>1368</v>
      </c>
      <c r="J1026" t="s">
        <v>1369</v>
      </c>
      <c r="K1026" t="s">
        <v>1370</v>
      </c>
      <c r="L1026">
        <v>1368</v>
      </c>
      <c r="N1026">
        <v>1011</v>
      </c>
      <c r="O1026" t="s">
        <v>1323</v>
      </c>
      <c r="P1026" t="s">
        <v>1323</v>
      </c>
      <c r="Q1026">
        <v>1</v>
      </c>
      <c r="W1026">
        <v>0</v>
      </c>
      <c r="X1026">
        <v>-643591644</v>
      </c>
      <c r="Y1026">
        <f>(((AT1026*1.2)*1.25)*1.05)</f>
        <v>0.33075000000000004</v>
      </c>
      <c r="AA1026">
        <v>0</v>
      </c>
      <c r="AB1026">
        <v>0.5</v>
      </c>
      <c r="AC1026">
        <v>0</v>
      </c>
      <c r="AD1026">
        <v>0</v>
      </c>
      <c r="AE1026">
        <v>0</v>
      </c>
      <c r="AF1026">
        <v>0.47</v>
      </c>
      <c r="AG1026">
        <v>0</v>
      </c>
      <c r="AH1026">
        <v>0</v>
      </c>
      <c r="AI1026">
        <v>1</v>
      </c>
      <c r="AJ1026">
        <v>1</v>
      </c>
      <c r="AK1026">
        <v>1</v>
      </c>
      <c r="AL1026">
        <v>1</v>
      </c>
      <c r="AM1026">
        <v>-2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0.21</v>
      </c>
      <c r="AU1026" t="s">
        <v>32</v>
      </c>
      <c r="AV1026">
        <v>0</v>
      </c>
      <c r="AW1026">
        <v>2</v>
      </c>
      <c r="AX1026">
        <v>56664842</v>
      </c>
      <c r="AY1026">
        <v>1</v>
      </c>
      <c r="AZ1026">
        <v>0</v>
      </c>
      <c r="BA1026">
        <v>1324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f>ROUND(Y1026*Source!I1263*DO1026,9)</f>
        <v>0</v>
      </c>
      <c r="CX1026">
        <f>ROUND(Y1026*Source!I1263,9)</f>
        <v>2.6459999999999999</v>
      </c>
      <c r="CY1026">
        <f>AB1026</f>
        <v>0.5</v>
      </c>
      <c r="CZ1026">
        <f>AF1026</f>
        <v>0.47</v>
      </c>
      <c r="DA1026">
        <f>AJ1026</f>
        <v>1</v>
      </c>
      <c r="DB1026">
        <f>ROUND((((ROUND(AT1026*CZ1026,2)*1.2)*1.25)*1.05),6)</f>
        <v>0.1575</v>
      </c>
      <c r="DC1026">
        <f>ROUND((((ROUND(AT1026*AG1026,2)*1.2)*1.25)*1.05),6)</f>
        <v>0</v>
      </c>
      <c r="DD1026" t="s">
        <v>3</v>
      </c>
      <c r="DE1026" t="s">
        <v>3</v>
      </c>
      <c r="DF1026">
        <f t="shared" si="427"/>
        <v>0</v>
      </c>
      <c r="DG1026">
        <f t="shared" si="424"/>
        <v>1.24</v>
      </c>
      <c r="DH1026">
        <f t="shared" si="425"/>
        <v>0</v>
      </c>
      <c r="DI1026">
        <f t="shared" si="416"/>
        <v>0</v>
      </c>
      <c r="DJ1026">
        <f>DG1026</f>
        <v>1.24</v>
      </c>
      <c r="DK1026">
        <v>0</v>
      </c>
      <c r="DL1026" t="s">
        <v>3</v>
      </c>
      <c r="DM1026">
        <v>0</v>
      </c>
      <c r="DN1026" t="s">
        <v>3</v>
      </c>
      <c r="DO1026">
        <v>0</v>
      </c>
    </row>
    <row r="1027" spans="1:119" x14ac:dyDescent="0.2">
      <c r="A1027">
        <f>ROW(Source!A1263)</f>
        <v>1263</v>
      </c>
      <c r="B1027">
        <v>56661434</v>
      </c>
      <c r="C1027">
        <v>56664828</v>
      </c>
      <c r="D1027">
        <v>54767573</v>
      </c>
      <c r="E1027">
        <v>1</v>
      </c>
      <c r="F1027">
        <v>1</v>
      </c>
      <c r="G1027">
        <v>1081</v>
      </c>
      <c r="H1027">
        <v>2</v>
      </c>
      <c r="I1027" t="s">
        <v>1328</v>
      </c>
      <c r="J1027" t="s">
        <v>1329</v>
      </c>
      <c r="K1027" t="s">
        <v>1330</v>
      </c>
      <c r="L1027">
        <v>1368</v>
      </c>
      <c r="N1027">
        <v>1011</v>
      </c>
      <c r="O1027" t="s">
        <v>1323</v>
      </c>
      <c r="P1027" t="s">
        <v>1323</v>
      </c>
      <c r="Q1027">
        <v>1</v>
      </c>
      <c r="W1027">
        <v>0</v>
      </c>
      <c r="X1027">
        <v>-44940208</v>
      </c>
      <c r="Y1027">
        <f>(((AT1027*1.2)*1.25)*1.05)</f>
        <v>4.7249999999999999E-4</v>
      </c>
      <c r="AA1027">
        <v>0</v>
      </c>
      <c r="AB1027">
        <v>191.17</v>
      </c>
      <c r="AC1027">
        <v>18.059999999999999</v>
      </c>
      <c r="AD1027">
        <v>0</v>
      </c>
      <c r="AE1027">
        <v>0</v>
      </c>
      <c r="AF1027">
        <v>179.17</v>
      </c>
      <c r="AG1027">
        <v>16.93</v>
      </c>
      <c r="AH1027">
        <v>0</v>
      </c>
      <c r="AI1027">
        <v>1</v>
      </c>
      <c r="AJ1027">
        <v>1</v>
      </c>
      <c r="AK1027">
        <v>1</v>
      </c>
      <c r="AL1027">
        <v>1</v>
      </c>
      <c r="AM1027">
        <v>-2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2.9999999999999997E-4</v>
      </c>
      <c r="AU1027" t="s">
        <v>32</v>
      </c>
      <c r="AV1027">
        <v>0</v>
      </c>
      <c r="AW1027">
        <v>2</v>
      </c>
      <c r="AX1027">
        <v>56664840</v>
      </c>
      <c r="AY1027">
        <v>1</v>
      </c>
      <c r="AZ1027">
        <v>0</v>
      </c>
      <c r="BA1027">
        <v>1325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f>ROUND(Y1027*Source!I1263*DO1027,9)</f>
        <v>6.3995399999999994E-2</v>
      </c>
      <c r="CX1027">
        <f>ROUND(Y1027*Source!I1263,9)</f>
        <v>3.7799999999999999E-3</v>
      </c>
      <c r="CY1027">
        <f>AB1027</f>
        <v>191.17</v>
      </c>
      <c r="CZ1027">
        <f>AF1027</f>
        <v>179.17</v>
      </c>
      <c r="DA1027">
        <f>AJ1027</f>
        <v>1</v>
      </c>
      <c r="DB1027">
        <f>ROUND((((ROUND(AT1027*CZ1027,2)*1.2)*1.25)*1.05),6)</f>
        <v>7.8750000000000001E-2</v>
      </c>
      <c r="DC1027">
        <f>ROUND((((ROUND(AT1027*AG1027,2)*1.2)*1.25)*1.05),6)</f>
        <v>1.575E-2</v>
      </c>
      <c r="DD1027" t="s">
        <v>3</v>
      </c>
      <c r="DE1027" t="s">
        <v>3</v>
      </c>
      <c r="DF1027">
        <f t="shared" si="427"/>
        <v>0</v>
      </c>
      <c r="DG1027">
        <f t="shared" si="424"/>
        <v>0.68</v>
      </c>
      <c r="DH1027">
        <f t="shared" si="425"/>
        <v>0.06</v>
      </c>
      <c r="DI1027">
        <f t="shared" si="416"/>
        <v>0</v>
      </c>
      <c r="DJ1027">
        <f>DG1027</f>
        <v>0.68</v>
      </c>
      <c r="DK1027">
        <v>0</v>
      </c>
      <c r="DL1027" t="s">
        <v>1327</v>
      </c>
      <c r="DM1027">
        <v>0</v>
      </c>
      <c r="DN1027" t="s">
        <v>1319</v>
      </c>
      <c r="DO1027">
        <v>16.93</v>
      </c>
    </row>
    <row r="1028" spans="1:119" x14ac:dyDescent="0.2">
      <c r="A1028">
        <f>ROW(Source!A1263)</f>
        <v>1263</v>
      </c>
      <c r="B1028">
        <v>56661434</v>
      </c>
      <c r="C1028">
        <v>56664828</v>
      </c>
      <c r="D1028">
        <v>54739616</v>
      </c>
      <c r="E1028">
        <v>1</v>
      </c>
      <c r="F1028">
        <v>1</v>
      </c>
      <c r="G1028">
        <v>1081</v>
      </c>
      <c r="H1028">
        <v>3</v>
      </c>
      <c r="I1028" t="s">
        <v>1508</v>
      </c>
      <c r="J1028" t="s">
        <v>1509</v>
      </c>
      <c r="K1028" t="s">
        <v>1510</v>
      </c>
      <c r="L1028">
        <v>1355</v>
      </c>
      <c r="N1028">
        <v>1010</v>
      </c>
      <c r="O1028" t="s">
        <v>1380</v>
      </c>
      <c r="P1028" t="s">
        <v>1380</v>
      </c>
      <c r="Q1028">
        <v>100</v>
      </c>
      <c r="W1028">
        <v>0</v>
      </c>
      <c r="X1028">
        <v>820490434</v>
      </c>
      <c r="Y1028">
        <f>(((AT1028*1)*1)*1)</f>
        <v>4.0399999999999998E-2</v>
      </c>
      <c r="AA1028">
        <v>1340.36</v>
      </c>
      <c r="AB1028">
        <v>0</v>
      </c>
      <c r="AC1028">
        <v>0</v>
      </c>
      <c r="AD1028">
        <v>0</v>
      </c>
      <c r="AE1028">
        <v>1340.36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1</v>
      </c>
      <c r="AL1028">
        <v>1</v>
      </c>
      <c r="AM1028">
        <v>-2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4.0399999999999998E-2</v>
      </c>
      <c r="AU1028" t="s">
        <v>105</v>
      </c>
      <c r="AV1028">
        <v>0</v>
      </c>
      <c r="AW1028">
        <v>2</v>
      </c>
      <c r="AX1028">
        <v>56664843</v>
      </c>
      <c r="AY1028">
        <v>1</v>
      </c>
      <c r="AZ1028">
        <v>0</v>
      </c>
      <c r="BA1028">
        <v>1326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ROUND(Y1028*Source!I1263,9)</f>
        <v>0.32319999999999999</v>
      </c>
      <c r="CY1028">
        <f>AA1028</f>
        <v>1340.36</v>
      </c>
      <c r="CZ1028">
        <f>AE1028</f>
        <v>1340.36</v>
      </c>
      <c r="DA1028">
        <f>AI1028</f>
        <v>1</v>
      </c>
      <c r="DB1028">
        <f>ROUND((((ROUND(AT1028*CZ1028,2)*1)*1)*1),6)</f>
        <v>54.15</v>
      </c>
      <c r="DC1028">
        <f>ROUND((((ROUND(AT1028*AG1028,2)*1)*1)*1),6)</f>
        <v>0</v>
      </c>
      <c r="DD1028" t="s">
        <v>3</v>
      </c>
      <c r="DE1028" t="s">
        <v>3</v>
      </c>
      <c r="DF1028">
        <f t="shared" si="427"/>
        <v>433.2</v>
      </c>
      <c r="DG1028">
        <f t="shared" si="424"/>
        <v>0</v>
      </c>
      <c r="DH1028">
        <f t="shared" si="425"/>
        <v>0</v>
      </c>
      <c r="DI1028">
        <f t="shared" si="416"/>
        <v>0</v>
      </c>
      <c r="DJ1028">
        <f>DF1028</f>
        <v>433.2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">
      <c r="A1029">
        <f>ROW(Source!A1263)</f>
        <v>1263</v>
      </c>
      <c r="B1029">
        <v>56661434</v>
      </c>
      <c r="C1029">
        <v>56664828</v>
      </c>
      <c r="D1029">
        <v>54744124</v>
      </c>
      <c r="E1029">
        <v>1</v>
      </c>
      <c r="F1029">
        <v>1</v>
      </c>
      <c r="G1029">
        <v>1081</v>
      </c>
      <c r="H1029">
        <v>3</v>
      </c>
      <c r="I1029" t="s">
        <v>1511</v>
      </c>
      <c r="J1029" t="s">
        <v>1512</v>
      </c>
      <c r="K1029" t="s">
        <v>1513</v>
      </c>
      <c r="L1029">
        <v>1348</v>
      </c>
      <c r="N1029">
        <v>1009</v>
      </c>
      <c r="O1029" t="s">
        <v>547</v>
      </c>
      <c r="P1029" t="s">
        <v>547</v>
      </c>
      <c r="Q1029">
        <v>1000</v>
      </c>
      <c r="W1029">
        <v>0</v>
      </c>
      <c r="X1029">
        <v>-748650139</v>
      </c>
      <c r="Y1029">
        <f>(((AT1029*1)*1)*1)</f>
        <v>2.0000000000000001E-4</v>
      </c>
      <c r="AA1029">
        <v>17740.97</v>
      </c>
      <c r="AB1029">
        <v>0</v>
      </c>
      <c r="AC1029">
        <v>0</v>
      </c>
      <c r="AD1029">
        <v>0</v>
      </c>
      <c r="AE1029">
        <v>17740.97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1</v>
      </c>
      <c r="AM1029">
        <v>-2</v>
      </c>
      <c r="AN1029">
        <v>0</v>
      </c>
      <c r="AO1029">
        <v>1</v>
      </c>
      <c r="AP1029">
        <v>1</v>
      </c>
      <c r="AQ1029">
        <v>0</v>
      </c>
      <c r="AR1029">
        <v>0</v>
      </c>
      <c r="AS1029" t="s">
        <v>3</v>
      </c>
      <c r="AT1029">
        <v>2.0000000000000001E-4</v>
      </c>
      <c r="AU1029" t="s">
        <v>105</v>
      </c>
      <c r="AV1029">
        <v>0</v>
      </c>
      <c r="AW1029">
        <v>2</v>
      </c>
      <c r="AX1029">
        <v>56664844</v>
      </c>
      <c r="AY1029">
        <v>1</v>
      </c>
      <c r="AZ1029">
        <v>0</v>
      </c>
      <c r="BA1029">
        <v>1327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ROUND(Y1029*Source!I1263,9)</f>
        <v>1.6000000000000001E-3</v>
      </c>
      <c r="CY1029">
        <f>AA1029</f>
        <v>17740.97</v>
      </c>
      <c r="CZ1029">
        <f>AE1029</f>
        <v>17740.97</v>
      </c>
      <c r="DA1029">
        <f>AI1029</f>
        <v>1</v>
      </c>
      <c r="DB1029">
        <f>ROUND((((ROUND(AT1029*CZ1029,2)*1)*1)*1),6)</f>
        <v>3.55</v>
      </c>
      <c r="DC1029">
        <f>ROUND((((ROUND(AT1029*AG1029,2)*1)*1)*1),6)</f>
        <v>0</v>
      </c>
      <c r="DD1029" t="s">
        <v>3</v>
      </c>
      <c r="DE1029" t="s">
        <v>3</v>
      </c>
      <c r="DF1029">
        <f t="shared" si="427"/>
        <v>28.39</v>
      </c>
      <c r="DG1029">
        <f t="shared" si="424"/>
        <v>0</v>
      </c>
      <c r="DH1029">
        <f t="shared" si="425"/>
        <v>0</v>
      </c>
      <c r="DI1029">
        <f t="shared" si="416"/>
        <v>0</v>
      </c>
      <c r="DJ1029">
        <f>DF1029</f>
        <v>28.39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">
      <c r="A1030">
        <f>ROW(Source!A1263)</f>
        <v>1263</v>
      </c>
      <c r="B1030">
        <v>56661434</v>
      </c>
      <c r="C1030">
        <v>56664828</v>
      </c>
      <c r="D1030">
        <v>54759263</v>
      </c>
      <c r="E1030">
        <v>1</v>
      </c>
      <c r="F1030">
        <v>1</v>
      </c>
      <c r="G1030">
        <v>1081</v>
      </c>
      <c r="H1030">
        <v>3</v>
      </c>
      <c r="I1030" t="s">
        <v>1514</v>
      </c>
      <c r="J1030" t="s">
        <v>1515</v>
      </c>
      <c r="K1030" t="s">
        <v>1516</v>
      </c>
      <c r="L1030">
        <v>1391</v>
      </c>
      <c r="N1030">
        <v>1013</v>
      </c>
      <c r="O1030" t="s">
        <v>1358</v>
      </c>
      <c r="P1030" t="s">
        <v>1358</v>
      </c>
      <c r="Q1030">
        <v>1</v>
      </c>
      <c r="W1030">
        <v>0</v>
      </c>
      <c r="X1030">
        <v>-1831134535</v>
      </c>
      <c r="Y1030">
        <f>(((AT1030*1)*1)*1)</f>
        <v>1</v>
      </c>
      <c r="AA1030">
        <v>56.38</v>
      </c>
      <c r="AB1030">
        <v>0</v>
      </c>
      <c r="AC1030">
        <v>0</v>
      </c>
      <c r="AD1030">
        <v>0</v>
      </c>
      <c r="AE1030">
        <v>56.38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1</v>
      </c>
      <c r="AL1030">
        <v>1</v>
      </c>
      <c r="AM1030">
        <v>-2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1</v>
      </c>
      <c r="AU1030" t="s">
        <v>105</v>
      </c>
      <c r="AV1030">
        <v>0</v>
      </c>
      <c r="AW1030">
        <v>2</v>
      </c>
      <c r="AX1030">
        <v>56664845</v>
      </c>
      <c r="AY1030">
        <v>1</v>
      </c>
      <c r="AZ1030">
        <v>0</v>
      </c>
      <c r="BA1030">
        <v>1328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ROUND(Y1030*Source!I1263,9)</f>
        <v>8</v>
      </c>
      <c r="CY1030">
        <f>AA1030</f>
        <v>56.38</v>
      </c>
      <c r="CZ1030">
        <f>AE1030</f>
        <v>56.38</v>
      </c>
      <c r="DA1030">
        <f>AI1030</f>
        <v>1</v>
      </c>
      <c r="DB1030">
        <f>ROUND((((ROUND(AT1030*CZ1030,2)*1)*1)*1),6)</f>
        <v>56.38</v>
      </c>
      <c r="DC1030">
        <f>ROUND((((ROUND(AT1030*AG1030,2)*1)*1)*1),6)</f>
        <v>0</v>
      </c>
      <c r="DD1030" t="s">
        <v>3</v>
      </c>
      <c r="DE1030" t="s">
        <v>3</v>
      </c>
      <c r="DF1030">
        <f t="shared" si="427"/>
        <v>451.04</v>
      </c>
      <c r="DG1030">
        <f t="shared" si="424"/>
        <v>0</v>
      </c>
      <c r="DH1030">
        <f t="shared" si="425"/>
        <v>0</v>
      </c>
      <c r="DI1030">
        <f t="shared" si="416"/>
        <v>0</v>
      </c>
      <c r="DJ1030">
        <f>DF1030</f>
        <v>451.04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">
      <c r="A1031">
        <f>ROW(Source!A1263)</f>
        <v>1263</v>
      </c>
      <c r="B1031">
        <v>56661434</v>
      </c>
      <c r="C1031">
        <v>56664828</v>
      </c>
      <c r="D1031">
        <v>54747393</v>
      </c>
      <c r="E1031">
        <v>1</v>
      </c>
      <c r="F1031">
        <v>1</v>
      </c>
      <c r="G1031">
        <v>1081</v>
      </c>
      <c r="H1031">
        <v>3</v>
      </c>
      <c r="I1031" t="s">
        <v>1517</v>
      </c>
      <c r="J1031" t="s">
        <v>1518</v>
      </c>
      <c r="K1031" t="s">
        <v>1519</v>
      </c>
      <c r="L1031">
        <v>1354</v>
      </c>
      <c r="N1031">
        <v>1010</v>
      </c>
      <c r="O1031" t="s">
        <v>398</v>
      </c>
      <c r="P1031" t="s">
        <v>398</v>
      </c>
      <c r="Q1031">
        <v>1</v>
      </c>
      <c r="W1031">
        <v>0</v>
      </c>
      <c r="X1031">
        <v>955560065</v>
      </c>
      <c r="Y1031">
        <f>(((AT1031*1)*1)*1)</f>
        <v>1.04E-2</v>
      </c>
      <c r="AA1031">
        <v>14.22</v>
      </c>
      <c r="AB1031">
        <v>0</v>
      </c>
      <c r="AC1031">
        <v>0</v>
      </c>
      <c r="AD1031">
        <v>0</v>
      </c>
      <c r="AE1031">
        <v>14.22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-2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1.04E-2</v>
      </c>
      <c r="AU1031" t="s">
        <v>105</v>
      </c>
      <c r="AV1031">
        <v>0</v>
      </c>
      <c r="AW1031">
        <v>2</v>
      </c>
      <c r="AX1031">
        <v>56664846</v>
      </c>
      <c r="AY1031">
        <v>1</v>
      </c>
      <c r="AZ1031">
        <v>0</v>
      </c>
      <c r="BA1031">
        <v>1329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V1031">
        <v>0</v>
      </c>
      <c r="CW1031">
        <v>0</v>
      </c>
      <c r="CX1031">
        <f>ROUND(Y1031*Source!I1263,9)</f>
        <v>8.3199999999999996E-2</v>
      </c>
      <c r="CY1031">
        <f>AA1031</f>
        <v>14.22</v>
      </c>
      <c r="CZ1031">
        <f>AE1031</f>
        <v>14.22</v>
      </c>
      <c r="DA1031">
        <f>AI1031</f>
        <v>1</v>
      </c>
      <c r="DB1031">
        <f>ROUND((((ROUND(AT1031*CZ1031,2)*1)*1)*1),6)</f>
        <v>0.15</v>
      </c>
      <c r="DC1031">
        <f>ROUND((((ROUND(AT1031*AG1031,2)*1)*1)*1),6)</f>
        <v>0</v>
      </c>
      <c r="DD1031" t="s">
        <v>3</v>
      </c>
      <c r="DE1031" t="s">
        <v>3</v>
      </c>
      <c r="DF1031">
        <f t="shared" si="427"/>
        <v>1.18</v>
      </c>
      <c r="DG1031">
        <f t="shared" si="424"/>
        <v>0</v>
      </c>
      <c r="DH1031">
        <f t="shared" si="425"/>
        <v>0</v>
      </c>
      <c r="DI1031">
        <f t="shared" si="416"/>
        <v>0</v>
      </c>
      <c r="DJ1031">
        <f>DF1031</f>
        <v>1.18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">
      <c r="A1032">
        <f>ROW(Source!A1264)</f>
        <v>1264</v>
      </c>
      <c r="B1032">
        <v>56661436</v>
      </c>
      <c r="C1032">
        <v>56664828</v>
      </c>
      <c r="D1032">
        <v>54702434</v>
      </c>
      <c r="E1032">
        <v>1081</v>
      </c>
      <c r="F1032">
        <v>1</v>
      </c>
      <c r="G1032">
        <v>1081</v>
      </c>
      <c r="H1032">
        <v>1</v>
      </c>
      <c r="I1032" t="s">
        <v>1317</v>
      </c>
      <c r="J1032" t="s">
        <v>3</v>
      </c>
      <c r="K1032" t="s">
        <v>1318</v>
      </c>
      <c r="L1032">
        <v>1191</v>
      </c>
      <c r="N1032">
        <v>1013</v>
      </c>
      <c r="O1032" t="s">
        <v>1319</v>
      </c>
      <c r="P1032" t="s">
        <v>1319</v>
      </c>
      <c r="Q1032">
        <v>1</v>
      </c>
      <c r="W1032">
        <v>0</v>
      </c>
      <c r="X1032">
        <v>476480486</v>
      </c>
      <c r="Y1032">
        <f>(((AT1032*1.2)*1.15)*1.05)</f>
        <v>1.2896099999999999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5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0.89</v>
      </c>
      <c r="AU1032" t="s">
        <v>33</v>
      </c>
      <c r="AV1032">
        <v>1</v>
      </c>
      <c r="AW1032">
        <v>2</v>
      </c>
      <c r="AX1032">
        <v>56664838</v>
      </c>
      <c r="AY1032">
        <v>1</v>
      </c>
      <c r="AZ1032">
        <v>0</v>
      </c>
      <c r="BA1032">
        <v>1331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U1032">
        <f>ROUND(AT1032*Source!I1264*AH1032*AL1032,2)</f>
        <v>0</v>
      </c>
      <c r="CV1032">
        <f>ROUND(Y1032*Source!I1264,9)</f>
        <v>10.316879999999999</v>
      </c>
      <c r="CW1032">
        <v>0</v>
      </c>
      <c r="CX1032">
        <f>ROUND(Y1032*Source!I1264,9)</f>
        <v>10.316879999999999</v>
      </c>
      <c r="CY1032">
        <f>AD1032</f>
        <v>0</v>
      </c>
      <c r="CZ1032">
        <f>AH1032</f>
        <v>0</v>
      </c>
      <c r="DA1032">
        <f>AL1032</f>
        <v>1</v>
      </c>
      <c r="DB1032">
        <f>ROUND((((ROUND(AT1032*CZ1032,2)*1.2)*1.15)*1.05),6)</f>
        <v>0</v>
      </c>
      <c r="DC1032">
        <f>ROUND((((ROUND(AT1032*AG1032,2)*1.2)*1.15)*1.05),6)</f>
        <v>0</v>
      </c>
      <c r="DD1032" t="s">
        <v>3</v>
      </c>
      <c r="DE1032" t="s">
        <v>3</v>
      </c>
      <c r="DF1032">
        <f t="shared" si="427"/>
        <v>0</v>
      </c>
      <c r="DG1032">
        <f t="shared" si="424"/>
        <v>0</v>
      </c>
      <c r="DH1032">
        <f t="shared" si="425"/>
        <v>0</v>
      </c>
      <c r="DI1032">
        <f t="shared" si="416"/>
        <v>0</v>
      </c>
      <c r="DJ1032">
        <f>DI1032</f>
        <v>0</v>
      </c>
      <c r="DK1032">
        <v>0</v>
      </c>
      <c r="DL1032" t="s">
        <v>3</v>
      </c>
      <c r="DM1032">
        <v>0</v>
      </c>
      <c r="DN1032" t="s">
        <v>3</v>
      </c>
      <c r="DO1032">
        <v>0</v>
      </c>
    </row>
    <row r="1033" spans="1:119" x14ac:dyDescent="0.2">
      <c r="A1033">
        <f>ROW(Source!A1264)</f>
        <v>1264</v>
      </c>
      <c r="B1033">
        <v>56661436</v>
      </c>
      <c r="C1033">
        <v>56664828</v>
      </c>
      <c r="D1033">
        <v>54768339</v>
      </c>
      <c r="E1033">
        <v>1</v>
      </c>
      <c r="F1033">
        <v>1</v>
      </c>
      <c r="G1033">
        <v>1081</v>
      </c>
      <c r="H1033">
        <v>2</v>
      </c>
      <c r="I1033" t="s">
        <v>1324</v>
      </c>
      <c r="J1033" t="s">
        <v>1325</v>
      </c>
      <c r="K1033" t="s">
        <v>1326</v>
      </c>
      <c r="L1033">
        <v>1368</v>
      </c>
      <c r="N1033">
        <v>1011</v>
      </c>
      <c r="O1033" t="s">
        <v>1323</v>
      </c>
      <c r="P1033" t="s">
        <v>1323</v>
      </c>
      <c r="Q1033">
        <v>1</v>
      </c>
      <c r="W1033">
        <v>0</v>
      </c>
      <c r="X1033">
        <v>874612079</v>
      </c>
      <c r="Y1033">
        <f>(((AT1033*1.2)*1.25)*1.05)</f>
        <v>7.8750000000000001E-3</v>
      </c>
      <c r="AA1033">
        <v>0</v>
      </c>
      <c r="AB1033">
        <v>1513.56</v>
      </c>
      <c r="AC1033">
        <v>758.78</v>
      </c>
      <c r="AD1033">
        <v>0</v>
      </c>
      <c r="AE1033">
        <v>0</v>
      </c>
      <c r="AF1033">
        <v>83.1</v>
      </c>
      <c r="AG1033">
        <v>12.62</v>
      </c>
      <c r="AH1033">
        <v>0</v>
      </c>
      <c r="AI1033">
        <v>1</v>
      </c>
      <c r="AJ1033">
        <v>17.07</v>
      </c>
      <c r="AK1033">
        <v>56.35</v>
      </c>
      <c r="AL1033">
        <v>1</v>
      </c>
      <c r="AM1033">
        <v>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5.0000000000000001E-3</v>
      </c>
      <c r="AU1033" t="s">
        <v>32</v>
      </c>
      <c r="AV1033">
        <v>0</v>
      </c>
      <c r="AW1033">
        <v>2</v>
      </c>
      <c r="AX1033">
        <v>56664839</v>
      </c>
      <c r="AY1033">
        <v>1</v>
      </c>
      <c r="AZ1033">
        <v>0</v>
      </c>
      <c r="BA1033">
        <v>1332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ROUND(Y1033*Source!I1264*DO1033,9)</f>
        <v>0.79505999999999999</v>
      </c>
      <c r="CX1033">
        <f>ROUND(Y1033*Source!I1264,9)</f>
        <v>6.3E-2</v>
      </c>
      <c r="CY1033">
        <f>AB1033</f>
        <v>1513.56</v>
      </c>
      <c r="CZ1033">
        <f>AF1033</f>
        <v>83.1</v>
      </c>
      <c r="DA1033">
        <f>AJ1033</f>
        <v>17.07</v>
      </c>
      <c r="DB1033">
        <f>ROUND((((ROUND(AT1033*CZ1033,2)*1.2)*1.25)*1.05),6)</f>
        <v>0.66149999999999998</v>
      </c>
      <c r="DC1033">
        <f>ROUND((((ROUND(AT1033*AG1033,2)*1.2)*1.25)*1.05),6)</f>
        <v>9.4500000000000001E-2</v>
      </c>
      <c r="DD1033" t="s">
        <v>3</v>
      </c>
      <c r="DE1033" t="s">
        <v>3</v>
      </c>
      <c r="DF1033">
        <f t="shared" si="427"/>
        <v>0</v>
      </c>
      <c r="DG1033">
        <f>ROUND(ROUND(AF1033*AJ1033,2)*CX1033,2)</f>
        <v>89.37</v>
      </c>
      <c r="DH1033">
        <f>ROUND(ROUND(AG1033*AK1033,2)*CX1033,2)</f>
        <v>44.8</v>
      </c>
      <c r="DI1033">
        <f t="shared" si="416"/>
        <v>0</v>
      </c>
      <c r="DJ1033">
        <f>DG1033</f>
        <v>89.37</v>
      </c>
      <c r="DK1033">
        <v>0</v>
      </c>
      <c r="DL1033" t="s">
        <v>1327</v>
      </c>
      <c r="DM1033">
        <v>0</v>
      </c>
      <c r="DN1033" t="s">
        <v>1319</v>
      </c>
      <c r="DO1033">
        <v>12.62</v>
      </c>
    </row>
    <row r="1034" spans="1:119" x14ac:dyDescent="0.2">
      <c r="A1034">
        <f>ROW(Source!A1264)</f>
        <v>1264</v>
      </c>
      <c r="B1034">
        <v>56661436</v>
      </c>
      <c r="C1034">
        <v>56664828</v>
      </c>
      <c r="D1034">
        <v>54768393</v>
      </c>
      <c r="E1034">
        <v>1</v>
      </c>
      <c r="F1034">
        <v>1</v>
      </c>
      <c r="G1034">
        <v>1081</v>
      </c>
      <c r="H1034">
        <v>2</v>
      </c>
      <c r="I1034" t="s">
        <v>1387</v>
      </c>
      <c r="J1034" t="s">
        <v>1388</v>
      </c>
      <c r="K1034" t="s">
        <v>1389</v>
      </c>
      <c r="L1034">
        <v>1368</v>
      </c>
      <c r="N1034">
        <v>1011</v>
      </c>
      <c r="O1034" t="s">
        <v>1323</v>
      </c>
      <c r="P1034" t="s">
        <v>1323</v>
      </c>
      <c r="Q1034">
        <v>1</v>
      </c>
      <c r="W1034">
        <v>0</v>
      </c>
      <c r="X1034">
        <v>-1895752648</v>
      </c>
      <c r="Y1034">
        <f>(((AT1034*1.2)*1.25)*1.05)</f>
        <v>0.33075000000000004</v>
      </c>
      <c r="AA1034">
        <v>0</v>
      </c>
      <c r="AB1034">
        <v>7.85</v>
      </c>
      <c r="AC1034">
        <v>0</v>
      </c>
      <c r="AD1034">
        <v>0</v>
      </c>
      <c r="AE1034">
        <v>0</v>
      </c>
      <c r="AF1034">
        <v>0.77</v>
      </c>
      <c r="AG1034">
        <v>0</v>
      </c>
      <c r="AH1034">
        <v>0</v>
      </c>
      <c r="AI1034">
        <v>1</v>
      </c>
      <c r="AJ1034">
        <v>9.56</v>
      </c>
      <c r="AK1034">
        <v>1</v>
      </c>
      <c r="AL1034">
        <v>1</v>
      </c>
      <c r="AM1034">
        <v>2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 t="s">
        <v>3</v>
      </c>
      <c r="AT1034">
        <v>0.21</v>
      </c>
      <c r="AU1034" t="s">
        <v>32</v>
      </c>
      <c r="AV1034">
        <v>0</v>
      </c>
      <c r="AW1034">
        <v>2</v>
      </c>
      <c r="AX1034">
        <v>56664841</v>
      </c>
      <c r="AY1034">
        <v>1</v>
      </c>
      <c r="AZ1034">
        <v>0</v>
      </c>
      <c r="BA1034">
        <v>1333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f>ROUND(Y1034*Source!I1264*DO1034,9)</f>
        <v>0</v>
      </c>
      <c r="CX1034">
        <f>ROUND(Y1034*Source!I1264,9)</f>
        <v>2.6459999999999999</v>
      </c>
      <c r="CY1034">
        <f>AB1034</f>
        <v>7.85</v>
      </c>
      <c r="CZ1034">
        <f>AF1034</f>
        <v>0.77</v>
      </c>
      <c r="DA1034">
        <f>AJ1034</f>
        <v>9.56</v>
      </c>
      <c r="DB1034">
        <f>ROUND((((ROUND(AT1034*CZ1034,2)*1.2)*1.25)*1.05),6)</f>
        <v>0.252</v>
      </c>
      <c r="DC1034">
        <f>ROUND((((ROUND(AT1034*AG1034,2)*1.2)*1.25)*1.05),6)</f>
        <v>0</v>
      </c>
      <c r="DD1034" t="s">
        <v>3</v>
      </c>
      <c r="DE1034" t="s">
        <v>3</v>
      </c>
      <c r="DF1034">
        <f t="shared" si="427"/>
        <v>0</v>
      </c>
      <c r="DG1034">
        <f>ROUND(ROUND(AF1034*AJ1034,2)*CX1034,2)</f>
        <v>19.47</v>
      </c>
      <c r="DH1034">
        <f>ROUND(ROUND(AG1034,2)*CX1034,2)</f>
        <v>0</v>
      </c>
      <c r="DI1034">
        <f t="shared" si="416"/>
        <v>0</v>
      </c>
      <c r="DJ1034">
        <f>DG1034</f>
        <v>19.47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">
      <c r="A1035">
        <f>ROW(Source!A1264)</f>
        <v>1264</v>
      </c>
      <c r="B1035">
        <v>56661436</v>
      </c>
      <c r="C1035">
        <v>56664828</v>
      </c>
      <c r="D1035">
        <v>54768426</v>
      </c>
      <c r="E1035">
        <v>1</v>
      </c>
      <c r="F1035">
        <v>1</v>
      </c>
      <c r="G1035">
        <v>1081</v>
      </c>
      <c r="H1035">
        <v>2</v>
      </c>
      <c r="I1035" t="s">
        <v>1368</v>
      </c>
      <c r="J1035" t="s">
        <v>1369</v>
      </c>
      <c r="K1035" t="s">
        <v>1370</v>
      </c>
      <c r="L1035">
        <v>1368</v>
      </c>
      <c r="N1035">
        <v>1011</v>
      </c>
      <c r="O1035" t="s">
        <v>1323</v>
      </c>
      <c r="P1035" t="s">
        <v>1323</v>
      </c>
      <c r="Q1035">
        <v>1</v>
      </c>
      <c r="W1035">
        <v>0</v>
      </c>
      <c r="X1035">
        <v>-643591644</v>
      </c>
      <c r="Y1035">
        <f>(((AT1035*1.2)*1.25)*1.05)</f>
        <v>0.33075000000000004</v>
      </c>
      <c r="AA1035">
        <v>0</v>
      </c>
      <c r="AB1035">
        <v>4.84</v>
      </c>
      <c r="AC1035">
        <v>0</v>
      </c>
      <c r="AD1035">
        <v>0</v>
      </c>
      <c r="AE1035">
        <v>0</v>
      </c>
      <c r="AF1035">
        <v>0.47</v>
      </c>
      <c r="AG1035">
        <v>0</v>
      </c>
      <c r="AH1035">
        <v>0</v>
      </c>
      <c r="AI1035">
        <v>1</v>
      </c>
      <c r="AJ1035">
        <v>9.66</v>
      </c>
      <c r="AK1035">
        <v>1</v>
      </c>
      <c r="AL1035">
        <v>1</v>
      </c>
      <c r="AM1035">
        <v>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0.21</v>
      </c>
      <c r="AU1035" t="s">
        <v>32</v>
      </c>
      <c r="AV1035">
        <v>0</v>
      </c>
      <c r="AW1035">
        <v>2</v>
      </c>
      <c r="AX1035">
        <v>56664842</v>
      </c>
      <c r="AY1035">
        <v>1</v>
      </c>
      <c r="AZ1035">
        <v>0</v>
      </c>
      <c r="BA1035">
        <v>1334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f>ROUND(Y1035*Source!I1264*DO1035,9)</f>
        <v>0</v>
      </c>
      <c r="CX1035">
        <f>ROUND(Y1035*Source!I1264,9)</f>
        <v>2.6459999999999999</v>
      </c>
      <c r="CY1035">
        <f>AB1035</f>
        <v>4.84</v>
      </c>
      <c r="CZ1035">
        <f>AF1035</f>
        <v>0.47</v>
      </c>
      <c r="DA1035">
        <f>AJ1035</f>
        <v>9.66</v>
      </c>
      <c r="DB1035">
        <f>ROUND((((ROUND(AT1035*CZ1035,2)*1.2)*1.25)*1.05),6)</f>
        <v>0.1575</v>
      </c>
      <c r="DC1035">
        <f>ROUND((((ROUND(AT1035*AG1035,2)*1.2)*1.25)*1.05),6)</f>
        <v>0</v>
      </c>
      <c r="DD1035" t="s">
        <v>3</v>
      </c>
      <c r="DE1035" t="s">
        <v>3</v>
      </c>
      <c r="DF1035">
        <f t="shared" si="427"/>
        <v>0</v>
      </c>
      <c r="DG1035">
        <f>ROUND(ROUND(AF1035*AJ1035,2)*CX1035,2)</f>
        <v>12.01</v>
      </c>
      <c r="DH1035">
        <f>ROUND(ROUND(AG1035,2)*CX1035,2)</f>
        <v>0</v>
      </c>
      <c r="DI1035">
        <f t="shared" si="416"/>
        <v>0</v>
      </c>
      <c r="DJ1035">
        <f>DG1035</f>
        <v>12.01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">
      <c r="A1036">
        <f>ROW(Source!A1264)</f>
        <v>1264</v>
      </c>
      <c r="B1036">
        <v>56661436</v>
      </c>
      <c r="C1036">
        <v>56664828</v>
      </c>
      <c r="D1036">
        <v>54767573</v>
      </c>
      <c r="E1036">
        <v>1</v>
      </c>
      <c r="F1036">
        <v>1</v>
      </c>
      <c r="G1036">
        <v>1081</v>
      </c>
      <c r="H1036">
        <v>2</v>
      </c>
      <c r="I1036" t="s">
        <v>1328</v>
      </c>
      <c r="J1036" t="s">
        <v>1329</v>
      </c>
      <c r="K1036" t="s">
        <v>1330</v>
      </c>
      <c r="L1036">
        <v>1368</v>
      </c>
      <c r="N1036">
        <v>1011</v>
      </c>
      <c r="O1036" t="s">
        <v>1323</v>
      </c>
      <c r="P1036" t="s">
        <v>1323</v>
      </c>
      <c r="Q1036">
        <v>1</v>
      </c>
      <c r="W1036">
        <v>0</v>
      </c>
      <c r="X1036">
        <v>-44940208</v>
      </c>
      <c r="Y1036">
        <f>(((AT1036*1.2)*1.25)*1.05)</f>
        <v>4.7249999999999999E-4</v>
      </c>
      <c r="AA1036">
        <v>0</v>
      </c>
      <c r="AB1036">
        <v>2758.65</v>
      </c>
      <c r="AC1036">
        <v>1017.92</v>
      </c>
      <c r="AD1036">
        <v>0</v>
      </c>
      <c r="AE1036">
        <v>0</v>
      </c>
      <c r="AF1036">
        <v>179.17</v>
      </c>
      <c r="AG1036">
        <v>16.93</v>
      </c>
      <c r="AH1036">
        <v>0</v>
      </c>
      <c r="AI1036">
        <v>1</v>
      </c>
      <c r="AJ1036">
        <v>14.43</v>
      </c>
      <c r="AK1036">
        <v>56.35</v>
      </c>
      <c r="AL1036">
        <v>1</v>
      </c>
      <c r="AM1036">
        <v>2</v>
      </c>
      <c r="AN1036">
        <v>0</v>
      </c>
      <c r="AO1036">
        <v>1</v>
      </c>
      <c r="AP1036">
        <v>1</v>
      </c>
      <c r="AQ1036">
        <v>0</v>
      </c>
      <c r="AR1036">
        <v>0</v>
      </c>
      <c r="AS1036" t="s">
        <v>3</v>
      </c>
      <c r="AT1036">
        <v>2.9999999999999997E-4</v>
      </c>
      <c r="AU1036" t="s">
        <v>32</v>
      </c>
      <c r="AV1036">
        <v>0</v>
      </c>
      <c r="AW1036">
        <v>2</v>
      </c>
      <c r="AX1036">
        <v>56664840</v>
      </c>
      <c r="AY1036">
        <v>1</v>
      </c>
      <c r="AZ1036">
        <v>0</v>
      </c>
      <c r="BA1036">
        <v>1335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f>ROUND(Y1036*Source!I1264*DO1036,9)</f>
        <v>6.3995399999999994E-2</v>
      </c>
      <c r="CX1036">
        <f>ROUND(Y1036*Source!I1264,9)</f>
        <v>3.7799999999999999E-3</v>
      </c>
      <c r="CY1036">
        <f>AB1036</f>
        <v>2758.65</v>
      </c>
      <c r="CZ1036">
        <f>AF1036</f>
        <v>179.17</v>
      </c>
      <c r="DA1036">
        <f>AJ1036</f>
        <v>14.43</v>
      </c>
      <c r="DB1036">
        <f>ROUND((((ROUND(AT1036*CZ1036,2)*1.2)*1.25)*1.05),6)</f>
        <v>7.8750000000000001E-2</v>
      </c>
      <c r="DC1036">
        <f>ROUND((((ROUND(AT1036*AG1036,2)*1.2)*1.25)*1.05),6)</f>
        <v>1.575E-2</v>
      </c>
      <c r="DD1036" t="s">
        <v>3</v>
      </c>
      <c r="DE1036" t="s">
        <v>3</v>
      </c>
      <c r="DF1036">
        <f t="shared" si="427"/>
        <v>0</v>
      </c>
      <c r="DG1036">
        <f>ROUND(ROUND(AF1036*AJ1036,2)*CX1036,2)</f>
        <v>9.77</v>
      </c>
      <c r="DH1036">
        <f>ROUND(ROUND(AG1036*AK1036,2)*CX1036,2)</f>
        <v>3.61</v>
      </c>
      <c r="DI1036">
        <f t="shared" si="416"/>
        <v>0</v>
      </c>
      <c r="DJ1036">
        <f>DG1036</f>
        <v>9.77</v>
      </c>
      <c r="DK1036">
        <v>0</v>
      </c>
      <c r="DL1036" t="s">
        <v>1327</v>
      </c>
      <c r="DM1036">
        <v>0</v>
      </c>
      <c r="DN1036" t="s">
        <v>1319</v>
      </c>
      <c r="DO1036">
        <v>16.93</v>
      </c>
    </row>
    <row r="1037" spans="1:119" x14ac:dyDescent="0.2">
      <c r="A1037">
        <f>ROW(Source!A1264)</f>
        <v>1264</v>
      </c>
      <c r="B1037">
        <v>56661436</v>
      </c>
      <c r="C1037">
        <v>56664828</v>
      </c>
      <c r="D1037">
        <v>54739616</v>
      </c>
      <c r="E1037">
        <v>1</v>
      </c>
      <c r="F1037">
        <v>1</v>
      </c>
      <c r="G1037">
        <v>1081</v>
      </c>
      <c r="H1037">
        <v>3</v>
      </c>
      <c r="I1037" t="s">
        <v>1508</v>
      </c>
      <c r="J1037" t="s">
        <v>1509</v>
      </c>
      <c r="K1037" t="s">
        <v>1510</v>
      </c>
      <c r="L1037">
        <v>1355</v>
      </c>
      <c r="N1037">
        <v>1010</v>
      </c>
      <c r="O1037" t="s">
        <v>1380</v>
      </c>
      <c r="P1037" t="s">
        <v>1380</v>
      </c>
      <c r="Q1037">
        <v>100</v>
      </c>
      <c r="W1037">
        <v>0</v>
      </c>
      <c r="X1037">
        <v>820490434</v>
      </c>
      <c r="Y1037">
        <f>(((AT1037*1)*1)*1)</f>
        <v>4.0399999999999998E-2</v>
      </c>
      <c r="AA1037">
        <v>3833.43</v>
      </c>
      <c r="AB1037">
        <v>0</v>
      </c>
      <c r="AC1037">
        <v>0</v>
      </c>
      <c r="AD1037">
        <v>0</v>
      </c>
      <c r="AE1037">
        <v>1340.36</v>
      </c>
      <c r="AF1037">
        <v>0</v>
      </c>
      <c r="AG1037">
        <v>0</v>
      </c>
      <c r="AH1037">
        <v>0</v>
      </c>
      <c r="AI1037">
        <v>2.86</v>
      </c>
      <c r="AJ1037">
        <v>1</v>
      </c>
      <c r="AK1037">
        <v>1</v>
      </c>
      <c r="AL1037">
        <v>1</v>
      </c>
      <c r="AM1037">
        <v>2</v>
      </c>
      <c r="AN1037">
        <v>0</v>
      </c>
      <c r="AO1037">
        <v>1</v>
      </c>
      <c r="AP1037">
        <v>1</v>
      </c>
      <c r="AQ1037">
        <v>0</v>
      </c>
      <c r="AR1037">
        <v>0</v>
      </c>
      <c r="AS1037" t="s">
        <v>3</v>
      </c>
      <c r="AT1037">
        <v>4.0399999999999998E-2</v>
      </c>
      <c r="AU1037" t="s">
        <v>105</v>
      </c>
      <c r="AV1037">
        <v>0</v>
      </c>
      <c r="AW1037">
        <v>2</v>
      </c>
      <c r="AX1037">
        <v>56664843</v>
      </c>
      <c r="AY1037">
        <v>1</v>
      </c>
      <c r="AZ1037">
        <v>0</v>
      </c>
      <c r="BA1037">
        <v>1336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ROUND(Y1037*Source!I1264,9)</f>
        <v>0.32319999999999999</v>
      </c>
      <c r="CY1037">
        <f>AA1037</f>
        <v>3833.43</v>
      </c>
      <c r="CZ1037">
        <f>AE1037</f>
        <v>1340.36</v>
      </c>
      <c r="DA1037">
        <f>AI1037</f>
        <v>2.86</v>
      </c>
      <c r="DB1037">
        <f>ROUND((((ROUND(AT1037*CZ1037,2)*1)*1)*1),6)</f>
        <v>54.15</v>
      </c>
      <c r="DC1037">
        <f>ROUND((((ROUND(AT1037*AG1037,2)*1)*1)*1),6)</f>
        <v>0</v>
      </c>
      <c r="DD1037" t="s">
        <v>3</v>
      </c>
      <c r="DE1037" t="s">
        <v>3</v>
      </c>
      <c r="DF1037">
        <f>ROUND(ROUND(AE1037*AI1037,2)*CX1037,2)</f>
        <v>1238.96</v>
      </c>
      <c r="DG1037">
        <f t="shared" ref="DG1037:DG1061" si="428">ROUND(ROUND(AF1037,2)*CX1037,2)</f>
        <v>0</v>
      </c>
      <c r="DH1037">
        <f t="shared" ref="DH1037:DH1061" si="429">ROUND(ROUND(AG1037,2)*CX1037,2)</f>
        <v>0</v>
      </c>
      <c r="DI1037">
        <f t="shared" si="416"/>
        <v>0</v>
      </c>
      <c r="DJ1037">
        <f>DF1037</f>
        <v>1238.96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">
      <c r="A1038">
        <f>ROW(Source!A1264)</f>
        <v>1264</v>
      </c>
      <c r="B1038">
        <v>56661436</v>
      </c>
      <c r="C1038">
        <v>56664828</v>
      </c>
      <c r="D1038">
        <v>54744124</v>
      </c>
      <c r="E1038">
        <v>1</v>
      </c>
      <c r="F1038">
        <v>1</v>
      </c>
      <c r="G1038">
        <v>1081</v>
      </c>
      <c r="H1038">
        <v>3</v>
      </c>
      <c r="I1038" t="s">
        <v>1511</v>
      </c>
      <c r="J1038" t="s">
        <v>1512</v>
      </c>
      <c r="K1038" t="s">
        <v>1513</v>
      </c>
      <c r="L1038">
        <v>1348</v>
      </c>
      <c r="N1038">
        <v>1009</v>
      </c>
      <c r="O1038" t="s">
        <v>547</v>
      </c>
      <c r="P1038" t="s">
        <v>547</v>
      </c>
      <c r="Q1038">
        <v>1000</v>
      </c>
      <c r="W1038">
        <v>0</v>
      </c>
      <c r="X1038">
        <v>-748650139</v>
      </c>
      <c r="Y1038">
        <f>(((AT1038*1)*1)*1)</f>
        <v>2.0000000000000001E-4</v>
      </c>
      <c r="AA1038">
        <v>118687.09</v>
      </c>
      <c r="AB1038">
        <v>0</v>
      </c>
      <c r="AC1038">
        <v>0</v>
      </c>
      <c r="AD1038">
        <v>0</v>
      </c>
      <c r="AE1038">
        <v>17740.97</v>
      </c>
      <c r="AF1038">
        <v>0</v>
      </c>
      <c r="AG1038">
        <v>0</v>
      </c>
      <c r="AH1038">
        <v>0</v>
      </c>
      <c r="AI1038">
        <v>6.69</v>
      </c>
      <c r="AJ1038">
        <v>1</v>
      </c>
      <c r="AK1038">
        <v>1</v>
      </c>
      <c r="AL1038">
        <v>1</v>
      </c>
      <c r="AM1038">
        <v>2</v>
      </c>
      <c r="AN1038">
        <v>0</v>
      </c>
      <c r="AO1038">
        <v>1</v>
      </c>
      <c r="AP1038">
        <v>1</v>
      </c>
      <c r="AQ1038">
        <v>0</v>
      </c>
      <c r="AR1038">
        <v>0</v>
      </c>
      <c r="AS1038" t="s">
        <v>3</v>
      </c>
      <c r="AT1038">
        <v>2.0000000000000001E-4</v>
      </c>
      <c r="AU1038" t="s">
        <v>105</v>
      </c>
      <c r="AV1038">
        <v>0</v>
      </c>
      <c r="AW1038">
        <v>2</v>
      </c>
      <c r="AX1038">
        <v>56664844</v>
      </c>
      <c r="AY1038">
        <v>1</v>
      </c>
      <c r="AZ1038">
        <v>0</v>
      </c>
      <c r="BA1038">
        <v>1337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ROUND(Y1038*Source!I1264,9)</f>
        <v>1.6000000000000001E-3</v>
      </c>
      <c r="CY1038">
        <f>AA1038</f>
        <v>118687.09</v>
      </c>
      <c r="CZ1038">
        <f>AE1038</f>
        <v>17740.97</v>
      </c>
      <c r="DA1038">
        <f>AI1038</f>
        <v>6.69</v>
      </c>
      <c r="DB1038">
        <f>ROUND((((ROUND(AT1038*CZ1038,2)*1)*1)*1),6)</f>
        <v>3.55</v>
      </c>
      <c r="DC1038">
        <f>ROUND((((ROUND(AT1038*AG1038,2)*1)*1)*1),6)</f>
        <v>0</v>
      </c>
      <c r="DD1038" t="s">
        <v>3</v>
      </c>
      <c r="DE1038" t="s">
        <v>3</v>
      </c>
      <c r="DF1038">
        <f>ROUND(ROUND(AE1038*AI1038,2)*CX1038,2)</f>
        <v>189.9</v>
      </c>
      <c r="DG1038">
        <f t="shared" si="428"/>
        <v>0</v>
      </c>
      <c r="DH1038">
        <f t="shared" si="429"/>
        <v>0</v>
      </c>
      <c r="DI1038">
        <f t="shared" si="416"/>
        <v>0</v>
      </c>
      <c r="DJ1038">
        <f>DF1038</f>
        <v>189.9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">
      <c r="A1039">
        <f>ROW(Source!A1264)</f>
        <v>1264</v>
      </c>
      <c r="B1039">
        <v>56661436</v>
      </c>
      <c r="C1039">
        <v>56664828</v>
      </c>
      <c r="D1039">
        <v>54759263</v>
      </c>
      <c r="E1039">
        <v>1</v>
      </c>
      <c r="F1039">
        <v>1</v>
      </c>
      <c r="G1039">
        <v>1081</v>
      </c>
      <c r="H1039">
        <v>3</v>
      </c>
      <c r="I1039" t="s">
        <v>1514</v>
      </c>
      <c r="J1039" t="s">
        <v>1515</v>
      </c>
      <c r="K1039" t="s">
        <v>1516</v>
      </c>
      <c r="L1039">
        <v>1391</v>
      </c>
      <c r="N1039">
        <v>1013</v>
      </c>
      <c r="O1039" t="s">
        <v>1358</v>
      </c>
      <c r="P1039" t="s">
        <v>1358</v>
      </c>
      <c r="Q1039">
        <v>1</v>
      </c>
      <c r="W1039">
        <v>0</v>
      </c>
      <c r="X1039">
        <v>-1831134535</v>
      </c>
      <c r="Y1039">
        <f>(((AT1039*1)*1)*1)</f>
        <v>1</v>
      </c>
      <c r="AA1039">
        <v>543.5</v>
      </c>
      <c r="AB1039">
        <v>0</v>
      </c>
      <c r="AC1039">
        <v>0</v>
      </c>
      <c r="AD1039">
        <v>0</v>
      </c>
      <c r="AE1039">
        <v>56.38</v>
      </c>
      <c r="AF1039">
        <v>0</v>
      </c>
      <c r="AG1039">
        <v>0</v>
      </c>
      <c r="AH1039">
        <v>0</v>
      </c>
      <c r="AI1039">
        <v>9.64</v>
      </c>
      <c r="AJ1039">
        <v>1</v>
      </c>
      <c r="AK1039">
        <v>1</v>
      </c>
      <c r="AL1039">
        <v>1</v>
      </c>
      <c r="AM1039">
        <v>2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 t="s">
        <v>3</v>
      </c>
      <c r="AT1039">
        <v>1</v>
      </c>
      <c r="AU1039" t="s">
        <v>105</v>
      </c>
      <c r="AV1039">
        <v>0</v>
      </c>
      <c r="AW1039">
        <v>2</v>
      </c>
      <c r="AX1039">
        <v>56664845</v>
      </c>
      <c r="AY1039">
        <v>1</v>
      </c>
      <c r="AZ1039">
        <v>0</v>
      </c>
      <c r="BA1039">
        <v>1338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V1039">
        <v>0</v>
      </c>
      <c r="CW1039">
        <v>0</v>
      </c>
      <c r="CX1039">
        <f>ROUND(Y1039*Source!I1264,9)</f>
        <v>8</v>
      </c>
      <c r="CY1039">
        <f>AA1039</f>
        <v>543.5</v>
      </c>
      <c r="CZ1039">
        <f>AE1039</f>
        <v>56.38</v>
      </c>
      <c r="DA1039">
        <f>AI1039</f>
        <v>9.64</v>
      </c>
      <c r="DB1039">
        <f>ROUND((((ROUND(AT1039*CZ1039,2)*1)*1)*1),6)</f>
        <v>56.38</v>
      </c>
      <c r="DC1039">
        <f>ROUND((((ROUND(AT1039*AG1039,2)*1)*1)*1),6)</f>
        <v>0</v>
      </c>
      <c r="DD1039" t="s">
        <v>3</v>
      </c>
      <c r="DE1039" t="s">
        <v>3</v>
      </c>
      <c r="DF1039">
        <f>ROUND(ROUND(AE1039*AI1039,2)*CX1039,2)</f>
        <v>4348</v>
      </c>
      <c r="DG1039">
        <f t="shared" si="428"/>
        <v>0</v>
      </c>
      <c r="DH1039">
        <f t="shared" si="429"/>
        <v>0</v>
      </c>
      <c r="DI1039">
        <f t="shared" si="416"/>
        <v>0</v>
      </c>
      <c r="DJ1039">
        <f>DF1039</f>
        <v>4348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">
      <c r="A1040">
        <f>ROW(Source!A1264)</f>
        <v>1264</v>
      </c>
      <c r="B1040">
        <v>56661436</v>
      </c>
      <c r="C1040">
        <v>56664828</v>
      </c>
      <c r="D1040">
        <v>54747393</v>
      </c>
      <c r="E1040">
        <v>1</v>
      </c>
      <c r="F1040">
        <v>1</v>
      </c>
      <c r="G1040">
        <v>1081</v>
      </c>
      <c r="H1040">
        <v>3</v>
      </c>
      <c r="I1040" t="s">
        <v>1517</v>
      </c>
      <c r="J1040" t="s">
        <v>1518</v>
      </c>
      <c r="K1040" t="s">
        <v>1519</v>
      </c>
      <c r="L1040">
        <v>1354</v>
      </c>
      <c r="N1040">
        <v>1010</v>
      </c>
      <c r="O1040" t="s">
        <v>398</v>
      </c>
      <c r="P1040" t="s">
        <v>398</v>
      </c>
      <c r="Q1040">
        <v>1</v>
      </c>
      <c r="W1040">
        <v>0</v>
      </c>
      <c r="X1040">
        <v>955560065</v>
      </c>
      <c r="Y1040">
        <f>(((AT1040*1)*1)*1)</f>
        <v>1.04E-2</v>
      </c>
      <c r="AA1040">
        <v>165.81</v>
      </c>
      <c r="AB1040">
        <v>0</v>
      </c>
      <c r="AC1040">
        <v>0</v>
      </c>
      <c r="AD1040">
        <v>0</v>
      </c>
      <c r="AE1040">
        <v>14.22</v>
      </c>
      <c r="AF1040">
        <v>0</v>
      </c>
      <c r="AG1040">
        <v>0</v>
      </c>
      <c r="AH1040">
        <v>0</v>
      </c>
      <c r="AI1040">
        <v>11.66</v>
      </c>
      <c r="AJ1040">
        <v>1</v>
      </c>
      <c r="AK1040">
        <v>1</v>
      </c>
      <c r="AL1040">
        <v>1</v>
      </c>
      <c r="AM1040">
        <v>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1.04E-2</v>
      </c>
      <c r="AU1040" t="s">
        <v>105</v>
      </c>
      <c r="AV1040">
        <v>0</v>
      </c>
      <c r="AW1040">
        <v>2</v>
      </c>
      <c r="AX1040">
        <v>56664846</v>
      </c>
      <c r="AY1040">
        <v>1</v>
      </c>
      <c r="AZ1040">
        <v>0</v>
      </c>
      <c r="BA1040">
        <v>1339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v>0</v>
      </c>
      <c r="CX1040">
        <f>ROUND(Y1040*Source!I1264,9)</f>
        <v>8.3199999999999996E-2</v>
      </c>
      <c r="CY1040">
        <f>AA1040</f>
        <v>165.81</v>
      </c>
      <c r="CZ1040">
        <f>AE1040</f>
        <v>14.22</v>
      </c>
      <c r="DA1040">
        <f>AI1040</f>
        <v>11.66</v>
      </c>
      <c r="DB1040">
        <f>ROUND((((ROUND(AT1040*CZ1040,2)*1)*1)*1),6)</f>
        <v>0.15</v>
      </c>
      <c r="DC1040">
        <f>ROUND((((ROUND(AT1040*AG1040,2)*1)*1)*1),6)</f>
        <v>0</v>
      </c>
      <c r="DD1040" t="s">
        <v>3</v>
      </c>
      <c r="DE1040" t="s">
        <v>3</v>
      </c>
      <c r="DF1040">
        <f>ROUND(ROUND(AE1040*AI1040,2)*CX1040,2)</f>
        <v>13.8</v>
      </c>
      <c r="DG1040">
        <f t="shared" si="428"/>
        <v>0</v>
      </c>
      <c r="DH1040">
        <f t="shared" si="429"/>
        <v>0</v>
      </c>
      <c r="DI1040">
        <f t="shared" si="416"/>
        <v>0</v>
      </c>
      <c r="DJ1040">
        <f>DF1040</f>
        <v>13.8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">
      <c r="A1041">
        <f>ROW(Source!A1265)</f>
        <v>1265</v>
      </c>
      <c r="B1041">
        <v>56661434</v>
      </c>
      <c r="C1041">
        <v>56664848</v>
      </c>
      <c r="D1041">
        <v>54702434</v>
      </c>
      <c r="E1041">
        <v>1081</v>
      </c>
      <c r="F1041">
        <v>1</v>
      </c>
      <c r="G1041">
        <v>1081</v>
      </c>
      <c r="H1041">
        <v>1</v>
      </c>
      <c r="I1041" t="s">
        <v>1317</v>
      </c>
      <c r="J1041" t="s">
        <v>3</v>
      </c>
      <c r="K1041" t="s">
        <v>1318</v>
      </c>
      <c r="L1041">
        <v>1191</v>
      </c>
      <c r="N1041">
        <v>1013</v>
      </c>
      <c r="O1041" t="s">
        <v>1319</v>
      </c>
      <c r="P1041" t="s">
        <v>1319</v>
      </c>
      <c r="Q1041">
        <v>1</v>
      </c>
      <c r="W1041">
        <v>0</v>
      </c>
      <c r="X1041">
        <v>476480486</v>
      </c>
      <c r="Y1041">
        <f>(((AT1041*1.2)*1.15)*1.05)</f>
        <v>10.143000000000001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-2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7</v>
      </c>
      <c r="AU1041" t="s">
        <v>33</v>
      </c>
      <c r="AV1041">
        <v>1</v>
      </c>
      <c r="AW1041">
        <v>2</v>
      </c>
      <c r="AX1041">
        <v>56664883</v>
      </c>
      <c r="AY1041">
        <v>1</v>
      </c>
      <c r="AZ1041">
        <v>0</v>
      </c>
      <c r="BA1041">
        <v>1341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U1041">
        <f>ROUND(AT1041*Source!I1265*AH1041*AL1041,2)</f>
        <v>0</v>
      </c>
      <c r="CV1041">
        <f>ROUND(Y1041*Source!I1265,9)</f>
        <v>81.144000000000005</v>
      </c>
      <c r="CW1041">
        <v>0</v>
      </c>
      <c r="CX1041">
        <f>ROUND(Y1041*Source!I1265,9)</f>
        <v>81.144000000000005</v>
      </c>
      <c r="CY1041">
        <f>AD1041</f>
        <v>0</v>
      </c>
      <c r="CZ1041">
        <f>AH1041</f>
        <v>0</v>
      </c>
      <c r="DA1041">
        <f>AL1041</f>
        <v>1</v>
      </c>
      <c r="DB1041">
        <f>ROUND((((ROUND(AT1041*CZ1041,2)*1.2)*1.15)*1.05),6)</f>
        <v>0</v>
      </c>
      <c r="DC1041">
        <f>ROUND((((ROUND(AT1041*AG1041,2)*1.2)*1.15)*1.05),6)</f>
        <v>0</v>
      </c>
      <c r="DD1041" t="s">
        <v>3</v>
      </c>
      <c r="DE1041" t="s">
        <v>3</v>
      </c>
      <c r="DF1041">
        <f t="shared" ref="DF1041:DF1066" si="430">ROUND(ROUND(AE1041,2)*CX1041,2)</f>
        <v>0</v>
      </c>
      <c r="DG1041">
        <f t="shared" si="428"/>
        <v>0</v>
      </c>
      <c r="DH1041">
        <f t="shared" si="429"/>
        <v>0</v>
      </c>
      <c r="DI1041">
        <f t="shared" si="416"/>
        <v>0</v>
      </c>
      <c r="DJ1041">
        <f>DI1041</f>
        <v>0</v>
      </c>
      <c r="DK1041">
        <v>0</v>
      </c>
      <c r="DL1041" t="s">
        <v>3</v>
      </c>
      <c r="DM1041">
        <v>0</v>
      </c>
      <c r="DN1041" t="s">
        <v>3</v>
      </c>
      <c r="DO1041">
        <v>0</v>
      </c>
    </row>
    <row r="1042" spans="1:119" x14ac:dyDescent="0.2">
      <c r="A1042">
        <f>ROW(Source!A1265)</f>
        <v>1265</v>
      </c>
      <c r="B1042">
        <v>56661434</v>
      </c>
      <c r="C1042">
        <v>56664848</v>
      </c>
      <c r="D1042">
        <v>54768339</v>
      </c>
      <c r="E1042">
        <v>1</v>
      </c>
      <c r="F1042">
        <v>1</v>
      </c>
      <c r="G1042">
        <v>1081</v>
      </c>
      <c r="H1042">
        <v>2</v>
      </c>
      <c r="I1042" t="s">
        <v>1324</v>
      </c>
      <c r="J1042" t="s">
        <v>1325</v>
      </c>
      <c r="K1042" t="s">
        <v>1326</v>
      </c>
      <c r="L1042">
        <v>1368</v>
      </c>
      <c r="N1042">
        <v>1011</v>
      </c>
      <c r="O1042" t="s">
        <v>1323</v>
      </c>
      <c r="P1042" t="s">
        <v>1323</v>
      </c>
      <c r="Q1042">
        <v>1</v>
      </c>
      <c r="W1042">
        <v>0</v>
      </c>
      <c r="X1042">
        <v>874612079</v>
      </c>
      <c r="Y1042">
        <f>(((AT1042*1.2)*1.25)*1.05)</f>
        <v>6.2999999999999992E-3</v>
      </c>
      <c r="AA1042">
        <v>0</v>
      </c>
      <c r="AB1042">
        <v>88.67</v>
      </c>
      <c r="AC1042">
        <v>13.47</v>
      </c>
      <c r="AD1042">
        <v>0</v>
      </c>
      <c r="AE1042">
        <v>0</v>
      </c>
      <c r="AF1042">
        <v>83.1</v>
      </c>
      <c r="AG1042">
        <v>12.62</v>
      </c>
      <c r="AH1042">
        <v>0</v>
      </c>
      <c r="AI1042">
        <v>1</v>
      </c>
      <c r="AJ1042">
        <v>1</v>
      </c>
      <c r="AK1042">
        <v>1</v>
      </c>
      <c r="AL1042">
        <v>1</v>
      </c>
      <c r="AM1042">
        <v>-2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4.0000000000000001E-3</v>
      </c>
      <c r="AU1042" t="s">
        <v>32</v>
      </c>
      <c r="AV1042">
        <v>0</v>
      </c>
      <c r="AW1042">
        <v>2</v>
      </c>
      <c r="AX1042">
        <v>56664884</v>
      </c>
      <c r="AY1042">
        <v>1</v>
      </c>
      <c r="AZ1042">
        <v>0</v>
      </c>
      <c r="BA1042">
        <v>1342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f>ROUND(Y1042*Source!I1265*DO1042,9)</f>
        <v>0.63604799999999995</v>
      </c>
      <c r="CX1042">
        <f>ROUND(Y1042*Source!I1265,9)</f>
        <v>5.04E-2</v>
      </c>
      <c r="CY1042">
        <f>AB1042</f>
        <v>88.67</v>
      </c>
      <c r="CZ1042">
        <f>AF1042</f>
        <v>83.1</v>
      </c>
      <c r="DA1042">
        <f>AJ1042</f>
        <v>1</v>
      </c>
      <c r="DB1042">
        <f>ROUND((((ROUND(AT1042*CZ1042,2)*1.2)*1.25)*1.05),6)</f>
        <v>0.51975000000000005</v>
      </c>
      <c r="DC1042">
        <f>ROUND((((ROUND(AT1042*AG1042,2)*1.2)*1.25)*1.05),6)</f>
        <v>7.8750000000000001E-2</v>
      </c>
      <c r="DD1042" t="s">
        <v>3</v>
      </c>
      <c r="DE1042" t="s">
        <v>3</v>
      </c>
      <c r="DF1042">
        <f t="shared" si="430"/>
        <v>0</v>
      </c>
      <c r="DG1042">
        <f t="shared" si="428"/>
        <v>4.1900000000000004</v>
      </c>
      <c r="DH1042">
        <f t="shared" si="429"/>
        <v>0.64</v>
      </c>
      <c r="DI1042">
        <f t="shared" si="416"/>
        <v>0</v>
      </c>
      <c r="DJ1042">
        <f>DG1042</f>
        <v>4.1900000000000004</v>
      </c>
      <c r="DK1042">
        <v>0</v>
      </c>
      <c r="DL1042" t="s">
        <v>1327</v>
      </c>
      <c r="DM1042">
        <v>0</v>
      </c>
      <c r="DN1042" t="s">
        <v>1319</v>
      </c>
      <c r="DO1042">
        <v>12.62</v>
      </c>
    </row>
    <row r="1043" spans="1:119" x14ac:dyDescent="0.2">
      <c r="A1043">
        <f>ROW(Source!A1265)</f>
        <v>1265</v>
      </c>
      <c r="B1043">
        <v>56661434</v>
      </c>
      <c r="C1043">
        <v>56664848</v>
      </c>
      <c r="D1043">
        <v>54768393</v>
      </c>
      <c r="E1043">
        <v>1</v>
      </c>
      <c r="F1043">
        <v>1</v>
      </c>
      <c r="G1043">
        <v>1081</v>
      </c>
      <c r="H1043">
        <v>2</v>
      </c>
      <c r="I1043" t="s">
        <v>1387</v>
      </c>
      <c r="J1043" t="s">
        <v>1388</v>
      </c>
      <c r="K1043" t="s">
        <v>1389</v>
      </c>
      <c r="L1043">
        <v>1368</v>
      </c>
      <c r="N1043">
        <v>1011</v>
      </c>
      <c r="O1043" t="s">
        <v>1323</v>
      </c>
      <c r="P1043" t="s">
        <v>1323</v>
      </c>
      <c r="Q1043">
        <v>1</v>
      </c>
      <c r="W1043">
        <v>0</v>
      </c>
      <c r="X1043">
        <v>-1895752648</v>
      </c>
      <c r="Y1043">
        <f>(((AT1043*1.2)*1.25)*1.05)</f>
        <v>0.29924999999999996</v>
      </c>
      <c r="AA1043">
        <v>0</v>
      </c>
      <c r="AB1043">
        <v>0.82</v>
      </c>
      <c r="AC1043">
        <v>0</v>
      </c>
      <c r="AD1043">
        <v>0</v>
      </c>
      <c r="AE1043">
        <v>0</v>
      </c>
      <c r="AF1043">
        <v>0.77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>
        <v>-2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0.19</v>
      </c>
      <c r="AU1043" t="s">
        <v>32</v>
      </c>
      <c r="AV1043">
        <v>0</v>
      </c>
      <c r="AW1043">
        <v>2</v>
      </c>
      <c r="AX1043">
        <v>56664886</v>
      </c>
      <c r="AY1043">
        <v>1</v>
      </c>
      <c r="AZ1043">
        <v>0</v>
      </c>
      <c r="BA1043">
        <v>1343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f>ROUND(Y1043*Source!I1265*DO1043,9)</f>
        <v>0</v>
      </c>
      <c r="CX1043">
        <f>ROUND(Y1043*Source!I1265,9)</f>
        <v>2.3940000000000001</v>
      </c>
      <c r="CY1043">
        <f>AB1043</f>
        <v>0.82</v>
      </c>
      <c r="CZ1043">
        <f>AF1043</f>
        <v>0.77</v>
      </c>
      <c r="DA1043">
        <f>AJ1043</f>
        <v>1</v>
      </c>
      <c r="DB1043">
        <f>ROUND((((ROUND(AT1043*CZ1043,2)*1.2)*1.25)*1.05),6)</f>
        <v>0.23624999999999999</v>
      </c>
      <c r="DC1043">
        <f>ROUND((((ROUND(AT1043*AG1043,2)*1.2)*1.25)*1.05),6)</f>
        <v>0</v>
      </c>
      <c r="DD1043" t="s">
        <v>3</v>
      </c>
      <c r="DE1043" t="s">
        <v>3</v>
      </c>
      <c r="DF1043">
        <f t="shared" si="430"/>
        <v>0</v>
      </c>
      <c r="DG1043">
        <f t="shared" si="428"/>
        <v>1.84</v>
      </c>
      <c r="DH1043">
        <f t="shared" si="429"/>
        <v>0</v>
      </c>
      <c r="DI1043">
        <f t="shared" si="416"/>
        <v>0</v>
      </c>
      <c r="DJ1043">
        <f>DG1043</f>
        <v>1.84</v>
      </c>
      <c r="DK1043">
        <v>0</v>
      </c>
      <c r="DL1043" t="s">
        <v>3</v>
      </c>
      <c r="DM1043">
        <v>0</v>
      </c>
      <c r="DN1043" t="s">
        <v>3</v>
      </c>
      <c r="DO1043">
        <v>0</v>
      </c>
    </row>
    <row r="1044" spans="1:119" x14ac:dyDescent="0.2">
      <c r="A1044">
        <f>ROW(Source!A1265)</f>
        <v>1265</v>
      </c>
      <c r="B1044">
        <v>56661434</v>
      </c>
      <c r="C1044">
        <v>56664848</v>
      </c>
      <c r="D1044">
        <v>54768426</v>
      </c>
      <c r="E1044">
        <v>1</v>
      </c>
      <c r="F1044">
        <v>1</v>
      </c>
      <c r="G1044">
        <v>1081</v>
      </c>
      <c r="H1044">
        <v>2</v>
      </c>
      <c r="I1044" t="s">
        <v>1368</v>
      </c>
      <c r="J1044" t="s">
        <v>1369</v>
      </c>
      <c r="K1044" t="s">
        <v>1370</v>
      </c>
      <c r="L1044">
        <v>1368</v>
      </c>
      <c r="N1044">
        <v>1011</v>
      </c>
      <c r="O1044" t="s">
        <v>1323</v>
      </c>
      <c r="P1044" t="s">
        <v>1323</v>
      </c>
      <c r="Q1044">
        <v>1</v>
      </c>
      <c r="W1044">
        <v>0</v>
      </c>
      <c r="X1044">
        <v>-643591644</v>
      </c>
      <c r="Y1044">
        <f>(((AT1044*1.2)*1.25)*1.05)</f>
        <v>0.22050000000000003</v>
      </c>
      <c r="AA1044">
        <v>0</v>
      </c>
      <c r="AB1044">
        <v>0.5</v>
      </c>
      <c r="AC1044">
        <v>0</v>
      </c>
      <c r="AD1044">
        <v>0</v>
      </c>
      <c r="AE1044">
        <v>0</v>
      </c>
      <c r="AF1044">
        <v>0.47</v>
      </c>
      <c r="AG1044">
        <v>0</v>
      </c>
      <c r="AH1044">
        <v>0</v>
      </c>
      <c r="AI1044">
        <v>1</v>
      </c>
      <c r="AJ1044">
        <v>1</v>
      </c>
      <c r="AK1044">
        <v>1</v>
      </c>
      <c r="AL1044">
        <v>1</v>
      </c>
      <c r="AM1044">
        <v>-2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 t="s">
        <v>3</v>
      </c>
      <c r="AT1044">
        <v>0.14000000000000001</v>
      </c>
      <c r="AU1044" t="s">
        <v>32</v>
      </c>
      <c r="AV1044">
        <v>0</v>
      </c>
      <c r="AW1044">
        <v>2</v>
      </c>
      <c r="AX1044">
        <v>56664869</v>
      </c>
      <c r="AY1044">
        <v>1</v>
      </c>
      <c r="AZ1044">
        <v>0</v>
      </c>
      <c r="BA1044">
        <v>1344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f>ROUND(Y1044*Source!I1265*DO1044,9)</f>
        <v>0</v>
      </c>
      <c r="CX1044">
        <f>ROUND(Y1044*Source!I1265,9)</f>
        <v>1.764</v>
      </c>
      <c r="CY1044">
        <f>AB1044</f>
        <v>0.5</v>
      </c>
      <c r="CZ1044">
        <f>AF1044</f>
        <v>0.47</v>
      </c>
      <c r="DA1044">
        <f>AJ1044</f>
        <v>1</v>
      </c>
      <c r="DB1044">
        <f>ROUND((((ROUND(AT1044*CZ1044,2)*1.2)*1.25)*1.05),6)</f>
        <v>0.11025</v>
      </c>
      <c r="DC1044">
        <f>ROUND((((ROUND(AT1044*AG1044,2)*1.2)*1.25)*1.05),6)</f>
        <v>0</v>
      </c>
      <c r="DD1044" t="s">
        <v>3</v>
      </c>
      <c r="DE1044" t="s">
        <v>3</v>
      </c>
      <c r="DF1044">
        <f t="shared" si="430"/>
        <v>0</v>
      </c>
      <c r="DG1044">
        <f t="shared" si="428"/>
        <v>0.83</v>
      </c>
      <c r="DH1044">
        <f t="shared" si="429"/>
        <v>0</v>
      </c>
      <c r="DI1044">
        <f t="shared" si="416"/>
        <v>0</v>
      </c>
      <c r="DJ1044">
        <f>DG1044</f>
        <v>0.83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">
      <c r="A1045">
        <f>ROW(Source!A1265)</f>
        <v>1265</v>
      </c>
      <c r="B1045">
        <v>56661434</v>
      </c>
      <c r="C1045">
        <v>56664848</v>
      </c>
      <c r="D1045">
        <v>54768442</v>
      </c>
      <c r="E1045">
        <v>1</v>
      </c>
      <c r="F1045">
        <v>1</v>
      </c>
      <c r="G1045">
        <v>1081</v>
      </c>
      <c r="H1045">
        <v>2</v>
      </c>
      <c r="I1045" t="s">
        <v>1520</v>
      </c>
      <c r="J1045" t="s">
        <v>1521</v>
      </c>
      <c r="K1045" t="s">
        <v>1522</v>
      </c>
      <c r="L1045">
        <v>1368</v>
      </c>
      <c r="N1045">
        <v>1011</v>
      </c>
      <c r="O1045" t="s">
        <v>1323</v>
      </c>
      <c r="P1045" t="s">
        <v>1323</v>
      </c>
      <c r="Q1045">
        <v>1</v>
      </c>
      <c r="W1045">
        <v>0</v>
      </c>
      <c r="X1045">
        <v>1328742333</v>
      </c>
      <c r="Y1045">
        <f>(((AT1045*1.2)*1.25)*1.05)</f>
        <v>0.40950000000000003</v>
      </c>
      <c r="AA1045">
        <v>0</v>
      </c>
      <c r="AB1045">
        <v>1.36</v>
      </c>
      <c r="AC1045">
        <v>0</v>
      </c>
      <c r="AD1045">
        <v>0</v>
      </c>
      <c r="AE1045">
        <v>0</v>
      </c>
      <c r="AF1045">
        <v>1.27</v>
      </c>
      <c r="AG1045">
        <v>0</v>
      </c>
      <c r="AH1045">
        <v>0</v>
      </c>
      <c r="AI1045">
        <v>1</v>
      </c>
      <c r="AJ1045">
        <v>1</v>
      </c>
      <c r="AK1045">
        <v>1</v>
      </c>
      <c r="AL1045">
        <v>1</v>
      </c>
      <c r="AM1045">
        <v>-2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 t="s">
        <v>3</v>
      </c>
      <c r="AT1045">
        <v>0.26</v>
      </c>
      <c r="AU1045" t="s">
        <v>32</v>
      </c>
      <c r="AV1045">
        <v>0</v>
      </c>
      <c r="AW1045">
        <v>2</v>
      </c>
      <c r="AX1045">
        <v>56664870</v>
      </c>
      <c r="AY1045">
        <v>1</v>
      </c>
      <c r="AZ1045">
        <v>0</v>
      </c>
      <c r="BA1045">
        <v>1345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f>ROUND(Y1045*Source!I1265*DO1045,9)</f>
        <v>0</v>
      </c>
      <c r="CX1045">
        <f>ROUND(Y1045*Source!I1265,9)</f>
        <v>3.2759999999999998</v>
      </c>
      <c r="CY1045">
        <f>AB1045</f>
        <v>1.36</v>
      </c>
      <c r="CZ1045">
        <f>AF1045</f>
        <v>1.27</v>
      </c>
      <c r="DA1045">
        <f>AJ1045</f>
        <v>1</v>
      </c>
      <c r="DB1045">
        <f>ROUND((((ROUND(AT1045*CZ1045,2)*1.2)*1.25)*1.05),6)</f>
        <v>0.51975000000000005</v>
      </c>
      <c r="DC1045">
        <f>ROUND((((ROUND(AT1045*AG1045,2)*1.2)*1.25)*1.05),6)</f>
        <v>0</v>
      </c>
      <c r="DD1045" t="s">
        <v>3</v>
      </c>
      <c r="DE1045" t="s">
        <v>3</v>
      </c>
      <c r="DF1045">
        <f t="shared" si="430"/>
        <v>0</v>
      </c>
      <c r="DG1045">
        <f t="shared" si="428"/>
        <v>4.16</v>
      </c>
      <c r="DH1045">
        <f t="shared" si="429"/>
        <v>0</v>
      </c>
      <c r="DI1045">
        <f t="shared" si="416"/>
        <v>0</v>
      </c>
      <c r="DJ1045">
        <f>DG1045</f>
        <v>4.16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">
      <c r="A1046">
        <f>ROW(Source!A1265)</f>
        <v>1265</v>
      </c>
      <c r="B1046">
        <v>56661434</v>
      </c>
      <c r="C1046">
        <v>56664848</v>
      </c>
      <c r="D1046">
        <v>54767573</v>
      </c>
      <c r="E1046">
        <v>1</v>
      </c>
      <c r="F1046">
        <v>1</v>
      </c>
      <c r="G1046">
        <v>1081</v>
      </c>
      <c r="H1046">
        <v>2</v>
      </c>
      <c r="I1046" t="s">
        <v>1328</v>
      </c>
      <c r="J1046" t="s">
        <v>1329</v>
      </c>
      <c r="K1046" t="s">
        <v>1330</v>
      </c>
      <c r="L1046">
        <v>1368</v>
      </c>
      <c r="N1046">
        <v>1011</v>
      </c>
      <c r="O1046" t="s">
        <v>1323</v>
      </c>
      <c r="P1046" t="s">
        <v>1323</v>
      </c>
      <c r="Q1046">
        <v>1</v>
      </c>
      <c r="W1046">
        <v>0</v>
      </c>
      <c r="X1046">
        <v>-44940208</v>
      </c>
      <c r="Y1046">
        <f>(((AT1046*1.2)*1.25)*1.05)</f>
        <v>1.5750000000000003E-4</v>
      </c>
      <c r="AA1046">
        <v>0</v>
      </c>
      <c r="AB1046">
        <v>191.17</v>
      </c>
      <c r="AC1046">
        <v>18.059999999999999</v>
      </c>
      <c r="AD1046">
        <v>0</v>
      </c>
      <c r="AE1046">
        <v>0</v>
      </c>
      <c r="AF1046">
        <v>179.17</v>
      </c>
      <c r="AG1046">
        <v>16.93</v>
      </c>
      <c r="AH1046">
        <v>0</v>
      </c>
      <c r="AI1046">
        <v>1</v>
      </c>
      <c r="AJ1046">
        <v>1</v>
      </c>
      <c r="AK1046">
        <v>1</v>
      </c>
      <c r="AL1046">
        <v>1</v>
      </c>
      <c r="AM1046">
        <v>-2</v>
      </c>
      <c r="AN1046">
        <v>0</v>
      </c>
      <c r="AO1046">
        <v>1</v>
      </c>
      <c r="AP1046">
        <v>1</v>
      </c>
      <c r="AQ1046">
        <v>0</v>
      </c>
      <c r="AR1046">
        <v>0</v>
      </c>
      <c r="AS1046" t="s">
        <v>3</v>
      </c>
      <c r="AT1046">
        <v>1E-4</v>
      </c>
      <c r="AU1046" t="s">
        <v>32</v>
      </c>
      <c r="AV1046">
        <v>0</v>
      </c>
      <c r="AW1046">
        <v>2</v>
      </c>
      <c r="AX1046">
        <v>56664885</v>
      </c>
      <c r="AY1046">
        <v>1</v>
      </c>
      <c r="AZ1046">
        <v>0</v>
      </c>
      <c r="BA1046">
        <v>1346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f>ROUND(Y1046*Source!I1265*DO1046,9)</f>
        <v>2.1331800000000001E-2</v>
      </c>
      <c r="CX1046">
        <f>ROUND(Y1046*Source!I1265,9)</f>
        <v>1.2600000000000001E-3</v>
      </c>
      <c r="CY1046">
        <f>AB1046</f>
        <v>191.17</v>
      </c>
      <c r="CZ1046">
        <f>AF1046</f>
        <v>179.17</v>
      </c>
      <c r="DA1046">
        <f>AJ1046</f>
        <v>1</v>
      </c>
      <c r="DB1046">
        <f>ROUND((((ROUND(AT1046*CZ1046,2)*1.2)*1.25)*1.05),6)</f>
        <v>3.15E-2</v>
      </c>
      <c r="DC1046">
        <f>ROUND((((ROUND(AT1046*AG1046,2)*1.2)*1.25)*1.05),6)</f>
        <v>0</v>
      </c>
      <c r="DD1046" t="s">
        <v>3</v>
      </c>
      <c r="DE1046" t="s">
        <v>3</v>
      </c>
      <c r="DF1046">
        <f t="shared" si="430"/>
        <v>0</v>
      </c>
      <c r="DG1046">
        <f t="shared" si="428"/>
        <v>0.23</v>
      </c>
      <c r="DH1046">
        <f t="shared" si="429"/>
        <v>0.02</v>
      </c>
      <c r="DI1046">
        <f t="shared" si="416"/>
        <v>0</v>
      </c>
      <c r="DJ1046">
        <f>DG1046</f>
        <v>0.23</v>
      </c>
      <c r="DK1046">
        <v>0</v>
      </c>
      <c r="DL1046" t="s">
        <v>1327</v>
      </c>
      <c r="DM1046">
        <v>0</v>
      </c>
      <c r="DN1046" t="s">
        <v>1319</v>
      </c>
      <c r="DO1046">
        <v>16.93</v>
      </c>
    </row>
    <row r="1047" spans="1:119" x14ac:dyDescent="0.2">
      <c r="A1047">
        <f>ROW(Source!A1265)</f>
        <v>1265</v>
      </c>
      <c r="B1047">
        <v>56661434</v>
      </c>
      <c r="C1047">
        <v>56664848</v>
      </c>
      <c r="D1047">
        <v>54737367</v>
      </c>
      <c r="E1047">
        <v>1</v>
      </c>
      <c r="F1047">
        <v>1</v>
      </c>
      <c r="G1047">
        <v>1081</v>
      </c>
      <c r="H1047">
        <v>3</v>
      </c>
      <c r="I1047" t="s">
        <v>1442</v>
      </c>
      <c r="J1047" t="s">
        <v>1443</v>
      </c>
      <c r="K1047" t="s">
        <v>1444</v>
      </c>
      <c r="L1047">
        <v>1339</v>
      </c>
      <c r="N1047">
        <v>1007</v>
      </c>
      <c r="O1047" t="s">
        <v>1102</v>
      </c>
      <c r="P1047" t="s">
        <v>1102</v>
      </c>
      <c r="Q1047">
        <v>1</v>
      </c>
      <c r="W1047">
        <v>0</v>
      </c>
      <c r="X1047">
        <v>-1622585150</v>
      </c>
      <c r="Y1047">
        <f t="shared" ref="Y1047:Y1060" si="431">(((AT1047*1)*1)*1)</f>
        <v>2.9999999999999997E-4</v>
      </c>
      <c r="AA1047">
        <v>7.07</v>
      </c>
      <c r="AB1047">
        <v>0</v>
      </c>
      <c r="AC1047">
        <v>0</v>
      </c>
      <c r="AD1047">
        <v>0</v>
      </c>
      <c r="AE1047">
        <v>7.07</v>
      </c>
      <c r="AF1047">
        <v>0</v>
      </c>
      <c r="AG1047">
        <v>0</v>
      </c>
      <c r="AH1047">
        <v>0</v>
      </c>
      <c r="AI1047">
        <v>1</v>
      </c>
      <c r="AJ1047">
        <v>1</v>
      </c>
      <c r="AK1047">
        <v>1</v>
      </c>
      <c r="AL1047">
        <v>1</v>
      </c>
      <c r="AM1047">
        <v>-2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 t="s">
        <v>3</v>
      </c>
      <c r="AT1047">
        <v>2.9999999999999997E-4</v>
      </c>
      <c r="AU1047" t="s">
        <v>105</v>
      </c>
      <c r="AV1047">
        <v>0</v>
      </c>
      <c r="AW1047">
        <v>2</v>
      </c>
      <c r="AX1047">
        <v>56664871</v>
      </c>
      <c r="AY1047">
        <v>1</v>
      </c>
      <c r="AZ1047">
        <v>0</v>
      </c>
      <c r="BA1047">
        <v>1347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V1047">
        <v>0</v>
      </c>
      <c r="CW1047">
        <v>0</v>
      </c>
      <c r="CX1047">
        <f>ROUND(Y1047*Source!I1265,9)</f>
        <v>2.3999999999999998E-3</v>
      </c>
      <c r="CY1047">
        <f t="shared" ref="CY1047:CY1060" si="432">AA1047</f>
        <v>7.07</v>
      </c>
      <c r="CZ1047">
        <f t="shared" ref="CZ1047:CZ1060" si="433">AE1047</f>
        <v>7.07</v>
      </c>
      <c r="DA1047">
        <f t="shared" ref="DA1047:DA1060" si="434">AI1047</f>
        <v>1</v>
      </c>
      <c r="DB1047">
        <f t="shared" ref="DB1047:DB1060" si="435">ROUND((((ROUND(AT1047*CZ1047,2)*1)*1)*1),6)</f>
        <v>0</v>
      </c>
      <c r="DC1047">
        <f t="shared" ref="DC1047:DC1060" si="436">ROUND((((ROUND(AT1047*AG1047,2)*1)*1)*1),6)</f>
        <v>0</v>
      </c>
      <c r="DD1047" t="s">
        <v>3</v>
      </c>
      <c r="DE1047" t="s">
        <v>3</v>
      </c>
      <c r="DF1047">
        <f t="shared" si="430"/>
        <v>0.02</v>
      </c>
      <c r="DG1047">
        <f t="shared" si="428"/>
        <v>0</v>
      </c>
      <c r="DH1047">
        <f t="shared" si="429"/>
        <v>0</v>
      </c>
      <c r="DI1047">
        <f t="shared" si="416"/>
        <v>0</v>
      </c>
      <c r="DJ1047">
        <f t="shared" ref="DJ1047:DJ1060" si="437">DF1047</f>
        <v>0.02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">
      <c r="A1048">
        <f>ROW(Source!A1265)</f>
        <v>1265</v>
      </c>
      <c r="B1048">
        <v>56661434</v>
      </c>
      <c r="C1048">
        <v>56664848</v>
      </c>
      <c r="D1048">
        <v>54739137</v>
      </c>
      <c r="E1048">
        <v>1</v>
      </c>
      <c r="F1048">
        <v>1</v>
      </c>
      <c r="G1048">
        <v>1081</v>
      </c>
      <c r="H1048">
        <v>3</v>
      </c>
      <c r="I1048" t="s">
        <v>1523</v>
      </c>
      <c r="J1048" t="s">
        <v>1524</v>
      </c>
      <c r="K1048" t="s">
        <v>1525</v>
      </c>
      <c r="L1048">
        <v>1301</v>
      </c>
      <c r="N1048">
        <v>1003</v>
      </c>
      <c r="O1048" t="s">
        <v>672</v>
      </c>
      <c r="P1048" t="s">
        <v>672</v>
      </c>
      <c r="Q1048">
        <v>1</v>
      </c>
      <c r="W1048">
        <v>0</v>
      </c>
      <c r="X1048">
        <v>-39939634</v>
      </c>
      <c r="Y1048">
        <f t="shared" si="431"/>
        <v>10.3215</v>
      </c>
      <c r="AA1048">
        <v>1.5</v>
      </c>
      <c r="AB1048">
        <v>0</v>
      </c>
      <c r="AC1048">
        <v>0</v>
      </c>
      <c r="AD1048">
        <v>0</v>
      </c>
      <c r="AE1048">
        <v>1.5</v>
      </c>
      <c r="AF1048">
        <v>0</v>
      </c>
      <c r="AG1048">
        <v>0</v>
      </c>
      <c r="AH1048">
        <v>0</v>
      </c>
      <c r="AI1048">
        <v>1</v>
      </c>
      <c r="AJ1048">
        <v>1</v>
      </c>
      <c r="AK1048">
        <v>1</v>
      </c>
      <c r="AL1048">
        <v>1</v>
      </c>
      <c r="AM1048">
        <v>-2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 t="s">
        <v>3</v>
      </c>
      <c r="AT1048">
        <v>10.3215</v>
      </c>
      <c r="AU1048" t="s">
        <v>105</v>
      </c>
      <c r="AV1048">
        <v>0</v>
      </c>
      <c r="AW1048">
        <v>2</v>
      </c>
      <c r="AX1048">
        <v>56664872</v>
      </c>
      <c r="AY1048">
        <v>1</v>
      </c>
      <c r="AZ1048">
        <v>0</v>
      </c>
      <c r="BA1048">
        <v>1348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v>0</v>
      </c>
      <c r="CX1048">
        <f>ROUND(Y1048*Source!I1265,9)</f>
        <v>82.572000000000003</v>
      </c>
      <c r="CY1048">
        <f t="shared" si="432"/>
        <v>1.5</v>
      </c>
      <c r="CZ1048">
        <f t="shared" si="433"/>
        <v>1.5</v>
      </c>
      <c r="DA1048">
        <f t="shared" si="434"/>
        <v>1</v>
      </c>
      <c r="DB1048">
        <f t="shared" si="435"/>
        <v>15.48</v>
      </c>
      <c r="DC1048">
        <f t="shared" si="436"/>
        <v>0</v>
      </c>
      <c r="DD1048" t="s">
        <v>3</v>
      </c>
      <c r="DE1048" t="s">
        <v>3</v>
      </c>
      <c r="DF1048">
        <f t="shared" si="430"/>
        <v>123.86</v>
      </c>
      <c r="DG1048">
        <f t="shared" si="428"/>
        <v>0</v>
      </c>
      <c r="DH1048">
        <f t="shared" si="429"/>
        <v>0</v>
      </c>
      <c r="DI1048">
        <f t="shared" si="416"/>
        <v>0</v>
      </c>
      <c r="DJ1048">
        <f t="shared" si="437"/>
        <v>123.86</v>
      </c>
      <c r="DK1048">
        <v>0</v>
      </c>
      <c r="DL1048" t="s">
        <v>3</v>
      </c>
      <c r="DM1048">
        <v>0</v>
      </c>
      <c r="DN1048" t="s">
        <v>3</v>
      </c>
      <c r="DO1048">
        <v>0</v>
      </c>
    </row>
    <row r="1049" spans="1:119" x14ac:dyDescent="0.2">
      <c r="A1049">
        <f>ROW(Source!A1265)</f>
        <v>1265</v>
      </c>
      <c r="B1049">
        <v>56661434</v>
      </c>
      <c r="C1049">
        <v>56664848</v>
      </c>
      <c r="D1049">
        <v>54739872</v>
      </c>
      <c r="E1049">
        <v>1</v>
      </c>
      <c r="F1049">
        <v>1</v>
      </c>
      <c r="G1049">
        <v>1081</v>
      </c>
      <c r="H1049">
        <v>3</v>
      </c>
      <c r="I1049" t="s">
        <v>1526</v>
      </c>
      <c r="J1049" t="s">
        <v>1527</v>
      </c>
      <c r="K1049" t="s">
        <v>1528</v>
      </c>
      <c r="L1049">
        <v>1346</v>
      </c>
      <c r="N1049">
        <v>1009</v>
      </c>
      <c r="O1049" t="s">
        <v>1171</v>
      </c>
      <c r="P1049" t="s">
        <v>1171</v>
      </c>
      <c r="Q1049">
        <v>1</v>
      </c>
      <c r="W1049">
        <v>0</v>
      </c>
      <c r="X1049">
        <v>2122047014</v>
      </c>
      <c r="Y1049">
        <f t="shared" si="431"/>
        <v>4.4600000000000001E-2</v>
      </c>
      <c r="AA1049">
        <v>230.62</v>
      </c>
      <c r="AB1049">
        <v>0</v>
      </c>
      <c r="AC1049">
        <v>0</v>
      </c>
      <c r="AD1049">
        <v>0</v>
      </c>
      <c r="AE1049">
        <v>230.62</v>
      </c>
      <c r="AF1049">
        <v>0</v>
      </c>
      <c r="AG1049">
        <v>0</v>
      </c>
      <c r="AH1049">
        <v>0</v>
      </c>
      <c r="AI1049">
        <v>1</v>
      </c>
      <c r="AJ1049">
        <v>1</v>
      </c>
      <c r="AK1049">
        <v>1</v>
      </c>
      <c r="AL1049">
        <v>1</v>
      </c>
      <c r="AM1049">
        <v>-2</v>
      </c>
      <c r="AN1049">
        <v>0</v>
      </c>
      <c r="AO1049">
        <v>1</v>
      </c>
      <c r="AP1049">
        <v>1</v>
      </c>
      <c r="AQ1049">
        <v>0</v>
      </c>
      <c r="AR1049">
        <v>0</v>
      </c>
      <c r="AS1049" t="s">
        <v>3</v>
      </c>
      <c r="AT1049">
        <v>4.4600000000000001E-2</v>
      </c>
      <c r="AU1049" t="s">
        <v>105</v>
      </c>
      <c r="AV1049">
        <v>0</v>
      </c>
      <c r="AW1049">
        <v>2</v>
      </c>
      <c r="AX1049">
        <v>56664873</v>
      </c>
      <c r="AY1049">
        <v>1</v>
      </c>
      <c r="AZ1049">
        <v>0</v>
      </c>
      <c r="BA1049">
        <v>1349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v>0</v>
      </c>
      <c r="CX1049">
        <f>ROUND(Y1049*Source!I1265,9)</f>
        <v>0.35680000000000001</v>
      </c>
      <c r="CY1049">
        <f t="shared" si="432"/>
        <v>230.62</v>
      </c>
      <c r="CZ1049">
        <f t="shared" si="433"/>
        <v>230.62</v>
      </c>
      <c r="DA1049">
        <f t="shared" si="434"/>
        <v>1</v>
      </c>
      <c r="DB1049">
        <f t="shared" si="435"/>
        <v>10.29</v>
      </c>
      <c r="DC1049">
        <f t="shared" si="436"/>
        <v>0</v>
      </c>
      <c r="DD1049" t="s">
        <v>3</v>
      </c>
      <c r="DE1049" t="s">
        <v>3</v>
      </c>
      <c r="DF1049">
        <f t="shared" si="430"/>
        <v>82.29</v>
      </c>
      <c r="DG1049">
        <f t="shared" si="428"/>
        <v>0</v>
      </c>
      <c r="DH1049">
        <f t="shared" si="429"/>
        <v>0</v>
      </c>
      <c r="DI1049">
        <f t="shared" si="416"/>
        <v>0</v>
      </c>
      <c r="DJ1049">
        <f t="shared" si="437"/>
        <v>82.29</v>
      </c>
      <c r="DK1049">
        <v>0</v>
      </c>
      <c r="DL1049" t="s">
        <v>3</v>
      </c>
      <c r="DM1049">
        <v>0</v>
      </c>
      <c r="DN1049" t="s">
        <v>3</v>
      </c>
      <c r="DO1049">
        <v>0</v>
      </c>
    </row>
    <row r="1050" spans="1:119" x14ac:dyDescent="0.2">
      <c r="A1050">
        <f>ROW(Source!A1265)</f>
        <v>1265</v>
      </c>
      <c r="B1050">
        <v>56661434</v>
      </c>
      <c r="C1050">
        <v>56664848</v>
      </c>
      <c r="D1050">
        <v>54739874</v>
      </c>
      <c r="E1050">
        <v>1</v>
      </c>
      <c r="F1050">
        <v>1</v>
      </c>
      <c r="G1050">
        <v>1081</v>
      </c>
      <c r="H1050">
        <v>3</v>
      </c>
      <c r="I1050" t="s">
        <v>1529</v>
      </c>
      <c r="J1050" t="s">
        <v>1530</v>
      </c>
      <c r="K1050" t="s">
        <v>1531</v>
      </c>
      <c r="L1050">
        <v>1346</v>
      </c>
      <c r="N1050">
        <v>1009</v>
      </c>
      <c r="O1050" t="s">
        <v>1171</v>
      </c>
      <c r="P1050" t="s">
        <v>1171</v>
      </c>
      <c r="Q1050">
        <v>1</v>
      </c>
      <c r="W1050">
        <v>0</v>
      </c>
      <c r="X1050">
        <v>188342909</v>
      </c>
      <c r="Y1050">
        <f t="shared" si="431"/>
        <v>6.7000000000000002E-3</v>
      </c>
      <c r="AA1050">
        <v>453.08</v>
      </c>
      <c r="AB1050">
        <v>0</v>
      </c>
      <c r="AC1050">
        <v>0</v>
      </c>
      <c r="AD1050">
        <v>0</v>
      </c>
      <c r="AE1050">
        <v>453.08</v>
      </c>
      <c r="AF1050">
        <v>0</v>
      </c>
      <c r="AG1050">
        <v>0</v>
      </c>
      <c r="AH1050">
        <v>0</v>
      </c>
      <c r="AI1050">
        <v>1</v>
      </c>
      <c r="AJ1050">
        <v>1</v>
      </c>
      <c r="AK1050">
        <v>1</v>
      </c>
      <c r="AL1050">
        <v>1</v>
      </c>
      <c r="AM1050">
        <v>-2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6.7000000000000002E-3</v>
      </c>
      <c r="AU1050" t="s">
        <v>105</v>
      </c>
      <c r="AV1050">
        <v>0</v>
      </c>
      <c r="AW1050">
        <v>2</v>
      </c>
      <c r="AX1050">
        <v>56664874</v>
      </c>
      <c r="AY1050">
        <v>1</v>
      </c>
      <c r="AZ1050">
        <v>0</v>
      </c>
      <c r="BA1050">
        <v>1350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ROUND(Y1050*Source!I1265,9)</f>
        <v>5.3600000000000002E-2</v>
      </c>
      <c r="CY1050">
        <f t="shared" si="432"/>
        <v>453.08</v>
      </c>
      <c r="CZ1050">
        <f t="shared" si="433"/>
        <v>453.08</v>
      </c>
      <c r="DA1050">
        <f t="shared" si="434"/>
        <v>1</v>
      </c>
      <c r="DB1050">
        <f t="shared" si="435"/>
        <v>3.04</v>
      </c>
      <c r="DC1050">
        <f t="shared" si="436"/>
        <v>0</v>
      </c>
      <c r="DD1050" t="s">
        <v>3</v>
      </c>
      <c r="DE1050" t="s">
        <v>3</v>
      </c>
      <c r="DF1050">
        <f t="shared" si="430"/>
        <v>24.29</v>
      </c>
      <c r="DG1050">
        <f t="shared" si="428"/>
        <v>0</v>
      </c>
      <c r="DH1050">
        <f t="shared" si="429"/>
        <v>0</v>
      </c>
      <c r="DI1050">
        <f t="shared" si="416"/>
        <v>0</v>
      </c>
      <c r="DJ1050">
        <f t="shared" si="437"/>
        <v>24.29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">
      <c r="A1051">
        <f>ROW(Source!A1265)</f>
        <v>1265</v>
      </c>
      <c r="B1051">
        <v>56661434</v>
      </c>
      <c r="C1051">
        <v>56664848</v>
      </c>
      <c r="D1051">
        <v>54740049</v>
      </c>
      <c r="E1051">
        <v>1</v>
      </c>
      <c r="F1051">
        <v>1</v>
      </c>
      <c r="G1051">
        <v>1081</v>
      </c>
      <c r="H1051">
        <v>3</v>
      </c>
      <c r="I1051" t="s">
        <v>1532</v>
      </c>
      <c r="J1051" t="s">
        <v>1533</v>
      </c>
      <c r="K1051" t="s">
        <v>1534</v>
      </c>
      <c r="L1051">
        <v>1355</v>
      </c>
      <c r="N1051">
        <v>1010</v>
      </c>
      <c r="O1051" t="s">
        <v>1380</v>
      </c>
      <c r="P1051" t="s">
        <v>1380</v>
      </c>
      <c r="Q1051">
        <v>100</v>
      </c>
      <c r="W1051">
        <v>0</v>
      </c>
      <c r="X1051">
        <v>342638913</v>
      </c>
      <c r="Y1051">
        <f t="shared" si="431"/>
        <v>8.9899999999999994E-2</v>
      </c>
      <c r="AA1051">
        <v>95.28</v>
      </c>
      <c r="AB1051">
        <v>0</v>
      </c>
      <c r="AC1051">
        <v>0</v>
      </c>
      <c r="AD1051">
        <v>0</v>
      </c>
      <c r="AE1051">
        <v>95.28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1</v>
      </c>
      <c r="AL1051">
        <v>1</v>
      </c>
      <c r="AM1051">
        <v>-2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8.9899999999999994E-2</v>
      </c>
      <c r="AU1051" t="s">
        <v>105</v>
      </c>
      <c r="AV1051">
        <v>0</v>
      </c>
      <c r="AW1051">
        <v>2</v>
      </c>
      <c r="AX1051">
        <v>56664875</v>
      </c>
      <c r="AY1051">
        <v>1</v>
      </c>
      <c r="AZ1051">
        <v>0</v>
      </c>
      <c r="BA1051">
        <v>1351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V1051">
        <v>0</v>
      </c>
      <c r="CW1051">
        <v>0</v>
      </c>
      <c r="CX1051">
        <f>ROUND(Y1051*Source!I1265,9)</f>
        <v>0.71919999999999995</v>
      </c>
      <c r="CY1051">
        <f t="shared" si="432"/>
        <v>95.28</v>
      </c>
      <c r="CZ1051">
        <f t="shared" si="433"/>
        <v>95.28</v>
      </c>
      <c r="DA1051">
        <f t="shared" si="434"/>
        <v>1</v>
      </c>
      <c r="DB1051">
        <f t="shared" si="435"/>
        <v>8.57</v>
      </c>
      <c r="DC1051">
        <f t="shared" si="436"/>
        <v>0</v>
      </c>
      <c r="DD1051" t="s">
        <v>3</v>
      </c>
      <c r="DE1051" t="s">
        <v>3</v>
      </c>
      <c r="DF1051">
        <f t="shared" si="430"/>
        <v>68.53</v>
      </c>
      <c r="DG1051">
        <f t="shared" si="428"/>
        <v>0</v>
      </c>
      <c r="DH1051">
        <f t="shared" si="429"/>
        <v>0</v>
      </c>
      <c r="DI1051">
        <f t="shared" si="416"/>
        <v>0</v>
      </c>
      <c r="DJ1051">
        <f t="shared" si="437"/>
        <v>68.53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">
      <c r="A1052">
        <f>ROW(Source!A1265)</f>
        <v>1265</v>
      </c>
      <c r="B1052">
        <v>56661434</v>
      </c>
      <c r="C1052">
        <v>56664848</v>
      </c>
      <c r="D1052">
        <v>54737824</v>
      </c>
      <c r="E1052">
        <v>1</v>
      </c>
      <c r="F1052">
        <v>1</v>
      </c>
      <c r="G1052">
        <v>1081</v>
      </c>
      <c r="H1052">
        <v>3</v>
      </c>
      <c r="I1052" t="s">
        <v>1535</v>
      </c>
      <c r="J1052" t="s">
        <v>1536</v>
      </c>
      <c r="K1052" t="s">
        <v>1537</v>
      </c>
      <c r="L1052">
        <v>1296</v>
      </c>
      <c r="N1052">
        <v>1002</v>
      </c>
      <c r="O1052" t="s">
        <v>678</v>
      </c>
      <c r="P1052" t="s">
        <v>678</v>
      </c>
      <c r="Q1052">
        <v>1</v>
      </c>
      <c r="W1052">
        <v>0</v>
      </c>
      <c r="X1052">
        <v>680392445</v>
      </c>
      <c r="Y1052">
        <f t="shared" si="431"/>
        <v>0.02</v>
      </c>
      <c r="AA1052">
        <v>54.7</v>
      </c>
      <c r="AB1052">
        <v>0</v>
      </c>
      <c r="AC1052">
        <v>0</v>
      </c>
      <c r="AD1052">
        <v>0</v>
      </c>
      <c r="AE1052">
        <v>54.7</v>
      </c>
      <c r="AF1052">
        <v>0</v>
      </c>
      <c r="AG1052">
        <v>0</v>
      </c>
      <c r="AH1052">
        <v>0</v>
      </c>
      <c r="AI1052">
        <v>1</v>
      </c>
      <c r="AJ1052">
        <v>1</v>
      </c>
      <c r="AK1052">
        <v>1</v>
      </c>
      <c r="AL1052">
        <v>1</v>
      </c>
      <c r="AM1052">
        <v>-2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 t="s">
        <v>3</v>
      </c>
      <c r="AT1052">
        <v>0.02</v>
      </c>
      <c r="AU1052" t="s">
        <v>105</v>
      </c>
      <c r="AV1052">
        <v>0</v>
      </c>
      <c r="AW1052">
        <v>2</v>
      </c>
      <c r="AX1052">
        <v>56664876</v>
      </c>
      <c r="AY1052">
        <v>1</v>
      </c>
      <c r="AZ1052">
        <v>0</v>
      </c>
      <c r="BA1052">
        <v>1352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v>0</v>
      </c>
      <c r="CX1052">
        <f>ROUND(Y1052*Source!I1265,9)</f>
        <v>0.16</v>
      </c>
      <c r="CY1052">
        <f t="shared" si="432"/>
        <v>54.7</v>
      </c>
      <c r="CZ1052">
        <f t="shared" si="433"/>
        <v>54.7</v>
      </c>
      <c r="DA1052">
        <f t="shared" si="434"/>
        <v>1</v>
      </c>
      <c r="DB1052">
        <f t="shared" si="435"/>
        <v>1.0900000000000001</v>
      </c>
      <c r="DC1052">
        <f t="shared" si="436"/>
        <v>0</v>
      </c>
      <c r="DD1052" t="s">
        <v>3</v>
      </c>
      <c r="DE1052" t="s">
        <v>3</v>
      </c>
      <c r="DF1052">
        <f t="shared" si="430"/>
        <v>8.75</v>
      </c>
      <c r="DG1052">
        <f t="shared" si="428"/>
        <v>0</v>
      </c>
      <c r="DH1052">
        <f t="shared" si="429"/>
        <v>0</v>
      </c>
      <c r="DI1052">
        <f t="shared" si="416"/>
        <v>0</v>
      </c>
      <c r="DJ1052">
        <f t="shared" si="437"/>
        <v>8.75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">
      <c r="A1053">
        <f>ROW(Source!A1265)</f>
        <v>1265</v>
      </c>
      <c r="B1053">
        <v>56661434</v>
      </c>
      <c r="C1053">
        <v>56664848</v>
      </c>
      <c r="D1053">
        <v>54753897</v>
      </c>
      <c r="E1053">
        <v>1</v>
      </c>
      <c r="F1053">
        <v>1</v>
      </c>
      <c r="G1053">
        <v>1081</v>
      </c>
      <c r="H1053">
        <v>3</v>
      </c>
      <c r="I1053" t="s">
        <v>1538</v>
      </c>
      <c r="J1053" t="s">
        <v>1539</v>
      </c>
      <c r="K1053" t="s">
        <v>1540</v>
      </c>
      <c r="L1053">
        <v>1354</v>
      </c>
      <c r="N1053">
        <v>1010</v>
      </c>
      <c r="O1053" t="s">
        <v>398</v>
      </c>
      <c r="P1053" t="s">
        <v>398</v>
      </c>
      <c r="Q1053">
        <v>1</v>
      </c>
      <c r="W1053">
        <v>0</v>
      </c>
      <c r="X1053">
        <v>-740891267</v>
      </c>
      <c r="Y1053">
        <f t="shared" si="431"/>
        <v>1.68</v>
      </c>
      <c r="AA1053">
        <v>3.37</v>
      </c>
      <c r="AB1053">
        <v>0</v>
      </c>
      <c r="AC1053">
        <v>0</v>
      </c>
      <c r="AD1053">
        <v>0</v>
      </c>
      <c r="AE1053">
        <v>3.37</v>
      </c>
      <c r="AF1053">
        <v>0</v>
      </c>
      <c r="AG1053">
        <v>0</v>
      </c>
      <c r="AH1053">
        <v>0</v>
      </c>
      <c r="AI1053">
        <v>1</v>
      </c>
      <c r="AJ1053">
        <v>1</v>
      </c>
      <c r="AK1053">
        <v>1</v>
      </c>
      <c r="AL1053">
        <v>1</v>
      </c>
      <c r="AM1053">
        <v>-2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 t="s">
        <v>3</v>
      </c>
      <c r="AT1053">
        <v>1.68</v>
      </c>
      <c r="AU1053" t="s">
        <v>105</v>
      </c>
      <c r="AV1053">
        <v>0</v>
      </c>
      <c r="AW1053">
        <v>2</v>
      </c>
      <c r="AX1053">
        <v>56664877</v>
      </c>
      <c r="AY1053">
        <v>1</v>
      </c>
      <c r="AZ1053">
        <v>0</v>
      </c>
      <c r="BA1053">
        <v>1353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v>0</v>
      </c>
      <c r="CX1053">
        <f>ROUND(Y1053*Source!I1265,9)</f>
        <v>13.44</v>
      </c>
      <c r="CY1053">
        <f t="shared" si="432"/>
        <v>3.37</v>
      </c>
      <c r="CZ1053">
        <f t="shared" si="433"/>
        <v>3.37</v>
      </c>
      <c r="DA1053">
        <f t="shared" si="434"/>
        <v>1</v>
      </c>
      <c r="DB1053">
        <f t="shared" si="435"/>
        <v>5.66</v>
      </c>
      <c r="DC1053">
        <f t="shared" si="436"/>
        <v>0</v>
      </c>
      <c r="DD1053" t="s">
        <v>3</v>
      </c>
      <c r="DE1053" t="s">
        <v>3</v>
      </c>
      <c r="DF1053">
        <f t="shared" si="430"/>
        <v>45.29</v>
      </c>
      <c r="DG1053">
        <f t="shared" si="428"/>
        <v>0</v>
      </c>
      <c r="DH1053">
        <f t="shared" si="429"/>
        <v>0</v>
      </c>
      <c r="DI1053">
        <f t="shared" si="416"/>
        <v>0</v>
      </c>
      <c r="DJ1053">
        <f t="shared" si="437"/>
        <v>45.29</v>
      </c>
      <c r="DK1053">
        <v>0</v>
      </c>
      <c r="DL1053" t="s">
        <v>3</v>
      </c>
      <c r="DM1053">
        <v>0</v>
      </c>
      <c r="DN1053" t="s">
        <v>3</v>
      </c>
      <c r="DO1053">
        <v>0</v>
      </c>
    </row>
    <row r="1054" spans="1:119" x14ac:dyDescent="0.2">
      <c r="A1054">
        <f>ROW(Source!A1265)</f>
        <v>1265</v>
      </c>
      <c r="B1054">
        <v>56661434</v>
      </c>
      <c r="C1054">
        <v>56664848</v>
      </c>
      <c r="D1054">
        <v>54750694</v>
      </c>
      <c r="E1054">
        <v>1</v>
      </c>
      <c r="F1054">
        <v>1</v>
      </c>
      <c r="G1054">
        <v>1081</v>
      </c>
      <c r="H1054">
        <v>3</v>
      </c>
      <c r="I1054" t="s">
        <v>1541</v>
      </c>
      <c r="J1054" t="s">
        <v>1542</v>
      </c>
      <c r="K1054" t="s">
        <v>1543</v>
      </c>
      <c r="L1054">
        <v>1301</v>
      </c>
      <c r="N1054">
        <v>1003</v>
      </c>
      <c r="O1054" t="s">
        <v>672</v>
      </c>
      <c r="P1054" t="s">
        <v>672</v>
      </c>
      <c r="Q1054">
        <v>1</v>
      </c>
      <c r="W1054">
        <v>0</v>
      </c>
      <c r="X1054">
        <v>952472499</v>
      </c>
      <c r="Y1054">
        <f t="shared" si="431"/>
        <v>3.0750000000000002</v>
      </c>
      <c r="AA1054">
        <v>10.78</v>
      </c>
      <c r="AB1054">
        <v>0</v>
      </c>
      <c r="AC1054">
        <v>0</v>
      </c>
      <c r="AD1054">
        <v>0</v>
      </c>
      <c r="AE1054">
        <v>10.78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1</v>
      </c>
      <c r="AL1054">
        <v>1</v>
      </c>
      <c r="AM1054">
        <v>-2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3.0750000000000002</v>
      </c>
      <c r="AU1054" t="s">
        <v>105</v>
      </c>
      <c r="AV1054">
        <v>0</v>
      </c>
      <c r="AW1054">
        <v>2</v>
      </c>
      <c r="AX1054">
        <v>56664878</v>
      </c>
      <c r="AY1054">
        <v>1</v>
      </c>
      <c r="AZ1054">
        <v>0</v>
      </c>
      <c r="BA1054">
        <v>1354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v>0</v>
      </c>
      <c r="CX1054">
        <f>ROUND(Y1054*Source!I1265,9)</f>
        <v>24.6</v>
      </c>
      <c r="CY1054">
        <f t="shared" si="432"/>
        <v>10.78</v>
      </c>
      <c r="CZ1054">
        <f t="shared" si="433"/>
        <v>10.78</v>
      </c>
      <c r="DA1054">
        <f t="shared" si="434"/>
        <v>1</v>
      </c>
      <c r="DB1054">
        <f t="shared" si="435"/>
        <v>33.15</v>
      </c>
      <c r="DC1054">
        <f t="shared" si="436"/>
        <v>0</v>
      </c>
      <c r="DD1054" t="s">
        <v>3</v>
      </c>
      <c r="DE1054" t="s">
        <v>3</v>
      </c>
      <c r="DF1054">
        <f t="shared" si="430"/>
        <v>265.19</v>
      </c>
      <c r="DG1054">
        <f t="shared" si="428"/>
        <v>0</v>
      </c>
      <c r="DH1054">
        <f t="shared" si="429"/>
        <v>0</v>
      </c>
      <c r="DI1054">
        <f t="shared" si="416"/>
        <v>0</v>
      </c>
      <c r="DJ1054">
        <f t="shared" si="437"/>
        <v>265.19</v>
      </c>
      <c r="DK1054">
        <v>0</v>
      </c>
      <c r="DL1054" t="s">
        <v>3</v>
      </c>
      <c r="DM1054">
        <v>0</v>
      </c>
      <c r="DN1054" t="s">
        <v>3</v>
      </c>
      <c r="DO1054">
        <v>0</v>
      </c>
    </row>
    <row r="1055" spans="1:119" x14ac:dyDescent="0.2">
      <c r="A1055">
        <f>ROW(Source!A1265)</f>
        <v>1265</v>
      </c>
      <c r="B1055">
        <v>56661434</v>
      </c>
      <c r="C1055">
        <v>56664848</v>
      </c>
      <c r="D1055">
        <v>54753073</v>
      </c>
      <c r="E1055">
        <v>1</v>
      </c>
      <c r="F1055">
        <v>1</v>
      </c>
      <c r="G1055">
        <v>1081</v>
      </c>
      <c r="H1055">
        <v>3</v>
      </c>
      <c r="I1055" t="s">
        <v>1183</v>
      </c>
      <c r="J1055" t="s">
        <v>1185</v>
      </c>
      <c r="K1055" t="s">
        <v>1184</v>
      </c>
      <c r="L1055">
        <v>1301</v>
      </c>
      <c r="N1055">
        <v>1003</v>
      </c>
      <c r="O1055" t="s">
        <v>672</v>
      </c>
      <c r="P1055" t="s">
        <v>672</v>
      </c>
      <c r="Q1055">
        <v>1</v>
      </c>
      <c r="W1055">
        <v>0</v>
      </c>
      <c r="X1055">
        <v>1578246370</v>
      </c>
      <c r="Y1055">
        <f t="shared" si="431"/>
        <v>3.0750000000000002</v>
      </c>
      <c r="AA1055">
        <v>7.73</v>
      </c>
      <c r="AB1055">
        <v>0</v>
      </c>
      <c r="AC1055">
        <v>0</v>
      </c>
      <c r="AD1055">
        <v>0</v>
      </c>
      <c r="AE1055">
        <v>7.73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-2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3.0750000000000002</v>
      </c>
      <c r="AU1055" t="s">
        <v>105</v>
      </c>
      <c r="AV1055">
        <v>0</v>
      </c>
      <c r="AW1055">
        <v>2</v>
      </c>
      <c r="AX1055">
        <v>56664879</v>
      </c>
      <c r="AY1055">
        <v>1</v>
      </c>
      <c r="AZ1055">
        <v>0</v>
      </c>
      <c r="BA1055">
        <v>1355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V1055">
        <v>0</v>
      </c>
      <c r="CW1055">
        <v>0</v>
      </c>
      <c r="CX1055">
        <f>ROUND(Y1055*Source!I1265,9)</f>
        <v>24.6</v>
      </c>
      <c r="CY1055">
        <f t="shared" si="432"/>
        <v>7.73</v>
      </c>
      <c r="CZ1055">
        <f t="shared" si="433"/>
        <v>7.73</v>
      </c>
      <c r="DA1055">
        <f t="shared" si="434"/>
        <v>1</v>
      </c>
      <c r="DB1055">
        <f t="shared" si="435"/>
        <v>23.77</v>
      </c>
      <c r="DC1055">
        <f t="shared" si="436"/>
        <v>0</v>
      </c>
      <c r="DD1055" t="s">
        <v>3</v>
      </c>
      <c r="DE1055" t="s">
        <v>3</v>
      </c>
      <c r="DF1055">
        <f t="shared" si="430"/>
        <v>190.16</v>
      </c>
      <c r="DG1055">
        <f t="shared" si="428"/>
        <v>0</v>
      </c>
      <c r="DH1055">
        <f t="shared" si="429"/>
        <v>0</v>
      </c>
      <c r="DI1055">
        <f t="shared" ref="DI1055:DI1118" si="438">ROUND(ROUND(AH1055,2)*CX1055,2)</f>
        <v>0</v>
      </c>
      <c r="DJ1055">
        <f t="shared" si="437"/>
        <v>190.16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">
      <c r="A1056">
        <f>ROW(Source!A1265)</f>
        <v>1265</v>
      </c>
      <c r="B1056">
        <v>56661434</v>
      </c>
      <c r="C1056">
        <v>56664848</v>
      </c>
      <c r="D1056">
        <v>54753078</v>
      </c>
      <c r="E1056">
        <v>1</v>
      </c>
      <c r="F1056">
        <v>1</v>
      </c>
      <c r="G1056">
        <v>1081</v>
      </c>
      <c r="H1056">
        <v>3</v>
      </c>
      <c r="I1056" t="s">
        <v>1191</v>
      </c>
      <c r="J1056" t="s">
        <v>1193</v>
      </c>
      <c r="K1056" t="s">
        <v>1192</v>
      </c>
      <c r="L1056">
        <v>1301</v>
      </c>
      <c r="N1056">
        <v>1003</v>
      </c>
      <c r="O1056" t="s">
        <v>672</v>
      </c>
      <c r="P1056" t="s">
        <v>672</v>
      </c>
      <c r="Q1056">
        <v>1</v>
      </c>
      <c r="W1056">
        <v>0</v>
      </c>
      <c r="X1056">
        <v>-1856789173</v>
      </c>
      <c r="Y1056">
        <f t="shared" si="431"/>
        <v>3.0750000000000002</v>
      </c>
      <c r="AA1056">
        <v>15.09</v>
      </c>
      <c r="AB1056">
        <v>0</v>
      </c>
      <c r="AC1056">
        <v>0</v>
      </c>
      <c r="AD1056">
        <v>0</v>
      </c>
      <c r="AE1056">
        <v>15.09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3.0750000000000002</v>
      </c>
      <c r="AU1056" t="s">
        <v>105</v>
      </c>
      <c r="AV1056">
        <v>0</v>
      </c>
      <c r="AW1056">
        <v>2</v>
      </c>
      <c r="AX1056">
        <v>56664880</v>
      </c>
      <c r="AY1056">
        <v>1</v>
      </c>
      <c r="AZ1056">
        <v>0</v>
      </c>
      <c r="BA1056">
        <v>1356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v>0</v>
      </c>
      <c r="CX1056">
        <f>ROUND(Y1056*Source!I1265,9)</f>
        <v>24.6</v>
      </c>
      <c r="CY1056">
        <f t="shared" si="432"/>
        <v>15.09</v>
      </c>
      <c r="CZ1056">
        <f t="shared" si="433"/>
        <v>15.09</v>
      </c>
      <c r="DA1056">
        <f t="shared" si="434"/>
        <v>1</v>
      </c>
      <c r="DB1056">
        <f t="shared" si="435"/>
        <v>46.4</v>
      </c>
      <c r="DC1056">
        <f t="shared" si="436"/>
        <v>0</v>
      </c>
      <c r="DD1056" t="s">
        <v>3</v>
      </c>
      <c r="DE1056" t="s">
        <v>3</v>
      </c>
      <c r="DF1056">
        <f t="shared" si="430"/>
        <v>371.21</v>
      </c>
      <c r="DG1056">
        <f t="shared" si="428"/>
        <v>0</v>
      </c>
      <c r="DH1056">
        <f t="shared" si="429"/>
        <v>0</v>
      </c>
      <c r="DI1056">
        <f t="shared" si="438"/>
        <v>0</v>
      </c>
      <c r="DJ1056">
        <f t="shared" si="437"/>
        <v>371.21</v>
      </c>
      <c r="DK1056">
        <v>0</v>
      </c>
      <c r="DL1056" t="s">
        <v>3</v>
      </c>
      <c r="DM1056">
        <v>0</v>
      </c>
      <c r="DN1056" t="s">
        <v>3</v>
      </c>
      <c r="DO1056">
        <v>0</v>
      </c>
    </row>
    <row r="1057" spans="1:119" x14ac:dyDescent="0.2">
      <c r="A1057">
        <f>ROW(Source!A1265)</f>
        <v>1265</v>
      </c>
      <c r="B1057">
        <v>56661434</v>
      </c>
      <c r="C1057">
        <v>56664848</v>
      </c>
      <c r="D1057">
        <v>54747394</v>
      </c>
      <c r="E1057">
        <v>1</v>
      </c>
      <c r="F1057">
        <v>1</v>
      </c>
      <c r="G1057">
        <v>1081</v>
      </c>
      <c r="H1057">
        <v>3</v>
      </c>
      <c r="I1057" t="s">
        <v>1544</v>
      </c>
      <c r="J1057" t="s">
        <v>1545</v>
      </c>
      <c r="K1057" t="s">
        <v>1546</v>
      </c>
      <c r="L1057">
        <v>1354</v>
      </c>
      <c r="N1057">
        <v>1010</v>
      </c>
      <c r="O1057" t="s">
        <v>398</v>
      </c>
      <c r="P1057" t="s">
        <v>398</v>
      </c>
      <c r="Q1057">
        <v>1</v>
      </c>
      <c r="W1057">
        <v>0</v>
      </c>
      <c r="X1057">
        <v>347687897</v>
      </c>
      <c r="Y1057">
        <f t="shared" si="431"/>
        <v>1.1999999999999999E-3</v>
      </c>
      <c r="AA1057">
        <v>388.31</v>
      </c>
      <c r="AB1057">
        <v>0</v>
      </c>
      <c r="AC1057">
        <v>0</v>
      </c>
      <c r="AD1057">
        <v>0</v>
      </c>
      <c r="AE1057">
        <v>388.31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-2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 t="s">
        <v>3</v>
      </c>
      <c r="AT1057">
        <v>1.1999999999999999E-3</v>
      </c>
      <c r="AU1057" t="s">
        <v>105</v>
      </c>
      <c r="AV1057">
        <v>0</v>
      </c>
      <c r="AW1057">
        <v>2</v>
      </c>
      <c r="AX1057">
        <v>56664881</v>
      </c>
      <c r="AY1057">
        <v>1</v>
      </c>
      <c r="AZ1057">
        <v>0</v>
      </c>
      <c r="BA1057">
        <v>1357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v>0</v>
      </c>
      <c r="CX1057">
        <f>ROUND(Y1057*Source!I1265,9)</f>
        <v>9.5999999999999992E-3</v>
      </c>
      <c r="CY1057">
        <f t="shared" si="432"/>
        <v>388.31</v>
      </c>
      <c r="CZ1057">
        <f t="shared" si="433"/>
        <v>388.31</v>
      </c>
      <c r="DA1057">
        <f t="shared" si="434"/>
        <v>1</v>
      </c>
      <c r="DB1057">
        <f t="shared" si="435"/>
        <v>0.47</v>
      </c>
      <c r="DC1057">
        <f t="shared" si="436"/>
        <v>0</v>
      </c>
      <c r="DD1057" t="s">
        <v>3</v>
      </c>
      <c r="DE1057" t="s">
        <v>3</v>
      </c>
      <c r="DF1057">
        <f t="shared" si="430"/>
        <v>3.73</v>
      </c>
      <c r="DG1057">
        <f t="shared" si="428"/>
        <v>0</v>
      </c>
      <c r="DH1057">
        <f t="shared" si="429"/>
        <v>0</v>
      </c>
      <c r="DI1057">
        <f t="shared" si="438"/>
        <v>0</v>
      </c>
      <c r="DJ1057">
        <f t="shared" si="437"/>
        <v>3.73</v>
      </c>
      <c r="DK1057">
        <v>0</v>
      </c>
      <c r="DL1057" t="s">
        <v>3</v>
      </c>
      <c r="DM1057">
        <v>0</v>
      </c>
      <c r="DN1057" t="s">
        <v>3</v>
      </c>
      <c r="DO1057">
        <v>0</v>
      </c>
    </row>
    <row r="1058" spans="1:119" x14ac:dyDescent="0.2">
      <c r="A1058">
        <f>ROW(Source!A1265)</f>
        <v>1265</v>
      </c>
      <c r="B1058">
        <v>56661434</v>
      </c>
      <c r="C1058">
        <v>56664848</v>
      </c>
      <c r="D1058">
        <v>54747401</v>
      </c>
      <c r="E1058">
        <v>1</v>
      </c>
      <c r="F1058">
        <v>1</v>
      </c>
      <c r="G1058">
        <v>1081</v>
      </c>
      <c r="H1058">
        <v>3</v>
      </c>
      <c r="I1058" t="s">
        <v>1381</v>
      </c>
      <c r="J1058" t="s">
        <v>1382</v>
      </c>
      <c r="K1058" t="s">
        <v>1383</v>
      </c>
      <c r="L1058">
        <v>1354</v>
      </c>
      <c r="N1058">
        <v>1010</v>
      </c>
      <c r="O1058" t="s">
        <v>398</v>
      </c>
      <c r="P1058" t="s">
        <v>398</v>
      </c>
      <c r="Q1058">
        <v>1</v>
      </c>
      <c r="W1058">
        <v>0</v>
      </c>
      <c r="X1058">
        <v>1339646332</v>
      </c>
      <c r="Y1058">
        <f t="shared" si="431"/>
        <v>8.8999999999999999E-3</v>
      </c>
      <c r="AA1058">
        <v>14.56</v>
      </c>
      <c r="AB1058">
        <v>0</v>
      </c>
      <c r="AC1058">
        <v>0</v>
      </c>
      <c r="AD1058">
        <v>0</v>
      </c>
      <c r="AE1058">
        <v>14.56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-2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 t="s">
        <v>3</v>
      </c>
      <c r="AT1058">
        <v>8.8999999999999999E-3</v>
      </c>
      <c r="AU1058" t="s">
        <v>105</v>
      </c>
      <c r="AV1058">
        <v>0</v>
      </c>
      <c r="AW1058">
        <v>2</v>
      </c>
      <c r="AX1058">
        <v>56664882</v>
      </c>
      <c r="AY1058">
        <v>1</v>
      </c>
      <c r="AZ1058">
        <v>0</v>
      </c>
      <c r="BA1058">
        <v>1358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ROUND(Y1058*Source!I1265,9)</f>
        <v>7.1199999999999999E-2</v>
      </c>
      <c r="CY1058">
        <f t="shared" si="432"/>
        <v>14.56</v>
      </c>
      <c r="CZ1058">
        <f t="shared" si="433"/>
        <v>14.56</v>
      </c>
      <c r="DA1058">
        <f t="shared" si="434"/>
        <v>1</v>
      </c>
      <c r="DB1058">
        <f t="shared" si="435"/>
        <v>0.13</v>
      </c>
      <c r="DC1058">
        <f t="shared" si="436"/>
        <v>0</v>
      </c>
      <c r="DD1058" t="s">
        <v>3</v>
      </c>
      <c r="DE1058" t="s">
        <v>3</v>
      </c>
      <c r="DF1058">
        <f t="shared" si="430"/>
        <v>1.04</v>
      </c>
      <c r="DG1058">
        <f t="shared" si="428"/>
        <v>0</v>
      </c>
      <c r="DH1058">
        <f t="shared" si="429"/>
        <v>0</v>
      </c>
      <c r="DI1058">
        <f t="shared" si="438"/>
        <v>0</v>
      </c>
      <c r="DJ1058">
        <f t="shared" si="437"/>
        <v>1.04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">
      <c r="A1059">
        <f>ROW(Source!A1265)</f>
        <v>1265</v>
      </c>
      <c r="B1059">
        <v>56661434</v>
      </c>
      <c r="C1059">
        <v>56664848</v>
      </c>
      <c r="D1059">
        <v>54747362</v>
      </c>
      <c r="E1059">
        <v>1</v>
      </c>
      <c r="F1059">
        <v>1</v>
      </c>
      <c r="G1059">
        <v>1081</v>
      </c>
      <c r="H1059">
        <v>3</v>
      </c>
      <c r="I1059" t="s">
        <v>1547</v>
      </c>
      <c r="J1059" t="s">
        <v>1548</v>
      </c>
      <c r="K1059" t="s">
        <v>1549</v>
      </c>
      <c r="L1059">
        <v>1354</v>
      </c>
      <c r="N1059">
        <v>1010</v>
      </c>
      <c r="O1059" t="s">
        <v>398</v>
      </c>
      <c r="P1059" t="s">
        <v>398</v>
      </c>
      <c r="Q1059">
        <v>1</v>
      </c>
      <c r="W1059">
        <v>0</v>
      </c>
      <c r="X1059">
        <v>1833822088</v>
      </c>
      <c r="Y1059">
        <f t="shared" si="431"/>
        <v>3.0300000000000001E-2</v>
      </c>
      <c r="AA1059">
        <v>6145.37</v>
      </c>
      <c r="AB1059">
        <v>0</v>
      </c>
      <c r="AC1059">
        <v>0</v>
      </c>
      <c r="AD1059">
        <v>0</v>
      </c>
      <c r="AE1059">
        <v>6145.37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-2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 t="s">
        <v>3</v>
      </c>
      <c r="AT1059">
        <v>3.0300000000000001E-2</v>
      </c>
      <c r="AU1059" t="s">
        <v>105</v>
      </c>
      <c r="AV1059">
        <v>0</v>
      </c>
      <c r="AW1059">
        <v>2</v>
      </c>
      <c r="AX1059">
        <v>56664887</v>
      </c>
      <c r="AY1059">
        <v>1</v>
      </c>
      <c r="AZ1059">
        <v>0</v>
      </c>
      <c r="BA1059">
        <v>1359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ROUND(Y1059*Source!I1265,9)</f>
        <v>0.2424</v>
      </c>
      <c r="CY1059">
        <f t="shared" si="432"/>
        <v>6145.37</v>
      </c>
      <c r="CZ1059">
        <f t="shared" si="433"/>
        <v>6145.37</v>
      </c>
      <c r="DA1059">
        <f t="shared" si="434"/>
        <v>1</v>
      </c>
      <c r="DB1059">
        <f t="shared" si="435"/>
        <v>186.2</v>
      </c>
      <c r="DC1059">
        <f t="shared" si="436"/>
        <v>0</v>
      </c>
      <c r="DD1059" t="s">
        <v>3</v>
      </c>
      <c r="DE1059" t="s">
        <v>3</v>
      </c>
      <c r="DF1059">
        <f t="shared" si="430"/>
        <v>1489.64</v>
      </c>
      <c r="DG1059">
        <f t="shared" si="428"/>
        <v>0</v>
      </c>
      <c r="DH1059">
        <f t="shared" si="429"/>
        <v>0</v>
      </c>
      <c r="DI1059">
        <f t="shared" si="438"/>
        <v>0</v>
      </c>
      <c r="DJ1059">
        <f t="shared" si="437"/>
        <v>1489.64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">
      <c r="A1060">
        <f>ROW(Source!A1265)</f>
        <v>1265</v>
      </c>
      <c r="B1060">
        <v>56661434</v>
      </c>
      <c r="C1060">
        <v>56664848</v>
      </c>
      <c r="D1060">
        <v>54747690</v>
      </c>
      <c r="E1060">
        <v>1</v>
      </c>
      <c r="F1060">
        <v>1</v>
      </c>
      <c r="G1060">
        <v>1081</v>
      </c>
      <c r="H1060">
        <v>3</v>
      </c>
      <c r="I1060" t="s">
        <v>1550</v>
      </c>
      <c r="J1060" t="s">
        <v>1551</v>
      </c>
      <c r="K1060" t="s">
        <v>1552</v>
      </c>
      <c r="L1060">
        <v>1355</v>
      </c>
      <c r="N1060">
        <v>1010</v>
      </c>
      <c r="O1060" t="s">
        <v>1380</v>
      </c>
      <c r="P1060" t="s">
        <v>1380</v>
      </c>
      <c r="Q1060">
        <v>100</v>
      </c>
      <c r="W1060">
        <v>0</v>
      </c>
      <c r="X1060">
        <v>-1633755587</v>
      </c>
      <c r="Y1060">
        <f t="shared" si="431"/>
        <v>1.01E-2</v>
      </c>
      <c r="AA1060">
        <v>86.86</v>
      </c>
      <c r="AB1060">
        <v>0</v>
      </c>
      <c r="AC1060">
        <v>0</v>
      </c>
      <c r="AD1060">
        <v>0</v>
      </c>
      <c r="AE1060">
        <v>86.86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1</v>
      </c>
      <c r="AM1060">
        <v>-2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 t="s">
        <v>3</v>
      </c>
      <c r="AT1060">
        <v>1.01E-2</v>
      </c>
      <c r="AU1060" t="s">
        <v>105</v>
      </c>
      <c r="AV1060">
        <v>0</v>
      </c>
      <c r="AW1060">
        <v>2</v>
      </c>
      <c r="AX1060">
        <v>56664888</v>
      </c>
      <c r="AY1060">
        <v>1</v>
      </c>
      <c r="AZ1060">
        <v>0</v>
      </c>
      <c r="BA1060">
        <v>1360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V1060">
        <v>0</v>
      </c>
      <c r="CW1060">
        <v>0</v>
      </c>
      <c r="CX1060">
        <f>ROUND(Y1060*Source!I1265,9)</f>
        <v>8.0799999999999997E-2</v>
      </c>
      <c r="CY1060">
        <f t="shared" si="432"/>
        <v>86.86</v>
      </c>
      <c r="CZ1060">
        <f t="shared" si="433"/>
        <v>86.86</v>
      </c>
      <c r="DA1060">
        <f t="shared" si="434"/>
        <v>1</v>
      </c>
      <c r="DB1060">
        <f t="shared" si="435"/>
        <v>0.88</v>
      </c>
      <c r="DC1060">
        <f t="shared" si="436"/>
        <v>0</v>
      </c>
      <c r="DD1060" t="s">
        <v>3</v>
      </c>
      <c r="DE1060" t="s">
        <v>3</v>
      </c>
      <c r="DF1060">
        <f t="shared" si="430"/>
        <v>7.02</v>
      </c>
      <c r="DG1060">
        <f t="shared" si="428"/>
        <v>0</v>
      </c>
      <c r="DH1060">
        <f t="shared" si="429"/>
        <v>0</v>
      </c>
      <c r="DI1060">
        <f t="shared" si="438"/>
        <v>0</v>
      </c>
      <c r="DJ1060">
        <f t="shared" si="437"/>
        <v>7.02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">
      <c r="A1061">
        <f>ROW(Source!A1266)</f>
        <v>1266</v>
      </c>
      <c r="B1061">
        <v>56661436</v>
      </c>
      <c r="C1061">
        <v>56664848</v>
      </c>
      <c r="D1061">
        <v>54702434</v>
      </c>
      <c r="E1061">
        <v>1081</v>
      </c>
      <c r="F1061">
        <v>1</v>
      </c>
      <c r="G1061">
        <v>1081</v>
      </c>
      <c r="H1061">
        <v>1</v>
      </c>
      <c r="I1061" t="s">
        <v>1317</v>
      </c>
      <c r="J1061" t="s">
        <v>3</v>
      </c>
      <c r="K1061" t="s">
        <v>1318</v>
      </c>
      <c r="L1061">
        <v>1191</v>
      </c>
      <c r="N1061">
        <v>1013</v>
      </c>
      <c r="O1061" t="s">
        <v>1319</v>
      </c>
      <c r="P1061" t="s">
        <v>1319</v>
      </c>
      <c r="Q1061">
        <v>1</v>
      </c>
      <c r="W1061">
        <v>0</v>
      </c>
      <c r="X1061">
        <v>476480486</v>
      </c>
      <c r="Y1061">
        <f>(((AT1061*1.2)*1.15)*1.05)</f>
        <v>10.143000000000001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1</v>
      </c>
      <c r="AL1061">
        <v>1</v>
      </c>
      <c r="AM1061">
        <v>5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 t="s">
        <v>3</v>
      </c>
      <c r="AT1061">
        <v>7</v>
      </c>
      <c r="AU1061" t="s">
        <v>33</v>
      </c>
      <c r="AV1061">
        <v>1</v>
      </c>
      <c r="AW1061">
        <v>2</v>
      </c>
      <c r="AX1061">
        <v>56664883</v>
      </c>
      <c r="AY1061">
        <v>1</v>
      </c>
      <c r="AZ1061">
        <v>0</v>
      </c>
      <c r="BA1061">
        <v>1364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U1061">
        <f>ROUND(AT1061*Source!I1266*AH1061*AL1061,2)</f>
        <v>0</v>
      </c>
      <c r="CV1061">
        <f>ROUND(Y1061*Source!I1266,9)</f>
        <v>81.144000000000005</v>
      </c>
      <c r="CW1061">
        <v>0</v>
      </c>
      <c r="CX1061">
        <f>ROUND(Y1061*Source!I1266,9)</f>
        <v>81.144000000000005</v>
      </c>
      <c r="CY1061">
        <f>AD1061</f>
        <v>0</v>
      </c>
      <c r="CZ1061">
        <f>AH1061</f>
        <v>0</v>
      </c>
      <c r="DA1061">
        <f>AL1061</f>
        <v>1</v>
      </c>
      <c r="DB1061">
        <f>ROUND((((ROUND(AT1061*CZ1061,2)*1.2)*1.15)*1.05),6)</f>
        <v>0</v>
      </c>
      <c r="DC1061">
        <f>ROUND((((ROUND(AT1061*AG1061,2)*1.2)*1.15)*1.05),6)</f>
        <v>0</v>
      </c>
      <c r="DD1061" t="s">
        <v>3</v>
      </c>
      <c r="DE1061" t="s">
        <v>3</v>
      </c>
      <c r="DF1061">
        <f t="shared" si="430"/>
        <v>0</v>
      </c>
      <c r="DG1061">
        <f t="shared" si="428"/>
        <v>0</v>
      </c>
      <c r="DH1061">
        <f t="shared" si="429"/>
        <v>0</v>
      </c>
      <c r="DI1061">
        <f t="shared" si="438"/>
        <v>0</v>
      </c>
      <c r="DJ1061">
        <f>DI1061</f>
        <v>0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">
      <c r="A1062">
        <f>ROW(Source!A1266)</f>
        <v>1266</v>
      </c>
      <c r="B1062">
        <v>56661436</v>
      </c>
      <c r="C1062">
        <v>56664848</v>
      </c>
      <c r="D1062">
        <v>54768339</v>
      </c>
      <c r="E1062">
        <v>1</v>
      </c>
      <c r="F1062">
        <v>1</v>
      </c>
      <c r="G1062">
        <v>1081</v>
      </c>
      <c r="H1062">
        <v>2</v>
      </c>
      <c r="I1062" t="s">
        <v>1324</v>
      </c>
      <c r="J1062" t="s">
        <v>1325</v>
      </c>
      <c r="K1062" t="s">
        <v>1326</v>
      </c>
      <c r="L1062">
        <v>1368</v>
      </c>
      <c r="N1062">
        <v>1011</v>
      </c>
      <c r="O1062" t="s">
        <v>1323</v>
      </c>
      <c r="P1062" t="s">
        <v>1323</v>
      </c>
      <c r="Q1062">
        <v>1</v>
      </c>
      <c r="W1062">
        <v>0</v>
      </c>
      <c r="X1062">
        <v>874612079</v>
      </c>
      <c r="Y1062">
        <f>(((AT1062*1.2)*1.25)*1.05)</f>
        <v>6.2999999999999992E-3</v>
      </c>
      <c r="AA1062">
        <v>0</v>
      </c>
      <c r="AB1062">
        <v>1513.56</v>
      </c>
      <c r="AC1062">
        <v>758.78</v>
      </c>
      <c r="AD1062">
        <v>0</v>
      </c>
      <c r="AE1062">
        <v>0</v>
      </c>
      <c r="AF1062">
        <v>83.1</v>
      </c>
      <c r="AG1062">
        <v>12.62</v>
      </c>
      <c r="AH1062">
        <v>0</v>
      </c>
      <c r="AI1062">
        <v>1</v>
      </c>
      <c r="AJ1062">
        <v>17.07</v>
      </c>
      <c r="AK1062">
        <v>56.35</v>
      </c>
      <c r="AL1062">
        <v>1</v>
      </c>
      <c r="AM1062">
        <v>2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4.0000000000000001E-3</v>
      </c>
      <c r="AU1062" t="s">
        <v>32</v>
      </c>
      <c r="AV1062">
        <v>0</v>
      </c>
      <c r="AW1062">
        <v>2</v>
      </c>
      <c r="AX1062">
        <v>56664884</v>
      </c>
      <c r="AY1062">
        <v>1</v>
      </c>
      <c r="AZ1062">
        <v>0</v>
      </c>
      <c r="BA1062">
        <v>1365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V1062">
        <v>0</v>
      </c>
      <c r="CW1062">
        <f>ROUND(Y1062*Source!I1266*DO1062,9)</f>
        <v>0.63604799999999995</v>
      </c>
      <c r="CX1062">
        <f>ROUND(Y1062*Source!I1266,9)</f>
        <v>5.04E-2</v>
      </c>
      <c r="CY1062">
        <f>AB1062</f>
        <v>1513.56</v>
      </c>
      <c r="CZ1062">
        <f>AF1062</f>
        <v>83.1</v>
      </c>
      <c r="DA1062">
        <f>AJ1062</f>
        <v>17.07</v>
      </c>
      <c r="DB1062">
        <f>ROUND((((ROUND(AT1062*CZ1062,2)*1.2)*1.25)*1.05),6)</f>
        <v>0.51975000000000005</v>
      </c>
      <c r="DC1062">
        <f>ROUND((((ROUND(AT1062*AG1062,2)*1.2)*1.25)*1.05),6)</f>
        <v>7.8750000000000001E-2</v>
      </c>
      <c r="DD1062" t="s">
        <v>3</v>
      </c>
      <c r="DE1062" t="s">
        <v>3</v>
      </c>
      <c r="DF1062">
        <f t="shared" si="430"/>
        <v>0</v>
      </c>
      <c r="DG1062">
        <f>ROUND(ROUND(AF1062*AJ1062,2)*CX1062,2)</f>
        <v>71.489999999999995</v>
      </c>
      <c r="DH1062">
        <f>ROUND(ROUND(AG1062*AK1062,2)*CX1062,2)</f>
        <v>35.840000000000003</v>
      </c>
      <c r="DI1062">
        <f t="shared" si="438"/>
        <v>0</v>
      </c>
      <c r="DJ1062">
        <f>DG1062</f>
        <v>71.489999999999995</v>
      </c>
      <c r="DK1062">
        <v>0</v>
      </c>
      <c r="DL1062" t="s">
        <v>1327</v>
      </c>
      <c r="DM1062">
        <v>0</v>
      </c>
      <c r="DN1062" t="s">
        <v>1319</v>
      </c>
      <c r="DO1062">
        <v>12.62</v>
      </c>
    </row>
    <row r="1063" spans="1:119" x14ac:dyDescent="0.2">
      <c r="A1063">
        <f>ROW(Source!A1266)</f>
        <v>1266</v>
      </c>
      <c r="B1063">
        <v>56661436</v>
      </c>
      <c r="C1063">
        <v>56664848</v>
      </c>
      <c r="D1063">
        <v>54768393</v>
      </c>
      <c r="E1063">
        <v>1</v>
      </c>
      <c r="F1063">
        <v>1</v>
      </c>
      <c r="G1063">
        <v>1081</v>
      </c>
      <c r="H1063">
        <v>2</v>
      </c>
      <c r="I1063" t="s">
        <v>1387</v>
      </c>
      <c r="J1063" t="s">
        <v>1388</v>
      </c>
      <c r="K1063" t="s">
        <v>1389</v>
      </c>
      <c r="L1063">
        <v>1368</v>
      </c>
      <c r="N1063">
        <v>1011</v>
      </c>
      <c r="O1063" t="s">
        <v>1323</v>
      </c>
      <c r="P1063" t="s">
        <v>1323</v>
      </c>
      <c r="Q1063">
        <v>1</v>
      </c>
      <c r="W1063">
        <v>0</v>
      </c>
      <c r="X1063">
        <v>-1895752648</v>
      </c>
      <c r="Y1063">
        <f>(((AT1063*1.2)*1.25)*1.05)</f>
        <v>0.29924999999999996</v>
      </c>
      <c r="AA1063">
        <v>0</v>
      </c>
      <c r="AB1063">
        <v>7.85</v>
      </c>
      <c r="AC1063">
        <v>0</v>
      </c>
      <c r="AD1063">
        <v>0</v>
      </c>
      <c r="AE1063">
        <v>0</v>
      </c>
      <c r="AF1063">
        <v>0.77</v>
      </c>
      <c r="AG1063">
        <v>0</v>
      </c>
      <c r="AH1063">
        <v>0</v>
      </c>
      <c r="AI1063">
        <v>1</v>
      </c>
      <c r="AJ1063">
        <v>9.56</v>
      </c>
      <c r="AK1063">
        <v>1</v>
      </c>
      <c r="AL1063">
        <v>1</v>
      </c>
      <c r="AM1063">
        <v>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0.19</v>
      </c>
      <c r="AU1063" t="s">
        <v>32</v>
      </c>
      <c r="AV1063">
        <v>0</v>
      </c>
      <c r="AW1063">
        <v>2</v>
      </c>
      <c r="AX1063">
        <v>56664886</v>
      </c>
      <c r="AY1063">
        <v>1</v>
      </c>
      <c r="AZ1063">
        <v>0</v>
      </c>
      <c r="BA1063">
        <v>1366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f>ROUND(Y1063*Source!I1266*DO1063,9)</f>
        <v>0</v>
      </c>
      <c r="CX1063">
        <f>ROUND(Y1063*Source!I1266,9)</f>
        <v>2.3940000000000001</v>
      </c>
      <c r="CY1063">
        <f>AB1063</f>
        <v>7.85</v>
      </c>
      <c r="CZ1063">
        <f>AF1063</f>
        <v>0.77</v>
      </c>
      <c r="DA1063">
        <f>AJ1063</f>
        <v>9.56</v>
      </c>
      <c r="DB1063">
        <f>ROUND((((ROUND(AT1063*CZ1063,2)*1.2)*1.25)*1.05),6)</f>
        <v>0.23624999999999999</v>
      </c>
      <c r="DC1063">
        <f>ROUND((((ROUND(AT1063*AG1063,2)*1.2)*1.25)*1.05),6)</f>
        <v>0</v>
      </c>
      <c r="DD1063" t="s">
        <v>3</v>
      </c>
      <c r="DE1063" t="s">
        <v>3</v>
      </c>
      <c r="DF1063">
        <f t="shared" si="430"/>
        <v>0</v>
      </c>
      <c r="DG1063">
        <f>ROUND(ROUND(AF1063*AJ1063,2)*CX1063,2)</f>
        <v>17.62</v>
      </c>
      <c r="DH1063">
        <f>ROUND(ROUND(AG1063,2)*CX1063,2)</f>
        <v>0</v>
      </c>
      <c r="DI1063">
        <f t="shared" si="438"/>
        <v>0</v>
      </c>
      <c r="DJ1063">
        <f>DG1063</f>
        <v>17.62</v>
      </c>
      <c r="DK1063">
        <v>0</v>
      </c>
      <c r="DL1063" t="s">
        <v>3</v>
      </c>
      <c r="DM1063">
        <v>0</v>
      </c>
      <c r="DN1063" t="s">
        <v>3</v>
      </c>
      <c r="DO1063">
        <v>0</v>
      </c>
    </row>
    <row r="1064" spans="1:119" x14ac:dyDescent="0.2">
      <c r="A1064">
        <f>ROW(Source!A1266)</f>
        <v>1266</v>
      </c>
      <c r="B1064">
        <v>56661436</v>
      </c>
      <c r="C1064">
        <v>56664848</v>
      </c>
      <c r="D1064">
        <v>54768426</v>
      </c>
      <c r="E1064">
        <v>1</v>
      </c>
      <c r="F1064">
        <v>1</v>
      </c>
      <c r="G1064">
        <v>1081</v>
      </c>
      <c r="H1064">
        <v>2</v>
      </c>
      <c r="I1064" t="s">
        <v>1368</v>
      </c>
      <c r="J1064" t="s">
        <v>1369</v>
      </c>
      <c r="K1064" t="s">
        <v>1370</v>
      </c>
      <c r="L1064">
        <v>1368</v>
      </c>
      <c r="N1064">
        <v>1011</v>
      </c>
      <c r="O1064" t="s">
        <v>1323</v>
      </c>
      <c r="P1064" t="s">
        <v>1323</v>
      </c>
      <c r="Q1064">
        <v>1</v>
      </c>
      <c r="W1064">
        <v>0</v>
      </c>
      <c r="X1064">
        <v>-643591644</v>
      </c>
      <c r="Y1064">
        <f>(((AT1064*1.2)*1.25)*1.05)</f>
        <v>0.22050000000000003</v>
      </c>
      <c r="AA1064">
        <v>0</v>
      </c>
      <c r="AB1064">
        <v>4.84</v>
      </c>
      <c r="AC1064">
        <v>0</v>
      </c>
      <c r="AD1064">
        <v>0</v>
      </c>
      <c r="AE1064">
        <v>0</v>
      </c>
      <c r="AF1064">
        <v>0.47</v>
      </c>
      <c r="AG1064">
        <v>0</v>
      </c>
      <c r="AH1064">
        <v>0</v>
      </c>
      <c r="AI1064">
        <v>1</v>
      </c>
      <c r="AJ1064">
        <v>9.66</v>
      </c>
      <c r="AK1064">
        <v>1</v>
      </c>
      <c r="AL1064">
        <v>1</v>
      </c>
      <c r="AM1064">
        <v>2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 t="s">
        <v>3</v>
      </c>
      <c r="AT1064">
        <v>0.14000000000000001</v>
      </c>
      <c r="AU1064" t="s">
        <v>32</v>
      </c>
      <c r="AV1064">
        <v>0</v>
      </c>
      <c r="AW1064">
        <v>2</v>
      </c>
      <c r="AX1064">
        <v>56664869</v>
      </c>
      <c r="AY1064">
        <v>1</v>
      </c>
      <c r="AZ1064">
        <v>0</v>
      </c>
      <c r="BA1064">
        <v>1367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f>ROUND(Y1064*Source!I1266*DO1064,9)</f>
        <v>0</v>
      </c>
      <c r="CX1064">
        <f>ROUND(Y1064*Source!I1266,9)</f>
        <v>1.764</v>
      </c>
      <c r="CY1064">
        <f>AB1064</f>
        <v>4.84</v>
      </c>
      <c r="CZ1064">
        <f>AF1064</f>
        <v>0.47</v>
      </c>
      <c r="DA1064">
        <f>AJ1064</f>
        <v>9.66</v>
      </c>
      <c r="DB1064">
        <f>ROUND((((ROUND(AT1064*CZ1064,2)*1.2)*1.25)*1.05),6)</f>
        <v>0.11025</v>
      </c>
      <c r="DC1064">
        <f>ROUND((((ROUND(AT1064*AG1064,2)*1.2)*1.25)*1.05),6)</f>
        <v>0</v>
      </c>
      <c r="DD1064" t="s">
        <v>3</v>
      </c>
      <c r="DE1064" t="s">
        <v>3</v>
      </c>
      <c r="DF1064">
        <f t="shared" si="430"/>
        <v>0</v>
      </c>
      <c r="DG1064">
        <f>ROUND(ROUND(AF1064*AJ1064,2)*CX1064,2)</f>
        <v>8.01</v>
      </c>
      <c r="DH1064">
        <f>ROUND(ROUND(AG1064,2)*CX1064,2)</f>
        <v>0</v>
      </c>
      <c r="DI1064">
        <f t="shared" si="438"/>
        <v>0</v>
      </c>
      <c r="DJ1064">
        <f>DG1064</f>
        <v>8.01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">
      <c r="A1065">
        <f>ROW(Source!A1266)</f>
        <v>1266</v>
      </c>
      <c r="B1065">
        <v>56661436</v>
      </c>
      <c r="C1065">
        <v>56664848</v>
      </c>
      <c r="D1065">
        <v>54768442</v>
      </c>
      <c r="E1065">
        <v>1</v>
      </c>
      <c r="F1065">
        <v>1</v>
      </c>
      <c r="G1065">
        <v>1081</v>
      </c>
      <c r="H1065">
        <v>2</v>
      </c>
      <c r="I1065" t="s">
        <v>1520</v>
      </c>
      <c r="J1065" t="s">
        <v>1521</v>
      </c>
      <c r="K1065" t="s">
        <v>1522</v>
      </c>
      <c r="L1065">
        <v>1368</v>
      </c>
      <c r="N1065">
        <v>1011</v>
      </c>
      <c r="O1065" t="s">
        <v>1323</v>
      </c>
      <c r="P1065" t="s">
        <v>1323</v>
      </c>
      <c r="Q1065">
        <v>1</v>
      </c>
      <c r="W1065">
        <v>0</v>
      </c>
      <c r="X1065">
        <v>1328742333</v>
      </c>
      <c r="Y1065">
        <f>(((AT1065*1.2)*1.25)*1.05)</f>
        <v>0.40950000000000003</v>
      </c>
      <c r="AA1065">
        <v>0</v>
      </c>
      <c r="AB1065">
        <v>13.31</v>
      </c>
      <c r="AC1065">
        <v>0</v>
      </c>
      <c r="AD1065">
        <v>0</v>
      </c>
      <c r="AE1065">
        <v>0</v>
      </c>
      <c r="AF1065">
        <v>1.27</v>
      </c>
      <c r="AG1065">
        <v>0</v>
      </c>
      <c r="AH1065">
        <v>0</v>
      </c>
      <c r="AI1065">
        <v>1</v>
      </c>
      <c r="AJ1065">
        <v>9.82</v>
      </c>
      <c r="AK1065">
        <v>1</v>
      </c>
      <c r="AL1065">
        <v>1</v>
      </c>
      <c r="AM1065">
        <v>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0.26</v>
      </c>
      <c r="AU1065" t="s">
        <v>32</v>
      </c>
      <c r="AV1065">
        <v>0</v>
      </c>
      <c r="AW1065">
        <v>2</v>
      </c>
      <c r="AX1065">
        <v>56664870</v>
      </c>
      <c r="AY1065">
        <v>1</v>
      </c>
      <c r="AZ1065">
        <v>0</v>
      </c>
      <c r="BA1065">
        <v>1368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V1065">
        <v>0</v>
      </c>
      <c r="CW1065">
        <f>ROUND(Y1065*Source!I1266*DO1065,9)</f>
        <v>0</v>
      </c>
      <c r="CX1065">
        <f>ROUND(Y1065*Source!I1266,9)</f>
        <v>3.2759999999999998</v>
      </c>
      <c r="CY1065">
        <f>AB1065</f>
        <v>13.31</v>
      </c>
      <c r="CZ1065">
        <f>AF1065</f>
        <v>1.27</v>
      </c>
      <c r="DA1065">
        <f>AJ1065</f>
        <v>9.82</v>
      </c>
      <c r="DB1065">
        <f>ROUND((((ROUND(AT1065*CZ1065,2)*1.2)*1.25)*1.05),6)</f>
        <v>0.51975000000000005</v>
      </c>
      <c r="DC1065">
        <f>ROUND((((ROUND(AT1065*AG1065,2)*1.2)*1.25)*1.05),6)</f>
        <v>0</v>
      </c>
      <c r="DD1065" t="s">
        <v>3</v>
      </c>
      <c r="DE1065" t="s">
        <v>3</v>
      </c>
      <c r="DF1065">
        <f t="shared" si="430"/>
        <v>0</v>
      </c>
      <c r="DG1065">
        <f>ROUND(ROUND(AF1065*AJ1065,2)*CX1065,2)</f>
        <v>40.85</v>
      </c>
      <c r="DH1065">
        <f>ROUND(ROUND(AG1065,2)*CX1065,2)</f>
        <v>0</v>
      </c>
      <c r="DI1065">
        <f t="shared" si="438"/>
        <v>0</v>
      </c>
      <c r="DJ1065">
        <f>DG1065</f>
        <v>40.85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">
      <c r="A1066">
        <f>ROW(Source!A1266)</f>
        <v>1266</v>
      </c>
      <c r="B1066">
        <v>56661436</v>
      </c>
      <c r="C1066">
        <v>56664848</v>
      </c>
      <c r="D1066">
        <v>54767573</v>
      </c>
      <c r="E1066">
        <v>1</v>
      </c>
      <c r="F1066">
        <v>1</v>
      </c>
      <c r="G1066">
        <v>1081</v>
      </c>
      <c r="H1066">
        <v>2</v>
      </c>
      <c r="I1066" t="s">
        <v>1328</v>
      </c>
      <c r="J1066" t="s">
        <v>1329</v>
      </c>
      <c r="K1066" t="s">
        <v>1330</v>
      </c>
      <c r="L1066">
        <v>1368</v>
      </c>
      <c r="N1066">
        <v>1011</v>
      </c>
      <c r="O1066" t="s">
        <v>1323</v>
      </c>
      <c r="P1066" t="s">
        <v>1323</v>
      </c>
      <c r="Q1066">
        <v>1</v>
      </c>
      <c r="W1066">
        <v>0</v>
      </c>
      <c r="X1066">
        <v>-44940208</v>
      </c>
      <c r="Y1066">
        <f>(((AT1066*1.2)*1.25)*1.05)</f>
        <v>1.5750000000000003E-4</v>
      </c>
      <c r="AA1066">
        <v>0</v>
      </c>
      <c r="AB1066">
        <v>2758.65</v>
      </c>
      <c r="AC1066">
        <v>1017.92</v>
      </c>
      <c r="AD1066">
        <v>0</v>
      </c>
      <c r="AE1066">
        <v>0</v>
      </c>
      <c r="AF1066">
        <v>179.17</v>
      </c>
      <c r="AG1066">
        <v>16.93</v>
      </c>
      <c r="AH1066">
        <v>0</v>
      </c>
      <c r="AI1066">
        <v>1</v>
      </c>
      <c r="AJ1066">
        <v>14.43</v>
      </c>
      <c r="AK1066">
        <v>56.35</v>
      </c>
      <c r="AL1066">
        <v>1</v>
      </c>
      <c r="AM1066">
        <v>2</v>
      </c>
      <c r="AN1066">
        <v>0</v>
      </c>
      <c r="AO1066">
        <v>1</v>
      </c>
      <c r="AP1066">
        <v>1</v>
      </c>
      <c r="AQ1066">
        <v>0</v>
      </c>
      <c r="AR1066">
        <v>0</v>
      </c>
      <c r="AS1066" t="s">
        <v>3</v>
      </c>
      <c r="AT1066">
        <v>1E-4</v>
      </c>
      <c r="AU1066" t="s">
        <v>32</v>
      </c>
      <c r="AV1066">
        <v>0</v>
      </c>
      <c r="AW1066">
        <v>2</v>
      </c>
      <c r="AX1066">
        <v>56664885</v>
      </c>
      <c r="AY1066">
        <v>1</v>
      </c>
      <c r="AZ1066">
        <v>0</v>
      </c>
      <c r="BA1066">
        <v>1369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f>ROUND(Y1066*Source!I1266*DO1066,9)</f>
        <v>2.1331800000000001E-2</v>
      </c>
      <c r="CX1066">
        <f>ROUND(Y1066*Source!I1266,9)</f>
        <v>1.2600000000000001E-3</v>
      </c>
      <c r="CY1066">
        <f>AB1066</f>
        <v>2758.65</v>
      </c>
      <c r="CZ1066">
        <f>AF1066</f>
        <v>179.17</v>
      </c>
      <c r="DA1066">
        <f>AJ1066</f>
        <v>14.43</v>
      </c>
      <c r="DB1066">
        <f>ROUND((((ROUND(AT1066*CZ1066,2)*1.2)*1.25)*1.05),6)</f>
        <v>3.15E-2</v>
      </c>
      <c r="DC1066">
        <f>ROUND((((ROUND(AT1066*AG1066,2)*1.2)*1.25)*1.05),6)</f>
        <v>0</v>
      </c>
      <c r="DD1066" t="s">
        <v>3</v>
      </c>
      <c r="DE1066" t="s">
        <v>3</v>
      </c>
      <c r="DF1066">
        <f t="shared" si="430"/>
        <v>0</v>
      </c>
      <c r="DG1066">
        <f>ROUND(ROUND(AF1066*AJ1066,2)*CX1066,2)</f>
        <v>3.26</v>
      </c>
      <c r="DH1066">
        <f>ROUND(ROUND(AG1066*AK1066,2)*CX1066,2)</f>
        <v>1.2</v>
      </c>
      <c r="DI1066">
        <f t="shared" si="438"/>
        <v>0</v>
      </c>
      <c r="DJ1066">
        <f>DG1066</f>
        <v>3.26</v>
      </c>
      <c r="DK1066">
        <v>0</v>
      </c>
      <c r="DL1066" t="s">
        <v>1327</v>
      </c>
      <c r="DM1066">
        <v>0</v>
      </c>
      <c r="DN1066" t="s">
        <v>1319</v>
      </c>
      <c r="DO1066">
        <v>16.93</v>
      </c>
    </row>
    <row r="1067" spans="1:119" x14ac:dyDescent="0.2">
      <c r="A1067">
        <f>ROW(Source!A1266)</f>
        <v>1266</v>
      </c>
      <c r="B1067">
        <v>56661436</v>
      </c>
      <c r="C1067">
        <v>56664848</v>
      </c>
      <c r="D1067">
        <v>54737367</v>
      </c>
      <c r="E1067">
        <v>1</v>
      </c>
      <c r="F1067">
        <v>1</v>
      </c>
      <c r="G1067">
        <v>1081</v>
      </c>
      <c r="H1067">
        <v>3</v>
      </c>
      <c r="I1067" t="s">
        <v>1442</v>
      </c>
      <c r="J1067" t="s">
        <v>1443</v>
      </c>
      <c r="K1067" t="s">
        <v>1444</v>
      </c>
      <c r="L1067">
        <v>1339</v>
      </c>
      <c r="N1067">
        <v>1007</v>
      </c>
      <c r="O1067" t="s">
        <v>1102</v>
      </c>
      <c r="P1067" t="s">
        <v>1102</v>
      </c>
      <c r="Q1067">
        <v>1</v>
      </c>
      <c r="W1067">
        <v>0</v>
      </c>
      <c r="X1067">
        <v>-1622585150</v>
      </c>
      <c r="Y1067">
        <f t="shared" ref="Y1067:Y1080" si="439">(((AT1067*1)*1)*1)</f>
        <v>2.9999999999999997E-4</v>
      </c>
      <c r="AA1067">
        <v>54.79</v>
      </c>
      <c r="AB1067">
        <v>0</v>
      </c>
      <c r="AC1067">
        <v>0</v>
      </c>
      <c r="AD1067">
        <v>0</v>
      </c>
      <c r="AE1067">
        <v>7.07</v>
      </c>
      <c r="AF1067">
        <v>0</v>
      </c>
      <c r="AG1067">
        <v>0</v>
      </c>
      <c r="AH1067">
        <v>0</v>
      </c>
      <c r="AI1067">
        <v>7.75</v>
      </c>
      <c r="AJ1067">
        <v>1</v>
      </c>
      <c r="AK1067">
        <v>1</v>
      </c>
      <c r="AL1067">
        <v>1</v>
      </c>
      <c r="AM1067">
        <v>2</v>
      </c>
      <c r="AN1067">
        <v>0</v>
      </c>
      <c r="AO1067">
        <v>1</v>
      </c>
      <c r="AP1067">
        <v>1</v>
      </c>
      <c r="AQ1067">
        <v>0</v>
      </c>
      <c r="AR1067">
        <v>0</v>
      </c>
      <c r="AS1067" t="s">
        <v>3</v>
      </c>
      <c r="AT1067">
        <v>2.9999999999999997E-4</v>
      </c>
      <c r="AU1067" t="s">
        <v>105</v>
      </c>
      <c r="AV1067">
        <v>0</v>
      </c>
      <c r="AW1067">
        <v>2</v>
      </c>
      <c r="AX1067">
        <v>56664871</v>
      </c>
      <c r="AY1067">
        <v>1</v>
      </c>
      <c r="AZ1067">
        <v>0</v>
      </c>
      <c r="BA1067">
        <v>1370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v>0</v>
      </c>
      <c r="CX1067">
        <f>ROUND(Y1067*Source!I1266,9)</f>
        <v>2.3999999999999998E-3</v>
      </c>
      <c r="CY1067">
        <f t="shared" ref="CY1067:CY1080" si="440">AA1067</f>
        <v>54.79</v>
      </c>
      <c r="CZ1067">
        <f t="shared" ref="CZ1067:CZ1080" si="441">AE1067</f>
        <v>7.07</v>
      </c>
      <c r="DA1067">
        <f t="shared" ref="DA1067:DA1080" si="442">AI1067</f>
        <v>7.75</v>
      </c>
      <c r="DB1067">
        <f t="shared" ref="DB1067:DB1080" si="443">ROUND((((ROUND(AT1067*CZ1067,2)*1)*1)*1),6)</f>
        <v>0</v>
      </c>
      <c r="DC1067">
        <f t="shared" ref="DC1067:DC1080" si="444">ROUND((((ROUND(AT1067*AG1067,2)*1)*1)*1),6)</f>
        <v>0</v>
      </c>
      <c r="DD1067" t="s">
        <v>3</v>
      </c>
      <c r="DE1067" t="s">
        <v>3</v>
      </c>
      <c r="DF1067">
        <f t="shared" ref="DF1067:DF1080" si="445">ROUND(ROUND(AE1067*AI1067,2)*CX1067,2)</f>
        <v>0.13</v>
      </c>
      <c r="DG1067">
        <f t="shared" ref="DG1067:DG1090" si="446">ROUND(ROUND(AF1067,2)*CX1067,2)</f>
        <v>0</v>
      </c>
      <c r="DH1067">
        <f t="shared" ref="DH1067:DH1090" si="447">ROUND(ROUND(AG1067,2)*CX1067,2)</f>
        <v>0</v>
      </c>
      <c r="DI1067">
        <f t="shared" si="438"/>
        <v>0</v>
      </c>
      <c r="DJ1067">
        <f t="shared" ref="DJ1067:DJ1080" si="448">DF1067</f>
        <v>0.13</v>
      </c>
      <c r="DK1067">
        <v>0</v>
      </c>
      <c r="DL1067" t="s">
        <v>3</v>
      </c>
      <c r="DM1067">
        <v>0</v>
      </c>
      <c r="DN1067" t="s">
        <v>3</v>
      </c>
      <c r="DO1067">
        <v>0</v>
      </c>
    </row>
    <row r="1068" spans="1:119" x14ac:dyDescent="0.2">
      <c r="A1068">
        <f>ROW(Source!A1266)</f>
        <v>1266</v>
      </c>
      <c r="B1068">
        <v>56661436</v>
      </c>
      <c r="C1068">
        <v>56664848</v>
      </c>
      <c r="D1068">
        <v>54739137</v>
      </c>
      <c r="E1068">
        <v>1</v>
      </c>
      <c r="F1068">
        <v>1</v>
      </c>
      <c r="G1068">
        <v>1081</v>
      </c>
      <c r="H1068">
        <v>3</v>
      </c>
      <c r="I1068" t="s">
        <v>1523</v>
      </c>
      <c r="J1068" t="s">
        <v>1524</v>
      </c>
      <c r="K1068" t="s">
        <v>1525</v>
      </c>
      <c r="L1068">
        <v>1301</v>
      </c>
      <c r="N1068">
        <v>1003</v>
      </c>
      <c r="O1068" t="s">
        <v>672</v>
      </c>
      <c r="P1068" t="s">
        <v>672</v>
      </c>
      <c r="Q1068">
        <v>1</v>
      </c>
      <c r="W1068">
        <v>0</v>
      </c>
      <c r="X1068">
        <v>-39939634</v>
      </c>
      <c r="Y1068">
        <f t="shared" si="439"/>
        <v>10.3215</v>
      </c>
      <c r="AA1068">
        <v>4.7</v>
      </c>
      <c r="AB1068">
        <v>0</v>
      </c>
      <c r="AC1068">
        <v>0</v>
      </c>
      <c r="AD1068">
        <v>0</v>
      </c>
      <c r="AE1068">
        <v>1.5</v>
      </c>
      <c r="AF1068">
        <v>0</v>
      </c>
      <c r="AG1068">
        <v>0</v>
      </c>
      <c r="AH1068">
        <v>0</v>
      </c>
      <c r="AI1068">
        <v>3.13</v>
      </c>
      <c r="AJ1068">
        <v>1</v>
      </c>
      <c r="AK1068">
        <v>1</v>
      </c>
      <c r="AL1068">
        <v>1</v>
      </c>
      <c r="AM1068">
        <v>2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 t="s">
        <v>3</v>
      </c>
      <c r="AT1068">
        <v>10.3215</v>
      </c>
      <c r="AU1068" t="s">
        <v>105</v>
      </c>
      <c r="AV1068">
        <v>0</v>
      </c>
      <c r="AW1068">
        <v>2</v>
      </c>
      <c r="AX1068">
        <v>56664872</v>
      </c>
      <c r="AY1068">
        <v>1</v>
      </c>
      <c r="AZ1068">
        <v>0</v>
      </c>
      <c r="BA1068">
        <v>1371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v>0</v>
      </c>
      <c r="CX1068">
        <f>ROUND(Y1068*Source!I1266,9)</f>
        <v>82.572000000000003</v>
      </c>
      <c r="CY1068">
        <f t="shared" si="440"/>
        <v>4.7</v>
      </c>
      <c r="CZ1068">
        <f t="shared" si="441"/>
        <v>1.5</v>
      </c>
      <c r="DA1068">
        <f t="shared" si="442"/>
        <v>3.13</v>
      </c>
      <c r="DB1068">
        <f t="shared" si="443"/>
        <v>15.48</v>
      </c>
      <c r="DC1068">
        <f t="shared" si="444"/>
        <v>0</v>
      </c>
      <c r="DD1068" t="s">
        <v>3</v>
      </c>
      <c r="DE1068" t="s">
        <v>3</v>
      </c>
      <c r="DF1068">
        <f t="shared" si="445"/>
        <v>388.09</v>
      </c>
      <c r="DG1068">
        <f t="shared" si="446"/>
        <v>0</v>
      </c>
      <c r="DH1068">
        <f t="shared" si="447"/>
        <v>0</v>
      </c>
      <c r="DI1068">
        <f t="shared" si="438"/>
        <v>0</v>
      </c>
      <c r="DJ1068">
        <f t="shared" si="448"/>
        <v>388.09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">
      <c r="A1069">
        <f>ROW(Source!A1266)</f>
        <v>1266</v>
      </c>
      <c r="B1069">
        <v>56661436</v>
      </c>
      <c r="C1069">
        <v>56664848</v>
      </c>
      <c r="D1069">
        <v>54739872</v>
      </c>
      <c r="E1069">
        <v>1</v>
      </c>
      <c r="F1069">
        <v>1</v>
      </c>
      <c r="G1069">
        <v>1081</v>
      </c>
      <c r="H1069">
        <v>3</v>
      </c>
      <c r="I1069" t="s">
        <v>1526</v>
      </c>
      <c r="J1069" t="s">
        <v>1527</v>
      </c>
      <c r="K1069" t="s">
        <v>1528</v>
      </c>
      <c r="L1069">
        <v>1346</v>
      </c>
      <c r="N1069">
        <v>1009</v>
      </c>
      <c r="O1069" t="s">
        <v>1171</v>
      </c>
      <c r="P1069" t="s">
        <v>1171</v>
      </c>
      <c r="Q1069">
        <v>1</v>
      </c>
      <c r="W1069">
        <v>0</v>
      </c>
      <c r="X1069">
        <v>2122047014</v>
      </c>
      <c r="Y1069">
        <f t="shared" si="439"/>
        <v>4.4600000000000001E-2</v>
      </c>
      <c r="AA1069">
        <v>1586.67</v>
      </c>
      <c r="AB1069">
        <v>0</v>
      </c>
      <c r="AC1069">
        <v>0</v>
      </c>
      <c r="AD1069">
        <v>0</v>
      </c>
      <c r="AE1069">
        <v>230.62</v>
      </c>
      <c r="AF1069">
        <v>0</v>
      </c>
      <c r="AG1069">
        <v>0</v>
      </c>
      <c r="AH1069">
        <v>0</v>
      </c>
      <c r="AI1069">
        <v>6.88</v>
      </c>
      <c r="AJ1069">
        <v>1</v>
      </c>
      <c r="AK1069">
        <v>1</v>
      </c>
      <c r="AL1069">
        <v>1</v>
      </c>
      <c r="AM1069">
        <v>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4.4600000000000001E-2</v>
      </c>
      <c r="AU1069" t="s">
        <v>105</v>
      </c>
      <c r="AV1069">
        <v>0</v>
      </c>
      <c r="AW1069">
        <v>2</v>
      </c>
      <c r="AX1069">
        <v>56664873</v>
      </c>
      <c r="AY1069">
        <v>1</v>
      </c>
      <c r="AZ1069">
        <v>0</v>
      </c>
      <c r="BA1069">
        <v>1372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V1069">
        <v>0</v>
      </c>
      <c r="CW1069">
        <v>0</v>
      </c>
      <c r="CX1069">
        <f>ROUND(Y1069*Source!I1266,9)</f>
        <v>0.35680000000000001</v>
      </c>
      <c r="CY1069">
        <f t="shared" si="440"/>
        <v>1586.67</v>
      </c>
      <c r="CZ1069">
        <f t="shared" si="441"/>
        <v>230.62</v>
      </c>
      <c r="DA1069">
        <f t="shared" si="442"/>
        <v>6.88</v>
      </c>
      <c r="DB1069">
        <f t="shared" si="443"/>
        <v>10.29</v>
      </c>
      <c r="DC1069">
        <f t="shared" si="444"/>
        <v>0</v>
      </c>
      <c r="DD1069" t="s">
        <v>3</v>
      </c>
      <c r="DE1069" t="s">
        <v>3</v>
      </c>
      <c r="DF1069">
        <f t="shared" si="445"/>
        <v>566.12</v>
      </c>
      <c r="DG1069">
        <f t="shared" si="446"/>
        <v>0</v>
      </c>
      <c r="DH1069">
        <f t="shared" si="447"/>
        <v>0</v>
      </c>
      <c r="DI1069">
        <f t="shared" si="438"/>
        <v>0</v>
      </c>
      <c r="DJ1069">
        <f t="shared" si="448"/>
        <v>566.12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">
      <c r="A1070">
        <f>ROW(Source!A1266)</f>
        <v>1266</v>
      </c>
      <c r="B1070">
        <v>56661436</v>
      </c>
      <c r="C1070">
        <v>56664848</v>
      </c>
      <c r="D1070">
        <v>54739874</v>
      </c>
      <c r="E1070">
        <v>1</v>
      </c>
      <c r="F1070">
        <v>1</v>
      </c>
      <c r="G1070">
        <v>1081</v>
      </c>
      <c r="H1070">
        <v>3</v>
      </c>
      <c r="I1070" t="s">
        <v>1529</v>
      </c>
      <c r="J1070" t="s">
        <v>1530</v>
      </c>
      <c r="K1070" t="s">
        <v>1531</v>
      </c>
      <c r="L1070">
        <v>1346</v>
      </c>
      <c r="N1070">
        <v>1009</v>
      </c>
      <c r="O1070" t="s">
        <v>1171</v>
      </c>
      <c r="P1070" t="s">
        <v>1171</v>
      </c>
      <c r="Q1070">
        <v>1</v>
      </c>
      <c r="W1070">
        <v>0</v>
      </c>
      <c r="X1070">
        <v>188342909</v>
      </c>
      <c r="Y1070">
        <f t="shared" si="439"/>
        <v>6.7000000000000002E-3</v>
      </c>
      <c r="AA1070">
        <v>6279.69</v>
      </c>
      <c r="AB1070">
        <v>0</v>
      </c>
      <c r="AC1070">
        <v>0</v>
      </c>
      <c r="AD1070">
        <v>0</v>
      </c>
      <c r="AE1070">
        <v>453.08</v>
      </c>
      <c r="AF1070">
        <v>0</v>
      </c>
      <c r="AG1070">
        <v>0</v>
      </c>
      <c r="AH1070">
        <v>0</v>
      </c>
      <c r="AI1070">
        <v>13.86</v>
      </c>
      <c r="AJ1070">
        <v>1</v>
      </c>
      <c r="AK1070">
        <v>1</v>
      </c>
      <c r="AL1070">
        <v>1</v>
      </c>
      <c r="AM1070">
        <v>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6.7000000000000002E-3</v>
      </c>
      <c r="AU1070" t="s">
        <v>105</v>
      </c>
      <c r="AV1070">
        <v>0</v>
      </c>
      <c r="AW1070">
        <v>2</v>
      </c>
      <c r="AX1070">
        <v>56664874</v>
      </c>
      <c r="AY1070">
        <v>1</v>
      </c>
      <c r="AZ1070">
        <v>0</v>
      </c>
      <c r="BA1070">
        <v>1373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v>0</v>
      </c>
      <c r="CX1070">
        <f>ROUND(Y1070*Source!I1266,9)</f>
        <v>5.3600000000000002E-2</v>
      </c>
      <c r="CY1070">
        <f t="shared" si="440"/>
        <v>6279.69</v>
      </c>
      <c r="CZ1070">
        <f t="shared" si="441"/>
        <v>453.08</v>
      </c>
      <c r="DA1070">
        <f t="shared" si="442"/>
        <v>13.86</v>
      </c>
      <c r="DB1070">
        <f t="shared" si="443"/>
        <v>3.04</v>
      </c>
      <c r="DC1070">
        <f t="shared" si="444"/>
        <v>0</v>
      </c>
      <c r="DD1070" t="s">
        <v>3</v>
      </c>
      <c r="DE1070" t="s">
        <v>3</v>
      </c>
      <c r="DF1070">
        <f t="shared" si="445"/>
        <v>336.59</v>
      </c>
      <c r="DG1070">
        <f t="shared" si="446"/>
        <v>0</v>
      </c>
      <c r="DH1070">
        <f t="shared" si="447"/>
        <v>0</v>
      </c>
      <c r="DI1070">
        <f t="shared" si="438"/>
        <v>0</v>
      </c>
      <c r="DJ1070">
        <f t="shared" si="448"/>
        <v>336.59</v>
      </c>
      <c r="DK1070">
        <v>0</v>
      </c>
      <c r="DL1070" t="s">
        <v>3</v>
      </c>
      <c r="DM1070">
        <v>0</v>
      </c>
      <c r="DN1070" t="s">
        <v>3</v>
      </c>
      <c r="DO1070">
        <v>0</v>
      </c>
    </row>
    <row r="1071" spans="1:119" x14ac:dyDescent="0.2">
      <c r="A1071">
        <f>ROW(Source!A1266)</f>
        <v>1266</v>
      </c>
      <c r="B1071">
        <v>56661436</v>
      </c>
      <c r="C1071">
        <v>56664848</v>
      </c>
      <c r="D1071">
        <v>54740049</v>
      </c>
      <c r="E1071">
        <v>1</v>
      </c>
      <c r="F1071">
        <v>1</v>
      </c>
      <c r="G1071">
        <v>1081</v>
      </c>
      <c r="H1071">
        <v>3</v>
      </c>
      <c r="I1071" t="s">
        <v>1532</v>
      </c>
      <c r="J1071" t="s">
        <v>1533</v>
      </c>
      <c r="K1071" t="s">
        <v>1534</v>
      </c>
      <c r="L1071">
        <v>1355</v>
      </c>
      <c r="N1071">
        <v>1010</v>
      </c>
      <c r="O1071" t="s">
        <v>1380</v>
      </c>
      <c r="P1071" t="s">
        <v>1380</v>
      </c>
      <c r="Q1071">
        <v>100</v>
      </c>
      <c r="W1071">
        <v>0</v>
      </c>
      <c r="X1071">
        <v>342638913</v>
      </c>
      <c r="Y1071">
        <f t="shared" si="439"/>
        <v>8.9899999999999994E-2</v>
      </c>
      <c r="AA1071">
        <v>1038.55</v>
      </c>
      <c r="AB1071">
        <v>0</v>
      </c>
      <c r="AC1071">
        <v>0</v>
      </c>
      <c r="AD1071">
        <v>0</v>
      </c>
      <c r="AE1071">
        <v>95.28</v>
      </c>
      <c r="AF1071">
        <v>0</v>
      </c>
      <c r="AG1071">
        <v>0</v>
      </c>
      <c r="AH1071">
        <v>0</v>
      </c>
      <c r="AI1071">
        <v>10.9</v>
      </c>
      <c r="AJ1071">
        <v>1</v>
      </c>
      <c r="AK1071">
        <v>1</v>
      </c>
      <c r="AL1071">
        <v>1</v>
      </c>
      <c r="AM1071">
        <v>2</v>
      </c>
      <c r="AN1071">
        <v>0</v>
      </c>
      <c r="AO1071">
        <v>1</v>
      </c>
      <c r="AP1071">
        <v>1</v>
      </c>
      <c r="AQ1071">
        <v>0</v>
      </c>
      <c r="AR1071">
        <v>0</v>
      </c>
      <c r="AS1071" t="s">
        <v>3</v>
      </c>
      <c r="AT1071">
        <v>8.9899999999999994E-2</v>
      </c>
      <c r="AU1071" t="s">
        <v>105</v>
      </c>
      <c r="AV1071">
        <v>0</v>
      </c>
      <c r="AW1071">
        <v>2</v>
      </c>
      <c r="AX1071">
        <v>56664875</v>
      </c>
      <c r="AY1071">
        <v>1</v>
      </c>
      <c r="AZ1071">
        <v>0</v>
      </c>
      <c r="BA1071">
        <v>1374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v>0</v>
      </c>
      <c r="CX1071">
        <f>ROUND(Y1071*Source!I1266,9)</f>
        <v>0.71919999999999995</v>
      </c>
      <c r="CY1071">
        <f t="shared" si="440"/>
        <v>1038.55</v>
      </c>
      <c r="CZ1071">
        <f t="shared" si="441"/>
        <v>95.28</v>
      </c>
      <c r="DA1071">
        <f t="shared" si="442"/>
        <v>10.9</v>
      </c>
      <c r="DB1071">
        <f t="shared" si="443"/>
        <v>8.57</v>
      </c>
      <c r="DC1071">
        <f t="shared" si="444"/>
        <v>0</v>
      </c>
      <c r="DD1071" t="s">
        <v>3</v>
      </c>
      <c r="DE1071" t="s">
        <v>3</v>
      </c>
      <c r="DF1071">
        <f t="shared" si="445"/>
        <v>746.93</v>
      </c>
      <c r="DG1071">
        <f t="shared" si="446"/>
        <v>0</v>
      </c>
      <c r="DH1071">
        <f t="shared" si="447"/>
        <v>0</v>
      </c>
      <c r="DI1071">
        <f t="shared" si="438"/>
        <v>0</v>
      </c>
      <c r="DJ1071">
        <f t="shared" si="448"/>
        <v>746.93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">
      <c r="A1072">
        <f>ROW(Source!A1266)</f>
        <v>1266</v>
      </c>
      <c r="B1072">
        <v>56661436</v>
      </c>
      <c r="C1072">
        <v>56664848</v>
      </c>
      <c r="D1072">
        <v>54737824</v>
      </c>
      <c r="E1072">
        <v>1</v>
      </c>
      <c r="F1072">
        <v>1</v>
      </c>
      <c r="G1072">
        <v>1081</v>
      </c>
      <c r="H1072">
        <v>3</v>
      </c>
      <c r="I1072" t="s">
        <v>1535</v>
      </c>
      <c r="J1072" t="s">
        <v>1536</v>
      </c>
      <c r="K1072" t="s">
        <v>1537</v>
      </c>
      <c r="L1072">
        <v>1296</v>
      </c>
      <c r="N1072">
        <v>1002</v>
      </c>
      <c r="O1072" t="s">
        <v>678</v>
      </c>
      <c r="P1072" t="s">
        <v>678</v>
      </c>
      <c r="Q1072">
        <v>1</v>
      </c>
      <c r="W1072">
        <v>0</v>
      </c>
      <c r="X1072">
        <v>680392445</v>
      </c>
      <c r="Y1072">
        <f t="shared" si="439"/>
        <v>0.02</v>
      </c>
      <c r="AA1072">
        <v>247.24</v>
      </c>
      <c r="AB1072">
        <v>0</v>
      </c>
      <c r="AC1072">
        <v>0</v>
      </c>
      <c r="AD1072">
        <v>0</v>
      </c>
      <c r="AE1072">
        <v>54.7</v>
      </c>
      <c r="AF1072">
        <v>0</v>
      </c>
      <c r="AG1072">
        <v>0</v>
      </c>
      <c r="AH1072">
        <v>0</v>
      </c>
      <c r="AI1072">
        <v>4.5199999999999996</v>
      </c>
      <c r="AJ1072">
        <v>1</v>
      </c>
      <c r="AK1072">
        <v>1</v>
      </c>
      <c r="AL1072">
        <v>1</v>
      </c>
      <c r="AM1072">
        <v>2</v>
      </c>
      <c r="AN1072">
        <v>0</v>
      </c>
      <c r="AO1072">
        <v>1</v>
      </c>
      <c r="AP1072">
        <v>1</v>
      </c>
      <c r="AQ1072">
        <v>0</v>
      </c>
      <c r="AR1072">
        <v>0</v>
      </c>
      <c r="AS1072" t="s">
        <v>3</v>
      </c>
      <c r="AT1072">
        <v>0.02</v>
      </c>
      <c r="AU1072" t="s">
        <v>105</v>
      </c>
      <c r="AV1072">
        <v>0</v>
      </c>
      <c r="AW1072">
        <v>2</v>
      </c>
      <c r="AX1072">
        <v>56664876</v>
      </c>
      <c r="AY1072">
        <v>1</v>
      </c>
      <c r="AZ1072">
        <v>0</v>
      </c>
      <c r="BA1072">
        <v>1375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v>0</v>
      </c>
      <c r="CX1072">
        <f>ROUND(Y1072*Source!I1266,9)</f>
        <v>0.16</v>
      </c>
      <c r="CY1072">
        <f t="shared" si="440"/>
        <v>247.24</v>
      </c>
      <c r="CZ1072">
        <f t="shared" si="441"/>
        <v>54.7</v>
      </c>
      <c r="DA1072">
        <f t="shared" si="442"/>
        <v>4.5199999999999996</v>
      </c>
      <c r="DB1072">
        <f t="shared" si="443"/>
        <v>1.0900000000000001</v>
      </c>
      <c r="DC1072">
        <f t="shared" si="444"/>
        <v>0</v>
      </c>
      <c r="DD1072" t="s">
        <v>3</v>
      </c>
      <c r="DE1072" t="s">
        <v>3</v>
      </c>
      <c r="DF1072">
        <f t="shared" si="445"/>
        <v>39.56</v>
      </c>
      <c r="DG1072">
        <f t="shared" si="446"/>
        <v>0</v>
      </c>
      <c r="DH1072">
        <f t="shared" si="447"/>
        <v>0</v>
      </c>
      <c r="DI1072">
        <f t="shared" si="438"/>
        <v>0</v>
      </c>
      <c r="DJ1072">
        <f t="shared" si="448"/>
        <v>39.56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">
      <c r="A1073">
        <f>ROW(Source!A1266)</f>
        <v>1266</v>
      </c>
      <c r="B1073">
        <v>56661436</v>
      </c>
      <c r="C1073">
        <v>56664848</v>
      </c>
      <c r="D1073">
        <v>54753897</v>
      </c>
      <c r="E1073">
        <v>1</v>
      </c>
      <c r="F1073">
        <v>1</v>
      </c>
      <c r="G1073">
        <v>1081</v>
      </c>
      <c r="H1073">
        <v>3</v>
      </c>
      <c r="I1073" t="s">
        <v>1538</v>
      </c>
      <c r="J1073" t="s">
        <v>1539</v>
      </c>
      <c r="K1073" t="s">
        <v>1540</v>
      </c>
      <c r="L1073">
        <v>1354</v>
      </c>
      <c r="N1073">
        <v>1010</v>
      </c>
      <c r="O1073" t="s">
        <v>398</v>
      </c>
      <c r="P1073" t="s">
        <v>398</v>
      </c>
      <c r="Q1073">
        <v>1</v>
      </c>
      <c r="W1073">
        <v>0</v>
      </c>
      <c r="X1073">
        <v>-740891267</v>
      </c>
      <c r="Y1073">
        <f t="shared" si="439"/>
        <v>1.68</v>
      </c>
      <c r="AA1073">
        <v>27.87</v>
      </c>
      <c r="AB1073">
        <v>0</v>
      </c>
      <c r="AC1073">
        <v>0</v>
      </c>
      <c r="AD1073">
        <v>0</v>
      </c>
      <c r="AE1073">
        <v>3.37</v>
      </c>
      <c r="AF1073">
        <v>0</v>
      </c>
      <c r="AG1073">
        <v>0</v>
      </c>
      <c r="AH1073">
        <v>0</v>
      </c>
      <c r="AI1073">
        <v>8.27</v>
      </c>
      <c r="AJ1073">
        <v>1</v>
      </c>
      <c r="AK1073">
        <v>1</v>
      </c>
      <c r="AL1073">
        <v>1</v>
      </c>
      <c r="AM1073">
        <v>2</v>
      </c>
      <c r="AN1073">
        <v>0</v>
      </c>
      <c r="AO1073">
        <v>1</v>
      </c>
      <c r="AP1073">
        <v>1</v>
      </c>
      <c r="AQ1073">
        <v>0</v>
      </c>
      <c r="AR1073">
        <v>0</v>
      </c>
      <c r="AS1073" t="s">
        <v>3</v>
      </c>
      <c r="AT1073">
        <v>1.68</v>
      </c>
      <c r="AU1073" t="s">
        <v>105</v>
      </c>
      <c r="AV1073">
        <v>0</v>
      </c>
      <c r="AW1073">
        <v>2</v>
      </c>
      <c r="AX1073">
        <v>56664877</v>
      </c>
      <c r="AY1073">
        <v>1</v>
      </c>
      <c r="AZ1073">
        <v>0</v>
      </c>
      <c r="BA1073">
        <v>1376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v>0</v>
      </c>
      <c r="CX1073">
        <f>ROUND(Y1073*Source!I1266,9)</f>
        <v>13.44</v>
      </c>
      <c r="CY1073">
        <f t="shared" si="440"/>
        <v>27.87</v>
      </c>
      <c r="CZ1073">
        <f t="shared" si="441"/>
        <v>3.37</v>
      </c>
      <c r="DA1073">
        <f t="shared" si="442"/>
        <v>8.27</v>
      </c>
      <c r="DB1073">
        <f t="shared" si="443"/>
        <v>5.66</v>
      </c>
      <c r="DC1073">
        <f t="shared" si="444"/>
        <v>0</v>
      </c>
      <c r="DD1073" t="s">
        <v>3</v>
      </c>
      <c r="DE1073" t="s">
        <v>3</v>
      </c>
      <c r="DF1073">
        <f t="shared" si="445"/>
        <v>374.57</v>
      </c>
      <c r="DG1073">
        <f t="shared" si="446"/>
        <v>0</v>
      </c>
      <c r="DH1073">
        <f t="shared" si="447"/>
        <v>0</v>
      </c>
      <c r="DI1073">
        <f t="shared" si="438"/>
        <v>0</v>
      </c>
      <c r="DJ1073">
        <f t="shared" si="448"/>
        <v>374.57</v>
      </c>
      <c r="DK1073">
        <v>0</v>
      </c>
      <c r="DL1073" t="s">
        <v>3</v>
      </c>
      <c r="DM1073">
        <v>0</v>
      </c>
      <c r="DN1073" t="s">
        <v>3</v>
      </c>
      <c r="DO1073">
        <v>0</v>
      </c>
    </row>
    <row r="1074" spans="1:119" x14ac:dyDescent="0.2">
      <c r="A1074">
        <f>ROW(Source!A1266)</f>
        <v>1266</v>
      </c>
      <c r="B1074">
        <v>56661436</v>
      </c>
      <c r="C1074">
        <v>56664848</v>
      </c>
      <c r="D1074">
        <v>54750694</v>
      </c>
      <c r="E1074">
        <v>1</v>
      </c>
      <c r="F1074">
        <v>1</v>
      </c>
      <c r="G1074">
        <v>1081</v>
      </c>
      <c r="H1074">
        <v>3</v>
      </c>
      <c r="I1074" t="s">
        <v>1541</v>
      </c>
      <c r="J1074" t="s">
        <v>1542</v>
      </c>
      <c r="K1074" t="s">
        <v>1543</v>
      </c>
      <c r="L1074">
        <v>1301</v>
      </c>
      <c r="N1074">
        <v>1003</v>
      </c>
      <c r="O1074" t="s">
        <v>672</v>
      </c>
      <c r="P1074" t="s">
        <v>672</v>
      </c>
      <c r="Q1074">
        <v>1</v>
      </c>
      <c r="W1074">
        <v>0</v>
      </c>
      <c r="X1074">
        <v>952472499</v>
      </c>
      <c r="Y1074">
        <f t="shared" si="439"/>
        <v>3.0750000000000002</v>
      </c>
      <c r="AA1074">
        <v>17.14</v>
      </c>
      <c r="AB1074">
        <v>0</v>
      </c>
      <c r="AC1074">
        <v>0</v>
      </c>
      <c r="AD1074">
        <v>0</v>
      </c>
      <c r="AE1074">
        <v>10.78</v>
      </c>
      <c r="AF1074">
        <v>0</v>
      </c>
      <c r="AG1074">
        <v>0</v>
      </c>
      <c r="AH1074">
        <v>0</v>
      </c>
      <c r="AI1074">
        <v>1.59</v>
      </c>
      <c r="AJ1074">
        <v>1</v>
      </c>
      <c r="AK1074">
        <v>1</v>
      </c>
      <c r="AL1074">
        <v>1</v>
      </c>
      <c r="AM1074">
        <v>2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3.0750000000000002</v>
      </c>
      <c r="AU1074" t="s">
        <v>105</v>
      </c>
      <c r="AV1074">
        <v>0</v>
      </c>
      <c r="AW1074">
        <v>2</v>
      </c>
      <c r="AX1074">
        <v>56664878</v>
      </c>
      <c r="AY1074">
        <v>1</v>
      </c>
      <c r="AZ1074">
        <v>0</v>
      </c>
      <c r="BA1074">
        <v>1377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V1074">
        <v>0</v>
      </c>
      <c r="CW1074">
        <v>0</v>
      </c>
      <c r="CX1074">
        <f>ROUND(Y1074*Source!I1266,9)</f>
        <v>24.6</v>
      </c>
      <c r="CY1074">
        <f t="shared" si="440"/>
        <v>17.14</v>
      </c>
      <c r="CZ1074">
        <f t="shared" si="441"/>
        <v>10.78</v>
      </c>
      <c r="DA1074">
        <f t="shared" si="442"/>
        <v>1.59</v>
      </c>
      <c r="DB1074">
        <f t="shared" si="443"/>
        <v>33.15</v>
      </c>
      <c r="DC1074">
        <f t="shared" si="444"/>
        <v>0</v>
      </c>
      <c r="DD1074" t="s">
        <v>3</v>
      </c>
      <c r="DE1074" t="s">
        <v>3</v>
      </c>
      <c r="DF1074">
        <f t="shared" si="445"/>
        <v>421.64</v>
      </c>
      <c r="DG1074">
        <f t="shared" si="446"/>
        <v>0</v>
      </c>
      <c r="DH1074">
        <f t="shared" si="447"/>
        <v>0</v>
      </c>
      <c r="DI1074">
        <f t="shared" si="438"/>
        <v>0</v>
      </c>
      <c r="DJ1074">
        <f t="shared" si="448"/>
        <v>421.64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">
      <c r="A1075">
        <f>ROW(Source!A1266)</f>
        <v>1266</v>
      </c>
      <c r="B1075">
        <v>56661436</v>
      </c>
      <c r="C1075">
        <v>56664848</v>
      </c>
      <c r="D1075">
        <v>54753073</v>
      </c>
      <c r="E1075">
        <v>1</v>
      </c>
      <c r="F1075">
        <v>1</v>
      </c>
      <c r="G1075">
        <v>1081</v>
      </c>
      <c r="H1075">
        <v>3</v>
      </c>
      <c r="I1075" t="s">
        <v>1183</v>
      </c>
      <c r="J1075" t="s">
        <v>1185</v>
      </c>
      <c r="K1075" t="s">
        <v>1184</v>
      </c>
      <c r="L1075">
        <v>1301</v>
      </c>
      <c r="N1075">
        <v>1003</v>
      </c>
      <c r="O1075" t="s">
        <v>672</v>
      </c>
      <c r="P1075" t="s">
        <v>672</v>
      </c>
      <c r="Q1075">
        <v>1</v>
      </c>
      <c r="W1075">
        <v>0</v>
      </c>
      <c r="X1075">
        <v>1578246370</v>
      </c>
      <c r="Y1075">
        <f t="shared" si="439"/>
        <v>3.0750000000000002</v>
      </c>
      <c r="AA1075">
        <v>195.65</v>
      </c>
      <c r="AB1075">
        <v>0</v>
      </c>
      <c r="AC1075">
        <v>0</v>
      </c>
      <c r="AD1075">
        <v>0</v>
      </c>
      <c r="AE1075">
        <v>7.73</v>
      </c>
      <c r="AF1075">
        <v>0</v>
      </c>
      <c r="AG1075">
        <v>0</v>
      </c>
      <c r="AH1075">
        <v>0</v>
      </c>
      <c r="AI1075">
        <v>25.31</v>
      </c>
      <c r="AJ1075">
        <v>1</v>
      </c>
      <c r="AK1075">
        <v>1</v>
      </c>
      <c r="AL1075">
        <v>1</v>
      </c>
      <c r="AM1075">
        <v>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3.0750000000000002</v>
      </c>
      <c r="AU1075" t="s">
        <v>105</v>
      </c>
      <c r="AV1075">
        <v>0</v>
      </c>
      <c r="AW1075">
        <v>2</v>
      </c>
      <c r="AX1075">
        <v>56664879</v>
      </c>
      <c r="AY1075">
        <v>1</v>
      </c>
      <c r="AZ1075">
        <v>0</v>
      </c>
      <c r="BA1075">
        <v>1378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v>0</v>
      </c>
      <c r="CX1075">
        <f>ROUND(Y1075*Source!I1266,9)</f>
        <v>24.6</v>
      </c>
      <c r="CY1075">
        <f t="shared" si="440"/>
        <v>195.65</v>
      </c>
      <c r="CZ1075">
        <f t="shared" si="441"/>
        <v>7.73</v>
      </c>
      <c r="DA1075">
        <f t="shared" si="442"/>
        <v>25.31</v>
      </c>
      <c r="DB1075">
        <f t="shared" si="443"/>
        <v>23.77</v>
      </c>
      <c r="DC1075">
        <f t="shared" si="444"/>
        <v>0</v>
      </c>
      <c r="DD1075" t="s">
        <v>3</v>
      </c>
      <c r="DE1075" t="s">
        <v>3</v>
      </c>
      <c r="DF1075">
        <f t="shared" si="445"/>
        <v>4812.99</v>
      </c>
      <c r="DG1075">
        <f t="shared" si="446"/>
        <v>0</v>
      </c>
      <c r="DH1075">
        <f t="shared" si="447"/>
        <v>0</v>
      </c>
      <c r="DI1075">
        <f t="shared" si="438"/>
        <v>0</v>
      </c>
      <c r="DJ1075">
        <f t="shared" si="448"/>
        <v>4812.99</v>
      </c>
      <c r="DK1075">
        <v>0</v>
      </c>
      <c r="DL1075" t="s">
        <v>3</v>
      </c>
      <c r="DM1075">
        <v>0</v>
      </c>
      <c r="DN1075" t="s">
        <v>3</v>
      </c>
      <c r="DO1075">
        <v>0</v>
      </c>
    </row>
    <row r="1076" spans="1:119" x14ac:dyDescent="0.2">
      <c r="A1076">
        <f>ROW(Source!A1266)</f>
        <v>1266</v>
      </c>
      <c r="B1076">
        <v>56661436</v>
      </c>
      <c r="C1076">
        <v>56664848</v>
      </c>
      <c r="D1076">
        <v>54753078</v>
      </c>
      <c r="E1076">
        <v>1</v>
      </c>
      <c r="F1076">
        <v>1</v>
      </c>
      <c r="G1076">
        <v>1081</v>
      </c>
      <c r="H1076">
        <v>3</v>
      </c>
      <c r="I1076" t="s">
        <v>1191</v>
      </c>
      <c r="J1076" t="s">
        <v>1193</v>
      </c>
      <c r="K1076" t="s">
        <v>1192</v>
      </c>
      <c r="L1076">
        <v>1301</v>
      </c>
      <c r="N1076">
        <v>1003</v>
      </c>
      <c r="O1076" t="s">
        <v>672</v>
      </c>
      <c r="P1076" t="s">
        <v>672</v>
      </c>
      <c r="Q1076">
        <v>1</v>
      </c>
      <c r="W1076">
        <v>0</v>
      </c>
      <c r="X1076">
        <v>-1856789173</v>
      </c>
      <c r="Y1076">
        <f t="shared" si="439"/>
        <v>3.0750000000000002</v>
      </c>
      <c r="AA1076">
        <v>387.66</v>
      </c>
      <c r="AB1076">
        <v>0</v>
      </c>
      <c r="AC1076">
        <v>0</v>
      </c>
      <c r="AD1076">
        <v>0</v>
      </c>
      <c r="AE1076">
        <v>15.09</v>
      </c>
      <c r="AF1076">
        <v>0</v>
      </c>
      <c r="AG1076">
        <v>0</v>
      </c>
      <c r="AH1076">
        <v>0</v>
      </c>
      <c r="AI1076">
        <v>25.69</v>
      </c>
      <c r="AJ1076">
        <v>1</v>
      </c>
      <c r="AK1076">
        <v>1</v>
      </c>
      <c r="AL1076">
        <v>1</v>
      </c>
      <c r="AM1076">
        <v>2</v>
      </c>
      <c r="AN1076">
        <v>0</v>
      </c>
      <c r="AO1076">
        <v>1</v>
      </c>
      <c r="AP1076">
        <v>1</v>
      </c>
      <c r="AQ1076">
        <v>0</v>
      </c>
      <c r="AR1076">
        <v>0</v>
      </c>
      <c r="AS1076" t="s">
        <v>3</v>
      </c>
      <c r="AT1076">
        <v>3.0750000000000002</v>
      </c>
      <c r="AU1076" t="s">
        <v>105</v>
      </c>
      <c r="AV1076">
        <v>0</v>
      </c>
      <c r="AW1076">
        <v>2</v>
      </c>
      <c r="AX1076">
        <v>56664880</v>
      </c>
      <c r="AY1076">
        <v>1</v>
      </c>
      <c r="AZ1076">
        <v>0</v>
      </c>
      <c r="BA1076">
        <v>1379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v>0</v>
      </c>
      <c r="CX1076">
        <f>ROUND(Y1076*Source!I1266,9)</f>
        <v>24.6</v>
      </c>
      <c r="CY1076">
        <f t="shared" si="440"/>
        <v>387.66</v>
      </c>
      <c r="CZ1076">
        <f t="shared" si="441"/>
        <v>15.09</v>
      </c>
      <c r="DA1076">
        <f t="shared" si="442"/>
        <v>25.69</v>
      </c>
      <c r="DB1076">
        <f t="shared" si="443"/>
        <v>46.4</v>
      </c>
      <c r="DC1076">
        <f t="shared" si="444"/>
        <v>0</v>
      </c>
      <c r="DD1076" t="s">
        <v>3</v>
      </c>
      <c r="DE1076" t="s">
        <v>3</v>
      </c>
      <c r="DF1076">
        <f t="shared" si="445"/>
        <v>9536.44</v>
      </c>
      <c r="DG1076">
        <f t="shared" si="446"/>
        <v>0</v>
      </c>
      <c r="DH1076">
        <f t="shared" si="447"/>
        <v>0</v>
      </c>
      <c r="DI1076">
        <f t="shared" si="438"/>
        <v>0</v>
      </c>
      <c r="DJ1076">
        <f t="shared" si="448"/>
        <v>9536.44</v>
      </c>
      <c r="DK1076">
        <v>0</v>
      </c>
      <c r="DL1076" t="s">
        <v>3</v>
      </c>
      <c r="DM1076">
        <v>0</v>
      </c>
      <c r="DN1076" t="s">
        <v>3</v>
      </c>
      <c r="DO1076">
        <v>0</v>
      </c>
    </row>
    <row r="1077" spans="1:119" x14ac:dyDescent="0.2">
      <c r="A1077">
        <f>ROW(Source!A1266)</f>
        <v>1266</v>
      </c>
      <c r="B1077">
        <v>56661436</v>
      </c>
      <c r="C1077">
        <v>56664848</v>
      </c>
      <c r="D1077">
        <v>54747394</v>
      </c>
      <c r="E1077">
        <v>1</v>
      </c>
      <c r="F1077">
        <v>1</v>
      </c>
      <c r="G1077">
        <v>1081</v>
      </c>
      <c r="H1077">
        <v>3</v>
      </c>
      <c r="I1077" t="s">
        <v>1544</v>
      </c>
      <c r="J1077" t="s">
        <v>1545</v>
      </c>
      <c r="K1077" t="s">
        <v>1546</v>
      </c>
      <c r="L1077">
        <v>1354</v>
      </c>
      <c r="N1077">
        <v>1010</v>
      </c>
      <c r="O1077" t="s">
        <v>398</v>
      </c>
      <c r="P1077" t="s">
        <v>398</v>
      </c>
      <c r="Q1077">
        <v>1</v>
      </c>
      <c r="W1077">
        <v>0</v>
      </c>
      <c r="X1077">
        <v>347687897</v>
      </c>
      <c r="Y1077">
        <f t="shared" si="439"/>
        <v>1.1999999999999999E-3</v>
      </c>
      <c r="AA1077">
        <v>2892.91</v>
      </c>
      <c r="AB1077">
        <v>0</v>
      </c>
      <c r="AC1077">
        <v>0</v>
      </c>
      <c r="AD1077">
        <v>0</v>
      </c>
      <c r="AE1077">
        <v>388.31</v>
      </c>
      <c r="AF1077">
        <v>0</v>
      </c>
      <c r="AG1077">
        <v>0</v>
      </c>
      <c r="AH1077">
        <v>0</v>
      </c>
      <c r="AI1077">
        <v>7.45</v>
      </c>
      <c r="AJ1077">
        <v>1</v>
      </c>
      <c r="AK1077">
        <v>1</v>
      </c>
      <c r="AL1077">
        <v>1</v>
      </c>
      <c r="AM1077">
        <v>2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 t="s">
        <v>3</v>
      </c>
      <c r="AT1077">
        <v>1.1999999999999999E-3</v>
      </c>
      <c r="AU1077" t="s">
        <v>105</v>
      </c>
      <c r="AV1077">
        <v>0</v>
      </c>
      <c r="AW1077">
        <v>2</v>
      </c>
      <c r="AX1077">
        <v>56664881</v>
      </c>
      <c r="AY1077">
        <v>1</v>
      </c>
      <c r="AZ1077">
        <v>0</v>
      </c>
      <c r="BA1077">
        <v>1380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ROUND(Y1077*Source!I1266,9)</f>
        <v>9.5999999999999992E-3</v>
      </c>
      <c r="CY1077">
        <f t="shared" si="440"/>
        <v>2892.91</v>
      </c>
      <c r="CZ1077">
        <f t="shared" si="441"/>
        <v>388.31</v>
      </c>
      <c r="DA1077">
        <f t="shared" si="442"/>
        <v>7.45</v>
      </c>
      <c r="DB1077">
        <f t="shared" si="443"/>
        <v>0.47</v>
      </c>
      <c r="DC1077">
        <f t="shared" si="444"/>
        <v>0</v>
      </c>
      <c r="DD1077" t="s">
        <v>3</v>
      </c>
      <c r="DE1077" t="s">
        <v>3</v>
      </c>
      <c r="DF1077">
        <f t="shared" si="445"/>
        <v>27.77</v>
      </c>
      <c r="DG1077">
        <f t="shared" si="446"/>
        <v>0</v>
      </c>
      <c r="DH1077">
        <f t="shared" si="447"/>
        <v>0</v>
      </c>
      <c r="DI1077">
        <f t="shared" si="438"/>
        <v>0</v>
      </c>
      <c r="DJ1077">
        <f t="shared" si="448"/>
        <v>27.77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">
      <c r="A1078">
        <f>ROW(Source!A1266)</f>
        <v>1266</v>
      </c>
      <c r="B1078">
        <v>56661436</v>
      </c>
      <c r="C1078">
        <v>56664848</v>
      </c>
      <c r="D1078">
        <v>54747401</v>
      </c>
      <c r="E1078">
        <v>1</v>
      </c>
      <c r="F1078">
        <v>1</v>
      </c>
      <c r="G1078">
        <v>1081</v>
      </c>
      <c r="H1078">
        <v>3</v>
      </c>
      <c r="I1078" t="s">
        <v>1381</v>
      </c>
      <c r="J1078" t="s">
        <v>1382</v>
      </c>
      <c r="K1078" t="s">
        <v>1383</v>
      </c>
      <c r="L1078">
        <v>1354</v>
      </c>
      <c r="N1078">
        <v>1010</v>
      </c>
      <c r="O1078" t="s">
        <v>398</v>
      </c>
      <c r="P1078" t="s">
        <v>398</v>
      </c>
      <c r="Q1078">
        <v>1</v>
      </c>
      <c r="W1078">
        <v>0</v>
      </c>
      <c r="X1078">
        <v>1339646332</v>
      </c>
      <c r="Y1078">
        <f t="shared" si="439"/>
        <v>8.8999999999999999E-3</v>
      </c>
      <c r="AA1078">
        <v>71.78</v>
      </c>
      <c r="AB1078">
        <v>0</v>
      </c>
      <c r="AC1078">
        <v>0</v>
      </c>
      <c r="AD1078">
        <v>0</v>
      </c>
      <c r="AE1078">
        <v>14.56</v>
      </c>
      <c r="AF1078">
        <v>0</v>
      </c>
      <c r="AG1078">
        <v>0</v>
      </c>
      <c r="AH1078">
        <v>0</v>
      </c>
      <c r="AI1078">
        <v>4.93</v>
      </c>
      <c r="AJ1078">
        <v>1</v>
      </c>
      <c r="AK1078">
        <v>1</v>
      </c>
      <c r="AL1078">
        <v>1</v>
      </c>
      <c r="AM1078">
        <v>2</v>
      </c>
      <c r="AN1078">
        <v>0</v>
      </c>
      <c r="AO1078">
        <v>1</v>
      </c>
      <c r="AP1078">
        <v>1</v>
      </c>
      <c r="AQ1078">
        <v>0</v>
      </c>
      <c r="AR1078">
        <v>0</v>
      </c>
      <c r="AS1078" t="s">
        <v>3</v>
      </c>
      <c r="AT1078">
        <v>8.8999999999999999E-3</v>
      </c>
      <c r="AU1078" t="s">
        <v>105</v>
      </c>
      <c r="AV1078">
        <v>0</v>
      </c>
      <c r="AW1078">
        <v>2</v>
      </c>
      <c r="AX1078">
        <v>56664882</v>
      </c>
      <c r="AY1078">
        <v>1</v>
      </c>
      <c r="AZ1078">
        <v>0</v>
      </c>
      <c r="BA1078">
        <v>1381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ROUND(Y1078*Source!I1266,9)</f>
        <v>7.1199999999999999E-2</v>
      </c>
      <c r="CY1078">
        <f t="shared" si="440"/>
        <v>71.78</v>
      </c>
      <c r="CZ1078">
        <f t="shared" si="441"/>
        <v>14.56</v>
      </c>
      <c r="DA1078">
        <f t="shared" si="442"/>
        <v>4.93</v>
      </c>
      <c r="DB1078">
        <f t="shared" si="443"/>
        <v>0.13</v>
      </c>
      <c r="DC1078">
        <f t="shared" si="444"/>
        <v>0</v>
      </c>
      <c r="DD1078" t="s">
        <v>3</v>
      </c>
      <c r="DE1078" t="s">
        <v>3</v>
      </c>
      <c r="DF1078">
        <f t="shared" si="445"/>
        <v>5.1100000000000003</v>
      </c>
      <c r="DG1078">
        <f t="shared" si="446"/>
        <v>0</v>
      </c>
      <c r="DH1078">
        <f t="shared" si="447"/>
        <v>0</v>
      </c>
      <c r="DI1078">
        <f t="shared" si="438"/>
        <v>0</v>
      </c>
      <c r="DJ1078">
        <f t="shared" si="448"/>
        <v>5.1100000000000003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">
      <c r="A1079">
        <f>ROW(Source!A1266)</f>
        <v>1266</v>
      </c>
      <c r="B1079">
        <v>56661436</v>
      </c>
      <c r="C1079">
        <v>56664848</v>
      </c>
      <c r="D1079">
        <v>54747362</v>
      </c>
      <c r="E1079">
        <v>1</v>
      </c>
      <c r="F1079">
        <v>1</v>
      </c>
      <c r="G1079">
        <v>1081</v>
      </c>
      <c r="H1079">
        <v>3</v>
      </c>
      <c r="I1079" t="s">
        <v>1547</v>
      </c>
      <c r="J1079" t="s">
        <v>1548</v>
      </c>
      <c r="K1079" t="s">
        <v>1549</v>
      </c>
      <c r="L1079">
        <v>1354</v>
      </c>
      <c r="N1079">
        <v>1010</v>
      </c>
      <c r="O1079" t="s">
        <v>398</v>
      </c>
      <c r="P1079" t="s">
        <v>398</v>
      </c>
      <c r="Q1079">
        <v>1</v>
      </c>
      <c r="W1079">
        <v>0</v>
      </c>
      <c r="X1079">
        <v>1833822088</v>
      </c>
      <c r="Y1079">
        <f t="shared" si="439"/>
        <v>3.0300000000000001E-2</v>
      </c>
      <c r="AA1079">
        <v>18374.66</v>
      </c>
      <c r="AB1079">
        <v>0</v>
      </c>
      <c r="AC1079">
        <v>0</v>
      </c>
      <c r="AD1079">
        <v>0</v>
      </c>
      <c r="AE1079">
        <v>6145.37</v>
      </c>
      <c r="AF1079">
        <v>0</v>
      </c>
      <c r="AG1079">
        <v>0</v>
      </c>
      <c r="AH1079">
        <v>0</v>
      </c>
      <c r="AI1079">
        <v>2.99</v>
      </c>
      <c r="AJ1079">
        <v>1</v>
      </c>
      <c r="AK1079">
        <v>1</v>
      </c>
      <c r="AL1079">
        <v>1</v>
      </c>
      <c r="AM1079">
        <v>2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 t="s">
        <v>3</v>
      </c>
      <c r="AT1079">
        <v>3.0300000000000001E-2</v>
      </c>
      <c r="AU1079" t="s">
        <v>105</v>
      </c>
      <c r="AV1079">
        <v>0</v>
      </c>
      <c r="AW1079">
        <v>2</v>
      </c>
      <c r="AX1079">
        <v>56664887</v>
      </c>
      <c r="AY1079">
        <v>1</v>
      </c>
      <c r="AZ1079">
        <v>0</v>
      </c>
      <c r="BA1079">
        <v>1382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V1079">
        <v>0</v>
      </c>
      <c r="CW1079">
        <v>0</v>
      </c>
      <c r="CX1079">
        <f>ROUND(Y1079*Source!I1266,9)</f>
        <v>0.2424</v>
      </c>
      <c r="CY1079">
        <f t="shared" si="440"/>
        <v>18374.66</v>
      </c>
      <c r="CZ1079">
        <f t="shared" si="441"/>
        <v>6145.37</v>
      </c>
      <c r="DA1079">
        <f t="shared" si="442"/>
        <v>2.99</v>
      </c>
      <c r="DB1079">
        <f t="shared" si="443"/>
        <v>186.2</v>
      </c>
      <c r="DC1079">
        <f t="shared" si="444"/>
        <v>0</v>
      </c>
      <c r="DD1079" t="s">
        <v>3</v>
      </c>
      <c r="DE1079" t="s">
        <v>3</v>
      </c>
      <c r="DF1079">
        <f t="shared" si="445"/>
        <v>4454.0200000000004</v>
      </c>
      <c r="DG1079">
        <f t="shared" si="446"/>
        <v>0</v>
      </c>
      <c r="DH1079">
        <f t="shared" si="447"/>
        <v>0</v>
      </c>
      <c r="DI1079">
        <f t="shared" si="438"/>
        <v>0</v>
      </c>
      <c r="DJ1079">
        <f t="shared" si="448"/>
        <v>4454.0200000000004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">
      <c r="A1080">
        <f>ROW(Source!A1266)</f>
        <v>1266</v>
      </c>
      <c r="B1080">
        <v>56661436</v>
      </c>
      <c r="C1080">
        <v>56664848</v>
      </c>
      <c r="D1080">
        <v>54747690</v>
      </c>
      <c r="E1080">
        <v>1</v>
      </c>
      <c r="F1080">
        <v>1</v>
      </c>
      <c r="G1080">
        <v>1081</v>
      </c>
      <c r="H1080">
        <v>3</v>
      </c>
      <c r="I1080" t="s">
        <v>1550</v>
      </c>
      <c r="J1080" t="s">
        <v>1551</v>
      </c>
      <c r="K1080" t="s">
        <v>1552</v>
      </c>
      <c r="L1080">
        <v>1355</v>
      </c>
      <c r="N1080">
        <v>1010</v>
      </c>
      <c r="O1080" t="s">
        <v>1380</v>
      </c>
      <c r="P1080" t="s">
        <v>1380</v>
      </c>
      <c r="Q1080">
        <v>100</v>
      </c>
      <c r="W1080">
        <v>0</v>
      </c>
      <c r="X1080">
        <v>-1633755587</v>
      </c>
      <c r="Y1080">
        <f t="shared" si="439"/>
        <v>1.01E-2</v>
      </c>
      <c r="AA1080">
        <v>901.61</v>
      </c>
      <c r="AB1080">
        <v>0</v>
      </c>
      <c r="AC1080">
        <v>0</v>
      </c>
      <c r="AD1080">
        <v>0</v>
      </c>
      <c r="AE1080">
        <v>86.86</v>
      </c>
      <c r="AF1080">
        <v>0</v>
      </c>
      <c r="AG1080">
        <v>0</v>
      </c>
      <c r="AH1080">
        <v>0</v>
      </c>
      <c r="AI1080">
        <v>10.38</v>
      </c>
      <c r="AJ1080">
        <v>1</v>
      </c>
      <c r="AK1080">
        <v>1</v>
      </c>
      <c r="AL1080">
        <v>1</v>
      </c>
      <c r="AM1080">
        <v>2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 t="s">
        <v>3</v>
      </c>
      <c r="AT1080">
        <v>1.01E-2</v>
      </c>
      <c r="AU1080" t="s">
        <v>105</v>
      </c>
      <c r="AV1080">
        <v>0</v>
      </c>
      <c r="AW1080">
        <v>2</v>
      </c>
      <c r="AX1080">
        <v>56664888</v>
      </c>
      <c r="AY1080">
        <v>1</v>
      </c>
      <c r="AZ1080">
        <v>0</v>
      </c>
      <c r="BA1080">
        <v>1383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v>0</v>
      </c>
      <c r="CX1080">
        <f>ROUND(Y1080*Source!I1266,9)</f>
        <v>8.0799999999999997E-2</v>
      </c>
      <c r="CY1080">
        <f t="shared" si="440"/>
        <v>901.61</v>
      </c>
      <c r="CZ1080">
        <f t="shared" si="441"/>
        <v>86.86</v>
      </c>
      <c r="DA1080">
        <f t="shared" si="442"/>
        <v>10.38</v>
      </c>
      <c r="DB1080">
        <f t="shared" si="443"/>
        <v>0.88</v>
      </c>
      <c r="DC1080">
        <f t="shared" si="444"/>
        <v>0</v>
      </c>
      <c r="DD1080" t="s">
        <v>3</v>
      </c>
      <c r="DE1080" t="s">
        <v>3</v>
      </c>
      <c r="DF1080">
        <f t="shared" si="445"/>
        <v>72.849999999999994</v>
      </c>
      <c r="DG1080">
        <f t="shared" si="446"/>
        <v>0</v>
      </c>
      <c r="DH1080">
        <f t="shared" si="447"/>
        <v>0</v>
      </c>
      <c r="DI1080">
        <f t="shared" si="438"/>
        <v>0</v>
      </c>
      <c r="DJ1080">
        <f t="shared" si="448"/>
        <v>72.849999999999994</v>
      </c>
      <c r="DK1080">
        <v>0</v>
      </c>
      <c r="DL1080" t="s">
        <v>3</v>
      </c>
      <c r="DM1080">
        <v>0</v>
      </c>
      <c r="DN1080" t="s">
        <v>3</v>
      </c>
      <c r="DO1080">
        <v>0</v>
      </c>
    </row>
    <row r="1081" spans="1:119" x14ac:dyDescent="0.2">
      <c r="A1081">
        <f>ROW(Source!A1304)</f>
        <v>1304</v>
      </c>
      <c r="B1081">
        <v>56661434</v>
      </c>
      <c r="C1081">
        <v>56664897</v>
      </c>
      <c r="D1081">
        <v>54702434</v>
      </c>
      <c r="E1081">
        <v>1081</v>
      </c>
      <c r="F1081">
        <v>1</v>
      </c>
      <c r="G1081">
        <v>1081</v>
      </c>
      <c r="H1081">
        <v>1</v>
      </c>
      <c r="I1081" t="s">
        <v>1317</v>
      </c>
      <c r="J1081" t="s">
        <v>3</v>
      </c>
      <c r="K1081" t="s">
        <v>1318</v>
      </c>
      <c r="L1081">
        <v>1191</v>
      </c>
      <c r="N1081">
        <v>1013</v>
      </c>
      <c r="O1081" t="s">
        <v>1319</v>
      </c>
      <c r="P1081" t="s">
        <v>1319</v>
      </c>
      <c r="Q1081">
        <v>1</v>
      </c>
      <c r="W1081">
        <v>0</v>
      </c>
      <c r="X1081">
        <v>476480486</v>
      </c>
      <c r="Y1081">
        <f>(((AT1081*1.2)*1.15)*1.05)</f>
        <v>1.2896099999999999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1</v>
      </c>
      <c r="AL1081">
        <v>1</v>
      </c>
      <c r="AM1081">
        <v>-2</v>
      </c>
      <c r="AN1081">
        <v>0</v>
      </c>
      <c r="AO1081">
        <v>1</v>
      </c>
      <c r="AP1081">
        <v>1</v>
      </c>
      <c r="AQ1081">
        <v>0</v>
      </c>
      <c r="AR1081">
        <v>0</v>
      </c>
      <c r="AS1081" t="s">
        <v>3</v>
      </c>
      <c r="AT1081">
        <v>0.89</v>
      </c>
      <c r="AU1081" t="s">
        <v>33</v>
      </c>
      <c r="AV1081">
        <v>1</v>
      </c>
      <c r="AW1081">
        <v>2</v>
      </c>
      <c r="AX1081">
        <v>56664907</v>
      </c>
      <c r="AY1081">
        <v>1</v>
      </c>
      <c r="AZ1081">
        <v>0</v>
      </c>
      <c r="BA1081">
        <v>1387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U1081">
        <f>ROUND(AT1081*Source!I1304*AH1081*AL1081,2)</f>
        <v>0</v>
      </c>
      <c r="CV1081">
        <f>ROUND(Y1081*Source!I1304,9)</f>
        <v>2.5792199999999998</v>
      </c>
      <c r="CW1081">
        <v>0</v>
      </c>
      <c r="CX1081">
        <f>ROUND(Y1081*Source!I1304,9)</f>
        <v>2.5792199999999998</v>
      </c>
      <c r="CY1081">
        <f>AD1081</f>
        <v>0</v>
      </c>
      <c r="CZ1081">
        <f>AH1081</f>
        <v>0</v>
      </c>
      <c r="DA1081">
        <f>AL1081</f>
        <v>1</v>
      </c>
      <c r="DB1081">
        <f>ROUND((((ROUND(AT1081*CZ1081,2)*1.2)*1.15)*1.05),6)</f>
        <v>0</v>
      </c>
      <c r="DC1081">
        <f>ROUND((((ROUND(AT1081*AG1081,2)*1.2)*1.15)*1.05),6)</f>
        <v>0</v>
      </c>
      <c r="DD1081" t="s">
        <v>3</v>
      </c>
      <c r="DE1081" t="s">
        <v>3</v>
      </c>
      <c r="DF1081">
        <f t="shared" ref="DF1081:DF1094" si="449">ROUND(ROUND(AE1081,2)*CX1081,2)</f>
        <v>0</v>
      </c>
      <c r="DG1081">
        <f t="shared" si="446"/>
        <v>0</v>
      </c>
      <c r="DH1081">
        <f t="shared" si="447"/>
        <v>0</v>
      </c>
      <c r="DI1081">
        <f t="shared" si="438"/>
        <v>0</v>
      </c>
      <c r="DJ1081">
        <f>DI1081</f>
        <v>0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">
      <c r="A1082">
        <f>ROW(Source!A1304)</f>
        <v>1304</v>
      </c>
      <c r="B1082">
        <v>56661434</v>
      </c>
      <c r="C1082">
        <v>56664897</v>
      </c>
      <c r="D1082">
        <v>54768339</v>
      </c>
      <c r="E1082">
        <v>1</v>
      </c>
      <c r="F1082">
        <v>1</v>
      </c>
      <c r="G1082">
        <v>1081</v>
      </c>
      <c r="H1082">
        <v>2</v>
      </c>
      <c r="I1082" t="s">
        <v>1324</v>
      </c>
      <c r="J1082" t="s">
        <v>1325</v>
      </c>
      <c r="K1082" t="s">
        <v>1326</v>
      </c>
      <c r="L1082">
        <v>1368</v>
      </c>
      <c r="N1082">
        <v>1011</v>
      </c>
      <c r="O1082" t="s">
        <v>1323</v>
      </c>
      <c r="P1082" t="s">
        <v>1323</v>
      </c>
      <c r="Q1082">
        <v>1</v>
      </c>
      <c r="W1082">
        <v>0</v>
      </c>
      <c r="X1082">
        <v>874612079</v>
      </c>
      <c r="Y1082">
        <f>(((AT1082*1.2)*1.25)*1.05)</f>
        <v>7.8750000000000001E-3</v>
      </c>
      <c r="AA1082">
        <v>0</v>
      </c>
      <c r="AB1082">
        <v>88.67</v>
      </c>
      <c r="AC1082">
        <v>13.47</v>
      </c>
      <c r="AD1082">
        <v>0</v>
      </c>
      <c r="AE1082">
        <v>0</v>
      </c>
      <c r="AF1082">
        <v>83.1</v>
      </c>
      <c r="AG1082">
        <v>12.62</v>
      </c>
      <c r="AH1082">
        <v>0</v>
      </c>
      <c r="AI1082">
        <v>1</v>
      </c>
      <c r="AJ1082">
        <v>1</v>
      </c>
      <c r="AK1082">
        <v>1</v>
      </c>
      <c r="AL1082">
        <v>1</v>
      </c>
      <c r="AM1082">
        <v>-2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5.0000000000000001E-3</v>
      </c>
      <c r="AU1082" t="s">
        <v>32</v>
      </c>
      <c r="AV1082">
        <v>0</v>
      </c>
      <c r="AW1082">
        <v>2</v>
      </c>
      <c r="AX1082">
        <v>56664908</v>
      </c>
      <c r="AY1082">
        <v>1</v>
      </c>
      <c r="AZ1082">
        <v>0</v>
      </c>
      <c r="BA1082">
        <v>1388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V1082">
        <v>0</v>
      </c>
      <c r="CW1082">
        <f>ROUND(Y1082*Source!I1304*DO1082,9)</f>
        <v>0.198765</v>
      </c>
      <c r="CX1082">
        <f>ROUND(Y1082*Source!I1304,9)</f>
        <v>1.575E-2</v>
      </c>
      <c r="CY1082">
        <f>AB1082</f>
        <v>88.67</v>
      </c>
      <c r="CZ1082">
        <f>AF1082</f>
        <v>83.1</v>
      </c>
      <c r="DA1082">
        <f>AJ1082</f>
        <v>1</v>
      </c>
      <c r="DB1082">
        <f>ROUND((((ROUND(AT1082*CZ1082,2)*1.2)*1.25)*1.05),6)</f>
        <v>0.66149999999999998</v>
      </c>
      <c r="DC1082">
        <f>ROUND((((ROUND(AT1082*AG1082,2)*1.2)*1.25)*1.05),6)</f>
        <v>9.4500000000000001E-2</v>
      </c>
      <c r="DD1082" t="s">
        <v>3</v>
      </c>
      <c r="DE1082" t="s">
        <v>3</v>
      </c>
      <c r="DF1082">
        <f t="shared" si="449"/>
        <v>0</v>
      </c>
      <c r="DG1082">
        <f t="shared" si="446"/>
        <v>1.31</v>
      </c>
      <c r="DH1082">
        <f t="shared" si="447"/>
        <v>0.2</v>
      </c>
      <c r="DI1082">
        <f t="shared" si="438"/>
        <v>0</v>
      </c>
      <c r="DJ1082">
        <f>DG1082</f>
        <v>1.31</v>
      </c>
      <c r="DK1082">
        <v>0</v>
      </c>
      <c r="DL1082" t="s">
        <v>1327</v>
      </c>
      <c r="DM1082">
        <v>0</v>
      </c>
      <c r="DN1082" t="s">
        <v>1319</v>
      </c>
      <c r="DO1082">
        <v>12.62</v>
      </c>
    </row>
    <row r="1083" spans="1:119" x14ac:dyDescent="0.2">
      <c r="A1083">
        <f>ROW(Source!A1304)</f>
        <v>1304</v>
      </c>
      <c r="B1083">
        <v>56661434</v>
      </c>
      <c r="C1083">
        <v>56664897</v>
      </c>
      <c r="D1083">
        <v>54768393</v>
      </c>
      <c r="E1083">
        <v>1</v>
      </c>
      <c r="F1083">
        <v>1</v>
      </c>
      <c r="G1083">
        <v>1081</v>
      </c>
      <c r="H1083">
        <v>2</v>
      </c>
      <c r="I1083" t="s">
        <v>1387</v>
      </c>
      <c r="J1083" t="s">
        <v>1388</v>
      </c>
      <c r="K1083" t="s">
        <v>1389</v>
      </c>
      <c r="L1083">
        <v>1368</v>
      </c>
      <c r="N1083">
        <v>1011</v>
      </c>
      <c r="O1083" t="s">
        <v>1323</v>
      </c>
      <c r="P1083" t="s">
        <v>1323</v>
      </c>
      <c r="Q1083">
        <v>1</v>
      </c>
      <c r="W1083">
        <v>0</v>
      </c>
      <c r="X1083">
        <v>-1895752648</v>
      </c>
      <c r="Y1083">
        <f>(((AT1083*1.2)*1.25)*1.05)</f>
        <v>0.33075000000000004</v>
      </c>
      <c r="AA1083">
        <v>0</v>
      </c>
      <c r="AB1083">
        <v>0.82</v>
      </c>
      <c r="AC1083">
        <v>0</v>
      </c>
      <c r="AD1083">
        <v>0</v>
      </c>
      <c r="AE1083">
        <v>0</v>
      </c>
      <c r="AF1083">
        <v>0.77</v>
      </c>
      <c r="AG1083">
        <v>0</v>
      </c>
      <c r="AH1083">
        <v>0</v>
      </c>
      <c r="AI1083">
        <v>1</v>
      </c>
      <c r="AJ1083">
        <v>1</v>
      </c>
      <c r="AK1083">
        <v>1</v>
      </c>
      <c r="AL1083">
        <v>1</v>
      </c>
      <c r="AM1083">
        <v>-2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0.21</v>
      </c>
      <c r="AU1083" t="s">
        <v>32</v>
      </c>
      <c r="AV1083">
        <v>0</v>
      </c>
      <c r="AW1083">
        <v>2</v>
      </c>
      <c r="AX1083">
        <v>56664910</v>
      </c>
      <c r="AY1083">
        <v>1</v>
      </c>
      <c r="AZ1083">
        <v>0</v>
      </c>
      <c r="BA1083">
        <v>1389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f>ROUND(Y1083*Source!I1304*DO1083,9)</f>
        <v>0</v>
      </c>
      <c r="CX1083">
        <f>ROUND(Y1083*Source!I1304,9)</f>
        <v>0.66149999999999998</v>
      </c>
      <c r="CY1083">
        <f>AB1083</f>
        <v>0.82</v>
      </c>
      <c r="CZ1083">
        <f>AF1083</f>
        <v>0.77</v>
      </c>
      <c r="DA1083">
        <f>AJ1083</f>
        <v>1</v>
      </c>
      <c r="DB1083">
        <f>ROUND((((ROUND(AT1083*CZ1083,2)*1.2)*1.25)*1.05),6)</f>
        <v>0.252</v>
      </c>
      <c r="DC1083">
        <f>ROUND((((ROUND(AT1083*AG1083,2)*1.2)*1.25)*1.05),6)</f>
        <v>0</v>
      </c>
      <c r="DD1083" t="s">
        <v>3</v>
      </c>
      <c r="DE1083" t="s">
        <v>3</v>
      </c>
      <c r="DF1083">
        <f t="shared" si="449"/>
        <v>0</v>
      </c>
      <c r="DG1083">
        <f t="shared" si="446"/>
        <v>0.51</v>
      </c>
      <c r="DH1083">
        <f t="shared" si="447"/>
        <v>0</v>
      </c>
      <c r="DI1083">
        <f t="shared" si="438"/>
        <v>0</v>
      </c>
      <c r="DJ1083">
        <f>DG1083</f>
        <v>0.51</v>
      </c>
      <c r="DK1083">
        <v>0</v>
      </c>
      <c r="DL1083" t="s">
        <v>3</v>
      </c>
      <c r="DM1083">
        <v>0</v>
      </c>
      <c r="DN1083" t="s">
        <v>3</v>
      </c>
      <c r="DO1083">
        <v>0</v>
      </c>
    </row>
    <row r="1084" spans="1:119" x14ac:dyDescent="0.2">
      <c r="A1084">
        <f>ROW(Source!A1304)</f>
        <v>1304</v>
      </c>
      <c r="B1084">
        <v>56661434</v>
      </c>
      <c r="C1084">
        <v>56664897</v>
      </c>
      <c r="D1084">
        <v>54768426</v>
      </c>
      <c r="E1084">
        <v>1</v>
      </c>
      <c r="F1084">
        <v>1</v>
      </c>
      <c r="G1084">
        <v>1081</v>
      </c>
      <c r="H1084">
        <v>2</v>
      </c>
      <c r="I1084" t="s">
        <v>1368</v>
      </c>
      <c r="J1084" t="s">
        <v>1369</v>
      </c>
      <c r="K1084" t="s">
        <v>1370</v>
      </c>
      <c r="L1084">
        <v>1368</v>
      </c>
      <c r="N1084">
        <v>1011</v>
      </c>
      <c r="O1084" t="s">
        <v>1323</v>
      </c>
      <c r="P1084" t="s">
        <v>1323</v>
      </c>
      <c r="Q1084">
        <v>1</v>
      </c>
      <c r="W1084">
        <v>0</v>
      </c>
      <c r="X1084">
        <v>-643591644</v>
      </c>
      <c r="Y1084">
        <f>(((AT1084*1.2)*1.25)*1.05)</f>
        <v>0.33075000000000004</v>
      </c>
      <c r="AA1084">
        <v>0</v>
      </c>
      <c r="AB1084">
        <v>0.5</v>
      </c>
      <c r="AC1084">
        <v>0</v>
      </c>
      <c r="AD1084">
        <v>0</v>
      </c>
      <c r="AE1084">
        <v>0</v>
      </c>
      <c r="AF1084">
        <v>0.47</v>
      </c>
      <c r="AG1084">
        <v>0</v>
      </c>
      <c r="AH1084">
        <v>0</v>
      </c>
      <c r="AI1084">
        <v>1</v>
      </c>
      <c r="AJ1084">
        <v>1</v>
      </c>
      <c r="AK1084">
        <v>1</v>
      </c>
      <c r="AL1084">
        <v>1</v>
      </c>
      <c r="AM1084">
        <v>-2</v>
      </c>
      <c r="AN1084">
        <v>0</v>
      </c>
      <c r="AO1084">
        <v>1</v>
      </c>
      <c r="AP1084">
        <v>1</v>
      </c>
      <c r="AQ1084">
        <v>0</v>
      </c>
      <c r="AR1084">
        <v>0</v>
      </c>
      <c r="AS1084" t="s">
        <v>3</v>
      </c>
      <c r="AT1084">
        <v>0.21</v>
      </c>
      <c r="AU1084" t="s">
        <v>32</v>
      </c>
      <c r="AV1084">
        <v>0</v>
      </c>
      <c r="AW1084">
        <v>2</v>
      </c>
      <c r="AX1084">
        <v>56664911</v>
      </c>
      <c r="AY1084">
        <v>1</v>
      </c>
      <c r="AZ1084">
        <v>0</v>
      </c>
      <c r="BA1084">
        <v>1390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f>ROUND(Y1084*Source!I1304*DO1084,9)</f>
        <v>0</v>
      </c>
      <c r="CX1084">
        <f>ROUND(Y1084*Source!I1304,9)</f>
        <v>0.66149999999999998</v>
      </c>
      <c r="CY1084">
        <f>AB1084</f>
        <v>0.5</v>
      </c>
      <c r="CZ1084">
        <f>AF1084</f>
        <v>0.47</v>
      </c>
      <c r="DA1084">
        <f>AJ1084</f>
        <v>1</v>
      </c>
      <c r="DB1084">
        <f>ROUND((((ROUND(AT1084*CZ1084,2)*1.2)*1.25)*1.05),6)</f>
        <v>0.1575</v>
      </c>
      <c r="DC1084">
        <f>ROUND((((ROUND(AT1084*AG1084,2)*1.2)*1.25)*1.05),6)</f>
        <v>0</v>
      </c>
      <c r="DD1084" t="s">
        <v>3</v>
      </c>
      <c r="DE1084" t="s">
        <v>3</v>
      </c>
      <c r="DF1084">
        <f t="shared" si="449"/>
        <v>0</v>
      </c>
      <c r="DG1084">
        <f t="shared" si="446"/>
        <v>0.31</v>
      </c>
      <c r="DH1084">
        <f t="shared" si="447"/>
        <v>0</v>
      </c>
      <c r="DI1084">
        <f t="shared" si="438"/>
        <v>0</v>
      </c>
      <c r="DJ1084">
        <f>DG1084</f>
        <v>0.31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">
      <c r="A1085">
        <f>ROW(Source!A1304)</f>
        <v>1304</v>
      </c>
      <c r="B1085">
        <v>56661434</v>
      </c>
      <c r="C1085">
        <v>56664897</v>
      </c>
      <c r="D1085">
        <v>54767573</v>
      </c>
      <c r="E1085">
        <v>1</v>
      </c>
      <c r="F1085">
        <v>1</v>
      </c>
      <c r="G1085">
        <v>1081</v>
      </c>
      <c r="H1085">
        <v>2</v>
      </c>
      <c r="I1085" t="s">
        <v>1328</v>
      </c>
      <c r="J1085" t="s">
        <v>1329</v>
      </c>
      <c r="K1085" t="s">
        <v>1330</v>
      </c>
      <c r="L1085">
        <v>1368</v>
      </c>
      <c r="N1085">
        <v>1011</v>
      </c>
      <c r="O1085" t="s">
        <v>1323</v>
      </c>
      <c r="P1085" t="s">
        <v>1323</v>
      </c>
      <c r="Q1085">
        <v>1</v>
      </c>
      <c r="W1085">
        <v>0</v>
      </c>
      <c r="X1085">
        <v>-44940208</v>
      </c>
      <c r="Y1085">
        <f>(((AT1085*1.2)*1.25)*1.05)</f>
        <v>4.7249999999999999E-4</v>
      </c>
      <c r="AA1085">
        <v>0</v>
      </c>
      <c r="AB1085">
        <v>191.17</v>
      </c>
      <c r="AC1085">
        <v>18.059999999999999</v>
      </c>
      <c r="AD1085">
        <v>0</v>
      </c>
      <c r="AE1085">
        <v>0</v>
      </c>
      <c r="AF1085">
        <v>179.17</v>
      </c>
      <c r="AG1085">
        <v>16.93</v>
      </c>
      <c r="AH1085">
        <v>0</v>
      </c>
      <c r="AI1085">
        <v>1</v>
      </c>
      <c r="AJ1085">
        <v>1</v>
      </c>
      <c r="AK1085">
        <v>1</v>
      </c>
      <c r="AL1085">
        <v>1</v>
      </c>
      <c r="AM1085">
        <v>-2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2.9999999999999997E-4</v>
      </c>
      <c r="AU1085" t="s">
        <v>32</v>
      </c>
      <c r="AV1085">
        <v>0</v>
      </c>
      <c r="AW1085">
        <v>2</v>
      </c>
      <c r="AX1085">
        <v>56664909</v>
      </c>
      <c r="AY1085">
        <v>1</v>
      </c>
      <c r="AZ1085">
        <v>0</v>
      </c>
      <c r="BA1085">
        <v>1391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V1085">
        <v>0</v>
      </c>
      <c r="CW1085">
        <f>ROUND(Y1085*Source!I1304*DO1085,9)</f>
        <v>1.5998849999999998E-2</v>
      </c>
      <c r="CX1085">
        <f>ROUND(Y1085*Source!I1304,9)</f>
        <v>9.4499999999999998E-4</v>
      </c>
      <c r="CY1085">
        <f>AB1085</f>
        <v>191.17</v>
      </c>
      <c r="CZ1085">
        <f>AF1085</f>
        <v>179.17</v>
      </c>
      <c r="DA1085">
        <f>AJ1085</f>
        <v>1</v>
      </c>
      <c r="DB1085">
        <f>ROUND((((ROUND(AT1085*CZ1085,2)*1.2)*1.25)*1.05),6)</f>
        <v>7.8750000000000001E-2</v>
      </c>
      <c r="DC1085">
        <f>ROUND((((ROUND(AT1085*AG1085,2)*1.2)*1.25)*1.05),6)</f>
        <v>1.575E-2</v>
      </c>
      <c r="DD1085" t="s">
        <v>3</v>
      </c>
      <c r="DE1085" t="s">
        <v>3</v>
      </c>
      <c r="DF1085">
        <f t="shared" si="449"/>
        <v>0</v>
      </c>
      <c r="DG1085">
        <f t="shared" si="446"/>
        <v>0.17</v>
      </c>
      <c r="DH1085">
        <f t="shared" si="447"/>
        <v>0.02</v>
      </c>
      <c r="DI1085">
        <f t="shared" si="438"/>
        <v>0</v>
      </c>
      <c r="DJ1085">
        <f>DG1085</f>
        <v>0.17</v>
      </c>
      <c r="DK1085">
        <v>0</v>
      </c>
      <c r="DL1085" t="s">
        <v>1327</v>
      </c>
      <c r="DM1085">
        <v>0</v>
      </c>
      <c r="DN1085" t="s">
        <v>1319</v>
      </c>
      <c r="DO1085">
        <v>16.93</v>
      </c>
    </row>
    <row r="1086" spans="1:119" x14ac:dyDescent="0.2">
      <c r="A1086">
        <f>ROW(Source!A1304)</f>
        <v>1304</v>
      </c>
      <c r="B1086">
        <v>56661434</v>
      </c>
      <c r="C1086">
        <v>56664897</v>
      </c>
      <c r="D1086">
        <v>54739616</v>
      </c>
      <c r="E1086">
        <v>1</v>
      </c>
      <c r="F1086">
        <v>1</v>
      </c>
      <c r="G1086">
        <v>1081</v>
      </c>
      <c r="H1086">
        <v>3</v>
      </c>
      <c r="I1086" t="s">
        <v>1508</v>
      </c>
      <c r="J1086" t="s">
        <v>1509</v>
      </c>
      <c r="K1086" t="s">
        <v>1510</v>
      </c>
      <c r="L1086">
        <v>1355</v>
      </c>
      <c r="N1086">
        <v>1010</v>
      </c>
      <c r="O1086" t="s">
        <v>1380</v>
      </c>
      <c r="P1086" t="s">
        <v>1380</v>
      </c>
      <c r="Q1086">
        <v>100</v>
      </c>
      <c r="W1086">
        <v>0</v>
      </c>
      <c r="X1086">
        <v>820490434</v>
      </c>
      <c r="Y1086">
        <f>(((AT1086*1)*1)*1)</f>
        <v>4.0399999999999998E-2</v>
      </c>
      <c r="AA1086">
        <v>1340.36</v>
      </c>
      <c r="AB1086">
        <v>0</v>
      </c>
      <c r="AC1086">
        <v>0</v>
      </c>
      <c r="AD1086">
        <v>0</v>
      </c>
      <c r="AE1086">
        <v>1340.36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1</v>
      </c>
      <c r="AL1086">
        <v>1</v>
      </c>
      <c r="AM1086">
        <v>-2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4.0399999999999998E-2</v>
      </c>
      <c r="AU1086" t="s">
        <v>105</v>
      </c>
      <c r="AV1086">
        <v>0</v>
      </c>
      <c r="AW1086">
        <v>2</v>
      </c>
      <c r="AX1086">
        <v>56664912</v>
      </c>
      <c r="AY1086">
        <v>1</v>
      </c>
      <c r="AZ1086">
        <v>0</v>
      </c>
      <c r="BA1086">
        <v>1392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v>0</v>
      </c>
      <c r="CX1086">
        <f>ROUND(Y1086*Source!I1304,9)</f>
        <v>8.0799999999999997E-2</v>
      </c>
      <c r="CY1086">
        <f>AA1086</f>
        <v>1340.36</v>
      </c>
      <c r="CZ1086">
        <f>AE1086</f>
        <v>1340.36</v>
      </c>
      <c r="DA1086">
        <f>AI1086</f>
        <v>1</v>
      </c>
      <c r="DB1086">
        <f>ROUND((((ROUND(AT1086*CZ1086,2)*1)*1)*1),6)</f>
        <v>54.15</v>
      </c>
      <c r="DC1086">
        <f>ROUND((((ROUND(AT1086*AG1086,2)*1)*1)*1),6)</f>
        <v>0</v>
      </c>
      <c r="DD1086" t="s">
        <v>3</v>
      </c>
      <c r="DE1086" t="s">
        <v>3</v>
      </c>
      <c r="DF1086">
        <f t="shared" si="449"/>
        <v>108.3</v>
      </c>
      <c r="DG1086">
        <f t="shared" si="446"/>
        <v>0</v>
      </c>
      <c r="DH1086">
        <f t="shared" si="447"/>
        <v>0</v>
      </c>
      <c r="DI1086">
        <f t="shared" si="438"/>
        <v>0</v>
      </c>
      <c r="DJ1086">
        <f>DF1086</f>
        <v>108.3</v>
      </c>
      <c r="DK1086">
        <v>0</v>
      </c>
      <c r="DL1086" t="s">
        <v>3</v>
      </c>
      <c r="DM1086">
        <v>0</v>
      </c>
      <c r="DN1086" t="s">
        <v>3</v>
      </c>
      <c r="DO1086">
        <v>0</v>
      </c>
    </row>
    <row r="1087" spans="1:119" x14ac:dyDescent="0.2">
      <c r="A1087">
        <f>ROW(Source!A1304)</f>
        <v>1304</v>
      </c>
      <c r="B1087">
        <v>56661434</v>
      </c>
      <c r="C1087">
        <v>56664897</v>
      </c>
      <c r="D1087">
        <v>54744124</v>
      </c>
      <c r="E1087">
        <v>1</v>
      </c>
      <c r="F1087">
        <v>1</v>
      </c>
      <c r="G1087">
        <v>1081</v>
      </c>
      <c r="H1087">
        <v>3</v>
      </c>
      <c r="I1087" t="s">
        <v>1511</v>
      </c>
      <c r="J1087" t="s">
        <v>1512</v>
      </c>
      <c r="K1087" t="s">
        <v>1513</v>
      </c>
      <c r="L1087">
        <v>1348</v>
      </c>
      <c r="N1087">
        <v>1009</v>
      </c>
      <c r="O1087" t="s">
        <v>547</v>
      </c>
      <c r="P1087" t="s">
        <v>547</v>
      </c>
      <c r="Q1087">
        <v>1000</v>
      </c>
      <c r="W1087">
        <v>0</v>
      </c>
      <c r="X1087">
        <v>-748650139</v>
      </c>
      <c r="Y1087">
        <f>(((AT1087*1)*1)*1)</f>
        <v>2.0000000000000001E-4</v>
      </c>
      <c r="AA1087">
        <v>17740.97</v>
      </c>
      <c r="AB1087">
        <v>0</v>
      </c>
      <c r="AC1087">
        <v>0</v>
      </c>
      <c r="AD1087">
        <v>0</v>
      </c>
      <c r="AE1087">
        <v>17740.97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1</v>
      </c>
      <c r="AM1087">
        <v>-2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2.0000000000000001E-4</v>
      </c>
      <c r="AU1087" t="s">
        <v>105</v>
      </c>
      <c r="AV1087">
        <v>0</v>
      </c>
      <c r="AW1087">
        <v>2</v>
      </c>
      <c r="AX1087">
        <v>56664913</v>
      </c>
      <c r="AY1087">
        <v>1</v>
      </c>
      <c r="AZ1087">
        <v>0</v>
      </c>
      <c r="BA1087">
        <v>1393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ROUND(Y1087*Source!I1304,9)</f>
        <v>4.0000000000000002E-4</v>
      </c>
      <c r="CY1087">
        <f>AA1087</f>
        <v>17740.97</v>
      </c>
      <c r="CZ1087">
        <f>AE1087</f>
        <v>17740.97</v>
      </c>
      <c r="DA1087">
        <f>AI1087</f>
        <v>1</v>
      </c>
      <c r="DB1087">
        <f>ROUND((((ROUND(AT1087*CZ1087,2)*1)*1)*1),6)</f>
        <v>3.55</v>
      </c>
      <c r="DC1087">
        <f>ROUND((((ROUND(AT1087*AG1087,2)*1)*1)*1),6)</f>
        <v>0</v>
      </c>
      <c r="DD1087" t="s">
        <v>3</v>
      </c>
      <c r="DE1087" t="s">
        <v>3</v>
      </c>
      <c r="DF1087">
        <f t="shared" si="449"/>
        <v>7.1</v>
      </c>
      <c r="DG1087">
        <f t="shared" si="446"/>
        <v>0</v>
      </c>
      <c r="DH1087">
        <f t="shared" si="447"/>
        <v>0</v>
      </c>
      <c r="DI1087">
        <f t="shared" si="438"/>
        <v>0</v>
      </c>
      <c r="DJ1087">
        <f>DF1087</f>
        <v>7.1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">
      <c r="A1088">
        <f>ROW(Source!A1304)</f>
        <v>1304</v>
      </c>
      <c r="B1088">
        <v>56661434</v>
      </c>
      <c r="C1088">
        <v>56664897</v>
      </c>
      <c r="D1088">
        <v>54759263</v>
      </c>
      <c r="E1088">
        <v>1</v>
      </c>
      <c r="F1088">
        <v>1</v>
      </c>
      <c r="G1088">
        <v>1081</v>
      </c>
      <c r="H1088">
        <v>3</v>
      </c>
      <c r="I1088" t="s">
        <v>1514</v>
      </c>
      <c r="J1088" t="s">
        <v>1515</v>
      </c>
      <c r="K1088" t="s">
        <v>1516</v>
      </c>
      <c r="L1088">
        <v>1391</v>
      </c>
      <c r="N1088">
        <v>1013</v>
      </c>
      <c r="O1088" t="s">
        <v>1358</v>
      </c>
      <c r="P1088" t="s">
        <v>1358</v>
      </c>
      <c r="Q1088">
        <v>1</v>
      </c>
      <c r="W1088">
        <v>0</v>
      </c>
      <c r="X1088">
        <v>-1831134535</v>
      </c>
      <c r="Y1088">
        <f>(((AT1088*1)*1)*1)</f>
        <v>1</v>
      </c>
      <c r="AA1088">
        <v>56.38</v>
      </c>
      <c r="AB1088">
        <v>0</v>
      </c>
      <c r="AC1088">
        <v>0</v>
      </c>
      <c r="AD1088">
        <v>0</v>
      </c>
      <c r="AE1088">
        <v>56.38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>
        <v>1</v>
      </c>
      <c r="AM1088">
        <v>-2</v>
      </c>
      <c r="AN1088">
        <v>0</v>
      </c>
      <c r="AO1088">
        <v>1</v>
      </c>
      <c r="AP1088">
        <v>1</v>
      </c>
      <c r="AQ1088">
        <v>0</v>
      </c>
      <c r="AR1088">
        <v>0</v>
      </c>
      <c r="AS1088" t="s">
        <v>3</v>
      </c>
      <c r="AT1088">
        <v>1</v>
      </c>
      <c r="AU1088" t="s">
        <v>105</v>
      </c>
      <c r="AV1088">
        <v>0</v>
      </c>
      <c r="AW1088">
        <v>2</v>
      </c>
      <c r="AX1088">
        <v>56664914</v>
      </c>
      <c r="AY1088">
        <v>1</v>
      </c>
      <c r="AZ1088">
        <v>0</v>
      </c>
      <c r="BA1088">
        <v>1394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ROUND(Y1088*Source!I1304,9)</f>
        <v>2</v>
      </c>
      <c r="CY1088">
        <f>AA1088</f>
        <v>56.38</v>
      </c>
      <c r="CZ1088">
        <f>AE1088</f>
        <v>56.38</v>
      </c>
      <c r="DA1088">
        <f>AI1088</f>
        <v>1</v>
      </c>
      <c r="DB1088">
        <f>ROUND((((ROUND(AT1088*CZ1088,2)*1)*1)*1),6)</f>
        <v>56.38</v>
      </c>
      <c r="DC1088">
        <f>ROUND((((ROUND(AT1088*AG1088,2)*1)*1)*1),6)</f>
        <v>0</v>
      </c>
      <c r="DD1088" t="s">
        <v>3</v>
      </c>
      <c r="DE1088" t="s">
        <v>3</v>
      </c>
      <c r="DF1088">
        <f t="shared" si="449"/>
        <v>112.76</v>
      </c>
      <c r="DG1088">
        <f t="shared" si="446"/>
        <v>0</v>
      </c>
      <c r="DH1088">
        <f t="shared" si="447"/>
        <v>0</v>
      </c>
      <c r="DI1088">
        <f t="shared" si="438"/>
        <v>0</v>
      </c>
      <c r="DJ1088">
        <f>DF1088</f>
        <v>112.76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  <row r="1089" spans="1:119" x14ac:dyDescent="0.2">
      <c r="A1089">
        <f>ROW(Source!A1304)</f>
        <v>1304</v>
      </c>
      <c r="B1089">
        <v>56661434</v>
      </c>
      <c r="C1089">
        <v>56664897</v>
      </c>
      <c r="D1089">
        <v>54747393</v>
      </c>
      <c r="E1089">
        <v>1</v>
      </c>
      <c r="F1089">
        <v>1</v>
      </c>
      <c r="G1089">
        <v>1081</v>
      </c>
      <c r="H1089">
        <v>3</v>
      </c>
      <c r="I1089" t="s">
        <v>1517</v>
      </c>
      <c r="J1089" t="s">
        <v>1518</v>
      </c>
      <c r="K1089" t="s">
        <v>1519</v>
      </c>
      <c r="L1089">
        <v>1354</v>
      </c>
      <c r="N1089">
        <v>1010</v>
      </c>
      <c r="O1089" t="s">
        <v>398</v>
      </c>
      <c r="P1089" t="s">
        <v>398</v>
      </c>
      <c r="Q1089">
        <v>1</v>
      </c>
      <c r="W1089">
        <v>0</v>
      </c>
      <c r="X1089">
        <v>955560065</v>
      </c>
      <c r="Y1089">
        <f>(((AT1089*1)*1)*1)</f>
        <v>1.04E-2</v>
      </c>
      <c r="AA1089">
        <v>14.22</v>
      </c>
      <c r="AB1089">
        <v>0</v>
      </c>
      <c r="AC1089">
        <v>0</v>
      </c>
      <c r="AD1089">
        <v>0</v>
      </c>
      <c r="AE1089">
        <v>14.22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1</v>
      </c>
      <c r="AM1089">
        <v>-2</v>
      </c>
      <c r="AN1089">
        <v>0</v>
      </c>
      <c r="AO1089">
        <v>1</v>
      </c>
      <c r="AP1089">
        <v>1</v>
      </c>
      <c r="AQ1089">
        <v>0</v>
      </c>
      <c r="AR1089">
        <v>0</v>
      </c>
      <c r="AS1089" t="s">
        <v>3</v>
      </c>
      <c r="AT1089">
        <v>1.04E-2</v>
      </c>
      <c r="AU1089" t="s">
        <v>105</v>
      </c>
      <c r="AV1089">
        <v>0</v>
      </c>
      <c r="AW1089">
        <v>2</v>
      </c>
      <c r="AX1089">
        <v>56664915</v>
      </c>
      <c r="AY1089">
        <v>1</v>
      </c>
      <c r="AZ1089">
        <v>0</v>
      </c>
      <c r="BA1089">
        <v>1395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CV1089">
        <v>0</v>
      </c>
      <c r="CW1089">
        <v>0</v>
      </c>
      <c r="CX1089">
        <f>ROUND(Y1089*Source!I1304,9)</f>
        <v>2.0799999999999999E-2</v>
      </c>
      <c r="CY1089">
        <f>AA1089</f>
        <v>14.22</v>
      </c>
      <c r="CZ1089">
        <f>AE1089</f>
        <v>14.22</v>
      </c>
      <c r="DA1089">
        <f>AI1089</f>
        <v>1</v>
      </c>
      <c r="DB1089">
        <f>ROUND((((ROUND(AT1089*CZ1089,2)*1)*1)*1),6)</f>
        <v>0.15</v>
      </c>
      <c r="DC1089">
        <f>ROUND((((ROUND(AT1089*AG1089,2)*1)*1)*1),6)</f>
        <v>0</v>
      </c>
      <c r="DD1089" t="s">
        <v>3</v>
      </c>
      <c r="DE1089" t="s">
        <v>3</v>
      </c>
      <c r="DF1089">
        <f t="shared" si="449"/>
        <v>0.3</v>
      </c>
      <c r="DG1089">
        <f t="shared" si="446"/>
        <v>0</v>
      </c>
      <c r="DH1089">
        <f t="shared" si="447"/>
        <v>0</v>
      </c>
      <c r="DI1089">
        <f t="shared" si="438"/>
        <v>0</v>
      </c>
      <c r="DJ1089">
        <f>DF1089</f>
        <v>0.3</v>
      </c>
      <c r="DK1089">
        <v>0</v>
      </c>
      <c r="DL1089" t="s">
        <v>3</v>
      </c>
      <c r="DM1089">
        <v>0</v>
      </c>
      <c r="DN1089" t="s">
        <v>3</v>
      </c>
      <c r="DO1089">
        <v>0</v>
      </c>
    </row>
    <row r="1090" spans="1:119" x14ac:dyDescent="0.2">
      <c r="A1090">
        <f>ROW(Source!A1305)</f>
        <v>1305</v>
      </c>
      <c r="B1090">
        <v>56661436</v>
      </c>
      <c r="C1090">
        <v>56664897</v>
      </c>
      <c r="D1090">
        <v>54702434</v>
      </c>
      <c r="E1090">
        <v>1081</v>
      </c>
      <c r="F1090">
        <v>1</v>
      </c>
      <c r="G1090">
        <v>1081</v>
      </c>
      <c r="H1090">
        <v>1</v>
      </c>
      <c r="I1090" t="s">
        <v>1317</v>
      </c>
      <c r="J1090" t="s">
        <v>3</v>
      </c>
      <c r="K1090" t="s">
        <v>1318</v>
      </c>
      <c r="L1090">
        <v>1191</v>
      </c>
      <c r="N1090">
        <v>1013</v>
      </c>
      <c r="O1090" t="s">
        <v>1319</v>
      </c>
      <c r="P1090" t="s">
        <v>1319</v>
      </c>
      <c r="Q1090">
        <v>1</v>
      </c>
      <c r="W1090">
        <v>0</v>
      </c>
      <c r="X1090">
        <v>476480486</v>
      </c>
      <c r="Y1090">
        <f>(((AT1090*1.2)*1.15)*1.05)</f>
        <v>1.2896099999999999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1</v>
      </c>
      <c r="AL1090">
        <v>1</v>
      </c>
      <c r="AM1090">
        <v>5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 t="s">
        <v>3</v>
      </c>
      <c r="AT1090">
        <v>0.89</v>
      </c>
      <c r="AU1090" t="s">
        <v>33</v>
      </c>
      <c r="AV1090">
        <v>1</v>
      </c>
      <c r="AW1090">
        <v>2</v>
      </c>
      <c r="AX1090">
        <v>56664907</v>
      </c>
      <c r="AY1090">
        <v>1</v>
      </c>
      <c r="AZ1090">
        <v>0</v>
      </c>
      <c r="BA1090">
        <v>1397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CU1090">
        <f>ROUND(AT1090*Source!I1305*AH1090*AL1090,2)</f>
        <v>0</v>
      </c>
      <c r="CV1090">
        <f>ROUND(Y1090*Source!I1305,9)</f>
        <v>2.5792199999999998</v>
      </c>
      <c r="CW1090">
        <v>0</v>
      </c>
      <c r="CX1090">
        <f>ROUND(Y1090*Source!I1305,9)</f>
        <v>2.5792199999999998</v>
      </c>
      <c r="CY1090">
        <f>AD1090</f>
        <v>0</v>
      </c>
      <c r="CZ1090">
        <f>AH1090</f>
        <v>0</v>
      </c>
      <c r="DA1090">
        <f>AL1090</f>
        <v>1</v>
      </c>
      <c r="DB1090">
        <f>ROUND((((ROUND(AT1090*CZ1090,2)*1.2)*1.15)*1.05),6)</f>
        <v>0</v>
      </c>
      <c r="DC1090">
        <f>ROUND((((ROUND(AT1090*AG1090,2)*1.2)*1.15)*1.05),6)</f>
        <v>0</v>
      </c>
      <c r="DD1090" t="s">
        <v>3</v>
      </c>
      <c r="DE1090" t="s">
        <v>3</v>
      </c>
      <c r="DF1090">
        <f t="shared" si="449"/>
        <v>0</v>
      </c>
      <c r="DG1090">
        <f t="shared" si="446"/>
        <v>0</v>
      </c>
      <c r="DH1090">
        <f t="shared" si="447"/>
        <v>0</v>
      </c>
      <c r="DI1090">
        <f t="shared" si="438"/>
        <v>0</v>
      </c>
      <c r="DJ1090">
        <f>DI1090</f>
        <v>0</v>
      </c>
      <c r="DK1090">
        <v>0</v>
      </c>
      <c r="DL1090" t="s">
        <v>3</v>
      </c>
      <c r="DM1090">
        <v>0</v>
      </c>
      <c r="DN1090" t="s">
        <v>3</v>
      </c>
      <c r="DO1090">
        <v>0</v>
      </c>
    </row>
    <row r="1091" spans="1:119" x14ac:dyDescent="0.2">
      <c r="A1091">
        <f>ROW(Source!A1305)</f>
        <v>1305</v>
      </c>
      <c r="B1091">
        <v>56661436</v>
      </c>
      <c r="C1091">
        <v>56664897</v>
      </c>
      <c r="D1091">
        <v>54768339</v>
      </c>
      <c r="E1091">
        <v>1</v>
      </c>
      <c r="F1091">
        <v>1</v>
      </c>
      <c r="G1091">
        <v>1081</v>
      </c>
      <c r="H1091">
        <v>2</v>
      </c>
      <c r="I1091" t="s">
        <v>1324</v>
      </c>
      <c r="J1091" t="s">
        <v>1325</v>
      </c>
      <c r="K1091" t="s">
        <v>1326</v>
      </c>
      <c r="L1091">
        <v>1368</v>
      </c>
      <c r="N1091">
        <v>1011</v>
      </c>
      <c r="O1091" t="s">
        <v>1323</v>
      </c>
      <c r="P1091" t="s">
        <v>1323</v>
      </c>
      <c r="Q1091">
        <v>1</v>
      </c>
      <c r="W1091">
        <v>0</v>
      </c>
      <c r="X1091">
        <v>874612079</v>
      </c>
      <c r="Y1091">
        <f>(((AT1091*1.2)*1.25)*1.05)</f>
        <v>7.8750000000000001E-3</v>
      </c>
      <c r="AA1091">
        <v>0</v>
      </c>
      <c r="AB1091">
        <v>1513.56</v>
      </c>
      <c r="AC1091">
        <v>758.78</v>
      </c>
      <c r="AD1091">
        <v>0</v>
      </c>
      <c r="AE1091">
        <v>0</v>
      </c>
      <c r="AF1091">
        <v>83.1</v>
      </c>
      <c r="AG1091">
        <v>12.62</v>
      </c>
      <c r="AH1091">
        <v>0</v>
      </c>
      <c r="AI1091">
        <v>1</v>
      </c>
      <c r="AJ1091">
        <v>17.07</v>
      </c>
      <c r="AK1091">
        <v>56.35</v>
      </c>
      <c r="AL1091">
        <v>1</v>
      </c>
      <c r="AM1091">
        <v>2</v>
      </c>
      <c r="AN1091">
        <v>0</v>
      </c>
      <c r="AO1091">
        <v>1</v>
      </c>
      <c r="AP1091">
        <v>1</v>
      </c>
      <c r="AQ1091">
        <v>0</v>
      </c>
      <c r="AR1091">
        <v>0</v>
      </c>
      <c r="AS1091" t="s">
        <v>3</v>
      </c>
      <c r="AT1091">
        <v>5.0000000000000001E-3</v>
      </c>
      <c r="AU1091" t="s">
        <v>32</v>
      </c>
      <c r="AV1091">
        <v>0</v>
      </c>
      <c r="AW1091">
        <v>2</v>
      </c>
      <c r="AX1091">
        <v>56664908</v>
      </c>
      <c r="AY1091">
        <v>1</v>
      </c>
      <c r="AZ1091">
        <v>0</v>
      </c>
      <c r="BA1091">
        <v>1398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CV1091">
        <v>0</v>
      </c>
      <c r="CW1091">
        <f>ROUND(Y1091*Source!I1305*DO1091,9)</f>
        <v>0.198765</v>
      </c>
      <c r="CX1091">
        <f>ROUND(Y1091*Source!I1305,9)</f>
        <v>1.575E-2</v>
      </c>
      <c r="CY1091">
        <f>AB1091</f>
        <v>1513.56</v>
      </c>
      <c r="CZ1091">
        <f>AF1091</f>
        <v>83.1</v>
      </c>
      <c r="DA1091">
        <f>AJ1091</f>
        <v>17.07</v>
      </c>
      <c r="DB1091">
        <f>ROUND((((ROUND(AT1091*CZ1091,2)*1.2)*1.25)*1.05),6)</f>
        <v>0.66149999999999998</v>
      </c>
      <c r="DC1091">
        <f>ROUND((((ROUND(AT1091*AG1091,2)*1.2)*1.25)*1.05),6)</f>
        <v>9.4500000000000001E-2</v>
      </c>
      <c r="DD1091" t="s">
        <v>3</v>
      </c>
      <c r="DE1091" t="s">
        <v>3</v>
      </c>
      <c r="DF1091">
        <f t="shared" si="449"/>
        <v>0</v>
      </c>
      <c r="DG1091">
        <f>ROUND(ROUND(AF1091*AJ1091,2)*CX1091,2)</f>
        <v>22.34</v>
      </c>
      <c r="DH1091">
        <f>ROUND(ROUND(AG1091*AK1091,2)*CX1091,2)</f>
        <v>11.2</v>
      </c>
      <c r="DI1091">
        <f t="shared" si="438"/>
        <v>0</v>
      </c>
      <c r="DJ1091">
        <f>DG1091</f>
        <v>22.34</v>
      </c>
      <c r="DK1091">
        <v>0</v>
      </c>
      <c r="DL1091" t="s">
        <v>1327</v>
      </c>
      <c r="DM1091">
        <v>0</v>
      </c>
      <c r="DN1091" t="s">
        <v>1319</v>
      </c>
      <c r="DO1091">
        <v>12.62</v>
      </c>
    </row>
    <row r="1092" spans="1:119" x14ac:dyDescent="0.2">
      <c r="A1092">
        <f>ROW(Source!A1305)</f>
        <v>1305</v>
      </c>
      <c r="B1092">
        <v>56661436</v>
      </c>
      <c r="C1092">
        <v>56664897</v>
      </c>
      <c r="D1092">
        <v>54768393</v>
      </c>
      <c r="E1092">
        <v>1</v>
      </c>
      <c r="F1092">
        <v>1</v>
      </c>
      <c r="G1092">
        <v>1081</v>
      </c>
      <c r="H1092">
        <v>2</v>
      </c>
      <c r="I1092" t="s">
        <v>1387</v>
      </c>
      <c r="J1092" t="s">
        <v>1388</v>
      </c>
      <c r="K1092" t="s">
        <v>1389</v>
      </c>
      <c r="L1092">
        <v>1368</v>
      </c>
      <c r="N1092">
        <v>1011</v>
      </c>
      <c r="O1092" t="s">
        <v>1323</v>
      </c>
      <c r="P1092" t="s">
        <v>1323</v>
      </c>
      <c r="Q1092">
        <v>1</v>
      </c>
      <c r="W1092">
        <v>0</v>
      </c>
      <c r="X1092">
        <v>-1895752648</v>
      </c>
      <c r="Y1092">
        <f>(((AT1092*1.2)*1.25)*1.05)</f>
        <v>0.33075000000000004</v>
      </c>
      <c r="AA1092">
        <v>0</v>
      </c>
      <c r="AB1092">
        <v>7.85</v>
      </c>
      <c r="AC1092">
        <v>0</v>
      </c>
      <c r="AD1092">
        <v>0</v>
      </c>
      <c r="AE1092">
        <v>0</v>
      </c>
      <c r="AF1092">
        <v>0.77</v>
      </c>
      <c r="AG1092">
        <v>0</v>
      </c>
      <c r="AH1092">
        <v>0</v>
      </c>
      <c r="AI1092">
        <v>1</v>
      </c>
      <c r="AJ1092">
        <v>9.56</v>
      </c>
      <c r="AK1092">
        <v>1</v>
      </c>
      <c r="AL1092">
        <v>1</v>
      </c>
      <c r="AM1092">
        <v>2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 t="s">
        <v>3</v>
      </c>
      <c r="AT1092">
        <v>0.21</v>
      </c>
      <c r="AU1092" t="s">
        <v>32</v>
      </c>
      <c r="AV1092">
        <v>0</v>
      </c>
      <c r="AW1092">
        <v>2</v>
      </c>
      <c r="AX1092">
        <v>56664910</v>
      </c>
      <c r="AY1092">
        <v>1</v>
      </c>
      <c r="AZ1092">
        <v>0</v>
      </c>
      <c r="BA1092">
        <v>1399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CV1092">
        <v>0</v>
      </c>
      <c r="CW1092">
        <f>ROUND(Y1092*Source!I1305*DO1092,9)</f>
        <v>0</v>
      </c>
      <c r="CX1092">
        <f>ROUND(Y1092*Source!I1305,9)</f>
        <v>0.66149999999999998</v>
      </c>
      <c r="CY1092">
        <f>AB1092</f>
        <v>7.85</v>
      </c>
      <c r="CZ1092">
        <f>AF1092</f>
        <v>0.77</v>
      </c>
      <c r="DA1092">
        <f>AJ1092</f>
        <v>9.56</v>
      </c>
      <c r="DB1092">
        <f>ROUND((((ROUND(AT1092*CZ1092,2)*1.2)*1.25)*1.05),6)</f>
        <v>0.252</v>
      </c>
      <c r="DC1092">
        <f>ROUND((((ROUND(AT1092*AG1092,2)*1.2)*1.25)*1.05),6)</f>
        <v>0</v>
      </c>
      <c r="DD1092" t="s">
        <v>3</v>
      </c>
      <c r="DE1092" t="s">
        <v>3</v>
      </c>
      <c r="DF1092">
        <f t="shared" si="449"/>
        <v>0</v>
      </c>
      <c r="DG1092">
        <f>ROUND(ROUND(AF1092*AJ1092,2)*CX1092,2)</f>
        <v>4.87</v>
      </c>
      <c r="DH1092">
        <f>ROUND(ROUND(AG1092,2)*CX1092,2)</f>
        <v>0</v>
      </c>
      <c r="DI1092">
        <f t="shared" si="438"/>
        <v>0</v>
      </c>
      <c r="DJ1092">
        <f>DG1092</f>
        <v>4.87</v>
      </c>
      <c r="DK1092">
        <v>0</v>
      </c>
      <c r="DL1092" t="s">
        <v>3</v>
      </c>
      <c r="DM1092">
        <v>0</v>
      </c>
      <c r="DN1092" t="s">
        <v>3</v>
      </c>
      <c r="DO1092">
        <v>0</v>
      </c>
    </row>
    <row r="1093" spans="1:119" x14ac:dyDescent="0.2">
      <c r="A1093">
        <f>ROW(Source!A1305)</f>
        <v>1305</v>
      </c>
      <c r="B1093">
        <v>56661436</v>
      </c>
      <c r="C1093">
        <v>56664897</v>
      </c>
      <c r="D1093">
        <v>54768426</v>
      </c>
      <c r="E1093">
        <v>1</v>
      </c>
      <c r="F1093">
        <v>1</v>
      </c>
      <c r="G1093">
        <v>1081</v>
      </c>
      <c r="H1093">
        <v>2</v>
      </c>
      <c r="I1093" t="s">
        <v>1368</v>
      </c>
      <c r="J1093" t="s">
        <v>1369</v>
      </c>
      <c r="K1093" t="s">
        <v>1370</v>
      </c>
      <c r="L1093">
        <v>1368</v>
      </c>
      <c r="N1093">
        <v>1011</v>
      </c>
      <c r="O1093" t="s">
        <v>1323</v>
      </c>
      <c r="P1093" t="s">
        <v>1323</v>
      </c>
      <c r="Q1093">
        <v>1</v>
      </c>
      <c r="W1093">
        <v>0</v>
      </c>
      <c r="X1093">
        <v>-643591644</v>
      </c>
      <c r="Y1093">
        <f>(((AT1093*1.2)*1.25)*1.05)</f>
        <v>0.33075000000000004</v>
      </c>
      <c r="AA1093">
        <v>0</v>
      </c>
      <c r="AB1093">
        <v>4.84</v>
      </c>
      <c r="AC1093">
        <v>0</v>
      </c>
      <c r="AD1093">
        <v>0</v>
      </c>
      <c r="AE1093">
        <v>0</v>
      </c>
      <c r="AF1093">
        <v>0.47</v>
      </c>
      <c r="AG1093">
        <v>0</v>
      </c>
      <c r="AH1093">
        <v>0</v>
      </c>
      <c r="AI1093">
        <v>1</v>
      </c>
      <c r="AJ1093">
        <v>9.66</v>
      </c>
      <c r="AK1093">
        <v>1</v>
      </c>
      <c r="AL1093">
        <v>1</v>
      </c>
      <c r="AM1093">
        <v>2</v>
      </c>
      <c r="AN1093">
        <v>0</v>
      </c>
      <c r="AO1093">
        <v>1</v>
      </c>
      <c r="AP1093">
        <v>1</v>
      </c>
      <c r="AQ1093">
        <v>0</v>
      </c>
      <c r="AR1093">
        <v>0</v>
      </c>
      <c r="AS1093" t="s">
        <v>3</v>
      </c>
      <c r="AT1093">
        <v>0.21</v>
      </c>
      <c r="AU1093" t="s">
        <v>32</v>
      </c>
      <c r="AV1093">
        <v>0</v>
      </c>
      <c r="AW1093">
        <v>2</v>
      </c>
      <c r="AX1093">
        <v>56664911</v>
      </c>
      <c r="AY1093">
        <v>1</v>
      </c>
      <c r="AZ1093">
        <v>0</v>
      </c>
      <c r="BA1093">
        <v>1400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CV1093">
        <v>0</v>
      </c>
      <c r="CW1093">
        <f>ROUND(Y1093*Source!I1305*DO1093,9)</f>
        <v>0</v>
      </c>
      <c r="CX1093">
        <f>ROUND(Y1093*Source!I1305,9)</f>
        <v>0.66149999999999998</v>
      </c>
      <c r="CY1093">
        <f>AB1093</f>
        <v>4.84</v>
      </c>
      <c r="CZ1093">
        <f>AF1093</f>
        <v>0.47</v>
      </c>
      <c r="DA1093">
        <f>AJ1093</f>
        <v>9.66</v>
      </c>
      <c r="DB1093">
        <f>ROUND((((ROUND(AT1093*CZ1093,2)*1.2)*1.25)*1.05),6)</f>
        <v>0.1575</v>
      </c>
      <c r="DC1093">
        <f>ROUND((((ROUND(AT1093*AG1093,2)*1.2)*1.25)*1.05),6)</f>
        <v>0</v>
      </c>
      <c r="DD1093" t="s">
        <v>3</v>
      </c>
      <c r="DE1093" t="s">
        <v>3</v>
      </c>
      <c r="DF1093">
        <f t="shared" si="449"/>
        <v>0</v>
      </c>
      <c r="DG1093">
        <f>ROUND(ROUND(AF1093*AJ1093,2)*CX1093,2)</f>
        <v>3</v>
      </c>
      <c r="DH1093">
        <f>ROUND(ROUND(AG1093,2)*CX1093,2)</f>
        <v>0</v>
      </c>
      <c r="DI1093">
        <f t="shared" si="438"/>
        <v>0</v>
      </c>
      <c r="DJ1093">
        <f>DG1093</f>
        <v>3</v>
      </c>
      <c r="DK1093">
        <v>0</v>
      </c>
      <c r="DL1093" t="s">
        <v>3</v>
      </c>
      <c r="DM1093">
        <v>0</v>
      </c>
      <c r="DN1093" t="s">
        <v>3</v>
      </c>
      <c r="DO1093">
        <v>0</v>
      </c>
    </row>
    <row r="1094" spans="1:119" x14ac:dyDescent="0.2">
      <c r="A1094">
        <f>ROW(Source!A1305)</f>
        <v>1305</v>
      </c>
      <c r="B1094">
        <v>56661436</v>
      </c>
      <c r="C1094">
        <v>56664897</v>
      </c>
      <c r="D1094">
        <v>54767573</v>
      </c>
      <c r="E1094">
        <v>1</v>
      </c>
      <c r="F1094">
        <v>1</v>
      </c>
      <c r="G1094">
        <v>1081</v>
      </c>
      <c r="H1094">
        <v>2</v>
      </c>
      <c r="I1094" t="s">
        <v>1328</v>
      </c>
      <c r="J1094" t="s">
        <v>1329</v>
      </c>
      <c r="K1094" t="s">
        <v>1330</v>
      </c>
      <c r="L1094">
        <v>1368</v>
      </c>
      <c r="N1094">
        <v>1011</v>
      </c>
      <c r="O1094" t="s">
        <v>1323</v>
      </c>
      <c r="P1094" t="s">
        <v>1323</v>
      </c>
      <c r="Q1094">
        <v>1</v>
      </c>
      <c r="W1094">
        <v>0</v>
      </c>
      <c r="X1094">
        <v>-44940208</v>
      </c>
      <c r="Y1094">
        <f>(((AT1094*1.2)*1.25)*1.05)</f>
        <v>4.7249999999999999E-4</v>
      </c>
      <c r="AA1094">
        <v>0</v>
      </c>
      <c r="AB1094">
        <v>2758.65</v>
      </c>
      <c r="AC1094">
        <v>1017.92</v>
      </c>
      <c r="AD1094">
        <v>0</v>
      </c>
      <c r="AE1094">
        <v>0</v>
      </c>
      <c r="AF1094">
        <v>179.17</v>
      </c>
      <c r="AG1094">
        <v>16.93</v>
      </c>
      <c r="AH1094">
        <v>0</v>
      </c>
      <c r="AI1094">
        <v>1</v>
      </c>
      <c r="AJ1094">
        <v>14.43</v>
      </c>
      <c r="AK1094">
        <v>56.35</v>
      </c>
      <c r="AL1094">
        <v>1</v>
      </c>
      <c r="AM1094">
        <v>2</v>
      </c>
      <c r="AN1094">
        <v>0</v>
      </c>
      <c r="AO1094">
        <v>1</v>
      </c>
      <c r="AP1094">
        <v>1</v>
      </c>
      <c r="AQ1094">
        <v>0</v>
      </c>
      <c r="AR1094">
        <v>0</v>
      </c>
      <c r="AS1094" t="s">
        <v>3</v>
      </c>
      <c r="AT1094">
        <v>2.9999999999999997E-4</v>
      </c>
      <c r="AU1094" t="s">
        <v>32</v>
      </c>
      <c r="AV1094">
        <v>0</v>
      </c>
      <c r="AW1094">
        <v>2</v>
      </c>
      <c r="AX1094">
        <v>56664909</v>
      </c>
      <c r="AY1094">
        <v>1</v>
      </c>
      <c r="AZ1094">
        <v>0</v>
      </c>
      <c r="BA1094">
        <v>1401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CV1094">
        <v>0</v>
      </c>
      <c r="CW1094">
        <f>ROUND(Y1094*Source!I1305*DO1094,9)</f>
        <v>1.5998849999999998E-2</v>
      </c>
      <c r="CX1094">
        <f>ROUND(Y1094*Source!I1305,9)</f>
        <v>9.4499999999999998E-4</v>
      </c>
      <c r="CY1094">
        <f>AB1094</f>
        <v>2758.65</v>
      </c>
      <c r="CZ1094">
        <f>AF1094</f>
        <v>179.17</v>
      </c>
      <c r="DA1094">
        <f>AJ1094</f>
        <v>14.43</v>
      </c>
      <c r="DB1094">
        <f>ROUND((((ROUND(AT1094*CZ1094,2)*1.2)*1.25)*1.05),6)</f>
        <v>7.8750000000000001E-2</v>
      </c>
      <c r="DC1094">
        <f>ROUND((((ROUND(AT1094*AG1094,2)*1.2)*1.25)*1.05),6)</f>
        <v>1.575E-2</v>
      </c>
      <c r="DD1094" t="s">
        <v>3</v>
      </c>
      <c r="DE1094" t="s">
        <v>3</v>
      </c>
      <c r="DF1094">
        <f t="shared" si="449"/>
        <v>0</v>
      </c>
      <c r="DG1094">
        <f>ROUND(ROUND(AF1094*AJ1094,2)*CX1094,2)</f>
        <v>2.44</v>
      </c>
      <c r="DH1094">
        <f>ROUND(ROUND(AG1094*AK1094,2)*CX1094,2)</f>
        <v>0.9</v>
      </c>
      <c r="DI1094">
        <f t="shared" si="438"/>
        <v>0</v>
      </c>
      <c r="DJ1094">
        <f>DG1094</f>
        <v>2.44</v>
      </c>
      <c r="DK1094">
        <v>0</v>
      </c>
      <c r="DL1094" t="s">
        <v>1327</v>
      </c>
      <c r="DM1094">
        <v>0</v>
      </c>
      <c r="DN1094" t="s">
        <v>1319</v>
      </c>
      <c r="DO1094">
        <v>16.93</v>
      </c>
    </row>
    <row r="1095" spans="1:119" x14ac:dyDescent="0.2">
      <c r="A1095">
        <f>ROW(Source!A1305)</f>
        <v>1305</v>
      </c>
      <c r="B1095">
        <v>56661436</v>
      </c>
      <c r="C1095">
        <v>56664897</v>
      </c>
      <c r="D1095">
        <v>54739616</v>
      </c>
      <c r="E1095">
        <v>1</v>
      </c>
      <c r="F1095">
        <v>1</v>
      </c>
      <c r="G1095">
        <v>1081</v>
      </c>
      <c r="H1095">
        <v>3</v>
      </c>
      <c r="I1095" t="s">
        <v>1508</v>
      </c>
      <c r="J1095" t="s">
        <v>1509</v>
      </c>
      <c r="K1095" t="s">
        <v>1510</v>
      </c>
      <c r="L1095">
        <v>1355</v>
      </c>
      <c r="N1095">
        <v>1010</v>
      </c>
      <c r="O1095" t="s">
        <v>1380</v>
      </c>
      <c r="P1095" t="s">
        <v>1380</v>
      </c>
      <c r="Q1095">
        <v>100</v>
      </c>
      <c r="W1095">
        <v>0</v>
      </c>
      <c r="X1095">
        <v>820490434</v>
      </c>
      <c r="Y1095">
        <f>(((AT1095*1)*1)*1)</f>
        <v>4.0399999999999998E-2</v>
      </c>
      <c r="AA1095">
        <v>3833.43</v>
      </c>
      <c r="AB1095">
        <v>0</v>
      </c>
      <c r="AC1095">
        <v>0</v>
      </c>
      <c r="AD1095">
        <v>0</v>
      </c>
      <c r="AE1095">
        <v>1340.36</v>
      </c>
      <c r="AF1095">
        <v>0</v>
      </c>
      <c r="AG1095">
        <v>0</v>
      </c>
      <c r="AH1095">
        <v>0</v>
      </c>
      <c r="AI1095">
        <v>2.86</v>
      </c>
      <c r="AJ1095">
        <v>1</v>
      </c>
      <c r="AK1095">
        <v>1</v>
      </c>
      <c r="AL1095">
        <v>1</v>
      </c>
      <c r="AM1095">
        <v>2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 t="s">
        <v>3</v>
      </c>
      <c r="AT1095">
        <v>4.0399999999999998E-2</v>
      </c>
      <c r="AU1095" t="s">
        <v>105</v>
      </c>
      <c r="AV1095">
        <v>0</v>
      </c>
      <c r="AW1095">
        <v>2</v>
      </c>
      <c r="AX1095">
        <v>56664912</v>
      </c>
      <c r="AY1095">
        <v>1</v>
      </c>
      <c r="AZ1095">
        <v>0</v>
      </c>
      <c r="BA1095">
        <v>1402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CV1095">
        <v>0</v>
      </c>
      <c r="CW1095">
        <v>0</v>
      </c>
      <c r="CX1095">
        <f>ROUND(Y1095*Source!I1305,9)</f>
        <v>8.0799999999999997E-2</v>
      </c>
      <c r="CY1095">
        <f>AA1095</f>
        <v>3833.43</v>
      </c>
      <c r="CZ1095">
        <f>AE1095</f>
        <v>1340.36</v>
      </c>
      <c r="DA1095">
        <f>AI1095</f>
        <v>2.86</v>
      </c>
      <c r="DB1095">
        <f>ROUND((((ROUND(AT1095*CZ1095,2)*1)*1)*1),6)</f>
        <v>54.15</v>
      </c>
      <c r="DC1095">
        <f>ROUND((((ROUND(AT1095*AG1095,2)*1)*1)*1),6)</f>
        <v>0</v>
      </c>
      <c r="DD1095" t="s">
        <v>3</v>
      </c>
      <c r="DE1095" t="s">
        <v>3</v>
      </c>
      <c r="DF1095">
        <f>ROUND(ROUND(AE1095*AI1095,2)*CX1095,2)</f>
        <v>309.74</v>
      </c>
      <c r="DG1095">
        <f t="shared" ref="DG1095:DG1119" si="450">ROUND(ROUND(AF1095,2)*CX1095,2)</f>
        <v>0</v>
      </c>
      <c r="DH1095">
        <f t="shared" ref="DH1095:DH1119" si="451">ROUND(ROUND(AG1095,2)*CX1095,2)</f>
        <v>0</v>
      </c>
      <c r="DI1095">
        <f t="shared" si="438"/>
        <v>0</v>
      </c>
      <c r="DJ1095">
        <f>DF1095</f>
        <v>309.74</v>
      </c>
      <c r="DK1095">
        <v>0</v>
      </c>
      <c r="DL1095" t="s">
        <v>3</v>
      </c>
      <c r="DM1095">
        <v>0</v>
      </c>
      <c r="DN1095" t="s">
        <v>3</v>
      </c>
      <c r="DO1095">
        <v>0</v>
      </c>
    </row>
    <row r="1096" spans="1:119" x14ac:dyDescent="0.2">
      <c r="A1096">
        <f>ROW(Source!A1305)</f>
        <v>1305</v>
      </c>
      <c r="B1096">
        <v>56661436</v>
      </c>
      <c r="C1096">
        <v>56664897</v>
      </c>
      <c r="D1096">
        <v>54744124</v>
      </c>
      <c r="E1096">
        <v>1</v>
      </c>
      <c r="F1096">
        <v>1</v>
      </c>
      <c r="G1096">
        <v>1081</v>
      </c>
      <c r="H1096">
        <v>3</v>
      </c>
      <c r="I1096" t="s">
        <v>1511</v>
      </c>
      <c r="J1096" t="s">
        <v>1512</v>
      </c>
      <c r="K1096" t="s">
        <v>1513</v>
      </c>
      <c r="L1096">
        <v>1348</v>
      </c>
      <c r="N1096">
        <v>1009</v>
      </c>
      <c r="O1096" t="s">
        <v>547</v>
      </c>
      <c r="P1096" t="s">
        <v>547</v>
      </c>
      <c r="Q1096">
        <v>1000</v>
      </c>
      <c r="W1096">
        <v>0</v>
      </c>
      <c r="X1096">
        <v>-748650139</v>
      </c>
      <c r="Y1096">
        <f>(((AT1096*1)*1)*1)</f>
        <v>2.0000000000000001E-4</v>
      </c>
      <c r="AA1096">
        <v>118687.09</v>
      </c>
      <c r="AB1096">
        <v>0</v>
      </c>
      <c r="AC1096">
        <v>0</v>
      </c>
      <c r="AD1096">
        <v>0</v>
      </c>
      <c r="AE1096">
        <v>17740.97</v>
      </c>
      <c r="AF1096">
        <v>0</v>
      </c>
      <c r="AG1096">
        <v>0</v>
      </c>
      <c r="AH1096">
        <v>0</v>
      </c>
      <c r="AI1096">
        <v>6.69</v>
      </c>
      <c r="AJ1096">
        <v>1</v>
      </c>
      <c r="AK1096">
        <v>1</v>
      </c>
      <c r="AL1096">
        <v>1</v>
      </c>
      <c r="AM1096">
        <v>2</v>
      </c>
      <c r="AN1096">
        <v>0</v>
      </c>
      <c r="AO1096">
        <v>1</v>
      </c>
      <c r="AP1096">
        <v>1</v>
      </c>
      <c r="AQ1096">
        <v>0</v>
      </c>
      <c r="AR1096">
        <v>0</v>
      </c>
      <c r="AS1096" t="s">
        <v>3</v>
      </c>
      <c r="AT1096">
        <v>2.0000000000000001E-4</v>
      </c>
      <c r="AU1096" t="s">
        <v>105</v>
      </c>
      <c r="AV1096">
        <v>0</v>
      </c>
      <c r="AW1096">
        <v>2</v>
      </c>
      <c r="AX1096">
        <v>56664913</v>
      </c>
      <c r="AY1096">
        <v>1</v>
      </c>
      <c r="AZ1096">
        <v>0</v>
      </c>
      <c r="BA1096">
        <v>1403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CV1096">
        <v>0</v>
      </c>
      <c r="CW1096">
        <v>0</v>
      </c>
      <c r="CX1096">
        <f>ROUND(Y1096*Source!I1305,9)</f>
        <v>4.0000000000000002E-4</v>
      </c>
      <c r="CY1096">
        <f>AA1096</f>
        <v>118687.09</v>
      </c>
      <c r="CZ1096">
        <f>AE1096</f>
        <v>17740.97</v>
      </c>
      <c r="DA1096">
        <f>AI1096</f>
        <v>6.69</v>
      </c>
      <c r="DB1096">
        <f>ROUND((((ROUND(AT1096*CZ1096,2)*1)*1)*1),6)</f>
        <v>3.55</v>
      </c>
      <c r="DC1096">
        <f>ROUND((((ROUND(AT1096*AG1096,2)*1)*1)*1),6)</f>
        <v>0</v>
      </c>
      <c r="DD1096" t="s">
        <v>3</v>
      </c>
      <c r="DE1096" t="s">
        <v>3</v>
      </c>
      <c r="DF1096">
        <f>ROUND(ROUND(AE1096*AI1096,2)*CX1096,2)</f>
        <v>47.47</v>
      </c>
      <c r="DG1096">
        <f t="shared" si="450"/>
        <v>0</v>
      </c>
      <c r="DH1096">
        <f t="shared" si="451"/>
        <v>0</v>
      </c>
      <c r="DI1096">
        <f t="shared" si="438"/>
        <v>0</v>
      </c>
      <c r="DJ1096">
        <f>DF1096</f>
        <v>47.47</v>
      </c>
      <c r="DK1096">
        <v>0</v>
      </c>
      <c r="DL1096" t="s">
        <v>3</v>
      </c>
      <c r="DM1096">
        <v>0</v>
      </c>
      <c r="DN1096" t="s">
        <v>3</v>
      </c>
      <c r="DO1096">
        <v>0</v>
      </c>
    </row>
    <row r="1097" spans="1:119" x14ac:dyDescent="0.2">
      <c r="A1097">
        <f>ROW(Source!A1305)</f>
        <v>1305</v>
      </c>
      <c r="B1097">
        <v>56661436</v>
      </c>
      <c r="C1097">
        <v>56664897</v>
      </c>
      <c r="D1097">
        <v>54759263</v>
      </c>
      <c r="E1097">
        <v>1</v>
      </c>
      <c r="F1097">
        <v>1</v>
      </c>
      <c r="G1097">
        <v>1081</v>
      </c>
      <c r="H1097">
        <v>3</v>
      </c>
      <c r="I1097" t="s">
        <v>1514</v>
      </c>
      <c r="J1097" t="s">
        <v>1515</v>
      </c>
      <c r="K1097" t="s">
        <v>1516</v>
      </c>
      <c r="L1097">
        <v>1391</v>
      </c>
      <c r="N1097">
        <v>1013</v>
      </c>
      <c r="O1097" t="s">
        <v>1358</v>
      </c>
      <c r="P1097" t="s">
        <v>1358</v>
      </c>
      <c r="Q1097">
        <v>1</v>
      </c>
      <c r="W1097">
        <v>0</v>
      </c>
      <c r="X1097">
        <v>-1831134535</v>
      </c>
      <c r="Y1097">
        <f>(((AT1097*1)*1)*1)</f>
        <v>1</v>
      </c>
      <c r="AA1097">
        <v>543.5</v>
      </c>
      <c r="AB1097">
        <v>0</v>
      </c>
      <c r="AC1097">
        <v>0</v>
      </c>
      <c r="AD1097">
        <v>0</v>
      </c>
      <c r="AE1097">
        <v>56.38</v>
      </c>
      <c r="AF1097">
        <v>0</v>
      </c>
      <c r="AG1097">
        <v>0</v>
      </c>
      <c r="AH1097">
        <v>0</v>
      </c>
      <c r="AI1097">
        <v>9.64</v>
      </c>
      <c r="AJ1097">
        <v>1</v>
      </c>
      <c r="AK1097">
        <v>1</v>
      </c>
      <c r="AL1097">
        <v>1</v>
      </c>
      <c r="AM1097">
        <v>2</v>
      </c>
      <c r="AN1097">
        <v>0</v>
      </c>
      <c r="AO1097">
        <v>1</v>
      </c>
      <c r="AP1097">
        <v>1</v>
      </c>
      <c r="AQ1097">
        <v>0</v>
      </c>
      <c r="AR1097">
        <v>0</v>
      </c>
      <c r="AS1097" t="s">
        <v>3</v>
      </c>
      <c r="AT1097">
        <v>1</v>
      </c>
      <c r="AU1097" t="s">
        <v>105</v>
      </c>
      <c r="AV1097">
        <v>0</v>
      </c>
      <c r="AW1097">
        <v>2</v>
      </c>
      <c r="AX1097">
        <v>56664914</v>
      </c>
      <c r="AY1097">
        <v>1</v>
      </c>
      <c r="AZ1097">
        <v>0</v>
      </c>
      <c r="BA1097">
        <v>1404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CV1097">
        <v>0</v>
      </c>
      <c r="CW1097">
        <v>0</v>
      </c>
      <c r="CX1097">
        <f>ROUND(Y1097*Source!I1305,9)</f>
        <v>2</v>
      </c>
      <c r="CY1097">
        <f>AA1097</f>
        <v>543.5</v>
      </c>
      <c r="CZ1097">
        <f>AE1097</f>
        <v>56.38</v>
      </c>
      <c r="DA1097">
        <f>AI1097</f>
        <v>9.64</v>
      </c>
      <c r="DB1097">
        <f>ROUND((((ROUND(AT1097*CZ1097,2)*1)*1)*1),6)</f>
        <v>56.38</v>
      </c>
      <c r="DC1097">
        <f>ROUND((((ROUND(AT1097*AG1097,2)*1)*1)*1),6)</f>
        <v>0</v>
      </c>
      <c r="DD1097" t="s">
        <v>3</v>
      </c>
      <c r="DE1097" t="s">
        <v>3</v>
      </c>
      <c r="DF1097">
        <f>ROUND(ROUND(AE1097*AI1097,2)*CX1097,2)</f>
        <v>1087</v>
      </c>
      <c r="DG1097">
        <f t="shared" si="450"/>
        <v>0</v>
      </c>
      <c r="DH1097">
        <f t="shared" si="451"/>
        <v>0</v>
      </c>
      <c r="DI1097">
        <f t="shared" si="438"/>
        <v>0</v>
      </c>
      <c r="DJ1097">
        <f>DF1097</f>
        <v>1087</v>
      </c>
      <c r="DK1097">
        <v>0</v>
      </c>
      <c r="DL1097" t="s">
        <v>3</v>
      </c>
      <c r="DM1097">
        <v>0</v>
      </c>
      <c r="DN1097" t="s">
        <v>3</v>
      </c>
      <c r="DO1097">
        <v>0</v>
      </c>
    </row>
    <row r="1098" spans="1:119" x14ac:dyDescent="0.2">
      <c r="A1098">
        <f>ROW(Source!A1305)</f>
        <v>1305</v>
      </c>
      <c r="B1098">
        <v>56661436</v>
      </c>
      <c r="C1098">
        <v>56664897</v>
      </c>
      <c r="D1098">
        <v>54747393</v>
      </c>
      <c r="E1098">
        <v>1</v>
      </c>
      <c r="F1098">
        <v>1</v>
      </c>
      <c r="G1098">
        <v>1081</v>
      </c>
      <c r="H1098">
        <v>3</v>
      </c>
      <c r="I1098" t="s">
        <v>1517</v>
      </c>
      <c r="J1098" t="s">
        <v>1518</v>
      </c>
      <c r="K1098" t="s">
        <v>1519</v>
      </c>
      <c r="L1098">
        <v>1354</v>
      </c>
      <c r="N1098">
        <v>1010</v>
      </c>
      <c r="O1098" t="s">
        <v>398</v>
      </c>
      <c r="P1098" t="s">
        <v>398</v>
      </c>
      <c r="Q1098">
        <v>1</v>
      </c>
      <c r="W1098">
        <v>0</v>
      </c>
      <c r="X1098">
        <v>955560065</v>
      </c>
      <c r="Y1098">
        <f>(((AT1098*1)*1)*1)</f>
        <v>1.04E-2</v>
      </c>
      <c r="AA1098">
        <v>165.81</v>
      </c>
      <c r="AB1098">
        <v>0</v>
      </c>
      <c r="AC1098">
        <v>0</v>
      </c>
      <c r="AD1098">
        <v>0</v>
      </c>
      <c r="AE1098">
        <v>14.22</v>
      </c>
      <c r="AF1098">
        <v>0</v>
      </c>
      <c r="AG1098">
        <v>0</v>
      </c>
      <c r="AH1098">
        <v>0</v>
      </c>
      <c r="AI1098">
        <v>11.66</v>
      </c>
      <c r="AJ1098">
        <v>1</v>
      </c>
      <c r="AK1098">
        <v>1</v>
      </c>
      <c r="AL1098">
        <v>1</v>
      </c>
      <c r="AM1098">
        <v>2</v>
      </c>
      <c r="AN1098">
        <v>0</v>
      </c>
      <c r="AO1098">
        <v>1</v>
      </c>
      <c r="AP1098">
        <v>1</v>
      </c>
      <c r="AQ1098">
        <v>0</v>
      </c>
      <c r="AR1098">
        <v>0</v>
      </c>
      <c r="AS1098" t="s">
        <v>3</v>
      </c>
      <c r="AT1098">
        <v>1.04E-2</v>
      </c>
      <c r="AU1098" t="s">
        <v>105</v>
      </c>
      <c r="AV1098">
        <v>0</v>
      </c>
      <c r="AW1098">
        <v>2</v>
      </c>
      <c r="AX1098">
        <v>56664915</v>
      </c>
      <c r="AY1098">
        <v>1</v>
      </c>
      <c r="AZ1098">
        <v>0</v>
      </c>
      <c r="BA1098">
        <v>1405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CV1098">
        <v>0</v>
      </c>
      <c r="CW1098">
        <v>0</v>
      </c>
      <c r="CX1098">
        <f>ROUND(Y1098*Source!I1305,9)</f>
        <v>2.0799999999999999E-2</v>
      </c>
      <c r="CY1098">
        <f>AA1098</f>
        <v>165.81</v>
      </c>
      <c r="CZ1098">
        <f>AE1098</f>
        <v>14.22</v>
      </c>
      <c r="DA1098">
        <f>AI1098</f>
        <v>11.66</v>
      </c>
      <c r="DB1098">
        <f>ROUND((((ROUND(AT1098*CZ1098,2)*1)*1)*1),6)</f>
        <v>0.15</v>
      </c>
      <c r="DC1098">
        <f>ROUND((((ROUND(AT1098*AG1098,2)*1)*1)*1),6)</f>
        <v>0</v>
      </c>
      <c r="DD1098" t="s">
        <v>3</v>
      </c>
      <c r="DE1098" t="s">
        <v>3</v>
      </c>
      <c r="DF1098">
        <f>ROUND(ROUND(AE1098*AI1098,2)*CX1098,2)</f>
        <v>3.45</v>
      </c>
      <c r="DG1098">
        <f t="shared" si="450"/>
        <v>0</v>
      </c>
      <c r="DH1098">
        <f t="shared" si="451"/>
        <v>0</v>
      </c>
      <c r="DI1098">
        <f t="shared" si="438"/>
        <v>0</v>
      </c>
      <c r="DJ1098">
        <f>DF1098</f>
        <v>3.45</v>
      </c>
      <c r="DK1098">
        <v>0</v>
      </c>
      <c r="DL1098" t="s">
        <v>3</v>
      </c>
      <c r="DM1098">
        <v>0</v>
      </c>
      <c r="DN1098" t="s">
        <v>3</v>
      </c>
      <c r="DO1098">
        <v>0</v>
      </c>
    </row>
    <row r="1099" spans="1:119" x14ac:dyDescent="0.2">
      <c r="A1099">
        <f>ROW(Source!A1306)</f>
        <v>1306</v>
      </c>
      <c r="B1099">
        <v>56661434</v>
      </c>
      <c r="C1099">
        <v>56664917</v>
      </c>
      <c r="D1099">
        <v>54702434</v>
      </c>
      <c r="E1099">
        <v>1081</v>
      </c>
      <c r="F1099">
        <v>1</v>
      </c>
      <c r="G1099">
        <v>1081</v>
      </c>
      <c r="H1099">
        <v>1</v>
      </c>
      <c r="I1099" t="s">
        <v>1317</v>
      </c>
      <c r="J1099" t="s">
        <v>3</v>
      </c>
      <c r="K1099" t="s">
        <v>1318</v>
      </c>
      <c r="L1099">
        <v>1191</v>
      </c>
      <c r="N1099">
        <v>1013</v>
      </c>
      <c r="O1099" t="s">
        <v>1319</v>
      </c>
      <c r="P1099" t="s">
        <v>1319</v>
      </c>
      <c r="Q1099">
        <v>1</v>
      </c>
      <c r="W1099">
        <v>0</v>
      </c>
      <c r="X1099">
        <v>476480486</v>
      </c>
      <c r="Y1099">
        <f>(((AT1099*1.2)*1.15)*1.05)</f>
        <v>10.143000000000001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1</v>
      </c>
      <c r="AK1099">
        <v>1</v>
      </c>
      <c r="AL1099">
        <v>1</v>
      </c>
      <c r="AM1099">
        <v>-2</v>
      </c>
      <c r="AN1099">
        <v>0</v>
      </c>
      <c r="AO1099">
        <v>1</v>
      </c>
      <c r="AP1099">
        <v>1</v>
      </c>
      <c r="AQ1099">
        <v>0</v>
      </c>
      <c r="AR1099">
        <v>0</v>
      </c>
      <c r="AS1099" t="s">
        <v>3</v>
      </c>
      <c r="AT1099">
        <v>7</v>
      </c>
      <c r="AU1099" t="s">
        <v>33</v>
      </c>
      <c r="AV1099">
        <v>1</v>
      </c>
      <c r="AW1099">
        <v>2</v>
      </c>
      <c r="AX1099">
        <v>56664938</v>
      </c>
      <c r="AY1099">
        <v>1</v>
      </c>
      <c r="AZ1099">
        <v>0</v>
      </c>
      <c r="BA1099">
        <v>1407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CU1099">
        <f>ROUND(AT1099*Source!I1306*AH1099*AL1099,2)</f>
        <v>0</v>
      </c>
      <c r="CV1099">
        <f>ROUND(Y1099*Source!I1306,9)</f>
        <v>20.286000000000001</v>
      </c>
      <c r="CW1099">
        <v>0</v>
      </c>
      <c r="CX1099">
        <f>ROUND(Y1099*Source!I1306,9)</f>
        <v>20.286000000000001</v>
      </c>
      <c r="CY1099">
        <f>AD1099</f>
        <v>0</v>
      </c>
      <c r="CZ1099">
        <f>AH1099</f>
        <v>0</v>
      </c>
      <c r="DA1099">
        <f>AL1099</f>
        <v>1</v>
      </c>
      <c r="DB1099">
        <f>ROUND((((ROUND(AT1099*CZ1099,2)*1.2)*1.15)*1.05),6)</f>
        <v>0</v>
      </c>
      <c r="DC1099">
        <f>ROUND((((ROUND(AT1099*AG1099,2)*1.2)*1.15)*1.05),6)</f>
        <v>0</v>
      </c>
      <c r="DD1099" t="s">
        <v>3</v>
      </c>
      <c r="DE1099" t="s">
        <v>3</v>
      </c>
      <c r="DF1099">
        <f t="shared" ref="DF1099:DF1124" si="452">ROUND(ROUND(AE1099,2)*CX1099,2)</f>
        <v>0</v>
      </c>
      <c r="DG1099">
        <f t="shared" si="450"/>
        <v>0</v>
      </c>
      <c r="DH1099">
        <f t="shared" si="451"/>
        <v>0</v>
      </c>
      <c r="DI1099">
        <f t="shared" si="438"/>
        <v>0</v>
      </c>
      <c r="DJ1099">
        <f>DI1099</f>
        <v>0</v>
      </c>
      <c r="DK1099">
        <v>0</v>
      </c>
      <c r="DL1099" t="s">
        <v>3</v>
      </c>
      <c r="DM1099">
        <v>0</v>
      </c>
      <c r="DN1099" t="s">
        <v>3</v>
      </c>
      <c r="DO1099">
        <v>0</v>
      </c>
    </row>
    <row r="1100" spans="1:119" x14ac:dyDescent="0.2">
      <c r="A1100">
        <f>ROW(Source!A1306)</f>
        <v>1306</v>
      </c>
      <c r="B1100">
        <v>56661434</v>
      </c>
      <c r="C1100">
        <v>56664917</v>
      </c>
      <c r="D1100">
        <v>54768339</v>
      </c>
      <c r="E1100">
        <v>1</v>
      </c>
      <c r="F1100">
        <v>1</v>
      </c>
      <c r="G1100">
        <v>1081</v>
      </c>
      <c r="H1100">
        <v>2</v>
      </c>
      <c r="I1100" t="s">
        <v>1324</v>
      </c>
      <c r="J1100" t="s">
        <v>1325</v>
      </c>
      <c r="K1100" t="s">
        <v>1326</v>
      </c>
      <c r="L1100">
        <v>1368</v>
      </c>
      <c r="N1100">
        <v>1011</v>
      </c>
      <c r="O1100" t="s">
        <v>1323</v>
      </c>
      <c r="P1100" t="s">
        <v>1323</v>
      </c>
      <c r="Q1100">
        <v>1</v>
      </c>
      <c r="W1100">
        <v>0</v>
      </c>
      <c r="X1100">
        <v>874612079</v>
      </c>
      <c r="Y1100">
        <f>(((AT1100*1.2)*1.25)*1.05)</f>
        <v>6.2999999999999992E-3</v>
      </c>
      <c r="AA1100">
        <v>0</v>
      </c>
      <c r="AB1100">
        <v>88.67</v>
      </c>
      <c r="AC1100">
        <v>13.47</v>
      </c>
      <c r="AD1100">
        <v>0</v>
      </c>
      <c r="AE1100">
        <v>0</v>
      </c>
      <c r="AF1100">
        <v>83.1</v>
      </c>
      <c r="AG1100">
        <v>12.62</v>
      </c>
      <c r="AH1100">
        <v>0</v>
      </c>
      <c r="AI1100">
        <v>1</v>
      </c>
      <c r="AJ1100">
        <v>1</v>
      </c>
      <c r="AK1100">
        <v>1</v>
      </c>
      <c r="AL1100">
        <v>1</v>
      </c>
      <c r="AM1100">
        <v>-2</v>
      </c>
      <c r="AN1100">
        <v>0</v>
      </c>
      <c r="AO1100">
        <v>1</v>
      </c>
      <c r="AP1100">
        <v>1</v>
      </c>
      <c r="AQ1100">
        <v>0</v>
      </c>
      <c r="AR1100">
        <v>0</v>
      </c>
      <c r="AS1100" t="s">
        <v>3</v>
      </c>
      <c r="AT1100">
        <v>4.0000000000000001E-3</v>
      </c>
      <c r="AU1100" t="s">
        <v>32</v>
      </c>
      <c r="AV1100">
        <v>0</v>
      </c>
      <c r="AW1100">
        <v>2</v>
      </c>
      <c r="AX1100">
        <v>56664939</v>
      </c>
      <c r="AY1100">
        <v>1</v>
      </c>
      <c r="AZ1100">
        <v>0</v>
      </c>
      <c r="BA1100">
        <v>1408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CV1100">
        <v>0</v>
      </c>
      <c r="CW1100">
        <f>ROUND(Y1100*Source!I1306*DO1100,9)</f>
        <v>0.15901199999999999</v>
      </c>
      <c r="CX1100">
        <f>ROUND(Y1100*Source!I1306,9)</f>
        <v>1.26E-2</v>
      </c>
      <c r="CY1100">
        <f>AB1100</f>
        <v>88.67</v>
      </c>
      <c r="CZ1100">
        <f>AF1100</f>
        <v>83.1</v>
      </c>
      <c r="DA1100">
        <f>AJ1100</f>
        <v>1</v>
      </c>
      <c r="DB1100">
        <f>ROUND((((ROUND(AT1100*CZ1100,2)*1.2)*1.25)*1.05),6)</f>
        <v>0.51975000000000005</v>
      </c>
      <c r="DC1100">
        <f>ROUND((((ROUND(AT1100*AG1100,2)*1.2)*1.25)*1.05),6)</f>
        <v>7.8750000000000001E-2</v>
      </c>
      <c r="DD1100" t="s">
        <v>3</v>
      </c>
      <c r="DE1100" t="s">
        <v>3</v>
      </c>
      <c r="DF1100">
        <f t="shared" si="452"/>
        <v>0</v>
      </c>
      <c r="DG1100">
        <f t="shared" si="450"/>
        <v>1.05</v>
      </c>
      <c r="DH1100">
        <f t="shared" si="451"/>
        <v>0.16</v>
      </c>
      <c r="DI1100">
        <f t="shared" si="438"/>
        <v>0</v>
      </c>
      <c r="DJ1100">
        <f>DG1100</f>
        <v>1.05</v>
      </c>
      <c r="DK1100">
        <v>0</v>
      </c>
      <c r="DL1100" t="s">
        <v>1327</v>
      </c>
      <c r="DM1100">
        <v>0</v>
      </c>
      <c r="DN1100" t="s">
        <v>1319</v>
      </c>
      <c r="DO1100">
        <v>12.62</v>
      </c>
    </row>
    <row r="1101" spans="1:119" x14ac:dyDescent="0.2">
      <c r="A1101">
        <f>ROW(Source!A1306)</f>
        <v>1306</v>
      </c>
      <c r="B1101">
        <v>56661434</v>
      </c>
      <c r="C1101">
        <v>56664917</v>
      </c>
      <c r="D1101">
        <v>54768393</v>
      </c>
      <c r="E1101">
        <v>1</v>
      </c>
      <c r="F1101">
        <v>1</v>
      </c>
      <c r="G1101">
        <v>1081</v>
      </c>
      <c r="H1101">
        <v>2</v>
      </c>
      <c r="I1101" t="s">
        <v>1387</v>
      </c>
      <c r="J1101" t="s">
        <v>1388</v>
      </c>
      <c r="K1101" t="s">
        <v>1389</v>
      </c>
      <c r="L1101">
        <v>1368</v>
      </c>
      <c r="N1101">
        <v>1011</v>
      </c>
      <c r="O1101" t="s">
        <v>1323</v>
      </c>
      <c r="P1101" t="s">
        <v>1323</v>
      </c>
      <c r="Q1101">
        <v>1</v>
      </c>
      <c r="W1101">
        <v>0</v>
      </c>
      <c r="X1101">
        <v>-1895752648</v>
      </c>
      <c r="Y1101">
        <f>(((AT1101*1.2)*1.25)*1.05)</f>
        <v>0.29924999999999996</v>
      </c>
      <c r="AA1101">
        <v>0</v>
      </c>
      <c r="AB1101">
        <v>0.82</v>
      </c>
      <c r="AC1101">
        <v>0</v>
      </c>
      <c r="AD1101">
        <v>0</v>
      </c>
      <c r="AE1101">
        <v>0</v>
      </c>
      <c r="AF1101">
        <v>0.77</v>
      </c>
      <c r="AG1101">
        <v>0</v>
      </c>
      <c r="AH1101">
        <v>0</v>
      </c>
      <c r="AI1101">
        <v>1</v>
      </c>
      <c r="AJ1101">
        <v>1</v>
      </c>
      <c r="AK1101">
        <v>1</v>
      </c>
      <c r="AL1101">
        <v>1</v>
      </c>
      <c r="AM1101">
        <v>-2</v>
      </c>
      <c r="AN1101">
        <v>0</v>
      </c>
      <c r="AO1101">
        <v>1</v>
      </c>
      <c r="AP1101">
        <v>1</v>
      </c>
      <c r="AQ1101">
        <v>0</v>
      </c>
      <c r="AR1101">
        <v>0</v>
      </c>
      <c r="AS1101" t="s">
        <v>3</v>
      </c>
      <c r="AT1101">
        <v>0.19</v>
      </c>
      <c r="AU1101" t="s">
        <v>32</v>
      </c>
      <c r="AV1101">
        <v>0</v>
      </c>
      <c r="AW1101">
        <v>2</v>
      </c>
      <c r="AX1101">
        <v>56664941</v>
      </c>
      <c r="AY1101">
        <v>1</v>
      </c>
      <c r="AZ1101">
        <v>0</v>
      </c>
      <c r="BA1101">
        <v>1409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CV1101">
        <v>0</v>
      </c>
      <c r="CW1101">
        <f>ROUND(Y1101*Source!I1306*DO1101,9)</f>
        <v>0</v>
      </c>
      <c r="CX1101">
        <f>ROUND(Y1101*Source!I1306,9)</f>
        <v>0.59850000000000003</v>
      </c>
      <c r="CY1101">
        <f>AB1101</f>
        <v>0.82</v>
      </c>
      <c r="CZ1101">
        <f>AF1101</f>
        <v>0.77</v>
      </c>
      <c r="DA1101">
        <f>AJ1101</f>
        <v>1</v>
      </c>
      <c r="DB1101">
        <f>ROUND((((ROUND(AT1101*CZ1101,2)*1.2)*1.25)*1.05),6)</f>
        <v>0.23624999999999999</v>
      </c>
      <c r="DC1101">
        <f>ROUND((((ROUND(AT1101*AG1101,2)*1.2)*1.25)*1.05),6)</f>
        <v>0</v>
      </c>
      <c r="DD1101" t="s">
        <v>3</v>
      </c>
      <c r="DE1101" t="s">
        <v>3</v>
      </c>
      <c r="DF1101">
        <f t="shared" si="452"/>
        <v>0</v>
      </c>
      <c r="DG1101">
        <f t="shared" si="450"/>
        <v>0.46</v>
      </c>
      <c r="DH1101">
        <f t="shared" si="451"/>
        <v>0</v>
      </c>
      <c r="DI1101">
        <f t="shared" si="438"/>
        <v>0</v>
      </c>
      <c r="DJ1101">
        <f>DG1101</f>
        <v>0.46</v>
      </c>
      <c r="DK1101">
        <v>0</v>
      </c>
      <c r="DL1101" t="s">
        <v>3</v>
      </c>
      <c r="DM1101">
        <v>0</v>
      </c>
      <c r="DN1101" t="s">
        <v>3</v>
      </c>
      <c r="DO1101">
        <v>0</v>
      </c>
    </row>
    <row r="1102" spans="1:119" x14ac:dyDescent="0.2">
      <c r="A1102">
        <f>ROW(Source!A1306)</f>
        <v>1306</v>
      </c>
      <c r="B1102">
        <v>56661434</v>
      </c>
      <c r="C1102">
        <v>56664917</v>
      </c>
      <c r="D1102">
        <v>54768426</v>
      </c>
      <c r="E1102">
        <v>1</v>
      </c>
      <c r="F1102">
        <v>1</v>
      </c>
      <c r="G1102">
        <v>1081</v>
      </c>
      <c r="H1102">
        <v>2</v>
      </c>
      <c r="I1102" t="s">
        <v>1368</v>
      </c>
      <c r="J1102" t="s">
        <v>1369</v>
      </c>
      <c r="K1102" t="s">
        <v>1370</v>
      </c>
      <c r="L1102">
        <v>1368</v>
      </c>
      <c r="N1102">
        <v>1011</v>
      </c>
      <c r="O1102" t="s">
        <v>1323</v>
      </c>
      <c r="P1102" t="s">
        <v>1323</v>
      </c>
      <c r="Q1102">
        <v>1</v>
      </c>
      <c r="W1102">
        <v>0</v>
      </c>
      <c r="X1102">
        <v>-643591644</v>
      </c>
      <c r="Y1102">
        <f>(((AT1102*1.2)*1.25)*1.05)</f>
        <v>0.22050000000000003</v>
      </c>
      <c r="AA1102">
        <v>0</v>
      </c>
      <c r="AB1102">
        <v>0.5</v>
      </c>
      <c r="AC1102">
        <v>0</v>
      </c>
      <c r="AD1102">
        <v>0</v>
      </c>
      <c r="AE1102">
        <v>0</v>
      </c>
      <c r="AF1102">
        <v>0.47</v>
      </c>
      <c r="AG1102">
        <v>0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-2</v>
      </c>
      <c r="AN1102">
        <v>0</v>
      </c>
      <c r="AO1102">
        <v>1</v>
      </c>
      <c r="AP1102">
        <v>1</v>
      </c>
      <c r="AQ1102">
        <v>0</v>
      </c>
      <c r="AR1102">
        <v>0</v>
      </c>
      <c r="AS1102" t="s">
        <v>3</v>
      </c>
      <c r="AT1102">
        <v>0.14000000000000001</v>
      </c>
      <c r="AU1102" t="s">
        <v>32</v>
      </c>
      <c r="AV1102">
        <v>0</v>
      </c>
      <c r="AW1102">
        <v>2</v>
      </c>
      <c r="AX1102">
        <v>56664942</v>
      </c>
      <c r="AY1102">
        <v>1</v>
      </c>
      <c r="AZ1102">
        <v>0</v>
      </c>
      <c r="BA1102">
        <v>1410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CV1102">
        <v>0</v>
      </c>
      <c r="CW1102">
        <f>ROUND(Y1102*Source!I1306*DO1102,9)</f>
        <v>0</v>
      </c>
      <c r="CX1102">
        <f>ROUND(Y1102*Source!I1306,9)</f>
        <v>0.441</v>
      </c>
      <c r="CY1102">
        <f>AB1102</f>
        <v>0.5</v>
      </c>
      <c r="CZ1102">
        <f>AF1102</f>
        <v>0.47</v>
      </c>
      <c r="DA1102">
        <f>AJ1102</f>
        <v>1</v>
      </c>
      <c r="DB1102">
        <f>ROUND((((ROUND(AT1102*CZ1102,2)*1.2)*1.25)*1.05),6)</f>
        <v>0.11025</v>
      </c>
      <c r="DC1102">
        <f>ROUND((((ROUND(AT1102*AG1102,2)*1.2)*1.25)*1.05),6)</f>
        <v>0</v>
      </c>
      <c r="DD1102" t="s">
        <v>3</v>
      </c>
      <c r="DE1102" t="s">
        <v>3</v>
      </c>
      <c r="DF1102">
        <f t="shared" si="452"/>
        <v>0</v>
      </c>
      <c r="DG1102">
        <f t="shared" si="450"/>
        <v>0.21</v>
      </c>
      <c r="DH1102">
        <f t="shared" si="451"/>
        <v>0</v>
      </c>
      <c r="DI1102">
        <f t="shared" si="438"/>
        <v>0</v>
      </c>
      <c r="DJ1102">
        <f>DG1102</f>
        <v>0.21</v>
      </c>
      <c r="DK1102">
        <v>0</v>
      </c>
      <c r="DL1102" t="s">
        <v>3</v>
      </c>
      <c r="DM1102">
        <v>0</v>
      </c>
      <c r="DN1102" t="s">
        <v>3</v>
      </c>
      <c r="DO1102">
        <v>0</v>
      </c>
    </row>
    <row r="1103" spans="1:119" x14ac:dyDescent="0.2">
      <c r="A1103">
        <f>ROW(Source!A1306)</f>
        <v>1306</v>
      </c>
      <c r="B1103">
        <v>56661434</v>
      </c>
      <c r="C1103">
        <v>56664917</v>
      </c>
      <c r="D1103">
        <v>54768442</v>
      </c>
      <c r="E1103">
        <v>1</v>
      </c>
      <c r="F1103">
        <v>1</v>
      </c>
      <c r="G1103">
        <v>1081</v>
      </c>
      <c r="H1103">
        <v>2</v>
      </c>
      <c r="I1103" t="s">
        <v>1520</v>
      </c>
      <c r="J1103" t="s">
        <v>1521</v>
      </c>
      <c r="K1103" t="s">
        <v>1522</v>
      </c>
      <c r="L1103">
        <v>1368</v>
      </c>
      <c r="N1103">
        <v>1011</v>
      </c>
      <c r="O1103" t="s">
        <v>1323</v>
      </c>
      <c r="P1103" t="s">
        <v>1323</v>
      </c>
      <c r="Q1103">
        <v>1</v>
      </c>
      <c r="W1103">
        <v>0</v>
      </c>
      <c r="X1103">
        <v>1328742333</v>
      </c>
      <c r="Y1103">
        <f>(((AT1103*1.2)*1.25)*1.05)</f>
        <v>0.40950000000000003</v>
      </c>
      <c r="AA1103">
        <v>0</v>
      </c>
      <c r="AB1103">
        <v>1.36</v>
      </c>
      <c r="AC1103">
        <v>0</v>
      </c>
      <c r="AD1103">
        <v>0</v>
      </c>
      <c r="AE1103">
        <v>0</v>
      </c>
      <c r="AF1103">
        <v>1.27</v>
      </c>
      <c r="AG1103">
        <v>0</v>
      </c>
      <c r="AH1103">
        <v>0</v>
      </c>
      <c r="AI1103">
        <v>1</v>
      </c>
      <c r="AJ1103">
        <v>1</v>
      </c>
      <c r="AK1103">
        <v>1</v>
      </c>
      <c r="AL1103">
        <v>1</v>
      </c>
      <c r="AM1103">
        <v>-2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 t="s">
        <v>3</v>
      </c>
      <c r="AT1103">
        <v>0.26</v>
      </c>
      <c r="AU1103" t="s">
        <v>32</v>
      </c>
      <c r="AV1103">
        <v>0</v>
      </c>
      <c r="AW1103">
        <v>2</v>
      </c>
      <c r="AX1103">
        <v>56664943</v>
      </c>
      <c r="AY1103">
        <v>1</v>
      </c>
      <c r="AZ1103">
        <v>0</v>
      </c>
      <c r="BA1103">
        <v>1411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CV1103">
        <v>0</v>
      </c>
      <c r="CW1103">
        <f>ROUND(Y1103*Source!I1306*DO1103,9)</f>
        <v>0</v>
      </c>
      <c r="CX1103">
        <f>ROUND(Y1103*Source!I1306,9)</f>
        <v>0.81899999999999995</v>
      </c>
      <c r="CY1103">
        <f>AB1103</f>
        <v>1.36</v>
      </c>
      <c r="CZ1103">
        <f>AF1103</f>
        <v>1.27</v>
      </c>
      <c r="DA1103">
        <f>AJ1103</f>
        <v>1</v>
      </c>
      <c r="DB1103">
        <f>ROUND((((ROUND(AT1103*CZ1103,2)*1.2)*1.25)*1.05),6)</f>
        <v>0.51975000000000005</v>
      </c>
      <c r="DC1103">
        <f>ROUND((((ROUND(AT1103*AG1103,2)*1.2)*1.25)*1.05),6)</f>
        <v>0</v>
      </c>
      <c r="DD1103" t="s">
        <v>3</v>
      </c>
      <c r="DE1103" t="s">
        <v>3</v>
      </c>
      <c r="DF1103">
        <f t="shared" si="452"/>
        <v>0</v>
      </c>
      <c r="DG1103">
        <f t="shared" si="450"/>
        <v>1.04</v>
      </c>
      <c r="DH1103">
        <f t="shared" si="451"/>
        <v>0</v>
      </c>
      <c r="DI1103">
        <f t="shared" si="438"/>
        <v>0</v>
      </c>
      <c r="DJ1103">
        <f>DG1103</f>
        <v>1.04</v>
      </c>
      <c r="DK1103">
        <v>0</v>
      </c>
      <c r="DL1103" t="s">
        <v>3</v>
      </c>
      <c r="DM1103">
        <v>0</v>
      </c>
      <c r="DN1103" t="s">
        <v>3</v>
      </c>
      <c r="DO1103">
        <v>0</v>
      </c>
    </row>
    <row r="1104" spans="1:119" x14ac:dyDescent="0.2">
      <c r="A1104">
        <f>ROW(Source!A1306)</f>
        <v>1306</v>
      </c>
      <c r="B1104">
        <v>56661434</v>
      </c>
      <c r="C1104">
        <v>56664917</v>
      </c>
      <c r="D1104">
        <v>54767573</v>
      </c>
      <c r="E1104">
        <v>1</v>
      </c>
      <c r="F1104">
        <v>1</v>
      </c>
      <c r="G1104">
        <v>1081</v>
      </c>
      <c r="H1104">
        <v>2</v>
      </c>
      <c r="I1104" t="s">
        <v>1328</v>
      </c>
      <c r="J1104" t="s">
        <v>1329</v>
      </c>
      <c r="K1104" t="s">
        <v>1330</v>
      </c>
      <c r="L1104">
        <v>1368</v>
      </c>
      <c r="N1104">
        <v>1011</v>
      </c>
      <c r="O1104" t="s">
        <v>1323</v>
      </c>
      <c r="P1104" t="s">
        <v>1323</v>
      </c>
      <c r="Q1104">
        <v>1</v>
      </c>
      <c r="W1104">
        <v>0</v>
      </c>
      <c r="X1104">
        <v>-44940208</v>
      </c>
      <c r="Y1104">
        <f>(((AT1104*1.2)*1.25)*1.05)</f>
        <v>1.5750000000000003E-4</v>
      </c>
      <c r="AA1104">
        <v>0</v>
      </c>
      <c r="AB1104">
        <v>191.17</v>
      </c>
      <c r="AC1104">
        <v>18.059999999999999</v>
      </c>
      <c r="AD1104">
        <v>0</v>
      </c>
      <c r="AE1104">
        <v>0</v>
      </c>
      <c r="AF1104">
        <v>179.17</v>
      </c>
      <c r="AG1104">
        <v>16.93</v>
      </c>
      <c r="AH1104">
        <v>0</v>
      </c>
      <c r="AI1104">
        <v>1</v>
      </c>
      <c r="AJ1104">
        <v>1</v>
      </c>
      <c r="AK1104">
        <v>1</v>
      </c>
      <c r="AL1104">
        <v>1</v>
      </c>
      <c r="AM1104">
        <v>-2</v>
      </c>
      <c r="AN1104">
        <v>0</v>
      </c>
      <c r="AO1104">
        <v>1</v>
      </c>
      <c r="AP1104">
        <v>1</v>
      </c>
      <c r="AQ1104">
        <v>0</v>
      </c>
      <c r="AR1104">
        <v>0</v>
      </c>
      <c r="AS1104" t="s">
        <v>3</v>
      </c>
      <c r="AT1104">
        <v>1E-4</v>
      </c>
      <c r="AU1104" t="s">
        <v>32</v>
      </c>
      <c r="AV1104">
        <v>0</v>
      </c>
      <c r="AW1104">
        <v>2</v>
      </c>
      <c r="AX1104">
        <v>56664940</v>
      </c>
      <c r="AY1104">
        <v>1</v>
      </c>
      <c r="AZ1104">
        <v>0</v>
      </c>
      <c r="BA1104">
        <v>1412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CV1104">
        <v>0</v>
      </c>
      <c r="CW1104">
        <f>ROUND(Y1104*Source!I1306*DO1104,9)</f>
        <v>5.3329500000000004E-3</v>
      </c>
      <c r="CX1104">
        <f>ROUND(Y1104*Source!I1306,9)</f>
        <v>3.1500000000000001E-4</v>
      </c>
      <c r="CY1104">
        <f>AB1104</f>
        <v>191.17</v>
      </c>
      <c r="CZ1104">
        <f>AF1104</f>
        <v>179.17</v>
      </c>
      <c r="DA1104">
        <f>AJ1104</f>
        <v>1</v>
      </c>
      <c r="DB1104">
        <f>ROUND((((ROUND(AT1104*CZ1104,2)*1.2)*1.25)*1.05),6)</f>
        <v>3.15E-2</v>
      </c>
      <c r="DC1104">
        <f>ROUND((((ROUND(AT1104*AG1104,2)*1.2)*1.25)*1.05),6)</f>
        <v>0</v>
      </c>
      <c r="DD1104" t="s">
        <v>3</v>
      </c>
      <c r="DE1104" t="s">
        <v>3</v>
      </c>
      <c r="DF1104">
        <f t="shared" si="452"/>
        <v>0</v>
      </c>
      <c r="DG1104">
        <f t="shared" si="450"/>
        <v>0.06</v>
      </c>
      <c r="DH1104">
        <f t="shared" si="451"/>
        <v>0.01</v>
      </c>
      <c r="DI1104">
        <f t="shared" si="438"/>
        <v>0</v>
      </c>
      <c r="DJ1104">
        <f>DG1104</f>
        <v>0.06</v>
      </c>
      <c r="DK1104">
        <v>0</v>
      </c>
      <c r="DL1104" t="s">
        <v>1327</v>
      </c>
      <c r="DM1104">
        <v>0</v>
      </c>
      <c r="DN1104" t="s">
        <v>1319</v>
      </c>
      <c r="DO1104">
        <v>16.93</v>
      </c>
    </row>
    <row r="1105" spans="1:119" x14ac:dyDescent="0.2">
      <c r="A1105">
        <f>ROW(Source!A1306)</f>
        <v>1306</v>
      </c>
      <c r="B1105">
        <v>56661434</v>
      </c>
      <c r="C1105">
        <v>56664917</v>
      </c>
      <c r="D1105">
        <v>54737367</v>
      </c>
      <c r="E1105">
        <v>1</v>
      </c>
      <c r="F1105">
        <v>1</v>
      </c>
      <c r="G1105">
        <v>1081</v>
      </c>
      <c r="H1105">
        <v>3</v>
      </c>
      <c r="I1105" t="s">
        <v>1442</v>
      </c>
      <c r="J1105" t="s">
        <v>1443</v>
      </c>
      <c r="K1105" t="s">
        <v>1444</v>
      </c>
      <c r="L1105">
        <v>1339</v>
      </c>
      <c r="N1105">
        <v>1007</v>
      </c>
      <c r="O1105" t="s">
        <v>1102</v>
      </c>
      <c r="P1105" t="s">
        <v>1102</v>
      </c>
      <c r="Q1105">
        <v>1</v>
      </c>
      <c r="W1105">
        <v>0</v>
      </c>
      <c r="X1105">
        <v>-1622585150</v>
      </c>
      <c r="Y1105">
        <f t="shared" ref="Y1105:Y1118" si="453">(((AT1105*1)*1)*1)</f>
        <v>2.9999999999999997E-4</v>
      </c>
      <c r="AA1105">
        <v>7.07</v>
      </c>
      <c r="AB1105">
        <v>0</v>
      </c>
      <c r="AC1105">
        <v>0</v>
      </c>
      <c r="AD1105">
        <v>0</v>
      </c>
      <c r="AE1105">
        <v>7.07</v>
      </c>
      <c r="AF1105">
        <v>0</v>
      </c>
      <c r="AG1105">
        <v>0</v>
      </c>
      <c r="AH1105">
        <v>0</v>
      </c>
      <c r="AI1105">
        <v>1</v>
      </c>
      <c r="AJ1105">
        <v>1</v>
      </c>
      <c r="AK1105">
        <v>1</v>
      </c>
      <c r="AL1105">
        <v>1</v>
      </c>
      <c r="AM1105">
        <v>-2</v>
      </c>
      <c r="AN1105">
        <v>0</v>
      </c>
      <c r="AO1105">
        <v>1</v>
      </c>
      <c r="AP1105">
        <v>1</v>
      </c>
      <c r="AQ1105">
        <v>0</v>
      </c>
      <c r="AR1105">
        <v>0</v>
      </c>
      <c r="AS1105" t="s">
        <v>3</v>
      </c>
      <c r="AT1105">
        <v>2.9999999999999997E-4</v>
      </c>
      <c r="AU1105" t="s">
        <v>105</v>
      </c>
      <c r="AV1105">
        <v>0</v>
      </c>
      <c r="AW1105">
        <v>2</v>
      </c>
      <c r="AX1105">
        <v>56664944</v>
      </c>
      <c r="AY1105">
        <v>1</v>
      </c>
      <c r="AZ1105">
        <v>0</v>
      </c>
      <c r="BA1105">
        <v>1413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CV1105">
        <v>0</v>
      </c>
      <c r="CW1105">
        <v>0</v>
      </c>
      <c r="CX1105">
        <f>ROUND(Y1105*Source!I1306,9)</f>
        <v>5.9999999999999995E-4</v>
      </c>
      <c r="CY1105">
        <f t="shared" ref="CY1105:CY1118" si="454">AA1105</f>
        <v>7.07</v>
      </c>
      <c r="CZ1105">
        <f t="shared" ref="CZ1105:CZ1118" si="455">AE1105</f>
        <v>7.07</v>
      </c>
      <c r="DA1105">
        <f t="shared" ref="DA1105:DA1118" si="456">AI1105</f>
        <v>1</v>
      </c>
      <c r="DB1105">
        <f t="shared" ref="DB1105:DB1118" si="457">ROUND((((ROUND(AT1105*CZ1105,2)*1)*1)*1),6)</f>
        <v>0</v>
      </c>
      <c r="DC1105">
        <f t="shared" ref="DC1105:DC1118" si="458">ROUND((((ROUND(AT1105*AG1105,2)*1)*1)*1),6)</f>
        <v>0</v>
      </c>
      <c r="DD1105" t="s">
        <v>3</v>
      </c>
      <c r="DE1105" t="s">
        <v>3</v>
      </c>
      <c r="DF1105">
        <f t="shared" si="452"/>
        <v>0</v>
      </c>
      <c r="DG1105">
        <f t="shared" si="450"/>
        <v>0</v>
      </c>
      <c r="DH1105">
        <f t="shared" si="451"/>
        <v>0</v>
      </c>
      <c r="DI1105">
        <f t="shared" si="438"/>
        <v>0</v>
      </c>
      <c r="DJ1105">
        <f t="shared" ref="DJ1105:DJ1118" si="459">DF1105</f>
        <v>0</v>
      </c>
      <c r="DK1105">
        <v>0</v>
      </c>
      <c r="DL1105" t="s">
        <v>3</v>
      </c>
      <c r="DM1105">
        <v>0</v>
      </c>
      <c r="DN1105" t="s">
        <v>3</v>
      </c>
      <c r="DO1105">
        <v>0</v>
      </c>
    </row>
    <row r="1106" spans="1:119" x14ac:dyDescent="0.2">
      <c r="A1106">
        <f>ROW(Source!A1306)</f>
        <v>1306</v>
      </c>
      <c r="B1106">
        <v>56661434</v>
      </c>
      <c r="C1106">
        <v>56664917</v>
      </c>
      <c r="D1106">
        <v>54739137</v>
      </c>
      <c r="E1106">
        <v>1</v>
      </c>
      <c r="F1106">
        <v>1</v>
      </c>
      <c r="G1106">
        <v>1081</v>
      </c>
      <c r="H1106">
        <v>3</v>
      </c>
      <c r="I1106" t="s">
        <v>1523</v>
      </c>
      <c r="J1106" t="s">
        <v>1524</v>
      </c>
      <c r="K1106" t="s">
        <v>1525</v>
      </c>
      <c r="L1106">
        <v>1301</v>
      </c>
      <c r="N1106">
        <v>1003</v>
      </c>
      <c r="O1106" t="s">
        <v>672</v>
      </c>
      <c r="P1106" t="s">
        <v>672</v>
      </c>
      <c r="Q1106">
        <v>1</v>
      </c>
      <c r="W1106">
        <v>0</v>
      </c>
      <c r="X1106">
        <v>-39939634</v>
      </c>
      <c r="Y1106">
        <f t="shared" si="453"/>
        <v>10.3215</v>
      </c>
      <c r="AA1106">
        <v>1.5</v>
      </c>
      <c r="AB1106">
        <v>0</v>
      </c>
      <c r="AC1106">
        <v>0</v>
      </c>
      <c r="AD1106">
        <v>0</v>
      </c>
      <c r="AE1106">
        <v>1.5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1</v>
      </c>
      <c r="AL1106">
        <v>1</v>
      </c>
      <c r="AM1106">
        <v>-2</v>
      </c>
      <c r="AN1106">
        <v>0</v>
      </c>
      <c r="AO1106">
        <v>1</v>
      </c>
      <c r="AP1106">
        <v>1</v>
      </c>
      <c r="AQ1106">
        <v>0</v>
      </c>
      <c r="AR1106">
        <v>0</v>
      </c>
      <c r="AS1106" t="s">
        <v>3</v>
      </c>
      <c r="AT1106">
        <v>10.3215</v>
      </c>
      <c r="AU1106" t="s">
        <v>105</v>
      </c>
      <c r="AV1106">
        <v>0</v>
      </c>
      <c r="AW1106">
        <v>2</v>
      </c>
      <c r="AX1106">
        <v>56664945</v>
      </c>
      <c r="AY1106">
        <v>1</v>
      </c>
      <c r="AZ1106">
        <v>0</v>
      </c>
      <c r="BA1106">
        <v>1414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CV1106">
        <v>0</v>
      </c>
      <c r="CW1106">
        <v>0</v>
      </c>
      <c r="CX1106">
        <f>ROUND(Y1106*Source!I1306,9)</f>
        <v>20.643000000000001</v>
      </c>
      <c r="CY1106">
        <f t="shared" si="454"/>
        <v>1.5</v>
      </c>
      <c r="CZ1106">
        <f t="shared" si="455"/>
        <v>1.5</v>
      </c>
      <c r="DA1106">
        <f t="shared" si="456"/>
        <v>1</v>
      </c>
      <c r="DB1106">
        <f t="shared" si="457"/>
        <v>15.48</v>
      </c>
      <c r="DC1106">
        <f t="shared" si="458"/>
        <v>0</v>
      </c>
      <c r="DD1106" t="s">
        <v>3</v>
      </c>
      <c r="DE1106" t="s">
        <v>3</v>
      </c>
      <c r="DF1106">
        <f t="shared" si="452"/>
        <v>30.96</v>
      </c>
      <c r="DG1106">
        <f t="shared" si="450"/>
        <v>0</v>
      </c>
      <c r="DH1106">
        <f t="shared" si="451"/>
        <v>0</v>
      </c>
      <c r="DI1106">
        <f t="shared" si="438"/>
        <v>0</v>
      </c>
      <c r="DJ1106">
        <f t="shared" si="459"/>
        <v>30.96</v>
      </c>
      <c r="DK1106">
        <v>0</v>
      </c>
      <c r="DL1106" t="s">
        <v>3</v>
      </c>
      <c r="DM1106">
        <v>0</v>
      </c>
      <c r="DN1106" t="s">
        <v>3</v>
      </c>
      <c r="DO1106">
        <v>0</v>
      </c>
    </row>
    <row r="1107" spans="1:119" x14ac:dyDescent="0.2">
      <c r="A1107">
        <f>ROW(Source!A1306)</f>
        <v>1306</v>
      </c>
      <c r="B1107">
        <v>56661434</v>
      </c>
      <c r="C1107">
        <v>56664917</v>
      </c>
      <c r="D1107">
        <v>54739872</v>
      </c>
      <c r="E1107">
        <v>1</v>
      </c>
      <c r="F1107">
        <v>1</v>
      </c>
      <c r="G1107">
        <v>1081</v>
      </c>
      <c r="H1107">
        <v>3</v>
      </c>
      <c r="I1107" t="s">
        <v>1526</v>
      </c>
      <c r="J1107" t="s">
        <v>1527</v>
      </c>
      <c r="K1107" t="s">
        <v>1528</v>
      </c>
      <c r="L1107">
        <v>1346</v>
      </c>
      <c r="N1107">
        <v>1009</v>
      </c>
      <c r="O1107" t="s">
        <v>1171</v>
      </c>
      <c r="P1107" t="s">
        <v>1171</v>
      </c>
      <c r="Q1107">
        <v>1</v>
      </c>
      <c r="W1107">
        <v>0</v>
      </c>
      <c r="X1107">
        <v>2122047014</v>
      </c>
      <c r="Y1107">
        <f t="shared" si="453"/>
        <v>4.4600000000000001E-2</v>
      </c>
      <c r="AA1107">
        <v>230.62</v>
      </c>
      <c r="AB1107">
        <v>0</v>
      </c>
      <c r="AC1107">
        <v>0</v>
      </c>
      <c r="AD1107">
        <v>0</v>
      </c>
      <c r="AE1107">
        <v>230.62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1</v>
      </c>
      <c r="AL1107">
        <v>1</v>
      </c>
      <c r="AM1107">
        <v>-2</v>
      </c>
      <c r="AN1107">
        <v>0</v>
      </c>
      <c r="AO1107">
        <v>1</v>
      </c>
      <c r="AP1107">
        <v>1</v>
      </c>
      <c r="AQ1107">
        <v>0</v>
      </c>
      <c r="AR1107">
        <v>0</v>
      </c>
      <c r="AS1107" t="s">
        <v>3</v>
      </c>
      <c r="AT1107">
        <v>4.4600000000000001E-2</v>
      </c>
      <c r="AU1107" t="s">
        <v>105</v>
      </c>
      <c r="AV1107">
        <v>0</v>
      </c>
      <c r="AW1107">
        <v>2</v>
      </c>
      <c r="AX1107">
        <v>56664946</v>
      </c>
      <c r="AY1107">
        <v>1</v>
      </c>
      <c r="AZ1107">
        <v>0</v>
      </c>
      <c r="BA1107">
        <v>1415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CV1107">
        <v>0</v>
      </c>
      <c r="CW1107">
        <v>0</v>
      </c>
      <c r="CX1107">
        <f>ROUND(Y1107*Source!I1306,9)</f>
        <v>8.9200000000000002E-2</v>
      </c>
      <c r="CY1107">
        <f t="shared" si="454"/>
        <v>230.62</v>
      </c>
      <c r="CZ1107">
        <f t="shared" si="455"/>
        <v>230.62</v>
      </c>
      <c r="DA1107">
        <f t="shared" si="456"/>
        <v>1</v>
      </c>
      <c r="DB1107">
        <f t="shared" si="457"/>
        <v>10.29</v>
      </c>
      <c r="DC1107">
        <f t="shared" si="458"/>
        <v>0</v>
      </c>
      <c r="DD1107" t="s">
        <v>3</v>
      </c>
      <c r="DE1107" t="s">
        <v>3</v>
      </c>
      <c r="DF1107">
        <f t="shared" si="452"/>
        <v>20.57</v>
      </c>
      <c r="DG1107">
        <f t="shared" si="450"/>
        <v>0</v>
      </c>
      <c r="DH1107">
        <f t="shared" si="451"/>
        <v>0</v>
      </c>
      <c r="DI1107">
        <f t="shared" si="438"/>
        <v>0</v>
      </c>
      <c r="DJ1107">
        <f t="shared" si="459"/>
        <v>20.57</v>
      </c>
      <c r="DK1107">
        <v>0</v>
      </c>
      <c r="DL1107" t="s">
        <v>3</v>
      </c>
      <c r="DM1107">
        <v>0</v>
      </c>
      <c r="DN1107" t="s">
        <v>3</v>
      </c>
      <c r="DO1107">
        <v>0</v>
      </c>
    </row>
    <row r="1108" spans="1:119" x14ac:dyDescent="0.2">
      <c r="A1108">
        <f>ROW(Source!A1306)</f>
        <v>1306</v>
      </c>
      <c r="B1108">
        <v>56661434</v>
      </c>
      <c r="C1108">
        <v>56664917</v>
      </c>
      <c r="D1108">
        <v>54739874</v>
      </c>
      <c r="E1108">
        <v>1</v>
      </c>
      <c r="F1108">
        <v>1</v>
      </c>
      <c r="G1108">
        <v>1081</v>
      </c>
      <c r="H1108">
        <v>3</v>
      </c>
      <c r="I1108" t="s">
        <v>1529</v>
      </c>
      <c r="J1108" t="s">
        <v>1530</v>
      </c>
      <c r="K1108" t="s">
        <v>1531</v>
      </c>
      <c r="L1108">
        <v>1346</v>
      </c>
      <c r="N1108">
        <v>1009</v>
      </c>
      <c r="O1108" t="s">
        <v>1171</v>
      </c>
      <c r="P1108" t="s">
        <v>1171</v>
      </c>
      <c r="Q1108">
        <v>1</v>
      </c>
      <c r="W1108">
        <v>0</v>
      </c>
      <c r="X1108">
        <v>188342909</v>
      </c>
      <c r="Y1108">
        <f t="shared" si="453"/>
        <v>6.7000000000000002E-3</v>
      </c>
      <c r="AA1108">
        <v>453.08</v>
      </c>
      <c r="AB1108">
        <v>0</v>
      </c>
      <c r="AC1108">
        <v>0</v>
      </c>
      <c r="AD1108">
        <v>0</v>
      </c>
      <c r="AE1108">
        <v>453.08</v>
      </c>
      <c r="AF1108">
        <v>0</v>
      </c>
      <c r="AG1108">
        <v>0</v>
      </c>
      <c r="AH1108">
        <v>0</v>
      </c>
      <c r="AI1108">
        <v>1</v>
      </c>
      <c r="AJ1108">
        <v>1</v>
      </c>
      <c r="AK1108">
        <v>1</v>
      </c>
      <c r="AL1108">
        <v>1</v>
      </c>
      <c r="AM1108">
        <v>-2</v>
      </c>
      <c r="AN1108">
        <v>0</v>
      </c>
      <c r="AO1108">
        <v>1</v>
      </c>
      <c r="AP1108">
        <v>1</v>
      </c>
      <c r="AQ1108">
        <v>0</v>
      </c>
      <c r="AR1108">
        <v>0</v>
      </c>
      <c r="AS1108" t="s">
        <v>3</v>
      </c>
      <c r="AT1108">
        <v>6.7000000000000002E-3</v>
      </c>
      <c r="AU1108" t="s">
        <v>105</v>
      </c>
      <c r="AV1108">
        <v>0</v>
      </c>
      <c r="AW1108">
        <v>2</v>
      </c>
      <c r="AX1108">
        <v>56664947</v>
      </c>
      <c r="AY1108">
        <v>1</v>
      </c>
      <c r="AZ1108">
        <v>0</v>
      </c>
      <c r="BA1108">
        <v>1416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CV1108">
        <v>0</v>
      </c>
      <c r="CW1108">
        <v>0</v>
      </c>
      <c r="CX1108">
        <f>ROUND(Y1108*Source!I1306,9)</f>
        <v>1.34E-2</v>
      </c>
      <c r="CY1108">
        <f t="shared" si="454"/>
        <v>453.08</v>
      </c>
      <c r="CZ1108">
        <f t="shared" si="455"/>
        <v>453.08</v>
      </c>
      <c r="DA1108">
        <f t="shared" si="456"/>
        <v>1</v>
      </c>
      <c r="DB1108">
        <f t="shared" si="457"/>
        <v>3.04</v>
      </c>
      <c r="DC1108">
        <f t="shared" si="458"/>
        <v>0</v>
      </c>
      <c r="DD1108" t="s">
        <v>3</v>
      </c>
      <c r="DE1108" t="s">
        <v>3</v>
      </c>
      <c r="DF1108">
        <f t="shared" si="452"/>
        <v>6.07</v>
      </c>
      <c r="DG1108">
        <f t="shared" si="450"/>
        <v>0</v>
      </c>
      <c r="DH1108">
        <f t="shared" si="451"/>
        <v>0</v>
      </c>
      <c r="DI1108">
        <f t="shared" si="438"/>
        <v>0</v>
      </c>
      <c r="DJ1108">
        <f t="shared" si="459"/>
        <v>6.07</v>
      </c>
      <c r="DK1108">
        <v>0</v>
      </c>
      <c r="DL1108" t="s">
        <v>3</v>
      </c>
      <c r="DM1108">
        <v>0</v>
      </c>
      <c r="DN1108" t="s">
        <v>3</v>
      </c>
      <c r="DO1108">
        <v>0</v>
      </c>
    </row>
    <row r="1109" spans="1:119" x14ac:dyDescent="0.2">
      <c r="A1109">
        <f>ROW(Source!A1306)</f>
        <v>1306</v>
      </c>
      <c r="B1109">
        <v>56661434</v>
      </c>
      <c r="C1109">
        <v>56664917</v>
      </c>
      <c r="D1109">
        <v>54740049</v>
      </c>
      <c r="E1109">
        <v>1</v>
      </c>
      <c r="F1109">
        <v>1</v>
      </c>
      <c r="G1109">
        <v>1081</v>
      </c>
      <c r="H1109">
        <v>3</v>
      </c>
      <c r="I1109" t="s">
        <v>1532</v>
      </c>
      <c r="J1109" t="s">
        <v>1533</v>
      </c>
      <c r="K1109" t="s">
        <v>1534</v>
      </c>
      <c r="L1109">
        <v>1355</v>
      </c>
      <c r="N1109">
        <v>1010</v>
      </c>
      <c r="O1109" t="s">
        <v>1380</v>
      </c>
      <c r="P1109" t="s">
        <v>1380</v>
      </c>
      <c r="Q1109">
        <v>100</v>
      </c>
      <c r="W1109">
        <v>0</v>
      </c>
      <c r="X1109">
        <v>342638913</v>
      </c>
      <c r="Y1109">
        <f t="shared" si="453"/>
        <v>8.9899999999999994E-2</v>
      </c>
      <c r="AA1109">
        <v>95.28</v>
      </c>
      <c r="AB1109">
        <v>0</v>
      </c>
      <c r="AC1109">
        <v>0</v>
      </c>
      <c r="AD1109">
        <v>0</v>
      </c>
      <c r="AE1109">
        <v>95.28</v>
      </c>
      <c r="AF1109">
        <v>0</v>
      </c>
      <c r="AG1109">
        <v>0</v>
      </c>
      <c r="AH1109">
        <v>0</v>
      </c>
      <c r="AI1109">
        <v>1</v>
      </c>
      <c r="AJ1109">
        <v>1</v>
      </c>
      <c r="AK1109">
        <v>1</v>
      </c>
      <c r="AL1109">
        <v>1</v>
      </c>
      <c r="AM1109">
        <v>-2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 t="s">
        <v>3</v>
      </c>
      <c r="AT1109">
        <v>8.9899999999999994E-2</v>
      </c>
      <c r="AU1109" t="s">
        <v>105</v>
      </c>
      <c r="AV1109">
        <v>0</v>
      </c>
      <c r="AW1109">
        <v>2</v>
      </c>
      <c r="AX1109">
        <v>56664948</v>
      </c>
      <c r="AY1109">
        <v>1</v>
      </c>
      <c r="AZ1109">
        <v>0</v>
      </c>
      <c r="BA1109">
        <v>1417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CV1109">
        <v>0</v>
      </c>
      <c r="CW1109">
        <v>0</v>
      </c>
      <c r="CX1109">
        <f>ROUND(Y1109*Source!I1306,9)</f>
        <v>0.17979999999999999</v>
      </c>
      <c r="CY1109">
        <f t="shared" si="454"/>
        <v>95.28</v>
      </c>
      <c r="CZ1109">
        <f t="shared" si="455"/>
        <v>95.28</v>
      </c>
      <c r="DA1109">
        <f t="shared" si="456"/>
        <v>1</v>
      </c>
      <c r="DB1109">
        <f t="shared" si="457"/>
        <v>8.57</v>
      </c>
      <c r="DC1109">
        <f t="shared" si="458"/>
        <v>0</v>
      </c>
      <c r="DD1109" t="s">
        <v>3</v>
      </c>
      <c r="DE1109" t="s">
        <v>3</v>
      </c>
      <c r="DF1109">
        <f t="shared" si="452"/>
        <v>17.13</v>
      </c>
      <c r="DG1109">
        <f t="shared" si="450"/>
        <v>0</v>
      </c>
      <c r="DH1109">
        <f t="shared" si="451"/>
        <v>0</v>
      </c>
      <c r="DI1109">
        <f t="shared" si="438"/>
        <v>0</v>
      </c>
      <c r="DJ1109">
        <f t="shared" si="459"/>
        <v>17.13</v>
      </c>
      <c r="DK1109">
        <v>0</v>
      </c>
      <c r="DL1109" t="s">
        <v>3</v>
      </c>
      <c r="DM1109">
        <v>0</v>
      </c>
      <c r="DN1109" t="s">
        <v>3</v>
      </c>
      <c r="DO1109">
        <v>0</v>
      </c>
    </row>
    <row r="1110" spans="1:119" x14ac:dyDescent="0.2">
      <c r="A1110">
        <f>ROW(Source!A1306)</f>
        <v>1306</v>
      </c>
      <c r="B1110">
        <v>56661434</v>
      </c>
      <c r="C1110">
        <v>56664917</v>
      </c>
      <c r="D1110">
        <v>54737824</v>
      </c>
      <c r="E1110">
        <v>1</v>
      </c>
      <c r="F1110">
        <v>1</v>
      </c>
      <c r="G1110">
        <v>1081</v>
      </c>
      <c r="H1110">
        <v>3</v>
      </c>
      <c r="I1110" t="s">
        <v>1535</v>
      </c>
      <c r="J1110" t="s">
        <v>1536</v>
      </c>
      <c r="K1110" t="s">
        <v>1537</v>
      </c>
      <c r="L1110">
        <v>1296</v>
      </c>
      <c r="N1110">
        <v>1002</v>
      </c>
      <c r="O1110" t="s">
        <v>678</v>
      </c>
      <c r="P1110" t="s">
        <v>678</v>
      </c>
      <c r="Q1110">
        <v>1</v>
      </c>
      <c r="W1110">
        <v>0</v>
      </c>
      <c r="X1110">
        <v>680392445</v>
      </c>
      <c r="Y1110">
        <f t="shared" si="453"/>
        <v>0.02</v>
      </c>
      <c r="AA1110">
        <v>54.7</v>
      </c>
      <c r="AB1110">
        <v>0</v>
      </c>
      <c r="AC1110">
        <v>0</v>
      </c>
      <c r="AD1110">
        <v>0</v>
      </c>
      <c r="AE1110">
        <v>54.7</v>
      </c>
      <c r="AF1110">
        <v>0</v>
      </c>
      <c r="AG1110">
        <v>0</v>
      </c>
      <c r="AH1110">
        <v>0</v>
      </c>
      <c r="AI1110">
        <v>1</v>
      </c>
      <c r="AJ1110">
        <v>1</v>
      </c>
      <c r="AK1110">
        <v>1</v>
      </c>
      <c r="AL1110">
        <v>1</v>
      </c>
      <c r="AM1110">
        <v>-2</v>
      </c>
      <c r="AN1110">
        <v>0</v>
      </c>
      <c r="AO1110">
        <v>1</v>
      </c>
      <c r="AP1110">
        <v>1</v>
      </c>
      <c r="AQ1110">
        <v>0</v>
      </c>
      <c r="AR1110">
        <v>0</v>
      </c>
      <c r="AS1110" t="s">
        <v>3</v>
      </c>
      <c r="AT1110">
        <v>0.02</v>
      </c>
      <c r="AU1110" t="s">
        <v>105</v>
      </c>
      <c r="AV1110">
        <v>0</v>
      </c>
      <c r="AW1110">
        <v>2</v>
      </c>
      <c r="AX1110">
        <v>56664949</v>
      </c>
      <c r="AY1110">
        <v>1</v>
      </c>
      <c r="AZ1110">
        <v>0</v>
      </c>
      <c r="BA1110">
        <v>1418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CV1110">
        <v>0</v>
      </c>
      <c r="CW1110">
        <v>0</v>
      </c>
      <c r="CX1110">
        <f>ROUND(Y1110*Source!I1306,9)</f>
        <v>0.04</v>
      </c>
      <c r="CY1110">
        <f t="shared" si="454"/>
        <v>54.7</v>
      </c>
      <c r="CZ1110">
        <f t="shared" si="455"/>
        <v>54.7</v>
      </c>
      <c r="DA1110">
        <f t="shared" si="456"/>
        <v>1</v>
      </c>
      <c r="DB1110">
        <f t="shared" si="457"/>
        <v>1.0900000000000001</v>
      </c>
      <c r="DC1110">
        <f t="shared" si="458"/>
        <v>0</v>
      </c>
      <c r="DD1110" t="s">
        <v>3</v>
      </c>
      <c r="DE1110" t="s">
        <v>3</v>
      </c>
      <c r="DF1110">
        <f t="shared" si="452"/>
        <v>2.19</v>
      </c>
      <c r="DG1110">
        <f t="shared" si="450"/>
        <v>0</v>
      </c>
      <c r="DH1110">
        <f t="shared" si="451"/>
        <v>0</v>
      </c>
      <c r="DI1110">
        <f t="shared" si="438"/>
        <v>0</v>
      </c>
      <c r="DJ1110">
        <f t="shared" si="459"/>
        <v>2.19</v>
      </c>
      <c r="DK1110">
        <v>0</v>
      </c>
      <c r="DL1110" t="s">
        <v>3</v>
      </c>
      <c r="DM1110">
        <v>0</v>
      </c>
      <c r="DN1110" t="s">
        <v>3</v>
      </c>
      <c r="DO1110">
        <v>0</v>
      </c>
    </row>
    <row r="1111" spans="1:119" x14ac:dyDescent="0.2">
      <c r="A1111">
        <f>ROW(Source!A1306)</f>
        <v>1306</v>
      </c>
      <c r="B1111">
        <v>56661434</v>
      </c>
      <c r="C1111">
        <v>56664917</v>
      </c>
      <c r="D1111">
        <v>54753897</v>
      </c>
      <c r="E1111">
        <v>1</v>
      </c>
      <c r="F1111">
        <v>1</v>
      </c>
      <c r="G1111">
        <v>1081</v>
      </c>
      <c r="H1111">
        <v>3</v>
      </c>
      <c r="I1111" t="s">
        <v>1538</v>
      </c>
      <c r="J1111" t="s">
        <v>1539</v>
      </c>
      <c r="K1111" t="s">
        <v>1540</v>
      </c>
      <c r="L1111">
        <v>1354</v>
      </c>
      <c r="N1111">
        <v>1010</v>
      </c>
      <c r="O1111" t="s">
        <v>398</v>
      </c>
      <c r="P1111" t="s">
        <v>398</v>
      </c>
      <c r="Q1111">
        <v>1</v>
      </c>
      <c r="W1111">
        <v>0</v>
      </c>
      <c r="X1111">
        <v>-740891267</v>
      </c>
      <c r="Y1111">
        <f t="shared" si="453"/>
        <v>1.68</v>
      </c>
      <c r="AA1111">
        <v>3.37</v>
      </c>
      <c r="AB1111">
        <v>0</v>
      </c>
      <c r="AC1111">
        <v>0</v>
      </c>
      <c r="AD1111">
        <v>0</v>
      </c>
      <c r="AE1111">
        <v>3.37</v>
      </c>
      <c r="AF1111">
        <v>0</v>
      </c>
      <c r="AG1111">
        <v>0</v>
      </c>
      <c r="AH1111">
        <v>0</v>
      </c>
      <c r="AI1111">
        <v>1</v>
      </c>
      <c r="AJ1111">
        <v>1</v>
      </c>
      <c r="AK1111">
        <v>1</v>
      </c>
      <c r="AL1111">
        <v>1</v>
      </c>
      <c r="AM1111">
        <v>-2</v>
      </c>
      <c r="AN1111">
        <v>0</v>
      </c>
      <c r="AO1111">
        <v>1</v>
      </c>
      <c r="AP1111">
        <v>1</v>
      </c>
      <c r="AQ1111">
        <v>0</v>
      </c>
      <c r="AR1111">
        <v>0</v>
      </c>
      <c r="AS1111" t="s">
        <v>3</v>
      </c>
      <c r="AT1111">
        <v>1.68</v>
      </c>
      <c r="AU1111" t="s">
        <v>105</v>
      </c>
      <c r="AV1111">
        <v>0</v>
      </c>
      <c r="AW1111">
        <v>2</v>
      </c>
      <c r="AX1111">
        <v>56664950</v>
      </c>
      <c r="AY1111">
        <v>1</v>
      </c>
      <c r="AZ1111">
        <v>0</v>
      </c>
      <c r="BA1111">
        <v>1419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CV1111">
        <v>0</v>
      </c>
      <c r="CW1111">
        <v>0</v>
      </c>
      <c r="CX1111">
        <f>ROUND(Y1111*Source!I1306,9)</f>
        <v>3.36</v>
      </c>
      <c r="CY1111">
        <f t="shared" si="454"/>
        <v>3.37</v>
      </c>
      <c r="CZ1111">
        <f t="shared" si="455"/>
        <v>3.37</v>
      </c>
      <c r="DA1111">
        <f t="shared" si="456"/>
        <v>1</v>
      </c>
      <c r="DB1111">
        <f t="shared" si="457"/>
        <v>5.66</v>
      </c>
      <c r="DC1111">
        <f t="shared" si="458"/>
        <v>0</v>
      </c>
      <c r="DD1111" t="s">
        <v>3</v>
      </c>
      <c r="DE1111" t="s">
        <v>3</v>
      </c>
      <c r="DF1111">
        <f t="shared" si="452"/>
        <v>11.32</v>
      </c>
      <c r="DG1111">
        <f t="shared" si="450"/>
        <v>0</v>
      </c>
      <c r="DH1111">
        <f t="shared" si="451"/>
        <v>0</v>
      </c>
      <c r="DI1111">
        <f t="shared" si="438"/>
        <v>0</v>
      </c>
      <c r="DJ1111">
        <f t="shared" si="459"/>
        <v>11.32</v>
      </c>
      <c r="DK1111">
        <v>0</v>
      </c>
      <c r="DL1111" t="s">
        <v>3</v>
      </c>
      <c r="DM1111">
        <v>0</v>
      </c>
      <c r="DN1111" t="s">
        <v>3</v>
      </c>
      <c r="DO1111">
        <v>0</v>
      </c>
    </row>
    <row r="1112" spans="1:119" x14ac:dyDescent="0.2">
      <c r="A1112">
        <f>ROW(Source!A1306)</f>
        <v>1306</v>
      </c>
      <c r="B1112">
        <v>56661434</v>
      </c>
      <c r="C1112">
        <v>56664917</v>
      </c>
      <c r="D1112">
        <v>54750694</v>
      </c>
      <c r="E1112">
        <v>1</v>
      </c>
      <c r="F1112">
        <v>1</v>
      </c>
      <c r="G1112">
        <v>1081</v>
      </c>
      <c r="H1112">
        <v>3</v>
      </c>
      <c r="I1112" t="s">
        <v>1541</v>
      </c>
      <c r="J1112" t="s">
        <v>1542</v>
      </c>
      <c r="K1112" t="s">
        <v>1543</v>
      </c>
      <c r="L1112">
        <v>1301</v>
      </c>
      <c r="N1112">
        <v>1003</v>
      </c>
      <c r="O1112" t="s">
        <v>672</v>
      </c>
      <c r="P1112" t="s">
        <v>672</v>
      </c>
      <c r="Q1112">
        <v>1</v>
      </c>
      <c r="W1112">
        <v>0</v>
      </c>
      <c r="X1112">
        <v>952472499</v>
      </c>
      <c r="Y1112">
        <f t="shared" si="453"/>
        <v>3.0750000000000002</v>
      </c>
      <c r="AA1112">
        <v>10.78</v>
      </c>
      <c r="AB1112">
        <v>0</v>
      </c>
      <c r="AC1112">
        <v>0</v>
      </c>
      <c r="AD1112">
        <v>0</v>
      </c>
      <c r="AE1112">
        <v>10.78</v>
      </c>
      <c r="AF1112">
        <v>0</v>
      </c>
      <c r="AG1112">
        <v>0</v>
      </c>
      <c r="AH1112">
        <v>0</v>
      </c>
      <c r="AI1112">
        <v>1</v>
      </c>
      <c r="AJ1112">
        <v>1</v>
      </c>
      <c r="AK1112">
        <v>1</v>
      </c>
      <c r="AL1112">
        <v>1</v>
      </c>
      <c r="AM1112">
        <v>-2</v>
      </c>
      <c r="AN1112">
        <v>0</v>
      </c>
      <c r="AO1112">
        <v>1</v>
      </c>
      <c r="AP1112">
        <v>1</v>
      </c>
      <c r="AQ1112">
        <v>0</v>
      </c>
      <c r="AR1112">
        <v>0</v>
      </c>
      <c r="AS1112" t="s">
        <v>3</v>
      </c>
      <c r="AT1112">
        <v>3.0750000000000002</v>
      </c>
      <c r="AU1112" t="s">
        <v>105</v>
      </c>
      <c r="AV1112">
        <v>0</v>
      </c>
      <c r="AW1112">
        <v>2</v>
      </c>
      <c r="AX1112">
        <v>56664951</v>
      </c>
      <c r="AY1112">
        <v>1</v>
      </c>
      <c r="AZ1112">
        <v>0</v>
      </c>
      <c r="BA1112">
        <v>1420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CV1112">
        <v>0</v>
      </c>
      <c r="CW1112">
        <v>0</v>
      </c>
      <c r="CX1112">
        <f>ROUND(Y1112*Source!I1306,9)</f>
        <v>6.15</v>
      </c>
      <c r="CY1112">
        <f t="shared" si="454"/>
        <v>10.78</v>
      </c>
      <c r="CZ1112">
        <f t="shared" si="455"/>
        <v>10.78</v>
      </c>
      <c r="DA1112">
        <f t="shared" si="456"/>
        <v>1</v>
      </c>
      <c r="DB1112">
        <f t="shared" si="457"/>
        <v>33.15</v>
      </c>
      <c r="DC1112">
        <f t="shared" si="458"/>
        <v>0</v>
      </c>
      <c r="DD1112" t="s">
        <v>3</v>
      </c>
      <c r="DE1112" t="s">
        <v>3</v>
      </c>
      <c r="DF1112">
        <f t="shared" si="452"/>
        <v>66.3</v>
      </c>
      <c r="DG1112">
        <f t="shared" si="450"/>
        <v>0</v>
      </c>
      <c r="DH1112">
        <f t="shared" si="451"/>
        <v>0</v>
      </c>
      <c r="DI1112">
        <f t="shared" si="438"/>
        <v>0</v>
      </c>
      <c r="DJ1112">
        <f t="shared" si="459"/>
        <v>66.3</v>
      </c>
      <c r="DK1112">
        <v>0</v>
      </c>
      <c r="DL1112" t="s">
        <v>3</v>
      </c>
      <c r="DM1112">
        <v>0</v>
      </c>
      <c r="DN1112" t="s">
        <v>3</v>
      </c>
      <c r="DO1112">
        <v>0</v>
      </c>
    </row>
    <row r="1113" spans="1:119" x14ac:dyDescent="0.2">
      <c r="A1113">
        <f>ROW(Source!A1306)</f>
        <v>1306</v>
      </c>
      <c r="B1113">
        <v>56661434</v>
      </c>
      <c r="C1113">
        <v>56664917</v>
      </c>
      <c r="D1113">
        <v>54753073</v>
      </c>
      <c r="E1113">
        <v>1</v>
      </c>
      <c r="F1113">
        <v>1</v>
      </c>
      <c r="G1113">
        <v>1081</v>
      </c>
      <c r="H1113">
        <v>3</v>
      </c>
      <c r="I1113" t="s">
        <v>1183</v>
      </c>
      <c r="J1113" t="s">
        <v>1185</v>
      </c>
      <c r="K1113" t="s">
        <v>1184</v>
      </c>
      <c r="L1113">
        <v>1301</v>
      </c>
      <c r="N1113">
        <v>1003</v>
      </c>
      <c r="O1113" t="s">
        <v>672</v>
      </c>
      <c r="P1113" t="s">
        <v>672</v>
      </c>
      <c r="Q1113">
        <v>1</v>
      </c>
      <c r="W1113">
        <v>0</v>
      </c>
      <c r="X1113">
        <v>1578246370</v>
      </c>
      <c r="Y1113">
        <f t="shared" si="453"/>
        <v>3.0750000000000002</v>
      </c>
      <c r="AA1113">
        <v>7.73</v>
      </c>
      <c r="AB1113">
        <v>0</v>
      </c>
      <c r="AC1113">
        <v>0</v>
      </c>
      <c r="AD1113">
        <v>0</v>
      </c>
      <c r="AE1113">
        <v>7.73</v>
      </c>
      <c r="AF1113">
        <v>0</v>
      </c>
      <c r="AG1113">
        <v>0</v>
      </c>
      <c r="AH1113">
        <v>0</v>
      </c>
      <c r="AI1113">
        <v>1</v>
      </c>
      <c r="AJ1113">
        <v>1</v>
      </c>
      <c r="AK1113">
        <v>1</v>
      </c>
      <c r="AL1113">
        <v>1</v>
      </c>
      <c r="AM1113">
        <v>-2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 t="s">
        <v>3</v>
      </c>
      <c r="AT1113">
        <v>3.0750000000000002</v>
      </c>
      <c r="AU1113" t="s">
        <v>105</v>
      </c>
      <c r="AV1113">
        <v>0</v>
      </c>
      <c r="AW1113">
        <v>2</v>
      </c>
      <c r="AX1113">
        <v>56664952</v>
      </c>
      <c r="AY1113">
        <v>1</v>
      </c>
      <c r="AZ1113">
        <v>0</v>
      </c>
      <c r="BA1113">
        <v>1421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CV1113">
        <v>0</v>
      </c>
      <c r="CW1113">
        <v>0</v>
      </c>
      <c r="CX1113">
        <f>ROUND(Y1113*Source!I1306,9)</f>
        <v>6.15</v>
      </c>
      <c r="CY1113">
        <f t="shared" si="454"/>
        <v>7.73</v>
      </c>
      <c r="CZ1113">
        <f t="shared" si="455"/>
        <v>7.73</v>
      </c>
      <c r="DA1113">
        <f t="shared" si="456"/>
        <v>1</v>
      </c>
      <c r="DB1113">
        <f t="shared" si="457"/>
        <v>23.77</v>
      </c>
      <c r="DC1113">
        <f t="shared" si="458"/>
        <v>0</v>
      </c>
      <c r="DD1113" t="s">
        <v>3</v>
      </c>
      <c r="DE1113" t="s">
        <v>3</v>
      </c>
      <c r="DF1113">
        <f t="shared" si="452"/>
        <v>47.54</v>
      </c>
      <c r="DG1113">
        <f t="shared" si="450"/>
        <v>0</v>
      </c>
      <c r="DH1113">
        <f t="shared" si="451"/>
        <v>0</v>
      </c>
      <c r="DI1113">
        <f t="shared" si="438"/>
        <v>0</v>
      </c>
      <c r="DJ1113">
        <f t="shared" si="459"/>
        <v>47.54</v>
      </c>
      <c r="DK1113">
        <v>0</v>
      </c>
      <c r="DL1113" t="s">
        <v>3</v>
      </c>
      <c r="DM1113">
        <v>0</v>
      </c>
      <c r="DN1113" t="s">
        <v>3</v>
      </c>
      <c r="DO1113">
        <v>0</v>
      </c>
    </row>
    <row r="1114" spans="1:119" x14ac:dyDescent="0.2">
      <c r="A1114">
        <f>ROW(Source!A1306)</f>
        <v>1306</v>
      </c>
      <c r="B1114">
        <v>56661434</v>
      </c>
      <c r="C1114">
        <v>56664917</v>
      </c>
      <c r="D1114">
        <v>54753078</v>
      </c>
      <c r="E1114">
        <v>1</v>
      </c>
      <c r="F1114">
        <v>1</v>
      </c>
      <c r="G1114">
        <v>1081</v>
      </c>
      <c r="H1114">
        <v>3</v>
      </c>
      <c r="I1114" t="s">
        <v>1191</v>
      </c>
      <c r="J1114" t="s">
        <v>1193</v>
      </c>
      <c r="K1114" t="s">
        <v>1192</v>
      </c>
      <c r="L1114">
        <v>1301</v>
      </c>
      <c r="N1114">
        <v>1003</v>
      </c>
      <c r="O1114" t="s">
        <v>672</v>
      </c>
      <c r="P1114" t="s">
        <v>672</v>
      </c>
      <c r="Q1114">
        <v>1</v>
      </c>
      <c r="W1114">
        <v>0</v>
      </c>
      <c r="X1114">
        <v>-1856789173</v>
      </c>
      <c r="Y1114">
        <f t="shared" si="453"/>
        <v>3.0750000000000002</v>
      </c>
      <c r="AA1114">
        <v>15.09</v>
      </c>
      <c r="AB1114">
        <v>0</v>
      </c>
      <c r="AC1114">
        <v>0</v>
      </c>
      <c r="AD1114">
        <v>0</v>
      </c>
      <c r="AE1114">
        <v>15.09</v>
      </c>
      <c r="AF1114">
        <v>0</v>
      </c>
      <c r="AG1114">
        <v>0</v>
      </c>
      <c r="AH1114">
        <v>0</v>
      </c>
      <c r="AI1114">
        <v>1</v>
      </c>
      <c r="AJ1114">
        <v>1</v>
      </c>
      <c r="AK1114">
        <v>1</v>
      </c>
      <c r="AL1114">
        <v>1</v>
      </c>
      <c r="AM1114">
        <v>-2</v>
      </c>
      <c r="AN1114">
        <v>0</v>
      </c>
      <c r="AO1114">
        <v>1</v>
      </c>
      <c r="AP1114">
        <v>1</v>
      </c>
      <c r="AQ1114">
        <v>0</v>
      </c>
      <c r="AR1114">
        <v>0</v>
      </c>
      <c r="AS1114" t="s">
        <v>3</v>
      </c>
      <c r="AT1114">
        <v>3.0750000000000002</v>
      </c>
      <c r="AU1114" t="s">
        <v>105</v>
      </c>
      <c r="AV1114">
        <v>0</v>
      </c>
      <c r="AW1114">
        <v>2</v>
      </c>
      <c r="AX1114">
        <v>56664953</v>
      </c>
      <c r="AY1114">
        <v>1</v>
      </c>
      <c r="AZ1114">
        <v>0</v>
      </c>
      <c r="BA1114">
        <v>1422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CV1114">
        <v>0</v>
      </c>
      <c r="CW1114">
        <v>0</v>
      </c>
      <c r="CX1114">
        <f>ROUND(Y1114*Source!I1306,9)</f>
        <v>6.15</v>
      </c>
      <c r="CY1114">
        <f t="shared" si="454"/>
        <v>15.09</v>
      </c>
      <c r="CZ1114">
        <f t="shared" si="455"/>
        <v>15.09</v>
      </c>
      <c r="DA1114">
        <f t="shared" si="456"/>
        <v>1</v>
      </c>
      <c r="DB1114">
        <f t="shared" si="457"/>
        <v>46.4</v>
      </c>
      <c r="DC1114">
        <f t="shared" si="458"/>
        <v>0</v>
      </c>
      <c r="DD1114" t="s">
        <v>3</v>
      </c>
      <c r="DE1114" t="s">
        <v>3</v>
      </c>
      <c r="DF1114">
        <f t="shared" si="452"/>
        <v>92.8</v>
      </c>
      <c r="DG1114">
        <f t="shared" si="450"/>
        <v>0</v>
      </c>
      <c r="DH1114">
        <f t="shared" si="451"/>
        <v>0</v>
      </c>
      <c r="DI1114">
        <f t="shared" si="438"/>
        <v>0</v>
      </c>
      <c r="DJ1114">
        <f t="shared" si="459"/>
        <v>92.8</v>
      </c>
      <c r="DK1114">
        <v>0</v>
      </c>
      <c r="DL1114" t="s">
        <v>3</v>
      </c>
      <c r="DM1114">
        <v>0</v>
      </c>
      <c r="DN1114" t="s">
        <v>3</v>
      </c>
      <c r="DO1114">
        <v>0</v>
      </c>
    </row>
    <row r="1115" spans="1:119" x14ac:dyDescent="0.2">
      <c r="A1115">
        <f>ROW(Source!A1306)</f>
        <v>1306</v>
      </c>
      <c r="B1115">
        <v>56661434</v>
      </c>
      <c r="C1115">
        <v>56664917</v>
      </c>
      <c r="D1115">
        <v>54747394</v>
      </c>
      <c r="E1115">
        <v>1</v>
      </c>
      <c r="F1115">
        <v>1</v>
      </c>
      <c r="G1115">
        <v>1081</v>
      </c>
      <c r="H1115">
        <v>3</v>
      </c>
      <c r="I1115" t="s">
        <v>1544</v>
      </c>
      <c r="J1115" t="s">
        <v>1545</v>
      </c>
      <c r="K1115" t="s">
        <v>1546</v>
      </c>
      <c r="L1115">
        <v>1354</v>
      </c>
      <c r="N1115">
        <v>1010</v>
      </c>
      <c r="O1115" t="s">
        <v>398</v>
      </c>
      <c r="P1115" t="s">
        <v>398</v>
      </c>
      <c r="Q1115">
        <v>1</v>
      </c>
      <c r="W1115">
        <v>0</v>
      </c>
      <c r="X1115">
        <v>347687897</v>
      </c>
      <c r="Y1115">
        <f t="shared" si="453"/>
        <v>1.1999999999999999E-3</v>
      </c>
      <c r="AA1115">
        <v>388.31</v>
      </c>
      <c r="AB1115">
        <v>0</v>
      </c>
      <c r="AC1115">
        <v>0</v>
      </c>
      <c r="AD1115">
        <v>0</v>
      </c>
      <c r="AE1115">
        <v>388.31</v>
      </c>
      <c r="AF1115">
        <v>0</v>
      </c>
      <c r="AG1115">
        <v>0</v>
      </c>
      <c r="AH1115">
        <v>0</v>
      </c>
      <c r="AI1115">
        <v>1</v>
      </c>
      <c r="AJ1115">
        <v>1</v>
      </c>
      <c r="AK1115">
        <v>1</v>
      </c>
      <c r="AL1115">
        <v>1</v>
      </c>
      <c r="AM1115">
        <v>-2</v>
      </c>
      <c r="AN1115">
        <v>0</v>
      </c>
      <c r="AO1115">
        <v>1</v>
      </c>
      <c r="AP1115">
        <v>1</v>
      </c>
      <c r="AQ1115">
        <v>0</v>
      </c>
      <c r="AR1115">
        <v>0</v>
      </c>
      <c r="AS1115" t="s">
        <v>3</v>
      </c>
      <c r="AT1115">
        <v>1.1999999999999999E-3</v>
      </c>
      <c r="AU1115" t="s">
        <v>105</v>
      </c>
      <c r="AV1115">
        <v>0</v>
      </c>
      <c r="AW1115">
        <v>2</v>
      </c>
      <c r="AX1115">
        <v>56664954</v>
      </c>
      <c r="AY1115">
        <v>1</v>
      </c>
      <c r="AZ1115">
        <v>0</v>
      </c>
      <c r="BA1115">
        <v>1423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CV1115">
        <v>0</v>
      </c>
      <c r="CW1115">
        <v>0</v>
      </c>
      <c r="CX1115">
        <f>ROUND(Y1115*Source!I1306,9)</f>
        <v>2.3999999999999998E-3</v>
      </c>
      <c r="CY1115">
        <f t="shared" si="454"/>
        <v>388.31</v>
      </c>
      <c r="CZ1115">
        <f t="shared" si="455"/>
        <v>388.31</v>
      </c>
      <c r="DA1115">
        <f t="shared" si="456"/>
        <v>1</v>
      </c>
      <c r="DB1115">
        <f t="shared" si="457"/>
        <v>0.47</v>
      </c>
      <c r="DC1115">
        <f t="shared" si="458"/>
        <v>0</v>
      </c>
      <c r="DD1115" t="s">
        <v>3</v>
      </c>
      <c r="DE1115" t="s">
        <v>3</v>
      </c>
      <c r="DF1115">
        <f t="shared" si="452"/>
        <v>0.93</v>
      </c>
      <c r="DG1115">
        <f t="shared" si="450"/>
        <v>0</v>
      </c>
      <c r="DH1115">
        <f t="shared" si="451"/>
        <v>0</v>
      </c>
      <c r="DI1115">
        <f t="shared" si="438"/>
        <v>0</v>
      </c>
      <c r="DJ1115">
        <f t="shared" si="459"/>
        <v>0.93</v>
      </c>
      <c r="DK1115">
        <v>0</v>
      </c>
      <c r="DL1115" t="s">
        <v>3</v>
      </c>
      <c r="DM1115">
        <v>0</v>
      </c>
      <c r="DN1115" t="s">
        <v>3</v>
      </c>
      <c r="DO1115">
        <v>0</v>
      </c>
    </row>
    <row r="1116" spans="1:119" x14ac:dyDescent="0.2">
      <c r="A1116">
        <f>ROW(Source!A1306)</f>
        <v>1306</v>
      </c>
      <c r="B1116">
        <v>56661434</v>
      </c>
      <c r="C1116">
        <v>56664917</v>
      </c>
      <c r="D1116">
        <v>54747401</v>
      </c>
      <c r="E1116">
        <v>1</v>
      </c>
      <c r="F1116">
        <v>1</v>
      </c>
      <c r="G1116">
        <v>1081</v>
      </c>
      <c r="H1116">
        <v>3</v>
      </c>
      <c r="I1116" t="s">
        <v>1381</v>
      </c>
      <c r="J1116" t="s">
        <v>1382</v>
      </c>
      <c r="K1116" t="s">
        <v>1383</v>
      </c>
      <c r="L1116">
        <v>1354</v>
      </c>
      <c r="N1116">
        <v>1010</v>
      </c>
      <c r="O1116" t="s">
        <v>398</v>
      </c>
      <c r="P1116" t="s">
        <v>398</v>
      </c>
      <c r="Q1116">
        <v>1</v>
      </c>
      <c r="W1116">
        <v>0</v>
      </c>
      <c r="X1116">
        <v>1339646332</v>
      </c>
      <c r="Y1116">
        <f t="shared" si="453"/>
        <v>8.8999999999999999E-3</v>
      </c>
      <c r="AA1116">
        <v>14.56</v>
      </c>
      <c r="AB1116">
        <v>0</v>
      </c>
      <c r="AC1116">
        <v>0</v>
      </c>
      <c r="AD1116">
        <v>0</v>
      </c>
      <c r="AE1116">
        <v>14.56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1</v>
      </c>
      <c r="AL1116">
        <v>1</v>
      </c>
      <c r="AM1116">
        <v>-2</v>
      </c>
      <c r="AN1116">
        <v>0</v>
      </c>
      <c r="AO1116">
        <v>1</v>
      </c>
      <c r="AP1116">
        <v>1</v>
      </c>
      <c r="AQ1116">
        <v>0</v>
      </c>
      <c r="AR1116">
        <v>0</v>
      </c>
      <c r="AS1116" t="s">
        <v>3</v>
      </c>
      <c r="AT1116">
        <v>8.8999999999999999E-3</v>
      </c>
      <c r="AU1116" t="s">
        <v>105</v>
      </c>
      <c r="AV1116">
        <v>0</v>
      </c>
      <c r="AW1116">
        <v>2</v>
      </c>
      <c r="AX1116">
        <v>56664955</v>
      </c>
      <c r="AY1116">
        <v>1</v>
      </c>
      <c r="AZ1116">
        <v>0</v>
      </c>
      <c r="BA1116">
        <v>1424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CV1116">
        <v>0</v>
      </c>
      <c r="CW1116">
        <v>0</v>
      </c>
      <c r="CX1116">
        <f>ROUND(Y1116*Source!I1306,9)</f>
        <v>1.78E-2</v>
      </c>
      <c r="CY1116">
        <f t="shared" si="454"/>
        <v>14.56</v>
      </c>
      <c r="CZ1116">
        <f t="shared" si="455"/>
        <v>14.56</v>
      </c>
      <c r="DA1116">
        <f t="shared" si="456"/>
        <v>1</v>
      </c>
      <c r="DB1116">
        <f t="shared" si="457"/>
        <v>0.13</v>
      </c>
      <c r="DC1116">
        <f t="shared" si="458"/>
        <v>0</v>
      </c>
      <c r="DD1116" t="s">
        <v>3</v>
      </c>
      <c r="DE1116" t="s">
        <v>3</v>
      </c>
      <c r="DF1116">
        <f t="shared" si="452"/>
        <v>0.26</v>
      </c>
      <c r="DG1116">
        <f t="shared" si="450"/>
        <v>0</v>
      </c>
      <c r="DH1116">
        <f t="shared" si="451"/>
        <v>0</v>
      </c>
      <c r="DI1116">
        <f t="shared" si="438"/>
        <v>0</v>
      </c>
      <c r="DJ1116">
        <f t="shared" si="459"/>
        <v>0.26</v>
      </c>
      <c r="DK1116">
        <v>0</v>
      </c>
      <c r="DL1116" t="s">
        <v>3</v>
      </c>
      <c r="DM1116">
        <v>0</v>
      </c>
      <c r="DN1116" t="s">
        <v>3</v>
      </c>
      <c r="DO1116">
        <v>0</v>
      </c>
    </row>
    <row r="1117" spans="1:119" x14ac:dyDescent="0.2">
      <c r="A1117">
        <f>ROW(Source!A1306)</f>
        <v>1306</v>
      </c>
      <c r="B1117">
        <v>56661434</v>
      </c>
      <c r="C1117">
        <v>56664917</v>
      </c>
      <c r="D1117">
        <v>54747362</v>
      </c>
      <c r="E1117">
        <v>1</v>
      </c>
      <c r="F1117">
        <v>1</v>
      </c>
      <c r="G1117">
        <v>1081</v>
      </c>
      <c r="H1117">
        <v>3</v>
      </c>
      <c r="I1117" t="s">
        <v>1547</v>
      </c>
      <c r="J1117" t="s">
        <v>1548</v>
      </c>
      <c r="K1117" t="s">
        <v>1549</v>
      </c>
      <c r="L1117">
        <v>1354</v>
      </c>
      <c r="N1117">
        <v>1010</v>
      </c>
      <c r="O1117" t="s">
        <v>398</v>
      </c>
      <c r="P1117" t="s">
        <v>398</v>
      </c>
      <c r="Q1117">
        <v>1</v>
      </c>
      <c r="W1117">
        <v>0</v>
      </c>
      <c r="X1117">
        <v>1833822088</v>
      </c>
      <c r="Y1117">
        <f t="shared" si="453"/>
        <v>3.0300000000000001E-2</v>
      </c>
      <c r="AA1117">
        <v>6145.37</v>
      </c>
      <c r="AB1117">
        <v>0</v>
      </c>
      <c r="AC1117">
        <v>0</v>
      </c>
      <c r="AD1117">
        <v>0</v>
      </c>
      <c r="AE1117">
        <v>6145.37</v>
      </c>
      <c r="AF1117">
        <v>0</v>
      </c>
      <c r="AG1117">
        <v>0</v>
      </c>
      <c r="AH1117">
        <v>0</v>
      </c>
      <c r="AI1117">
        <v>1</v>
      </c>
      <c r="AJ1117">
        <v>1</v>
      </c>
      <c r="AK1117">
        <v>1</v>
      </c>
      <c r="AL1117">
        <v>1</v>
      </c>
      <c r="AM1117">
        <v>-2</v>
      </c>
      <c r="AN1117">
        <v>0</v>
      </c>
      <c r="AO1117">
        <v>1</v>
      </c>
      <c r="AP1117">
        <v>1</v>
      </c>
      <c r="AQ1117">
        <v>0</v>
      </c>
      <c r="AR1117">
        <v>0</v>
      </c>
      <c r="AS1117" t="s">
        <v>3</v>
      </c>
      <c r="AT1117">
        <v>3.0300000000000001E-2</v>
      </c>
      <c r="AU1117" t="s">
        <v>105</v>
      </c>
      <c r="AV1117">
        <v>0</v>
      </c>
      <c r="AW1117">
        <v>2</v>
      </c>
      <c r="AX1117">
        <v>56664956</v>
      </c>
      <c r="AY1117">
        <v>1</v>
      </c>
      <c r="AZ1117">
        <v>0</v>
      </c>
      <c r="BA1117">
        <v>1425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CV1117">
        <v>0</v>
      </c>
      <c r="CW1117">
        <v>0</v>
      </c>
      <c r="CX1117">
        <f>ROUND(Y1117*Source!I1306,9)</f>
        <v>6.0600000000000001E-2</v>
      </c>
      <c r="CY1117">
        <f t="shared" si="454"/>
        <v>6145.37</v>
      </c>
      <c r="CZ1117">
        <f t="shared" si="455"/>
        <v>6145.37</v>
      </c>
      <c r="DA1117">
        <f t="shared" si="456"/>
        <v>1</v>
      </c>
      <c r="DB1117">
        <f t="shared" si="457"/>
        <v>186.2</v>
      </c>
      <c r="DC1117">
        <f t="shared" si="458"/>
        <v>0</v>
      </c>
      <c r="DD1117" t="s">
        <v>3</v>
      </c>
      <c r="DE1117" t="s">
        <v>3</v>
      </c>
      <c r="DF1117">
        <f t="shared" si="452"/>
        <v>372.41</v>
      </c>
      <c r="DG1117">
        <f t="shared" si="450"/>
        <v>0</v>
      </c>
      <c r="DH1117">
        <f t="shared" si="451"/>
        <v>0</v>
      </c>
      <c r="DI1117">
        <f t="shared" si="438"/>
        <v>0</v>
      </c>
      <c r="DJ1117">
        <f t="shared" si="459"/>
        <v>372.41</v>
      </c>
      <c r="DK1117">
        <v>0</v>
      </c>
      <c r="DL1117" t="s">
        <v>3</v>
      </c>
      <c r="DM1117">
        <v>0</v>
      </c>
      <c r="DN1117" t="s">
        <v>3</v>
      </c>
      <c r="DO1117">
        <v>0</v>
      </c>
    </row>
    <row r="1118" spans="1:119" x14ac:dyDescent="0.2">
      <c r="A1118">
        <f>ROW(Source!A1306)</f>
        <v>1306</v>
      </c>
      <c r="B1118">
        <v>56661434</v>
      </c>
      <c r="C1118">
        <v>56664917</v>
      </c>
      <c r="D1118">
        <v>54747690</v>
      </c>
      <c r="E1118">
        <v>1</v>
      </c>
      <c r="F1118">
        <v>1</v>
      </c>
      <c r="G1118">
        <v>1081</v>
      </c>
      <c r="H1118">
        <v>3</v>
      </c>
      <c r="I1118" t="s">
        <v>1550</v>
      </c>
      <c r="J1118" t="s">
        <v>1551</v>
      </c>
      <c r="K1118" t="s">
        <v>1552</v>
      </c>
      <c r="L1118">
        <v>1355</v>
      </c>
      <c r="N1118">
        <v>1010</v>
      </c>
      <c r="O1118" t="s">
        <v>1380</v>
      </c>
      <c r="P1118" t="s">
        <v>1380</v>
      </c>
      <c r="Q1118">
        <v>100</v>
      </c>
      <c r="W1118">
        <v>0</v>
      </c>
      <c r="X1118">
        <v>-1633755587</v>
      </c>
      <c r="Y1118">
        <f t="shared" si="453"/>
        <v>1.01E-2</v>
      </c>
      <c r="AA1118">
        <v>86.86</v>
      </c>
      <c r="AB1118">
        <v>0</v>
      </c>
      <c r="AC1118">
        <v>0</v>
      </c>
      <c r="AD1118">
        <v>0</v>
      </c>
      <c r="AE1118">
        <v>86.86</v>
      </c>
      <c r="AF1118">
        <v>0</v>
      </c>
      <c r="AG1118">
        <v>0</v>
      </c>
      <c r="AH1118">
        <v>0</v>
      </c>
      <c r="AI1118">
        <v>1</v>
      </c>
      <c r="AJ1118">
        <v>1</v>
      </c>
      <c r="AK1118">
        <v>1</v>
      </c>
      <c r="AL1118">
        <v>1</v>
      </c>
      <c r="AM1118">
        <v>-2</v>
      </c>
      <c r="AN1118">
        <v>0</v>
      </c>
      <c r="AO1118">
        <v>1</v>
      </c>
      <c r="AP1118">
        <v>1</v>
      </c>
      <c r="AQ1118">
        <v>0</v>
      </c>
      <c r="AR1118">
        <v>0</v>
      </c>
      <c r="AS1118" t="s">
        <v>3</v>
      </c>
      <c r="AT1118">
        <v>1.01E-2</v>
      </c>
      <c r="AU1118" t="s">
        <v>105</v>
      </c>
      <c r="AV1118">
        <v>0</v>
      </c>
      <c r="AW1118">
        <v>2</v>
      </c>
      <c r="AX1118">
        <v>56664957</v>
      </c>
      <c r="AY1118">
        <v>1</v>
      </c>
      <c r="AZ1118">
        <v>0</v>
      </c>
      <c r="BA1118">
        <v>1426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CV1118">
        <v>0</v>
      </c>
      <c r="CW1118">
        <v>0</v>
      </c>
      <c r="CX1118">
        <f>ROUND(Y1118*Source!I1306,9)</f>
        <v>2.0199999999999999E-2</v>
      </c>
      <c r="CY1118">
        <f t="shared" si="454"/>
        <v>86.86</v>
      </c>
      <c r="CZ1118">
        <f t="shared" si="455"/>
        <v>86.86</v>
      </c>
      <c r="DA1118">
        <f t="shared" si="456"/>
        <v>1</v>
      </c>
      <c r="DB1118">
        <f t="shared" si="457"/>
        <v>0.88</v>
      </c>
      <c r="DC1118">
        <f t="shared" si="458"/>
        <v>0</v>
      </c>
      <c r="DD1118" t="s">
        <v>3</v>
      </c>
      <c r="DE1118" t="s">
        <v>3</v>
      </c>
      <c r="DF1118">
        <f t="shared" si="452"/>
        <v>1.75</v>
      </c>
      <c r="DG1118">
        <f t="shared" si="450"/>
        <v>0</v>
      </c>
      <c r="DH1118">
        <f t="shared" si="451"/>
        <v>0</v>
      </c>
      <c r="DI1118">
        <f t="shared" si="438"/>
        <v>0</v>
      </c>
      <c r="DJ1118">
        <f t="shared" si="459"/>
        <v>1.75</v>
      </c>
      <c r="DK1118">
        <v>0</v>
      </c>
      <c r="DL1118" t="s">
        <v>3</v>
      </c>
      <c r="DM1118">
        <v>0</v>
      </c>
      <c r="DN1118" t="s">
        <v>3</v>
      </c>
      <c r="DO1118">
        <v>0</v>
      </c>
    </row>
    <row r="1119" spans="1:119" x14ac:dyDescent="0.2">
      <c r="A1119">
        <f>ROW(Source!A1307)</f>
        <v>1307</v>
      </c>
      <c r="B1119">
        <v>56661436</v>
      </c>
      <c r="C1119">
        <v>56664917</v>
      </c>
      <c r="D1119">
        <v>54702434</v>
      </c>
      <c r="E1119">
        <v>1081</v>
      </c>
      <c r="F1119">
        <v>1</v>
      </c>
      <c r="G1119">
        <v>1081</v>
      </c>
      <c r="H1119">
        <v>1</v>
      </c>
      <c r="I1119" t="s">
        <v>1317</v>
      </c>
      <c r="J1119" t="s">
        <v>3</v>
      </c>
      <c r="K1119" t="s">
        <v>1318</v>
      </c>
      <c r="L1119">
        <v>1191</v>
      </c>
      <c r="N1119">
        <v>1013</v>
      </c>
      <c r="O1119" t="s">
        <v>1319</v>
      </c>
      <c r="P1119" t="s">
        <v>1319</v>
      </c>
      <c r="Q1119">
        <v>1</v>
      </c>
      <c r="W1119">
        <v>0</v>
      </c>
      <c r="X1119">
        <v>476480486</v>
      </c>
      <c r="Y1119">
        <f>(((AT1119*1.2)*1.15)*1.05)</f>
        <v>10.143000000000001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1</v>
      </c>
      <c r="AK1119">
        <v>1</v>
      </c>
      <c r="AL1119">
        <v>1</v>
      </c>
      <c r="AM1119">
        <v>5</v>
      </c>
      <c r="AN1119">
        <v>0</v>
      </c>
      <c r="AO1119">
        <v>1</v>
      </c>
      <c r="AP1119">
        <v>1</v>
      </c>
      <c r="AQ1119">
        <v>0</v>
      </c>
      <c r="AR1119">
        <v>0</v>
      </c>
      <c r="AS1119" t="s">
        <v>3</v>
      </c>
      <c r="AT1119">
        <v>7</v>
      </c>
      <c r="AU1119" t="s">
        <v>33</v>
      </c>
      <c r="AV1119">
        <v>1</v>
      </c>
      <c r="AW1119">
        <v>2</v>
      </c>
      <c r="AX1119">
        <v>56664938</v>
      </c>
      <c r="AY1119">
        <v>1</v>
      </c>
      <c r="AZ1119">
        <v>0</v>
      </c>
      <c r="BA1119">
        <v>1430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CU1119">
        <f>ROUND(AT1119*Source!I1307*AH1119*AL1119,2)</f>
        <v>0</v>
      </c>
      <c r="CV1119">
        <f>ROUND(Y1119*Source!I1307,9)</f>
        <v>20.286000000000001</v>
      </c>
      <c r="CW1119">
        <v>0</v>
      </c>
      <c r="CX1119">
        <f>ROUND(Y1119*Source!I1307,9)</f>
        <v>20.286000000000001</v>
      </c>
      <c r="CY1119">
        <f>AD1119</f>
        <v>0</v>
      </c>
      <c r="CZ1119">
        <f>AH1119</f>
        <v>0</v>
      </c>
      <c r="DA1119">
        <f>AL1119</f>
        <v>1</v>
      </c>
      <c r="DB1119">
        <f>ROUND((((ROUND(AT1119*CZ1119,2)*1.2)*1.15)*1.05),6)</f>
        <v>0</v>
      </c>
      <c r="DC1119">
        <f>ROUND((((ROUND(AT1119*AG1119,2)*1.2)*1.15)*1.05),6)</f>
        <v>0</v>
      </c>
      <c r="DD1119" t="s">
        <v>3</v>
      </c>
      <c r="DE1119" t="s">
        <v>3</v>
      </c>
      <c r="DF1119">
        <f t="shared" si="452"/>
        <v>0</v>
      </c>
      <c r="DG1119">
        <f t="shared" si="450"/>
        <v>0</v>
      </c>
      <c r="DH1119">
        <f t="shared" si="451"/>
        <v>0</v>
      </c>
      <c r="DI1119">
        <f t="shared" ref="DI1119:DI1182" si="460">ROUND(ROUND(AH1119,2)*CX1119,2)</f>
        <v>0</v>
      </c>
      <c r="DJ1119">
        <f>DI1119</f>
        <v>0</v>
      </c>
      <c r="DK1119">
        <v>0</v>
      </c>
      <c r="DL1119" t="s">
        <v>3</v>
      </c>
      <c r="DM1119">
        <v>0</v>
      </c>
      <c r="DN1119" t="s">
        <v>3</v>
      </c>
      <c r="DO1119">
        <v>0</v>
      </c>
    </row>
    <row r="1120" spans="1:119" x14ac:dyDescent="0.2">
      <c r="A1120">
        <f>ROW(Source!A1307)</f>
        <v>1307</v>
      </c>
      <c r="B1120">
        <v>56661436</v>
      </c>
      <c r="C1120">
        <v>56664917</v>
      </c>
      <c r="D1120">
        <v>54768339</v>
      </c>
      <c r="E1120">
        <v>1</v>
      </c>
      <c r="F1120">
        <v>1</v>
      </c>
      <c r="G1120">
        <v>1081</v>
      </c>
      <c r="H1120">
        <v>2</v>
      </c>
      <c r="I1120" t="s">
        <v>1324</v>
      </c>
      <c r="J1120" t="s">
        <v>1325</v>
      </c>
      <c r="K1120" t="s">
        <v>1326</v>
      </c>
      <c r="L1120">
        <v>1368</v>
      </c>
      <c r="N1120">
        <v>1011</v>
      </c>
      <c r="O1120" t="s">
        <v>1323</v>
      </c>
      <c r="P1120" t="s">
        <v>1323</v>
      </c>
      <c r="Q1120">
        <v>1</v>
      </c>
      <c r="W1120">
        <v>0</v>
      </c>
      <c r="X1120">
        <v>874612079</v>
      </c>
      <c r="Y1120">
        <f>(((AT1120*1.2)*1.25)*1.05)</f>
        <v>6.2999999999999992E-3</v>
      </c>
      <c r="AA1120">
        <v>0</v>
      </c>
      <c r="AB1120">
        <v>1513.56</v>
      </c>
      <c r="AC1120">
        <v>758.78</v>
      </c>
      <c r="AD1120">
        <v>0</v>
      </c>
      <c r="AE1120">
        <v>0</v>
      </c>
      <c r="AF1120">
        <v>83.1</v>
      </c>
      <c r="AG1120">
        <v>12.62</v>
      </c>
      <c r="AH1120">
        <v>0</v>
      </c>
      <c r="AI1120">
        <v>1</v>
      </c>
      <c r="AJ1120">
        <v>17.07</v>
      </c>
      <c r="AK1120">
        <v>56.35</v>
      </c>
      <c r="AL1120">
        <v>1</v>
      </c>
      <c r="AM1120">
        <v>2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 t="s">
        <v>3</v>
      </c>
      <c r="AT1120">
        <v>4.0000000000000001E-3</v>
      </c>
      <c r="AU1120" t="s">
        <v>32</v>
      </c>
      <c r="AV1120">
        <v>0</v>
      </c>
      <c r="AW1120">
        <v>2</v>
      </c>
      <c r="AX1120">
        <v>56664939</v>
      </c>
      <c r="AY1120">
        <v>1</v>
      </c>
      <c r="AZ1120">
        <v>0</v>
      </c>
      <c r="BA1120">
        <v>1431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CV1120">
        <v>0</v>
      </c>
      <c r="CW1120">
        <f>ROUND(Y1120*Source!I1307*DO1120,9)</f>
        <v>0.15901199999999999</v>
      </c>
      <c r="CX1120">
        <f>ROUND(Y1120*Source!I1307,9)</f>
        <v>1.26E-2</v>
      </c>
      <c r="CY1120">
        <f>AB1120</f>
        <v>1513.56</v>
      </c>
      <c r="CZ1120">
        <f>AF1120</f>
        <v>83.1</v>
      </c>
      <c r="DA1120">
        <f>AJ1120</f>
        <v>17.07</v>
      </c>
      <c r="DB1120">
        <f>ROUND((((ROUND(AT1120*CZ1120,2)*1.2)*1.25)*1.05),6)</f>
        <v>0.51975000000000005</v>
      </c>
      <c r="DC1120">
        <f>ROUND((((ROUND(AT1120*AG1120,2)*1.2)*1.25)*1.05),6)</f>
        <v>7.8750000000000001E-2</v>
      </c>
      <c r="DD1120" t="s">
        <v>3</v>
      </c>
      <c r="DE1120" t="s">
        <v>3</v>
      </c>
      <c r="DF1120">
        <f t="shared" si="452"/>
        <v>0</v>
      </c>
      <c r="DG1120">
        <f>ROUND(ROUND(AF1120*AJ1120,2)*CX1120,2)</f>
        <v>17.87</v>
      </c>
      <c r="DH1120">
        <f>ROUND(ROUND(AG1120*AK1120,2)*CX1120,2)</f>
        <v>8.9600000000000009</v>
      </c>
      <c r="DI1120">
        <f t="shared" si="460"/>
        <v>0</v>
      </c>
      <c r="DJ1120">
        <f>DG1120</f>
        <v>17.87</v>
      </c>
      <c r="DK1120">
        <v>0</v>
      </c>
      <c r="DL1120" t="s">
        <v>1327</v>
      </c>
      <c r="DM1120">
        <v>0</v>
      </c>
      <c r="DN1120" t="s">
        <v>1319</v>
      </c>
      <c r="DO1120">
        <v>12.62</v>
      </c>
    </row>
    <row r="1121" spans="1:119" x14ac:dyDescent="0.2">
      <c r="A1121">
        <f>ROW(Source!A1307)</f>
        <v>1307</v>
      </c>
      <c r="B1121">
        <v>56661436</v>
      </c>
      <c r="C1121">
        <v>56664917</v>
      </c>
      <c r="D1121">
        <v>54768393</v>
      </c>
      <c r="E1121">
        <v>1</v>
      </c>
      <c r="F1121">
        <v>1</v>
      </c>
      <c r="G1121">
        <v>1081</v>
      </c>
      <c r="H1121">
        <v>2</v>
      </c>
      <c r="I1121" t="s">
        <v>1387</v>
      </c>
      <c r="J1121" t="s">
        <v>1388</v>
      </c>
      <c r="K1121" t="s">
        <v>1389</v>
      </c>
      <c r="L1121">
        <v>1368</v>
      </c>
      <c r="N1121">
        <v>1011</v>
      </c>
      <c r="O1121" t="s">
        <v>1323</v>
      </c>
      <c r="P1121" t="s">
        <v>1323</v>
      </c>
      <c r="Q1121">
        <v>1</v>
      </c>
      <c r="W1121">
        <v>0</v>
      </c>
      <c r="X1121">
        <v>-1895752648</v>
      </c>
      <c r="Y1121">
        <f>(((AT1121*1.2)*1.25)*1.05)</f>
        <v>0.29924999999999996</v>
      </c>
      <c r="AA1121">
        <v>0</v>
      </c>
      <c r="AB1121">
        <v>7.85</v>
      </c>
      <c r="AC1121">
        <v>0</v>
      </c>
      <c r="AD1121">
        <v>0</v>
      </c>
      <c r="AE1121">
        <v>0</v>
      </c>
      <c r="AF1121">
        <v>0.77</v>
      </c>
      <c r="AG1121">
        <v>0</v>
      </c>
      <c r="AH1121">
        <v>0</v>
      </c>
      <c r="AI1121">
        <v>1</v>
      </c>
      <c r="AJ1121">
        <v>9.56</v>
      </c>
      <c r="AK1121">
        <v>1</v>
      </c>
      <c r="AL1121">
        <v>1</v>
      </c>
      <c r="AM1121">
        <v>2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 t="s">
        <v>3</v>
      </c>
      <c r="AT1121">
        <v>0.19</v>
      </c>
      <c r="AU1121" t="s">
        <v>32</v>
      </c>
      <c r="AV1121">
        <v>0</v>
      </c>
      <c r="AW1121">
        <v>2</v>
      </c>
      <c r="AX1121">
        <v>56664941</v>
      </c>
      <c r="AY1121">
        <v>1</v>
      </c>
      <c r="AZ1121">
        <v>0</v>
      </c>
      <c r="BA1121">
        <v>1432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CV1121">
        <v>0</v>
      </c>
      <c r="CW1121">
        <f>ROUND(Y1121*Source!I1307*DO1121,9)</f>
        <v>0</v>
      </c>
      <c r="CX1121">
        <f>ROUND(Y1121*Source!I1307,9)</f>
        <v>0.59850000000000003</v>
      </c>
      <c r="CY1121">
        <f>AB1121</f>
        <v>7.85</v>
      </c>
      <c r="CZ1121">
        <f>AF1121</f>
        <v>0.77</v>
      </c>
      <c r="DA1121">
        <f>AJ1121</f>
        <v>9.56</v>
      </c>
      <c r="DB1121">
        <f>ROUND((((ROUND(AT1121*CZ1121,2)*1.2)*1.25)*1.05),6)</f>
        <v>0.23624999999999999</v>
      </c>
      <c r="DC1121">
        <f>ROUND((((ROUND(AT1121*AG1121,2)*1.2)*1.25)*1.05),6)</f>
        <v>0</v>
      </c>
      <c r="DD1121" t="s">
        <v>3</v>
      </c>
      <c r="DE1121" t="s">
        <v>3</v>
      </c>
      <c r="DF1121">
        <f t="shared" si="452"/>
        <v>0</v>
      </c>
      <c r="DG1121">
        <f>ROUND(ROUND(AF1121*AJ1121,2)*CX1121,2)</f>
        <v>4.4000000000000004</v>
      </c>
      <c r="DH1121">
        <f>ROUND(ROUND(AG1121,2)*CX1121,2)</f>
        <v>0</v>
      </c>
      <c r="DI1121">
        <f t="shared" si="460"/>
        <v>0</v>
      </c>
      <c r="DJ1121">
        <f>DG1121</f>
        <v>4.4000000000000004</v>
      </c>
      <c r="DK1121">
        <v>0</v>
      </c>
      <c r="DL1121" t="s">
        <v>3</v>
      </c>
      <c r="DM1121">
        <v>0</v>
      </c>
      <c r="DN1121" t="s">
        <v>3</v>
      </c>
      <c r="DO1121">
        <v>0</v>
      </c>
    </row>
    <row r="1122" spans="1:119" x14ac:dyDescent="0.2">
      <c r="A1122">
        <f>ROW(Source!A1307)</f>
        <v>1307</v>
      </c>
      <c r="B1122">
        <v>56661436</v>
      </c>
      <c r="C1122">
        <v>56664917</v>
      </c>
      <c r="D1122">
        <v>54768426</v>
      </c>
      <c r="E1122">
        <v>1</v>
      </c>
      <c r="F1122">
        <v>1</v>
      </c>
      <c r="G1122">
        <v>1081</v>
      </c>
      <c r="H1122">
        <v>2</v>
      </c>
      <c r="I1122" t="s">
        <v>1368</v>
      </c>
      <c r="J1122" t="s">
        <v>1369</v>
      </c>
      <c r="K1122" t="s">
        <v>1370</v>
      </c>
      <c r="L1122">
        <v>1368</v>
      </c>
      <c r="N1122">
        <v>1011</v>
      </c>
      <c r="O1122" t="s">
        <v>1323</v>
      </c>
      <c r="P1122" t="s">
        <v>1323</v>
      </c>
      <c r="Q1122">
        <v>1</v>
      </c>
      <c r="W1122">
        <v>0</v>
      </c>
      <c r="X1122">
        <v>-643591644</v>
      </c>
      <c r="Y1122">
        <f>(((AT1122*1.2)*1.25)*1.05)</f>
        <v>0.22050000000000003</v>
      </c>
      <c r="AA1122">
        <v>0</v>
      </c>
      <c r="AB1122">
        <v>4.84</v>
      </c>
      <c r="AC1122">
        <v>0</v>
      </c>
      <c r="AD1122">
        <v>0</v>
      </c>
      <c r="AE1122">
        <v>0</v>
      </c>
      <c r="AF1122">
        <v>0.47</v>
      </c>
      <c r="AG1122">
        <v>0</v>
      </c>
      <c r="AH1122">
        <v>0</v>
      </c>
      <c r="AI1122">
        <v>1</v>
      </c>
      <c r="AJ1122">
        <v>9.66</v>
      </c>
      <c r="AK1122">
        <v>1</v>
      </c>
      <c r="AL1122">
        <v>1</v>
      </c>
      <c r="AM1122">
        <v>2</v>
      </c>
      <c r="AN1122">
        <v>0</v>
      </c>
      <c r="AO1122">
        <v>1</v>
      </c>
      <c r="AP1122">
        <v>1</v>
      </c>
      <c r="AQ1122">
        <v>0</v>
      </c>
      <c r="AR1122">
        <v>0</v>
      </c>
      <c r="AS1122" t="s">
        <v>3</v>
      </c>
      <c r="AT1122">
        <v>0.14000000000000001</v>
      </c>
      <c r="AU1122" t="s">
        <v>32</v>
      </c>
      <c r="AV1122">
        <v>0</v>
      </c>
      <c r="AW1122">
        <v>2</v>
      </c>
      <c r="AX1122">
        <v>56664942</v>
      </c>
      <c r="AY1122">
        <v>1</v>
      </c>
      <c r="AZ1122">
        <v>0</v>
      </c>
      <c r="BA1122">
        <v>1433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CV1122">
        <v>0</v>
      </c>
      <c r="CW1122">
        <f>ROUND(Y1122*Source!I1307*DO1122,9)</f>
        <v>0</v>
      </c>
      <c r="CX1122">
        <f>ROUND(Y1122*Source!I1307,9)</f>
        <v>0.441</v>
      </c>
      <c r="CY1122">
        <f>AB1122</f>
        <v>4.84</v>
      </c>
      <c r="CZ1122">
        <f>AF1122</f>
        <v>0.47</v>
      </c>
      <c r="DA1122">
        <f>AJ1122</f>
        <v>9.66</v>
      </c>
      <c r="DB1122">
        <f>ROUND((((ROUND(AT1122*CZ1122,2)*1.2)*1.25)*1.05),6)</f>
        <v>0.11025</v>
      </c>
      <c r="DC1122">
        <f>ROUND((((ROUND(AT1122*AG1122,2)*1.2)*1.25)*1.05),6)</f>
        <v>0</v>
      </c>
      <c r="DD1122" t="s">
        <v>3</v>
      </c>
      <c r="DE1122" t="s">
        <v>3</v>
      </c>
      <c r="DF1122">
        <f t="shared" si="452"/>
        <v>0</v>
      </c>
      <c r="DG1122">
        <f>ROUND(ROUND(AF1122*AJ1122,2)*CX1122,2)</f>
        <v>2</v>
      </c>
      <c r="DH1122">
        <f>ROUND(ROUND(AG1122,2)*CX1122,2)</f>
        <v>0</v>
      </c>
      <c r="DI1122">
        <f t="shared" si="460"/>
        <v>0</v>
      </c>
      <c r="DJ1122">
        <f>DG1122</f>
        <v>2</v>
      </c>
      <c r="DK1122">
        <v>0</v>
      </c>
      <c r="DL1122" t="s">
        <v>3</v>
      </c>
      <c r="DM1122">
        <v>0</v>
      </c>
      <c r="DN1122" t="s">
        <v>3</v>
      </c>
      <c r="DO1122">
        <v>0</v>
      </c>
    </row>
    <row r="1123" spans="1:119" x14ac:dyDescent="0.2">
      <c r="A1123">
        <f>ROW(Source!A1307)</f>
        <v>1307</v>
      </c>
      <c r="B1123">
        <v>56661436</v>
      </c>
      <c r="C1123">
        <v>56664917</v>
      </c>
      <c r="D1123">
        <v>54768442</v>
      </c>
      <c r="E1123">
        <v>1</v>
      </c>
      <c r="F1123">
        <v>1</v>
      </c>
      <c r="G1123">
        <v>1081</v>
      </c>
      <c r="H1123">
        <v>2</v>
      </c>
      <c r="I1123" t="s">
        <v>1520</v>
      </c>
      <c r="J1123" t="s">
        <v>1521</v>
      </c>
      <c r="K1123" t="s">
        <v>1522</v>
      </c>
      <c r="L1123">
        <v>1368</v>
      </c>
      <c r="N1123">
        <v>1011</v>
      </c>
      <c r="O1123" t="s">
        <v>1323</v>
      </c>
      <c r="P1123" t="s">
        <v>1323</v>
      </c>
      <c r="Q1123">
        <v>1</v>
      </c>
      <c r="W1123">
        <v>0</v>
      </c>
      <c r="X1123">
        <v>1328742333</v>
      </c>
      <c r="Y1123">
        <f>(((AT1123*1.2)*1.25)*1.05)</f>
        <v>0.40950000000000003</v>
      </c>
      <c r="AA1123">
        <v>0</v>
      </c>
      <c r="AB1123">
        <v>13.31</v>
      </c>
      <c r="AC1123">
        <v>0</v>
      </c>
      <c r="AD1123">
        <v>0</v>
      </c>
      <c r="AE1123">
        <v>0</v>
      </c>
      <c r="AF1123">
        <v>1.27</v>
      </c>
      <c r="AG1123">
        <v>0</v>
      </c>
      <c r="AH1123">
        <v>0</v>
      </c>
      <c r="AI1123">
        <v>1</v>
      </c>
      <c r="AJ1123">
        <v>9.82</v>
      </c>
      <c r="AK1123">
        <v>1</v>
      </c>
      <c r="AL1123">
        <v>1</v>
      </c>
      <c r="AM1123">
        <v>2</v>
      </c>
      <c r="AN1123">
        <v>0</v>
      </c>
      <c r="AO1123">
        <v>1</v>
      </c>
      <c r="AP1123">
        <v>1</v>
      </c>
      <c r="AQ1123">
        <v>0</v>
      </c>
      <c r="AR1123">
        <v>0</v>
      </c>
      <c r="AS1123" t="s">
        <v>3</v>
      </c>
      <c r="AT1123">
        <v>0.26</v>
      </c>
      <c r="AU1123" t="s">
        <v>32</v>
      </c>
      <c r="AV1123">
        <v>0</v>
      </c>
      <c r="AW1123">
        <v>2</v>
      </c>
      <c r="AX1123">
        <v>56664943</v>
      </c>
      <c r="AY1123">
        <v>1</v>
      </c>
      <c r="AZ1123">
        <v>0</v>
      </c>
      <c r="BA1123">
        <v>1434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CV1123">
        <v>0</v>
      </c>
      <c r="CW1123">
        <f>ROUND(Y1123*Source!I1307*DO1123,9)</f>
        <v>0</v>
      </c>
      <c r="CX1123">
        <f>ROUND(Y1123*Source!I1307,9)</f>
        <v>0.81899999999999995</v>
      </c>
      <c r="CY1123">
        <f>AB1123</f>
        <v>13.31</v>
      </c>
      <c r="CZ1123">
        <f>AF1123</f>
        <v>1.27</v>
      </c>
      <c r="DA1123">
        <f>AJ1123</f>
        <v>9.82</v>
      </c>
      <c r="DB1123">
        <f>ROUND((((ROUND(AT1123*CZ1123,2)*1.2)*1.25)*1.05),6)</f>
        <v>0.51975000000000005</v>
      </c>
      <c r="DC1123">
        <f>ROUND((((ROUND(AT1123*AG1123,2)*1.2)*1.25)*1.05),6)</f>
        <v>0</v>
      </c>
      <c r="DD1123" t="s">
        <v>3</v>
      </c>
      <c r="DE1123" t="s">
        <v>3</v>
      </c>
      <c r="DF1123">
        <f t="shared" si="452"/>
        <v>0</v>
      </c>
      <c r="DG1123">
        <f>ROUND(ROUND(AF1123*AJ1123,2)*CX1123,2)</f>
        <v>10.210000000000001</v>
      </c>
      <c r="DH1123">
        <f>ROUND(ROUND(AG1123,2)*CX1123,2)</f>
        <v>0</v>
      </c>
      <c r="DI1123">
        <f t="shared" si="460"/>
        <v>0</v>
      </c>
      <c r="DJ1123">
        <f>DG1123</f>
        <v>10.210000000000001</v>
      </c>
      <c r="DK1123">
        <v>0</v>
      </c>
      <c r="DL1123" t="s">
        <v>3</v>
      </c>
      <c r="DM1123">
        <v>0</v>
      </c>
      <c r="DN1123" t="s">
        <v>3</v>
      </c>
      <c r="DO1123">
        <v>0</v>
      </c>
    </row>
    <row r="1124" spans="1:119" x14ac:dyDescent="0.2">
      <c r="A1124">
        <f>ROW(Source!A1307)</f>
        <v>1307</v>
      </c>
      <c r="B1124">
        <v>56661436</v>
      </c>
      <c r="C1124">
        <v>56664917</v>
      </c>
      <c r="D1124">
        <v>54767573</v>
      </c>
      <c r="E1124">
        <v>1</v>
      </c>
      <c r="F1124">
        <v>1</v>
      </c>
      <c r="G1124">
        <v>1081</v>
      </c>
      <c r="H1124">
        <v>2</v>
      </c>
      <c r="I1124" t="s">
        <v>1328</v>
      </c>
      <c r="J1124" t="s">
        <v>1329</v>
      </c>
      <c r="K1124" t="s">
        <v>1330</v>
      </c>
      <c r="L1124">
        <v>1368</v>
      </c>
      <c r="N1124">
        <v>1011</v>
      </c>
      <c r="O1124" t="s">
        <v>1323</v>
      </c>
      <c r="P1124" t="s">
        <v>1323</v>
      </c>
      <c r="Q1124">
        <v>1</v>
      </c>
      <c r="W1124">
        <v>0</v>
      </c>
      <c r="X1124">
        <v>-44940208</v>
      </c>
      <c r="Y1124">
        <f>(((AT1124*1.2)*1.25)*1.05)</f>
        <v>1.5750000000000003E-4</v>
      </c>
      <c r="AA1124">
        <v>0</v>
      </c>
      <c r="AB1124">
        <v>2758.65</v>
      </c>
      <c r="AC1124">
        <v>1017.92</v>
      </c>
      <c r="AD1124">
        <v>0</v>
      </c>
      <c r="AE1124">
        <v>0</v>
      </c>
      <c r="AF1124">
        <v>179.17</v>
      </c>
      <c r="AG1124">
        <v>16.93</v>
      </c>
      <c r="AH1124">
        <v>0</v>
      </c>
      <c r="AI1124">
        <v>1</v>
      </c>
      <c r="AJ1124">
        <v>14.43</v>
      </c>
      <c r="AK1124">
        <v>56.35</v>
      </c>
      <c r="AL1124">
        <v>1</v>
      </c>
      <c r="AM1124">
        <v>2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 t="s">
        <v>3</v>
      </c>
      <c r="AT1124">
        <v>1E-4</v>
      </c>
      <c r="AU1124" t="s">
        <v>32</v>
      </c>
      <c r="AV1124">
        <v>0</v>
      </c>
      <c r="AW1124">
        <v>2</v>
      </c>
      <c r="AX1124">
        <v>56664940</v>
      </c>
      <c r="AY1124">
        <v>1</v>
      </c>
      <c r="AZ1124">
        <v>0</v>
      </c>
      <c r="BA1124">
        <v>1435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CV1124">
        <v>0</v>
      </c>
      <c r="CW1124">
        <f>ROUND(Y1124*Source!I1307*DO1124,9)</f>
        <v>5.3329500000000004E-3</v>
      </c>
      <c r="CX1124">
        <f>ROUND(Y1124*Source!I1307,9)</f>
        <v>3.1500000000000001E-4</v>
      </c>
      <c r="CY1124">
        <f>AB1124</f>
        <v>2758.65</v>
      </c>
      <c r="CZ1124">
        <f>AF1124</f>
        <v>179.17</v>
      </c>
      <c r="DA1124">
        <f>AJ1124</f>
        <v>14.43</v>
      </c>
      <c r="DB1124">
        <f>ROUND((((ROUND(AT1124*CZ1124,2)*1.2)*1.25)*1.05),6)</f>
        <v>3.15E-2</v>
      </c>
      <c r="DC1124">
        <f>ROUND((((ROUND(AT1124*AG1124,2)*1.2)*1.25)*1.05),6)</f>
        <v>0</v>
      </c>
      <c r="DD1124" t="s">
        <v>3</v>
      </c>
      <c r="DE1124" t="s">
        <v>3</v>
      </c>
      <c r="DF1124">
        <f t="shared" si="452"/>
        <v>0</v>
      </c>
      <c r="DG1124">
        <f>ROUND(ROUND(AF1124*AJ1124,2)*CX1124,2)</f>
        <v>0.81</v>
      </c>
      <c r="DH1124">
        <f>ROUND(ROUND(AG1124*AK1124,2)*CX1124,2)</f>
        <v>0.3</v>
      </c>
      <c r="DI1124">
        <f t="shared" si="460"/>
        <v>0</v>
      </c>
      <c r="DJ1124">
        <f>DG1124</f>
        <v>0.81</v>
      </c>
      <c r="DK1124">
        <v>0</v>
      </c>
      <c r="DL1124" t="s">
        <v>1327</v>
      </c>
      <c r="DM1124">
        <v>0</v>
      </c>
      <c r="DN1124" t="s">
        <v>1319</v>
      </c>
      <c r="DO1124">
        <v>16.93</v>
      </c>
    </row>
    <row r="1125" spans="1:119" x14ac:dyDescent="0.2">
      <c r="A1125">
        <f>ROW(Source!A1307)</f>
        <v>1307</v>
      </c>
      <c r="B1125">
        <v>56661436</v>
      </c>
      <c r="C1125">
        <v>56664917</v>
      </c>
      <c r="D1125">
        <v>54737367</v>
      </c>
      <c r="E1125">
        <v>1</v>
      </c>
      <c r="F1125">
        <v>1</v>
      </c>
      <c r="G1125">
        <v>1081</v>
      </c>
      <c r="H1125">
        <v>3</v>
      </c>
      <c r="I1125" t="s">
        <v>1442</v>
      </c>
      <c r="J1125" t="s">
        <v>1443</v>
      </c>
      <c r="K1125" t="s">
        <v>1444</v>
      </c>
      <c r="L1125">
        <v>1339</v>
      </c>
      <c r="N1125">
        <v>1007</v>
      </c>
      <c r="O1125" t="s">
        <v>1102</v>
      </c>
      <c r="P1125" t="s">
        <v>1102</v>
      </c>
      <c r="Q1125">
        <v>1</v>
      </c>
      <c r="W1125">
        <v>0</v>
      </c>
      <c r="X1125">
        <v>-1622585150</v>
      </c>
      <c r="Y1125">
        <f t="shared" ref="Y1125:Y1138" si="461">(((AT1125*1)*1)*1)</f>
        <v>2.9999999999999997E-4</v>
      </c>
      <c r="AA1125">
        <v>54.79</v>
      </c>
      <c r="AB1125">
        <v>0</v>
      </c>
      <c r="AC1125">
        <v>0</v>
      </c>
      <c r="AD1125">
        <v>0</v>
      </c>
      <c r="AE1125">
        <v>7.07</v>
      </c>
      <c r="AF1125">
        <v>0</v>
      </c>
      <c r="AG1125">
        <v>0</v>
      </c>
      <c r="AH1125">
        <v>0</v>
      </c>
      <c r="AI1125">
        <v>7.75</v>
      </c>
      <c r="AJ1125">
        <v>1</v>
      </c>
      <c r="AK1125">
        <v>1</v>
      </c>
      <c r="AL1125">
        <v>1</v>
      </c>
      <c r="AM1125">
        <v>2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 t="s">
        <v>3</v>
      </c>
      <c r="AT1125">
        <v>2.9999999999999997E-4</v>
      </c>
      <c r="AU1125" t="s">
        <v>105</v>
      </c>
      <c r="AV1125">
        <v>0</v>
      </c>
      <c r="AW1125">
        <v>2</v>
      </c>
      <c r="AX1125">
        <v>56664944</v>
      </c>
      <c r="AY1125">
        <v>1</v>
      </c>
      <c r="AZ1125">
        <v>0</v>
      </c>
      <c r="BA1125">
        <v>1436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CV1125">
        <v>0</v>
      </c>
      <c r="CW1125">
        <v>0</v>
      </c>
      <c r="CX1125">
        <f>ROUND(Y1125*Source!I1307,9)</f>
        <v>5.9999999999999995E-4</v>
      </c>
      <c r="CY1125">
        <f t="shared" ref="CY1125:CY1138" si="462">AA1125</f>
        <v>54.79</v>
      </c>
      <c r="CZ1125">
        <f t="shared" ref="CZ1125:CZ1138" si="463">AE1125</f>
        <v>7.07</v>
      </c>
      <c r="DA1125">
        <f t="shared" ref="DA1125:DA1138" si="464">AI1125</f>
        <v>7.75</v>
      </c>
      <c r="DB1125">
        <f t="shared" ref="DB1125:DB1138" si="465">ROUND((((ROUND(AT1125*CZ1125,2)*1)*1)*1),6)</f>
        <v>0</v>
      </c>
      <c r="DC1125">
        <f t="shared" ref="DC1125:DC1138" si="466">ROUND((((ROUND(AT1125*AG1125,2)*1)*1)*1),6)</f>
        <v>0</v>
      </c>
      <c r="DD1125" t="s">
        <v>3</v>
      </c>
      <c r="DE1125" t="s">
        <v>3</v>
      </c>
      <c r="DF1125">
        <f t="shared" ref="DF1125:DF1138" si="467">ROUND(ROUND(AE1125*AI1125,2)*CX1125,2)</f>
        <v>0.03</v>
      </c>
      <c r="DG1125">
        <f t="shared" ref="DG1125:DG1155" si="468">ROUND(ROUND(AF1125,2)*CX1125,2)</f>
        <v>0</v>
      </c>
      <c r="DH1125">
        <f t="shared" ref="DH1125:DH1155" si="469">ROUND(ROUND(AG1125,2)*CX1125,2)</f>
        <v>0</v>
      </c>
      <c r="DI1125">
        <f t="shared" si="460"/>
        <v>0</v>
      </c>
      <c r="DJ1125">
        <f t="shared" ref="DJ1125:DJ1138" si="470">DF1125</f>
        <v>0.03</v>
      </c>
      <c r="DK1125">
        <v>0</v>
      </c>
      <c r="DL1125" t="s">
        <v>3</v>
      </c>
      <c r="DM1125">
        <v>0</v>
      </c>
      <c r="DN1125" t="s">
        <v>3</v>
      </c>
      <c r="DO1125">
        <v>0</v>
      </c>
    </row>
    <row r="1126" spans="1:119" x14ac:dyDescent="0.2">
      <c r="A1126">
        <f>ROW(Source!A1307)</f>
        <v>1307</v>
      </c>
      <c r="B1126">
        <v>56661436</v>
      </c>
      <c r="C1126">
        <v>56664917</v>
      </c>
      <c r="D1126">
        <v>54739137</v>
      </c>
      <c r="E1126">
        <v>1</v>
      </c>
      <c r="F1126">
        <v>1</v>
      </c>
      <c r="G1126">
        <v>1081</v>
      </c>
      <c r="H1126">
        <v>3</v>
      </c>
      <c r="I1126" t="s">
        <v>1523</v>
      </c>
      <c r="J1126" t="s">
        <v>1524</v>
      </c>
      <c r="K1126" t="s">
        <v>1525</v>
      </c>
      <c r="L1126">
        <v>1301</v>
      </c>
      <c r="N1126">
        <v>1003</v>
      </c>
      <c r="O1126" t="s">
        <v>672</v>
      </c>
      <c r="P1126" t="s">
        <v>672</v>
      </c>
      <c r="Q1126">
        <v>1</v>
      </c>
      <c r="W1126">
        <v>0</v>
      </c>
      <c r="X1126">
        <v>-39939634</v>
      </c>
      <c r="Y1126">
        <f t="shared" si="461"/>
        <v>10.3215</v>
      </c>
      <c r="AA1126">
        <v>4.7</v>
      </c>
      <c r="AB1126">
        <v>0</v>
      </c>
      <c r="AC1126">
        <v>0</v>
      </c>
      <c r="AD1126">
        <v>0</v>
      </c>
      <c r="AE1126">
        <v>1.5</v>
      </c>
      <c r="AF1126">
        <v>0</v>
      </c>
      <c r="AG1126">
        <v>0</v>
      </c>
      <c r="AH1126">
        <v>0</v>
      </c>
      <c r="AI1126">
        <v>3.13</v>
      </c>
      <c r="AJ1126">
        <v>1</v>
      </c>
      <c r="AK1126">
        <v>1</v>
      </c>
      <c r="AL1126">
        <v>1</v>
      </c>
      <c r="AM1126">
        <v>2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 t="s">
        <v>3</v>
      </c>
      <c r="AT1126">
        <v>10.3215</v>
      </c>
      <c r="AU1126" t="s">
        <v>105</v>
      </c>
      <c r="AV1126">
        <v>0</v>
      </c>
      <c r="AW1126">
        <v>2</v>
      </c>
      <c r="AX1126">
        <v>56664945</v>
      </c>
      <c r="AY1126">
        <v>1</v>
      </c>
      <c r="AZ1126">
        <v>0</v>
      </c>
      <c r="BA1126">
        <v>1437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CV1126">
        <v>0</v>
      </c>
      <c r="CW1126">
        <v>0</v>
      </c>
      <c r="CX1126">
        <f>ROUND(Y1126*Source!I1307,9)</f>
        <v>20.643000000000001</v>
      </c>
      <c r="CY1126">
        <f t="shared" si="462"/>
        <v>4.7</v>
      </c>
      <c r="CZ1126">
        <f t="shared" si="463"/>
        <v>1.5</v>
      </c>
      <c r="DA1126">
        <f t="shared" si="464"/>
        <v>3.13</v>
      </c>
      <c r="DB1126">
        <f t="shared" si="465"/>
        <v>15.48</v>
      </c>
      <c r="DC1126">
        <f t="shared" si="466"/>
        <v>0</v>
      </c>
      <c r="DD1126" t="s">
        <v>3</v>
      </c>
      <c r="DE1126" t="s">
        <v>3</v>
      </c>
      <c r="DF1126">
        <f t="shared" si="467"/>
        <v>97.02</v>
      </c>
      <c r="DG1126">
        <f t="shared" si="468"/>
        <v>0</v>
      </c>
      <c r="DH1126">
        <f t="shared" si="469"/>
        <v>0</v>
      </c>
      <c r="DI1126">
        <f t="shared" si="460"/>
        <v>0</v>
      </c>
      <c r="DJ1126">
        <f t="shared" si="470"/>
        <v>97.02</v>
      </c>
      <c r="DK1126">
        <v>0</v>
      </c>
      <c r="DL1126" t="s">
        <v>3</v>
      </c>
      <c r="DM1126">
        <v>0</v>
      </c>
      <c r="DN1126" t="s">
        <v>3</v>
      </c>
      <c r="DO1126">
        <v>0</v>
      </c>
    </row>
    <row r="1127" spans="1:119" x14ac:dyDescent="0.2">
      <c r="A1127">
        <f>ROW(Source!A1307)</f>
        <v>1307</v>
      </c>
      <c r="B1127">
        <v>56661436</v>
      </c>
      <c r="C1127">
        <v>56664917</v>
      </c>
      <c r="D1127">
        <v>54739872</v>
      </c>
      <c r="E1127">
        <v>1</v>
      </c>
      <c r="F1127">
        <v>1</v>
      </c>
      <c r="G1127">
        <v>1081</v>
      </c>
      <c r="H1127">
        <v>3</v>
      </c>
      <c r="I1127" t="s">
        <v>1526</v>
      </c>
      <c r="J1127" t="s">
        <v>1527</v>
      </c>
      <c r="K1127" t="s">
        <v>1528</v>
      </c>
      <c r="L1127">
        <v>1346</v>
      </c>
      <c r="N1127">
        <v>1009</v>
      </c>
      <c r="O1127" t="s">
        <v>1171</v>
      </c>
      <c r="P1127" t="s">
        <v>1171</v>
      </c>
      <c r="Q1127">
        <v>1</v>
      </c>
      <c r="W1127">
        <v>0</v>
      </c>
      <c r="X1127">
        <v>2122047014</v>
      </c>
      <c r="Y1127">
        <f t="shared" si="461"/>
        <v>4.4600000000000001E-2</v>
      </c>
      <c r="AA1127">
        <v>1586.67</v>
      </c>
      <c r="AB1127">
        <v>0</v>
      </c>
      <c r="AC1127">
        <v>0</v>
      </c>
      <c r="AD1127">
        <v>0</v>
      </c>
      <c r="AE1127">
        <v>230.62</v>
      </c>
      <c r="AF1127">
        <v>0</v>
      </c>
      <c r="AG1127">
        <v>0</v>
      </c>
      <c r="AH1127">
        <v>0</v>
      </c>
      <c r="AI1127">
        <v>6.88</v>
      </c>
      <c r="AJ1127">
        <v>1</v>
      </c>
      <c r="AK1127">
        <v>1</v>
      </c>
      <c r="AL1127">
        <v>1</v>
      </c>
      <c r="AM1127">
        <v>2</v>
      </c>
      <c r="AN1127">
        <v>0</v>
      </c>
      <c r="AO1127">
        <v>1</v>
      </c>
      <c r="AP1127">
        <v>1</v>
      </c>
      <c r="AQ1127">
        <v>0</v>
      </c>
      <c r="AR1127">
        <v>0</v>
      </c>
      <c r="AS1127" t="s">
        <v>3</v>
      </c>
      <c r="AT1127">
        <v>4.4600000000000001E-2</v>
      </c>
      <c r="AU1127" t="s">
        <v>105</v>
      </c>
      <c r="AV1127">
        <v>0</v>
      </c>
      <c r="AW1127">
        <v>2</v>
      </c>
      <c r="AX1127">
        <v>56664946</v>
      </c>
      <c r="AY1127">
        <v>1</v>
      </c>
      <c r="AZ1127">
        <v>0</v>
      </c>
      <c r="BA1127">
        <v>1438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CV1127">
        <v>0</v>
      </c>
      <c r="CW1127">
        <v>0</v>
      </c>
      <c r="CX1127">
        <f>ROUND(Y1127*Source!I1307,9)</f>
        <v>8.9200000000000002E-2</v>
      </c>
      <c r="CY1127">
        <f t="shared" si="462"/>
        <v>1586.67</v>
      </c>
      <c r="CZ1127">
        <f t="shared" si="463"/>
        <v>230.62</v>
      </c>
      <c r="DA1127">
        <f t="shared" si="464"/>
        <v>6.88</v>
      </c>
      <c r="DB1127">
        <f t="shared" si="465"/>
        <v>10.29</v>
      </c>
      <c r="DC1127">
        <f t="shared" si="466"/>
        <v>0</v>
      </c>
      <c r="DD1127" t="s">
        <v>3</v>
      </c>
      <c r="DE1127" t="s">
        <v>3</v>
      </c>
      <c r="DF1127">
        <f t="shared" si="467"/>
        <v>141.53</v>
      </c>
      <c r="DG1127">
        <f t="shared" si="468"/>
        <v>0</v>
      </c>
      <c r="DH1127">
        <f t="shared" si="469"/>
        <v>0</v>
      </c>
      <c r="DI1127">
        <f t="shared" si="460"/>
        <v>0</v>
      </c>
      <c r="DJ1127">
        <f t="shared" si="470"/>
        <v>141.53</v>
      </c>
      <c r="DK1127">
        <v>0</v>
      </c>
      <c r="DL1127" t="s">
        <v>3</v>
      </c>
      <c r="DM1127">
        <v>0</v>
      </c>
      <c r="DN1127" t="s">
        <v>3</v>
      </c>
      <c r="DO1127">
        <v>0</v>
      </c>
    </row>
    <row r="1128" spans="1:119" x14ac:dyDescent="0.2">
      <c r="A1128">
        <f>ROW(Source!A1307)</f>
        <v>1307</v>
      </c>
      <c r="B1128">
        <v>56661436</v>
      </c>
      <c r="C1128">
        <v>56664917</v>
      </c>
      <c r="D1128">
        <v>54739874</v>
      </c>
      <c r="E1128">
        <v>1</v>
      </c>
      <c r="F1128">
        <v>1</v>
      </c>
      <c r="G1128">
        <v>1081</v>
      </c>
      <c r="H1128">
        <v>3</v>
      </c>
      <c r="I1128" t="s">
        <v>1529</v>
      </c>
      <c r="J1128" t="s">
        <v>1530</v>
      </c>
      <c r="K1128" t="s">
        <v>1531</v>
      </c>
      <c r="L1128">
        <v>1346</v>
      </c>
      <c r="N1128">
        <v>1009</v>
      </c>
      <c r="O1128" t="s">
        <v>1171</v>
      </c>
      <c r="P1128" t="s">
        <v>1171</v>
      </c>
      <c r="Q1128">
        <v>1</v>
      </c>
      <c r="W1128">
        <v>0</v>
      </c>
      <c r="X1128">
        <v>188342909</v>
      </c>
      <c r="Y1128">
        <f t="shared" si="461"/>
        <v>6.7000000000000002E-3</v>
      </c>
      <c r="AA1128">
        <v>6279.69</v>
      </c>
      <c r="AB1128">
        <v>0</v>
      </c>
      <c r="AC1128">
        <v>0</v>
      </c>
      <c r="AD1128">
        <v>0</v>
      </c>
      <c r="AE1128">
        <v>453.08</v>
      </c>
      <c r="AF1128">
        <v>0</v>
      </c>
      <c r="AG1128">
        <v>0</v>
      </c>
      <c r="AH1128">
        <v>0</v>
      </c>
      <c r="AI1128">
        <v>13.86</v>
      </c>
      <c r="AJ1128">
        <v>1</v>
      </c>
      <c r="AK1128">
        <v>1</v>
      </c>
      <c r="AL1128">
        <v>1</v>
      </c>
      <c r="AM1128">
        <v>2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 t="s">
        <v>3</v>
      </c>
      <c r="AT1128">
        <v>6.7000000000000002E-3</v>
      </c>
      <c r="AU1128" t="s">
        <v>105</v>
      </c>
      <c r="AV1128">
        <v>0</v>
      </c>
      <c r="AW1128">
        <v>2</v>
      </c>
      <c r="AX1128">
        <v>56664947</v>
      </c>
      <c r="AY1128">
        <v>1</v>
      </c>
      <c r="AZ1128">
        <v>0</v>
      </c>
      <c r="BA1128">
        <v>1439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CV1128">
        <v>0</v>
      </c>
      <c r="CW1128">
        <v>0</v>
      </c>
      <c r="CX1128">
        <f>ROUND(Y1128*Source!I1307,9)</f>
        <v>1.34E-2</v>
      </c>
      <c r="CY1128">
        <f t="shared" si="462"/>
        <v>6279.69</v>
      </c>
      <c r="CZ1128">
        <f t="shared" si="463"/>
        <v>453.08</v>
      </c>
      <c r="DA1128">
        <f t="shared" si="464"/>
        <v>13.86</v>
      </c>
      <c r="DB1128">
        <f t="shared" si="465"/>
        <v>3.04</v>
      </c>
      <c r="DC1128">
        <f t="shared" si="466"/>
        <v>0</v>
      </c>
      <c r="DD1128" t="s">
        <v>3</v>
      </c>
      <c r="DE1128" t="s">
        <v>3</v>
      </c>
      <c r="DF1128">
        <f t="shared" si="467"/>
        <v>84.15</v>
      </c>
      <c r="DG1128">
        <f t="shared" si="468"/>
        <v>0</v>
      </c>
      <c r="DH1128">
        <f t="shared" si="469"/>
        <v>0</v>
      </c>
      <c r="DI1128">
        <f t="shared" si="460"/>
        <v>0</v>
      </c>
      <c r="DJ1128">
        <f t="shared" si="470"/>
        <v>84.15</v>
      </c>
      <c r="DK1128">
        <v>0</v>
      </c>
      <c r="DL1128" t="s">
        <v>3</v>
      </c>
      <c r="DM1128">
        <v>0</v>
      </c>
      <c r="DN1128" t="s">
        <v>3</v>
      </c>
      <c r="DO1128">
        <v>0</v>
      </c>
    </row>
    <row r="1129" spans="1:119" x14ac:dyDescent="0.2">
      <c r="A1129">
        <f>ROW(Source!A1307)</f>
        <v>1307</v>
      </c>
      <c r="B1129">
        <v>56661436</v>
      </c>
      <c r="C1129">
        <v>56664917</v>
      </c>
      <c r="D1129">
        <v>54740049</v>
      </c>
      <c r="E1129">
        <v>1</v>
      </c>
      <c r="F1129">
        <v>1</v>
      </c>
      <c r="G1129">
        <v>1081</v>
      </c>
      <c r="H1129">
        <v>3</v>
      </c>
      <c r="I1129" t="s">
        <v>1532</v>
      </c>
      <c r="J1129" t="s">
        <v>1533</v>
      </c>
      <c r="K1129" t="s">
        <v>1534</v>
      </c>
      <c r="L1129">
        <v>1355</v>
      </c>
      <c r="N1129">
        <v>1010</v>
      </c>
      <c r="O1129" t="s">
        <v>1380</v>
      </c>
      <c r="P1129" t="s">
        <v>1380</v>
      </c>
      <c r="Q1129">
        <v>100</v>
      </c>
      <c r="W1129">
        <v>0</v>
      </c>
      <c r="X1129">
        <v>342638913</v>
      </c>
      <c r="Y1129">
        <f t="shared" si="461"/>
        <v>8.9899999999999994E-2</v>
      </c>
      <c r="AA1129">
        <v>1038.55</v>
      </c>
      <c r="AB1129">
        <v>0</v>
      </c>
      <c r="AC1129">
        <v>0</v>
      </c>
      <c r="AD1129">
        <v>0</v>
      </c>
      <c r="AE1129">
        <v>95.28</v>
      </c>
      <c r="AF1129">
        <v>0</v>
      </c>
      <c r="AG1129">
        <v>0</v>
      </c>
      <c r="AH1129">
        <v>0</v>
      </c>
      <c r="AI1129">
        <v>10.9</v>
      </c>
      <c r="AJ1129">
        <v>1</v>
      </c>
      <c r="AK1129">
        <v>1</v>
      </c>
      <c r="AL1129">
        <v>1</v>
      </c>
      <c r="AM1129">
        <v>2</v>
      </c>
      <c r="AN1129">
        <v>0</v>
      </c>
      <c r="AO1129">
        <v>1</v>
      </c>
      <c r="AP1129">
        <v>1</v>
      </c>
      <c r="AQ1129">
        <v>0</v>
      </c>
      <c r="AR1129">
        <v>0</v>
      </c>
      <c r="AS1129" t="s">
        <v>3</v>
      </c>
      <c r="AT1129">
        <v>8.9899999999999994E-2</v>
      </c>
      <c r="AU1129" t="s">
        <v>105</v>
      </c>
      <c r="AV1129">
        <v>0</v>
      </c>
      <c r="AW1129">
        <v>2</v>
      </c>
      <c r="AX1129">
        <v>56664948</v>
      </c>
      <c r="AY1129">
        <v>1</v>
      </c>
      <c r="AZ1129">
        <v>0</v>
      </c>
      <c r="BA1129">
        <v>1440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CV1129">
        <v>0</v>
      </c>
      <c r="CW1129">
        <v>0</v>
      </c>
      <c r="CX1129">
        <f>ROUND(Y1129*Source!I1307,9)</f>
        <v>0.17979999999999999</v>
      </c>
      <c r="CY1129">
        <f t="shared" si="462"/>
        <v>1038.55</v>
      </c>
      <c r="CZ1129">
        <f t="shared" si="463"/>
        <v>95.28</v>
      </c>
      <c r="DA1129">
        <f t="shared" si="464"/>
        <v>10.9</v>
      </c>
      <c r="DB1129">
        <f t="shared" si="465"/>
        <v>8.57</v>
      </c>
      <c r="DC1129">
        <f t="shared" si="466"/>
        <v>0</v>
      </c>
      <c r="DD1129" t="s">
        <v>3</v>
      </c>
      <c r="DE1129" t="s">
        <v>3</v>
      </c>
      <c r="DF1129">
        <f t="shared" si="467"/>
        <v>186.73</v>
      </c>
      <c r="DG1129">
        <f t="shared" si="468"/>
        <v>0</v>
      </c>
      <c r="DH1129">
        <f t="shared" si="469"/>
        <v>0</v>
      </c>
      <c r="DI1129">
        <f t="shared" si="460"/>
        <v>0</v>
      </c>
      <c r="DJ1129">
        <f t="shared" si="470"/>
        <v>186.73</v>
      </c>
      <c r="DK1129">
        <v>0</v>
      </c>
      <c r="DL1129" t="s">
        <v>3</v>
      </c>
      <c r="DM1129">
        <v>0</v>
      </c>
      <c r="DN1129" t="s">
        <v>3</v>
      </c>
      <c r="DO1129">
        <v>0</v>
      </c>
    </row>
    <row r="1130" spans="1:119" x14ac:dyDescent="0.2">
      <c r="A1130">
        <f>ROW(Source!A1307)</f>
        <v>1307</v>
      </c>
      <c r="B1130">
        <v>56661436</v>
      </c>
      <c r="C1130">
        <v>56664917</v>
      </c>
      <c r="D1130">
        <v>54737824</v>
      </c>
      <c r="E1130">
        <v>1</v>
      </c>
      <c r="F1130">
        <v>1</v>
      </c>
      <c r="G1130">
        <v>1081</v>
      </c>
      <c r="H1130">
        <v>3</v>
      </c>
      <c r="I1130" t="s">
        <v>1535</v>
      </c>
      <c r="J1130" t="s">
        <v>1536</v>
      </c>
      <c r="K1130" t="s">
        <v>1537</v>
      </c>
      <c r="L1130">
        <v>1296</v>
      </c>
      <c r="N1130">
        <v>1002</v>
      </c>
      <c r="O1130" t="s">
        <v>678</v>
      </c>
      <c r="P1130" t="s">
        <v>678</v>
      </c>
      <c r="Q1130">
        <v>1</v>
      </c>
      <c r="W1130">
        <v>0</v>
      </c>
      <c r="X1130">
        <v>680392445</v>
      </c>
      <c r="Y1130">
        <f t="shared" si="461"/>
        <v>0.02</v>
      </c>
      <c r="AA1130">
        <v>247.24</v>
      </c>
      <c r="AB1130">
        <v>0</v>
      </c>
      <c r="AC1130">
        <v>0</v>
      </c>
      <c r="AD1130">
        <v>0</v>
      </c>
      <c r="AE1130">
        <v>54.7</v>
      </c>
      <c r="AF1130">
        <v>0</v>
      </c>
      <c r="AG1130">
        <v>0</v>
      </c>
      <c r="AH1130">
        <v>0</v>
      </c>
      <c r="AI1130">
        <v>4.5199999999999996</v>
      </c>
      <c r="AJ1130">
        <v>1</v>
      </c>
      <c r="AK1130">
        <v>1</v>
      </c>
      <c r="AL1130">
        <v>1</v>
      </c>
      <c r="AM1130">
        <v>2</v>
      </c>
      <c r="AN1130">
        <v>0</v>
      </c>
      <c r="AO1130">
        <v>1</v>
      </c>
      <c r="AP1130">
        <v>1</v>
      </c>
      <c r="AQ1130">
        <v>0</v>
      </c>
      <c r="AR1130">
        <v>0</v>
      </c>
      <c r="AS1130" t="s">
        <v>3</v>
      </c>
      <c r="AT1130">
        <v>0.02</v>
      </c>
      <c r="AU1130" t="s">
        <v>105</v>
      </c>
      <c r="AV1130">
        <v>0</v>
      </c>
      <c r="AW1130">
        <v>2</v>
      </c>
      <c r="AX1130">
        <v>56664949</v>
      </c>
      <c r="AY1130">
        <v>1</v>
      </c>
      <c r="AZ1130">
        <v>0</v>
      </c>
      <c r="BA1130">
        <v>1441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CV1130">
        <v>0</v>
      </c>
      <c r="CW1130">
        <v>0</v>
      </c>
      <c r="CX1130">
        <f>ROUND(Y1130*Source!I1307,9)</f>
        <v>0.04</v>
      </c>
      <c r="CY1130">
        <f t="shared" si="462"/>
        <v>247.24</v>
      </c>
      <c r="CZ1130">
        <f t="shared" si="463"/>
        <v>54.7</v>
      </c>
      <c r="DA1130">
        <f t="shared" si="464"/>
        <v>4.5199999999999996</v>
      </c>
      <c r="DB1130">
        <f t="shared" si="465"/>
        <v>1.0900000000000001</v>
      </c>
      <c r="DC1130">
        <f t="shared" si="466"/>
        <v>0</v>
      </c>
      <c r="DD1130" t="s">
        <v>3</v>
      </c>
      <c r="DE1130" t="s">
        <v>3</v>
      </c>
      <c r="DF1130">
        <f t="shared" si="467"/>
        <v>9.89</v>
      </c>
      <c r="DG1130">
        <f t="shared" si="468"/>
        <v>0</v>
      </c>
      <c r="DH1130">
        <f t="shared" si="469"/>
        <v>0</v>
      </c>
      <c r="DI1130">
        <f t="shared" si="460"/>
        <v>0</v>
      </c>
      <c r="DJ1130">
        <f t="shared" si="470"/>
        <v>9.89</v>
      </c>
      <c r="DK1130">
        <v>0</v>
      </c>
      <c r="DL1130" t="s">
        <v>3</v>
      </c>
      <c r="DM1130">
        <v>0</v>
      </c>
      <c r="DN1130" t="s">
        <v>3</v>
      </c>
      <c r="DO1130">
        <v>0</v>
      </c>
    </row>
    <row r="1131" spans="1:119" x14ac:dyDescent="0.2">
      <c r="A1131">
        <f>ROW(Source!A1307)</f>
        <v>1307</v>
      </c>
      <c r="B1131">
        <v>56661436</v>
      </c>
      <c r="C1131">
        <v>56664917</v>
      </c>
      <c r="D1131">
        <v>54753897</v>
      </c>
      <c r="E1131">
        <v>1</v>
      </c>
      <c r="F1131">
        <v>1</v>
      </c>
      <c r="G1131">
        <v>1081</v>
      </c>
      <c r="H1131">
        <v>3</v>
      </c>
      <c r="I1131" t="s">
        <v>1538</v>
      </c>
      <c r="J1131" t="s">
        <v>1539</v>
      </c>
      <c r="K1131" t="s">
        <v>1540</v>
      </c>
      <c r="L1131">
        <v>1354</v>
      </c>
      <c r="N1131">
        <v>1010</v>
      </c>
      <c r="O1131" t="s">
        <v>398</v>
      </c>
      <c r="P1131" t="s">
        <v>398</v>
      </c>
      <c r="Q1131">
        <v>1</v>
      </c>
      <c r="W1131">
        <v>0</v>
      </c>
      <c r="X1131">
        <v>-740891267</v>
      </c>
      <c r="Y1131">
        <f t="shared" si="461"/>
        <v>1.68</v>
      </c>
      <c r="AA1131">
        <v>27.87</v>
      </c>
      <c r="AB1131">
        <v>0</v>
      </c>
      <c r="AC1131">
        <v>0</v>
      </c>
      <c r="AD1131">
        <v>0</v>
      </c>
      <c r="AE1131">
        <v>3.37</v>
      </c>
      <c r="AF1131">
        <v>0</v>
      </c>
      <c r="AG1131">
        <v>0</v>
      </c>
      <c r="AH1131">
        <v>0</v>
      </c>
      <c r="AI1131">
        <v>8.27</v>
      </c>
      <c r="AJ1131">
        <v>1</v>
      </c>
      <c r="AK1131">
        <v>1</v>
      </c>
      <c r="AL1131">
        <v>1</v>
      </c>
      <c r="AM1131">
        <v>2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 t="s">
        <v>3</v>
      </c>
      <c r="AT1131">
        <v>1.68</v>
      </c>
      <c r="AU1131" t="s">
        <v>105</v>
      </c>
      <c r="AV1131">
        <v>0</v>
      </c>
      <c r="AW1131">
        <v>2</v>
      </c>
      <c r="AX1131">
        <v>56664950</v>
      </c>
      <c r="AY1131">
        <v>1</v>
      </c>
      <c r="AZ1131">
        <v>0</v>
      </c>
      <c r="BA1131">
        <v>1442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CV1131">
        <v>0</v>
      </c>
      <c r="CW1131">
        <v>0</v>
      </c>
      <c r="CX1131">
        <f>ROUND(Y1131*Source!I1307,9)</f>
        <v>3.36</v>
      </c>
      <c r="CY1131">
        <f t="shared" si="462"/>
        <v>27.87</v>
      </c>
      <c r="CZ1131">
        <f t="shared" si="463"/>
        <v>3.37</v>
      </c>
      <c r="DA1131">
        <f t="shared" si="464"/>
        <v>8.27</v>
      </c>
      <c r="DB1131">
        <f t="shared" si="465"/>
        <v>5.66</v>
      </c>
      <c r="DC1131">
        <f t="shared" si="466"/>
        <v>0</v>
      </c>
      <c r="DD1131" t="s">
        <v>3</v>
      </c>
      <c r="DE1131" t="s">
        <v>3</v>
      </c>
      <c r="DF1131">
        <f t="shared" si="467"/>
        <v>93.64</v>
      </c>
      <c r="DG1131">
        <f t="shared" si="468"/>
        <v>0</v>
      </c>
      <c r="DH1131">
        <f t="shared" si="469"/>
        <v>0</v>
      </c>
      <c r="DI1131">
        <f t="shared" si="460"/>
        <v>0</v>
      </c>
      <c r="DJ1131">
        <f t="shared" si="470"/>
        <v>93.64</v>
      </c>
      <c r="DK1131">
        <v>0</v>
      </c>
      <c r="DL1131" t="s">
        <v>3</v>
      </c>
      <c r="DM1131">
        <v>0</v>
      </c>
      <c r="DN1131" t="s">
        <v>3</v>
      </c>
      <c r="DO1131">
        <v>0</v>
      </c>
    </row>
    <row r="1132" spans="1:119" x14ac:dyDescent="0.2">
      <c r="A1132">
        <f>ROW(Source!A1307)</f>
        <v>1307</v>
      </c>
      <c r="B1132">
        <v>56661436</v>
      </c>
      <c r="C1132">
        <v>56664917</v>
      </c>
      <c r="D1132">
        <v>54750694</v>
      </c>
      <c r="E1132">
        <v>1</v>
      </c>
      <c r="F1132">
        <v>1</v>
      </c>
      <c r="G1132">
        <v>1081</v>
      </c>
      <c r="H1132">
        <v>3</v>
      </c>
      <c r="I1132" t="s">
        <v>1541</v>
      </c>
      <c r="J1132" t="s">
        <v>1542</v>
      </c>
      <c r="K1132" t="s">
        <v>1543</v>
      </c>
      <c r="L1132">
        <v>1301</v>
      </c>
      <c r="N1132">
        <v>1003</v>
      </c>
      <c r="O1132" t="s">
        <v>672</v>
      </c>
      <c r="P1132" t="s">
        <v>672</v>
      </c>
      <c r="Q1132">
        <v>1</v>
      </c>
      <c r="W1132">
        <v>0</v>
      </c>
      <c r="X1132">
        <v>952472499</v>
      </c>
      <c r="Y1132">
        <f t="shared" si="461"/>
        <v>3.0750000000000002</v>
      </c>
      <c r="AA1132">
        <v>17.14</v>
      </c>
      <c r="AB1132">
        <v>0</v>
      </c>
      <c r="AC1132">
        <v>0</v>
      </c>
      <c r="AD1132">
        <v>0</v>
      </c>
      <c r="AE1132">
        <v>10.78</v>
      </c>
      <c r="AF1132">
        <v>0</v>
      </c>
      <c r="AG1132">
        <v>0</v>
      </c>
      <c r="AH1132">
        <v>0</v>
      </c>
      <c r="AI1132">
        <v>1.59</v>
      </c>
      <c r="AJ1132">
        <v>1</v>
      </c>
      <c r="AK1132">
        <v>1</v>
      </c>
      <c r="AL1132">
        <v>1</v>
      </c>
      <c r="AM1132">
        <v>2</v>
      </c>
      <c r="AN1132">
        <v>0</v>
      </c>
      <c r="AO1132">
        <v>1</v>
      </c>
      <c r="AP1132">
        <v>1</v>
      </c>
      <c r="AQ1132">
        <v>0</v>
      </c>
      <c r="AR1132">
        <v>0</v>
      </c>
      <c r="AS1132" t="s">
        <v>3</v>
      </c>
      <c r="AT1132">
        <v>3.0750000000000002</v>
      </c>
      <c r="AU1132" t="s">
        <v>105</v>
      </c>
      <c r="AV1132">
        <v>0</v>
      </c>
      <c r="AW1132">
        <v>2</v>
      </c>
      <c r="AX1132">
        <v>56664951</v>
      </c>
      <c r="AY1132">
        <v>1</v>
      </c>
      <c r="AZ1132">
        <v>0</v>
      </c>
      <c r="BA1132">
        <v>1443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CV1132">
        <v>0</v>
      </c>
      <c r="CW1132">
        <v>0</v>
      </c>
      <c r="CX1132">
        <f>ROUND(Y1132*Source!I1307,9)</f>
        <v>6.15</v>
      </c>
      <c r="CY1132">
        <f t="shared" si="462"/>
        <v>17.14</v>
      </c>
      <c r="CZ1132">
        <f t="shared" si="463"/>
        <v>10.78</v>
      </c>
      <c r="DA1132">
        <f t="shared" si="464"/>
        <v>1.59</v>
      </c>
      <c r="DB1132">
        <f t="shared" si="465"/>
        <v>33.15</v>
      </c>
      <c r="DC1132">
        <f t="shared" si="466"/>
        <v>0</v>
      </c>
      <c r="DD1132" t="s">
        <v>3</v>
      </c>
      <c r="DE1132" t="s">
        <v>3</v>
      </c>
      <c r="DF1132">
        <f t="shared" si="467"/>
        <v>105.41</v>
      </c>
      <c r="DG1132">
        <f t="shared" si="468"/>
        <v>0</v>
      </c>
      <c r="DH1132">
        <f t="shared" si="469"/>
        <v>0</v>
      </c>
      <c r="DI1132">
        <f t="shared" si="460"/>
        <v>0</v>
      </c>
      <c r="DJ1132">
        <f t="shared" si="470"/>
        <v>105.41</v>
      </c>
      <c r="DK1132">
        <v>0</v>
      </c>
      <c r="DL1132" t="s">
        <v>3</v>
      </c>
      <c r="DM1132">
        <v>0</v>
      </c>
      <c r="DN1132" t="s">
        <v>3</v>
      </c>
      <c r="DO1132">
        <v>0</v>
      </c>
    </row>
    <row r="1133" spans="1:119" x14ac:dyDescent="0.2">
      <c r="A1133">
        <f>ROW(Source!A1307)</f>
        <v>1307</v>
      </c>
      <c r="B1133">
        <v>56661436</v>
      </c>
      <c r="C1133">
        <v>56664917</v>
      </c>
      <c r="D1133">
        <v>54753073</v>
      </c>
      <c r="E1133">
        <v>1</v>
      </c>
      <c r="F1133">
        <v>1</v>
      </c>
      <c r="G1133">
        <v>1081</v>
      </c>
      <c r="H1133">
        <v>3</v>
      </c>
      <c r="I1133" t="s">
        <v>1183</v>
      </c>
      <c r="J1133" t="s">
        <v>1185</v>
      </c>
      <c r="K1133" t="s">
        <v>1184</v>
      </c>
      <c r="L1133">
        <v>1301</v>
      </c>
      <c r="N1133">
        <v>1003</v>
      </c>
      <c r="O1133" t="s">
        <v>672</v>
      </c>
      <c r="P1133" t="s">
        <v>672</v>
      </c>
      <c r="Q1133">
        <v>1</v>
      </c>
      <c r="W1133">
        <v>0</v>
      </c>
      <c r="X1133">
        <v>1578246370</v>
      </c>
      <c r="Y1133">
        <f t="shared" si="461"/>
        <v>3.0750000000000002</v>
      </c>
      <c r="AA1133">
        <v>195.65</v>
      </c>
      <c r="AB1133">
        <v>0</v>
      </c>
      <c r="AC1133">
        <v>0</v>
      </c>
      <c r="AD1133">
        <v>0</v>
      </c>
      <c r="AE1133">
        <v>7.73</v>
      </c>
      <c r="AF1133">
        <v>0</v>
      </c>
      <c r="AG1133">
        <v>0</v>
      </c>
      <c r="AH1133">
        <v>0</v>
      </c>
      <c r="AI1133">
        <v>25.31</v>
      </c>
      <c r="AJ1133">
        <v>1</v>
      </c>
      <c r="AK1133">
        <v>1</v>
      </c>
      <c r="AL1133">
        <v>1</v>
      </c>
      <c r="AM1133">
        <v>2</v>
      </c>
      <c r="AN1133">
        <v>0</v>
      </c>
      <c r="AO1133">
        <v>1</v>
      </c>
      <c r="AP1133">
        <v>1</v>
      </c>
      <c r="AQ1133">
        <v>0</v>
      </c>
      <c r="AR1133">
        <v>0</v>
      </c>
      <c r="AS1133" t="s">
        <v>3</v>
      </c>
      <c r="AT1133">
        <v>3.0750000000000002</v>
      </c>
      <c r="AU1133" t="s">
        <v>105</v>
      </c>
      <c r="AV1133">
        <v>0</v>
      </c>
      <c r="AW1133">
        <v>2</v>
      </c>
      <c r="AX1133">
        <v>56664952</v>
      </c>
      <c r="AY1133">
        <v>1</v>
      </c>
      <c r="AZ1133">
        <v>0</v>
      </c>
      <c r="BA1133">
        <v>1444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CV1133">
        <v>0</v>
      </c>
      <c r="CW1133">
        <v>0</v>
      </c>
      <c r="CX1133">
        <f>ROUND(Y1133*Source!I1307,9)</f>
        <v>6.15</v>
      </c>
      <c r="CY1133">
        <f t="shared" si="462"/>
        <v>195.65</v>
      </c>
      <c r="CZ1133">
        <f t="shared" si="463"/>
        <v>7.73</v>
      </c>
      <c r="DA1133">
        <f t="shared" si="464"/>
        <v>25.31</v>
      </c>
      <c r="DB1133">
        <f t="shared" si="465"/>
        <v>23.77</v>
      </c>
      <c r="DC1133">
        <f t="shared" si="466"/>
        <v>0</v>
      </c>
      <c r="DD1133" t="s">
        <v>3</v>
      </c>
      <c r="DE1133" t="s">
        <v>3</v>
      </c>
      <c r="DF1133">
        <f t="shared" si="467"/>
        <v>1203.25</v>
      </c>
      <c r="DG1133">
        <f t="shared" si="468"/>
        <v>0</v>
      </c>
      <c r="DH1133">
        <f t="shared" si="469"/>
        <v>0</v>
      </c>
      <c r="DI1133">
        <f t="shared" si="460"/>
        <v>0</v>
      </c>
      <c r="DJ1133">
        <f t="shared" si="470"/>
        <v>1203.25</v>
      </c>
      <c r="DK1133">
        <v>0</v>
      </c>
      <c r="DL1133" t="s">
        <v>3</v>
      </c>
      <c r="DM1133">
        <v>0</v>
      </c>
      <c r="DN1133" t="s">
        <v>3</v>
      </c>
      <c r="DO1133">
        <v>0</v>
      </c>
    </row>
    <row r="1134" spans="1:119" x14ac:dyDescent="0.2">
      <c r="A1134">
        <f>ROW(Source!A1307)</f>
        <v>1307</v>
      </c>
      <c r="B1134">
        <v>56661436</v>
      </c>
      <c r="C1134">
        <v>56664917</v>
      </c>
      <c r="D1134">
        <v>54753078</v>
      </c>
      <c r="E1134">
        <v>1</v>
      </c>
      <c r="F1134">
        <v>1</v>
      </c>
      <c r="G1134">
        <v>1081</v>
      </c>
      <c r="H1134">
        <v>3</v>
      </c>
      <c r="I1134" t="s">
        <v>1191</v>
      </c>
      <c r="J1134" t="s">
        <v>1193</v>
      </c>
      <c r="K1134" t="s">
        <v>1192</v>
      </c>
      <c r="L1134">
        <v>1301</v>
      </c>
      <c r="N1134">
        <v>1003</v>
      </c>
      <c r="O1134" t="s">
        <v>672</v>
      </c>
      <c r="P1134" t="s">
        <v>672</v>
      </c>
      <c r="Q1134">
        <v>1</v>
      </c>
      <c r="W1134">
        <v>0</v>
      </c>
      <c r="X1134">
        <v>-1856789173</v>
      </c>
      <c r="Y1134">
        <f t="shared" si="461"/>
        <v>3.0750000000000002</v>
      </c>
      <c r="AA1134">
        <v>387.66</v>
      </c>
      <c r="AB1134">
        <v>0</v>
      </c>
      <c r="AC1134">
        <v>0</v>
      </c>
      <c r="AD1134">
        <v>0</v>
      </c>
      <c r="AE1134">
        <v>15.09</v>
      </c>
      <c r="AF1134">
        <v>0</v>
      </c>
      <c r="AG1134">
        <v>0</v>
      </c>
      <c r="AH1134">
        <v>0</v>
      </c>
      <c r="AI1134">
        <v>25.69</v>
      </c>
      <c r="AJ1134">
        <v>1</v>
      </c>
      <c r="AK1134">
        <v>1</v>
      </c>
      <c r="AL1134">
        <v>1</v>
      </c>
      <c r="AM1134">
        <v>2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 t="s">
        <v>3</v>
      </c>
      <c r="AT1134">
        <v>3.0750000000000002</v>
      </c>
      <c r="AU1134" t="s">
        <v>105</v>
      </c>
      <c r="AV1134">
        <v>0</v>
      </c>
      <c r="AW1134">
        <v>2</v>
      </c>
      <c r="AX1134">
        <v>56664953</v>
      </c>
      <c r="AY1134">
        <v>1</v>
      </c>
      <c r="AZ1134">
        <v>0</v>
      </c>
      <c r="BA1134">
        <v>1445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CV1134">
        <v>0</v>
      </c>
      <c r="CW1134">
        <v>0</v>
      </c>
      <c r="CX1134">
        <f>ROUND(Y1134*Source!I1307,9)</f>
        <v>6.15</v>
      </c>
      <c r="CY1134">
        <f t="shared" si="462"/>
        <v>387.66</v>
      </c>
      <c r="CZ1134">
        <f t="shared" si="463"/>
        <v>15.09</v>
      </c>
      <c r="DA1134">
        <f t="shared" si="464"/>
        <v>25.69</v>
      </c>
      <c r="DB1134">
        <f t="shared" si="465"/>
        <v>46.4</v>
      </c>
      <c r="DC1134">
        <f t="shared" si="466"/>
        <v>0</v>
      </c>
      <c r="DD1134" t="s">
        <v>3</v>
      </c>
      <c r="DE1134" t="s">
        <v>3</v>
      </c>
      <c r="DF1134">
        <f t="shared" si="467"/>
        <v>2384.11</v>
      </c>
      <c r="DG1134">
        <f t="shared" si="468"/>
        <v>0</v>
      </c>
      <c r="DH1134">
        <f t="shared" si="469"/>
        <v>0</v>
      </c>
      <c r="DI1134">
        <f t="shared" si="460"/>
        <v>0</v>
      </c>
      <c r="DJ1134">
        <f t="shared" si="470"/>
        <v>2384.11</v>
      </c>
      <c r="DK1134">
        <v>0</v>
      </c>
      <c r="DL1134" t="s">
        <v>3</v>
      </c>
      <c r="DM1134">
        <v>0</v>
      </c>
      <c r="DN1134" t="s">
        <v>3</v>
      </c>
      <c r="DO1134">
        <v>0</v>
      </c>
    </row>
    <row r="1135" spans="1:119" x14ac:dyDescent="0.2">
      <c r="A1135">
        <f>ROW(Source!A1307)</f>
        <v>1307</v>
      </c>
      <c r="B1135">
        <v>56661436</v>
      </c>
      <c r="C1135">
        <v>56664917</v>
      </c>
      <c r="D1135">
        <v>54747394</v>
      </c>
      <c r="E1135">
        <v>1</v>
      </c>
      <c r="F1135">
        <v>1</v>
      </c>
      <c r="G1135">
        <v>1081</v>
      </c>
      <c r="H1135">
        <v>3</v>
      </c>
      <c r="I1135" t="s">
        <v>1544</v>
      </c>
      <c r="J1135" t="s">
        <v>1545</v>
      </c>
      <c r="K1135" t="s">
        <v>1546</v>
      </c>
      <c r="L1135">
        <v>1354</v>
      </c>
      <c r="N1135">
        <v>1010</v>
      </c>
      <c r="O1135" t="s">
        <v>398</v>
      </c>
      <c r="P1135" t="s">
        <v>398</v>
      </c>
      <c r="Q1135">
        <v>1</v>
      </c>
      <c r="W1135">
        <v>0</v>
      </c>
      <c r="X1135">
        <v>347687897</v>
      </c>
      <c r="Y1135">
        <f t="shared" si="461"/>
        <v>1.1999999999999999E-3</v>
      </c>
      <c r="AA1135">
        <v>2892.91</v>
      </c>
      <c r="AB1135">
        <v>0</v>
      </c>
      <c r="AC1135">
        <v>0</v>
      </c>
      <c r="AD1135">
        <v>0</v>
      </c>
      <c r="AE1135">
        <v>388.31</v>
      </c>
      <c r="AF1135">
        <v>0</v>
      </c>
      <c r="AG1135">
        <v>0</v>
      </c>
      <c r="AH1135">
        <v>0</v>
      </c>
      <c r="AI1135">
        <v>7.45</v>
      </c>
      <c r="AJ1135">
        <v>1</v>
      </c>
      <c r="AK1135">
        <v>1</v>
      </c>
      <c r="AL1135">
        <v>1</v>
      </c>
      <c r="AM1135">
        <v>2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 t="s">
        <v>3</v>
      </c>
      <c r="AT1135">
        <v>1.1999999999999999E-3</v>
      </c>
      <c r="AU1135" t="s">
        <v>105</v>
      </c>
      <c r="AV1135">
        <v>0</v>
      </c>
      <c r="AW1135">
        <v>2</v>
      </c>
      <c r="AX1135">
        <v>56664954</v>
      </c>
      <c r="AY1135">
        <v>1</v>
      </c>
      <c r="AZ1135">
        <v>0</v>
      </c>
      <c r="BA1135">
        <v>1446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CV1135">
        <v>0</v>
      </c>
      <c r="CW1135">
        <v>0</v>
      </c>
      <c r="CX1135">
        <f>ROUND(Y1135*Source!I1307,9)</f>
        <v>2.3999999999999998E-3</v>
      </c>
      <c r="CY1135">
        <f t="shared" si="462"/>
        <v>2892.91</v>
      </c>
      <c r="CZ1135">
        <f t="shared" si="463"/>
        <v>388.31</v>
      </c>
      <c r="DA1135">
        <f t="shared" si="464"/>
        <v>7.45</v>
      </c>
      <c r="DB1135">
        <f t="shared" si="465"/>
        <v>0.47</v>
      </c>
      <c r="DC1135">
        <f t="shared" si="466"/>
        <v>0</v>
      </c>
      <c r="DD1135" t="s">
        <v>3</v>
      </c>
      <c r="DE1135" t="s">
        <v>3</v>
      </c>
      <c r="DF1135">
        <f t="shared" si="467"/>
        <v>6.94</v>
      </c>
      <c r="DG1135">
        <f t="shared" si="468"/>
        <v>0</v>
      </c>
      <c r="DH1135">
        <f t="shared" si="469"/>
        <v>0</v>
      </c>
      <c r="DI1135">
        <f t="shared" si="460"/>
        <v>0</v>
      </c>
      <c r="DJ1135">
        <f t="shared" si="470"/>
        <v>6.94</v>
      </c>
      <c r="DK1135">
        <v>0</v>
      </c>
      <c r="DL1135" t="s">
        <v>3</v>
      </c>
      <c r="DM1135">
        <v>0</v>
      </c>
      <c r="DN1135" t="s">
        <v>3</v>
      </c>
      <c r="DO1135">
        <v>0</v>
      </c>
    </row>
    <row r="1136" spans="1:119" x14ac:dyDescent="0.2">
      <c r="A1136">
        <f>ROW(Source!A1307)</f>
        <v>1307</v>
      </c>
      <c r="B1136">
        <v>56661436</v>
      </c>
      <c r="C1136">
        <v>56664917</v>
      </c>
      <c r="D1136">
        <v>54747401</v>
      </c>
      <c r="E1136">
        <v>1</v>
      </c>
      <c r="F1136">
        <v>1</v>
      </c>
      <c r="G1136">
        <v>1081</v>
      </c>
      <c r="H1136">
        <v>3</v>
      </c>
      <c r="I1136" t="s">
        <v>1381</v>
      </c>
      <c r="J1136" t="s">
        <v>1382</v>
      </c>
      <c r="K1136" t="s">
        <v>1383</v>
      </c>
      <c r="L1136">
        <v>1354</v>
      </c>
      <c r="N1136">
        <v>1010</v>
      </c>
      <c r="O1136" t="s">
        <v>398</v>
      </c>
      <c r="P1136" t="s">
        <v>398</v>
      </c>
      <c r="Q1136">
        <v>1</v>
      </c>
      <c r="W1136">
        <v>0</v>
      </c>
      <c r="X1136">
        <v>1339646332</v>
      </c>
      <c r="Y1136">
        <f t="shared" si="461"/>
        <v>8.8999999999999999E-3</v>
      </c>
      <c r="AA1136">
        <v>71.78</v>
      </c>
      <c r="AB1136">
        <v>0</v>
      </c>
      <c r="AC1136">
        <v>0</v>
      </c>
      <c r="AD1136">
        <v>0</v>
      </c>
      <c r="AE1136">
        <v>14.56</v>
      </c>
      <c r="AF1136">
        <v>0</v>
      </c>
      <c r="AG1136">
        <v>0</v>
      </c>
      <c r="AH1136">
        <v>0</v>
      </c>
      <c r="AI1136">
        <v>4.93</v>
      </c>
      <c r="AJ1136">
        <v>1</v>
      </c>
      <c r="AK1136">
        <v>1</v>
      </c>
      <c r="AL1136">
        <v>1</v>
      </c>
      <c r="AM1136">
        <v>2</v>
      </c>
      <c r="AN1136">
        <v>0</v>
      </c>
      <c r="AO1136">
        <v>1</v>
      </c>
      <c r="AP1136">
        <v>1</v>
      </c>
      <c r="AQ1136">
        <v>0</v>
      </c>
      <c r="AR1136">
        <v>0</v>
      </c>
      <c r="AS1136" t="s">
        <v>3</v>
      </c>
      <c r="AT1136">
        <v>8.8999999999999999E-3</v>
      </c>
      <c r="AU1136" t="s">
        <v>105</v>
      </c>
      <c r="AV1136">
        <v>0</v>
      </c>
      <c r="AW1136">
        <v>2</v>
      </c>
      <c r="AX1136">
        <v>56664955</v>
      </c>
      <c r="AY1136">
        <v>1</v>
      </c>
      <c r="AZ1136">
        <v>0</v>
      </c>
      <c r="BA1136">
        <v>1447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CV1136">
        <v>0</v>
      </c>
      <c r="CW1136">
        <v>0</v>
      </c>
      <c r="CX1136">
        <f>ROUND(Y1136*Source!I1307,9)</f>
        <v>1.78E-2</v>
      </c>
      <c r="CY1136">
        <f t="shared" si="462"/>
        <v>71.78</v>
      </c>
      <c r="CZ1136">
        <f t="shared" si="463"/>
        <v>14.56</v>
      </c>
      <c r="DA1136">
        <f t="shared" si="464"/>
        <v>4.93</v>
      </c>
      <c r="DB1136">
        <f t="shared" si="465"/>
        <v>0.13</v>
      </c>
      <c r="DC1136">
        <f t="shared" si="466"/>
        <v>0</v>
      </c>
      <c r="DD1136" t="s">
        <v>3</v>
      </c>
      <c r="DE1136" t="s">
        <v>3</v>
      </c>
      <c r="DF1136">
        <f t="shared" si="467"/>
        <v>1.28</v>
      </c>
      <c r="DG1136">
        <f t="shared" si="468"/>
        <v>0</v>
      </c>
      <c r="DH1136">
        <f t="shared" si="469"/>
        <v>0</v>
      </c>
      <c r="DI1136">
        <f t="shared" si="460"/>
        <v>0</v>
      </c>
      <c r="DJ1136">
        <f t="shared" si="470"/>
        <v>1.28</v>
      </c>
      <c r="DK1136">
        <v>0</v>
      </c>
      <c r="DL1136" t="s">
        <v>3</v>
      </c>
      <c r="DM1136">
        <v>0</v>
      </c>
      <c r="DN1136" t="s">
        <v>3</v>
      </c>
      <c r="DO1136">
        <v>0</v>
      </c>
    </row>
    <row r="1137" spans="1:119" x14ac:dyDescent="0.2">
      <c r="A1137">
        <f>ROW(Source!A1307)</f>
        <v>1307</v>
      </c>
      <c r="B1137">
        <v>56661436</v>
      </c>
      <c r="C1137">
        <v>56664917</v>
      </c>
      <c r="D1137">
        <v>54747362</v>
      </c>
      <c r="E1137">
        <v>1</v>
      </c>
      <c r="F1137">
        <v>1</v>
      </c>
      <c r="G1137">
        <v>1081</v>
      </c>
      <c r="H1137">
        <v>3</v>
      </c>
      <c r="I1137" t="s">
        <v>1547</v>
      </c>
      <c r="J1137" t="s">
        <v>1548</v>
      </c>
      <c r="K1137" t="s">
        <v>1549</v>
      </c>
      <c r="L1137">
        <v>1354</v>
      </c>
      <c r="N1137">
        <v>1010</v>
      </c>
      <c r="O1137" t="s">
        <v>398</v>
      </c>
      <c r="P1137" t="s">
        <v>398</v>
      </c>
      <c r="Q1137">
        <v>1</v>
      </c>
      <c r="W1137">
        <v>0</v>
      </c>
      <c r="X1137">
        <v>1833822088</v>
      </c>
      <c r="Y1137">
        <f t="shared" si="461"/>
        <v>3.0300000000000001E-2</v>
      </c>
      <c r="AA1137">
        <v>18374.66</v>
      </c>
      <c r="AB1137">
        <v>0</v>
      </c>
      <c r="AC1137">
        <v>0</v>
      </c>
      <c r="AD1137">
        <v>0</v>
      </c>
      <c r="AE1137">
        <v>6145.37</v>
      </c>
      <c r="AF1137">
        <v>0</v>
      </c>
      <c r="AG1137">
        <v>0</v>
      </c>
      <c r="AH1137">
        <v>0</v>
      </c>
      <c r="AI1137">
        <v>2.99</v>
      </c>
      <c r="AJ1137">
        <v>1</v>
      </c>
      <c r="AK1137">
        <v>1</v>
      </c>
      <c r="AL1137">
        <v>1</v>
      </c>
      <c r="AM1137">
        <v>2</v>
      </c>
      <c r="AN1137">
        <v>0</v>
      </c>
      <c r="AO1137">
        <v>1</v>
      </c>
      <c r="AP1137">
        <v>1</v>
      </c>
      <c r="AQ1137">
        <v>0</v>
      </c>
      <c r="AR1137">
        <v>0</v>
      </c>
      <c r="AS1137" t="s">
        <v>3</v>
      </c>
      <c r="AT1137">
        <v>3.0300000000000001E-2</v>
      </c>
      <c r="AU1137" t="s">
        <v>105</v>
      </c>
      <c r="AV1137">
        <v>0</v>
      </c>
      <c r="AW1137">
        <v>2</v>
      </c>
      <c r="AX1137">
        <v>56664956</v>
      </c>
      <c r="AY1137">
        <v>1</v>
      </c>
      <c r="AZ1137">
        <v>0</v>
      </c>
      <c r="BA1137">
        <v>1448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CV1137">
        <v>0</v>
      </c>
      <c r="CW1137">
        <v>0</v>
      </c>
      <c r="CX1137">
        <f>ROUND(Y1137*Source!I1307,9)</f>
        <v>6.0600000000000001E-2</v>
      </c>
      <c r="CY1137">
        <f t="shared" si="462"/>
        <v>18374.66</v>
      </c>
      <c r="CZ1137">
        <f t="shared" si="463"/>
        <v>6145.37</v>
      </c>
      <c r="DA1137">
        <f t="shared" si="464"/>
        <v>2.99</v>
      </c>
      <c r="DB1137">
        <f t="shared" si="465"/>
        <v>186.2</v>
      </c>
      <c r="DC1137">
        <f t="shared" si="466"/>
        <v>0</v>
      </c>
      <c r="DD1137" t="s">
        <v>3</v>
      </c>
      <c r="DE1137" t="s">
        <v>3</v>
      </c>
      <c r="DF1137">
        <f t="shared" si="467"/>
        <v>1113.5</v>
      </c>
      <c r="DG1137">
        <f t="shared" si="468"/>
        <v>0</v>
      </c>
      <c r="DH1137">
        <f t="shared" si="469"/>
        <v>0</v>
      </c>
      <c r="DI1137">
        <f t="shared" si="460"/>
        <v>0</v>
      </c>
      <c r="DJ1137">
        <f t="shared" si="470"/>
        <v>1113.5</v>
      </c>
      <c r="DK1137">
        <v>0</v>
      </c>
      <c r="DL1137" t="s">
        <v>3</v>
      </c>
      <c r="DM1137">
        <v>0</v>
      </c>
      <c r="DN1137" t="s">
        <v>3</v>
      </c>
      <c r="DO1137">
        <v>0</v>
      </c>
    </row>
    <row r="1138" spans="1:119" x14ac:dyDescent="0.2">
      <c r="A1138">
        <f>ROW(Source!A1307)</f>
        <v>1307</v>
      </c>
      <c r="B1138">
        <v>56661436</v>
      </c>
      <c r="C1138">
        <v>56664917</v>
      </c>
      <c r="D1138">
        <v>54747690</v>
      </c>
      <c r="E1138">
        <v>1</v>
      </c>
      <c r="F1138">
        <v>1</v>
      </c>
      <c r="G1138">
        <v>1081</v>
      </c>
      <c r="H1138">
        <v>3</v>
      </c>
      <c r="I1138" t="s">
        <v>1550</v>
      </c>
      <c r="J1138" t="s">
        <v>1551</v>
      </c>
      <c r="K1138" t="s">
        <v>1552</v>
      </c>
      <c r="L1138">
        <v>1355</v>
      </c>
      <c r="N1138">
        <v>1010</v>
      </c>
      <c r="O1138" t="s">
        <v>1380</v>
      </c>
      <c r="P1138" t="s">
        <v>1380</v>
      </c>
      <c r="Q1138">
        <v>100</v>
      </c>
      <c r="W1138">
        <v>0</v>
      </c>
      <c r="X1138">
        <v>-1633755587</v>
      </c>
      <c r="Y1138">
        <f t="shared" si="461"/>
        <v>1.01E-2</v>
      </c>
      <c r="AA1138">
        <v>901.61</v>
      </c>
      <c r="AB1138">
        <v>0</v>
      </c>
      <c r="AC1138">
        <v>0</v>
      </c>
      <c r="AD1138">
        <v>0</v>
      </c>
      <c r="AE1138">
        <v>86.86</v>
      </c>
      <c r="AF1138">
        <v>0</v>
      </c>
      <c r="AG1138">
        <v>0</v>
      </c>
      <c r="AH1138">
        <v>0</v>
      </c>
      <c r="AI1138">
        <v>10.38</v>
      </c>
      <c r="AJ1138">
        <v>1</v>
      </c>
      <c r="AK1138">
        <v>1</v>
      </c>
      <c r="AL1138">
        <v>1</v>
      </c>
      <c r="AM1138">
        <v>2</v>
      </c>
      <c r="AN1138">
        <v>0</v>
      </c>
      <c r="AO1138">
        <v>1</v>
      </c>
      <c r="AP1138">
        <v>1</v>
      </c>
      <c r="AQ1138">
        <v>0</v>
      </c>
      <c r="AR1138">
        <v>0</v>
      </c>
      <c r="AS1138" t="s">
        <v>3</v>
      </c>
      <c r="AT1138">
        <v>1.01E-2</v>
      </c>
      <c r="AU1138" t="s">
        <v>105</v>
      </c>
      <c r="AV1138">
        <v>0</v>
      </c>
      <c r="AW1138">
        <v>2</v>
      </c>
      <c r="AX1138">
        <v>56664957</v>
      </c>
      <c r="AY1138">
        <v>1</v>
      </c>
      <c r="AZ1138">
        <v>0</v>
      </c>
      <c r="BA1138">
        <v>1449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CV1138">
        <v>0</v>
      </c>
      <c r="CW1138">
        <v>0</v>
      </c>
      <c r="CX1138">
        <f>ROUND(Y1138*Source!I1307,9)</f>
        <v>2.0199999999999999E-2</v>
      </c>
      <c r="CY1138">
        <f t="shared" si="462"/>
        <v>901.61</v>
      </c>
      <c r="CZ1138">
        <f t="shared" si="463"/>
        <v>86.86</v>
      </c>
      <c r="DA1138">
        <f t="shared" si="464"/>
        <v>10.38</v>
      </c>
      <c r="DB1138">
        <f t="shared" si="465"/>
        <v>0.88</v>
      </c>
      <c r="DC1138">
        <f t="shared" si="466"/>
        <v>0</v>
      </c>
      <c r="DD1138" t="s">
        <v>3</v>
      </c>
      <c r="DE1138" t="s">
        <v>3</v>
      </c>
      <c r="DF1138">
        <f t="shared" si="467"/>
        <v>18.21</v>
      </c>
      <c r="DG1138">
        <f t="shared" si="468"/>
        <v>0</v>
      </c>
      <c r="DH1138">
        <f t="shared" si="469"/>
        <v>0</v>
      </c>
      <c r="DI1138">
        <f t="shared" si="460"/>
        <v>0</v>
      </c>
      <c r="DJ1138">
        <f t="shared" si="470"/>
        <v>18.21</v>
      </c>
      <c r="DK1138">
        <v>0</v>
      </c>
      <c r="DL1138" t="s">
        <v>3</v>
      </c>
      <c r="DM1138">
        <v>0</v>
      </c>
      <c r="DN1138" t="s">
        <v>3</v>
      </c>
      <c r="DO1138">
        <v>0</v>
      </c>
    </row>
    <row r="1139" spans="1:119" x14ac:dyDescent="0.2">
      <c r="A1139">
        <f>ROW(Source!A1308)</f>
        <v>1308</v>
      </c>
      <c r="B1139">
        <v>56661434</v>
      </c>
      <c r="C1139">
        <v>56664961</v>
      </c>
      <c r="D1139">
        <v>54702434</v>
      </c>
      <c r="E1139">
        <v>1081</v>
      </c>
      <c r="F1139">
        <v>1</v>
      </c>
      <c r="G1139">
        <v>1081</v>
      </c>
      <c r="H1139">
        <v>1</v>
      </c>
      <c r="I1139" t="s">
        <v>1317</v>
      </c>
      <c r="J1139" t="s">
        <v>3</v>
      </c>
      <c r="K1139" t="s">
        <v>1318</v>
      </c>
      <c r="L1139">
        <v>1191</v>
      </c>
      <c r="N1139">
        <v>1013</v>
      </c>
      <c r="O1139" t="s">
        <v>1319</v>
      </c>
      <c r="P1139" t="s">
        <v>1319</v>
      </c>
      <c r="Q1139">
        <v>1</v>
      </c>
      <c r="W1139">
        <v>0</v>
      </c>
      <c r="X1139">
        <v>476480486</v>
      </c>
      <c r="Y1139">
        <f>(AT1139*1.2)</f>
        <v>3.1799999999999997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</v>
      </c>
      <c r="AK1139">
        <v>1</v>
      </c>
      <c r="AL1139">
        <v>1</v>
      </c>
      <c r="AM1139">
        <v>-2</v>
      </c>
      <c r="AN1139">
        <v>0</v>
      </c>
      <c r="AO1139">
        <v>1</v>
      </c>
      <c r="AP1139">
        <v>1</v>
      </c>
      <c r="AQ1139">
        <v>0</v>
      </c>
      <c r="AR1139">
        <v>0</v>
      </c>
      <c r="AS1139" t="s">
        <v>3</v>
      </c>
      <c r="AT1139">
        <v>2.65</v>
      </c>
      <c r="AU1139" t="s">
        <v>1153</v>
      </c>
      <c r="AV1139">
        <v>1</v>
      </c>
      <c r="AW1139">
        <v>2</v>
      </c>
      <c r="AX1139">
        <v>56664966</v>
      </c>
      <c r="AY1139">
        <v>1</v>
      </c>
      <c r="AZ1139">
        <v>0</v>
      </c>
      <c r="BA1139">
        <v>1453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CU1139">
        <f>ROUND(AT1139*Source!I1308*AH1139*AL1139,2)</f>
        <v>0</v>
      </c>
      <c r="CV1139">
        <f>ROUND(Y1139*Source!I1308,9)</f>
        <v>6.36</v>
      </c>
      <c r="CW1139">
        <v>0</v>
      </c>
      <c r="CX1139">
        <f>ROUND(Y1139*Source!I1308,9)</f>
        <v>6.36</v>
      </c>
      <c r="CY1139">
        <f>AD1139</f>
        <v>0</v>
      </c>
      <c r="CZ1139">
        <f>AH1139</f>
        <v>0</v>
      </c>
      <c r="DA1139">
        <f>AL1139</f>
        <v>1</v>
      </c>
      <c r="DB1139">
        <f>ROUND((ROUND(AT1139*CZ1139,2)*1.2),6)</f>
        <v>0</v>
      </c>
      <c r="DC1139">
        <f>ROUND((ROUND(AT1139*AG1139,2)*1.2),6)</f>
        <v>0</v>
      </c>
      <c r="DD1139" t="s">
        <v>3</v>
      </c>
      <c r="DE1139" t="s">
        <v>3</v>
      </c>
      <c r="DF1139">
        <f>ROUND(ROUND(AE1139,2)*CX1139,2)</f>
        <v>0</v>
      </c>
      <c r="DG1139">
        <f t="shared" si="468"/>
        <v>0</v>
      </c>
      <c r="DH1139">
        <f t="shared" si="469"/>
        <v>0</v>
      </c>
      <c r="DI1139">
        <f t="shared" si="460"/>
        <v>0</v>
      </c>
      <c r="DJ1139">
        <f>DI1139</f>
        <v>0</v>
      </c>
      <c r="DK1139">
        <v>0</v>
      </c>
      <c r="DL1139" t="s">
        <v>3</v>
      </c>
      <c r="DM1139">
        <v>0</v>
      </c>
      <c r="DN1139" t="s">
        <v>3</v>
      </c>
      <c r="DO1139">
        <v>0</v>
      </c>
    </row>
    <row r="1140" spans="1:119" x14ac:dyDescent="0.2">
      <c r="A1140">
        <f>ROW(Source!A1308)</f>
        <v>1308</v>
      </c>
      <c r="B1140">
        <v>56661434</v>
      </c>
      <c r="C1140">
        <v>56664961</v>
      </c>
      <c r="D1140">
        <v>54739204</v>
      </c>
      <c r="E1140">
        <v>1</v>
      </c>
      <c r="F1140">
        <v>1</v>
      </c>
      <c r="G1140">
        <v>1081</v>
      </c>
      <c r="H1140">
        <v>3</v>
      </c>
      <c r="I1140" t="s">
        <v>1472</v>
      </c>
      <c r="J1140" t="s">
        <v>1473</v>
      </c>
      <c r="K1140" t="s">
        <v>1474</v>
      </c>
      <c r="L1140">
        <v>1346</v>
      </c>
      <c r="N1140">
        <v>1009</v>
      </c>
      <c r="O1140" t="s">
        <v>1171</v>
      </c>
      <c r="P1140" t="s">
        <v>1171</v>
      </c>
      <c r="Q1140">
        <v>1</v>
      </c>
      <c r="W1140">
        <v>0</v>
      </c>
      <c r="X1140">
        <v>-861631226</v>
      </c>
      <c r="Y1140">
        <f>(AT1140*1)</f>
        <v>6.2700000000000004E-3</v>
      </c>
      <c r="AA1140">
        <v>27.62</v>
      </c>
      <c r="AB1140">
        <v>0</v>
      </c>
      <c r="AC1140">
        <v>0</v>
      </c>
      <c r="AD1140">
        <v>0</v>
      </c>
      <c r="AE1140">
        <v>27.62</v>
      </c>
      <c r="AF1140">
        <v>0</v>
      </c>
      <c r="AG1140">
        <v>0</v>
      </c>
      <c r="AH1140">
        <v>0</v>
      </c>
      <c r="AI1140">
        <v>1</v>
      </c>
      <c r="AJ1140">
        <v>1</v>
      </c>
      <c r="AK1140">
        <v>1</v>
      </c>
      <c r="AL1140">
        <v>1</v>
      </c>
      <c r="AM1140">
        <v>-2</v>
      </c>
      <c r="AN1140">
        <v>0</v>
      </c>
      <c r="AO1140">
        <v>1</v>
      </c>
      <c r="AP1140">
        <v>1</v>
      </c>
      <c r="AQ1140">
        <v>0</v>
      </c>
      <c r="AR1140">
        <v>0</v>
      </c>
      <c r="AS1140" t="s">
        <v>3</v>
      </c>
      <c r="AT1140">
        <v>6.2700000000000004E-3</v>
      </c>
      <c r="AU1140" t="s">
        <v>1152</v>
      </c>
      <c r="AV1140">
        <v>0</v>
      </c>
      <c r="AW1140">
        <v>2</v>
      </c>
      <c r="AX1140">
        <v>56664967</v>
      </c>
      <c r="AY1140">
        <v>1</v>
      </c>
      <c r="AZ1140">
        <v>0</v>
      </c>
      <c r="BA1140">
        <v>1454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CV1140">
        <v>0</v>
      </c>
      <c r="CW1140">
        <v>0</v>
      </c>
      <c r="CX1140">
        <f>ROUND(Y1140*Source!I1308,9)</f>
        <v>1.2540000000000001E-2</v>
      </c>
      <c r="CY1140">
        <f>AA1140</f>
        <v>27.62</v>
      </c>
      <c r="CZ1140">
        <f>AE1140</f>
        <v>27.62</v>
      </c>
      <c r="DA1140">
        <f>AI1140</f>
        <v>1</v>
      </c>
      <c r="DB1140">
        <f>ROUND((ROUND(AT1140*CZ1140,2)*1),6)</f>
        <v>0.17</v>
      </c>
      <c r="DC1140">
        <f>ROUND((ROUND(AT1140*AG1140,2)*1),6)</f>
        <v>0</v>
      </c>
      <c r="DD1140" t="s">
        <v>3</v>
      </c>
      <c r="DE1140" t="s">
        <v>3</v>
      </c>
      <c r="DF1140">
        <f>ROUND(ROUND(AE1140,2)*CX1140,2)</f>
        <v>0.35</v>
      </c>
      <c r="DG1140">
        <f t="shared" si="468"/>
        <v>0</v>
      </c>
      <c r="DH1140">
        <f t="shared" si="469"/>
        <v>0</v>
      </c>
      <c r="DI1140">
        <f t="shared" si="460"/>
        <v>0</v>
      </c>
      <c r="DJ1140">
        <f>DF1140</f>
        <v>0.35</v>
      </c>
      <c r="DK1140">
        <v>0</v>
      </c>
      <c r="DL1140" t="s">
        <v>3</v>
      </c>
      <c r="DM1140">
        <v>0</v>
      </c>
      <c r="DN1140" t="s">
        <v>3</v>
      </c>
      <c r="DO1140">
        <v>0</v>
      </c>
    </row>
    <row r="1141" spans="1:119" x14ac:dyDescent="0.2">
      <c r="A1141">
        <f>ROW(Source!A1308)</f>
        <v>1308</v>
      </c>
      <c r="B1141">
        <v>56661434</v>
      </c>
      <c r="C1141">
        <v>56664961</v>
      </c>
      <c r="D1141">
        <v>54737923</v>
      </c>
      <c r="E1141">
        <v>1</v>
      </c>
      <c r="F1141">
        <v>1</v>
      </c>
      <c r="G1141">
        <v>1081</v>
      </c>
      <c r="H1141">
        <v>3</v>
      </c>
      <c r="I1141" t="s">
        <v>1553</v>
      </c>
      <c r="J1141" t="s">
        <v>1554</v>
      </c>
      <c r="K1141" t="s">
        <v>1555</v>
      </c>
      <c r="L1141">
        <v>1348</v>
      </c>
      <c r="N1141">
        <v>1009</v>
      </c>
      <c r="O1141" t="s">
        <v>547</v>
      </c>
      <c r="P1141" t="s">
        <v>547</v>
      </c>
      <c r="Q1141">
        <v>1000</v>
      </c>
      <c r="W1141">
        <v>0</v>
      </c>
      <c r="X1141">
        <v>-761454284</v>
      </c>
      <c r="Y1141">
        <f>(AT1141*1)</f>
        <v>1.0000000000000001E-5</v>
      </c>
      <c r="AA1141">
        <v>64123.05</v>
      </c>
      <c r="AB1141">
        <v>0</v>
      </c>
      <c r="AC1141">
        <v>0</v>
      </c>
      <c r="AD1141">
        <v>0</v>
      </c>
      <c r="AE1141">
        <v>64123.05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1</v>
      </c>
      <c r="AL1141">
        <v>1</v>
      </c>
      <c r="AM1141">
        <v>-2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3</v>
      </c>
      <c r="AT1141">
        <v>1.0000000000000001E-5</v>
      </c>
      <c r="AU1141" t="s">
        <v>1152</v>
      </c>
      <c r="AV1141">
        <v>0</v>
      </c>
      <c r="AW1141">
        <v>2</v>
      </c>
      <c r="AX1141">
        <v>56664968</v>
      </c>
      <c r="AY1141">
        <v>1</v>
      </c>
      <c r="AZ1141">
        <v>0</v>
      </c>
      <c r="BA1141">
        <v>1455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CV1141">
        <v>0</v>
      </c>
      <c r="CW1141">
        <v>0</v>
      </c>
      <c r="CX1141">
        <f>ROUND(Y1141*Source!I1308,9)</f>
        <v>2.0000000000000002E-5</v>
      </c>
      <c r="CY1141">
        <f>AA1141</f>
        <v>64123.05</v>
      </c>
      <c r="CZ1141">
        <f>AE1141</f>
        <v>64123.05</v>
      </c>
      <c r="DA1141">
        <f>AI1141</f>
        <v>1</v>
      </c>
      <c r="DB1141">
        <f>ROUND((ROUND(AT1141*CZ1141,2)*1),6)</f>
        <v>0.64</v>
      </c>
      <c r="DC1141">
        <f>ROUND((ROUND(AT1141*AG1141,2)*1),6)</f>
        <v>0</v>
      </c>
      <c r="DD1141" t="s">
        <v>3</v>
      </c>
      <c r="DE1141" t="s">
        <v>3</v>
      </c>
      <c r="DF1141">
        <f>ROUND(ROUND(AE1141,2)*CX1141,2)</f>
        <v>1.28</v>
      </c>
      <c r="DG1141">
        <f t="shared" si="468"/>
        <v>0</v>
      </c>
      <c r="DH1141">
        <f t="shared" si="469"/>
        <v>0</v>
      </c>
      <c r="DI1141">
        <f t="shared" si="460"/>
        <v>0</v>
      </c>
      <c r="DJ1141">
        <f>DF1141</f>
        <v>1.28</v>
      </c>
      <c r="DK1141">
        <v>0</v>
      </c>
      <c r="DL1141" t="s">
        <v>3</v>
      </c>
      <c r="DM1141">
        <v>0</v>
      </c>
      <c r="DN1141" t="s">
        <v>3</v>
      </c>
      <c r="DO1141">
        <v>0</v>
      </c>
    </row>
    <row r="1142" spans="1:119" x14ac:dyDescent="0.2">
      <c r="A1142">
        <f>ROW(Source!A1308)</f>
        <v>1308</v>
      </c>
      <c r="B1142">
        <v>56661434</v>
      </c>
      <c r="C1142">
        <v>56664961</v>
      </c>
      <c r="D1142">
        <v>54747383</v>
      </c>
      <c r="E1142">
        <v>1</v>
      </c>
      <c r="F1142">
        <v>1</v>
      </c>
      <c r="G1142">
        <v>1081</v>
      </c>
      <c r="H1142">
        <v>3</v>
      </c>
      <c r="I1142" t="s">
        <v>1556</v>
      </c>
      <c r="J1142" t="s">
        <v>1557</v>
      </c>
      <c r="K1142" t="s">
        <v>1558</v>
      </c>
      <c r="L1142">
        <v>1354</v>
      </c>
      <c r="N1142">
        <v>1010</v>
      </c>
      <c r="O1142" t="s">
        <v>398</v>
      </c>
      <c r="P1142" t="s">
        <v>398</v>
      </c>
      <c r="Q1142">
        <v>1</v>
      </c>
      <c r="W1142">
        <v>0</v>
      </c>
      <c r="X1142">
        <v>-32785108</v>
      </c>
      <c r="Y1142">
        <f>(AT1142*1)</f>
        <v>0.1</v>
      </c>
      <c r="AA1142">
        <v>15.25</v>
      </c>
      <c r="AB1142">
        <v>0</v>
      </c>
      <c r="AC1142">
        <v>0</v>
      </c>
      <c r="AD1142">
        <v>0</v>
      </c>
      <c r="AE1142">
        <v>15.25</v>
      </c>
      <c r="AF1142">
        <v>0</v>
      </c>
      <c r="AG1142">
        <v>0</v>
      </c>
      <c r="AH1142">
        <v>0</v>
      </c>
      <c r="AI1142">
        <v>1</v>
      </c>
      <c r="AJ1142">
        <v>1</v>
      </c>
      <c r="AK1142">
        <v>1</v>
      </c>
      <c r="AL1142">
        <v>1</v>
      </c>
      <c r="AM1142">
        <v>-2</v>
      </c>
      <c r="AN1142">
        <v>0</v>
      </c>
      <c r="AO1142">
        <v>1</v>
      </c>
      <c r="AP1142">
        <v>1</v>
      </c>
      <c r="AQ1142">
        <v>0</v>
      </c>
      <c r="AR1142">
        <v>0</v>
      </c>
      <c r="AS1142" t="s">
        <v>3</v>
      </c>
      <c r="AT1142">
        <v>0.1</v>
      </c>
      <c r="AU1142" t="s">
        <v>1152</v>
      </c>
      <c r="AV1142">
        <v>0</v>
      </c>
      <c r="AW1142">
        <v>2</v>
      </c>
      <c r="AX1142">
        <v>56664969</v>
      </c>
      <c r="AY1142">
        <v>1</v>
      </c>
      <c r="AZ1142">
        <v>0</v>
      </c>
      <c r="BA1142">
        <v>1456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CV1142">
        <v>0</v>
      </c>
      <c r="CW1142">
        <v>0</v>
      </c>
      <c r="CX1142">
        <f>ROUND(Y1142*Source!I1308,9)</f>
        <v>0.2</v>
      </c>
      <c r="CY1142">
        <f>AA1142</f>
        <v>15.25</v>
      </c>
      <c r="CZ1142">
        <f>AE1142</f>
        <v>15.25</v>
      </c>
      <c r="DA1142">
        <f>AI1142</f>
        <v>1</v>
      </c>
      <c r="DB1142">
        <f>ROUND((ROUND(AT1142*CZ1142,2)*1),6)</f>
        <v>1.53</v>
      </c>
      <c r="DC1142">
        <f>ROUND((ROUND(AT1142*AG1142,2)*1),6)</f>
        <v>0</v>
      </c>
      <c r="DD1142" t="s">
        <v>3</v>
      </c>
      <c r="DE1142" t="s">
        <v>3</v>
      </c>
      <c r="DF1142">
        <f>ROUND(ROUND(AE1142,2)*CX1142,2)</f>
        <v>3.05</v>
      </c>
      <c r="DG1142">
        <f t="shared" si="468"/>
        <v>0</v>
      </c>
      <c r="DH1142">
        <f t="shared" si="469"/>
        <v>0</v>
      </c>
      <c r="DI1142">
        <f t="shared" si="460"/>
        <v>0</v>
      </c>
      <c r="DJ1142">
        <f>DF1142</f>
        <v>3.05</v>
      </c>
      <c r="DK1142">
        <v>0</v>
      </c>
      <c r="DL1142" t="s">
        <v>3</v>
      </c>
      <c r="DM1142">
        <v>0</v>
      </c>
      <c r="DN1142" t="s">
        <v>3</v>
      </c>
      <c r="DO1142">
        <v>0</v>
      </c>
    </row>
    <row r="1143" spans="1:119" x14ac:dyDescent="0.2">
      <c r="A1143">
        <f>ROW(Source!A1309)</f>
        <v>1309</v>
      </c>
      <c r="B1143">
        <v>56661436</v>
      </c>
      <c r="C1143">
        <v>56664961</v>
      </c>
      <c r="D1143">
        <v>54702434</v>
      </c>
      <c r="E1143">
        <v>1081</v>
      </c>
      <c r="F1143">
        <v>1</v>
      </c>
      <c r="G1143">
        <v>1081</v>
      </c>
      <c r="H1143">
        <v>1</v>
      </c>
      <c r="I1143" t="s">
        <v>1317</v>
      </c>
      <c r="J1143" t="s">
        <v>3</v>
      </c>
      <c r="K1143" t="s">
        <v>1318</v>
      </c>
      <c r="L1143">
        <v>1191</v>
      </c>
      <c r="N1143">
        <v>1013</v>
      </c>
      <c r="O1143" t="s">
        <v>1319</v>
      </c>
      <c r="P1143" t="s">
        <v>1319</v>
      </c>
      <c r="Q1143">
        <v>1</v>
      </c>
      <c r="W1143">
        <v>0</v>
      </c>
      <c r="X1143">
        <v>476480486</v>
      </c>
      <c r="Y1143">
        <f>(AT1143*1.2)</f>
        <v>3.1799999999999997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1</v>
      </c>
      <c r="AK1143">
        <v>1</v>
      </c>
      <c r="AL1143">
        <v>1</v>
      </c>
      <c r="AM1143">
        <v>5</v>
      </c>
      <c r="AN1143">
        <v>0</v>
      </c>
      <c r="AO1143">
        <v>1</v>
      </c>
      <c r="AP1143">
        <v>1</v>
      </c>
      <c r="AQ1143">
        <v>0</v>
      </c>
      <c r="AR1143">
        <v>0</v>
      </c>
      <c r="AS1143" t="s">
        <v>3</v>
      </c>
      <c r="AT1143">
        <v>2.65</v>
      </c>
      <c r="AU1143" t="s">
        <v>1153</v>
      </c>
      <c r="AV1143">
        <v>1</v>
      </c>
      <c r="AW1143">
        <v>2</v>
      </c>
      <c r="AX1143">
        <v>56664966</v>
      </c>
      <c r="AY1143">
        <v>1</v>
      </c>
      <c r="AZ1143">
        <v>0</v>
      </c>
      <c r="BA1143">
        <v>1458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CU1143">
        <f>ROUND(AT1143*Source!I1309*AH1143*AL1143,2)</f>
        <v>0</v>
      </c>
      <c r="CV1143">
        <f>ROUND(Y1143*Source!I1309,9)</f>
        <v>6.36</v>
      </c>
      <c r="CW1143">
        <v>0</v>
      </c>
      <c r="CX1143">
        <f>ROUND(Y1143*Source!I1309,9)</f>
        <v>6.36</v>
      </c>
      <c r="CY1143">
        <f>AD1143</f>
        <v>0</v>
      </c>
      <c r="CZ1143">
        <f>AH1143</f>
        <v>0</v>
      </c>
      <c r="DA1143">
        <f>AL1143</f>
        <v>1</v>
      </c>
      <c r="DB1143">
        <f>ROUND((ROUND(AT1143*CZ1143,2)*1.2),6)</f>
        <v>0</v>
      </c>
      <c r="DC1143">
        <f>ROUND((ROUND(AT1143*AG1143,2)*1.2),6)</f>
        <v>0</v>
      </c>
      <c r="DD1143" t="s">
        <v>3</v>
      </c>
      <c r="DE1143" t="s">
        <v>3</v>
      </c>
      <c r="DF1143">
        <f>ROUND(ROUND(AE1143,2)*CX1143,2)</f>
        <v>0</v>
      </c>
      <c r="DG1143">
        <f t="shared" si="468"/>
        <v>0</v>
      </c>
      <c r="DH1143">
        <f t="shared" si="469"/>
        <v>0</v>
      </c>
      <c r="DI1143">
        <f t="shared" si="460"/>
        <v>0</v>
      </c>
      <c r="DJ1143">
        <f>DI1143</f>
        <v>0</v>
      </c>
      <c r="DK1143">
        <v>0</v>
      </c>
      <c r="DL1143" t="s">
        <v>3</v>
      </c>
      <c r="DM1143">
        <v>0</v>
      </c>
      <c r="DN1143" t="s">
        <v>3</v>
      </c>
      <c r="DO1143">
        <v>0</v>
      </c>
    </row>
    <row r="1144" spans="1:119" x14ac:dyDescent="0.2">
      <c r="A1144">
        <f>ROW(Source!A1309)</f>
        <v>1309</v>
      </c>
      <c r="B1144">
        <v>56661436</v>
      </c>
      <c r="C1144">
        <v>56664961</v>
      </c>
      <c r="D1144">
        <v>54739204</v>
      </c>
      <c r="E1144">
        <v>1</v>
      </c>
      <c r="F1144">
        <v>1</v>
      </c>
      <c r="G1144">
        <v>1081</v>
      </c>
      <c r="H1144">
        <v>3</v>
      </c>
      <c r="I1144" t="s">
        <v>1472</v>
      </c>
      <c r="J1144" t="s">
        <v>1473</v>
      </c>
      <c r="K1144" t="s">
        <v>1474</v>
      </c>
      <c r="L1144">
        <v>1346</v>
      </c>
      <c r="N1144">
        <v>1009</v>
      </c>
      <c r="O1144" t="s">
        <v>1171</v>
      </c>
      <c r="P1144" t="s">
        <v>1171</v>
      </c>
      <c r="Q1144">
        <v>1</v>
      </c>
      <c r="W1144">
        <v>0</v>
      </c>
      <c r="X1144">
        <v>-861631226</v>
      </c>
      <c r="Y1144">
        <f>(AT1144*1)</f>
        <v>6.2700000000000004E-3</v>
      </c>
      <c r="AA1144">
        <v>163.51</v>
      </c>
      <c r="AB1144">
        <v>0</v>
      </c>
      <c r="AC1144">
        <v>0</v>
      </c>
      <c r="AD1144">
        <v>0</v>
      </c>
      <c r="AE1144">
        <v>27.62</v>
      </c>
      <c r="AF1144">
        <v>0</v>
      </c>
      <c r="AG1144">
        <v>0</v>
      </c>
      <c r="AH1144">
        <v>0</v>
      </c>
      <c r="AI1144">
        <v>5.92</v>
      </c>
      <c r="AJ1144">
        <v>1</v>
      </c>
      <c r="AK1144">
        <v>1</v>
      </c>
      <c r="AL1144">
        <v>1</v>
      </c>
      <c r="AM1144">
        <v>2</v>
      </c>
      <c r="AN1144">
        <v>0</v>
      </c>
      <c r="AO1144">
        <v>1</v>
      </c>
      <c r="AP1144">
        <v>1</v>
      </c>
      <c r="AQ1144">
        <v>0</v>
      </c>
      <c r="AR1144">
        <v>0</v>
      </c>
      <c r="AS1144" t="s">
        <v>3</v>
      </c>
      <c r="AT1144">
        <v>6.2700000000000004E-3</v>
      </c>
      <c r="AU1144" t="s">
        <v>1152</v>
      </c>
      <c r="AV1144">
        <v>0</v>
      </c>
      <c r="AW1144">
        <v>2</v>
      </c>
      <c r="AX1144">
        <v>56664967</v>
      </c>
      <c r="AY1144">
        <v>1</v>
      </c>
      <c r="AZ1144">
        <v>0</v>
      </c>
      <c r="BA1144">
        <v>1459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CV1144">
        <v>0</v>
      </c>
      <c r="CW1144">
        <v>0</v>
      </c>
      <c r="CX1144">
        <f>ROUND(Y1144*Source!I1309,9)</f>
        <v>1.2540000000000001E-2</v>
      </c>
      <c r="CY1144">
        <f>AA1144</f>
        <v>163.51</v>
      </c>
      <c r="CZ1144">
        <f>AE1144</f>
        <v>27.62</v>
      </c>
      <c r="DA1144">
        <f>AI1144</f>
        <v>5.92</v>
      </c>
      <c r="DB1144">
        <f>ROUND((ROUND(AT1144*CZ1144,2)*1),6)</f>
        <v>0.17</v>
      </c>
      <c r="DC1144">
        <f>ROUND((ROUND(AT1144*AG1144,2)*1),6)</f>
        <v>0</v>
      </c>
      <c r="DD1144" t="s">
        <v>3</v>
      </c>
      <c r="DE1144" t="s">
        <v>3</v>
      </c>
      <c r="DF1144">
        <f>ROUND(ROUND(AE1144*AI1144,2)*CX1144,2)</f>
        <v>2.0499999999999998</v>
      </c>
      <c r="DG1144">
        <f t="shared" si="468"/>
        <v>0</v>
      </c>
      <c r="DH1144">
        <f t="shared" si="469"/>
        <v>0</v>
      </c>
      <c r="DI1144">
        <f t="shared" si="460"/>
        <v>0</v>
      </c>
      <c r="DJ1144">
        <f>DF1144</f>
        <v>2.0499999999999998</v>
      </c>
      <c r="DK1144">
        <v>0</v>
      </c>
      <c r="DL1144" t="s">
        <v>3</v>
      </c>
      <c r="DM1144">
        <v>0</v>
      </c>
      <c r="DN1144" t="s">
        <v>3</v>
      </c>
      <c r="DO1144">
        <v>0</v>
      </c>
    </row>
    <row r="1145" spans="1:119" x14ac:dyDescent="0.2">
      <c r="A1145">
        <f>ROW(Source!A1309)</f>
        <v>1309</v>
      </c>
      <c r="B1145">
        <v>56661436</v>
      </c>
      <c r="C1145">
        <v>56664961</v>
      </c>
      <c r="D1145">
        <v>54737923</v>
      </c>
      <c r="E1145">
        <v>1</v>
      </c>
      <c r="F1145">
        <v>1</v>
      </c>
      <c r="G1145">
        <v>1081</v>
      </c>
      <c r="H1145">
        <v>3</v>
      </c>
      <c r="I1145" t="s">
        <v>1553</v>
      </c>
      <c r="J1145" t="s">
        <v>1554</v>
      </c>
      <c r="K1145" t="s">
        <v>1555</v>
      </c>
      <c r="L1145">
        <v>1348</v>
      </c>
      <c r="N1145">
        <v>1009</v>
      </c>
      <c r="O1145" t="s">
        <v>547</v>
      </c>
      <c r="P1145" t="s">
        <v>547</v>
      </c>
      <c r="Q1145">
        <v>1000</v>
      </c>
      <c r="W1145">
        <v>0</v>
      </c>
      <c r="X1145">
        <v>-761454284</v>
      </c>
      <c r="Y1145">
        <f>(AT1145*1)</f>
        <v>1.0000000000000001E-5</v>
      </c>
      <c r="AA1145">
        <v>1930745.04</v>
      </c>
      <c r="AB1145">
        <v>0</v>
      </c>
      <c r="AC1145">
        <v>0</v>
      </c>
      <c r="AD1145">
        <v>0</v>
      </c>
      <c r="AE1145">
        <v>64123.05</v>
      </c>
      <c r="AF1145">
        <v>0</v>
      </c>
      <c r="AG1145">
        <v>0</v>
      </c>
      <c r="AH1145">
        <v>0</v>
      </c>
      <c r="AI1145">
        <v>30.11</v>
      </c>
      <c r="AJ1145">
        <v>1</v>
      </c>
      <c r="AK1145">
        <v>1</v>
      </c>
      <c r="AL1145">
        <v>1</v>
      </c>
      <c r="AM1145">
        <v>2</v>
      </c>
      <c r="AN1145">
        <v>0</v>
      </c>
      <c r="AO1145">
        <v>1</v>
      </c>
      <c r="AP1145">
        <v>1</v>
      </c>
      <c r="AQ1145">
        <v>0</v>
      </c>
      <c r="AR1145">
        <v>0</v>
      </c>
      <c r="AS1145" t="s">
        <v>3</v>
      </c>
      <c r="AT1145">
        <v>1.0000000000000001E-5</v>
      </c>
      <c r="AU1145" t="s">
        <v>1152</v>
      </c>
      <c r="AV1145">
        <v>0</v>
      </c>
      <c r="AW1145">
        <v>2</v>
      </c>
      <c r="AX1145">
        <v>56664968</v>
      </c>
      <c r="AY1145">
        <v>1</v>
      </c>
      <c r="AZ1145">
        <v>0</v>
      </c>
      <c r="BA1145">
        <v>1460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CV1145">
        <v>0</v>
      </c>
      <c r="CW1145">
        <v>0</v>
      </c>
      <c r="CX1145">
        <f>ROUND(Y1145*Source!I1309,9)</f>
        <v>2.0000000000000002E-5</v>
      </c>
      <c r="CY1145">
        <f>AA1145</f>
        <v>1930745.04</v>
      </c>
      <c r="CZ1145">
        <f>AE1145</f>
        <v>64123.05</v>
      </c>
      <c r="DA1145">
        <f>AI1145</f>
        <v>30.11</v>
      </c>
      <c r="DB1145">
        <f>ROUND((ROUND(AT1145*CZ1145,2)*1),6)</f>
        <v>0.64</v>
      </c>
      <c r="DC1145">
        <f>ROUND((ROUND(AT1145*AG1145,2)*1),6)</f>
        <v>0</v>
      </c>
      <c r="DD1145" t="s">
        <v>3</v>
      </c>
      <c r="DE1145" t="s">
        <v>3</v>
      </c>
      <c r="DF1145">
        <f>ROUND(ROUND(AE1145*AI1145,2)*CX1145,2)</f>
        <v>38.61</v>
      </c>
      <c r="DG1145">
        <f t="shared" si="468"/>
        <v>0</v>
      </c>
      <c r="DH1145">
        <f t="shared" si="469"/>
        <v>0</v>
      </c>
      <c r="DI1145">
        <f t="shared" si="460"/>
        <v>0</v>
      </c>
      <c r="DJ1145">
        <f>DF1145</f>
        <v>38.61</v>
      </c>
      <c r="DK1145">
        <v>0</v>
      </c>
      <c r="DL1145" t="s">
        <v>3</v>
      </c>
      <c r="DM1145">
        <v>0</v>
      </c>
      <c r="DN1145" t="s">
        <v>3</v>
      </c>
      <c r="DO1145">
        <v>0</v>
      </c>
    </row>
    <row r="1146" spans="1:119" x14ac:dyDescent="0.2">
      <c r="A1146">
        <f>ROW(Source!A1309)</f>
        <v>1309</v>
      </c>
      <c r="B1146">
        <v>56661436</v>
      </c>
      <c r="C1146">
        <v>56664961</v>
      </c>
      <c r="D1146">
        <v>54747383</v>
      </c>
      <c r="E1146">
        <v>1</v>
      </c>
      <c r="F1146">
        <v>1</v>
      </c>
      <c r="G1146">
        <v>1081</v>
      </c>
      <c r="H1146">
        <v>3</v>
      </c>
      <c r="I1146" t="s">
        <v>1556</v>
      </c>
      <c r="J1146" t="s">
        <v>1557</v>
      </c>
      <c r="K1146" t="s">
        <v>1558</v>
      </c>
      <c r="L1146">
        <v>1354</v>
      </c>
      <c r="N1146">
        <v>1010</v>
      </c>
      <c r="O1146" t="s">
        <v>398</v>
      </c>
      <c r="P1146" t="s">
        <v>398</v>
      </c>
      <c r="Q1146">
        <v>1</v>
      </c>
      <c r="W1146">
        <v>0</v>
      </c>
      <c r="X1146">
        <v>-32785108</v>
      </c>
      <c r="Y1146">
        <f>(AT1146*1)</f>
        <v>0.1</v>
      </c>
      <c r="AA1146">
        <v>36.14</v>
      </c>
      <c r="AB1146">
        <v>0</v>
      </c>
      <c r="AC1146">
        <v>0</v>
      </c>
      <c r="AD1146">
        <v>0</v>
      </c>
      <c r="AE1146">
        <v>15.25</v>
      </c>
      <c r="AF1146">
        <v>0</v>
      </c>
      <c r="AG1146">
        <v>0</v>
      </c>
      <c r="AH1146">
        <v>0</v>
      </c>
      <c r="AI1146">
        <v>2.37</v>
      </c>
      <c r="AJ1146">
        <v>1</v>
      </c>
      <c r="AK1146">
        <v>1</v>
      </c>
      <c r="AL1146">
        <v>1</v>
      </c>
      <c r="AM1146">
        <v>2</v>
      </c>
      <c r="AN1146">
        <v>0</v>
      </c>
      <c r="AO1146">
        <v>1</v>
      </c>
      <c r="AP1146">
        <v>1</v>
      </c>
      <c r="AQ1146">
        <v>0</v>
      </c>
      <c r="AR1146">
        <v>0</v>
      </c>
      <c r="AS1146" t="s">
        <v>3</v>
      </c>
      <c r="AT1146">
        <v>0.1</v>
      </c>
      <c r="AU1146" t="s">
        <v>1152</v>
      </c>
      <c r="AV1146">
        <v>0</v>
      </c>
      <c r="AW1146">
        <v>2</v>
      </c>
      <c r="AX1146">
        <v>56664969</v>
      </c>
      <c r="AY1146">
        <v>1</v>
      </c>
      <c r="AZ1146">
        <v>0</v>
      </c>
      <c r="BA1146">
        <v>1461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CV1146">
        <v>0</v>
      </c>
      <c r="CW1146">
        <v>0</v>
      </c>
      <c r="CX1146">
        <f>ROUND(Y1146*Source!I1309,9)</f>
        <v>0.2</v>
      </c>
      <c r="CY1146">
        <f>AA1146</f>
        <v>36.14</v>
      </c>
      <c r="CZ1146">
        <f>AE1146</f>
        <v>15.25</v>
      </c>
      <c r="DA1146">
        <f>AI1146</f>
        <v>2.37</v>
      </c>
      <c r="DB1146">
        <f>ROUND((ROUND(AT1146*CZ1146,2)*1),6)</f>
        <v>1.53</v>
      </c>
      <c r="DC1146">
        <f>ROUND((ROUND(AT1146*AG1146,2)*1),6)</f>
        <v>0</v>
      </c>
      <c r="DD1146" t="s">
        <v>3</v>
      </c>
      <c r="DE1146" t="s">
        <v>3</v>
      </c>
      <c r="DF1146">
        <f>ROUND(ROUND(AE1146*AI1146,2)*CX1146,2)</f>
        <v>7.23</v>
      </c>
      <c r="DG1146">
        <f t="shared" si="468"/>
        <v>0</v>
      </c>
      <c r="DH1146">
        <f t="shared" si="469"/>
        <v>0</v>
      </c>
      <c r="DI1146">
        <f t="shared" si="460"/>
        <v>0</v>
      </c>
      <c r="DJ1146">
        <f>DF1146</f>
        <v>7.23</v>
      </c>
      <c r="DK1146">
        <v>0</v>
      </c>
      <c r="DL1146" t="s">
        <v>3</v>
      </c>
      <c r="DM1146">
        <v>0</v>
      </c>
      <c r="DN1146" t="s">
        <v>3</v>
      </c>
      <c r="DO1146">
        <v>0</v>
      </c>
    </row>
    <row r="1147" spans="1:119" x14ac:dyDescent="0.2">
      <c r="A1147">
        <f>ROW(Source!A1347)</f>
        <v>1347</v>
      </c>
      <c r="B1147">
        <v>56661434</v>
      </c>
      <c r="C1147">
        <v>56664976</v>
      </c>
      <c r="D1147">
        <v>54702434</v>
      </c>
      <c r="E1147">
        <v>1081</v>
      </c>
      <c r="F1147">
        <v>1</v>
      </c>
      <c r="G1147">
        <v>1081</v>
      </c>
      <c r="H1147">
        <v>1</v>
      </c>
      <c r="I1147" t="s">
        <v>1317</v>
      </c>
      <c r="J1147" t="s">
        <v>3</v>
      </c>
      <c r="K1147" t="s">
        <v>1318</v>
      </c>
      <c r="L1147">
        <v>1191</v>
      </c>
      <c r="N1147">
        <v>1013</v>
      </c>
      <c r="O1147" t="s">
        <v>1319</v>
      </c>
      <c r="P1147" t="s">
        <v>1319</v>
      </c>
      <c r="Q1147">
        <v>1</v>
      </c>
      <c r="W1147">
        <v>0</v>
      </c>
      <c r="X1147">
        <v>476480486</v>
      </c>
      <c r="Y1147">
        <f>((AT1147*1.2)*1.05)</f>
        <v>0.5544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1</v>
      </c>
      <c r="AL1147">
        <v>1</v>
      </c>
      <c r="AM1147">
        <v>-2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 t="s">
        <v>3</v>
      </c>
      <c r="AT1147">
        <v>0.44</v>
      </c>
      <c r="AU1147" t="s">
        <v>351</v>
      </c>
      <c r="AV1147">
        <v>1</v>
      </c>
      <c r="AW1147">
        <v>2</v>
      </c>
      <c r="AX1147">
        <v>56664985</v>
      </c>
      <c r="AY1147">
        <v>1</v>
      </c>
      <c r="AZ1147">
        <v>0</v>
      </c>
      <c r="BA1147">
        <v>1463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CU1147">
        <f>ROUND(AT1147*Source!I1347*AH1147*AL1147,2)</f>
        <v>0</v>
      </c>
      <c r="CV1147">
        <f>ROUND(Y1147*Source!I1347,9)</f>
        <v>370.89359999999999</v>
      </c>
      <c r="CW1147">
        <v>0</v>
      </c>
      <c r="CX1147">
        <f>ROUND(Y1147*Source!I1347,9)</f>
        <v>370.89359999999999</v>
      </c>
      <c r="CY1147">
        <f>AD1147</f>
        <v>0</v>
      </c>
      <c r="CZ1147">
        <f>AH1147</f>
        <v>0</v>
      </c>
      <c r="DA1147">
        <f>AL1147</f>
        <v>1</v>
      </c>
      <c r="DB1147">
        <f>ROUND(((ROUND(AT1147*CZ1147,2)*1.2)*1.05),6)</f>
        <v>0</v>
      </c>
      <c r="DC1147">
        <f>ROUND(((ROUND(AT1147*AG1147,2)*1.2)*1.05),6)</f>
        <v>0</v>
      </c>
      <c r="DD1147" t="s">
        <v>3</v>
      </c>
      <c r="DE1147" t="s">
        <v>3</v>
      </c>
      <c r="DF1147">
        <f t="shared" ref="DF1147:DF1156" si="471">ROUND(ROUND(AE1147,2)*CX1147,2)</f>
        <v>0</v>
      </c>
      <c r="DG1147">
        <f t="shared" si="468"/>
        <v>0</v>
      </c>
      <c r="DH1147">
        <f t="shared" si="469"/>
        <v>0</v>
      </c>
      <c r="DI1147">
        <f t="shared" si="460"/>
        <v>0</v>
      </c>
      <c r="DJ1147">
        <f>DI1147</f>
        <v>0</v>
      </c>
      <c r="DK1147">
        <v>0</v>
      </c>
      <c r="DL1147" t="s">
        <v>3</v>
      </c>
      <c r="DM1147">
        <v>0</v>
      </c>
      <c r="DN1147" t="s">
        <v>3</v>
      </c>
      <c r="DO1147">
        <v>0</v>
      </c>
    </row>
    <row r="1148" spans="1:119" x14ac:dyDescent="0.2">
      <c r="A1148">
        <f>ROW(Source!A1347)</f>
        <v>1347</v>
      </c>
      <c r="B1148">
        <v>56661434</v>
      </c>
      <c r="C1148">
        <v>56664976</v>
      </c>
      <c r="D1148">
        <v>54768339</v>
      </c>
      <c r="E1148">
        <v>1</v>
      </c>
      <c r="F1148">
        <v>1</v>
      </c>
      <c r="G1148">
        <v>1081</v>
      </c>
      <c r="H1148">
        <v>2</v>
      </c>
      <c r="I1148" t="s">
        <v>1324</v>
      </c>
      <c r="J1148" t="s">
        <v>1325</v>
      </c>
      <c r="K1148" t="s">
        <v>1326</v>
      </c>
      <c r="L1148">
        <v>1368</v>
      </c>
      <c r="N1148">
        <v>1011</v>
      </c>
      <c r="O1148" t="s">
        <v>1323</v>
      </c>
      <c r="P1148" t="s">
        <v>1323</v>
      </c>
      <c r="Q1148">
        <v>1</v>
      </c>
      <c r="W1148">
        <v>0</v>
      </c>
      <c r="X1148">
        <v>874612079</v>
      </c>
      <c r="Y1148">
        <f>((AT1148*1.2)*1.05)</f>
        <v>1.134E-3</v>
      </c>
      <c r="AA1148">
        <v>0</v>
      </c>
      <c r="AB1148">
        <v>88.67</v>
      </c>
      <c r="AC1148">
        <v>13.47</v>
      </c>
      <c r="AD1148">
        <v>0</v>
      </c>
      <c r="AE1148">
        <v>0</v>
      </c>
      <c r="AF1148">
        <v>83.1</v>
      </c>
      <c r="AG1148">
        <v>12.62</v>
      </c>
      <c r="AH1148">
        <v>0</v>
      </c>
      <c r="AI1148">
        <v>1</v>
      </c>
      <c r="AJ1148">
        <v>1</v>
      </c>
      <c r="AK1148">
        <v>1</v>
      </c>
      <c r="AL1148">
        <v>1</v>
      </c>
      <c r="AM1148">
        <v>-2</v>
      </c>
      <c r="AN1148">
        <v>0</v>
      </c>
      <c r="AO1148">
        <v>1</v>
      </c>
      <c r="AP1148">
        <v>1</v>
      </c>
      <c r="AQ1148">
        <v>0</v>
      </c>
      <c r="AR1148">
        <v>0</v>
      </c>
      <c r="AS1148" t="s">
        <v>3</v>
      </c>
      <c r="AT1148">
        <v>8.9999999999999998E-4</v>
      </c>
      <c r="AU1148" t="s">
        <v>351</v>
      </c>
      <c r="AV1148">
        <v>0</v>
      </c>
      <c r="AW1148">
        <v>2</v>
      </c>
      <c r="AX1148">
        <v>56664986</v>
      </c>
      <c r="AY1148">
        <v>1</v>
      </c>
      <c r="AZ1148">
        <v>0</v>
      </c>
      <c r="BA1148">
        <v>1464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CV1148">
        <v>0</v>
      </c>
      <c r="CW1148">
        <f>ROUND(Y1148*Source!I1347*DO1148,9)</f>
        <v>9.5741125199999999</v>
      </c>
      <c r="CX1148">
        <f>ROUND(Y1148*Source!I1347,9)</f>
        <v>0.75864600000000004</v>
      </c>
      <c r="CY1148">
        <f>AB1148</f>
        <v>88.67</v>
      </c>
      <c r="CZ1148">
        <f>AF1148</f>
        <v>83.1</v>
      </c>
      <c r="DA1148">
        <f>AJ1148</f>
        <v>1</v>
      </c>
      <c r="DB1148">
        <f>ROUND(((ROUND(AT1148*CZ1148,2)*1.2)*1.05),6)</f>
        <v>8.8200000000000001E-2</v>
      </c>
      <c r="DC1148">
        <f>ROUND(((ROUND(AT1148*AG1148,2)*1.2)*1.05),6)</f>
        <v>1.26E-2</v>
      </c>
      <c r="DD1148" t="s">
        <v>3</v>
      </c>
      <c r="DE1148" t="s">
        <v>3</v>
      </c>
      <c r="DF1148">
        <f t="shared" si="471"/>
        <v>0</v>
      </c>
      <c r="DG1148">
        <f t="shared" si="468"/>
        <v>63.04</v>
      </c>
      <c r="DH1148">
        <f t="shared" si="469"/>
        <v>9.57</v>
      </c>
      <c r="DI1148">
        <f t="shared" si="460"/>
        <v>0</v>
      </c>
      <c r="DJ1148">
        <f>DG1148</f>
        <v>63.04</v>
      </c>
      <c r="DK1148">
        <v>0</v>
      </c>
      <c r="DL1148" t="s">
        <v>1327</v>
      </c>
      <c r="DM1148">
        <v>0</v>
      </c>
      <c r="DN1148" t="s">
        <v>1319</v>
      </c>
      <c r="DO1148">
        <v>12.62</v>
      </c>
    </row>
    <row r="1149" spans="1:119" x14ac:dyDescent="0.2">
      <c r="A1149">
        <f>ROW(Source!A1347)</f>
        <v>1347</v>
      </c>
      <c r="B1149">
        <v>56661434</v>
      </c>
      <c r="C1149">
        <v>56664976</v>
      </c>
      <c r="D1149">
        <v>54739137</v>
      </c>
      <c r="E1149">
        <v>1</v>
      </c>
      <c r="F1149">
        <v>1</v>
      </c>
      <c r="G1149">
        <v>1081</v>
      </c>
      <c r="H1149">
        <v>3</v>
      </c>
      <c r="I1149" t="s">
        <v>1523</v>
      </c>
      <c r="J1149" t="s">
        <v>1524</v>
      </c>
      <c r="K1149" t="s">
        <v>1525</v>
      </c>
      <c r="L1149">
        <v>1301</v>
      </c>
      <c r="N1149">
        <v>1003</v>
      </c>
      <c r="O1149" t="s">
        <v>672</v>
      </c>
      <c r="P1149" t="s">
        <v>672</v>
      </c>
      <c r="Q1149">
        <v>1</v>
      </c>
      <c r="W1149">
        <v>0</v>
      </c>
      <c r="X1149">
        <v>-39939634</v>
      </c>
      <c r="Y1149">
        <f t="shared" ref="Y1149:Y1154" si="472">((AT1149*1)*1)</f>
        <v>3.0051999999999999</v>
      </c>
      <c r="AA1149">
        <v>1.5</v>
      </c>
      <c r="AB1149">
        <v>0</v>
      </c>
      <c r="AC1149">
        <v>0</v>
      </c>
      <c r="AD1149">
        <v>0</v>
      </c>
      <c r="AE1149">
        <v>1.5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1</v>
      </c>
      <c r="AL1149">
        <v>1</v>
      </c>
      <c r="AM1149">
        <v>-2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 t="s">
        <v>3</v>
      </c>
      <c r="AT1149">
        <v>3.0051999999999999</v>
      </c>
      <c r="AU1149" t="s">
        <v>31</v>
      </c>
      <c r="AV1149">
        <v>0</v>
      </c>
      <c r="AW1149">
        <v>2</v>
      </c>
      <c r="AX1149">
        <v>56664987</v>
      </c>
      <c r="AY1149">
        <v>1</v>
      </c>
      <c r="AZ1149">
        <v>0</v>
      </c>
      <c r="BA1149">
        <v>1465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CV1149">
        <v>0</v>
      </c>
      <c r="CW1149">
        <v>0</v>
      </c>
      <c r="CX1149">
        <f>ROUND(Y1149*Source!I1347,9)</f>
        <v>2010.4788000000001</v>
      </c>
      <c r="CY1149">
        <f t="shared" ref="CY1149:CY1154" si="473">AA1149</f>
        <v>1.5</v>
      </c>
      <c r="CZ1149">
        <f t="shared" ref="CZ1149:CZ1154" si="474">AE1149</f>
        <v>1.5</v>
      </c>
      <c r="DA1149">
        <f t="shared" ref="DA1149:DA1154" si="475">AI1149</f>
        <v>1</v>
      </c>
      <c r="DB1149">
        <f t="shared" ref="DB1149:DB1154" si="476">ROUND(((ROUND(AT1149*CZ1149,2)*1)*1),6)</f>
        <v>4.51</v>
      </c>
      <c r="DC1149">
        <f t="shared" ref="DC1149:DC1154" si="477">ROUND(((ROUND(AT1149*AG1149,2)*1)*1),6)</f>
        <v>0</v>
      </c>
      <c r="DD1149" t="s">
        <v>3</v>
      </c>
      <c r="DE1149" t="s">
        <v>3</v>
      </c>
      <c r="DF1149">
        <f t="shared" si="471"/>
        <v>3015.72</v>
      </c>
      <c r="DG1149">
        <f t="shared" si="468"/>
        <v>0</v>
      </c>
      <c r="DH1149">
        <f t="shared" si="469"/>
        <v>0</v>
      </c>
      <c r="DI1149">
        <f t="shared" si="460"/>
        <v>0</v>
      </c>
      <c r="DJ1149">
        <f t="shared" ref="DJ1149:DJ1154" si="478">DF1149</f>
        <v>3015.72</v>
      </c>
      <c r="DK1149">
        <v>0</v>
      </c>
      <c r="DL1149" t="s">
        <v>3</v>
      </c>
      <c r="DM1149">
        <v>0</v>
      </c>
      <c r="DN1149" t="s">
        <v>3</v>
      </c>
      <c r="DO1149">
        <v>0</v>
      </c>
    </row>
    <row r="1150" spans="1:119" x14ac:dyDescent="0.2">
      <c r="A1150">
        <f>ROW(Source!A1347)</f>
        <v>1347</v>
      </c>
      <c r="B1150">
        <v>56661434</v>
      </c>
      <c r="C1150">
        <v>56664976</v>
      </c>
      <c r="D1150">
        <v>54740168</v>
      </c>
      <c r="E1150">
        <v>1</v>
      </c>
      <c r="F1150">
        <v>1</v>
      </c>
      <c r="G1150">
        <v>1081</v>
      </c>
      <c r="H1150">
        <v>3</v>
      </c>
      <c r="I1150" t="s">
        <v>1169</v>
      </c>
      <c r="J1150" t="s">
        <v>1172</v>
      </c>
      <c r="K1150" t="s">
        <v>1170</v>
      </c>
      <c r="L1150">
        <v>1346</v>
      </c>
      <c r="N1150">
        <v>1009</v>
      </c>
      <c r="O1150" t="s">
        <v>1171</v>
      </c>
      <c r="P1150" t="s">
        <v>1171</v>
      </c>
      <c r="Q1150">
        <v>1</v>
      </c>
      <c r="W1150">
        <v>0</v>
      </c>
      <c r="X1150">
        <v>1912471796</v>
      </c>
      <c r="Y1150">
        <f t="shared" si="472"/>
        <v>2.5000000000000001E-2</v>
      </c>
      <c r="AA1150">
        <v>40.29</v>
      </c>
      <c r="AB1150">
        <v>0</v>
      </c>
      <c r="AC1150">
        <v>0</v>
      </c>
      <c r="AD1150">
        <v>0</v>
      </c>
      <c r="AE1150">
        <v>40.29</v>
      </c>
      <c r="AF1150">
        <v>0</v>
      </c>
      <c r="AG1150">
        <v>0</v>
      </c>
      <c r="AH1150">
        <v>0</v>
      </c>
      <c r="AI1150">
        <v>1</v>
      </c>
      <c r="AJ1150">
        <v>1</v>
      </c>
      <c r="AK1150">
        <v>1</v>
      </c>
      <c r="AL1150">
        <v>1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 t="s">
        <v>3</v>
      </c>
      <c r="AT1150">
        <v>2.5000000000000001E-2</v>
      </c>
      <c r="AU1150" t="s">
        <v>31</v>
      </c>
      <c r="AV1150">
        <v>0</v>
      </c>
      <c r="AW1150">
        <v>1</v>
      </c>
      <c r="AX1150">
        <v>-1</v>
      </c>
      <c r="AY1150">
        <v>0</v>
      </c>
      <c r="AZ1150">
        <v>0</v>
      </c>
      <c r="BA1150" t="s">
        <v>3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CV1150">
        <v>0</v>
      </c>
      <c r="CW1150">
        <v>0</v>
      </c>
      <c r="CX1150">
        <f>ROUND(Y1150*Source!I1347,9)</f>
        <v>16.725000000000001</v>
      </c>
      <c r="CY1150">
        <f t="shared" si="473"/>
        <v>40.29</v>
      </c>
      <c r="CZ1150">
        <f t="shared" si="474"/>
        <v>40.29</v>
      </c>
      <c r="DA1150">
        <f t="shared" si="475"/>
        <v>1</v>
      </c>
      <c r="DB1150">
        <f t="shared" si="476"/>
        <v>1.01</v>
      </c>
      <c r="DC1150">
        <f t="shared" si="477"/>
        <v>0</v>
      </c>
      <c r="DD1150" t="s">
        <v>3</v>
      </c>
      <c r="DE1150" t="s">
        <v>3</v>
      </c>
      <c r="DF1150">
        <f t="shared" si="471"/>
        <v>673.85</v>
      </c>
      <c r="DG1150">
        <f t="shared" si="468"/>
        <v>0</v>
      </c>
      <c r="DH1150">
        <f t="shared" si="469"/>
        <v>0</v>
      </c>
      <c r="DI1150">
        <f t="shared" si="460"/>
        <v>0</v>
      </c>
      <c r="DJ1150">
        <f t="shared" si="478"/>
        <v>673.85</v>
      </c>
      <c r="DK1150">
        <v>0</v>
      </c>
      <c r="DL1150" t="s">
        <v>3</v>
      </c>
      <c r="DM1150">
        <v>0</v>
      </c>
      <c r="DN1150" t="s">
        <v>3</v>
      </c>
      <c r="DO1150">
        <v>0</v>
      </c>
    </row>
    <row r="1151" spans="1:119" x14ac:dyDescent="0.2">
      <c r="A1151">
        <f>ROW(Source!A1347)</f>
        <v>1347</v>
      </c>
      <c r="B1151">
        <v>56661434</v>
      </c>
      <c r="C1151">
        <v>56664976</v>
      </c>
      <c r="D1151">
        <v>54750694</v>
      </c>
      <c r="E1151">
        <v>1</v>
      </c>
      <c r="F1151">
        <v>1</v>
      </c>
      <c r="G1151">
        <v>1081</v>
      </c>
      <c r="H1151">
        <v>3</v>
      </c>
      <c r="I1151" t="s">
        <v>1541</v>
      </c>
      <c r="J1151" t="s">
        <v>1542</v>
      </c>
      <c r="K1151" t="s">
        <v>1543</v>
      </c>
      <c r="L1151">
        <v>1301</v>
      </c>
      <c r="N1151">
        <v>1003</v>
      </c>
      <c r="O1151" t="s">
        <v>672</v>
      </c>
      <c r="P1151" t="s">
        <v>672</v>
      </c>
      <c r="Q1151">
        <v>1</v>
      </c>
      <c r="W1151">
        <v>0</v>
      </c>
      <c r="X1151">
        <v>952472499</v>
      </c>
      <c r="Y1151">
        <f t="shared" si="472"/>
        <v>1.0249999999999999</v>
      </c>
      <c r="AA1151">
        <v>10.78</v>
      </c>
      <c r="AB1151">
        <v>0</v>
      </c>
      <c r="AC1151">
        <v>0</v>
      </c>
      <c r="AD1151">
        <v>0</v>
      </c>
      <c r="AE1151">
        <v>10.78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-2</v>
      </c>
      <c r="AN1151">
        <v>0</v>
      </c>
      <c r="AO1151">
        <v>1</v>
      </c>
      <c r="AP1151">
        <v>1</v>
      </c>
      <c r="AQ1151">
        <v>0</v>
      </c>
      <c r="AR1151">
        <v>0</v>
      </c>
      <c r="AS1151" t="s">
        <v>3</v>
      </c>
      <c r="AT1151">
        <v>1.0249999999999999</v>
      </c>
      <c r="AU1151" t="s">
        <v>31</v>
      </c>
      <c r="AV1151">
        <v>0</v>
      </c>
      <c r="AW1151">
        <v>2</v>
      </c>
      <c r="AX1151">
        <v>56664988</v>
      </c>
      <c r="AY1151">
        <v>1</v>
      </c>
      <c r="AZ1151">
        <v>0</v>
      </c>
      <c r="BA1151">
        <v>1466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CV1151">
        <v>0</v>
      </c>
      <c r="CW1151">
        <v>0</v>
      </c>
      <c r="CX1151">
        <f>ROUND(Y1151*Source!I1347,9)</f>
        <v>685.72500000000002</v>
      </c>
      <c r="CY1151">
        <f t="shared" si="473"/>
        <v>10.78</v>
      </c>
      <c r="CZ1151">
        <f t="shared" si="474"/>
        <v>10.78</v>
      </c>
      <c r="DA1151">
        <f t="shared" si="475"/>
        <v>1</v>
      </c>
      <c r="DB1151">
        <f t="shared" si="476"/>
        <v>11.05</v>
      </c>
      <c r="DC1151">
        <f t="shared" si="477"/>
        <v>0</v>
      </c>
      <c r="DD1151" t="s">
        <v>3</v>
      </c>
      <c r="DE1151" t="s">
        <v>3</v>
      </c>
      <c r="DF1151">
        <f t="shared" si="471"/>
        <v>7392.12</v>
      </c>
      <c r="DG1151">
        <f t="shared" si="468"/>
        <v>0</v>
      </c>
      <c r="DH1151">
        <f t="shared" si="469"/>
        <v>0</v>
      </c>
      <c r="DI1151">
        <f t="shared" si="460"/>
        <v>0</v>
      </c>
      <c r="DJ1151">
        <f t="shared" si="478"/>
        <v>7392.12</v>
      </c>
      <c r="DK1151">
        <v>0</v>
      </c>
      <c r="DL1151" t="s">
        <v>3</v>
      </c>
      <c r="DM1151">
        <v>0</v>
      </c>
      <c r="DN1151" t="s">
        <v>3</v>
      </c>
      <c r="DO1151">
        <v>0</v>
      </c>
    </row>
    <row r="1152" spans="1:119" x14ac:dyDescent="0.2">
      <c r="A1152">
        <f>ROW(Source!A1347)</f>
        <v>1347</v>
      </c>
      <c r="B1152">
        <v>56661434</v>
      </c>
      <c r="C1152">
        <v>56664976</v>
      </c>
      <c r="D1152">
        <v>54753072</v>
      </c>
      <c r="E1152">
        <v>1</v>
      </c>
      <c r="F1152">
        <v>1</v>
      </c>
      <c r="G1152">
        <v>1081</v>
      </c>
      <c r="H1152">
        <v>3</v>
      </c>
      <c r="I1152" t="s">
        <v>1179</v>
      </c>
      <c r="J1152" t="s">
        <v>1181</v>
      </c>
      <c r="K1152" t="s">
        <v>1180</v>
      </c>
      <c r="L1152">
        <v>1301</v>
      </c>
      <c r="N1152">
        <v>1003</v>
      </c>
      <c r="O1152" t="s">
        <v>672</v>
      </c>
      <c r="P1152" t="s">
        <v>672</v>
      </c>
      <c r="Q1152">
        <v>1</v>
      </c>
      <c r="W1152">
        <v>0</v>
      </c>
      <c r="X1152">
        <v>988110922</v>
      </c>
      <c r="Y1152">
        <f t="shared" si="472"/>
        <v>1.0249999999999999</v>
      </c>
      <c r="AA1152">
        <v>4.37</v>
      </c>
      <c r="AB1152">
        <v>0</v>
      </c>
      <c r="AC1152">
        <v>0</v>
      </c>
      <c r="AD1152">
        <v>0</v>
      </c>
      <c r="AE1152">
        <v>4.37</v>
      </c>
      <c r="AF1152">
        <v>0</v>
      </c>
      <c r="AG1152">
        <v>0</v>
      </c>
      <c r="AH1152">
        <v>0</v>
      </c>
      <c r="AI1152">
        <v>1</v>
      </c>
      <c r="AJ1152">
        <v>1</v>
      </c>
      <c r="AK1152">
        <v>1</v>
      </c>
      <c r="AL1152">
        <v>1</v>
      </c>
      <c r="AM1152">
        <v>-2</v>
      </c>
      <c r="AN1152">
        <v>0</v>
      </c>
      <c r="AO1152">
        <v>1</v>
      </c>
      <c r="AP1152">
        <v>1</v>
      </c>
      <c r="AQ1152">
        <v>0</v>
      </c>
      <c r="AR1152">
        <v>0</v>
      </c>
      <c r="AS1152" t="s">
        <v>3</v>
      </c>
      <c r="AT1152">
        <v>1.0249999999999999</v>
      </c>
      <c r="AU1152" t="s">
        <v>31</v>
      </c>
      <c r="AV1152">
        <v>0</v>
      </c>
      <c r="AW1152">
        <v>2</v>
      </c>
      <c r="AX1152">
        <v>56664989</v>
      </c>
      <c r="AY1152">
        <v>1</v>
      </c>
      <c r="AZ1152">
        <v>0</v>
      </c>
      <c r="BA1152">
        <v>1467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CV1152">
        <v>0</v>
      </c>
      <c r="CW1152">
        <v>0</v>
      </c>
      <c r="CX1152">
        <f>ROUND(Y1152*Source!I1347,9)</f>
        <v>685.72500000000002</v>
      </c>
      <c r="CY1152">
        <f t="shared" si="473"/>
        <v>4.37</v>
      </c>
      <c r="CZ1152">
        <f t="shared" si="474"/>
        <v>4.37</v>
      </c>
      <c r="DA1152">
        <f t="shared" si="475"/>
        <v>1</v>
      </c>
      <c r="DB1152">
        <f t="shared" si="476"/>
        <v>4.4800000000000004</v>
      </c>
      <c r="DC1152">
        <f t="shared" si="477"/>
        <v>0</v>
      </c>
      <c r="DD1152" t="s">
        <v>3</v>
      </c>
      <c r="DE1152" t="s">
        <v>3</v>
      </c>
      <c r="DF1152">
        <f t="shared" si="471"/>
        <v>2996.62</v>
      </c>
      <c r="DG1152">
        <f t="shared" si="468"/>
        <v>0</v>
      </c>
      <c r="DH1152">
        <f t="shared" si="469"/>
        <v>0</v>
      </c>
      <c r="DI1152">
        <f t="shared" si="460"/>
        <v>0</v>
      </c>
      <c r="DJ1152">
        <f t="shared" si="478"/>
        <v>2996.62</v>
      </c>
      <c r="DK1152">
        <v>0</v>
      </c>
      <c r="DL1152" t="s">
        <v>3</v>
      </c>
      <c r="DM1152">
        <v>0</v>
      </c>
      <c r="DN1152" t="s">
        <v>3</v>
      </c>
      <c r="DO1152">
        <v>0</v>
      </c>
    </row>
    <row r="1153" spans="1:119" x14ac:dyDescent="0.2">
      <c r="A1153">
        <f>ROW(Source!A1347)</f>
        <v>1347</v>
      </c>
      <c r="B1153">
        <v>56661434</v>
      </c>
      <c r="C1153">
        <v>56664976</v>
      </c>
      <c r="D1153">
        <v>54753074</v>
      </c>
      <c r="E1153">
        <v>1</v>
      </c>
      <c r="F1153">
        <v>1</v>
      </c>
      <c r="G1153">
        <v>1081</v>
      </c>
      <c r="H1153">
        <v>3</v>
      </c>
      <c r="I1153" t="s">
        <v>1187</v>
      </c>
      <c r="J1153" t="s">
        <v>1189</v>
      </c>
      <c r="K1153" t="s">
        <v>1188</v>
      </c>
      <c r="L1153">
        <v>1301</v>
      </c>
      <c r="N1153">
        <v>1003</v>
      </c>
      <c r="O1153" t="s">
        <v>672</v>
      </c>
      <c r="P1153" t="s">
        <v>672</v>
      </c>
      <c r="Q1153">
        <v>1</v>
      </c>
      <c r="W1153">
        <v>0</v>
      </c>
      <c r="X1153">
        <v>888672798</v>
      </c>
      <c r="Y1153">
        <f t="shared" si="472"/>
        <v>1.0249999999999999</v>
      </c>
      <c r="AA1153">
        <v>10.28</v>
      </c>
      <c r="AB1153">
        <v>0</v>
      </c>
      <c r="AC1153">
        <v>0</v>
      </c>
      <c r="AD1153">
        <v>0</v>
      </c>
      <c r="AE1153">
        <v>10.28</v>
      </c>
      <c r="AF1153">
        <v>0</v>
      </c>
      <c r="AG1153">
        <v>0</v>
      </c>
      <c r="AH1153">
        <v>0</v>
      </c>
      <c r="AI1153">
        <v>1</v>
      </c>
      <c r="AJ1153">
        <v>1</v>
      </c>
      <c r="AK1153">
        <v>1</v>
      </c>
      <c r="AL1153">
        <v>1</v>
      </c>
      <c r="AM1153">
        <v>-2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 t="s">
        <v>3</v>
      </c>
      <c r="AT1153">
        <v>1.0249999999999999</v>
      </c>
      <c r="AU1153" t="s">
        <v>31</v>
      </c>
      <c r="AV1153">
        <v>0</v>
      </c>
      <c r="AW1153">
        <v>2</v>
      </c>
      <c r="AX1153">
        <v>56664990</v>
      </c>
      <c r="AY1153">
        <v>1</v>
      </c>
      <c r="AZ1153">
        <v>0</v>
      </c>
      <c r="BA1153">
        <v>1468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CV1153">
        <v>0</v>
      </c>
      <c r="CW1153">
        <v>0</v>
      </c>
      <c r="CX1153">
        <f>ROUND(Y1153*Source!I1347,9)</f>
        <v>685.72500000000002</v>
      </c>
      <c r="CY1153">
        <f t="shared" si="473"/>
        <v>10.28</v>
      </c>
      <c r="CZ1153">
        <f t="shared" si="474"/>
        <v>10.28</v>
      </c>
      <c r="DA1153">
        <f t="shared" si="475"/>
        <v>1</v>
      </c>
      <c r="DB1153">
        <f t="shared" si="476"/>
        <v>10.54</v>
      </c>
      <c r="DC1153">
        <f t="shared" si="477"/>
        <v>0</v>
      </c>
      <c r="DD1153" t="s">
        <v>3</v>
      </c>
      <c r="DE1153" t="s">
        <v>3</v>
      </c>
      <c r="DF1153">
        <f t="shared" si="471"/>
        <v>7049.25</v>
      </c>
      <c r="DG1153">
        <f t="shared" si="468"/>
        <v>0</v>
      </c>
      <c r="DH1153">
        <f t="shared" si="469"/>
        <v>0</v>
      </c>
      <c r="DI1153">
        <f t="shared" si="460"/>
        <v>0</v>
      </c>
      <c r="DJ1153">
        <f t="shared" si="478"/>
        <v>7049.25</v>
      </c>
      <c r="DK1153">
        <v>0</v>
      </c>
      <c r="DL1153" t="s">
        <v>3</v>
      </c>
      <c r="DM1153">
        <v>0</v>
      </c>
      <c r="DN1153" t="s">
        <v>3</v>
      </c>
      <c r="DO1153">
        <v>0</v>
      </c>
    </row>
    <row r="1154" spans="1:119" x14ac:dyDescent="0.2">
      <c r="A1154">
        <f>ROW(Source!A1347)</f>
        <v>1347</v>
      </c>
      <c r="B1154">
        <v>56661434</v>
      </c>
      <c r="C1154">
        <v>56664976</v>
      </c>
      <c r="D1154">
        <v>54764934</v>
      </c>
      <c r="E1154">
        <v>1</v>
      </c>
      <c r="F1154">
        <v>1</v>
      </c>
      <c r="G1154">
        <v>1081</v>
      </c>
      <c r="H1154">
        <v>3</v>
      </c>
      <c r="I1154" t="s">
        <v>1174</v>
      </c>
      <c r="J1154" t="s">
        <v>1177</v>
      </c>
      <c r="K1154" t="s">
        <v>1175</v>
      </c>
      <c r="L1154">
        <v>1303</v>
      </c>
      <c r="N1154">
        <v>1003</v>
      </c>
      <c r="O1154" t="s">
        <v>1176</v>
      </c>
      <c r="P1154" t="s">
        <v>1176</v>
      </c>
      <c r="Q1154">
        <v>1000</v>
      </c>
      <c r="W1154">
        <v>0</v>
      </c>
      <c r="X1154">
        <v>88807480</v>
      </c>
      <c r="Y1154">
        <f t="shared" si="472"/>
        <v>1E-3</v>
      </c>
      <c r="AA1154">
        <v>4785.46</v>
      </c>
      <c r="AB1154">
        <v>0</v>
      </c>
      <c r="AC1154">
        <v>0</v>
      </c>
      <c r="AD1154">
        <v>0</v>
      </c>
      <c r="AE1154">
        <v>4785.46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1</v>
      </c>
      <c r="AL1154">
        <v>1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 t="s">
        <v>3</v>
      </c>
      <c r="AT1154">
        <v>1E-3</v>
      </c>
      <c r="AU1154" t="s">
        <v>31</v>
      </c>
      <c r="AV1154">
        <v>0</v>
      </c>
      <c r="AW1154">
        <v>1</v>
      </c>
      <c r="AX1154">
        <v>-1</v>
      </c>
      <c r="AY1154">
        <v>0</v>
      </c>
      <c r="AZ1154">
        <v>0</v>
      </c>
      <c r="BA1154" t="s">
        <v>3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CV1154">
        <v>0</v>
      </c>
      <c r="CW1154">
        <v>0</v>
      </c>
      <c r="CX1154">
        <f>ROUND(Y1154*Source!I1347,9)</f>
        <v>0.66900000000000004</v>
      </c>
      <c r="CY1154">
        <f t="shared" si="473"/>
        <v>4785.46</v>
      </c>
      <c r="CZ1154">
        <f t="shared" si="474"/>
        <v>4785.46</v>
      </c>
      <c r="DA1154">
        <f t="shared" si="475"/>
        <v>1</v>
      </c>
      <c r="DB1154">
        <f t="shared" si="476"/>
        <v>4.79</v>
      </c>
      <c r="DC1154">
        <f t="shared" si="477"/>
        <v>0</v>
      </c>
      <c r="DD1154" t="s">
        <v>3</v>
      </c>
      <c r="DE1154" t="s">
        <v>3</v>
      </c>
      <c r="DF1154">
        <f t="shared" si="471"/>
        <v>3201.47</v>
      </c>
      <c r="DG1154">
        <f t="shared" si="468"/>
        <v>0</v>
      </c>
      <c r="DH1154">
        <f t="shared" si="469"/>
        <v>0</v>
      </c>
      <c r="DI1154">
        <f t="shared" si="460"/>
        <v>0</v>
      </c>
      <c r="DJ1154">
        <f t="shared" si="478"/>
        <v>3201.47</v>
      </c>
      <c r="DK1154">
        <v>0</v>
      </c>
      <c r="DL1154" t="s">
        <v>3</v>
      </c>
      <c r="DM1154">
        <v>0</v>
      </c>
      <c r="DN1154" t="s">
        <v>3</v>
      </c>
      <c r="DO1154">
        <v>0</v>
      </c>
    </row>
    <row r="1155" spans="1:119" x14ac:dyDescent="0.2">
      <c r="A1155">
        <f>ROW(Source!A1348)</f>
        <v>1348</v>
      </c>
      <c r="B1155">
        <v>56661436</v>
      </c>
      <c r="C1155">
        <v>56664976</v>
      </c>
      <c r="D1155">
        <v>54702434</v>
      </c>
      <c r="E1155">
        <v>1081</v>
      </c>
      <c r="F1155">
        <v>1</v>
      </c>
      <c r="G1155">
        <v>1081</v>
      </c>
      <c r="H1155">
        <v>1</v>
      </c>
      <c r="I1155" t="s">
        <v>1317</v>
      </c>
      <c r="J1155" t="s">
        <v>3</v>
      </c>
      <c r="K1155" t="s">
        <v>1318</v>
      </c>
      <c r="L1155">
        <v>1191</v>
      </c>
      <c r="N1155">
        <v>1013</v>
      </c>
      <c r="O1155" t="s">
        <v>1319</v>
      </c>
      <c r="P1155" t="s">
        <v>1319</v>
      </c>
      <c r="Q1155">
        <v>1</v>
      </c>
      <c r="W1155">
        <v>0</v>
      </c>
      <c r="X1155">
        <v>476480486</v>
      </c>
      <c r="Y1155">
        <f>((AT1155*1.2)*1.05)</f>
        <v>0.5544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>
        <v>1</v>
      </c>
      <c r="AM1155">
        <v>5</v>
      </c>
      <c r="AN1155">
        <v>0</v>
      </c>
      <c r="AO1155">
        <v>1</v>
      </c>
      <c r="AP1155">
        <v>1</v>
      </c>
      <c r="AQ1155">
        <v>0</v>
      </c>
      <c r="AR1155">
        <v>0</v>
      </c>
      <c r="AS1155" t="s">
        <v>3</v>
      </c>
      <c r="AT1155">
        <v>0.44</v>
      </c>
      <c r="AU1155" t="s">
        <v>351</v>
      </c>
      <c r="AV1155">
        <v>1</v>
      </c>
      <c r="AW1155">
        <v>2</v>
      </c>
      <c r="AX1155">
        <v>56664985</v>
      </c>
      <c r="AY1155">
        <v>1</v>
      </c>
      <c r="AZ1155">
        <v>0</v>
      </c>
      <c r="BA1155">
        <v>1472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CU1155">
        <f>ROUND(AT1155*Source!I1348*AH1155*AL1155,2)</f>
        <v>0</v>
      </c>
      <c r="CV1155">
        <f>ROUND(Y1155*Source!I1348,9)</f>
        <v>370.89359999999999</v>
      </c>
      <c r="CW1155">
        <v>0</v>
      </c>
      <c r="CX1155">
        <f>ROUND(Y1155*Source!I1348,9)</f>
        <v>370.89359999999999</v>
      </c>
      <c r="CY1155">
        <f>AD1155</f>
        <v>0</v>
      </c>
      <c r="CZ1155">
        <f>AH1155</f>
        <v>0</v>
      </c>
      <c r="DA1155">
        <f>AL1155</f>
        <v>1</v>
      </c>
      <c r="DB1155">
        <f>ROUND(((ROUND(AT1155*CZ1155,2)*1.2)*1.05),6)</f>
        <v>0</v>
      </c>
      <c r="DC1155">
        <f>ROUND(((ROUND(AT1155*AG1155,2)*1.2)*1.05),6)</f>
        <v>0</v>
      </c>
      <c r="DD1155" t="s">
        <v>3</v>
      </c>
      <c r="DE1155" t="s">
        <v>3</v>
      </c>
      <c r="DF1155">
        <f t="shared" si="471"/>
        <v>0</v>
      </c>
      <c r="DG1155">
        <f t="shared" si="468"/>
        <v>0</v>
      </c>
      <c r="DH1155">
        <f t="shared" si="469"/>
        <v>0</v>
      </c>
      <c r="DI1155">
        <f t="shared" si="460"/>
        <v>0</v>
      </c>
      <c r="DJ1155">
        <f>DI1155</f>
        <v>0</v>
      </c>
      <c r="DK1155">
        <v>0</v>
      </c>
      <c r="DL1155" t="s">
        <v>3</v>
      </c>
      <c r="DM1155">
        <v>0</v>
      </c>
      <c r="DN1155" t="s">
        <v>3</v>
      </c>
      <c r="DO1155">
        <v>0</v>
      </c>
    </row>
    <row r="1156" spans="1:119" x14ac:dyDescent="0.2">
      <c r="A1156">
        <f>ROW(Source!A1348)</f>
        <v>1348</v>
      </c>
      <c r="B1156">
        <v>56661436</v>
      </c>
      <c r="C1156">
        <v>56664976</v>
      </c>
      <c r="D1156">
        <v>54768339</v>
      </c>
      <c r="E1156">
        <v>1</v>
      </c>
      <c r="F1156">
        <v>1</v>
      </c>
      <c r="G1156">
        <v>1081</v>
      </c>
      <c r="H1156">
        <v>2</v>
      </c>
      <c r="I1156" t="s">
        <v>1324</v>
      </c>
      <c r="J1156" t="s">
        <v>1325</v>
      </c>
      <c r="K1156" t="s">
        <v>1326</v>
      </c>
      <c r="L1156">
        <v>1368</v>
      </c>
      <c r="N1156">
        <v>1011</v>
      </c>
      <c r="O1156" t="s">
        <v>1323</v>
      </c>
      <c r="P1156" t="s">
        <v>1323</v>
      </c>
      <c r="Q1156">
        <v>1</v>
      </c>
      <c r="W1156">
        <v>0</v>
      </c>
      <c r="X1156">
        <v>874612079</v>
      </c>
      <c r="Y1156">
        <f>((AT1156*1.2)*1.05)</f>
        <v>1.134E-3</v>
      </c>
      <c r="AA1156">
        <v>0</v>
      </c>
      <c r="AB1156">
        <v>1513.56</v>
      </c>
      <c r="AC1156">
        <v>758.78</v>
      </c>
      <c r="AD1156">
        <v>0</v>
      </c>
      <c r="AE1156">
        <v>0</v>
      </c>
      <c r="AF1156">
        <v>83.1</v>
      </c>
      <c r="AG1156">
        <v>12.62</v>
      </c>
      <c r="AH1156">
        <v>0</v>
      </c>
      <c r="AI1156">
        <v>1</v>
      </c>
      <c r="AJ1156">
        <v>17.07</v>
      </c>
      <c r="AK1156">
        <v>56.35</v>
      </c>
      <c r="AL1156">
        <v>1</v>
      </c>
      <c r="AM1156">
        <v>2</v>
      </c>
      <c r="AN1156">
        <v>0</v>
      </c>
      <c r="AO1156">
        <v>1</v>
      </c>
      <c r="AP1156">
        <v>1</v>
      </c>
      <c r="AQ1156">
        <v>0</v>
      </c>
      <c r="AR1156">
        <v>0</v>
      </c>
      <c r="AS1156" t="s">
        <v>3</v>
      </c>
      <c r="AT1156">
        <v>8.9999999999999998E-4</v>
      </c>
      <c r="AU1156" t="s">
        <v>351</v>
      </c>
      <c r="AV1156">
        <v>0</v>
      </c>
      <c r="AW1156">
        <v>2</v>
      </c>
      <c r="AX1156">
        <v>56664986</v>
      </c>
      <c r="AY1156">
        <v>1</v>
      </c>
      <c r="AZ1156">
        <v>0</v>
      </c>
      <c r="BA1156">
        <v>1473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CV1156">
        <v>0</v>
      </c>
      <c r="CW1156">
        <f>ROUND(Y1156*Source!I1348*DO1156,9)</f>
        <v>9.5741125199999999</v>
      </c>
      <c r="CX1156">
        <f>ROUND(Y1156*Source!I1348,9)</f>
        <v>0.75864600000000004</v>
      </c>
      <c r="CY1156">
        <f>AB1156</f>
        <v>1513.56</v>
      </c>
      <c r="CZ1156">
        <f>AF1156</f>
        <v>83.1</v>
      </c>
      <c r="DA1156">
        <f>AJ1156</f>
        <v>17.07</v>
      </c>
      <c r="DB1156">
        <f>ROUND(((ROUND(AT1156*CZ1156,2)*1.2)*1.05),6)</f>
        <v>8.8200000000000001E-2</v>
      </c>
      <c r="DC1156">
        <f>ROUND(((ROUND(AT1156*AG1156,2)*1.2)*1.05),6)</f>
        <v>1.26E-2</v>
      </c>
      <c r="DD1156" t="s">
        <v>3</v>
      </c>
      <c r="DE1156" t="s">
        <v>3</v>
      </c>
      <c r="DF1156">
        <f t="shared" si="471"/>
        <v>0</v>
      </c>
      <c r="DG1156">
        <f>ROUND(ROUND(AF1156*AJ1156,2)*CX1156,2)</f>
        <v>1076.1500000000001</v>
      </c>
      <c r="DH1156">
        <f>ROUND(ROUND(AG1156*AK1156,2)*CX1156,2)</f>
        <v>539.5</v>
      </c>
      <c r="DI1156">
        <f t="shared" si="460"/>
        <v>0</v>
      </c>
      <c r="DJ1156">
        <f>DG1156</f>
        <v>1076.1500000000001</v>
      </c>
      <c r="DK1156">
        <v>0</v>
      </c>
      <c r="DL1156" t="s">
        <v>1327</v>
      </c>
      <c r="DM1156">
        <v>0</v>
      </c>
      <c r="DN1156" t="s">
        <v>1319</v>
      </c>
      <c r="DO1156">
        <v>12.62</v>
      </c>
    </row>
    <row r="1157" spans="1:119" x14ac:dyDescent="0.2">
      <c r="A1157">
        <f>ROW(Source!A1348)</f>
        <v>1348</v>
      </c>
      <c r="B1157">
        <v>56661436</v>
      </c>
      <c r="C1157">
        <v>56664976</v>
      </c>
      <c r="D1157">
        <v>54739137</v>
      </c>
      <c r="E1157">
        <v>1</v>
      </c>
      <c r="F1157">
        <v>1</v>
      </c>
      <c r="G1157">
        <v>1081</v>
      </c>
      <c r="H1157">
        <v>3</v>
      </c>
      <c r="I1157" t="s">
        <v>1523</v>
      </c>
      <c r="J1157" t="s">
        <v>1524</v>
      </c>
      <c r="K1157" t="s">
        <v>1525</v>
      </c>
      <c r="L1157">
        <v>1301</v>
      </c>
      <c r="N1157">
        <v>1003</v>
      </c>
      <c r="O1157" t="s">
        <v>672</v>
      </c>
      <c r="P1157" t="s">
        <v>672</v>
      </c>
      <c r="Q1157">
        <v>1</v>
      </c>
      <c r="W1157">
        <v>0</v>
      </c>
      <c r="X1157">
        <v>-39939634</v>
      </c>
      <c r="Y1157">
        <f t="shared" ref="Y1157:Y1162" si="479">((AT1157*1)*1)</f>
        <v>3.0051999999999999</v>
      </c>
      <c r="AA1157">
        <v>4.7</v>
      </c>
      <c r="AB1157">
        <v>0</v>
      </c>
      <c r="AC1157">
        <v>0</v>
      </c>
      <c r="AD1157">
        <v>0</v>
      </c>
      <c r="AE1157">
        <v>1.5</v>
      </c>
      <c r="AF1157">
        <v>0</v>
      </c>
      <c r="AG1157">
        <v>0</v>
      </c>
      <c r="AH1157">
        <v>0</v>
      </c>
      <c r="AI1157">
        <v>3.13</v>
      </c>
      <c r="AJ1157">
        <v>1</v>
      </c>
      <c r="AK1157">
        <v>1</v>
      </c>
      <c r="AL1157">
        <v>1</v>
      </c>
      <c r="AM1157">
        <v>2</v>
      </c>
      <c r="AN1157">
        <v>0</v>
      </c>
      <c r="AO1157">
        <v>1</v>
      </c>
      <c r="AP1157">
        <v>1</v>
      </c>
      <c r="AQ1157">
        <v>0</v>
      </c>
      <c r="AR1157">
        <v>0</v>
      </c>
      <c r="AS1157" t="s">
        <v>3</v>
      </c>
      <c r="AT1157">
        <v>3.0051999999999999</v>
      </c>
      <c r="AU1157" t="s">
        <v>31</v>
      </c>
      <c r="AV1157">
        <v>0</v>
      </c>
      <c r="AW1157">
        <v>2</v>
      </c>
      <c r="AX1157">
        <v>56664987</v>
      </c>
      <c r="AY1157">
        <v>1</v>
      </c>
      <c r="AZ1157">
        <v>0</v>
      </c>
      <c r="BA1157">
        <v>1474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CV1157">
        <v>0</v>
      </c>
      <c r="CW1157">
        <v>0</v>
      </c>
      <c r="CX1157">
        <f>ROUND(Y1157*Source!I1348,9)</f>
        <v>2010.4788000000001</v>
      </c>
      <c r="CY1157">
        <f t="shared" ref="CY1157:CY1162" si="480">AA1157</f>
        <v>4.7</v>
      </c>
      <c r="CZ1157">
        <f t="shared" ref="CZ1157:CZ1162" si="481">AE1157</f>
        <v>1.5</v>
      </c>
      <c r="DA1157">
        <f t="shared" ref="DA1157:DA1162" si="482">AI1157</f>
        <v>3.13</v>
      </c>
      <c r="DB1157">
        <f t="shared" ref="DB1157:DB1162" si="483">ROUND(((ROUND(AT1157*CZ1157,2)*1)*1),6)</f>
        <v>4.51</v>
      </c>
      <c r="DC1157">
        <f t="shared" ref="DC1157:DC1162" si="484">ROUND(((ROUND(AT1157*AG1157,2)*1)*1),6)</f>
        <v>0</v>
      </c>
      <c r="DD1157" t="s">
        <v>3</v>
      </c>
      <c r="DE1157" t="s">
        <v>3</v>
      </c>
      <c r="DF1157">
        <f t="shared" ref="DF1157:DF1162" si="485">ROUND(ROUND(AE1157*AI1157,2)*CX1157,2)</f>
        <v>9449.25</v>
      </c>
      <c r="DG1157">
        <f t="shared" ref="DG1157:DG1170" si="486">ROUND(ROUND(AF1157,2)*CX1157,2)</f>
        <v>0</v>
      </c>
      <c r="DH1157">
        <f t="shared" ref="DH1157:DH1170" si="487">ROUND(ROUND(AG1157,2)*CX1157,2)</f>
        <v>0</v>
      </c>
      <c r="DI1157">
        <f t="shared" si="460"/>
        <v>0</v>
      </c>
      <c r="DJ1157">
        <f t="shared" ref="DJ1157:DJ1162" si="488">DF1157</f>
        <v>9449.25</v>
      </c>
      <c r="DK1157">
        <v>0</v>
      </c>
      <c r="DL1157" t="s">
        <v>3</v>
      </c>
      <c r="DM1157">
        <v>0</v>
      </c>
      <c r="DN1157" t="s">
        <v>3</v>
      </c>
      <c r="DO1157">
        <v>0</v>
      </c>
    </row>
    <row r="1158" spans="1:119" x14ac:dyDescent="0.2">
      <c r="A1158">
        <f>ROW(Source!A1348)</f>
        <v>1348</v>
      </c>
      <c r="B1158">
        <v>56661436</v>
      </c>
      <c r="C1158">
        <v>56664976</v>
      </c>
      <c r="D1158">
        <v>54740168</v>
      </c>
      <c r="E1158">
        <v>1</v>
      </c>
      <c r="F1158">
        <v>1</v>
      </c>
      <c r="G1158">
        <v>1081</v>
      </c>
      <c r="H1158">
        <v>3</v>
      </c>
      <c r="I1158" t="s">
        <v>1169</v>
      </c>
      <c r="J1158" t="s">
        <v>1172</v>
      </c>
      <c r="K1158" t="s">
        <v>1170</v>
      </c>
      <c r="L1158">
        <v>1346</v>
      </c>
      <c r="N1158">
        <v>1009</v>
      </c>
      <c r="O1158" t="s">
        <v>1171</v>
      </c>
      <c r="P1158" t="s">
        <v>1171</v>
      </c>
      <c r="Q1158">
        <v>1</v>
      </c>
      <c r="W1158">
        <v>0</v>
      </c>
      <c r="X1158">
        <v>1912471796</v>
      </c>
      <c r="Y1158">
        <f t="shared" si="479"/>
        <v>2.5000000000000001E-2</v>
      </c>
      <c r="AA1158">
        <v>742.14</v>
      </c>
      <c r="AB1158">
        <v>0</v>
      </c>
      <c r="AC1158">
        <v>0</v>
      </c>
      <c r="AD1158">
        <v>0</v>
      </c>
      <c r="AE1158">
        <v>40.29</v>
      </c>
      <c r="AF1158">
        <v>0</v>
      </c>
      <c r="AG1158">
        <v>0</v>
      </c>
      <c r="AH1158">
        <v>0</v>
      </c>
      <c r="AI1158">
        <v>18.420000000000002</v>
      </c>
      <c r="AJ1158">
        <v>1</v>
      </c>
      <c r="AK1158">
        <v>1</v>
      </c>
      <c r="AL1158">
        <v>1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 t="s">
        <v>3</v>
      </c>
      <c r="AT1158">
        <v>2.5000000000000001E-2</v>
      </c>
      <c r="AU1158" t="s">
        <v>31</v>
      </c>
      <c r="AV1158">
        <v>0</v>
      </c>
      <c r="AW1158">
        <v>1</v>
      </c>
      <c r="AX1158">
        <v>-1</v>
      </c>
      <c r="AY1158">
        <v>0</v>
      </c>
      <c r="AZ1158">
        <v>0</v>
      </c>
      <c r="BA1158" t="s">
        <v>3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CV1158">
        <v>0</v>
      </c>
      <c r="CW1158">
        <v>0</v>
      </c>
      <c r="CX1158">
        <f>ROUND(Y1158*Source!I1348,9)</f>
        <v>16.725000000000001</v>
      </c>
      <c r="CY1158">
        <f t="shared" si="480"/>
        <v>742.14</v>
      </c>
      <c r="CZ1158">
        <f t="shared" si="481"/>
        <v>40.29</v>
      </c>
      <c r="DA1158">
        <f t="shared" si="482"/>
        <v>18.420000000000002</v>
      </c>
      <c r="DB1158">
        <f t="shared" si="483"/>
        <v>1.01</v>
      </c>
      <c r="DC1158">
        <f t="shared" si="484"/>
        <v>0</v>
      </c>
      <c r="DD1158" t="s">
        <v>3</v>
      </c>
      <c r="DE1158" t="s">
        <v>3</v>
      </c>
      <c r="DF1158">
        <f t="shared" si="485"/>
        <v>12412.29</v>
      </c>
      <c r="DG1158">
        <f t="shared" si="486"/>
        <v>0</v>
      </c>
      <c r="DH1158">
        <f t="shared" si="487"/>
        <v>0</v>
      </c>
      <c r="DI1158">
        <f t="shared" si="460"/>
        <v>0</v>
      </c>
      <c r="DJ1158">
        <f t="shared" si="488"/>
        <v>12412.29</v>
      </c>
      <c r="DK1158">
        <v>0</v>
      </c>
      <c r="DL1158" t="s">
        <v>3</v>
      </c>
      <c r="DM1158">
        <v>0</v>
      </c>
      <c r="DN1158" t="s">
        <v>3</v>
      </c>
      <c r="DO1158">
        <v>0</v>
      </c>
    </row>
    <row r="1159" spans="1:119" x14ac:dyDescent="0.2">
      <c r="A1159">
        <f>ROW(Source!A1348)</f>
        <v>1348</v>
      </c>
      <c r="B1159">
        <v>56661436</v>
      </c>
      <c r="C1159">
        <v>56664976</v>
      </c>
      <c r="D1159">
        <v>54750694</v>
      </c>
      <c r="E1159">
        <v>1</v>
      </c>
      <c r="F1159">
        <v>1</v>
      </c>
      <c r="G1159">
        <v>1081</v>
      </c>
      <c r="H1159">
        <v>3</v>
      </c>
      <c r="I1159" t="s">
        <v>1541</v>
      </c>
      <c r="J1159" t="s">
        <v>1542</v>
      </c>
      <c r="K1159" t="s">
        <v>1543</v>
      </c>
      <c r="L1159">
        <v>1301</v>
      </c>
      <c r="N1159">
        <v>1003</v>
      </c>
      <c r="O1159" t="s">
        <v>672</v>
      </c>
      <c r="P1159" t="s">
        <v>672</v>
      </c>
      <c r="Q1159">
        <v>1</v>
      </c>
      <c r="W1159">
        <v>0</v>
      </c>
      <c r="X1159">
        <v>952472499</v>
      </c>
      <c r="Y1159">
        <f t="shared" si="479"/>
        <v>1.0249999999999999</v>
      </c>
      <c r="AA1159">
        <v>17.14</v>
      </c>
      <c r="AB1159">
        <v>0</v>
      </c>
      <c r="AC1159">
        <v>0</v>
      </c>
      <c r="AD1159">
        <v>0</v>
      </c>
      <c r="AE1159">
        <v>10.78</v>
      </c>
      <c r="AF1159">
        <v>0</v>
      </c>
      <c r="AG1159">
        <v>0</v>
      </c>
      <c r="AH1159">
        <v>0</v>
      </c>
      <c r="AI1159">
        <v>1.59</v>
      </c>
      <c r="AJ1159">
        <v>1</v>
      </c>
      <c r="AK1159">
        <v>1</v>
      </c>
      <c r="AL1159">
        <v>1</v>
      </c>
      <c r="AM1159">
        <v>2</v>
      </c>
      <c r="AN1159">
        <v>0</v>
      </c>
      <c r="AO1159">
        <v>1</v>
      </c>
      <c r="AP1159">
        <v>1</v>
      </c>
      <c r="AQ1159">
        <v>0</v>
      </c>
      <c r="AR1159">
        <v>0</v>
      </c>
      <c r="AS1159" t="s">
        <v>3</v>
      </c>
      <c r="AT1159">
        <v>1.0249999999999999</v>
      </c>
      <c r="AU1159" t="s">
        <v>31</v>
      </c>
      <c r="AV1159">
        <v>0</v>
      </c>
      <c r="AW1159">
        <v>2</v>
      </c>
      <c r="AX1159">
        <v>56664988</v>
      </c>
      <c r="AY1159">
        <v>1</v>
      </c>
      <c r="AZ1159">
        <v>0</v>
      </c>
      <c r="BA1159">
        <v>1475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CV1159">
        <v>0</v>
      </c>
      <c r="CW1159">
        <v>0</v>
      </c>
      <c r="CX1159">
        <f>ROUND(Y1159*Source!I1348,9)</f>
        <v>685.72500000000002</v>
      </c>
      <c r="CY1159">
        <f t="shared" si="480"/>
        <v>17.14</v>
      </c>
      <c r="CZ1159">
        <f t="shared" si="481"/>
        <v>10.78</v>
      </c>
      <c r="DA1159">
        <f t="shared" si="482"/>
        <v>1.59</v>
      </c>
      <c r="DB1159">
        <f t="shared" si="483"/>
        <v>11.05</v>
      </c>
      <c r="DC1159">
        <f t="shared" si="484"/>
        <v>0</v>
      </c>
      <c r="DD1159" t="s">
        <v>3</v>
      </c>
      <c r="DE1159" t="s">
        <v>3</v>
      </c>
      <c r="DF1159">
        <f t="shared" si="485"/>
        <v>11753.33</v>
      </c>
      <c r="DG1159">
        <f t="shared" si="486"/>
        <v>0</v>
      </c>
      <c r="DH1159">
        <f t="shared" si="487"/>
        <v>0</v>
      </c>
      <c r="DI1159">
        <f t="shared" si="460"/>
        <v>0</v>
      </c>
      <c r="DJ1159">
        <f t="shared" si="488"/>
        <v>11753.33</v>
      </c>
      <c r="DK1159">
        <v>0</v>
      </c>
      <c r="DL1159" t="s">
        <v>3</v>
      </c>
      <c r="DM1159">
        <v>0</v>
      </c>
      <c r="DN1159" t="s">
        <v>3</v>
      </c>
      <c r="DO1159">
        <v>0</v>
      </c>
    </row>
    <row r="1160" spans="1:119" x14ac:dyDescent="0.2">
      <c r="A1160">
        <f>ROW(Source!A1348)</f>
        <v>1348</v>
      </c>
      <c r="B1160">
        <v>56661436</v>
      </c>
      <c r="C1160">
        <v>56664976</v>
      </c>
      <c r="D1160">
        <v>54753072</v>
      </c>
      <c r="E1160">
        <v>1</v>
      </c>
      <c r="F1160">
        <v>1</v>
      </c>
      <c r="G1160">
        <v>1081</v>
      </c>
      <c r="H1160">
        <v>3</v>
      </c>
      <c r="I1160" t="s">
        <v>1179</v>
      </c>
      <c r="J1160" t="s">
        <v>1181</v>
      </c>
      <c r="K1160" t="s">
        <v>1180</v>
      </c>
      <c r="L1160">
        <v>1301</v>
      </c>
      <c r="N1160">
        <v>1003</v>
      </c>
      <c r="O1160" t="s">
        <v>672</v>
      </c>
      <c r="P1160" t="s">
        <v>672</v>
      </c>
      <c r="Q1160">
        <v>1</v>
      </c>
      <c r="W1160">
        <v>0</v>
      </c>
      <c r="X1160">
        <v>988110922</v>
      </c>
      <c r="Y1160">
        <f t="shared" si="479"/>
        <v>1.0249999999999999</v>
      </c>
      <c r="AA1160">
        <v>144.12</v>
      </c>
      <c r="AB1160">
        <v>0</v>
      </c>
      <c r="AC1160">
        <v>0</v>
      </c>
      <c r="AD1160">
        <v>0</v>
      </c>
      <c r="AE1160">
        <v>4.37</v>
      </c>
      <c r="AF1160">
        <v>0</v>
      </c>
      <c r="AG1160">
        <v>0</v>
      </c>
      <c r="AH1160">
        <v>0</v>
      </c>
      <c r="AI1160">
        <v>32.979999999999997</v>
      </c>
      <c r="AJ1160">
        <v>1</v>
      </c>
      <c r="AK1160">
        <v>1</v>
      </c>
      <c r="AL1160">
        <v>1</v>
      </c>
      <c r="AM1160">
        <v>2</v>
      </c>
      <c r="AN1160">
        <v>0</v>
      </c>
      <c r="AO1160">
        <v>1</v>
      </c>
      <c r="AP1160">
        <v>1</v>
      </c>
      <c r="AQ1160">
        <v>0</v>
      </c>
      <c r="AR1160">
        <v>0</v>
      </c>
      <c r="AS1160" t="s">
        <v>3</v>
      </c>
      <c r="AT1160">
        <v>1.0249999999999999</v>
      </c>
      <c r="AU1160" t="s">
        <v>31</v>
      </c>
      <c r="AV1160">
        <v>0</v>
      </c>
      <c r="AW1160">
        <v>2</v>
      </c>
      <c r="AX1160">
        <v>56664989</v>
      </c>
      <c r="AY1160">
        <v>1</v>
      </c>
      <c r="AZ1160">
        <v>0</v>
      </c>
      <c r="BA1160">
        <v>1476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CV1160">
        <v>0</v>
      </c>
      <c r="CW1160">
        <v>0</v>
      </c>
      <c r="CX1160">
        <f>ROUND(Y1160*Source!I1348,9)</f>
        <v>685.72500000000002</v>
      </c>
      <c r="CY1160">
        <f t="shared" si="480"/>
        <v>144.12</v>
      </c>
      <c r="CZ1160">
        <f t="shared" si="481"/>
        <v>4.37</v>
      </c>
      <c r="DA1160">
        <f t="shared" si="482"/>
        <v>32.979999999999997</v>
      </c>
      <c r="DB1160">
        <f t="shared" si="483"/>
        <v>4.4800000000000004</v>
      </c>
      <c r="DC1160">
        <f t="shared" si="484"/>
        <v>0</v>
      </c>
      <c r="DD1160" t="s">
        <v>3</v>
      </c>
      <c r="DE1160" t="s">
        <v>3</v>
      </c>
      <c r="DF1160">
        <f t="shared" si="485"/>
        <v>98826.69</v>
      </c>
      <c r="DG1160">
        <f t="shared" si="486"/>
        <v>0</v>
      </c>
      <c r="DH1160">
        <f t="shared" si="487"/>
        <v>0</v>
      </c>
      <c r="DI1160">
        <f t="shared" si="460"/>
        <v>0</v>
      </c>
      <c r="DJ1160">
        <f t="shared" si="488"/>
        <v>98826.69</v>
      </c>
      <c r="DK1160">
        <v>0</v>
      </c>
      <c r="DL1160" t="s">
        <v>3</v>
      </c>
      <c r="DM1160">
        <v>0</v>
      </c>
      <c r="DN1160" t="s">
        <v>3</v>
      </c>
      <c r="DO1160">
        <v>0</v>
      </c>
    </row>
    <row r="1161" spans="1:119" x14ac:dyDescent="0.2">
      <c r="A1161">
        <f>ROW(Source!A1348)</f>
        <v>1348</v>
      </c>
      <c r="B1161">
        <v>56661436</v>
      </c>
      <c r="C1161">
        <v>56664976</v>
      </c>
      <c r="D1161">
        <v>54753074</v>
      </c>
      <c r="E1161">
        <v>1</v>
      </c>
      <c r="F1161">
        <v>1</v>
      </c>
      <c r="G1161">
        <v>1081</v>
      </c>
      <c r="H1161">
        <v>3</v>
      </c>
      <c r="I1161" t="s">
        <v>1187</v>
      </c>
      <c r="J1161" t="s">
        <v>1189</v>
      </c>
      <c r="K1161" t="s">
        <v>1188</v>
      </c>
      <c r="L1161">
        <v>1301</v>
      </c>
      <c r="N1161">
        <v>1003</v>
      </c>
      <c r="O1161" t="s">
        <v>672</v>
      </c>
      <c r="P1161" t="s">
        <v>672</v>
      </c>
      <c r="Q1161">
        <v>1</v>
      </c>
      <c r="W1161">
        <v>0</v>
      </c>
      <c r="X1161">
        <v>888672798</v>
      </c>
      <c r="Y1161">
        <f t="shared" si="479"/>
        <v>1.0249999999999999</v>
      </c>
      <c r="AA1161">
        <v>286.91000000000003</v>
      </c>
      <c r="AB1161">
        <v>0</v>
      </c>
      <c r="AC1161">
        <v>0</v>
      </c>
      <c r="AD1161">
        <v>0</v>
      </c>
      <c r="AE1161">
        <v>10.28</v>
      </c>
      <c r="AF1161">
        <v>0</v>
      </c>
      <c r="AG1161">
        <v>0</v>
      </c>
      <c r="AH1161">
        <v>0</v>
      </c>
      <c r="AI1161">
        <v>27.91</v>
      </c>
      <c r="AJ1161">
        <v>1</v>
      </c>
      <c r="AK1161">
        <v>1</v>
      </c>
      <c r="AL1161">
        <v>1</v>
      </c>
      <c r="AM1161">
        <v>2</v>
      </c>
      <c r="AN1161">
        <v>0</v>
      </c>
      <c r="AO1161">
        <v>1</v>
      </c>
      <c r="AP1161">
        <v>1</v>
      </c>
      <c r="AQ1161">
        <v>0</v>
      </c>
      <c r="AR1161">
        <v>0</v>
      </c>
      <c r="AS1161" t="s">
        <v>3</v>
      </c>
      <c r="AT1161">
        <v>1.0249999999999999</v>
      </c>
      <c r="AU1161" t="s">
        <v>31</v>
      </c>
      <c r="AV1161">
        <v>0</v>
      </c>
      <c r="AW1161">
        <v>2</v>
      </c>
      <c r="AX1161">
        <v>56664990</v>
      </c>
      <c r="AY1161">
        <v>1</v>
      </c>
      <c r="AZ1161">
        <v>0</v>
      </c>
      <c r="BA1161">
        <v>1477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CV1161">
        <v>0</v>
      </c>
      <c r="CW1161">
        <v>0</v>
      </c>
      <c r="CX1161">
        <f>ROUND(Y1161*Source!I1348,9)</f>
        <v>685.72500000000002</v>
      </c>
      <c r="CY1161">
        <f t="shared" si="480"/>
        <v>286.91000000000003</v>
      </c>
      <c r="CZ1161">
        <f t="shared" si="481"/>
        <v>10.28</v>
      </c>
      <c r="DA1161">
        <f t="shared" si="482"/>
        <v>27.91</v>
      </c>
      <c r="DB1161">
        <f t="shared" si="483"/>
        <v>10.54</v>
      </c>
      <c r="DC1161">
        <f t="shared" si="484"/>
        <v>0</v>
      </c>
      <c r="DD1161" t="s">
        <v>3</v>
      </c>
      <c r="DE1161" t="s">
        <v>3</v>
      </c>
      <c r="DF1161">
        <f t="shared" si="485"/>
        <v>196741.36</v>
      </c>
      <c r="DG1161">
        <f t="shared" si="486"/>
        <v>0</v>
      </c>
      <c r="DH1161">
        <f t="shared" si="487"/>
        <v>0</v>
      </c>
      <c r="DI1161">
        <f t="shared" si="460"/>
        <v>0</v>
      </c>
      <c r="DJ1161">
        <f t="shared" si="488"/>
        <v>196741.36</v>
      </c>
      <c r="DK1161">
        <v>0</v>
      </c>
      <c r="DL1161" t="s">
        <v>3</v>
      </c>
      <c r="DM1161">
        <v>0</v>
      </c>
      <c r="DN1161" t="s">
        <v>3</v>
      </c>
      <c r="DO1161">
        <v>0</v>
      </c>
    </row>
    <row r="1162" spans="1:119" x14ac:dyDescent="0.2">
      <c r="A1162">
        <f>ROW(Source!A1348)</f>
        <v>1348</v>
      </c>
      <c r="B1162">
        <v>56661436</v>
      </c>
      <c r="C1162">
        <v>56664976</v>
      </c>
      <c r="D1162">
        <v>54764934</v>
      </c>
      <c r="E1162">
        <v>1</v>
      </c>
      <c r="F1162">
        <v>1</v>
      </c>
      <c r="G1162">
        <v>1081</v>
      </c>
      <c r="H1162">
        <v>3</v>
      </c>
      <c r="I1162" t="s">
        <v>1174</v>
      </c>
      <c r="J1162" t="s">
        <v>1177</v>
      </c>
      <c r="K1162" t="s">
        <v>1175</v>
      </c>
      <c r="L1162">
        <v>1303</v>
      </c>
      <c r="N1162">
        <v>1003</v>
      </c>
      <c r="O1162" t="s">
        <v>1176</v>
      </c>
      <c r="P1162" t="s">
        <v>1176</v>
      </c>
      <c r="Q1162">
        <v>1000</v>
      </c>
      <c r="W1162">
        <v>0</v>
      </c>
      <c r="X1162">
        <v>88807480</v>
      </c>
      <c r="Y1162">
        <f t="shared" si="479"/>
        <v>1E-3</v>
      </c>
      <c r="AA1162">
        <v>37278.730000000003</v>
      </c>
      <c r="AB1162">
        <v>0</v>
      </c>
      <c r="AC1162">
        <v>0</v>
      </c>
      <c r="AD1162">
        <v>0</v>
      </c>
      <c r="AE1162">
        <v>4785.46</v>
      </c>
      <c r="AF1162">
        <v>0</v>
      </c>
      <c r="AG1162">
        <v>0</v>
      </c>
      <c r="AH1162">
        <v>0</v>
      </c>
      <c r="AI1162">
        <v>7.79</v>
      </c>
      <c r="AJ1162">
        <v>1</v>
      </c>
      <c r="AK1162">
        <v>1</v>
      </c>
      <c r="AL1162">
        <v>1</v>
      </c>
      <c r="AM1162">
        <v>0</v>
      </c>
      <c r="AN1162">
        <v>0</v>
      </c>
      <c r="AO1162">
        <v>0</v>
      </c>
      <c r="AP1162">
        <v>1</v>
      </c>
      <c r="AQ1162">
        <v>0</v>
      </c>
      <c r="AR1162">
        <v>0</v>
      </c>
      <c r="AS1162" t="s">
        <v>3</v>
      </c>
      <c r="AT1162">
        <v>1E-3</v>
      </c>
      <c r="AU1162" t="s">
        <v>31</v>
      </c>
      <c r="AV1162">
        <v>0</v>
      </c>
      <c r="AW1162">
        <v>1</v>
      </c>
      <c r="AX1162">
        <v>-1</v>
      </c>
      <c r="AY1162">
        <v>0</v>
      </c>
      <c r="AZ1162">
        <v>0</v>
      </c>
      <c r="BA1162" t="s">
        <v>3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CV1162">
        <v>0</v>
      </c>
      <c r="CW1162">
        <v>0</v>
      </c>
      <c r="CX1162">
        <f>ROUND(Y1162*Source!I1348,9)</f>
        <v>0.66900000000000004</v>
      </c>
      <c r="CY1162">
        <f t="shared" si="480"/>
        <v>37278.730000000003</v>
      </c>
      <c r="CZ1162">
        <f t="shared" si="481"/>
        <v>4785.46</v>
      </c>
      <c r="DA1162">
        <f t="shared" si="482"/>
        <v>7.79</v>
      </c>
      <c r="DB1162">
        <f t="shared" si="483"/>
        <v>4.79</v>
      </c>
      <c r="DC1162">
        <f t="shared" si="484"/>
        <v>0</v>
      </c>
      <c r="DD1162" t="s">
        <v>3</v>
      </c>
      <c r="DE1162" t="s">
        <v>3</v>
      </c>
      <c r="DF1162">
        <f t="shared" si="485"/>
        <v>24939.47</v>
      </c>
      <c r="DG1162">
        <f t="shared" si="486"/>
        <v>0</v>
      </c>
      <c r="DH1162">
        <f t="shared" si="487"/>
        <v>0</v>
      </c>
      <c r="DI1162">
        <f t="shared" si="460"/>
        <v>0</v>
      </c>
      <c r="DJ1162">
        <f t="shared" si="488"/>
        <v>24939.47</v>
      </c>
      <c r="DK1162">
        <v>0</v>
      </c>
      <c r="DL1162" t="s">
        <v>3</v>
      </c>
      <c r="DM1162">
        <v>0</v>
      </c>
      <c r="DN1162" t="s">
        <v>3</v>
      </c>
      <c r="DO1162">
        <v>0</v>
      </c>
    </row>
    <row r="1163" spans="1:119" x14ac:dyDescent="0.2">
      <c r="A1163">
        <f>ROW(Source!A1367)</f>
        <v>1367</v>
      </c>
      <c r="B1163">
        <v>56661434</v>
      </c>
      <c r="C1163">
        <v>56665007</v>
      </c>
      <c r="D1163">
        <v>54702434</v>
      </c>
      <c r="E1163">
        <v>1081</v>
      </c>
      <c r="F1163">
        <v>1</v>
      </c>
      <c r="G1163">
        <v>1081</v>
      </c>
      <c r="H1163">
        <v>1</v>
      </c>
      <c r="I1163" t="s">
        <v>1317</v>
      </c>
      <c r="J1163" t="s">
        <v>3</v>
      </c>
      <c r="K1163" t="s">
        <v>1318</v>
      </c>
      <c r="L1163">
        <v>1191</v>
      </c>
      <c r="N1163">
        <v>1013</v>
      </c>
      <c r="O1163" t="s">
        <v>1319</v>
      </c>
      <c r="P1163" t="s">
        <v>1319</v>
      </c>
      <c r="Q1163">
        <v>1</v>
      </c>
      <c r="W1163">
        <v>0</v>
      </c>
      <c r="X1163">
        <v>476480486</v>
      </c>
      <c r="Y1163">
        <f>(AT1163*1.2)</f>
        <v>2.64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1</v>
      </c>
      <c r="AK1163">
        <v>1</v>
      </c>
      <c r="AL1163">
        <v>1</v>
      </c>
      <c r="AM1163">
        <v>-2</v>
      </c>
      <c r="AN1163">
        <v>0</v>
      </c>
      <c r="AO1163">
        <v>1</v>
      </c>
      <c r="AP1163">
        <v>1</v>
      </c>
      <c r="AQ1163">
        <v>0</v>
      </c>
      <c r="AR1163">
        <v>0</v>
      </c>
      <c r="AS1163" t="s">
        <v>3</v>
      </c>
      <c r="AT1163">
        <v>2.2000000000000002</v>
      </c>
      <c r="AU1163" t="s">
        <v>1153</v>
      </c>
      <c r="AV1163">
        <v>1</v>
      </c>
      <c r="AW1163">
        <v>2</v>
      </c>
      <c r="AX1163">
        <v>56665015</v>
      </c>
      <c r="AY1163">
        <v>1</v>
      </c>
      <c r="AZ1163">
        <v>0</v>
      </c>
      <c r="BA1163">
        <v>1481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CU1163">
        <f>ROUND(AT1163*Source!I1367*AH1163*AL1163,2)</f>
        <v>0</v>
      </c>
      <c r="CV1163">
        <f>ROUND(Y1163*Source!I1367,9)</f>
        <v>396</v>
      </c>
      <c r="CW1163">
        <v>0</v>
      </c>
      <c r="CX1163">
        <f>ROUND(Y1163*Source!I1367,9)</f>
        <v>396</v>
      </c>
      <c r="CY1163">
        <f>AD1163</f>
        <v>0</v>
      </c>
      <c r="CZ1163">
        <f>AH1163</f>
        <v>0</v>
      </c>
      <c r="DA1163">
        <f>AL1163</f>
        <v>1</v>
      </c>
      <c r="DB1163">
        <f>ROUND((ROUND(AT1163*CZ1163,2)*1.2),6)</f>
        <v>0</v>
      </c>
      <c r="DC1163">
        <f>ROUND((ROUND(AT1163*AG1163,2)*1.2),6)</f>
        <v>0</v>
      </c>
      <c r="DD1163" t="s">
        <v>3</v>
      </c>
      <c r="DE1163" t="s">
        <v>3</v>
      </c>
      <c r="DF1163">
        <f t="shared" ref="DF1163:DF1171" si="489">ROUND(ROUND(AE1163,2)*CX1163,2)</f>
        <v>0</v>
      </c>
      <c r="DG1163">
        <f t="shared" si="486"/>
        <v>0</v>
      </c>
      <c r="DH1163">
        <f t="shared" si="487"/>
        <v>0</v>
      </c>
      <c r="DI1163">
        <f t="shared" si="460"/>
        <v>0</v>
      </c>
      <c r="DJ1163">
        <f>DI1163</f>
        <v>0</v>
      </c>
      <c r="DK1163">
        <v>0</v>
      </c>
      <c r="DL1163" t="s">
        <v>3</v>
      </c>
      <c r="DM1163">
        <v>0</v>
      </c>
      <c r="DN1163" t="s">
        <v>3</v>
      </c>
      <c r="DO1163">
        <v>0</v>
      </c>
    </row>
    <row r="1164" spans="1:119" x14ac:dyDescent="0.2">
      <c r="A1164">
        <f>ROW(Source!A1367)</f>
        <v>1367</v>
      </c>
      <c r="B1164">
        <v>56661434</v>
      </c>
      <c r="C1164">
        <v>56665007</v>
      </c>
      <c r="D1164">
        <v>54768339</v>
      </c>
      <c r="E1164">
        <v>1</v>
      </c>
      <c r="F1164">
        <v>1</v>
      </c>
      <c r="G1164">
        <v>1081</v>
      </c>
      <c r="H1164">
        <v>2</v>
      </c>
      <c r="I1164" t="s">
        <v>1324</v>
      </c>
      <c r="J1164" t="s">
        <v>1325</v>
      </c>
      <c r="K1164" t="s">
        <v>1326</v>
      </c>
      <c r="L1164">
        <v>1368</v>
      </c>
      <c r="N1164">
        <v>1011</v>
      </c>
      <c r="O1164" t="s">
        <v>1323</v>
      </c>
      <c r="P1164" t="s">
        <v>1323</v>
      </c>
      <c r="Q1164">
        <v>1</v>
      </c>
      <c r="W1164">
        <v>0</v>
      </c>
      <c r="X1164">
        <v>874612079</v>
      </c>
      <c r="Y1164">
        <f>(AT1164*1.2)</f>
        <v>1.0799999999999999E-2</v>
      </c>
      <c r="AA1164">
        <v>0</v>
      </c>
      <c r="AB1164">
        <v>87.01</v>
      </c>
      <c r="AC1164">
        <v>13.21</v>
      </c>
      <c r="AD1164">
        <v>0</v>
      </c>
      <c r="AE1164">
        <v>0</v>
      </c>
      <c r="AF1164">
        <v>83.1</v>
      </c>
      <c r="AG1164">
        <v>12.62</v>
      </c>
      <c r="AH1164">
        <v>0</v>
      </c>
      <c r="AI1164">
        <v>1</v>
      </c>
      <c r="AJ1164">
        <v>1</v>
      </c>
      <c r="AK1164">
        <v>1</v>
      </c>
      <c r="AL1164">
        <v>1</v>
      </c>
      <c r="AM1164">
        <v>-2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 t="s">
        <v>3</v>
      </c>
      <c r="AT1164">
        <v>8.9999999999999993E-3</v>
      </c>
      <c r="AU1164" t="s">
        <v>1153</v>
      </c>
      <c r="AV1164">
        <v>0</v>
      </c>
      <c r="AW1164">
        <v>2</v>
      </c>
      <c r="AX1164">
        <v>56665016</v>
      </c>
      <c r="AY1164">
        <v>1</v>
      </c>
      <c r="AZ1164">
        <v>0</v>
      </c>
      <c r="BA1164">
        <v>1482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CV1164">
        <v>0</v>
      </c>
      <c r="CW1164">
        <f>ROUND(Y1164*Source!I1367*DO1164,9)</f>
        <v>20.444400000000002</v>
      </c>
      <c r="CX1164">
        <f>ROUND(Y1164*Source!I1367,9)</f>
        <v>1.62</v>
      </c>
      <c r="CY1164">
        <f>AB1164</f>
        <v>87.01</v>
      </c>
      <c r="CZ1164">
        <f>AF1164</f>
        <v>83.1</v>
      </c>
      <c r="DA1164">
        <f>AJ1164</f>
        <v>1</v>
      </c>
      <c r="DB1164">
        <f>ROUND((ROUND(AT1164*CZ1164,2)*1.2),6)</f>
        <v>0.9</v>
      </c>
      <c r="DC1164">
        <f>ROUND((ROUND(AT1164*AG1164,2)*1.2),6)</f>
        <v>0.13200000000000001</v>
      </c>
      <c r="DD1164" t="s">
        <v>3</v>
      </c>
      <c r="DE1164" t="s">
        <v>3</v>
      </c>
      <c r="DF1164">
        <f t="shared" si="489"/>
        <v>0</v>
      </c>
      <c r="DG1164">
        <f t="shared" si="486"/>
        <v>134.62</v>
      </c>
      <c r="DH1164">
        <f t="shared" si="487"/>
        <v>20.440000000000001</v>
      </c>
      <c r="DI1164">
        <f t="shared" si="460"/>
        <v>0</v>
      </c>
      <c r="DJ1164">
        <f>DG1164</f>
        <v>134.62</v>
      </c>
      <c r="DK1164">
        <v>0</v>
      </c>
      <c r="DL1164" t="s">
        <v>1327</v>
      </c>
      <c r="DM1164">
        <v>0</v>
      </c>
      <c r="DN1164" t="s">
        <v>1319</v>
      </c>
      <c r="DO1164">
        <v>12.62</v>
      </c>
    </row>
    <row r="1165" spans="1:119" x14ac:dyDescent="0.2">
      <c r="A1165">
        <f>ROW(Source!A1367)</f>
        <v>1367</v>
      </c>
      <c r="B1165">
        <v>56661434</v>
      </c>
      <c r="C1165">
        <v>56665007</v>
      </c>
      <c r="D1165">
        <v>54739852</v>
      </c>
      <c r="E1165">
        <v>1</v>
      </c>
      <c r="F1165">
        <v>1</v>
      </c>
      <c r="G1165">
        <v>1081</v>
      </c>
      <c r="H1165">
        <v>3</v>
      </c>
      <c r="I1165" t="s">
        <v>1421</v>
      </c>
      <c r="J1165" t="s">
        <v>1422</v>
      </c>
      <c r="K1165" t="s">
        <v>1423</v>
      </c>
      <c r="L1165">
        <v>1346</v>
      </c>
      <c r="N1165">
        <v>1009</v>
      </c>
      <c r="O1165" t="s">
        <v>1171</v>
      </c>
      <c r="P1165" t="s">
        <v>1171</v>
      </c>
      <c r="Q1165">
        <v>1</v>
      </c>
      <c r="W1165">
        <v>0</v>
      </c>
      <c r="X1165">
        <v>1006061021</v>
      </c>
      <c r="Y1165">
        <f>(AT1165*1)</f>
        <v>1.6400000000000001E-2</v>
      </c>
      <c r="AA1165">
        <v>54.34</v>
      </c>
      <c r="AB1165">
        <v>0</v>
      </c>
      <c r="AC1165">
        <v>0</v>
      </c>
      <c r="AD1165">
        <v>0</v>
      </c>
      <c r="AE1165">
        <v>53.33</v>
      </c>
      <c r="AF1165">
        <v>0</v>
      </c>
      <c r="AG1165">
        <v>0</v>
      </c>
      <c r="AH1165">
        <v>0</v>
      </c>
      <c r="AI1165">
        <v>1</v>
      </c>
      <c r="AJ1165">
        <v>1</v>
      </c>
      <c r="AK1165">
        <v>1</v>
      </c>
      <c r="AL1165">
        <v>1</v>
      </c>
      <c r="AM1165">
        <v>-2</v>
      </c>
      <c r="AN1165">
        <v>0</v>
      </c>
      <c r="AO1165">
        <v>1</v>
      </c>
      <c r="AP1165">
        <v>1</v>
      </c>
      <c r="AQ1165">
        <v>0</v>
      </c>
      <c r="AR1165">
        <v>0</v>
      </c>
      <c r="AS1165" t="s">
        <v>3</v>
      </c>
      <c r="AT1165">
        <v>1.6400000000000001E-2</v>
      </c>
      <c r="AU1165" t="s">
        <v>1152</v>
      </c>
      <c r="AV1165">
        <v>0</v>
      </c>
      <c r="AW1165">
        <v>2</v>
      </c>
      <c r="AX1165">
        <v>56665017</v>
      </c>
      <c r="AY1165">
        <v>1</v>
      </c>
      <c r="AZ1165">
        <v>0</v>
      </c>
      <c r="BA1165">
        <v>1483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CV1165">
        <v>0</v>
      </c>
      <c r="CW1165">
        <v>0</v>
      </c>
      <c r="CX1165">
        <f>ROUND(Y1165*Source!I1367,9)</f>
        <v>2.46</v>
      </c>
      <c r="CY1165">
        <f>AA1165</f>
        <v>54.34</v>
      </c>
      <c r="CZ1165">
        <f>AE1165</f>
        <v>53.33</v>
      </c>
      <c r="DA1165">
        <f>AI1165</f>
        <v>1</v>
      </c>
      <c r="DB1165">
        <f>ROUND((ROUND(AT1165*CZ1165,2)*1),6)</f>
        <v>0.87</v>
      </c>
      <c r="DC1165">
        <f>ROUND((ROUND(AT1165*AG1165,2)*1),6)</f>
        <v>0</v>
      </c>
      <c r="DD1165" t="s">
        <v>3</v>
      </c>
      <c r="DE1165" t="s">
        <v>3</v>
      </c>
      <c r="DF1165">
        <f t="shared" si="489"/>
        <v>131.19</v>
      </c>
      <c r="DG1165">
        <f t="shared" si="486"/>
        <v>0</v>
      </c>
      <c r="DH1165">
        <f t="shared" si="487"/>
        <v>0</v>
      </c>
      <c r="DI1165">
        <f t="shared" si="460"/>
        <v>0</v>
      </c>
      <c r="DJ1165">
        <f>DF1165</f>
        <v>131.19</v>
      </c>
      <c r="DK1165">
        <v>0</v>
      </c>
      <c r="DL1165" t="s">
        <v>3</v>
      </c>
      <c r="DM1165">
        <v>0</v>
      </c>
      <c r="DN1165" t="s">
        <v>3</v>
      </c>
      <c r="DO1165">
        <v>0</v>
      </c>
    </row>
    <row r="1166" spans="1:119" x14ac:dyDescent="0.2">
      <c r="A1166">
        <f>ROW(Source!A1367)</f>
        <v>1367</v>
      </c>
      <c r="B1166">
        <v>56661434</v>
      </c>
      <c r="C1166">
        <v>56665007</v>
      </c>
      <c r="D1166">
        <v>54737572</v>
      </c>
      <c r="E1166">
        <v>1</v>
      </c>
      <c r="F1166">
        <v>1</v>
      </c>
      <c r="G1166">
        <v>1081</v>
      </c>
      <c r="H1166">
        <v>3</v>
      </c>
      <c r="I1166" t="s">
        <v>676</v>
      </c>
      <c r="J1166" t="s">
        <v>679</v>
      </c>
      <c r="K1166" t="s">
        <v>677</v>
      </c>
      <c r="L1166">
        <v>1296</v>
      </c>
      <c r="N1166">
        <v>1002</v>
      </c>
      <c r="O1166" t="s">
        <v>678</v>
      </c>
      <c r="P1166" t="s">
        <v>678</v>
      </c>
      <c r="Q1166">
        <v>1</v>
      </c>
      <c r="W1166">
        <v>0</v>
      </c>
      <c r="X1166">
        <v>-1831371659</v>
      </c>
      <c r="Y1166">
        <f>(AT1166*1)</f>
        <v>0.1</v>
      </c>
      <c r="AA1166">
        <v>147.68</v>
      </c>
      <c r="AB1166">
        <v>0</v>
      </c>
      <c r="AC1166">
        <v>0</v>
      </c>
      <c r="AD1166">
        <v>0</v>
      </c>
      <c r="AE1166">
        <v>144.93</v>
      </c>
      <c r="AF1166">
        <v>0</v>
      </c>
      <c r="AG1166">
        <v>0</v>
      </c>
      <c r="AH1166">
        <v>0</v>
      </c>
      <c r="AI1166">
        <v>1</v>
      </c>
      <c r="AJ1166">
        <v>1</v>
      </c>
      <c r="AK1166">
        <v>1</v>
      </c>
      <c r="AL1166">
        <v>1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 t="s">
        <v>3</v>
      </c>
      <c r="AT1166">
        <v>0.1</v>
      </c>
      <c r="AU1166" t="s">
        <v>1152</v>
      </c>
      <c r="AV1166">
        <v>0</v>
      </c>
      <c r="AW1166">
        <v>1</v>
      </c>
      <c r="AX1166">
        <v>-1</v>
      </c>
      <c r="AY1166">
        <v>0</v>
      </c>
      <c r="AZ1166">
        <v>0</v>
      </c>
      <c r="BA1166" t="s">
        <v>3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CV1166">
        <v>0</v>
      </c>
      <c r="CW1166">
        <v>0</v>
      </c>
      <c r="CX1166">
        <f>ROUND(Y1166*Source!I1367,9)</f>
        <v>15</v>
      </c>
      <c r="CY1166">
        <f>AA1166</f>
        <v>147.68</v>
      </c>
      <c r="CZ1166">
        <f>AE1166</f>
        <v>144.93</v>
      </c>
      <c r="DA1166">
        <f>AI1166</f>
        <v>1</v>
      </c>
      <c r="DB1166">
        <f>ROUND((ROUND(AT1166*CZ1166,2)*1),6)</f>
        <v>14.49</v>
      </c>
      <c r="DC1166">
        <f>ROUND((ROUND(AT1166*AG1166,2)*1),6)</f>
        <v>0</v>
      </c>
      <c r="DD1166" t="s">
        <v>3</v>
      </c>
      <c r="DE1166" t="s">
        <v>3</v>
      </c>
      <c r="DF1166">
        <f t="shared" si="489"/>
        <v>2173.9499999999998</v>
      </c>
      <c r="DG1166">
        <f t="shared" si="486"/>
        <v>0</v>
      </c>
      <c r="DH1166">
        <f t="shared" si="487"/>
        <v>0</v>
      </c>
      <c r="DI1166">
        <f t="shared" si="460"/>
        <v>0</v>
      </c>
      <c r="DJ1166">
        <f>DF1166</f>
        <v>2173.9499999999998</v>
      </c>
      <c r="DK1166">
        <v>0</v>
      </c>
      <c r="DL1166" t="s">
        <v>3</v>
      </c>
      <c r="DM1166">
        <v>0</v>
      </c>
      <c r="DN1166" t="s">
        <v>3</v>
      </c>
      <c r="DO1166">
        <v>0</v>
      </c>
    </row>
    <row r="1167" spans="1:119" x14ac:dyDescent="0.2">
      <c r="A1167">
        <f>ROW(Source!A1367)</f>
        <v>1367</v>
      </c>
      <c r="B1167">
        <v>56661434</v>
      </c>
      <c r="C1167">
        <v>56665007</v>
      </c>
      <c r="D1167">
        <v>54737588</v>
      </c>
      <c r="E1167">
        <v>1</v>
      </c>
      <c r="F1167">
        <v>1</v>
      </c>
      <c r="G1167">
        <v>1081</v>
      </c>
      <c r="H1167">
        <v>3</v>
      </c>
      <c r="I1167" t="s">
        <v>1559</v>
      </c>
      <c r="J1167" t="s">
        <v>1560</v>
      </c>
      <c r="K1167" t="s">
        <v>1561</v>
      </c>
      <c r="L1167">
        <v>1354</v>
      </c>
      <c r="N1167">
        <v>1010</v>
      </c>
      <c r="O1167" t="s">
        <v>398</v>
      </c>
      <c r="P1167" t="s">
        <v>398</v>
      </c>
      <c r="Q1167">
        <v>1</v>
      </c>
      <c r="W1167">
        <v>0</v>
      </c>
      <c r="X1167">
        <v>1238705036</v>
      </c>
      <c r="Y1167">
        <f>(AT1167*1)</f>
        <v>30</v>
      </c>
      <c r="AA1167">
        <v>0.76</v>
      </c>
      <c r="AB1167">
        <v>0</v>
      </c>
      <c r="AC1167">
        <v>0</v>
      </c>
      <c r="AD1167">
        <v>0</v>
      </c>
      <c r="AE1167">
        <v>0.75</v>
      </c>
      <c r="AF1167">
        <v>0</v>
      </c>
      <c r="AG1167">
        <v>0</v>
      </c>
      <c r="AH1167">
        <v>0</v>
      </c>
      <c r="AI1167">
        <v>1</v>
      </c>
      <c r="AJ1167">
        <v>1</v>
      </c>
      <c r="AK1167">
        <v>1</v>
      </c>
      <c r="AL1167">
        <v>1</v>
      </c>
      <c r="AM1167">
        <v>-2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 t="s">
        <v>3</v>
      </c>
      <c r="AT1167">
        <v>30</v>
      </c>
      <c r="AU1167" t="s">
        <v>1152</v>
      </c>
      <c r="AV1167">
        <v>0</v>
      </c>
      <c r="AW1167">
        <v>2</v>
      </c>
      <c r="AX1167">
        <v>56665018</v>
      </c>
      <c r="AY1167">
        <v>1</v>
      </c>
      <c r="AZ1167">
        <v>0</v>
      </c>
      <c r="BA1167">
        <v>1484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CV1167">
        <v>0</v>
      </c>
      <c r="CW1167">
        <v>0</v>
      </c>
      <c r="CX1167">
        <f>ROUND(Y1167*Source!I1367,9)</f>
        <v>4500</v>
      </c>
      <c r="CY1167">
        <f>AA1167</f>
        <v>0.76</v>
      </c>
      <c r="CZ1167">
        <f>AE1167</f>
        <v>0.75</v>
      </c>
      <c r="DA1167">
        <f>AI1167</f>
        <v>1</v>
      </c>
      <c r="DB1167">
        <f>ROUND((ROUND(AT1167*CZ1167,2)*1),6)</f>
        <v>22.5</v>
      </c>
      <c r="DC1167">
        <f>ROUND((ROUND(AT1167*AG1167,2)*1),6)</f>
        <v>0</v>
      </c>
      <c r="DD1167" t="s">
        <v>3</v>
      </c>
      <c r="DE1167" t="s">
        <v>3</v>
      </c>
      <c r="DF1167">
        <f t="shared" si="489"/>
        <v>3375</v>
      </c>
      <c r="DG1167">
        <f t="shared" si="486"/>
        <v>0</v>
      </c>
      <c r="DH1167">
        <f t="shared" si="487"/>
        <v>0</v>
      </c>
      <c r="DI1167">
        <f t="shared" si="460"/>
        <v>0</v>
      </c>
      <c r="DJ1167">
        <f>DF1167</f>
        <v>3375</v>
      </c>
      <c r="DK1167">
        <v>0</v>
      </c>
      <c r="DL1167" t="s">
        <v>3</v>
      </c>
      <c r="DM1167">
        <v>0</v>
      </c>
      <c r="DN1167" t="s">
        <v>3</v>
      </c>
      <c r="DO1167">
        <v>0</v>
      </c>
    </row>
    <row r="1168" spans="1:119" x14ac:dyDescent="0.2">
      <c r="A1168">
        <f>ROW(Source!A1367)</f>
        <v>1367</v>
      </c>
      <c r="B1168">
        <v>56661434</v>
      </c>
      <c r="C1168">
        <v>56665007</v>
      </c>
      <c r="D1168">
        <v>54737634</v>
      </c>
      <c r="E1168">
        <v>1</v>
      </c>
      <c r="F1168">
        <v>1</v>
      </c>
      <c r="G1168">
        <v>1081</v>
      </c>
      <c r="H1168">
        <v>3</v>
      </c>
      <c r="I1168" t="s">
        <v>1424</v>
      </c>
      <c r="J1168" t="s">
        <v>1425</v>
      </c>
      <c r="K1168" t="s">
        <v>1426</v>
      </c>
      <c r="L1168">
        <v>1296</v>
      </c>
      <c r="N1168">
        <v>1002</v>
      </c>
      <c r="O1168" t="s">
        <v>678</v>
      </c>
      <c r="P1168" t="s">
        <v>678</v>
      </c>
      <c r="Q1168">
        <v>1</v>
      </c>
      <c r="W1168">
        <v>0</v>
      </c>
      <c r="X1168">
        <v>1871464502</v>
      </c>
      <c r="Y1168">
        <f>(AT1168*1)</f>
        <v>0.93</v>
      </c>
      <c r="AA1168">
        <v>35.4</v>
      </c>
      <c r="AB1168">
        <v>0</v>
      </c>
      <c r="AC1168">
        <v>0</v>
      </c>
      <c r="AD1168">
        <v>0</v>
      </c>
      <c r="AE1168">
        <v>34.74</v>
      </c>
      <c r="AF1168">
        <v>0</v>
      </c>
      <c r="AG1168">
        <v>0</v>
      </c>
      <c r="AH1168">
        <v>0</v>
      </c>
      <c r="AI1168">
        <v>1</v>
      </c>
      <c r="AJ1168">
        <v>1</v>
      </c>
      <c r="AK1168">
        <v>1</v>
      </c>
      <c r="AL1168">
        <v>1</v>
      </c>
      <c r="AM1168">
        <v>-2</v>
      </c>
      <c r="AN1168">
        <v>0</v>
      </c>
      <c r="AO1168">
        <v>1</v>
      </c>
      <c r="AP1168">
        <v>1</v>
      </c>
      <c r="AQ1168">
        <v>0</v>
      </c>
      <c r="AR1168">
        <v>0</v>
      </c>
      <c r="AS1168" t="s">
        <v>3</v>
      </c>
      <c r="AT1168">
        <v>0.93</v>
      </c>
      <c r="AU1168" t="s">
        <v>1152</v>
      </c>
      <c r="AV1168">
        <v>0</v>
      </c>
      <c r="AW1168">
        <v>2</v>
      </c>
      <c r="AX1168">
        <v>56665019</v>
      </c>
      <c r="AY1168">
        <v>1</v>
      </c>
      <c r="AZ1168">
        <v>0</v>
      </c>
      <c r="BA1168">
        <v>1485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CV1168">
        <v>0</v>
      </c>
      <c r="CW1168">
        <v>0</v>
      </c>
      <c r="CX1168">
        <f>ROUND(Y1168*Source!I1367,9)</f>
        <v>139.5</v>
      </c>
      <c r="CY1168">
        <f>AA1168</f>
        <v>35.4</v>
      </c>
      <c r="CZ1168">
        <f>AE1168</f>
        <v>34.74</v>
      </c>
      <c r="DA1168">
        <f>AI1168</f>
        <v>1</v>
      </c>
      <c r="DB1168">
        <f>ROUND((ROUND(AT1168*CZ1168,2)*1),6)</f>
        <v>32.31</v>
      </c>
      <c r="DC1168">
        <f>ROUND((ROUND(AT1168*AG1168,2)*1),6)</f>
        <v>0</v>
      </c>
      <c r="DD1168" t="s">
        <v>3</v>
      </c>
      <c r="DE1168" t="s">
        <v>3</v>
      </c>
      <c r="DF1168">
        <f t="shared" si="489"/>
        <v>4846.2299999999996</v>
      </c>
      <c r="DG1168">
        <f t="shared" si="486"/>
        <v>0</v>
      </c>
      <c r="DH1168">
        <f t="shared" si="487"/>
        <v>0</v>
      </c>
      <c r="DI1168">
        <f t="shared" si="460"/>
        <v>0</v>
      </c>
      <c r="DJ1168">
        <f>DF1168</f>
        <v>4846.2299999999996</v>
      </c>
      <c r="DK1168">
        <v>0</v>
      </c>
      <c r="DL1168" t="s">
        <v>3</v>
      </c>
      <c r="DM1168">
        <v>0</v>
      </c>
      <c r="DN1168" t="s">
        <v>3</v>
      </c>
      <c r="DO1168">
        <v>0</v>
      </c>
    </row>
    <row r="1169" spans="1:119" x14ac:dyDescent="0.2">
      <c r="A1169">
        <f>ROW(Source!A1367)</f>
        <v>1367</v>
      </c>
      <c r="B1169">
        <v>56661434</v>
      </c>
      <c r="C1169">
        <v>56665007</v>
      </c>
      <c r="D1169">
        <v>54737664</v>
      </c>
      <c r="E1169">
        <v>1</v>
      </c>
      <c r="F1169">
        <v>1</v>
      </c>
      <c r="G1169">
        <v>1081</v>
      </c>
      <c r="H1169">
        <v>3</v>
      </c>
      <c r="I1169" t="s">
        <v>670</v>
      </c>
      <c r="J1169" t="s">
        <v>673</v>
      </c>
      <c r="K1169" t="s">
        <v>671</v>
      </c>
      <c r="L1169">
        <v>1301</v>
      </c>
      <c r="N1169">
        <v>1003</v>
      </c>
      <c r="O1169" t="s">
        <v>672</v>
      </c>
      <c r="P1169" t="s">
        <v>672</v>
      </c>
      <c r="Q1169">
        <v>1</v>
      </c>
      <c r="W1169">
        <v>0</v>
      </c>
      <c r="X1169">
        <v>1628137600</v>
      </c>
      <c r="Y1169">
        <f>(AT1169*1)</f>
        <v>15</v>
      </c>
      <c r="AA1169">
        <v>2.39</v>
      </c>
      <c r="AB1169">
        <v>0</v>
      </c>
      <c r="AC1169">
        <v>0</v>
      </c>
      <c r="AD1169">
        <v>0</v>
      </c>
      <c r="AE1169">
        <v>2.35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1</v>
      </c>
      <c r="AL1169">
        <v>1</v>
      </c>
      <c r="AM1169">
        <v>0</v>
      </c>
      <c r="AN1169">
        <v>0</v>
      </c>
      <c r="AO1169">
        <v>0</v>
      </c>
      <c r="AP1169">
        <v>1</v>
      </c>
      <c r="AQ1169">
        <v>0</v>
      </c>
      <c r="AR1169">
        <v>0</v>
      </c>
      <c r="AS1169" t="s">
        <v>3</v>
      </c>
      <c r="AT1169">
        <v>15</v>
      </c>
      <c r="AU1169" t="s">
        <v>1152</v>
      </c>
      <c r="AV1169">
        <v>0</v>
      </c>
      <c r="AW1169">
        <v>1</v>
      </c>
      <c r="AX1169">
        <v>-1</v>
      </c>
      <c r="AY1169">
        <v>0</v>
      </c>
      <c r="AZ1169">
        <v>0</v>
      </c>
      <c r="BA1169" t="s">
        <v>3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CV1169">
        <v>0</v>
      </c>
      <c r="CW1169">
        <v>0</v>
      </c>
      <c r="CX1169">
        <f>ROUND(Y1169*Source!I1367,9)</f>
        <v>2250</v>
      </c>
      <c r="CY1169">
        <f>AA1169</f>
        <v>2.39</v>
      </c>
      <c r="CZ1169">
        <f>AE1169</f>
        <v>2.35</v>
      </c>
      <c r="DA1169">
        <f>AI1169</f>
        <v>1</v>
      </c>
      <c r="DB1169">
        <f>ROUND((ROUND(AT1169*CZ1169,2)*1),6)</f>
        <v>35.25</v>
      </c>
      <c r="DC1169">
        <f>ROUND((ROUND(AT1169*AG1169,2)*1),6)</f>
        <v>0</v>
      </c>
      <c r="DD1169" t="s">
        <v>3</v>
      </c>
      <c r="DE1169" t="s">
        <v>3</v>
      </c>
      <c r="DF1169">
        <f t="shared" si="489"/>
        <v>5287.5</v>
      </c>
      <c r="DG1169">
        <f t="shared" si="486"/>
        <v>0</v>
      </c>
      <c r="DH1169">
        <f t="shared" si="487"/>
        <v>0</v>
      </c>
      <c r="DI1169">
        <f t="shared" si="460"/>
        <v>0</v>
      </c>
      <c r="DJ1169">
        <f>DF1169</f>
        <v>5287.5</v>
      </c>
      <c r="DK1169">
        <v>0</v>
      </c>
      <c r="DL1169" t="s">
        <v>3</v>
      </c>
      <c r="DM1169">
        <v>0</v>
      </c>
      <c r="DN1169" t="s">
        <v>3</v>
      </c>
      <c r="DO1169">
        <v>0</v>
      </c>
    </row>
    <row r="1170" spans="1:119" x14ac:dyDescent="0.2">
      <c r="A1170">
        <f>ROW(Source!A1368)</f>
        <v>1368</v>
      </c>
      <c r="B1170">
        <v>56661436</v>
      </c>
      <c r="C1170">
        <v>56665007</v>
      </c>
      <c r="D1170">
        <v>54702434</v>
      </c>
      <c r="E1170">
        <v>1081</v>
      </c>
      <c r="F1170">
        <v>1</v>
      </c>
      <c r="G1170">
        <v>1081</v>
      </c>
      <c r="H1170">
        <v>1</v>
      </c>
      <c r="I1170" t="s">
        <v>1317</v>
      </c>
      <c r="J1170" t="s">
        <v>3</v>
      </c>
      <c r="K1170" t="s">
        <v>1318</v>
      </c>
      <c r="L1170">
        <v>1191</v>
      </c>
      <c r="N1170">
        <v>1013</v>
      </c>
      <c r="O1170" t="s">
        <v>1319</v>
      </c>
      <c r="P1170" t="s">
        <v>1319</v>
      </c>
      <c r="Q1170">
        <v>1</v>
      </c>
      <c r="W1170">
        <v>0</v>
      </c>
      <c r="X1170">
        <v>476480486</v>
      </c>
      <c r="Y1170">
        <f>(AT1170*1.2)</f>
        <v>2.64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1</v>
      </c>
      <c r="AL1170">
        <v>1</v>
      </c>
      <c r="AM1170">
        <v>5</v>
      </c>
      <c r="AN1170">
        <v>0</v>
      </c>
      <c r="AO1170">
        <v>1</v>
      </c>
      <c r="AP1170">
        <v>1</v>
      </c>
      <c r="AQ1170">
        <v>0</v>
      </c>
      <c r="AR1170">
        <v>0</v>
      </c>
      <c r="AS1170" t="s">
        <v>3</v>
      </c>
      <c r="AT1170">
        <v>2.2000000000000002</v>
      </c>
      <c r="AU1170" t="s">
        <v>1153</v>
      </c>
      <c r="AV1170">
        <v>1</v>
      </c>
      <c r="AW1170">
        <v>2</v>
      </c>
      <c r="AX1170">
        <v>56665015</v>
      </c>
      <c r="AY1170">
        <v>1</v>
      </c>
      <c r="AZ1170">
        <v>0</v>
      </c>
      <c r="BA1170">
        <v>1490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CU1170">
        <f>ROUND(AT1170*Source!I1368*AH1170*AL1170,2)</f>
        <v>0</v>
      </c>
      <c r="CV1170">
        <f>ROUND(Y1170*Source!I1368,9)</f>
        <v>396</v>
      </c>
      <c r="CW1170">
        <v>0</v>
      </c>
      <c r="CX1170">
        <f>ROUND(Y1170*Source!I1368,9)</f>
        <v>396</v>
      </c>
      <c r="CY1170">
        <f>AD1170</f>
        <v>0</v>
      </c>
      <c r="CZ1170">
        <f>AH1170</f>
        <v>0</v>
      </c>
      <c r="DA1170">
        <f>AL1170</f>
        <v>1</v>
      </c>
      <c r="DB1170">
        <f>ROUND((ROUND(AT1170*CZ1170,2)*1.2),6)</f>
        <v>0</v>
      </c>
      <c r="DC1170">
        <f>ROUND((ROUND(AT1170*AG1170,2)*1.2),6)</f>
        <v>0</v>
      </c>
      <c r="DD1170" t="s">
        <v>3</v>
      </c>
      <c r="DE1170" t="s">
        <v>3</v>
      </c>
      <c r="DF1170">
        <f t="shared" si="489"/>
        <v>0</v>
      </c>
      <c r="DG1170">
        <f t="shared" si="486"/>
        <v>0</v>
      </c>
      <c r="DH1170">
        <f t="shared" si="487"/>
        <v>0</v>
      </c>
      <c r="DI1170">
        <f t="shared" si="460"/>
        <v>0</v>
      </c>
      <c r="DJ1170">
        <f>DI1170</f>
        <v>0</v>
      </c>
      <c r="DK1170">
        <v>0</v>
      </c>
      <c r="DL1170" t="s">
        <v>3</v>
      </c>
      <c r="DM1170">
        <v>0</v>
      </c>
      <c r="DN1170" t="s">
        <v>3</v>
      </c>
      <c r="DO1170">
        <v>0</v>
      </c>
    </row>
    <row r="1171" spans="1:119" x14ac:dyDescent="0.2">
      <c r="A1171">
        <f>ROW(Source!A1368)</f>
        <v>1368</v>
      </c>
      <c r="B1171">
        <v>56661436</v>
      </c>
      <c r="C1171">
        <v>56665007</v>
      </c>
      <c r="D1171">
        <v>54768339</v>
      </c>
      <c r="E1171">
        <v>1</v>
      </c>
      <c r="F1171">
        <v>1</v>
      </c>
      <c r="G1171">
        <v>1081</v>
      </c>
      <c r="H1171">
        <v>2</v>
      </c>
      <c r="I1171" t="s">
        <v>1324</v>
      </c>
      <c r="J1171" t="s">
        <v>1325</v>
      </c>
      <c r="K1171" t="s">
        <v>1326</v>
      </c>
      <c r="L1171">
        <v>1368</v>
      </c>
      <c r="N1171">
        <v>1011</v>
      </c>
      <c r="O1171" t="s">
        <v>1323</v>
      </c>
      <c r="P1171" t="s">
        <v>1323</v>
      </c>
      <c r="Q1171">
        <v>1</v>
      </c>
      <c r="W1171">
        <v>0</v>
      </c>
      <c r="X1171">
        <v>874612079</v>
      </c>
      <c r="Y1171">
        <f>(AT1171*1.2)</f>
        <v>1.0799999999999999E-2</v>
      </c>
      <c r="AA1171">
        <v>0</v>
      </c>
      <c r="AB1171">
        <v>1485.19</v>
      </c>
      <c r="AC1171">
        <v>744.56</v>
      </c>
      <c r="AD1171">
        <v>0</v>
      </c>
      <c r="AE1171">
        <v>0</v>
      </c>
      <c r="AF1171">
        <v>83.1</v>
      </c>
      <c r="AG1171">
        <v>12.62</v>
      </c>
      <c r="AH1171">
        <v>0</v>
      </c>
      <c r="AI1171">
        <v>1</v>
      </c>
      <c r="AJ1171">
        <v>17.07</v>
      </c>
      <c r="AK1171">
        <v>56.35</v>
      </c>
      <c r="AL1171">
        <v>1</v>
      </c>
      <c r="AM1171">
        <v>2</v>
      </c>
      <c r="AN1171">
        <v>0</v>
      </c>
      <c r="AO1171">
        <v>1</v>
      </c>
      <c r="AP1171">
        <v>1</v>
      </c>
      <c r="AQ1171">
        <v>0</v>
      </c>
      <c r="AR1171">
        <v>0</v>
      </c>
      <c r="AS1171" t="s">
        <v>3</v>
      </c>
      <c r="AT1171">
        <v>8.9999999999999993E-3</v>
      </c>
      <c r="AU1171" t="s">
        <v>1153</v>
      </c>
      <c r="AV1171">
        <v>0</v>
      </c>
      <c r="AW1171">
        <v>2</v>
      </c>
      <c r="AX1171">
        <v>56665016</v>
      </c>
      <c r="AY1171">
        <v>1</v>
      </c>
      <c r="AZ1171">
        <v>0</v>
      </c>
      <c r="BA1171">
        <v>1491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CV1171">
        <v>0</v>
      </c>
      <c r="CW1171">
        <f>ROUND(Y1171*Source!I1368*DO1171,9)</f>
        <v>20.444400000000002</v>
      </c>
      <c r="CX1171">
        <f>ROUND(Y1171*Source!I1368,9)</f>
        <v>1.62</v>
      </c>
      <c r="CY1171">
        <f>AB1171</f>
        <v>1485.19</v>
      </c>
      <c r="CZ1171">
        <f>AF1171</f>
        <v>83.1</v>
      </c>
      <c r="DA1171">
        <f>AJ1171</f>
        <v>17.07</v>
      </c>
      <c r="DB1171">
        <f>ROUND((ROUND(AT1171*CZ1171,2)*1.2),6)</f>
        <v>0.9</v>
      </c>
      <c r="DC1171">
        <f>ROUND((ROUND(AT1171*AG1171,2)*1.2),6)</f>
        <v>0.13200000000000001</v>
      </c>
      <c r="DD1171" t="s">
        <v>3</v>
      </c>
      <c r="DE1171" t="s">
        <v>3</v>
      </c>
      <c r="DF1171">
        <f t="shared" si="489"/>
        <v>0</v>
      </c>
      <c r="DG1171">
        <f>ROUND(ROUND(AF1171*AJ1171,2)*CX1171,2)</f>
        <v>2298</v>
      </c>
      <c r="DH1171">
        <f>ROUND(ROUND(AG1171*AK1171,2)*CX1171,2)</f>
        <v>1152.05</v>
      </c>
      <c r="DI1171">
        <f t="shared" si="460"/>
        <v>0</v>
      </c>
      <c r="DJ1171">
        <f>DG1171</f>
        <v>2298</v>
      </c>
      <c r="DK1171">
        <v>0</v>
      </c>
      <c r="DL1171" t="s">
        <v>1327</v>
      </c>
      <c r="DM1171">
        <v>0</v>
      </c>
      <c r="DN1171" t="s">
        <v>1319</v>
      </c>
      <c r="DO1171">
        <v>12.62</v>
      </c>
    </row>
    <row r="1172" spans="1:119" x14ac:dyDescent="0.2">
      <c r="A1172">
        <f>ROW(Source!A1368)</f>
        <v>1368</v>
      </c>
      <c r="B1172">
        <v>56661436</v>
      </c>
      <c r="C1172">
        <v>56665007</v>
      </c>
      <c r="D1172">
        <v>54739852</v>
      </c>
      <c r="E1172">
        <v>1</v>
      </c>
      <c r="F1172">
        <v>1</v>
      </c>
      <c r="G1172">
        <v>1081</v>
      </c>
      <c r="H1172">
        <v>3</v>
      </c>
      <c r="I1172" t="s">
        <v>1421</v>
      </c>
      <c r="J1172" t="s">
        <v>1422</v>
      </c>
      <c r="K1172" t="s">
        <v>1423</v>
      </c>
      <c r="L1172">
        <v>1346</v>
      </c>
      <c r="N1172">
        <v>1009</v>
      </c>
      <c r="O1172" t="s">
        <v>1171</v>
      </c>
      <c r="P1172" t="s">
        <v>1171</v>
      </c>
      <c r="Q1172">
        <v>1</v>
      </c>
      <c r="W1172">
        <v>0</v>
      </c>
      <c r="X1172">
        <v>1006061021</v>
      </c>
      <c r="Y1172">
        <f>(AT1172*1)</f>
        <v>1.6400000000000001E-2</v>
      </c>
      <c r="AA1172">
        <v>1419.99</v>
      </c>
      <c r="AB1172">
        <v>0</v>
      </c>
      <c r="AC1172">
        <v>0</v>
      </c>
      <c r="AD1172">
        <v>0</v>
      </c>
      <c r="AE1172">
        <v>53.33</v>
      </c>
      <c r="AF1172">
        <v>0</v>
      </c>
      <c r="AG1172">
        <v>0</v>
      </c>
      <c r="AH1172">
        <v>0</v>
      </c>
      <c r="AI1172">
        <v>26.13</v>
      </c>
      <c r="AJ1172">
        <v>1</v>
      </c>
      <c r="AK1172">
        <v>1</v>
      </c>
      <c r="AL1172">
        <v>1</v>
      </c>
      <c r="AM1172">
        <v>2</v>
      </c>
      <c r="AN1172">
        <v>0</v>
      </c>
      <c r="AO1172">
        <v>1</v>
      </c>
      <c r="AP1172">
        <v>1</v>
      </c>
      <c r="AQ1172">
        <v>0</v>
      </c>
      <c r="AR1172">
        <v>0</v>
      </c>
      <c r="AS1172" t="s">
        <v>3</v>
      </c>
      <c r="AT1172">
        <v>1.6400000000000001E-2</v>
      </c>
      <c r="AU1172" t="s">
        <v>1152</v>
      </c>
      <c r="AV1172">
        <v>0</v>
      </c>
      <c r="AW1172">
        <v>2</v>
      </c>
      <c r="AX1172">
        <v>56665017</v>
      </c>
      <c r="AY1172">
        <v>1</v>
      </c>
      <c r="AZ1172">
        <v>0</v>
      </c>
      <c r="BA1172">
        <v>1492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CV1172">
        <v>0</v>
      </c>
      <c r="CW1172">
        <v>0</v>
      </c>
      <c r="CX1172">
        <f>ROUND(Y1172*Source!I1368,9)</f>
        <v>2.46</v>
      </c>
      <c r="CY1172">
        <f>AA1172</f>
        <v>1419.99</v>
      </c>
      <c r="CZ1172">
        <f>AE1172</f>
        <v>53.33</v>
      </c>
      <c r="DA1172">
        <f>AI1172</f>
        <v>26.13</v>
      </c>
      <c r="DB1172">
        <f>ROUND((ROUND(AT1172*CZ1172,2)*1),6)</f>
        <v>0.87</v>
      </c>
      <c r="DC1172">
        <f>ROUND((ROUND(AT1172*AG1172,2)*1),6)</f>
        <v>0</v>
      </c>
      <c r="DD1172" t="s">
        <v>3</v>
      </c>
      <c r="DE1172" t="s">
        <v>3</v>
      </c>
      <c r="DF1172">
        <f>ROUND(ROUND(AE1172*AI1172,2)*CX1172,2)</f>
        <v>3428.03</v>
      </c>
      <c r="DG1172">
        <f t="shared" ref="DG1172:DG1188" si="490">ROUND(ROUND(AF1172,2)*CX1172,2)</f>
        <v>0</v>
      </c>
      <c r="DH1172">
        <f t="shared" ref="DH1172:DH1189" si="491">ROUND(ROUND(AG1172,2)*CX1172,2)</f>
        <v>0</v>
      </c>
      <c r="DI1172">
        <f t="shared" si="460"/>
        <v>0</v>
      </c>
      <c r="DJ1172">
        <f>DF1172</f>
        <v>3428.03</v>
      </c>
      <c r="DK1172">
        <v>0</v>
      </c>
      <c r="DL1172" t="s">
        <v>3</v>
      </c>
      <c r="DM1172">
        <v>0</v>
      </c>
      <c r="DN1172" t="s">
        <v>3</v>
      </c>
      <c r="DO1172">
        <v>0</v>
      </c>
    </row>
    <row r="1173" spans="1:119" x14ac:dyDescent="0.2">
      <c r="A1173">
        <f>ROW(Source!A1368)</f>
        <v>1368</v>
      </c>
      <c r="B1173">
        <v>56661436</v>
      </c>
      <c r="C1173">
        <v>56665007</v>
      </c>
      <c r="D1173">
        <v>54737572</v>
      </c>
      <c r="E1173">
        <v>1</v>
      </c>
      <c r="F1173">
        <v>1</v>
      </c>
      <c r="G1173">
        <v>1081</v>
      </c>
      <c r="H1173">
        <v>3</v>
      </c>
      <c r="I1173" t="s">
        <v>676</v>
      </c>
      <c r="J1173" t="s">
        <v>679</v>
      </c>
      <c r="K1173" t="s">
        <v>677</v>
      </c>
      <c r="L1173">
        <v>1296</v>
      </c>
      <c r="N1173">
        <v>1002</v>
      </c>
      <c r="O1173" t="s">
        <v>678</v>
      </c>
      <c r="P1173" t="s">
        <v>678</v>
      </c>
      <c r="Q1173">
        <v>1</v>
      </c>
      <c r="W1173">
        <v>0</v>
      </c>
      <c r="X1173">
        <v>-1831371659</v>
      </c>
      <c r="Y1173">
        <f>(AT1173*1)</f>
        <v>0.1</v>
      </c>
      <c r="AA1173">
        <v>1154.8900000000001</v>
      </c>
      <c r="AB1173">
        <v>0</v>
      </c>
      <c r="AC1173">
        <v>0</v>
      </c>
      <c r="AD1173">
        <v>0</v>
      </c>
      <c r="AE1173">
        <v>144.93</v>
      </c>
      <c r="AF1173">
        <v>0</v>
      </c>
      <c r="AG1173">
        <v>0</v>
      </c>
      <c r="AH1173">
        <v>0</v>
      </c>
      <c r="AI1173">
        <v>7.82</v>
      </c>
      <c r="AJ1173">
        <v>1</v>
      </c>
      <c r="AK1173">
        <v>1</v>
      </c>
      <c r="AL1173">
        <v>1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0</v>
      </c>
      <c r="AS1173" t="s">
        <v>3</v>
      </c>
      <c r="AT1173">
        <v>0.1</v>
      </c>
      <c r="AU1173" t="s">
        <v>1152</v>
      </c>
      <c r="AV1173">
        <v>0</v>
      </c>
      <c r="AW1173">
        <v>1</v>
      </c>
      <c r="AX1173">
        <v>-1</v>
      </c>
      <c r="AY1173">
        <v>0</v>
      </c>
      <c r="AZ1173">
        <v>0</v>
      </c>
      <c r="BA1173" t="s">
        <v>3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CV1173">
        <v>0</v>
      </c>
      <c r="CW1173">
        <v>0</v>
      </c>
      <c r="CX1173">
        <f>ROUND(Y1173*Source!I1368,9)</f>
        <v>15</v>
      </c>
      <c r="CY1173">
        <f>AA1173</f>
        <v>1154.8900000000001</v>
      </c>
      <c r="CZ1173">
        <f>AE1173</f>
        <v>144.93</v>
      </c>
      <c r="DA1173">
        <f>AI1173</f>
        <v>7.82</v>
      </c>
      <c r="DB1173">
        <f>ROUND((ROUND(AT1173*CZ1173,2)*1),6)</f>
        <v>14.49</v>
      </c>
      <c r="DC1173">
        <f>ROUND((ROUND(AT1173*AG1173,2)*1),6)</f>
        <v>0</v>
      </c>
      <c r="DD1173" t="s">
        <v>3</v>
      </c>
      <c r="DE1173" t="s">
        <v>3</v>
      </c>
      <c r="DF1173">
        <f>ROUND(ROUND(AE1173*AI1173,2)*CX1173,2)</f>
        <v>17000.25</v>
      </c>
      <c r="DG1173">
        <f t="shared" si="490"/>
        <v>0</v>
      </c>
      <c r="DH1173">
        <f t="shared" si="491"/>
        <v>0</v>
      </c>
      <c r="DI1173">
        <f t="shared" si="460"/>
        <v>0</v>
      </c>
      <c r="DJ1173">
        <f>DF1173</f>
        <v>17000.25</v>
      </c>
      <c r="DK1173">
        <v>0</v>
      </c>
      <c r="DL1173" t="s">
        <v>3</v>
      </c>
      <c r="DM1173">
        <v>0</v>
      </c>
      <c r="DN1173" t="s">
        <v>3</v>
      </c>
      <c r="DO1173">
        <v>0</v>
      </c>
    </row>
    <row r="1174" spans="1:119" x14ac:dyDescent="0.2">
      <c r="A1174">
        <f>ROW(Source!A1368)</f>
        <v>1368</v>
      </c>
      <c r="B1174">
        <v>56661436</v>
      </c>
      <c r="C1174">
        <v>56665007</v>
      </c>
      <c r="D1174">
        <v>54737588</v>
      </c>
      <c r="E1174">
        <v>1</v>
      </c>
      <c r="F1174">
        <v>1</v>
      </c>
      <c r="G1174">
        <v>1081</v>
      </c>
      <c r="H1174">
        <v>3</v>
      </c>
      <c r="I1174" t="s">
        <v>1559</v>
      </c>
      <c r="J1174" t="s">
        <v>1560</v>
      </c>
      <c r="K1174" t="s">
        <v>1561</v>
      </c>
      <c r="L1174">
        <v>1354</v>
      </c>
      <c r="N1174">
        <v>1010</v>
      </c>
      <c r="O1174" t="s">
        <v>398</v>
      </c>
      <c r="P1174" t="s">
        <v>398</v>
      </c>
      <c r="Q1174">
        <v>1</v>
      </c>
      <c r="W1174">
        <v>0</v>
      </c>
      <c r="X1174">
        <v>1238705036</v>
      </c>
      <c r="Y1174">
        <f>(AT1174*1)</f>
        <v>30</v>
      </c>
      <c r="AA1174">
        <v>2.88</v>
      </c>
      <c r="AB1174">
        <v>0</v>
      </c>
      <c r="AC1174">
        <v>0</v>
      </c>
      <c r="AD1174">
        <v>0</v>
      </c>
      <c r="AE1174">
        <v>0.75</v>
      </c>
      <c r="AF1174">
        <v>0</v>
      </c>
      <c r="AG1174">
        <v>0</v>
      </c>
      <c r="AH1174">
        <v>0</v>
      </c>
      <c r="AI1174">
        <v>3.77</v>
      </c>
      <c r="AJ1174">
        <v>1</v>
      </c>
      <c r="AK1174">
        <v>1</v>
      </c>
      <c r="AL1174">
        <v>1</v>
      </c>
      <c r="AM1174">
        <v>2</v>
      </c>
      <c r="AN1174">
        <v>0</v>
      </c>
      <c r="AO1174">
        <v>1</v>
      </c>
      <c r="AP1174">
        <v>1</v>
      </c>
      <c r="AQ1174">
        <v>0</v>
      </c>
      <c r="AR1174">
        <v>0</v>
      </c>
      <c r="AS1174" t="s">
        <v>3</v>
      </c>
      <c r="AT1174">
        <v>30</v>
      </c>
      <c r="AU1174" t="s">
        <v>1152</v>
      </c>
      <c r="AV1174">
        <v>0</v>
      </c>
      <c r="AW1174">
        <v>2</v>
      </c>
      <c r="AX1174">
        <v>56665018</v>
      </c>
      <c r="AY1174">
        <v>1</v>
      </c>
      <c r="AZ1174">
        <v>0</v>
      </c>
      <c r="BA1174">
        <v>1493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CV1174">
        <v>0</v>
      </c>
      <c r="CW1174">
        <v>0</v>
      </c>
      <c r="CX1174">
        <f>ROUND(Y1174*Source!I1368,9)</f>
        <v>4500</v>
      </c>
      <c r="CY1174">
        <f>AA1174</f>
        <v>2.88</v>
      </c>
      <c r="CZ1174">
        <f>AE1174</f>
        <v>0.75</v>
      </c>
      <c r="DA1174">
        <f>AI1174</f>
        <v>3.77</v>
      </c>
      <c r="DB1174">
        <f>ROUND((ROUND(AT1174*CZ1174,2)*1),6)</f>
        <v>22.5</v>
      </c>
      <c r="DC1174">
        <f>ROUND((ROUND(AT1174*AG1174,2)*1),6)</f>
        <v>0</v>
      </c>
      <c r="DD1174" t="s">
        <v>3</v>
      </c>
      <c r="DE1174" t="s">
        <v>3</v>
      </c>
      <c r="DF1174">
        <f>ROUND(ROUND(AE1174*AI1174,2)*CX1174,2)</f>
        <v>12735</v>
      </c>
      <c r="DG1174">
        <f t="shared" si="490"/>
        <v>0</v>
      </c>
      <c r="DH1174">
        <f t="shared" si="491"/>
        <v>0</v>
      </c>
      <c r="DI1174">
        <f t="shared" si="460"/>
        <v>0</v>
      </c>
      <c r="DJ1174">
        <f>DF1174</f>
        <v>12735</v>
      </c>
      <c r="DK1174">
        <v>0</v>
      </c>
      <c r="DL1174" t="s">
        <v>3</v>
      </c>
      <c r="DM1174">
        <v>0</v>
      </c>
      <c r="DN1174" t="s">
        <v>3</v>
      </c>
      <c r="DO1174">
        <v>0</v>
      </c>
    </row>
    <row r="1175" spans="1:119" x14ac:dyDescent="0.2">
      <c r="A1175">
        <f>ROW(Source!A1368)</f>
        <v>1368</v>
      </c>
      <c r="B1175">
        <v>56661436</v>
      </c>
      <c r="C1175">
        <v>56665007</v>
      </c>
      <c r="D1175">
        <v>54737634</v>
      </c>
      <c r="E1175">
        <v>1</v>
      </c>
      <c r="F1175">
        <v>1</v>
      </c>
      <c r="G1175">
        <v>1081</v>
      </c>
      <c r="H1175">
        <v>3</v>
      </c>
      <c r="I1175" t="s">
        <v>1424</v>
      </c>
      <c r="J1175" t="s">
        <v>1425</v>
      </c>
      <c r="K1175" t="s">
        <v>1426</v>
      </c>
      <c r="L1175">
        <v>1296</v>
      </c>
      <c r="N1175">
        <v>1002</v>
      </c>
      <c r="O1175" t="s">
        <v>678</v>
      </c>
      <c r="P1175" t="s">
        <v>678</v>
      </c>
      <c r="Q1175">
        <v>1</v>
      </c>
      <c r="W1175">
        <v>0</v>
      </c>
      <c r="X1175">
        <v>1871464502</v>
      </c>
      <c r="Y1175">
        <f>(AT1175*1)</f>
        <v>0.93</v>
      </c>
      <c r="AA1175">
        <v>1078.29</v>
      </c>
      <c r="AB1175">
        <v>0</v>
      </c>
      <c r="AC1175">
        <v>0</v>
      </c>
      <c r="AD1175">
        <v>0</v>
      </c>
      <c r="AE1175">
        <v>34.74</v>
      </c>
      <c r="AF1175">
        <v>0</v>
      </c>
      <c r="AG1175">
        <v>0</v>
      </c>
      <c r="AH1175">
        <v>0</v>
      </c>
      <c r="AI1175">
        <v>30.46</v>
      </c>
      <c r="AJ1175">
        <v>1</v>
      </c>
      <c r="AK1175">
        <v>1</v>
      </c>
      <c r="AL1175">
        <v>1</v>
      </c>
      <c r="AM1175">
        <v>2</v>
      </c>
      <c r="AN1175">
        <v>0</v>
      </c>
      <c r="AO1175">
        <v>1</v>
      </c>
      <c r="AP1175">
        <v>1</v>
      </c>
      <c r="AQ1175">
        <v>0</v>
      </c>
      <c r="AR1175">
        <v>0</v>
      </c>
      <c r="AS1175" t="s">
        <v>3</v>
      </c>
      <c r="AT1175">
        <v>0.93</v>
      </c>
      <c r="AU1175" t="s">
        <v>1152</v>
      </c>
      <c r="AV1175">
        <v>0</v>
      </c>
      <c r="AW1175">
        <v>2</v>
      </c>
      <c r="AX1175">
        <v>56665019</v>
      </c>
      <c r="AY1175">
        <v>1</v>
      </c>
      <c r="AZ1175">
        <v>0</v>
      </c>
      <c r="BA1175">
        <v>1494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CV1175">
        <v>0</v>
      </c>
      <c r="CW1175">
        <v>0</v>
      </c>
      <c r="CX1175">
        <f>ROUND(Y1175*Source!I1368,9)</f>
        <v>139.5</v>
      </c>
      <c r="CY1175">
        <f>AA1175</f>
        <v>1078.29</v>
      </c>
      <c r="CZ1175">
        <f>AE1175</f>
        <v>34.74</v>
      </c>
      <c r="DA1175">
        <f>AI1175</f>
        <v>30.46</v>
      </c>
      <c r="DB1175">
        <f>ROUND((ROUND(AT1175*CZ1175,2)*1),6)</f>
        <v>32.31</v>
      </c>
      <c r="DC1175">
        <f>ROUND((ROUND(AT1175*AG1175,2)*1),6)</f>
        <v>0</v>
      </c>
      <c r="DD1175" t="s">
        <v>3</v>
      </c>
      <c r="DE1175" t="s">
        <v>3</v>
      </c>
      <c r="DF1175">
        <f>ROUND(ROUND(AE1175*AI1175,2)*CX1175,2)</f>
        <v>147616.10999999999</v>
      </c>
      <c r="DG1175">
        <f t="shared" si="490"/>
        <v>0</v>
      </c>
      <c r="DH1175">
        <f t="shared" si="491"/>
        <v>0</v>
      </c>
      <c r="DI1175">
        <f t="shared" si="460"/>
        <v>0</v>
      </c>
      <c r="DJ1175">
        <f>DF1175</f>
        <v>147616.10999999999</v>
      </c>
      <c r="DK1175">
        <v>0</v>
      </c>
      <c r="DL1175" t="s">
        <v>3</v>
      </c>
      <c r="DM1175">
        <v>0</v>
      </c>
      <c r="DN1175" t="s">
        <v>3</v>
      </c>
      <c r="DO1175">
        <v>0</v>
      </c>
    </row>
    <row r="1176" spans="1:119" x14ac:dyDescent="0.2">
      <c r="A1176">
        <f>ROW(Source!A1368)</f>
        <v>1368</v>
      </c>
      <c r="B1176">
        <v>56661436</v>
      </c>
      <c r="C1176">
        <v>56665007</v>
      </c>
      <c r="D1176">
        <v>54737664</v>
      </c>
      <c r="E1176">
        <v>1</v>
      </c>
      <c r="F1176">
        <v>1</v>
      </c>
      <c r="G1176">
        <v>1081</v>
      </c>
      <c r="H1176">
        <v>3</v>
      </c>
      <c r="I1176" t="s">
        <v>670</v>
      </c>
      <c r="J1176" t="s">
        <v>673</v>
      </c>
      <c r="K1176" t="s">
        <v>671</v>
      </c>
      <c r="L1176">
        <v>1301</v>
      </c>
      <c r="N1176">
        <v>1003</v>
      </c>
      <c r="O1176" t="s">
        <v>672</v>
      </c>
      <c r="P1176" t="s">
        <v>672</v>
      </c>
      <c r="Q1176">
        <v>1</v>
      </c>
      <c r="W1176">
        <v>0</v>
      </c>
      <c r="X1176">
        <v>1628137600</v>
      </c>
      <c r="Y1176">
        <f>(AT1176*1)</f>
        <v>15</v>
      </c>
      <c r="AA1176">
        <v>37.33</v>
      </c>
      <c r="AB1176">
        <v>0</v>
      </c>
      <c r="AC1176">
        <v>0</v>
      </c>
      <c r="AD1176">
        <v>0</v>
      </c>
      <c r="AE1176">
        <v>2.35</v>
      </c>
      <c r="AF1176">
        <v>0</v>
      </c>
      <c r="AG1176">
        <v>0</v>
      </c>
      <c r="AH1176">
        <v>0</v>
      </c>
      <c r="AI1176">
        <v>15.59</v>
      </c>
      <c r="AJ1176">
        <v>1</v>
      </c>
      <c r="AK1176">
        <v>1</v>
      </c>
      <c r="AL1176">
        <v>1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0</v>
      </c>
      <c r="AS1176" t="s">
        <v>3</v>
      </c>
      <c r="AT1176">
        <v>15</v>
      </c>
      <c r="AU1176" t="s">
        <v>1152</v>
      </c>
      <c r="AV1176">
        <v>0</v>
      </c>
      <c r="AW1176">
        <v>1</v>
      </c>
      <c r="AX1176">
        <v>-1</v>
      </c>
      <c r="AY1176">
        <v>0</v>
      </c>
      <c r="AZ1176">
        <v>0</v>
      </c>
      <c r="BA1176" t="s">
        <v>3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CV1176">
        <v>0</v>
      </c>
      <c r="CW1176">
        <v>0</v>
      </c>
      <c r="CX1176">
        <f>ROUND(Y1176*Source!I1368,9)</f>
        <v>2250</v>
      </c>
      <c r="CY1176">
        <f>AA1176</f>
        <v>37.33</v>
      </c>
      <c r="CZ1176">
        <f>AE1176</f>
        <v>2.35</v>
      </c>
      <c r="DA1176">
        <f>AI1176</f>
        <v>15.59</v>
      </c>
      <c r="DB1176">
        <f>ROUND((ROUND(AT1176*CZ1176,2)*1),6)</f>
        <v>35.25</v>
      </c>
      <c r="DC1176">
        <f>ROUND((ROUND(AT1176*AG1176,2)*1),6)</f>
        <v>0</v>
      </c>
      <c r="DD1176" t="s">
        <v>3</v>
      </c>
      <c r="DE1176" t="s">
        <v>3</v>
      </c>
      <c r="DF1176">
        <f>ROUND(ROUND(AE1176*AI1176,2)*CX1176,2)</f>
        <v>82440</v>
      </c>
      <c r="DG1176">
        <f t="shared" si="490"/>
        <v>0</v>
      </c>
      <c r="DH1176">
        <f t="shared" si="491"/>
        <v>0</v>
      </c>
      <c r="DI1176">
        <f t="shared" si="460"/>
        <v>0</v>
      </c>
      <c r="DJ1176">
        <f>DF1176</f>
        <v>82440</v>
      </c>
      <c r="DK1176">
        <v>0</v>
      </c>
      <c r="DL1176" t="s">
        <v>3</v>
      </c>
      <c r="DM1176">
        <v>0</v>
      </c>
      <c r="DN1176" t="s">
        <v>3</v>
      </c>
      <c r="DO1176">
        <v>0</v>
      </c>
    </row>
    <row r="1177" spans="1:119" x14ac:dyDescent="0.2">
      <c r="A1177">
        <f>ROW(Source!A1385)</f>
        <v>1385</v>
      </c>
      <c r="B1177">
        <v>56661434</v>
      </c>
      <c r="C1177">
        <v>56665032</v>
      </c>
      <c r="D1177">
        <v>54702434</v>
      </c>
      <c r="E1177">
        <v>1081</v>
      </c>
      <c r="F1177">
        <v>1</v>
      </c>
      <c r="G1177">
        <v>1081</v>
      </c>
      <c r="H1177">
        <v>1</v>
      </c>
      <c r="I1177" t="s">
        <v>1317</v>
      </c>
      <c r="J1177" t="s">
        <v>3</v>
      </c>
      <c r="K1177" t="s">
        <v>1318</v>
      </c>
      <c r="L1177">
        <v>1191</v>
      </c>
      <c r="N1177">
        <v>1013</v>
      </c>
      <c r="O1177" t="s">
        <v>1319</v>
      </c>
      <c r="P1177" t="s">
        <v>1319</v>
      </c>
      <c r="Q1177">
        <v>1</v>
      </c>
      <c r="W1177">
        <v>0</v>
      </c>
      <c r="X1177">
        <v>476480486</v>
      </c>
      <c r="Y1177">
        <f>((AT1177*1.2)*1.15)</f>
        <v>19.430399999999999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1</v>
      </c>
      <c r="AK1177">
        <v>1</v>
      </c>
      <c r="AL1177">
        <v>1</v>
      </c>
      <c r="AM1177">
        <v>-2</v>
      </c>
      <c r="AN1177">
        <v>0</v>
      </c>
      <c r="AO1177">
        <v>1</v>
      </c>
      <c r="AP1177">
        <v>1</v>
      </c>
      <c r="AQ1177">
        <v>0</v>
      </c>
      <c r="AR1177">
        <v>0</v>
      </c>
      <c r="AS1177" t="s">
        <v>3</v>
      </c>
      <c r="AT1177">
        <v>14.08</v>
      </c>
      <c r="AU1177" t="s">
        <v>936</v>
      </c>
      <c r="AV1177">
        <v>1</v>
      </c>
      <c r="AW1177">
        <v>2</v>
      </c>
      <c r="AX1177">
        <v>56665044</v>
      </c>
      <c r="AY1177">
        <v>1</v>
      </c>
      <c r="AZ1177">
        <v>0</v>
      </c>
      <c r="BA1177">
        <v>1499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CU1177">
        <f>ROUND(AT1177*Source!I1385*AH1177*AL1177,2)</f>
        <v>0</v>
      </c>
      <c r="CV1177">
        <f>ROUND(Y1177*Source!I1385,9)</f>
        <v>23.316479999999999</v>
      </c>
      <c r="CW1177">
        <v>0</v>
      </c>
      <c r="CX1177">
        <f>ROUND(Y1177*Source!I1385,9)</f>
        <v>23.316479999999999</v>
      </c>
      <c r="CY1177">
        <f>AD1177</f>
        <v>0</v>
      </c>
      <c r="CZ1177">
        <f>AH1177</f>
        <v>0</v>
      </c>
      <c r="DA1177">
        <f>AL1177</f>
        <v>1</v>
      </c>
      <c r="DB1177">
        <f>ROUND(((ROUND(AT1177*CZ1177,2)*1.2)*1.15),6)</f>
        <v>0</v>
      </c>
      <c r="DC1177">
        <f>ROUND(((ROUND(AT1177*AG1177,2)*1.2)*1.15),6)</f>
        <v>0</v>
      </c>
      <c r="DD1177" t="s">
        <v>3</v>
      </c>
      <c r="DE1177" t="s">
        <v>3</v>
      </c>
      <c r="DF1177">
        <f t="shared" ref="DF1177:DF1192" si="492">ROUND(ROUND(AE1177,2)*CX1177,2)</f>
        <v>0</v>
      </c>
      <c r="DG1177">
        <f t="shared" si="490"/>
        <v>0</v>
      </c>
      <c r="DH1177">
        <f t="shared" si="491"/>
        <v>0</v>
      </c>
      <c r="DI1177">
        <f t="shared" si="460"/>
        <v>0</v>
      </c>
      <c r="DJ1177">
        <f>DI1177</f>
        <v>0</v>
      </c>
      <c r="DK1177">
        <v>0</v>
      </c>
      <c r="DL1177" t="s">
        <v>3</v>
      </c>
      <c r="DM1177">
        <v>0</v>
      </c>
      <c r="DN1177" t="s">
        <v>3</v>
      </c>
      <c r="DO1177">
        <v>0</v>
      </c>
    </row>
    <row r="1178" spans="1:119" x14ac:dyDescent="0.2">
      <c r="A1178">
        <f>ROW(Source!A1385)</f>
        <v>1385</v>
      </c>
      <c r="B1178">
        <v>56661434</v>
      </c>
      <c r="C1178">
        <v>56665032</v>
      </c>
      <c r="D1178">
        <v>54767994</v>
      </c>
      <c r="E1178">
        <v>1</v>
      </c>
      <c r="F1178">
        <v>1</v>
      </c>
      <c r="G1178">
        <v>1081</v>
      </c>
      <c r="H1178">
        <v>2</v>
      </c>
      <c r="I1178" t="s">
        <v>1562</v>
      </c>
      <c r="J1178" t="s">
        <v>1563</v>
      </c>
      <c r="K1178" t="s">
        <v>1564</v>
      </c>
      <c r="L1178">
        <v>1368</v>
      </c>
      <c r="N1178">
        <v>1011</v>
      </c>
      <c r="O1178" t="s">
        <v>1323</v>
      </c>
      <c r="P1178" t="s">
        <v>1323</v>
      </c>
      <c r="Q1178">
        <v>1</v>
      </c>
      <c r="W1178">
        <v>0</v>
      </c>
      <c r="X1178">
        <v>-286665822</v>
      </c>
      <c r="Y1178">
        <f>((AT1178*1.2)*1.25)</f>
        <v>3.0749999999999993</v>
      </c>
      <c r="AA1178">
        <v>0</v>
      </c>
      <c r="AB1178">
        <v>6.17</v>
      </c>
      <c r="AC1178">
        <v>0</v>
      </c>
      <c r="AD1178">
        <v>0</v>
      </c>
      <c r="AE1178">
        <v>0</v>
      </c>
      <c r="AF1178">
        <v>5.78</v>
      </c>
      <c r="AG1178">
        <v>0</v>
      </c>
      <c r="AH1178">
        <v>0</v>
      </c>
      <c r="AI1178">
        <v>1</v>
      </c>
      <c r="AJ1178">
        <v>1</v>
      </c>
      <c r="AK1178">
        <v>1</v>
      </c>
      <c r="AL1178">
        <v>1</v>
      </c>
      <c r="AM1178">
        <v>-2</v>
      </c>
      <c r="AN1178">
        <v>0</v>
      </c>
      <c r="AO1178">
        <v>1</v>
      </c>
      <c r="AP1178">
        <v>1</v>
      </c>
      <c r="AQ1178">
        <v>0</v>
      </c>
      <c r="AR1178">
        <v>0</v>
      </c>
      <c r="AS1178" t="s">
        <v>3</v>
      </c>
      <c r="AT1178">
        <v>2.0499999999999998</v>
      </c>
      <c r="AU1178" t="s">
        <v>935</v>
      </c>
      <c r="AV1178">
        <v>0</v>
      </c>
      <c r="AW1178">
        <v>2</v>
      </c>
      <c r="AX1178">
        <v>56665045</v>
      </c>
      <c r="AY1178">
        <v>1</v>
      </c>
      <c r="AZ1178">
        <v>0</v>
      </c>
      <c r="BA1178">
        <v>1500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CV1178">
        <v>0</v>
      </c>
      <c r="CW1178">
        <f>ROUND(Y1178*Source!I1385*DO1178,9)</f>
        <v>0</v>
      </c>
      <c r="CX1178">
        <f>ROUND(Y1178*Source!I1385,9)</f>
        <v>3.69</v>
      </c>
      <c r="CY1178">
        <f>AB1178</f>
        <v>6.17</v>
      </c>
      <c r="CZ1178">
        <f>AF1178</f>
        <v>5.78</v>
      </c>
      <c r="DA1178">
        <f>AJ1178</f>
        <v>1</v>
      </c>
      <c r="DB1178">
        <f>ROUND(((ROUND(AT1178*CZ1178,2)*1.2)*1.25),6)</f>
        <v>17.774999999999999</v>
      </c>
      <c r="DC1178">
        <f>ROUND(((ROUND(AT1178*AG1178,2)*1.2)*1.25),6)</f>
        <v>0</v>
      </c>
      <c r="DD1178" t="s">
        <v>3</v>
      </c>
      <c r="DE1178" t="s">
        <v>3</v>
      </c>
      <c r="DF1178">
        <f t="shared" si="492"/>
        <v>0</v>
      </c>
      <c r="DG1178">
        <f t="shared" si="490"/>
        <v>21.33</v>
      </c>
      <c r="DH1178">
        <f t="shared" si="491"/>
        <v>0</v>
      </c>
      <c r="DI1178">
        <f t="shared" si="460"/>
        <v>0</v>
      </c>
      <c r="DJ1178">
        <f>DG1178</f>
        <v>21.33</v>
      </c>
      <c r="DK1178">
        <v>0</v>
      </c>
      <c r="DL1178" t="s">
        <v>3</v>
      </c>
      <c r="DM1178">
        <v>0</v>
      </c>
      <c r="DN1178" t="s">
        <v>3</v>
      </c>
      <c r="DO1178">
        <v>0</v>
      </c>
    </row>
    <row r="1179" spans="1:119" x14ac:dyDescent="0.2">
      <c r="A1179">
        <f>ROW(Source!A1385)</f>
        <v>1385</v>
      </c>
      <c r="B1179">
        <v>56661434</v>
      </c>
      <c r="C1179">
        <v>56665032</v>
      </c>
      <c r="D1179">
        <v>54768339</v>
      </c>
      <c r="E1179">
        <v>1</v>
      </c>
      <c r="F1179">
        <v>1</v>
      </c>
      <c r="G1179">
        <v>1081</v>
      </c>
      <c r="H1179">
        <v>2</v>
      </c>
      <c r="I1179" t="s">
        <v>1324</v>
      </c>
      <c r="J1179" t="s">
        <v>1325</v>
      </c>
      <c r="K1179" t="s">
        <v>1326</v>
      </c>
      <c r="L1179">
        <v>1368</v>
      </c>
      <c r="N1179">
        <v>1011</v>
      </c>
      <c r="O1179" t="s">
        <v>1323</v>
      </c>
      <c r="P1179" t="s">
        <v>1323</v>
      </c>
      <c r="Q1179">
        <v>1</v>
      </c>
      <c r="W1179">
        <v>0</v>
      </c>
      <c r="X1179">
        <v>874612079</v>
      </c>
      <c r="Y1179">
        <f>((AT1179*1.2)*1.25)</f>
        <v>0.09</v>
      </c>
      <c r="AA1179">
        <v>0</v>
      </c>
      <c r="AB1179">
        <v>88.67</v>
      </c>
      <c r="AC1179">
        <v>13.47</v>
      </c>
      <c r="AD1179">
        <v>0</v>
      </c>
      <c r="AE1179">
        <v>0</v>
      </c>
      <c r="AF1179">
        <v>83.1</v>
      </c>
      <c r="AG1179">
        <v>12.62</v>
      </c>
      <c r="AH1179">
        <v>0</v>
      </c>
      <c r="AI1179">
        <v>1</v>
      </c>
      <c r="AJ1179">
        <v>1</v>
      </c>
      <c r="AK1179">
        <v>1</v>
      </c>
      <c r="AL1179">
        <v>1</v>
      </c>
      <c r="AM1179">
        <v>-2</v>
      </c>
      <c r="AN1179">
        <v>0</v>
      </c>
      <c r="AO1179">
        <v>1</v>
      </c>
      <c r="AP1179">
        <v>1</v>
      </c>
      <c r="AQ1179">
        <v>0</v>
      </c>
      <c r="AR1179">
        <v>0</v>
      </c>
      <c r="AS1179" t="s">
        <v>3</v>
      </c>
      <c r="AT1179">
        <v>0.06</v>
      </c>
      <c r="AU1179" t="s">
        <v>935</v>
      </c>
      <c r="AV1179">
        <v>0</v>
      </c>
      <c r="AW1179">
        <v>2</v>
      </c>
      <c r="AX1179">
        <v>56665046</v>
      </c>
      <c r="AY1179">
        <v>1</v>
      </c>
      <c r="AZ1179">
        <v>0</v>
      </c>
      <c r="BA1179">
        <v>1501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CV1179">
        <v>0</v>
      </c>
      <c r="CW1179">
        <f>ROUND(Y1179*Source!I1385*DO1179,9)</f>
        <v>1.3629599999999999</v>
      </c>
      <c r="CX1179">
        <f>ROUND(Y1179*Source!I1385,9)</f>
        <v>0.108</v>
      </c>
      <c r="CY1179">
        <f>AB1179</f>
        <v>88.67</v>
      </c>
      <c r="CZ1179">
        <f>AF1179</f>
        <v>83.1</v>
      </c>
      <c r="DA1179">
        <f>AJ1179</f>
        <v>1</v>
      </c>
      <c r="DB1179">
        <f>ROUND(((ROUND(AT1179*CZ1179,2)*1.2)*1.25),6)</f>
        <v>7.4850000000000003</v>
      </c>
      <c r="DC1179">
        <f>ROUND(((ROUND(AT1179*AG1179,2)*1.2)*1.25),6)</f>
        <v>1.1399999999999999</v>
      </c>
      <c r="DD1179" t="s">
        <v>3</v>
      </c>
      <c r="DE1179" t="s">
        <v>3</v>
      </c>
      <c r="DF1179">
        <f t="shared" si="492"/>
        <v>0</v>
      </c>
      <c r="DG1179">
        <f t="shared" si="490"/>
        <v>8.9700000000000006</v>
      </c>
      <c r="DH1179">
        <f t="shared" si="491"/>
        <v>1.36</v>
      </c>
      <c r="DI1179">
        <f t="shared" si="460"/>
        <v>0</v>
      </c>
      <c r="DJ1179">
        <f>DG1179</f>
        <v>8.9700000000000006</v>
      </c>
      <c r="DK1179">
        <v>0</v>
      </c>
      <c r="DL1179" t="s">
        <v>1327</v>
      </c>
      <c r="DM1179">
        <v>0</v>
      </c>
      <c r="DN1179" t="s">
        <v>1319</v>
      </c>
      <c r="DO1179">
        <v>12.62</v>
      </c>
    </row>
    <row r="1180" spans="1:119" x14ac:dyDescent="0.2">
      <c r="A1180">
        <f>ROW(Source!A1385)</f>
        <v>1385</v>
      </c>
      <c r="B1180">
        <v>56661434</v>
      </c>
      <c r="C1180">
        <v>56665032</v>
      </c>
      <c r="D1180">
        <v>54768393</v>
      </c>
      <c r="E1180">
        <v>1</v>
      </c>
      <c r="F1180">
        <v>1</v>
      </c>
      <c r="G1180">
        <v>1081</v>
      </c>
      <c r="H1180">
        <v>2</v>
      </c>
      <c r="I1180" t="s">
        <v>1387</v>
      </c>
      <c r="J1180" t="s">
        <v>1388</v>
      </c>
      <c r="K1180" t="s">
        <v>1389</v>
      </c>
      <c r="L1180">
        <v>1368</v>
      </c>
      <c r="N1180">
        <v>1011</v>
      </c>
      <c r="O1180" t="s">
        <v>1323</v>
      </c>
      <c r="P1180" t="s">
        <v>1323</v>
      </c>
      <c r="Q1180">
        <v>1</v>
      </c>
      <c r="W1180">
        <v>0</v>
      </c>
      <c r="X1180">
        <v>-1895752648</v>
      </c>
      <c r="Y1180">
        <f>((AT1180*1.2)*1.25)</f>
        <v>3.5999999999999996</v>
      </c>
      <c r="AA1180">
        <v>0</v>
      </c>
      <c r="AB1180">
        <v>0.82</v>
      </c>
      <c r="AC1180">
        <v>0</v>
      </c>
      <c r="AD1180">
        <v>0</v>
      </c>
      <c r="AE1180">
        <v>0</v>
      </c>
      <c r="AF1180">
        <v>0.77</v>
      </c>
      <c r="AG1180">
        <v>0</v>
      </c>
      <c r="AH1180">
        <v>0</v>
      </c>
      <c r="AI1180">
        <v>1</v>
      </c>
      <c r="AJ1180">
        <v>1</v>
      </c>
      <c r="AK1180">
        <v>1</v>
      </c>
      <c r="AL1180">
        <v>1</v>
      </c>
      <c r="AM1180">
        <v>-2</v>
      </c>
      <c r="AN1180">
        <v>0</v>
      </c>
      <c r="AO1180">
        <v>1</v>
      </c>
      <c r="AP1180">
        <v>1</v>
      </c>
      <c r="AQ1180">
        <v>0</v>
      </c>
      <c r="AR1180">
        <v>0</v>
      </c>
      <c r="AS1180" t="s">
        <v>3</v>
      </c>
      <c r="AT1180">
        <v>2.4</v>
      </c>
      <c r="AU1180" t="s">
        <v>935</v>
      </c>
      <c r="AV1180">
        <v>0</v>
      </c>
      <c r="AW1180">
        <v>2</v>
      </c>
      <c r="AX1180">
        <v>56665047</v>
      </c>
      <c r="AY1180">
        <v>1</v>
      </c>
      <c r="AZ1180">
        <v>0</v>
      </c>
      <c r="BA1180">
        <v>1502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CV1180">
        <v>0</v>
      </c>
      <c r="CW1180">
        <f>ROUND(Y1180*Source!I1385*DO1180,9)</f>
        <v>0</v>
      </c>
      <c r="CX1180">
        <f>ROUND(Y1180*Source!I1385,9)</f>
        <v>4.32</v>
      </c>
      <c r="CY1180">
        <f>AB1180</f>
        <v>0.82</v>
      </c>
      <c r="CZ1180">
        <f>AF1180</f>
        <v>0.77</v>
      </c>
      <c r="DA1180">
        <f>AJ1180</f>
        <v>1</v>
      </c>
      <c r="DB1180">
        <f>ROUND(((ROUND(AT1180*CZ1180,2)*1.2)*1.25),6)</f>
        <v>2.7749999999999999</v>
      </c>
      <c r="DC1180">
        <f>ROUND(((ROUND(AT1180*AG1180,2)*1.2)*1.25),6)</f>
        <v>0</v>
      </c>
      <c r="DD1180" t="s">
        <v>3</v>
      </c>
      <c r="DE1180" t="s">
        <v>3</v>
      </c>
      <c r="DF1180">
        <f t="shared" si="492"/>
        <v>0</v>
      </c>
      <c r="DG1180">
        <f t="shared" si="490"/>
        <v>3.33</v>
      </c>
      <c r="DH1180">
        <f t="shared" si="491"/>
        <v>0</v>
      </c>
      <c r="DI1180">
        <f t="shared" si="460"/>
        <v>0</v>
      </c>
      <c r="DJ1180">
        <f>DG1180</f>
        <v>3.33</v>
      </c>
      <c r="DK1180">
        <v>0</v>
      </c>
      <c r="DL1180" t="s">
        <v>3</v>
      </c>
      <c r="DM1180">
        <v>0</v>
      </c>
      <c r="DN1180" t="s">
        <v>3</v>
      </c>
      <c r="DO1180">
        <v>0</v>
      </c>
    </row>
    <row r="1181" spans="1:119" x14ac:dyDescent="0.2">
      <c r="A1181">
        <f>ROW(Source!A1385)</f>
        <v>1385</v>
      </c>
      <c r="B1181">
        <v>56661434</v>
      </c>
      <c r="C1181">
        <v>56665032</v>
      </c>
      <c r="D1181">
        <v>54768426</v>
      </c>
      <c r="E1181">
        <v>1</v>
      </c>
      <c r="F1181">
        <v>1</v>
      </c>
      <c r="G1181">
        <v>1081</v>
      </c>
      <c r="H1181">
        <v>2</v>
      </c>
      <c r="I1181" t="s">
        <v>1368</v>
      </c>
      <c r="J1181" t="s">
        <v>1369</v>
      </c>
      <c r="K1181" t="s">
        <v>1370</v>
      </c>
      <c r="L1181">
        <v>1368</v>
      </c>
      <c r="N1181">
        <v>1011</v>
      </c>
      <c r="O1181" t="s">
        <v>1323</v>
      </c>
      <c r="P1181" t="s">
        <v>1323</v>
      </c>
      <c r="Q1181">
        <v>1</v>
      </c>
      <c r="W1181">
        <v>0</v>
      </c>
      <c r="X1181">
        <v>-643591644</v>
      </c>
      <c r="Y1181">
        <f>((AT1181*1.2)*1.25)</f>
        <v>3.15</v>
      </c>
      <c r="AA1181">
        <v>0</v>
      </c>
      <c r="AB1181">
        <v>0.5</v>
      </c>
      <c r="AC1181">
        <v>0</v>
      </c>
      <c r="AD1181">
        <v>0</v>
      </c>
      <c r="AE1181">
        <v>0</v>
      </c>
      <c r="AF1181">
        <v>0.47</v>
      </c>
      <c r="AG1181">
        <v>0</v>
      </c>
      <c r="AH1181">
        <v>0</v>
      </c>
      <c r="AI1181">
        <v>1</v>
      </c>
      <c r="AJ1181">
        <v>1</v>
      </c>
      <c r="AK1181">
        <v>1</v>
      </c>
      <c r="AL1181">
        <v>1</v>
      </c>
      <c r="AM1181">
        <v>-2</v>
      </c>
      <c r="AN1181">
        <v>0</v>
      </c>
      <c r="AO1181">
        <v>1</v>
      </c>
      <c r="AP1181">
        <v>1</v>
      </c>
      <c r="AQ1181">
        <v>0</v>
      </c>
      <c r="AR1181">
        <v>0</v>
      </c>
      <c r="AS1181" t="s">
        <v>3</v>
      </c>
      <c r="AT1181">
        <v>2.1</v>
      </c>
      <c r="AU1181" t="s">
        <v>935</v>
      </c>
      <c r="AV1181">
        <v>0</v>
      </c>
      <c r="AW1181">
        <v>2</v>
      </c>
      <c r="AX1181">
        <v>56665048</v>
      </c>
      <c r="AY1181">
        <v>1</v>
      </c>
      <c r="AZ1181">
        <v>0</v>
      </c>
      <c r="BA1181">
        <v>1503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CV1181">
        <v>0</v>
      </c>
      <c r="CW1181">
        <f>ROUND(Y1181*Source!I1385*DO1181,9)</f>
        <v>0</v>
      </c>
      <c r="CX1181">
        <f>ROUND(Y1181*Source!I1385,9)</f>
        <v>3.78</v>
      </c>
      <c r="CY1181">
        <f>AB1181</f>
        <v>0.5</v>
      </c>
      <c r="CZ1181">
        <f>AF1181</f>
        <v>0.47</v>
      </c>
      <c r="DA1181">
        <f>AJ1181</f>
        <v>1</v>
      </c>
      <c r="DB1181">
        <f>ROUND(((ROUND(AT1181*CZ1181,2)*1.2)*1.25),6)</f>
        <v>1.4850000000000001</v>
      </c>
      <c r="DC1181">
        <f>ROUND(((ROUND(AT1181*AG1181,2)*1.2)*1.25),6)</f>
        <v>0</v>
      </c>
      <c r="DD1181" t="s">
        <v>3</v>
      </c>
      <c r="DE1181" t="s">
        <v>3</v>
      </c>
      <c r="DF1181">
        <f t="shared" si="492"/>
        <v>0</v>
      </c>
      <c r="DG1181">
        <f t="shared" si="490"/>
        <v>1.78</v>
      </c>
      <c r="DH1181">
        <f t="shared" si="491"/>
        <v>0</v>
      </c>
      <c r="DI1181">
        <f t="shared" si="460"/>
        <v>0</v>
      </c>
      <c r="DJ1181">
        <f>DG1181</f>
        <v>1.78</v>
      </c>
      <c r="DK1181">
        <v>0</v>
      </c>
      <c r="DL1181" t="s">
        <v>3</v>
      </c>
      <c r="DM1181">
        <v>0</v>
      </c>
      <c r="DN1181" t="s">
        <v>3</v>
      </c>
      <c r="DO1181">
        <v>0</v>
      </c>
    </row>
    <row r="1182" spans="1:119" x14ac:dyDescent="0.2">
      <c r="A1182">
        <f>ROW(Source!A1385)</f>
        <v>1385</v>
      </c>
      <c r="B1182">
        <v>56661434</v>
      </c>
      <c r="C1182">
        <v>56665032</v>
      </c>
      <c r="D1182">
        <v>54737367</v>
      </c>
      <c r="E1182">
        <v>1</v>
      </c>
      <c r="F1182">
        <v>1</v>
      </c>
      <c r="G1182">
        <v>1081</v>
      </c>
      <c r="H1182">
        <v>3</v>
      </c>
      <c r="I1182" t="s">
        <v>1442</v>
      </c>
      <c r="J1182" t="s">
        <v>1443</v>
      </c>
      <c r="K1182" t="s">
        <v>1444</v>
      </c>
      <c r="L1182">
        <v>1339</v>
      </c>
      <c r="N1182">
        <v>1007</v>
      </c>
      <c r="O1182" t="s">
        <v>1102</v>
      </c>
      <c r="P1182" t="s">
        <v>1102</v>
      </c>
      <c r="Q1182">
        <v>1</v>
      </c>
      <c r="W1182">
        <v>0</v>
      </c>
      <c r="X1182">
        <v>-1622585150</v>
      </c>
      <c r="Y1182">
        <f t="shared" ref="Y1182:Y1187" si="493">((AT1182*1)*1)</f>
        <v>1.1262000000000001</v>
      </c>
      <c r="AA1182">
        <v>7.07</v>
      </c>
      <c r="AB1182">
        <v>0</v>
      </c>
      <c r="AC1182">
        <v>0</v>
      </c>
      <c r="AD1182">
        <v>0</v>
      </c>
      <c r="AE1182">
        <v>7.07</v>
      </c>
      <c r="AF1182">
        <v>0</v>
      </c>
      <c r="AG1182">
        <v>0</v>
      </c>
      <c r="AH1182">
        <v>0</v>
      </c>
      <c r="AI1182">
        <v>1</v>
      </c>
      <c r="AJ1182">
        <v>1</v>
      </c>
      <c r="AK1182">
        <v>1</v>
      </c>
      <c r="AL1182">
        <v>1</v>
      </c>
      <c r="AM1182">
        <v>-2</v>
      </c>
      <c r="AN1182">
        <v>0</v>
      </c>
      <c r="AO1182">
        <v>1</v>
      </c>
      <c r="AP1182">
        <v>1</v>
      </c>
      <c r="AQ1182">
        <v>0</v>
      </c>
      <c r="AR1182">
        <v>0</v>
      </c>
      <c r="AS1182" t="s">
        <v>3</v>
      </c>
      <c r="AT1182">
        <v>1.1262000000000001</v>
      </c>
      <c r="AU1182" t="s">
        <v>31</v>
      </c>
      <c r="AV1182">
        <v>0</v>
      </c>
      <c r="AW1182">
        <v>2</v>
      </c>
      <c r="AX1182">
        <v>56665049</v>
      </c>
      <c r="AY1182">
        <v>1</v>
      </c>
      <c r="AZ1182">
        <v>0</v>
      </c>
      <c r="BA1182">
        <v>1504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CV1182">
        <v>0</v>
      </c>
      <c r="CW1182">
        <v>0</v>
      </c>
      <c r="CX1182">
        <f>ROUND(Y1182*Source!I1385,9)</f>
        <v>1.35144</v>
      </c>
      <c r="CY1182">
        <f t="shared" ref="CY1182:CY1187" si="494">AA1182</f>
        <v>7.07</v>
      </c>
      <c r="CZ1182">
        <f t="shared" ref="CZ1182:CZ1187" si="495">AE1182</f>
        <v>7.07</v>
      </c>
      <c r="DA1182">
        <f t="shared" ref="DA1182:DA1187" si="496">AI1182</f>
        <v>1</v>
      </c>
      <c r="DB1182">
        <f t="shared" ref="DB1182:DB1187" si="497">ROUND(((ROUND(AT1182*CZ1182,2)*1)*1),6)</f>
        <v>7.96</v>
      </c>
      <c r="DC1182">
        <f t="shared" ref="DC1182:DC1187" si="498">ROUND(((ROUND(AT1182*AG1182,2)*1)*1),6)</f>
        <v>0</v>
      </c>
      <c r="DD1182" t="s">
        <v>3</v>
      </c>
      <c r="DE1182" t="s">
        <v>3</v>
      </c>
      <c r="DF1182">
        <f t="shared" si="492"/>
        <v>9.5500000000000007</v>
      </c>
      <c r="DG1182">
        <f t="shared" si="490"/>
        <v>0</v>
      </c>
      <c r="DH1182">
        <f t="shared" si="491"/>
        <v>0</v>
      </c>
      <c r="DI1182">
        <f t="shared" si="460"/>
        <v>0</v>
      </c>
      <c r="DJ1182">
        <f t="shared" ref="DJ1182:DJ1187" si="499">DF1182</f>
        <v>9.5500000000000007</v>
      </c>
      <c r="DK1182">
        <v>0</v>
      </c>
      <c r="DL1182" t="s">
        <v>3</v>
      </c>
      <c r="DM1182">
        <v>0</v>
      </c>
      <c r="DN1182" t="s">
        <v>3</v>
      </c>
      <c r="DO1182">
        <v>0</v>
      </c>
    </row>
    <row r="1183" spans="1:119" x14ac:dyDescent="0.2">
      <c r="A1183">
        <f>ROW(Source!A1385)</f>
        <v>1385</v>
      </c>
      <c r="B1183">
        <v>56661434</v>
      </c>
      <c r="C1183">
        <v>56665032</v>
      </c>
      <c r="D1183">
        <v>54739880</v>
      </c>
      <c r="E1183">
        <v>1</v>
      </c>
      <c r="F1183">
        <v>1</v>
      </c>
      <c r="G1183">
        <v>1081</v>
      </c>
      <c r="H1183">
        <v>3</v>
      </c>
      <c r="I1183" t="s">
        <v>1565</v>
      </c>
      <c r="J1183" t="s">
        <v>1566</v>
      </c>
      <c r="K1183" t="s">
        <v>1567</v>
      </c>
      <c r="L1183">
        <v>1355</v>
      </c>
      <c r="N1183">
        <v>1010</v>
      </c>
      <c r="O1183" t="s">
        <v>1380</v>
      </c>
      <c r="P1183" t="s">
        <v>1380</v>
      </c>
      <c r="Q1183">
        <v>100</v>
      </c>
      <c r="W1183">
        <v>0</v>
      </c>
      <c r="X1183">
        <v>-252588073</v>
      </c>
      <c r="Y1183">
        <f t="shared" si="493"/>
        <v>1.43</v>
      </c>
      <c r="AA1183">
        <v>15.04</v>
      </c>
      <c r="AB1183">
        <v>0</v>
      </c>
      <c r="AC1183">
        <v>0</v>
      </c>
      <c r="AD1183">
        <v>0</v>
      </c>
      <c r="AE1183">
        <v>15.04</v>
      </c>
      <c r="AF1183">
        <v>0</v>
      </c>
      <c r="AG1183">
        <v>0</v>
      </c>
      <c r="AH1183">
        <v>0</v>
      </c>
      <c r="AI1183">
        <v>1</v>
      </c>
      <c r="AJ1183">
        <v>1</v>
      </c>
      <c r="AK1183">
        <v>1</v>
      </c>
      <c r="AL1183">
        <v>1</v>
      </c>
      <c r="AM1183">
        <v>-2</v>
      </c>
      <c r="AN1183">
        <v>0</v>
      </c>
      <c r="AO1183">
        <v>1</v>
      </c>
      <c r="AP1183">
        <v>1</v>
      </c>
      <c r="AQ1183">
        <v>0</v>
      </c>
      <c r="AR1183">
        <v>0</v>
      </c>
      <c r="AS1183" t="s">
        <v>3</v>
      </c>
      <c r="AT1183">
        <v>1.43</v>
      </c>
      <c r="AU1183" t="s">
        <v>31</v>
      </c>
      <c r="AV1183">
        <v>0</v>
      </c>
      <c r="AW1183">
        <v>2</v>
      </c>
      <c r="AX1183">
        <v>56665050</v>
      </c>
      <c r="AY1183">
        <v>1</v>
      </c>
      <c r="AZ1183">
        <v>0</v>
      </c>
      <c r="BA1183">
        <v>1505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CV1183">
        <v>0</v>
      </c>
      <c r="CW1183">
        <v>0</v>
      </c>
      <c r="CX1183">
        <f>ROUND(Y1183*Source!I1385,9)</f>
        <v>1.716</v>
      </c>
      <c r="CY1183">
        <f t="shared" si="494"/>
        <v>15.04</v>
      </c>
      <c r="CZ1183">
        <f t="shared" si="495"/>
        <v>15.04</v>
      </c>
      <c r="DA1183">
        <f t="shared" si="496"/>
        <v>1</v>
      </c>
      <c r="DB1183">
        <f t="shared" si="497"/>
        <v>21.51</v>
      </c>
      <c r="DC1183">
        <f t="shared" si="498"/>
        <v>0</v>
      </c>
      <c r="DD1183" t="s">
        <v>3</v>
      </c>
      <c r="DE1183" t="s">
        <v>3</v>
      </c>
      <c r="DF1183">
        <f t="shared" si="492"/>
        <v>25.81</v>
      </c>
      <c r="DG1183">
        <f t="shared" si="490"/>
        <v>0</v>
      </c>
      <c r="DH1183">
        <f t="shared" si="491"/>
        <v>0</v>
      </c>
      <c r="DI1183">
        <f t="shared" ref="DI1183:DI1246" si="500">ROUND(ROUND(AH1183,2)*CX1183,2)</f>
        <v>0</v>
      </c>
      <c r="DJ1183">
        <f t="shared" si="499"/>
        <v>25.81</v>
      </c>
      <c r="DK1183">
        <v>0</v>
      </c>
      <c r="DL1183" t="s">
        <v>3</v>
      </c>
      <c r="DM1183">
        <v>0</v>
      </c>
      <c r="DN1183" t="s">
        <v>3</v>
      </c>
      <c r="DO1183">
        <v>0</v>
      </c>
    </row>
    <row r="1184" spans="1:119" x14ac:dyDescent="0.2">
      <c r="A1184">
        <f>ROW(Source!A1385)</f>
        <v>1385</v>
      </c>
      <c r="B1184">
        <v>56661434</v>
      </c>
      <c r="C1184">
        <v>56665032</v>
      </c>
      <c r="D1184">
        <v>54740114</v>
      </c>
      <c r="E1184">
        <v>1</v>
      </c>
      <c r="F1184">
        <v>1</v>
      </c>
      <c r="G1184">
        <v>1081</v>
      </c>
      <c r="H1184">
        <v>3</v>
      </c>
      <c r="I1184" t="s">
        <v>1568</v>
      </c>
      <c r="J1184" t="s">
        <v>1569</v>
      </c>
      <c r="K1184" t="s">
        <v>1570</v>
      </c>
      <c r="L1184">
        <v>1346</v>
      </c>
      <c r="N1184">
        <v>1009</v>
      </c>
      <c r="O1184" t="s">
        <v>1171</v>
      </c>
      <c r="P1184" t="s">
        <v>1171</v>
      </c>
      <c r="Q1184">
        <v>1</v>
      </c>
      <c r="W1184">
        <v>0</v>
      </c>
      <c r="X1184">
        <v>-1236264219</v>
      </c>
      <c r="Y1184">
        <f t="shared" si="493"/>
        <v>2.7170000000000001</v>
      </c>
      <c r="AA1184">
        <v>38.729999999999997</v>
      </c>
      <c r="AB1184">
        <v>0</v>
      </c>
      <c r="AC1184">
        <v>0</v>
      </c>
      <c r="AD1184">
        <v>0</v>
      </c>
      <c r="AE1184">
        <v>38.729999999999997</v>
      </c>
      <c r="AF1184">
        <v>0</v>
      </c>
      <c r="AG1184">
        <v>0</v>
      </c>
      <c r="AH1184">
        <v>0</v>
      </c>
      <c r="AI1184">
        <v>1</v>
      </c>
      <c r="AJ1184">
        <v>1</v>
      </c>
      <c r="AK1184">
        <v>1</v>
      </c>
      <c r="AL1184">
        <v>1</v>
      </c>
      <c r="AM1184">
        <v>-2</v>
      </c>
      <c r="AN1184">
        <v>0</v>
      </c>
      <c r="AO1184">
        <v>1</v>
      </c>
      <c r="AP1184">
        <v>1</v>
      </c>
      <c r="AQ1184">
        <v>0</v>
      </c>
      <c r="AR1184">
        <v>0</v>
      </c>
      <c r="AS1184" t="s">
        <v>3</v>
      </c>
      <c r="AT1184">
        <v>2.7170000000000001</v>
      </c>
      <c r="AU1184" t="s">
        <v>31</v>
      </c>
      <c r="AV1184">
        <v>0</v>
      </c>
      <c r="AW1184">
        <v>2</v>
      </c>
      <c r="AX1184">
        <v>56665051</v>
      </c>
      <c r="AY1184">
        <v>1</v>
      </c>
      <c r="AZ1184">
        <v>0</v>
      </c>
      <c r="BA1184">
        <v>1506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CV1184">
        <v>0</v>
      </c>
      <c r="CW1184">
        <v>0</v>
      </c>
      <c r="CX1184">
        <f>ROUND(Y1184*Source!I1385,9)</f>
        <v>3.2604000000000002</v>
      </c>
      <c r="CY1184">
        <f t="shared" si="494"/>
        <v>38.729999999999997</v>
      </c>
      <c r="CZ1184">
        <f t="shared" si="495"/>
        <v>38.729999999999997</v>
      </c>
      <c r="DA1184">
        <f t="shared" si="496"/>
        <v>1</v>
      </c>
      <c r="DB1184">
        <f t="shared" si="497"/>
        <v>105.23</v>
      </c>
      <c r="DC1184">
        <f t="shared" si="498"/>
        <v>0</v>
      </c>
      <c r="DD1184" t="s">
        <v>3</v>
      </c>
      <c r="DE1184" t="s">
        <v>3</v>
      </c>
      <c r="DF1184">
        <f t="shared" si="492"/>
        <v>126.28</v>
      </c>
      <c r="DG1184">
        <f t="shared" si="490"/>
        <v>0</v>
      </c>
      <c r="DH1184">
        <f t="shared" si="491"/>
        <v>0</v>
      </c>
      <c r="DI1184">
        <f t="shared" si="500"/>
        <v>0</v>
      </c>
      <c r="DJ1184">
        <f t="shared" si="499"/>
        <v>126.28</v>
      </c>
      <c r="DK1184">
        <v>0</v>
      </c>
      <c r="DL1184" t="s">
        <v>3</v>
      </c>
      <c r="DM1184">
        <v>0</v>
      </c>
      <c r="DN1184" t="s">
        <v>3</v>
      </c>
      <c r="DO1184">
        <v>0</v>
      </c>
    </row>
    <row r="1185" spans="1:119" x14ac:dyDescent="0.2">
      <c r="A1185">
        <f>ROW(Source!A1385)</f>
        <v>1385</v>
      </c>
      <c r="B1185">
        <v>56661434</v>
      </c>
      <c r="C1185">
        <v>56665032</v>
      </c>
      <c r="D1185">
        <v>54751261</v>
      </c>
      <c r="E1185">
        <v>1</v>
      </c>
      <c r="F1185">
        <v>1</v>
      </c>
      <c r="G1185">
        <v>1081</v>
      </c>
      <c r="H1185">
        <v>3</v>
      </c>
      <c r="I1185" t="s">
        <v>1230</v>
      </c>
      <c r="J1185" t="s">
        <v>1232</v>
      </c>
      <c r="K1185" t="s">
        <v>1231</v>
      </c>
      <c r="L1185">
        <v>1354</v>
      </c>
      <c r="N1185">
        <v>1010</v>
      </c>
      <c r="O1185" t="s">
        <v>398</v>
      </c>
      <c r="P1185" t="s">
        <v>398</v>
      </c>
      <c r="Q1185">
        <v>1</v>
      </c>
      <c r="W1185">
        <v>0</v>
      </c>
      <c r="X1185">
        <v>1475268754</v>
      </c>
      <c r="Y1185">
        <f t="shared" si="493"/>
        <v>200</v>
      </c>
      <c r="AA1185">
        <v>3.25</v>
      </c>
      <c r="AB1185">
        <v>0</v>
      </c>
      <c r="AC1185">
        <v>0</v>
      </c>
      <c r="AD1185">
        <v>0</v>
      </c>
      <c r="AE1185">
        <v>3.25</v>
      </c>
      <c r="AF1185">
        <v>0</v>
      </c>
      <c r="AG1185">
        <v>0</v>
      </c>
      <c r="AH1185">
        <v>0</v>
      </c>
      <c r="AI1185">
        <v>1</v>
      </c>
      <c r="AJ1185">
        <v>1</v>
      </c>
      <c r="AK1185">
        <v>1</v>
      </c>
      <c r="AL1185">
        <v>1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 t="s">
        <v>3</v>
      </c>
      <c r="AT1185">
        <v>200</v>
      </c>
      <c r="AU1185" t="s">
        <v>31</v>
      </c>
      <c r="AV1185">
        <v>0</v>
      </c>
      <c r="AW1185">
        <v>1</v>
      </c>
      <c r="AX1185">
        <v>-1</v>
      </c>
      <c r="AY1185">
        <v>0</v>
      </c>
      <c r="AZ1185">
        <v>0</v>
      </c>
      <c r="BA1185" t="s">
        <v>3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CV1185">
        <v>0</v>
      </c>
      <c r="CW1185">
        <v>0</v>
      </c>
      <c r="CX1185">
        <f>ROUND(Y1185*Source!I1385,9)</f>
        <v>240</v>
      </c>
      <c r="CY1185">
        <f t="shared" si="494"/>
        <v>3.25</v>
      </c>
      <c r="CZ1185">
        <f t="shared" si="495"/>
        <v>3.25</v>
      </c>
      <c r="DA1185">
        <f t="shared" si="496"/>
        <v>1</v>
      </c>
      <c r="DB1185">
        <f t="shared" si="497"/>
        <v>650</v>
      </c>
      <c r="DC1185">
        <f t="shared" si="498"/>
        <v>0</v>
      </c>
      <c r="DD1185" t="s">
        <v>3</v>
      </c>
      <c r="DE1185" t="s">
        <v>3</v>
      </c>
      <c r="DF1185">
        <f t="shared" si="492"/>
        <v>780</v>
      </c>
      <c r="DG1185">
        <f t="shared" si="490"/>
        <v>0</v>
      </c>
      <c r="DH1185">
        <f t="shared" si="491"/>
        <v>0</v>
      </c>
      <c r="DI1185">
        <f t="shared" si="500"/>
        <v>0</v>
      </c>
      <c r="DJ1185">
        <f t="shared" si="499"/>
        <v>780</v>
      </c>
      <c r="DK1185">
        <v>0</v>
      </c>
      <c r="DL1185" t="s">
        <v>3</v>
      </c>
      <c r="DM1185">
        <v>0</v>
      </c>
      <c r="DN1185" t="s">
        <v>3</v>
      </c>
      <c r="DO1185">
        <v>0</v>
      </c>
    </row>
    <row r="1186" spans="1:119" x14ac:dyDescent="0.2">
      <c r="A1186">
        <f>ROW(Source!A1385)</f>
        <v>1385</v>
      </c>
      <c r="B1186">
        <v>56661434</v>
      </c>
      <c r="C1186">
        <v>56665032</v>
      </c>
      <c r="D1186">
        <v>54751278</v>
      </c>
      <c r="E1186">
        <v>1</v>
      </c>
      <c r="F1186">
        <v>1</v>
      </c>
      <c r="G1186">
        <v>1081</v>
      </c>
      <c r="H1186">
        <v>3</v>
      </c>
      <c r="I1186" t="s">
        <v>1233</v>
      </c>
      <c r="J1186" t="s">
        <v>1234</v>
      </c>
      <c r="K1186" t="s">
        <v>2154</v>
      </c>
      <c r="L1186">
        <v>1301</v>
      </c>
      <c r="N1186">
        <v>1003</v>
      </c>
      <c r="O1186" t="s">
        <v>672</v>
      </c>
      <c r="P1186" t="s">
        <v>672</v>
      </c>
      <c r="Q1186">
        <v>1</v>
      </c>
      <c r="W1186">
        <v>0</v>
      </c>
      <c r="X1186">
        <v>431305136</v>
      </c>
      <c r="Y1186">
        <f t="shared" si="493"/>
        <v>102.5</v>
      </c>
      <c r="AA1186">
        <v>42.32</v>
      </c>
      <c r="AB1186">
        <v>0</v>
      </c>
      <c r="AC1186">
        <v>0</v>
      </c>
      <c r="AD1186">
        <v>0</v>
      </c>
      <c r="AE1186">
        <v>42.32</v>
      </c>
      <c r="AF1186">
        <v>0</v>
      </c>
      <c r="AG1186">
        <v>0</v>
      </c>
      <c r="AH1186">
        <v>0</v>
      </c>
      <c r="AI1186">
        <v>1</v>
      </c>
      <c r="AJ1186">
        <v>1</v>
      </c>
      <c r="AK1186">
        <v>1</v>
      </c>
      <c r="AL1186">
        <v>1</v>
      </c>
      <c r="AM1186">
        <v>0</v>
      </c>
      <c r="AN1186">
        <v>0</v>
      </c>
      <c r="AO1186">
        <v>0</v>
      </c>
      <c r="AP1186">
        <v>1</v>
      </c>
      <c r="AQ1186">
        <v>0</v>
      </c>
      <c r="AR1186">
        <v>0</v>
      </c>
      <c r="AS1186" t="s">
        <v>3</v>
      </c>
      <c r="AT1186">
        <v>102.5</v>
      </c>
      <c r="AU1186" t="s">
        <v>31</v>
      </c>
      <c r="AV1186">
        <v>0</v>
      </c>
      <c r="AW1186">
        <v>1</v>
      </c>
      <c r="AX1186">
        <v>-1</v>
      </c>
      <c r="AY1186">
        <v>0</v>
      </c>
      <c r="AZ1186">
        <v>0</v>
      </c>
      <c r="BA1186" t="s">
        <v>3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CV1186">
        <v>0</v>
      </c>
      <c r="CW1186">
        <v>0</v>
      </c>
      <c r="CX1186">
        <f>ROUND(Y1186*Source!I1385,9)</f>
        <v>123</v>
      </c>
      <c r="CY1186">
        <f t="shared" si="494"/>
        <v>42.32</v>
      </c>
      <c r="CZ1186">
        <f t="shared" si="495"/>
        <v>42.32</v>
      </c>
      <c r="DA1186">
        <f t="shared" si="496"/>
        <v>1</v>
      </c>
      <c r="DB1186">
        <f t="shared" si="497"/>
        <v>4337.8</v>
      </c>
      <c r="DC1186">
        <f t="shared" si="498"/>
        <v>0</v>
      </c>
      <c r="DD1186" t="s">
        <v>3</v>
      </c>
      <c r="DE1186" t="s">
        <v>3</v>
      </c>
      <c r="DF1186">
        <f t="shared" si="492"/>
        <v>5205.3599999999997</v>
      </c>
      <c r="DG1186">
        <f t="shared" si="490"/>
        <v>0</v>
      </c>
      <c r="DH1186">
        <f t="shared" si="491"/>
        <v>0</v>
      </c>
      <c r="DI1186">
        <f t="shared" si="500"/>
        <v>0</v>
      </c>
      <c r="DJ1186">
        <f t="shared" si="499"/>
        <v>5205.3599999999997</v>
      </c>
      <c r="DK1186">
        <v>0</v>
      </c>
      <c r="DL1186" t="s">
        <v>3</v>
      </c>
      <c r="DM1186">
        <v>0</v>
      </c>
      <c r="DN1186" t="s">
        <v>3</v>
      </c>
      <c r="DO1186">
        <v>0</v>
      </c>
    </row>
    <row r="1187" spans="1:119" x14ac:dyDescent="0.2">
      <c r="A1187">
        <f>ROW(Source!A1385)</f>
        <v>1385</v>
      </c>
      <c r="B1187">
        <v>56661434</v>
      </c>
      <c r="C1187">
        <v>56665032</v>
      </c>
      <c r="D1187">
        <v>54747317</v>
      </c>
      <c r="E1187">
        <v>1</v>
      </c>
      <c r="F1187">
        <v>1</v>
      </c>
      <c r="G1187">
        <v>1081</v>
      </c>
      <c r="H1187">
        <v>3</v>
      </c>
      <c r="I1187" t="s">
        <v>1235</v>
      </c>
      <c r="J1187" t="s">
        <v>1237</v>
      </c>
      <c r="K1187" t="s">
        <v>1236</v>
      </c>
      <c r="L1187">
        <v>1354</v>
      </c>
      <c r="N1187">
        <v>1010</v>
      </c>
      <c r="O1187" t="s">
        <v>398</v>
      </c>
      <c r="P1187" t="s">
        <v>398</v>
      </c>
      <c r="Q1187">
        <v>1</v>
      </c>
      <c r="W1187">
        <v>0</v>
      </c>
      <c r="X1187">
        <v>1847581397</v>
      </c>
      <c r="Y1187">
        <f t="shared" si="493"/>
        <v>0.9</v>
      </c>
      <c r="AA1187">
        <v>11.82</v>
      </c>
      <c r="AB1187">
        <v>0</v>
      </c>
      <c r="AC1187">
        <v>0</v>
      </c>
      <c r="AD1187">
        <v>0</v>
      </c>
      <c r="AE1187">
        <v>11.82</v>
      </c>
      <c r="AF1187">
        <v>0</v>
      </c>
      <c r="AG1187">
        <v>0</v>
      </c>
      <c r="AH1187">
        <v>0</v>
      </c>
      <c r="AI1187">
        <v>1</v>
      </c>
      <c r="AJ1187">
        <v>1</v>
      </c>
      <c r="AK1187">
        <v>1</v>
      </c>
      <c r="AL1187">
        <v>1</v>
      </c>
      <c r="AM1187">
        <v>0</v>
      </c>
      <c r="AN1187">
        <v>0</v>
      </c>
      <c r="AO1187">
        <v>0</v>
      </c>
      <c r="AP1187">
        <v>1</v>
      </c>
      <c r="AQ1187">
        <v>0</v>
      </c>
      <c r="AR1187">
        <v>0</v>
      </c>
      <c r="AS1187" t="s">
        <v>3</v>
      </c>
      <c r="AT1187">
        <v>0.9</v>
      </c>
      <c r="AU1187" t="s">
        <v>31</v>
      </c>
      <c r="AV1187">
        <v>0</v>
      </c>
      <c r="AW1187">
        <v>1</v>
      </c>
      <c r="AX1187">
        <v>-1</v>
      </c>
      <c r="AY1187">
        <v>0</v>
      </c>
      <c r="AZ1187">
        <v>0</v>
      </c>
      <c r="BA1187" t="s">
        <v>3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CV1187">
        <v>0</v>
      </c>
      <c r="CW1187">
        <v>0</v>
      </c>
      <c r="CX1187">
        <f>ROUND(Y1187*Source!I1385,9)</f>
        <v>1.08</v>
      </c>
      <c r="CY1187">
        <f t="shared" si="494"/>
        <v>11.82</v>
      </c>
      <c r="CZ1187">
        <f t="shared" si="495"/>
        <v>11.82</v>
      </c>
      <c r="DA1187">
        <f t="shared" si="496"/>
        <v>1</v>
      </c>
      <c r="DB1187">
        <f t="shared" si="497"/>
        <v>10.64</v>
      </c>
      <c r="DC1187">
        <f t="shared" si="498"/>
        <v>0</v>
      </c>
      <c r="DD1187" t="s">
        <v>3</v>
      </c>
      <c r="DE1187" t="s">
        <v>3</v>
      </c>
      <c r="DF1187">
        <f t="shared" si="492"/>
        <v>12.77</v>
      </c>
      <c r="DG1187">
        <f t="shared" si="490"/>
        <v>0</v>
      </c>
      <c r="DH1187">
        <f t="shared" si="491"/>
        <v>0</v>
      </c>
      <c r="DI1187">
        <f t="shared" si="500"/>
        <v>0</v>
      </c>
      <c r="DJ1187">
        <f t="shared" si="499"/>
        <v>12.77</v>
      </c>
      <c r="DK1187">
        <v>0</v>
      </c>
      <c r="DL1187" t="s">
        <v>3</v>
      </c>
      <c r="DM1187">
        <v>0</v>
      </c>
      <c r="DN1187" t="s">
        <v>3</v>
      </c>
      <c r="DO1187">
        <v>0</v>
      </c>
    </row>
    <row r="1188" spans="1:119" x14ac:dyDescent="0.2">
      <c r="A1188">
        <f>ROW(Source!A1386)</f>
        <v>1386</v>
      </c>
      <c r="B1188">
        <v>56661436</v>
      </c>
      <c r="C1188">
        <v>56665032</v>
      </c>
      <c r="D1188">
        <v>54702434</v>
      </c>
      <c r="E1188">
        <v>1081</v>
      </c>
      <c r="F1188">
        <v>1</v>
      </c>
      <c r="G1188">
        <v>1081</v>
      </c>
      <c r="H1188">
        <v>1</v>
      </c>
      <c r="I1188" t="s">
        <v>1317</v>
      </c>
      <c r="J1188" t="s">
        <v>3</v>
      </c>
      <c r="K1188" t="s">
        <v>1318</v>
      </c>
      <c r="L1188">
        <v>1191</v>
      </c>
      <c r="N1188">
        <v>1013</v>
      </c>
      <c r="O1188" t="s">
        <v>1319</v>
      </c>
      <c r="P1188" t="s">
        <v>1319</v>
      </c>
      <c r="Q1188">
        <v>1</v>
      </c>
      <c r="W1188">
        <v>0</v>
      </c>
      <c r="X1188">
        <v>476480486</v>
      </c>
      <c r="Y1188">
        <f>((AT1188*1.2)*1.15)</f>
        <v>19.430399999999999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1</v>
      </c>
      <c r="AK1188">
        <v>1</v>
      </c>
      <c r="AL1188">
        <v>1</v>
      </c>
      <c r="AM1188">
        <v>5</v>
      </c>
      <c r="AN1188">
        <v>0</v>
      </c>
      <c r="AO1188">
        <v>1</v>
      </c>
      <c r="AP1188">
        <v>1</v>
      </c>
      <c r="AQ1188">
        <v>0</v>
      </c>
      <c r="AR1188">
        <v>0</v>
      </c>
      <c r="AS1188" t="s">
        <v>3</v>
      </c>
      <c r="AT1188">
        <v>14.08</v>
      </c>
      <c r="AU1188" t="s">
        <v>936</v>
      </c>
      <c r="AV1188">
        <v>1</v>
      </c>
      <c r="AW1188">
        <v>2</v>
      </c>
      <c r="AX1188">
        <v>56665044</v>
      </c>
      <c r="AY1188">
        <v>1</v>
      </c>
      <c r="AZ1188">
        <v>0</v>
      </c>
      <c r="BA1188">
        <v>1512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CU1188">
        <f>ROUND(AT1188*Source!I1386*AH1188*AL1188,2)</f>
        <v>0</v>
      </c>
      <c r="CV1188">
        <f>ROUND(Y1188*Source!I1386,9)</f>
        <v>23.316479999999999</v>
      </c>
      <c r="CW1188">
        <v>0</v>
      </c>
      <c r="CX1188">
        <f>ROUND(Y1188*Source!I1386,9)</f>
        <v>23.316479999999999</v>
      </c>
      <c r="CY1188">
        <f>AD1188</f>
        <v>0</v>
      </c>
      <c r="CZ1188">
        <f>AH1188</f>
        <v>0</v>
      </c>
      <c r="DA1188">
        <f>AL1188</f>
        <v>1</v>
      </c>
      <c r="DB1188">
        <f>ROUND(((ROUND(AT1188*CZ1188,2)*1.2)*1.15),6)</f>
        <v>0</v>
      </c>
      <c r="DC1188">
        <f>ROUND(((ROUND(AT1188*AG1188,2)*1.2)*1.15),6)</f>
        <v>0</v>
      </c>
      <c r="DD1188" t="s">
        <v>3</v>
      </c>
      <c r="DE1188" t="s">
        <v>3</v>
      </c>
      <c r="DF1188">
        <f t="shared" si="492"/>
        <v>0</v>
      </c>
      <c r="DG1188">
        <f t="shared" si="490"/>
        <v>0</v>
      </c>
      <c r="DH1188">
        <f t="shared" si="491"/>
        <v>0</v>
      </c>
      <c r="DI1188">
        <f t="shared" si="500"/>
        <v>0</v>
      </c>
      <c r="DJ1188">
        <f>DI1188</f>
        <v>0</v>
      </c>
      <c r="DK1188">
        <v>0</v>
      </c>
      <c r="DL1188" t="s">
        <v>3</v>
      </c>
      <c r="DM1188">
        <v>0</v>
      </c>
      <c r="DN1188" t="s">
        <v>3</v>
      </c>
      <c r="DO1188">
        <v>0</v>
      </c>
    </row>
    <row r="1189" spans="1:119" x14ac:dyDescent="0.2">
      <c r="A1189">
        <f>ROW(Source!A1386)</f>
        <v>1386</v>
      </c>
      <c r="B1189">
        <v>56661436</v>
      </c>
      <c r="C1189">
        <v>56665032</v>
      </c>
      <c r="D1189">
        <v>54767994</v>
      </c>
      <c r="E1189">
        <v>1</v>
      </c>
      <c r="F1189">
        <v>1</v>
      </c>
      <c r="G1189">
        <v>1081</v>
      </c>
      <c r="H1189">
        <v>2</v>
      </c>
      <c r="I1189" t="s">
        <v>1562</v>
      </c>
      <c r="J1189" t="s">
        <v>1563</v>
      </c>
      <c r="K1189" t="s">
        <v>1564</v>
      </c>
      <c r="L1189">
        <v>1368</v>
      </c>
      <c r="N1189">
        <v>1011</v>
      </c>
      <c r="O1189" t="s">
        <v>1323</v>
      </c>
      <c r="P1189" t="s">
        <v>1323</v>
      </c>
      <c r="Q1189">
        <v>1</v>
      </c>
      <c r="W1189">
        <v>0</v>
      </c>
      <c r="X1189">
        <v>-286665822</v>
      </c>
      <c r="Y1189">
        <f>((AT1189*1.2)*1.25)</f>
        <v>3.0749999999999993</v>
      </c>
      <c r="AA1189">
        <v>0</v>
      </c>
      <c r="AB1189">
        <v>71.790000000000006</v>
      </c>
      <c r="AC1189">
        <v>0</v>
      </c>
      <c r="AD1189">
        <v>0</v>
      </c>
      <c r="AE1189">
        <v>0</v>
      </c>
      <c r="AF1189">
        <v>5.78</v>
      </c>
      <c r="AG1189">
        <v>0</v>
      </c>
      <c r="AH1189">
        <v>0</v>
      </c>
      <c r="AI1189">
        <v>1</v>
      </c>
      <c r="AJ1189">
        <v>11.64</v>
      </c>
      <c r="AK1189">
        <v>1</v>
      </c>
      <c r="AL1189">
        <v>1</v>
      </c>
      <c r="AM1189">
        <v>2</v>
      </c>
      <c r="AN1189">
        <v>0</v>
      </c>
      <c r="AO1189">
        <v>1</v>
      </c>
      <c r="AP1189">
        <v>1</v>
      </c>
      <c r="AQ1189">
        <v>0</v>
      </c>
      <c r="AR1189">
        <v>0</v>
      </c>
      <c r="AS1189" t="s">
        <v>3</v>
      </c>
      <c r="AT1189">
        <v>2.0499999999999998</v>
      </c>
      <c r="AU1189" t="s">
        <v>935</v>
      </c>
      <c r="AV1189">
        <v>0</v>
      </c>
      <c r="AW1189">
        <v>2</v>
      </c>
      <c r="AX1189">
        <v>56665045</v>
      </c>
      <c r="AY1189">
        <v>1</v>
      </c>
      <c r="AZ1189">
        <v>0</v>
      </c>
      <c r="BA1189">
        <v>1513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CV1189">
        <v>0</v>
      </c>
      <c r="CW1189">
        <f>ROUND(Y1189*Source!I1386*DO1189,9)</f>
        <v>0</v>
      </c>
      <c r="CX1189">
        <f>ROUND(Y1189*Source!I1386,9)</f>
        <v>3.69</v>
      </c>
      <c r="CY1189">
        <f>AB1189</f>
        <v>71.790000000000006</v>
      </c>
      <c r="CZ1189">
        <f>AF1189</f>
        <v>5.78</v>
      </c>
      <c r="DA1189">
        <f>AJ1189</f>
        <v>11.64</v>
      </c>
      <c r="DB1189">
        <f>ROUND(((ROUND(AT1189*CZ1189,2)*1.2)*1.25),6)</f>
        <v>17.774999999999999</v>
      </c>
      <c r="DC1189">
        <f>ROUND(((ROUND(AT1189*AG1189,2)*1.2)*1.25),6)</f>
        <v>0</v>
      </c>
      <c r="DD1189" t="s">
        <v>3</v>
      </c>
      <c r="DE1189" t="s">
        <v>3</v>
      </c>
      <c r="DF1189">
        <f t="shared" si="492"/>
        <v>0</v>
      </c>
      <c r="DG1189">
        <f>ROUND(ROUND(AF1189*AJ1189,2)*CX1189,2)</f>
        <v>248.26</v>
      </c>
      <c r="DH1189">
        <f t="shared" si="491"/>
        <v>0</v>
      </c>
      <c r="DI1189">
        <f t="shared" si="500"/>
        <v>0</v>
      </c>
      <c r="DJ1189">
        <f>DG1189</f>
        <v>248.26</v>
      </c>
      <c r="DK1189">
        <v>0</v>
      </c>
      <c r="DL1189" t="s">
        <v>3</v>
      </c>
      <c r="DM1189">
        <v>0</v>
      </c>
      <c r="DN1189" t="s">
        <v>3</v>
      </c>
      <c r="DO1189">
        <v>0</v>
      </c>
    </row>
    <row r="1190" spans="1:119" x14ac:dyDescent="0.2">
      <c r="A1190">
        <f>ROW(Source!A1386)</f>
        <v>1386</v>
      </c>
      <c r="B1190">
        <v>56661436</v>
      </c>
      <c r="C1190">
        <v>56665032</v>
      </c>
      <c r="D1190">
        <v>54768339</v>
      </c>
      <c r="E1190">
        <v>1</v>
      </c>
      <c r="F1190">
        <v>1</v>
      </c>
      <c r="G1190">
        <v>1081</v>
      </c>
      <c r="H1190">
        <v>2</v>
      </c>
      <c r="I1190" t="s">
        <v>1324</v>
      </c>
      <c r="J1190" t="s">
        <v>1325</v>
      </c>
      <c r="K1190" t="s">
        <v>1326</v>
      </c>
      <c r="L1190">
        <v>1368</v>
      </c>
      <c r="N1190">
        <v>1011</v>
      </c>
      <c r="O1190" t="s">
        <v>1323</v>
      </c>
      <c r="P1190" t="s">
        <v>1323</v>
      </c>
      <c r="Q1190">
        <v>1</v>
      </c>
      <c r="W1190">
        <v>0</v>
      </c>
      <c r="X1190">
        <v>874612079</v>
      </c>
      <c r="Y1190">
        <f>((AT1190*1.2)*1.25)</f>
        <v>0.09</v>
      </c>
      <c r="AA1190">
        <v>0</v>
      </c>
      <c r="AB1190">
        <v>1513.56</v>
      </c>
      <c r="AC1190">
        <v>758.78</v>
      </c>
      <c r="AD1190">
        <v>0</v>
      </c>
      <c r="AE1190">
        <v>0</v>
      </c>
      <c r="AF1190">
        <v>83.1</v>
      </c>
      <c r="AG1190">
        <v>12.62</v>
      </c>
      <c r="AH1190">
        <v>0</v>
      </c>
      <c r="AI1190">
        <v>1</v>
      </c>
      <c r="AJ1190">
        <v>17.07</v>
      </c>
      <c r="AK1190">
        <v>56.35</v>
      </c>
      <c r="AL1190">
        <v>1</v>
      </c>
      <c r="AM1190">
        <v>2</v>
      </c>
      <c r="AN1190">
        <v>0</v>
      </c>
      <c r="AO1190">
        <v>1</v>
      </c>
      <c r="AP1190">
        <v>1</v>
      </c>
      <c r="AQ1190">
        <v>0</v>
      </c>
      <c r="AR1190">
        <v>0</v>
      </c>
      <c r="AS1190" t="s">
        <v>3</v>
      </c>
      <c r="AT1190">
        <v>0.06</v>
      </c>
      <c r="AU1190" t="s">
        <v>935</v>
      </c>
      <c r="AV1190">
        <v>0</v>
      </c>
      <c r="AW1190">
        <v>2</v>
      </c>
      <c r="AX1190">
        <v>56665046</v>
      </c>
      <c r="AY1190">
        <v>1</v>
      </c>
      <c r="AZ1190">
        <v>0</v>
      </c>
      <c r="BA1190">
        <v>1514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CV1190">
        <v>0</v>
      </c>
      <c r="CW1190">
        <f>ROUND(Y1190*Source!I1386*DO1190,9)</f>
        <v>1.3629599999999999</v>
      </c>
      <c r="CX1190">
        <f>ROUND(Y1190*Source!I1386,9)</f>
        <v>0.108</v>
      </c>
      <c r="CY1190">
        <f>AB1190</f>
        <v>1513.56</v>
      </c>
      <c r="CZ1190">
        <f>AF1190</f>
        <v>83.1</v>
      </c>
      <c r="DA1190">
        <f>AJ1190</f>
        <v>17.07</v>
      </c>
      <c r="DB1190">
        <f>ROUND(((ROUND(AT1190*CZ1190,2)*1.2)*1.25),6)</f>
        <v>7.4850000000000003</v>
      </c>
      <c r="DC1190">
        <f>ROUND(((ROUND(AT1190*AG1190,2)*1.2)*1.25),6)</f>
        <v>1.1399999999999999</v>
      </c>
      <c r="DD1190" t="s">
        <v>3</v>
      </c>
      <c r="DE1190" t="s">
        <v>3</v>
      </c>
      <c r="DF1190">
        <f t="shared" si="492"/>
        <v>0</v>
      </c>
      <c r="DG1190">
        <f>ROUND(ROUND(AF1190*AJ1190,2)*CX1190,2)</f>
        <v>153.19999999999999</v>
      </c>
      <c r="DH1190">
        <f>ROUND(ROUND(AG1190*AK1190,2)*CX1190,2)</f>
        <v>76.8</v>
      </c>
      <c r="DI1190">
        <f t="shared" si="500"/>
        <v>0</v>
      </c>
      <c r="DJ1190">
        <f>DG1190</f>
        <v>153.19999999999999</v>
      </c>
      <c r="DK1190">
        <v>0</v>
      </c>
      <c r="DL1190" t="s">
        <v>1327</v>
      </c>
      <c r="DM1190">
        <v>0</v>
      </c>
      <c r="DN1190" t="s">
        <v>1319</v>
      </c>
      <c r="DO1190">
        <v>12.62</v>
      </c>
    </row>
    <row r="1191" spans="1:119" x14ac:dyDescent="0.2">
      <c r="A1191">
        <f>ROW(Source!A1386)</f>
        <v>1386</v>
      </c>
      <c r="B1191">
        <v>56661436</v>
      </c>
      <c r="C1191">
        <v>56665032</v>
      </c>
      <c r="D1191">
        <v>54768393</v>
      </c>
      <c r="E1191">
        <v>1</v>
      </c>
      <c r="F1191">
        <v>1</v>
      </c>
      <c r="G1191">
        <v>1081</v>
      </c>
      <c r="H1191">
        <v>2</v>
      </c>
      <c r="I1191" t="s">
        <v>1387</v>
      </c>
      <c r="J1191" t="s">
        <v>1388</v>
      </c>
      <c r="K1191" t="s">
        <v>1389</v>
      </c>
      <c r="L1191">
        <v>1368</v>
      </c>
      <c r="N1191">
        <v>1011</v>
      </c>
      <c r="O1191" t="s">
        <v>1323</v>
      </c>
      <c r="P1191" t="s">
        <v>1323</v>
      </c>
      <c r="Q1191">
        <v>1</v>
      </c>
      <c r="W1191">
        <v>0</v>
      </c>
      <c r="X1191">
        <v>-1895752648</v>
      </c>
      <c r="Y1191">
        <f>((AT1191*1.2)*1.25)</f>
        <v>3.5999999999999996</v>
      </c>
      <c r="AA1191">
        <v>0</v>
      </c>
      <c r="AB1191">
        <v>7.85</v>
      </c>
      <c r="AC1191">
        <v>0</v>
      </c>
      <c r="AD1191">
        <v>0</v>
      </c>
      <c r="AE1191">
        <v>0</v>
      </c>
      <c r="AF1191">
        <v>0.77</v>
      </c>
      <c r="AG1191">
        <v>0</v>
      </c>
      <c r="AH1191">
        <v>0</v>
      </c>
      <c r="AI1191">
        <v>1</v>
      </c>
      <c r="AJ1191">
        <v>9.56</v>
      </c>
      <c r="AK1191">
        <v>1</v>
      </c>
      <c r="AL1191">
        <v>1</v>
      </c>
      <c r="AM1191">
        <v>2</v>
      </c>
      <c r="AN1191">
        <v>0</v>
      </c>
      <c r="AO1191">
        <v>1</v>
      </c>
      <c r="AP1191">
        <v>1</v>
      </c>
      <c r="AQ1191">
        <v>0</v>
      </c>
      <c r="AR1191">
        <v>0</v>
      </c>
      <c r="AS1191" t="s">
        <v>3</v>
      </c>
      <c r="AT1191">
        <v>2.4</v>
      </c>
      <c r="AU1191" t="s">
        <v>935</v>
      </c>
      <c r="AV1191">
        <v>0</v>
      </c>
      <c r="AW1191">
        <v>2</v>
      </c>
      <c r="AX1191">
        <v>56665047</v>
      </c>
      <c r="AY1191">
        <v>1</v>
      </c>
      <c r="AZ1191">
        <v>0</v>
      </c>
      <c r="BA1191">
        <v>1515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CV1191">
        <v>0</v>
      </c>
      <c r="CW1191">
        <f>ROUND(Y1191*Source!I1386*DO1191,9)</f>
        <v>0</v>
      </c>
      <c r="CX1191">
        <f>ROUND(Y1191*Source!I1386,9)</f>
        <v>4.32</v>
      </c>
      <c r="CY1191">
        <f>AB1191</f>
        <v>7.85</v>
      </c>
      <c r="CZ1191">
        <f>AF1191</f>
        <v>0.77</v>
      </c>
      <c r="DA1191">
        <f>AJ1191</f>
        <v>9.56</v>
      </c>
      <c r="DB1191">
        <f>ROUND(((ROUND(AT1191*CZ1191,2)*1.2)*1.25),6)</f>
        <v>2.7749999999999999</v>
      </c>
      <c r="DC1191">
        <f>ROUND(((ROUND(AT1191*AG1191,2)*1.2)*1.25),6)</f>
        <v>0</v>
      </c>
      <c r="DD1191" t="s">
        <v>3</v>
      </c>
      <c r="DE1191" t="s">
        <v>3</v>
      </c>
      <c r="DF1191">
        <f t="shared" si="492"/>
        <v>0</v>
      </c>
      <c r="DG1191">
        <f>ROUND(ROUND(AF1191*AJ1191,2)*CX1191,2)</f>
        <v>31.8</v>
      </c>
      <c r="DH1191">
        <f t="shared" ref="DH1191:DH1211" si="501">ROUND(ROUND(AG1191,2)*CX1191,2)</f>
        <v>0</v>
      </c>
      <c r="DI1191">
        <f t="shared" si="500"/>
        <v>0</v>
      </c>
      <c r="DJ1191">
        <f>DG1191</f>
        <v>31.8</v>
      </c>
      <c r="DK1191">
        <v>0</v>
      </c>
      <c r="DL1191" t="s">
        <v>3</v>
      </c>
      <c r="DM1191">
        <v>0</v>
      </c>
      <c r="DN1191" t="s">
        <v>3</v>
      </c>
      <c r="DO1191">
        <v>0</v>
      </c>
    </row>
    <row r="1192" spans="1:119" x14ac:dyDescent="0.2">
      <c r="A1192">
        <f>ROW(Source!A1386)</f>
        <v>1386</v>
      </c>
      <c r="B1192">
        <v>56661436</v>
      </c>
      <c r="C1192">
        <v>56665032</v>
      </c>
      <c r="D1192">
        <v>54768426</v>
      </c>
      <c r="E1192">
        <v>1</v>
      </c>
      <c r="F1192">
        <v>1</v>
      </c>
      <c r="G1192">
        <v>1081</v>
      </c>
      <c r="H1192">
        <v>2</v>
      </c>
      <c r="I1192" t="s">
        <v>1368</v>
      </c>
      <c r="J1192" t="s">
        <v>1369</v>
      </c>
      <c r="K1192" t="s">
        <v>1370</v>
      </c>
      <c r="L1192">
        <v>1368</v>
      </c>
      <c r="N1192">
        <v>1011</v>
      </c>
      <c r="O1192" t="s">
        <v>1323</v>
      </c>
      <c r="P1192" t="s">
        <v>1323</v>
      </c>
      <c r="Q1192">
        <v>1</v>
      </c>
      <c r="W1192">
        <v>0</v>
      </c>
      <c r="X1192">
        <v>-643591644</v>
      </c>
      <c r="Y1192">
        <f>((AT1192*1.2)*1.25)</f>
        <v>3.15</v>
      </c>
      <c r="AA1192">
        <v>0</v>
      </c>
      <c r="AB1192">
        <v>4.84</v>
      </c>
      <c r="AC1192">
        <v>0</v>
      </c>
      <c r="AD1192">
        <v>0</v>
      </c>
      <c r="AE1192">
        <v>0</v>
      </c>
      <c r="AF1192">
        <v>0.47</v>
      </c>
      <c r="AG1192">
        <v>0</v>
      </c>
      <c r="AH1192">
        <v>0</v>
      </c>
      <c r="AI1192">
        <v>1</v>
      </c>
      <c r="AJ1192">
        <v>9.66</v>
      </c>
      <c r="AK1192">
        <v>1</v>
      </c>
      <c r="AL1192">
        <v>1</v>
      </c>
      <c r="AM1192">
        <v>2</v>
      </c>
      <c r="AN1192">
        <v>0</v>
      </c>
      <c r="AO1192">
        <v>1</v>
      </c>
      <c r="AP1192">
        <v>1</v>
      </c>
      <c r="AQ1192">
        <v>0</v>
      </c>
      <c r="AR1192">
        <v>0</v>
      </c>
      <c r="AS1192" t="s">
        <v>3</v>
      </c>
      <c r="AT1192">
        <v>2.1</v>
      </c>
      <c r="AU1192" t="s">
        <v>935</v>
      </c>
      <c r="AV1192">
        <v>0</v>
      </c>
      <c r="AW1192">
        <v>2</v>
      </c>
      <c r="AX1192">
        <v>56665048</v>
      </c>
      <c r="AY1192">
        <v>1</v>
      </c>
      <c r="AZ1192">
        <v>0</v>
      </c>
      <c r="BA1192">
        <v>1516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CV1192">
        <v>0</v>
      </c>
      <c r="CW1192">
        <f>ROUND(Y1192*Source!I1386*DO1192,9)</f>
        <v>0</v>
      </c>
      <c r="CX1192">
        <f>ROUND(Y1192*Source!I1386,9)</f>
        <v>3.78</v>
      </c>
      <c r="CY1192">
        <f>AB1192</f>
        <v>4.84</v>
      </c>
      <c r="CZ1192">
        <f>AF1192</f>
        <v>0.47</v>
      </c>
      <c r="DA1192">
        <f>AJ1192</f>
        <v>9.66</v>
      </c>
      <c r="DB1192">
        <f>ROUND(((ROUND(AT1192*CZ1192,2)*1.2)*1.25),6)</f>
        <v>1.4850000000000001</v>
      </c>
      <c r="DC1192">
        <f>ROUND(((ROUND(AT1192*AG1192,2)*1.2)*1.25),6)</f>
        <v>0</v>
      </c>
      <c r="DD1192" t="s">
        <v>3</v>
      </c>
      <c r="DE1192" t="s">
        <v>3</v>
      </c>
      <c r="DF1192">
        <f t="shared" si="492"/>
        <v>0</v>
      </c>
      <c r="DG1192">
        <f>ROUND(ROUND(AF1192*AJ1192,2)*CX1192,2)</f>
        <v>17.16</v>
      </c>
      <c r="DH1192">
        <f t="shared" si="501"/>
        <v>0</v>
      </c>
      <c r="DI1192">
        <f t="shared" si="500"/>
        <v>0</v>
      </c>
      <c r="DJ1192">
        <f>DG1192</f>
        <v>17.16</v>
      </c>
      <c r="DK1192">
        <v>0</v>
      </c>
      <c r="DL1192" t="s">
        <v>3</v>
      </c>
      <c r="DM1192">
        <v>0</v>
      </c>
      <c r="DN1192" t="s">
        <v>3</v>
      </c>
      <c r="DO1192">
        <v>0</v>
      </c>
    </row>
    <row r="1193" spans="1:119" x14ac:dyDescent="0.2">
      <c r="A1193">
        <f>ROW(Source!A1386)</f>
        <v>1386</v>
      </c>
      <c r="B1193">
        <v>56661436</v>
      </c>
      <c r="C1193">
        <v>56665032</v>
      </c>
      <c r="D1193">
        <v>54737367</v>
      </c>
      <c r="E1193">
        <v>1</v>
      </c>
      <c r="F1193">
        <v>1</v>
      </c>
      <c r="G1193">
        <v>1081</v>
      </c>
      <c r="H1193">
        <v>3</v>
      </c>
      <c r="I1193" t="s">
        <v>1442</v>
      </c>
      <c r="J1193" t="s">
        <v>1443</v>
      </c>
      <c r="K1193" t="s">
        <v>1444</v>
      </c>
      <c r="L1193">
        <v>1339</v>
      </c>
      <c r="N1193">
        <v>1007</v>
      </c>
      <c r="O1193" t="s">
        <v>1102</v>
      </c>
      <c r="P1193" t="s">
        <v>1102</v>
      </c>
      <c r="Q1193">
        <v>1</v>
      </c>
      <c r="W1193">
        <v>0</v>
      </c>
      <c r="X1193">
        <v>-1622585150</v>
      </c>
      <c r="Y1193">
        <f t="shared" ref="Y1193:Y1198" si="502">((AT1193*1)*1)</f>
        <v>1.1262000000000001</v>
      </c>
      <c r="AA1193">
        <v>54.79</v>
      </c>
      <c r="AB1193">
        <v>0</v>
      </c>
      <c r="AC1193">
        <v>0</v>
      </c>
      <c r="AD1193">
        <v>0</v>
      </c>
      <c r="AE1193">
        <v>7.07</v>
      </c>
      <c r="AF1193">
        <v>0</v>
      </c>
      <c r="AG1193">
        <v>0</v>
      </c>
      <c r="AH1193">
        <v>0</v>
      </c>
      <c r="AI1193">
        <v>7.75</v>
      </c>
      <c r="AJ1193">
        <v>1</v>
      </c>
      <c r="AK1193">
        <v>1</v>
      </c>
      <c r="AL1193">
        <v>1</v>
      </c>
      <c r="AM1193">
        <v>2</v>
      </c>
      <c r="AN1193">
        <v>0</v>
      </c>
      <c r="AO1193">
        <v>1</v>
      </c>
      <c r="AP1193">
        <v>1</v>
      </c>
      <c r="AQ1193">
        <v>0</v>
      </c>
      <c r="AR1193">
        <v>0</v>
      </c>
      <c r="AS1193" t="s">
        <v>3</v>
      </c>
      <c r="AT1193">
        <v>1.1262000000000001</v>
      </c>
      <c r="AU1193" t="s">
        <v>31</v>
      </c>
      <c r="AV1193">
        <v>0</v>
      </c>
      <c r="AW1193">
        <v>2</v>
      </c>
      <c r="AX1193">
        <v>56665049</v>
      </c>
      <c r="AY1193">
        <v>1</v>
      </c>
      <c r="AZ1193">
        <v>0</v>
      </c>
      <c r="BA1193">
        <v>1517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CV1193">
        <v>0</v>
      </c>
      <c r="CW1193">
        <v>0</v>
      </c>
      <c r="CX1193">
        <f>ROUND(Y1193*Source!I1386,9)</f>
        <v>1.35144</v>
      </c>
      <c r="CY1193">
        <f t="shared" ref="CY1193:CY1198" si="503">AA1193</f>
        <v>54.79</v>
      </c>
      <c r="CZ1193">
        <f t="shared" ref="CZ1193:CZ1198" si="504">AE1193</f>
        <v>7.07</v>
      </c>
      <c r="DA1193">
        <f t="shared" ref="DA1193:DA1198" si="505">AI1193</f>
        <v>7.75</v>
      </c>
      <c r="DB1193">
        <f t="shared" ref="DB1193:DB1198" si="506">ROUND(((ROUND(AT1193*CZ1193,2)*1)*1),6)</f>
        <v>7.96</v>
      </c>
      <c r="DC1193">
        <f t="shared" ref="DC1193:DC1198" si="507">ROUND(((ROUND(AT1193*AG1193,2)*1)*1),6)</f>
        <v>0</v>
      </c>
      <c r="DD1193" t="s">
        <v>3</v>
      </c>
      <c r="DE1193" t="s">
        <v>3</v>
      </c>
      <c r="DF1193">
        <f t="shared" ref="DF1193:DF1198" si="508">ROUND(ROUND(AE1193*AI1193,2)*CX1193,2)</f>
        <v>74.05</v>
      </c>
      <c r="DG1193">
        <f t="shared" ref="DG1193:DG1210" si="509">ROUND(ROUND(AF1193,2)*CX1193,2)</f>
        <v>0</v>
      </c>
      <c r="DH1193">
        <f t="shared" si="501"/>
        <v>0</v>
      </c>
      <c r="DI1193">
        <f t="shared" si="500"/>
        <v>0</v>
      </c>
      <c r="DJ1193">
        <f t="shared" ref="DJ1193:DJ1198" si="510">DF1193</f>
        <v>74.05</v>
      </c>
      <c r="DK1193">
        <v>0</v>
      </c>
      <c r="DL1193" t="s">
        <v>3</v>
      </c>
      <c r="DM1193">
        <v>0</v>
      </c>
      <c r="DN1193" t="s">
        <v>3</v>
      </c>
      <c r="DO1193">
        <v>0</v>
      </c>
    </row>
    <row r="1194" spans="1:119" x14ac:dyDescent="0.2">
      <c r="A1194">
        <f>ROW(Source!A1386)</f>
        <v>1386</v>
      </c>
      <c r="B1194">
        <v>56661436</v>
      </c>
      <c r="C1194">
        <v>56665032</v>
      </c>
      <c r="D1194">
        <v>54739880</v>
      </c>
      <c r="E1194">
        <v>1</v>
      </c>
      <c r="F1194">
        <v>1</v>
      </c>
      <c r="G1194">
        <v>1081</v>
      </c>
      <c r="H1194">
        <v>3</v>
      </c>
      <c r="I1194" t="s">
        <v>1565</v>
      </c>
      <c r="J1194" t="s">
        <v>1566</v>
      </c>
      <c r="K1194" t="s">
        <v>1567</v>
      </c>
      <c r="L1194">
        <v>1355</v>
      </c>
      <c r="N1194">
        <v>1010</v>
      </c>
      <c r="O1194" t="s">
        <v>1380</v>
      </c>
      <c r="P1194" t="s">
        <v>1380</v>
      </c>
      <c r="Q1194">
        <v>100</v>
      </c>
      <c r="W1194">
        <v>0</v>
      </c>
      <c r="X1194">
        <v>-252588073</v>
      </c>
      <c r="Y1194">
        <f t="shared" si="502"/>
        <v>1.43</v>
      </c>
      <c r="AA1194">
        <v>60.01</v>
      </c>
      <c r="AB1194">
        <v>0</v>
      </c>
      <c r="AC1194">
        <v>0</v>
      </c>
      <c r="AD1194">
        <v>0</v>
      </c>
      <c r="AE1194">
        <v>15.04</v>
      </c>
      <c r="AF1194">
        <v>0</v>
      </c>
      <c r="AG1194">
        <v>0</v>
      </c>
      <c r="AH1194">
        <v>0</v>
      </c>
      <c r="AI1194">
        <v>3.99</v>
      </c>
      <c r="AJ1194">
        <v>1</v>
      </c>
      <c r="AK1194">
        <v>1</v>
      </c>
      <c r="AL1194">
        <v>1</v>
      </c>
      <c r="AM1194">
        <v>2</v>
      </c>
      <c r="AN1194">
        <v>0</v>
      </c>
      <c r="AO1194">
        <v>1</v>
      </c>
      <c r="AP1194">
        <v>1</v>
      </c>
      <c r="AQ1194">
        <v>0</v>
      </c>
      <c r="AR1194">
        <v>0</v>
      </c>
      <c r="AS1194" t="s">
        <v>3</v>
      </c>
      <c r="AT1194">
        <v>1.43</v>
      </c>
      <c r="AU1194" t="s">
        <v>31</v>
      </c>
      <c r="AV1194">
        <v>0</v>
      </c>
      <c r="AW1194">
        <v>2</v>
      </c>
      <c r="AX1194">
        <v>56665050</v>
      </c>
      <c r="AY1194">
        <v>1</v>
      </c>
      <c r="AZ1194">
        <v>0</v>
      </c>
      <c r="BA1194">
        <v>1518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CV1194">
        <v>0</v>
      </c>
      <c r="CW1194">
        <v>0</v>
      </c>
      <c r="CX1194">
        <f>ROUND(Y1194*Source!I1386,9)</f>
        <v>1.716</v>
      </c>
      <c r="CY1194">
        <f t="shared" si="503"/>
        <v>60.01</v>
      </c>
      <c r="CZ1194">
        <f t="shared" si="504"/>
        <v>15.04</v>
      </c>
      <c r="DA1194">
        <f t="shared" si="505"/>
        <v>3.99</v>
      </c>
      <c r="DB1194">
        <f t="shared" si="506"/>
        <v>21.51</v>
      </c>
      <c r="DC1194">
        <f t="shared" si="507"/>
        <v>0</v>
      </c>
      <c r="DD1194" t="s">
        <v>3</v>
      </c>
      <c r="DE1194" t="s">
        <v>3</v>
      </c>
      <c r="DF1194">
        <f t="shared" si="508"/>
        <v>102.98</v>
      </c>
      <c r="DG1194">
        <f t="shared" si="509"/>
        <v>0</v>
      </c>
      <c r="DH1194">
        <f t="shared" si="501"/>
        <v>0</v>
      </c>
      <c r="DI1194">
        <f t="shared" si="500"/>
        <v>0</v>
      </c>
      <c r="DJ1194">
        <f t="shared" si="510"/>
        <v>102.98</v>
      </c>
      <c r="DK1194">
        <v>0</v>
      </c>
      <c r="DL1194" t="s">
        <v>3</v>
      </c>
      <c r="DM1194">
        <v>0</v>
      </c>
      <c r="DN1194" t="s">
        <v>3</v>
      </c>
      <c r="DO1194">
        <v>0</v>
      </c>
    </row>
    <row r="1195" spans="1:119" x14ac:dyDescent="0.2">
      <c r="A1195">
        <f>ROW(Source!A1386)</f>
        <v>1386</v>
      </c>
      <c r="B1195">
        <v>56661436</v>
      </c>
      <c r="C1195">
        <v>56665032</v>
      </c>
      <c r="D1195">
        <v>54740114</v>
      </c>
      <c r="E1195">
        <v>1</v>
      </c>
      <c r="F1195">
        <v>1</v>
      </c>
      <c r="G1195">
        <v>1081</v>
      </c>
      <c r="H1195">
        <v>3</v>
      </c>
      <c r="I1195" t="s">
        <v>1568</v>
      </c>
      <c r="J1195" t="s">
        <v>1569</v>
      </c>
      <c r="K1195" t="s">
        <v>1570</v>
      </c>
      <c r="L1195">
        <v>1346</v>
      </c>
      <c r="N1195">
        <v>1009</v>
      </c>
      <c r="O1195" t="s">
        <v>1171</v>
      </c>
      <c r="P1195" t="s">
        <v>1171</v>
      </c>
      <c r="Q1195">
        <v>1</v>
      </c>
      <c r="W1195">
        <v>0</v>
      </c>
      <c r="X1195">
        <v>-1236264219</v>
      </c>
      <c r="Y1195">
        <f t="shared" si="502"/>
        <v>2.7170000000000001</v>
      </c>
      <c r="AA1195">
        <v>51.51</v>
      </c>
      <c r="AB1195">
        <v>0</v>
      </c>
      <c r="AC1195">
        <v>0</v>
      </c>
      <c r="AD1195">
        <v>0</v>
      </c>
      <c r="AE1195">
        <v>38.729999999999997</v>
      </c>
      <c r="AF1195">
        <v>0</v>
      </c>
      <c r="AG1195">
        <v>0</v>
      </c>
      <c r="AH1195">
        <v>0</v>
      </c>
      <c r="AI1195">
        <v>1.33</v>
      </c>
      <c r="AJ1195">
        <v>1</v>
      </c>
      <c r="AK1195">
        <v>1</v>
      </c>
      <c r="AL1195">
        <v>1</v>
      </c>
      <c r="AM1195">
        <v>2</v>
      </c>
      <c r="AN1195">
        <v>0</v>
      </c>
      <c r="AO1195">
        <v>1</v>
      </c>
      <c r="AP1195">
        <v>1</v>
      </c>
      <c r="AQ1195">
        <v>0</v>
      </c>
      <c r="AR1195">
        <v>0</v>
      </c>
      <c r="AS1195" t="s">
        <v>3</v>
      </c>
      <c r="AT1195">
        <v>2.7170000000000001</v>
      </c>
      <c r="AU1195" t="s">
        <v>31</v>
      </c>
      <c r="AV1195">
        <v>0</v>
      </c>
      <c r="AW1195">
        <v>2</v>
      </c>
      <c r="AX1195">
        <v>56665051</v>
      </c>
      <c r="AY1195">
        <v>1</v>
      </c>
      <c r="AZ1195">
        <v>0</v>
      </c>
      <c r="BA1195">
        <v>1519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CV1195">
        <v>0</v>
      </c>
      <c r="CW1195">
        <v>0</v>
      </c>
      <c r="CX1195">
        <f>ROUND(Y1195*Source!I1386,9)</f>
        <v>3.2604000000000002</v>
      </c>
      <c r="CY1195">
        <f t="shared" si="503"/>
        <v>51.51</v>
      </c>
      <c r="CZ1195">
        <f t="shared" si="504"/>
        <v>38.729999999999997</v>
      </c>
      <c r="DA1195">
        <f t="shared" si="505"/>
        <v>1.33</v>
      </c>
      <c r="DB1195">
        <f t="shared" si="506"/>
        <v>105.23</v>
      </c>
      <c r="DC1195">
        <f t="shared" si="507"/>
        <v>0</v>
      </c>
      <c r="DD1195" t="s">
        <v>3</v>
      </c>
      <c r="DE1195" t="s">
        <v>3</v>
      </c>
      <c r="DF1195">
        <f t="shared" si="508"/>
        <v>167.94</v>
      </c>
      <c r="DG1195">
        <f t="shared" si="509"/>
        <v>0</v>
      </c>
      <c r="DH1195">
        <f t="shared" si="501"/>
        <v>0</v>
      </c>
      <c r="DI1195">
        <f t="shared" si="500"/>
        <v>0</v>
      </c>
      <c r="DJ1195">
        <f t="shared" si="510"/>
        <v>167.94</v>
      </c>
      <c r="DK1195">
        <v>0</v>
      </c>
      <c r="DL1195" t="s">
        <v>3</v>
      </c>
      <c r="DM1195">
        <v>0</v>
      </c>
      <c r="DN1195" t="s">
        <v>3</v>
      </c>
      <c r="DO1195">
        <v>0</v>
      </c>
    </row>
    <row r="1196" spans="1:119" x14ac:dyDescent="0.2">
      <c r="A1196">
        <f>ROW(Source!A1386)</f>
        <v>1386</v>
      </c>
      <c r="B1196">
        <v>56661436</v>
      </c>
      <c r="C1196">
        <v>56665032</v>
      </c>
      <c r="D1196">
        <v>54751261</v>
      </c>
      <c r="E1196">
        <v>1</v>
      </c>
      <c r="F1196">
        <v>1</v>
      </c>
      <c r="G1196">
        <v>1081</v>
      </c>
      <c r="H1196">
        <v>3</v>
      </c>
      <c r="I1196" t="s">
        <v>1230</v>
      </c>
      <c r="J1196" t="s">
        <v>1232</v>
      </c>
      <c r="K1196" t="s">
        <v>1231</v>
      </c>
      <c r="L1196">
        <v>1354</v>
      </c>
      <c r="N1196">
        <v>1010</v>
      </c>
      <c r="O1196" t="s">
        <v>398</v>
      </c>
      <c r="P1196" t="s">
        <v>398</v>
      </c>
      <c r="Q1196">
        <v>1</v>
      </c>
      <c r="W1196">
        <v>0</v>
      </c>
      <c r="X1196">
        <v>1475268754</v>
      </c>
      <c r="Y1196">
        <f t="shared" si="502"/>
        <v>200</v>
      </c>
      <c r="AA1196">
        <v>14.5</v>
      </c>
      <c r="AB1196">
        <v>0</v>
      </c>
      <c r="AC1196">
        <v>0</v>
      </c>
      <c r="AD1196">
        <v>0</v>
      </c>
      <c r="AE1196">
        <v>3.25</v>
      </c>
      <c r="AF1196">
        <v>0</v>
      </c>
      <c r="AG1196">
        <v>0</v>
      </c>
      <c r="AH1196">
        <v>0</v>
      </c>
      <c r="AI1196">
        <v>4.46</v>
      </c>
      <c r="AJ1196">
        <v>1</v>
      </c>
      <c r="AK1196">
        <v>1</v>
      </c>
      <c r="AL1196">
        <v>1</v>
      </c>
      <c r="AM1196">
        <v>0</v>
      </c>
      <c r="AN1196">
        <v>0</v>
      </c>
      <c r="AO1196">
        <v>0</v>
      </c>
      <c r="AP1196">
        <v>1</v>
      </c>
      <c r="AQ1196">
        <v>0</v>
      </c>
      <c r="AR1196">
        <v>0</v>
      </c>
      <c r="AS1196" t="s">
        <v>3</v>
      </c>
      <c r="AT1196">
        <v>200</v>
      </c>
      <c r="AU1196" t="s">
        <v>31</v>
      </c>
      <c r="AV1196">
        <v>0</v>
      </c>
      <c r="AW1196">
        <v>1</v>
      </c>
      <c r="AX1196">
        <v>-1</v>
      </c>
      <c r="AY1196">
        <v>0</v>
      </c>
      <c r="AZ1196">
        <v>0</v>
      </c>
      <c r="BA1196" t="s">
        <v>3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CV1196">
        <v>0</v>
      </c>
      <c r="CW1196">
        <v>0</v>
      </c>
      <c r="CX1196">
        <f>ROUND(Y1196*Source!I1386,9)</f>
        <v>240</v>
      </c>
      <c r="CY1196">
        <f t="shared" si="503"/>
        <v>14.5</v>
      </c>
      <c r="CZ1196">
        <f t="shared" si="504"/>
        <v>3.25</v>
      </c>
      <c r="DA1196">
        <f t="shared" si="505"/>
        <v>4.46</v>
      </c>
      <c r="DB1196">
        <f t="shared" si="506"/>
        <v>650</v>
      </c>
      <c r="DC1196">
        <f t="shared" si="507"/>
        <v>0</v>
      </c>
      <c r="DD1196" t="s">
        <v>3</v>
      </c>
      <c r="DE1196" t="s">
        <v>3</v>
      </c>
      <c r="DF1196">
        <f t="shared" si="508"/>
        <v>3480</v>
      </c>
      <c r="DG1196">
        <f t="shared" si="509"/>
        <v>0</v>
      </c>
      <c r="DH1196">
        <f t="shared" si="501"/>
        <v>0</v>
      </c>
      <c r="DI1196">
        <f t="shared" si="500"/>
        <v>0</v>
      </c>
      <c r="DJ1196">
        <f t="shared" si="510"/>
        <v>3480</v>
      </c>
      <c r="DK1196">
        <v>0</v>
      </c>
      <c r="DL1196" t="s">
        <v>3</v>
      </c>
      <c r="DM1196">
        <v>0</v>
      </c>
      <c r="DN1196" t="s">
        <v>3</v>
      </c>
      <c r="DO1196">
        <v>0</v>
      </c>
    </row>
    <row r="1197" spans="1:119" x14ac:dyDescent="0.2">
      <c r="A1197">
        <f>ROW(Source!A1386)</f>
        <v>1386</v>
      </c>
      <c r="B1197">
        <v>56661436</v>
      </c>
      <c r="C1197">
        <v>56665032</v>
      </c>
      <c r="D1197">
        <v>54751278</v>
      </c>
      <c r="E1197">
        <v>1</v>
      </c>
      <c r="F1197">
        <v>1</v>
      </c>
      <c r="G1197">
        <v>1081</v>
      </c>
      <c r="H1197">
        <v>3</v>
      </c>
      <c r="I1197" t="s">
        <v>1233</v>
      </c>
      <c r="J1197" t="s">
        <v>1234</v>
      </c>
      <c r="K1197" t="s">
        <v>2154</v>
      </c>
      <c r="L1197">
        <v>1301</v>
      </c>
      <c r="N1197">
        <v>1003</v>
      </c>
      <c r="O1197" t="s">
        <v>672</v>
      </c>
      <c r="P1197" t="s">
        <v>672</v>
      </c>
      <c r="Q1197">
        <v>1</v>
      </c>
      <c r="W1197">
        <v>0</v>
      </c>
      <c r="X1197">
        <v>431305136</v>
      </c>
      <c r="Y1197">
        <f t="shared" si="502"/>
        <v>102.5</v>
      </c>
      <c r="AA1197">
        <v>340.25</v>
      </c>
      <c r="AB1197">
        <v>0</v>
      </c>
      <c r="AC1197">
        <v>0</v>
      </c>
      <c r="AD1197">
        <v>0</v>
      </c>
      <c r="AE1197">
        <v>42.32</v>
      </c>
      <c r="AF1197">
        <v>0</v>
      </c>
      <c r="AG1197">
        <v>0</v>
      </c>
      <c r="AH1197">
        <v>0</v>
      </c>
      <c r="AI1197">
        <v>8.0399999999999991</v>
      </c>
      <c r="AJ1197">
        <v>1</v>
      </c>
      <c r="AK1197">
        <v>1</v>
      </c>
      <c r="AL1197">
        <v>1</v>
      </c>
      <c r="AM1197">
        <v>0</v>
      </c>
      <c r="AN1197">
        <v>0</v>
      </c>
      <c r="AO1197">
        <v>0</v>
      </c>
      <c r="AP1197">
        <v>1</v>
      </c>
      <c r="AQ1197">
        <v>0</v>
      </c>
      <c r="AR1197">
        <v>0</v>
      </c>
      <c r="AS1197" t="s">
        <v>3</v>
      </c>
      <c r="AT1197">
        <v>102.5</v>
      </c>
      <c r="AU1197" t="s">
        <v>31</v>
      </c>
      <c r="AV1197">
        <v>0</v>
      </c>
      <c r="AW1197">
        <v>1</v>
      </c>
      <c r="AX1197">
        <v>-1</v>
      </c>
      <c r="AY1197">
        <v>0</v>
      </c>
      <c r="AZ1197">
        <v>0</v>
      </c>
      <c r="BA1197" t="s">
        <v>3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CV1197">
        <v>0</v>
      </c>
      <c r="CW1197">
        <v>0</v>
      </c>
      <c r="CX1197">
        <f>ROUND(Y1197*Source!I1386,9)</f>
        <v>123</v>
      </c>
      <c r="CY1197">
        <f t="shared" si="503"/>
        <v>340.25</v>
      </c>
      <c r="CZ1197">
        <f t="shared" si="504"/>
        <v>42.32</v>
      </c>
      <c r="DA1197">
        <f t="shared" si="505"/>
        <v>8.0399999999999991</v>
      </c>
      <c r="DB1197">
        <f t="shared" si="506"/>
        <v>4337.8</v>
      </c>
      <c r="DC1197">
        <f t="shared" si="507"/>
        <v>0</v>
      </c>
      <c r="DD1197" t="s">
        <v>3</v>
      </c>
      <c r="DE1197" t="s">
        <v>3</v>
      </c>
      <c r="DF1197">
        <f t="shared" si="508"/>
        <v>41850.75</v>
      </c>
      <c r="DG1197">
        <f t="shared" si="509"/>
        <v>0</v>
      </c>
      <c r="DH1197">
        <f t="shared" si="501"/>
        <v>0</v>
      </c>
      <c r="DI1197">
        <f t="shared" si="500"/>
        <v>0</v>
      </c>
      <c r="DJ1197">
        <f t="shared" si="510"/>
        <v>41850.75</v>
      </c>
      <c r="DK1197">
        <v>0</v>
      </c>
      <c r="DL1197" t="s">
        <v>3</v>
      </c>
      <c r="DM1197">
        <v>0</v>
      </c>
      <c r="DN1197" t="s">
        <v>3</v>
      </c>
      <c r="DO1197">
        <v>0</v>
      </c>
    </row>
    <row r="1198" spans="1:119" x14ac:dyDescent="0.2">
      <c r="A1198">
        <f>ROW(Source!A1386)</f>
        <v>1386</v>
      </c>
      <c r="B1198">
        <v>56661436</v>
      </c>
      <c r="C1198">
        <v>56665032</v>
      </c>
      <c r="D1198">
        <v>54747317</v>
      </c>
      <c r="E1198">
        <v>1</v>
      </c>
      <c r="F1198">
        <v>1</v>
      </c>
      <c r="G1198">
        <v>1081</v>
      </c>
      <c r="H1198">
        <v>3</v>
      </c>
      <c r="I1198" t="s">
        <v>1235</v>
      </c>
      <c r="J1198" t="s">
        <v>1237</v>
      </c>
      <c r="K1198" t="s">
        <v>1236</v>
      </c>
      <c r="L1198">
        <v>1354</v>
      </c>
      <c r="N1198">
        <v>1010</v>
      </c>
      <c r="O1198" t="s">
        <v>398</v>
      </c>
      <c r="P1198" t="s">
        <v>398</v>
      </c>
      <c r="Q1198">
        <v>1</v>
      </c>
      <c r="W1198">
        <v>0</v>
      </c>
      <c r="X1198">
        <v>1847581397</v>
      </c>
      <c r="Y1198">
        <f t="shared" si="502"/>
        <v>0.9</v>
      </c>
      <c r="AA1198">
        <v>73.88</v>
      </c>
      <c r="AB1198">
        <v>0</v>
      </c>
      <c r="AC1198">
        <v>0</v>
      </c>
      <c r="AD1198">
        <v>0</v>
      </c>
      <c r="AE1198">
        <v>11.82</v>
      </c>
      <c r="AF1198">
        <v>0</v>
      </c>
      <c r="AG1198">
        <v>0</v>
      </c>
      <c r="AH1198">
        <v>0</v>
      </c>
      <c r="AI1198">
        <v>6.25</v>
      </c>
      <c r="AJ1198">
        <v>1</v>
      </c>
      <c r="AK1198">
        <v>1</v>
      </c>
      <c r="AL1198">
        <v>1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 t="s">
        <v>3</v>
      </c>
      <c r="AT1198">
        <v>0.9</v>
      </c>
      <c r="AU1198" t="s">
        <v>31</v>
      </c>
      <c r="AV1198">
        <v>0</v>
      </c>
      <c r="AW1198">
        <v>1</v>
      </c>
      <c r="AX1198">
        <v>-1</v>
      </c>
      <c r="AY1198">
        <v>0</v>
      </c>
      <c r="AZ1198">
        <v>0</v>
      </c>
      <c r="BA1198" t="s">
        <v>3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CV1198">
        <v>0</v>
      </c>
      <c r="CW1198">
        <v>0</v>
      </c>
      <c r="CX1198">
        <f>ROUND(Y1198*Source!I1386,9)</f>
        <v>1.08</v>
      </c>
      <c r="CY1198">
        <f t="shared" si="503"/>
        <v>73.88</v>
      </c>
      <c r="CZ1198">
        <f t="shared" si="504"/>
        <v>11.82</v>
      </c>
      <c r="DA1198">
        <f t="shared" si="505"/>
        <v>6.25</v>
      </c>
      <c r="DB1198">
        <f t="shared" si="506"/>
        <v>10.64</v>
      </c>
      <c r="DC1198">
        <f t="shared" si="507"/>
        <v>0</v>
      </c>
      <c r="DD1198" t="s">
        <v>3</v>
      </c>
      <c r="DE1198" t="s">
        <v>3</v>
      </c>
      <c r="DF1198">
        <f t="shared" si="508"/>
        <v>79.790000000000006</v>
      </c>
      <c r="DG1198">
        <f t="shared" si="509"/>
        <v>0</v>
      </c>
      <c r="DH1198">
        <f t="shared" si="501"/>
        <v>0</v>
      </c>
      <c r="DI1198">
        <f t="shared" si="500"/>
        <v>0</v>
      </c>
      <c r="DJ1198">
        <f t="shared" si="510"/>
        <v>79.790000000000006</v>
      </c>
      <c r="DK1198">
        <v>0</v>
      </c>
      <c r="DL1198" t="s">
        <v>3</v>
      </c>
      <c r="DM1198">
        <v>0</v>
      </c>
      <c r="DN1198" t="s">
        <v>3</v>
      </c>
      <c r="DO1198">
        <v>0</v>
      </c>
    </row>
    <row r="1199" spans="1:119" x14ac:dyDescent="0.2">
      <c r="A1199">
        <f>ROW(Source!A1395)</f>
        <v>1395</v>
      </c>
      <c r="B1199">
        <v>56661434</v>
      </c>
      <c r="C1199">
        <v>56665060</v>
      </c>
      <c r="D1199">
        <v>54702434</v>
      </c>
      <c r="E1199">
        <v>1081</v>
      </c>
      <c r="F1199">
        <v>1</v>
      </c>
      <c r="G1199">
        <v>1081</v>
      </c>
      <c r="H1199">
        <v>1</v>
      </c>
      <c r="I1199" t="s">
        <v>1317</v>
      </c>
      <c r="J1199" t="s">
        <v>3</v>
      </c>
      <c r="K1199" t="s">
        <v>1318</v>
      </c>
      <c r="L1199">
        <v>1191</v>
      </c>
      <c r="N1199">
        <v>1013</v>
      </c>
      <c r="O1199" t="s">
        <v>1319</v>
      </c>
      <c r="P1199" t="s">
        <v>1319</v>
      </c>
      <c r="Q1199">
        <v>1</v>
      </c>
      <c r="W1199">
        <v>0</v>
      </c>
      <c r="X1199">
        <v>476480486</v>
      </c>
      <c r="Y1199">
        <f t="shared" ref="Y1199:Y1230" si="511">AT1199</f>
        <v>13.73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1</v>
      </c>
      <c r="AL1199">
        <v>1</v>
      </c>
      <c r="AM1199">
        <v>-2</v>
      </c>
      <c r="AN1199">
        <v>0</v>
      </c>
      <c r="AO1199">
        <v>1</v>
      </c>
      <c r="AP1199">
        <v>1</v>
      </c>
      <c r="AQ1199">
        <v>0</v>
      </c>
      <c r="AR1199">
        <v>0</v>
      </c>
      <c r="AS1199" t="s">
        <v>3</v>
      </c>
      <c r="AT1199">
        <v>13.73</v>
      </c>
      <c r="AU1199" t="s">
        <v>3</v>
      </c>
      <c r="AV1199">
        <v>1</v>
      </c>
      <c r="AW1199">
        <v>2</v>
      </c>
      <c r="AX1199">
        <v>56665072</v>
      </c>
      <c r="AY1199">
        <v>1</v>
      </c>
      <c r="AZ1199">
        <v>0</v>
      </c>
      <c r="BA1199">
        <v>1525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CU1199">
        <f>ROUND(AT1199*Source!I1395*AH1199*AL1199,2)</f>
        <v>0</v>
      </c>
      <c r="CV1199">
        <f>ROUND(Y1199*Source!I1395,9)</f>
        <v>8.2379999999999995</v>
      </c>
      <c r="CW1199">
        <v>0</v>
      </c>
      <c r="CX1199">
        <f>ROUND(Y1199*Source!I1395,9)</f>
        <v>8.2379999999999995</v>
      </c>
      <c r="CY1199">
        <f>AD1199</f>
        <v>0</v>
      </c>
      <c r="CZ1199">
        <f>AH1199</f>
        <v>0</v>
      </c>
      <c r="DA1199">
        <f>AL1199</f>
        <v>1</v>
      </c>
      <c r="DB1199">
        <f t="shared" ref="DB1199:DB1230" si="512">ROUND(ROUND(AT1199*CZ1199,2),6)</f>
        <v>0</v>
      </c>
      <c r="DC1199">
        <f t="shared" ref="DC1199:DC1230" si="513">ROUND(ROUND(AT1199*AG1199,2),6)</f>
        <v>0</v>
      </c>
      <c r="DD1199" t="s">
        <v>3</v>
      </c>
      <c r="DE1199" t="s">
        <v>3</v>
      </c>
      <c r="DF1199">
        <f t="shared" ref="DF1199:DF1214" si="514">ROUND(ROUND(AE1199,2)*CX1199,2)</f>
        <v>0</v>
      </c>
      <c r="DG1199">
        <f t="shared" si="509"/>
        <v>0</v>
      </c>
      <c r="DH1199">
        <f t="shared" si="501"/>
        <v>0</v>
      </c>
      <c r="DI1199">
        <f t="shared" si="500"/>
        <v>0</v>
      </c>
      <c r="DJ1199">
        <f>DI1199</f>
        <v>0</v>
      </c>
      <c r="DK1199">
        <v>0</v>
      </c>
      <c r="DL1199" t="s">
        <v>3</v>
      </c>
      <c r="DM1199">
        <v>0</v>
      </c>
      <c r="DN1199" t="s">
        <v>3</v>
      </c>
      <c r="DO1199">
        <v>0</v>
      </c>
    </row>
    <row r="1200" spans="1:119" x14ac:dyDescent="0.2">
      <c r="A1200">
        <f>ROW(Source!A1395)</f>
        <v>1395</v>
      </c>
      <c r="B1200">
        <v>56661434</v>
      </c>
      <c r="C1200">
        <v>56665060</v>
      </c>
      <c r="D1200">
        <v>54767994</v>
      </c>
      <c r="E1200">
        <v>1</v>
      </c>
      <c r="F1200">
        <v>1</v>
      </c>
      <c r="G1200">
        <v>1081</v>
      </c>
      <c r="H1200">
        <v>2</v>
      </c>
      <c r="I1200" t="s">
        <v>1562</v>
      </c>
      <c r="J1200" t="s">
        <v>1563</v>
      </c>
      <c r="K1200" t="s">
        <v>1564</v>
      </c>
      <c r="L1200">
        <v>1368</v>
      </c>
      <c r="N1200">
        <v>1011</v>
      </c>
      <c r="O1200" t="s">
        <v>1323</v>
      </c>
      <c r="P1200" t="s">
        <v>1323</v>
      </c>
      <c r="Q1200">
        <v>1</v>
      </c>
      <c r="W1200">
        <v>0</v>
      </c>
      <c r="X1200">
        <v>-286665822</v>
      </c>
      <c r="Y1200">
        <f t="shared" si="511"/>
        <v>2.0499999999999998</v>
      </c>
      <c r="AA1200">
        <v>0</v>
      </c>
      <c r="AB1200">
        <v>6.17</v>
      </c>
      <c r="AC1200">
        <v>0</v>
      </c>
      <c r="AD1200">
        <v>0</v>
      </c>
      <c r="AE1200">
        <v>0</v>
      </c>
      <c r="AF1200">
        <v>5.78</v>
      </c>
      <c r="AG1200">
        <v>0</v>
      </c>
      <c r="AH1200">
        <v>0</v>
      </c>
      <c r="AI1200">
        <v>1</v>
      </c>
      <c r="AJ1200">
        <v>1</v>
      </c>
      <c r="AK1200">
        <v>1</v>
      </c>
      <c r="AL1200">
        <v>1</v>
      </c>
      <c r="AM1200">
        <v>-2</v>
      </c>
      <c r="AN1200">
        <v>0</v>
      </c>
      <c r="AO1200">
        <v>1</v>
      </c>
      <c r="AP1200">
        <v>1</v>
      </c>
      <c r="AQ1200">
        <v>0</v>
      </c>
      <c r="AR1200">
        <v>0</v>
      </c>
      <c r="AS1200" t="s">
        <v>3</v>
      </c>
      <c r="AT1200">
        <v>2.0499999999999998</v>
      </c>
      <c r="AU1200" t="s">
        <v>3</v>
      </c>
      <c r="AV1200">
        <v>0</v>
      </c>
      <c r="AW1200">
        <v>2</v>
      </c>
      <c r="AX1200">
        <v>56665073</v>
      </c>
      <c r="AY1200">
        <v>1</v>
      </c>
      <c r="AZ1200">
        <v>0</v>
      </c>
      <c r="BA1200">
        <v>1526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CV1200">
        <v>0</v>
      </c>
      <c r="CW1200">
        <f>ROUND(Y1200*Source!I1395*DO1200,9)</f>
        <v>0</v>
      </c>
      <c r="CX1200">
        <f>ROUND(Y1200*Source!I1395,9)</f>
        <v>1.23</v>
      </c>
      <c r="CY1200">
        <f>AB1200</f>
        <v>6.17</v>
      </c>
      <c r="CZ1200">
        <f>AF1200</f>
        <v>5.78</v>
      </c>
      <c r="DA1200">
        <f>AJ1200</f>
        <v>1</v>
      </c>
      <c r="DB1200">
        <f t="shared" si="512"/>
        <v>11.85</v>
      </c>
      <c r="DC1200">
        <f t="shared" si="513"/>
        <v>0</v>
      </c>
      <c r="DD1200" t="s">
        <v>3</v>
      </c>
      <c r="DE1200" t="s">
        <v>3</v>
      </c>
      <c r="DF1200">
        <f t="shared" si="514"/>
        <v>0</v>
      </c>
      <c r="DG1200">
        <f t="shared" si="509"/>
        <v>7.11</v>
      </c>
      <c r="DH1200">
        <f t="shared" si="501"/>
        <v>0</v>
      </c>
      <c r="DI1200">
        <f t="shared" si="500"/>
        <v>0</v>
      </c>
      <c r="DJ1200">
        <f>DG1200</f>
        <v>7.11</v>
      </c>
      <c r="DK1200">
        <v>0</v>
      </c>
      <c r="DL1200" t="s">
        <v>3</v>
      </c>
      <c r="DM1200">
        <v>0</v>
      </c>
      <c r="DN1200" t="s">
        <v>3</v>
      </c>
      <c r="DO1200">
        <v>0</v>
      </c>
    </row>
    <row r="1201" spans="1:119" x14ac:dyDescent="0.2">
      <c r="A1201">
        <f>ROW(Source!A1395)</f>
        <v>1395</v>
      </c>
      <c r="B1201">
        <v>56661434</v>
      </c>
      <c r="C1201">
        <v>56665060</v>
      </c>
      <c r="D1201">
        <v>54768339</v>
      </c>
      <c r="E1201">
        <v>1</v>
      </c>
      <c r="F1201">
        <v>1</v>
      </c>
      <c r="G1201">
        <v>1081</v>
      </c>
      <c r="H1201">
        <v>2</v>
      </c>
      <c r="I1201" t="s">
        <v>1324</v>
      </c>
      <c r="J1201" t="s">
        <v>1325</v>
      </c>
      <c r="K1201" t="s">
        <v>1326</v>
      </c>
      <c r="L1201">
        <v>1368</v>
      </c>
      <c r="N1201">
        <v>1011</v>
      </c>
      <c r="O1201" t="s">
        <v>1323</v>
      </c>
      <c r="P1201" t="s">
        <v>1323</v>
      </c>
      <c r="Q1201">
        <v>1</v>
      </c>
      <c r="W1201">
        <v>0</v>
      </c>
      <c r="X1201">
        <v>874612079</v>
      </c>
      <c r="Y1201">
        <f t="shared" si="511"/>
        <v>0.08</v>
      </c>
      <c r="AA1201">
        <v>0</v>
      </c>
      <c r="AB1201">
        <v>88.67</v>
      </c>
      <c r="AC1201">
        <v>13.47</v>
      </c>
      <c r="AD1201">
        <v>0</v>
      </c>
      <c r="AE1201">
        <v>0</v>
      </c>
      <c r="AF1201">
        <v>83.1</v>
      </c>
      <c r="AG1201">
        <v>12.62</v>
      </c>
      <c r="AH1201">
        <v>0</v>
      </c>
      <c r="AI1201">
        <v>1</v>
      </c>
      <c r="AJ1201">
        <v>1</v>
      </c>
      <c r="AK1201">
        <v>1</v>
      </c>
      <c r="AL1201">
        <v>1</v>
      </c>
      <c r="AM1201">
        <v>-2</v>
      </c>
      <c r="AN1201">
        <v>0</v>
      </c>
      <c r="AO1201">
        <v>1</v>
      </c>
      <c r="AP1201">
        <v>1</v>
      </c>
      <c r="AQ1201">
        <v>0</v>
      </c>
      <c r="AR1201">
        <v>0</v>
      </c>
      <c r="AS1201" t="s">
        <v>3</v>
      </c>
      <c r="AT1201">
        <v>0.08</v>
      </c>
      <c r="AU1201" t="s">
        <v>3</v>
      </c>
      <c r="AV1201">
        <v>0</v>
      </c>
      <c r="AW1201">
        <v>2</v>
      </c>
      <c r="AX1201">
        <v>56665074</v>
      </c>
      <c r="AY1201">
        <v>1</v>
      </c>
      <c r="AZ1201">
        <v>0</v>
      </c>
      <c r="BA1201">
        <v>1527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CV1201">
        <v>0</v>
      </c>
      <c r="CW1201">
        <f>ROUND(Y1201*Source!I1395*DO1201,9)</f>
        <v>0.60575999999999997</v>
      </c>
      <c r="CX1201">
        <f>ROUND(Y1201*Source!I1395,9)</f>
        <v>4.8000000000000001E-2</v>
      </c>
      <c r="CY1201">
        <f>AB1201</f>
        <v>88.67</v>
      </c>
      <c r="CZ1201">
        <f>AF1201</f>
        <v>83.1</v>
      </c>
      <c r="DA1201">
        <f>AJ1201</f>
        <v>1</v>
      </c>
      <c r="DB1201">
        <f t="shared" si="512"/>
        <v>6.65</v>
      </c>
      <c r="DC1201">
        <f t="shared" si="513"/>
        <v>1.01</v>
      </c>
      <c r="DD1201" t="s">
        <v>3</v>
      </c>
      <c r="DE1201" t="s">
        <v>3</v>
      </c>
      <c r="DF1201">
        <f t="shared" si="514"/>
        <v>0</v>
      </c>
      <c r="DG1201">
        <f t="shared" si="509"/>
        <v>3.99</v>
      </c>
      <c r="DH1201">
        <f t="shared" si="501"/>
        <v>0.61</v>
      </c>
      <c r="DI1201">
        <f t="shared" si="500"/>
        <v>0</v>
      </c>
      <c r="DJ1201">
        <f>DG1201</f>
        <v>3.99</v>
      </c>
      <c r="DK1201">
        <v>0</v>
      </c>
      <c r="DL1201" t="s">
        <v>1327</v>
      </c>
      <c r="DM1201">
        <v>0</v>
      </c>
      <c r="DN1201" t="s">
        <v>1319</v>
      </c>
      <c r="DO1201">
        <v>12.62</v>
      </c>
    </row>
    <row r="1202" spans="1:119" x14ac:dyDescent="0.2">
      <c r="A1202">
        <f>ROW(Source!A1395)</f>
        <v>1395</v>
      </c>
      <c r="B1202">
        <v>56661434</v>
      </c>
      <c r="C1202">
        <v>56665060</v>
      </c>
      <c r="D1202">
        <v>54768393</v>
      </c>
      <c r="E1202">
        <v>1</v>
      </c>
      <c r="F1202">
        <v>1</v>
      </c>
      <c r="G1202">
        <v>1081</v>
      </c>
      <c r="H1202">
        <v>2</v>
      </c>
      <c r="I1202" t="s">
        <v>1387</v>
      </c>
      <c r="J1202" t="s">
        <v>1388</v>
      </c>
      <c r="K1202" t="s">
        <v>1389</v>
      </c>
      <c r="L1202">
        <v>1368</v>
      </c>
      <c r="N1202">
        <v>1011</v>
      </c>
      <c r="O1202" t="s">
        <v>1323</v>
      </c>
      <c r="P1202" t="s">
        <v>1323</v>
      </c>
      <c r="Q1202">
        <v>1</v>
      </c>
      <c r="W1202">
        <v>0</v>
      </c>
      <c r="X1202">
        <v>-1895752648</v>
      </c>
      <c r="Y1202">
        <f t="shared" si="511"/>
        <v>2.1</v>
      </c>
      <c r="AA1202">
        <v>0</v>
      </c>
      <c r="AB1202">
        <v>0.82</v>
      </c>
      <c r="AC1202">
        <v>0</v>
      </c>
      <c r="AD1202">
        <v>0</v>
      </c>
      <c r="AE1202">
        <v>0</v>
      </c>
      <c r="AF1202">
        <v>0.77</v>
      </c>
      <c r="AG1202">
        <v>0</v>
      </c>
      <c r="AH1202">
        <v>0</v>
      </c>
      <c r="AI1202">
        <v>1</v>
      </c>
      <c r="AJ1202">
        <v>1</v>
      </c>
      <c r="AK1202">
        <v>1</v>
      </c>
      <c r="AL1202">
        <v>1</v>
      </c>
      <c r="AM1202">
        <v>-2</v>
      </c>
      <c r="AN1202">
        <v>0</v>
      </c>
      <c r="AO1202">
        <v>1</v>
      </c>
      <c r="AP1202">
        <v>1</v>
      </c>
      <c r="AQ1202">
        <v>0</v>
      </c>
      <c r="AR1202">
        <v>0</v>
      </c>
      <c r="AS1202" t="s">
        <v>3</v>
      </c>
      <c r="AT1202">
        <v>2.1</v>
      </c>
      <c r="AU1202" t="s">
        <v>3</v>
      </c>
      <c r="AV1202">
        <v>0</v>
      </c>
      <c r="AW1202">
        <v>2</v>
      </c>
      <c r="AX1202">
        <v>56665075</v>
      </c>
      <c r="AY1202">
        <v>1</v>
      </c>
      <c r="AZ1202">
        <v>0</v>
      </c>
      <c r="BA1202">
        <v>1528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CV1202">
        <v>0</v>
      </c>
      <c r="CW1202">
        <f>ROUND(Y1202*Source!I1395*DO1202,9)</f>
        <v>0</v>
      </c>
      <c r="CX1202">
        <f>ROUND(Y1202*Source!I1395,9)</f>
        <v>1.26</v>
      </c>
      <c r="CY1202">
        <f>AB1202</f>
        <v>0.82</v>
      </c>
      <c r="CZ1202">
        <f>AF1202</f>
        <v>0.77</v>
      </c>
      <c r="DA1202">
        <f>AJ1202</f>
        <v>1</v>
      </c>
      <c r="DB1202">
        <f t="shared" si="512"/>
        <v>1.62</v>
      </c>
      <c r="DC1202">
        <f t="shared" si="513"/>
        <v>0</v>
      </c>
      <c r="DD1202" t="s">
        <v>3</v>
      </c>
      <c r="DE1202" t="s">
        <v>3</v>
      </c>
      <c r="DF1202">
        <f t="shared" si="514"/>
        <v>0</v>
      </c>
      <c r="DG1202">
        <f t="shared" si="509"/>
        <v>0.97</v>
      </c>
      <c r="DH1202">
        <f t="shared" si="501"/>
        <v>0</v>
      </c>
      <c r="DI1202">
        <f t="shared" si="500"/>
        <v>0</v>
      </c>
      <c r="DJ1202">
        <f>DG1202</f>
        <v>0.97</v>
      </c>
      <c r="DK1202">
        <v>0</v>
      </c>
      <c r="DL1202" t="s">
        <v>3</v>
      </c>
      <c r="DM1202">
        <v>0</v>
      </c>
      <c r="DN1202" t="s">
        <v>3</v>
      </c>
      <c r="DO1202">
        <v>0</v>
      </c>
    </row>
    <row r="1203" spans="1:119" x14ac:dyDescent="0.2">
      <c r="A1203">
        <f>ROW(Source!A1395)</f>
        <v>1395</v>
      </c>
      <c r="B1203">
        <v>56661434</v>
      </c>
      <c r="C1203">
        <v>56665060</v>
      </c>
      <c r="D1203">
        <v>54768426</v>
      </c>
      <c r="E1203">
        <v>1</v>
      </c>
      <c r="F1203">
        <v>1</v>
      </c>
      <c r="G1203">
        <v>1081</v>
      </c>
      <c r="H1203">
        <v>2</v>
      </c>
      <c r="I1203" t="s">
        <v>1368</v>
      </c>
      <c r="J1203" t="s">
        <v>1369</v>
      </c>
      <c r="K1203" t="s">
        <v>1370</v>
      </c>
      <c r="L1203">
        <v>1368</v>
      </c>
      <c r="N1203">
        <v>1011</v>
      </c>
      <c r="O1203" t="s">
        <v>1323</v>
      </c>
      <c r="P1203" t="s">
        <v>1323</v>
      </c>
      <c r="Q1203">
        <v>1</v>
      </c>
      <c r="W1203">
        <v>0</v>
      </c>
      <c r="X1203">
        <v>-643591644</v>
      </c>
      <c r="Y1203">
        <f t="shared" si="511"/>
        <v>2.0099999999999998</v>
      </c>
      <c r="AA1203">
        <v>0</v>
      </c>
      <c r="AB1203">
        <v>0.5</v>
      </c>
      <c r="AC1203">
        <v>0</v>
      </c>
      <c r="AD1203">
        <v>0</v>
      </c>
      <c r="AE1203">
        <v>0</v>
      </c>
      <c r="AF1203">
        <v>0.47</v>
      </c>
      <c r="AG1203">
        <v>0</v>
      </c>
      <c r="AH1203">
        <v>0</v>
      </c>
      <c r="AI1203">
        <v>1</v>
      </c>
      <c r="AJ1203">
        <v>1</v>
      </c>
      <c r="AK1203">
        <v>1</v>
      </c>
      <c r="AL1203">
        <v>1</v>
      </c>
      <c r="AM1203">
        <v>-2</v>
      </c>
      <c r="AN1203">
        <v>0</v>
      </c>
      <c r="AO1203">
        <v>1</v>
      </c>
      <c r="AP1203">
        <v>1</v>
      </c>
      <c r="AQ1203">
        <v>0</v>
      </c>
      <c r="AR1203">
        <v>0</v>
      </c>
      <c r="AS1203" t="s">
        <v>3</v>
      </c>
      <c r="AT1203">
        <v>2.0099999999999998</v>
      </c>
      <c r="AU1203" t="s">
        <v>3</v>
      </c>
      <c r="AV1203">
        <v>0</v>
      </c>
      <c r="AW1203">
        <v>2</v>
      </c>
      <c r="AX1203">
        <v>56665076</v>
      </c>
      <c r="AY1203">
        <v>1</v>
      </c>
      <c r="AZ1203">
        <v>0</v>
      </c>
      <c r="BA1203">
        <v>1529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CV1203">
        <v>0</v>
      </c>
      <c r="CW1203">
        <f>ROUND(Y1203*Source!I1395*DO1203,9)</f>
        <v>0</v>
      </c>
      <c r="CX1203">
        <f>ROUND(Y1203*Source!I1395,9)</f>
        <v>1.206</v>
      </c>
      <c r="CY1203">
        <f>AB1203</f>
        <v>0.5</v>
      </c>
      <c r="CZ1203">
        <f>AF1203</f>
        <v>0.47</v>
      </c>
      <c r="DA1203">
        <f>AJ1203</f>
        <v>1</v>
      </c>
      <c r="DB1203">
        <f t="shared" si="512"/>
        <v>0.94</v>
      </c>
      <c r="DC1203">
        <f t="shared" si="513"/>
        <v>0</v>
      </c>
      <c r="DD1203" t="s">
        <v>3</v>
      </c>
      <c r="DE1203" t="s">
        <v>3</v>
      </c>
      <c r="DF1203">
        <f t="shared" si="514"/>
        <v>0</v>
      </c>
      <c r="DG1203">
        <f t="shared" si="509"/>
        <v>0.56999999999999995</v>
      </c>
      <c r="DH1203">
        <f t="shared" si="501"/>
        <v>0</v>
      </c>
      <c r="DI1203">
        <f t="shared" si="500"/>
        <v>0</v>
      </c>
      <c r="DJ1203">
        <f>DG1203</f>
        <v>0.56999999999999995</v>
      </c>
      <c r="DK1203">
        <v>0</v>
      </c>
      <c r="DL1203" t="s">
        <v>3</v>
      </c>
      <c r="DM1203">
        <v>0</v>
      </c>
      <c r="DN1203" t="s">
        <v>3</v>
      </c>
      <c r="DO1203">
        <v>0</v>
      </c>
    </row>
    <row r="1204" spans="1:119" x14ac:dyDescent="0.2">
      <c r="A1204">
        <f>ROW(Source!A1395)</f>
        <v>1395</v>
      </c>
      <c r="B1204">
        <v>56661434</v>
      </c>
      <c r="C1204">
        <v>56665060</v>
      </c>
      <c r="D1204">
        <v>54737367</v>
      </c>
      <c r="E1204">
        <v>1</v>
      </c>
      <c r="F1204">
        <v>1</v>
      </c>
      <c r="G1204">
        <v>1081</v>
      </c>
      <c r="H1204">
        <v>3</v>
      </c>
      <c r="I1204" t="s">
        <v>1442</v>
      </c>
      <c r="J1204" t="s">
        <v>1443</v>
      </c>
      <c r="K1204" t="s">
        <v>1444</v>
      </c>
      <c r="L1204">
        <v>1339</v>
      </c>
      <c r="N1204">
        <v>1007</v>
      </c>
      <c r="O1204" t="s">
        <v>1102</v>
      </c>
      <c r="P1204" t="s">
        <v>1102</v>
      </c>
      <c r="Q1204">
        <v>1</v>
      </c>
      <c r="W1204">
        <v>0</v>
      </c>
      <c r="X1204">
        <v>-1622585150</v>
      </c>
      <c r="Y1204">
        <f t="shared" si="511"/>
        <v>2.1379000000000001</v>
      </c>
      <c r="AA1204">
        <v>7.07</v>
      </c>
      <c r="AB1204">
        <v>0</v>
      </c>
      <c r="AC1204">
        <v>0</v>
      </c>
      <c r="AD1204">
        <v>0</v>
      </c>
      <c r="AE1204">
        <v>7.07</v>
      </c>
      <c r="AF1204">
        <v>0</v>
      </c>
      <c r="AG1204">
        <v>0</v>
      </c>
      <c r="AH1204">
        <v>0</v>
      </c>
      <c r="AI1204">
        <v>1</v>
      </c>
      <c r="AJ1204">
        <v>1</v>
      </c>
      <c r="AK1204">
        <v>1</v>
      </c>
      <c r="AL1204">
        <v>1</v>
      </c>
      <c r="AM1204">
        <v>-2</v>
      </c>
      <c r="AN1204">
        <v>0</v>
      </c>
      <c r="AO1204">
        <v>1</v>
      </c>
      <c r="AP1204">
        <v>1</v>
      </c>
      <c r="AQ1204">
        <v>0</v>
      </c>
      <c r="AR1204">
        <v>0</v>
      </c>
      <c r="AS1204" t="s">
        <v>3</v>
      </c>
      <c r="AT1204">
        <v>2.1379000000000001</v>
      </c>
      <c r="AU1204" t="s">
        <v>3</v>
      </c>
      <c r="AV1204">
        <v>0</v>
      </c>
      <c r="AW1204">
        <v>2</v>
      </c>
      <c r="AX1204">
        <v>56665077</v>
      </c>
      <c r="AY1204">
        <v>1</v>
      </c>
      <c r="AZ1204">
        <v>0</v>
      </c>
      <c r="BA1204">
        <v>1530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CV1204">
        <v>0</v>
      </c>
      <c r="CW1204">
        <v>0</v>
      </c>
      <c r="CX1204">
        <f>ROUND(Y1204*Source!I1395,9)</f>
        <v>1.28274</v>
      </c>
      <c r="CY1204">
        <f t="shared" ref="CY1204:CY1209" si="515">AA1204</f>
        <v>7.07</v>
      </c>
      <c r="CZ1204">
        <f t="shared" ref="CZ1204:CZ1209" si="516">AE1204</f>
        <v>7.07</v>
      </c>
      <c r="DA1204">
        <f t="shared" ref="DA1204:DA1209" si="517">AI1204</f>
        <v>1</v>
      </c>
      <c r="DB1204">
        <f t="shared" si="512"/>
        <v>15.11</v>
      </c>
      <c r="DC1204">
        <f t="shared" si="513"/>
        <v>0</v>
      </c>
      <c r="DD1204" t="s">
        <v>3</v>
      </c>
      <c r="DE1204" t="s">
        <v>3</v>
      </c>
      <c r="DF1204">
        <f t="shared" si="514"/>
        <v>9.07</v>
      </c>
      <c r="DG1204">
        <f t="shared" si="509"/>
        <v>0</v>
      </c>
      <c r="DH1204">
        <f t="shared" si="501"/>
        <v>0</v>
      </c>
      <c r="DI1204">
        <f t="shared" si="500"/>
        <v>0</v>
      </c>
      <c r="DJ1204">
        <f t="shared" ref="DJ1204:DJ1209" si="518">DF1204</f>
        <v>9.07</v>
      </c>
      <c r="DK1204">
        <v>0</v>
      </c>
      <c r="DL1204" t="s">
        <v>3</v>
      </c>
      <c r="DM1204">
        <v>0</v>
      </c>
      <c r="DN1204" t="s">
        <v>3</v>
      </c>
      <c r="DO1204">
        <v>0</v>
      </c>
    </row>
    <row r="1205" spans="1:119" x14ac:dyDescent="0.2">
      <c r="A1205">
        <f>ROW(Source!A1395)</f>
        <v>1395</v>
      </c>
      <c r="B1205">
        <v>56661434</v>
      </c>
      <c r="C1205">
        <v>56665060</v>
      </c>
      <c r="D1205">
        <v>54739880</v>
      </c>
      <c r="E1205">
        <v>1</v>
      </c>
      <c r="F1205">
        <v>1</v>
      </c>
      <c r="G1205">
        <v>1081</v>
      </c>
      <c r="H1205">
        <v>3</v>
      </c>
      <c r="I1205" t="s">
        <v>1565</v>
      </c>
      <c r="J1205" t="s">
        <v>1566</v>
      </c>
      <c r="K1205" t="s">
        <v>1567</v>
      </c>
      <c r="L1205">
        <v>1355</v>
      </c>
      <c r="N1205">
        <v>1010</v>
      </c>
      <c r="O1205" t="s">
        <v>1380</v>
      </c>
      <c r="P1205" t="s">
        <v>1380</v>
      </c>
      <c r="Q1205">
        <v>100</v>
      </c>
      <c r="W1205">
        <v>0</v>
      </c>
      <c r="X1205">
        <v>-252588073</v>
      </c>
      <c r="Y1205">
        <f t="shared" si="511"/>
        <v>1.25</v>
      </c>
      <c r="AA1205">
        <v>15.04</v>
      </c>
      <c r="AB1205">
        <v>0</v>
      </c>
      <c r="AC1205">
        <v>0</v>
      </c>
      <c r="AD1205">
        <v>0</v>
      </c>
      <c r="AE1205">
        <v>15.04</v>
      </c>
      <c r="AF1205">
        <v>0</v>
      </c>
      <c r="AG1205">
        <v>0</v>
      </c>
      <c r="AH1205">
        <v>0</v>
      </c>
      <c r="AI1205">
        <v>1</v>
      </c>
      <c r="AJ1205">
        <v>1</v>
      </c>
      <c r="AK1205">
        <v>1</v>
      </c>
      <c r="AL1205">
        <v>1</v>
      </c>
      <c r="AM1205">
        <v>-2</v>
      </c>
      <c r="AN1205">
        <v>0</v>
      </c>
      <c r="AO1205">
        <v>1</v>
      </c>
      <c r="AP1205">
        <v>1</v>
      </c>
      <c r="AQ1205">
        <v>0</v>
      </c>
      <c r="AR1205">
        <v>0</v>
      </c>
      <c r="AS1205" t="s">
        <v>3</v>
      </c>
      <c r="AT1205">
        <v>1.25</v>
      </c>
      <c r="AU1205" t="s">
        <v>3</v>
      </c>
      <c r="AV1205">
        <v>0</v>
      </c>
      <c r="AW1205">
        <v>2</v>
      </c>
      <c r="AX1205">
        <v>56665078</v>
      </c>
      <c r="AY1205">
        <v>1</v>
      </c>
      <c r="AZ1205">
        <v>0</v>
      </c>
      <c r="BA1205">
        <v>1531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CV1205">
        <v>0</v>
      </c>
      <c r="CW1205">
        <v>0</v>
      </c>
      <c r="CX1205">
        <f>ROUND(Y1205*Source!I1395,9)</f>
        <v>0.75</v>
      </c>
      <c r="CY1205">
        <f t="shared" si="515"/>
        <v>15.04</v>
      </c>
      <c r="CZ1205">
        <f t="shared" si="516"/>
        <v>15.04</v>
      </c>
      <c r="DA1205">
        <f t="shared" si="517"/>
        <v>1</v>
      </c>
      <c r="DB1205">
        <f t="shared" si="512"/>
        <v>18.8</v>
      </c>
      <c r="DC1205">
        <f t="shared" si="513"/>
        <v>0</v>
      </c>
      <c r="DD1205" t="s">
        <v>3</v>
      </c>
      <c r="DE1205" t="s">
        <v>3</v>
      </c>
      <c r="DF1205">
        <f t="shared" si="514"/>
        <v>11.28</v>
      </c>
      <c r="DG1205">
        <f t="shared" si="509"/>
        <v>0</v>
      </c>
      <c r="DH1205">
        <f t="shared" si="501"/>
        <v>0</v>
      </c>
      <c r="DI1205">
        <f t="shared" si="500"/>
        <v>0</v>
      </c>
      <c r="DJ1205">
        <f t="shared" si="518"/>
        <v>11.28</v>
      </c>
      <c r="DK1205">
        <v>0</v>
      </c>
      <c r="DL1205" t="s">
        <v>3</v>
      </c>
      <c r="DM1205">
        <v>0</v>
      </c>
      <c r="DN1205" t="s">
        <v>3</v>
      </c>
      <c r="DO1205">
        <v>0</v>
      </c>
    </row>
    <row r="1206" spans="1:119" x14ac:dyDescent="0.2">
      <c r="A1206">
        <f>ROW(Source!A1395)</f>
        <v>1395</v>
      </c>
      <c r="B1206">
        <v>56661434</v>
      </c>
      <c r="C1206">
        <v>56665060</v>
      </c>
      <c r="D1206">
        <v>54740114</v>
      </c>
      <c r="E1206">
        <v>1</v>
      </c>
      <c r="F1206">
        <v>1</v>
      </c>
      <c r="G1206">
        <v>1081</v>
      </c>
      <c r="H1206">
        <v>3</v>
      </c>
      <c r="I1206" t="s">
        <v>1568</v>
      </c>
      <c r="J1206" t="s">
        <v>1569</v>
      </c>
      <c r="K1206" t="s">
        <v>1570</v>
      </c>
      <c r="L1206">
        <v>1346</v>
      </c>
      <c r="N1206">
        <v>1009</v>
      </c>
      <c r="O1206" t="s">
        <v>1171</v>
      </c>
      <c r="P1206" t="s">
        <v>1171</v>
      </c>
      <c r="Q1206">
        <v>1</v>
      </c>
      <c r="W1206">
        <v>0</v>
      </c>
      <c r="X1206">
        <v>-1236264219</v>
      </c>
      <c r="Y1206">
        <f t="shared" si="511"/>
        <v>2.375</v>
      </c>
      <c r="AA1206">
        <v>38.729999999999997</v>
      </c>
      <c r="AB1206">
        <v>0</v>
      </c>
      <c r="AC1206">
        <v>0</v>
      </c>
      <c r="AD1206">
        <v>0</v>
      </c>
      <c r="AE1206">
        <v>38.729999999999997</v>
      </c>
      <c r="AF1206">
        <v>0</v>
      </c>
      <c r="AG1206">
        <v>0</v>
      </c>
      <c r="AH1206">
        <v>0</v>
      </c>
      <c r="AI1206">
        <v>1</v>
      </c>
      <c r="AJ1206">
        <v>1</v>
      </c>
      <c r="AK1206">
        <v>1</v>
      </c>
      <c r="AL1206">
        <v>1</v>
      </c>
      <c r="AM1206">
        <v>-2</v>
      </c>
      <c r="AN1206">
        <v>0</v>
      </c>
      <c r="AO1206">
        <v>1</v>
      </c>
      <c r="AP1206">
        <v>1</v>
      </c>
      <c r="AQ1206">
        <v>0</v>
      </c>
      <c r="AR1206">
        <v>0</v>
      </c>
      <c r="AS1206" t="s">
        <v>3</v>
      </c>
      <c r="AT1206">
        <v>2.375</v>
      </c>
      <c r="AU1206" t="s">
        <v>3</v>
      </c>
      <c r="AV1206">
        <v>0</v>
      </c>
      <c r="AW1206">
        <v>2</v>
      </c>
      <c r="AX1206">
        <v>56665079</v>
      </c>
      <c r="AY1206">
        <v>1</v>
      </c>
      <c r="AZ1206">
        <v>0</v>
      </c>
      <c r="BA1206">
        <v>1532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CV1206">
        <v>0</v>
      </c>
      <c r="CW1206">
        <v>0</v>
      </c>
      <c r="CX1206">
        <f>ROUND(Y1206*Source!I1395,9)</f>
        <v>1.425</v>
      </c>
      <c r="CY1206">
        <f t="shared" si="515"/>
        <v>38.729999999999997</v>
      </c>
      <c r="CZ1206">
        <f t="shared" si="516"/>
        <v>38.729999999999997</v>
      </c>
      <c r="DA1206">
        <f t="shared" si="517"/>
        <v>1</v>
      </c>
      <c r="DB1206">
        <f t="shared" si="512"/>
        <v>91.98</v>
      </c>
      <c r="DC1206">
        <f t="shared" si="513"/>
        <v>0</v>
      </c>
      <c r="DD1206" t="s">
        <v>3</v>
      </c>
      <c r="DE1206" t="s">
        <v>3</v>
      </c>
      <c r="DF1206">
        <f t="shared" si="514"/>
        <v>55.19</v>
      </c>
      <c r="DG1206">
        <f t="shared" si="509"/>
        <v>0</v>
      </c>
      <c r="DH1206">
        <f t="shared" si="501"/>
        <v>0</v>
      </c>
      <c r="DI1206">
        <f t="shared" si="500"/>
        <v>0</v>
      </c>
      <c r="DJ1206">
        <f t="shared" si="518"/>
        <v>55.19</v>
      </c>
      <c r="DK1206">
        <v>0</v>
      </c>
      <c r="DL1206" t="s">
        <v>3</v>
      </c>
      <c r="DM1206">
        <v>0</v>
      </c>
      <c r="DN1206" t="s">
        <v>3</v>
      </c>
      <c r="DO1206">
        <v>0</v>
      </c>
    </row>
    <row r="1207" spans="1:119" x14ac:dyDescent="0.2">
      <c r="A1207">
        <f>ROW(Source!A1395)</f>
        <v>1395</v>
      </c>
      <c r="B1207">
        <v>56661434</v>
      </c>
      <c r="C1207">
        <v>56665060</v>
      </c>
      <c r="D1207">
        <v>54751262</v>
      </c>
      <c r="E1207">
        <v>1</v>
      </c>
      <c r="F1207">
        <v>1</v>
      </c>
      <c r="G1207">
        <v>1081</v>
      </c>
      <c r="H1207">
        <v>3</v>
      </c>
      <c r="I1207" t="s">
        <v>1242</v>
      </c>
      <c r="J1207" t="s">
        <v>1244</v>
      </c>
      <c r="K1207" t="s">
        <v>1243</v>
      </c>
      <c r="L1207">
        <v>1354</v>
      </c>
      <c r="N1207">
        <v>1010</v>
      </c>
      <c r="O1207" t="s">
        <v>398</v>
      </c>
      <c r="P1207" t="s">
        <v>398</v>
      </c>
      <c r="Q1207">
        <v>1</v>
      </c>
      <c r="W1207">
        <v>0</v>
      </c>
      <c r="X1207">
        <v>1708902997</v>
      </c>
      <c r="Y1207">
        <f t="shared" si="511"/>
        <v>200</v>
      </c>
      <c r="AA1207">
        <v>4.08</v>
      </c>
      <c r="AB1207">
        <v>0</v>
      </c>
      <c r="AC1207">
        <v>0</v>
      </c>
      <c r="AD1207">
        <v>0</v>
      </c>
      <c r="AE1207">
        <v>4.08</v>
      </c>
      <c r="AF1207">
        <v>0</v>
      </c>
      <c r="AG1207">
        <v>0</v>
      </c>
      <c r="AH1207">
        <v>0</v>
      </c>
      <c r="AI1207">
        <v>1</v>
      </c>
      <c r="AJ1207">
        <v>1</v>
      </c>
      <c r="AK1207">
        <v>1</v>
      </c>
      <c r="AL1207">
        <v>1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 t="s">
        <v>3</v>
      </c>
      <c r="AT1207">
        <v>200</v>
      </c>
      <c r="AU1207" t="s">
        <v>3</v>
      </c>
      <c r="AV1207">
        <v>0</v>
      </c>
      <c r="AW1207">
        <v>1</v>
      </c>
      <c r="AX1207">
        <v>-1</v>
      </c>
      <c r="AY1207">
        <v>0</v>
      </c>
      <c r="AZ1207">
        <v>0</v>
      </c>
      <c r="BA1207" t="s">
        <v>3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CV1207">
        <v>0</v>
      </c>
      <c r="CW1207">
        <v>0</v>
      </c>
      <c r="CX1207">
        <f>ROUND(Y1207*Source!I1395,9)</f>
        <v>120</v>
      </c>
      <c r="CY1207">
        <f t="shared" si="515"/>
        <v>4.08</v>
      </c>
      <c r="CZ1207">
        <f t="shared" si="516"/>
        <v>4.08</v>
      </c>
      <c r="DA1207">
        <f t="shared" si="517"/>
        <v>1</v>
      </c>
      <c r="DB1207">
        <f t="shared" si="512"/>
        <v>816</v>
      </c>
      <c r="DC1207">
        <f t="shared" si="513"/>
        <v>0</v>
      </c>
      <c r="DD1207" t="s">
        <v>3</v>
      </c>
      <c r="DE1207" t="s">
        <v>3</v>
      </c>
      <c r="DF1207">
        <f t="shared" si="514"/>
        <v>489.6</v>
      </c>
      <c r="DG1207">
        <f t="shared" si="509"/>
        <v>0</v>
      </c>
      <c r="DH1207">
        <f t="shared" si="501"/>
        <v>0</v>
      </c>
      <c r="DI1207">
        <f t="shared" si="500"/>
        <v>0</v>
      </c>
      <c r="DJ1207">
        <f t="shared" si="518"/>
        <v>489.6</v>
      </c>
      <c r="DK1207">
        <v>0</v>
      </c>
      <c r="DL1207" t="s">
        <v>3</v>
      </c>
      <c r="DM1207">
        <v>0</v>
      </c>
      <c r="DN1207" t="s">
        <v>3</v>
      </c>
      <c r="DO1207">
        <v>0</v>
      </c>
    </row>
    <row r="1208" spans="1:119" x14ac:dyDescent="0.2">
      <c r="A1208">
        <f>ROW(Source!A1395)</f>
        <v>1395</v>
      </c>
      <c r="B1208">
        <v>56661434</v>
      </c>
      <c r="C1208">
        <v>56665060</v>
      </c>
      <c r="D1208">
        <v>54751279</v>
      </c>
      <c r="E1208">
        <v>1</v>
      </c>
      <c r="F1208">
        <v>1</v>
      </c>
      <c r="G1208">
        <v>1081</v>
      </c>
      <c r="H1208">
        <v>3</v>
      </c>
      <c r="I1208" t="s">
        <v>1245</v>
      </c>
      <c r="J1208" t="s">
        <v>1246</v>
      </c>
      <c r="K1208" t="s">
        <v>2155</v>
      </c>
      <c r="L1208">
        <v>1301</v>
      </c>
      <c r="N1208">
        <v>1003</v>
      </c>
      <c r="O1208" t="s">
        <v>672</v>
      </c>
      <c r="P1208" t="s">
        <v>672</v>
      </c>
      <c r="Q1208">
        <v>1</v>
      </c>
      <c r="W1208">
        <v>0</v>
      </c>
      <c r="X1208">
        <v>-432914686</v>
      </c>
      <c r="Y1208">
        <f t="shared" si="511"/>
        <v>102.5</v>
      </c>
      <c r="AA1208">
        <v>64.55</v>
      </c>
      <c r="AB1208">
        <v>0</v>
      </c>
      <c r="AC1208">
        <v>0</v>
      </c>
      <c r="AD1208">
        <v>0</v>
      </c>
      <c r="AE1208">
        <v>64.55</v>
      </c>
      <c r="AF1208">
        <v>0</v>
      </c>
      <c r="AG1208">
        <v>0</v>
      </c>
      <c r="AH1208">
        <v>0</v>
      </c>
      <c r="AI1208">
        <v>1</v>
      </c>
      <c r="AJ1208">
        <v>1</v>
      </c>
      <c r="AK1208">
        <v>1</v>
      </c>
      <c r="AL1208">
        <v>1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 t="s">
        <v>3</v>
      </c>
      <c r="AT1208">
        <v>102.5</v>
      </c>
      <c r="AU1208" t="s">
        <v>3</v>
      </c>
      <c r="AV1208">
        <v>0</v>
      </c>
      <c r="AW1208">
        <v>1</v>
      </c>
      <c r="AX1208">
        <v>-1</v>
      </c>
      <c r="AY1208">
        <v>0</v>
      </c>
      <c r="AZ1208">
        <v>0</v>
      </c>
      <c r="BA1208" t="s">
        <v>3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CV1208">
        <v>0</v>
      </c>
      <c r="CW1208">
        <v>0</v>
      </c>
      <c r="CX1208">
        <f>ROUND(Y1208*Source!I1395,9)</f>
        <v>61.5</v>
      </c>
      <c r="CY1208">
        <f t="shared" si="515"/>
        <v>64.55</v>
      </c>
      <c r="CZ1208">
        <f t="shared" si="516"/>
        <v>64.55</v>
      </c>
      <c r="DA1208">
        <f t="shared" si="517"/>
        <v>1</v>
      </c>
      <c r="DB1208">
        <f t="shared" si="512"/>
        <v>6616.38</v>
      </c>
      <c r="DC1208">
        <f t="shared" si="513"/>
        <v>0</v>
      </c>
      <c r="DD1208" t="s">
        <v>3</v>
      </c>
      <c r="DE1208" t="s">
        <v>3</v>
      </c>
      <c r="DF1208">
        <f t="shared" si="514"/>
        <v>3969.83</v>
      </c>
      <c r="DG1208">
        <f t="shared" si="509"/>
        <v>0</v>
      </c>
      <c r="DH1208">
        <f t="shared" si="501"/>
        <v>0</v>
      </c>
      <c r="DI1208">
        <f t="shared" si="500"/>
        <v>0</v>
      </c>
      <c r="DJ1208">
        <f t="shared" si="518"/>
        <v>3969.83</v>
      </c>
      <c r="DK1208">
        <v>0</v>
      </c>
      <c r="DL1208" t="s">
        <v>3</v>
      </c>
      <c r="DM1208">
        <v>0</v>
      </c>
      <c r="DN1208" t="s">
        <v>3</v>
      </c>
      <c r="DO1208">
        <v>0</v>
      </c>
    </row>
    <row r="1209" spans="1:119" x14ac:dyDescent="0.2">
      <c r="A1209">
        <f>ROW(Source!A1395)</f>
        <v>1395</v>
      </c>
      <c r="B1209">
        <v>56661434</v>
      </c>
      <c r="C1209">
        <v>56665060</v>
      </c>
      <c r="D1209">
        <v>54747317</v>
      </c>
      <c r="E1209">
        <v>1</v>
      </c>
      <c r="F1209">
        <v>1</v>
      </c>
      <c r="G1209">
        <v>1081</v>
      </c>
      <c r="H1209">
        <v>3</v>
      </c>
      <c r="I1209" t="s">
        <v>1235</v>
      </c>
      <c r="J1209" t="s">
        <v>1237</v>
      </c>
      <c r="K1209" t="s">
        <v>1236</v>
      </c>
      <c r="L1209">
        <v>1354</v>
      </c>
      <c r="N1209">
        <v>1010</v>
      </c>
      <c r="O1209" t="s">
        <v>398</v>
      </c>
      <c r="P1209" t="s">
        <v>398</v>
      </c>
      <c r="Q1209">
        <v>1</v>
      </c>
      <c r="W1209">
        <v>0</v>
      </c>
      <c r="X1209">
        <v>1847581397</v>
      </c>
      <c r="Y1209">
        <f t="shared" si="511"/>
        <v>0.79</v>
      </c>
      <c r="AA1209">
        <v>11.82</v>
      </c>
      <c r="AB1209">
        <v>0</v>
      </c>
      <c r="AC1209">
        <v>0</v>
      </c>
      <c r="AD1209">
        <v>0</v>
      </c>
      <c r="AE1209">
        <v>11.82</v>
      </c>
      <c r="AF1209">
        <v>0</v>
      </c>
      <c r="AG1209">
        <v>0</v>
      </c>
      <c r="AH1209">
        <v>0</v>
      </c>
      <c r="AI1209">
        <v>1</v>
      </c>
      <c r="AJ1209">
        <v>1</v>
      </c>
      <c r="AK1209">
        <v>1</v>
      </c>
      <c r="AL1209">
        <v>1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 t="s">
        <v>3</v>
      </c>
      <c r="AT1209">
        <v>0.79</v>
      </c>
      <c r="AU1209" t="s">
        <v>3</v>
      </c>
      <c r="AV1209">
        <v>0</v>
      </c>
      <c r="AW1209">
        <v>1</v>
      </c>
      <c r="AX1209">
        <v>-1</v>
      </c>
      <c r="AY1209">
        <v>0</v>
      </c>
      <c r="AZ1209">
        <v>0</v>
      </c>
      <c r="BA1209" t="s">
        <v>3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CV1209">
        <v>0</v>
      </c>
      <c r="CW1209">
        <v>0</v>
      </c>
      <c r="CX1209">
        <f>ROUND(Y1209*Source!I1395,9)</f>
        <v>0.47399999999999998</v>
      </c>
      <c r="CY1209">
        <f t="shared" si="515"/>
        <v>11.82</v>
      </c>
      <c r="CZ1209">
        <f t="shared" si="516"/>
        <v>11.82</v>
      </c>
      <c r="DA1209">
        <f t="shared" si="517"/>
        <v>1</v>
      </c>
      <c r="DB1209">
        <f t="shared" si="512"/>
        <v>9.34</v>
      </c>
      <c r="DC1209">
        <f t="shared" si="513"/>
        <v>0</v>
      </c>
      <c r="DD1209" t="s">
        <v>3</v>
      </c>
      <c r="DE1209" t="s">
        <v>3</v>
      </c>
      <c r="DF1209">
        <f t="shared" si="514"/>
        <v>5.6</v>
      </c>
      <c r="DG1209">
        <f t="shared" si="509"/>
        <v>0</v>
      </c>
      <c r="DH1209">
        <f t="shared" si="501"/>
        <v>0</v>
      </c>
      <c r="DI1209">
        <f t="shared" si="500"/>
        <v>0</v>
      </c>
      <c r="DJ1209">
        <f t="shared" si="518"/>
        <v>5.6</v>
      </c>
      <c r="DK1209">
        <v>0</v>
      </c>
      <c r="DL1209" t="s">
        <v>3</v>
      </c>
      <c r="DM1209">
        <v>0</v>
      </c>
      <c r="DN1209" t="s">
        <v>3</v>
      </c>
      <c r="DO1209">
        <v>0</v>
      </c>
    </row>
    <row r="1210" spans="1:119" x14ac:dyDescent="0.2">
      <c r="A1210">
        <f>ROW(Source!A1396)</f>
        <v>1396</v>
      </c>
      <c r="B1210">
        <v>56661436</v>
      </c>
      <c r="C1210">
        <v>56665060</v>
      </c>
      <c r="D1210">
        <v>54702434</v>
      </c>
      <c r="E1210">
        <v>1081</v>
      </c>
      <c r="F1210">
        <v>1</v>
      </c>
      <c r="G1210">
        <v>1081</v>
      </c>
      <c r="H1210">
        <v>1</v>
      </c>
      <c r="I1210" t="s">
        <v>1317</v>
      </c>
      <c r="J1210" t="s">
        <v>3</v>
      </c>
      <c r="K1210" t="s">
        <v>1318</v>
      </c>
      <c r="L1210">
        <v>1191</v>
      </c>
      <c r="N1210">
        <v>1013</v>
      </c>
      <c r="O1210" t="s">
        <v>1319</v>
      </c>
      <c r="P1210" t="s">
        <v>1319</v>
      </c>
      <c r="Q1210">
        <v>1</v>
      </c>
      <c r="W1210">
        <v>0</v>
      </c>
      <c r="X1210">
        <v>476480486</v>
      </c>
      <c r="Y1210">
        <f t="shared" si="511"/>
        <v>13.73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1</v>
      </c>
      <c r="AL1210">
        <v>1</v>
      </c>
      <c r="AM1210">
        <v>5</v>
      </c>
      <c r="AN1210">
        <v>0</v>
      </c>
      <c r="AO1210">
        <v>1</v>
      </c>
      <c r="AP1210">
        <v>1</v>
      </c>
      <c r="AQ1210">
        <v>0</v>
      </c>
      <c r="AR1210">
        <v>0</v>
      </c>
      <c r="AS1210" t="s">
        <v>3</v>
      </c>
      <c r="AT1210">
        <v>13.73</v>
      </c>
      <c r="AU1210" t="s">
        <v>3</v>
      </c>
      <c r="AV1210">
        <v>1</v>
      </c>
      <c r="AW1210">
        <v>2</v>
      </c>
      <c r="AX1210">
        <v>56665072</v>
      </c>
      <c r="AY1210">
        <v>1</v>
      </c>
      <c r="AZ1210">
        <v>0</v>
      </c>
      <c r="BA1210">
        <v>1538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CU1210">
        <f>ROUND(AT1210*Source!I1396*AH1210*AL1210,2)</f>
        <v>0</v>
      </c>
      <c r="CV1210">
        <f>ROUND(Y1210*Source!I1396,9)</f>
        <v>8.2379999999999995</v>
      </c>
      <c r="CW1210">
        <v>0</v>
      </c>
      <c r="CX1210">
        <f>ROUND(Y1210*Source!I1396,9)</f>
        <v>8.2379999999999995</v>
      </c>
      <c r="CY1210">
        <f>AD1210</f>
        <v>0</v>
      </c>
      <c r="CZ1210">
        <f>AH1210</f>
        <v>0</v>
      </c>
      <c r="DA1210">
        <f>AL1210</f>
        <v>1</v>
      </c>
      <c r="DB1210">
        <f t="shared" si="512"/>
        <v>0</v>
      </c>
      <c r="DC1210">
        <f t="shared" si="513"/>
        <v>0</v>
      </c>
      <c r="DD1210" t="s">
        <v>3</v>
      </c>
      <c r="DE1210" t="s">
        <v>3</v>
      </c>
      <c r="DF1210">
        <f t="shared" si="514"/>
        <v>0</v>
      </c>
      <c r="DG1210">
        <f t="shared" si="509"/>
        <v>0</v>
      </c>
      <c r="DH1210">
        <f t="shared" si="501"/>
        <v>0</v>
      </c>
      <c r="DI1210">
        <f t="shared" si="500"/>
        <v>0</v>
      </c>
      <c r="DJ1210">
        <f>DI1210</f>
        <v>0</v>
      </c>
      <c r="DK1210">
        <v>0</v>
      </c>
      <c r="DL1210" t="s">
        <v>3</v>
      </c>
      <c r="DM1210">
        <v>0</v>
      </c>
      <c r="DN1210" t="s">
        <v>3</v>
      </c>
      <c r="DO1210">
        <v>0</v>
      </c>
    </row>
    <row r="1211" spans="1:119" x14ac:dyDescent="0.2">
      <c r="A1211">
        <f>ROW(Source!A1396)</f>
        <v>1396</v>
      </c>
      <c r="B1211">
        <v>56661436</v>
      </c>
      <c r="C1211">
        <v>56665060</v>
      </c>
      <c r="D1211">
        <v>54767994</v>
      </c>
      <c r="E1211">
        <v>1</v>
      </c>
      <c r="F1211">
        <v>1</v>
      </c>
      <c r="G1211">
        <v>1081</v>
      </c>
      <c r="H1211">
        <v>2</v>
      </c>
      <c r="I1211" t="s">
        <v>1562</v>
      </c>
      <c r="J1211" t="s">
        <v>1563</v>
      </c>
      <c r="K1211" t="s">
        <v>1564</v>
      </c>
      <c r="L1211">
        <v>1368</v>
      </c>
      <c r="N1211">
        <v>1011</v>
      </c>
      <c r="O1211" t="s">
        <v>1323</v>
      </c>
      <c r="P1211" t="s">
        <v>1323</v>
      </c>
      <c r="Q1211">
        <v>1</v>
      </c>
      <c r="W1211">
        <v>0</v>
      </c>
      <c r="X1211">
        <v>-286665822</v>
      </c>
      <c r="Y1211">
        <f t="shared" si="511"/>
        <v>2.0499999999999998</v>
      </c>
      <c r="AA1211">
        <v>0</v>
      </c>
      <c r="AB1211">
        <v>71.790000000000006</v>
      </c>
      <c r="AC1211">
        <v>0</v>
      </c>
      <c r="AD1211">
        <v>0</v>
      </c>
      <c r="AE1211">
        <v>0</v>
      </c>
      <c r="AF1211">
        <v>5.78</v>
      </c>
      <c r="AG1211">
        <v>0</v>
      </c>
      <c r="AH1211">
        <v>0</v>
      </c>
      <c r="AI1211">
        <v>1</v>
      </c>
      <c r="AJ1211">
        <v>11.64</v>
      </c>
      <c r="AK1211">
        <v>1</v>
      </c>
      <c r="AL1211">
        <v>1</v>
      </c>
      <c r="AM1211">
        <v>2</v>
      </c>
      <c r="AN1211">
        <v>0</v>
      </c>
      <c r="AO1211">
        <v>1</v>
      </c>
      <c r="AP1211">
        <v>1</v>
      </c>
      <c r="AQ1211">
        <v>0</v>
      </c>
      <c r="AR1211">
        <v>0</v>
      </c>
      <c r="AS1211" t="s">
        <v>3</v>
      </c>
      <c r="AT1211">
        <v>2.0499999999999998</v>
      </c>
      <c r="AU1211" t="s">
        <v>3</v>
      </c>
      <c r="AV1211">
        <v>0</v>
      </c>
      <c r="AW1211">
        <v>2</v>
      </c>
      <c r="AX1211">
        <v>56665073</v>
      </c>
      <c r="AY1211">
        <v>1</v>
      </c>
      <c r="AZ1211">
        <v>0</v>
      </c>
      <c r="BA1211">
        <v>1539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CV1211">
        <v>0</v>
      </c>
      <c r="CW1211">
        <f>ROUND(Y1211*Source!I1396*DO1211,9)</f>
        <v>0</v>
      </c>
      <c r="CX1211">
        <f>ROUND(Y1211*Source!I1396,9)</f>
        <v>1.23</v>
      </c>
      <c r="CY1211">
        <f>AB1211</f>
        <v>71.790000000000006</v>
      </c>
      <c r="CZ1211">
        <f>AF1211</f>
        <v>5.78</v>
      </c>
      <c r="DA1211">
        <f>AJ1211</f>
        <v>11.64</v>
      </c>
      <c r="DB1211">
        <f t="shared" si="512"/>
        <v>11.85</v>
      </c>
      <c r="DC1211">
        <f t="shared" si="513"/>
        <v>0</v>
      </c>
      <c r="DD1211" t="s">
        <v>3</v>
      </c>
      <c r="DE1211" t="s">
        <v>3</v>
      </c>
      <c r="DF1211">
        <f t="shared" si="514"/>
        <v>0</v>
      </c>
      <c r="DG1211">
        <f>ROUND(ROUND(AF1211*AJ1211,2)*CX1211,2)</f>
        <v>82.75</v>
      </c>
      <c r="DH1211">
        <f t="shared" si="501"/>
        <v>0</v>
      </c>
      <c r="DI1211">
        <f t="shared" si="500"/>
        <v>0</v>
      </c>
      <c r="DJ1211">
        <f>DG1211</f>
        <v>82.75</v>
      </c>
      <c r="DK1211">
        <v>0</v>
      </c>
      <c r="DL1211" t="s">
        <v>3</v>
      </c>
      <c r="DM1211">
        <v>0</v>
      </c>
      <c r="DN1211" t="s">
        <v>3</v>
      </c>
      <c r="DO1211">
        <v>0</v>
      </c>
    </row>
    <row r="1212" spans="1:119" x14ac:dyDescent="0.2">
      <c r="A1212">
        <f>ROW(Source!A1396)</f>
        <v>1396</v>
      </c>
      <c r="B1212">
        <v>56661436</v>
      </c>
      <c r="C1212">
        <v>56665060</v>
      </c>
      <c r="D1212">
        <v>54768339</v>
      </c>
      <c r="E1212">
        <v>1</v>
      </c>
      <c r="F1212">
        <v>1</v>
      </c>
      <c r="G1212">
        <v>1081</v>
      </c>
      <c r="H1212">
        <v>2</v>
      </c>
      <c r="I1212" t="s">
        <v>1324</v>
      </c>
      <c r="J1212" t="s">
        <v>1325</v>
      </c>
      <c r="K1212" t="s">
        <v>1326</v>
      </c>
      <c r="L1212">
        <v>1368</v>
      </c>
      <c r="N1212">
        <v>1011</v>
      </c>
      <c r="O1212" t="s">
        <v>1323</v>
      </c>
      <c r="P1212" t="s">
        <v>1323</v>
      </c>
      <c r="Q1212">
        <v>1</v>
      </c>
      <c r="W1212">
        <v>0</v>
      </c>
      <c r="X1212">
        <v>874612079</v>
      </c>
      <c r="Y1212">
        <f t="shared" si="511"/>
        <v>0.08</v>
      </c>
      <c r="AA1212">
        <v>0</v>
      </c>
      <c r="AB1212">
        <v>1513.56</v>
      </c>
      <c r="AC1212">
        <v>758.78</v>
      </c>
      <c r="AD1212">
        <v>0</v>
      </c>
      <c r="AE1212">
        <v>0</v>
      </c>
      <c r="AF1212">
        <v>83.1</v>
      </c>
      <c r="AG1212">
        <v>12.62</v>
      </c>
      <c r="AH1212">
        <v>0</v>
      </c>
      <c r="AI1212">
        <v>1</v>
      </c>
      <c r="AJ1212">
        <v>17.07</v>
      </c>
      <c r="AK1212">
        <v>56.35</v>
      </c>
      <c r="AL1212">
        <v>1</v>
      </c>
      <c r="AM1212">
        <v>2</v>
      </c>
      <c r="AN1212">
        <v>0</v>
      </c>
      <c r="AO1212">
        <v>1</v>
      </c>
      <c r="AP1212">
        <v>1</v>
      </c>
      <c r="AQ1212">
        <v>0</v>
      </c>
      <c r="AR1212">
        <v>0</v>
      </c>
      <c r="AS1212" t="s">
        <v>3</v>
      </c>
      <c r="AT1212">
        <v>0.08</v>
      </c>
      <c r="AU1212" t="s">
        <v>3</v>
      </c>
      <c r="AV1212">
        <v>0</v>
      </c>
      <c r="AW1212">
        <v>2</v>
      </c>
      <c r="AX1212">
        <v>56665074</v>
      </c>
      <c r="AY1212">
        <v>1</v>
      </c>
      <c r="AZ1212">
        <v>0</v>
      </c>
      <c r="BA1212">
        <v>1540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CV1212">
        <v>0</v>
      </c>
      <c r="CW1212">
        <f>ROUND(Y1212*Source!I1396*DO1212,9)</f>
        <v>0.60575999999999997</v>
      </c>
      <c r="CX1212">
        <f>ROUND(Y1212*Source!I1396,9)</f>
        <v>4.8000000000000001E-2</v>
      </c>
      <c r="CY1212">
        <f>AB1212</f>
        <v>1513.56</v>
      </c>
      <c r="CZ1212">
        <f>AF1212</f>
        <v>83.1</v>
      </c>
      <c r="DA1212">
        <f>AJ1212</f>
        <v>17.07</v>
      </c>
      <c r="DB1212">
        <f t="shared" si="512"/>
        <v>6.65</v>
      </c>
      <c r="DC1212">
        <f t="shared" si="513"/>
        <v>1.01</v>
      </c>
      <c r="DD1212" t="s">
        <v>3</v>
      </c>
      <c r="DE1212" t="s">
        <v>3</v>
      </c>
      <c r="DF1212">
        <f t="shared" si="514"/>
        <v>0</v>
      </c>
      <c r="DG1212">
        <f>ROUND(ROUND(AF1212*AJ1212,2)*CX1212,2)</f>
        <v>68.09</v>
      </c>
      <c r="DH1212">
        <f>ROUND(ROUND(AG1212*AK1212,2)*CX1212,2)</f>
        <v>34.130000000000003</v>
      </c>
      <c r="DI1212">
        <f t="shared" si="500"/>
        <v>0</v>
      </c>
      <c r="DJ1212">
        <f>DG1212</f>
        <v>68.09</v>
      </c>
      <c r="DK1212">
        <v>0</v>
      </c>
      <c r="DL1212" t="s">
        <v>1327</v>
      </c>
      <c r="DM1212">
        <v>0</v>
      </c>
      <c r="DN1212" t="s">
        <v>1319</v>
      </c>
      <c r="DO1212">
        <v>12.62</v>
      </c>
    </row>
    <row r="1213" spans="1:119" x14ac:dyDescent="0.2">
      <c r="A1213">
        <f>ROW(Source!A1396)</f>
        <v>1396</v>
      </c>
      <c r="B1213">
        <v>56661436</v>
      </c>
      <c r="C1213">
        <v>56665060</v>
      </c>
      <c r="D1213">
        <v>54768393</v>
      </c>
      <c r="E1213">
        <v>1</v>
      </c>
      <c r="F1213">
        <v>1</v>
      </c>
      <c r="G1213">
        <v>1081</v>
      </c>
      <c r="H1213">
        <v>2</v>
      </c>
      <c r="I1213" t="s">
        <v>1387</v>
      </c>
      <c r="J1213" t="s">
        <v>1388</v>
      </c>
      <c r="K1213" t="s">
        <v>1389</v>
      </c>
      <c r="L1213">
        <v>1368</v>
      </c>
      <c r="N1213">
        <v>1011</v>
      </c>
      <c r="O1213" t="s">
        <v>1323</v>
      </c>
      <c r="P1213" t="s">
        <v>1323</v>
      </c>
      <c r="Q1213">
        <v>1</v>
      </c>
      <c r="W1213">
        <v>0</v>
      </c>
      <c r="X1213">
        <v>-1895752648</v>
      </c>
      <c r="Y1213">
        <f t="shared" si="511"/>
        <v>2.1</v>
      </c>
      <c r="AA1213">
        <v>0</v>
      </c>
      <c r="AB1213">
        <v>7.85</v>
      </c>
      <c r="AC1213">
        <v>0</v>
      </c>
      <c r="AD1213">
        <v>0</v>
      </c>
      <c r="AE1213">
        <v>0</v>
      </c>
      <c r="AF1213">
        <v>0.77</v>
      </c>
      <c r="AG1213">
        <v>0</v>
      </c>
      <c r="AH1213">
        <v>0</v>
      </c>
      <c r="AI1213">
        <v>1</v>
      </c>
      <c r="AJ1213">
        <v>9.56</v>
      </c>
      <c r="AK1213">
        <v>1</v>
      </c>
      <c r="AL1213">
        <v>1</v>
      </c>
      <c r="AM1213">
        <v>2</v>
      </c>
      <c r="AN1213">
        <v>0</v>
      </c>
      <c r="AO1213">
        <v>1</v>
      </c>
      <c r="AP1213">
        <v>1</v>
      </c>
      <c r="AQ1213">
        <v>0</v>
      </c>
      <c r="AR1213">
        <v>0</v>
      </c>
      <c r="AS1213" t="s">
        <v>3</v>
      </c>
      <c r="AT1213">
        <v>2.1</v>
      </c>
      <c r="AU1213" t="s">
        <v>3</v>
      </c>
      <c r="AV1213">
        <v>0</v>
      </c>
      <c r="AW1213">
        <v>2</v>
      </c>
      <c r="AX1213">
        <v>56665075</v>
      </c>
      <c r="AY1213">
        <v>1</v>
      </c>
      <c r="AZ1213">
        <v>0</v>
      </c>
      <c r="BA1213">
        <v>1541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CV1213">
        <v>0</v>
      </c>
      <c r="CW1213">
        <f>ROUND(Y1213*Source!I1396*DO1213,9)</f>
        <v>0</v>
      </c>
      <c r="CX1213">
        <f>ROUND(Y1213*Source!I1396,9)</f>
        <v>1.26</v>
      </c>
      <c r="CY1213">
        <f>AB1213</f>
        <v>7.85</v>
      </c>
      <c r="CZ1213">
        <f>AF1213</f>
        <v>0.77</v>
      </c>
      <c r="DA1213">
        <f>AJ1213</f>
        <v>9.56</v>
      </c>
      <c r="DB1213">
        <f t="shared" si="512"/>
        <v>1.62</v>
      </c>
      <c r="DC1213">
        <f t="shared" si="513"/>
        <v>0</v>
      </c>
      <c r="DD1213" t="s">
        <v>3</v>
      </c>
      <c r="DE1213" t="s">
        <v>3</v>
      </c>
      <c r="DF1213">
        <f t="shared" si="514"/>
        <v>0</v>
      </c>
      <c r="DG1213">
        <f>ROUND(ROUND(AF1213*AJ1213,2)*CX1213,2)</f>
        <v>9.27</v>
      </c>
      <c r="DH1213">
        <f t="shared" ref="DH1213:DH1233" si="519">ROUND(ROUND(AG1213,2)*CX1213,2)</f>
        <v>0</v>
      </c>
      <c r="DI1213">
        <f t="shared" si="500"/>
        <v>0</v>
      </c>
      <c r="DJ1213">
        <f>DG1213</f>
        <v>9.27</v>
      </c>
      <c r="DK1213">
        <v>0</v>
      </c>
      <c r="DL1213" t="s">
        <v>3</v>
      </c>
      <c r="DM1213">
        <v>0</v>
      </c>
      <c r="DN1213" t="s">
        <v>3</v>
      </c>
      <c r="DO1213">
        <v>0</v>
      </c>
    </row>
    <row r="1214" spans="1:119" x14ac:dyDescent="0.2">
      <c r="A1214">
        <f>ROW(Source!A1396)</f>
        <v>1396</v>
      </c>
      <c r="B1214">
        <v>56661436</v>
      </c>
      <c r="C1214">
        <v>56665060</v>
      </c>
      <c r="D1214">
        <v>54768426</v>
      </c>
      <c r="E1214">
        <v>1</v>
      </c>
      <c r="F1214">
        <v>1</v>
      </c>
      <c r="G1214">
        <v>1081</v>
      </c>
      <c r="H1214">
        <v>2</v>
      </c>
      <c r="I1214" t="s">
        <v>1368</v>
      </c>
      <c r="J1214" t="s">
        <v>1369</v>
      </c>
      <c r="K1214" t="s">
        <v>1370</v>
      </c>
      <c r="L1214">
        <v>1368</v>
      </c>
      <c r="N1214">
        <v>1011</v>
      </c>
      <c r="O1214" t="s">
        <v>1323</v>
      </c>
      <c r="P1214" t="s">
        <v>1323</v>
      </c>
      <c r="Q1214">
        <v>1</v>
      </c>
      <c r="W1214">
        <v>0</v>
      </c>
      <c r="X1214">
        <v>-643591644</v>
      </c>
      <c r="Y1214">
        <f t="shared" si="511"/>
        <v>2.0099999999999998</v>
      </c>
      <c r="AA1214">
        <v>0</v>
      </c>
      <c r="AB1214">
        <v>4.84</v>
      </c>
      <c r="AC1214">
        <v>0</v>
      </c>
      <c r="AD1214">
        <v>0</v>
      </c>
      <c r="AE1214">
        <v>0</v>
      </c>
      <c r="AF1214">
        <v>0.47</v>
      </c>
      <c r="AG1214">
        <v>0</v>
      </c>
      <c r="AH1214">
        <v>0</v>
      </c>
      <c r="AI1214">
        <v>1</v>
      </c>
      <c r="AJ1214">
        <v>9.66</v>
      </c>
      <c r="AK1214">
        <v>1</v>
      </c>
      <c r="AL1214">
        <v>1</v>
      </c>
      <c r="AM1214">
        <v>2</v>
      </c>
      <c r="AN1214">
        <v>0</v>
      </c>
      <c r="AO1214">
        <v>1</v>
      </c>
      <c r="AP1214">
        <v>1</v>
      </c>
      <c r="AQ1214">
        <v>0</v>
      </c>
      <c r="AR1214">
        <v>0</v>
      </c>
      <c r="AS1214" t="s">
        <v>3</v>
      </c>
      <c r="AT1214">
        <v>2.0099999999999998</v>
      </c>
      <c r="AU1214" t="s">
        <v>3</v>
      </c>
      <c r="AV1214">
        <v>0</v>
      </c>
      <c r="AW1214">
        <v>2</v>
      </c>
      <c r="AX1214">
        <v>56665076</v>
      </c>
      <c r="AY1214">
        <v>1</v>
      </c>
      <c r="AZ1214">
        <v>0</v>
      </c>
      <c r="BA1214">
        <v>1542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CV1214">
        <v>0</v>
      </c>
      <c r="CW1214">
        <f>ROUND(Y1214*Source!I1396*DO1214,9)</f>
        <v>0</v>
      </c>
      <c r="CX1214">
        <f>ROUND(Y1214*Source!I1396,9)</f>
        <v>1.206</v>
      </c>
      <c r="CY1214">
        <f>AB1214</f>
        <v>4.84</v>
      </c>
      <c r="CZ1214">
        <f>AF1214</f>
        <v>0.47</v>
      </c>
      <c r="DA1214">
        <f>AJ1214</f>
        <v>9.66</v>
      </c>
      <c r="DB1214">
        <f t="shared" si="512"/>
        <v>0.94</v>
      </c>
      <c r="DC1214">
        <f t="shared" si="513"/>
        <v>0</v>
      </c>
      <c r="DD1214" t="s">
        <v>3</v>
      </c>
      <c r="DE1214" t="s">
        <v>3</v>
      </c>
      <c r="DF1214">
        <f t="shared" si="514"/>
        <v>0</v>
      </c>
      <c r="DG1214">
        <f>ROUND(ROUND(AF1214*AJ1214,2)*CX1214,2)</f>
        <v>5.48</v>
      </c>
      <c r="DH1214">
        <f t="shared" si="519"/>
        <v>0</v>
      </c>
      <c r="DI1214">
        <f t="shared" si="500"/>
        <v>0</v>
      </c>
      <c r="DJ1214">
        <f>DG1214</f>
        <v>5.48</v>
      </c>
      <c r="DK1214">
        <v>0</v>
      </c>
      <c r="DL1214" t="s">
        <v>3</v>
      </c>
      <c r="DM1214">
        <v>0</v>
      </c>
      <c r="DN1214" t="s">
        <v>3</v>
      </c>
      <c r="DO1214">
        <v>0</v>
      </c>
    </row>
    <row r="1215" spans="1:119" x14ac:dyDescent="0.2">
      <c r="A1215">
        <f>ROW(Source!A1396)</f>
        <v>1396</v>
      </c>
      <c r="B1215">
        <v>56661436</v>
      </c>
      <c r="C1215">
        <v>56665060</v>
      </c>
      <c r="D1215">
        <v>54737367</v>
      </c>
      <c r="E1215">
        <v>1</v>
      </c>
      <c r="F1215">
        <v>1</v>
      </c>
      <c r="G1215">
        <v>1081</v>
      </c>
      <c r="H1215">
        <v>3</v>
      </c>
      <c r="I1215" t="s">
        <v>1442</v>
      </c>
      <c r="J1215" t="s">
        <v>1443</v>
      </c>
      <c r="K1215" t="s">
        <v>1444</v>
      </c>
      <c r="L1215">
        <v>1339</v>
      </c>
      <c r="N1215">
        <v>1007</v>
      </c>
      <c r="O1215" t="s">
        <v>1102</v>
      </c>
      <c r="P1215" t="s">
        <v>1102</v>
      </c>
      <c r="Q1215">
        <v>1</v>
      </c>
      <c r="W1215">
        <v>0</v>
      </c>
      <c r="X1215">
        <v>-1622585150</v>
      </c>
      <c r="Y1215">
        <f t="shared" si="511"/>
        <v>2.1379000000000001</v>
      </c>
      <c r="AA1215">
        <v>54.79</v>
      </c>
      <c r="AB1215">
        <v>0</v>
      </c>
      <c r="AC1215">
        <v>0</v>
      </c>
      <c r="AD1215">
        <v>0</v>
      </c>
      <c r="AE1215">
        <v>7.07</v>
      </c>
      <c r="AF1215">
        <v>0</v>
      </c>
      <c r="AG1215">
        <v>0</v>
      </c>
      <c r="AH1215">
        <v>0</v>
      </c>
      <c r="AI1215">
        <v>7.75</v>
      </c>
      <c r="AJ1215">
        <v>1</v>
      </c>
      <c r="AK1215">
        <v>1</v>
      </c>
      <c r="AL1215">
        <v>1</v>
      </c>
      <c r="AM1215">
        <v>2</v>
      </c>
      <c r="AN1215">
        <v>0</v>
      </c>
      <c r="AO1215">
        <v>1</v>
      </c>
      <c r="AP1215">
        <v>1</v>
      </c>
      <c r="AQ1215">
        <v>0</v>
      </c>
      <c r="AR1215">
        <v>0</v>
      </c>
      <c r="AS1215" t="s">
        <v>3</v>
      </c>
      <c r="AT1215">
        <v>2.1379000000000001</v>
      </c>
      <c r="AU1215" t="s">
        <v>3</v>
      </c>
      <c r="AV1215">
        <v>0</v>
      </c>
      <c r="AW1215">
        <v>2</v>
      </c>
      <c r="AX1215">
        <v>56665077</v>
      </c>
      <c r="AY1215">
        <v>1</v>
      </c>
      <c r="AZ1215">
        <v>0</v>
      </c>
      <c r="BA1215">
        <v>1543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CV1215">
        <v>0</v>
      </c>
      <c r="CW1215">
        <v>0</v>
      </c>
      <c r="CX1215">
        <f>ROUND(Y1215*Source!I1396,9)</f>
        <v>1.28274</v>
      </c>
      <c r="CY1215">
        <f t="shared" ref="CY1215:CY1220" si="520">AA1215</f>
        <v>54.79</v>
      </c>
      <c r="CZ1215">
        <f t="shared" ref="CZ1215:CZ1220" si="521">AE1215</f>
        <v>7.07</v>
      </c>
      <c r="DA1215">
        <f t="shared" ref="DA1215:DA1220" si="522">AI1215</f>
        <v>7.75</v>
      </c>
      <c r="DB1215">
        <f t="shared" si="512"/>
        <v>15.11</v>
      </c>
      <c r="DC1215">
        <f t="shared" si="513"/>
        <v>0</v>
      </c>
      <c r="DD1215" t="s">
        <v>3</v>
      </c>
      <c r="DE1215" t="s">
        <v>3</v>
      </c>
      <c r="DF1215">
        <f t="shared" ref="DF1215:DF1220" si="523">ROUND(ROUND(AE1215*AI1215,2)*CX1215,2)</f>
        <v>70.28</v>
      </c>
      <c r="DG1215">
        <f t="shared" ref="DG1215:DG1232" si="524">ROUND(ROUND(AF1215,2)*CX1215,2)</f>
        <v>0</v>
      </c>
      <c r="DH1215">
        <f t="shared" si="519"/>
        <v>0</v>
      </c>
      <c r="DI1215">
        <f t="shared" si="500"/>
        <v>0</v>
      </c>
      <c r="DJ1215">
        <f t="shared" ref="DJ1215:DJ1220" si="525">DF1215</f>
        <v>70.28</v>
      </c>
      <c r="DK1215">
        <v>0</v>
      </c>
      <c r="DL1215" t="s">
        <v>3</v>
      </c>
      <c r="DM1215">
        <v>0</v>
      </c>
      <c r="DN1215" t="s">
        <v>3</v>
      </c>
      <c r="DO1215">
        <v>0</v>
      </c>
    </row>
    <row r="1216" spans="1:119" x14ac:dyDescent="0.2">
      <c r="A1216">
        <f>ROW(Source!A1396)</f>
        <v>1396</v>
      </c>
      <c r="B1216">
        <v>56661436</v>
      </c>
      <c r="C1216">
        <v>56665060</v>
      </c>
      <c r="D1216">
        <v>54739880</v>
      </c>
      <c r="E1216">
        <v>1</v>
      </c>
      <c r="F1216">
        <v>1</v>
      </c>
      <c r="G1216">
        <v>1081</v>
      </c>
      <c r="H1216">
        <v>3</v>
      </c>
      <c r="I1216" t="s">
        <v>1565</v>
      </c>
      <c r="J1216" t="s">
        <v>1566</v>
      </c>
      <c r="K1216" t="s">
        <v>1567</v>
      </c>
      <c r="L1216">
        <v>1355</v>
      </c>
      <c r="N1216">
        <v>1010</v>
      </c>
      <c r="O1216" t="s">
        <v>1380</v>
      </c>
      <c r="P1216" t="s">
        <v>1380</v>
      </c>
      <c r="Q1216">
        <v>100</v>
      </c>
      <c r="W1216">
        <v>0</v>
      </c>
      <c r="X1216">
        <v>-252588073</v>
      </c>
      <c r="Y1216">
        <f t="shared" si="511"/>
        <v>1.25</v>
      </c>
      <c r="AA1216">
        <v>60.01</v>
      </c>
      <c r="AB1216">
        <v>0</v>
      </c>
      <c r="AC1216">
        <v>0</v>
      </c>
      <c r="AD1216">
        <v>0</v>
      </c>
      <c r="AE1216">
        <v>15.04</v>
      </c>
      <c r="AF1216">
        <v>0</v>
      </c>
      <c r="AG1216">
        <v>0</v>
      </c>
      <c r="AH1216">
        <v>0</v>
      </c>
      <c r="AI1216">
        <v>3.99</v>
      </c>
      <c r="AJ1216">
        <v>1</v>
      </c>
      <c r="AK1216">
        <v>1</v>
      </c>
      <c r="AL1216">
        <v>1</v>
      </c>
      <c r="AM1216">
        <v>2</v>
      </c>
      <c r="AN1216">
        <v>0</v>
      </c>
      <c r="AO1216">
        <v>1</v>
      </c>
      <c r="AP1216">
        <v>1</v>
      </c>
      <c r="AQ1216">
        <v>0</v>
      </c>
      <c r="AR1216">
        <v>0</v>
      </c>
      <c r="AS1216" t="s">
        <v>3</v>
      </c>
      <c r="AT1216">
        <v>1.25</v>
      </c>
      <c r="AU1216" t="s">
        <v>3</v>
      </c>
      <c r="AV1216">
        <v>0</v>
      </c>
      <c r="AW1216">
        <v>2</v>
      </c>
      <c r="AX1216">
        <v>56665078</v>
      </c>
      <c r="AY1216">
        <v>1</v>
      </c>
      <c r="AZ1216">
        <v>0</v>
      </c>
      <c r="BA1216">
        <v>1544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CV1216">
        <v>0</v>
      </c>
      <c r="CW1216">
        <v>0</v>
      </c>
      <c r="CX1216">
        <f>ROUND(Y1216*Source!I1396,9)</f>
        <v>0.75</v>
      </c>
      <c r="CY1216">
        <f t="shared" si="520"/>
        <v>60.01</v>
      </c>
      <c r="CZ1216">
        <f t="shared" si="521"/>
        <v>15.04</v>
      </c>
      <c r="DA1216">
        <f t="shared" si="522"/>
        <v>3.99</v>
      </c>
      <c r="DB1216">
        <f t="shared" si="512"/>
        <v>18.8</v>
      </c>
      <c r="DC1216">
        <f t="shared" si="513"/>
        <v>0</v>
      </c>
      <c r="DD1216" t="s">
        <v>3</v>
      </c>
      <c r="DE1216" t="s">
        <v>3</v>
      </c>
      <c r="DF1216">
        <f t="shared" si="523"/>
        <v>45.01</v>
      </c>
      <c r="DG1216">
        <f t="shared" si="524"/>
        <v>0</v>
      </c>
      <c r="DH1216">
        <f t="shared" si="519"/>
        <v>0</v>
      </c>
      <c r="DI1216">
        <f t="shared" si="500"/>
        <v>0</v>
      </c>
      <c r="DJ1216">
        <f t="shared" si="525"/>
        <v>45.01</v>
      </c>
      <c r="DK1216">
        <v>0</v>
      </c>
      <c r="DL1216" t="s">
        <v>3</v>
      </c>
      <c r="DM1216">
        <v>0</v>
      </c>
      <c r="DN1216" t="s">
        <v>3</v>
      </c>
      <c r="DO1216">
        <v>0</v>
      </c>
    </row>
    <row r="1217" spans="1:119" x14ac:dyDescent="0.2">
      <c r="A1217">
        <f>ROW(Source!A1396)</f>
        <v>1396</v>
      </c>
      <c r="B1217">
        <v>56661436</v>
      </c>
      <c r="C1217">
        <v>56665060</v>
      </c>
      <c r="D1217">
        <v>54740114</v>
      </c>
      <c r="E1217">
        <v>1</v>
      </c>
      <c r="F1217">
        <v>1</v>
      </c>
      <c r="G1217">
        <v>1081</v>
      </c>
      <c r="H1217">
        <v>3</v>
      </c>
      <c r="I1217" t="s">
        <v>1568</v>
      </c>
      <c r="J1217" t="s">
        <v>1569</v>
      </c>
      <c r="K1217" t="s">
        <v>1570</v>
      </c>
      <c r="L1217">
        <v>1346</v>
      </c>
      <c r="N1217">
        <v>1009</v>
      </c>
      <c r="O1217" t="s">
        <v>1171</v>
      </c>
      <c r="P1217" t="s">
        <v>1171</v>
      </c>
      <c r="Q1217">
        <v>1</v>
      </c>
      <c r="W1217">
        <v>0</v>
      </c>
      <c r="X1217">
        <v>-1236264219</v>
      </c>
      <c r="Y1217">
        <f t="shared" si="511"/>
        <v>2.375</v>
      </c>
      <c r="AA1217">
        <v>51.51</v>
      </c>
      <c r="AB1217">
        <v>0</v>
      </c>
      <c r="AC1217">
        <v>0</v>
      </c>
      <c r="AD1217">
        <v>0</v>
      </c>
      <c r="AE1217">
        <v>38.729999999999997</v>
      </c>
      <c r="AF1217">
        <v>0</v>
      </c>
      <c r="AG1217">
        <v>0</v>
      </c>
      <c r="AH1217">
        <v>0</v>
      </c>
      <c r="AI1217">
        <v>1.33</v>
      </c>
      <c r="AJ1217">
        <v>1</v>
      </c>
      <c r="AK1217">
        <v>1</v>
      </c>
      <c r="AL1217">
        <v>1</v>
      </c>
      <c r="AM1217">
        <v>2</v>
      </c>
      <c r="AN1217">
        <v>0</v>
      </c>
      <c r="AO1217">
        <v>1</v>
      </c>
      <c r="AP1217">
        <v>1</v>
      </c>
      <c r="AQ1217">
        <v>0</v>
      </c>
      <c r="AR1217">
        <v>0</v>
      </c>
      <c r="AS1217" t="s">
        <v>3</v>
      </c>
      <c r="AT1217">
        <v>2.375</v>
      </c>
      <c r="AU1217" t="s">
        <v>3</v>
      </c>
      <c r="AV1217">
        <v>0</v>
      </c>
      <c r="AW1217">
        <v>2</v>
      </c>
      <c r="AX1217">
        <v>56665079</v>
      </c>
      <c r="AY1217">
        <v>1</v>
      </c>
      <c r="AZ1217">
        <v>0</v>
      </c>
      <c r="BA1217">
        <v>1545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CV1217">
        <v>0</v>
      </c>
      <c r="CW1217">
        <v>0</v>
      </c>
      <c r="CX1217">
        <f>ROUND(Y1217*Source!I1396,9)</f>
        <v>1.425</v>
      </c>
      <c r="CY1217">
        <f t="shared" si="520"/>
        <v>51.51</v>
      </c>
      <c r="CZ1217">
        <f t="shared" si="521"/>
        <v>38.729999999999997</v>
      </c>
      <c r="DA1217">
        <f t="shared" si="522"/>
        <v>1.33</v>
      </c>
      <c r="DB1217">
        <f t="shared" si="512"/>
        <v>91.98</v>
      </c>
      <c r="DC1217">
        <f t="shared" si="513"/>
        <v>0</v>
      </c>
      <c r="DD1217" t="s">
        <v>3</v>
      </c>
      <c r="DE1217" t="s">
        <v>3</v>
      </c>
      <c r="DF1217">
        <f t="shared" si="523"/>
        <v>73.400000000000006</v>
      </c>
      <c r="DG1217">
        <f t="shared" si="524"/>
        <v>0</v>
      </c>
      <c r="DH1217">
        <f t="shared" si="519"/>
        <v>0</v>
      </c>
      <c r="DI1217">
        <f t="shared" si="500"/>
        <v>0</v>
      </c>
      <c r="DJ1217">
        <f t="shared" si="525"/>
        <v>73.400000000000006</v>
      </c>
      <c r="DK1217">
        <v>0</v>
      </c>
      <c r="DL1217" t="s">
        <v>3</v>
      </c>
      <c r="DM1217">
        <v>0</v>
      </c>
      <c r="DN1217" t="s">
        <v>3</v>
      </c>
      <c r="DO1217">
        <v>0</v>
      </c>
    </row>
    <row r="1218" spans="1:119" x14ac:dyDescent="0.2">
      <c r="A1218">
        <f>ROW(Source!A1396)</f>
        <v>1396</v>
      </c>
      <c r="B1218">
        <v>56661436</v>
      </c>
      <c r="C1218">
        <v>56665060</v>
      </c>
      <c r="D1218">
        <v>54751262</v>
      </c>
      <c r="E1218">
        <v>1</v>
      </c>
      <c r="F1218">
        <v>1</v>
      </c>
      <c r="G1218">
        <v>1081</v>
      </c>
      <c r="H1218">
        <v>3</v>
      </c>
      <c r="I1218" t="s">
        <v>1242</v>
      </c>
      <c r="J1218" t="s">
        <v>1244</v>
      </c>
      <c r="K1218" t="s">
        <v>1243</v>
      </c>
      <c r="L1218">
        <v>1354</v>
      </c>
      <c r="N1218">
        <v>1010</v>
      </c>
      <c r="O1218" t="s">
        <v>398</v>
      </c>
      <c r="P1218" t="s">
        <v>398</v>
      </c>
      <c r="Q1218">
        <v>1</v>
      </c>
      <c r="W1218">
        <v>0</v>
      </c>
      <c r="X1218">
        <v>1708902997</v>
      </c>
      <c r="Y1218">
        <f t="shared" si="511"/>
        <v>200</v>
      </c>
      <c r="AA1218">
        <v>17.87</v>
      </c>
      <c r="AB1218">
        <v>0</v>
      </c>
      <c r="AC1218">
        <v>0</v>
      </c>
      <c r="AD1218">
        <v>0</v>
      </c>
      <c r="AE1218">
        <v>4.08</v>
      </c>
      <c r="AF1218">
        <v>0</v>
      </c>
      <c r="AG1218">
        <v>0</v>
      </c>
      <c r="AH1218">
        <v>0</v>
      </c>
      <c r="AI1218">
        <v>4.38</v>
      </c>
      <c r="AJ1218">
        <v>1</v>
      </c>
      <c r="AK1218">
        <v>1</v>
      </c>
      <c r="AL1218">
        <v>1</v>
      </c>
      <c r="AM1218">
        <v>0</v>
      </c>
      <c r="AN1218">
        <v>0</v>
      </c>
      <c r="AO1218">
        <v>0</v>
      </c>
      <c r="AP1218">
        <v>1</v>
      </c>
      <c r="AQ1218">
        <v>0</v>
      </c>
      <c r="AR1218">
        <v>0</v>
      </c>
      <c r="AS1218" t="s">
        <v>3</v>
      </c>
      <c r="AT1218">
        <v>200</v>
      </c>
      <c r="AU1218" t="s">
        <v>3</v>
      </c>
      <c r="AV1218">
        <v>0</v>
      </c>
      <c r="AW1218">
        <v>1</v>
      </c>
      <c r="AX1218">
        <v>-1</v>
      </c>
      <c r="AY1218">
        <v>0</v>
      </c>
      <c r="AZ1218">
        <v>0</v>
      </c>
      <c r="BA1218" t="s">
        <v>3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CV1218">
        <v>0</v>
      </c>
      <c r="CW1218">
        <v>0</v>
      </c>
      <c r="CX1218">
        <f>ROUND(Y1218*Source!I1396,9)</f>
        <v>120</v>
      </c>
      <c r="CY1218">
        <f t="shared" si="520"/>
        <v>17.87</v>
      </c>
      <c r="CZ1218">
        <f t="shared" si="521"/>
        <v>4.08</v>
      </c>
      <c r="DA1218">
        <f t="shared" si="522"/>
        <v>4.38</v>
      </c>
      <c r="DB1218">
        <f t="shared" si="512"/>
        <v>816</v>
      </c>
      <c r="DC1218">
        <f t="shared" si="513"/>
        <v>0</v>
      </c>
      <c r="DD1218" t="s">
        <v>3</v>
      </c>
      <c r="DE1218" t="s">
        <v>3</v>
      </c>
      <c r="DF1218">
        <f t="shared" si="523"/>
        <v>2144.4</v>
      </c>
      <c r="DG1218">
        <f t="shared" si="524"/>
        <v>0</v>
      </c>
      <c r="DH1218">
        <f t="shared" si="519"/>
        <v>0</v>
      </c>
      <c r="DI1218">
        <f t="shared" si="500"/>
        <v>0</v>
      </c>
      <c r="DJ1218">
        <f t="shared" si="525"/>
        <v>2144.4</v>
      </c>
      <c r="DK1218">
        <v>0</v>
      </c>
      <c r="DL1218" t="s">
        <v>3</v>
      </c>
      <c r="DM1218">
        <v>0</v>
      </c>
      <c r="DN1218" t="s">
        <v>3</v>
      </c>
      <c r="DO1218">
        <v>0</v>
      </c>
    </row>
    <row r="1219" spans="1:119" x14ac:dyDescent="0.2">
      <c r="A1219">
        <f>ROW(Source!A1396)</f>
        <v>1396</v>
      </c>
      <c r="B1219">
        <v>56661436</v>
      </c>
      <c r="C1219">
        <v>56665060</v>
      </c>
      <c r="D1219">
        <v>54751279</v>
      </c>
      <c r="E1219">
        <v>1</v>
      </c>
      <c r="F1219">
        <v>1</v>
      </c>
      <c r="G1219">
        <v>1081</v>
      </c>
      <c r="H1219">
        <v>3</v>
      </c>
      <c r="I1219" t="s">
        <v>1245</v>
      </c>
      <c r="J1219" t="s">
        <v>1246</v>
      </c>
      <c r="K1219" t="s">
        <v>2155</v>
      </c>
      <c r="L1219">
        <v>1301</v>
      </c>
      <c r="N1219">
        <v>1003</v>
      </c>
      <c r="O1219" t="s">
        <v>672</v>
      </c>
      <c r="P1219" t="s">
        <v>672</v>
      </c>
      <c r="Q1219">
        <v>1</v>
      </c>
      <c r="W1219">
        <v>0</v>
      </c>
      <c r="X1219">
        <v>-432914686</v>
      </c>
      <c r="Y1219">
        <f t="shared" si="511"/>
        <v>102.5</v>
      </c>
      <c r="AA1219">
        <v>517.04999999999995</v>
      </c>
      <c r="AB1219">
        <v>0</v>
      </c>
      <c r="AC1219">
        <v>0</v>
      </c>
      <c r="AD1219">
        <v>0</v>
      </c>
      <c r="AE1219">
        <v>64.55</v>
      </c>
      <c r="AF1219">
        <v>0</v>
      </c>
      <c r="AG1219">
        <v>0</v>
      </c>
      <c r="AH1219">
        <v>0</v>
      </c>
      <c r="AI1219">
        <v>8.01</v>
      </c>
      <c r="AJ1219">
        <v>1</v>
      </c>
      <c r="AK1219">
        <v>1</v>
      </c>
      <c r="AL1219">
        <v>1</v>
      </c>
      <c r="AM1219">
        <v>0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 t="s">
        <v>3</v>
      </c>
      <c r="AT1219">
        <v>102.5</v>
      </c>
      <c r="AU1219" t="s">
        <v>3</v>
      </c>
      <c r="AV1219">
        <v>0</v>
      </c>
      <c r="AW1219">
        <v>1</v>
      </c>
      <c r="AX1219">
        <v>-1</v>
      </c>
      <c r="AY1219">
        <v>0</v>
      </c>
      <c r="AZ1219">
        <v>0</v>
      </c>
      <c r="BA1219" t="s">
        <v>3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CV1219">
        <v>0</v>
      </c>
      <c r="CW1219">
        <v>0</v>
      </c>
      <c r="CX1219">
        <f>ROUND(Y1219*Source!I1396,9)</f>
        <v>61.5</v>
      </c>
      <c r="CY1219">
        <f t="shared" si="520"/>
        <v>517.04999999999995</v>
      </c>
      <c r="CZ1219">
        <f t="shared" si="521"/>
        <v>64.55</v>
      </c>
      <c r="DA1219">
        <f t="shared" si="522"/>
        <v>8.01</v>
      </c>
      <c r="DB1219">
        <f t="shared" si="512"/>
        <v>6616.38</v>
      </c>
      <c r="DC1219">
        <f t="shared" si="513"/>
        <v>0</v>
      </c>
      <c r="DD1219" t="s">
        <v>3</v>
      </c>
      <c r="DE1219" t="s">
        <v>3</v>
      </c>
      <c r="DF1219">
        <f t="shared" si="523"/>
        <v>31798.58</v>
      </c>
      <c r="DG1219">
        <f t="shared" si="524"/>
        <v>0</v>
      </c>
      <c r="DH1219">
        <f t="shared" si="519"/>
        <v>0</v>
      </c>
      <c r="DI1219">
        <f t="shared" si="500"/>
        <v>0</v>
      </c>
      <c r="DJ1219">
        <f t="shared" si="525"/>
        <v>31798.58</v>
      </c>
      <c r="DK1219">
        <v>0</v>
      </c>
      <c r="DL1219" t="s">
        <v>3</v>
      </c>
      <c r="DM1219">
        <v>0</v>
      </c>
      <c r="DN1219" t="s">
        <v>3</v>
      </c>
      <c r="DO1219">
        <v>0</v>
      </c>
    </row>
    <row r="1220" spans="1:119" x14ac:dyDescent="0.2">
      <c r="A1220">
        <f>ROW(Source!A1396)</f>
        <v>1396</v>
      </c>
      <c r="B1220">
        <v>56661436</v>
      </c>
      <c r="C1220">
        <v>56665060</v>
      </c>
      <c r="D1220">
        <v>54747317</v>
      </c>
      <c r="E1220">
        <v>1</v>
      </c>
      <c r="F1220">
        <v>1</v>
      </c>
      <c r="G1220">
        <v>1081</v>
      </c>
      <c r="H1220">
        <v>3</v>
      </c>
      <c r="I1220" t="s">
        <v>1235</v>
      </c>
      <c r="J1220" t="s">
        <v>1237</v>
      </c>
      <c r="K1220" t="s">
        <v>1236</v>
      </c>
      <c r="L1220">
        <v>1354</v>
      </c>
      <c r="N1220">
        <v>1010</v>
      </c>
      <c r="O1220" t="s">
        <v>398</v>
      </c>
      <c r="P1220" t="s">
        <v>398</v>
      </c>
      <c r="Q1220">
        <v>1</v>
      </c>
      <c r="W1220">
        <v>0</v>
      </c>
      <c r="X1220">
        <v>1847581397</v>
      </c>
      <c r="Y1220">
        <f t="shared" si="511"/>
        <v>0.79</v>
      </c>
      <c r="AA1220">
        <v>73.88</v>
      </c>
      <c r="AB1220">
        <v>0</v>
      </c>
      <c r="AC1220">
        <v>0</v>
      </c>
      <c r="AD1220">
        <v>0</v>
      </c>
      <c r="AE1220">
        <v>11.82</v>
      </c>
      <c r="AF1220">
        <v>0</v>
      </c>
      <c r="AG1220">
        <v>0</v>
      </c>
      <c r="AH1220">
        <v>0</v>
      </c>
      <c r="AI1220">
        <v>6.25</v>
      </c>
      <c r="AJ1220">
        <v>1</v>
      </c>
      <c r="AK1220">
        <v>1</v>
      </c>
      <c r="AL1220">
        <v>1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 t="s">
        <v>3</v>
      </c>
      <c r="AT1220">
        <v>0.79</v>
      </c>
      <c r="AU1220" t="s">
        <v>3</v>
      </c>
      <c r="AV1220">
        <v>0</v>
      </c>
      <c r="AW1220">
        <v>1</v>
      </c>
      <c r="AX1220">
        <v>-1</v>
      </c>
      <c r="AY1220">
        <v>0</v>
      </c>
      <c r="AZ1220">
        <v>0</v>
      </c>
      <c r="BA1220" t="s">
        <v>3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CV1220">
        <v>0</v>
      </c>
      <c r="CW1220">
        <v>0</v>
      </c>
      <c r="CX1220">
        <f>ROUND(Y1220*Source!I1396,9)</f>
        <v>0.47399999999999998</v>
      </c>
      <c r="CY1220">
        <f t="shared" si="520"/>
        <v>73.88</v>
      </c>
      <c r="CZ1220">
        <f t="shared" si="521"/>
        <v>11.82</v>
      </c>
      <c r="DA1220">
        <f t="shared" si="522"/>
        <v>6.25</v>
      </c>
      <c r="DB1220">
        <f t="shared" si="512"/>
        <v>9.34</v>
      </c>
      <c r="DC1220">
        <f t="shared" si="513"/>
        <v>0</v>
      </c>
      <c r="DD1220" t="s">
        <v>3</v>
      </c>
      <c r="DE1220" t="s">
        <v>3</v>
      </c>
      <c r="DF1220">
        <f t="shared" si="523"/>
        <v>35.020000000000003</v>
      </c>
      <c r="DG1220">
        <f t="shared" si="524"/>
        <v>0</v>
      </c>
      <c r="DH1220">
        <f t="shared" si="519"/>
        <v>0</v>
      </c>
      <c r="DI1220">
        <f t="shared" si="500"/>
        <v>0</v>
      </c>
      <c r="DJ1220">
        <f t="shared" si="525"/>
        <v>35.020000000000003</v>
      </c>
      <c r="DK1220">
        <v>0</v>
      </c>
      <c r="DL1220" t="s">
        <v>3</v>
      </c>
      <c r="DM1220">
        <v>0</v>
      </c>
      <c r="DN1220" t="s">
        <v>3</v>
      </c>
      <c r="DO1220">
        <v>0</v>
      </c>
    </row>
    <row r="1221" spans="1:119" x14ac:dyDescent="0.2">
      <c r="A1221">
        <f>ROW(Source!A1405)</f>
        <v>1405</v>
      </c>
      <c r="B1221">
        <v>56661434</v>
      </c>
      <c r="C1221">
        <v>56665088</v>
      </c>
      <c r="D1221">
        <v>54702434</v>
      </c>
      <c r="E1221">
        <v>1081</v>
      </c>
      <c r="F1221">
        <v>1</v>
      </c>
      <c r="G1221">
        <v>1081</v>
      </c>
      <c r="H1221">
        <v>1</v>
      </c>
      <c r="I1221" t="s">
        <v>1317</v>
      </c>
      <c r="J1221" t="s">
        <v>3</v>
      </c>
      <c r="K1221" t="s">
        <v>1318</v>
      </c>
      <c r="L1221">
        <v>1191</v>
      </c>
      <c r="N1221">
        <v>1013</v>
      </c>
      <c r="O1221" t="s">
        <v>1319</v>
      </c>
      <c r="P1221" t="s">
        <v>1319</v>
      </c>
      <c r="Q1221">
        <v>1</v>
      </c>
      <c r="W1221">
        <v>0</v>
      </c>
      <c r="X1221">
        <v>476480486</v>
      </c>
      <c r="Y1221">
        <f t="shared" si="511"/>
        <v>13.52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1</v>
      </c>
      <c r="AK1221">
        <v>1</v>
      </c>
      <c r="AL1221">
        <v>1</v>
      </c>
      <c r="AM1221">
        <v>-2</v>
      </c>
      <c r="AN1221">
        <v>0</v>
      </c>
      <c r="AO1221">
        <v>1</v>
      </c>
      <c r="AP1221">
        <v>1</v>
      </c>
      <c r="AQ1221">
        <v>0</v>
      </c>
      <c r="AR1221">
        <v>0</v>
      </c>
      <c r="AS1221" t="s">
        <v>3</v>
      </c>
      <c r="AT1221">
        <v>13.52</v>
      </c>
      <c r="AU1221" t="s">
        <v>3</v>
      </c>
      <c r="AV1221">
        <v>1</v>
      </c>
      <c r="AW1221">
        <v>2</v>
      </c>
      <c r="AX1221">
        <v>56665100</v>
      </c>
      <c r="AY1221">
        <v>1</v>
      </c>
      <c r="AZ1221">
        <v>0</v>
      </c>
      <c r="BA1221">
        <v>1551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CU1221">
        <f>ROUND(AT1221*Source!I1405*AH1221*AL1221,2)</f>
        <v>0</v>
      </c>
      <c r="CV1221">
        <f>ROUND(Y1221*Source!I1405,9)</f>
        <v>5.4080000000000004</v>
      </c>
      <c r="CW1221">
        <v>0</v>
      </c>
      <c r="CX1221">
        <f>ROUND(Y1221*Source!I1405,9)</f>
        <v>5.4080000000000004</v>
      </c>
      <c r="CY1221">
        <f>AD1221</f>
        <v>0</v>
      </c>
      <c r="CZ1221">
        <f>AH1221</f>
        <v>0</v>
      </c>
      <c r="DA1221">
        <f>AL1221</f>
        <v>1</v>
      </c>
      <c r="DB1221">
        <f t="shared" si="512"/>
        <v>0</v>
      </c>
      <c r="DC1221">
        <f t="shared" si="513"/>
        <v>0</v>
      </c>
      <c r="DD1221" t="s">
        <v>3</v>
      </c>
      <c r="DE1221" t="s">
        <v>3</v>
      </c>
      <c r="DF1221">
        <f t="shared" ref="DF1221:DF1236" si="526">ROUND(ROUND(AE1221,2)*CX1221,2)</f>
        <v>0</v>
      </c>
      <c r="DG1221">
        <f t="shared" si="524"/>
        <v>0</v>
      </c>
      <c r="DH1221">
        <f t="shared" si="519"/>
        <v>0</v>
      </c>
      <c r="DI1221">
        <f t="shared" si="500"/>
        <v>0</v>
      </c>
      <c r="DJ1221">
        <f>DI1221</f>
        <v>0</v>
      </c>
      <c r="DK1221">
        <v>0</v>
      </c>
      <c r="DL1221" t="s">
        <v>3</v>
      </c>
      <c r="DM1221">
        <v>0</v>
      </c>
      <c r="DN1221" t="s">
        <v>3</v>
      </c>
      <c r="DO1221">
        <v>0</v>
      </c>
    </row>
    <row r="1222" spans="1:119" x14ac:dyDescent="0.2">
      <c r="A1222">
        <f>ROW(Source!A1405)</f>
        <v>1405</v>
      </c>
      <c r="B1222">
        <v>56661434</v>
      </c>
      <c r="C1222">
        <v>56665088</v>
      </c>
      <c r="D1222">
        <v>54767994</v>
      </c>
      <c r="E1222">
        <v>1</v>
      </c>
      <c r="F1222">
        <v>1</v>
      </c>
      <c r="G1222">
        <v>1081</v>
      </c>
      <c r="H1222">
        <v>2</v>
      </c>
      <c r="I1222" t="s">
        <v>1562</v>
      </c>
      <c r="J1222" t="s">
        <v>1563</v>
      </c>
      <c r="K1222" t="s">
        <v>1564</v>
      </c>
      <c r="L1222">
        <v>1368</v>
      </c>
      <c r="N1222">
        <v>1011</v>
      </c>
      <c r="O1222" t="s">
        <v>1323</v>
      </c>
      <c r="P1222" t="s">
        <v>1323</v>
      </c>
      <c r="Q1222">
        <v>1</v>
      </c>
      <c r="W1222">
        <v>0</v>
      </c>
      <c r="X1222">
        <v>-286665822</v>
      </c>
      <c r="Y1222">
        <f t="shared" si="511"/>
        <v>2.0499999999999998</v>
      </c>
      <c r="AA1222">
        <v>0</v>
      </c>
      <c r="AB1222">
        <v>6.17</v>
      </c>
      <c r="AC1222">
        <v>0</v>
      </c>
      <c r="AD1222">
        <v>0</v>
      </c>
      <c r="AE1222">
        <v>0</v>
      </c>
      <c r="AF1222">
        <v>5.78</v>
      </c>
      <c r="AG1222">
        <v>0</v>
      </c>
      <c r="AH1222">
        <v>0</v>
      </c>
      <c r="AI1222">
        <v>1</v>
      </c>
      <c r="AJ1222">
        <v>1</v>
      </c>
      <c r="AK1222">
        <v>1</v>
      </c>
      <c r="AL1222">
        <v>1</v>
      </c>
      <c r="AM1222">
        <v>-2</v>
      </c>
      <c r="AN1222">
        <v>0</v>
      </c>
      <c r="AO1222">
        <v>1</v>
      </c>
      <c r="AP1222">
        <v>1</v>
      </c>
      <c r="AQ1222">
        <v>0</v>
      </c>
      <c r="AR1222">
        <v>0</v>
      </c>
      <c r="AS1222" t="s">
        <v>3</v>
      </c>
      <c r="AT1222">
        <v>2.0499999999999998</v>
      </c>
      <c r="AU1222" t="s">
        <v>3</v>
      </c>
      <c r="AV1222">
        <v>0</v>
      </c>
      <c r="AW1222">
        <v>2</v>
      </c>
      <c r="AX1222">
        <v>56665101</v>
      </c>
      <c r="AY1222">
        <v>1</v>
      </c>
      <c r="AZ1222">
        <v>0</v>
      </c>
      <c r="BA1222">
        <v>1552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CV1222">
        <v>0</v>
      </c>
      <c r="CW1222">
        <f>ROUND(Y1222*Source!I1405*DO1222,9)</f>
        <v>0</v>
      </c>
      <c r="CX1222">
        <f>ROUND(Y1222*Source!I1405,9)</f>
        <v>0.82</v>
      </c>
      <c r="CY1222">
        <f>AB1222</f>
        <v>6.17</v>
      </c>
      <c r="CZ1222">
        <f>AF1222</f>
        <v>5.78</v>
      </c>
      <c r="DA1222">
        <f>AJ1222</f>
        <v>1</v>
      </c>
      <c r="DB1222">
        <f t="shared" si="512"/>
        <v>11.85</v>
      </c>
      <c r="DC1222">
        <f t="shared" si="513"/>
        <v>0</v>
      </c>
      <c r="DD1222" t="s">
        <v>3</v>
      </c>
      <c r="DE1222" t="s">
        <v>3</v>
      </c>
      <c r="DF1222">
        <f t="shared" si="526"/>
        <v>0</v>
      </c>
      <c r="DG1222">
        <f t="shared" si="524"/>
        <v>4.74</v>
      </c>
      <c r="DH1222">
        <f t="shared" si="519"/>
        <v>0</v>
      </c>
      <c r="DI1222">
        <f t="shared" si="500"/>
        <v>0</v>
      </c>
      <c r="DJ1222">
        <f>DG1222</f>
        <v>4.74</v>
      </c>
      <c r="DK1222">
        <v>0</v>
      </c>
      <c r="DL1222" t="s">
        <v>3</v>
      </c>
      <c r="DM1222">
        <v>0</v>
      </c>
      <c r="DN1222" t="s">
        <v>3</v>
      </c>
      <c r="DO1222">
        <v>0</v>
      </c>
    </row>
    <row r="1223" spans="1:119" x14ac:dyDescent="0.2">
      <c r="A1223">
        <f>ROW(Source!A1405)</f>
        <v>1405</v>
      </c>
      <c r="B1223">
        <v>56661434</v>
      </c>
      <c r="C1223">
        <v>56665088</v>
      </c>
      <c r="D1223">
        <v>54768339</v>
      </c>
      <c r="E1223">
        <v>1</v>
      </c>
      <c r="F1223">
        <v>1</v>
      </c>
      <c r="G1223">
        <v>1081</v>
      </c>
      <c r="H1223">
        <v>2</v>
      </c>
      <c r="I1223" t="s">
        <v>1324</v>
      </c>
      <c r="J1223" t="s">
        <v>1325</v>
      </c>
      <c r="K1223" t="s">
        <v>1326</v>
      </c>
      <c r="L1223">
        <v>1368</v>
      </c>
      <c r="N1223">
        <v>1011</v>
      </c>
      <c r="O1223" t="s">
        <v>1323</v>
      </c>
      <c r="P1223" t="s">
        <v>1323</v>
      </c>
      <c r="Q1223">
        <v>1</v>
      </c>
      <c r="W1223">
        <v>0</v>
      </c>
      <c r="X1223">
        <v>874612079</v>
      </c>
      <c r="Y1223">
        <f t="shared" si="511"/>
        <v>0.12</v>
      </c>
      <c r="AA1223">
        <v>0</v>
      </c>
      <c r="AB1223">
        <v>88.67</v>
      </c>
      <c r="AC1223">
        <v>13.47</v>
      </c>
      <c r="AD1223">
        <v>0</v>
      </c>
      <c r="AE1223">
        <v>0</v>
      </c>
      <c r="AF1223">
        <v>83.1</v>
      </c>
      <c r="AG1223">
        <v>12.62</v>
      </c>
      <c r="AH1223">
        <v>0</v>
      </c>
      <c r="AI1223">
        <v>1</v>
      </c>
      <c r="AJ1223">
        <v>1</v>
      </c>
      <c r="AK1223">
        <v>1</v>
      </c>
      <c r="AL1223">
        <v>1</v>
      </c>
      <c r="AM1223">
        <v>-2</v>
      </c>
      <c r="AN1223">
        <v>0</v>
      </c>
      <c r="AO1223">
        <v>1</v>
      </c>
      <c r="AP1223">
        <v>1</v>
      </c>
      <c r="AQ1223">
        <v>0</v>
      </c>
      <c r="AR1223">
        <v>0</v>
      </c>
      <c r="AS1223" t="s">
        <v>3</v>
      </c>
      <c r="AT1223">
        <v>0.12</v>
      </c>
      <c r="AU1223" t="s">
        <v>3</v>
      </c>
      <c r="AV1223">
        <v>0</v>
      </c>
      <c r="AW1223">
        <v>2</v>
      </c>
      <c r="AX1223">
        <v>56665102</v>
      </c>
      <c r="AY1223">
        <v>1</v>
      </c>
      <c r="AZ1223">
        <v>0</v>
      </c>
      <c r="BA1223">
        <v>1553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CV1223">
        <v>0</v>
      </c>
      <c r="CW1223">
        <f>ROUND(Y1223*Source!I1405*DO1223,9)</f>
        <v>0.60575999999999997</v>
      </c>
      <c r="CX1223">
        <f>ROUND(Y1223*Source!I1405,9)</f>
        <v>4.8000000000000001E-2</v>
      </c>
      <c r="CY1223">
        <f>AB1223</f>
        <v>88.67</v>
      </c>
      <c r="CZ1223">
        <f>AF1223</f>
        <v>83.1</v>
      </c>
      <c r="DA1223">
        <f>AJ1223</f>
        <v>1</v>
      </c>
      <c r="DB1223">
        <f t="shared" si="512"/>
        <v>9.9700000000000006</v>
      </c>
      <c r="DC1223">
        <f t="shared" si="513"/>
        <v>1.51</v>
      </c>
      <c r="DD1223" t="s">
        <v>3</v>
      </c>
      <c r="DE1223" t="s">
        <v>3</v>
      </c>
      <c r="DF1223">
        <f t="shared" si="526"/>
        <v>0</v>
      </c>
      <c r="DG1223">
        <f t="shared" si="524"/>
        <v>3.99</v>
      </c>
      <c r="DH1223">
        <f t="shared" si="519"/>
        <v>0.61</v>
      </c>
      <c r="DI1223">
        <f t="shared" si="500"/>
        <v>0</v>
      </c>
      <c r="DJ1223">
        <f>DG1223</f>
        <v>3.99</v>
      </c>
      <c r="DK1223">
        <v>0</v>
      </c>
      <c r="DL1223" t="s">
        <v>1327</v>
      </c>
      <c r="DM1223">
        <v>0</v>
      </c>
      <c r="DN1223" t="s">
        <v>1319</v>
      </c>
      <c r="DO1223">
        <v>12.62</v>
      </c>
    </row>
    <row r="1224" spans="1:119" x14ac:dyDescent="0.2">
      <c r="A1224">
        <f>ROW(Source!A1405)</f>
        <v>1405</v>
      </c>
      <c r="B1224">
        <v>56661434</v>
      </c>
      <c r="C1224">
        <v>56665088</v>
      </c>
      <c r="D1224">
        <v>54768393</v>
      </c>
      <c r="E1224">
        <v>1</v>
      </c>
      <c r="F1224">
        <v>1</v>
      </c>
      <c r="G1224">
        <v>1081</v>
      </c>
      <c r="H1224">
        <v>2</v>
      </c>
      <c r="I1224" t="s">
        <v>1387</v>
      </c>
      <c r="J1224" t="s">
        <v>1388</v>
      </c>
      <c r="K1224" t="s">
        <v>1389</v>
      </c>
      <c r="L1224">
        <v>1368</v>
      </c>
      <c r="N1224">
        <v>1011</v>
      </c>
      <c r="O1224" t="s">
        <v>1323</v>
      </c>
      <c r="P1224" t="s">
        <v>1323</v>
      </c>
      <c r="Q1224">
        <v>1</v>
      </c>
      <c r="W1224">
        <v>0</v>
      </c>
      <c r="X1224">
        <v>-1895752648</v>
      </c>
      <c r="Y1224">
        <f t="shared" si="511"/>
        <v>1.86</v>
      </c>
      <c r="AA1224">
        <v>0</v>
      </c>
      <c r="AB1224">
        <v>0.82</v>
      </c>
      <c r="AC1224">
        <v>0</v>
      </c>
      <c r="AD1224">
        <v>0</v>
      </c>
      <c r="AE1224">
        <v>0</v>
      </c>
      <c r="AF1224">
        <v>0.77</v>
      </c>
      <c r="AG1224">
        <v>0</v>
      </c>
      <c r="AH1224">
        <v>0</v>
      </c>
      <c r="AI1224">
        <v>1</v>
      </c>
      <c r="AJ1224">
        <v>1</v>
      </c>
      <c r="AK1224">
        <v>1</v>
      </c>
      <c r="AL1224">
        <v>1</v>
      </c>
      <c r="AM1224">
        <v>-2</v>
      </c>
      <c r="AN1224">
        <v>0</v>
      </c>
      <c r="AO1224">
        <v>1</v>
      </c>
      <c r="AP1224">
        <v>1</v>
      </c>
      <c r="AQ1224">
        <v>0</v>
      </c>
      <c r="AR1224">
        <v>0</v>
      </c>
      <c r="AS1224" t="s">
        <v>3</v>
      </c>
      <c r="AT1224">
        <v>1.86</v>
      </c>
      <c r="AU1224" t="s">
        <v>3</v>
      </c>
      <c r="AV1224">
        <v>0</v>
      </c>
      <c r="AW1224">
        <v>2</v>
      </c>
      <c r="AX1224">
        <v>56665103</v>
      </c>
      <c r="AY1224">
        <v>1</v>
      </c>
      <c r="AZ1224">
        <v>0</v>
      </c>
      <c r="BA1224">
        <v>1554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CV1224">
        <v>0</v>
      </c>
      <c r="CW1224">
        <f>ROUND(Y1224*Source!I1405*DO1224,9)</f>
        <v>0</v>
      </c>
      <c r="CX1224">
        <f>ROUND(Y1224*Source!I1405,9)</f>
        <v>0.74399999999999999</v>
      </c>
      <c r="CY1224">
        <f>AB1224</f>
        <v>0.82</v>
      </c>
      <c r="CZ1224">
        <f>AF1224</f>
        <v>0.77</v>
      </c>
      <c r="DA1224">
        <f>AJ1224</f>
        <v>1</v>
      </c>
      <c r="DB1224">
        <f t="shared" si="512"/>
        <v>1.43</v>
      </c>
      <c r="DC1224">
        <f t="shared" si="513"/>
        <v>0</v>
      </c>
      <c r="DD1224" t="s">
        <v>3</v>
      </c>
      <c r="DE1224" t="s">
        <v>3</v>
      </c>
      <c r="DF1224">
        <f t="shared" si="526"/>
        <v>0</v>
      </c>
      <c r="DG1224">
        <f t="shared" si="524"/>
        <v>0.56999999999999995</v>
      </c>
      <c r="DH1224">
        <f t="shared" si="519"/>
        <v>0</v>
      </c>
      <c r="DI1224">
        <f t="shared" si="500"/>
        <v>0</v>
      </c>
      <c r="DJ1224">
        <f>DG1224</f>
        <v>0.56999999999999995</v>
      </c>
      <c r="DK1224">
        <v>0</v>
      </c>
      <c r="DL1224" t="s">
        <v>3</v>
      </c>
      <c r="DM1224">
        <v>0</v>
      </c>
      <c r="DN1224" t="s">
        <v>3</v>
      </c>
      <c r="DO1224">
        <v>0</v>
      </c>
    </row>
    <row r="1225" spans="1:119" x14ac:dyDescent="0.2">
      <c r="A1225">
        <f>ROW(Source!A1405)</f>
        <v>1405</v>
      </c>
      <c r="B1225">
        <v>56661434</v>
      </c>
      <c r="C1225">
        <v>56665088</v>
      </c>
      <c r="D1225">
        <v>54768426</v>
      </c>
      <c r="E1225">
        <v>1</v>
      </c>
      <c r="F1225">
        <v>1</v>
      </c>
      <c r="G1225">
        <v>1081</v>
      </c>
      <c r="H1225">
        <v>2</v>
      </c>
      <c r="I1225" t="s">
        <v>1368</v>
      </c>
      <c r="J1225" t="s">
        <v>1369</v>
      </c>
      <c r="K1225" t="s">
        <v>1370</v>
      </c>
      <c r="L1225">
        <v>1368</v>
      </c>
      <c r="N1225">
        <v>1011</v>
      </c>
      <c r="O1225" t="s">
        <v>1323</v>
      </c>
      <c r="P1225" t="s">
        <v>1323</v>
      </c>
      <c r="Q1225">
        <v>1</v>
      </c>
      <c r="W1225">
        <v>0</v>
      </c>
      <c r="X1225">
        <v>-643591644</v>
      </c>
      <c r="Y1225">
        <f t="shared" si="511"/>
        <v>1.94</v>
      </c>
      <c r="AA1225">
        <v>0</v>
      </c>
      <c r="AB1225">
        <v>0.5</v>
      </c>
      <c r="AC1225">
        <v>0</v>
      </c>
      <c r="AD1225">
        <v>0</v>
      </c>
      <c r="AE1225">
        <v>0</v>
      </c>
      <c r="AF1225">
        <v>0.47</v>
      </c>
      <c r="AG1225">
        <v>0</v>
      </c>
      <c r="AH1225">
        <v>0</v>
      </c>
      <c r="AI1225">
        <v>1</v>
      </c>
      <c r="AJ1225">
        <v>1</v>
      </c>
      <c r="AK1225">
        <v>1</v>
      </c>
      <c r="AL1225">
        <v>1</v>
      </c>
      <c r="AM1225">
        <v>-2</v>
      </c>
      <c r="AN1225">
        <v>0</v>
      </c>
      <c r="AO1225">
        <v>1</v>
      </c>
      <c r="AP1225">
        <v>1</v>
      </c>
      <c r="AQ1225">
        <v>0</v>
      </c>
      <c r="AR1225">
        <v>0</v>
      </c>
      <c r="AS1225" t="s">
        <v>3</v>
      </c>
      <c r="AT1225">
        <v>1.94</v>
      </c>
      <c r="AU1225" t="s">
        <v>3</v>
      </c>
      <c r="AV1225">
        <v>0</v>
      </c>
      <c r="AW1225">
        <v>2</v>
      </c>
      <c r="AX1225">
        <v>56665104</v>
      </c>
      <c r="AY1225">
        <v>1</v>
      </c>
      <c r="AZ1225">
        <v>0</v>
      </c>
      <c r="BA1225">
        <v>1555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CV1225">
        <v>0</v>
      </c>
      <c r="CW1225">
        <f>ROUND(Y1225*Source!I1405*DO1225,9)</f>
        <v>0</v>
      </c>
      <c r="CX1225">
        <f>ROUND(Y1225*Source!I1405,9)</f>
        <v>0.77600000000000002</v>
      </c>
      <c r="CY1225">
        <f>AB1225</f>
        <v>0.5</v>
      </c>
      <c r="CZ1225">
        <f>AF1225</f>
        <v>0.47</v>
      </c>
      <c r="DA1225">
        <f>AJ1225</f>
        <v>1</v>
      </c>
      <c r="DB1225">
        <f t="shared" si="512"/>
        <v>0.91</v>
      </c>
      <c r="DC1225">
        <f t="shared" si="513"/>
        <v>0</v>
      </c>
      <c r="DD1225" t="s">
        <v>3</v>
      </c>
      <c r="DE1225" t="s">
        <v>3</v>
      </c>
      <c r="DF1225">
        <f t="shared" si="526"/>
        <v>0</v>
      </c>
      <c r="DG1225">
        <f t="shared" si="524"/>
        <v>0.36</v>
      </c>
      <c r="DH1225">
        <f t="shared" si="519"/>
        <v>0</v>
      </c>
      <c r="DI1225">
        <f t="shared" si="500"/>
        <v>0</v>
      </c>
      <c r="DJ1225">
        <f>DG1225</f>
        <v>0.36</v>
      </c>
      <c r="DK1225">
        <v>0</v>
      </c>
      <c r="DL1225" t="s">
        <v>3</v>
      </c>
      <c r="DM1225">
        <v>0</v>
      </c>
      <c r="DN1225" t="s">
        <v>3</v>
      </c>
      <c r="DO1225">
        <v>0</v>
      </c>
    </row>
    <row r="1226" spans="1:119" x14ac:dyDescent="0.2">
      <c r="A1226">
        <f>ROW(Source!A1405)</f>
        <v>1405</v>
      </c>
      <c r="B1226">
        <v>56661434</v>
      </c>
      <c r="C1226">
        <v>56665088</v>
      </c>
      <c r="D1226">
        <v>54737367</v>
      </c>
      <c r="E1226">
        <v>1</v>
      </c>
      <c r="F1226">
        <v>1</v>
      </c>
      <c r="G1226">
        <v>1081</v>
      </c>
      <c r="H1226">
        <v>3</v>
      </c>
      <c r="I1226" t="s">
        <v>1442</v>
      </c>
      <c r="J1226" t="s">
        <v>1443</v>
      </c>
      <c r="K1226" t="s">
        <v>1444</v>
      </c>
      <c r="L1226">
        <v>1339</v>
      </c>
      <c r="N1226">
        <v>1007</v>
      </c>
      <c r="O1226" t="s">
        <v>1102</v>
      </c>
      <c r="P1226" t="s">
        <v>1102</v>
      </c>
      <c r="Q1226">
        <v>1</v>
      </c>
      <c r="W1226">
        <v>0</v>
      </c>
      <c r="X1226">
        <v>-1622585150</v>
      </c>
      <c r="Y1226">
        <f t="shared" si="511"/>
        <v>3.3403999999999998</v>
      </c>
      <c r="AA1226">
        <v>7.07</v>
      </c>
      <c r="AB1226">
        <v>0</v>
      </c>
      <c r="AC1226">
        <v>0</v>
      </c>
      <c r="AD1226">
        <v>0</v>
      </c>
      <c r="AE1226">
        <v>7.07</v>
      </c>
      <c r="AF1226">
        <v>0</v>
      </c>
      <c r="AG1226">
        <v>0</v>
      </c>
      <c r="AH1226">
        <v>0</v>
      </c>
      <c r="AI1226">
        <v>1</v>
      </c>
      <c r="AJ1226">
        <v>1</v>
      </c>
      <c r="AK1226">
        <v>1</v>
      </c>
      <c r="AL1226">
        <v>1</v>
      </c>
      <c r="AM1226">
        <v>-2</v>
      </c>
      <c r="AN1226">
        <v>0</v>
      </c>
      <c r="AO1226">
        <v>1</v>
      </c>
      <c r="AP1226">
        <v>1</v>
      </c>
      <c r="AQ1226">
        <v>0</v>
      </c>
      <c r="AR1226">
        <v>0</v>
      </c>
      <c r="AS1226" t="s">
        <v>3</v>
      </c>
      <c r="AT1226">
        <v>3.3403999999999998</v>
      </c>
      <c r="AU1226" t="s">
        <v>3</v>
      </c>
      <c r="AV1226">
        <v>0</v>
      </c>
      <c r="AW1226">
        <v>2</v>
      </c>
      <c r="AX1226">
        <v>56665105</v>
      </c>
      <c r="AY1226">
        <v>1</v>
      </c>
      <c r="AZ1226">
        <v>0</v>
      </c>
      <c r="BA1226">
        <v>1556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CV1226">
        <v>0</v>
      </c>
      <c r="CW1226">
        <v>0</v>
      </c>
      <c r="CX1226">
        <f>ROUND(Y1226*Source!I1405,9)</f>
        <v>1.33616</v>
      </c>
      <c r="CY1226">
        <f t="shared" ref="CY1226:CY1231" si="527">AA1226</f>
        <v>7.07</v>
      </c>
      <c r="CZ1226">
        <f t="shared" ref="CZ1226:CZ1231" si="528">AE1226</f>
        <v>7.07</v>
      </c>
      <c r="DA1226">
        <f t="shared" ref="DA1226:DA1231" si="529">AI1226</f>
        <v>1</v>
      </c>
      <c r="DB1226">
        <f t="shared" si="512"/>
        <v>23.62</v>
      </c>
      <c r="DC1226">
        <f t="shared" si="513"/>
        <v>0</v>
      </c>
      <c r="DD1226" t="s">
        <v>3</v>
      </c>
      <c r="DE1226" t="s">
        <v>3</v>
      </c>
      <c r="DF1226">
        <f t="shared" si="526"/>
        <v>9.4499999999999993</v>
      </c>
      <c r="DG1226">
        <f t="shared" si="524"/>
        <v>0</v>
      </c>
      <c r="DH1226">
        <f t="shared" si="519"/>
        <v>0</v>
      </c>
      <c r="DI1226">
        <f t="shared" si="500"/>
        <v>0</v>
      </c>
      <c r="DJ1226">
        <f t="shared" ref="DJ1226:DJ1231" si="530">DF1226</f>
        <v>9.4499999999999993</v>
      </c>
      <c r="DK1226">
        <v>0</v>
      </c>
      <c r="DL1226" t="s">
        <v>3</v>
      </c>
      <c r="DM1226">
        <v>0</v>
      </c>
      <c r="DN1226" t="s">
        <v>3</v>
      </c>
      <c r="DO1226">
        <v>0</v>
      </c>
    </row>
    <row r="1227" spans="1:119" x14ac:dyDescent="0.2">
      <c r="A1227">
        <f>ROW(Source!A1405)</f>
        <v>1405</v>
      </c>
      <c r="B1227">
        <v>56661434</v>
      </c>
      <c r="C1227">
        <v>56665088</v>
      </c>
      <c r="D1227">
        <v>54739880</v>
      </c>
      <c r="E1227">
        <v>1</v>
      </c>
      <c r="F1227">
        <v>1</v>
      </c>
      <c r="G1227">
        <v>1081</v>
      </c>
      <c r="H1227">
        <v>3</v>
      </c>
      <c r="I1227" t="s">
        <v>1565</v>
      </c>
      <c r="J1227" t="s">
        <v>1566</v>
      </c>
      <c r="K1227" t="s">
        <v>1567</v>
      </c>
      <c r="L1227">
        <v>1355</v>
      </c>
      <c r="N1227">
        <v>1010</v>
      </c>
      <c r="O1227" t="s">
        <v>1380</v>
      </c>
      <c r="P1227" t="s">
        <v>1380</v>
      </c>
      <c r="Q1227">
        <v>100</v>
      </c>
      <c r="W1227">
        <v>0</v>
      </c>
      <c r="X1227">
        <v>-252588073</v>
      </c>
      <c r="Y1227">
        <f t="shared" si="511"/>
        <v>1.1100000000000001</v>
      </c>
      <c r="AA1227">
        <v>15.04</v>
      </c>
      <c r="AB1227">
        <v>0</v>
      </c>
      <c r="AC1227">
        <v>0</v>
      </c>
      <c r="AD1227">
        <v>0</v>
      </c>
      <c r="AE1227">
        <v>15.04</v>
      </c>
      <c r="AF1227">
        <v>0</v>
      </c>
      <c r="AG1227">
        <v>0</v>
      </c>
      <c r="AH1227">
        <v>0</v>
      </c>
      <c r="AI1227">
        <v>1</v>
      </c>
      <c r="AJ1227">
        <v>1</v>
      </c>
      <c r="AK1227">
        <v>1</v>
      </c>
      <c r="AL1227">
        <v>1</v>
      </c>
      <c r="AM1227">
        <v>-2</v>
      </c>
      <c r="AN1227">
        <v>0</v>
      </c>
      <c r="AO1227">
        <v>1</v>
      </c>
      <c r="AP1227">
        <v>1</v>
      </c>
      <c r="AQ1227">
        <v>0</v>
      </c>
      <c r="AR1227">
        <v>0</v>
      </c>
      <c r="AS1227" t="s">
        <v>3</v>
      </c>
      <c r="AT1227">
        <v>1.1100000000000001</v>
      </c>
      <c r="AU1227" t="s">
        <v>3</v>
      </c>
      <c r="AV1227">
        <v>0</v>
      </c>
      <c r="AW1227">
        <v>2</v>
      </c>
      <c r="AX1227">
        <v>56665106</v>
      </c>
      <c r="AY1227">
        <v>1</v>
      </c>
      <c r="AZ1227">
        <v>0</v>
      </c>
      <c r="BA1227">
        <v>1557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CV1227">
        <v>0</v>
      </c>
      <c r="CW1227">
        <v>0</v>
      </c>
      <c r="CX1227">
        <f>ROUND(Y1227*Source!I1405,9)</f>
        <v>0.44400000000000001</v>
      </c>
      <c r="CY1227">
        <f t="shared" si="527"/>
        <v>15.04</v>
      </c>
      <c r="CZ1227">
        <f t="shared" si="528"/>
        <v>15.04</v>
      </c>
      <c r="DA1227">
        <f t="shared" si="529"/>
        <v>1</v>
      </c>
      <c r="DB1227">
        <f t="shared" si="512"/>
        <v>16.690000000000001</v>
      </c>
      <c r="DC1227">
        <f t="shared" si="513"/>
        <v>0</v>
      </c>
      <c r="DD1227" t="s">
        <v>3</v>
      </c>
      <c r="DE1227" t="s">
        <v>3</v>
      </c>
      <c r="DF1227">
        <f t="shared" si="526"/>
        <v>6.68</v>
      </c>
      <c r="DG1227">
        <f t="shared" si="524"/>
        <v>0</v>
      </c>
      <c r="DH1227">
        <f t="shared" si="519"/>
        <v>0</v>
      </c>
      <c r="DI1227">
        <f t="shared" si="500"/>
        <v>0</v>
      </c>
      <c r="DJ1227">
        <f t="shared" si="530"/>
        <v>6.68</v>
      </c>
      <c r="DK1227">
        <v>0</v>
      </c>
      <c r="DL1227" t="s">
        <v>3</v>
      </c>
      <c r="DM1227">
        <v>0</v>
      </c>
      <c r="DN1227" t="s">
        <v>3</v>
      </c>
      <c r="DO1227">
        <v>0</v>
      </c>
    </row>
    <row r="1228" spans="1:119" x14ac:dyDescent="0.2">
      <c r="A1228">
        <f>ROW(Source!A1405)</f>
        <v>1405</v>
      </c>
      <c r="B1228">
        <v>56661434</v>
      </c>
      <c r="C1228">
        <v>56665088</v>
      </c>
      <c r="D1228">
        <v>54740114</v>
      </c>
      <c r="E1228">
        <v>1</v>
      </c>
      <c r="F1228">
        <v>1</v>
      </c>
      <c r="G1228">
        <v>1081</v>
      </c>
      <c r="H1228">
        <v>3</v>
      </c>
      <c r="I1228" t="s">
        <v>1568</v>
      </c>
      <c r="J1228" t="s">
        <v>1569</v>
      </c>
      <c r="K1228" t="s">
        <v>1570</v>
      </c>
      <c r="L1228">
        <v>1346</v>
      </c>
      <c r="N1228">
        <v>1009</v>
      </c>
      <c r="O1228" t="s">
        <v>1171</v>
      </c>
      <c r="P1228" t="s">
        <v>1171</v>
      </c>
      <c r="Q1228">
        <v>1</v>
      </c>
      <c r="W1228">
        <v>0</v>
      </c>
      <c r="X1228">
        <v>-1236264219</v>
      </c>
      <c r="Y1228">
        <f t="shared" si="511"/>
        <v>2.109</v>
      </c>
      <c r="AA1228">
        <v>38.729999999999997</v>
      </c>
      <c r="AB1228">
        <v>0</v>
      </c>
      <c r="AC1228">
        <v>0</v>
      </c>
      <c r="AD1228">
        <v>0</v>
      </c>
      <c r="AE1228">
        <v>38.729999999999997</v>
      </c>
      <c r="AF1228">
        <v>0</v>
      </c>
      <c r="AG1228">
        <v>0</v>
      </c>
      <c r="AH1228">
        <v>0</v>
      </c>
      <c r="AI1228">
        <v>1</v>
      </c>
      <c r="AJ1228">
        <v>1</v>
      </c>
      <c r="AK1228">
        <v>1</v>
      </c>
      <c r="AL1228">
        <v>1</v>
      </c>
      <c r="AM1228">
        <v>-2</v>
      </c>
      <c r="AN1228">
        <v>0</v>
      </c>
      <c r="AO1228">
        <v>1</v>
      </c>
      <c r="AP1228">
        <v>1</v>
      </c>
      <c r="AQ1228">
        <v>0</v>
      </c>
      <c r="AR1228">
        <v>0</v>
      </c>
      <c r="AS1228" t="s">
        <v>3</v>
      </c>
      <c r="AT1228">
        <v>2.109</v>
      </c>
      <c r="AU1228" t="s">
        <v>3</v>
      </c>
      <c r="AV1228">
        <v>0</v>
      </c>
      <c r="AW1228">
        <v>2</v>
      </c>
      <c r="AX1228">
        <v>56665107</v>
      </c>
      <c r="AY1228">
        <v>1</v>
      </c>
      <c r="AZ1228">
        <v>0</v>
      </c>
      <c r="BA1228">
        <v>1558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CV1228">
        <v>0</v>
      </c>
      <c r="CW1228">
        <v>0</v>
      </c>
      <c r="CX1228">
        <f>ROUND(Y1228*Source!I1405,9)</f>
        <v>0.84360000000000002</v>
      </c>
      <c r="CY1228">
        <f t="shared" si="527"/>
        <v>38.729999999999997</v>
      </c>
      <c r="CZ1228">
        <f t="shared" si="528"/>
        <v>38.729999999999997</v>
      </c>
      <c r="DA1228">
        <f t="shared" si="529"/>
        <v>1</v>
      </c>
      <c r="DB1228">
        <f t="shared" si="512"/>
        <v>81.680000000000007</v>
      </c>
      <c r="DC1228">
        <f t="shared" si="513"/>
        <v>0</v>
      </c>
      <c r="DD1228" t="s">
        <v>3</v>
      </c>
      <c r="DE1228" t="s">
        <v>3</v>
      </c>
      <c r="DF1228">
        <f t="shared" si="526"/>
        <v>32.67</v>
      </c>
      <c r="DG1228">
        <f t="shared" si="524"/>
        <v>0</v>
      </c>
      <c r="DH1228">
        <f t="shared" si="519"/>
        <v>0</v>
      </c>
      <c r="DI1228">
        <f t="shared" si="500"/>
        <v>0</v>
      </c>
      <c r="DJ1228">
        <f t="shared" si="530"/>
        <v>32.67</v>
      </c>
      <c r="DK1228">
        <v>0</v>
      </c>
      <c r="DL1228" t="s">
        <v>3</v>
      </c>
      <c r="DM1228">
        <v>0</v>
      </c>
      <c r="DN1228" t="s">
        <v>3</v>
      </c>
      <c r="DO1228">
        <v>0</v>
      </c>
    </row>
    <row r="1229" spans="1:119" x14ac:dyDescent="0.2">
      <c r="A1229">
        <f>ROW(Source!A1405)</f>
        <v>1405</v>
      </c>
      <c r="B1229">
        <v>56661434</v>
      </c>
      <c r="C1229">
        <v>56665088</v>
      </c>
      <c r="D1229">
        <v>54750547</v>
      </c>
      <c r="E1229">
        <v>1</v>
      </c>
      <c r="F1229">
        <v>1</v>
      </c>
      <c r="G1229">
        <v>1081</v>
      </c>
      <c r="H1229">
        <v>3</v>
      </c>
      <c r="I1229" t="s">
        <v>1251</v>
      </c>
      <c r="J1229" t="s">
        <v>1253</v>
      </c>
      <c r="K1229" t="s">
        <v>1252</v>
      </c>
      <c r="L1229">
        <v>1354</v>
      </c>
      <c r="N1229">
        <v>1010</v>
      </c>
      <c r="O1229" t="s">
        <v>398</v>
      </c>
      <c r="P1229" t="s">
        <v>398</v>
      </c>
      <c r="Q1229">
        <v>1</v>
      </c>
      <c r="W1229">
        <v>0</v>
      </c>
      <c r="X1229">
        <v>1964568006</v>
      </c>
      <c r="Y1229">
        <f t="shared" si="511"/>
        <v>200</v>
      </c>
      <c r="AA1229">
        <v>21.9</v>
      </c>
      <c r="AB1229">
        <v>0</v>
      </c>
      <c r="AC1229">
        <v>0</v>
      </c>
      <c r="AD1229">
        <v>0</v>
      </c>
      <c r="AE1229">
        <v>21.9</v>
      </c>
      <c r="AF1229">
        <v>0</v>
      </c>
      <c r="AG1229">
        <v>0</v>
      </c>
      <c r="AH1229">
        <v>0</v>
      </c>
      <c r="AI1229">
        <v>1</v>
      </c>
      <c r="AJ1229">
        <v>1</v>
      </c>
      <c r="AK1229">
        <v>1</v>
      </c>
      <c r="AL1229">
        <v>1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 t="s">
        <v>3</v>
      </c>
      <c r="AT1229">
        <v>200</v>
      </c>
      <c r="AU1229" t="s">
        <v>3</v>
      </c>
      <c r="AV1229">
        <v>0</v>
      </c>
      <c r="AW1229">
        <v>1</v>
      </c>
      <c r="AX1229">
        <v>-1</v>
      </c>
      <c r="AY1229">
        <v>0</v>
      </c>
      <c r="AZ1229">
        <v>0</v>
      </c>
      <c r="BA1229" t="s">
        <v>3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CV1229">
        <v>0</v>
      </c>
      <c r="CW1229">
        <v>0</v>
      </c>
      <c r="CX1229">
        <f>ROUND(Y1229*Source!I1405,9)</f>
        <v>80</v>
      </c>
      <c r="CY1229">
        <f t="shared" si="527"/>
        <v>21.9</v>
      </c>
      <c r="CZ1229">
        <f t="shared" si="528"/>
        <v>21.9</v>
      </c>
      <c r="DA1229">
        <f t="shared" si="529"/>
        <v>1</v>
      </c>
      <c r="DB1229">
        <f t="shared" si="512"/>
        <v>4380</v>
      </c>
      <c r="DC1229">
        <f t="shared" si="513"/>
        <v>0</v>
      </c>
      <c r="DD1229" t="s">
        <v>3</v>
      </c>
      <c r="DE1229" t="s">
        <v>3</v>
      </c>
      <c r="DF1229">
        <f t="shared" si="526"/>
        <v>1752</v>
      </c>
      <c r="DG1229">
        <f t="shared" si="524"/>
        <v>0</v>
      </c>
      <c r="DH1229">
        <f t="shared" si="519"/>
        <v>0</v>
      </c>
      <c r="DI1229">
        <f t="shared" si="500"/>
        <v>0</v>
      </c>
      <c r="DJ1229">
        <f t="shared" si="530"/>
        <v>1752</v>
      </c>
      <c r="DK1229">
        <v>0</v>
      </c>
      <c r="DL1229" t="s">
        <v>3</v>
      </c>
      <c r="DM1229">
        <v>0</v>
      </c>
      <c r="DN1229" t="s">
        <v>3</v>
      </c>
      <c r="DO1229">
        <v>0</v>
      </c>
    </row>
    <row r="1230" spans="1:119" x14ac:dyDescent="0.2">
      <c r="A1230">
        <f>ROW(Source!A1405)</f>
        <v>1405</v>
      </c>
      <c r="B1230">
        <v>56661434</v>
      </c>
      <c r="C1230">
        <v>56665088</v>
      </c>
      <c r="D1230">
        <v>54751280</v>
      </c>
      <c r="E1230">
        <v>1</v>
      </c>
      <c r="F1230">
        <v>1</v>
      </c>
      <c r="G1230">
        <v>1081</v>
      </c>
      <c r="H1230">
        <v>3</v>
      </c>
      <c r="I1230" t="s">
        <v>1254</v>
      </c>
      <c r="J1230" t="s">
        <v>1255</v>
      </c>
      <c r="K1230" t="s">
        <v>2156</v>
      </c>
      <c r="L1230">
        <v>1301</v>
      </c>
      <c r="N1230">
        <v>1003</v>
      </c>
      <c r="O1230" t="s">
        <v>672</v>
      </c>
      <c r="P1230" t="s">
        <v>672</v>
      </c>
      <c r="Q1230">
        <v>1</v>
      </c>
      <c r="W1230">
        <v>0</v>
      </c>
      <c r="X1230">
        <v>1389239608</v>
      </c>
      <c r="Y1230">
        <f t="shared" si="511"/>
        <v>102.5</v>
      </c>
      <c r="AA1230">
        <v>96.05</v>
      </c>
      <c r="AB1230">
        <v>0</v>
      </c>
      <c r="AC1230">
        <v>0</v>
      </c>
      <c r="AD1230">
        <v>0</v>
      </c>
      <c r="AE1230">
        <v>96.05</v>
      </c>
      <c r="AF1230">
        <v>0</v>
      </c>
      <c r="AG1230">
        <v>0</v>
      </c>
      <c r="AH1230">
        <v>0</v>
      </c>
      <c r="AI1230">
        <v>1</v>
      </c>
      <c r="AJ1230">
        <v>1</v>
      </c>
      <c r="AK1230">
        <v>1</v>
      </c>
      <c r="AL1230">
        <v>1</v>
      </c>
      <c r="AM1230">
        <v>0</v>
      </c>
      <c r="AN1230">
        <v>0</v>
      </c>
      <c r="AO1230">
        <v>0</v>
      </c>
      <c r="AP1230">
        <v>1</v>
      </c>
      <c r="AQ1230">
        <v>0</v>
      </c>
      <c r="AR1230">
        <v>0</v>
      </c>
      <c r="AS1230" t="s">
        <v>3</v>
      </c>
      <c r="AT1230">
        <v>102.5</v>
      </c>
      <c r="AU1230" t="s">
        <v>3</v>
      </c>
      <c r="AV1230">
        <v>0</v>
      </c>
      <c r="AW1230">
        <v>1</v>
      </c>
      <c r="AX1230">
        <v>-1</v>
      </c>
      <c r="AY1230">
        <v>0</v>
      </c>
      <c r="AZ1230">
        <v>0</v>
      </c>
      <c r="BA1230" t="s">
        <v>3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CV1230">
        <v>0</v>
      </c>
      <c r="CW1230">
        <v>0</v>
      </c>
      <c r="CX1230">
        <f>ROUND(Y1230*Source!I1405,9)</f>
        <v>41</v>
      </c>
      <c r="CY1230">
        <f t="shared" si="527"/>
        <v>96.05</v>
      </c>
      <c r="CZ1230">
        <f t="shared" si="528"/>
        <v>96.05</v>
      </c>
      <c r="DA1230">
        <f t="shared" si="529"/>
        <v>1</v>
      </c>
      <c r="DB1230">
        <f t="shared" si="512"/>
        <v>9845.1299999999992</v>
      </c>
      <c r="DC1230">
        <f t="shared" si="513"/>
        <v>0</v>
      </c>
      <c r="DD1230" t="s">
        <v>3</v>
      </c>
      <c r="DE1230" t="s">
        <v>3</v>
      </c>
      <c r="DF1230">
        <f t="shared" si="526"/>
        <v>3938.05</v>
      </c>
      <c r="DG1230">
        <f t="shared" si="524"/>
        <v>0</v>
      </c>
      <c r="DH1230">
        <f t="shared" si="519"/>
        <v>0</v>
      </c>
      <c r="DI1230">
        <f t="shared" si="500"/>
        <v>0</v>
      </c>
      <c r="DJ1230">
        <f t="shared" si="530"/>
        <v>3938.05</v>
      </c>
      <c r="DK1230">
        <v>0</v>
      </c>
      <c r="DL1230" t="s">
        <v>3</v>
      </c>
      <c r="DM1230">
        <v>0</v>
      </c>
      <c r="DN1230" t="s">
        <v>3</v>
      </c>
      <c r="DO1230">
        <v>0</v>
      </c>
    </row>
    <row r="1231" spans="1:119" x14ac:dyDescent="0.2">
      <c r="A1231">
        <f>ROW(Source!A1405)</f>
        <v>1405</v>
      </c>
      <c r="B1231">
        <v>56661434</v>
      </c>
      <c r="C1231">
        <v>56665088</v>
      </c>
      <c r="D1231">
        <v>54747317</v>
      </c>
      <c r="E1231">
        <v>1</v>
      </c>
      <c r="F1231">
        <v>1</v>
      </c>
      <c r="G1231">
        <v>1081</v>
      </c>
      <c r="H1231">
        <v>3</v>
      </c>
      <c r="I1231" t="s">
        <v>1235</v>
      </c>
      <c r="J1231" t="s">
        <v>1237</v>
      </c>
      <c r="K1231" t="s">
        <v>1236</v>
      </c>
      <c r="L1231">
        <v>1354</v>
      </c>
      <c r="N1231">
        <v>1010</v>
      </c>
      <c r="O1231" t="s">
        <v>398</v>
      </c>
      <c r="P1231" t="s">
        <v>398</v>
      </c>
      <c r="Q1231">
        <v>1</v>
      </c>
      <c r="W1231">
        <v>0</v>
      </c>
      <c r="X1231">
        <v>1847581397</v>
      </c>
      <c r="Y1231">
        <f t="shared" ref="Y1231:Y1258" si="531">AT1231</f>
        <v>0.7</v>
      </c>
      <c r="AA1231">
        <v>11.82</v>
      </c>
      <c r="AB1231">
        <v>0</v>
      </c>
      <c r="AC1231">
        <v>0</v>
      </c>
      <c r="AD1231">
        <v>0</v>
      </c>
      <c r="AE1231">
        <v>11.82</v>
      </c>
      <c r="AF1231">
        <v>0</v>
      </c>
      <c r="AG1231">
        <v>0</v>
      </c>
      <c r="AH1231">
        <v>0</v>
      </c>
      <c r="AI1231">
        <v>1</v>
      </c>
      <c r="AJ1231">
        <v>1</v>
      </c>
      <c r="AK1231">
        <v>1</v>
      </c>
      <c r="AL1231">
        <v>1</v>
      </c>
      <c r="AM1231">
        <v>0</v>
      </c>
      <c r="AN1231">
        <v>0</v>
      </c>
      <c r="AO1231">
        <v>0</v>
      </c>
      <c r="AP1231">
        <v>1</v>
      </c>
      <c r="AQ1231">
        <v>0</v>
      </c>
      <c r="AR1231">
        <v>0</v>
      </c>
      <c r="AS1231" t="s">
        <v>3</v>
      </c>
      <c r="AT1231">
        <v>0.7</v>
      </c>
      <c r="AU1231" t="s">
        <v>3</v>
      </c>
      <c r="AV1231">
        <v>0</v>
      </c>
      <c r="AW1231">
        <v>1</v>
      </c>
      <c r="AX1231">
        <v>-1</v>
      </c>
      <c r="AY1231">
        <v>0</v>
      </c>
      <c r="AZ1231">
        <v>0</v>
      </c>
      <c r="BA1231" t="s">
        <v>3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CV1231">
        <v>0</v>
      </c>
      <c r="CW1231">
        <v>0</v>
      </c>
      <c r="CX1231">
        <f>ROUND(Y1231*Source!I1405,9)</f>
        <v>0.28000000000000003</v>
      </c>
      <c r="CY1231">
        <f t="shared" si="527"/>
        <v>11.82</v>
      </c>
      <c r="CZ1231">
        <f t="shared" si="528"/>
        <v>11.82</v>
      </c>
      <c r="DA1231">
        <f t="shared" si="529"/>
        <v>1</v>
      </c>
      <c r="DB1231">
        <f t="shared" ref="DB1231:DB1258" si="532">ROUND(ROUND(AT1231*CZ1231,2),6)</f>
        <v>8.27</v>
      </c>
      <c r="DC1231">
        <f t="shared" ref="DC1231:DC1258" si="533">ROUND(ROUND(AT1231*AG1231,2),6)</f>
        <v>0</v>
      </c>
      <c r="DD1231" t="s">
        <v>3</v>
      </c>
      <c r="DE1231" t="s">
        <v>3</v>
      </c>
      <c r="DF1231">
        <f t="shared" si="526"/>
        <v>3.31</v>
      </c>
      <c r="DG1231">
        <f t="shared" si="524"/>
        <v>0</v>
      </c>
      <c r="DH1231">
        <f t="shared" si="519"/>
        <v>0</v>
      </c>
      <c r="DI1231">
        <f t="shared" si="500"/>
        <v>0</v>
      </c>
      <c r="DJ1231">
        <f t="shared" si="530"/>
        <v>3.31</v>
      </c>
      <c r="DK1231">
        <v>0</v>
      </c>
      <c r="DL1231" t="s">
        <v>3</v>
      </c>
      <c r="DM1231">
        <v>0</v>
      </c>
      <c r="DN1231" t="s">
        <v>3</v>
      </c>
      <c r="DO1231">
        <v>0</v>
      </c>
    </row>
    <row r="1232" spans="1:119" x14ac:dyDescent="0.2">
      <c r="A1232">
        <f>ROW(Source!A1406)</f>
        <v>1406</v>
      </c>
      <c r="B1232">
        <v>56661436</v>
      </c>
      <c r="C1232">
        <v>56665088</v>
      </c>
      <c r="D1232">
        <v>54702434</v>
      </c>
      <c r="E1232">
        <v>1081</v>
      </c>
      <c r="F1232">
        <v>1</v>
      </c>
      <c r="G1232">
        <v>1081</v>
      </c>
      <c r="H1232">
        <v>1</v>
      </c>
      <c r="I1232" t="s">
        <v>1317</v>
      </c>
      <c r="J1232" t="s">
        <v>3</v>
      </c>
      <c r="K1232" t="s">
        <v>1318</v>
      </c>
      <c r="L1232">
        <v>1191</v>
      </c>
      <c r="N1232">
        <v>1013</v>
      </c>
      <c r="O1232" t="s">
        <v>1319</v>
      </c>
      <c r="P1232" t="s">
        <v>1319</v>
      </c>
      <c r="Q1232">
        <v>1</v>
      </c>
      <c r="W1232">
        <v>0</v>
      </c>
      <c r="X1232">
        <v>476480486</v>
      </c>
      <c r="Y1232">
        <f t="shared" si="531"/>
        <v>13.52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1</v>
      </c>
      <c r="AL1232">
        <v>1</v>
      </c>
      <c r="AM1232">
        <v>5</v>
      </c>
      <c r="AN1232">
        <v>0</v>
      </c>
      <c r="AO1232">
        <v>1</v>
      </c>
      <c r="AP1232">
        <v>1</v>
      </c>
      <c r="AQ1232">
        <v>0</v>
      </c>
      <c r="AR1232">
        <v>0</v>
      </c>
      <c r="AS1232" t="s">
        <v>3</v>
      </c>
      <c r="AT1232">
        <v>13.52</v>
      </c>
      <c r="AU1232" t="s">
        <v>3</v>
      </c>
      <c r="AV1232">
        <v>1</v>
      </c>
      <c r="AW1232">
        <v>2</v>
      </c>
      <c r="AX1232">
        <v>56665100</v>
      </c>
      <c r="AY1232">
        <v>1</v>
      </c>
      <c r="AZ1232">
        <v>0</v>
      </c>
      <c r="BA1232">
        <v>1564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CU1232">
        <f>ROUND(AT1232*Source!I1406*AH1232*AL1232,2)</f>
        <v>0</v>
      </c>
      <c r="CV1232">
        <f>ROUND(Y1232*Source!I1406,9)</f>
        <v>5.4080000000000004</v>
      </c>
      <c r="CW1232">
        <v>0</v>
      </c>
      <c r="CX1232">
        <f>ROUND(Y1232*Source!I1406,9)</f>
        <v>5.4080000000000004</v>
      </c>
      <c r="CY1232">
        <f>AD1232</f>
        <v>0</v>
      </c>
      <c r="CZ1232">
        <f>AH1232</f>
        <v>0</v>
      </c>
      <c r="DA1232">
        <f>AL1232</f>
        <v>1</v>
      </c>
      <c r="DB1232">
        <f t="shared" si="532"/>
        <v>0</v>
      </c>
      <c r="DC1232">
        <f t="shared" si="533"/>
        <v>0</v>
      </c>
      <c r="DD1232" t="s">
        <v>3</v>
      </c>
      <c r="DE1232" t="s">
        <v>3</v>
      </c>
      <c r="DF1232">
        <f t="shared" si="526"/>
        <v>0</v>
      </c>
      <c r="DG1232">
        <f t="shared" si="524"/>
        <v>0</v>
      </c>
      <c r="DH1232">
        <f t="shared" si="519"/>
        <v>0</v>
      </c>
      <c r="DI1232">
        <f t="shared" si="500"/>
        <v>0</v>
      </c>
      <c r="DJ1232">
        <f>DI1232</f>
        <v>0</v>
      </c>
      <c r="DK1232">
        <v>0</v>
      </c>
      <c r="DL1232" t="s">
        <v>3</v>
      </c>
      <c r="DM1232">
        <v>0</v>
      </c>
      <c r="DN1232" t="s">
        <v>3</v>
      </c>
      <c r="DO1232">
        <v>0</v>
      </c>
    </row>
    <row r="1233" spans="1:119" x14ac:dyDescent="0.2">
      <c r="A1233">
        <f>ROW(Source!A1406)</f>
        <v>1406</v>
      </c>
      <c r="B1233">
        <v>56661436</v>
      </c>
      <c r="C1233">
        <v>56665088</v>
      </c>
      <c r="D1233">
        <v>54767994</v>
      </c>
      <c r="E1233">
        <v>1</v>
      </c>
      <c r="F1233">
        <v>1</v>
      </c>
      <c r="G1233">
        <v>1081</v>
      </c>
      <c r="H1233">
        <v>2</v>
      </c>
      <c r="I1233" t="s">
        <v>1562</v>
      </c>
      <c r="J1233" t="s">
        <v>1563</v>
      </c>
      <c r="K1233" t="s">
        <v>1564</v>
      </c>
      <c r="L1233">
        <v>1368</v>
      </c>
      <c r="N1233">
        <v>1011</v>
      </c>
      <c r="O1233" t="s">
        <v>1323</v>
      </c>
      <c r="P1233" t="s">
        <v>1323</v>
      </c>
      <c r="Q1233">
        <v>1</v>
      </c>
      <c r="W1233">
        <v>0</v>
      </c>
      <c r="X1233">
        <v>-286665822</v>
      </c>
      <c r="Y1233">
        <f t="shared" si="531"/>
        <v>2.0499999999999998</v>
      </c>
      <c r="AA1233">
        <v>0</v>
      </c>
      <c r="AB1233">
        <v>71.790000000000006</v>
      </c>
      <c r="AC1233">
        <v>0</v>
      </c>
      <c r="AD1233">
        <v>0</v>
      </c>
      <c r="AE1233">
        <v>0</v>
      </c>
      <c r="AF1233">
        <v>5.78</v>
      </c>
      <c r="AG1233">
        <v>0</v>
      </c>
      <c r="AH1233">
        <v>0</v>
      </c>
      <c r="AI1233">
        <v>1</v>
      </c>
      <c r="AJ1233">
        <v>11.64</v>
      </c>
      <c r="AK1233">
        <v>1</v>
      </c>
      <c r="AL1233">
        <v>1</v>
      </c>
      <c r="AM1233">
        <v>2</v>
      </c>
      <c r="AN1233">
        <v>0</v>
      </c>
      <c r="AO1233">
        <v>1</v>
      </c>
      <c r="AP1233">
        <v>1</v>
      </c>
      <c r="AQ1233">
        <v>0</v>
      </c>
      <c r="AR1233">
        <v>0</v>
      </c>
      <c r="AS1233" t="s">
        <v>3</v>
      </c>
      <c r="AT1233">
        <v>2.0499999999999998</v>
      </c>
      <c r="AU1233" t="s">
        <v>3</v>
      </c>
      <c r="AV1233">
        <v>0</v>
      </c>
      <c r="AW1233">
        <v>2</v>
      </c>
      <c r="AX1233">
        <v>56665101</v>
      </c>
      <c r="AY1233">
        <v>1</v>
      </c>
      <c r="AZ1233">
        <v>0</v>
      </c>
      <c r="BA1233">
        <v>1565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CV1233">
        <v>0</v>
      </c>
      <c r="CW1233">
        <f>ROUND(Y1233*Source!I1406*DO1233,9)</f>
        <v>0</v>
      </c>
      <c r="CX1233">
        <f>ROUND(Y1233*Source!I1406,9)</f>
        <v>0.82</v>
      </c>
      <c r="CY1233">
        <f>AB1233</f>
        <v>71.790000000000006</v>
      </c>
      <c r="CZ1233">
        <f>AF1233</f>
        <v>5.78</v>
      </c>
      <c r="DA1233">
        <f>AJ1233</f>
        <v>11.64</v>
      </c>
      <c r="DB1233">
        <f t="shared" si="532"/>
        <v>11.85</v>
      </c>
      <c r="DC1233">
        <f t="shared" si="533"/>
        <v>0</v>
      </c>
      <c r="DD1233" t="s">
        <v>3</v>
      </c>
      <c r="DE1233" t="s">
        <v>3</v>
      </c>
      <c r="DF1233">
        <f t="shared" si="526"/>
        <v>0</v>
      </c>
      <c r="DG1233">
        <f>ROUND(ROUND(AF1233*AJ1233,2)*CX1233,2)</f>
        <v>55.17</v>
      </c>
      <c r="DH1233">
        <f t="shared" si="519"/>
        <v>0</v>
      </c>
      <c r="DI1233">
        <f t="shared" si="500"/>
        <v>0</v>
      </c>
      <c r="DJ1233">
        <f>DG1233</f>
        <v>55.17</v>
      </c>
      <c r="DK1233">
        <v>0</v>
      </c>
      <c r="DL1233" t="s">
        <v>3</v>
      </c>
      <c r="DM1233">
        <v>0</v>
      </c>
      <c r="DN1233" t="s">
        <v>3</v>
      </c>
      <c r="DO1233">
        <v>0</v>
      </c>
    </row>
    <row r="1234" spans="1:119" x14ac:dyDescent="0.2">
      <c r="A1234">
        <f>ROW(Source!A1406)</f>
        <v>1406</v>
      </c>
      <c r="B1234">
        <v>56661436</v>
      </c>
      <c r="C1234">
        <v>56665088</v>
      </c>
      <c r="D1234">
        <v>54768339</v>
      </c>
      <c r="E1234">
        <v>1</v>
      </c>
      <c r="F1234">
        <v>1</v>
      </c>
      <c r="G1234">
        <v>1081</v>
      </c>
      <c r="H1234">
        <v>2</v>
      </c>
      <c r="I1234" t="s">
        <v>1324</v>
      </c>
      <c r="J1234" t="s">
        <v>1325</v>
      </c>
      <c r="K1234" t="s">
        <v>1326</v>
      </c>
      <c r="L1234">
        <v>1368</v>
      </c>
      <c r="N1234">
        <v>1011</v>
      </c>
      <c r="O1234" t="s">
        <v>1323</v>
      </c>
      <c r="P1234" t="s">
        <v>1323</v>
      </c>
      <c r="Q1234">
        <v>1</v>
      </c>
      <c r="W1234">
        <v>0</v>
      </c>
      <c r="X1234">
        <v>874612079</v>
      </c>
      <c r="Y1234">
        <f t="shared" si="531"/>
        <v>0.12</v>
      </c>
      <c r="AA1234">
        <v>0</v>
      </c>
      <c r="AB1234">
        <v>1513.56</v>
      </c>
      <c r="AC1234">
        <v>758.78</v>
      </c>
      <c r="AD1234">
        <v>0</v>
      </c>
      <c r="AE1234">
        <v>0</v>
      </c>
      <c r="AF1234">
        <v>83.1</v>
      </c>
      <c r="AG1234">
        <v>12.62</v>
      </c>
      <c r="AH1234">
        <v>0</v>
      </c>
      <c r="AI1234">
        <v>1</v>
      </c>
      <c r="AJ1234">
        <v>17.07</v>
      </c>
      <c r="AK1234">
        <v>56.35</v>
      </c>
      <c r="AL1234">
        <v>1</v>
      </c>
      <c r="AM1234">
        <v>2</v>
      </c>
      <c r="AN1234">
        <v>0</v>
      </c>
      <c r="AO1234">
        <v>1</v>
      </c>
      <c r="AP1234">
        <v>1</v>
      </c>
      <c r="AQ1234">
        <v>0</v>
      </c>
      <c r="AR1234">
        <v>0</v>
      </c>
      <c r="AS1234" t="s">
        <v>3</v>
      </c>
      <c r="AT1234">
        <v>0.12</v>
      </c>
      <c r="AU1234" t="s">
        <v>3</v>
      </c>
      <c r="AV1234">
        <v>0</v>
      </c>
      <c r="AW1234">
        <v>2</v>
      </c>
      <c r="AX1234">
        <v>56665102</v>
      </c>
      <c r="AY1234">
        <v>1</v>
      </c>
      <c r="AZ1234">
        <v>0</v>
      </c>
      <c r="BA1234">
        <v>1566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CV1234">
        <v>0</v>
      </c>
      <c r="CW1234">
        <f>ROUND(Y1234*Source!I1406*DO1234,9)</f>
        <v>0.60575999999999997</v>
      </c>
      <c r="CX1234">
        <f>ROUND(Y1234*Source!I1406,9)</f>
        <v>4.8000000000000001E-2</v>
      </c>
      <c r="CY1234">
        <f>AB1234</f>
        <v>1513.56</v>
      </c>
      <c r="CZ1234">
        <f>AF1234</f>
        <v>83.1</v>
      </c>
      <c r="DA1234">
        <f>AJ1234</f>
        <v>17.07</v>
      </c>
      <c r="DB1234">
        <f t="shared" si="532"/>
        <v>9.9700000000000006</v>
      </c>
      <c r="DC1234">
        <f t="shared" si="533"/>
        <v>1.51</v>
      </c>
      <c r="DD1234" t="s">
        <v>3</v>
      </c>
      <c r="DE1234" t="s">
        <v>3</v>
      </c>
      <c r="DF1234">
        <f t="shared" si="526"/>
        <v>0</v>
      </c>
      <c r="DG1234">
        <f>ROUND(ROUND(AF1234*AJ1234,2)*CX1234,2)</f>
        <v>68.09</v>
      </c>
      <c r="DH1234">
        <f>ROUND(ROUND(AG1234*AK1234,2)*CX1234,2)</f>
        <v>34.130000000000003</v>
      </c>
      <c r="DI1234">
        <f t="shared" si="500"/>
        <v>0</v>
      </c>
      <c r="DJ1234">
        <f>DG1234</f>
        <v>68.09</v>
      </c>
      <c r="DK1234">
        <v>0</v>
      </c>
      <c r="DL1234" t="s">
        <v>1327</v>
      </c>
      <c r="DM1234">
        <v>0</v>
      </c>
      <c r="DN1234" t="s">
        <v>1319</v>
      </c>
      <c r="DO1234">
        <v>12.62</v>
      </c>
    </row>
    <row r="1235" spans="1:119" x14ac:dyDescent="0.2">
      <c r="A1235">
        <f>ROW(Source!A1406)</f>
        <v>1406</v>
      </c>
      <c r="B1235">
        <v>56661436</v>
      </c>
      <c r="C1235">
        <v>56665088</v>
      </c>
      <c r="D1235">
        <v>54768393</v>
      </c>
      <c r="E1235">
        <v>1</v>
      </c>
      <c r="F1235">
        <v>1</v>
      </c>
      <c r="G1235">
        <v>1081</v>
      </c>
      <c r="H1235">
        <v>2</v>
      </c>
      <c r="I1235" t="s">
        <v>1387</v>
      </c>
      <c r="J1235" t="s">
        <v>1388</v>
      </c>
      <c r="K1235" t="s">
        <v>1389</v>
      </c>
      <c r="L1235">
        <v>1368</v>
      </c>
      <c r="N1235">
        <v>1011</v>
      </c>
      <c r="O1235" t="s">
        <v>1323</v>
      </c>
      <c r="P1235" t="s">
        <v>1323</v>
      </c>
      <c r="Q1235">
        <v>1</v>
      </c>
      <c r="W1235">
        <v>0</v>
      </c>
      <c r="X1235">
        <v>-1895752648</v>
      </c>
      <c r="Y1235">
        <f t="shared" si="531"/>
        <v>1.86</v>
      </c>
      <c r="AA1235">
        <v>0</v>
      </c>
      <c r="AB1235">
        <v>7.85</v>
      </c>
      <c r="AC1235">
        <v>0</v>
      </c>
      <c r="AD1235">
        <v>0</v>
      </c>
      <c r="AE1235">
        <v>0</v>
      </c>
      <c r="AF1235">
        <v>0.77</v>
      </c>
      <c r="AG1235">
        <v>0</v>
      </c>
      <c r="AH1235">
        <v>0</v>
      </c>
      <c r="AI1235">
        <v>1</v>
      </c>
      <c r="AJ1235">
        <v>9.56</v>
      </c>
      <c r="AK1235">
        <v>1</v>
      </c>
      <c r="AL1235">
        <v>1</v>
      </c>
      <c r="AM1235">
        <v>2</v>
      </c>
      <c r="AN1235">
        <v>0</v>
      </c>
      <c r="AO1235">
        <v>1</v>
      </c>
      <c r="AP1235">
        <v>1</v>
      </c>
      <c r="AQ1235">
        <v>0</v>
      </c>
      <c r="AR1235">
        <v>0</v>
      </c>
      <c r="AS1235" t="s">
        <v>3</v>
      </c>
      <c r="AT1235">
        <v>1.86</v>
      </c>
      <c r="AU1235" t="s">
        <v>3</v>
      </c>
      <c r="AV1235">
        <v>0</v>
      </c>
      <c r="AW1235">
        <v>2</v>
      </c>
      <c r="AX1235">
        <v>56665103</v>
      </c>
      <c r="AY1235">
        <v>1</v>
      </c>
      <c r="AZ1235">
        <v>0</v>
      </c>
      <c r="BA1235">
        <v>1567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CV1235">
        <v>0</v>
      </c>
      <c r="CW1235">
        <f>ROUND(Y1235*Source!I1406*DO1235,9)</f>
        <v>0</v>
      </c>
      <c r="CX1235">
        <f>ROUND(Y1235*Source!I1406,9)</f>
        <v>0.74399999999999999</v>
      </c>
      <c r="CY1235">
        <f>AB1235</f>
        <v>7.85</v>
      </c>
      <c r="CZ1235">
        <f>AF1235</f>
        <v>0.77</v>
      </c>
      <c r="DA1235">
        <f>AJ1235</f>
        <v>9.56</v>
      </c>
      <c r="DB1235">
        <f t="shared" si="532"/>
        <v>1.43</v>
      </c>
      <c r="DC1235">
        <f t="shared" si="533"/>
        <v>0</v>
      </c>
      <c r="DD1235" t="s">
        <v>3</v>
      </c>
      <c r="DE1235" t="s">
        <v>3</v>
      </c>
      <c r="DF1235">
        <f t="shared" si="526"/>
        <v>0</v>
      </c>
      <c r="DG1235">
        <f>ROUND(ROUND(AF1235*AJ1235,2)*CX1235,2)</f>
        <v>5.48</v>
      </c>
      <c r="DH1235">
        <f t="shared" ref="DH1235:DH1251" si="534">ROUND(ROUND(AG1235,2)*CX1235,2)</f>
        <v>0</v>
      </c>
      <c r="DI1235">
        <f t="shared" si="500"/>
        <v>0</v>
      </c>
      <c r="DJ1235">
        <f>DG1235</f>
        <v>5.48</v>
      </c>
      <c r="DK1235">
        <v>0</v>
      </c>
      <c r="DL1235" t="s">
        <v>3</v>
      </c>
      <c r="DM1235">
        <v>0</v>
      </c>
      <c r="DN1235" t="s">
        <v>3</v>
      </c>
      <c r="DO1235">
        <v>0</v>
      </c>
    </row>
    <row r="1236" spans="1:119" x14ac:dyDescent="0.2">
      <c r="A1236">
        <f>ROW(Source!A1406)</f>
        <v>1406</v>
      </c>
      <c r="B1236">
        <v>56661436</v>
      </c>
      <c r="C1236">
        <v>56665088</v>
      </c>
      <c r="D1236">
        <v>54768426</v>
      </c>
      <c r="E1236">
        <v>1</v>
      </c>
      <c r="F1236">
        <v>1</v>
      </c>
      <c r="G1236">
        <v>1081</v>
      </c>
      <c r="H1236">
        <v>2</v>
      </c>
      <c r="I1236" t="s">
        <v>1368</v>
      </c>
      <c r="J1236" t="s">
        <v>1369</v>
      </c>
      <c r="K1236" t="s">
        <v>1370</v>
      </c>
      <c r="L1236">
        <v>1368</v>
      </c>
      <c r="N1236">
        <v>1011</v>
      </c>
      <c r="O1236" t="s">
        <v>1323</v>
      </c>
      <c r="P1236" t="s">
        <v>1323</v>
      </c>
      <c r="Q1236">
        <v>1</v>
      </c>
      <c r="W1236">
        <v>0</v>
      </c>
      <c r="X1236">
        <v>-643591644</v>
      </c>
      <c r="Y1236">
        <f t="shared" si="531"/>
        <v>1.94</v>
      </c>
      <c r="AA1236">
        <v>0</v>
      </c>
      <c r="AB1236">
        <v>4.84</v>
      </c>
      <c r="AC1236">
        <v>0</v>
      </c>
      <c r="AD1236">
        <v>0</v>
      </c>
      <c r="AE1236">
        <v>0</v>
      </c>
      <c r="AF1236">
        <v>0.47</v>
      </c>
      <c r="AG1236">
        <v>0</v>
      </c>
      <c r="AH1236">
        <v>0</v>
      </c>
      <c r="AI1236">
        <v>1</v>
      </c>
      <c r="AJ1236">
        <v>9.66</v>
      </c>
      <c r="AK1236">
        <v>1</v>
      </c>
      <c r="AL1236">
        <v>1</v>
      </c>
      <c r="AM1236">
        <v>2</v>
      </c>
      <c r="AN1236">
        <v>0</v>
      </c>
      <c r="AO1236">
        <v>1</v>
      </c>
      <c r="AP1236">
        <v>1</v>
      </c>
      <c r="AQ1236">
        <v>0</v>
      </c>
      <c r="AR1236">
        <v>0</v>
      </c>
      <c r="AS1236" t="s">
        <v>3</v>
      </c>
      <c r="AT1236">
        <v>1.94</v>
      </c>
      <c r="AU1236" t="s">
        <v>3</v>
      </c>
      <c r="AV1236">
        <v>0</v>
      </c>
      <c r="AW1236">
        <v>2</v>
      </c>
      <c r="AX1236">
        <v>56665104</v>
      </c>
      <c r="AY1236">
        <v>1</v>
      </c>
      <c r="AZ1236">
        <v>0</v>
      </c>
      <c r="BA1236">
        <v>1568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CV1236">
        <v>0</v>
      </c>
      <c r="CW1236">
        <f>ROUND(Y1236*Source!I1406*DO1236,9)</f>
        <v>0</v>
      </c>
      <c r="CX1236">
        <f>ROUND(Y1236*Source!I1406,9)</f>
        <v>0.77600000000000002</v>
      </c>
      <c r="CY1236">
        <f>AB1236</f>
        <v>4.84</v>
      </c>
      <c r="CZ1236">
        <f>AF1236</f>
        <v>0.47</v>
      </c>
      <c r="DA1236">
        <f>AJ1236</f>
        <v>9.66</v>
      </c>
      <c r="DB1236">
        <f t="shared" si="532"/>
        <v>0.91</v>
      </c>
      <c r="DC1236">
        <f t="shared" si="533"/>
        <v>0</v>
      </c>
      <c r="DD1236" t="s">
        <v>3</v>
      </c>
      <c r="DE1236" t="s">
        <v>3</v>
      </c>
      <c r="DF1236">
        <f t="shared" si="526"/>
        <v>0</v>
      </c>
      <c r="DG1236">
        <f>ROUND(ROUND(AF1236*AJ1236,2)*CX1236,2)</f>
        <v>3.52</v>
      </c>
      <c r="DH1236">
        <f t="shared" si="534"/>
        <v>0</v>
      </c>
      <c r="DI1236">
        <f t="shared" si="500"/>
        <v>0</v>
      </c>
      <c r="DJ1236">
        <f>DG1236</f>
        <v>3.52</v>
      </c>
      <c r="DK1236">
        <v>0</v>
      </c>
      <c r="DL1236" t="s">
        <v>3</v>
      </c>
      <c r="DM1236">
        <v>0</v>
      </c>
      <c r="DN1236" t="s">
        <v>3</v>
      </c>
      <c r="DO1236">
        <v>0</v>
      </c>
    </row>
    <row r="1237" spans="1:119" x14ac:dyDescent="0.2">
      <c r="A1237">
        <f>ROW(Source!A1406)</f>
        <v>1406</v>
      </c>
      <c r="B1237">
        <v>56661436</v>
      </c>
      <c r="C1237">
        <v>56665088</v>
      </c>
      <c r="D1237">
        <v>54737367</v>
      </c>
      <c r="E1237">
        <v>1</v>
      </c>
      <c r="F1237">
        <v>1</v>
      </c>
      <c r="G1237">
        <v>1081</v>
      </c>
      <c r="H1237">
        <v>3</v>
      </c>
      <c r="I1237" t="s">
        <v>1442</v>
      </c>
      <c r="J1237" t="s">
        <v>1443</v>
      </c>
      <c r="K1237" t="s">
        <v>1444</v>
      </c>
      <c r="L1237">
        <v>1339</v>
      </c>
      <c r="N1237">
        <v>1007</v>
      </c>
      <c r="O1237" t="s">
        <v>1102</v>
      </c>
      <c r="P1237" t="s">
        <v>1102</v>
      </c>
      <c r="Q1237">
        <v>1</v>
      </c>
      <c r="W1237">
        <v>0</v>
      </c>
      <c r="X1237">
        <v>-1622585150</v>
      </c>
      <c r="Y1237">
        <f t="shared" si="531"/>
        <v>3.3403999999999998</v>
      </c>
      <c r="AA1237">
        <v>54.79</v>
      </c>
      <c r="AB1237">
        <v>0</v>
      </c>
      <c r="AC1237">
        <v>0</v>
      </c>
      <c r="AD1237">
        <v>0</v>
      </c>
      <c r="AE1237">
        <v>7.07</v>
      </c>
      <c r="AF1237">
        <v>0</v>
      </c>
      <c r="AG1237">
        <v>0</v>
      </c>
      <c r="AH1237">
        <v>0</v>
      </c>
      <c r="AI1237">
        <v>7.75</v>
      </c>
      <c r="AJ1237">
        <v>1</v>
      </c>
      <c r="AK1237">
        <v>1</v>
      </c>
      <c r="AL1237">
        <v>1</v>
      </c>
      <c r="AM1237">
        <v>2</v>
      </c>
      <c r="AN1237">
        <v>0</v>
      </c>
      <c r="AO1237">
        <v>1</v>
      </c>
      <c r="AP1237">
        <v>1</v>
      </c>
      <c r="AQ1237">
        <v>0</v>
      </c>
      <c r="AR1237">
        <v>0</v>
      </c>
      <c r="AS1237" t="s">
        <v>3</v>
      </c>
      <c r="AT1237">
        <v>3.3403999999999998</v>
      </c>
      <c r="AU1237" t="s">
        <v>3</v>
      </c>
      <c r="AV1237">
        <v>0</v>
      </c>
      <c r="AW1237">
        <v>2</v>
      </c>
      <c r="AX1237">
        <v>56665105</v>
      </c>
      <c r="AY1237">
        <v>1</v>
      </c>
      <c r="AZ1237">
        <v>0</v>
      </c>
      <c r="BA1237">
        <v>1569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CV1237">
        <v>0</v>
      </c>
      <c r="CW1237">
        <v>0</v>
      </c>
      <c r="CX1237">
        <f>ROUND(Y1237*Source!I1406,9)</f>
        <v>1.33616</v>
      </c>
      <c r="CY1237">
        <f t="shared" ref="CY1237:CY1242" si="535">AA1237</f>
        <v>54.79</v>
      </c>
      <c r="CZ1237">
        <f t="shared" ref="CZ1237:CZ1242" si="536">AE1237</f>
        <v>7.07</v>
      </c>
      <c r="DA1237">
        <f t="shared" ref="DA1237:DA1242" si="537">AI1237</f>
        <v>7.75</v>
      </c>
      <c r="DB1237">
        <f t="shared" si="532"/>
        <v>23.62</v>
      </c>
      <c r="DC1237">
        <f t="shared" si="533"/>
        <v>0</v>
      </c>
      <c r="DD1237" t="s">
        <v>3</v>
      </c>
      <c r="DE1237" t="s">
        <v>3</v>
      </c>
      <c r="DF1237">
        <f t="shared" ref="DF1237:DF1242" si="538">ROUND(ROUND(AE1237*AI1237,2)*CX1237,2)</f>
        <v>73.209999999999994</v>
      </c>
      <c r="DG1237">
        <f t="shared" ref="DG1237:DG1251" si="539">ROUND(ROUND(AF1237,2)*CX1237,2)</f>
        <v>0</v>
      </c>
      <c r="DH1237">
        <f t="shared" si="534"/>
        <v>0</v>
      </c>
      <c r="DI1237">
        <f t="shared" si="500"/>
        <v>0</v>
      </c>
      <c r="DJ1237">
        <f t="shared" ref="DJ1237:DJ1242" si="540">DF1237</f>
        <v>73.209999999999994</v>
      </c>
      <c r="DK1237">
        <v>0</v>
      </c>
      <c r="DL1237" t="s">
        <v>3</v>
      </c>
      <c r="DM1237">
        <v>0</v>
      </c>
      <c r="DN1237" t="s">
        <v>3</v>
      </c>
      <c r="DO1237">
        <v>0</v>
      </c>
    </row>
    <row r="1238" spans="1:119" x14ac:dyDescent="0.2">
      <c r="A1238">
        <f>ROW(Source!A1406)</f>
        <v>1406</v>
      </c>
      <c r="B1238">
        <v>56661436</v>
      </c>
      <c r="C1238">
        <v>56665088</v>
      </c>
      <c r="D1238">
        <v>54739880</v>
      </c>
      <c r="E1238">
        <v>1</v>
      </c>
      <c r="F1238">
        <v>1</v>
      </c>
      <c r="G1238">
        <v>1081</v>
      </c>
      <c r="H1238">
        <v>3</v>
      </c>
      <c r="I1238" t="s">
        <v>1565</v>
      </c>
      <c r="J1238" t="s">
        <v>1566</v>
      </c>
      <c r="K1238" t="s">
        <v>1567</v>
      </c>
      <c r="L1238">
        <v>1355</v>
      </c>
      <c r="N1238">
        <v>1010</v>
      </c>
      <c r="O1238" t="s">
        <v>1380</v>
      </c>
      <c r="P1238" t="s">
        <v>1380</v>
      </c>
      <c r="Q1238">
        <v>100</v>
      </c>
      <c r="W1238">
        <v>0</v>
      </c>
      <c r="X1238">
        <v>-252588073</v>
      </c>
      <c r="Y1238">
        <f t="shared" si="531"/>
        <v>1.1100000000000001</v>
      </c>
      <c r="AA1238">
        <v>60.01</v>
      </c>
      <c r="AB1238">
        <v>0</v>
      </c>
      <c r="AC1238">
        <v>0</v>
      </c>
      <c r="AD1238">
        <v>0</v>
      </c>
      <c r="AE1238">
        <v>15.04</v>
      </c>
      <c r="AF1238">
        <v>0</v>
      </c>
      <c r="AG1238">
        <v>0</v>
      </c>
      <c r="AH1238">
        <v>0</v>
      </c>
      <c r="AI1238">
        <v>3.99</v>
      </c>
      <c r="AJ1238">
        <v>1</v>
      </c>
      <c r="AK1238">
        <v>1</v>
      </c>
      <c r="AL1238">
        <v>1</v>
      </c>
      <c r="AM1238">
        <v>2</v>
      </c>
      <c r="AN1238">
        <v>0</v>
      </c>
      <c r="AO1238">
        <v>1</v>
      </c>
      <c r="AP1238">
        <v>1</v>
      </c>
      <c r="AQ1238">
        <v>0</v>
      </c>
      <c r="AR1238">
        <v>0</v>
      </c>
      <c r="AS1238" t="s">
        <v>3</v>
      </c>
      <c r="AT1238">
        <v>1.1100000000000001</v>
      </c>
      <c r="AU1238" t="s">
        <v>3</v>
      </c>
      <c r="AV1238">
        <v>0</v>
      </c>
      <c r="AW1238">
        <v>2</v>
      </c>
      <c r="AX1238">
        <v>56665106</v>
      </c>
      <c r="AY1238">
        <v>1</v>
      </c>
      <c r="AZ1238">
        <v>0</v>
      </c>
      <c r="BA1238">
        <v>1570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CV1238">
        <v>0</v>
      </c>
      <c r="CW1238">
        <v>0</v>
      </c>
      <c r="CX1238">
        <f>ROUND(Y1238*Source!I1406,9)</f>
        <v>0.44400000000000001</v>
      </c>
      <c r="CY1238">
        <f t="shared" si="535"/>
        <v>60.01</v>
      </c>
      <c r="CZ1238">
        <f t="shared" si="536"/>
        <v>15.04</v>
      </c>
      <c r="DA1238">
        <f t="shared" si="537"/>
        <v>3.99</v>
      </c>
      <c r="DB1238">
        <f t="shared" si="532"/>
        <v>16.690000000000001</v>
      </c>
      <c r="DC1238">
        <f t="shared" si="533"/>
        <v>0</v>
      </c>
      <c r="DD1238" t="s">
        <v>3</v>
      </c>
      <c r="DE1238" t="s">
        <v>3</v>
      </c>
      <c r="DF1238">
        <f t="shared" si="538"/>
        <v>26.64</v>
      </c>
      <c r="DG1238">
        <f t="shared" si="539"/>
        <v>0</v>
      </c>
      <c r="DH1238">
        <f t="shared" si="534"/>
        <v>0</v>
      </c>
      <c r="DI1238">
        <f t="shared" si="500"/>
        <v>0</v>
      </c>
      <c r="DJ1238">
        <f t="shared" si="540"/>
        <v>26.64</v>
      </c>
      <c r="DK1238">
        <v>0</v>
      </c>
      <c r="DL1238" t="s">
        <v>3</v>
      </c>
      <c r="DM1238">
        <v>0</v>
      </c>
      <c r="DN1238" t="s">
        <v>3</v>
      </c>
      <c r="DO1238">
        <v>0</v>
      </c>
    </row>
    <row r="1239" spans="1:119" x14ac:dyDescent="0.2">
      <c r="A1239">
        <f>ROW(Source!A1406)</f>
        <v>1406</v>
      </c>
      <c r="B1239">
        <v>56661436</v>
      </c>
      <c r="C1239">
        <v>56665088</v>
      </c>
      <c r="D1239">
        <v>54740114</v>
      </c>
      <c r="E1239">
        <v>1</v>
      </c>
      <c r="F1239">
        <v>1</v>
      </c>
      <c r="G1239">
        <v>1081</v>
      </c>
      <c r="H1239">
        <v>3</v>
      </c>
      <c r="I1239" t="s">
        <v>1568</v>
      </c>
      <c r="J1239" t="s">
        <v>1569</v>
      </c>
      <c r="K1239" t="s">
        <v>1570</v>
      </c>
      <c r="L1239">
        <v>1346</v>
      </c>
      <c r="N1239">
        <v>1009</v>
      </c>
      <c r="O1239" t="s">
        <v>1171</v>
      </c>
      <c r="P1239" t="s">
        <v>1171</v>
      </c>
      <c r="Q1239">
        <v>1</v>
      </c>
      <c r="W1239">
        <v>0</v>
      </c>
      <c r="X1239">
        <v>-1236264219</v>
      </c>
      <c r="Y1239">
        <f t="shared" si="531"/>
        <v>2.109</v>
      </c>
      <c r="AA1239">
        <v>51.51</v>
      </c>
      <c r="AB1239">
        <v>0</v>
      </c>
      <c r="AC1239">
        <v>0</v>
      </c>
      <c r="AD1239">
        <v>0</v>
      </c>
      <c r="AE1239">
        <v>38.729999999999997</v>
      </c>
      <c r="AF1239">
        <v>0</v>
      </c>
      <c r="AG1239">
        <v>0</v>
      </c>
      <c r="AH1239">
        <v>0</v>
      </c>
      <c r="AI1239">
        <v>1.33</v>
      </c>
      <c r="AJ1239">
        <v>1</v>
      </c>
      <c r="AK1239">
        <v>1</v>
      </c>
      <c r="AL1239">
        <v>1</v>
      </c>
      <c r="AM1239">
        <v>2</v>
      </c>
      <c r="AN1239">
        <v>0</v>
      </c>
      <c r="AO1239">
        <v>1</v>
      </c>
      <c r="AP1239">
        <v>1</v>
      </c>
      <c r="AQ1239">
        <v>0</v>
      </c>
      <c r="AR1239">
        <v>0</v>
      </c>
      <c r="AS1239" t="s">
        <v>3</v>
      </c>
      <c r="AT1239">
        <v>2.109</v>
      </c>
      <c r="AU1239" t="s">
        <v>3</v>
      </c>
      <c r="AV1239">
        <v>0</v>
      </c>
      <c r="AW1239">
        <v>2</v>
      </c>
      <c r="AX1239">
        <v>56665107</v>
      </c>
      <c r="AY1239">
        <v>1</v>
      </c>
      <c r="AZ1239">
        <v>0</v>
      </c>
      <c r="BA1239">
        <v>1571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CV1239">
        <v>0</v>
      </c>
      <c r="CW1239">
        <v>0</v>
      </c>
      <c r="CX1239">
        <f>ROUND(Y1239*Source!I1406,9)</f>
        <v>0.84360000000000002</v>
      </c>
      <c r="CY1239">
        <f t="shared" si="535"/>
        <v>51.51</v>
      </c>
      <c r="CZ1239">
        <f t="shared" si="536"/>
        <v>38.729999999999997</v>
      </c>
      <c r="DA1239">
        <f t="shared" si="537"/>
        <v>1.33</v>
      </c>
      <c r="DB1239">
        <f t="shared" si="532"/>
        <v>81.680000000000007</v>
      </c>
      <c r="DC1239">
        <f t="shared" si="533"/>
        <v>0</v>
      </c>
      <c r="DD1239" t="s">
        <v>3</v>
      </c>
      <c r="DE1239" t="s">
        <v>3</v>
      </c>
      <c r="DF1239">
        <f t="shared" si="538"/>
        <v>43.45</v>
      </c>
      <c r="DG1239">
        <f t="shared" si="539"/>
        <v>0</v>
      </c>
      <c r="DH1239">
        <f t="shared" si="534"/>
        <v>0</v>
      </c>
      <c r="DI1239">
        <f t="shared" si="500"/>
        <v>0</v>
      </c>
      <c r="DJ1239">
        <f t="shared" si="540"/>
        <v>43.45</v>
      </c>
      <c r="DK1239">
        <v>0</v>
      </c>
      <c r="DL1239" t="s">
        <v>3</v>
      </c>
      <c r="DM1239">
        <v>0</v>
      </c>
      <c r="DN1239" t="s">
        <v>3</v>
      </c>
      <c r="DO1239">
        <v>0</v>
      </c>
    </row>
    <row r="1240" spans="1:119" x14ac:dyDescent="0.2">
      <c r="A1240">
        <f>ROW(Source!A1406)</f>
        <v>1406</v>
      </c>
      <c r="B1240">
        <v>56661436</v>
      </c>
      <c r="C1240">
        <v>56665088</v>
      </c>
      <c r="D1240">
        <v>54750547</v>
      </c>
      <c r="E1240">
        <v>1</v>
      </c>
      <c r="F1240">
        <v>1</v>
      </c>
      <c r="G1240">
        <v>1081</v>
      </c>
      <c r="H1240">
        <v>3</v>
      </c>
      <c r="I1240" t="s">
        <v>1251</v>
      </c>
      <c r="J1240" t="s">
        <v>1253</v>
      </c>
      <c r="K1240" t="s">
        <v>1252</v>
      </c>
      <c r="L1240">
        <v>1354</v>
      </c>
      <c r="N1240">
        <v>1010</v>
      </c>
      <c r="O1240" t="s">
        <v>398</v>
      </c>
      <c r="P1240" t="s">
        <v>398</v>
      </c>
      <c r="Q1240">
        <v>1</v>
      </c>
      <c r="W1240">
        <v>0</v>
      </c>
      <c r="X1240">
        <v>1964568006</v>
      </c>
      <c r="Y1240">
        <f t="shared" si="531"/>
        <v>200</v>
      </c>
      <c r="AA1240">
        <v>20.37</v>
      </c>
      <c r="AB1240">
        <v>0</v>
      </c>
      <c r="AC1240">
        <v>0</v>
      </c>
      <c r="AD1240">
        <v>0</v>
      </c>
      <c r="AE1240">
        <v>21.9</v>
      </c>
      <c r="AF1240">
        <v>0</v>
      </c>
      <c r="AG1240">
        <v>0</v>
      </c>
      <c r="AH1240">
        <v>0</v>
      </c>
      <c r="AI1240">
        <v>0.93</v>
      </c>
      <c r="AJ1240">
        <v>1</v>
      </c>
      <c r="AK1240">
        <v>1</v>
      </c>
      <c r="AL1240">
        <v>1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0</v>
      </c>
      <c r="AS1240" t="s">
        <v>3</v>
      </c>
      <c r="AT1240">
        <v>200</v>
      </c>
      <c r="AU1240" t="s">
        <v>3</v>
      </c>
      <c r="AV1240">
        <v>0</v>
      </c>
      <c r="AW1240">
        <v>1</v>
      </c>
      <c r="AX1240">
        <v>-1</v>
      </c>
      <c r="AY1240">
        <v>0</v>
      </c>
      <c r="AZ1240">
        <v>0</v>
      </c>
      <c r="BA1240" t="s">
        <v>3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CV1240">
        <v>0</v>
      </c>
      <c r="CW1240">
        <v>0</v>
      </c>
      <c r="CX1240">
        <f>ROUND(Y1240*Source!I1406,9)</f>
        <v>80</v>
      </c>
      <c r="CY1240">
        <f t="shared" si="535"/>
        <v>20.37</v>
      </c>
      <c r="CZ1240">
        <f t="shared" si="536"/>
        <v>21.9</v>
      </c>
      <c r="DA1240">
        <f t="shared" si="537"/>
        <v>0.93</v>
      </c>
      <c r="DB1240">
        <f t="shared" si="532"/>
        <v>4380</v>
      </c>
      <c r="DC1240">
        <f t="shared" si="533"/>
        <v>0</v>
      </c>
      <c r="DD1240" t="s">
        <v>3</v>
      </c>
      <c r="DE1240" t="s">
        <v>3</v>
      </c>
      <c r="DF1240">
        <f t="shared" si="538"/>
        <v>1629.6</v>
      </c>
      <c r="DG1240">
        <f t="shared" si="539"/>
        <v>0</v>
      </c>
      <c r="DH1240">
        <f t="shared" si="534"/>
        <v>0</v>
      </c>
      <c r="DI1240">
        <f t="shared" si="500"/>
        <v>0</v>
      </c>
      <c r="DJ1240">
        <f t="shared" si="540"/>
        <v>1629.6</v>
      </c>
      <c r="DK1240">
        <v>0</v>
      </c>
      <c r="DL1240" t="s">
        <v>3</v>
      </c>
      <c r="DM1240">
        <v>0</v>
      </c>
      <c r="DN1240" t="s">
        <v>3</v>
      </c>
      <c r="DO1240">
        <v>0</v>
      </c>
    </row>
    <row r="1241" spans="1:119" x14ac:dyDescent="0.2">
      <c r="A1241">
        <f>ROW(Source!A1406)</f>
        <v>1406</v>
      </c>
      <c r="B1241">
        <v>56661436</v>
      </c>
      <c r="C1241">
        <v>56665088</v>
      </c>
      <c r="D1241">
        <v>54751280</v>
      </c>
      <c r="E1241">
        <v>1</v>
      </c>
      <c r="F1241">
        <v>1</v>
      </c>
      <c r="G1241">
        <v>1081</v>
      </c>
      <c r="H1241">
        <v>3</v>
      </c>
      <c r="I1241" t="s">
        <v>1254</v>
      </c>
      <c r="J1241" t="s">
        <v>1255</v>
      </c>
      <c r="K1241" t="s">
        <v>2156</v>
      </c>
      <c r="L1241">
        <v>1301</v>
      </c>
      <c r="N1241">
        <v>1003</v>
      </c>
      <c r="O1241" t="s">
        <v>672</v>
      </c>
      <c r="P1241" t="s">
        <v>672</v>
      </c>
      <c r="Q1241">
        <v>1</v>
      </c>
      <c r="W1241">
        <v>0</v>
      </c>
      <c r="X1241">
        <v>1389239608</v>
      </c>
      <c r="Y1241">
        <f t="shared" si="531"/>
        <v>102.5</v>
      </c>
      <c r="AA1241">
        <v>771.28</v>
      </c>
      <c r="AB1241">
        <v>0</v>
      </c>
      <c r="AC1241">
        <v>0</v>
      </c>
      <c r="AD1241">
        <v>0</v>
      </c>
      <c r="AE1241">
        <v>96.05</v>
      </c>
      <c r="AF1241">
        <v>0</v>
      </c>
      <c r="AG1241">
        <v>0</v>
      </c>
      <c r="AH1241">
        <v>0</v>
      </c>
      <c r="AI1241">
        <v>8.0299999999999994</v>
      </c>
      <c r="AJ1241">
        <v>1</v>
      </c>
      <c r="AK1241">
        <v>1</v>
      </c>
      <c r="AL1241">
        <v>1</v>
      </c>
      <c r="AM1241">
        <v>0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 t="s">
        <v>3</v>
      </c>
      <c r="AT1241">
        <v>102.5</v>
      </c>
      <c r="AU1241" t="s">
        <v>3</v>
      </c>
      <c r="AV1241">
        <v>0</v>
      </c>
      <c r="AW1241">
        <v>1</v>
      </c>
      <c r="AX1241">
        <v>-1</v>
      </c>
      <c r="AY1241">
        <v>0</v>
      </c>
      <c r="AZ1241">
        <v>0</v>
      </c>
      <c r="BA1241" t="s">
        <v>3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CV1241">
        <v>0</v>
      </c>
      <c r="CW1241">
        <v>0</v>
      </c>
      <c r="CX1241">
        <f>ROUND(Y1241*Source!I1406,9)</f>
        <v>41</v>
      </c>
      <c r="CY1241">
        <f t="shared" si="535"/>
        <v>771.28</v>
      </c>
      <c r="CZ1241">
        <f t="shared" si="536"/>
        <v>96.05</v>
      </c>
      <c r="DA1241">
        <f t="shared" si="537"/>
        <v>8.0299999999999994</v>
      </c>
      <c r="DB1241">
        <f t="shared" si="532"/>
        <v>9845.1299999999992</v>
      </c>
      <c r="DC1241">
        <f t="shared" si="533"/>
        <v>0</v>
      </c>
      <c r="DD1241" t="s">
        <v>3</v>
      </c>
      <c r="DE1241" t="s">
        <v>3</v>
      </c>
      <c r="DF1241">
        <f t="shared" si="538"/>
        <v>31622.48</v>
      </c>
      <c r="DG1241">
        <f t="shared" si="539"/>
        <v>0</v>
      </c>
      <c r="DH1241">
        <f t="shared" si="534"/>
        <v>0</v>
      </c>
      <c r="DI1241">
        <f t="shared" si="500"/>
        <v>0</v>
      </c>
      <c r="DJ1241">
        <f t="shared" si="540"/>
        <v>31622.48</v>
      </c>
      <c r="DK1241">
        <v>0</v>
      </c>
      <c r="DL1241" t="s">
        <v>3</v>
      </c>
      <c r="DM1241">
        <v>0</v>
      </c>
      <c r="DN1241" t="s">
        <v>3</v>
      </c>
      <c r="DO1241">
        <v>0</v>
      </c>
    </row>
    <row r="1242" spans="1:119" x14ac:dyDescent="0.2">
      <c r="A1242">
        <f>ROW(Source!A1406)</f>
        <v>1406</v>
      </c>
      <c r="B1242">
        <v>56661436</v>
      </c>
      <c r="C1242">
        <v>56665088</v>
      </c>
      <c r="D1242">
        <v>54747317</v>
      </c>
      <c r="E1242">
        <v>1</v>
      </c>
      <c r="F1242">
        <v>1</v>
      </c>
      <c r="G1242">
        <v>1081</v>
      </c>
      <c r="H1242">
        <v>3</v>
      </c>
      <c r="I1242" t="s">
        <v>1235</v>
      </c>
      <c r="J1242" t="s">
        <v>1237</v>
      </c>
      <c r="K1242" t="s">
        <v>1236</v>
      </c>
      <c r="L1242">
        <v>1354</v>
      </c>
      <c r="N1242">
        <v>1010</v>
      </c>
      <c r="O1242" t="s">
        <v>398</v>
      </c>
      <c r="P1242" t="s">
        <v>398</v>
      </c>
      <c r="Q1242">
        <v>1</v>
      </c>
      <c r="W1242">
        <v>0</v>
      </c>
      <c r="X1242">
        <v>1847581397</v>
      </c>
      <c r="Y1242">
        <f t="shared" si="531"/>
        <v>0.7</v>
      </c>
      <c r="AA1242">
        <v>73.88</v>
      </c>
      <c r="AB1242">
        <v>0</v>
      </c>
      <c r="AC1242">
        <v>0</v>
      </c>
      <c r="AD1242">
        <v>0</v>
      </c>
      <c r="AE1242">
        <v>11.82</v>
      </c>
      <c r="AF1242">
        <v>0</v>
      </c>
      <c r="AG1242">
        <v>0</v>
      </c>
      <c r="AH1242">
        <v>0</v>
      </c>
      <c r="AI1242">
        <v>6.25</v>
      </c>
      <c r="AJ1242">
        <v>1</v>
      </c>
      <c r="AK1242">
        <v>1</v>
      </c>
      <c r="AL1242">
        <v>1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0</v>
      </c>
      <c r="AS1242" t="s">
        <v>3</v>
      </c>
      <c r="AT1242">
        <v>0.7</v>
      </c>
      <c r="AU1242" t="s">
        <v>3</v>
      </c>
      <c r="AV1242">
        <v>0</v>
      </c>
      <c r="AW1242">
        <v>1</v>
      </c>
      <c r="AX1242">
        <v>-1</v>
      </c>
      <c r="AY1242">
        <v>0</v>
      </c>
      <c r="AZ1242">
        <v>0</v>
      </c>
      <c r="BA1242" t="s">
        <v>3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CV1242">
        <v>0</v>
      </c>
      <c r="CW1242">
        <v>0</v>
      </c>
      <c r="CX1242">
        <f>ROUND(Y1242*Source!I1406,9)</f>
        <v>0.28000000000000003</v>
      </c>
      <c r="CY1242">
        <f t="shared" si="535"/>
        <v>73.88</v>
      </c>
      <c r="CZ1242">
        <f t="shared" si="536"/>
        <v>11.82</v>
      </c>
      <c r="DA1242">
        <f t="shared" si="537"/>
        <v>6.25</v>
      </c>
      <c r="DB1242">
        <f t="shared" si="532"/>
        <v>8.27</v>
      </c>
      <c r="DC1242">
        <f t="shared" si="533"/>
        <v>0</v>
      </c>
      <c r="DD1242" t="s">
        <v>3</v>
      </c>
      <c r="DE1242" t="s">
        <v>3</v>
      </c>
      <c r="DF1242">
        <f t="shared" si="538"/>
        <v>20.69</v>
      </c>
      <c r="DG1242">
        <f t="shared" si="539"/>
        <v>0</v>
      </c>
      <c r="DH1242">
        <f t="shared" si="534"/>
        <v>0</v>
      </c>
      <c r="DI1242">
        <f t="shared" si="500"/>
        <v>0</v>
      </c>
      <c r="DJ1242">
        <f t="shared" si="540"/>
        <v>20.69</v>
      </c>
      <c r="DK1242">
        <v>0</v>
      </c>
      <c r="DL1242" t="s">
        <v>3</v>
      </c>
      <c r="DM1242">
        <v>0</v>
      </c>
      <c r="DN1242" t="s">
        <v>3</v>
      </c>
      <c r="DO1242">
        <v>0</v>
      </c>
    </row>
    <row r="1243" spans="1:119" x14ac:dyDescent="0.2">
      <c r="A1243">
        <f>ROW(Source!A1415)</f>
        <v>1415</v>
      </c>
      <c r="B1243">
        <v>56661434</v>
      </c>
      <c r="C1243">
        <v>56665116</v>
      </c>
      <c r="D1243">
        <v>54702434</v>
      </c>
      <c r="E1243">
        <v>1081</v>
      </c>
      <c r="F1243">
        <v>1</v>
      </c>
      <c r="G1243">
        <v>1081</v>
      </c>
      <c r="H1243">
        <v>1</v>
      </c>
      <c r="I1243" t="s">
        <v>1317</v>
      </c>
      <c r="J1243" t="s">
        <v>3</v>
      </c>
      <c r="K1243" t="s">
        <v>1318</v>
      </c>
      <c r="L1243">
        <v>1191</v>
      </c>
      <c r="N1243">
        <v>1013</v>
      </c>
      <c r="O1243" t="s">
        <v>1319</v>
      </c>
      <c r="P1243" t="s">
        <v>1319</v>
      </c>
      <c r="Q1243">
        <v>1</v>
      </c>
      <c r="W1243">
        <v>0</v>
      </c>
      <c r="X1243">
        <v>476480486</v>
      </c>
      <c r="Y1243">
        <f t="shared" si="531"/>
        <v>2.2000000000000002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1</v>
      </c>
      <c r="AK1243">
        <v>1</v>
      </c>
      <c r="AL1243">
        <v>1</v>
      </c>
      <c r="AM1243">
        <v>-2</v>
      </c>
      <c r="AN1243">
        <v>0</v>
      </c>
      <c r="AO1243">
        <v>1</v>
      </c>
      <c r="AP1243">
        <v>1</v>
      </c>
      <c r="AQ1243">
        <v>0</v>
      </c>
      <c r="AR1243">
        <v>0</v>
      </c>
      <c r="AS1243" t="s">
        <v>3</v>
      </c>
      <c r="AT1243">
        <v>2.2000000000000002</v>
      </c>
      <c r="AU1243" t="s">
        <v>3</v>
      </c>
      <c r="AV1243">
        <v>1</v>
      </c>
      <c r="AW1243">
        <v>2</v>
      </c>
      <c r="AX1243">
        <v>56665125</v>
      </c>
      <c r="AY1243">
        <v>1</v>
      </c>
      <c r="AZ1243">
        <v>0</v>
      </c>
      <c r="BA1243">
        <v>1577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CU1243">
        <f>ROUND(AT1243*Source!I1415*AH1243*AL1243,2)</f>
        <v>0</v>
      </c>
      <c r="CV1243">
        <f>ROUND(Y1243*Source!I1415,9)</f>
        <v>48.4</v>
      </c>
      <c r="CW1243">
        <v>0</v>
      </c>
      <c r="CX1243">
        <f>ROUND(Y1243*Source!I1415,9)</f>
        <v>48.4</v>
      </c>
      <c r="CY1243">
        <f>AD1243</f>
        <v>0</v>
      </c>
      <c r="CZ1243">
        <f>AH1243</f>
        <v>0</v>
      </c>
      <c r="DA1243">
        <f>AL1243</f>
        <v>1</v>
      </c>
      <c r="DB1243">
        <f t="shared" si="532"/>
        <v>0</v>
      </c>
      <c r="DC1243">
        <f t="shared" si="533"/>
        <v>0</v>
      </c>
      <c r="DD1243" t="s">
        <v>3</v>
      </c>
      <c r="DE1243" t="s">
        <v>3</v>
      </c>
      <c r="DF1243">
        <f t="shared" ref="DF1243:DF1252" si="541">ROUND(ROUND(AE1243,2)*CX1243,2)</f>
        <v>0</v>
      </c>
      <c r="DG1243">
        <f t="shared" si="539"/>
        <v>0</v>
      </c>
      <c r="DH1243">
        <f t="shared" si="534"/>
        <v>0</v>
      </c>
      <c r="DI1243">
        <f t="shared" si="500"/>
        <v>0</v>
      </c>
      <c r="DJ1243">
        <f>DI1243</f>
        <v>0</v>
      </c>
      <c r="DK1243">
        <v>0</v>
      </c>
      <c r="DL1243" t="s">
        <v>3</v>
      </c>
      <c r="DM1243">
        <v>0</v>
      </c>
      <c r="DN1243" t="s">
        <v>3</v>
      </c>
      <c r="DO1243">
        <v>0</v>
      </c>
    </row>
    <row r="1244" spans="1:119" x14ac:dyDescent="0.2">
      <c r="A1244">
        <f>ROW(Source!A1415)</f>
        <v>1415</v>
      </c>
      <c r="B1244">
        <v>56661434</v>
      </c>
      <c r="C1244">
        <v>56665116</v>
      </c>
      <c r="D1244">
        <v>54768339</v>
      </c>
      <c r="E1244">
        <v>1</v>
      </c>
      <c r="F1244">
        <v>1</v>
      </c>
      <c r="G1244">
        <v>1081</v>
      </c>
      <c r="H1244">
        <v>2</v>
      </c>
      <c r="I1244" t="s">
        <v>1324</v>
      </c>
      <c r="J1244" t="s">
        <v>1325</v>
      </c>
      <c r="K1244" t="s">
        <v>1326</v>
      </c>
      <c r="L1244">
        <v>1368</v>
      </c>
      <c r="N1244">
        <v>1011</v>
      </c>
      <c r="O1244" t="s">
        <v>1323</v>
      </c>
      <c r="P1244" t="s">
        <v>1323</v>
      </c>
      <c r="Q1244">
        <v>1</v>
      </c>
      <c r="W1244">
        <v>0</v>
      </c>
      <c r="X1244">
        <v>874612079</v>
      </c>
      <c r="Y1244">
        <f t="shared" si="531"/>
        <v>8.9999999999999993E-3</v>
      </c>
      <c r="AA1244">
        <v>0</v>
      </c>
      <c r="AB1244">
        <v>87.01</v>
      </c>
      <c r="AC1244">
        <v>13.21</v>
      </c>
      <c r="AD1244">
        <v>0</v>
      </c>
      <c r="AE1244">
        <v>0</v>
      </c>
      <c r="AF1244">
        <v>83.1</v>
      </c>
      <c r="AG1244">
        <v>12.62</v>
      </c>
      <c r="AH1244">
        <v>0</v>
      </c>
      <c r="AI1244">
        <v>1</v>
      </c>
      <c r="AJ1244">
        <v>1</v>
      </c>
      <c r="AK1244">
        <v>1</v>
      </c>
      <c r="AL1244">
        <v>1</v>
      </c>
      <c r="AM1244">
        <v>-2</v>
      </c>
      <c r="AN1244">
        <v>0</v>
      </c>
      <c r="AO1244">
        <v>1</v>
      </c>
      <c r="AP1244">
        <v>1</v>
      </c>
      <c r="AQ1244">
        <v>0</v>
      </c>
      <c r="AR1244">
        <v>0</v>
      </c>
      <c r="AS1244" t="s">
        <v>3</v>
      </c>
      <c r="AT1244">
        <v>8.9999999999999993E-3</v>
      </c>
      <c r="AU1244" t="s">
        <v>3</v>
      </c>
      <c r="AV1244">
        <v>0</v>
      </c>
      <c r="AW1244">
        <v>2</v>
      </c>
      <c r="AX1244">
        <v>56665126</v>
      </c>
      <c r="AY1244">
        <v>1</v>
      </c>
      <c r="AZ1244">
        <v>0</v>
      </c>
      <c r="BA1244">
        <v>1578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CV1244">
        <v>0</v>
      </c>
      <c r="CW1244">
        <f>ROUND(Y1244*Source!I1415*DO1244,9)</f>
        <v>2.4987599999999999</v>
      </c>
      <c r="CX1244">
        <f>ROUND(Y1244*Source!I1415,9)</f>
        <v>0.19800000000000001</v>
      </c>
      <c r="CY1244">
        <f>AB1244</f>
        <v>87.01</v>
      </c>
      <c r="CZ1244">
        <f>AF1244</f>
        <v>83.1</v>
      </c>
      <c r="DA1244">
        <f>AJ1244</f>
        <v>1</v>
      </c>
      <c r="DB1244">
        <f t="shared" si="532"/>
        <v>0.75</v>
      </c>
      <c r="DC1244">
        <f t="shared" si="533"/>
        <v>0.11</v>
      </c>
      <c r="DD1244" t="s">
        <v>3</v>
      </c>
      <c r="DE1244" t="s">
        <v>3</v>
      </c>
      <c r="DF1244">
        <f t="shared" si="541"/>
        <v>0</v>
      </c>
      <c r="DG1244">
        <f t="shared" si="539"/>
        <v>16.45</v>
      </c>
      <c r="DH1244">
        <f t="shared" si="534"/>
        <v>2.5</v>
      </c>
      <c r="DI1244">
        <f t="shared" si="500"/>
        <v>0</v>
      </c>
      <c r="DJ1244">
        <f>DG1244</f>
        <v>16.45</v>
      </c>
      <c r="DK1244">
        <v>0</v>
      </c>
      <c r="DL1244" t="s">
        <v>1327</v>
      </c>
      <c r="DM1244">
        <v>0</v>
      </c>
      <c r="DN1244" t="s">
        <v>1319</v>
      </c>
      <c r="DO1244">
        <v>12.62</v>
      </c>
    </row>
    <row r="1245" spans="1:119" x14ac:dyDescent="0.2">
      <c r="A1245">
        <f>ROW(Source!A1415)</f>
        <v>1415</v>
      </c>
      <c r="B1245">
        <v>56661434</v>
      </c>
      <c r="C1245">
        <v>56665116</v>
      </c>
      <c r="D1245">
        <v>54739101</v>
      </c>
      <c r="E1245">
        <v>1</v>
      </c>
      <c r="F1245">
        <v>1</v>
      </c>
      <c r="G1245">
        <v>1081</v>
      </c>
      <c r="H1245">
        <v>3</v>
      </c>
      <c r="I1245" t="s">
        <v>1260</v>
      </c>
      <c r="J1245" t="s">
        <v>1262</v>
      </c>
      <c r="K1245" t="s">
        <v>1261</v>
      </c>
      <c r="L1245">
        <v>1301</v>
      </c>
      <c r="N1245">
        <v>1003</v>
      </c>
      <c r="O1245" t="s">
        <v>672</v>
      </c>
      <c r="P1245" t="s">
        <v>672</v>
      </c>
      <c r="Q1245">
        <v>1</v>
      </c>
      <c r="W1245">
        <v>0</v>
      </c>
      <c r="X1245">
        <v>-2140631459</v>
      </c>
      <c r="Y1245">
        <f t="shared" si="531"/>
        <v>10.5</v>
      </c>
      <c r="AA1245">
        <v>25.01</v>
      </c>
      <c r="AB1245">
        <v>0</v>
      </c>
      <c r="AC1245">
        <v>0</v>
      </c>
      <c r="AD1245">
        <v>0</v>
      </c>
      <c r="AE1245">
        <v>24.54</v>
      </c>
      <c r="AF1245">
        <v>0</v>
      </c>
      <c r="AG1245">
        <v>0</v>
      </c>
      <c r="AH1245">
        <v>0</v>
      </c>
      <c r="AI1245">
        <v>1</v>
      </c>
      <c r="AJ1245">
        <v>1</v>
      </c>
      <c r="AK1245">
        <v>1</v>
      </c>
      <c r="AL1245">
        <v>1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0</v>
      </c>
      <c r="AS1245" t="s">
        <v>3</v>
      </c>
      <c r="AT1245">
        <v>10.5</v>
      </c>
      <c r="AU1245" t="s">
        <v>3</v>
      </c>
      <c r="AV1245">
        <v>0</v>
      </c>
      <c r="AW1245">
        <v>1</v>
      </c>
      <c r="AX1245">
        <v>-1</v>
      </c>
      <c r="AY1245">
        <v>0</v>
      </c>
      <c r="AZ1245">
        <v>0</v>
      </c>
      <c r="BA1245" t="s">
        <v>3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CV1245">
        <v>0</v>
      </c>
      <c r="CW1245">
        <v>0</v>
      </c>
      <c r="CX1245">
        <f>ROUND(Y1245*Source!I1415,9)</f>
        <v>231</v>
      </c>
      <c r="CY1245">
        <f t="shared" ref="CY1245:CY1250" si="542">AA1245</f>
        <v>25.01</v>
      </c>
      <c r="CZ1245">
        <f t="shared" ref="CZ1245:CZ1250" si="543">AE1245</f>
        <v>24.54</v>
      </c>
      <c r="DA1245">
        <f t="shared" ref="DA1245:DA1250" si="544">AI1245</f>
        <v>1</v>
      </c>
      <c r="DB1245">
        <f t="shared" si="532"/>
        <v>257.67</v>
      </c>
      <c r="DC1245">
        <f t="shared" si="533"/>
        <v>0</v>
      </c>
      <c r="DD1245" t="s">
        <v>3</v>
      </c>
      <c r="DE1245" t="s">
        <v>3</v>
      </c>
      <c r="DF1245">
        <f t="shared" si="541"/>
        <v>5668.74</v>
      </c>
      <c r="DG1245">
        <f t="shared" si="539"/>
        <v>0</v>
      </c>
      <c r="DH1245">
        <f t="shared" si="534"/>
        <v>0</v>
      </c>
      <c r="DI1245">
        <f t="shared" si="500"/>
        <v>0</v>
      </c>
      <c r="DJ1245">
        <f t="shared" ref="DJ1245:DJ1250" si="545">DF1245</f>
        <v>5668.74</v>
      </c>
      <c r="DK1245">
        <v>0</v>
      </c>
      <c r="DL1245" t="s">
        <v>3</v>
      </c>
      <c r="DM1245">
        <v>0</v>
      </c>
      <c r="DN1245" t="s">
        <v>3</v>
      </c>
      <c r="DO1245">
        <v>0</v>
      </c>
    </row>
    <row r="1246" spans="1:119" x14ac:dyDescent="0.2">
      <c r="A1246">
        <f>ROW(Source!A1415)</f>
        <v>1415</v>
      </c>
      <c r="B1246">
        <v>56661434</v>
      </c>
      <c r="C1246">
        <v>56665116</v>
      </c>
      <c r="D1246">
        <v>54739852</v>
      </c>
      <c r="E1246">
        <v>1</v>
      </c>
      <c r="F1246">
        <v>1</v>
      </c>
      <c r="G1246">
        <v>1081</v>
      </c>
      <c r="H1246">
        <v>3</v>
      </c>
      <c r="I1246" t="s">
        <v>1421</v>
      </c>
      <c r="J1246" t="s">
        <v>1422</v>
      </c>
      <c r="K1246" t="s">
        <v>1423</v>
      </c>
      <c r="L1246">
        <v>1346</v>
      </c>
      <c r="N1246">
        <v>1009</v>
      </c>
      <c r="O1246" t="s">
        <v>1171</v>
      </c>
      <c r="P1246" t="s">
        <v>1171</v>
      </c>
      <c r="Q1246">
        <v>1</v>
      </c>
      <c r="W1246">
        <v>0</v>
      </c>
      <c r="X1246">
        <v>1006061021</v>
      </c>
      <c r="Y1246">
        <f t="shared" si="531"/>
        <v>1.6400000000000001E-2</v>
      </c>
      <c r="AA1246">
        <v>54.34</v>
      </c>
      <c r="AB1246">
        <v>0</v>
      </c>
      <c r="AC1246">
        <v>0</v>
      </c>
      <c r="AD1246">
        <v>0</v>
      </c>
      <c r="AE1246">
        <v>53.33</v>
      </c>
      <c r="AF1246">
        <v>0</v>
      </c>
      <c r="AG1246">
        <v>0</v>
      </c>
      <c r="AH1246">
        <v>0</v>
      </c>
      <c r="AI1246">
        <v>1</v>
      </c>
      <c r="AJ1246">
        <v>1</v>
      </c>
      <c r="AK1246">
        <v>1</v>
      </c>
      <c r="AL1246">
        <v>1</v>
      </c>
      <c r="AM1246">
        <v>-2</v>
      </c>
      <c r="AN1246">
        <v>0</v>
      </c>
      <c r="AO1246">
        <v>1</v>
      </c>
      <c r="AP1246">
        <v>1</v>
      </c>
      <c r="AQ1246">
        <v>0</v>
      </c>
      <c r="AR1246">
        <v>0</v>
      </c>
      <c r="AS1246" t="s">
        <v>3</v>
      </c>
      <c r="AT1246">
        <v>1.6400000000000001E-2</v>
      </c>
      <c r="AU1246" t="s">
        <v>3</v>
      </c>
      <c r="AV1246">
        <v>0</v>
      </c>
      <c r="AW1246">
        <v>2</v>
      </c>
      <c r="AX1246">
        <v>56665127</v>
      </c>
      <c r="AY1246">
        <v>1</v>
      </c>
      <c r="AZ1246">
        <v>0</v>
      </c>
      <c r="BA1246">
        <v>1579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CV1246">
        <v>0</v>
      </c>
      <c r="CW1246">
        <v>0</v>
      </c>
      <c r="CX1246">
        <f>ROUND(Y1246*Source!I1415,9)</f>
        <v>0.36080000000000001</v>
      </c>
      <c r="CY1246">
        <f t="shared" si="542"/>
        <v>54.34</v>
      </c>
      <c r="CZ1246">
        <f t="shared" si="543"/>
        <v>53.33</v>
      </c>
      <c r="DA1246">
        <f t="shared" si="544"/>
        <v>1</v>
      </c>
      <c r="DB1246">
        <f t="shared" si="532"/>
        <v>0.87</v>
      </c>
      <c r="DC1246">
        <f t="shared" si="533"/>
        <v>0</v>
      </c>
      <c r="DD1246" t="s">
        <v>3</v>
      </c>
      <c r="DE1246" t="s">
        <v>3</v>
      </c>
      <c r="DF1246">
        <f t="shared" si="541"/>
        <v>19.239999999999998</v>
      </c>
      <c r="DG1246">
        <f t="shared" si="539"/>
        <v>0</v>
      </c>
      <c r="DH1246">
        <f t="shared" si="534"/>
        <v>0</v>
      </c>
      <c r="DI1246">
        <f t="shared" si="500"/>
        <v>0</v>
      </c>
      <c r="DJ1246">
        <f t="shared" si="545"/>
        <v>19.239999999999998</v>
      </c>
      <c r="DK1246">
        <v>0</v>
      </c>
      <c r="DL1246" t="s">
        <v>3</v>
      </c>
      <c r="DM1246">
        <v>0</v>
      </c>
      <c r="DN1246" t="s">
        <v>3</v>
      </c>
      <c r="DO1246">
        <v>0</v>
      </c>
    </row>
    <row r="1247" spans="1:119" x14ac:dyDescent="0.2">
      <c r="A1247">
        <f>ROW(Source!A1415)</f>
        <v>1415</v>
      </c>
      <c r="B1247">
        <v>56661434</v>
      </c>
      <c r="C1247">
        <v>56665116</v>
      </c>
      <c r="D1247">
        <v>54737572</v>
      </c>
      <c r="E1247">
        <v>1</v>
      </c>
      <c r="F1247">
        <v>1</v>
      </c>
      <c r="G1247">
        <v>1081</v>
      </c>
      <c r="H1247">
        <v>3</v>
      </c>
      <c r="I1247" t="s">
        <v>676</v>
      </c>
      <c r="J1247" t="s">
        <v>679</v>
      </c>
      <c r="K1247" t="s">
        <v>677</v>
      </c>
      <c r="L1247">
        <v>1296</v>
      </c>
      <c r="N1247">
        <v>1002</v>
      </c>
      <c r="O1247" t="s">
        <v>678</v>
      </c>
      <c r="P1247" t="s">
        <v>678</v>
      </c>
      <c r="Q1247">
        <v>1</v>
      </c>
      <c r="W1247">
        <v>0</v>
      </c>
      <c r="X1247">
        <v>-1831371659</v>
      </c>
      <c r="Y1247">
        <f t="shared" si="531"/>
        <v>0.1</v>
      </c>
      <c r="AA1247">
        <v>147.68</v>
      </c>
      <c r="AB1247">
        <v>0</v>
      </c>
      <c r="AC1247">
        <v>0</v>
      </c>
      <c r="AD1247">
        <v>0</v>
      </c>
      <c r="AE1247">
        <v>144.93</v>
      </c>
      <c r="AF1247">
        <v>0</v>
      </c>
      <c r="AG1247">
        <v>0</v>
      </c>
      <c r="AH1247">
        <v>0</v>
      </c>
      <c r="AI1247">
        <v>1</v>
      </c>
      <c r="AJ1247">
        <v>1</v>
      </c>
      <c r="AK1247">
        <v>1</v>
      </c>
      <c r="AL1247">
        <v>1</v>
      </c>
      <c r="AM1247">
        <v>0</v>
      </c>
      <c r="AN1247">
        <v>0</v>
      </c>
      <c r="AO1247">
        <v>0</v>
      </c>
      <c r="AP1247">
        <v>1</v>
      </c>
      <c r="AQ1247">
        <v>0</v>
      </c>
      <c r="AR1247">
        <v>0</v>
      </c>
      <c r="AS1247" t="s">
        <v>3</v>
      </c>
      <c r="AT1247">
        <v>0.1</v>
      </c>
      <c r="AU1247" t="s">
        <v>3</v>
      </c>
      <c r="AV1247">
        <v>0</v>
      </c>
      <c r="AW1247">
        <v>1</v>
      </c>
      <c r="AX1247">
        <v>-1</v>
      </c>
      <c r="AY1247">
        <v>0</v>
      </c>
      <c r="AZ1247">
        <v>0</v>
      </c>
      <c r="BA1247" t="s">
        <v>3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CV1247">
        <v>0</v>
      </c>
      <c r="CW1247">
        <v>0</v>
      </c>
      <c r="CX1247">
        <f>ROUND(Y1247*Source!I1415,9)</f>
        <v>2.2000000000000002</v>
      </c>
      <c r="CY1247">
        <f t="shared" si="542"/>
        <v>147.68</v>
      </c>
      <c r="CZ1247">
        <f t="shared" si="543"/>
        <v>144.93</v>
      </c>
      <c r="DA1247">
        <f t="shared" si="544"/>
        <v>1</v>
      </c>
      <c r="DB1247">
        <f t="shared" si="532"/>
        <v>14.49</v>
      </c>
      <c r="DC1247">
        <f t="shared" si="533"/>
        <v>0</v>
      </c>
      <c r="DD1247" t="s">
        <v>3</v>
      </c>
      <c r="DE1247" t="s">
        <v>3</v>
      </c>
      <c r="DF1247">
        <f t="shared" si="541"/>
        <v>318.85000000000002</v>
      </c>
      <c r="DG1247">
        <f t="shared" si="539"/>
        <v>0</v>
      </c>
      <c r="DH1247">
        <f t="shared" si="534"/>
        <v>0</v>
      </c>
      <c r="DI1247">
        <f t="shared" ref="DI1247:DI1298" si="546">ROUND(ROUND(AH1247,2)*CX1247,2)</f>
        <v>0</v>
      </c>
      <c r="DJ1247">
        <f t="shared" si="545"/>
        <v>318.85000000000002</v>
      </c>
      <c r="DK1247">
        <v>0</v>
      </c>
      <c r="DL1247" t="s">
        <v>3</v>
      </c>
      <c r="DM1247">
        <v>0</v>
      </c>
      <c r="DN1247" t="s">
        <v>3</v>
      </c>
      <c r="DO1247">
        <v>0</v>
      </c>
    </row>
    <row r="1248" spans="1:119" x14ac:dyDescent="0.2">
      <c r="A1248">
        <f>ROW(Source!A1415)</f>
        <v>1415</v>
      </c>
      <c r="B1248">
        <v>56661434</v>
      </c>
      <c r="C1248">
        <v>56665116</v>
      </c>
      <c r="D1248">
        <v>54737588</v>
      </c>
      <c r="E1248">
        <v>1</v>
      </c>
      <c r="F1248">
        <v>1</v>
      </c>
      <c r="G1248">
        <v>1081</v>
      </c>
      <c r="H1248">
        <v>3</v>
      </c>
      <c r="I1248" t="s">
        <v>1559</v>
      </c>
      <c r="J1248" t="s">
        <v>1560</v>
      </c>
      <c r="K1248" t="s">
        <v>1561</v>
      </c>
      <c r="L1248">
        <v>1354</v>
      </c>
      <c r="N1248">
        <v>1010</v>
      </c>
      <c r="O1248" t="s">
        <v>398</v>
      </c>
      <c r="P1248" t="s">
        <v>398</v>
      </c>
      <c r="Q1248">
        <v>1</v>
      </c>
      <c r="W1248">
        <v>0</v>
      </c>
      <c r="X1248">
        <v>1238705036</v>
      </c>
      <c r="Y1248">
        <f t="shared" si="531"/>
        <v>30</v>
      </c>
      <c r="AA1248">
        <v>0.76</v>
      </c>
      <c r="AB1248">
        <v>0</v>
      </c>
      <c r="AC1248">
        <v>0</v>
      </c>
      <c r="AD1248">
        <v>0</v>
      </c>
      <c r="AE1248">
        <v>0.75</v>
      </c>
      <c r="AF1248">
        <v>0</v>
      </c>
      <c r="AG1248">
        <v>0</v>
      </c>
      <c r="AH1248">
        <v>0</v>
      </c>
      <c r="AI1248">
        <v>1</v>
      </c>
      <c r="AJ1248">
        <v>1</v>
      </c>
      <c r="AK1248">
        <v>1</v>
      </c>
      <c r="AL1248">
        <v>1</v>
      </c>
      <c r="AM1248">
        <v>-2</v>
      </c>
      <c r="AN1248">
        <v>0</v>
      </c>
      <c r="AO1248">
        <v>1</v>
      </c>
      <c r="AP1248">
        <v>1</v>
      </c>
      <c r="AQ1248">
        <v>0</v>
      </c>
      <c r="AR1248">
        <v>0</v>
      </c>
      <c r="AS1248" t="s">
        <v>3</v>
      </c>
      <c r="AT1248">
        <v>30</v>
      </c>
      <c r="AU1248" t="s">
        <v>3</v>
      </c>
      <c r="AV1248">
        <v>0</v>
      </c>
      <c r="AW1248">
        <v>2</v>
      </c>
      <c r="AX1248">
        <v>56665128</v>
      </c>
      <c r="AY1248">
        <v>1</v>
      </c>
      <c r="AZ1248">
        <v>0</v>
      </c>
      <c r="BA1248">
        <v>1580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CV1248">
        <v>0</v>
      </c>
      <c r="CW1248">
        <v>0</v>
      </c>
      <c r="CX1248">
        <f>ROUND(Y1248*Source!I1415,9)</f>
        <v>660</v>
      </c>
      <c r="CY1248">
        <f t="shared" si="542"/>
        <v>0.76</v>
      </c>
      <c r="CZ1248">
        <f t="shared" si="543"/>
        <v>0.75</v>
      </c>
      <c r="DA1248">
        <f t="shared" si="544"/>
        <v>1</v>
      </c>
      <c r="DB1248">
        <f t="shared" si="532"/>
        <v>22.5</v>
      </c>
      <c r="DC1248">
        <f t="shared" si="533"/>
        <v>0</v>
      </c>
      <c r="DD1248" t="s">
        <v>3</v>
      </c>
      <c r="DE1248" t="s">
        <v>3</v>
      </c>
      <c r="DF1248">
        <f t="shared" si="541"/>
        <v>495</v>
      </c>
      <c r="DG1248">
        <f t="shared" si="539"/>
        <v>0</v>
      </c>
      <c r="DH1248">
        <f t="shared" si="534"/>
        <v>0</v>
      </c>
      <c r="DI1248">
        <f t="shared" si="546"/>
        <v>0</v>
      </c>
      <c r="DJ1248">
        <f t="shared" si="545"/>
        <v>495</v>
      </c>
      <c r="DK1248">
        <v>0</v>
      </c>
      <c r="DL1248" t="s">
        <v>3</v>
      </c>
      <c r="DM1248">
        <v>0</v>
      </c>
      <c r="DN1248" t="s">
        <v>3</v>
      </c>
      <c r="DO1248">
        <v>0</v>
      </c>
    </row>
    <row r="1249" spans="1:119" x14ac:dyDescent="0.2">
      <c r="A1249">
        <f>ROW(Source!A1415)</f>
        <v>1415</v>
      </c>
      <c r="B1249">
        <v>56661434</v>
      </c>
      <c r="C1249">
        <v>56665116</v>
      </c>
      <c r="D1249">
        <v>54737634</v>
      </c>
      <c r="E1249">
        <v>1</v>
      </c>
      <c r="F1249">
        <v>1</v>
      </c>
      <c r="G1249">
        <v>1081</v>
      </c>
      <c r="H1249">
        <v>3</v>
      </c>
      <c r="I1249" t="s">
        <v>1424</v>
      </c>
      <c r="J1249" t="s">
        <v>1425</v>
      </c>
      <c r="K1249" t="s">
        <v>1426</v>
      </c>
      <c r="L1249">
        <v>1296</v>
      </c>
      <c r="N1249">
        <v>1002</v>
      </c>
      <c r="O1249" t="s">
        <v>678</v>
      </c>
      <c r="P1249" t="s">
        <v>678</v>
      </c>
      <c r="Q1249">
        <v>1</v>
      </c>
      <c r="W1249">
        <v>0</v>
      </c>
      <c r="X1249">
        <v>1871464502</v>
      </c>
      <c r="Y1249">
        <f t="shared" si="531"/>
        <v>0.93</v>
      </c>
      <c r="AA1249">
        <v>35.4</v>
      </c>
      <c r="AB1249">
        <v>0</v>
      </c>
      <c r="AC1249">
        <v>0</v>
      </c>
      <c r="AD1249">
        <v>0</v>
      </c>
      <c r="AE1249">
        <v>34.74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1</v>
      </c>
      <c r="AL1249">
        <v>1</v>
      </c>
      <c r="AM1249">
        <v>-2</v>
      </c>
      <c r="AN1249">
        <v>0</v>
      </c>
      <c r="AO1249">
        <v>1</v>
      </c>
      <c r="AP1249">
        <v>1</v>
      </c>
      <c r="AQ1249">
        <v>0</v>
      </c>
      <c r="AR1249">
        <v>0</v>
      </c>
      <c r="AS1249" t="s">
        <v>3</v>
      </c>
      <c r="AT1249">
        <v>0.93</v>
      </c>
      <c r="AU1249" t="s">
        <v>3</v>
      </c>
      <c r="AV1249">
        <v>0</v>
      </c>
      <c r="AW1249">
        <v>2</v>
      </c>
      <c r="AX1249">
        <v>56665129</v>
      </c>
      <c r="AY1249">
        <v>1</v>
      </c>
      <c r="AZ1249">
        <v>0</v>
      </c>
      <c r="BA1249">
        <v>1581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CV1249">
        <v>0</v>
      </c>
      <c r="CW1249">
        <v>0</v>
      </c>
      <c r="CX1249">
        <f>ROUND(Y1249*Source!I1415,9)</f>
        <v>20.46</v>
      </c>
      <c r="CY1249">
        <f t="shared" si="542"/>
        <v>35.4</v>
      </c>
      <c r="CZ1249">
        <f t="shared" si="543"/>
        <v>34.74</v>
      </c>
      <c r="DA1249">
        <f t="shared" si="544"/>
        <v>1</v>
      </c>
      <c r="DB1249">
        <f t="shared" si="532"/>
        <v>32.31</v>
      </c>
      <c r="DC1249">
        <f t="shared" si="533"/>
        <v>0</v>
      </c>
      <c r="DD1249" t="s">
        <v>3</v>
      </c>
      <c r="DE1249" t="s">
        <v>3</v>
      </c>
      <c r="DF1249">
        <f t="shared" si="541"/>
        <v>710.78</v>
      </c>
      <c r="DG1249">
        <f t="shared" si="539"/>
        <v>0</v>
      </c>
      <c r="DH1249">
        <f t="shared" si="534"/>
        <v>0</v>
      </c>
      <c r="DI1249">
        <f t="shared" si="546"/>
        <v>0</v>
      </c>
      <c r="DJ1249">
        <f t="shared" si="545"/>
        <v>710.78</v>
      </c>
      <c r="DK1249">
        <v>0</v>
      </c>
      <c r="DL1249" t="s">
        <v>3</v>
      </c>
      <c r="DM1249">
        <v>0</v>
      </c>
      <c r="DN1249" t="s">
        <v>3</v>
      </c>
      <c r="DO1249">
        <v>0</v>
      </c>
    </row>
    <row r="1250" spans="1:119" x14ac:dyDescent="0.2">
      <c r="A1250">
        <f>ROW(Source!A1415)</f>
        <v>1415</v>
      </c>
      <c r="B1250">
        <v>56661434</v>
      </c>
      <c r="C1250">
        <v>56665116</v>
      </c>
      <c r="D1250">
        <v>54737664</v>
      </c>
      <c r="E1250">
        <v>1</v>
      </c>
      <c r="F1250">
        <v>1</v>
      </c>
      <c r="G1250">
        <v>1081</v>
      </c>
      <c r="H1250">
        <v>3</v>
      </c>
      <c r="I1250" t="s">
        <v>670</v>
      </c>
      <c r="J1250" t="s">
        <v>673</v>
      </c>
      <c r="K1250" t="s">
        <v>671</v>
      </c>
      <c r="L1250">
        <v>1301</v>
      </c>
      <c r="N1250">
        <v>1003</v>
      </c>
      <c r="O1250" t="s">
        <v>672</v>
      </c>
      <c r="P1250" t="s">
        <v>672</v>
      </c>
      <c r="Q1250">
        <v>1</v>
      </c>
      <c r="W1250">
        <v>0</v>
      </c>
      <c r="X1250">
        <v>1628137600</v>
      </c>
      <c r="Y1250">
        <f t="shared" si="531"/>
        <v>15</v>
      </c>
      <c r="AA1250">
        <v>2.39</v>
      </c>
      <c r="AB1250">
        <v>0</v>
      </c>
      <c r="AC1250">
        <v>0</v>
      </c>
      <c r="AD1250">
        <v>0</v>
      </c>
      <c r="AE1250">
        <v>2.35</v>
      </c>
      <c r="AF1250">
        <v>0</v>
      </c>
      <c r="AG1250">
        <v>0</v>
      </c>
      <c r="AH1250">
        <v>0</v>
      </c>
      <c r="AI1250">
        <v>1</v>
      </c>
      <c r="AJ1250">
        <v>1</v>
      </c>
      <c r="AK1250">
        <v>1</v>
      </c>
      <c r="AL1250">
        <v>1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>
        <v>0</v>
      </c>
      <c r="AS1250" t="s">
        <v>3</v>
      </c>
      <c r="AT1250">
        <v>15</v>
      </c>
      <c r="AU1250" t="s">
        <v>3</v>
      </c>
      <c r="AV1250">
        <v>0</v>
      </c>
      <c r="AW1250">
        <v>1</v>
      </c>
      <c r="AX1250">
        <v>-1</v>
      </c>
      <c r="AY1250">
        <v>0</v>
      </c>
      <c r="AZ1250">
        <v>0</v>
      </c>
      <c r="BA1250" t="s">
        <v>3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CV1250">
        <v>0</v>
      </c>
      <c r="CW1250">
        <v>0</v>
      </c>
      <c r="CX1250">
        <f>ROUND(Y1250*Source!I1415,9)</f>
        <v>330</v>
      </c>
      <c r="CY1250">
        <f t="shared" si="542"/>
        <v>2.39</v>
      </c>
      <c r="CZ1250">
        <f t="shared" si="543"/>
        <v>2.35</v>
      </c>
      <c r="DA1250">
        <f t="shared" si="544"/>
        <v>1</v>
      </c>
      <c r="DB1250">
        <f t="shared" si="532"/>
        <v>35.25</v>
      </c>
      <c r="DC1250">
        <f t="shared" si="533"/>
        <v>0</v>
      </c>
      <c r="DD1250" t="s">
        <v>3</v>
      </c>
      <c r="DE1250" t="s">
        <v>3</v>
      </c>
      <c r="DF1250">
        <f t="shared" si="541"/>
        <v>775.5</v>
      </c>
      <c r="DG1250">
        <f t="shared" si="539"/>
        <v>0</v>
      </c>
      <c r="DH1250">
        <f t="shared" si="534"/>
        <v>0</v>
      </c>
      <c r="DI1250">
        <f t="shared" si="546"/>
        <v>0</v>
      </c>
      <c r="DJ1250">
        <f t="shared" si="545"/>
        <v>775.5</v>
      </c>
      <c r="DK1250">
        <v>0</v>
      </c>
      <c r="DL1250" t="s">
        <v>3</v>
      </c>
      <c r="DM1250">
        <v>0</v>
      </c>
      <c r="DN1250" t="s">
        <v>3</v>
      </c>
      <c r="DO1250">
        <v>0</v>
      </c>
    </row>
    <row r="1251" spans="1:119" x14ac:dyDescent="0.2">
      <c r="A1251">
        <f>ROW(Source!A1416)</f>
        <v>1416</v>
      </c>
      <c r="B1251">
        <v>56661436</v>
      </c>
      <c r="C1251">
        <v>56665116</v>
      </c>
      <c r="D1251">
        <v>54702434</v>
      </c>
      <c r="E1251">
        <v>1081</v>
      </c>
      <c r="F1251">
        <v>1</v>
      </c>
      <c r="G1251">
        <v>1081</v>
      </c>
      <c r="H1251">
        <v>1</v>
      </c>
      <c r="I1251" t="s">
        <v>1317</v>
      </c>
      <c r="J1251" t="s">
        <v>3</v>
      </c>
      <c r="K1251" t="s">
        <v>1318</v>
      </c>
      <c r="L1251">
        <v>1191</v>
      </c>
      <c r="N1251">
        <v>1013</v>
      </c>
      <c r="O1251" t="s">
        <v>1319</v>
      </c>
      <c r="P1251" t="s">
        <v>1319</v>
      </c>
      <c r="Q1251">
        <v>1</v>
      </c>
      <c r="W1251">
        <v>0</v>
      </c>
      <c r="X1251">
        <v>476480486</v>
      </c>
      <c r="Y1251">
        <f t="shared" si="531"/>
        <v>2.2000000000000002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1</v>
      </c>
      <c r="AK1251">
        <v>1</v>
      </c>
      <c r="AL1251">
        <v>1</v>
      </c>
      <c r="AM1251">
        <v>5</v>
      </c>
      <c r="AN1251">
        <v>0</v>
      </c>
      <c r="AO1251">
        <v>1</v>
      </c>
      <c r="AP1251">
        <v>1</v>
      </c>
      <c r="AQ1251">
        <v>0</v>
      </c>
      <c r="AR1251">
        <v>0</v>
      </c>
      <c r="AS1251" t="s">
        <v>3</v>
      </c>
      <c r="AT1251">
        <v>2.2000000000000002</v>
      </c>
      <c r="AU1251" t="s">
        <v>3</v>
      </c>
      <c r="AV1251">
        <v>1</v>
      </c>
      <c r="AW1251">
        <v>2</v>
      </c>
      <c r="AX1251">
        <v>56665125</v>
      </c>
      <c r="AY1251">
        <v>1</v>
      </c>
      <c r="AZ1251">
        <v>0</v>
      </c>
      <c r="BA1251">
        <v>1586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CU1251">
        <f>ROUND(AT1251*Source!I1416*AH1251*AL1251,2)</f>
        <v>0</v>
      </c>
      <c r="CV1251">
        <f>ROUND(Y1251*Source!I1416,9)</f>
        <v>48.4</v>
      </c>
      <c r="CW1251">
        <v>0</v>
      </c>
      <c r="CX1251">
        <f>ROUND(Y1251*Source!I1416,9)</f>
        <v>48.4</v>
      </c>
      <c r="CY1251">
        <f>AD1251</f>
        <v>0</v>
      </c>
      <c r="CZ1251">
        <f>AH1251</f>
        <v>0</v>
      </c>
      <c r="DA1251">
        <f>AL1251</f>
        <v>1</v>
      </c>
      <c r="DB1251">
        <f t="shared" si="532"/>
        <v>0</v>
      </c>
      <c r="DC1251">
        <f t="shared" si="533"/>
        <v>0</v>
      </c>
      <c r="DD1251" t="s">
        <v>3</v>
      </c>
      <c r="DE1251" t="s">
        <v>3</v>
      </c>
      <c r="DF1251">
        <f t="shared" si="541"/>
        <v>0</v>
      </c>
      <c r="DG1251">
        <f t="shared" si="539"/>
        <v>0</v>
      </c>
      <c r="DH1251">
        <f t="shared" si="534"/>
        <v>0</v>
      </c>
      <c r="DI1251">
        <f t="shared" si="546"/>
        <v>0</v>
      </c>
      <c r="DJ1251">
        <f>DI1251</f>
        <v>0</v>
      </c>
      <c r="DK1251">
        <v>0</v>
      </c>
      <c r="DL1251" t="s">
        <v>3</v>
      </c>
      <c r="DM1251">
        <v>0</v>
      </c>
      <c r="DN1251" t="s">
        <v>3</v>
      </c>
      <c r="DO1251">
        <v>0</v>
      </c>
    </row>
    <row r="1252" spans="1:119" x14ac:dyDescent="0.2">
      <c r="A1252">
        <f>ROW(Source!A1416)</f>
        <v>1416</v>
      </c>
      <c r="B1252">
        <v>56661436</v>
      </c>
      <c r="C1252">
        <v>56665116</v>
      </c>
      <c r="D1252">
        <v>54768339</v>
      </c>
      <c r="E1252">
        <v>1</v>
      </c>
      <c r="F1252">
        <v>1</v>
      </c>
      <c r="G1252">
        <v>1081</v>
      </c>
      <c r="H1252">
        <v>2</v>
      </c>
      <c r="I1252" t="s">
        <v>1324</v>
      </c>
      <c r="J1252" t="s">
        <v>1325</v>
      </c>
      <c r="K1252" t="s">
        <v>1326</v>
      </c>
      <c r="L1252">
        <v>1368</v>
      </c>
      <c r="N1252">
        <v>1011</v>
      </c>
      <c r="O1252" t="s">
        <v>1323</v>
      </c>
      <c r="P1252" t="s">
        <v>1323</v>
      </c>
      <c r="Q1252">
        <v>1</v>
      </c>
      <c r="W1252">
        <v>0</v>
      </c>
      <c r="X1252">
        <v>874612079</v>
      </c>
      <c r="Y1252">
        <f t="shared" si="531"/>
        <v>8.9999999999999993E-3</v>
      </c>
      <c r="AA1252">
        <v>0</v>
      </c>
      <c r="AB1252">
        <v>1485.19</v>
      </c>
      <c r="AC1252">
        <v>744.56</v>
      </c>
      <c r="AD1252">
        <v>0</v>
      </c>
      <c r="AE1252">
        <v>0</v>
      </c>
      <c r="AF1252">
        <v>83.1</v>
      </c>
      <c r="AG1252">
        <v>12.62</v>
      </c>
      <c r="AH1252">
        <v>0</v>
      </c>
      <c r="AI1252">
        <v>1</v>
      </c>
      <c r="AJ1252">
        <v>17.07</v>
      </c>
      <c r="AK1252">
        <v>56.35</v>
      </c>
      <c r="AL1252">
        <v>1</v>
      </c>
      <c r="AM1252">
        <v>2</v>
      </c>
      <c r="AN1252">
        <v>0</v>
      </c>
      <c r="AO1252">
        <v>1</v>
      </c>
      <c r="AP1252">
        <v>1</v>
      </c>
      <c r="AQ1252">
        <v>0</v>
      </c>
      <c r="AR1252">
        <v>0</v>
      </c>
      <c r="AS1252" t="s">
        <v>3</v>
      </c>
      <c r="AT1252">
        <v>8.9999999999999993E-3</v>
      </c>
      <c r="AU1252" t="s">
        <v>3</v>
      </c>
      <c r="AV1252">
        <v>0</v>
      </c>
      <c r="AW1252">
        <v>2</v>
      </c>
      <c r="AX1252">
        <v>56665126</v>
      </c>
      <c r="AY1252">
        <v>1</v>
      </c>
      <c r="AZ1252">
        <v>0</v>
      </c>
      <c r="BA1252">
        <v>1587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CV1252">
        <v>0</v>
      </c>
      <c r="CW1252">
        <f>ROUND(Y1252*Source!I1416*DO1252,9)</f>
        <v>2.4987599999999999</v>
      </c>
      <c r="CX1252">
        <f>ROUND(Y1252*Source!I1416,9)</f>
        <v>0.19800000000000001</v>
      </c>
      <c r="CY1252">
        <f>AB1252</f>
        <v>1485.19</v>
      </c>
      <c r="CZ1252">
        <f>AF1252</f>
        <v>83.1</v>
      </c>
      <c r="DA1252">
        <f>AJ1252</f>
        <v>17.07</v>
      </c>
      <c r="DB1252">
        <f t="shared" si="532"/>
        <v>0.75</v>
      </c>
      <c r="DC1252">
        <f t="shared" si="533"/>
        <v>0.11</v>
      </c>
      <c r="DD1252" t="s">
        <v>3</v>
      </c>
      <c r="DE1252" t="s">
        <v>3</v>
      </c>
      <c r="DF1252">
        <f t="shared" si="541"/>
        <v>0</v>
      </c>
      <c r="DG1252">
        <f>ROUND(ROUND(AF1252*AJ1252,2)*CX1252,2)</f>
        <v>280.87</v>
      </c>
      <c r="DH1252">
        <f>ROUND(ROUND(AG1252*AK1252,2)*CX1252,2)</f>
        <v>140.81</v>
      </c>
      <c r="DI1252">
        <f t="shared" si="546"/>
        <v>0</v>
      </c>
      <c r="DJ1252">
        <f>DG1252</f>
        <v>280.87</v>
      </c>
      <c r="DK1252">
        <v>0</v>
      </c>
      <c r="DL1252" t="s">
        <v>1327</v>
      </c>
      <c r="DM1252">
        <v>0</v>
      </c>
      <c r="DN1252" t="s">
        <v>1319</v>
      </c>
      <c r="DO1252">
        <v>12.62</v>
      </c>
    </row>
    <row r="1253" spans="1:119" x14ac:dyDescent="0.2">
      <c r="A1253">
        <f>ROW(Source!A1416)</f>
        <v>1416</v>
      </c>
      <c r="B1253">
        <v>56661436</v>
      </c>
      <c r="C1253">
        <v>56665116</v>
      </c>
      <c r="D1253">
        <v>54739101</v>
      </c>
      <c r="E1253">
        <v>1</v>
      </c>
      <c r="F1253">
        <v>1</v>
      </c>
      <c r="G1253">
        <v>1081</v>
      </c>
      <c r="H1253">
        <v>3</v>
      </c>
      <c r="I1253" t="s">
        <v>1260</v>
      </c>
      <c r="J1253" t="s">
        <v>1262</v>
      </c>
      <c r="K1253" t="s">
        <v>1261</v>
      </c>
      <c r="L1253">
        <v>1301</v>
      </c>
      <c r="N1253">
        <v>1003</v>
      </c>
      <c r="O1253" t="s">
        <v>672</v>
      </c>
      <c r="P1253" t="s">
        <v>672</v>
      </c>
      <c r="Q1253">
        <v>1</v>
      </c>
      <c r="W1253">
        <v>0</v>
      </c>
      <c r="X1253">
        <v>-2140631459</v>
      </c>
      <c r="Y1253">
        <f t="shared" si="531"/>
        <v>10.5</v>
      </c>
      <c r="AA1253">
        <v>88.52</v>
      </c>
      <c r="AB1253">
        <v>0</v>
      </c>
      <c r="AC1253">
        <v>0</v>
      </c>
      <c r="AD1253">
        <v>0</v>
      </c>
      <c r="AE1253">
        <v>24.54</v>
      </c>
      <c r="AF1253">
        <v>0</v>
      </c>
      <c r="AG1253">
        <v>0</v>
      </c>
      <c r="AH1253">
        <v>0</v>
      </c>
      <c r="AI1253">
        <v>3.54</v>
      </c>
      <c r="AJ1253">
        <v>1</v>
      </c>
      <c r="AK1253">
        <v>1</v>
      </c>
      <c r="AL1253">
        <v>1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 t="s">
        <v>3</v>
      </c>
      <c r="AT1253">
        <v>10.5</v>
      </c>
      <c r="AU1253" t="s">
        <v>3</v>
      </c>
      <c r="AV1253">
        <v>0</v>
      </c>
      <c r="AW1253">
        <v>1</v>
      </c>
      <c r="AX1253">
        <v>-1</v>
      </c>
      <c r="AY1253">
        <v>0</v>
      </c>
      <c r="AZ1253">
        <v>0</v>
      </c>
      <c r="BA1253" t="s">
        <v>3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CV1253">
        <v>0</v>
      </c>
      <c r="CW1253">
        <v>0</v>
      </c>
      <c r="CX1253">
        <f>ROUND(Y1253*Source!I1416,9)</f>
        <v>231</v>
      </c>
      <c r="CY1253">
        <f t="shared" ref="CY1253:CY1258" si="547">AA1253</f>
        <v>88.52</v>
      </c>
      <c r="CZ1253">
        <f t="shared" ref="CZ1253:CZ1258" si="548">AE1253</f>
        <v>24.54</v>
      </c>
      <c r="DA1253">
        <f t="shared" ref="DA1253:DA1258" si="549">AI1253</f>
        <v>3.54</v>
      </c>
      <c r="DB1253">
        <f t="shared" si="532"/>
        <v>257.67</v>
      </c>
      <c r="DC1253">
        <f t="shared" si="533"/>
        <v>0</v>
      </c>
      <c r="DD1253" t="s">
        <v>3</v>
      </c>
      <c r="DE1253" t="s">
        <v>3</v>
      </c>
      <c r="DF1253">
        <f t="shared" ref="DF1253:DF1258" si="550">ROUND(ROUND(AE1253*AI1253,2)*CX1253,2)</f>
        <v>20066.97</v>
      </c>
      <c r="DG1253">
        <f t="shared" ref="DG1253:DG1263" si="551">ROUND(ROUND(AF1253,2)*CX1253,2)</f>
        <v>0</v>
      </c>
      <c r="DH1253">
        <f t="shared" ref="DH1253:DH1263" si="552">ROUND(ROUND(AG1253,2)*CX1253,2)</f>
        <v>0</v>
      </c>
      <c r="DI1253">
        <f t="shared" si="546"/>
        <v>0</v>
      </c>
      <c r="DJ1253">
        <f t="shared" ref="DJ1253:DJ1258" si="553">DF1253</f>
        <v>20066.97</v>
      </c>
      <c r="DK1253">
        <v>0</v>
      </c>
      <c r="DL1253" t="s">
        <v>3</v>
      </c>
      <c r="DM1253">
        <v>0</v>
      </c>
      <c r="DN1253" t="s">
        <v>3</v>
      </c>
      <c r="DO1253">
        <v>0</v>
      </c>
    </row>
    <row r="1254" spans="1:119" x14ac:dyDescent="0.2">
      <c r="A1254">
        <f>ROW(Source!A1416)</f>
        <v>1416</v>
      </c>
      <c r="B1254">
        <v>56661436</v>
      </c>
      <c r="C1254">
        <v>56665116</v>
      </c>
      <c r="D1254">
        <v>54739852</v>
      </c>
      <c r="E1254">
        <v>1</v>
      </c>
      <c r="F1254">
        <v>1</v>
      </c>
      <c r="G1254">
        <v>1081</v>
      </c>
      <c r="H1254">
        <v>3</v>
      </c>
      <c r="I1254" t="s">
        <v>1421</v>
      </c>
      <c r="J1254" t="s">
        <v>1422</v>
      </c>
      <c r="K1254" t="s">
        <v>1423</v>
      </c>
      <c r="L1254">
        <v>1346</v>
      </c>
      <c r="N1254">
        <v>1009</v>
      </c>
      <c r="O1254" t="s">
        <v>1171</v>
      </c>
      <c r="P1254" t="s">
        <v>1171</v>
      </c>
      <c r="Q1254">
        <v>1</v>
      </c>
      <c r="W1254">
        <v>0</v>
      </c>
      <c r="X1254">
        <v>1006061021</v>
      </c>
      <c r="Y1254">
        <f t="shared" si="531"/>
        <v>1.6400000000000001E-2</v>
      </c>
      <c r="AA1254">
        <v>1419.99</v>
      </c>
      <c r="AB1254">
        <v>0</v>
      </c>
      <c r="AC1254">
        <v>0</v>
      </c>
      <c r="AD1254">
        <v>0</v>
      </c>
      <c r="AE1254">
        <v>53.33</v>
      </c>
      <c r="AF1254">
        <v>0</v>
      </c>
      <c r="AG1254">
        <v>0</v>
      </c>
      <c r="AH1254">
        <v>0</v>
      </c>
      <c r="AI1254">
        <v>26.13</v>
      </c>
      <c r="AJ1254">
        <v>1</v>
      </c>
      <c r="AK1254">
        <v>1</v>
      </c>
      <c r="AL1254">
        <v>1</v>
      </c>
      <c r="AM1254">
        <v>2</v>
      </c>
      <c r="AN1254">
        <v>0</v>
      </c>
      <c r="AO1254">
        <v>1</v>
      </c>
      <c r="AP1254">
        <v>1</v>
      </c>
      <c r="AQ1254">
        <v>0</v>
      </c>
      <c r="AR1254">
        <v>0</v>
      </c>
      <c r="AS1254" t="s">
        <v>3</v>
      </c>
      <c r="AT1254">
        <v>1.6400000000000001E-2</v>
      </c>
      <c r="AU1254" t="s">
        <v>3</v>
      </c>
      <c r="AV1254">
        <v>0</v>
      </c>
      <c r="AW1254">
        <v>2</v>
      </c>
      <c r="AX1254">
        <v>56665127</v>
      </c>
      <c r="AY1254">
        <v>1</v>
      </c>
      <c r="AZ1254">
        <v>0</v>
      </c>
      <c r="BA1254">
        <v>1588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CV1254">
        <v>0</v>
      </c>
      <c r="CW1254">
        <v>0</v>
      </c>
      <c r="CX1254">
        <f>ROUND(Y1254*Source!I1416,9)</f>
        <v>0.36080000000000001</v>
      </c>
      <c r="CY1254">
        <f t="shared" si="547"/>
        <v>1419.99</v>
      </c>
      <c r="CZ1254">
        <f t="shared" si="548"/>
        <v>53.33</v>
      </c>
      <c r="DA1254">
        <f t="shared" si="549"/>
        <v>26.13</v>
      </c>
      <c r="DB1254">
        <f t="shared" si="532"/>
        <v>0.87</v>
      </c>
      <c r="DC1254">
        <f t="shared" si="533"/>
        <v>0</v>
      </c>
      <c r="DD1254" t="s">
        <v>3</v>
      </c>
      <c r="DE1254" t="s">
        <v>3</v>
      </c>
      <c r="DF1254">
        <f t="shared" si="550"/>
        <v>502.78</v>
      </c>
      <c r="DG1254">
        <f t="shared" si="551"/>
        <v>0</v>
      </c>
      <c r="DH1254">
        <f t="shared" si="552"/>
        <v>0</v>
      </c>
      <c r="DI1254">
        <f t="shared" si="546"/>
        <v>0</v>
      </c>
      <c r="DJ1254">
        <f t="shared" si="553"/>
        <v>502.78</v>
      </c>
      <c r="DK1254">
        <v>0</v>
      </c>
      <c r="DL1254" t="s">
        <v>3</v>
      </c>
      <c r="DM1254">
        <v>0</v>
      </c>
      <c r="DN1254" t="s">
        <v>3</v>
      </c>
      <c r="DO1254">
        <v>0</v>
      </c>
    </row>
    <row r="1255" spans="1:119" x14ac:dyDescent="0.2">
      <c r="A1255">
        <f>ROW(Source!A1416)</f>
        <v>1416</v>
      </c>
      <c r="B1255">
        <v>56661436</v>
      </c>
      <c r="C1255">
        <v>56665116</v>
      </c>
      <c r="D1255">
        <v>54737572</v>
      </c>
      <c r="E1255">
        <v>1</v>
      </c>
      <c r="F1255">
        <v>1</v>
      </c>
      <c r="G1255">
        <v>1081</v>
      </c>
      <c r="H1255">
        <v>3</v>
      </c>
      <c r="I1255" t="s">
        <v>676</v>
      </c>
      <c r="J1255" t="s">
        <v>679</v>
      </c>
      <c r="K1255" t="s">
        <v>677</v>
      </c>
      <c r="L1255">
        <v>1296</v>
      </c>
      <c r="N1255">
        <v>1002</v>
      </c>
      <c r="O1255" t="s">
        <v>678</v>
      </c>
      <c r="P1255" t="s">
        <v>678</v>
      </c>
      <c r="Q1255">
        <v>1</v>
      </c>
      <c r="W1255">
        <v>0</v>
      </c>
      <c r="X1255">
        <v>-1831371659</v>
      </c>
      <c r="Y1255">
        <f t="shared" si="531"/>
        <v>0.1</v>
      </c>
      <c r="AA1255">
        <v>1154.8900000000001</v>
      </c>
      <c r="AB1255">
        <v>0</v>
      </c>
      <c r="AC1255">
        <v>0</v>
      </c>
      <c r="AD1255">
        <v>0</v>
      </c>
      <c r="AE1255">
        <v>144.93</v>
      </c>
      <c r="AF1255">
        <v>0</v>
      </c>
      <c r="AG1255">
        <v>0</v>
      </c>
      <c r="AH1255">
        <v>0</v>
      </c>
      <c r="AI1255">
        <v>7.82</v>
      </c>
      <c r="AJ1255">
        <v>1</v>
      </c>
      <c r="AK1255">
        <v>1</v>
      </c>
      <c r="AL1255">
        <v>1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 t="s">
        <v>3</v>
      </c>
      <c r="AT1255">
        <v>0.1</v>
      </c>
      <c r="AU1255" t="s">
        <v>3</v>
      </c>
      <c r="AV1255">
        <v>0</v>
      </c>
      <c r="AW1255">
        <v>1</v>
      </c>
      <c r="AX1255">
        <v>-1</v>
      </c>
      <c r="AY1255">
        <v>0</v>
      </c>
      <c r="AZ1255">
        <v>0</v>
      </c>
      <c r="BA1255" t="s">
        <v>3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CV1255">
        <v>0</v>
      </c>
      <c r="CW1255">
        <v>0</v>
      </c>
      <c r="CX1255">
        <f>ROUND(Y1255*Source!I1416,9)</f>
        <v>2.2000000000000002</v>
      </c>
      <c r="CY1255">
        <f t="shared" si="547"/>
        <v>1154.8900000000001</v>
      </c>
      <c r="CZ1255">
        <f t="shared" si="548"/>
        <v>144.93</v>
      </c>
      <c r="DA1255">
        <f t="shared" si="549"/>
        <v>7.82</v>
      </c>
      <c r="DB1255">
        <f t="shared" si="532"/>
        <v>14.49</v>
      </c>
      <c r="DC1255">
        <f t="shared" si="533"/>
        <v>0</v>
      </c>
      <c r="DD1255" t="s">
        <v>3</v>
      </c>
      <c r="DE1255" t="s">
        <v>3</v>
      </c>
      <c r="DF1255">
        <f t="shared" si="550"/>
        <v>2493.37</v>
      </c>
      <c r="DG1255">
        <f t="shared" si="551"/>
        <v>0</v>
      </c>
      <c r="DH1255">
        <f t="shared" si="552"/>
        <v>0</v>
      </c>
      <c r="DI1255">
        <f t="shared" si="546"/>
        <v>0</v>
      </c>
      <c r="DJ1255">
        <f t="shared" si="553"/>
        <v>2493.37</v>
      </c>
      <c r="DK1255">
        <v>0</v>
      </c>
      <c r="DL1255" t="s">
        <v>3</v>
      </c>
      <c r="DM1255">
        <v>0</v>
      </c>
      <c r="DN1255" t="s">
        <v>3</v>
      </c>
      <c r="DO1255">
        <v>0</v>
      </c>
    </row>
    <row r="1256" spans="1:119" x14ac:dyDescent="0.2">
      <c r="A1256">
        <f>ROW(Source!A1416)</f>
        <v>1416</v>
      </c>
      <c r="B1256">
        <v>56661436</v>
      </c>
      <c r="C1256">
        <v>56665116</v>
      </c>
      <c r="D1256">
        <v>54737588</v>
      </c>
      <c r="E1256">
        <v>1</v>
      </c>
      <c r="F1256">
        <v>1</v>
      </c>
      <c r="G1256">
        <v>1081</v>
      </c>
      <c r="H1256">
        <v>3</v>
      </c>
      <c r="I1256" t="s">
        <v>1559</v>
      </c>
      <c r="J1256" t="s">
        <v>1560</v>
      </c>
      <c r="K1256" t="s">
        <v>1561</v>
      </c>
      <c r="L1256">
        <v>1354</v>
      </c>
      <c r="N1256">
        <v>1010</v>
      </c>
      <c r="O1256" t="s">
        <v>398</v>
      </c>
      <c r="P1256" t="s">
        <v>398</v>
      </c>
      <c r="Q1256">
        <v>1</v>
      </c>
      <c r="W1256">
        <v>0</v>
      </c>
      <c r="X1256">
        <v>1238705036</v>
      </c>
      <c r="Y1256">
        <f t="shared" si="531"/>
        <v>30</v>
      </c>
      <c r="AA1256">
        <v>2.88</v>
      </c>
      <c r="AB1256">
        <v>0</v>
      </c>
      <c r="AC1256">
        <v>0</v>
      </c>
      <c r="AD1256">
        <v>0</v>
      </c>
      <c r="AE1256">
        <v>0.75</v>
      </c>
      <c r="AF1256">
        <v>0</v>
      </c>
      <c r="AG1256">
        <v>0</v>
      </c>
      <c r="AH1256">
        <v>0</v>
      </c>
      <c r="AI1256">
        <v>3.77</v>
      </c>
      <c r="AJ1256">
        <v>1</v>
      </c>
      <c r="AK1256">
        <v>1</v>
      </c>
      <c r="AL1256">
        <v>1</v>
      </c>
      <c r="AM1256">
        <v>2</v>
      </c>
      <c r="AN1256">
        <v>0</v>
      </c>
      <c r="AO1256">
        <v>1</v>
      </c>
      <c r="AP1256">
        <v>1</v>
      </c>
      <c r="AQ1256">
        <v>0</v>
      </c>
      <c r="AR1256">
        <v>0</v>
      </c>
      <c r="AS1256" t="s">
        <v>3</v>
      </c>
      <c r="AT1256">
        <v>30</v>
      </c>
      <c r="AU1256" t="s">
        <v>3</v>
      </c>
      <c r="AV1256">
        <v>0</v>
      </c>
      <c r="AW1256">
        <v>2</v>
      </c>
      <c r="AX1256">
        <v>56665128</v>
      </c>
      <c r="AY1256">
        <v>1</v>
      </c>
      <c r="AZ1256">
        <v>0</v>
      </c>
      <c r="BA1256">
        <v>1589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CV1256">
        <v>0</v>
      </c>
      <c r="CW1256">
        <v>0</v>
      </c>
      <c r="CX1256">
        <f>ROUND(Y1256*Source!I1416,9)</f>
        <v>660</v>
      </c>
      <c r="CY1256">
        <f t="shared" si="547"/>
        <v>2.88</v>
      </c>
      <c r="CZ1256">
        <f t="shared" si="548"/>
        <v>0.75</v>
      </c>
      <c r="DA1256">
        <f t="shared" si="549"/>
        <v>3.77</v>
      </c>
      <c r="DB1256">
        <f t="shared" si="532"/>
        <v>22.5</v>
      </c>
      <c r="DC1256">
        <f t="shared" si="533"/>
        <v>0</v>
      </c>
      <c r="DD1256" t="s">
        <v>3</v>
      </c>
      <c r="DE1256" t="s">
        <v>3</v>
      </c>
      <c r="DF1256">
        <f t="shared" si="550"/>
        <v>1867.8</v>
      </c>
      <c r="DG1256">
        <f t="shared" si="551"/>
        <v>0</v>
      </c>
      <c r="DH1256">
        <f t="shared" si="552"/>
        <v>0</v>
      </c>
      <c r="DI1256">
        <f t="shared" si="546"/>
        <v>0</v>
      </c>
      <c r="DJ1256">
        <f t="shared" si="553"/>
        <v>1867.8</v>
      </c>
      <c r="DK1256">
        <v>0</v>
      </c>
      <c r="DL1256" t="s">
        <v>3</v>
      </c>
      <c r="DM1256">
        <v>0</v>
      </c>
      <c r="DN1256" t="s">
        <v>3</v>
      </c>
      <c r="DO1256">
        <v>0</v>
      </c>
    </row>
    <row r="1257" spans="1:119" x14ac:dyDescent="0.2">
      <c r="A1257">
        <f>ROW(Source!A1416)</f>
        <v>1416</v>
      </c>
      <c r="B1257">
        <v>56661436</v>
      </c>
      <c r="C1257">
        <v>56665116</v>
      </c>
      <c r="D1257">
        <v>54737634</v>
      </c>
      <c r="E1257">
        <v>1</v>
      </c>
      <c r="F1257">
        <v>1</v>
      </c>
      <c r="G1257">
        <v>1081</v>
      </c>
      <c r="H1257">
        <v>3</v>
      </c>
      <c r="I1257" t="s">
        <v>1424</v>
      </c>
      <c r="J1257" t="s">
        <v>1425</v>
      </c>
      <c r="K1257" t="s">
        <v>1426</v>
      </c>
      <c r="L1257">
        <v>1296</v>
      </c>
      <c r="N1257">
        <v>1002</v>
      </c>
      <c r="O1257" t="s">
        <v>678</v>
      </c>
      <c r="P1257" t="s">
        <v>678</v>
      </c>
      <c r="Q1257">
        <v>1</v>
      </c>
      <c r="W1257">
        <v>0</v>
      </c>
      <c r="X1257">
        <v>1871464502</v>
      </c>
      <c r="Y1257">
        <f t="shared" si="531"/>
        <v>0.93</v>
      </c>
      <c r="AA1257">
        <v>1078.29</v>
      </c>
      <c r="AB1257">
        <v>0</v>
      </c>
      <c r="AC1257">
        <v>0</v>
      </c>
      <c r="AD1257">
        <v>0</v>
      </c>
      <c r="AE1257">
        <v>34.74</v>
      </c>
      <c r="AF1257">
        <v>0</v>
      </c>
      <c r="AG1257">
        <v>0</v>
      </c>
      <c r="AH1257">
        <v>0</v>
      </c>
      <c r="AI1257">
        <v>30.46</v>
      </c>
      <c r="AJ1257">
        <v>1</v>
      </c>
      <c r="AK1257">
        <v>1</v>
      </c>
      <c r="AL1257">
        <v>1</v>
      </c>
      <c r="AM1257">
        <v>2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 t="s">
        <v>3</v>
      </c>
      <c r="AT1257">
        <v>0.93</v>
      </c>
      <c r="AU1257" t="s">
        <v>3</v>
      </c>
      <c r="AV1257">
        <v>0</v>
      </c>
      <c r="AW1257">
        <v>2</v>
      </c>
      <c r="AX1257">
        <v>56665129</v>
      </c>
      <c r="AY1257">
        <v>1</v>
      </c>
      <c r="AZ1257">
        <v>0</v>
      </c>
      <c r="BA1257">
        <v>1590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CV1257">
        <v>0</v>
      </c>
      <c r="CW1257">
        <v>0</v>
      </c>
      <c r="CX1257">
        <f>ROUND(Y1257*Source!I1416,9)</f>
        <v>20.46</v>
      </c>
      <c r="CY1257">
        <f t="shared" si="547"/>
        <v>1078.29</v>
      </c>
      <c r="CZ1257">
        <f t="shared" si="548"/>
        <v>34.74</v>
      </c>
      <c r="DA1257">
        <f t="shared" si="549"/>
        <v>30.46</v>
      </c>
      <c r="DB1257">
        <f t="shared" si="532"/>
        <v>32.31</v>
      </c>
      <c r="DC1257">
        <f t="shared" si="533"/>
        <v>0</v>
      </c>
      <c r="DD1257" t="s">
        <v>3</v>
      </c>
      <c r="DE1257" t="s">
        <v>3</v>
      </c>
      <c r="DF1257">
        <f t="shared" si="550"/>
        <v>21650.36</v>
      </c>
      <c r="DG1257">
        <f t="shared" si="551"/>
        <v>0</v>
      </c>
      <c r="DH1257">
        <f t="shared" si="552"/>
        <v>0</v>
      </c>
      <c r="DI1257">
        <f t="shared" si="546"/>
        <v>0</v>
      </c>
      <c r="DJ1257">
        <f t="shared" si="553"/>
        <v>21650.36</v>
      </c>
      <c r="DK1257">
        <v>0</v>
      </c>
      <c r="DL1257" t="s">
        <v>3</v>
      </c>
      <c r="DM1257">
        <v>0</v>
      </c>
      <c r="DN1257" t="s">
        <v>3</v>
      </c>
      <c r="DO1257">
        <v>0</v>
      </c>
    </row>
    <row r="1258" spans="1:119" x14ac:dyDescent="0.2">
      <c r="A1258">
        <f>ROW(Source!A1416)</f>
        <v>1416</v>
      </c>
      <c r="B1258">
        <v>56661436</v>
      </c>
      <c r="C1258">
        <v>56665116</v>
      </c>
      <c r="D1258">
        <v>54737664</v>
      </c>
      <c r="E1258">
        <v>1</v>
      </c>
      <c r="F1258">
        <v>1</v>
      </c>
      <c r="G1258">
        <v>1081</v>
      </c>
      <c r="H1258">
        <v>3</v>
      </c>
      <c r="I1258" t="s">
        <v>670</v>
      </c>
      <c r="J1258" t="s">
        <v>673</v>
      </c>
      <c r="K1258" t="s">
        <v>671</v>
      </c>
      <c r="L1258">
        <v>1301</v>
      </c>
      <c r="N1258">
        <v>1003</v>
      </c>
      <c r="O1258" t="s">
        <v>672</v>
      </c>
      <c r="P1258" t="s">
        <v>672</v>
      </c>
      <c r="Q1258">
        <v>1</v>
      </c>
      <c r="W1258">
        <v>0</v>
      </c>
      <c r="X1258">
        <v>1628137600</v>
      </c>
      <c r="Y1258">
        <f t="shared" si="531"/>
        <v>15</v>
      </c>
      <c r="AA1258">
        <v>37.33</v>
      </c>
      <c r="AB1258">
        <v>0</v>
      </c>
      <c r="AC1258">
        <v>0</v>
      </c>
      <c r="AD1258">
        <v>0</v>
      </c>
      <c r="AE1258">
        <v>2.35</v>
      </c>
      <c r="AF1258">
        <v>0</v>
      </c>
      <c r="AG1258">
        <v>0</v>
      </c>
      <c r="AH1258">
        <v>0</v>
      </c>
      <c r="AI1258">
        <v>15.59</v>
      </c>
      <c r="AJ1258">
        <v>1</v>
      </c>
      <c r="AK1258">
        <v>1</v>
      </c>
      <c r="AL1258">
        <v>1</v>
      </c>
      <c r="AM1258">
        <v>0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 t="s">
        <v>3</v>
      </c>
      <c r="AT1258">
        <v>15</v>
      </c>
      <c r="AU1258" t="s">
        <v>3</v>
      </c>
      <c r="AV1258">
        <v>0</v>
      </c>
      <c r="AW1258">
        <v>1</v>
      </c>
      <c r="AX1258">
        <v>-1</v>
      </c>
      <c r="AY1258">
        <v>0</v>
      </c>
      <c r="AZ1258">
        <v>0</v>
      </c>
      <c r="BA1258" t="s">
        <v>3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CV1258">
        <v>0</v>
      </c>
      <c r="CW1258">
        <v>0</v>
      </c>
      <c r="CX1258">
        <f>ROUND(Y1258*Source!I1416,9)</f>
        <v>330</v>
      </c>
      <c r="CY1258">
        <f t="shared" si="547"/>
        <v>37.33</v>
      </c>
      <c r="CZ1258">
        <f t="shared" si="548"/>
        <v>2.35</v>
      </c>
      <c r="DA1258">
        <f t="shared" si="549"/>
        <v>15.59</v>
      </c>
      <c r="DB1258">
        <f t="shared" si="532"/>
        <v>35.25</v>
      </c>
      <c r="DC1258">
        <f t="shared" si="533"/>
        <v>0</v>
      </c>
      <c r="DD1258" t="s">
        <v>3</v>
      </c>
      <c r="DE1258" t="s">
        <v>3</v>
      </c>
      <c r="DF1258">
        <f t="shared" si="550"/>
        <v>12091.2</v>
      </c>
      <c r="DG1258">
        <f t="shared" si="551"/>
        <v>0</v>
      </c>
      <c r="DH1258">
        <f t="shared" si="552"/>
        <v>0</v>
      </c>
      <c r="DI1258">
        <f t="shared" si="546"/>
        <v>0</v>
      </c>
      <c r="DJ1258">
        <f t="shared" si="553"/>
        <v>12091.2</v>
      </c>
      <c r="DK1258">
        <v>0</v>
      </c>
      <c r="DL1258" t="s">
        <v>3</v>
      </c>
      <c r="DM1258">
        <v>0</v>
      </c>
      <c r="DN1258" t="s">
        <v>3</v>
      </c>
      <c r="DO1258">
        <v>0</v>
      </c>
    </row>
    <row r="1259" spans="1:119" x14ac:dyDescent="0.2">
      <c r="A1259">
        <f>ROW(Source!A1423)</f>
        <v>1423</v>
      </c>
      <c r="B1259">
        <v>56661434</v>
      </c>
      <c r="C1259">
        <v>56665137</v>
      </c>
      <c r="D1259">
        <v>54702434</v>
      </c>
      <c r="E1259">
        <v>1081</v>
      </c>
      <c r="F1259">
        <v>1</v>
      </c>
      <c r="G1259">
        <v>1081</v>
      </c>
      <c r="H1259">
        <v>1</v>
      </c>
      <c r="I1259" t="s">
        <v>1317</v>
      </c>
      <c r="J1259" t="s">
        <v>3</v>
      </c>
      <c r="K1259" t="s">
        <v>1318</v>
      </c>
      <c r="L1259">
        <v>1191</v>
      </c>
      <c r="N1259">
        <v>1013</v>
      </c>
      <c r="O1259" t="s">
        <v>1319</v>
      </c>
      <c r="P1259" t="s">
        <v>1319</v>
      </c>
      <c r="Q1259">
        <v>1</v>
      </c>
      <c r="W1259">
        <v>0</v>
      </c>
      <c r="X1259">
        <v>476480486</v>
      </c>
      <c r="Y1259">
        <f>(AT1259*1.2)</f>
        <v>0.624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1</v>
      </c>
      <c r="AK1259">
        <v>1</v>
      </c>
      <c r="AL1259">
        <v>1</v>
      </c>
      <c r="AM1259">
        <v>-2</v>
      </c>
      <c r="AN1259">
        <v>0</v>
      </c>
      <c r="AO1259">
        <v>1</v>
      </c>
      <c r="AP1259">
        <v>1</v>
      </c>
      <c r="AQ1259">
        <v>0</v>
      </c>
      <c r="AR1259">
        <v>0</v>
      </c>
      <c r="AS1259" t="s">
        <v>3</v>
      </c>
      <c r="AT1259">
        <v>0.52</v>
      </c>
      <c r="AU1259" t="s">
        <v>1153</v>
      </c>
      <c r="AV1259">
        <v>1</v>
      </c>
      <c r="AW1259">
        <v>2</v>
      </c>
      <c r="AX1259">
        <v>56665142</v>
      </c>
      <c r="AY1259">
        <v>1</v>
      </c>
      <c r="AZ1259">
        <v>0</v>
      </c>
      <c r="BA1259">
        <v>1595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CU1259">
        <f>ROUND(AT1259*Source!I1423*AH1259*AL1259,2)</f>
        <v>0</v>
      </c>
      <c r="CV1259">
        <f>ROUND(Y1259*Source!I1423,9)</f>
        <v>6.24</v>
      </c>
      <c r="CW1259">
        <v>0</v>
      </c>
      <c r="CX1259">
        <f>ROUND(Y1259*Source!I1423,9)</f>
        <v>6.24</v>
      </c>
      <c r="CY1259">
        <f>AD1259</f>
        <v>0</v>
      </c>
      <c r="CZ1259">
        <f>AH1259</f>
        <v>0</v>
      </c>
      <c r="DA1259">
        <f>AL1259</f>
        <v>1</v>
      </c>
      <c r="DB1259">
        <f>ROUND((ROUND(AT1259*CZ1259,2)*1.2),6)</f>
        <v>0</v>
      </c>
      <c r="DC1259">
        <f>ROUND((ROUND(AT1259*AG1259,2)*1.2),6)</f>
        <v>0</v>
      </c>
      <c r="DD1259" t="s">
        <v>3</v>
      </c>
      <c r="DE1259" t="s">
        <v>3</v>
      </c>
      <c r="DF1259">
        <f t="shared" ref="DF1259:DF1265" si="554">ROUND(ROUND(AE1259,2)*CX1259,2)</f>
        <v>0</v>
      </c>
      <c r="DG1259">
        <f t="shared" si="551"/>
        <v>0</v>
      </c>
      <c r="DH1259">
        <f t="shared" si="552"/>
        <v>0</v>
      </c>
      <c r="DI1259">
        <f t="shared" si="546"/>
        <v>0</v>
      </c>
      <c r="DJ1259">
        <f>DI1259</f>
        <v>0</v>
      </c>
      <c r="DK1259">
        <v>0</v>
      </c>
      <c r="DL1259" t="s">
        <v>3</v>
      </c>
      <c r="DM1259">
        <v>0</v>
      </c>
      <c r="DN1259" t="s">
        <v>3</v>
      </c>
      <c r="DO1259">
        <v>0</v>
      </c>
    </row>
    <row r="1260" spans="1:119" x14ac:dyDescent="0.2">
      <c r="A1260">
        <f>ROW(Source!A1423)</f>
        <v>1423</v>
      </c>
      <c r="B1260">
        <v>56661434</v>
      </c>
      <c r="C1260">
        <v>56665137</v>
      </c>
      <c r="D1260">
        <v>54768339</v>
      </c>
      <c r="E1260">
        <v>1</v>
      </c>
      <c r="F1260">
        <v>1</v>
      </c>
      <c r="G1260">
        <v>1081</v>
      </c>
      <c r="H1260">
        <v>2</v>
      </c>
      <c r="I1260" t="s">
        <v>1324</v>
      </c>
      <c r="J1260" t="s">
        <v>1325</v>
      </c>
      <c r="K1260" t="s">
        <v>1326</v>
      </c>
      <c r="L1260">
        <v>1368</v>
      </c>
      <c r="N1260">
        <v>1011</v>
      </c>
      <c r="O1260" t="s">
        <v>1323</v>
      </c>
      <c r="P1260" t="s">
        <v>1323</v>
      </c>
      <c r="Q1260">
        <v>1</v>
      </c>
      <c r="W1260">
        <v>0</v>
      </c>
      <c r="X1260">
        <v>874612079</v>
      </c>
      <c r="Y1260">
        <f>(AT1260*1.2)</f>
        <v>2.4E-2</v>
      </c>
      <c r="AA1260">
        <v>0</v>
      </c>
      <c r="AB1260">
        <v>87.01</v>
      </c>
      <c r="AC1260">
        <v>13.21</v>
      </c>
      <c r="AD1260">
        <v>0</v>
      </c>
      <c r="AE1260">
        <v>0</v>
      </c>
      <c r="AF1260">
        <v>83.1</v>
      </c>
      <c r="AG1260">
        <v>12.62</v>
      </c>
      <c r="AH1260">
        <v>0</v>
      </c>
      <c r="AI1260">
        <v>1</v>
      </c>
      <c r="AJ1260">
        <v>1</v>
      </c>
      <c r="AK1260">
        <v>1</v>
      </c>
      <c r="AL1260">
        <v>1</v>
      </c>
      <c r="AM1260">
        <v>-2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 t="s">
        <v>3</v>
      </c>
      <c r="AT1260">
        <v>0.02</v>
      </c>
      <c r="AU1260" t="s">
        <v>1153</v>
      </c>
      <c r="AV1260">
        <v>0</v>
      </c>
      <c r="AW1260">
        <v>2</v>
      </c>
      <c r="AX1260">
        <v>56665143</v>
      </c>
      <c r="AY1260">
        <v>1</v>
      </c>
      <c r="AZ1260">
        <v>0</v>
      </c>
      <c r="BA1260">
        <v>1596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CV1260">
        <v>0</v>
      </c>
      <c r="CW1260">
        <f>ROUND(Y1260*Source!I1423*DO1260,9)</f>
        <v>3.0287999999999999</v>
      </c>
      <c r="CX1260">
        <f>ROUND(Y1260*Source!I1423,9)</f>
        <v>0.24</v>
      </c>
      <c r="CY1260">
        <f>AB1260</f>
        <v>87.01</v>
      </c>
      <c r="CZ1260">
        <f>AF1260</f>
        <v>83.1</v>
      </c>
      <c r="DA1260">
        <f>AJ1260</f>
        <v>1</v>
      </c>
      <c r="DB1260">
        <f>ROUND((ROUND(AT1260*CZ1260,2)*1.2),6)</f>
        <v>1.992</v>
      </c>
      <c r="DC1260">
        <f>ROUND((ROUND(AT1260*AG1260,2)*1.2),6)</f>
        <v>0.3</v>
      </c>
      <c r="DD1260" t="s">
        <v>3</v>
      </c>
      <c r="DE1260" t="s">
        <v>3</v>
      </c>
      <c r="DF1260">
        <f t="shared" si="554"/>
        <v>0</v>
      </c>
      <c r="DG1260">
        <f t="shared" si="551"/>
        <v>19.940000000000001</v>
      </c>
      <c r="DH1260">
        <f t="shared" si="552"/>
        <v>3.03</v>
      </c>
      <c r="DI1260">
        <f t="shared" si="546"/>
        <v>0</v>
      </c>
      <c r="DJ1260">
        <f>DG1260</f>
        <v>19.940000000000001</v>
      </c>
      <c r="DK1260">
        <v>0</v>
      </c>
      <c r="DL1260" t="s">
        <v>1327</v>
      </c>
      <c r="DM1260">
        <v>0</v>
      </c>
      <c r="DN1260" t="s">
        <v>1319</v>
      </c>
      <c r="DO1260">
        <v>12.62</v>
      </c>
    </row>
    <row r="1261" spans="1:119" x14ac:dyDescent="0.2">
      <c r="A1261">
        <f>ROW(Source!A1423)</f>
        <v>1423</v>
      </c>
      <c r="B1261">
        <v>56661434</v>
      </c>
      <c r="C1261">
        <v>56665137</v>
      </c>
      <c r="D1261">
        <v>54767649</v>
      </c>
      <c r="E1261">
        <v>1</v>
      </c>
      <c r="F1261">
        <v>1</v>
      </c>
      <c r="G1261">
        <v>1081</v>
      </c>
      <c r="H1261">
        <v>2</v>
      </c>
      <c r="I1261" t="s">
        <v>1571</v>
      </c>
      <c r="J1261" t="s">
        <v>1572</v>
      </c>
      <c r="K1261" t="s">
        <v>1573</v>
      </c>
      <c r="L1261">
        <v>1368</v>
      </c>
      <c r="N1261">
        <v>1011</v>
      </c>
      <c r="O1261" t="s">
        <v>1323</v>
      </c>
      <c r="P1261" t="s">
        <v>1323</v>
      </c>
      <c r="Q1261">
        <v>1</v>
      </c>
      <c r="W1261">
        <v>0</v>
      </c>
      <c r="X1261">
        <v>-323623021</v>
      </c>
      <c r="Y1261">
        <f>(AT1261*1.2)</f>
        <v>0.24</v>
      </c>
      <c r="AA1261">
        <v>0</v>
      </c>
      <c r="AB1261">
        <v>138.9</v>
      </c>
      <c r="AC1261">
        <v>15.22</v>
      </c>
      <c r="AD1261">
        <v>0</v>
      </c>
      <c r="AE1261">
        <v>0</v>
      </c>
      <c r="AF1261">
        <v>132.66</v>
      </c>
      <c r="AG1261">
        <v>14.54</v>
      </c>
      <c r="AH1261">
        <v>0</v>
      </c>
      <c r="AI1261">
        <v>1</v>
      </c>
      <c r="AJ1261">
        <v>1</v>
      </c>
      <c r="AK1261">
        <v>1</v>
      </c>
      <c r="AL1261">
        <v>1</v>
      </c>
      <c r="AM1261">
        <v>-2</v>
      </c>
      <c r="AN1261">
        <v>0</v>
      </c>
      <c r="AO1261">
        <v>1</v>
      </c>
      <c r="AP1261">
        <v>1</v>
      </c>
      <c r="AQ1261">
        <v>0</v>
      </c>
      <c r="AR1261">
        <v>0</v>
      </c>
      <c r="AS1261" t="s">
        <v>3</v>
      </c>
      <c r="AT1261">
        <v>0.2</v>
      </c>
      <c r="AU1261" t="s">
        <v>1153</v>
      </c>
      <c r="AV1261">
        <v>0</v>
      </c>
      <c r="AW1261">
        <v>2</v>
      </c>
      <c r="AX1261">
        <v>56665144</v>
      </c>
      <c r="AY1261">
        <v>1</v>
      </c>
      <c r="AZ1261">
        <v>0</v>
      </c>
      <c r="BA1261">
        <v>1597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CV1261">
        <v>0</v>
      </c>
      <c r="CW1261">
        <f>ROUND(Y1261*Source!I1423*DO1261,9)</f>
        <v>34.896000000000001</v>
      </c>
      <c r="CX1261">
        <f>ROUND(Y1261*Source!I1423,9)</f>
        <v>2.4</v>
      </c>
      <c r="CY1261">
        <f>AB1261</f>
        <v>138.9</v>
      </c>
      <c r="CZ1261">
        <f>AF1261</f>
        <v>132.66</v>
      </c>
      <c r="DA1261">
        <f>AJ1261</f>
        <v>1</v>
      </c>
      <c r="DB1261">
        <f>ROUND((ROUND(AT1261*CZ1261,2)*1.2),6)</f>
        <v>31.835999999999999</v>
      </c>
      <c r="DC1261">
        <f>ROUND((ROUND(AT1261*AG1261,2)*1.2),6)</f>
        <v>3.492</v>
      </c>
      <c r="DD1261" t="s">
        <v>3</v>
      </c>
      <c r="DE1261" t="s">
        <v>3</v>
      </c>
      <c r="DF1261">
        <f t="shared" si="554"/>
        <v>0</v>
      </c>
      <c r="DG1261">
        <f t="shared" si="551"/>
        <v>318.38</v>
      </c>
      <c r="DH1261">
        <f t="shared" si="552"/>
        <v>34.9</v>
      </c>
      <c r="DI1261">
        <f t="shared" si="546"/>
        <v>0</v>
      </c>
      <c r="DJ1261">
        <f>DG1261</f>
        <v>318.38</v>
      </c>
      <c r="DK1261">
        <v>0</v>
      </c>
      <c r="DL1261" t="s">
        <v>1327</v>
      </c>
      <c r="DM1261">
        <v>0</v>
      </c>
      <c r="DN1261" t="s">
        <v>1319</v>
      </c>
      <c r="DO1261">
        <v>14.54</v>
      </c>
    </row>
    <row r="1262" spans="1:119" x14ac:dyDescent="0.2">
      <c r="A1262">
        <f>ROW(Source!A1423)</f>
        <v>1423</v>
      </c>
      <c r="B1262">
        <v>56661434</v>
      </c>
      <c r="C1262">
        <v>56665137</v>
      </c>
      <c r="D1262">
        <v>54737318</v>
      </c>
      <c r="E1262">
        <v>1</v>
      </c>
      <c r="F1262">
        <v>1</v>
      </c>
      <c r="G1262">
        <v>1081</v>
      </c>
      <c r="H1262">
        <v>3</v>
      </c>
      <c r="I1262" t="s">
        <v>1269</v>
      </c>
      <c r="J1262" t="s">
        <v>1271</v>
      </c>
      <c r="K1262" t="s">
        <v>1270</v>
      </c>
      <c r="L1262">
        <v>1348</v>
      </c>
      <c r="N1262">
        <v>1009</v>
      </c>
      <c r="O1262" t="s">
        <v>547</v>
      </c>
      <c r="P1262" t="s">
        <v>547</v>
      </c>
      <c r="Q1262">
        <v>1000</v>
      </c>
      <c r="W1262">
        <v>0</v>
      </c>
      <c r="X1262">
        <v>-268464753</v>
      </c>
      <c r="Y1262">
        <f>(AT1262*1)</f>
        <v>3.2000000000000001E-7</v>
      </c>
      <c r="AA1262">
        <v>17868.28</v>
      </c>
      <c r="AB1262">
        <v>0</v>
      </c>
      <c r="AC1262">
        <v>0</v>
      </c>
      <c r="AD1262">
        <v>0</v>
      </c>
      <c r="AE1262">
        <v>17868.28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1</v>
      </c>
      <c r="AL1262">
        <v>1</v>
      </c>
      <c r="AM1262">
        <v>0</v>
      </c>
      <c r="AN1262">
        <v>0</v>
      </c>
      <c r="AO1262">
        <v>0</v>
      </c>
      <c r="AP1262">
        <v>1</v>
      </c>
      <c r="AQ1262">
        <v>0</v>
      </c>
      <c r="AR1262">
        <v>0</v>
      </c>
      <c r="AS1262" t="s">
        <v>3</v>
      </c>
      <c r="AT1262">
        <v>3.2000000000000001E-7</v>
      </c>
      <c r="AU1262" t="s">
        <v>1152</v>
      </c>
      <c r="AV1262">
        <v>0</v>
      </c>
      <c r="AW1262">
        <v>1</v>
      </c>
      <c r="AX1262">
        <v>-1</v>
      </c>
      <c r="AY1262">
        <v>0</v>
      </c>
      <c r="AZ1262">
        <v>0</v>
      </c>
      <c r="BA1262" t="s">
        <v>3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CV1262">
        <v>0</v>
      </c>
      <c r="CW1262">
        <v>0</v>
      </c>
      <c r="CX1262">
        <f>ROUND(Y1262*Source!I1423,9)</f>
        <v>3.1999999999999999E-6</v>
      </c>
      <c r="CY1262">
        <f>AA1262</f>
        <v>17868.28</v>
      </c>
      <c r="CZ1262">
        <f>AE1262</f>
        <v>17868.28</v>
      </c>
      <c r="DA1262">
        <f>AI1262</f>
        <v>1</v>
      </c>
      <c r="DB1262">
        <f>ROUND((ROUND(AT1262*CZ1262,2)*1),6)</f>
        <v>0.01</v>
      </c>
      <c r="DC1262">
        <f>ROUND((ROUND(AT1262*AG1262,2)*1),6)</f>
        <v>0</v>
      </c>
      <c r="DD1262" t="s">
        <v>3</v>
      </c>
      <c r="DE1262" t="s">
        <v>3</v>
      </c>
      <c r="DF1262">
        <f t="shared" si="554"/>
        <v>0.06</v>
      </c>
      <c r="DG1262">
        <f t="shared" si="551"/>
        <v>0</v>
      </c>
      <c r="DH1262">
        <f t="shared" si="552"/>
        <v>0</v>
      </c>
      <c r="DI1262">
        <f t="shared" si="546"/>
        <v>0</v>
      </c>
      <c r="DJ1262">
        <f>DF1262</f>
        <v>0.06</v>
      </c>
      <c r="DK1262">
        <v>0</v>
      </c>
      <c r="DL1262" t="s">
        <v>3</v>
      </c>
      <c r="DM1262">
        <v>0</v>
      </c>
      <c r="DN1262" t="s">
        <v>3</v>
      </c>
      <c r="DO1262">
        <v>0</v>
      </c>
    </row>
    <row r="1263" spans="1:119" x14ac:dyDescent="0.2">
      <c r="A1263">
        <f>ROW(Source!A1424)</f>
        <v>1424</v>
      </c>
      <c r="B1263">
        <v>56661436</v>
      </c>
      <c r="C1263">
        <v>56665137</v>
      </c>
      <c r="D1263">
        <v>54702434</v>
      </c>
      <c r="E1263">
        <v>1081</v>
      </c>
      <c r="F1263">
        <v>1</v>
      </c>
      <c r="G1263">
        <v>1081</v>
      </c>
      <c r="H1263">
        <v>1</v>
      </c>
      <c r="I1263" t="s">
        <v>1317</v>
      </c>
      <c r="J1263" t="s">
        <v>3</v>
      </c>
      <c r="K1263" t="s">
        <v>1318</v>
      </c>
      <c r="L1263">
        <v>1191</v>
      </c>
      <c r="N1263">
        <v>1013</v>
      </c>
      <c r="O1263" t="s">
        <v>1319</v>
      </c>
      <c r="P1263" t="s">
        <v>1319</v>
      </c>
      <c r="Q1263">
        <v>1</v>
      </c>
      <c r="W1263">
        <v>0</v>
      </c>
      <c r="X1263">
        <v>476480486</v>
      </c>
      <c r="Y1263">
        <f>(AT1263*1.2)</f>
        <v>0.624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1</v>
      </c>
      <c r="AK1263">
        <v>1</v>
      </c>
      <c r="AL1263">
        <v>1</v>
      </c>
      <c r="AM1263">
        <v>5</v>
      </c>
      <c r="AN1263">
        <v>0</v>
      </c>
      <c r="AO1263">
        <v>1</v>
      </c>
      <c r="AP1263">
        <v>1</v>
      </c>
      <c r="AQ1263">
        <v>0</v>
      </c>
      <c r="AR1263">
        <v>0</v>
      </c>
      <c r="AS1263" t="s">
        <v>3</v>
      </c>
      <c r="AT1263">
        <v>0.52</v>
      </c>
      <c r="AU1263" t="s">
        <v>1153</v>
      </c>
      <c r="AV1263">
        <v>1</v>
      </c>
      <c r="AW1263">
        <v>2</v>
      </c>
      <c r="AX1263">
        <v>56665142</v>
      </c>
      <c r="AY1263">
        <v>1</v>
      </c>
      <c r="AZ1263">
        <v>0</v>
      </c>
      <c r="BA1263">
        <v>1600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CU1263">
        <f>ROUND(AT1263*Source!I1424*AH1263*AL1263,2)</f>
        <v>0</v>
      </c>
      <c r="CV1263">
        <f>ROUND(Y1263*Source!I1424,9)</f>
        <v>6.24</v>
      </c>
      <c r="CW1263">
        <v>0</v>
      </c>
      <c r="CX1263">
        <f>ROUND(Y1263*Source!I1424,9)</f>
        <v>6.24</v>
      </c>
      <c r="CY1263">
        <f>AD1263</f>
        <v>0</v>
      </c>
      <c r="CZ1263">
        <f>AH1263</f>
        <v>0</v>
      </c>
      <c r="DA1263">
        <f>AL1263</f>
        <v>1</v>
      </c>
      <c r="DB1263">
        <f>ROUND((ROUND(AT1263*CZ1263,2)*1.2),6)</f>
        <v>0</v>
      </c>
      <c r="DC1263">
        <f>ROUND((ROUND(AT1263*AG1263,2)*1.2),6)</f>
        <v>0</v>
      </c>
      <c r="DD1263" t="s">
        <v>3</v>
      </c>
      <c r="DE1263" t="s">
        <v>3</v>
      </c>
      <c r="DF1263">
        <f t="shared" si="554"/>
        <v>0</v>
      </c>
      <c r="DG1263">
        <f t="shared" si="551"/>
        <v>0</v>
      </c>
      <c r="DH1263">
        <f t="shared" si="552"/>
        <v>0</v>
      </c>
      <c r="DI1263">
        <f t="shared" si="546"/>
        <v>0</v>
      </c>
      <c r="DJ1263">
        <f>DI1263</f>
        <v>0</v>
      </c>
      <c r="DK1263">
        <v>0</v>
      </c>
      <c r="DL1263" t="s">
        <v>3</v>
      </c>
      <c r="DM1263">
        <v>0</v>
      </c>
      <c r="DN1263" t="s">
        <v>3</v>
      </c>
      <c r="DO1263">
        <v>0</v>
      </c>
    </row>
    <row r="1264" spans="1:119" x14ac:dyDescent="0.2">
      <c r="A1264">
        <f>ROW(Source!A1424)</f>
        <v>1424</v>
      </c>
      <c r="B1264">
        <v>56661436</v>
      </c>
      <c r="C1264">
        <v>56665137</v>
      </c>
      <c r="D1264">
        <v>54768339</v>
      </c>
      <c r="E1264">
        <v>1</v>
      </c>
      <c r="F1264">
        <v>1</v>
      </c>
      <c r="G1264">
        <v>1081</v>
      </c>
      <c r="H1264">
        <v>2</v>
      </c>
      <c r="I1264" t="s">
        <v>1324</v>
      </c>
      <c r="J1264" t="s">
        <v>1325</v>
      </c>
      <c r="K1264" t="s">
        <v>1326</v>
      </c>
      <c r="L1264">
        <v>1368</v>
      </c>
      <c r="N1264">
        <v>1011</v>
      </c>
      <c r="O1264" t="s">
        <v>1323</v>
      </c>
      <c r="P1264" t="s">
        <v>1323</v>
      </c>
      <c r="Q1264">
        <v>1</v>
      </c>
      <c r="W1264">
        <v>0</v>
      </c>
      <c r="X1264">
        <v>874612079</v>
      </c>
      <c r="Y1264">
        <f>(AT1264*1.2)</f>
        <v>2.4E-2</v>
      </c>
      <c r="AA1264">
        <v>0</v>
      </c>
      <c r="AB1264">
        <v>1485.19</v>
      </c>
      <c r="AC1264">
        <v>744.56</v>
      </c>
      <c r="AD1264">
        <v>0</v>
      </c>
      <c r="AE1264">
        <v>0</v>
      </c>
      <c r="AF1264">
        <v>83.1</v>
      </c>
      <c r="AG1264">
        <v>12.62</v>
      </c>
      <c r="AH1264">
        <v>0</v>
      </c>
      <c r="AI1264">
        <v>1</v>
      </c>
      <c r="AJ1264">
        <v>17.07</v>
      </c>
      <c r="AK1264">
        <v>56.35</v>
      </c>
      <c r="AL1264">
        <v>1</v>
      </c>
      <c r="AM1264">
        <v>2</v>
      </c>
      <c r="AN1264">
        <v>0</v>
      </c>
      <c r="AO1264">
        <v>1</v>
      </c>
      <c r="AP1264">
        <v>1</v>
      </c>
      <c r="AQ1264">
        <v>0</v>
      </c>
      <c r="AR1264">
        <v>0</v>
      </c>
      <c r="AS1264" t="s">
        <v>3</v>
      </c>
      <c r="AT1264">
        <v>0.02</v>
      </c>
      <c r="AU1264" t="s">
        <v>1153</v>
      </c>
      <c r="AV1264">
        <v>0</v>
      </c>
      <c r="AW1264">
        <v>2</v>
      </c>
      <c r="AX1264">
        <v>56665143</v>
      </c>
      <c r="AY1264">
        <v>1</v>
      </c>
      <c r="AZ1264">
        <v>0</v>
      </c>
      <c r="BA1264">
        <v>1601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CV1264">
        <v>0</v>
      </c>
      <c r="CW1264">
        <f>ROUND(Y1264*Source!I1424*DO1264,9)</f>
        <v>3.0287999999999999</v>
      </c>
      <c r="CX1264">
        <f>ROUND(Y1264*Source!I1424,9)</f>
        <v>0.24</v>
      </c>
      <c r="CY1264">
        <f>AB1264</f>
        <v>1485.19</v>
      </c>
      <c r="CZ1264">
        <f>AF1264</f>
        <v>83.1</v>
      </c>
      <c r="DA1264">
        <f>AJ1264</f>
        <v>17.07</v>
      </c>
      <c r="DB1264">
        <f>ROUND((ROUND(AT1264*CZ1264,2)*1.2),6)</f>
        <v>1.992</v>
      </c>
      <c r="DC1264">
        <f>ROUND((ROUND(AT1264*AG1264,2)*1.2),6)</f>
        <v>0.3</v>
      </c>
      <c r="DD1264" t="s">
        <v>3</v>
      </c>
      <c r="DE1264" t="s">
        <v>3</v>
      </c>
      <c r="DF1264">
        <f t="shared" si="554"/>
        <v>0</v>
      </c>
      <c r="DG1264">
        <f>ROUND(ROUND(AF1264*AJ1264,2)*CX1264,2)</f>
        <v>340.44</v>
      </c>
      <c r="DH1264">
        <f>ROUND(ROUND(AG1264*AK1264,2)*CX1264,2)</f>
        <v>170.67</v>
      </c>
      <c r="DI1264">
        <f t="shared" si="546"/>
        <v>0</v>
      </c>
      <c r="DJ1264">
        <f>DG1264</f>
        <v>340.44</v>
      </c>
      <c r="DK1264">
        <v>0</v>
      </c>
      <c r="DL1264" t="s">
        <v>1327</v>
      </c>
      <c r="DM1264">
        <v>0</v>
      </c>
      <c r="DN1264" t="s">
        <v>1319</v>
      </c>
      <c r="DO1264">
        <v>12.62</v>
      </c>
    </row>
    <row r="1265" spans="1:119" x14ac:dyDescent="0.2">
      <c r="A1265">
        <f>ROW(Source!A1424)</f>
        <v>1424</v>
      </c>
      <c r="B1265">
        <v>56661436</v>
      </c>
      <c r="C1265">
        <v>56665137</v>
      </c>
      <c r="D1265">
        <v>54767649</v>
      </c>
      <c r="E1265">
        <v>1</v>
      </c>
      <c r="F1265">
        <v>1</v>
      </c>
      <c r="G1265">
        <v>1081</v>
      </c>
      <c r="H1265">
        <v>2</v>
      </c>
      <c r="I1265" t="s">
        <v>1571</v>
      </c>
      <c r="J1265" t="s">
        <v>1572</v>
      </c>
      <c r="K1265" t="s">
        <v>1573</v>
      </c>
      <c r="L1265">
        <v>1368</v>
      </c>
      <c r="N1265">
        <v>1011</v>
      </c>
      <c r="O1265" t="s">
        <v>1323</v>
      </c>
      <c r="P1265" t="s">
        <v>1323</v>
      </c>
      <c r="Q1265">
        <v>1</v>
      </c>
      <c r="W1265">
        <v>0</v>
      </c>
      <c r="X1265">
        <v>-323623021</v>
      </c>
      <c r="Y1265">
        <f>(AT1265*1.2)</f>
        <v>0.24</v>
      </c>
      <c r="AA1265">
        <v>0</v>
      </c>
      <c r="AB1265">
        <v>2143.15</v>
      </c>
      <c r="AC1265">
        <v>857.84</v>
      </c>
      <c r="AD1265">
        <v>0</v>
      </c>
      <c r="AE1265">
        <v>0</v>
      </c>
      <c r="AF1265">
        <v>132.66</v>
      </c>
      <c r="AG1265">
        <v>14.54</v>
      </c>
      <c r="AH1265">
        <v>0</v>
      </c>
      <c r="AI1265">
        <v>1</v>
      </c>
      <c r="AJ1265">
        <v>15.43</v>
      </c>
      <c r="AK1265">
        <v>56.35</v>
      </c>
      <c r="AL1265">
        <v>1</v>
      </c>
      <c r="AM1265">
        <v>2</v>
      </c>
      <c r="AN1265">
        <v>0</v>
      </c>
      <c r="AO1265">
        <v>1</v>
      </c>
      <c r="AP1265">
        <v>1</v>
      </c>
      <c r="AQ1265">
        <v>0</v>
      </c>
      <c r="AR1265">
        <v>0</v>
      </c>
      <c r="AS1265" t="s">
        <v>3</v>
      </c>
      <c r="AT1265">
        <v>0.2</v>
      </c>
      <c r="AU1265" t="s">
        <v>1153</v>
      </c>
      <c r="AV1265">
        <v>0</v>
      </c>
      <c r="AW1265">
        <v>2</v>
      </c>
      <c r="AX1265">
        <v>56665144</v>
      </c>
      <c r="AY1265">
        <v>1</v>
      </c>
      <c r="AZ1265">
        <v>0</v>
      </c>
      <c r="BA1265">
        <v>1602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CV1265">
        <v>0</v>
      </c>
      <c r="CW1265">
        <f>ROUND(Y1265*Source!I1424*DO1265,9)</f>
        <v>34.896000000000001</v>
      </c>
      <c r="CX1265">
        <f>ROUND(Y1265*Source!I1424,9)</f>
        <v>2.4</v>
      </c>
      <c r="CY1265">
        <f>AB1265</f>
        <v>2143.15</v>
      </c>
      <c r="CZ1265">
        <f>AF1265</f>
        <v>132.66</v>
      </c>
      <c r="DA1265">
        <f>AJ1265</f>
        <v>15.43</v>
      </c>
      <c r="DB1265">
        <f>ROUND((ROUND(AT1265*CZ1265,2)*1.2),6)</f>
        <v>31.835999999999999</v>
      </c>
      <c r="DC1265">
        <f>ROUND((ROUND(AT1265*AG1265,2)*1.2),6)</f>
        <v>3.492</v>
      </c>
      <c r="DD1265" t="s">
        <v>3</v>
      </c>
      <c r="DE1265" t="s">
        <v>3</v>
      </c>
      <c r="DF1265">
        <f t="shared" si="554"/>
        <v>0</v>
      </c>
      <c r="DG1265">
        <f>ROUND(ROUND(AF1265*AJ1265,2)*CX1265,2)</f>
        <v>4912.66</v>
      </c>
      <c r="DH1265">
        <f>ROUND(ROUND(AG1265*AK1265,2)*CX1265,2)</f>
        <v>1966.39</v>
      </c>
      <c r="DI1265">
        <f t="shared" si="546"/>
        <v>0</v>
      </c>
      <c r="DJ1265">
        <f>DG1265</f>
        <v>4912.66</v>
      </c>
      <c r="DK1265">
        <v>0</v>
      </c>
      <c r="DL1265" t="s">
        <v>1327</v>
      </c>
      <c r="DM1265">
        <v>0</v>
      </c>
      <c r="DN1265" t="s">
        <v>1319</v>
      </c>
      <c r="DO1265">
        <v>14.54</v>
      </c>
    </row>
    <row r="1266" spans="1:119" x14ac:dyDescent="0.2">
      <c r="A1266">
        <f>ROW(Source!A1424)</f>
        <v>1424</v>
      </c>
      <c r="B1266">
        <v>56661436</v>
      </c>
      <c r="C1266">
        <v>56665137</v>
      </c>
      <c r="D1266">
        <v>54737318</v>
      </c>
      <c r="E1266">
        <v>1</v>
      </c>
      <c r="F1266">
        <v>1</v>
      </c>
      <c r="G1266">
        <v>1081</v>
      </c>
      <c r="H1266">
        <v>3</v>
      </c>
      <c r="I1266" t="s">
        <v>1269</v>
      </c>
      <c r="J1266" t="s">
        <v>1271</v>
      </c>
      <c r="K1266" t="s">
        <v>1270</v>
      </c>
      <c r="L1266">
        <v>1348</v>
      </c>
      <c r="N1266">
        <v>1009</v>
      </c>
      <c r="O1266" t="s">
        <v>547</v>
      </c>
      <c r="P1266" t="s">
        <v>547</v>
      </c>
      <c r="Q1266">
        <v>1000</v>
      </c>
      <c r="W1266">
        <v>0</v>
      </c>
      <c r="X1266">
        <v>-268464753</v>
      </c>
      <c r="Y1266">
        <f>(AT1266*1)</f>
        <v>3.2000000000000001E-7</v>
      </c>
      <c r="AA1266">
        <v>121682.99</v>
      </c>
      <c r="AB1266">
        <v>0</v>
      </c>
      <c r="AC1266">
        <v>0</v>
      </c>
      <c r="AD1266">
        <v>0</v>
      </c>
      <c r="AE1266">
        <v>17868.28</v>
      </c>
      <c r="AF1266">
        <v>0</v>
      </c>
      <c r="AG1266">
        <v>0</v>
      </c>
      <c r="AH1266">
        <v>0</v>
      </c>
      <c r="AI1266">
        <v>6.81</v>
      </c>
      <c r="AJ1266">
        <v>1</v>
      </c>
      <c r="AK1266">
        <v>1</v>
      </c>
      <c r="AL1266">
        <v>1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 t="s">
        <v>3</v>
      </c>
      <c r="AT1266">
        <v>3.2000000000000001E-7</v>
      </c>
      <c r="AU1266" t="s">
        <v>1152</v>
      </c>
      <c r="AV1266">
        <v>0</v>
      </c>
      <c r="AW1266">
        <v>1</v>
      </c>
      <c r="AX1266">
        <v>-1</v>
      </c>
      <c r="AY1266">
        <v>0</v>
      </c>
      <c r="AZ1266">
        <v>0</v>
      </c>
      <c r="BA1266" t="s">
        <v>3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CV1266">
        <v>0</v>
      </c>
      <c r="CW1266">
        <v>0</v>
      </c>
      <c r="CX1266">
        <f>ROUND(Y1266*Source!I1424,9)</f>
        <v>3.1999999999999999E-6</v>
      </c>
      <c r="CY1266">
        <f>AA1266</f>
        <v>121682.99</v>
      </c>
      <c r="CZ1266">
        <f>AE1266</f>
        <v>17868.28</v>
      </c>
      <c r="DA1266">
        <f>AI1266</f>
        <v>6.81</v>
      </c>
      <c r="DB1266">
        <f>ROUND((ROUND(AT1266*CZ1266,2)*1),6)</f>
        <v>0.01</v>
      </c>
      <c r="DC1266">
        <f>ROUND((ROUND(AT1266*AG1266,2)*1),6)</f>
        <v>0</v>
      </c>
      <c r="DD1266" t="s">
        <v>3</v>
      </c>
      <c r="DE1266" t="s">
        <v>3</v>
      </c>
      <c r="DF1266">
        <f>ROUND(ROUND(AE1266*AI1266,2)*CX1266,2)</f>
        <v>0.39</v>
      </c>
      <c r="DG1266">
        <f t="shared" ref="DG1266:DG1277" si="555">ROUND(ROUND(AF1266,2)*CX1266,2)</f>
        <v>0</v>
      </c>
      <c r="DH1266">
        <f t="shared" ref="DH1266:DH1278" si="556">ROUND(ROUND(AG1266,2)*CX1266,2)</f>
        <v>0</v>
      </c>
      <c r="DI1266">
        <f t="shared" si="546"/>
        <v>0</v>
      </c>
      <c r="DJ1266">
        <f>DF1266</f>
        <v>0.39</v>
      </c>
      <c r="DK1266">
        <v>0</v>
      </c>
      <c r="DL1266" t="s">
        <v>3</v>
      </c>
      <c r="DM1266">
        <v>0</v>
      </c>
      <c r="DN1266" t="s">
        <v>3</v>
      </c>
      <c r="DO1266">
        <v>0</v>
      </c>
    </row>
    <row r="1267" spans="1:119" x14ac:dyDescent="0.2">
      <c r="A1267">
        <f>ROW(Source!A1429)</f>
        <v>1429</v>
      </c>
      <c r="B1267">
        <v>56661434</v>
      </c>
      <c r="C1267">
        <v>56666810</v>
      </c>
      <c r="D1267">
        <v>54702434</v>
      </c>
      <c r="E1267">
        <v>1081</v>
      </c>
      <c r="F1267">
        <v>1</v>
      </c>
      <c r="G1267">
        <v>1081</v>
      </c>
      <c r="H1267">
        <v>1</v>
      </c>
      <c r="I1267" t="s">
        <v>1317</v>
      </c>
      <c r="J1267" t="s">
        <v>3</v>
      </c>
      <c r="K1267" t="s">
        <v>1318</v>
      </c>
      <c r="L1267">
        <v>1191</v>
      </c>
      <c r="N1267">
        <v>1013</v>
      </c>
      <c r="O1267" t="s">
        <v>1319</v>
      </c>
      <c r="P1267" t="s">
        <v>1319</v>
      </c>
      <c r="Q1267">
        <v>1</v>
      </c>
      <c r="W1267">
        <v>0</v>
      </c>
      <c r="X1267">
        <v>476480486</v>
      </c>
      <c r="Y1267">
        <f t="shared" ref="Y1267:Y1286" si="557">AT1267</f>
        <v>2.37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1</v>
      </c>
      <c r="AK1267">
        <v>1</v>
      </c>
      <c r="AL1267">
        <v>1</v>
      </c>
      <c r="AM1267">
        <v>-2</v>
      </c>
      <c r="AN1267">
        <v>0</v>
      </c>
      <c r="AO1267">
        <v>1</v>
      </c>
      <c r="AP1267">
        <v>1</v>
      </c>
      <c r="AQ1267">
        <v>0</v>
      </c>
      <c r="AR1267">
        <v>0</v>
      </c>
      <c r="AS1267" t="s">
        <v>3</v>
      </c>
      <c r="AT1267">
        <v>2.37</v>
      </c>
      <c r="AU1267" t="s">
        <v>3</v>
      </c>
      <c r="AV1267">
        <v>1</v>
      </c>
      <c r="AW1267">
        <v>2</v>
      </c>
      <c r="AX1267">
        <v>56666811</v>
      </c>
      <c r="AY1267">
        <v>1</v>
      </c>
      <c r="AZ1267">
        <v>0</v>
      </c>
      <c r="BA1267">
        <v>1605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CU1267">
        <f>ROUND(AT1267*Source!I1429*AH1267*AL1267,2)</f>
        <v>0</v>
      </c>
      <c r="CV1267">
        <f>ROUND(Y1267*Source!I1429,9)</f>
        <v>23.7</v>
      </c>
      <c r="CW1267">
        <v>0</v>
      </c>
      <c r="CX1267">
        <f>ROUND(Y1267*Source!I1429,9)</f>
        <v>23.7</v>
      </c>
      <c r="CY1267">
        <f>AD1267</f>
        <v>0</v>
      </c>
      <c r="CZ1267">
        <f>AH1267</f>
        <v>0</v>
      </c>
      <c r="DA1267">
        <f>AL1267</f>
        <v>1</v>
      </c>
      <c r="DB1267">
        <f t="shared" ref="DB1267:DB1286" si="558">ROUND(ROUND(AT1267*CZ1267,2),6)</f>
        <v>0</v>
      </c>
      <c r="DC1267">
        <f t="shared" ref="DC1267:DC1286" si="559">ROUND(ROUND(AT1267*AG1267,2),6)</f>
        <v>0</v>
      </c>
      <c r="DD1267" t="s">
        <v>3</v>
      </c>
      <c r="DE1267" t="s">
        <v>3</v>
      </c>
      <c r="DF1267">
        <f t="shared" ref="DF1267:DF1279" si="560">ROUND(ROUND(AE1267,2)*CX1267,2)</f>
        <v>0</v>
      </c>
      <c r="DG1267">
        <f t="shared" si="555"/>
        <v>0</v>
      </c>
      <c r="DH1267">
        <f t="shared" si="556"/>
        <v>0</v>
      </c>
      <c r="DI1267">
        <f t="shared" si="546"/>
        <v>0</v>
      </c>
      <c r="DJ1267">
        <f>DI1267</f>
        <v>0</v>
      </c>
      <c r="DK1267">
        <v>0</v>
      </c>
      <c r="DL1267" t="s">
        <v>3</v>
      </c>
      <c r="DM1267">
        <v>0</v>
      </c>
      <c r="DN1267" t="s">
        <v>3</v>
      </c>
      <c r="DO1267">
        <v>0</v>
      </c>
    </row>
    <row r="1268" spans="1:119" x14ac:dyDescent="0.2">
      <c r="A1268">
        <f>ROW(Source!A1429)</f>
        <v>1429</v>
      </c>
      <c r="B1268">
        <v>56661434</v>
      </c>
      <c r="C1268">
        <v>56666810</v>
      </c>
      <c r="D1268">
        <v>54768040</v>
      </c>
      <c r="E1268">
        <v>1</v>
      </c>
      <c r="F1268">
        <v>1</v>
      </c>
      <c r="G1268">
        <v>1081</v>
      </c>
      <c r="H1268">
        <v>2</v>
      </c>
      <c r="I1268" t="s">
        <v>1320</v>
      </c>
      <c r="J1268" t="s">
        <v>1321</v>
      </c>
      <c r="K1268" t="s">
        <v>1322</v>
      </c>
      <c r="L1268">
        <v>1368</v>
      </c>
      <c r="N1268">
        <v>1011</v>
      </c>
      <c r="O1268" t="s">
        <v>1323</v>
      </c>
      <c r="P1268" t="s">
        <v>1323</v>
      </c>
      <c r="Q1268">
        <v>1</v>
      </c>
      <c r="W1268">
        <v>0</v>
      </c>
      <c r="X1268">
        <v>1498588441</v>
      </c>
      <c r="Y1268">
        <f t="shared" si="557"/>
        <v>0.32</v>
      </c>
      <c r="AA1268">
        <v>0</v>
      </c>
      <c r="AB1268">
        <v>7.59</v>
      </c>
      <c r="AC1268">
        <v>0</v>
      </c>
      <c r="AD1268">
        <v>0</v>
      </c>
      <c r="AE1268">
        <v>0</v>
      </c>
      <c r="AF1268">
        <v>7.11</v>
      </c>
      <c r="AG1268">
        <v>0</v>
      </c>
      <c r="AH1268">
        <v>0</v>
      </c>
      <c r="AI1268">
        <v>1</v>
      </c>
      <c r="AJ1268">
        <v>1</v>
      </c>
      <c r="AK1268">
        <v>1</v>
      </c>
      <c r="AL1268">
        <v>1</v>
      </c>
      <c r="AM1268">
        <v>-2</v>
      </c>
      <c r="AN1268">
        <v>0</v>
      </c>
      <c r="AO1268">
        <v>1</v>
      </c>
      <c r="AP1268">
        <v>1</v>
      </c>
      <c r="AQ1268">
        <v>0</v>
      </c>
      <c r="AR1268">
        <v>0</v>
      </c>
      <c r="AS1268" t="s">
        <v>3</v>
      </c>
      <c r="AT1268">
        <v>0.32</v>
      </c>
      <c r="AU1268" t="s">
        <v>3</v>
      </c>
      <c r="AV1268">
        <v>0</v>
      </c>
      <c r="AW1268">
        <v>2</v>
      </c>
      <c r="AX1268">
        <v>56666812</v>
      </c>
      <c r="AY1268">
        <v>1</v>
      </c>
      <c r="AZ1268">
        <v>0</v>
      </c>
      <c r="BA1268">
        <v>1606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CV1268">
        <v>0</v>
      </c>
      <c r="CW1268">
        <f>ROUND(Y1268*Source!I1429*DO1268,9)</f>
        <v>0</v>
      </c>
      <c r="CX1268">
        <f>ROUND(Y1268*Source!I1429,9)</f>
        <v>3.2</v>
      </c>
      <c r="CY1268">
        <f>AB1268</f>
        <v>7.59</v>
      </c>
      <c r="CZ1268">
        <f>AF1268</f>
        <v>7.11</v>
      </c>
      <c r="DA1268">
        <f>AJ1268</f>
        <v>1</v>
      </c>
      <c r="DB1268">
        <f t="shared" si="558"/>
        <v>2.2799999999999998</v>
      </c>
      <c r="DC1268">
        <f t="shared" si="559"/>
        <v>0</v>
      </c>
      <c r="DD1268" t="s">
        <v>3</v>
      </c>
      <c r="DE1268" t="s">
        <v>3</v>
      </c>
      <c r="DF1268">
        <f t="shared" si="560"/>
        <v>0</v>
      </c>
      <c r="DG1268">
        <f t="shared" si="555"/>
        <v>22.75</v>
      </c>
      <c r="DH1268">
        <f t="shared" si="556"/>
        <v>0</v>
      </c>
      <c r="DI1268">
        <f t="shared" si="546"/>
        <v>0</v>
      </c>
      <c r="DJ1268">
        <f>DG1268</f>
        <v>22.75</v>
      </c>
      <c r="DK1268">
        <v>0</v>
      </c>
      <c r="DL1268" t="s">
        <v>3</v>
      </c>
      <c r="DM1268">
        <v>0</v>
      </c>
      <c r="DN1268" t="s">
        <v>3</v>
      </c>
      <c r="DO1268">
        <v>0</v>
      </c>
    </row>
    <row r="1269" spans="1:119" x14ac:dyDescent="0.2">
      <c r="A1269">
        <f>ROW(Source!A1429)</f>
        <v>1429</v>
      </c>
      <c r="B1269">
        <v>56661434</v>
      </c>
      <c r="C1269">
        <v>56666810</v>
      </c>
      <c r="D1269">
        <v>54768339</v>
      </c>
      <c r="E1269">
        <v>1</v>
      </c>
      <c r="F1269">
        <v>1</v>
      </c>
      <c r="G1269">
        <v>1081</v>
      </c>
      <c r="H1269">
        <v>2</v>
      </c>
      <c r="I1269" t="s">
        <v>1324</v>
      </c>
      <c r="J1269" t="s">
        <v>1325</v>
      </c>
      <c r="K1269" t="s">
        <v>1326</v>
      </c>
      <c r="L1269">
        <v>1368</v>
      </c>
      <c r="N1269">
        <v>1011</v>
      </c>
      <c r="O1269" t="s">
        <v>1323</v>
      </c>
      <c r="P1269" t="s">
        <v>1323</v>
      </c>
      <c r="Q1269">
        <v>1</v>
      </c>
      <c r="W1269">
        <v>0</v>
      </c>
      <c r="X1269">
        <v>874612079</v>
      </c>
      <c r="Y1269">
        <f t="shared" si="557"/>
        <v>0.03</v>
      </c>
      <c r="AA1269">
        <v>0</v>
      </c>
      <c r="AB1269">
        <v>88.67</v>
      </c>
      <c r="AC1269">
        <v>13.47</v>
      </c>
      <c r="AD1269">
        <v>0</v>
      </c>
      <c r="AE1269">
        <v>0</v>
      </c>
      <c r="AF1269">
        <v>83.1</v>
      </c>
      <c r="AG1269">
        <v>12.62</v>
      </c>
      <c r="AH1269">
        <v>0</v>
      </c>
      <c r="AI1269">
        <v>1</v>
      </c>
      <c r="AJ1269">
        <v>1</v>
      </c>
      <c r="AK1269">
        <v>1</v>
      </c>
      <c r="AL1269">
        <v>1</v>
      </c>
      <c r="AM1269">
        <v>-2</v>
      </c>
      <c r="AN1269">
        <v>0</v>
      </c>
      <c r="AO1269">
        <v>1</v>
      </c>
      <c r="AP1269">
        <v>1</v>
      </c>
      <c r="AQ1269">
        <v>0</v>
      </c>
      <c r="AR1269">
        <v>0</v>
      </c>
      <c r="AS1269" t="s">
        <v>3</v>
      </c>
      <c r="AT1269">
        <v>0.03</v>
      </c>
      <c r="AU1269" t="s">
        <v>3</v>
      </c>
      <c r="AV1269">
        <v>0</v>
      </c>
      <c r="AW1269">
        <v>2</v>
      </c>
      <c r="AX1269">
        <v>56666813</v>
      </c>
      <c r="AY1269">
        <v>1</v>
      </c>
      <c r="AZ1269">
        <v>0</v>
      </c>
      <c r="BA1269">
        <v>1607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CV1269">
        <v>0</v>
      </c>
      <c r="CW1269">
        <f>ROUND(Y1269*Source!I1429*DO1269,9)</f>
        <v>3.786</v>
      </c>
      <c r="CX1269">
        <f>ROUND(Y1269*Source!I1429,9)</f>
        <v>0.3</v>
      </c>
      <c r="CY1269">
        <f>AB1269</f>
        <v>88.67</v>
      </c>
      <c r="CZ1269">
        <f>AF1269</f>
        <v>83.1</v>
      </c>
      <c r="DA1269">
        <f>AJ1269</f>
        <v>1</v>
      </c>
      <c r="DB1269">
        <f t="shared" si="558"/>
        <v>2.4900000000000002</v>
      </c>
      <c r="DC1269">
        <f t="shared" si="559"/>
        <v>0.38</v>
      </c>
      <c r="DD1269" t="s">
        <v>3</v>
      </c>
      <c r="DE1269" t="s">
        <v>3</v>
      </c>
      <c r="DF1269">
        <f t="shared" si="560"/>
        <v>0</v>
      </c>
      <c r="DG1269">
        <f t="shared" si="555"/>
        <v>24.93</v>
      </c>
      <c r="DH1269">
        <f t="shared" si="556"/>
        <v>3.79</v>
      </c>
      <c r="DI1269">
        <f t="shared" si="546"/>
        <v>0</v>
      </c>
      <c r="DJ1269">
        <f>DG1269</f>
        <v>24.93</v>
      </c>
      <c r="DK1269">
        <v>0</v>
      </c>
      <c r="DL1269" t="s">
        <v>1327</v>
      </c>
      <c r="DM1269">
        <v>0</v>
      </c>
      <c r="DN1269" t="s">
        <v>1319</v>
      </c>
      <c r="DO1269">
        <v>12.62</v>
      </c>
    </row>
    <row r="1270" spans="1:119" x14ac:dyDescent="0.2">
      <c r="A1270">
        <f>ROW(Source!A1429)</f>
        <v>1429</v>
      </c>
      <c r="B1270">
        <v>56661434</v>
      </c>
      <c r="C1270">
        <v>56666810</v>
      </c>
      <c r="D1270">
        <v>54737969</v>
      </c>
      <c r="E1270">
        <v>1</v>
      </c>
      <c r="F1270">
        <v>1</v>
      </c>
      <c r="G1270">
        <v>1081</v>
      </c>
      <c r="H1270">
        <v>3</v>
      </c>
      <c r="I1270" t="s">
        <v>1331</v>
      </c>
      <c r="J1270" t="s">
        <v>1332</v>
      </c>
      <c r="K1270" t="s">
        <v>1333</v>
      </c>
      <c r="L1270">
        <v>1348</v>
      </c>
      <c r="N1270">
        <v>1009</v>
      </c>
      <c r="O1270" t="s">
        <v>547</v>
      </c>
      <c r="P1270" t="s">
        <v>547</v>
      </c>
      <c r="Q1270">
        <v>1000</v>
      </c>
      <c r="W1270">
        <v>0</v>
      </c>
      <c r="X1270">
        <v>-287838193</v>
      </c>
      <c r="Y1270">
        <f t="shared" si="557"/>
        <v>3.8999999999999999E-5</v>
      </c>
      <c r="AA1270">
        <v>23114.43</v>
      </c>
      <c r="AB1270">
        <v>0</v>
      </c>
      <c r="AC1270">
        <v>0</v>
      </c>
      <c r="AD1270">
        <v>0</v>
      </c>
      <c r="AE1270">
        <v>23114.43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>
        <v>1</v>
      </c>
      <c r="AL1270">
        <v>1</v>
      </c>
      <c r="AM1270">
        <v>-2</v>
      </c>
      <c r="AN1270">
        <v>0</v>
      </c>
      <c r="AO1270">
        <v>1</v>
      </c>
      <c r="AP1270">
        <v>1</v>
      </c>
      <c r="AQ1270">
        <v>0</v>
      </c>
      <c r="AR1270">
        <v>0</v>
      </c>
      <c r="AS1270" t="s">
        <v>3</v>
      </c>
      <c r="AT1270">
        <v>3.8999999999999999E-5</v>
      </c>
      <c r="AU1270" t="s">
        <v>3</v>
      </c>
      <c r="AV1270">
        <v>0</v>
      </c>
      <c r="AW1270">
        <v>2</v>
      </c>
      <c r="AX1270">
        <v>56666814</v>
      </c>
      <c r="AY1270">
        <v>1</v>
      </c>
      <c r="AZ1270">
        <v>0</v>
      </c>
      <c r="BA1270">
        <v>1608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CV1270">
        <v>0</v>
      </c>
      <c r="CW1270">
        <v>0</v>
      </c>
      <c r="CX1270">
        <f>ROUND(Y1270*Source!I1429,9)</f>
        <v>3.8999999999999999E-4</v>
      </c>
      <c r="CY1270">
        <f t="shared" ref="CY1270:CY1276" si="561">AA1270</f>
        <v>23114.43</v>
      </c>
      <c r="CZ1270">
        <f t="shared" ref="CZ1270:CZ1276" si="562">AE1270</f>
        <v>23114.43</v>
      </c>
      <c r="DA1270">
        <f t="shared" ref="DA1270:DA1276" si="563">AI1270</f>
        <v>1</v>
      </c>
      <c r="DB1270">
        <f t="shared" si="558"/>
        <v>0.9</v>
      </c>
      <c r="DC1270">
        <f t="shared" si="559"/>
        <v>0</v>
      </c>
      <c r="DD1270" t="s">
        <v>3</v>
      </c>
      <c r="DE1270" t="s">
        <v>3</v>
      </c>
      <c r="DF1270">
        <f t="shared" si="560"/>
        <v>9.01</v>
      </c>
      <c r="DG1270">
        <f t="shared" si="555"/>
        <v>0</v>
      </c>
      <c r="DH1270">
        <f t="shared" si="556"/>
        <v>0</v>
      </c>
      <c r="DI1270">
        <f t="shared" si="546"/>
        <v>0</v>
      </c>
      <c r="DJ1270">
        <f t="shared" ref="DJ1270:DJ1276" si="564">DF1270</f>
        <v>9.01</v>
      </c>
      <c r="DK1270">
        <v>0</v>
      </c>
      <c r="DL1270" t="s">
        <v>3</v>
      </c>
      <c r="DM1270">
        <v>0</v>
      </c>
      <c r="DN1270" t="s">
        <v>3</v>
      </c>
      <c r="DO1270">
        <v>0</v>
      </c>
    </row>
    <row r="1271" spans="1:119" x14ac:dyDescent="0.2">
      <c r="A1271">
        <f>ROW(Source!A1429)</f>
        <v>1429</v>
      </c>
      <c r="B1271">
        <v>56661434</v>
      </c>
      <c r="C1271">
        <v>56666810</v>
      </c>
      <c r="D1271">
        <v>54738510</v>
      </c>
      <c r="E1271">
        <v>1</v>
      </c>
      <c r="F1271">
        <v>1</v>
      </c>
      <c r="G1271">
        <v>1081</v>
      </c>
      <c r="H1271">
        <v>3</v>
      </c>
      <c r="I1271" t="s">
        <v>1337</v>
      </c>
      <c r="J1271" t="s">
        <v>1338</v>
      </c>
      <c r="K1271" t="s">
        <v>1339</v>
      </c>
      <c r="L1271">
        <v>1348</v>
      </c>
      <c r="N1271">
        <v>1009</v>
      </c>
      <c r="O1271" t="s">
        <v>547</v>
      </c>
      <c r="P1271" t="s">
        <v>547</v>
      </c>
      <c r="Q1271">
        <v>1000</v>
      </c>
      <c r="W1271">
        <v>0</v>
      </c>
      <c r="X1271">
        <v>277309194</v>
      </c>
      <c r="Y1271">
        <f t="shared" si="557"/>
        <v>4.0000000000000002E-4</v>
      </c>
      <c r="AA1271">
        <v>8590.86</v>
      </c>
      <c r="AB1271">
        <v>0</v>
      </c>
      <c r="AC1271">
        <v>0</v>
      </c>
      <c r="AD1271">
        <v>0</v>
      </c>
      <c r="AE1271">
        <v>8590.86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1</v>
      </c>
      <c r="AL1271">
        <v>1</v>
      </c>
      <c r="AM1271">
        <v>-2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 t="s">
        <v>3</v>
      </c>
      <c r="AT1271">
        <v>4.0000000000000002E-4</v>
      </c>
      <c r="AU1271" t="s">
        <v>3</v>
      </c>
      <c r="AV1271">
        <v>0</v>
      </c>
      <c r="AW1271">
        <v>2</v>
      </c>
      <c r="AX1271">
        <v>56666815</v>
      </c>
      <c r="AY1271">
        <v>1</v>
      </c>
      <c r="AZ1271">
        <v>0</v>
      </c>
      <c r="BA1271">
        <v>1609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CV1271">
        <v>0</v>
      </c>
      <c r="CW1271">
        <v>0</v>
      </c>
      <c r="CX1271">
        <f>ROUND(Y1271*Source!I1429,9)</f>
        <v>4.0000000000000001E-3</v>
      </c>
      <c r="CY1271">
        <f t="shared" si="561"/>
        <v>8590.86</v>
      </c>
      <c r="CZ1271">
        <f t="shared" si="562"/>
        <v>8590.86</v>
      </c>
      <c r="DA1271">
        <f t="shared" si="563"/>
        <v>1</v>
      </c>
      <c r="DB1271">
        <f t="shared" si="558"/>
        <v>3.44</v>
      </c>
      <c r="DC1271">
        <f t="shared" si="559"/>
        <v>0</v>
      </c>
      <c r="DD1271" t="s">
        <v>3</v>
      </c>
      <c r="DE1271" t="s">
        <v>3</v>
      </c>
      <c r="DF1271">
        <f t="shared" si="560"/>
        <v>34.36</v>
      </c>
      <c r="DG1271">
        <f t="shared" si="555"/>
        <v>0</v>
      </c>
      <c r="DH1271">
        <f t="shared" si="556"/>
        <v>0</v>
      </c>
      <c r="DI1271">
        <f t="shared" si="546"/>
        <v>0</v>
      </c>
      <c r="DJ1271">
        <f t="shared" si="564"/>
        <v>34.36</v>
      </c>
      <c r="DK1271">
        <v>0</v>
      </c>
      <c r="DL1271" t="s">
        <v>3</v>
      </c>
      <c r="DM1271">
        <v>0</v>
      </c>
      <c r="DN1271" t="s">
        <v>3</v>
      </c>
      <c r="DO1271">
        <v>0</v>
      </c>
    </row>
    <row r="1272" spans="1:119" x14ac:dyDescent="0.2">
      <c r="A1272">
        <f>ROW(Source!A1429)</f>
        <v>1429</v>
      </c>
      <c r="B1272">
        <v>56661434</v>
      </c>
      <c r="C1272">
        <v>56666810</v>
      </c>
      <c r="D1272">
        <v>54737499</v>
      </c>
      <c r="E1272">
        <v>1</v>
      </c>
      <c r="F1272">
        <v>1</v>
      </c>
      <c r="G1272">
        <v>1081</v>
      </c>
      <c r="H1272">
        <v>3</v>
      </c>
      <c r="I1272" t="s">
        <v>1362</v>
      </c>
      <c r="J1272" t="s">
        <v>1363</v>
      </c>
      <c r="K1272" t="s">
        <v>1364</v>
      </c>
      <c r="L1272">
        <v>1348</v>
      </c>
      <c r="N1272">
        <v>1009</v>
      </c>
      <c r="O1272" t="s">
        <v>547</v>
      </c>
      <c r="P1272" t="s">
        <v>547</v>
      </c>
      <c r="Q1272">
        <v>1000</v>
      </c>
      <c r="W1272">
        <v>0</v>
      </c>
      <c r="X1272">
        <v>1827646295</v>
      </c>
      <c r="Y1272">
        <f t="shared" si="557"/>
        <v>3.0000000000000001E-6</v>
      </c>
      <c r="AA1272">
        <v>25762.5</v>
      </c>
      <c r="AB1272">
        <v>0</v>
      </c>
      <c r="AC1272">
        <v>0</v>
      </c>
      <c r="AD1272">
        <v>0</v>
      </c>
      <c r="AE1272">
        <v>25762.5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1</v>
      </c>
      <c r="AL1272">
        <v>1</v>
      </c>
      <c r="AM1272">
        <v>-2</v>
      </c>
      <c r="AN1272">
        <v>0</v>
      </c>
      <c r="AO1272">
        <v>1</v>
      </c>
      <c r="AP1272">
        <v>1</v>
      </c>
      <c r="AQ1272">
        <v>0</v>
      </c>
      <c r="AR1272">
        <v>0</v>
      </c>
      <c r="AS1272" t="s">
        <v>3</v>
      </c>
      <c r="AT1272">
        <v>3.0000000000000001E-6</v>
      </c>
      <c r="AU1272" t="s">
        <v>3</v>
      </c>
      <c r="AV1272">
        <v>0</v>
      </c>
      <c r="AW1272">
        <v>2</v>
      </c>
      <c r="AX1272">
        <v>56666816</v>
      </c>
      <c r="AY1272">
        <v>1</v>
      </c>
      <c r="AZ1272">
        <v>0</v>
      </c>
      <c r="BA1272">
        <v>1610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CV1272">
        <v>0</v>
      </c>
      <c r="CW1272">
        <v>0</v>
      </c>
      <c r="CX1272">
        <f>ROUND(Y1272*Source!I1429,9)</f>
        <v>3.0000000000000001E-5</v>
      </c>
      <c r="CY1272">
        <f t="shared" si="561"/>
        <v>25762.5</v>
      </c>
      <c r="CZ1272">
        <f t="shared" si="562"/>
        <v>25762.5</v>
      </c>
      <c r="DA1272">
        <f t="shared" si="563"/>
        <v>1</v>
      </c>
      <c r="DB1272">
        <f t="shared" si="558"/>
        <v>0.08</v>
      </c>
      <c r="DC1272">
        <f t="shared" si="559"/>
        <v>0</v>
      </c>
      <c r="DD1272" t="s">
        <v>3</v>
      </c>
      <c r="DE1272" t="s">
        <v>3</v>
      </c>
      <c r="DF1272">
        <f t="shared" si="560"/>
        <v>0.77</v>
      </c>
      <c r="DG1272">
        <f t="shared" si="555"/>
        <v>0</v>
      </c>
      <c r="DH1272">
        <f t="shared" si="556"/>
        <v>0</v>
      </c>
      <c r="DI1272">
        <f t="shared" si="546"/>
        <v>0</v>
      </c>
      <c r="DJ1272">
        <f t="shared" si="564"/>
        <v>0.77</v>
      </c>
      <c r="DK1272">
        <v>0</v>
      </c>
      <c r="DL1272" t="s">
        <v>3</v>
      </c>
      <c r="DM1272">
        <v>0</v>
      </c>
      <c r="DN1272" t="s">
        <v>3</v>
      </c>
      <c r="DO1272">
        <v>0</v>
      </c>
    </row>
    <row r="1273" spans="1:119" x14ac:dyDescent="0.2">
      <c r="A1273">
        <f>ROW(Source!A1429)</f>
        <v>1429</v>
      </c>
      <c r="B1273">
        <v>56661434</v>
      </c>
      <c r="C1273">
        <v>56666810</v>
      </c>
      <c r="D1273">
        <v>54737637</v>
      </c>
      <c r="E1273">
        <v>1</v>
      </c>
      <c r="F1273">
        <v>1</v>
      </c>
      <c r="G1273">
        <v>1081</v>
      </c>
      <c r="H1273">
        <v>3</v>
      </c>
      <c r="I1273" t="s">
        <v>1346</v>
      </c>
      <c r="J1273" t="s">
        <v>1347</v>
      </c>
      <c r="K1273" t="s">
        <v>1348</v>
      </c>
      <c r="L1273">
        <v>1348</v>
      </c>
      <c r="N1273">
        <v>1009</v>
      </c>
      <c r="O1273" t="s">
        <v>547</v>
      </c>
      <c r="P1273" t="s">
        <v>547</v>
      </c>
      <c r="Q1273">
        <v>1000</v>
      </c>
      <c r="W1273">
        <v>0</v>
      </c>
      <c r="X1273">
        <v>1270042986</v>
      </c>
      <c r="Y1273">
        <f t="shared" si="557"/>
        <v>9.0000000000000002E-6</v>
      </c>
      <c r="AA1273">
        <v>16214.84</v>
      </c>
      <c r="AB1273">
        <v>0</v>
      </c>
      <c r="AC1273">
        <v>0</v>
      </c>
      <c r="AD1273">
        <v>0</v>
      </c>
      <c r="AE1273">
        <v>16214.84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1</v>
      </c>
      <c r="AL1273">
        <v>1</v>
      </c>
      <c r="AM1273">
        <v>-2</v>
      </c>
      <c r="AN1273">
        <v>0</v>
      </c>
      <c r="AO1273">
        <v>1</v>
      </c>
      <c r="AP1273">
        <v>1</v>
      </c>
      <c r="AQ1273">
        <v>0</v>
      </c>
      <c r="AR1273">
        <v>0</v>
      </c>
      <c r="AS1273" t="s">
        <v>3</v>
      </c>
      <c r="AT1273">
        <v>9.0000000000000002E-6</v>
      </c>
      <c r="AU1273" t="s">
        <v>3</v>
      </c>
      <c r="AV1273">
        <v>0</v>
      </c>
      <c r="AW1273">
        <v>2</v>
      </c>
      <c r="AX1273">
        <v>56666817</v>
      </c>
      <c r="AY1273">
        <v>1</v>
      </c>
      <c r="AZ1273">
        <v>0</v>
      </c>
      <c r="BA1273">
        <v>1611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CV1273">
        <v>0</v>
      </c>
      <c r="CW1273">
        <v>0</v>
      </c>
      <c r="CX1273">
        <f>ROUND(Y1273*Source!I1429,9)</f>
        <v>9.0000000000000006E-5</v>
      </c>
      <c r="CY1273">
        <f t="shared" si="561"/>
        <v>16214.84</v>
      </c>
      <c r="CZ1273">
        <f t="shared" si="562"/>
        <v>16214.84</v>
      </c>
      <c r="DA1273">
        <f t="shared" si="563"/>
        <v>1</v>
      </c>
      <c r="DB1273">
        <f t="shared" si="558"/>
        <v>0.15</v>
      </c>
      <c r="DC1273">
        <f t="shared" si="559"/>
        <v>0</v>
      </c>
      <c r="DD1273" t="s">
        <v>3</v>
      </c>
      <c r="DE1273" t="s">
        <v>3</v>
      </c>
      <c r="DF1273">
        <f t="shared" si="560"/>
        <v>1.46</v>
      </c>
      <c r="DG1273">
        <f t="shared" si="555"/>
        <v>0</v>
      </c>
      <c r="DH1273">
        <f t="shared" si="556"/>
        <v>0</v>
      </c>
      <c r="DI1273">
        <f t="shared" si="546"/>
        <v>0</v>
      </c>
      <c r="DJ1273">
        <f t="shared" si="564"/>
        <v>1.46</v>
      </c>
      <c r="DK1273">
        <v>0</v>
      </c>
      <c r="DL1273" t="s">
        <v>3</v>
      </c>
      <c r="DM1273">
        <v>0</v>
      </c>
      <c r="DN1273" t="s">
        <v>3</v>
      </c>
      <c r="DO1273">
        <v>0</v>
      </c>
    </row>
    <row r="1274" spans="1:119" x14ac:dyDescent="0.2">
      <c r="A1274">
        <f>ROW(Source!A1429)</f>
        <v>1429</v>
      </c>
      <c r="B1274">
        <v>56661434</v>
      </c>
      <c r="C1274">
        <v>56666810</v>
      </c>
      <c r="D1274">
        <v>54737318</v>
      </c>
      <c r="E1274">
        <v>1</v>
      </c>
      <c r="F1274">
        <v>1</v>
      </c>
      <c r="G1274">
        <v>1081</v>
      </c>
      <c r="H1274">
        <v>3</v>
      </c>
      <c r="I1274" t="s">
        <v>1269</v>
      </c>
      <c r="J1274" t="s">
        <v>1271</v>
      </c>
      <c r="K1274" t="s">
        <v>1270</v>
      </c>
      <c r="L1274">
        <v>1348</v>
      </c>
      <c r="N1274">
        <v>1009</v>
      </c>
      <c r="O1274" t="s">
        <v>547</v>
      </c>
      <c r="P1274" t="s">
        <v>547</v>
      </c>
      <c r="Q1274">
        <v>1000</v>
      </c>
      <c r="W1274">
        <v>0</v>
      </c>
      <c r="X1274">
        <v>-268464753</v>
      </c>
      <c r="Y1274">
        <f t="shared" si="557"/>
        <v>1.1999999999999999E-3</v>
      </c>
      <c r="AA1274">
        <v>17868.28</v>
      </c>
      <c r="AB1274">
        <v>0</v>
      </c>
      <c r="AC1274">
        <v>0</v>
      </c>
      <c r="AD1274">
        <v>0</v>
      </c>
      <c r="AE1274">
        <v>17868.28</v>
      </c>
      <c r="AF1274">
        <v>0</v>
      </c>
      <c r="AG1274">
        <v>0</v>
      </c>
      <c r="AH1274">
        <v>0</v>
      </c>
      <c r="AI1274">
        <v>1</v>
      </c>
      <c r="AJ1274">
        <v>1</v>
      </c>
      <c r="AK1274">
        <v>1</v>
      </c>
      <c r="AL1274">
        <v>1</v>
      </c>
      <c r="AM1274">
        <v>-2</v>
      </c>
      <c r="AN1274">
        <v>0</v>
      </c>
      <c r="AO1274">
        <v>1</v>
      </c>
      <c r="AP1274">
        <v>1</v>
      </c>
      <c r="AQ1274">
        <v>0</v>
      </c>
      <c r="AR1274">
        <v>0</v>
      </c>
      <c r="AS1274" t="s">
        <v>3</v>
      </c>
      <c r="AT1274">
        <v>1.1999999999999999E-3</v>
      </c>
      <c r="AU1274" t="s">
        <v>3</v>
      </c>
      <c r="AV1274">
        <v>0</v>
      </c>
      <c r="AW1274">
        <v>2</v>
      </c>
      <c r="AX1274">
        <v>56666818</v>
      </c>
      <c r="AY1274">
        <v>1</v>
      </c>
      <c r="AZ1274">
        <v>0</v>
      </c>
      <c r="BA1274">
        <v>1612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CV1274">
        <v>0</v>
      </c>
      <c r="CW1274">
        <v>0</v>
      </c>
      <c r="CX1274">
        <f>ROUND(Y1274*Source!I1429,9)</f>
        <v>1.2E-2</v>
      </c>
      <c r="CY1274">
        <f t="shared" si="561"/>
        <v>17868.28</v>
      </c>
      <c r="CZ1274">
        <f t="shared" si="562"/>
        <v>17868.28</v>
      </c>
      <c r="DA1274">
        <f t="shared" si="563"/>
        <v>1</v>
      </c>
      <c r="DB1274">
        <f t="shared" si="558"/>
        <v>21.44</v>
      </c>
      <c r="DC1274">
        <f t="shared" si="559"/>
        <v>0</v>
      </c>
      <c r="DD1274" t="s">
        <v>3</v>
      </c>
      <c r="DE1274" t="s">
        <v>3</v>
      </c>
      <c r="DF1274">
        <f t="shared" si="560"/>
        <v>214.42</v>
      </c>
      <c r="DG1274">
        <f t="shared" si="555"/>
        <v>0</v>
      </c>
      <c r="DH1274">
        <f t="shared" si="556"/>
        <v>0</v>
      </c>
      <c r="DI1274">
        <f t="shared" si="546"/>
        <v>0</v>
      </c>
      <c r="DJ1274">
        <f t="shared" si="564"/>
        <v>214.42</v>
      </c>
      <c r="DK1274">
        <v>0</v>
      </c>
      <c r="DL1274" t="s">
        <v>3</v>
      </c>
      <c r="DM1274">
        <v>0</v>
      </c>
      <c r="DN1274" t="s">
        <v>3</v>
      </c>
      <c r="DO1274">
        <v>0</v>
      </c>
    </row>
    <row r="1275" spans="1:119" x14ac:dyDescent="0.2">
      <c r="A1275">
        <f>ROW(Source!A1429)</f>
        <v>1429</v>
      </c>
      <c r="B1275">
        <v>56661434</v>
      </c>
      <c r="C1275">
        <v>56666810</v>
      </c>
      <c r="D1275">
        <v>54737318</v>
      </c>
      <c r="E1275">
        <v>1</v>
      </c>
      <c r="F1275">
        <v>1</v>
      </c>
      <c r="G1275">
        <v>1081</v>
      </c>
      <c r="H1275">
        <v>3</v>
      </c>
      <c r="I1275" t="s">
        <v>1269</v>
      </c>
      <c r="J1275" t="s">
        <v>1271</v>
      </c>
      <c r="K1275" t="s">
        <v>1270</v>
      </c>
      <c r="L1275">
        <v>1348</v>
      </c>
      <c r="N1275">
        <v>1009</v>
      </c>
      <c r="O1275" t="s">
        <v>547</v>
      </c>
      <c r="P1275" t="s">
        <v>547</v>
      </c>
      <c r="Q1275">
        <v>1000</v>
      </c>
      <c r="W1275">
        <v>0</v>
      </c>
      <c r="X1275">
        <v>-268464753</v>
      </c>
      <c r="Y1275">
        <f t="shared" si="557"/>
        <v>0</v>
      </c>
      <c r="AA1275">
        <v>17868.28</v>
      </c>
      <c r="AB1275">
        <v>0</v>
      </c>
      <c r="AC1275">
        <v>0</v>
      </c>
      <c r="AD1275">
        <v>0</v>
      </c>
      <c r="AE1275">
        <v>17868.28</v>
      </c>
      <c r="AF1275">
        <v>0</v>
      </c>
      <c r="AG1275">
        <v>0</v>
      </c>
      <c r="AH1275">
        <v>0</v>
      </c>
      <c r="AI1275">
        <v>1</v>
      </c>
      <c r="AJ1275">
        <v>1</v>
      </c>
      <c r="AK1275">
        <v>1</v>
      </c>
      <c r="AL1275">
        <v>1</v>
      </c>
      <c r="AM1275">
        <v>0</v>
      </c>
      <c r="AN1275">
        <v>0</v>
      </c>
      <c r="AO1275">
        <v>0</v>
      </c>
      <c r="AP1275">
        <v>1</v>
      </c>
      <c r="AQ1275">
        <v>0</v>
      </c>
      <c r="AR1275">
        <v>0</v>
      </c>
      <c r="AS1275" t="s">
        <v>3</v>
      </c>
      <c r="AT1275">
        <v>0</v>
      </c>
      <c r="AU1275" t="s">
        <v>3</v>
      </c>
      <c r="AV1275">
        <v>0</v>
      </c>
      <c r="AW1275">
        <v>1</v>
      </c>
      <c r="AX1275">
        <v>-1</v>
      </c>
      <c r="AY1275">
        <v>0</v>
      </c>
      <c r="AZ1275">
        <v>0</v>
      </c>
      <c r="BA1275" t="s">
        <v>3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CV1275">
        <v>0</v>
      </c>
      <c r="CW1275">
        <v>0</v>
      </c>
      <c r="CX1275">
        <f>ROUND(Y1275*Source!I1429,9)</f>
        <v>0</v>
      </c>
      <c r="CY1275">
        <f t="shared" si="561"/>
        <v>17868.28</v>
      </c>
      <c r="CZ1275">
        <f t="shared" si="562"/>
        <v>17868.28</v>
      </c>
      <c r="DA1275">
        <f t="shared" si="563"/>
        <v>1</v>
      </c>
      <c r="DB1275">
        <f t="shared" si="558"/>
        <v>0</v>
      </c>
      <c r="DC1275">
        <f t="shared" si="559"/>
        <v>0</v>
      </c>
      <c r="DD1275" t="s">
        <v>3</v>
      </c>
      <c r="DE1275" t="s">
        <v>3</v>
      </c>
      <c r="DF1275">
        <f t="shared" si="560"/>
        <v>0</v>
      </c>
      <c r="DG1275">
        <f t="shared" si="555"/>
        <v>0</v>
      </c>
      <c r="DH1275">
        <f t="shared" si="556"/>
        <v>0</v>
      </c>
      <c r="DI1275">
        <f t="shared" si="546"/>
        <v>0</v>
      </c>
      <c r="DJ1275">
        <f t="shared" si="564"/>
        <v>0</v>
      </c>
      <c r="DK1275">
        <v>0</v>
      </c>
      <c r="DL1275" t="s">
        <v>3</v>
      </c>
      <c r="DM1275">
        <v>0</v>
      </c>
      <c r="DN1275" t="s">
        <v>3</v>
      </c>
      <c r="DO1275">
        <v>0</v>
      </c>
    </row>
    <row r="1276" spans="1:119" x14ac:dyDescent="0.2">
      <c r="A1276">
        <f>ROW(Source!A1429)</f>
        <v>1429</v>
      </c>
      <c r="B1276">
        <v>56661434</v>
      </c>
      <c r="C1276">
        <v>56666810</v>
      </c>
      <c r="D1276">
        <v>54737805</v>
      </c>
      <c r="E1276">
        <v>1</v>
      </c>
      <c r="F1276">
        <v>1</v>
      </c>
      <c r="G1276">
        <v>1081</v>
      </c>
      <c r="H1276">
        <v>3</v>
      </c>
      <c r="I1276" t="s">
        <v>1352</v>
      </c>
      <c r="J1276" t="s">
        <v>1353</v>
      </c>
      <c r="K1276" t="s">
        <v>1354</v>
      </c>
      <c r="L1276">
        <v>1346</v>
      </c>
      <c r="N1276">
        <v>1009</v>
      </c>
      <c r="O1276" t="s">
        <v>1171</v>
      </c>
      <c r="P1276" t="s">
        <v>1171</v>
      </c>
      <c r="Q1276">
        <v>1</v>
      </c>
      <c r="W1276">
        <v>0</v>
      </c>
      <c r="X1276">
        <v>488689173</v>
      </c>
      <c r="Y1276">
        <f t="shared" si="557"/>
        <v>1E-3</v>
      </c>
      <c r="AA1276">
        <v>20.190000000000001</v>
      </c>
      <c r="AB1276">
        <v>0</v>
      </c>
      <c r="AC1276">
        <v>0</v>
      </c>
      <c r="AD1276">
        <v>0</v>
      </c>
      <c r="AE1276">
        <v>20.190000000000001</v>
      </c>
      <c r="AF1276">
        <v>0</v>
      </c>
      <c r="AG1276">
        <v>0</v>
      </c>
      <c r="AH1276">
        <v>0</v>
      </c>
      <c r="AI1276">
        <v>1</v>
      </c>
      <c r="AJ1276">
        <v>1</v>
      </c>
      <c r="AK1276">
        <v>1</v>
      </c>
      <c r="AL1276">
        <v>1</v>
      </c>
      <c r="AM1276">
        <v>-2</v>
      </c>
      <c r="AN1276">
        <v>0</v>
      </c>
      <c r="AO1276">
        <v>1</v>
      </c>
      <c r="AP1276">
        <v>1</v>
      </c>
      <c r="AQ1276">
        <v>0</v>
      </c>
      <c r="AR1276">
        <v>0</v>
      </c>
      <c r="AS1276" t="s">
        <v>3</v>
      </c>
      <c r="AT1276">
        <v>1E-3</v>
      </c>
      <c r="AU1276" t="s">
        <v>3</v>
      </c>
      <c r="AV1276">
        <v>0</v>
      </c>
      <c r="AW1276">
        <v>2</v>
      </c>
      <c r="AX1276">
        <v>56666819</v>
      </c>
      <c r="AY1276">
        <v>1</v>
      </c>
      <c r="AZ1276">
        <v>0</v>
      </c>
      <c r="BA1276">
        <v>1613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CV1276">
        <v>0</v>
      </c>
      <c r="CW1276">
        <v>0</v>
      </c>
      <c r="CX1276">
        <f>ROUND(Y1276*Source!I1429,9)</f>
        <v>0.01</v>
      </c>
      <c r="CY1276">
        <f t="shared" si="561"/>
        <v>20.190000000000001</v>
      </c>
      <c r="CZ1276">
        <f t="shared" si="562"/>
        <v>20.190000000000001</v>
      </c>
      <c r="DA1276">
        <f t="shared" si="563"/>
        <v>1</v>
      </c>
      <c r="DB1276">
        <f t="shared" si="558"/>
        <v>0.02</v>
      </c>
      <c r="DC1276">
        <f t="shared" si="559"/>
        <v>0</v>
      </c>
      <c r="DD1276" t="s">
        <v>3</v>
      </c>
      <c r="DE1276" t="s">
        <v>3</v>
      </c>
      <c r="DF1276">
        <f t="shared" si="560"/>
        <v>0.2</v>
      </c>
      <c r="DG1276">
        <f t="shared" si="555"/>
        <v>0</v>
      </c>
      <c r="DH1276">
        <f t="shared" si="556"/>
        <v>0</v>
      </c>
      <c r="DI1276">
        <f t="shared" si="546"/>
        <v>0</v>
      </c>
      <c r="DJ1276">
        <f t="shared" si="564"/>
        <v>0.2</v>
      </c>
      <c r="DK1276">
        <v>0</v>
      </c>
      <c r="DL1276" t="s">
        <v>3</v>
      </c>
      <c r="DM1276">
        <v>0</v>
      </c>
      <c r="DN1276" t="s">
        <v>3</v>
      </c>
      <c r="DO1276">
        <v>0</v>
      </c>
    </row>
    <row r="1277" spans="1:119" x14ac:dyDescent="0.2">
      <c r="A1277">
        <f>ROW(Source!A1430)</f>
        <v>1430</v>
      </c>
      <c r="B1277">
        <v>56661436</v>
      </c>
      <c r="C1277">
        <v>56666810</v>
      </c>
      <c r="D1277">
        <v>54702434</v>
      </c>
      <c r="E1277">
        <v>1081</v>
      </c>
      <c r="F1277">
        <v>1</v>
      </c>
      <c r="G1277">
        <v>1081</v>
      </c>
      <c r="H1277">
        <v>1</v>
      </c>
      <c r="I1277" t="s">
        <v>1317</v>
      </c>
      <c r="J1277" t="s">
        <v>3</v>
      </c>
      <c r="K1277" t="s">
        <v>1318</v>
      </c>
      <c r="L1277">
        <v>1191</v>
      </c>
      <c r="N1277">
        <v>1013</v>
      </c>
      <c r="O1277" t="s">
        <v>1319</v>
      </c>
      <c r="P1277" t="s">
        <v>1319</v>
      </c>
      <c r="Q1277">
        <v>1</v>
      </c>
      <c r="W1277">
        <v>0</v>
      </c>
      <c r="X1277">
        <v>476480486</v>
      </c>
      <c r="Y1277">
        <f t="shared" si="557"/>
        <v>2.37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1</v>
      </c>
      <c r="AK1277">
        <v>1</v>
      </c>
      <c r="AL1277">
        <v>1</v>
      </c>
      <c r="AM1277">
        <v>5</v>
      </c>
      <c r="AN1277">
        <v>0</v>
      </c>
      <c r="AO1277">
        <v>1</v>
      </c>
      <c r="AP1277">
        <v>1</v>
      </c>
      <c r="AQ1277">
        <v>0</v>
      </c>
      <c r="AR1277">
        <v>0</v>
      </c>
      <c r="AS1277" t="s">
        <v>3</v>
      </c>
      <c r="AT1277">
        <v>2.37</v>
      </c>
      <c r="AU1277" t="s">
        <v>3</v>
      </c>
      <c r="AV1277">
        <v>1</v>
      </c>
      <c r="AW1277">
        <v>2</v>
      </c>
      <c r="AX1277">
        <v>56666811</v>
      </c>
      <c r="AY1277">
        <v>1</v>
      </c>
      <c r="AZ1277">
        <v>0</v>
      </c>
      <c r="BA1277">
        <v>1615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CU1277">
        <f>ROUND(AT1277*Source!I1430*AH1277*AL1277,2)</f>
        <v>0</v>
      </c>
      <c r="CV1277">
        <f>ROUND(Y1277*Source!I1430,9)</f>
        <v>23.7</v>
      </c>
      <c r="CW1277">
        <v>0</v>
      </c>
      <c r="CX1277">
        <f>ROUND(Y1277*Source!I1430,9)</f>
        <v>23.7</v>
      </c>
      <c r="CY1277">
        <f>AD1277</f>
        <v>0</v>
      </c>
      <c r="CZ1277">
        <f>AH1277</f>
        <v>0</v>
      </c>
      <c r="DA1277">
        <f>AL1277</f>
        <v>1</v>
      </c>
      <c r="DB1277">
        <f t="shared" si="558"/>
        <v>0</v>
      </c>
      <c r="DC1277">
        <f t="shared" si="559"/>
        <v>0</v>
      </c>
      <c r="DD1277" t="s">
        <v>3</v>
      </c>
      <c r="DE1277" t="s">
        <v>3</v>
      </c>
      <c r="DF1277">
        <f t="shared" si="560"/>
        <v>0</v>
      </c>
      <c r="DG1277">
        <f t="shared" si="555"/>
        <v>0</v>
      </c>
      <c r="DH1277">
        <f t="shared" si="556"/>
        <v>0</v>
      </c>
      <c r="DI1277">
        <f t="shared" si="546"/>
        <v>0</v>
      </c>
      <c r="DJ1277">
        <f>DI1277</f>
        <v>0</v>
      </c>
      <c r="DK1277">
        <v>0</v>
      </c>
      <c r="DL1277" t="s">
        <v>3</v>
      </c>
      <c r="DM1277">
        <v>0</v>
      </c>
      <c r="DN1277" t="s">
        <v>3</v>
      </c>
      <c r="DO1277">
        <v>0</v>
      </c>
    </row>
    <row r="1278" spans="1:119" x14ac:dyDescent="0.2">
      <c r="A1278">
        <f>ROW(Source!A1430)</f>
        <v>1430</v>
      </c>
      <c r="B1278">
        <v>56661436</v>
      </c>
      <c r="C1278">
        <v>56666810</v>
      </c>
      <c r="D1278">
        <v>54768040</v>
      </c>
      <c r="E1278">
        <v>1</v>
      </c>
      <c r="F1278">
        <v>1</v>
      </c>
      <c r="G1278">
        <v>1081</v>
      </c>
      <c r="H1278">
        <v>2</v>
      </c>
      <c r="I1278" t="s">
        <v>1320</v>
      </c>
      <c r="J1278" t="s">
        <v>1321</v>
      </c>
      <c r="K1278" t="s">
        <v>1322</v>
      </c>
      <c r="L1278">
        <v>1368</v>
      </c>
      <c r="N1278">
        <v>1011</v>
      </c>
      <c r="O1278" t="s">
        <v>1323</v>
      </c>
      <c r="P1278" t="s">
        <v>1323</v>
      </c>
      <c r="Q1278">
        <v>1</v>
      </c>
      <c r="W1278">
        <v>0</v>
      </c>
      <c r="X1278">
        <v>1498588441</v>
      </c>
      <c r="Y1278">
        <f t="shared" si="557"/>
        <v>0.32</v>
      </c>
      <c r="AA1278">
        <v>0</v>
      </c>
      <c r="AB1278">
        <v>102.11</v>
      </c>
      <c r="AC1278">
        <v>0</v>
      </c>
      <c r="AD1278">
        <v>0</v>
      </c>
      <c r="AE1278">
        <v>0</v>
      </c>
      <c r="AF1278">
        <v>7.11</v>
      </c>
      <c r="AG1278">
        <v>0</v>
      </c>
      <c r="AH1278">
        <v>0</v>
      </c>
      <c r="AI1278">
        <v>1</v>
      </c>
      <c r="AJ1278">
        <v>13.46</v>
      </c>
      <c r="AK1278">
        <v>1</v>
      </c>
      <c r="AL1278">
        <v>1</v>
      </c>
      <c r="AM1278">
        <v>2</v>
      </c>
      <c r="AN1278">
        <v>0</v>
      </c>
      <c r="AO1278">
        <v>1</v>
      </c>
      <c r="AP1278">
        <v>1</v>
      </c>
      <c r="AQ1278">
        <v>0</v>
      </c>
      <c r="AR1278">
        <v>0</v>
      </c>
      <c r="AS1278" t="s">
        <v>3</v>
      </c>
      <c r="AT1278">
        <v>0.32</v>
      </c>
      <c r="AU1278" t="s">
        <v>3</v>
      </c>
      <c r="AV1278">
        <v>0</v>
      </c>
      <c r="AW1278">
        <v>2</v>
      </c>
      <c r="AX1278">
        <v>56666812</v>
      </c>
      <c r="AY1278">
        <v>1</v>
      </c>
      <c r="AZ1278">
        <v>0</v>
      </c>
      <c r="BA1278">
        <v>1616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CV1278">
        <v>0</v>
      </c>
      <c r="CW1278">
        <f>ROUND(Y1278*Source!I1430*DO1278,9)</f>
        <v>0</v>
      </c>
      <c r="CX1278">
        <f>ROUND(Y1278*Source!I1430,9)</f>
        <v>3.2</v>
      </c>
      <c r="CY1278">
        <f>AB1278</f>
        <v>102.11</v>
      </c>
      <c r="CZ1278">
        <f>AF1278</f>
        <v>7.11</v>
      </c>
      <c r="DA1278">
        <f>AJ1278</f>
        <v>13.46</v>
      </c>
      <c r="DB1278">
        <f t="shared" si="558"/>
        <v>2.2799999999999998</v>
      </c>
      <c r="DC1278">
        <f t="shared" si="559"/>
        <v>0</v>
      </c>
      <c r="DD1278" t="s">
        <v>3</v>
      </c>
      <c r="DE1278" t="s">
        <v>3</v>
      </c>
      <c r="DF1278">
        <f t="shared" si="560"/>
        <v>0</v>
      </c>
      <c r="DG1278">
        <f>ROUND(ROUND(AF1278*AJ1278,2)*CX1278,2)</f>
        <v>306.24</v>
      </c>
      <c r="DH1278">
        <f t="shared" si="556"/>
        <v>0</v>
      </c>
      <c r="DI1278">
        <f t="shared" si="546"/>
        <v>0</v>
      </c>
      <c r="DJ1278">
        <f>DG1278</f>
        <v>306.24</v>
      </c>
      <c r="DK1278">
        <v>0</v>
      </c>
      <c r="DL1278" t="s">
        <v>3</v>
      </c>
      <c r="DM1278">
        <v>0</v>
      </c>
      <c r="DN1278" t="s">
        <v>3</v>
      </c>
      <c r="DO1278">
        <v>0</v>
      </c>
    </row>
    <row r="1279" spans="1:119" x14ac:dyDescent="0.2">
      <c r="A1279">
        <f>ROW(Source!A1430)</f>
        <v>1430</v>
      </c>
      <c r="B1279">
        <v>56661436</v>
      </c>
      <c r="C1279">
        <v>56666810</v>
      </c>
      <c r="D1279">
        <v>54768339</v>
      </c>
      <c r="E1279">
        <v>1</v>
      </c>
      <c r="F1279">
        <v>1</v>
      </c>
      <c r="G1279">
        <v>1081</v>
      </c>
      <c r="H1279">
        <v>2</v>
      </c>
      <c r="I1279" t="s">
        <v>1324</v>
      </c>
      <c r="J1279" t="s">
        <v>1325</v>
      </c>
      <c r="K1279" t="s">
        <v>1326</v>
      </c>
      <c r="L1279">
        <v>1368</v>
      </c>
      <c r="N1279">
        <v>1011</v>
      </c>
      <c r="O1279" t="s">
        <v>1323</v>
      </c>
      <c r="P1279" t="s">
        <v>1323</v>
      </c>
      <c r="Q1279">
        <v>1</v>
      </c>
      <c r="W1279">
        <v>0</v>
      </c>
      <c r="X1279">
        <v>874612079</v>
      </c>
      <c r="Y1279">
        <f t="shared" si="557"/>
        <v>0.03</v>
      </c>
      <c r="AA1279">
        <v>0</v>
      </c>
      <c r="AB1279">
        <v>1513.56</v>
      </c>
      <c r="AC1279">
        <v>758.78</v>
      </c>
      <c r="AD1279">
        <v>0</v>
      </c>
      <c r="AE1279">
        <v>0</v>
      </c>
      <c r="AF1279">
        <v>83.1</v>
      </c>
      <c r="AG1279">
        <v>12.62</v>
      </c>
      <c r="AH1279">
        <v>0</v>
      </c>
      <c r="AI1279">
        <v>1</v>
      </c>
      <c r="AJ1279">
        <v>17.07</v>
      </c>
      <c r="AK1279">
        <v>56.35</v>
      </c>
      <c r="AL1279">
        <v>1</v>
      </c>
      <c r="AM1279">
        <v>2</v>
      </c>
      <c r="AN1279">
        <v>0</v>
      </c>
      <c r="AO1279">
        <v>1</v>
      </c>
      <c r="AP1279">
        <v>1</v>
      </c>
      <c r="AQ1279">
        <v>0</v>
      </c>
      <c r="AR1279">
        <v>0</v>
      </c>
      <c r="AS1279" t="s">
        <v>3</v>
      </c>
      <c r="AT1279">
        <v>0.03</v>
      </c>
      <c r="AU1279" t="s">
        <v>3</v>
      </c>
      <c r="AV1279">
        <v>0</v>
      </c>
      <c r="AW1279">
        <v>2</v>
      </c>
      <c r="AX1279">
        <v>56666813</v>
      </c>
      <c r="AY1279">
        <v>1</v>
      </c>
      <c r="AZ1279">
        <v>0</v>
      </c>
      <c r="BA1279">
        <v>1617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CV1279">
        <v>0</v>
      </c>
      <c r="CW1279">
        <f>ROUND(Y1279*Source!I1430*DO1279,9)</f>
        <v>3.786</v>
      </c>
      <c r="CX1279">
        <f>ROUND(Y1279*Source!I1430,9)</f>
        <v>0.3</v>
      </c>
      <c r="CY1279">
        <f>AB1279</f>
        <v>1513.56</v>
      </c>
      <c r="CZ1279">
        <f>AF1279</f>
        <v>83.1</v>
      </c>
      <c r="DA1279">
        <f>AJ1279</f>
        <v>17.07</v>
      </c>
      <c r="DB1279">
        <f t="shared" si="558"/>
        <v>2.4900000000000002</v>
      </c>
      <c r="DC1279">
        <f t="shared" si="559"/>
        <v>0.38</v>
      </c>
      <c r="DD1279" t="s">
        <v>3</v>
      </c>
      <c r="DE1279" t="s">
        <v>3</v>
      </c>
      <c r="DF1279">
        <f t="shared" si="560"/>
        <v>0</v>
      </c>
      <c r="DG1279">
        <f>ROUND(ROUND(AF1279*AJ1279,2)*CX1279,2)</f>
        <v>425.56</v>
      </c>
      <c r="DH1279">
        <f>ROUND(ROUND(AG1279*AK1279,2)*CX1279,2)</f>
        <v>213.34</v>
      </c>
      <c r="DI1279">
        <f t="shared" si="546"/>
        <v>0</v>
      </c>
      <c r="DJ1279">
        <f>DG1279</f>
        <v>425.56</v>
      </c>
      <c r="DK1279">
        <v>0</v>
      </c>
      <c r="DL1279" t="s">
        <v>1327</v>
      </c>
      <c r="DM1279">
        <v>0</v>
      </c>
      <c r="DN1279" t="s">
        <v>1319</v>
      </c>
      <c r="DO1279">
        <v>12.62</v>
      </c>
    </row>
    <row r="1280" spans="1:119" x14ac:dyDescent="0.2">
      <c r="A1280">
        <f>ROW(Source!A1430)</f>
        <v>1430</v>
      </c>
      <c r="B1280">
        <v>56661436</v>
      </c>
      <c r="C1280">
        <v>56666810</v>
      </c>
      <c r="D1280">
        <v>54737969</v>
      </c>
      <c r="E1280">
        <v>1</v>
      </c>
      <c r="F1280">
        <v>1</v>
      </c>
      <c r="G1280">
        <v>1081</v>
      </c>
      <c r="H1280">
        <v>3</v>
      </c>
      <c r="I1280" t="s">
        <v>1331</v>
      </c>
      <c r="J1280" t="s">
        <v>1332</v>
      </c>
      <c r="K1280" t="s">
        <v>1333</v>
      </c>
      <c r="L1280">
        <v>1348</v>
      </c>
      <c r="N1280">
        <v>1009</v>
      </c>
      <c r="O1280" t="s">
        <v>547</v>
      </c>
      <c r="P1280" t="s">
        <v>547</v>
      </c>
      <c r="Q1280">
        <v>1000</v>
      </c>
      <c r="W1280">
        <v>0</v>
      </c>
      <c r="X1280">
        <v>-287838193</v>
      </c>
      <c r="Y1280">
        <f t="shared" si="557"/>
        <v>3.8999999999999999E-5</v>
      </c>
      <c r="AA1280">
        <v>103783.79</v>
      </c>
      <c r="AB1280">
        <v>0</v>
      </c>
      <c r="AC1280">
        <v>0</v>
      </c>
      <c r="AD1280">
        <v>0</v>
      </c>
      <c r="AE1280">
        <v>23114.43</v>
      </c>
      <c r="AF1280">
        <v>0</v>
      </c>
      <c r="AG1280">
        <v>0</v>
      </c>
      <c r="AH1280">
        <v>0</v>
      </c>
      <c r="AI1280">
        <v>4.49</v>
      </c>
      <c r="AJ1280">
        <v>1</v>
      </c>
      <c r="AK1280">
        <v>1</v>
      </c>
      <c r="AL1280">
        <v>1</v>
      </c>
      <c r="AM1280">
        <v>2</v>
      </c>
      <c r="AN1280">
        <v>0</v>
      </c>
      <c r="AO1280">
        <v>1</v>
      </c>
      <c r="AP1280">
        <v>1</v>
      </c>
      <c r="AQ1280">
        <v>0</v>
      </c>
      <c r="AR1280">
        <v>0</v>
      </c>
      <c r="AS1280" t="s">
        <v>3</v>
      </c>
      <c r="AT1280">
        <v>3.8999999999999999E-5</v>
      </c>
      <c r="AU1280" t="s">
        <v>3</v>
      </c>
      <c r="AV1280">
        <v>0</v>
      </c>
      <c r="AW1280">
        <v>2</v>
      </c>
      <c r="AX1280">
        <v>56666814</v>
      </c>
      <c r="AY1280">
        <v>1</v>
      </c>
      <c r="AZ1280">
        <v>0</v>
      </c>
      <c r="BA1280">
        <v>1618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CV1280">
        <v>0</v>
      </c>
      <c r="CW1280">
        <v>0</v>
      </c>
      <c r="CX1280">
        <f>ROUND(Y1280*Source!I1430,9)</f>
        <v>3.8999999999999999E-4</v>
      </c>
      <c r="CY1280">
        <f t="shared" ref="CY1280:CY1286" si="565">AA1280</f>
        <v>103783.79</v>
      </c>
      <c r="CZ1280">
        <f t="shared" ref="CZ1280:CZ1286" si="566">AE1280</f>
        <v>23114.43</v>
      </c>
      <c r="DA1280">
        <f t="shared" ref="DA1280:DA1286" si="567">AI1280</f>
        <v>4.49</v>
      </c>
      <c r="DB1280">
        <f t="shared" si="558"/>
        <v>0.9</v>
      </c>
      <c r="DC1280">
        <f t="shared" si="559"/>
        <v>0</v>
      </c>
      <c r="DD1280" t="s">
        <v>3</v>
      </c>
      <c r="DE1280" t="s">
        <v>3</v>
      </c>
      <c r="DF1280">
        <f t="shared" ref="DF1280:DF1286" si="568">ROUND(ROUND(AE1280*AI1280,2)*CX1280,2)</f>
        <v>40.479999999999997</v>
      </c>
      <c r="DG1280">
        <f t="shared" ref="DG1280:DG1295" si="569">ROUND(ROUND(AF1280,2)*CX1280,2)</f>
        <v>0</v>
      </c>
      <c r="DH1280">
        <f t="shared" ref="DH1280:DH1295" si="570">ROUND(ROUND(AG1280,2)*CX1280,2)</f>
        <v>0</v>
      </c>
      <c r="DI1280">
        <f t="shared" si="546"/>
        <v>0</v>
      </c>
      <c r="DJ1280">
        <f t="shared" ref="DJ1280:DJ1286" si="571">DF1280</f>
        <v>40.479999999999997</v>
      </c>
      <c r="DK1280">
        <v>0</v>
      </c>
      <c r="DL1280" t="s">
        <v>3</v>
      </c>
      <c r="DM1280">
        <v>0</v>
      </c>
      <c r="DN1280" t="s">
        <v>3</v>
      </c>
      <c r="DO1280">
        <v>0</v>
      </c>
    </row>
    <row r="1281" spans="1:119" x14ac:dyDescent="0.2">
      <c r="A1281">
        <f>ROW(Source!A1430)</f>
        <v>1430</v>
      </c>
      <c r="B1281">
        <v>56661436</v>
      </c>
      <c r="C1281">
        <v>56666810</v>
      </c>
      <c r="D1281">
        <v>54738510</v>
      </c>
      <c r="E1281">
        <v>1</v>
      </c>
      <c r="F1281">
        <v>1</v>
      </c>
      <c r="G1281">
        <v>1081</v>
      </c>
      <c r="H1281">
        <v>3</v>
      </c>
      <c r="I1281" t="s">
        <v>1337</v>
      </c>
      <c r="J1281" t="s">
        <v>1338</v>
      </c>
      <c r="K1281" t="s">
        <v>1339</v>
      </c>
      <c r="L1281">
        <v>1348</v>
      </c>
      <c r="N1281">
        <v>1009</v>
      </c>
      <c r="O1281" t="s">
        <v>547</v>
      </c>
      <c r="P1281" t="s">
        <v>547</v>
      </c>
      <c r="Q1281">
        <v>1000</v>
      </c>
      <c r="W1281">
        <v>0</v>
      </c>
      <c r="X1281">
        <v>277309194</v>
      </c>
      <c r="Y1281">
        <f t="shared" si="557"/>
        <v>4.0000000000000002E-4</v>
      </c>
      <c r="AA1281">
        <v>141233.74</v>
      </c>
      <c r="AB1281">
        <v>0</v>
      </c>
      <c r="AC1281">
        <v>0</v>
      </c>
      <c r="AD1281">
        <v>0</v>
      </c>
      <c r="AE1281">
        <v>8590.86</v>
      </c>
      <c r="AF1281">
        <v>0</v>
      </c>
      <c r="AG1281">
        <v>0</v>
      </c>
      <c r="AH1281">
        <v>0</v>
      </c>
      <c r="AI1281">
        <v>16.440000000000001</v>
      </c>
      <c r="AJ1281">
        <v>1</v>
      </c>
      <c r="AK1281">
        <v>1</v>
      </c>
      <c r="AL1281">
        <v>1</v>
      </c>
      <c r="AM1281">
        <v>2</v>
      </c>
      <c r="AN1281">
        <v>0</v>
      </c>
      <c r="AO1281">
        <v>1</v>
      </c>
      <c r="AP1281">
        <v>1</v>
      </c>
      <c r="AQ1281">
        <v>0</v>
      </c>
      <c r="AR1281">
        <v>0</v>
      </c>
      <c r="AS1281" t="s">
        <v>3</v>
      </c>
      <c r="AT1281">
        <v>4.0000000000000002E-4</v>
      </c>
      <c r="AU1281" t="s">
        <v>3</v>
      </c>
      <c r="AV1281">
        <v>0</v>
      </c>
      <c r="AW1281">
        <v>2</v>
      </c>
      <c r="AX1281">
        <v>56666815</v>
      </c>
      <c r="AY1281">
        <v>1</v>
      </c>
      <c r="AZ1281">
        <v>0</v>
      </c>
      <c r="BA1281">
        <v>1619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CV1281">
        <v>0</v>
      </c>
      <c r="CW1281">
        <v>0</v>
      </c>
      <c r="CX1281">
        <f>ROUND(Y1281*Source!I1430,9)</f>
        <v>4.0000000000000001E-3</v>
      </c>
      <c r="CY1281">
        <f t="shared" si="565"/>
        <v>141233.74</v>
      </c>
      <c r="CZ1281">
        <f t="shared" si="566"/>
        <v>8590.86</v>
      </c>
      <c r="DA1281">
        <f t="shared" si="567"/>
        <v>16.440000000000001</v>
      </c>
      <c r="DB1281">
        <f t="shared" si="558"/>
        <v>3.44</v>
      </c>
      <c r="DC1281">
        <f t="shared" si="559"/>
        <v>0</v>
      </c>
      <c r="DD1281" t="s">
        <v>3</v>
      </c>
      <c r="DE1281" t="s">
        <v>3</v>
      </c>
      <c r="DF1281">
        <f t="shared" si="568"/>
        <v>564.92999999999995</v>
      </c>
      <c r="DG1281">
        <f t="shared" si="569"/>
        <v>0</v>
      </c>
      <c r="DH1281">
        <f t="shared" si="570"/>
        <v>0</v>
      </c>
      <c r="DI1281">
        <f t="shared" si="546"/>
        <v>0</v>
      </c>
      <c r="DJ1281">
        <f t="shared" si="571"/>
        <v>564.92999999999995</v>
      </c>
      <c r="DK1281">
        <v>0</v>
      </c>
      <c r="DL1281" t="s">
        <v>3</v>
      </c>
      <c r="DM1281">
        <v>0</v>
      </c>
      <c r="DN1281" t="s">
        <v>3</v>
      </c>
      <c r="DO1281">
        <v>0</v>
      </c>
    </row>
    <row r="1282" spans="1:119" x14ac:dyDescent="0.2">
      <c r="A1282">
        <f>ROW(Source!A1430)</f>
        <v>1430</v>
      </c>
      <c r="B1282">
        <v>56661436</v>
      </c>
      <c r="C1282">
        <v>56666810</v>
      </c>
      <c r="D1282">
        <v>54737499</v>
      </c>
      <c r="E1282">
        <v>1</v>
      </c>
      <c r="F1282">
        <v>1</v>
      </c>
      <c r="G1282">
        <v>1081</v>
      </c>
      <c r="H1282">
        <v>3</v>
      </c>
      <c r="I1282" t="s">
        <v>1362</v>
      </c>
      <c r="J1282" t="s">
        <v>1363</v>
      </c>
      <c r="K1282" t="s">
        <v>1364</v>
      </c>
      <c r="L1282">
        <v>1348</v>
      </c>
      <c r="N1282">
        <v>1009</v>
      </c>
      <c r="O1282" t="s">
        <v>547</v>
      </c>
      <c r="P1282" t="s">
        <v>547</v>
      </c>
      <c r="Q1282">
        <v>1000</v>
      </c>
      <c r="W1282">
        <v>0</v>
      </c>
      <c r="X1282">
        <v>1827646295</v>
      </c>
      <c r="Y1282">
        <f t="shared" si="557"/>
        <v>3.0000000000000001E-6</v>
      </c>
      <c r="AA1282">
        <v>205069.5</v>
      </c>
      <c r="AB1282">
        <v>0</v>
      </c>
      <c r="AC1282">
        <v>0</v>
      </c>
      <c r="AD1282">
        <v>0</v>
      </c>
      <c r="AE1282">
        <v>25762.5</v>
      </c>
      <c r="AF1282">
        <v>0</v>
      </c>
      <c r="AG1282">
        <v>0</v>
      </c>
      <c r="AH1282">
        <v>0</v>
      </c>
      <c r="AI1282">
        <v>7.96</v>
      </c>
      <c r="AJ1282">
        <v>1</v>
      </c>
      <c r="AK1282">
        <v>1</v>
      </c>
      <c r="AL1282">
        <v>1</v>
      </c>
      <c r="AM1282">
        <v>2</v>
      </c>
      <c r="AN1282">
        <v>0</v>
      </c>
      <c r="AO1282">
        <v>1</v>
      </c>
      <c r="AP1282">
        <v>1</v>
      </c>
      <c r="AQ1282">
        <v>0</v>
      </c>
      <c r="AR1282">
        <v>0</v>
      </c>
      <c r="AS1282" t="s">
        <v>3</v>
      </c>
      <c r="AT1282">
        <v>3.0000000000000001E-6</v>
      </c>
      <c r="AU1282" t="s">
        <v>3</v>
      </c>
      <c r="AV1282">
        <v>0</v>
      </c>
      <c r="AW1282">
        <v>2</v>
      </c>
      <c r="AX1282">
        <v>56666816</v>
      </c>
      <c r="AY1282">
        <v>1</v>
      </c>
      <c r="AZ1282">
        <v>0</v>
      </c>
      <c r="BA1282">
        <v>1620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CV1282">
        <v>0</v>
      </c>
      <c r="CW1282">
        <v>0</v>
      </c>
      <c r="CX1282">
        <f>ROUND(Y1282*Source!I1430,9)</f>
        <v>3.0000000000000001E-5</v>
      </c>
      <c r="CY1282">
        <f t="shared" si="565"/>
        <v>205069.5</v>
      </c>
      <c r="CZ1282">
        <f t="shared" si="566"/>
        <v>25762.5</v>
      </c>
      <c r="DA1282">
        <f t="shared" si="567"/>
        <v>7.96</v>
      </c>
      <c r="DB1282">
        <f t="shared" si="558"/>
        <v>0.08</v>
      </c>
      <c r="DC1282">
        <f t="shared" si="559"/>
        <v>0</v>
      </c>
      <c r="DD1282" t="s">
        <v>3</v>
      </c>
      <c r="DE1282" t="s">
        <v>3</v>
      </c>
      <c r="DF1282">
        <f t="shared" si="568"/>
        <v>6.15</v>
      </c>
      <c r="DG1282">
        <f t="shared" si="569"/>
        <v>0</v>
      </c>
      <c r="DH1282">
        <f t="shared" si="570"/>
        <v>0</v>
      </c>
      <c r="DI1282">
        <f t="shared" si="546"/>
        <v>0</v>
      </c>
      <c r="DJ1282">
        <f t="shared" si="571"/>
        <v>6.15</v>
      </c>
      <c r="DK1282">
        <v>0</v>
      </c>
      <c r="DL1282" t="s">
        <v>3</v>
      </c>
      <c r="DM1282">
        <v>0</v>
      </c>
      <c r="DN1282" t="s">
        <v>3</v>
      </c>
      <c r="DO1282">
        <v>0</v>
      </c>
    </row>
    <row r="1283" spans="1:119" x14ac:dyDescent="0.2">
      <c r="A1283">
        <f>ROW(Source!A1430)</f>
        <v>1430</v>
      </c>
      <c r="B1283">
        <v>56661436</v>
      </c>
      <c r="C1283">
        <v>56666810</v>
      </c>
      <c r="D1283">
        <v>54737637</v>
      </c>
      <c r="E1283">
        <v>1</v>
      </c>
      <c r="F1283">
        <v>1</v>
      </c>
      <c r="G1283">
        <v>1081</v>
      </c>
      <c r="H1283">
        <v>3</v>
      </c>
      <c r="I1283" t="s">
        <v>1346</v>
      </c>
      <c r="J1283" t="s">
        <v>1347</v>
      </c>
      <c r="K1283" t="s">
        <v>1348</v>
      </c>
      <c r="L1283">
        <v>1348</v>
      </c>
      <c r="N1283">
        <v>1009</v>
      </c>
      <c r="O1283" t="s">
        <v>547</v>
      </c>
      <c r="P1283" t="s">
        <v>547</v>
      </c>
      <c r="Q1283">
        <v>1000</v>
      </c>
      <c r="W1283">
        <v>0</v>
      </c>
      <c r="X1283">
        <v>1270042986</v>
      </c>
      <c r="Y1283">
        <f t="shared" si="557"/>
        <v>9.0000000000000002E-6</v>
      </c>
      <c r="AA1283">
        <v>55941.2</v>
      </c>
      <c r="AB1283">
        <v>0</v>
      </c>
      <c r="AC1283">
        <v>0</v>
      </c>
      <c r="AD1283">
        <v>0</v>
      </c>
      <c r="AE1283">
        <v>16214.84</v>
      </c>
      <c r="AF1283">
        <v>0</v>
      </c>
      <c r="AG1283">
        <v>0</v>
      </c>
      <c r="AH1283">
        <v>0</v>
      </c>
      <c r="AI1283">
        <v>3.45</v>
      </c>
      <c r="AJ1283">
        <v>1</v>
      </c>
      <c r="AK1283">
        <v>1</v>
      </c>
      <c r="AL1283">
        <v>1</v>
      </c>
      <c r="AM1283">
        <v>2</v>
      </c>
      <c r="AN1283">
        <v>0</v>
      </c>
      <c r="AO1283">
        <v>1</v>
      </c>
      <c r="AP1283">
        <v>1</v>
      </c>
      <c r="AQ1283">
        <v>0</v>
      </c>
      <c r="AR1283">
        <v>0</v>
      </c>
      <c r="AS1283" t="s">
        <v>3</v>
      </c>
      <c r="AT1283">
        <v>9.0000000000000002E-6</v>
      </c>
      <c r="AU1283" t="s">
        <v>3</v>
      </c>
      <c r="AV1283">
        <v>0</v>
      </c>
      <c r="AW1283">
        <v>2</v>
      </c>
      <c r="AX1283">
        <v>56666817</v>
      </c>
      <c r="AY1283">
        <v>1</v>
      </c>
      <c r="AZ1283">
        <v>0</v>
      </c>
      <c r="BA1283">
        <v>1621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CV1283">
        <v>0</v>
      </c>
      <c r="CW1283">
        <v>0</v>
      </c>
      <c r="CX1283">
        <f>ROUND(Y1283*Source!I1430,9)</f>
        <v>9.0000000000000006E-5</v>
      </c>
      <c r="CY1283">
        <f t="shared" si="565"/>
        <v>55941.2</v>
      </c>
      <c r="CZ1283">
        <f t="shared" si="566"/>
        <v>16214.84</v>
      </c>
      <c r="DA1283">
        <f t="shared" si="567"/>
        <v>3.45</v>
      </c>
      <c r="DB1283">
        <f t="shared" si="558"/>
        <v>0.15</v>
      </c>
      <c r="DC1283">
        <f t="shared" si="559"/>
        <v>0</v>
      </c>
      <c r="DD1283" t="s">
        <v>3</v>
      </c>
      <c r="DE1283" t="s">
        <v>3</v>
      </c>
      <c r="DF1283">
        <f t="shared" si="568"/>
        <v>5.03</v>
      </c>
      <c r="DG1283">
        <f t="shared" si="569"/>
        <v>0</v>
      </c>
      <c r="DH1283">
        <f t="shared" si="570"/>
        <v>0</v>
      </c>
      <c r="DI1283">
        <f t="shared" si="546"/>
        <v>0</v>
      </c>
      <c r="DJ1283">
        <f t="shared" si="571"/>
        <v>5.03</v>
      </c>
      <c r="DK1283">
        <v>0</v>
      </c>
      <c r="DL1283" t="s">
        <v>3</v>
      </c>
      <c r="DM1283">
        <v>0</v>
      </c>
      <c r="DN1283" t="s">
        <v>3</v>
      </c>
      <c r="DO1283">
        <v>0</v>
      </c>
    </row>
    <row r="1284" spans="1:119" x14ac:dyDescent="0.2">
      <c r="A1284">
        <f>ROW(Source!A1430)</f>
        <v>1430</v>
      </c>
      <c r="B1284">
        <v>56661436</v>
      </c>
      <c r="C1284">
        <v>56666810</v>
      </c>
      <c r="D1284">
        <v>54737318</v>
      </c>
      <c r="E1284">
        <v>1</v>
      </c>
      <c r="F1284">
        <v>1</v>
      </c>
      <c r="G1284">
        <v>1081</v>
      </c>
      <c r="H1284">
        <v>3</v>
      </c>
      <c r="I1284" t="s">
        <v>1269</v>
      </c>
      <c r="J1284" t="s">
        <v>1271</v>
      </c>
      <c r="K1284" t="s">
        <v>1270</v>
      </c>
      <c r="L1284">
        <v>1348</v>
      </c>
      <c r="N1284">
        <v>1009</v>
      </c>
      <c r="O1284" t="s">
        <v>547</v>
      </c>
      <c r="P1284" t="s">
        <v>547</v>
      </c>
      <c r="Q1284">
        <v>1000</v>
      </c>
      <c r="W1284">
        <v>0</v>
      </c>
      <c r="X1284">
        <v>-268464753</v>
      </c>
      <c r="Y1284">
        <f t="shared" si="557"/>
        <v>1.1999999999999999E-3</v>
      </c>
      <c r="AA1284">
        <v>121682.99</v>
      </c>
      <c r="AB1284">
        <v>0</v>
      </c>
      <c r="AC1284">
        <v>0</v>
      </c>
      <c r="AD1284">
        <v>0</v>
      </c>
      <c r="AE1284">
        <v>17868.28</v>
      </c>
      <c r="AF1284">
        <v>0</v>
      </c>
      <c r="AG1284">
        <v>0</v>
      </c>
      <c r="AH1284">
        <v>0</v>
      </c>
      <c r="AI1284">
        <v>6.81</v>
      </c>
      <c r="AJ1284">
        <v>1</v>
      </c>
      <c r="AK1284">
        <v>1</v>
      </c>
      <c r="AL1284">
        <v>1</v>
      </c>
      <c r="AM1284">
        <v>2</v>
      </c>
      <c r="AN1284">
        <v>0</v>
      </c>
      <c r="AO1284">
        <v>1</v>
      </c>
      <c r="AP1284">
        <v>1</v>
      </c>
      <c r="AQ1284">
        <v>0</v>
      </c>
      <c r="AR1284">
        <v>0</v>
      </c>
      <c r="AS1284" t="s">
        <v>3</v>
      </c>
      <c r="AT1284">
        <v>1.1999999999999999E-3</v>
      </c>
      <c r="AU1284" t="s">
        <v>3</v>
      </c>
      <c r="AV1284">
        <v>0</v>
      </c>
      <c r="AW1284">
        <v>2</v>
      </c>
      <c r="AX1284">
        <v>56666818</v>
      </c>
      <c r="AY1284">
        <v>1</v>
      </c>
      <c r="AZ1284">
        <v>0</v>
      </c>
      <c r="BA1284">
        <v>1622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CV1284">
        <v>0</v>
      </c>
      <c r="CW1284">
        <v>0</v>
      </c>
      <c r="CX1284">
        <f>ROUND(Y1284*Source!I1430,9)</f>
        <v>1.2E-2</v>
      </c>
      <c r="CY1284">
        <f t="shared" si="565"/>
        <v>121682.99</v>
      </c>
      <c r="CZ1284">
        <f t="shared" si="566"/>
        <v>17868.28</v>
      </c>
      <c r="DA1284">
        <f t="shared" si="567"/>
        <v>6.81</v>
      </c>
      <c r="DB1284">
        <f t="shared" si="558"/>
        <v>21.44</v>
      </c>
      <c r="DC1284">
        <f t="shared" si="559"/>
        <v>0</v>
      </c>
      <c r="DD1284" t="s">
        <v>3</v>
      </c>
      <c r="DE1284" t="s">
        <v>3</v>
      </c>
      <c r="DF1284">
        <f t="shared" si="568"/>
        <v>1460.2</v>
      </c>
      <c r="DG1284">
        <f t="shared" si="569"/>
        <v>0</v>
      </c>
      <c r="DH1284">
        <f t="shared" si="570"/>
        <v>0</v>
      </c>
      <c r="DI1284">
        <f t="shared" si="546"/>
        <v>0</v>
      </c>
      <c r="DJ1284">
        <f t="shared" si="571"/>
        <v>1460.2</v>
      </c>
      <c r="DK1284">
        <v>0</v>
      </c>
      <c r="DL1284" t="s">
        <v>3</v>
      </c>
      <c r="DM1284">
        <v>0</v>
      </c>
      <c r="DN1284" t="s">
        <v>3</v>
      </c>
      <c r="DO1284">
        <v>0</v>
      </c>
    </row>
    <row r="1285" spans="1:119" x14ac:dyDescent="0.2">
      <c r="A1285">
        <f>ROW(Source!A1430)</f>
        <v>1430</v>
      </c>
      <c r="B1285">
        <v>56661436</v>
      </c>
      <c r="C1285">
        <v>56666810</v>
      </c>
      <c r="D1285">
        <v>54737318</v>
      </c>
      <c r="E1285">
        <v>1</v>
      </c>
      <c r="F1285">
        <v>1</v>
      </c>
      <c r="G1285">
        <v>1081</v>
      </c>
      <c r="H1285">
        <v>3</v>
      </c>
      <c r="I1285" t="s">
        <v>1269</v>
      </c>
      <c r="J1285" t="s">
        <v>1271</v>
      </c>
      <c r="K1285" t="s">
        <v>1270</v>
      </c>
      <c r="L1285">
        <v>1348</v>
      </c>
      <c r="N1285">
        <v>1009</v>
      </c>
      <c r="O1285" t="s">
        <v>547</v>
      </c>
      <c r="P1285" t="s">
        <v>547</v>
      </c>
      <c r="Q1285">
        <v>1000</v>
      </c>
      <c r="W1285">
        <v>0</v>
      </c>
      <c r="X1285">
        <v>-268464753</v>
      </c>
      <c r="Y1285">
        <f t="shared" si="557"/>
        <v>0</v>
      </c>
      <c r="AA1285">
        <v>121682.99</v>
      </c>
      <c r="AB1285">
        <v>0</v>
      </c>
      <c r="AC1285">
        <v>0</v>
      </c>
      <c r="AD1285">
        <v>0</v>
      </c>
      <c r="AE1285">
        <v>17868.28</v>
      </c>
      <c r="AF1285">
        <v>0</v>
      </c>
      <c r="AG1285">
        <v>0</v>
      </c>
      <c r="AH1285">
        <v>0</v>
      </c>
      <c r="AI1285">
        <v>6.81</v>
      </c>
      <c r="AJ1285">
        <v>1</v>
      </c>
      <c r="AK1285">
        <v>1</v>
      </c>
      <c r="AL1285">
        <v>1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 t="s">
        <v>3</v>
      </c>
      <c r="AT1285">
        <v>0</v>
      </c>
      <c r="AU1285" t="s">
        <v>3</v>
      </c>
      <c r="AV1285">
        <v>0</v>
      </c>
      <c r="AW1285">
        <v>1</v>
      </c>
      <c r="AX1285">
        <v>-1</v>
      </c>
      <c r="AY1285">
        <v>0</v>
      </c>
      <c r="AZ1285">
        <v>0</v>
      </c>
      <c r="BA1285" t="s">
        <v>3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CV1285">
        <v>0</v>
      </c>
      <c r="CW1285">
        <v>0</v>
      </c>
      <c r="CX1285">
        <f>ROUND(Y1285*Source!I1430,9)</f>
        <v>0</v>
      </c>
      <c r="CY1285">
        <f t="shared" si="565"/>
        <v>121682.99</v>
      </c>
      <c r="CZ1285">
        <f t="shared" si="566"/>
        <v>17868.28</v>
      </c>
      <c r="DA1285">
        <f t="shared" si="567"/>
        <v>6.81</v>
      </c>
      <c r="DB1285">
        <f t="shared" si="558"/>
        <v>0</v>
      </c>
      <c r="DC1285">
        <f t="shared" si="559"/>
        <v>0</v>
      </c>
      <c r="DD1285" t="s">
        <v>3</v>
      </c>
      <c r="DE1285" t="s">
        <v>3</v>
      </c>
      <c r="DF1285">
        <f t="shared" si="568"/>
        <v>0</v>
      </c>
      <c r="DG1285">
        <f t="shared" si="569"/>
        <v>0</v>
      </c>
      <c r="DH1285">
        <f t="shared" si="570"/>
        <v>0</v>
      </c>
      <c r="DI1285">
        <f t="shared" si="546"/>
        <v>0</v>
      </c>
      <c r="DJ1285">
        <f t="shared" si="571"/>
        <v>0</v>
      </c>
      <c r="DK1285">
        <v>0</v>
      </c>
      <c r="DL1285" t="s">
        <v>3</v>
      </c>
      <c r="DM1285">
        <v>0</v>
      </c>
      <c r="DN1285" t="s">
        <v>3</v>
      </c>
      <c r="DO1285">
        <v>0</v>
      </c>
    </row>
    <row r="1286" spans="1:119" x14ac:dyDescent="0.2">
      <c r="A1286">
        <f>ROW(Source!A1430)</f>
        <v>1430</v>
      </c>
      <c r="B1286">
        <v>56661436</v>
      </c>
      <c r="C1286">
        <v>56666810</v>
      </c>
      <c r="D1286">
        <v>54737805</v>
      </c>
      <c r="E1286">
        <v>1</v>
      </c>
      <c r="F1286">
        <v>1</v>
      </c>
      <c r="G1286">
        <v>1081</v>
      </c>
      <c r="H1286">
        <v>3</v>
      </c>
      <c r="I1286" t="s">
        <v>1352</v>
      </c>
      <c r="J1286" t="s">
        <v>1353</v>
      </c>
      <c r="K1286" t="s">
        <v>1354</v>
      </c>
      <c r="L1286">
        <v>1346</v>
      </c>
      <c r="N1286">
        <v>1009</v>
      </c>
      <c r="O1286" t="s">
        <v>1171</v>
      </c>
      <c r="P1286" t="s">
        <v>1171</v>
      </c>
      <c r="Q1286">
        <v>1</v>
      </c>
      <c r="W1286">
        <v>0</v>
      </c>
      <c r="X1286">
        <v>488689173</v>
      </c>
      <c r="Y1286">
        <f t="shared" si="557"/>
        <v>1E-3</v>
      </c>
      <c r="AA1286">
        <v>85.81</v>
      </c>
      <c r="AB1286">
        <v>0</v>
      </c>
      <c r="AC1286">
        <v>0</v>
      </c>
      <c r="AD1286">
        <v>0</v>
      </c>
      <c r="AE1286">
        <v>20.190000000000001</v>
      </c>
      <c r="AF1286">
        <v>0</v>
      </c>
      <c r="AG1286">
        <v>0</v>
      </c>
      <c r="AH1286">
        <v>0</v>
      </c>
      <c r="AI1286">
        <v>4.25</v>
      </c>
      <c r="AJ1286">
        <v>1</v>
      </c>
      <c r="AK1286">
        <v>1</v>
      </c>
      <c r="AL1286">
        <v>1</v>
      </c>
      <c r="AM1286">
        <v>2</v>
      </c>
      <c r="AN1286">
        <v>0</v>
      </c>
      <c r="AO1286">
        <v>1</v>
      </c>
      <c r="AP1286">
        <v>1</v>
      </c>
      <c r="AQ1286">
        <v>0</v>
      </c>
      <c r="AR1286">
        <v>0</v>
      </c>
      <c r="AS1286" t="s">
        <v>3</v>
      </c>
      <c r="AT1286">
        <v>1E-3</v>
      </c>
      <c r="AU1286" t="s">
        <v>3</v>
      </c>
      <c r="AV1286">
        <v>0</v>
      </c>
      <c r="AW1286">
        <v>2</v>
      </c>
      <c r="AX1286">
        <v>56666819</v>
      </c>
      <c r="AY1286">
        <v>1</v>
      </c>
      <c r="AZ1286">
        <v>0</v>
      </c>
      <c r="BA1286">
        <v>1623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CV1286">
        <v>0</v>
      </c>
      <c r="CW1286">
        <v>0</v>
      </c>
      <c r="CX1286">
        <f>ROUND(Y1286*Source!I1430,9)</f>
        <v>0.01</v>
      </c>
      <c r="CY1286">
        <f t="shared" si="565"/>
        <v>85.81</v>
      </c>
      <c r="CZ1286">
        <f t="shared" si="566"/>
        <v>20.190000000000001</v>
      </c>
      <c r="DA1286">
        <f t="shared" si="567"/>
        <v>4.25</v>
      </c>
      <c r="DB1286">
        <f t="shared" si="558"/>
        <v>0.02</v>
      </c>
      <c r="DC1286">
        <f t="shared" si="559"/>
        <v>0</v>
      </c>
      <c r="DD1286" t="s">
        <v>3</v>
      </c>
      <c r="DE1286" t="s">
        <v>3</v>
      </c>
      <c r="DF1286">
        <f t="shared" si="568"/>
        <v>0.86</v>
      </c>
      <c r="DG1286">
        <f t="shared" si="569"/>
        <v>0</v>
      </c>
      <c r="DH1286">
        <f t="shared" si="570"/>
        <v>0</v>
      </c>
      <c r="DI1286">
        <f t="shared" si="546"/>
        <v>0</v>
      </c>
      <c r="DJ1286">
        <f t="shared" si="571"/>
        <v>0.86</v>
      </c>
      <c r="DK1286">
        <v>0</v>
      </c>
      <c r="DL1286" t="s">
        <v>3</v>
      </c>
      <c r="DM1286">
        <v>0</v>
      </c>
      <c r="DN1286" t="s">
        <v>3</v>
      </c>
      <c r="DO1286">
        <v>0</v>
      </c>
    </row>
    <row r="1287" spans="1:119" x14ac:dyDescent="0.2">
      <c r="A1287">
        <f>ROW(Source!A1435)</f>
        <v>1435</v>
      </c>
      <c r="B1287">
        <v>56661434</v>
      </c>
      <c r="C1287">
        <v>56665149</v>
      </c>
      <c r="D1287">
        <v>54702434</v>
      </c>
      <c r="E1287">
        <v>1081</v>
      </c>
      <c r="F1287">
        <v>1</v>
      </c>
      <c r="G1287">
        <v>1081</v>
      </c>
      <c r="H1287">
        <v>1</v>
      </c>
      <c r="I1287" t="s">
        <v>1317</v>
      </c>
      <c r="J1287" t="s">
        <v>3</v>
      </c>
      <c r="K1287" t="s">
        <v>1318</v>
      </c>
      <c r="L1287">
        <v>1191</v>
      </c>
      <c r="N1287">
        <v>1013</v>
      </c>
      <c r="O1287" t="s">
        <v>1319</v>
      </c>
      <c r="P1287" t="s">
        <v>1319</v>
      </c>
      <c r="Q1287">
        <v>1</v>
      </c>
      <c r="W1287">
        <v>0</v>
      </c>
      <c r="X1287">
        <v>476480486</v>
      </c>
      <c r="Y1287">
        <f>(AT1287*1.2)</f>
        <v>0.624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1</v>
      </c>
      <c r="AK1287">
        <v>1</v>
      </c>
      <c r="AL1287">
        <v>1</v>
      </c>
      <c r="AM1287">
        <v>-2</v>
      </c>
      <c r="AN1287">
        <v>0</v>
      </c>
      <c r="AO1287">
        <v>1</v>
      </c>
      <c r="AP1287">
        <v>1</v>
      </c>
      <c r="AQ1287">
        <v>0</v>
      </c>
      <c r="AR1287">
        <v>0</v>
      </c>
      <c r="AS1287" t="s">
        <v>3</v>
      </c>
      <c r="AT1287">
        <v>0.52</v>
      </c>
      <c r="AU1287" t="s">
        <v>1153</v>
      </c>
      <c r="AV1287">
        <v>1</v>
      </c>
      <c r="AW1287">
        <v>2</v>
      </c>
      <c r="AX1287">
        <v>56665152</v>
      </c>
      <c r="AY1287">
        <v>1</v>
      </c>
      <c r="AZ1287">
        <v>0</v>
      </c>
      <c r="BA1287">
        <v>1625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CU1287">
        <f>ROUND(AT1287*Source!I1435*AH1287*AL1287,2)</f>
        <v>0</v>
      </c>
      <c r="CV1287">
        <f>ROUND(Y1287*Source!I1435,9)</f>
        <v>2.496</v>
      </c>
      <c r="CW1287">
        <v>0</v>
      </c>
      <c r="CX1287">
        <f>ROUND(Y1287*Source!I1435,9)</f>
        <v>2.496</v>
      </c>
      <c r="CY1287">
        <f>AD1287</f>
        <v>0</v>
      </c>
      <c r="CZ1287">
        <f>AH1287</f>
        <v>0</v>
      </c>
      <c r="DA1287">
        <f>AL1287</f>
        <v>1</v>
      </c>
      <c r="DB1287">
        <f>ROUND((ROUND(AT1287*CZ1287,2)*1.2),6)</f>
        <v>0</v>
      </c>
      <c r="DC1287">
        <f>ROUND((ROUND(AT1287*AG1287,2)*1.2),6)</f>
        <v>0</v>
      </c>
      <c r="DD1287" t="s">
        <v>3</v>
      </c>
      <c r="DE1287" t="s">
        <v>3</v>
      </c>
      <c r="DF1287">
        <f>ROUND(ROUND(AE1287,2)*CX1287,2)</f>
        <v>0</v>
      </c>
      <c r="DG1287">
        <f t="shared" si="569"/>
        <v>0</v>
      </c>
      <c r="DH1287">
        <f t="shared" si="570"/>
        <v>0</v>
      </c>
      <c r="DI1287">
        <f t="shared" si="546"/>
        <v>0</v>
      </c>
      <c r="DJ1287">
        <f>DI1287</f>
        <v>0</v>
      </c>
      <c r="DK1287">
        <v>0</v>
      </c>
      <c r="DL1287" t="s">
        <v>3</v>
      </c>
      <c r="DM1287">
        <v>0</v>
      </c>
      <c r="DN1287" t="s">
        <v>3</v>
      </c>
      <c r="DO1287">
        <v>0</v>
      </c>
    </row>
    <row r="1288" spans="1:119" x14ac:dyDescent="0.2">
      <c r="A1288">
        <f>ROW(Source!A1435)</f>
        <v>1435</v>
      </c>
      <c r="B1288">
        <v>56661434</v>
      </c>
      <c r="C1288">
        <v>56665149</v>
      </c>
      <c r="D1288">
        <v>54737318</v>
      </c>
      <c r="E1288">
        <v>1</v>
      </c>
      <c r="F1288">
        <v>1</v>
      </c>
      <c r="G1288">
        <v>1081</v>
      </c>
      <c r="H1288">
        <v>3</v>
      </c>
      <c r="I1288" t="s">
        <v>1269</v>
      </c>
      <c r="J1288" t="s">
        <v>1271</v>
      </c>
      <c r="K1288" t="s">
        <v>1270</v>
      </c>
      <c r="L1288">
        <v>1348</v>
      </c>
      <c r="N1288">
        <v>1009</v>
      </c>
      <c r="O1288" t="s">
        <v>547</v>
      </c>
      <c r="P1288" t="s">
        <v>547</v>
      </c>
      <c r="Q1288">
        <v>1000</v>
      </c>
      <c r="W1288">
        <v>0</v>
      </c>
      <c r="X1288">
        <v>-268464753</v>
      </c>
      <c r="Y1288">
        <f>AT1288</f>
        <v>2.4000000000000001E-4</v>
      </c>
      <c r="AA1288">
        <v>17868.28</v>
      </c>
      <c r="AB1288">
        <v>0</v>
      </c>
      <c r="AC1288">
        <v>0</v>
      </c>
      <c r="AD1288">
        <v>0</v>
      </c>
      <c r="AE1288">
        <v>17868.28</v>
      </c>
      <c r="AF1288">
        <v>0</v>
      </c>
      <c r="AG1288">
        <v>0</v>
      </c>
      <c r="AH1288">
        <v>0</v>
      </c>
      <c r="AI1288">
        <v>1</v>
      </c>
      <c r="AJ1288">
        <v>1</v>
      </c>
      <c r="AK1288">
        <v>1</v>
      </c>
      <c r="AL1288">
        <v>1</v>
      </c>
      <c r="AM1288">
        <v>0</v>
      </c>
      <c r="AN1288">
        <v>0</v>
      </c>
      <c r="AO1288">
        <v>0</v>
      </c>
      <c r="AP1288">
        <v>1</v>
      </c>
      <c r="AQ1288">
        <v>0</v>
      </c>
      <c r="AR1288">
        <v>0</v>
      </c>
      <c r="AS1288" t="s">
        <v>3</v>
      </c>
      <c r="AT1288">
        <v>2.4000000000000001E-4</v>
      </c>
      <c r="AU1288" t="s">
        <v>3</v>
      </c>
      <c r="AV1288">
        <v>0</v>
      </c>
      <c r="AW1288">
        <v>1</v>
      </c>
      <c r="AX1288">
        <v>-1</v>
      </c>
      <c r="AY1288">
        <v>0</v>
      </c>
      <c r="AZ1288">
        <v>0</v>
      </c>
      <c r="BA1288" t="s">
        <v>3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CV1288">
        <v>0</v>
      </c>
      <c r="CW1288">
        <v>0</v>
      </c>
      <c r="CX1288">
        <f>ROUND(Y1288*Source!I1435,9)</f>
        <v>9.6000000000000002E-4</v>
      </c>
      <c r="CY1288">
        <f>AA1288</f>
        <v>17868.28</v>
      </c>
      <c r="CZ1288">
        <f>AE1288</f>
        <v>17868.28</v>
      </c>
      <c r="DA1288">
        <f>AI1288</f>
        <v>1</v>
      </c>
      <c r="DB1288">
        <f>ROUND(ROUND(AT1288*CZ1288,2),6)</f>
        <v>4.29</v>
      </c>
      <c r="DC1288">
        <f>ROUND(ROUND(AT1288*AG1288,2),6)</f>
        <v>0</v>
      </c>
      <c r="DD1288" t="s">
        <v>3</v>
      </c>
      <c r="DE1288" t="s">
        <v>3</v>
      </c>
      <c r="DF1288">
        <f>ROUND(ROUND(AE1288,2)*CX1288,2)</f>
        <v>17.149999999999999</v>
      </c>
      <c r="DG1288">
        <f t="shared" si="569"/>
        <v>0</v>
      </c>
      <c r="DH1288">
        <f t="shared" si="570"/>
        <v>0</v>
      </c>
      <c r="DI1288">
        <f t="shared" si="546"/>
        <v>0</v>
      </c>
      <c r="DJ1288">
        <f>DF1288</f>
        <v>17.149999999999999</v>
      </c>
      <c r="DK1288">
        <v>0</v>
      </c>
      <c r="DL1288" t="s">
        <v>3</v>
      </c>
      <c r="DM1288">
        <v>0</v>
      </c>
      <c r="DN1288" t="s">
        <v>3</v>
      </c>
      <c r="DO1288">
        <v>0</v>
      </c>
    </row>
    <row r="1289" spans="1:119" x14ac:dyDescent="0.2">
      <c r="A1289">
        <f>ROW(Source!A1436)</f>
        <v>1436</v>
      </c>
      <c r="B1289">
        <v>56661436</v>
      </c>
      <c r="C1289">
        <v>56665149</v>
      </c>
      <c r="D1289">
        <v>54702434</v>
      </c>
      <c r="E1289">
        <v>1081</v>
      </c>
      <c r="F1289">
        <v>1</v>
      </c>
      <c r="G1289">
        <v>1081</v>
      </c>
      <c r="H1289">
        <v>1</v>
      </c>
      <c r="I1289" t="s">
        <v>1317</v>
      </c>
      <c r="J1289" t="s">
        <v>3</v>
      </c>
      <c r="K1289" t="s">
        <v>1318</v>
      </c>
      <c r="L1289">
        <v>1191</v>
      </c>
      <c r="N1289">
        <v>1013</v>
      </c>
      <c r="O1289" t="s">
        <v>1319</v>
      </c>
      <c r="P1289" t="s">
        <v>1319</v>
      </c>
      <c r="Q1289">
        <v>1</v>
      </c>
      <c r="W1289">
        <v>0</v>
      </c>
      <c r="X1289">
        <v>476480486</v>
      </c>
      <c r="Y1289">
        <f>(AT1289*1.2)</f>
        <v>0.624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1</v>
      </c>
      <c r="AK1289">
        <v>1</v>
      </c>
      <c r="AL1289">
        <v>1</v>
      </c>
      <c r="AM1289">
        <v>5</v>
      </c>
      <c r="AN1289">
        <v>0</v>
      </c>
      <c r="AO1289">
        <v>1</v>
      </c>
      <c r="AP1289">
        <v>1</v>
      </c>
      <c r="AQ1289">
        <v>0</v>
      </c>
      <c r="AR1289">
        <v>0</v>
      </c>
      <c r="AS1289" t="s">
        <v>3</v>
      </c>
      <c r="AT1289">
        <v>0.52</v>
      </c>
      <c r="AU1289" t="s">
        <v>1153</v>
      </c>
      <c r="AV1289">
        <v>1</v>
      </c>
      <c r="AW1289">
        <v>2</v>
      </c>
      <c r="AX1289">
        <v>56665152</v>
      </c>
      <c r="AY1289">
        <v>1</v>
      </c>
      <c r="AZ1289">
        <v>0</v>
      </c>
      <c r="BA1289">
        <v>1628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CU1289">
        <f>ROUND(AT1289*Source!I1436*AH1289*AL1289,2)</f>
        <v>0</v>
      </c>
      <c r="CV1289">
        <f>ROUND(Y1289*Source!I1436,9)</f>
        <v>2.496</v>
      </c>
      <c r="CW1289">
        <v>0</v>
      </c>
      <c r="CX1289">
        <f>ROUND(Y1289*Source!I1436,9)</f>
        <v>2.496</v>
      </c>
      <c r="CY1289">
        <f>AD1289</f>
        <v>0</v>
      </c>
      <c r="CZ1289">
        <f>AH1289</f>
        <v>0</v>
      </c>
      <c r="DA1289">
        <f>AL1289</f>
        <v>1</v>
      </c>
      <c r="DB1289">
        <f>ROUND((ROUND(AT1289*CZ1289,2)*1.2),6)</f>
        <v>0</v>
      </c>
      <c r="DC1289">
        <f>ROUND((ROUND(AT1289*AG1289,2)*1.2),6)</f>
        <v>0</v>
      </c>
      <c r="DD1289" t="s">
        <v>3</v>
      </c>
      <c r="DE1289" t="s">
        <v>3</v>
      </c>
      <c r="DF1289">
        <f>ROUND(ROUND(AE1289,2)*CX1289,2)</f>
        <v>0</v>
      </c>
      <c r="DG1289">
        <f t="shared" si="569"/>
        <v>0</v>
      </c>
      <c r="DH1289">
        <f t="shared" si="570"/>
        <v>0</v>
      </c>
      <c r="DI1289">
        <f t="shared" si="546"/>
        <v>0</v>
      </c>
      <c r="DJ1289">
        <f>DI1289</f>
        <v>0</v>
      </c>
      <c r="DK1289">
        <v>0</v>
      </c>
      <c r="DL1289" t="s">
        <v>3</v>
      </c>
      <c r="DM1289">
        <v>0</v>
      </c>
      <c r="DN1289" t="s">
        <v>3</v>
      </c>
      <c r="DO1289">
        <v>0</v>
      </c>
    </row>
    <row r="1290" spans="1:119" x14ac:dyDescent="0.2">
      <c r="A1290">
        <f>ROW(Source!A1436)</f>
        <v>1436</v>
      </c>
      <c r="B1290">
        <v>56661436</v>
      </c>
      <c r="C1290">
        <v>56665149</v>
      </c>
      <c r="D1290">
        <v>54737318</v>
      </c>
      <c r="E1290">
        <v>1</v>
      </c>
      <c r="F1290">
        <v>1</v>
      </c>
      <c r="G1290">
        <v>1081</v>
      </c>
      <c r="H1290">
        <v>3</v>
      </c>
      <c r="I1290" t="s">
        <v>1269</v>
      </c>
      <c r="J1290" t="s">
        <v>1271</v>
      </c>
      <c r="K1290" t="s">
        <v>1270</v>
      </c>
      <c r="L1290">
        <v>1348</v>
      </c>
      <c r="N1290">
        <v>1009</v>
      </c>
      <c r="O1290" t="s">
        <v>547</v>
      </c>
      <c r="P1290" t="s">
        <v>547</v>
      </c>
      <c r="Q1290">
        <v>1000</v>
      </c>
      <c r="W1290">
        <v>0</v>
      </c>
      <c r="X1290">
        <v>-268464753</v>
      </c>
      <c r="Y1290">
        <f>AT1290</f>
        <v>2.4000000000000001E-4</v>
      </c>
      <c r="AA1290">
        <v>121682.99</v>
      </c>
      <c r="AB1290">
        <v>0</v>
      </c>
      <c r="AC1290">
        <v>0</v>
      </c>
      <c r="AD1290">
        <v>0</v>
      </c>
      <c r="AE1290">
        <v>17868.28</v>
      </c>
      <c r="AF1290">
        <v>0</v>
      </c>
      <c r="AG1290">
        <v>0</v>
      </c>
      <c r="AH1290">
        <v>0</v>
      </c>
      <c r="AI1290">
        <v>6.81</v>
      </c>
      <c r="AJ1290">
        <v>1</v>
      </c>
      <c r="AK1290">
        <v>1</v>
      </c>
      <c r="AL1290">
        <v>1</v>
      </c>
      <c r="AM1290">
        <v>0</v>
      </c>
      <c r="AN1290">
        <v>0</v>
      </c>
      <c r="AO1290">
        <v>0</v>
      </c>
      <c r="AP1290">
        <v>1</v>
      </c>
      <c r="AQ1290">
        <v>0</v>
      </c>
      <c r="AR1290">
        <v>0</v>
      </c>
      <c r="AS1290" t="s">
        <v>3</v>
      </c>
      <c r="AT1290">
        <v>2.4000000000000001E-4</v>
      </c>
      <c r="AU1290" t="s">
        <v>3</v>
      </c>
      <c r="AV1290">
        <v>0</v>
      </c>
      <c r="AW1290">
        <v>1</v>
      </c>
      <c r="AX1290">
        <v>-1</v>
      </c>
      <c r="AY1290">
        <v>0</v>
      </c>
      <c r="AZ1290">
        <v>0</v>
      </c>
      <c r="BA1290" t="s">
        <v>3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CV1290">
        <v>0</v>
      </c>
      <c r="CW1290">
        <v>0</v>
      </c>
      <c r="CX1290">
        <f>ROUND(Y1290*Source!I1436,9)</f>
        <v>9.6000000000000002E-4</v>
      </c>
      <c r="CY1290">
        <f>AA1290</f>
        <v>121682.99</v>
      </c>
      <c r="CZ1290">
        <f>AE1290</f>
        <v>17868.28</v>
      </c>
      <c r="DA1290">
        <f>AI1290</f>
        <v>6.81</v>
      </c>
      <c r="DB1290">
        <f>ROUND(ROUND(AT1290*CZ1290,2),6)</f>
        <v>4.29</v>
      </c>
      <c r="DC1290">
        <f>ROUND(ROUND(AT1290*AG1290,2),6)</f>
        <v>0</v>
      </c>
      <c r="DD1290" t="s">
        <v>3</v>
      </c>
      <c r="DE1290" t="s">
        <v>3</v>
      </c>
      <c r="DF1290">
        <f>ROUND(ROUND(AE1290*AI1290,2)*CX1290,2)</f>
        <v>116.82</v>
      </c>
      <c r="DG1290">
        <f t="shared" si="569"/>
        <v>0</v>
      </c>
      <c r="DH1290">
        <f t="shared" si="570"/>
        <v>0</v>
      </c>
      <c r="DI1290">
        <f t="shared" si="546"/>
        <v>0</v>
      </c>
      <c r="DJ1290">
        <f>DF1290</f>
        <v>116.82</v>
      </c>
      <c r="DK1290">
        <v>0</v>
      </c>
      <c r="DL1290" t="s">
        <v>3</v>
      </c>
      <c r="DM1290">
        <v>0</v>
      </c>
      <c r="DN1290" t="s">
        <v>3</v>
      </c>
      <c r="DO1290">
        <v>0</v>
      </c>
    </row>
    <row r="1291" spans="1:119" x14ac:dyDescent="0.2">
      <c r="A1291">
        <f>ROW(Source!A1441)</f>
        <v>1441</v>
      </c>
      <c r="B1291">
        <v>56661434</v>
      </c>
      <c r="C1291">
        <v>56665161</v>
      </c>
      <c r="D1291">
        <v>54702434</v>
      </c>
      <c r="E1291">
        <v>1081</v>
      </c>
      <c r="F1291">
        <v>1</v>
      </c>
      <c r="G1291">
        <v>1081</v>
      </c>
      <c r="H1291">
        <v>1</v>
      </c>
      <c r="I1291" t="s">
        <v>1317</v>
      </c>
      <c r="J1291" t="s">
        <v>3</v>
      </c>
      <c r="K1291" t="s">
        <v>1318</v>
      </c>
      <c r="L1291">
        <v>1191</v>
      </c>
      <c r="N1291">
        <v>1013</v>
      </c>
      <c r="O1291" t="s">
        <v>1319</v>
      </c>
      <c r="P1291" t="s">
        <v>1319</v>
      </c>
      <c r="Q1291">
        <v>1</v>
      </c>
      <c r="W1291">
        <v>0</v>
      </c>
      <c r="X1291">
        <v>476480486</v>
      </c>
      <c r="Y1291">
        <f>(AT1291*1.2)</f>
        <v>35.951999999999998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1</v>
      </c>
      <c r="AK1291">
        <v>1</v>
      </c>
      <c r="AL1291">
        <v>1</v>
      </c>
      <c r="AM1291">
        <v>-2</v>
      </c>
      <c r="AN1291">
        <v>0</v>
      </c>
      <c r="AO1291">
        <v>1</v>
      </c>
      <c r="AP1291">
        <v>1</v>
      </c>
      <c r="AQ1291">
        <v>0</v>
      </c>
      <c r="AR1291">
        <v>0</v>
      </c>
      <c r="AS1291" t="s">
        <v>3</v>
      </c>
      <c r="AT1291">
        <v>29.96</v>
      </c>
      <c r="AU1291" t="s">
        <v>1153</v>
      </c>
      <c r="AV1291">
        <v>1</v>
      </c>
      <c r="AW1291">
        <v>2</v>
      </c>
      <c r="AX1291">
        <v>56665166</v>
      </c>
      <c r="AY1291">
        <v>1</v>
      </c>
      <c r="AZ1291">
        <v>0</v>
      </c>
      <c r="BA1291">
        <v>1631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CU1291">
        <f>ROUND(AT1291*Source!I1441*AH1291*AL1291,2)</f>
        <v>0</v>
      </c>
      <c r="CV1291">
        <f>ROUND(Y1291*Source!I1441,9)</f>
        <v>3.5952000000000002</v>
      </c>
      <c r="CW1291">
        <v>0</v>
      </c>
      <c r="CX1291">
        <f>ROUND(Y1291*Source!I1441,9)</f>
        <v>3.5952000000000002</v>
      </c>
      <c r="CY1291">
        <f>AD1291</f>
        <v>0</v>
      </c>
      <c r="CZ1291">
        <f>AH1291</f>
        <v>0</v>
      </c>
      <c r="DA1291">
        <f>AL1291</f>
        <v>1</v>
      </c>
      <c r="DB1291">
        <f>ROUND((ROUND(AT1291*CZ1291,2)*1.2),6)</f>
        <v>0</v>
      </c>
      <c r="DC1291">
        <f>ROUND((ROUND(AT1291*AG1291,2)*1.2),6)</f>
        <v>0</v>
      </c>
      <c r="DD1291" t="s">
        <v>3</v>
      </c>
      <c r="DE1291" t="s">
        <v>3</v>
      </c>
      <c r="DF1291">
        <f t="shared" ref="DF1291:DF1297" si="572">ROUND(ROUND(AE1291,2)*CX1291,2)</f>
        <v>0</v>
      </c>
      <c r="DG1291">
        <f t="shared" si="569"/>
        <v>0</v>
      </c>
      <c r="DH1291">
        <f t="shared" si="570"/>
        <v>0</v>
      </c>
      <c r="DI1291">
        <f t="shared" si="546"/>
        <v>0</v>
      </c>
      <c r="DJ1291">
        <f>DI1291</f>
        <v>0</v>
      </c>
      <c r="DK1291">
        <v>0</v>
      </c>
      <c r="DL1291" t="s">
        <v>3</v>
      </c>
      <c r="DM1291">
        <v>0</v>
      </c>
      <c r="DN1291" t="s">
        <v>3</v>
      </c>
      <c r="DO1291">
        <v>0</v>
      </c>
    </row>
    <row r="1292" spans="1:119" x14ac:dyDescent="0.2">
      <c r="A1292">
        <f>ROW(Source!A1441)</f>
        <v>1441</v>
      </c>
      <c r="B1292">
        <v>56661434</v>
      </c>
      <c r="C1292">
        <v>56665161</v>
      </c>
      <c r="D1292">
        <v>54768339</v>
      </c>
      <c r="E1292">
        <v>1</v>
      </c>
      <c r="F1292">
        <v>1</v>
      </c>
      <c r="G1292">
        <v>1081</v>
      </c>
      <c r="H1292">
        <v>2</v>
      </c>
      <c r="I1292" t="s">
        <v>1324</v>
      </c>
      <c r="J1292" t="s">
        <v>1325</v>
      </c>
      <c r="K1292" t="s">
        <v>1326</v>
      </c>
      <c r="L1292">
        <v>1368</v>
      </c>
      <c r="N1292">
        <v>1011</v>
      </c>
      <c r="O1292" t="s">
        <v>1323</v>
      </c>
      <c r="P1292" t="s">
        <v>1323</v>
      </c>
      <c r="Q1292">
        <v>1</v>
      </c>
      <c r="W1292">
        <v>0</v>
      </c>
      <c r="X1292">
        <v>874612079</v>
      </c>
      <c r="Y1292">
        <f>(AT1292*1.2)</f>
        <v>1.2E-2</v>
      </c>
      <c r="AA1292">
        <v>0</v>
      </c>
      <c r="AB1292">
        <v>87.01</v>
      </c>
      <c r="AC1292">
        <v>13.21</v>
      </c>
      <c r="AD1292">
        <v>0</v>
      </c>
      <c r="AE1292">
        <v>0</v>
      </c>
      <c r="AF1292">
        <v>83.1</v>
      </c>
      <c r="AG1292">
        <v>12.62</v>
      </c>
      <c r="AH1292">
        <v>0</v>
      </c>
      <c r="AI1292">
        <v>1</v>
      </c>
      <c r="AJ1292">
        <v>1</v>
      </c>
      <c r="AK1292">
        <v>1</v>
      </c>
      <c r="AL1292">
        <v>1</v>
      </c>
      <c r="AM1292">
        <v>-2</v>
      </c>
      <c r="AN1292">
        <v>0</v>
      </c>
      <c r="AO1292">
        <v>1</v>
      </c>
      <c r="AP1292">
        <v>1</v>
      </c>
      <c r="AQ1292">
        <v>0</v>
      </c>
      <c r="AR1292">
        <v>0</v>
      </c>
      <c r="AS1292" t="s">
        <v>3</v>
      </c>
      <c r="AT1292">
        <v>0.01</v>
      </c>
      <c r="AU1292" t="s">
        <v>1153</v>
      </c>
      <c r="AV1292">
        <v>0</v>
      </c>
      <c r="AW1292">
        <v>2</v>
      </c>
      <c r="AX1292">
        <v>56665167</v>
      </c>
      <c r="AY1292">
        <v>1</v>
      </c>
      <c r="AZ1292">
        <v>0</v>
      </c>
      <c r="BA1292">
        <v>1632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CV1292">
        <v>0</v>
      </c>
      <c r="CW1292">
        <f>ROUND(Y1292*Source!I1441*DO1292,9)</f>
        <v>1.5143999999999999E-2</v>
      </c>
      <c r="CX1292">
        <f>ROUND(Y1292*Source!I1441,9)</f>
        <v>1.1999999999999999E-3</v>
      </c>
      <c r="CY1292">
        <f>AB1292</f>
        <v>87.01</v>
      </c>
      <c r="CZ1292">
        <f>AF1292</f>
        <v>83.1</v>
      </c>
      <c r="DA1292">
        <f>AJ1292</f>
        <v>1</v>
      </c>
      <c r="DB1292">
        <f>ROUND((ROUND(AT1292*CZ1292,2)*1.2),6)</f>
        <v>0.996</v>
      </c>
      <c r="DC1292">
        <f>ROUND((ROUND(AT1292*AG1292,2)*1.2),6)</f>
        <v>0.156</v>
      </c>
      <c r="DD1292" t="s">
        <v>3</v>
      </c>
      <c r="DE1292" t="s">
        <v>3</v>
      </c>
      <c r="DF1292">
        <f t="shared" si="572"/>
        <v>0</v>
      </c>
      <c r="DG1292">
        <f t="shared" si="569"/>
        <v>0.1</v>
      </c>
      <c r="DH1292">
        <f t="shared" si="570"/>
        <v>0.02</v>
      </c>
      <c r="DI1292">
        <f t="shared" si="546"/>
        <v>0</v>
      </c>
      <c r="DJ1292">
        <f>DG1292</f>
        <v>0.1</v>
      </c>
      <c r="DK1292">
        <v>0</v>
      </c>
      <c r="DL1292" t="s">
        <v>1327</v>
      </c>
      <c r="DM1292">
        <v>0</v>
      </c>
      <c r="DN1292" t="s">
        <v>1319</v>
      </c>
      <c r="DO1292">
        <v>12.62</v>
      </c>
    </row>
    <row r="1293" spans="1:119" x14ac:dyDescent="0.2">
      <c r="A1293">
        <f>ROW(Source!A1441)</f>
        <v>1441</v>
      </c>
      <c r="B1293">
        <v>56661434</v>
      </c>
      <c r="C1293">
        <v>56665161</v>
      </c>
      <c r="D1293">
        <v>54768426</v>
      </c>
      <c r="E1293">
        <v>1</v>
      </c>
      <c r="F1293">
        <v>1</v>
      </c>
      <c r="G1293">
        <v>1081</v>
      </c>
      <c r="H1293">
        <v>2</v>
      </c>
      <c r="I1293" t="s">
        <v>1368</v>
      </c>
      <c r="J1293" t="s">
        <v>1369</v>
      </c>
      <c r="K1293" t="s">
        <v>1370</v>
      </c>
      <c r="L1293">
        <v>1368</v>
      </c>
      <c r="N1293">
        <v>1011</v>
      </c>
      <c r="O1293" t="s">
        <v>1323</v>
      </c>
      <c r="P1293" t="s">
        <v>1323</v>
      </c>
      <c r="Q1293">
        <v>1</v>
      </c>
      <c r="W1293">
        <v>0</v>
      </c>
      <c r="X1293">
        <v>-643591644</v>
      </c>
      <c r="Y1293">
        <f>(AT1293*1.2)</f>
        <v>0.69599999999999995</v>
      </c>
      <c r="AA1293">
        <v>0</v>
      </c>
      <c r="AB1293">
        <v>0.49</v>
      </c>
      <c r="AC1293">
        <v>0</v>
      </c>
      <c r="AD1293">
        <v>0</v>
      </c>
      <c r="AE1293">
        <v>0</v>
      </c>
      <c r="AF1293">
        <v>0.47</v>
      </c>
      <c r="AG1293">
        <v>0</v>
      </c>
      <c r="AH1293">
        <v>0</v>
      </c>
      <c r="AI1293">
        <v>1</v>
      </c>
      <c r="AJ1293">
        <v>1</v>
      </c>
      <c r="AK1293">
        <v>1</v>
      </c>
      <c r="AL1293">
        <v>1</v>
      </c>
      <c r="AM1293">
        <v>-2</v>
      </c>
      <c r="AN1293">
        <v>0</v>
      </c>
      <c r="AO1293">
        <v>1</v>
      </c>
      <c r="AP1293">
        <v>1</v>
      </c>
      <c r="AQ1293">
        <v>0</v>
      </c>
      <c r="AR1293">
        <v>0</v>
      </c>
      <c r="AS1293" t="s">
        <v>3</v>
      </c>
      <c r="AT1293">
        <v>0.57999999999999996</v>
      </c>
      <c r="AU1293" t="s">
        <v>1153</v>
      </c>
      <c r="AV1293">
        <v>0</v>
      </c>
      <c r="AW1293">
        <v>2</v>
      </c>
      <c r="AX1293">
        <v>56665168</v>
      </c>
      <c r="AY1293">
        <v>1</v>
      </c>
      <c r="AZ1293">
        <v>0</v>
      </c>
      <c r="BA1293">
        <v>1633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CV1293">
        <v>0</v>
      </c>
      <c r="CW1293">
        <f>ROUND(Y1293*Source!I1441*DO1293,9)</f>
        <v>0</v>
      </c>
      <c r="CX1293">
        <f>ROUND(Y1293*Source!I1441,9)</f>
        <v>6.9599999999999995E-2</v>
      </c>
      <c r="CY1293">
        <f>AB1293</f>
        <v>0.49</v>
      </c>
      <c r="CZ1293">
        <f>AF1293</f>
        <v>0.47</v>
      </c>
      <c r="DA1293">
        <f>AJ1293</f>
        <v>1</v>
      </c>
      <c r="DB1293">
        <f>ROUND((ROUND(AT1293*CZ1293,2)*1.2),6)</f>
        <v>0.32400000000000001</v>
      </c>
      <c r="DC1293">
        <f>ROUND((ROUND(AT1293*AG1293,2)*1.2),6)</f>
        <v>0</v>
      </c>
      <c r="DD1293" t="s">
        <v>3</v>
      </c>
      <c r="DE1293" t="s">
        <v>3</v>
      </c>
      <c r="DF1293">
        <f t="shared" si="572"/>
        <v>0</v>
      </c>
      <c r="DG1293">
        <f t="shared" si="569"/>
        <v>0.03</v>
      </c>
      <c r="DH1293">
        <f t="shared" si="570"/>
        <v>0</v>
      </c>
      <c r="DI1293">
        <f t="shared" si="546"/>
        <v>0</v>
      </c>
      <c r="DJ1293">
        <f>DG1293</f>
        <v>0.03</v>
      </c>
      <c r="DK1293">
        <v>0</v>
      </c>
      <c r="DL1293" t="s">
        <v>3</v>
      </c>
      <c r="DM1293">
        <v>0</v>
      </c>
      <c r="DN1293" t="s">
        <v>3</v>
      </c>
      <c r="DO1293">
        <v>0</v>
      </c>
    </row>
    <row r="1294" spans="1:119" x14ac:dyDescent="0.2">
      <c r="A1294">
        <f>ROW(Source!A1441)</f>
        <v>1441</v>
      </c>
      <c r="B1294">
        <v>56661434</v>
      </c>
      <c r="C1294">
        <v>56665161</v>
      </c>
      <c r="D1294">
        <v>54739012</v>
      </c>
      <c r="E1294">
        <v>1</v>
      </c>
      <c r="F1294">
        <v>1</v>
      </c>
      <c r="G1294">
        <v>1081</v>
      </c>
      <c r="H1294">
        <v>3</v>
      </c>
      <c r="I1294" t="s">
        <v>1574</v>
      </c>
      <c r="J1294" t="s">
        <v>1575</v>
      </c>
      <c r="K1294" t="s">
        <v>1576</v>
      </c>
      <c r="L1294">
        <v>1348</v>
      </c>
      <c r="N1294">
        <v>1009</v>
      </c>
      <c r="O1294" t="s">
        <v>547</v>
      </c>
      <c r="P1294" t="s">
        <v>547</v>
      </c>
      <c r="Q1294">
        <v>1000</v>
      </c>
      <c r="W1294">
        <v>0</v>
      </c>
      <c r="X1294">
        <v>-1448166212</v>
      </c>
      <c r="Y1294">
        <f>(AT1294*1)</f>
        <v>9.0000000000000006E-5</v>
      </c>
      <c r="AA1294">
        <v>14327.51</v>
      </c>
      <c r="AB1294">
        <v>0</v>
      </c>
      <c r="AC1294">
        <v>0</v>
      </c>
      <c r="AD1294">
        <v>0</v>
      </c>
      <c r="AE1294">
        <v>14327.51</v>
      </c>
      <c r="AF1294">
        <v>0</v>
      </c>
      <c r="AG1294">
        <v>0</v>
      </c>
      <c r="AH1294">
        <v>0</v>
      </c>
      <c r="AI1294">
        <v>1</v>
      </c>
      <c r="AJ1294">
        <v>1</v>
      </c>
      <c r="AK1294">
        <v>1</v>
      </c>
      <c r="AL1294">
        <v>1</v>
      </c>
      <c r="AM1294">
        <v>-2</v>
      </c>
      <c r="AN1294">
        <v>0</v>
      </c>
      <c r="AO1294">
        <v>1</v>
      </c>
      <c r="AP1294">
        <v>1</v>
      </c>
      <c r="AQ1294">
        <v>0</v>
      </c>
      <c r="AR1294">
        <v>0</v>
      </c>
      <c r="AS1294" t="s">
        <v>3</v>
      </c>
      <c r="AT1294">
        <v>9.0000000000000006E-5</v>
      </c>
      <c r="AU1294" t="s">
        <v>1152</v>
      </c>
      <c r="AV1294">
        <v>0</v>
      </c>
      <c r="AW1294">
        <v>2</v>
      </c>
      <c r="AX1294">
        <v>56665169</v>
      </c>
      <c r="AY1294">
        <v>1</v>
      </c>
      <c r="AZ1294">
        <v>0</v>
      </c>
      <c r="BA1294">
        <v>1634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CV1294">
        <v>0</v>
      </c>
      <c r="CW1294">
        <v>0</v>
      </c>
      <c r="CX1294">
        <f>ROUND(Y1294*Source!I1441,9)</f>
        <v>9.0000000000000002E-6</v>
      </c>
      <c r="CY1294">
        <f>AA1294</f>
        <v>14327.51</v>
      </c>
      <c r="CZ1294">
        <f>AE1294</f>
        <v>14327.51</v>
      </c>
      <c r="DA1294">
        <f>AI1294</f>
        <v>1</v>
      </c>
      <c r="DB1294">
        <f>ROUND((ROUND(AT1294*CZ1294,2)*1),6)</f>
        <v>1.29</v>
      </c>
      <c r="DC1294">
        <f>ROUND((ROUND(AT1294*AG1294,2)*1),6)</f>
        <v>0</v>
      </c>
      <c r="DD1294" t="s">
        <v>3</v>
      </c>
      <c r="DE1294" t="s">
        <v>3</v>
      </c>
      <c r="DF1294">
        <f t="shared" si="572"/>
        <v>0.13</v>
      </c>
      <c r="DG1294">
        <f t="shared" si="569"/>
        <v>0</v>
      </c>
      <c r="DH1294">
        <f t="shared" si="570"/>
        <v>0</v>
      </c>
      <c r="DI1294">
        <f t="shared" si="546"/>
        <v>0</v>
      </c>
      <c r="DJ1294">
        <f>DF1294</f>
        <v>0.13</v>
      </c>
      <c r="DK1294">
        <v>0</v>
      </c>
      <c r="DL1294" t="s">
        <v>3</v>
      </c>
      <c r="DM1294">
        <v>0</v>
      </c>
      <c r="DN1294" t="s">
        <v>3</v>
      </c>
      <c r="DO1294">
        <v>0</v>
      </c>
    </row>
    <row r="1295" spans="1:119" x14ac:dyDescent="0.2">
      <c r="A1295">
        <f>ROW(Source!A1442)</f>
        <v>1442</v>
      </c>
      <c r="B1295">
        <v>56661436</v>
      </c>
      <c r="C1295">
        <v>56665161</v>
      </c>
      <c r="D1295">
        <v>54702434</v>
      </c>
      <c r="E1295">
        <v>1081</v>
      </c>
      <c r="F1295">
        <v>1</v>
      </c>
      <c r="G1295">
        <v>1081</v>
      </c>
      <c r="H1295">
        <v>1</v>
      </c>
      <c r="I1295" t="s">
        <v>1317</v>
      </c>
      <c r="J1295" t="s">
        <v>3</v>
      </c>
      <c r="K1295" t="s">
        <v>1318</v>
      </c>
      <c r="L1295">
        <v>1191</v>
      </c>
      <c r="N1295">
        <v>1013</v>
      </c>
      <c r="O1295" t="s">
        <v>1319</v>
      </c>
      <c r="P1295" t="s">
        <v>1319</v>
      </c>
      <c r="Q1295">
        <v>1</v>
      </c>
      <c r="W1295">
        <v>0</v>
      </c>
      <c r="X1295">
        <v>476480486</v>
      </c>
      <c r="Y1295">
        <f>(AT1295*1.2)</f>
        <v>35.951999999999998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1</v>
      </c>
      <c r="AK1295">
        <v>1</v>
      </c>
      <c r="AL1295">
        <v>1</v>
      </c>
      <c r="AM1295">
        <v>5</v>
      </c>
      <c r="AN1295">
        <v>0</v>
      </c>
      <c r="AO1295">
        <v>1</v>
      </c>
      <c r="AP1295">
        <v>1</v>
      </c>
      <c r="AQ1295">
        <v>0</v>
      </c>
      <c r="AR1295">
        <v>0</v>
      </c>
      <c r="AS1295" t="s">
        <v>3</v>
      </c>
      <c r="AT1295">
        <v>29.96</v>
      </c>
      <c r="AU1295" t="s">
        <v>1153</v>
      </c>
      <c r="AV1295">
        <v>1</v>
      </c>
      <c r="AW1295">
        <v>2</v>
      </c>
      <c r="AX1295">
        <v>56665166</v>
      </c>
      <c r="AY1295">
        <v>1</v>
      </c>
      <c r="AZ1295">
        <v>0</v>
      </c>
      <c r="BA1295">
        <v>1636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CU1295">
        <f>ROUND(AT1295*Source!I1442*AH1295*AL1295,2)</f>
        <v>0</v>
      </c>
      <c r="CV1295">
        <f>ROUND(Y1295*Source!I1442,9)</f>
        <v>3.5952000000000002</v>
      </c>
      <c r="CW1295">
        <v>0</v>
      </c>
      <c r="CX1295">
        <f>ROUND(Y1295*Source!I1442,9)</f>
        <v>3.5952000000000002</v>
      </c>
      <c r="CY1295">
        <f>AD1295</f>
        <v>0</v>
      </c>
      <c r="CZ1295">
        <f>AH1295</f>
        <v>0</v>
      </c>
      <c r="DA1295">
        <f>AL1295</f>
        <v>1</v>
      </c>
      <c r="DB1295">
        <f>ROUND((ROUND(AT1295*CZ1295,2)*1.2),6)</f>
        <v>0</v>
      </c>
      <c r="DC1295">
        <f>ROUND((ROUND(AT1295*AG1295,2)*1.2),6)</f>
        <v>0</v>
      </c>
      <c r="DD1295" t="s">
        <v>3</v>
      </c>
      <c r="DE1295" t="s">
        <v>3</v>
      </c>
      <c r="DF1295">
        <f t="shared" si="572"/>
        <v>0</v>
      </c>
      <c r="DG1295">
        <f t="shared" si="569"/>
        <v>0</v>
      </c>
      <c r="DH1295">
        <f t="shared" si="570"/>
        <v>0</v>
      </c>
      <c r="DI1295">
        <f t="shared" si="546"/>
        <v>0</v>
      </c>
      <c r="DJ1295">
        <f>DI1295</f>
        <v>0</v>
      </c>
      <c r="DK1295">
        <v>0</v>
      </c>
      <c r="DL1295" t="s">
        <v>3</v>
      </c>
      <c r="DM1295">
        <v>0</v>
      </c>
      <c r="DN1295" t="s">
        <v>3</v>
      </c>
      <c r="DO1295">
        <v>0</v>
      </c>
    </row>
    <row r="1296" spans="1:119" x14ac:dyDescent="0.2">
      <c r="A1296">
        <f>ROW(Source!A1442)</f>
        <v>1442</v>
      </c>
      <c r="B1296">
        <v>56661436</v>
      </c>
      <c r="C1296">
        <v>56665161</v>
      </c>
      <c r="D1296">
        <v>54768339</v>
      </c>
      <c r="E1296">
        <v>1</v>
      </c>
      <c r="F1296">
        <v>1</v>
      </c>
      <c r="G1296">
        <v>1081</v>
      </c>
      <c r="H1296">
        <v>2</v>
      </c>
      <c r="I1296" t="s">
        <v>1324</v>
      </c>
      <c r="J1296" t="s">
        <v>1325</v>
      </c>
      <c r="K1296" t="s">
        <v>1326</v>
      </c>
      <c r="L1296">
        <v>1368</v>
      </c>
      <c r="N1296">
        <v>1011</v>
      </c>
      <c r="O1296" t="s">
        <v>1323</v>
      </c>
      <c r="P1296" t="s">
        <v>1323</v>
      </c>
      <c r="Q1296">
        <v>1</v>
      </c>
      <c r="W1296">
        <v>0</v>
      </c>
      <c r="X1296">
        <v>874612079</v>
      </c>
      <c r="Y1296">
        <f>(AT1296*1.2)</f>
        <v>1.2E-2</v>
      </c>
      <c r="AA1296">
        <v>0</v>
      </c>
      <c r="AB1296">
        <v>1485.19</v>
      </c>
      <c r="AC1296">
        <v>744.56</v>
      </c>
      <c r="AD1296">
        <v>0</v>
      </c>
      <c r="AE1296">
        <v>0</v>
      </c>
      <c r="AF1296">
        <v>83.1</v>
      </c>
      <c r="AG1296">
        <v>12.62</v>
      </c>
      <c r="AH1296">
        <v>0</v>
      </c>
      <c r="AI1296">
        <v>1</v>
      </c>
      <c r="AJ1296">
        <v>17.07</v>
      </c>
      <c r="AK1296">
        <v>56.35</v>
      </c>
      <c r="AL1296">
        <v>1</v>
      </c>
      <c r="AM1296">
        <v>2</v>
      </c>
      <c r="AN1296">
        <v>0</v>
      </c>
      <c r="AO1296">
        <v>1</v>
      </c>
      <c r="AP1296">
        <v>1</v>
      </c>
      <c r="AQ1296">
        <v>0</v>
      </c>
      <c r="AR1296">
        <v>0</v>
      </c>
      <c r="AS1296" t="s">
        <v>3</v>
      </c>
      <c r="AT1296">
        <v>0.01</v>
      </c>
      <c r="AU1296" t="s">
        <v>1153</v>
      </c>
      <c r="AV1296">
        <v>0</v>
      </c>
      <c r="AW1296">
        <v>2</v>
      </c>
      <c r="AX1296">
        <v>56665167</v>
      </c>
      <c r="AY1296">
        <v>1</v>
      </c>
      <c r="AZ1296">
        <v>0</v>
      </c>
      <c r="BA1296">
        <v>1637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CV1296">
        <v>0</v>
      </c>
      <c r="CW1296">
        <f>ROUND(Y1296*Source!I1442*DO1296,9)</f>
        <v>1.5143999999999999E-2</v>
      </c>
      <c r="CX1296">
        <f>ROUND(Y1296*Source!I1442,9)</f>
        <v>1.1999999999999999E-3</v>
      </c>
      <c r="CY1296">
        <f>AB1296</f>
        <v>1485.19</v>
      </c>
      <c r="CZ1296">
        <f>AF1296</f>
        <v>83.1</v>
      </c>
      <c r="DA1296">
        <f>AJ1296</f>
        <v>17.07</v>
      </c>
      <c r="DB1296">
        <f>ROUND((ROUND(AT1296*CZ1296,2)*1.2),6)</f>
        <v>0.996</v>
      </c>
      <c r="DC1296">
        <f>ROUND((ROUND(AT1296*AG1296,2)*1.2),6)</f>
        <v>0.156</v>
      </c>
      <c r="DD1296" t="s">
        <v>3</v>
      </c>
      <c r="DE1296" t="s">
        <v>3</v>
      </c>
      <c r="DF1296">
        <f t="shared" si="572"/>
        <v>0</v>
      </c>
      <c r="DG1296">
        <f>ROUND(ROUND(AF1296*AJ1296,2)*CX1296,2)</f>
        <v>1.7</v>
      </c>
      <c r="DH1296">
        <f>ROUND(ROUND(AG1296*AK1296,2)*CX1296,2)</f>
        <v>0.85</v>
      </c>
      <c r="DI1296">
        <f t="shared" si="546"/>
        <v>0</v>
      </c>
      <c r="DJ1296">
        <f>DG1296</f>
        <v>1.7</v>
      </c>
      <c r="DK1296">
        <v>0</v>
      </c>
      <c r="DL1296" t="s">
        <v>1327</v>
      </c>
      <c r="DM1296">
        <v>0</v>
      </c>
      <c r="DN1296" t="s">
        <v>1319</v>
      </c>
      <c r="DO1296">
        <v>12.62</v>
      </c>
    </row>
    <row r="1297" spans="1:119" x14ac:dyDescent="0.2">
      <c r="A1297">
        <f>ROW(Source!A1442)</f>
        <v>1442</v>
      </c>
      <c r="B1297">
        <v>56661436</v>
      </c>
      <c r="C1297">
        <v>56665161</v>
      </c>
      <c r="D1297">
        <v>54768426</v>
      </c>
      <c r="E1297">
        <v>1</v>
      </c>
      <c r="F1297">
        <v>1</v>
      </c>
      <c r="G1297">
        <v>1081</v>
      </c>
      <c r="H1297">
        <v>2</v>
      </c>
      <c r="I1297" t="s">
        <v>1368</v>
      </c>
      <c r="J1297" t="s">
        <v>1369</v>
      </c>
      <c r="K1297" t="s">
        <v>1370</v>
      </c>
      <c r="L1297">
        <v>1368</v>
      </c>
      <c r="N1297">
        <v>1011</v>
      </c>
      <c r="O1297" t="s">
        <v>1323</v>
      </c>
      <c r="P1297" t="s">
        <v>1323</v>
      </c>
      <c r="Q1297">
        <v>1</v>
      </c>
      <c r="W1297">
        <v>0</v>
      </c>
      <c r="X1297">
        <v>-643591644</v>
      </c>
      <c r="Y1297">
        <f>(AT1297*1.2)</f>
        <v>0.69599999999999995</v>
      </c>
      <c r="AA1297">
        <v>0</v>
      </c>
      <c r="AB1297">
        <v>4.75</v>
      </c>
      <c r="AC1297">
        <v>0</v>
      </c>
      <c r="AD1297">
        <v>0</v>
      </c>
      <c r="AE1297">
        <v>0</v>
      </c>
      <c r="AF1297">
        <v>0.47</v>
      </c>
      <c r="AG1297">
        <v>0</v>
      </c>
      <c r="AH1297">
        <v>0</v>
      </c>
      <c r="AI1297">
        <v>1</v>
      </c>
      <c r="AJ1297">
        <v>9.66</v>
      </c>
      <c r="AK1297">
        <v>1</v>
      </c>
      <c r="AL1297">
        <v>1</v>
      </c>
      <c r="AM1297">
        <v>2</v>
      </c>
      <c r="AN1297">
        <v>0</v>
      </c>
      <c r="AO1297">
        <v>1</v>
      </c>
      <c r="AP1297">
        <v>1</v>
      </c>
      <c r="AQ1297">
        <v>0</v>
      </c>
      <c r="AR1297">
        <v>0</v>
      </c>
      <c r="AS1297" t="s">
        <v>3</v>
      </c>
      <c r="AT1297">
        <v>0.57999999999999996</v>
      </c>
      <c r="AU1297" t="s">
        <v>1153</v>
      </c>
      <c r="AV1297">
        <v>0</v>
      </c>
      <c r="AW1297">
        <v>2</v>
      </c>
      <c r="AX1297">
        <v>56665168</v>
      </c>
      <c r="AY1297">
        <v>1</v>
      </c>
      <c r="AZ1297">
        <v>0</v>
      </c>
      <c r="BA1297">
        <v>1638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CV1297">
        <v>0</v>
      </c>
      <c r="CW1297">
        <f>ROUND(Y1297*Source!I1442*DO1297,9)</f>
        <v>0</v>
      </c>
      <c r="CX1297">
        <f>ROUND(Y1297*Source!I1442,9)</f>
        <v>6.9599999999999995E-2</v>
      </c>
      <c r="CY1297">
        <f>AB1297</f>
        <v>4.75</v>
      </c>
      <c r="CZ1297">
        <f>AF1297</f>
        <v>0.47</v>
      </c>
      <c r="DA1297">
        <f>AJ1297</f>
        <v>9.66</v>
      </c>
      <c r="DB1297">
        <f>ROUND((ROUND(AT1297*CZ1297,2)*1.2),6)</f>
        <v>0.32400000000000001</v>
      </c>
      <c r="DC1297">
        <f>ROUND((ROUND(AT1297*AG1297,2)*1.2),6)</f>
        <v>0</v>
      </c>
      <c r="DD1297" t="s">
        <v>3</v>
      </c>
      <c r="DE1297" t="s">
        <v>3</v>
      </c>
      <c r="DF1297">
        <f t="shared" si="572"/>
        <v>0</v>
      </c>
      <c r="DG1297">
        <f>ROUND(ROUND(AF1297*AJ1297,2)*CX1297,2)</f>
        <v>0.32</v>
      </c>
      <c r="DH1297">
        <f>ROUND(ROUND(AG1297,2)*CX1297,2)</f>
        <v>0</v>
      </c>
      <c r="DI1297">
        <f t="shared" si="546"/>
        <v>0</v>
      </c>
      <c r="DJ1297">
        <f>DG1297</f>
        <v>0.32</v>
      </c>
      <c r="DK1297">
        <v>0</v>
      </c>
      <c r="DL1297" t="s">
        <v>3</v>
      </c>
      <c r="DM1297">
        <v>0</v>
      </c>
      <c r="DN1297" t="s">
        <v>3</v>
      </c>
      <c r="DO1297">
        <v>0</v>
      </c>
    </row>
    <row r="1298" spans="1:119" x14ac:dyDescent="0.2">
      <c r="A1298">
        <f>ROW(Source!A1442)</f>
        <v>1442</v>
      </c>
      <c r="B1298">
        <v>56661436</v>
      </c>
      <c r="C1298">
        <v>56665161</v>
      </c>
      <c r="D1298">
        <v>54739012</v>
      </c>
      <c r="E1298">
        <v>1</v>
      </c>
      <c r="F1298">
        <v>1</v>
      </c>
      <c r="G1298">
        <v>1081</v>
      </c>
      <c r="H1298">
        <v>3</v>
      </c>
      <c r="I1298" t="s">
        <v>1574</v>
      </c>
      <c r="J1298" t="s">
        <v>1575</v>
      </c>
      <c r="K1298" t="s">
        <v>1576</v>
      </c>
      <c r="L1298">
        <v>1348</v>
      </c>
      <c r="N1298">
        <v>1009</v>
      </c>
      <c r="O1298" t="s">
        <v>547</v>
      </c>
      <c r="P1298" t="s">
        <v>547</v>
      </c>
      <c r="Q1298">
        <v>1000</v>
      </c>
      <c r="W1298">
        <v>0</v>
      </c>
      <c r="X1298">
        <v>-1448166212</v>
      </c>
      <c r="Y1298">
        <f>(AT1298*1)</f>
        <v>9.0000000000000006E-5</v>
      </c>
      <c r="AA1298">
        <v>109175.63</v>
      </c>
      <c r="AB1298">
        <v>0</v>
      </c>
      <c r="AC1298">
        <v>0</v>
      </c>
      <c r="AD1298">
        <v>0</v>
      </c>
      <c r="AE1298">
        <v>14327.51</v>
      </c>
      <c r="AF1298">
        <v>0</v>
      </c>
      <c r="AG1298">
        <v>0</v>
      </c>
      <c r="AH1298">
        <v>0</v>
      </c>
      <c r="AI1298">
        <v>7.62</v>
      </c>
      <c r="AJ1298">
        <v>1</v>
      </c>
      <c r="AK1298">
        <v>1</v>
      </c>
      <c r="AL1298">
        <v>1</v>
      </c>
      <c r="AM1298">
        <v>2</v>
      </c>
      <c r="AN1298">
        <v>0</v>
      </c>
      <c r="AO1298">
        <v>1</v>
      </c>
      <c r="AP1298">
        <v>1</v>
      </c>
      <c r="AQ1298">
        <v>0</v>
      </c>
      <c r="AR1298">
        <v>0</v>
      </c>
      <c r="AS1298" t="s">
        <v>3</v>
      </c>
      <c r="AT1298">
        <v>9.0000000000000006E-5</v>
      </c>
      <c r="AU1298" t="s">
        <v>1152</v>
      </c>
      <c r="AV1298">
        <v>0</v>
      </c>
      <c r="AW1298">
        <v>2</v>
      </c>
      <c r="AX1298">
        <v>56665169</v>
      </c>
      <c r="AY1298">
        <v>1</v>
      </c>
      <c r="AZ1298">
        <v>0</v>
      </c>
      <c r="BA1298">
        <v>1639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CV1298">
        <v>0</v>
      </c>
      <c r="CW1298">
        <v>0</v>
      </c>
      <c r="CX1298">
        <f>ROUND(Y1298*Source!I1442,9)</f>
        <v>9.0000000000000002E-6</v>
      </c>
      <c r="CY1298">
        <f>AA1298</f>
        <v>109175.63</v>
      </c>
      <c r="CZ1298">
        <f>AE1298</f>
        <v>14327.51</v>
      </c>
      <c r="DA1298">
        <f>AI1298</f>
        <v>7.62</v>
      </c>
      <c r="DB1298">
        <f>ROUND((ROUND(AT1298*CZ1298,2)*1),6)</f>
        <v>1.29</v>
      </c>
      <c r="DC1298">
        <f>ROUND((ROUND(AT1298*AG1298,2)*1),6)</f>
        <v>0</v>
      </c>
      <c r="DD1298" t="s">
        <v>3</v>
      </c>
      <c r="DE1298" t="s">
        <v>3</v>
      </c>
      <c r="DF1298">
        <f>ROUND(ROUND(AE1298*AI1298,2)*CX1298,2)</f>
        <v>0.98</v>
      </c>
      <c r="DG1298">
        <f>ROUND(ROUND(AF1298,2)*CX1298,2)</f>
        <v>0</v>
      </c>
      <c r="DH1298">
        <f>ROUND(ROUND(AG1298,2)*CX1298,2)</f>
        <v>0</v>
      </c>
      <c r="DI1298">
        <f t="shared" si="546"/>
        <v>0</v>
      </c>
      <c r="DJ1298">
        <f>DF1298</f>
        <v>0.98</v>
      </c>
      <c r="DK1298">
        <v>0</v>
      </c>
      <c r="DL1298" t="s">
        <v>3</v>
      </c>
      <c r="DM1298">
        <v>0</v>
      </c>
      <c r="DN1298" t="s">
        <v>3</v>
      </c>
      <c r="DO129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4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ROW(Source!A32)</f>
        <v>32</v>
      </c>
      <c r="B1">
        <v>56662909</v>
      </c>
      <c r="C1">
        <v>56662893</v>
      </c>
      <c r="D1">
        <v>54702434</v>
      </c>
      <c r="E1">
        <v>1081</v>
      </c>
      <c r="F1">
        <v>1</v>
      </c>
      <c r="G1">
        <v>1081</v>
      </c>
      <c r="H1">
        <v>1</v>
      </c>
      <c r="I1" t="s">
        <v>1317</v>
      </c>
      <c r="J1" t="s">
        <v>3</v>
      </c>
      <c r="K1" t="s">
        <v>1318</v>
      </c>
      <c r="L1">
        <v>1191</v>
      </c>
      <c r="N1">
        <v>1013</v>
      </c>
      <c r="O1" t="s">
        <v>1319</v>
      </c>
      <c r="P1" t="s">
        <v>1319</v>
      </c>
      <c r="Q1">
        <v>1</v>
      </c>
      <c r="X1">
        <v>40.1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33</v>
      </c>
      <c r="AG1">
        <v>58.104899999999994</v>
      </c>
      <c r="AH1">
        <v>2</v>
      </c>
      <c r="AI1">
        <v>56662894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ROW(Source!A32)</f>
        <v>32</v>
      </c>
      <c r="B2">
        <v>56662910</v>
      </c>
      <c r="C2">
        <v>56662893</v>
      </c>
      <c r="D2">
        <v>54768040</v>
      </c>
      <c r="E2">
        <v>1</v>
      </c>
      <c r="F2">
        <v>1</v>
      </c>
      <c r="G2">
        <v>1081</v>
      </c>
      <c r="H2">
        <v>2</v>
      </c>
      <c r="I2" t="s">
        <v>1320</v>
      </c>
      <c r="J2" t="s">
        <v>1321</v>
      </c>
      <c r="K2" t="s">
        <v>1322</v>
      </c>
      <c r="L2">
        <v>1368</v>
      </c>
      <c r="N2">
        <v>1011</v>
      </c>
      <c r="O2" t="s">
        <v>1323</v>
      </c>
      <c r="P2" t="s">
        <v>1323</v>
      </c>
      <c r="Q2">
        <v>1</v>
      </c>
      <c r="X2">
        <v>1.45</v>
      </c>
      <c r="Y2">
        <v>0</v>
      </c>
      <c r="Z2">
        <v>7.11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32</v>
      </c>
      <c r="AG2">
        <v>2.2837499999999999</v>
      </c>
      <c r="AH2">
        <v>2</v>
      </c>
      <c r="AI2">
        <v>56662895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ROW(Source!A32)</f>
        <v>32</v>
      </c>
      <c r="B3">
        <v>56662911</v>
      </c>
      <c r="C3">
        <v>56662893</v>
      </c>
      <c r="D3">
        <v>54768339</v>
      </c>
      <c r="E3">
        <v>1</v>
      </c>
      <c r="F3">
        <v>1</v>
      </c>
      <c r="G3">
        <v>1081</v>
      </c>
      <c r="H3">
        <v>2</v>
      </c>
      <c r="I3" t="s">
        <v>1324</v>
      </c>
      <c r="J3" t="s">
        <v>1325</v>
      </c>
      <c r="K3" t="s">
        <v>1326</v>
      </c>
      <c r="L3">
        <v>1368</v>
      </c>
      <c r="N3">
        <v>1011</v>
      </c>
      <c r="O3" t="s">
        <v>1323</v>
      </c>
      <c r="P3" t="s">
        <v>1323</v>
      </c>
      <c r="Q3">
        <v>1</v>
      </c>
      <c r="X3">
        <v>0.3</v>
      </c>
      <c r="Y3">
        <v>0</v>
      </c>
      <c r="Z3">
        <v>83.1</v>
      </c>
      <c r="AA3">
        <v>12.62</v>
      </c>
      <c r="AB3">
        <v>0</v>
      </c>
      <c r="AC3">
        <v>0</v>
      </c>
      <c r="AD3">
        <v>1</v>
      </c>
      <c r="AE3">
        <v>0</v>
      </c>
      <c r="AF3" t="s">
        <v>32</v>
      </c>
      <c r="AG3">
        <v>0.47249999999999998</v>
      </c>
      <c r="AH3">
        <v>2</v>
      </c>
      <c r="AI3">
        <v>56662896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ROW(Source!A32)</f>
        <v>32</v>
      </c>
      <c r="B4">
        <v>56662912</v>
      </c>
      <c r="C4">
        <v>56662893</v>
      </c>
      <c r="D4">
        <v>54767573</v>
      </c>
      <c r="E4">
        <v>1</v>
      </c>
      <c r="F4">
        <v>1</v>
      </c>
      <c r="G4">
        <v>1081</v>
      </c>
      <c r="H4">
        <v>2</v>
      </c>
      <c r="I4" t="s">
        <v>1328</v>
      </c>
      <c r="J4" t="s">
        <v>1329</v>
      </c>
      <c r="K4" t="s">
        <v>1330</v>
      </c>
      <c r="L4">
        <v>1368</v>
      </c>
      <c r="N4">
        <v>1011</v>
      </c>
      <c r="O4" t="s">
        <v>1323</v>
      </c>
      <c r="P4" t="s">
        <v>1323</v>
      </c>
      <c r="Q4">
        <v>1</v>
      </c>
      <c r="X4">
        <v>0.2</v>
      </c>
      <c r="Y4">
        <v>0</v>
      </c>
      <c r="Z4">
        <v>179.17</v>
      </c>
      <c r="AA4">
        <v>16.93</v>
      </c>
      <c r="AB4">
        <v>0</v>
      </c>
      <c r="AC4">
        <v>0</v>
      </c>
      <c r="AD4">
        <v>1</v>
      </c>
      <c r="AE4">
        <v>0</v>
      </c>
      <c r="AF4" t="s">
        <v>32</v>
      </c>
      <c r="AG4">
        <v>0.315</v>
      </c>
      <c r="AH4">
        <v>2</v>
      </c>
      <c r="AI4">
        <v>56662897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ROW(Source!A32)</f>
        <v>32</v>
      </c>
      <c r="B5">
        <v>56662913</v>
      </c>
      <c r="C5">
        <v>56662893</v>
      </c>
      <c r="D5">
        <v>54737969</v>
      </c>
      <c r="E5">
        <v>1</v>
      </c>
      <c r="F5">
        <v>1</v>
      </c>
      <c r="G5">
        <v>1081</v>
      </c>
      <c r="H5">
        <v>3</v>
      </c>
      <c r="I5" t="s">
        <v>1331</v>
      </c>
      <c r="J5" t="s">
        <v>1332</v>
      </c>
      <c r="K5" t="s">
        <v>1333</v>
      </c>
      <c r="L5">
        <v>1348</v>
      </c>
      <c r="N5">
        <v>1009</v>
      </c>
      <c r="O5" t="s">
        <v>547</v>
      </c>
      <c r="P5" t="s">
        <v>547</v>
      </c>
      <c r="Q5">
        <v>1000</v>
      </c>
      <c r="X5">
        <v>2.7200000000000002E-3</v>
      </c>
      <c r="Y5">
        <v>23114.43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31</v>
      </c>
      <c r="AG5">
        <v>2.7200000000000002E-3</v>
      </c>
      <c r="AH5">
        <v>2</v>
      </c>
      <c r="AI5">
        <v>56662898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ROW(Source!A32)</f>
        <v>32</v>
      </c>
      <c r="B6">
        <v>56662914</v>
      </c>
      <c r="C6">
        <v>56662893</v>
      </c>
      <c r="D6">
        <v>54738341</v>
      </c>
      <c r="E6">
        <v>1</v>
      </c>
      <c r="F6">
        <v>1</v>
      </c>
      <c r="G6">
        <v>1081</v>
      </c>
      <c r="H6">
        <v>3</v>
      </c>
      <c r="I6" t="s">
        <v>1334</v>
      </c>
      <c r="J6" t="s">
        <v>1335</v>
      </c>
      <c r="K6" t="s">
        <v>1336</v>
      </c>
      <c r="L6">
        <v>1348</v>
      </c>
      <c r="N6">
        <v>1009</v>
      </c>
      <c r="O6" t="s">
        <v>547</v>
      </c>
      <c r="P6" t="s">
        <v>547</v>
      </c>
      <c r="Q6">
        <v>1000</v>
      </c>
      <c r="X6">
        <v>1.8000000000000001E-4</v>
      </c>
      <c r="Y6">
        <v>18193.68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31</v>
      </c>
      <c r="AG6">
        <v>1.8000000000000001E-4</v>
      </c>
      <c r="AH6">
        <v>2</v>
      </c>
      <c r="AI6">
        <v>56662899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ROW(Source!A32)</f>
        <v>32</v>
      </c>
      <c r="B7">
        <v>56662915</v>
      </c>
      <c r="C7">
        <v>56662893</v>
      </c>
      <c r="D7">
        <v>54738510</v>
      </c>
      <c r="E7">
        <v>1</v>
      </c>
      <c r="F7">
        <v>1</v>
      </c>
      <c r="G7">
        <v>1081</v>
      </c>
      <c r="H7">
        <v>3</v>
      </c>
      <c r="I7" t="s">
        <v>1337</v>
      </c>
      <c r="J7" t="s">
        <v>1338</v>
      </c>
      <c r="K7" t="s">
        <v>1339</v>
      </c>
      <c r="L7">
        <v>1348</v>
      </c>
      <c r="N7">
        <v>1009</v>
      </c>
      <c r="O7" t="s">
        <v>547</v>
      </c>
      <c r="P7" t="s">
        <v>547</v>
      </c>
      <c r="Q7">
        <v>1000</v>
      </c>
      <c r="X7">
        <v>3.4000000000000002E-4</v>
      </c>
      <c r="Y7">
        <v>8590.86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31</v>
      </c>
      <c r="AG7">
        <v>3.4000000000000002E-4</v>
      </c>
      <c r="AH7">
        <v>2</v>
      </c>
      <c r="AI7">
        <v>56662900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ROW(Source!A32)</f>
        <v>32</v>
      </c>
      <c r="B8">
        <v>56662916</v>
      </c>
      <c r="C8">
        <v>56662893</v>
      </c>
      <c r="D8">
        <v>54739078</v>
      </c>
      <c r="E8">
        <v>1</v>
      </c>
      <c r="F8">
        <v>1</v>
      </c>
      <c r="G8">
        <v>1081</v>
      </c>
      <c r="H8">
        <v>3</v>
      </c>
      <c r="I8" t="s">
        <v>1340</v>
      </c>
      <c r="J8" t="s">
        <v>1341</v>
      </c>
      <c r="K8" t="s">
        <v>1342</v>
      </c>
      <c r="L8">
        <v>1346</v>
      </c>
      <c r="N8">
        <v>1009</v>
      </c>
      <c r="O8" t="s">
        <v>1171</v>
      </c>
      <c r="P8" t="s">
        <v>1171</v>
      </c>
      <c r="Q8">
        <v>1</v>
      </c>
      <c r="X8">
        <v>0.15</v>
      </c>
      <c r="Y8">
        <v>37.979999999999997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31</v>
      </c>
      <c r="AG8">
        <v>0.15</v>
      </c>
      <c r="AH8">
        <v>2</v>
      </c>
      <c r="AI8">
        <v>56662901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56662917</v>
      </c>
      <c r="C9">
        <v>56662893</v>
      </c>
      <c r="D9">
        <v>54737533</v>
      </c>
      <c r="E9">
        <v>1</v>
      </c>
      <c r="F9">
        <v>1</v>
      </c>
      <c r="G9">
        <v>1081</v>
      </c>
      <c r="H9">
        <v>3</v>
      </c>
      <c r="I9" t="s">
        <v>1343</v>
      </c>
      <c r="J9" t="s">
        <v>1344</v>
      </c>
      <c r="K9" t="s">
        <v>1345</v>
      </c>
      <c r="L9">
        <v>1327</v>
      </c>
      <c r="N9">
        <v>1005</v>
      </c>
      <c r="O9" t="s">
        <v>329</v>
      </c>
      <c r="P9" t="s">
        <v>329</v>
      </c>
      <c r="Q9">
        <v>1</v>
      </c>
      <c r="X9">
        <v>9.5000000000000001E-2</v>
      </c>
      <c r="Y9">
        <v>16.600000000000001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31</v>
      </c>
      <c r="AG9">
        <v>9.5000000000000001E-2</v>
      </c>
      <c r="AH9">
        <v>2</v>
      </c>
      <c r="AI9">
        <v>56662902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56662918</v>
      </c>
      <c r="C10">
        <v>56662893</v>
      </c>
      <c r="D10">
        <v>54737637</v>
      </c>
      <c r="E10">
        <v>1</v>
      </c>
      <c r="F10">
        <v>1</v>
      </c>
      <c r="G10">
        <v>1081</v>
      </c>
      <c r="H10">
        <v>3</v>
      </c>
      <c r="I10" t="s">
        <v>1346</v>
      </c>
      <c r="J10" t="s">
        <v>1347</v>
      </c>
      <c r="K10" t="s">
        <v>1348</v>
      </c>
      <c r="L10">
        <v>1348</v>
      </c>
      <c r="N10">
        <v>1009</v>
      </c>
      <c r="O10" t="s">
        <v>547</v>
      </c>
      <c r="P10" t="s">
        <v>547</v>
      </c>
      <c r="Q10">
        <v>1000</v>
      </c>
      <c r="X10">
        <v>3.8000000000000002E-4</v>
      </c>
      <c r="Y10">
        <v>16214.84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31</v>
      </c>
      <c r="AG10">
        <v>3.8000000000000002E-4</v>
      </c>
      <c r="AH10">
        <v>2</v>
      </c>
      <c r="AI10">
        <v>56662903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ROW(Source!A32)</f>
        <v>32</v>
      </c>
      <c r="B11">
        <v>56662919</v>
      </c>
      <c r="C11">
        <v>56662893</v>
      </c>
      <c r="D11">
        <v>54737318</v>
      </c>
      <c r="E11">
        <v>1</v>
      </c>
      <c r="F11">
        <v>1</v>
      </c>
      <c r="G11">
        <v>1081</v>
      </c>
      <c r="H11">
        <v>3</v>
      </c>
      <c r="I11" t="s">
        <v>1269</v>
      </c>
      <c r="J11" t="s">
        <v>1271</v>
      </c>
      <c r="K11" t="s">
        <v>1270</v>
      </c>
      <c r="L11">
        <v>1348</v>
      </c>
      <c r="N11">
        <v>1009</v>
      </c>
      <c r="O11" t="s">
        <v>547</v>
      </c>
      <c r="P11" t="s">
        <v>547</v>
      </c>
      <c r="Q11">
        <v>1000</v>
      </c>
      <c r="X11">
        <v>4.1999999999999997E-3</v>
      </c>
      <c r="Y11">
        <v>17868.28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31</v>
      </c>
      <c r="AG11">
        <v>4.1999999999999997E-3</v>
      </c>
      <c r="AH11">
        <v>2</v>
      </c>
      <c r="AI11">
        <v>56662904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ROW(Source!A32)</f>
        <v>32</v>
      </c>
      <c r="B12">
        <v>56662920</v>
      </c>
      <c r="C12">
        <v>56662893</v>
      </c>
      <c r="D12">
        <v>54737320</v>
      </c>
      <c r="E12">
        <v>1</v>
      </c>
      <c r="F12">
        <v>1</v>
      </c>
      <c r="G12">
        <v>1081</v>
      </c>
      <c r="H12">
        <v>3</v>
      </c>
      <c r="I12" t="s">
        <v>1349</v>
      </c>
      <c r="J12" t="s">
        <v>1350</v>
      </c>
      <c r="K12" t="s">
        <v>1351</v>
      </c>
      <c r="L12">
        <v>1348</v>
      </c>
      <c r="N12">
        <v>1009</v>
      </c>
      <c r="O12" t="s">
        <v>547</v>
      </c>
      <c r="P12" t="s">
        <v>547</v>
      </c>
      <c r="Q12">
        <v>1000</v>
      </c>
      <c r="X12">
        <v>9.6000000000000002E-4</v>
      </c>
      <c r="Y12">
        <v>26867.38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31</v>
      </c>
      <c r="AG12">
        <v>9.6000000000000002E-4</v>
      </c>
      <c r="AH12">
        <v>2</v>
      </c>
      <c r="AI12">
        <v>56662905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ROW(Source!A32)</f>
        <v>32</v>
      </c>
      <c r="B13">
        <v>56662921</v>
      </c>
      <c r="C13">
        <v>56662893</v>
      </c>
      <c r="D13">
        <v>54737805</v>
      </c>
      <c r="E13">
        <v>1</v>
      </c>
      <c r="F13">
        <v>1</v>
      </c>
      <c r="G13">
        <v>1081</v>
      </c>
      <c r="H13">
        <v>3</v>
      </c>
      <c r="I13" t="s">
        <v>1352</v>
      </c>
      <c r="J13" t="s">
        <v>1353</v>
      </c>
      <c r="K13" t="s">
        <v>1354</v>
      </c>
      <c r="L13">
        <v>1346</v>
      </c>
      <c r="N13">
        <v>1009</v>
      </c>
      <c r="O13" t="s">
        <v>1171</v>
      </c>
      <c r="P13" t="s">
        <v>1171</v>
      </c>
      <c r="Q13">
        <v>1</v>
      </c>
      <c r="X13">
        <v>4.4999999999999998E-2</v>
      </c>
      <c r="Y13">
        <v>20.190000000000001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31</v>
      </c>
      <c r="AG13">
        <v>4.4999999999999998E-2</v>
      </c>
      <c r="AH13">
        <v>2</v>
      </c>
      <c r="AI13">
        <v>56662906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ROW(Source!A32)</f>
        <v>32</v>
      </c>
      <c r="B14">
        <v>56662922</v>
      </c>
      <c r="C14">
        <v>56662893</v>
      </c>
      <c r="D14">
        <v>54753765</v>
      </c>
      <c r="E14">
        <v>1</v>
      </c>
      <c r="F14">
        <v>1</v>
      </c>
      <c r="G14">
        <v>1081</v>
      </c>
      <c r="H14">
        <v>3</v>
      </c>
      <c r="I14" t="s">
        <v>1355</v>
      </c>
      <c r="J14" t="s">
        <v>1356</v>
      </c>
      <c r="K14" t="s">
        <v>1357</v>
      </c>
      <c r="L14">
        <v>1391</v>
      </c>
      <c r="N14">
        <v>1013</v>
      </c>
      <c r="O14" t="s">
        <v>1358</v>
      </c>
      <c r="P14" t="s">
        <v>1358</v>
      </c>
      <c r="Q14">
        <v>1</v>
      </c>
      <c r="X14">
        <v>3</v>
      </c>
      <c r="Y14">
        <v>11.9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31</v>
      </c>
      <c r="AG14">
        <v>3</v>
      </c>
      <c r="AH14">
        <v>2</v>
      </c>
      <c r="AI14">
        <v>56662907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ROW(Source!A32)</f>
        <v>32</v>
      </c>
      <c r="B15">
        <v>56662923</v>
      </c>
      <c r="C15">
        <v>56662893</v>
      </c>
      <c r="D15">
        <v>54744825</v>
      </c>
      <c r="E15">
        <v>1</v>
      </c>
      <c r="F15">
        <v>1</v>
      </c>
      <c r="G15">
        <v>1081</v>
      </c>
      <c r="H15">
        <v>3</v>
      </c>
      <c r="I15" t="s">
        <v>1359</v>
      </c>
      <c r="J15" t="s">
        <v>1360</v>
      </c>
      <c r="K15" t="s">
        <v>1361</v>
      </c>
      <c r="L15">
        <v>1339</v>
      </c>
      <c r="N15">
        <v>1007</v>
      </c>
      <c r="O15" t="s">
        <v>1102</v>
      </c>
      <c r="P15" t="s">
        <v>1102</v>
      </c>
      <c r="Q15">
        <v>1</v>
      </c>
      <c r="X15">
        <v>8.9999999999999993E-3</v>
      </c>
      <c r="Y15">
        <v>384.42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31</v>
      </c>
      <c r="AG15">
        <v>8.9999999999999993E-3</v>
      </c>
      <c r="AH15">
        <v>2</v>
      </c>
      <c r="AI15">
        <v>56662908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ROW(Source!A32)</f>
        <v>32</v>
      </c>
      <c r="B16">
        <v>56662924</v>
      </c>
      <c r="C16">
        <v>56662893</v>
      </c>
      <c r="D16">
        <v>54720326</v>
      </c>
      <c r="E16">
        <v>1081</v>
      </c>
      <c r="F16">
        <v>1</v>
      </c>
      <c r="G16">
        <v>1081</v>
      </c>
      <c r="H16">
        <v>3</v>
      </c>
      <c r="I16" t="s">
        <v>1577</v>
      </c>
      <c r="J16" t="s">
        <v>3</v>
      </c>
      <c r="K16" t="s">
        <v>1578</v>
      </c>
      <c r="L16">
        <v>1391</v>
      </c>
      <c r="N16">
        <v>1013</v>
      </c>
      <c r="O16" t="s">
        <v>1358</v>
      </c>
      <c r="P16" t="s">
        <v>1358</v>
      </c>
      <c r="Q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31</v>
      </c>
      <c r="AG16">
        <v>1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ROW(Source!A33)</f>
        <v>33</v>
      </c>
      <c r="B17">
        <v>56662909</v>
      </c>
      <c r="C17">
        <v>56662893</v>
      </c>
      <c r="D17">
        <v>54702434</v>
      </c>
      <c r="E17">
        <v>1081</v>
      </c>
      <c r="F17">
        <v>1</v>
      </c>
      <c r="G17">
        <v>1081</v>
      </c>
      <c r="H17">
        <v>1</v>
      </c>
      <c r="I17" t="s">
        <v>1317</v>
      </c>
      <c r="J17" t="s">
        <v>3</v>
      </c>
      <c r="K17" t="s">
        <v>1318</v>
      </c>
      <c r="L17">
        <v>1191</v>
      </c>
      <c r="N17">
        <v>1013</v>
      </c>
      <c r="O17" t="s">
        <v>1319</v>
      </c>
      <c r="P17" t="s">
        <v>1319</v>
      </c>
      <c r="Q17">
        <v>1</v>
      </c>
      <c r="X17">
        <v>40.1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33</v>
      </c>
      <c r="AG17">
        <v>58.104899999999994</v>
      </c>
      <c r="AH17">
        <v>2</v>
      </c>
      <c r="AI17">
        <v>56662894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ROW(Source!A33)</f>
        <v>33</v>
      </c>
      <c r="B18">
        <v>56662910</v>
      </c>
      <c r="C18">
        <v>56662893</v>
      </c>
      <c r="D18">
        <v>54768040</v>
      </c>
      <c r="E18">
        <v>1</v>
      </c>
      <c r="F18">
        <v>1</v>
      </c>
      <c r="G18">
        <v>1081</v>
      </c>
      <c r="H18">
        <v>2</v>
      </c>
      <c r="I18" t="s">
        <v>1320</v>
      </c>
      <c r="J18" t="s">
        <v>1321</v>
      </c>
      <c r="K18" t="s">
        <v>1322</v>
      </c>
      <c r="L18">
        <v>1368</v>
      </c>
      <c r="N18">
        <v>1011</v>
      </c>
      <c r="O18" t="s">
        <v>1323</v>
      </c>
      <c r="P18" t="s">
        <v>1323</v>
      </c>
      <c r="Q18">
        <v>1</v>
      </c>
      <c r="X18">
        <v>1.45</v>
      </c>
      <c r="Y18">
        <v>0</v>
      </c>
      <c r="Z18">
        <v>7.11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32</v>
      </c>
      <c r="AG18">
        <v>2.2837499999999999</v>
      </c>
      <c r="AH18">
        <v>2</v>
      </c>
      <c r="AI18">
        <v>56662895</v>
      </c>
      <c r="AJ18">
        <v>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ROW(Source!A33)</f>
        <v>33</v>
      </c>
      <c r="B19">
        <v>56662911</v>
      </c>
      <c r="C19">
        <v>56662893</v>
      </c>
      <c r="D19">
        <v>54768339</v>
      </c>
      <c r="E19">
        <v>1</v>
      </c>
      <c r="F19">
        <v>1</v>
      </c>
      <c r="G19">
        <v>1081</v>
      </c>
      <c r="H19">
        <v>2</v>
      </c>
      <c r="I19" t="s">
        <v>1324</v>
      </c>
      <c r="J19" t="s">
        <v>1325</v>
      </c>
      <c r="K19" t="s">
        <v>1326</v>
      </c>
      <c r="L19">
        <v>1368</v>
      </c>
      <c r="N19">
        <v>1011</v>
      </c>
      <c r="O19" t="s">
        <v>1323</v>
      </c>
      <c r="P19" t="s">
        <v>1323</v>
      </c>
      <c r="Q19">
        <v>1</v>
      </c>
      <c r="X19">
        <v>0.3</v>
      </c>
      <c r="Y19">
        <v>0</v>
      </c>
      <c r="Z19">
        <v>83.1</v>
      </c>
      <c r="AA19">
        <v>12.62</v>
      </c>
      <c r="AB19">
        <v>0</v>
      </c>
      <c r="AC19">
        <v>0</v>
      </c>
      <c r="AD19">
        <v>1</v>
      </c>
      <c r="AE19">
        <v>0</v>
      </c>
      <c r="AF19" t="s">
        <v>32</v>
      </c>
      <c r="AG19">
        <v>0.47249999999999998</v>
      </c>
      <c r="AH19">
        <v>2</v>
      </c>
      <c r="AI19">
        <v>56662896</v>
      </c>
      <c r="AJ19">
        <v>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ROW(Source!A33)</f>
        <v>33</v>
      </c>
      <c r="B20">
        <v>56662912</v>
      </c>
      <c r="C20">
        <v>56662893</v>
      </c>
      <c r="D20">
        <v>54767573</v>
      </c>
      <c r="E20">
        <v>1</v>
      </c>
      <c r="F20">
        <v>1</v>
      </c>
      <c r="G20">
        <v>1081</v>
      </c>
      <c r="H20">
        <v>2</v>
      </c>
      <c r="I20" t="s">
        <v>1328</v>
      </c>
      <c r="J20" t="s">
        <v>1329</v>
      </c>
      <c r="K20" t="s">
        <v>1330</v>
      </c>
      <c r="L20">
        <v>1368</v>
      </c>
      <c r="N20">
        <v>1011</v>
      </c>
      <c r="O20" t="s">
        <v>1323</v>
      </c>
      <c r="P20" t="s">
        <v>1323</v>
      </c>
      <c r="Q20">
        <v>1</v>
      </c>
      <c r="X20">
        <v>0.2</v>
      </c>
      <c r="Y20">
        <v>0</v>
      </c>
      <c r="Z20">
        <v>179.17</v>
      </c>
      <c r="AA20">
        <v>16.93</v>
      </c>
      <c r="AB20">
        <v>0</v>
      </c>
      <c r="AC20">
        <v>0</v>
      </c>
      <c r="AD20">
        <v>1</v>
      </c>
      <c r="AE20">
        <v>0</v>
      </c>
      <c r="AF20" t="s">
        <v>32</v>
      </c>
      <c r="AG20">
        <v>0.315</v>
      </c>
      <c r="AH20">
        <v>2</v>
      </c>
      <c r="AI20">
        <v>56662897</v>
      </c>
      <c r="AJ20">
        <v>19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ROW(Source!A33)</f>
        <v>33</v>
      </c>
      <c r="B21">
        <v>56662913</v>
      </c>
      <c r="C21">
        <v>56662893</v>
      </c>
      <c r="D21">
        <v>54737969</v>
      </c>
      <c r="E21">
        <v>1</v>
      </c>
      <c r="F21">
        <v>1</v>
      </c>
      <c r="G21">
        <v>1081</v>
      </c>
      <c r="H21">
        <v>3</v>
      </c>
      <c r="I21" t="s">
        <v>1331</v>
      </c>
      <c r="J21" t="s">
        <v>1332</v>
      </c>
      <c r="K21" t="s">
        <v>1333</v>
      </c>
      <c r="L21">
        <v>1348</v>
      </c>
      <c r="N21">
        <v>1009</v>
      </c>
      <c r="O21" t="s">
        <v>547</v>
      </c>
      <c r="P21" t="s">
        <v>547</v>
      </c>
      <c r="Q21">
        <v>1000</v>
      </c>
      <c r="X21">
        <v>2.7200000000000002E-3</v>
      </c>
      <c r="Y21">
        <v>23114.43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31</v>
      </c>
      <c r="AG21">
        <v>2.7200000000000002E-3</v>
      </c>
      <c r="AH21">
        <v>2</v>
      </c>
      <c r="AI21">
        <v>56662898</v>
      </c>
      <c r="AJ21">
        <v>20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ROW(Source!A33)</f>
        <v>33</v>
      </c>
      <c r="B22">
        <v>56662914</v>
      </c>
      <c r="C22">
        <v>56662893</v>
      </c>
      <c r="D22">
        <v>54738341</v>
      </c>
      <c r="E22">
        <v>1</v>
      </c>
      <c r="F22">
        <v>1</v>
      </c>
      <c r="G22">
        <v>1081</v>
      </c>
      <c r="H22">
        <v>3</v>
      </c>
      <c r="I22" t="s">
        <v>1334</v>
      </c>
      <c r="J22" t="s">
        <v>1335</v>
      </c>
      <c r="K22" t="s">
        <v>1336</v>
      </c>
      <c r="L22">
        <v>1348</v>
      </c>
      <c r="N22">
        <v>1009</v>
      </c>
      <c r="O22" t="s">
        <v>547</v>
      </c>
      <c r="P22" t="s">
        <v>547</v>
      </c>
      <c r="Q22">
        <v>1000</v>
      </c>
      <c r="X22">
        <v>1.8000000000000001E-4</v>
      </c>
      <c r="Y22">
        <v>18193.68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31</v>
      </c>
      <c r="AG22">
        <v>1.8000000000000001E-4</v>
      </c>
      <c r="AH22">
        <v>2</v>
      </c>
      <c r="AI22">
        <v>56662899</v>
      </c>
      <c r="AJ22">
        <v>21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ROW(Source!A33)</f>
        <v>33</v>
      </c>
      <c r="B23">
        <v>56662915</v>
      </c>
      <c r="C23">
        <v>56662893</v>
      </c>
      <c r="D23">
        <v>54738510</v>
      </c>
      <c r="E23">
        <v>1</v>
      </c>
      <c r="F23">
        <v>1</v>
      </c>
      <c r="G23">
        <v>1081</v>
      </c>
      <c r="H23">
        <v>3</v>
      </c>
      <c r="I23" t="s">
        <v>1337</v>
      </c>
      <c r="J23" t="s">
        <v>1338</v>
      </c>
      <c r="K23" t="s">
        <v>1339</v>
      </c>
      <c r="L23">
        <v>1348</v>
      </c>
      <c r="N23">
        <v>1009</v>
      </c>
      <c r="O23" t="s">
        <v>547</v>
      </c>
      <c r="P23" t="s">
        <v>547</v>
      </c>
      <c r="Q23">
        <v>1000</v>
      </c>
      <c r="X23">
        <v>3.4000000000000002E-4</v>
      </c>
      <c r="Y23">
        <v>8590.86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31</v>
      </c>
      <c r="AG23">
        <v>3.4000000000000002E-4</v>
      </c>
      <c r="AH23">
        <v>2</v>
      </c>
      <c r="AI23">
        <v>56662900</v>
      </c>
      <c r="AJ23">
        <v>22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ROW(Source!A33)</f>
        <v>33</v>
      </c>
      <c r="B24">
        <v>56662916</v>
      </c>
      <c r="C24">
        <v>56662893</v>
      </c>
      <c r="D24">
        <v>54739078</v>
      </c>
      <c r="E24">
        <v>1</v>
      </c>
      <c r="F24">
        <v>1</v>
      </c>
      <c r="G24">
        <v>1081</v>
      </c>
      <c r="H24">
        <v>3</v>
      </c>
      <c r="I24" t="s">
        <v>1340</v>
      </c>
      <c r="J24" t="s">
        <v>1341</v>
      </c>
      <c r="K24" t="s">
        <v>1342</v>
      </c>
      <c r="L24">
        <v>1346</v>
      </c>
      <c r="N24">
        <v>1009</v>
      </c>
      <c r="O24" t="s">
        <v>1171</v>
      </c>
      <c r="P24" t="s">
        <v>1171</v>
      </c>
      <c r="Q24">
        <v>1</v>
      </c>
      <c r="X24">
        <v>0.15</v>
      </c>
      <c r="Y24">
        <v>37.979999999999997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31</v>
      </c>
      <c r="AG24">
        <v>0.15</v>
      </c>
      <c r="AH24">
        <v>2</v>
      </c>
      <c r="AI24">
        <v>56662901</v>
      </c>
      <c r="AJ24">
        <v>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ROW(Source!A33)</f>
        <v>33</v>
      </c>
      <c r="B25">
        <v>56662917</v>
      </c>
      <c r="C25">
        <v>56662893</v>
      </c>
      <c r="D25">
        <v>54737533</v>
      </c>
      <c r="E25">
        <v>1</v>
      </c>
      <c r="F25">
        <v>1</v>
      </c>
      <c r="G25">
        <v>1081</v>
      </c>
      <c r="H25">
        <v>3</v>
      </c>
      <c r="I25" t="s">
        <v>1343</v>
      </c>
      <c r="J25" t="s">
        <v>1344</v>
      </c>
      <c r="K25" t="s">
        <v>1345</v>
      </c>
      <c r="L25">
        <v>1327</v>
      </c>
      <c r="N25">
        <v>1005</v>
      </c>
      <c r="O25" t="s">
        <v>329</v>
      </c>
      <c r="P25" t="s">
        <v>329</v>
      </c>
      <c r="Q25">
        <v>1</v>
      </c>
      <c r="X25">
        <v>9.5000000000000001E-2</v>
      </c>
      <c r="Y25">
        <v>16.600000000000001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31</v>
      </c>
      <c r="AG25">
        <v>9.5000000000000001E-2</v>
      </c>
      <c r="AH25">
        <v>2</v>
      </c>
      <c r="AI25">
        <v>56662902</v>
      </c>
      <c r="AJ25">
        <v>24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ROW(Source!A33)</f>
        <v>33</v>
      </c>
      <c r="B26">
        <v>56662918</v>
      </c>
      <c r="C26">
        <v>56662893</v>
      </c>
      <c r="D26">
        <v>54737637</v>
      </c>
      <c r="E26">
        <v>1</v>
      </c>
      <c r="F26">
        <v>1</v>
      </c>
      <c r="G26">
        <v>1081</v>
      </c>
      <c r="H26">
        <v>3</v>
      </c>
      <c r="I26" t="s">
        <v>1346</v>
      </c>
      <c r="J26" t="s">
        <v>1347</v>
      </c>
      <c r="K26" t="s">
        <v>1348</v>
      </c>
      <c r="L26">
        <v>1348</v>
      </c>
      <c r="N26">
        <v>1009</v>
      </c>
      <c r="O26" t="s">
        <v>547</v>
      </c>
      <c r="P26" t="s">
        <v>547</v>
      </c>
      <c r="Q26">
        <v>1000</v>
      </c>
      <c r="X26">
        <v>3.8000000000000002E-4</v>
      </c>
      <c r="Y26">
        <v>16214.84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31</v>
      </c>
      <c r="AG26">
        <v>3.8000000000000002E-4</v>
      </c>
      <c r="AH26">
        <v>2</v>
      </c>
      <c r="AI26">
        <v>56662903</v>
      </c>
      <c r="AJ26">
        <v>25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ROW(Source!A33)</f>
        <v>33</v>
      </c>
      <c r="B27">
        <v>56662919</v>
      </c>
      <c r="C27">
        <v>56662893</v>
      </c>
      <c r="D27">
        <v>54737318</v>
      </c>
      <c r="E27">
        <v>1</v>
      </c>
      <c r="F27">
        <v>1</v>
      </c>
      <c r="G27">
        <v>1081</v>
      </c>
      <c r="H27">
        <v>3</v>
      </c>
      <c r="I27" t="s">
        <v>1269</v>
      </c>
      <c r="J27" t="s">
        <v>1271</v>
      </c>
      <c r="K27" t="s">
        <v>1270</v>
      </c>
      <c r="L27">
        <v>1348</v>
      </c>
      <c r="N27">
        <v>1009</v>
      </c>
      <c r="O27" t="s">
        <v>547</v>
      </c>
      <c r="P27" t="s">
        <v>547</v>
      </c>
      <c r="Q27">
        <v>1000</v>
      </c>
      <c r="X27">
        <v>4.1999999999999997E-3</v>
      </c>
      <c r="Y27">
        <v>17868.28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31</v>
      </c>
      <c r="AG27">
        <v>4.1999999999999997E-3</v>
      </c>
      <c r="AH27">
        <v>2</v>
      </c>
      <c r="AI27">
        <v>56662904</v>
      </c>
      <c r="AJ27">
        <v>26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ROW(Source!A33)</f>
        <v>33</v>
      </c>
      <c r="B28">
        <v>56662920</v>
      </c>
      <c r="C28">
        <v>56662893</v>
      </c>
      <c r="D28">
        <v>54737320</v>
      </c>
      <c r="E28">
        <v>1</v>
      </c>
      <c r="F28">
        <v>1</v>
      </c>
      <c r="G28">
        <v>1081</v>
      </c>
      <c r="H28">
        <v>3</v>
      </c>
      <c r="I28" t="s">
        <v>1349</v>
      </c>
      <c r="J28" t="s">
        <v>1350</v>
      </c>
      <c r="K28" t="s">
        <v>1351</v>
      </c>
      <c r="L28">
        <v>1348</v>
      </c>
      <c r="N28">
        <v>1009</v>
      </c>
      <c r="O28" t="s">
        <v>547</v>
      </c>
      <c r="P28" t="s">
        <v>547</v>
      </c>
      <c r="Q28">
        <v>1000</v>
      </c>
      <c r="X28">
        <v>9.6000000000000002E-4</v>
      </c>
      <c r="Y28">
        <v>26867.38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31</v>
      </c>
      <c r="AG28">
        <v>9.6000000000000002E-4</v>
      </c>
      <c r="AH28">
        <v>2</v>
      </c>
      <c r="AI28">
        <v>56662905</v>
      </c>
      <c r="AJ28">
        <v>27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ROW(Source!A33)</f>
        <v>33</v>
      </c>
      <c r="B29">
        <v>56662921</v>
      </c>
      <c r="C29">
        <v>56662893</v>
      </c>
      <c r="D29">
        <v>54737805</v>
      </c>
      <c r="E29">
        <v>1</v>
      </c>
      <c r="F29">
        <v>1</v>
      </c>
      <c r="G29">
        <v>1081</v>
      </c>
      <c r="H29">
        <v>3</v>
      </c>
      <c r="I29" t="s">
        <v>1352</v>
      </c>
      <c r="J29" t="s">
        <v>1353</v>
      </c>
      <c r="K29" t="s">
        <v>1354</v>
      </c>
      <c r="L29">
        <v>1346</v>
      </c>
      <c r="N29">
        <v>1009</v>
      </c>
      <c r="O29" t="s">
        <v>1171</v>
      </c>
      <c r="P29" t="s">
        <v>1171</v>
      </c>
      <c r="Q29">
        <v>1</v>
      </c>
      <c r="X29">
        <v>4.4999999999999998E-2</v>
      </c>
      <c r="Y29">
        <v>20.190000000000001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31</v>
      </c>
      <c r="AG29">
        <v>4.4999999999999998E-2</v>
      </c>
      <c r="AH29">
        <v>2</v>
      </c>
      <c r="AI29">
        <v>56662906</v>
      </c>
      <c r="AJ29">
        <v>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ROW(Source!A33)</f>
        <v>33</v>
      </c>
      <c r="B30">
        <v>56662922</v>
      </c>
      <c r="C30">
        <v>56662893</v>
      </c>
      <c r="D30">
        <v>54753765</v>
      </c>
      <c r="E30">
        <v>1</v>
      </c>
      <c r="F30">
        <v>1</v>
      </c>
      <c r="G30">
        <v>1081</v>
      </c>
      <c r="H30">
        <v>3</v>
      </c>
      <c r="I30" t="s">
        <v>1355</v>
      </c>
      <c r="J30" t="s">
        <v>1356</v>
      </c>
      <c r="K30" t="s">
        <v>1357</v>
      </c>
      <c r="L30">
        <v>1391</v>
      </c>
      <c r="N30">
        <v>1013</v>
      </c>
      <c r="O30" t="s">
        <v>1358</v>
      </c>
      <c r="P30" t="s">
        <v>1358</v>
      </c>
      <c r="Q30">
        <v>1</v>
      </c>
      <c r="X30">
        <v>3</v>
      </c>
      <c r="Y30">
        <v>11.9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31</v>
      </c>
      <c r="AG30">
        <v>3</v>
      </c>
      <c r="AH30">
        <v>2</v>
      </c>
      <c r="AI30">
        <v>56662907</v>
      </c>
      <c r="AJ30">
        <v>29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ROW(Source!A33)</f>
        <v>33</v>
      </c>
      <c r="B31">
        <v>56662923</v>
      </c>
      <c r="C31">
        <v>56662893</v>
      </c>
      <c r="D31">
        <v>54744825</v>
      </c>
      <c r="E31">
        <v>1</v>
      </c>
      <c r="F31">
        <v>1</v>
      </c>
      <c r="G31">
        <v>1081</v>
      </c>
      <c r="H31">
        <v>3</v>
      </c>
      <c r="I31" t="s">
        <v>1359</v>
      </c>
      <c r="J31" t="s">
        <v>1360</v>
      </c>
      <c r="K31" t="s">
        <v>1361</v>
      </c>
      <c r="L31">
        <v>1339</v>
      </c>
      <c r="N31">
        <v>1007</v>
      </c>
      <c r="O31" t="s">
        <v>1102</v>
      </c>
      <c r="P31" t="s">
        <v>1102</v>
      </c>
      <c r="Q31">
        <v>1</v>
      </c>
      <c r="X31">
        <v>8.9999999999999993E-3</v>
      </c>
      <c r="Y31">
        <v>384.42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31</v>
      </c>
      <c r="AG31">
        <v>8.9999999999999993E-3</v>
      </c>
      <c r="AH31">
        <v>2</v>
      </c>
      <c r="AI31">
        <v>56662908</v>
      </c>
      <c r="AJ31">
        <v>30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ROW(Source!A33)</f>
        <v>33</v>
      </c>
      <c r="B32">
        <v>56662924</v>
      </c>
      <c r="C32">
        <v>56662893</v>
      </c>
      <c r="D32">
        <v>54720326</v>
      </c>
      <c r="E32">
        <v>1081</v>
      </c>
      <c r="F32">
        <v>1</v>
      </c>
      <c r="G32">
        <v>1081</v>
      </c>
      <c r="H32">
        <v>3</v>
      </c>
      <c r="I32" t="s">
        <v>1577</v>
      </c>
      <c r="J32" t="s">
        <v>3</v>
      </c>
      <c r="K32" t="s">
        <v>1578</v>
      </c>
      <c r="L32">
        <v>1391</v>
      </c>
      <c r="N32">
        <v>1013</v>
      </c>
      <c r="O32" t="s">
        <v>1358</v>
      </c>
      <c r="P32" t="s">
        <v>1358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31</v>
      </c>
      <c r="AG32">
        <v>1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ROW(Source!A66)</f>
        <v>66</v>
      </c>
      <c r="B33">
        <v>56663021</v>
      </c>
      <c r="C33">
        <v>56663005</v>
      </c>
      <c r="D33">
        <v>54702434</v>
      </c>
      <c r="E33">
        <v>1081</v>
      </c>
      <c r="F33">
        <v>1</v>
      </c>
      <c r="G33">
        <v>1081</v>
      </c>
      <c r="H33">
        <v>1</v>
      </c>
      <c r="I33" t="s">
        <v>1317</v>
      </c>
      <c r="J33" t="s">
        <v>3</v>
      </c>
      <c r="K33" t="s">
        <v>1318</v>
      </c>
      <c r="L33">
        <v>1191</v>
      </c>
      <c r="N33">
        <v>1013</v>
      </c>
      <c r="O33" t="s">
        <v>1319</v>
      </c>
      <c r="P33" t="s">
        <v>1319</v>
      </c>
      <c r="Q33">
        <v>1</v>
      </c>
      <c r="X33">
        <v>55.8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107</v>
      </c>
      <c r="AG33">
        <v>80.854199999999977</v>
      </c>
      <c r="AH33">
        <v>2</v>
      </c>
      <c r="AI33">
        <v>56663006</v>
      </c>
      <c r="AJ33">
        <v>31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ROW(Source!A66)</f>
        <v>66</v>
      </c>
      <c r="B34">
        <v>56663022</v>
      </c>
      <c r="C34">
        <v>56663005</v>
      </c>
      <c r="D34">
        <v>54768040</v>
      </c>
      <c r="E34">
        <v>1</v>
      </c>
      <c r="F34">
        <v>1</v>
      </c>
      <c r="G34">
        <v>1081</v>
      </c>
      <c r="H34">
        <v>2</v>
      </c>
      <c r="I34" t="s">
        <v>1320</v>
      </c>
      <c r="J34" t="s">
        <v>1321</v>
      </c>
      <c r="K34" t="s">
        <v>1322</v>
      </c>
      <c r="L34">
        <v>1368</v>
      </c>
      <c r="N34">
        <v>1011</v>
      </c>
      <c r="O34" t="s">
        <v>1323</v>
      </c>
      <c r="P34" t="s">
        <v>1323</v>
      </c>
      <c r="Q34">
        <v>1</v>
      </c>
      <c r="X34">
        <v>2.2999999999999998</v>
      </c>
      <c r="Y34">
        <v>0</v>
      </c>
      <c r="Z34">
        <v>7.11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106</v>
      </c>
      <c r="AG34">
        <v>3.6224999999999996</v>
      </c>
      <c r="AH34">
        <v>2</v>
      </c>
      <c r="AI34">
        <v>56663007</v>
      </c>
      <c r="AJ34">
        <v>32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ROW(Source!A66)</f>
        <v>66</v>
      </c>
      <c r="B35">
        <v>56663023</v>
      </c>
      <c r="C35">
        <v>56663005</v>
      </c>
      <c r="D35">
        <v>54768339</v>
      </c>
      <c r="E35">
        <v>1</v>
      </c>
      <c r="F35">
        <v>1</v>
      </c>
      <c r="G35">
        <v>1081</v>
      </c>
      <c r="H35">
        <v>2</v>
      </c>
      <c r="I35" t="s">
        <v>1324</v>
      </c>
      <c r="J35" t="s">
        <v>1325</v>
      </c>
      <c r="K35" t="s">
        <v>1326</v>
      </c>
      <c r="L35">
        <v>1368</v>
      </c>
      <c r="N35">
        <v>1011</v>
      </c>
      <c r="O35" t="s">
        <v>1323</v>
      </c>
      <c r="P35" t="s">
        <v>1323</v>
      </c>
      <c r="Q35">
        <v>1</v>
      </c>
      <c r="X35">
        <v>0.63</v>
      </c>
      <c r="Y35">
        <v>0</v>
      </c>
      <c r="Z35">
        <v>83.1</v>
      </c>
      <c r="AA35">
        <v>12.62</v>
      </c>
      <c r="AB35">
        <v>0</v>
      </c>
      <c r="AC35">
        <v>0</v>
      </c>
      <c r="AD35">
        <v>1</v>
      </c>
      <c r="AE35">
        <v>0</v>
      </c>
      <c r="AF35" t="s">
        <v>106</v>
      </c>
      <c r="AG35">
        <v>0.99225000000000008</v>
      </c>
      <c r="AH35">
        <v>2</v>
      </c>
      <c r="AI35">
        <v>56663008</v>
      </c>
      <c r="AJ35">
        <v>33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ROW(Source!A66)</f>
        <v>66</v>
      </c>
      <c r="B36">
        <v>56663024</v>
      </c>
      <c r="C36">
        <v>56663005</v>
      </c>
      <c r="D36">
        <v>54767573</v>
      </c>
      <c r="E36">
        <v>1</v>
      </c>
      <c r="F36">
        <v>1</v>
      </c>
      <c r="G36">
        <v>1081</v>
      </c>
      <c r="H36">
        <v>2</v>
      </c>
      <c r="I36" t="s">
        <v>1328</v>
      </c>
      <c r="J36" t="s">
        <v>1329</v>
      </c>
      <c r="K36" t="s">
        <v>1330</v>
      </c>
      <c r="L36">
        <v>1368</v>
      </c>
      <c r="N36">
        <v>1011</v>
      </c>
      <c r="O36" t="s">
        <v>1323</v>
      </c>
      <c r="P36" t="s">
        <v>1323</v>
      </c>
      <c r="Q36">
        <v>1</v>
      </c>
      <c r="X36">
        <v>0.42</v>
      </c>
      <c r="Y36">
        <v>0</v>
      </c>
      <c r="Z36">
        <v>179.17</v>
      </c>
      <c r="AA36">
        <v>16.93</v>
      </c>
      <c r="AB36">
        <v>0</v>
      </c>
      <c r="AC36">
        <v>0</v>
      </c>
      <c r="AD36">
        <v>1</v>
      </c>
      <c r="AE36">
        <v>0</v>
      </c>
      <c r="AF36" t="s">
        <v>106</v>
      </c>
      <c r="AG36">
        <v>0.66149999999999998</v>
      </c>
      <c r="AH36">
        <v>2</v>
      </c>
      <c r="AI36">
        <v>56663009</v>
      </c>
      <c r="AJ36">
        <v>34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ROW(Source!A66)</f>
        <v>66</v>
      </c>
      <c r="B37">
        <v>56663025</v>
      </c>
      <c r="C37">
        <v>56663005</v>
      </c>
      <c r="D37">
        <v>54737969</v>
      </c>
      <c r="E37">
        <v>1</v>
      </c>
      <c r="F37">
        <v>1</v>
      </c>
      <c r="G37">
        <v>1081</v>
      </c>
      <c r="H37">
        <v>3</v>
      </c>
      <c r="I37" t="s">
        <v>1331</v>
      </c>
      <c r="J37" t="s">
        <v>1332</v>
      </c>
      <c r="K37" t="s">
        <v>1333</v>
      </c>
      <c r="L37">
        <v>1348</v>
      </c>
      <c r="N37">
        <v>1009</v>
      </c>
      <c r="O37" t="s">
        <v>547</v>
      </c>
      <c r="P37" t="s">
        <v>547</v>
      </c>
      <c r="Q37">
        <v>1000</v>
      </c>
      <c r="X37">
        <v>4.4200000000000003E-3</v>
      </c>
      <c r="Y37">
        <v>23114.43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105</v>
      </c>
      <c r="AG37">
        <v>4.4200000000000003E-3</v>
      </c>
      <c r="AH37">
        <v>2</v>
      </c>
      <c r="AI37">
        <v>56663010</v>
      </c>
      <c r="AJ37">
        <v>35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ROW(Source!A66)</f>
        <v>66</v>
      </c>
      <c r="B38">
        <v>56663026</v>
      </c>
      <c r="C38">
        <v>56663005</v>
      </c>
      <c r="D38">
        <v>54738341</v>
      </c>
      <c r="E38">
        <v>1</v>
      </c>
      <c r="F38">
        <v>1</v>
      </c>
      <c r="G38">
        <v>1081</v>
      </c>
      <c r="H38">
        <v>3</v>
      </c>
      <c r="I38" t="s">
        <v>1334</v>
      </c>
      <c r="J38" t="s">
        <v>1335</v>
      </c>
      <c r="K38" t="s">
        <v>1336</v>
      </c>
      <c r="L38">
        <v>1348</v>
      </c>
      <c r="N38">
        <v>1009</v>
      </c>
      <c r="O38" t="s">
        <v>547</v>
      </c>
      <c r="P38" t="s">
        <v>547</v>
      </c>
      <c r="Q38">
        <v>1000</v>
      </c>
      <c r="X38">
        <v>1E-3</v>
      </c>
      <c r="Y38">
        <v>18193.68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105</v>
      </c>
      <c r="AG38">
        <v>1E-3</v>
      </c>
      <c r="AH38">
        <v>2</v>
      </c>
      <c r="AI38">
        <v>56663011</v>
      </c>
      <c r="AJ38">
        <v>36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ROW(Source!A66)</f>
        <v>66</v>
      </c>
      <c r="B39">
        <v>56663027</v>
      </c>
      <c r="C39">
        <v>56663005</v>
      </c>
      <c r="D39">
        <v>54738510</v>
      </c>
      <c r="E39">
        <v>1</v>
      </c>
      <c r="F39">
        <v>1</v>
      </c>
      <c r="G39">
        <v>1081</v>
      </c>
      <c r="H39">
        <v>3</v>
      </c>
      <c r="I39" t="s">
        <v>1337</v>
      </c>
      <c r="J39" t="s">
        <v>1338</v>
      </c>
      <c r="K39" t="s">
        <v>1339</v>
      </c>
      <c r="L39">
        <v>1348</v>
      </c>
      <c r="N39">
        <v>1009</v>
      </c>
      <c r="O39" t="s">
        <v>547</v>
      </c>
      <c r="P39" t="s">
        <v>547</v>
      </c>
      <c r="Q39">
        <v>1000</v>
      </c>
      <c r="X39">
        <v>5.4000000000000001E-4</v>
      </c>
      <c r="Y39">
        <v>8590.86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105</v>
      </c>
      <c r="AG39">
        <v>5.4000000000000001E-4</v>
      </c>
      <c r="AH39">
        <v>2</v>
      </c>
      <c r="AI39">
        <v>56663012</v>
      </c>
      <c r="AJ39">
        <v>37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ROW(Source!A66)</f>
        <v>66</v>
      </c>
      <c r="B40">
        <v>56663028</v>
      </c>
      <c r="C40">
        <v>56663005</v>
      </c>
      <c r="D40">
        <v>54739078</v>
      </c>
      <c r="E40">
        <v>1</v>
      </c>
      <c r="F40">
        <v>1</v>
      </c>
      <c r="G40">
        <v>1081</v>
      </c>
      <c r="H40">
        <v>3</v>
      </c>
      <c r="I40" t="s">
        <v>1340</v>
      </c>
      <c r="J40" t="s">
        <v>1341</v>
      </c>
      <c r="K40" t="s">
        <v>1342</v>
      </c>
      <c r="L40">
        <v>1346</v>
      </c>
      <c r="N40">
        <v>1009</v>
      </c>
      <c r="O40" t="s">
        <v>1171</v>
      </c>
      <c r="P40" t="s">
        <v>1171</v>
      </c>
      <c r="Q40">
        <v>1</v>
      </c>
      <c r="X40">
        <v>0.15</v>
      </c>
      <c r="Y40">
        <v>37.979999999999997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105</v>
      </c>
      <c r="AG40">
        <v>0.15</v>
      </c>
      <c r="AH40">
        <v>2</v>
      </c>
      <c r="AI40">
        <v>56663013</v>
      </c>
      <c r="AJ40">
        <v>38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ROW(Source!A66)</f>
        <v>66</v>
      </c>
      <c r="B41">
        <v>56663029</v>
      </c>
      <c r="C41">
        <v>56663005</v>
      </c>
      <c r="D41">
        <v>54737533</v>
      </c>
      <c r="E41">
        <v>1</v>
      </c>
      <c r="F41">
        <v>1</v>
      </c>
      <c r="G41">
        <v>1081</v>
      </c>
      <c r="H41">
        <v>3</v>
      </c>
      <c r="I41" t="s">
        <v>1343</v>
      </c>
      <c r="J41" t="s">
        <v>1344</v>
      </c>
      <c r="K41" t="s">
        <v>1345</v>
      </c>
      <c r="L41">
        <v>1327</v>
      </c>
      <c r="N41">
        <v>1005</v>
      </c>
      <c r="O41" t="s">
        <v>329</v>
      </c>
      <c r="P41" t="s">
        <v>329</v>
      </c>
      <c r="Q41">
        <v>1</v>
      </c>
      <c r="X41">
        <v>0.20799999999999999</v>
      </c>
      <c r="Y41">
        <v>16.600000000000001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105</v>
      </c>
      <c r="AG41">
        <v>0.20799999999999999</v>
      </c>
      <c r="AH41">
        <v>2</v>
      </c>
      <c r="AI41">
        <v>56663014</v>
      </c>
      <c r="AJ41">
        <v>39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ROW(Source!A66)</f>
        <v>66</v>
      </c>
      <c r="B42">
        <v>56663030</v>
      </c>
      <c r="C42">
        <v>56663005</v>
      </c>
      <c r="D42">
        <v>54737637</v>
      </c>
      <c r="E42">
        <v>1</v>
      </c>
      <c r="F42">
        <v>1</v>
      </c>
      <c r="G42">
        <v>1081</v>
      </c>
      <c r="H42">
        <v>3</v>
      </c>
      <c r="I42" t="s">
        <v>1346</v>
      </c>
      <c r="J42" t="s">
        <v>1347</v>
      </c>
      <c r="K42" t="s">
        <v>1348</v>
      </c>
      <c r="L42">
        <v>1348</v>
      </c>
      <c r="N42">
        <v>1009</v>
      </c>
      <c r="O42" t="s">
        <v>547</v>
      </c>
      <c r="P42" t="s">
        <v>547</v>
      </c>
      <c r="Q42">
        <v>1000</v>
      </c>
      <c r="X42">
        <v>3.8000000000000002E-4</v>
      </c>
      <c r="Y42">
        <v>16214.84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105</v>
      </c>
      <c r="AG42">
        <v>3.8000000000000002E-4</v>
      </c>
      <c r="AH42">
        <v>2</v>
      </c>
      <c r="AI42">
        <v>56663015</v>
      </c>
      <c r="AJ42">
        <v>40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ROW(Source!A66)</f>
        <v>66</v>
      </c>
      <c r="B43">
        <v>56663031</v>
      </c>
      <c r="C43">
        <v>56663005</v>
      </c>
      <c r="D43">
        <v>54737318</v>
      </c>
      <c r="E43">
        <v>1</v>
      </c>
      <c r="F43">
        <v>1</v>
      </c>
      <c r="G43">
        <v>1081</v>
      </c>
      <c r="H43">
        <v>3</v>
      </c>
      <c r="I43" t="s">
        <v>1269</v>
      </c>
      <c r="J43" t="s">
        <v>1271</v>
      </c>
      <c r="K43" t="s">
        <v>1270</v>
      </c>
      <c r="L43">
        <v>1348</v>
      </c>
      <c r="N43">
        <v>1009</v>
      </c>
      <c r="O43" t="s">
        <v>547</v>
      </c>
      <c r="P43" t="s">
        <v>547</v>
      </c>
      <c r="Q43">
        <v>1000</v>
      </c>
      <c r="X43">
        <v>8.8000000000000005E-3</v>
      </c>
      <c r="Y43">
        <v>17868.28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105</v>
      </c>
      <c r="AG43">
        <v>8.8000000000000005E-3</v>
      </c>
      <c r="AH43">
        <v>2</v>
      </c>
      <c r="AI43">
        <v>56663016</v>
      </c>
      <c r="AJ43">
        <v>41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ROW(Source!A66)</f>
        <v>66</v>
      </c>
      <c r="B44">
        <v>56663032</v>
      </c>
      <c r="C44">
        <v>56663005</v>
      </c>
      <c r="D44">
        <v>54737320</v>
      </c>
      <c r="E44">
        <v>1</v>
      </c>
      <c r="F44">
        <v>1</v>
      </c>
      <c r="G44">
        <v>1081</v>
      </c>
      <c r="H44">
        <v>3</v>
      </c>
      <c r="I44" t="s">
        <v>1349</v>
      </c>
      <c r="J44" t="s">
        <v>1350</v>
      </c>
      <c r="K44" t="s">
        <v>1351</v>
      </c>
      <c r="L44">
        <v>1348</v>
      </c>
      <c r="N44">
        <v>1009</v>
      </c>
      <c r="O44" t="s">
        <v>547</v>
      </c>
      <c r="P44" t="s">
        <v>547</v>
      </c>
      <c r="Q44">
        <v>1000</v>
      </c>
      <c r="X44">
        <v>1.2800000000000001E-3</v>
      </c>
      <c r="Y44">
        <v>26867.38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105</v>
      </c>
      <c r="AG44">
        <v>1.2800000000000001E-3</v>
      </c>
      <c r="AH44">
        <v>2</v>
      </c>
      <c r="AI44">
        <v>56663017</v>
      </c>
      <c r="AJ44">
        <v>42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ROW(Source!A66)</f>
        <v>66</v>
      </c>
      <c r="B45">
        <v>56663033</v>
      </c>
      <c r="C45">
        <v>56663005</v>
      </c>
      <c r="D45">
        <v>54737805</v>
      </c>
      <c r="E45">
        <v>1</v>
      </c>
      <c r="F45">
        <v>1</v>
      </c>
      <c r="G45">
        <v>1081</v>
      </c>
      <c r="H45">
        <v>3</v>
      </c>
      <c r="I45" t="s">
        <v>1352</v>
      </c>
      <c r="J45" t="s">
        <v>1353</v>
      </c>
      <c r="K45" t="s">
        <v>1354</v>
      </c>
      <c r="L45">
        <v>1346</v>
      </c>
      <c r="N45">
        <v>1009</v>
      </c>
      <c r="O45" t="s">
        <v>1171</v>
      </c>
      <c r="P45" t="s">
        <v>1171</v>
      </c>
      <c r="Q45">
        <v>1</v>
      </c>
      <c r="X45">
        <v>4.4999999999999998E-2</v>
      </c>
      <c r="Y45">
        <v>20.190000000000001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105</v>
      </c>
      <c r="AG45">
        <v>4.4999999999999998E-2</v>
      </c>
      <c r="AH45">
        <v>2</v>
      </c>
      <c r="AI45">
        <v>56663018</v>
      </c>
      <c r="AJ45">
        <v>43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ROW(Source!A66)</f>
        <v>66</v>
      </c>
      <c r="B46">
        <v>56663034</v>
      </c>
      <c r="C46">
        <v>56663005</v>
      </c>
      <c r="D46">
        <v>54753765</v>
      </c>
      <c r="E46">
        <v>1</v>
      </c>
      <c r="F46">
        <v>1</v>
      </c>
      <c r="G46">
        <v>1081</v>
      </c>
      <c r="H46">
        <v>3</v>
      </c>
      <c r="I46" t="s">
        <v>1355</v>
      </c>
      <c r="J46" t="s">
        <v>1356</v>
      </c>
      <c r="K46" t="s">
        <v>1357</v>
      </c>
      <c r="L46">
        <v>1391</v>
      </c>
      <c r="N46">
        <v>1013</v>
      </c>
      <c r="O46" t="s">
        <v>1358</v>
      </c>
      <c r="P46" t="s">
        <v>1358</v>
      </c>
      <c r="Q46">
        <v>1</v>
      </c>
      <c r="X46">
        <v>3</v>
      </c>
      <c r="Y46">
        <v>11.9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105</v>
      </c>
      <c r="AG46">
        <v>3</v>
      </c>
      <c r="AH46">
        <v>2</v>
      </c>
      <c r="AI46">
        <v>56663019</v>
      </c>
      <c r="AJ46">
        <v>44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ROW(Source!A66)</f>
        <v>66</v>
      </c>
      <c r="B47">
        <v>56663035</v>
      </c>
      <c r="C47">
        <v>56663005</v>
      </c>
      <c r="D47">
        <v>54744825</v>
      </c>
      <c r="E47">
        <v>1</v>
      </c>
      <c r="F47">
        <v>1</v>
      </c>
      <c r="G47">
        <v>1081</v>
      </c>
      <c r="H47">
        <v>3</v>
      </c>
      <c r="I47" t="s">
        <v>1359</v>
      </c>
      <c r="J47" t="s">
        <v>1360</v>
      </c>
      <c r="K47" t="s">
        <v>1361</v>
      </c>
      <c r="L47">
        <v>1339</v>
      </c>
      <c r="N47">
        <v>1007</v>
      </c>
      <c r="O47" t="s">
        <v>1102</v>
      </c>
      <c r="P47" t="s">
        <v>1102</v>
      </c>
      <c r="Q47">
        <v>1</v>
      </c>
      <c r="X47">
        <v>8.9999999999999993E-3</v>
      </c>
      <c r="Y47">
        <v>384.42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105</v>
      </c>
      <c r="AG47">
        <v>8.9999999999999993E-3</v>
      </c>
      <c r="AH47">
        <v>2</v>
      </c>
      <c r="AI47">
        <v>56663020</v>
      </c>
      <c r="AJ47">
        <v>45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ROW(Source!A66)</f>
        <v>66</v>
      </c>
      <c r="B48">
        <v>56663036</v>
      </c>
      <c r="C48">
        <v>56663005</v>
      </c>
      <c r="D48">
        <v>54720326</v>
      </c>
      <c r="E48">
        <v>1081</v>
      </c>
      <c r="F48">
        <v>1</v>
      </c>
      <c r="G48">
        <v>1081</v>
      </c>
      <c r="H48">
        <v>3</v>
      </c>
      <c r="I48" t="s">
        <v>1577</v>
      </c>
      <c r="J48" t="s">
        <v>3</v>
      </c>
      <c r="K48" t="s">
        <v>1578</v>
      </c>
      <c r="L48">
        <v>1391</v>
      </c>
      <c r="N48">
        <v>1013</v>
      </c>
      <c r="O48" t="s">
        <v>1358</v>
      </c>
      <c r="P48" t="s">
        <v>1358</v>
      </c>
      <c r="Q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105</v>
      </c>
      <c r="AG48">
        <v>1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ROW(Source!A67)</f>
        <v>67</v>
      </c>
      <c r="B49">
        <v>56663021</v>
      </c>
      <c r="C49">
        <v>56663005</v>
      </c>
      <c r="D49">
        <v>54702434</v>
      </c>
      <c r="E49">
        <v>1081</v>
      </c>
      <c r="F49">
        <v>1</v>
      </c>
      <c r="G49">
        <v>1081</v>
      </c>
      <c r="H49">
        <v>1</v>
      </c>
      <c r="I49" t="s">
        <v>1317</v>
      </c>
      <c r="J49" t="s">
        <v>3</v>
      </c>
      <c r="K49" t="s">
        <v>1318</v>
      </c>
      <c r="L49">
        <v>1191</v>
      </c>
      <c r="N49">
        <v>1013</v>
      </c>
      <c r="O49" t="s">
        <v>1319</v>
      </c>
      <c r="P49" t="s">
        <v>1319</v>
      </c>
      <c r="Q49">
        <v>1</v>
      </c>
      <c r="X49">
        <v>55.8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107</v>
      </c>
      <c r="AG49">
        <v>80.854199999999977</v>
      </c>
      <c r="AH49">
        <v>2</v>
      </c>
      <c r="AI49">
        <v>56663006</v>
      </c>
      <c r="AJ49">
        <v>46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ROW(Source!A67)</f>
        <v>67</v>
      </c>
      <c r="B50">
        <v>56663022</v>
      </c>
      <c r="C50">
        <v>56663005</v>
      </c>
      <c r="D50">
        <v>54768040</v>
      </c>
      <c r="E50">
        <v>1</v>
      </c>
      <c r="F50">
        <v>1</v>
      </c>
      <c r="G50">
        <v>1081</v>
      </c>
      <c r="H50">
        <v>2</v>
      </c>
      <c r="I50" t="s">
        <v>1320</v>
      </c>
      <c r="J50" t="s">
        <v>1321</v>
      </c>
      <c r="K50" t="s">
        <v>1322</v>
      </c>
      <c r="L50">
        <v>1368</v>
      </c>
      <c r="N50">
        <v>1011</v>
      </c>
      <c r="O50" t="s">
        <v>1323</v>
      </c>
      <c r="P50" t="s">
        <v>1323</v>
      </c>
      <c r="Q50">
        <v>1</v>
      </c>
      <c r="X50">
        <v>2.2999999999999998</v>
      </c>
      <c r="Y50">
        <v>0</v>
      </c>
      <c r="Z50">
        <v>7.11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106</v>
      </c>
      <c r="AG50">
        <v>3.6224999999999996</v>
      </c>
      <c r="AH50">
        <v>2</v>
      </c>
      <c r="AI50">
        <v>56663007</v>
      </c>
      <c r="AJ50">
        <v>47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ROW(Source!A67)</f>
        <v>67</v>
      </c>
      <c r="B51">
        <v>56663023</v>
      </c>
      <c r="C51">
        <v>56663005</v>
      </c>
      <c r="D51">
        <v>54768339</v>
      </c>
      <c r="E51">
        <v>1</v>
      </c>
      <c r="F51">
        <v>1</v>
      </c>
      <c r="G51">
        <v>1081</v>
      </c>
      <c r="H51">
        <v>2</v>
      </c>
      <c r="I51" t="s">
        <v>1324</v>
      </c>
      <c r="J51" t="s">
        <v>1325</v>
      </c>
      <c r="K51" t="s">
        <v>1326</v>
      </c>
      <c r="L51">
        <v>1368</v>
      </c>
      <c r="N51">
        <v>1011</v>
      </c>
      <c r="O51" t="s">
        <v>1323</v>
      </c>
      <c r="P51" t="s">
        <v>1323</v>
      </c>
      <c r="Q51">
        <v>1</v>
      </c>
      <c r="X51">
        <v>0.63</v>
      </c>
      <c r="Y51">
        <v>0</v>
      </c>
      <c r="Z51">
        <v>83.1</v>
      </c>
      <c r="AA51">
        <v>12.62</v>
      </c>
      <c r="AB51">
        <v>0</v>
      </c>
      <c r="AC51">
        <v>0</v>
      </c>
      <c r="AD51">
        <v>1</v>
      </c>
      <c r="AE51">
        <v>0</v>
      </c>
      <c r="AF51" t="s">
        <v>106</v>
      </c>
      <c r="AG51">
        <v>0.99225000000000008</v>
      </c>
      <c r="AH51">
        <v>2</v>
      </c>
      <c r="AI51">
        <v>56663008</v>
      </c>
      <c r="AJ51">
        <v>48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ROW(Source!A67)</f>
        <v>67</v>
      </c>
      <c r="B52">
        <v>56663024</v>
      </c>
      <c r="C52">
        <v>56663005</v>
      </c>
      <c r="D52">
        <v>54767573</v>
      </c>
      <c r="E52">
        <v>1</v>
      </c>
      <c r="F52">
        <v>1</v>
      </c>
      <c r="G52">
        <v>1081</v>
      </c>
      <c r="H52">
        <v>2</v>
      </c>
      <c r="I52" t="s">
        <v>1328</v>
      </c>
      <c r="J52" t="s">
        <v>1329</v>
      </c>
      <c r="K52" t="s">
        <v>1330</v>
      </c>
      <c r="L52">
        <v>1368</v>
      </c>
      <c r="N52">
        <v>1011</v>
      </c>
      <c r="O52" t="s">
        <v>1323</v>
      </c>
      <c r="P52" t="s">
        <v>1323</v>
      </c>
      <c r="Q52">
        <v>1</v>
      </c>
      <c r="X52">
        <v>0.42</v>
      </c>
      <c r="Y52">
        <v>0</v>
      </c>
      <c r="Z52">
        <v>179.17</v>
      </c>
      <c r="AA52">
        <v>16.93</v>
      </c>
      <c r="AB52">
        <v>0</v>
      </c>
      <c r="AC52">
        <v>0</v>
      </c>
      <c r="AD52">
        <v>1</v>
      </c>
      <c r="AE52">
        <v>0</v>
      </c>
      <c r="AF52" t="s">
        <v>106</v>
      </c>
      <c r="AG52">
        <v>0.66149999999999998</v>
      </c>
      <c r="AH52">
        <v>2</v>
      </c>
      <c r="AI52">
        <v>56663009</v>
      </c>
      <c r="AJ52">
        <v>49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ROW(Source!A67)</f>
        <v>67</v>
      </c>
      <c r="B53">
        <v>56663025</v>
      </c>
      <c r="C53">
        <v>56663005</v>
      </c>
      <c r="D53">
        <v>54737969</v>
      </c>
      <c r="E53">
        <v>1</v>
      </c>
      <c r="F53">
        <v>1</v>
      </c>
      <c r="G53">
        <v>1081</v>
      </c>
      <c r="H53">
        <v>3</v>
      </c>
      <c r="I53" t="s">
        <v>1331</v>
      </c>
      <c r="J53" t="s">
        <v>1332</v>
      </c>
      <c r="K53" t="s">
        <v>1333</v>
      </c>
      <c r="L53">
        <v>1348</v>
      </c>
      <c r="N53">
        <v>1009</v>
      </c>
      <c r="O53" t="s">
        <v>547</v>
      </c>
      <c r="P53" t="s">
        <v>547</v>
      </c>
      <c r="Q53">
        <v>1000</v>
      </c>
      <c r="X53">
        <v>4.4200000000000003E-3</v>
      </c>
      <c r="Y53">
        <v>23114.43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105</v>
      </c>
      <c r="AG53">
        <v>4.4200000000000003E-3</v>
      </c>
      <c r="AH53">
        <v>2</v>
      </c>
      <c r="AI53">
        <v>56663010</v>
      </c>
      <c r="AJ53">
        <v>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ROW(Source!A67)</f>
        <v>67</v>
      </c>
      <c r="B54">
        <v>56663026</v>
      </c>
      <c r="C54">
        <v>56663005</v>
      </c>
      <c r="D54">
        <v>54738341</v>
      </c>
      <c r="E54">
        <v>1</v>
      </c>
      <c r="F54">
        <v>1</v>
      </c>
      <c r="G54">
        <v>1081</v>
      </c>
      <c r="H54">
        <v>3</v>
      </c>
      <c r="I54" t="s">
        <v>1334</v>
      </c>
      <c r="J54" t="s">
        <v>1335</v>
      </c>
      <c r="K54" t="s">
        <v>1336</v>
      </c>
      <c r="L54">
        <v>1348</v>
      </c>
      <c r="N54">
        <v>1009</v>
      </c>
      <c r="O54" t="s">
        <v>547</v>
      </c>
      <c r="P54" t="s">
        <v>547</v>
      </c>
      <c r="Q54">
        <v>1000</v>
      </c>
      <c r="X54">
        <v>1E-3</v>
      </c>
      <c r="Y54">
        <v>18193.68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105</v>
      </c>
      <c r="AG54">
        <v>1E-3</v>
      </c>
      <c r="AH54">
        <v>2</v>
      </c>
      <c r="AI54">
        <v>56663011</v>
      </c>
      <c r="AJ54">
        <v>51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ROW(Source!A67)</f>
        <v>67</v>
      </c>
      <c r="B55">
        <v>56663027</v>
      </c>
      <c r="C55">
        <v>56663005</v>
      </c>
      <c r="D55">
        <v>54738510</v>
      </c>
      <c r="E55">
        <v>1</v>
      </c>
      <c r="F55">
        <v>1</v>
      </c>
      <c r="G55">
        <v>1081</v>
      </c>
      <c r="H55">
        <v>3</v>
      </c>
      <c r="I55" t="s">
        <v>1337</v>
      </c>
      <c r="J55" t="s">
        <v>1338</v>
      </c>
      <c r="K55" t="s">
        <v>1339</v>
      </c>
      <c r="L55">
        <v>1348</v>
      </c>
      <c r="N55">
        <v>1009</v>
      </c>
      <c r="O55" t="s">
        <v>547</v>
      </c>
      <c r="P55" t="s">
        <v>547</v>
      </c>
      <c r="Q55">
        <v>1000</v>
      </c>
      <c r="X55">
        <v>5.4000000000000001E-4</v>
      </c>
      <c r="Y55">
        <v>8590.86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105</v>
      </c>
      <c r="AG55">
        <v>5.4000000000000001E-4</v>
      </c>
      <c r="AH55">
        <v>2</v>
      </c>
      <c r="AI55">
        <v>56663012</v>
      </c>
      <c r="AJ55">
        <v>52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ROW(Source!A67)</f>
        <v>67</v>
      </c>
      <c r="B56">
        <v>56663028</v>
      </c>
      <c r="C56">
        <v>56663005</v>
      </c>
      <c r="D56">
        <v>54739078</v>
      </c>
      <c r="E56">
        <v>1</v>
      </c>
      <c r="F56">
        <v>1</v>
      </c>
      <c r="G56">
        <v>1081</v>
      </c>
      <c r="H56">
        <v>3</v>
      </c>
      <c r="I56" t="s">
        <v>1340</v>
      </c>
      <c r="J56" t="s">
        <v>1341</v>
      </c>
      <c r="K56" t="s">
        <v>1342</v>
      </c>
      <c r="L56">
        <v>1346</v>
      </c>
      <c r="N56">
        <v>1009</v>
      </c>
      <c r="O56" t="s">
        <v>1171</v>
      </c>
      <c r="P56" t="s">
        <v>1171</v>
      </c>
      <c r="Q56">
        <v>1</v>
      </c>
      <c r="X56">
        <v>0.15</v>
      </c>
      <c r="Y56">
        <v>37.979999999999997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105</v>
      </c>
      <c r="AG56">
        <v>0.15</v>
      </c>
      <c r="AH56">
        <v>2</v>
      </c>
      <c r="AI56">
        <v>56663013</v>
      </c>
      <c r="AJ56">
        <v>53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ROW(Source!A67)</f>
        <v>67</v>
      </c>
      <c r="B57">
        <v>56663029</v>
      </c>
      <c r="C57">
        <v>56663005</v>
      </c>
      <c r="D57">
        <v>54737533</v>
      </c>
      <c r="E57">
        <v>1</v>
      </c>
      <c r="F57">
        <v>1</v>
      </c>
      <c r="G57">
        <v>1081</v>
      </c>
      <c r="H57">
        <v>3</v>
      </c>
      <c r="I57" t="s">
        <v>1343</v>
      </c>
      <c r="J57" t="s">
        <v>1344</v>
      </c>
      <c r="K57" t="s">
        <v>1345</v>
      </c>
      <c r="L57">
        <v>1327</v>
      </c>
      <c r="N57">
        <v>1005</v>
      </c>
      <c r="O57" t="s">
        <v>329</v>
      </c>
      <c r="P57" t="s">
        <v>329</v>
      </c>
      <c r="Q57">
        <v>1</v>
      </c>
      <c r="X57">
        <v>0.20799999999999999</v>
      </c>
      <c r="Y57">
        <v>16.600000000000001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105</v>
      </c>
      <c r="AG57">
        <v>0.20799999999999999</v>
      </c>
      <c r="AH57">
        <v>2</v>
      </c>
      <c r="AI57">
        <v>56663014</v>
      </c>
      <c r="AJ57">
        <v>54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ROW(Source!A67)</f>
        <v>67</v>
      </c>
      <c r="B58">
        <v>56663030</v>
      </c>
      <c r="C58">
        <v>56663005</v>
      </c>
      <c r="D58">
        <v>54737637</v>
      </c>
      <c r="E58">
        <v>1</v>
      </c>
      <c r="F58">
        <v>1</v>
      </c>
      <c r="G58">
        <v>1081</v>
      </c>
      <c r="H58">
        <v>3</v>
      </c>
      <c r="I58" t="s">
        <v>1346</v>
      </c>
      <c r="J58" t="s">
        <v>1347</v>
      </c>
      <c r="K58" t="s">
        <v>1348</v>
      </c>
      <c r="L58">
        <v>1348</v>
      </c>
      <c r="N58">
        <v>1009</v>
      </c>
      <c r="O58" t="s">
        <v>547</v>
      </c>
      <c r="P58" t="s">
        <v>547</v>
      </c>
      <c r="Q58">
        <v>1000</v>
      </c>
      <c r="X58">
        <v>3.8000000000000002E-4</v>
      </c>
      <c r="Y58">
        <v>16214.84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105</v>
      </c>
      <c r="AG58">
        <v>3.8000000000000002E-4</v>
      </c>
      <c r="AH58">
        <v>2</v>
      </c>
      <c r="AI58">
        <v>56663015</v>
      </c>
      <c r="AJ58">
        <v>55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ROW(Source!A67)</f>
        <v>67</v>
      </c>
      <c r="B59">
        <v>56663031</v>
      </c>
      <c r="C59">
        <v>56663005</v>
      </c>
      <c r="D59">
        <v>54737318</v>
      </c>
      <c r="E59">
        <v>1</v>
      </c>
      <c r="F59">
        <v>1</v>
      </c>
      <c r="G59">
        <v>1081</v>
      </c>
      <c r="H59">
        <v>3</v>
      </c>
      <c r="I59" t="s">
        <v>1269</v>
      </c>
      <c r="J59" t="s">
        <v>1271</v>
      </c>
      <c r="K59" t="s">
        <v>1270</v>
      </c>
      <c r="L59">
        <v>1348</v>
      </c>
      <c r="N59">
        <v>1009</v>
      </c>
      <c r="O59" t="s">
        <v>547</v>
      </c>
      <c r="P59" t="s">
        <v>547</v>
      </c>
      <c r="Q59">
        <v>1000</v>
      </c>
      <c r="X59">
        <v>8.8000000000000005E-3</v>
      </c>
      <c r="Y59">
        <v>17868.28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105</v>
      </c>
      <c r="AG59">
        <v>8.8000000000000005E-3</v>
      </c>
      <c r="AH59">
        <v>2</v>
      </c>
      <c r="AI59">
        <v>56663016</v>
      </c>
      <c r="AJ59">
        <v>56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ROW(Source!A67)</f>
        <v>67</v>
      </c>
      <c r="B60">
        <v>56663032</v>
      </c>
      <c r="C60">
        <v>56663005</v>
      </c>
      <c r="D60">
        <v>54737320</v>
      </c>
      <c r="E60">
        <v>1</v>
      </c>
      <c r="F60">
        <v>1</v>
      </c>
      <c r="G60">
        <v>1081</v>
      </c>
      <c r="H60">
        <v>3</v>
      </c>
      <c r="I60" t="s">
        <v>1349</v>
      </c>
      <c r="J60" t="s">
        <v>1350</v>
      </c>
      <c r="K60" t="s">
        <v>1351</v>
      </c>
      <c r="L60">
        <v>1348</v>
      </c>
      <c r="N60">
        <v>1009</v>
      </c>
      <c r="O60" t="s">
        <v>547</v>
      </c>
      <c r="P60" t="s">
        <v>547</v>
      </c>
      <c r="Q60">
        <v>1000</v>
      </c>
      <c r="X60">
        <v>1.2800000000000001E-3</v>
      </c>
      <c r="Y60">
        <v>26867.38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105</v>
      </c>
      <c r="AG60">
        <v>1.2800000000000001E-3</v>
      </c>
      <c r="AH60">
        <v>2</v>
      </c>
      <c r="AI60">
        <v>56663017</v>
      </c>
      <c r="AJ60">
        <v>57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ROW(Source!A67)</f>
        <v>67</v>
      </c>
      <c r="B61">
        <v>56663033</v>
      </c>
      <c r="C61">
        <v>56663005</v>
      </c>
      <c r="D61">
        <v>54737805</v>
      </c>
      <c r="E61">
        <v>1</v>
      </c>
      <c r="F61">
        <v>1</v>
      </c>
      <c r="G61">
        <v>1081</v>
      </c>
      <c r="H61">
        <v>3</v>
      </c>
      <c r="I61" t="s">
        <v>1352</v>
      </c>
      <c r="J61" t="s">
        <v>1353</v>
      </c>
      <c r="K61" t="s">
        <v>1354</v>
      </c>
      <c r="L61">
        <v>1346</v>
      </c>
      <c r="N61">
        <v>1009</v>
      </c>
      <c r="O61" t="s">
        <v>1171</v>
      </c>
      <c r="P61" t="s">
        <v>1171</v>
      </c>
      <c r="Q61">
        <v>1</v>
      </c>
      <c r="X61">
        <v>4.4999999999999998E-2</v>
      </c>
      <c r="Y61">
        <v>20.190000000000001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105</v>
      </c>
      <c r="AG61">
        <v>4.4999999999999998E-2</v>
      </c>
      <c r="AH61">
        <v>2</v>
      </c>
      <c r="AI61">
        <v>56663018</v>
      </c>
      <c r="AJ61">
        <v>58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ROW(Source!A67)</f>
        <v>67</v>
      </c>
      <c r="B62">
        <v>56663034</v>
      </c>
      <c r="C62">
        <v>56663005</v>
      </c>
      <c r="D62">
        <v>54753765</v>
      </c>
      <c r="E62">
        <v>1</v>
      </c>
      <c r="F62">
        <v>1</v>
      </c>
      <c r="G62">
        <v>1081</v>
      </c>
      <c r="H62">
        <v>3</v>
      </c>
      <c r="I62" t="s">
        <v>1355</v>
      </c>
      <c r="J62" t="s">
        <v>1356</v>
      </c>
      <c r="K62" t="s">
        <v>1357</v>
      </c>
      <c r="L62">
        <v>1391</v>
      </c>
      <c r="N62">
        <v>1013</v>
      </c>
      <c r="O62" t="s">
        <v>1358</v>
      </c>
      <c r="P62" t="s">
        <v>1358</v>
      </c>
      <c r="Q62">
        <v>1</v>
      </c>
      <c r="X62">
        <v>3</v>
      </c>
      <c r="Y62">
        <v>11.9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105</v>
      </c>
      <c r="AG62">
        <v>3</v>
      </c>
      <c r="AH62">
        <v>2</v>
      </c>
      <c r="AI62">
        <v>56663019</v>
      </c>
      <c r="AJ62">
        <v>59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ROW(Source!A67)</f>
        <v>67</v>
      </c>
      <c r="B63">
        <v>56663035</v>
      </c>
      <c r="C63">
        <v>56663005</v>
      </c>
      <c r="D63">
        <v>54744825</v>
      </c>
      <c r="E63">
        <v>1</v>
      </c>
      <c r="F63">
        <v>1</v>
      </c>
      <c r="G63">
        <v>1081</v>
      </c>
      <c r="H63">
        <v>3</v>
      </c>
      <c r="I63" t="s">
        <v>1359</v>
      </c>
      <c r="J63" t="s">
        <v>1360</v>
      </c>
      <c r="K63" t="s">
        <v>1361</v>
      </c>
      <c r="L63">
        <v>1339</v>
      </c>
      <c r="N63">
        <v>1007</v>
      </c>
      <c r="O63" t="s">
        <v>1102</v>
      </c>
      <c r="P63" t="s">
        <v>1102</v>
      </c>
      <c r="Q63">
        <v>1</v>
      </c>
      <c r="X63">
        <v>8.9999999999999993E-3</v>
      </c>
      <c r="Y63">
        <v>384.42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105</v>
      </c>
      <c r="AG63">
        <v>8.9999999999999993E-3</v>
      </c>
      <c r="AH63">
        <v>2</v>
      </c>
      <c r="AI63">
        <v>56663020</v>
      </c>
      <c r="AJ63">
        <v>60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ROW(Source!A67)</f>
        <v>67</v>
      </c>
      <c r="B64">
        <v>56663036</v>
      </c>
      <c r="C64">
        <v>56663005</v>
      </c>
      <c r="D64">
        <v>54720326</v>
      </c>
      <c r="E64">
        <v>1081</v>
      </c>
      <c r="F64">
        <v>1</v>
      </c>
      <c r="G64">
        <v>1081</v>
      </c>
      <c r="H64">
        <v>3</v>
      </c>
      <c r="I64" t="s">
        <v>1577</v>
      </c>
      <c r="J64" t="s">
        <v>3</v>
      </c>
      <c r="K64" t="s">
        <v>1578</v>
      </c>
      <c r="L64">
        <v>1391</v>
      </c>
      <c r="N64">
        <v>1013</v>
      </c>
      <c r="O64" t="s">
        <v>1358</v>
      </c>
      <c r="P64" t="s">
        <v>1358</v>
      </c>
      <c r="Q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105</v>
      </c>
      <c r="AG64">
        <v>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ROW(Source!A105)</f>
        <v>105</v>
      </c>
      <c r="B65">
        <v>56663052</v>
      </c>
      <c r="C65">
        <v>56663042</v>
      </c>
      <c r="D65">
        <v>54702434</v>
      </c>
      <c r="E65">
        <v>1081</v>
      </c>
      <c r="F65">
        <v>1</v>
      </c>
      <c r="G65">
        <v>1081</v>
      </c>
      <c r="H65">
        <v>1</v>
      </c>
      <c r="I65" t="s">
        <v>1317</v>
      </c>
      <c r="J65" t="s">
        <v>3</v>
      </c>
      <c r="K65" t="s">
        <v>1318</v>
      </c>
      <c r="L65">
        <v>1191</v>
      </c>
      <c r="N65">
        <v>1013</v>
      </c>
      <c r="O65" t="s">
        <v>1319</v>
      </c>
      <c r="P65" t="s">
        <v>1319</v>
      </c>
      <c r="Q65">
        <v>1</v>
      </c>
      <c r="X65">
        <v>2.37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173</v>
      </c>
      <c r="AG65">
        <v>3.4341299999999997</v>
      </c>
      <c r="AH65">
        <v>2</v>
      </c>
      <c r="AI65">
        <v>56663043</v>
      </c>
      <c r="AJ65">
        <v>61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ROW(Source!A105)</f>
        <v>105</v>
      </c>
      <c r="B66">
        <v>56663053</v>
      </c>
      <c r="C66">
        <v>56663042</v>
      </c>
      <c r="D66">
        <v>54768040</v>
      </c>
      <c r="E66">
        <v>1</v>
      </c>
      <c r="F66">
        <v>1</v>
      </c>
      <c r="G66">
        <v>1081</v>
      </c>
      <c r="H66">
        <v>2</v>
      </c>
      <c r="I66" t="s">
        <v>1320</v>
      </c>
      <c r="J66" t="s">
        <v>1321</v>
      </c>
      <c r="K66" t="s">
        <v>1322</v>
      </c>
      <c r="L66">
        <v>1368</v>
      </c>
      <c r="N66">
        <v>1011</v>
      </c>
      <c r="O66" t="s">
        <v>1323</v>
      </c>
      <c r="P66" t="s">
        <v>1323</v>
      </c>
      <c r="Q66">
        <v>1</v>
      </c>
      <c r="X66">
        <v>0.32</v>
      </c>
      <c r="Y66">
        <v>0</v>
      </c>
      <c r="Z66">
        <v>7.11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172</v>
      </c>
      <c r="AG66">
        <v>0.504</v>
      </c>
      <c r="AH66">
        <v>2</v>
      </c>
      <c r="AI66">
        <v>56663044</v>
      </c>
      <c r="AJ66">
        <v>62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ROW(Source!A105)</f>
        <v>105</v>
      </c>
      <c r="B67">
        <v>56663054</v>
      </c>
      <c r="C67">
        <v>56663042</v>
      </c>
      <c r="D67">
        <v>54768339</v>
      </c>
      <c r="E67">
        <v>1</v>
      </c>
      <c r="F67">
        <v>1</v>
      </c>
      <c r="G67">
        <v>1081</v>
      </c>
      <c r="H67">
        <v>2</v>
      </c>
      <c r="I67" t="s">
        <v>1324</v>
      </c>
      <c r="J67" t="s">
        <v>1325</v>
      </c>
      <c r="K67" t="s">
        <v>1326</v>
      </c>
      <c r="L67">
        <v>1368</v>
      </c>
      <c r="N67">
        <v>1011</v>
      </c>
      <c r="O67" t="s">
        <v>1323</v>
      </c>
      <c r="P67" t="s">
        <v>1323</v>
      </c>
      <c r="Q67">
        <v>1</v>
      </c>
      <c r="X67">
        <v>0.03</v>
      </c>
      <c r="Y67">
        <v>0</v>
      </c>
      <c r="Z67">
        <v>83.1</v>
      </c>
      <c r="AA67">
        <v>12.62</v>
      </c>
      <c r="AB67">
        <v>0</v>
      </c>
      <c r="AC67">
        <v>0</v>
      </c>
      <c r="AD67">
        <v>1</v>
      </c>
      <c r="AE67">
        <v>0</v>
      </c>
      <c r="AF67" t="s">
        <v>172</v>
      </c>
      <c r="AG67">
        <v>4.725E-2</v>
      </c>
      <c r="AH67">
        <v>2</v>
      </c>
      <c r="AI67">
        <v>56663045</v>
      </c>
      <c r="AJ67">
        <v>63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ROW(Source!A105)</f>
        <v>105</v>
      </c>
      <c r="B68">
        <v>56663055</v>
      </c>
      <c r="C68">
        <v>56663042</v>
      </c>
      <c r="D68">
        <v>54737969</v>
      </c>
      <c r="E68">
        <v>1</v>
      </c>
      <c r="F68">
        <v>1</v>
      </c>
      <c r="G68">
        <v>1081</v>
      </c>
      <c r="H68">
        <v>3</v>
      </c>
      <c r="I68" t="s">
        <v>1331</v>
      </c>
      <c r="J68" t="s">
        <v>1332</v>
      </c>
      <c r="K68" t="s">
        <v>1333</v>
      </c>
      <c r="L68">
        <v>1348</v>
      </c>
      <c r="N68">
        <v>1009</v>
      </c>
      <c r="O68" t="s">
        <v>547</v>
      </c>
      <c r="P68" t="s">
        <v>547</v>
      </c>
      <c r="Q68">
        <v>1000</v>
      </c>
      <c r="X68">
        <v>3.8999999999999999E-5</v>
      </c>
      <c r="Y68">
        <v>23114.43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105</v>
      </c>
      <c r="AG68">
        <v>3.8999999999999999E-5</v>
      </c>
      <c r="AH68">
        <v>2</v>
      </c>
      <c r="AI68">
        <v>56663046</v>
      </c>
      <c r="AJ68">
        <v>64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ROW(Source!A105)</f>
        <v>105</v>
      </c>
      <c r="B69">
        <v>56663056</v>
      </c>
      <c r="C69">
        <v>56663042</v>
      </c>
      <c r="D69">
        <v>54738510</v>
      </c>
      <c r="E69">
        <v>1</v>
      </c>
      <c r="F69">
        <v>1</v>
      </c>
      <c r="G69">
        <v>1081</v>
      </c>
      <c r="H69">
        <v>3</v>
      </c>
      <c r="I69" t="s">
        <v>1337</v>
      </c>
      <c r="J69" t="s">
        <v>1338</v>
      </c>
      <c r="K69" t="s">
        <v>1339</v>
      </c>
      <c r="L69">
        <v>1348</v>
      </c>
      <c r="N69">
        <v>1009</v>
      </c>
      <c r="O69" t="s">
        <v>547</v>
      </c>
      <c r="P69" t="s">
        <v>547</v>
      </c>
      <c r="Q69">
        <v>1000</v>
      </c>
      <c r="X69">
        <v>4.0000000000000002E-4</v>
      </c>
      <c r="Y69">
        <v>8590.86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105</v>
      </c>
      <c r="AG69">
        <v>4.0000000000000002E-4</v>
      </c>
      <c r="AH69">
        <v>2</v>
      </c>
      <c r="AI69">
        <v>56663047</v>
      </c>
      <c r="AJ69">
        <v>65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ROW(Source!A105)</f>
        <v>105</v>
      </c>
      <c r="B70">
        <v>56663057</v>
      </c>
      <c r="C70">
        <v>56663042</v>
      </c>
      <c r="D70">
        <v>54737499</v>
      </c>
      <c r="E70">
        <v>1</v>
      </c>
      <c r="F70">
        <v>1</v>
      </c>
      <c r="G70">
        <v>1081</v>
      </c>
      <c r="H70">
        <v>3</v>
      </c>
      <c r="I70" t="s">
        <v>1362</v>
      </c>
      <c r="J70" t="s">
        <v>1363</v>
      </c>
      <c r="K70" t="s">
        <v>1364</v>
      </c>
      <c r="L70">
        <v>1348</v>
      </c>
      <c r="N70">
        <v>1009</v>
      </c>
      <c r="O70" t="s">
        <v>547</v>
      </c>
      <c r="P70" t="s">
        <v>547</v>
      </c>
      <c r="Q70">
        <v>1000</v>
      </c>
      <c r="X70">
        <v>3.0000000000000001E-6</v>
      </c>
      <c r="Y70">
        <v>25762.5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105</v>
      </c>
      <c r="AG70">
        <v>3.0000000000000001E-6</v>
      </c>
      <c r="AH70">
        <v>2</v>
      </c>
      <c r="AI70">
        <v>56663048</v>
      </c>
      <c r="AJ70">
        <v>66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ROW(Source!A105)</f>
        <v>105</v>
      </c>
      <c r="B71">
        <v>56663058</v>
      </c>
      <c r="C71">
        <v>56663042</v>
      </c>
      <c r="D71">
        <v>54737637</v>
      </c>
      <c r="E71">
        <v>1</v>
      </c>
      <c r="F71">
        <v>1</v>
      </c>
      <c r="G71">
        <v>1081</v>
      </c>
      <c r="H71">
        <v>3</v>
      </c>
      <c r="I71" t="s">
        <v>1346</v>
      </c>
      <c r="J71" t="s">
        <v>1347</v>
      </c>
      <c r="K71" t="s">
        <v>1348</v>
      </c>
      <c r="L71">
        <v>1348</v>
      </c>
      <c r="N71">
        <v>1009</v>
      </c>
      <c r="O71" t="s">
        <v>547</v>
      </c>
      <c r="P71" t="s">
        <v>547</v>
      </c>
      <c r="Q71">
        <v>1000</v>
      </c>
      <c r="X71">
        <v>9.0000000000000002E-6</v>
      </c>
      <c r="Y71">
        <v>16214.84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105</v>
      </c>
      <c r="AG71">
        <v>9.0000000000000002E-6</v>
      </c>
      <c r="AH71">
        <v>2</v>
      </c>
      <c r="AI71">
        <v>56663049</v>
      </c>
      <c r="AJ71">
        <v>67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ROW(Source!A105)</f>
        <v>105</v>
      </c>
      <c r="B72">
        <v>56663059</v>
      </c>
      <c r="C72">
        <v>56663042</v>
      </c>
      <c r="D72">
        <v>54737318</v>
      </c>
      <c r="E72">
        <v>1</v>
      </c>
      <c r="F72">
        <v>1</v>
      </c>
      <c r="G72">
        <v>1081</v>
      </c>
      <c r="H72">
        <v>3</v>
      </c>
      <c r="I72" t="s">
        <v>1269</v>
      </c>
      <c r="J72" t="s">
        <v>1271</v>
      </c>
      <c r="K72" t="s">
        <v>1270</v>
      </c>
      <c r="L72">
        <v>1348</v>
      </c>
      <c r="N72">
        <v>1009</v>
      </c>
      <c r="O72" t="s">
        <v>547</v>
      </c>
      <c r="P72" t="s">
        <v>547</v>
      </c>
      <c r="Q72">
        <v>1000</v>
      </c>
      <c r="X72">
        <v>1.1999999999999999E-3</v>
      </c>
      <c r="Y72">
        <v>17868.28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105</v>
      </c>
      <c r="AG72">
        <v>1.1999999999999999E-3</v>
      </c>
      <c r="AH72">
        <v>2</v>
      </c>
      <c r="AI72">
        <v>56663050</v>
      </c>
      <c r="AJ72">
        <v>68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ROW(Source!A105)</f>
        <v>105</v>
      </c>
      <c r="B73">
        <v>56663060</v>
      </c>
      <c r="C73">
        <v>56663042</v>
      </c>
      <c r="D73">
        <v>54737805</v>
      </c>
      <c r="E73">
        <v>1</v>
      </c>
      <c r="F73">
        <v>1</v>
      </c>
      <c r="G73">
        <v>1081</v>
      </c>
      <c r="H73">
        <v>3</v>
      </c>
      <c r="I73" t="s">
        <v>1352</v>
      </c>
      <c r="J73" t="s">
        <v>1353</v>
      </c>
      <c r="K73" t="s">
        <v>1354</v>
      </c>
      <c r="L73">
        <v>1346</v>
      </c>
      <c r="N73">
        <v>1009</v>
      </c>
      <c r="O73" t="s">
        <v>1171</v>
      </c>
      <c r="P73" t="s">
        <v>1171</v>
      </c>
      <c r="Q73">
        <v>1</v>
      </c>
      <c r="X73">
        <v>1E-3</v>
      </c>
      <c r="Y73">
        <v>20.190000000000001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105</v>
      </c>
      <c r="AG73">
        <v>1E-3</v>
      </c>
      <c r="AH73">
        <v>2</v>
      </c>
      <c r="AI73">
        <v>56663051</v>
      </c>
      <c r="AJ73">
        <v>69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ROW(Source!A105)</f>
        <v>105</v>
      </c>
      <c r="B74">
        <v>56663061</v>
      </c>
      <c r="C74">
        <v>56663042</v>
      </c>
      <c r="D74">
        <v>54698118</v>
      </c>
      <c r="E74">
        <v>1081</v>
      </c>
      <c r="F74">
        <v>1</v>
      </c>
      <c r="G74">
        <v>1081</v>
      </c>
      <c r="H74">
        <v>3</v>
      </c>
      <c r="I74" t="s">
        <v>1579</v>
      </c>
      <c r="J74" t="s">
        <v>3</v>
      </c>
      <c r="K74" t="s">
        <v>1580</v>
      </c>
      <c r="L74">
        <v>1354</v>
      </c>
      <c r="N74">
        <v>1010</v>
      </c>
      <c r="O74" t="s">
        <v>398</v>
      </c>
      <c r="P74" t="s">
        <v>398</v>
      </c>
      <c r="Q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105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ROW(Source!A106)</f>
        <v>106</v>
      </c>
      <c r="B75">
        <v>56663052</v>
      </c>
      <c r="C75">
        <v>56663042</v>
      </c>
      <c r="D75">
        <v>54702434</v>
      </c>
      <c r="E75">
        <v>1081</v>
      </c>
      <c r="F75">
        <v>1</v>
      </c>
      <c r="G75">
        <v>1081</v>
      </c>
      <c r="H75">
        <v>1</v>
      </c>
      <c r="I75" t="s">
        <v>1317</v>
      </c>
      <c r="J75" t="s">
        <v>3</v>
      </c>
      <c r="K75" t="s">
        <v>1318</v>
      </c>
      <c r="L75">
        <v>1191</v>
      </c>
      <c r="N75">
        <v>1013</v>
      </c>
      <c r="O75" t="s">
        <v>1319</v>
      </c>
      <c r="P75" t="s">
        <v>1319</v>
      </c>
      <c r="Q75">
        <v>1</v>
      </c>
      <c r="X75">
        <v>2.37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173</v>
      </c>
      <c r="AG75">
        <v>3.4341299999999997</v>
      </c>
      <c r="AH75">
        <v>2</v>
      </c>
      <c r="AI75">
        <v>56663043</v>
      </c>
      <c r="AJ75">
        <v>70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ROW(Source!A106)</f>
        <v>106</v>
      </c>
      <c r="B76">
        <v>56663053</v>
      </c>
      <c r="C76">
        <v>56663042</v>
      </c>
      <c r="D76">
        <v>54768040</v>
      </c>
      <c r="E76">
        <v>1</v>
      </c>
      <c r="F76">
        <v>1</v>
      </c>
      <c r="G76">
        <v>1081</v>
      </c>
      <c r="H76">
        <v>2</v>
      </c>
      <c r="I76" t="s">
        <v>1320</v>
      </c>
      <c r="J76" t="s">
        <v>1321</v>
      </c>
      <c r="K76" t="s">
        <v>1322</v>
      </c>
      <c r="L76">
        <v>1368</v>
      </c>
      <c r="N76">
        <v>1011</v>
      </c>
      <c r="O76" t="s">
        <v>1323</v>
      </c>
      <c r="P76" t="s">
        <v>1323</v>
      </c>
      <c r="Q76">
        <v>1</v>
      </c>
      <c r="X76">
        <v>0.32</v>
      </c>
      <c r="Y76">
        <v>0</v>
      </c>
      <c r="Z76">
        <v>7.11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172</v>
      </c>
      <c r="AG76">
        <v>0.504</v>
      </c>
      <c r="AH76">
        <v>2</v>
      </c>
      <c r="AI76">
        <v>56663044</v>
      </c>
      <c r="AJ76">
        <v>71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ROW(Source!A106)</f>
        <v>106</v>
      </c>
      <c r="B77">
        <v>56663054</v>
      </c>
      <c r="C77">
        <v>56663042</v>
      </c>
      <c r="D77">
        <v>54768339</v>
      </c>
      <c r="E77">
        <v>1</v>
      </c>
      <c r="F77">
        <v>1</v>
      </c>
      <c r="G77">
        <v>1081</v>
      </c>
      <c r="H77">
        <v>2</v>
      </c>
      <c r="I77" t="s">
        <v>1324</v>
      </c>
      <c r="J77" t="s">
        <v>1325</v>
      </c>
      <c r="K77" t="s">
        <v>1326</v>
      </c>
      <c r="L77">
        <v>1368</v>
      </c>
      <c r="N77">
        <v>1011</v>
      </c>
      <c r="O77" t="s">
        <v>1323</v>
      </c>
      <c r="P77" t="s">
        <v>1323</v>
      </c>
      <c r="Q77">
        <v>1</v>
      </c>
      <c r="X77">
        <v>0.03</v>
      </c>
      <c r="Y77">
        <v>0</v>
      </c>
      <c r="Z77">
        <v>83.1</v>
      </c>
      <c r="AA77">
        <v>12.62</v>
      </c>
      <c r="AB77">
        <v>0</v>
      </c>
      <c r="AC77">
        <v>0</v>
      </c>
      <c r="AD77">
        <v>1</v>
      </c>
      <c r="AE77">
        <v>0</v>
      </c>
      <c r="AF77" t="s">
        <v>172</v>
      </c>
      <c r="AG77">
        <v>4.725E-2</v>
      </c>
      <c r="AH77">
        <v>2</v>
      </c>
      <c r="AI77">
        <v>56663045</v>
      </c>
      <c r="AJ77">
        <v>72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ROW(Source!A106)</f>
        <v>106</v>
      </c>
      <c r="B78">
        <v>56663055</v>
      </c>
      <c r="C78">
        <v>56663042</v>
      </c>
      <c r="D78">
        <v>54737969</v>
      </c>
      <c r="E78">
        <v>1</v>
      </c>
      <c r="F78">
        <v>1</v>
      </c>
      <c r="G78">
        <v>1081</v>
      </c>
      <c r="H78">
        <v>3</v>
      </c>
      <c r="I78" t="s">
        <v>1331</v>
      </c>
      <c r="J78" t="s">
        <v>1332</v>
      </c>
      <c r="K78" t="s">
        <v>1333</v>
      </c>
      <c r="L78">
        <v>1348</v>
      </c>
      <c r="N78">
        <v>1009</v>
      </c>
      <c r="O78" t="s">
        <v>547</v>
      </c>
      <c r="P78" t="s">
        <v>547</v>
      </c>
      <c r="Q78">
        <v>1000</v>
      </c>
      <c r="X78">
        <v>3.8999999999999999E-5</v>
      </c>
      <c r="Y78">
        <v>23114.43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105</v>
      </c>
      <c r="AG78">
        <v>3.8999999999999999E-5</v>
      </c>
      <c r="AH78">
        <v>2</v>
      </c>
      <c r="AI78">
        <v>56663046</v>
      </c>
      <c r="AJ78">
        <v>73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ROW(Source!A106)</f>
        <v>106</v>
      </c>
      <c r="B79">
        <v>56663056</v>
      </c>
      <c r="C79">
        <v>56663042</v>
      </c>
      <c r="D79">
        <v>54738510</v>
      </c>
      <c r="E79">
        <v>1</v>
      </c>
      <c r="F79">
        <v>1</v>
      </c>
      <c r="G79">
        <v>1081</v>
      </c>
      <c r="H79">
        <v>3</v>
      </c>
      <c r="I79" t="s">
        <v>1337</v>
      </c>
      <c r="J79" t="s">
        <v>1338</v>
      </c>
      <c r="K79" t="s">
        <v>1339</v>
      </c>
      <c r="L79">
        <v>1348</v>
      </c>
      <c r="N79">
        <v>1009</v>
      </c>
      <c r="O79" t="s">
        <v>547</v>
      </c>
      <c r="P79" t="s">
        <v>547</v>
      </c>
      <c r="Q79">
        <v>1000</v>
      </c>
      <c r="X79">
        <v>4.0000000000000002E-4</v>
      </c>
      <c r="Y79">
        <v>8590.86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105</v>
      </c>
      <c r="AG79">
        <v>4.0000000000000002E-4</v>
      </c>
      <c r="AH79">
        <v>2</v>
      </c>
      <c r="AI79">
        <v>56663047</v>
      </c>
      <c r="AJ79">
        <v>74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ROW(Source!A106)</f>
        <v>106</v>
      </c>
      <c r="B80">
        <v>56663057</v>
      </c>
      <c r="C80">
        <v>56663042</v>
      </c>
      <c r="D80">
        <v>54737499</v>
      </c>
      <c r="E80">
        <v>1</v>
      </c>
      <c r="F80">
        <v>1</v>
      </c>
      <c r="G80">
        <v>1081</v>
      </c>
      <c r="H80">
        <v>3</v>
      </c>
      <c r="I80" t="s">
        <v>1362</v>
      </c>
      <c r="J80" t="s">
        <v>1363</v>
      </c>
      <c r="K80" t="s">
        <v>1364</v>
      </c>
      <c r="L80">
        <v>1348</v>
      </c>
      <c r="N80">
        <v>1009</v>
      </c>
      <c r="O80" t="s">
        <v>547</v>
      </c>
      <c r="P80" t="s">
        <v>547</v>
      </c>
      <c r="Q80">
        <v>1000</v>
      </c>
      <c r="X80">
        <v>3.0000000000000001E-6</v>
      </c>
      <c r="Y80">
        <v>25762.5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105</v>
      </c>
      <c r="AG80">
        <v>3.0000000000000001E-6</v>
      </c>
      <c r="AH80">
        <v>2</v>
      </c>
      <c r="AI80">
        <v>56663048</v>
      </c>
      <c r="AJ80">
        <v>75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ROW(Source!A106)</f>
        <v>106</v>
      </c>
      <c r="B81">
        <v>56663058</v>
      </c>
      <c r="C81">
        <v>56663042</v>
      </c>
      <c r="D81">
        <v>54737637</v>
      </c>
      <c r="E81">
        <v>1</v>
      </c>
      <c r="F81">
        <v>1</v>
      </c>
      <c r="G81">
        <v>1081</v>
      </c>
      <c r="H81">
        <v>3</v>
      </c>
      <c r="I81" t="s">
        <v>1346</v>
      </c>
      <c r="J81" t="s">
        <v>1347</v>
      </c>
      <c r="K81" t="s">
        <v>1348</v>
      </c>
      <c r="L81">
        <v>1348</v>
      </c>
      <c r="N81">
        <v>1009</v>
      </c>
      <c r="O81" t="s">
        <v>547</v>
      </c>
      <c r="P81" t="s">
        <v>547</v>
      </c>
      <c r="Q81">
        <v>1000</v>
      </c>
      <c r="X81">
        <v>9.0000000000000002E-6</v>
      </c>
      <c r="Y81">
        <v>16214.84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105</v>
      </c>
      <c r="AG81">
        <v>9.0000000000000002E-6</v>
      </c>
      <c r="AH81">
        <v>2</v>
      </c>
      <c r="AI81">
        <v>56663049</v>
      </c>
      <c r="AJ81">
        <v>76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ROW(Source!A106)</f>
        <v>106</v>
      </c>
      <c r="B82">
        <v>56663059</v>
      </c>
      <c r="C82">
        <v>56663042</v>
      </c>
      <c r="D82">
        <v>54737318</v>
      </c>
      <c r="E82">
        <v>1</v>
      </c>
      <c r="F82">
        <v>1</v>
      </c>
      <c r="G82">
        <v>1081</v>
      </c>
      <c r="H82">
        <v>3</v>
      </c>
      <c r="I82" t="s">
        <v>1269</v>
      </c>
      <c r="J82" t="s">
        <v>1271</v>
      </c>
      <c r="K82" t="s">
        <v>1270</v>
      </c>
      <c r="L82">
        <v>1348</v>
      </c>
      <c r="N82">
        <v>1009</v>
      </c>
      <c r="O82" t="s">
        <v>547</v>
      </c>
      <c r="P82" t="s">
        <v>547</v>
      </c>
      <c r="Q82">
        <v>1000</v>
      </c>
      <c r="X82">
        <v>1.1999999999999999E-3</v>
      </c>
      <c r="Y82">
        <v>17868.28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105</v>
      </c>
      <c r="AG82">
        <v>1.1999999999999999E-3</v>
      </c>
      <c r="AH82">
        <v>2</v>
      </c>
      <c r="AI82">
        <v>56663050</v>
      </c>
      <c r="AJ82">
        <v>77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ROW(Source!A106)</f>
        <v>106</v>
      </c>
      <c r="B83">
        <v>56663060</v>
      </c>
      <c r="C83">
        <v>56663042</v>
      </c>
      <c r="D83">
        <v>54737805</v>
      </c>
      <c r="E83">
        <v>1</v>
      </c>
      <c r="F83">
        <v>1</v>
      </c>
      <c r="G83">
        <v>1081</v>
      </c>
      <c r="H83">
        <v>3</v>
      </c>
      <c r="I83" t="s">
        <v>1352</v>
      </c>
      <c r="J83" t="s">
        <v>1353</v>
      </c>
      <c r="K83" t="s">
        <v>1354</v>
      </c>
      <c r="L83">
        <v>1346</v>
      </c>
      <c r="N83">
        <v>1009</v>
      </c>
      <c r="O83" t="s">
        <v>1171</v>
      </c>
      <c r="P83" t="s">
        <v>1171</v>
      </c>
      <c r="Q83">
        <v>1</v>
      </c>
      <c r="X83">
        <v>1E-3</v>
      </c>
      <c r="Y83">
        <v>20.190000000000001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105</v>
      </c>
      <c r="AG83">
        <v>1E-3</v>
      </c>
      <c r="AH83">
        <v>2</v>
      </c>
      <c r="AI83">
        <v>56663051</v>
      </c>
      <c r="AJ83">
        <v>78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ROW(Source!A106)</f>
        <v>106</v>
      </c>
      <c r="B84">
        <v>56663061</v>
      </c>
      <c r="C84">
        <v>56663042</v>
      </c>
      <c r="D84">
        <v>54698118</v>
      </c>
      <c r="E84">
        <v>1081</v>
      </c>
      <c r="F84">
        <v>1</v>
      </c>
      <c r="G84">
        <v>1081</v>
      </c>
      <c r="H84">
        <v>3</v>
      </c>
      <c r="I84" t="s">
        <v>1579</v>
      </c>
      <c r="J84" t="s">
        <v>3</v>
      </c>
      <c r="K84" t="s">
        <v>1580</v>
      </c>
      <c r="L84">
        <v>1354</v>
      </c>
      <c r="N84">
        <v>1010</v>
      </c>
      <c r="O84" t="s">
        <v>398</v>
      </c>
      <c r="P84" t="s">
        <v>398</v>
      </c>
      <c r="Q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105</v>
      </c>
      <c r="AG84">
        <v>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ROW(Source!A152)</f>
        <v>152</v>
      </c>
      <c r="B85">
        <v>56663092</v>
      </c>
      <c r="C85">
        <v>56663087</v>
      </c>
      <c r="D85">
        <v>54702434</v>
      </c>
      <c r="E85">
        <v>1081</v>
      </c>
      <c r="F85">
        <v>1</v>
      </c>
      <c r="G85">
        <v>1081</v>
      </c>
      <c r="H85">
        <v>1</v>
      </c>
      <c r="I85" t="s">
        <v>1317</v>
      </c>
      <c r="J85" t="s">
        <v>3</v>
      </c>
      <c r="K85" t="s">
        <v>1318</v>
      </c>
      <c r="L85">
        <v>1191</v>
      </c>
      <c r="N85">
        <v>1013</v>
      </c>
      <c r="O85" t="s">
        <v>1319</v>
      </c>
      <c r="P85" t="s">
        <v>1319</v>
      </c>
      <c r="Q85">
        <v>1</v>
      </c>
      <c r="X85">
        <v>10.8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107</v>
      </c>
      <c r="AG85">
        <v>15.6492</v>
      </c>
      <c r="AH85">
        <v>2</v>
      </c>
      <c r="AI85">
        <v>56663088</v>
      </c>
      <c r="AJ85">
        <v>79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ROW(Source!A152)</f>
        <v>152</v>
      </c>
      <c r="B86">
        <v>56663093</v>
      </c>
      <c r="C86">
        <v>56663087</v>
      </c>
      <c r="D86">
        <v>54768339</v>
      </c>
      <c r="E86">
        <v>1</v>
      </c>
      <c r="F86">
        <v>1</v>
      </c>
      <c r="G86">
        <v>1081</v>
      </c>
      <c r="H86">
        <v>2</v>
      </c>
      <c r="I86" t="s">
        <v>1324</v>
      </c>
      <c r="J86" t="s">
        <v>1325</v>
      </c>
      <c r="K86" t="s">
        <v>1326</v>
      </c>
      <c r="L86">
        <v>1368</v>
      </c>
      <c r="N86">
        <v>1011</v>
      </c>
      <c r="O86" t="s">
        <v>1323</v>
      </c>
      <c r="P86" t="s">
        <v>1323</v>
      </c>
      <c r="Q86">
        <v>1</v>
      </c>
      <c r="X86">
        <v>0.08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106</v>
      </c>
      <c r="AG86">
        <v>0.126</v>
      </c>
      <c r="AH86">
        <v>2</v>
      </c>
      <c r="AI86">
        <v>56663089</v>
      </c>
      <c r="AJ86">
        <v>80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ROW(Source!A152)</f>
        <v>152</v>
      </c>
      <c r="B87">
        <v>56663094</v>
      </c>
      <c r="C87">
        <v>56663087</v>
      </c>
      <c r="D87">
        <v>54767573</v>
      </c>
      <c r="E87">
        <v>1</v>
      </c>
      <c r="F87">
        <v>1</v>
      </c>
      <c r="G87">
        <v>1081</v>
      </c>
      <c r="H87">
        <v>2</v>
      </c>
      <c r="I87" t="s">
        <v>1328</v>
      </c>
      <c r="J87" t="s">
        <v>1329</v>
      </c>
      <c r="K87" t="s">
        <v>1330</v>
      </c>
      <c r="L87">
        <v>1368</v>
      </c>
      <c r="N87">
        <v>1011</v>
      </c>
      <c r="O87" t="s">
        <v>1323</v>
      </c>
      <c r="P87" t="s">
        <v>1323</v>
      </c>
      <c r="Q87">
        <v>1</v>
      </c>
      <c r="X87">
        <v>0.06</v>
      </c>
      <c r="Y87">
        <v>0</v>
      </c>
      <c r="Z87">
        <v>179.17</v>
      </c>
      <c r="AA87">
        <v>16.93</v>
      </c>
      <c r="AB87">
        <v>0</v>
      </c>
      <c r="AC87">
        <v>0</v>
      </c>
      <c r="AD87">
        <v>1</v>
      </c>
      <c r="AE87">
        <v>0</v>
      </c>
      <c r="AF87" t="s">
        <v>106</v>
      </c>
      <c r="AG87">
        <v>9.4500000000000001E-2</v>
      </c>
      <c r="AH87">
        <v>2</v>
      </c>
      <c r="AI87">
        <v>56663090</v>
      </c>
      <c r="AJ87">
        <v>81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ROW(Source!A152)</f>
        <v>152</v>
      </c>
      <c r="B88">
        <v>56663095</v>
      </c>
      <c r="C88">
        <v>56663087</v>
      </c>
      <c r="D88">
        <v>54737320</v>
      </c>
      <c r="E88">
        <v>1</v>
      </c>
      <c r="F88">
        <v>1</v>
      </c>
      <c r="G88">
        <v>1081</v>
      </c>
      <c r="H88">
        <v>3</v>
      </c>
      <c r="I88" t="s">
        <v>1349</v>
      </c>
      <c r="J88" t="s">
        <v>1350</v>
      </c>
      <c r="K88" t="s">
        <v>1351</v>
      </c>
      <c r="L88">
        <v>1348</v>
      </c>
      <c r="N88">
        <v>1009</v>
      </c>
      <c r="O88" t="s">
        <v>547</v>
      </c>
      <c r="P88" t="s">
        <v>547</v>
      </c>
      <c r="Q88">
        <v>1000</v>
      </c>
      <c r="X88">
        <v>6.1999999999999998E-3</v>
      </c>
      <c r="Y88">
        <v>26867.38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105</v>
      </c>
      <c r="AG88">
        <v>6.1999999999999998E-3</v>
      </c>
      <c r="AH88">
        <v>2</v>
      </c>
      <c r="AI88">
        <v>56663091</v>
      </c>
      <c r="AJ88">
        <v>82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ROW(Source!A152)</f>
        <v>152</v>
      </c>
      <c r="B89">
        <v>56663096</v>
      </c>
      <c r="C89">
        <v>56663087</v>
      </c>
      <c r="D89">
        <v>54720314</v>
      </c>
      <c r="E89">
        <v>1081</v>
      </c>
      <c r="F89">
        <v>1</v>
      </c>
      <c r="G89">
        <v>1081</v>
      </c>
      <c r="H89">
        <v>3</v>
      </c>
      <c r="I89" t="s">
        <v>1581</v>
      </c>
      <c r="J89" t="s">
        <v>3</v>
      </c>
      <c r="K89" t="s">
        <v>1582</v>
      </c>
      <c r="L89">
        <v>1354</v>
      </c>
      <c r="N89">
        <v>1010</v>
      </c>
      <c r="O89" t="s">
        <v>398</v>
      </c>
      <c r="P89" t="s">
        <v>398</v>
      </c>
      <c r="Q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105</v>
      </c>
      <c r="AG89">
        <v>1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ROW(Source!A153)</f>
        <v>153</v>
      </c>
      <c r="B90">
        <v>56663092</v>
      </c>
      <c r="C90">
        <v>56663087</v>
      </c>
      <c r="D90">
        <v>54702434</v>
      </c>
      <c r="E90">
        <v>1081</v>
      </c>
      <c r="F90">
        <v>1</v>
      </c>
      <c r="G90">
        <v>1081</v>
      </c>
      <c r="H90">
        <v>1</v>
      </c>
      <c r="I90" t="s">
        <v>1317</v>
      </c>
      <c r="J90" t="s">
        <v>3</v>
      </c>
      <c r="K90" t="s">
        <v>1318</v>
      </c>
      <c r="L90">
        <v>1191</v>
      </c>
      <c r="N90">
        <v>1013</v>
      </c>
      <c r="O90" t="s">
        <v>1319</v>
      </c>
      <c r="P90" t="s">
        <v>1319</v>
      </c>
      <c r="Q90">
        <v>1</v>
      </c>
      <c r="X90">
        <v>10.8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107</v>
      </c>
      <c r="AG90">
        <v>15.6492</v>
      </c>
      <c r="AH90">
        <v>2</v>
      </c>
      <c r="AI90">
        <v>56663088</v>
      </c>
      <c r="AJ90">
        <v>83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ROW(Source!A153)</f>
        <v>153</v>
      </c>
      <c r="B91">
        <v>56663093</v>
      </c>
      <c r="C91">
        <v>56663087</v>
      </c>
      <c r="D91">
        <v>54768339</v>
      </c>
      <c r="E91">
        <v>1</v>
      </c>
      <c r="F91">
        <v>1</v>
      </c>
      <c r="G91">
        <v>1081</v>
      </c>
      <c r="H91">
        <v>2</v>
      </c>
      <c r="I91" t="s">
        <v>1324</v>
      </c>
      <c r="J91" t="s">
        <v>1325</v>
      </c>
      <c r="K91" t="s">
        <v>1326</v>
      </c>
      <c r="L91">
        <v>1368</v>
      </c>
      <c r="N91">
        <v>1011</v>
      </c>
      <c r="O91" t="s">
        <v>1323</v>
      </c>
      <c r="P91" t="s">
        <v>1323</v>
      </c>
      <c r="Q91">
        <v>1</v>
      </c>
      <c r="X91">
        <v>0.08</v>
      </c>
      <c r="Y91">
        <v>0</v>
      </c>
      <c r="Z91">
        <v>83.1</v>
      </c>
      <c r="AA91">
        <v>12.62</v>
      </c>
      <c r="AB91">
        <v>0</v>
      </c>
      <c r="AC91">
        <v>0</v>
      </c>
      <c r="AD91">
        <v>1</v>
      </c>
      <c r="AE91">
        <v>0</v>
      </c>
      <c r="AF91" t="s">
        <v>106</v>
      </c>
      <c r="AG91">
        <v>0.126</v>
      </c>
      <c r="AH91">
        <v>2</v>
      </c>
      <c r="AI91">
        <v>56663089</v>
      </c>
      <c r="AJ91">
        <v>84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ROW(Source!A153)</f>
        <v>153</v>
      </c>
      <c r="B92">
        <v>56663094</v>
      </c>
      <c r="C92">
        <v>56663087</v>
      </c>
      <c r="D92">
        <v>54767573</v>
      </c>
      <c r="E92">
        <v>1</v>
      </c>
      <c r="F92">
        <v>1</v>
      </c>
      <c r="G92">
        <v>1081</v>
      </c>
      <c r="H92">
        <v>2</v>
      </c>
      <c r="I92" t="s">
        <v>1328</v>
      </c>
      <c r="J92" t="s">
        <v>1329</v>
      </c>
      <c r="K92" t="s">
        <v>1330</v>
      </c>
      <c r="L92">
        <v>1368</v>
      </c>
      <c r="N92">
        <v>1011</v>
      </c>
      <c r="O92" t="s">
        <v>1323</v>
      </c>
      <c r="P92" t="s">
        <v>1323</v>
      </c>
      <c r="Q92">
        <v>1</v>
      </c>
      <c r="X92">
        <v>0.06</v>
      </c>
      <c r="Y92">
        <v>0</v>
      </c>
      <c r="Z92">
        <v>179.17</v>
      </c>
      <c r="AA92">
        <v>16.93</v>
      </c>
      <c r="AB92">
        <v>0</v>
      </c>
      <c r="AC92">
        <v>0</v>
      </c>
      <c r="AD92">
        <v>1</v>
      </c>
      <c r="AE92">
        <v>0</v>
      </c>
      <c r="AF92" t="s">
        <v>106</v>
      </c>
      <c r="AG92">
        <v>9.4500000000000001E-2</v>
      </c>
      <c r="AH92">
        <v>2</v>
      </c>
      <c r="AI92">
        <v>56663090</v>
      </c>
      <c r="AJ92">
        <v>85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ROW(Source!A153)</f>
        <v>153</v>
      </c>
      <c r="B93">
        <v>56663095</v>
      </c>
      <c r="C93">
        <v>56663087</v>
      </c>
      <c r="D93">
        <v>54737320</v>
      </c>
      <c r="E93">
        <v>1</v>
      </c>
      <c r="F93">
        <v>1</v>
      </c>
      <c r="G93">
        <v>1081</v>
      </c>
      <c r="H93">
        <v>3</v>
      </c>
      <c r="I93" t="s">
        <v>1349</v>
      </c>
      <c r="J93" t="s">
        <v>1350</v>
      </c>
      <c r="K93" t="s">
        <v>1351</v>
      </c>
      <c r="L93">
        <v>1348</v>
      </c>
      <c r="N93">
        <v>1009</v>
      </c>
      <c r="O93" t="s">
        <v>547</v>
      </c>
      <c r="P93" t="s">
        <v>547</v>
      </c>
      <c r="Q93">
        <v>1000</v>
      </c>
      <c r="X93">
        <v>6.1999999999999998E-3</v>
      </c>
      <c r="Y93">
        <v>26867.38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105</v>
      </c>
      <c r="AG93">
        <v>6.1999999999999998E-3</v>
      </c>
      <c r="AH93">
        <v>2</v>
      </c>
      <c r="AI93">
        <v>56663091</v>
      </c>
      <c r="AJ93">
        <v>86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ROW(Source!A153)</f>
        <v>153</v>
      </c>
      <c r="B94">
        <v>56663096</v>
      </c>
      <c r="C94">
        <v>56663087</v>
      </c>
      <c r="D94">
        <v>54720314</v>
      </c>
      <c r="E94">
        <v>1081</v>
      </c>
      <c r="F94">
        <v>1</v>
      </c>
      <c r="G94">
        <v>1081</v>
      </c>
      <c r="H94">
        <v>3</v>
      </c>
      <c r="I94" t="s">
        <v>1581</v>
      </c>
      <c r="J94" t="s">
        <v>3</v>
      </c>
      <c r="K94" t="s">
        <v>1582</v>
      </c>
      <c r="L94">
        <v>1354</v>
      </c>
      <c r="N94">
        <v>1010</v>
      </c>
      <c r="O94" t="s">
        <v>398</v>
      </c>
      <c r="P94" t="s">
        <v>398</v>
      </c>
      <c r="Q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105</v>
      </c>
      <c r="AG94">
        <v>1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ROW(Source!A214)</f>
        <v>214</v>
      </c>
      <c r="B95">
        <v>56663252</v>
      </c>
      <c r="C95">
        <v>56663247</v>
      </c>
      <c r="D95">
        <v>54702434</v>
      </c>
      <c r="E95">
        <v>1081</v>
      </c>
      <c r="F95">
        <v>1</v>
      </c>
      <c r="G95">
        <v>1081</v>
      </c>
      <c r="H95">
        <v>1</v>
      </c>
      <c r="I95" t="s">
        <v>1317</v>
      </c>
      <c r="J95" t="s">
        <v>3</v>
      </c>
      <c r="K95" t="s">
        <v>1318</v>
      </c>
      <c r="L95">
        <v>1191</v>
      </c>
      <c r="N95">
        <v>1013</v>
      </c>
      <c r="O95" t="s">
        <v>1319</v>
      </c>
      <c r="P95" t="s">
        <v>1319</v>
      </c>
      <c r="Q95">
        <v>1</v>
      </c>
      <c r="X95">
        <v>48.5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107</v>
      </c>
      <c r="AG95">
        <v>70.276499999999999</v>
      </c>
      <c r="AH95">
        <v>2</v>
      </c>
      <c r="AI95">
        <v>56663248</v>
      </c>
      <c r="AJ95">
        <v>87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ROW(Source!A214)</f>
        <v>214</v>
      </c>
      <c r="B96">
        <v>56663253</v>
      </c>
      <c r="C96">
        <v>56663247</v>
      </c>
      <c r="D96">
        <v>54768339</v>
      </c>
      <c r="E96">
        <v>1</v>
      </c>
      <c r="F96">
        <v>1</v>
      </c>
      <c r="G96">
        <v>1081</v>
      </c>
      <c r="H96">
        <v>2</v>
      </c>
      <c r="I96" t="s">
        <v>1324</v>
      </c>
      <c r="J96" t="s">
        <v>1325</v>
      </c>
      <c r="K96" t="s">
        <v>1326</v>
      </c>
      <c r="L96">
        <v>1368</v>
      </c>
      <c r="N96">
        <v>1011</v>
      </c>
      <c r="O96" t="s">
        <v>1323</v>
      </c>
      <c r="P96" t="s">
        <v>1323</v>
      </c>
      <c r="Q96">
        <v>1</v>
      </c>
      <c r="X96">
        <v>1.25</v>
      </c>
      <c r="Y96">
        <v>0</v>
      </c>
      <c r="Z96">
        <v>83.1</v>
      </c>
      <c r="AA96">
        <v>12.62</v>
      </c>
      <c r="AB96">
        <v>0</v>
      </c>
      <c r="AC96">
        <v>0</v>
      </c>
      <c r="AD96">
        <v>1</v>
      </c>
      <c r="AE96">
        <v>0</v>
      </c>
      <c r="AF96" t="s">
        <v>106</v>
      </c>
      <c r="AG96">
        <v>1.96875</v>
      </c>
      <c r="AH96">
        <v>2</v>
      </c>
      <c r="AI96">
        <v>56663249</v>
      </c>
      <c r="AJ96">
        <v>88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ROW(Source!A214)</f>
        <v>214</v>
      </c>
      <c r="B97">
        <v>56663254</v>
      </c>
      <c r="C97">
        <v>56663247</v>
      </c>
      <c r="D97">
        <v>54767573</v>
      </c>
      <c r="E97">
        <v>1</v>
      </c>
      <c r="F97">
        <v>1</v>
      </c>
      <c r="G97">
        <v>1081</v>
      </c>
      <c r="H97">
        <v>2</v>
      </c>
      <c r="I97" t="s">
        <v>1328</v>
      </c>
      <c r="J97" t="s">
        <v>1329</v>
      </c>
      <c r="K97" t="s">
        <v>1330</v>
      </c>
      <c r="L97">
        <v>1368</v>
      </c>
      <c r="N97">
        <v>1011</v>
      </c>
      <c r="O97" t="s">
        <v>1323</v>
      </c>
      <c r="P97" t="s">
        <v>1323</v>
      </c>
      <c r="Q97">
        <v>1</v>
      </c>
      <c r="X97">
        <v>0.83</v>
      </c>
      <c r="Y97">
        <v>0</v>
      </c>
      <c r="Z97">
        <v>179.17</v>
      </c>
      <c r="AA97">
        <v>16.93</v>
      </c>
      <c r="AB97">
        <v>0</v>
      </c>
      <c r="AC97">
        <v>0</v>
      </c>
      <c r="AD97">
        <v>1</v>
      </c>
      <c r="AE97">
        <v>0</v>
      </c>
      <c r="AF97" t="s">
        <v>106</v>
      </c>
      <c r="AG97">
        <v>1.30725</v>
      </c>
      <c r="AH97">
        <v>2</v>
      </c>
      <c r="AI97">
        <v>56663250</v>
      </c>
      <c r="AJ97">
        <v>89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ROW(Source!A214)</f>
        <v>214</v>
      </c>
      <c r="B98">
        <v>56663255</v>
      </c>
      <c r="C98">
        <v>56663247</v>
      </c>
      <c r="D98">
        <v>54737320</v>
      </c>
      <c r="E98">
        <v>1</v>
      </c>
      <c r="F98">
        <v>1</v>
      </c>
      <c r="G98">
        <v>1081</v>
      </c>
      <c r="H98">
        <v>3</v>
      </c>
      <c r="I98" t="s">
        <v>1349</v>
      </c>
      <c r="J98" t="s">
        <v>1350</v>
      </c>
      <c r="K98" t="s">
        <v>1351</v>
      </c>
      <c r="L98">
        <v>1348</v>
      </c>
      <c r="N98">
        <v>1009</v>
      </c>
      <c r="O98" t="s">
        <v>547</v>
      </c>
      <c r="P98" t="s">
        <v>547</v>
      </c>
      <c r="Q98">
        <v>1000</v>
      </c>
      <c r="X98">
        <v>1.7399999999999999E-2</v>
      </c>
      <c r="Y98">
        <v>26867.38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105</v>
      </c>
      <c r="AG98">
        <v>1.7399999999999999E-2</v>
      </c>
      <c r="AH98">
        <v>2</v>
      </c>
      <c r="AI98">
        <v>56663251</v>
      </c>
      <c r="AJ98">
        <v>90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ROW(Source!A214)</f>
        <v>214</v>
      </c>
      <c r="B99">
        <v>56663256</v>
      </c>
      <c r="C99">
        <v>56663247</v>
      </c>
      <c r="D99">
        <v>54720314</v>
      </c>
      <c r="E99">
        <v>1081</v>
      </c>
      <c r="F99">
        <v>1</v>
      </c>
      <c r="G99">
        <v>1081</v>
      </c>
      <c r="H99">
        <v>3</v>
      </c>
      <c r="I99" t="s">
        <v>1581</v>
      </c>
      <c r="J99" t="s">
        <v>3</v>
      </c>
      <c r="K99" t="s">
        <v>1582</v>
      </c>
      <c r="L99">
        <v>1354</v>
      </c>
      <c r="N99">
        <v>1010</v>
      </c>
      <c r="O99" t="s">
        <v>398</v>
      </c>
      <c r="P99" t="s">
        <v>398</v>
      </c>
      <c r="Q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105</v>
      </c>
      <c r="AG99">
        <v>1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ROW(Source!A215)</f>
        <v>215</v>
      </c>
      <c r="B100">
        <v>56663252</v>
      </c>
      <c r="C100">
        <v>56663247</v>
      </c>
      <c r="D100">
        <v>54702434</v>
      </c>
      <c r="E100">
        <v>1081</v>
      </c>
      <c r="F100">
        <v>1</v>
      </c>
      <c r="G100">
        <v>1081</v>
      </c>
      <c r="H100">
        <v>1</v>
      </c>
      <c r="I100" t="s">
        <v>1317</v>
      </c>
      <c r="J100" t="s">
        <v>3</v>
      </c>
      <c r="K100" t="s">
        <v>1318</v>
      </c>
      <c r="L100">
        <v>1191</v>
      </c>
      <c r="N100">
        <v>1013</v>
      </c>
      <c r="O100" t="s">
        <v>1319</v>
      </c>
      <c r="P100" t="s">
        <v>1319</v>
      </c>
      <c r="Q100">
        <v>1</v>
      </c>
      <c r="X100">
        <v>48.5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107</v>
      </c>
      <c r="AG100">
        <v>70.276499999999999</v>
      </c>
      <c r="AH100">
        <v>2</v>
      </c>
      <c r="AI100">
        <v>56663248</v>
      </c>
      <c r="AJ100">
        <v>91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ROW(Source!A215)</f>
        <v>215</v>
      </c>
      <c r="B101">
        <v>56663253</v>
      </c>
      <c r="C101">
        <v>56663247</v>
      </c>
      <c r="D101">
        <v>54768339</v>
      </c>
      <c r="E101">
        <v>1</v>
      </c>
      <c r="F101">
        <v>1</v>
      </c>
      <c r="G101">
        <v>1081</v>
      </c>
      <c r="H101">
        <v>2</v>
      </c>
      <c r="I101" t="s">
        <v>1324</v>
      </c>
      <c r="J101" t="s">
        <v>1325</v>
      </c>
      <c r="K101" t="s">
        <v>1326</v>
      </c>
      <c r="L101">
        <v>1368</v>
      </c>
      <c r="N101">
        <v>1011</v>
      </c>
      <c r="O101" t="s">
        <v>1323</v>
      </c>
      <c r="P101" t="s">
        <v>1323</v>
      </c>
      <c r="Q101">
        <v>1</v>
      </c>
      <c r="X101">
        <v>1.25</v>
      </c>
      <c r="Y101">
        <v>0</v>
      </c>
      <c r="Z101">
        <v>83.1</v>
      </c>
      <c r="AA101">
        <v>12.62</v>
      </c>
      <c r="AB101">
        <v>0</v>
      </c>
      <c r="AC101">
        <v>0</v>
      </c>
      <c r="AD101">
        <v>1</v>
      </c>
      <c r="AE101">
        <v>0</v>
      </c>
      <c r="AF101" t="s">
        <v>106</v>
      </c>
      <c r="AG101">
        <v>1.96875</v>
      </c>
      <c r="AH101">
        <v>2</v>
      </c>
      <c r="AI101">
        <v>56663249</v>
      </c>
      <c r="AJ101">
        <v>92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ROW(Source!A215)</f>
        <v>215</v>
      </c>
      <c r="B102">
        <v>56663254</v>
      </c>
      <c r="C102">
        <v>56663247</v>
      </c>
      <c r="D102">
        <v>54767573</v>
      </c>
      <c r="E102">
        <v>1</v>
      </c>
      <c r="F102">
        <v>1</v>
      </c>
      <c r="G102">
        <v>1081</v>
      </c>
      <c r="H102">
        <v>2</v>
      </c>
      <c r="I102" t="s">
        <v>1328</v>
      </c>
      <c r="J102" t="s">
        <v>1329</v>
      </c>
      <c r="K102" t="s">
        <v>1330</v>
      </c>
      <c r="L102">
        <v>1368</v>
      </c>
      <c r="N102">
        <v>1011</v>
      </c>
      <c r="O102" t="s">
        <v>1323</v>
      </c>
      <c r="P102" t="s">
        <v>1323</v>
      </c>
      <c r="Q102">
        <v>1</v>
      </c>
      <c r="X102">
        <v>0.83</v>
      </c>
      <c r="Y102">
        <v>0</v>
      </c>
      <c r="Z102">
        <v>179.17</v>
      </c>
      <c r="AA102">
        <v>16.93</v>
      </c>
      <c r="AB102">
        <v>0</v>
      </c>
      <c r="AC102">
        <v>0</v>
      </c>
      <c r="AD102">
        <v>1</v>
      </c>
      <c r="AE102">
        <v>0</v>
      </c>
      <c r="AF102" t="s">
        <v>106</v>
      </c>
      <c r="AG102">
        <v>1.30725</v>
      </c>
      <c r="AH102">
        <v>2</v>
      </c>
      <c r="AI102">
        <v>56663250</v>
      </c>
      <c r="AJ102">
        <v>93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ROW(Source!A215)</f>
        <v>215</v>
      </c>
      <c r="B103">
        <v>56663255</v>
      </c>
      <c r="C103">
        <v>56663247</v>
      </c>
      <c r="D103">
        <v>54737320</v>
      </c>
      <c r="E103">
        <v>1</v>
      </c>
      <c r="F103">
        <v>1</v>
      </c>
      <c r="G103">
        <v>1081</v>
      </c>
      <c r="H103">
        <v>3</v>
      </c>
      <c r="I103" t="s">
        <v>1349</v>
      </c>
      <c r="J103" t="s">
        <v>1350</v>
      </c>
      <c r="K103" t="s">
        <v>1351</v>
      </c>
      <c r="L103">
        <v>1348</v>
      </c>
      <c r="N103">
        <v>1009</v>
      </c>
      <c r="O103" t="s">
        <v>547</v>
      </c>
      <c r="P103" t="s">
        <v>547</v>
      </c>
      <c r="Q103">
        <v>1000</v>
      </c>
      <c r="X103">
        <v>1.7399999999999999E-2</v>
      </c>
      <c r="Y103">
        <v>26867.38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105</v>
      </c>
      <c r="AG103">
        <v>1.7399999999999999E-2</v>
      </c>
      <c r="AH103">
        <v>2</v>
      </c>
      <c r="AI103">
        <v>56663251</v>
      </c>
      <c r="AJ103">
        <v>94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ROW(Source!A215)</f>
        <v>215</v>
      </c>
      <c r="B104">
        <v>56663256</v>
      </c>
      <c r="C104">
        <v>56663247</v>
      </c>
      <c r="D104">
        <v>54720314</v>
      </c>
      <c r="E104">
        <v>1081</v>
      </c>
      <c r="F104">
        <v>1</v>
      </c>
      <c r="G104">
        <v>1081</v>
      </c>
      <c r="H104">
        <v>3</v>
      </c>
      <c r="I104" t="s">
        <v>1581</v>
      </c>
      <c r="J104" t="s">
        <v>3</v>
      </c>
      <c r="K104" t="s">
        <v>1582</v>
      </c>
      <c r="L104">
        <v>1354</v>
      </c>
      <c r="N104">
        <v>1010</v>
      </c>
      <c r="O104" t="s">
        <v>398</v>
      </c>
      <c r="P104" t="s">
        <v>398</v>
      </c>
      <c r="Q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105</v>
      </c>
      <c r="AG104">
        <v>1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ROW(Source!A253)</f>
        <v>253</v>
      </c>
      <c r="B105">
        <v>56663272</v>
      </c>
      <c r="C105">
        <v>56663262</v>
      </c>
      <c r="D105">
        <v>54702434</v>
      </c>
      <c r="E105">
        <v>1081</v>
      </c>
      <c r="F105">
        <v>1</v>
      </c>
      <c r="G105">
        <v>1081</v>
      </c>
      <c r="H105">
        <v>1</v>
      </c>
      <c r="I105" t="s">
        <v>1317</v>
      </c>
      <c r="J105" t="s">
        <v>3</v>
      </c>
      <c r="K105" t="s">
        <v>1318</v>
      </c>
      <c r="L105">
        <v>1191</v>
      </c>
      <c r="N105">
        <v>1013</v>
      </c>
      <c r="O105" t="s">
        <v>1319</v>
      </c>
      <c r="P105" t="s">
        <v>1319</v>
      </c>
      <c r="Q105">
        <v>1</v>
      </c>
      <c r="X105">
        <v>29.78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107</v>
      </c>
      <c r="AG105">
        <v>43.151220000000002</v>
      </c>
      <c r="AH105">
        <v>2</v>
      </c>
      <c r="AI105">
        <v>56663263</v>
      </c>
      <c r="AJ105">
        <v>95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ROW(Source!A253)</f>
        <v>253</v>
      </c>
      <c r="B106">
        <v>56663273</v>
      </c>
      <c r="C106">
        <v>56663262</v>
      </c>
      <c r="D106">
        <v>54768339</v>
      </c>
      <c r="E106">
        <v>1</v>
      </c>
      <c r="F106">
        <v>1</v>
      </c>
      <c r="G106">
        <v>1081</v>
      </c>
      <c r="H106">
        <v>2</v>
      </c>
      <c r="I106" t="s">
        <v>1324</v>
      </c>
      <c r="J106" t="s">
        <v>1325</v>
      </c>
      <c r="K106" t="s">
        <v>1326</v>
      </c>
      <c r="L106">
        <v>1368</v>
      </c>
      <c r="N106">
        <v>1011</v>
      </c>
      <c r="O106" t="s">
        <v>1323</v>
      </c>
      <c r="P106" t="s">
        <v>1323</v>
      </c>
      <c r="Q106">
        <v>1</v>
      </c>
      <c r="X106">
        <v>0.23</v>
      </c>
      <c r="Y106">
        <v>0</v>
      </c>
      <c r="Z106">
        <v>83.1</v>
      </c>
      <c r="AA106">
        <v>12.62</v>
      </c>
      <c r="AB106">
        <v>0</v>
      </c>
      <c r="AC106">
        <v>0</v>
      </c>
      <c r="AD106">
        <v>1</v>
      </c>
      <c r="AE106">
        <v>0</v>
      </c>
      <c r="AF106" t="s">
        <v>106</v>
      </c>
      <c r="AG106">
        <v>0.36225000000000002</v>
      </c>
      <c r="AH106">
        <v>2</v>
      </c>
      <c r="AI106">
        <v>56663264</v>
      </c>
      <c r="AJ106">
        <v>96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ROW(Source!A253)</f>
        <v>253</v>
      </c>
      <c r="B107">
        <v>56663274</v>
      </c>
      <c r="C107">
        <v>56663262</v>
      </c>
      <c r="D107">
        <v>54768400</v>
      </c>
      <c r="E107">
        <v>1</v>
      </c>
      <c r="F107">
        <v>1</v>
      </c>
      <c r="G107">
        <v>1081</v>
      </c>
      <c r="H107">
        <v>2</v>
      </c>
      <c r="I107" t="s">
        <v>1365</v>
      </c>
      <c r="J107" t="s">
        <v>1366</v>
      </c>
      <c r="K107" t="s">
        <v>1367</v>
      </c>
      <c r="L107">
        <v>1368</v>
      </c>
      <c r="N107">
        <v>1011</v>
      </c>
      <c r="O107" t="s">
        <v>1323</v>
      </c>
      <c r="P107" t="s">
        <v>1323</v>
      </c>
      <c r="Q107">
        <v>1</v>
      </c>
      <c r="X107">
        <v>0.63</v>
      </c>
      <c r="Y107">
        <v>0</v>
      </c>
      <c r="Z107">
        <v>0.42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106</v>
      </c>
      <c r="AG107">
        <v>0.99225000000000008</v>
      </c>
      <c r="AH107">
        <v>2</v>
      </c>
      <c r="AI107">
        <v>56663265</v>
      </c>
      <c r="AJ107">
        <v>97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ROW(Source!A253)</f>
        <v>253</v>
      </c>
      <c r="B108">
        <v>56663275</v>
      </c>
      <c r="C108">
        <v>56663262</v>
      </c>
      <c r="D108">
        <v>54768426</v>
      </c>
      <c r="E108">
        <v>1</v>
      </c>
      <c r="F108">
        <v>1</v>
      </c>
      <c r="G108">
        <v>1081</v>
      </c>
      <c r="H108">
        <v>2</v>
      </c>
      <c r="I108" t="s">
        <v>1368</v>
      </c>
      <c r="J108" t="s">
        <v>1369</v>
      </c>
      <c r="K108" t="s">
        <v>1370</v>
      </c>
      <c r="L108">
        <v>1368</v>
      </c>
      <c r="N108">
        <v>1011</v>
      </c>
      <c r="O108" t="s">
        <v>1323</v>
      </c>
      <c r="P108" t="s">
        <v>1323</v>
      </c>
      <c r="Q108">
        <v>1</v>
      </c>
      <c r="X108">
        <v>1.33</v>
      </c>
      <c r="Y108">
        <v>0</v>
      </c>
      <c r="Z108">
        <v>0.47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106</v>
      </c>
      <c r="AG108">
        <v>2.0947499999999999</v>
      </c>
      <c r="AH108">
        <v>2</v>
      </c>
      <c r="AI108">
        <v>56663266</v>
      </c>
      <c r="AJ108">
        <v>98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ROW(Source!A253)</f>
        <v>253</v>
      </c>
      <c r="B109">
        <v>56663276</v>
      </c>
      <c r="C109">
        <v>56663262</v>
      </c>
      <c r="D109">
        <v>54740113</v>
      </c>
      <c r="E109">
        <v>1</v>
      </c>
      <c r="F109">
        <v>1</v>
      </c>
      <c r="G109">
        <v>1081</v>
      </c>
      <c r="H109">
        <v>3</v>
      </c>
      <c r="I109" t="s">
        <v>1371</v>
      </c>
      <c r="J109" t="s">
        <v>1372</v>
      </c>
      <c r="K109" t="s">
        <v>1373</v>
      </c>
      <c r="L109">
        <v>1346</v>
      </c>
      <c r="N109">
        <v>1009</v>
      </c>
      <c r="O109" t="s">
        <v>1171</v>
      </c>
      <c r="P109" t="s">
        <v>1171</v>
      </c>
      <c r="Q109">
        <v>1</v>
      </c>
      <c r="X109">
        <v>1.992</v>
      </c>
      <c r="Y109">
        <v>53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105</v>
      </c>
      <c r="AG109">
        <v>1.992</v>
      </c>
      <c r="AH109">
        <v>2</v>
      </c>
      <c r="AI109">
        <v>56663267</v>
      </c>
      <c r="AJ109">
        <v>99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ROW(Source!A253)</f>
        <v>253</v>
      </c>
      <c r="B110">
        <v>56663277</v>
      </c>
      <c r="C110">
        <v>56663262</v>
      </c>
      <c r="D110">
        <v>54744193</v>
      </c>
      <c r="E110">
        <v>1</v>
      </c>
      <c r="F110">
        <v>1</v>
      </c>
      <c r="G110">
        <v>1081</v>
      </c>
      <c r="H110">
        <v>3</v>
      </c>
      <c r="I110" t="s">
        <v>1374</v>
      </c>
      <c r="J110" t="s">
        <v>1375</v>
      </c>
      <c r="K110" t="s">
        <v>1376</v>
      </c>
      <c r="L110">
        <v>1348</v>
      </c>
      <c r="N110">
        <v>1009</v>
      </c>
      <c r="O110" t="s">
        <v>547</v>
      </c>
      <c r="P110" t="s">
        <v>547</v>
      </c>
      <c r="Q110">
        <v>1000</v>
      </c>
      <c r="X110">
        <v>2.9999999999999997E-4</v>
      </c>
      <c r="Y110">
        <v>30758.31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105</v>
      </c>
      <c r="AG110">
        <v>2.9999999999999997E-4</v>
      </c>
      <c r="AH110">
        <v>2</v>
      </c>
      <c r="AI110">
        <v>56663268</v>
      </c>
      <c r="AJ110">
        <v>100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ROW(Source!A253)</f>
        <v>253</v>
      </c>
      <c r="B111">
        <v>56663278</v>
      </c>
      <c r="C111">
        <v>56663262</v>
      </c>
      <c r="D111">
        <v>54744194</v>
      </c>
      <c r="E111">
        <v>1</v>
      </c>
      <c r="F111">
        <v>1</v>
      </c>
      <c r="G111">
        <v>1081</v>
      </c>
      <c r="H111">
        <v>3</v>
      </c>
      <c r="I111" t="s">
        <v>1377</v>
      </c>
      <c r="J111" t="s">
        <v>1378</v>
      </c>
      <c r="K111" t="s">
        <v>1379</v>
      </c>
      <c r="L111">
        <v>1355</v>
      </c>
      <c r="N111">
        <v>1010</v>
      </c>
      <c r="O111" t="s">
        <v>1380</v>
      </c>
      <c r="P111" t="s">
        <v>1380</v>
      </c>
      <c r="Q111">
        <v>100</v>
      </c>
      <c r="X111">
        <v>1.6</v>
      </c>
      <c r="Y111">
        <v>12.52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105</v>
      </c>
      <c r="AG111">
        <v>1.6</v>
      </c>
      <c r="AH111">
        <v>2</v>
      </c>
      <c r="AI111">
        <v>56663269</v>
      </c>
      <c r="AJ111">
        <v>101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ROW(Source!A253)</f>
        <v>253</v>
      </c>
      <c r="B112">
        <v>56663279</v>
      </c>
      <c r="C112">
        <v>56663262</v>
      </c>
      <c r="D112">
        <v>54747401</v>
      </c>
      <c r="E112">
        <v>1</v>
      </c>
      <c r="F112">
        <v>1</v>
      </c>
      <c r="G112">
        <v>1081</v>
      </c>
      <c r="H112">
        <v>3</v>
      </c>
      <c r="I112" t="s">
        <v>1381</v>
      </c>
      <c r="J112" t="s">
        <v>1382</v>
      </c>
      <c r="K112" t="s">
        <v>1383</v>
      </c>
      <c r="L112">
        <v>1354</v>
      </c>
      <c r="N112">
        <v>1010</v>
      </c>
      <c r="O112" t="s">
        <v>398</v>
      </c>
      <c r="P112" t="s">
        <v>398</v>
      </c>
      <c r="Q112">
        <v>1</v>
      </c>
      <c r="X112">
        <v>0.22</v>
      </c>
      <c r="Y112">
        <v>14.56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105</v>
      </c>
      <c r="AG112">
        <v>0.22</v>
      </c>
      <c r="AH112">
        <v>2</v>
      </c>
      <c r="AI112">
        <v>56663270</v>
      </c>
      <c r="AJ112">
        <v>102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ROW(Source!A253)</f>
        <v>253</v>
      </c>
      <c r="B113">
        <v>56663280</v>
      </c>
      <c r="C113">
        <v>56663262</v>
      </c>
      <c r="D113">
        <v>54747352</v>
      </c>
      <c r="E113">
        <v>1</v>
      </c>
      <c r="F113">
        <v>1</v>
      </c>
      <c r="G113">
        <v>1081</v>
      </c>
      <c r="H113">
        <v>3</v>
      </c>
      <c r="I113" t="s">
        <v>1384</v>
      </c>
      <c r="J113" t="s">
        <v>1385</v>
      </c>
      <c r="K113" t="s">
        <v>1386</v>
      </c>
      <c r="L113">
        <v>1354</v>
      </c>
      <c r="N113">
        <v>1010</v>
      </c>
      <c r="O113" t="s">
        <v>398</v>
      </c>
      <c r="P113" t="s">
        <v>398</v>
      </c>
      <c r="Q113">
        <v>1</v>
      </c>
      <c r="X113">
        <v>0.68</v>
      </c>
      <c r="Y113">
        <v>4.3600000000000003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105</v>
      </c>
      <c r="AG113">
        <v>0.68</v>
      </c>
      <c r="AH113">
        <v>2</v>
      </c>
      <c r="AI113">
        <v>56663271</v>
      </c>
      <c r="AJ113">
        <v>103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ROW(Source!A253)</f>
        <v>253</v>
      </c>
      <c r="B114">
        <v>56663281</v>
      </c>
      <c r="C114">
        <v>56663262</v>
      </c>
      <c r="D114">
        <v>54712502</v>
      </c>
      <c r="E114">
        <v>1081</v>
      </c>
      <c r="F114">
        <v>1</v>
      </c>
      <c r="G114">
        <v>1081</v>
      </c>
      <c r="H114">
        <v>3</v>
      </c>
      <c r="I114" t="s">
        <v>1583</v>
      </c>
      <c r="J114" t="s">
        <v>3</v>
      </c>
      <c r="K114" t="s">
        <v>1584</v>
      </c>
      <c r="L114">
        <v>1391</v>
      </c>
      <c r="N114">
        <v>1013</v>
      </c>
      <c r="O114" t="s">
        <v>1358</v>
      </c>
      <c r="P114" t="s">
        <v>1358</v>
      </c>
      <c r="Q114">
        <v>1</v>
      </c>
      <c r="X114">
        <v>10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105</v>
      </c>
      <c r="AG114">
        <v>10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ROW(Source!A254)</f>
        <v>254</v>
      </c>
      <c r="B115">
        <v>56663272</v>
      </c>
      <c r="C115">
        <v>56663262</v>
      </c>
      <c r="D115">
        <v>54702434</v>
      </c>
      <c r="E115">
        <v>1081</v>
      </c>
      <c r="F115">
        <v>1</v>
      </c>
      <c r="G115">
        <v>1081</v>
      </c>
      <c r="H115">
        <v>1</v>
      </c>
      <c r="I115" t="s">
        <v>1317</v>
      </c>
      <c r="J115" t="s">
        <v>3</v>
      </c>
      <c r="K115" t="s">
        <v>1318</v>
      </c>
      <c r="L115">
        <v>1191</v>
      </c>
      <c r="N115">
        <v>1013</v>
      </c>
      <c r="O115" t="s">
        <v>1319</v>
      </c>
      <c r="P115" t="s">
        <v>1319</v>
      </c>
      <c r="Q115">
        <v>1</v>
      </c>
      <c r="X115">
        <v>29.78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 t="s">
        <v>107</v>
      </c>
      <c r="AG115">
        <v>43.151220000000002</v>
      </c>
      <c r="AH115">
        <v>2</v>
      </c>
      <c r="AI115">
        <v>56663263</v>
      </c>
      <c r="AJ115">
        <v>104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ROW(Source!A254)</f>
        <v>254</v>
      </c>
      <c r="B116">
        <v>56663273</v>
      </c>
      <c r="C116">
        <v>56663262</v>
      </c>
      <c r="D116">
        <v>54768339</v>
      </c>
      <c r="E116">
        <v>1</v>
      </c>
      <c r="F116">
        <v>1</v>
      </c>
      <c r="G116">
        <v>1081</v>
      </c>
      <c r="H116">
        <v>2</v>
      </c>
      <c r="I116" t="s">
        <v>1324</v>
      </c>
      <c r="J116" t="s">
        <v>1325</v>
      </c>
      <c r="K116" t="s">
        <v>1326</v>
      </c>
      <c r="L116">
        <v>1368</v>
      </c>
      <c r="N116">
        <v>1011</v>
      </c>
      <c r="O116" t="s">
        <v>1323</v>
      </c>
      <c r="P116" t="s">
        <v>1323</v>
      </c>
      <c r="Q116">
        <v>1</v>
      </c>
      <c r="X116">
        <v>0.23</v>
      </c>
      <c r="Y116">
        <v>0</v>
      </c>
      <c r="Z116">
        <v>83.1</v>
      </c>
      <c r="AA116">
        <v>12.62</v>
      </c>
      <c r="AB116">
        <v>0</v>
      </c>
      <c r="AC116">
        <v>0</v>
      </c>
      <c r="AD116">
        <v>1</v>
      </c>
      <c r="AE116">
        <v>0</v>
      </c>
      <c r="AF116" t="s">
        <v>106</v>
      </c>
      <c r="AG116">
        <v>0.36225000000000002</v>
      </c>
      <c r="AH116">
        <v>2</v>
      </c>
      <c r="AI116">
        <v>56663264</v>
      </c>
      <c r="AJ116">
        <v>105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ROW(Source!A254)</f>
        <v>254</v>
      </c>
      <c r="B117">
        <v>56663274</v>
      </c>
      <c r="C117">
        <v>56663262</v>
      </c>
      <c r="D117">
        <v>54768400</v>
      </c>
      <c r="E117">
        <v>1</v>
      </c>
      <c r="F117">
        <v>1</v>
      </c>
      <c r="G117">
        <v>1081</v>
      </c>
      <c r="H117">
        <v>2</v>
      </c>
      <c r="I117" t="s">
        <v>1365</v>
      </c>
      <c r="J117" t="s">
        <v>1366</v>
      </c>
      <c r="K117" t="s">
        <v>1367</v>
      </c>
      <c r="L117">
        <v>1368</v>
      </c>
      <c r="N117">
        <v>1011</v>
      </c>
      <c r="O117" t="s">
        <v>1323</v>
      </c>
      <c r="P117" t="s">
        <v>1323</v>
      </c>
      <c r="Q117">
        <v>1</v>
      </c>
      <c r="X117">
        <v>0.63</v>
      </c>
      <c r="Y117">
        <v>0</v>
      </c>
      <c r="Z117">
        <v>0.42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106</v>
      </c>
      <c r="AG117">
        <v>0.99225000000000008</v>
      </c>
      <c r="AH117">
        <v>2</v>
      </c>
      <c r="AI117">
        <v>56663265</v>
      </c>
      <c r="AJ117">
        <v>106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ROW(Source!A254)</f>
        <v>254</v>
      </c>
      <c r="B118">
        <v>56663275</v>
      </c>
      <c r="C118">
        <v>56663262</v>
      </c>
      <c r="D118">
        <v>54768426</v>
      </c>
      <c r="E118">
        <v>1</v>
      </c>
      <c r="F118">
        <v>1</v>
      </c>
      <c r="G118">
        <v>1081</v>
      </c>
      <c r="H118">
        <v>2</v>
      </c>
      <c r="I118" t="s">
        <v>1368</v>
      </c>
      <c r="J118" t="s">
        <v>1369</v>
      </c>
      <c r="K118" t="s">
        <v>1370</v>
      </c>
      <c r="L118">
        <v>1368</v>
      </c>
      <c r="N118">
        <v>1011</v>
      </c>
      <c r="O118" t="s">
        <v>1323</v>
      </c>
      <c r="P118" t="s">
        <v>1323</v>
      </c>
      <c r="Q118">
        <v>1</v>
      </c>
      <c r="X118">
        <v>1.33</v>
      </c>
      <c r="Y118">
        <v>0</v>
      </c>
      <c r="Z118">
        <v>0.47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106</v>
      </c>
      <c r="AG118">
        <v>2.0947499999999999</v>
      </c>
      <c r="AH118">
        <v>2</v>
      </c>
      <c r="AI118">
        <v>56663266</v>
      </c>
      <c r="AJ118">
        <v>107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ROW(Source!A254)</f>
        <v>254</v>
      </c>
      <c r="B119">
        <v>56663276</v>
      </c>
      <c r="C119">
        <v>56663262</v>
      </c>
      <c r="D119">
        <v>54740113</v>
      </c>
      <c r="E119">
        <v>1</v>
      </c>
      <c r="F119">
        <v>1</v>
      </c>
      <c r="G119">
        <v>1081</v>
      </c>
      <c r="H119">
        <v>3</v>
      </c>
      <c r="I119" t="s">
        <v>1371</v>
      </c>
      <c r="J119" t="s">
        <v>1372</v>
      </c>
      <c r="K119" t="s">
        <v>1373</v>
      </c>
      <c r="L119">
        <v>1346</v>
      </c>
      <c r="N119">
        <v>1009</v>
      </c>
      <c r="O119" t="s">
        <v>1171</v>
      </c>
      <c r="P119" t="s">
        <v>1171</v>
      </c>
      <c r="Q119">
        <v>1</v>
      </c>
      <c r="X119">
        <v>1.992</v>
      </c>
      <c r="Y119">
        <v>53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105</v>
      </c>
      <c r="AG119">
        <v>1.992</v>
      </c>
      <c r="AH119">
        <v>2</v>
      </c>
      <c r="AI119">
        <v>56663267</v>
      </c>
      <c r="AJ119">
        <v>108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ROW(Source!A254)</f>
        <v>254</v>
      </c>
      <c r="B120">
        <v>56663277</v>
      </c>
      <c r="C120">
        <v>56663262</v>
      </c>
      <c r="D120">
        <v>54744193</v>
      </c>
      <c r="E120">
        <v>1</v>
      </c>
      <c r="F120">
        <v>1</v>
      </c>
      <c r="G120">
        <v>1081</v>
      </c>
      <c r="H120">
        <v>3</v>
      </c>
      <c r="I120" t="s">
        <v>1374</v>
      </c>
      <c r="J120" t="s">
        <v>1375</v>
      </c>
      <c r="K120" t="s">
        <v>1376</v>
      </c>
      <c r="L120">
        <v>1348</v>
      </c>
      <c r="N120">
        <v>1009</v>
      </c>
      <c r="O120" t="s">
        <v>547</v>
      </c>
      <c r="P120" t="s">
        <v>547</v>
      </c>
      <c r="Q120">
        <v>1000</v>
      </c>
      <c r="X120">
        <v>2.9999999999999997E-4</v>
      </c>
      <c r="Y120">
        <v>30758.31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105</v>
      </c>
      <c r="AG120">
        <v>2.9999999999999997E-4</v>
      </c>
      <c r="AH120">
        <v>2</v>
      </c>
      <c r="AI120">
        <v>56663268</v>
      </c>
      <c r="AJ120">
        <v>109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ROW(Source!A254)</f>
        <v>254</v>
      </c>
      <c r="B121">
        <v>56663278</v>
      </c>
      <c r="C121">
        <v>56663262</v>
      </c>
      <c r="D121">
        <v>54744194</v>
      </c>
      <c r="E121">
        <v>1</v>
      </c>
      <c r="F121">
        <v>1</v>
      </c>
      <c r="G121">
        <v>1081</v>
      </c>
      <c r="H121">
        <v>3</v>
      </c>
      <c r="I121" t="s">
        <v>1377</v>
      </c>
      <c r="J121" t="s">
        <v>1378</v>
      </c>
      <c r="K121" t="s">
        <v>1379</v>
      </c>
      <c r="L121">
        <v>1355</v>
      </c>
      <c r="N121">
        <v>1010</v>
      </c>
      <c r="O121" t="s">
        <v>1380</v>
      </c>
      <c r="P121" t="s">
        <v>1380</v>
      </c>
      <c r="Q121">
        <v>100</v>
      </c>
      <c r="X121">
        <v>1.6</v>
      </c>
      <c r="Y121">
        <v>12.52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105</v>
      </c>
      <c r="AG121">
        <v>1.6</v>
      </c>
      <c r="AH121">
        <v>2</v>
      </c>
      <c r="AI121">
        <v>56663269</v>
      </c>
      <c r="AJ121">
        <v>110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ROW(Source!A254)</f>
        <v>254</v>
      </c>
      <c r="B122">
        <v>56663279</v>
      </c>
      <c r="C122">
        <v>56663262</v>
      </c>
      <c r="D122">
        <v>54747401</v>
      </c>
      <c r="E122">
        <v>1</v>
      </c>
      <c r="F122">
        <v>1</v>
      </c>
      <c r="G122">
        <v>1081</v>
      </c>
      <c r="H122">
        <v>3</v>
      </c>
      <c r="I122" t="s">
        <v>1381</v>
      </c>
      <c r="J122" t="s">
        <v>1382</v>
      </c>
      <c r="K122" t="s">
        <v>1383</v>
      </c>
      <c r="L122">
        <v>1354</v>
      </c>
      <c r="N122">
        <v>1010</v>
      </c>
      <c r="O122" t="s">
        <v>398</v>
      </c>
      <c r="P122" t="s">
        <v>398</v>
      </c>
      <c r="Q122">
        <v>1</v>
      </c>
      <c r="X122">
        <v>0.22</v>
      </c>
      <c r="Y122">
        <v>14.56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105</v>
      </c>
      <c r="AG122">
        <v>0.22</v>
      </c>
      <c r="AH122">
        <v>2</v>
      </c>
      <c r="AI122">
        <v>56663270</v>
      </c>
      <c r="AJ122">
        <v>111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ROW(Source!A254)</f>
        <v>254</v>
      </c>
      <c r="B123">
        <v>56663280</v>
      </c>
      <c r="C123">
        <v>56663262</v>
      </c>
      <c r="D123">
        <v>54747352</v>
      </c>
      <c r="E123">
        <v>1</v>
      </c>
      <c r="F123">
        <v>1</v>
      </c>
      <c r="G123">
        <v>1081</v>
      </c>
      <c r="H123">
        <v>3</v>
      </c>
      <c r="I123" t="s">
        <v>1384</v>
      </c>
      <c r="J123" t="s">
        <v>1385</v>
      </c>
      <c r="K123" t="s">
        <v>1386</v>
      </c>
      <c r="L123">
        <v>1354</v>
      </c>
      <c r="N123">
        <v>1010</v>
      </c>
      <c r="O123" t="s">
        <v>398</v>
      </c>
      <c r="P123" t="s">
        <v>398</v>
      </c>
      <c r="Q123">
        <v>1</v>
      </c>
      <c r="X123">
        <v>0.68</v>
      </c>
      <c r="Y123">
        <v>4.3600000000000003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105</v>
      </c>
      <c r="AG123">
        <v>0.68</v>
      </c>
      <c r="AH123">
        <v>2</v>
      </c>
      <c r="AI123">
        <v>56663271</v>
      </c>
      <c r="AJ123">
        <v>112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ROW(Source!A254)</f>
        <v>254</v>
      </c>
      <c r="B124">
        <v>56663281</v>
      </c>
      <c r="C124">
        <v>56663262</v>
      </c>
      <c r="D124">
        <v>54712502</v>
      </c>
      <c r="E124">
        <v>1081</v>
      </c>
      <c r="F124">
        <v>1</v>
      </c>
      <c r="G124">
        <v>1081</v>
      </c>
      <c r="H124">
        <v>3</v>
      </c>
      <c r="I124" t="s">
        <v>1583</v>
      </c>
      <c r="J124" t="s">
        <v>3</v>
      </c>
      <c r="K124" t="s">
        <v>1584</v>
      </c>
      <c r="L124">
        <v>1391</v>
      </c>
      <c r="N124">
        <v>1013</v>
      </c>
      <c r="O124" t="s">
        <v>1358</v>
      </c>
      <c r="P124" t="s">
        <v>1358</v>
      </c>
      <c r="Q124">
        <v>1</v>
      </c>
      <c r="X124">
        <v>10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105</v>
      </c>
      <c r="AG124">
        <v>10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ROW(Source!A292)</f>
        <v>292</v>
      </c>
      <c r="B125">
        <v>56663298</v>
      </c>
      <c r="C125">
        <v>56663287</v>
      </c>
      <c r="D125">
        <v>54702434</v>
      </c>
      <c r="E125">
        <v>1081</v>
      </c>
      <c r="F125">
        <v>1</v>
      </c>
      <c r="G125">
        <v>1081</v>
      </c>
      <c r="H125">
        <v>1</v>
      </c>
      <c r="I125" t="s">
        <v>1317</v>
      </c>
      <c r="J125" t="s">
        <v>3</v>
      </c>
      <c r="K125" t="s">
        <v>1318</v>
      </c>
      <c r="L125">
        <v>1191</v>
      </c>
      <c r="N125">
        <v>1013</v>
      </c>
      <c r="O125" t="s">
        <v>1319</v>
      </c>
      <c r="P125" t="s">
        <v>1319</v>
      </c>
      <c r="Q125">
        <v>1</v>
      </c>
      <c r="X125">
        <v>92.16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33</v>
      </c>
      <c r="AG125">
        <v>133.53984</v>
      </c>
      <c r="AH125">
        <v>2</v>
      </c>
      <c r="AI125">
        <v>56663288</v>
      </c>
      <c r="AJ125">
        <v>113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ROW(Source!A292)</f>
        <v>292</v>
      </c>
      <c r="B126">
        <v>56663299</v>
      </c>
      <c r="C126">
        <v>56663287</v>
      </c>
      <c r="D126">
        <v>54768339</v>
      </c>
      <c r="E126">
        <v>1</v>
      </c>
      <c r="F126">
        <v>1</v>
      </c>
      <c r="G126">
        <v>1081</v>
      </c>
      <c r="H126">
        <v>2</v>
      </c>
      <c r="I126" t="s">
        <v>1324</v>
      </c>
      <c r="J126" t="s">
        <v>1325</v>
      </c>
      <c r="K126" t="s">
        <v>1326</v>
      </c>
      <c r="L126">
        <v>1368</v>
      </c>
      <c r="N126">
        <v>1011</v>
      </c>
      <c r="O126" t="s">
        <v>1323</v>
      </c>
      <c r="P126" t="s">
        <v>1323</v>
      </c>
      <c r="Q126">
        <v>1</v>
      </c>
      <c r="X126">
        <v>0.34</v>
      </c>
      <c r="Y126">
        <v>0</v>
      </c>
      <c r="Z126">
        <v>83.1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32</v>
      </c>
      <c r="AG126">
        <v>0.53550000000000009</v>
      </c>
      <c r="AH126">
        <v>2</v>
      </c>
      <c r="AI126">
        <v>56663289</v>
      </c>
      <c r="AJ126">
        <v>114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ROW(Source!A292)</f>
        <v>292</v>
      </c>
      <c r="B127">
        <v>56663301</v>
      </c>
      <c r="C127">
        <v>56663287</v>
      </c>
      <c r="D127">
        <v>54768393</v>
      </c>
      <c r="E127">
        <v>1</v>
      </c>
      <c r="F127">
        <v>1</v>
      </c>
      <c r="G127">
        <v>1081</v>
      </c>
      <c r="H127">
        <v>2</v>
      </c>
      <c r="I127" t="s">
        <v>1387</v>
      </c>
      <c r="J127" t="s">
        <v>1388</v>
      </c>
      <c r="K127" t="s">
        <v>1389</v>
      </c>
      <c r="L127">
        <v>1368</v>
      </c>
      <c r="N127">
        <v>1011</v>
      </c>
      <c r="O127" t="s">
        <v>1323</v>
      </c>
      <c r="P127" t="s">
        <v>1323</v>
      </c>
      <c r="Q127">
        <v>1</v>
      </c>
      <c r="X127">
        <v>1.27</v>
      </c>
      <c r="Y127">
        <v>0</v>
      </c>
      <c r="Z127">
        <v>0.77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32</v>
      </c>
      <c r="AG127">
        <v>2.0002500000000003</v>
      </c>
      <c r="AH127">
        <v>2</v>
      </c>
      <c r="AI127">
        <v>56663291</v>
      </c>
      <c r="AJ127">
        <v>115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ROW(Source!A292)</f>
        <v>292</v>
      </c>
      <c r="B128">
        <v>56663302</v>
      </c>
      <c r="C128">
        <v>56663287</v>
      </c>
      <c r="D128">
        <v>54768400</v>
      </c>
      <c r="E128">
        <v>1</v>
      </c>
      <c r="F128">
        <v>1</v>
      </c>
      <c r="G128">
        <v>1081</v>
      </c>
      <c r="H128">
        <v>2</v>
      </c>
      <c r="I128" t="s">
        <v>1365</v>
      </c>
      <c r="J128" t="s">
        <v>1366</v>
      </c>
      <c r="K128" t="s">
        <v>1367</v>
      </c>
      <c r="L128">
        <v>1368</v>
      </c>
      <c r="N128">
        <v>1011</v>
      </c>
      <c r="O128" t="s">
        <v>1323</v>
      </c>
      <c r="P128" t="s">
        <v>1323</v>
      </c>
      <c r="Q128">
        <v>1</v>
      </c>
      <c r="X128">
        <v>4.18</v>
      </c>
      <c r="Y128">
        <v>0</v>
      </c>
      <c r="Z128">
        <v>0.42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32</v>
      </c>
      <c r="AG128">
        <v>6.583499999999999</v>
      </c>
      <c r="AH128">
        <v>2</v>
      </c>
      <c r="AI128">
        <v>56663292</v>
      </c>
      <c r="AJ128">
        <v>116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ROW(Source!A292)</f>
        <v>292</v>
      </c>
      <c r="B129">
        <v>56663303</v>
      </c>
      <c r="C129">
        <v>56663287</v>
      </c>
      <c r="D129">
        <v>54768426</v>
      </c>
      <c r="E129">
        <v>1</v>
      </c>
      <c r="F129">
        <v>1</v>
      </c>
      <c r="G129">
        <v>1081</v>
      </c>
      <c r="H129">
        <v>2</v>
      </c>
      <c r="I129" t="s">
        <v>1368</v>
      </c>
      <c r="J129" t="s">
        <v>1369</v>
      </c>
      <c r="K129" t="s">
        <v>1370</v>
      </c>
      <c r="L129">
        <v>1368</v>
      </c>
      <c r="N129">
        <v>1011</v>
      </c>
      <c r="O129" t="s">
        <v>1323</v>
      </c>
      <c r="P129" t="s">
        <v>1323</v>
      </c>
      <c r="Q129">
        <v>1</v>
      </c>
      <c r="X129">
        <v>9.76</v>
      </c>
      <c r="Y129">
        <v>0</v>
      </c>
      <c r="Z129">
        <v>0.47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32</v>
      </c>
      <c r="AG129">
        <v>15.372000000000002</v>
      </c>
      <c r="AH129">
        <v>2</v>
      </c>
      <c r="AI129">
        <v>56663293</v>
      </c>
      <c r="AJ129">
        <v>117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ROW(Source!A292)</f>
        <v>292</v>
      </c>
      <c r="B130">
        <v>56663300</v>
      </c>
      <c r="C130">
        <v>56663287</v>
      </c>
      <c r="D130">
        <v>54767573</v>
      </c>
      <c r="E130">
        <v>1</v>
      </c>
      <c r="F130">
        <v>1</v>
      </c>
      <c r="G130">
        <v>1081</v>
      </c>
      <c r="H130">
        <v>2</v>
      </c>
      <c r="I130" t="s">
        <v>1328</v>
      </c>
      <c r="J130" t="s">
        <v>1329</v>
      </c>
      <c r="K130" t="s">
        <v>1330</v>
      </c>
      <c r="L130">
        <v>1368</v>
      </c>
      <c r="N130">
        <v>1011</v>
      </c>
      <c r="O130" t="s">
        <v>1323</v>
      </c>
      <c r="P130" t="s">
        <v>1323</v>
      </c>
      <c r="Q130">
        <v>1</v>
      </c>
      <c r="X130">
        <v>0.21</v>
      </c>
      <c r="Y130">
        <v>0</v>
      </c>
      <c r="Z130">
        <v>179.17</v>
      </c>
      <c r="AA130">
        <v>16.93</v>
      </c>
      <c r="AB130">
        <v>0</v>
      </c>
      <c r="AC130">
        <v>0</v>
      </c>
      <c r="AD130">
        <v>1</v>
      </c>
      <c r="AE130">
        <v>0</v>
      </c>
      <c r="AF130" t="s">
        <v>32</v>
      </c>
      <c r="AG130">
        <v>0.33075000000000004</v>
      </c>
      <c r="AH130">
        <v>2</v>
      </c>
      <c r="AI130">
        <v>56663290</v>
      </c>
      <c r="AJ130">
        <v>118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ROW(Source!A292)</f>
        <v>292</v>
      </c>
      <c r="B131">
        <v>56663304</v>
      </c>
      <c r="C131">
        <v>56663287</v>
      </c>
      <c r="D131">
        <v>54738788</v>
      </c>
      <c r="E131">
        <v>1</v>
      </c>
      <c r="F131">
        <v>1</v>
      </c>
      <c r="G131">
        <v>1081</v>
      </c>
      <c r="H131">
        <v>3</v>
      </c>
      <c r="I131" t="s">
        <v>1390</v>
      </c>
      <c r="J131" t="s">
        <v>1391</v>
      </c>
      <c r="K131" t="s">
        <v>1392</v>
      </c>
      <c r="L131">
        <v>1296</v>
      </c>
      <c r="N131">
        <v>1002</v>
      </c>
      <c r="O131" t="s">
        <v>678</v>
      </c>
      <c r="P131" t="s">
        <v>678</v>
      </c>
      <c r="Q131">
        <v>1</v>
      </c>
      <c r="X131">
        <v>1.07</v>
      </c>
      <c r="Y131">
        <v>84.21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105</v>
      </c>
      <c r="AG131">
        <v>1.07</v>
      </c>
      <c r="AH131">
        <v>2</v>
      </c>
      <c r="AI131">
        <v>56663294</v>
      </c>
      <c r="AJ131">
        <v>119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ROW(Source!A292)</f>
        <v>292</v>
      </c>
      <c r="B132">
        <v>56663305</v>
      </c>
      <c r="C132">
        <v>56663287</v>
      </c>
      <c r="D132">
        <v>54747402</v>
      </c>
      <c r="E132">
        <v>1</v>
      </c>
      <c r="F132">
        <v>1</v>
      </c>
      <c r="G132">
        <v>1081</v>
      </c>
      <c r="H132">
        <v>3</v>
      </c>
      <c r="I132" t="s">
        <v>1393</v>
      </c>
      <c r="J132" t="s">
        <v>1394</v>
      </c>
      <c r="K132" t="s">
        <v>1395</v>
      </c>
      <c r="L132">
        <v>1354</v>
      </c>
      <c r="N132">
        <v>1010</v>
      </c>
      <c r="O132" t="s">
        <v>398</v>
      </c>
      <c r="P132" t="s">
        <v>398</v>
      </c>
      <c r="Q132">
        <v>1</v>
      </c>
      <c r="X132">
        <v>0.17</v>
      </c>
      <c r="Y132">
        <v>7.74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105</v>
      </c>
      <c r="AG132">
        <v>0.17</v>
      </c>
      <c r="AH132">
        <v>2</v>
      </c>
      <c r="AI132">
        <v>56663295</v>
      </c>
      <c r="AJ132">
        <v>121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ROW(Source!A292)</f>
        <v>292</v>
      </c>
      <c r="B133">
        <v>56663306</v>
      </c>
      <c r="C133">
        <v>56663287</v>
      </c>
      <c r="D133">
        <v>54747352</v>
      </c>
      <c r="E133">
        <v>1</v>
      </c>
      <c r="F133">
        <v>1</v>
      </c>
      <c r="G133">
        <v>1081</v>
      </c>
      <c r="H133">
        <v>3</v>
      </c>
      <c r="I133" t="s">
        <v>1384</v>
      </c>
      <c r="J133" t="s">
        <v>1385</v>
      </c>
      <c r="K133" t="s">
        <v>1386</v>
      </c>
      <c r="L133">
        <v>1354</v>
      </c>
      <c r="N133">
        <v>1010</v>
      </c>
      <c r="O133" t="s">
        <v>398</v>
      </c>
      <c r="P133" t="s">
        <v>398</v>
      </c>
      <c r="Q133">
        <v>1</v>
      </c>
      <c r="X133">
        <v>18.78</v>
      </c>
      <c r="Y133">
        <v>4.3600000000000003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105</v>
      </c>
      <c r="AG133">
        <v>18.78</v>
      </c>
      <c r="AH133">
        <v>2</v>
      </c>
      <c r="AI133">
        <v>56663296</v>
      </c>
      <c r="AJ133">
        <v>122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ROW(Source!A292)</f>
        <v>292</v>
      </c>
      <c r="B134">
        <v>56663307</v>
      </c>
      <c r="C134">
        <v>56663287</v>
      </c>
      <c r="D134">
        <v>54708109</v>
      </c>
      <c r="E134">
        <v>1081</v>
      </c>
      <c r="F134">
        <v>1</v>
      </c>
      <c r="G134">
        <v>1081</v>
      </c>
      <c r="H134">
        <v>3</v>
      </c>
      <c r="I134" t="s">
        <v>1585</v>
      </c>
      <c r="J134" t="s">
        <v>3</v>
      </c>
      <c r="K134" t="s">
        <v>1586</v>
      </c>
      <c r="L134">
        <v>1346</v>
      </c>
      <c r="N134">
        <v>1009</v>
      </c>
      <c r="O134" t="s">
        <v>1171</v>
      </c>
      <c r="P134" t="s">
        <v>1171</v>
      </c>
      <c r="Q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105</v>
      </c>
      <c r="AG134">
        <v>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ROW(Source!A292)</f>
        <v>292</v>
      </c>
      <c r="B135">
        <v>56663308</v>
      </c>
      <c r="C135">
        <v>56663287</v>
      </c>
      <c r="D135">
        <v>54717780</v>
      </c>
      <c r="E135">
        <v>1081</v>
      </c>
      <c r="F135">
        <v>1</v>
      </c>
      <c r="G135">
        <v>1081</v>
      </c>
      <c r="H135">
        <v>3</v>
      </c>
      <c r="I135" t="s">
        <v>1587</v>
      </c>
      <c r="J135" t="s">
        <v>3</v>
      </c>
      <c r="K135" t="s">
        <v>1588</v>
      </c>
      <c r="L135">
        <v>1354</v>
      </c>
      <c r="N135">
        <v>1010</v>
      </c>
      <c r="O135" t="s">
        <v>398</v>
      </c>
      <c r="P135" t="s">
        <v>398</v>
      </c>
      <c r="Q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105</v>
      </c>
      <c r="AG135">
        <v>0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ROW(Source!A292)</f>
        <v>292</v>
      </c>
      <c r="B136">
        <v>56663309</v>
      </c>
      <c r="C136">
        <v>56663287</v>
      </c>
      <c r="D136">
        <v>54720580</v>
      </c>
      <c r="E136">
        <v>1081</v>
      </c>
      <c r="F136">
        <v>1</v>
      </c>
      <c r="G136">
        <v>1081</v>
      </c>
      <c r="H136">
        <v>3</v>
      </c>
      <c r="I136" t="s">
        <v>1589</v>
      </c>
      <c r="J136" t="s">
        <v>3</v>
      </c>
      <c r="K136" t="s">
        <v>1590</v>
      </c>
      <c r="L136">
        <v>1327</v>
      </c>
      <c r="N136">
        <v>1005</v>
      </c>
      <c r="O136" t="s">
        <v>329</v>
      </c>
      <c r="P136" t="s">
        <v>329</v>
      </c>
      <c r="Q136">
        <v>1</v>
      </c>
      <c r="X136">
        <v>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105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ROW(Source!A292)</f>
        <v>292</v>
      </c>
      <c r="B137">
        <v>56663310</v>
      </c>
      <c r="C137">
        <v>56663287</v>
      </c>
      <c r="D137">
        <v>54720711</v>
      </c>
      <c r="E137">
        <v>1081</v>
      </c>
      <c r="F137">
        <v>1</v>
      </c>
      <c r="G137">
        <v>1081</v>
      </c>
      <c r="H137">
        <v>3</v>
      </c>
      <c r="I137" t="s">
        <v>1591</v>
      </c>
      <c r="J137" t="s">
        <v>3</v>
      </c>
      <c r="K137" t="s">
        <v>1592</v>
      </c>
      <c r="L137">
        <v>1346</v>
      </c>
      <c r="N137">
        <v>1009</v>
      </c>
      <c r="O137" t="s">
        <v>1171</v>
      </c>
      <c r="P137" t="s">
        <v>1171</v>
      </c>
      <c r="Q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105</v>
      </c>
      <c r="AG137">
        <v>0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ROW(Source!A292)</f>
        <v>292</v>
      </c>
      <c r="B138">
        <v>56663311</v>
      </c>
      <c r="C138">
        <v>56663287</v>
      </c>
      <c r="D138">
        <v>54723313</v>
      </c>
      <c r="E138">
        <v>1081</v>
      </c>
      <c r="F138">
        <v>1</v>
      </c>
      <c r="G138">
        <v>1081</v>
      </c>
      <c r="H138">
        <v>3</v>
      </c>
      <c r="I138" t="s">
        <v>1593</v>
      </c>
      <c r="J138" t="s">
        <v>3</v>
      </c>
      <c r="K138" t="s">
        <v>1594</v>
      </c>
      <c r="L138">
        <v>1327</v>
      </c>
      <c r="N138">
        <v>1005</v>
      </c>
      <c r="O138" t="s">
        <v>329</v>
      </c>
      <c r="P138" t="s">
        <v>329</v>
      </c>
      <c r="Q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105</v>
      </c>
      <c r="AG138">
        <v>0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ROW(Source!A292)</f>
        <v>292</v>
      </c>
      <c r="B139">
        <v>56663312</v>
      </c>
      <c r="C139">
        <v>56663287</v>
      </c>
      <c r="D139">
        <v>54723795</v>
      </c>
      <c r="E139">
        <v>1081</v>
      </c>
      <c r="F139">
        <v>1</v>
      </c>
      <c r="G139">
        <v>1081</v>
      </c>
      <c r="H139">
        <v>3</v>
      </c>
      <c r="I139" t="s">
        <v>1595</v>
      </c>
      <c r="J139" t="s">
        <v>3</v>
      </c>
      <c r="K139" t="s">
        <v>1596</v>
      </c>
      <c r="L139">
        <v>1354</v>
      </c>
      <c r="N139">
        <v>1010</v>
      </c>
      <c r="O139" t="s">
        <v>398</v>
      </c>
      <c r="P139" t="s">
        <v>398</v>
      </c>
      <c r="Q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105</v>
      </c>
      <c r="AG139">
        <v>0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ROW(Source!A293)</f>
        <v>293</v>
      </c>
      <c r="B140">
        <v>56663298</v>
      </c>
      <c r="C140">
        <v>56663287</v>
      </c>
      <c r="D140">
        <v>54702434</v>
      </c>
      <c r="E140">
        <v>1081</v>
      </c>
      <c r="F140">
        <v>1</v>
      </c>
      <c r="G140">
        <v>1081</v>
      </c>
      <c r="H140">
        <v>1</v>
      </c>
      <c r="I140" t="s">
        <v>1317</v>
      </c>
      <c r="J140" t="s">
        <v>3</v>
      </c>
      <c r="K140" t="s">
        <v>1318</v>
      </c>
      <c r="L140">
        <v>1191</v>
      </c>
      <c r="N140">
        <v>1013</v>
      </c>
      <c r="O140" t="s">
        <v>1319</v>
      </c>
      <c r="P140" t="s">
        <v>1319</v>
      </c>
      <c r="Q140">
        <v>1</v>
      </c>
      <c r="X140">
        <v>92.16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33</v>
      </c>
      <c r="AG140">
        <v>133.53984</v>
      </c>
      <c r="AH140">
        <v>2</v>
      </c>
      <c r="AI140">
        <v>56663288</v>
      </c>
      <c r="AJ140">
        <v>123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ROW(Source!A293)</f>
        <v>293</v>
      </c>
      <c r="B141">
        <v>56663299</v>
      </c>
      <c r="C141">
        <v>56663287</v>
      </c>
      <c r="D141">
        <v>54768339</v>
      </c>
      <c r="E141">
        <v>1</v>
      </c>
      <c r="F141">
        <v>1</v>
      </c>
      <c r="G141">
        <v>1081</v>
      </c>
      <c r="H141">
        <v>2</v>
      </c>
      <c r="I141" t="s">
        <v>1324</v>
      </c>
      <c r="J141" t="s">
        <v>1325</v>
      </c>
      <c r="K141" t="s">
        <v>1326</v>
      </c>
      <c r="L141">
        <v>1368</v>
      </c>
      <c r="N141">
        <v>1011</v>
      </c>
      <c r="O141" t="s">
        <v>1323</v>
      </c>
      <c r="P141" t="s">
        <v>1323</v>
      </c>
      <c r="Q141">
        <v>1</v>
      </c>
      <c r="X141">
        <v>0.34</v>
      </c>
      <c r="Y141">
        <v>0</v>
      </c>
      <c r="Z141">
        <v>83.1</v>
      </c>
      <c r="AA141">
        <v>12.62</v>
      </c>
      <c r="AB141">
        <v>0</v>
      </c>
      <c r="AC141">
        <v>0</v>
      </c>
      <c r="AD141">
        <v>1</v>
      </c>
      <c r="AE141">
        <v>0</v>
      </c>
      <c r="AF141" t="s">
        <v>32</v>
      </c>
      <c r="AG141">
        <v>0.53550000000000009</v>
      </c>
      <c r="AH141">
        <v>2</v>
      </c>
      <c r="AI141">
        <v>56663289</v>
      </c>
      <c r="AJ141">
        <v>124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ROW(Source!A293)</f>
        <v>293</v>
      </c>
      <c r="B142">
        <v>56663301</v>
      </c>
      <c r="C142">
        <v>56663287</v>
      </c>
      <c r="D142">
        <v>54768393</v>
      </c>
      <c r="E142">
        <v>1</v>
      </c>
      <c r="F142">
        <v>1</v>
      </c>
      <c r="G142">
        <v>1081</v>
      </c>
      <c r="H142">
        <v>2</v>
      </c>
      <c r="I142" t="s">
        <v>1387</v>
      </c>
      <c r="J142" t="s">
        <v>1388</v>
      </c>
      <c r="K142" t="s">
        <v>1389</v>
      </c>
      <c r="L142">
        <v>1368</v>
      </c>
      <c r="N142">
        <v>1011</v>
      </c>
      <c r="O142" t="s">
        <v>1323</v>
      </c>
      <c r="P142" t="s">
        <v>1323</v>
      </c>
      <c r="Q142">
        <v>1</v>
      </c>
      <c r="X142">
        <v>1.27</v>
      </c>
      <c r="Y142">
        <v>0</v>
      </c>
      <c r="Z142">
        <v>0.77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32</v>
      </c>
      <c r="AG142">
        <v>2.0002500000000003</v>
      </c>
      <c r="AH142">
        <v>2</v>
      </c>
      <c r="AI142">
        <v>56663291</v>
      </c>
      <c r="AJ142">
        <v>125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ROW(Source!A293)</f>
        <v>293</v>
      </c>
      <c r="B143">
        <v>56663302</v>
      </c>
      <c r="C143">
        <v>56663287</v>
      </c>
      <c r="D143">
        <v>54768400</v>
      </c>
      <c r="E143">
        <v>1</v>
      </c>
      <c r="F143">
        <v>1</v>
      </c>
      <c r="G143">
        <v>1081</v>
      </c>
      <c r="H143">
        <v>2</v>
      </c>
      <c r="I143" t="s">
        <v>1365</v>
      </c>
      <c r="J143" t="s">
        <v>1366</v>
      </c>
      <c r="K143" t="s">
        <v>1367</v>
      </c>
      <c r="L143">
        <v>1368</v>
      </c>
      <c r="N143">
        <v>1011</v>
      </c>
      <c r="O143" t="s">
        <v>1323</v>
      </c>
      <c r="P143" t="s">
        <v>1323</v>
      </c>
      <c r="Q143">
        <v>1</v>
      </c>
      <c r="X143">
        <v>4.18</v>
      </c>
      <c r="Y143">
        <v>0</v>
      </c>
      <c r="Z143">
        <v>0.42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32</v>
      </c>
      <c r="AG143">
        <v>6.583499999999999</v>
      </c>
      <c r="AH143">
        <v>2</v>
      </c>
      <c r="AI143">
        <v>56663292</v>
      </c>
      <c r="AJ143">
        <v>126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ROW(Source!A293)</f>
        <v>293</v>
      </c>
      <c r="B144">
        <v>56663303</v>
      </c>
      <c r="C144">
        <v>56663287</v>
      </c>
      <c r="D144">
        <v>54768426</v>
      </c>
      <c r="E144">
        <v>1</v>
      </c>
      <c r="F144">
        <v>1</v>
      </c>
      <c r="G144">
        <v>1081</v>
      </c>
      <c r="H144">
        <v>2</v>
      </c>
      <c r="I144" t="s">
        <v>1368</v>
      </c>
      <c r="J144" t="s">
        <v>1369</v>
      </c>
      <c r="K144" t="s">
        <v>1370</v>
      </c>
      <c r="L144">
        <v>1368</v>
      </c>
      <c r="N144">
        <v>1011</v>
      </c>
      <c r="O144" t="s">
        <v>1323</v>
      </c>
      <c r="P144" t="s">
        <v>1323</v>
      </c>
      <c r="Q144">
        <v>1</v>
      </c>
      <c r="X144">
        <v>9.76</v>
      </c>
      <c r="Y144">
        <v>0</v>
      </c>
      <c r="Z144">
        <v>0.47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32</v>
      </c>
      <c r="AG144">
        <v>15.372000000000002</v>
      </c>
      <c r="AH144">
        <v>2</v>
      </c>
      <c r="AI144">
        <v>56663293</v>
      </c>
      <c r="AJ144">
        <v>127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ROW(Source!A293)</f>
        <v>293</v>
      </c>
      <c r="B145">
        <v>56663300</v>
      </c>
      <c r="C145">
        <v>56663287</v>
      </c>
      <c r="D145">
        <v>54767573</v>
      </c>
      <c r="E145">
        <v>1</v>
      </c>
      <c r="F145">
        <v>1</v>
      </c>
      <c r="G145">
        <v>1081</v>
      </c>
      <c r="H145">
        <v>2</v>
      </c>
      <c r="I145" t="s">
        <v>1328</v>
      </c>
      <c r="J145" t="s">
        <v>1329</v>
      </c>
      <c r="K145" t="s">
        <v>1330</v>
      </c>
      <c r="L145">
        <v>1368</v>
      </c>
      <c r="N145">
        <v>1011</v>
      </c>
      <c r="O145" t="s">
        <v>1323</v>
      </c>
      <c r="P145" t="s">
        <v>1323</v>
      </c>
      <c r="Q145">
        <v>1</v>
      </c>
      <c r="X145">
        <v>0.21</v>
      </c>
      <c r="Y145">
        <v>0</v>
      </c>
      <c r="Z145">
        <v>179.17</v>
      </c>
      <c r="AA145">
        <v>16.93</v>
      </c>
      <c r="AB145">
        <v>0</v>
      </c>
      <c r="AC145">
        <v>0</v>
      </c>
      <c r="AD145">
        <v>1</v>
      </c>
      <c r="AE145">
        <v>0</v>
      </c>
      <c r="AF145" t="s">
        <v>32</v>
      </c>
      <c r="AG145">
        <v>0.33075000000000004</v>
      </c>
      <c r="AH145">
        <v>2</v>
      </c>
      <c r="AI145">
        <v>56663290</v>
      </c>
      <c r="AJ145">
        <v>128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ROW(Source!A293)</f>
        <v>293</v>
      </c>
      <c r="B146">
        <v>56663304</v>
      </c>
      <c r="C146">
        <v>56663287</v>
      </c>
      <c r="D146">
        <v>54738788</v>
      </c>
      <c r="E146">
        <v>1</v>
      </c>
      <c r="F146">
        <v>1</v>
      </c>
      <c r="G146">
        <v>1081</v>
      </c>
      <c r="H146">
        <v>3</v>
      </c>
      <c r="I146" t="s">
        <v>1390</v>
      </c>
      <c r="J146" t="s">
        <v>1391</v>
      </c>
      <c r="K146" t="s">
        <v>1392</v>
      </c>
      <c r="L146">
        <v>1296</v>
      </c>
      <c r="N146">
        <v>1002</v>
      </c>
      <c r="O146" t="s">
        <v>678</v>
      </c>
      <c r="P146" t="s">
        <v>678</v>
      </c>
      <c r="Q146">
        <v>1</v>
      </c>
      <c r="X146">
        <v>1.07</v>
      </c>
      <c r="Y146">
        <v>84.21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105</v>
      </c>
      <c r="AG146">
        <v>1.07</v>
      </c>
      <c r="AH146">
        <v>2</v>
      </c>
      <c r="AI146">
        <v>56663294</v>
      </c>
      <c r="AJ146">
        <v>129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ROW(Source!A293)</f>
        <v>293</v>
      </c>
      <c r="B147">
        <v>56663305</v>
      </c>
      <c r="C147">
        <v>56663287</v>
      </c>
      <c r="D147">
        <v>54747402</v>
      </c>
      <c r="E147">
        <v>1</v>
      </c>
      <c r="F147">
        <v>1</v>
      </c>
      <c r="G147">
        <v>1081</v>
      </c>
      <c r="H147">
        <v>3</v>
      </c>
      <c r="I147" t="s">
        <v>1393</v>
      </c>
      <c r="J147" t="s">
        <v>1394</v>
      </c>
      <c r="K147" t="s">
        <v>1395</v>
      </c>
      <c r="L147">
        <v>1354</v>
      </c>
      <c r="N147">
        <v>1010</v>
      </c>
      <c r="O147" t="s">
        <v>398</v>
      </c>
      <c r="P147" t="s">
        <v>398</v>
      </c>
      <c r="Q147">
        <v>1</v>
      </c>
      <c r="X147">
        <v>0.17</v>
      </c>
      <c r="Y147">
        <v>7.74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105</v>
      </c>
      <c r="AG147">
        <v>0.17</v>
      </c>
      <c r="AH147">
        <v>2</v>
      </c>
      <c r="AI147">
        <v>56663295</v>
      </c>
      <c r="AJ147">
        <v>131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ROW(Source!A293)</f>
        <v>293</v>
      </c>
      <c r="B148">
        <v>56663306</v>
      </c>
      <c r="C148">
        <v>56663287</v>
      </c>
      <c r="D148">
        <v>54747352</v>
      </c>
      <c r="E148">
        <v>1</v>
      </c>
      <c r="F148">
        <v>1</v>
      </c>
      <c r="G148">
        <v>1081</v>
      </c>
      <c r="H148">
        <v>3</v>
      </c>
      <c r="I148" t="s">
        <v>1384</v>
      </c>
      <c r="J148" t="s">
        <v>1385</v>
      </c>
      <c r="K148" t="s">
        <v>1386</v>
      </c>
      <c r="L148">
        <v>1354</v>
      </c>
      <c r="N148">
        <v>1010</v>
      </c>
      <c r="O148" t="s">
        <v>398</v>
      </c>
      <c r="P148" t="s">
        <v>398</v>
      </c>
      <c r="Q148">
        <v>1</v>
      </c>
      <c r="X148">
        <v>18.78</v>
      </c>
      <c r="Y148">
        <v>4.3600000000000003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105</v>
      </c>
      <c r="AG148">
        <v>18.78</v>
      </c>
      <c r="AH148">
        <v>2</v>
      </c>
      <c r="AI148">
        <v>56663296</v>
      </c>
      <c r="AJ148">
        <v>132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ROW(Source!A293)</f>
        <v>293</v>
      </c>
      <c r="B149">
        <v>56663307</v>
      </c>
      <c r="C149">
        <v>56663287</v>
      </c>
      <c r="D149">
        <v>54708109</v>
      </c>
      <c r="E149">
        <v>1081</v>
      </c>
      <c r="F149">
        <v>1</v>
      </c>
      <c r="G149">
        <v>1081</v>
      </c>
      <c r="H149">
        <v>3</v>
      </c>
      <c r="I149" t="s">
        <v>1585</v>
      </c>
      <c r="J149" t="s">
        <v>3</v>
      </c>
      <c r="K149" t="s">
        <v>1586</v>
      </c>
      <c r="L149">
        <v>1346</v>
      </c>
      <c r="N149">
        <v>1009</v>
      </c>
      <c r="O149" t="s">
        <v>1171</v>
      </c>
      <c r="P149" t="s">
        <v>1171</v>
      </c>
      <c r="Q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105</v>
      </c>
      <c r="AG149">
        <v>0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ROW(Source!A293)</f>
        <v>293</v>
      </c>
      <c r="B150">
        <v>56663308</v>
      </c>
      <c r="C150">
        <v>56663287</v>
      </c>
      <c r="D150">
        <v>54717780</v>
      </c>
      <c r="E150">
        <v>1081</v>
      </c>
      <c r="F150">
        <v>1</v>
      </c>
      <c r="G150">
        <v>1081</v>
      </c>
      <c r="H150">
        <v>3</v>
      </c>
      <c r="I150" t="s">
        <v>1587</v>
      </c>
      <c r="J150" t="s">
        <v>3</v>
      </c>
      <c r="K150" t="s">
        <v>1588</v>
      </c>
      <c r="L150">
        <v>1354</v>
      </c>
      <c r="N150">
        <v>1010</v>
      </c>
      <c r="O150" t="s">
        <v>398</v>
      </c>
      <c r="P150" t="s">
        <v>398</v>
      </c>
      <c r="Q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105</v>
      </c>
      <c r="AG150">
        <v>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ROW(Source!A293)</f>
        <v>293</v>
      </c>
      <c r="B151">
        <v>56663309</v>
      </c>
      <c r="C151">
        <v>56663287</v>
      </c>
      <c r="D151">
        <v>54720580</v>
      </c>
      <c r="E151">
        <v>1081</v>
      </c>
      <c r="F151">
        <v>1</v>
      </c>
      <c r="G151">
        <v>1081</v>
      </c>
      <c r="H151">
        <v>3</v>
      </c>
      <c r="I151" t="s">
        <v>1589</v>
      </c>
      <c r="J151" t="s">
        <v>3</v>
      </c>
      <c r="K151" t="s">
        <v>1590</v>
      </c>
      <c r="L151">
        <v>1327</v>
      </c>
      <c r="N151">
        <v>1005</v>
      </c>
      <c r="O151" t="s">
        <v>329</v>
      </c>
      <c r="P151" t="s">
        <v>329</v>
      </c>
      <c r="Q151">
        <v>1</v>
      </c>
      <c r="X151">
        <v>100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105</v>
      </c>
      <c r="AG151">
        <v>100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ROW(Source!A293)</f>
        <v>293</v>
      </c>
      <c r="B152">
        <v>56663310</v>
      </c>
      <c r="C152">
        <v>56663287</v>
      </c>
      <c r="D152">
        <v>54720711</v>
      </c>
      <c r="E152">
        <v>1081</v>
      </c>
      <c r="F152">
        <v>1</v>
      </c>
      <c r="G152">
        <v>1081</v>
      </c>
      <c r="H152">
        <v>3</v>
      </c>
      <c r="I152" t="s">
        <v>1591</v>
      </c>
      <c r="J152" t="s">
        <v>3</v>
      </c>
      <c r="K152" t="s">
        <v>1592</v>
      </c>
      <c r="L152">
        <v>1346</v>
      </c>
      <c r="N152">
        <v>1009</v>
      </c>
      <c r="O152" t="s">
        <v>1171</v>
      </c>
      <c r="P152" t="s">
        <v>1171</v>
      </c>
      <c r="Q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105</v>
      </c>
      <c r="AG152">
        <v>0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ROW(Source!A293)</f>
        <v>293</v>
      </c>
      <c r="B153">
        <v>56663311</v>
      </c>
      <c r="C153">
        <v>56663287</v>
      </c>
      <c r="D153">
        <v>54723313</v>
      </c>
      <c r="E153">
        <v>1081</v>
      </c>
      <c r="F153">
        <v>1</v>
      </c>
      <c r="G153">
        <v>1081</v>
      </c>
      <c r="H153">
        <v>3</v>
      </c>
      <c r="I153" t="s">
        <v>1593</v>
      </c>
      <c r="J153" t="s">
        <v>3</v>
      </c>
      <c r="K153" t="s">
        <v>1594</v>
      </c>
      <c r="L153">
        <v>1327</v>
      </c>
      <c r="N153">
        <v>1005</v>
      </c>
      <c r="O153" t="s">
        <v>329</v>
      </c>
      <c r="P153" t="s">
        <v>329</v>
      </c>
      <c r="Q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105</v>
      </c>
      <c r="AG153">
        <v>0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ROW(Source!A293)</f>
        <v>293</v>
      </c>
      <c r="B154">
        <v>56663312</v>
      </c>
      <c r="C154">
        <v>56663287</v>
      </c>
      <c r="D154">
        <v>54723795</v>
      </c>
      <c r="E154">
        <v>1081</v>
      </c>
      <c r="F154">
        <v>1</v>
      </c>
      <c r="G154">
        <v>1081</v>
      </c>
      <c r="H154">
        <v>3</v>
      </c>
      <c r="I154" t="s">
        <v>1595</v>
      </c>
      <c r="J154" t="s">
        <v>3</v>
      </c>
      <c r="K154" t="s">
        <v>1596</v>
      </c>
      <c r="L154">
        <v>1354</v>
      </c>
      <c r="N154">
        <v>1010</v>
      </c>
      <c r="O154" t="s">
        <v>398</v>
      </c>
      <c r="P154" t="s">
        <v>398</v>
      </c>
      <c r="Q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105</v>
      </c>
      <c r="AG154">
        <v>0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ROW(Source!A296)</f>
        <v>296</v>
      </c>
      <c r="B155">
        <v>56663325</v>
      </c>
      <c r="C155">
        <v>56663314</v>
      </c>
      <c r="D155">
        <v>54702434</v>
      </c>
      <c r="E155">
        <v>1081</v>
      </c>
      <c r="F155">
        <v>1</v>
      </c>
      <c r="G155">
        <v>1081</v>
      </c>
      <c r="H155">
        <v>1</v>
      </c>
      <c r="I155" t="s">
        <v>1317</v>
      </c>
      <c r="J155" t="s">
        <v>3</v>
      </c>
      <c r="K155" t="s">
        <v>1318</v>
      </c>
      <c r="L155">
        <v>1191</v>
      </c>
      <c r="N155">
        <v>1013</v>
      </c>
      <c r="O155" t="s">
        <v>1319</v>
      </c>
      <c r="P155" t="s">
        <v>1319</v>
      </c>
      <c r="Q155">
        <v>1</v>
      </c>
      <c r="X155">
        <v>61.37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33</v>
      </c>
      <c r="AG155">
        <v>88.925129999999996</v>
      </c>
      <c r="AH155">
        <v>2</v>
      </c>
      <c r="AI155">
        <v>56663315</v>
      </c>
      <c r="AJ155">
        <v>133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ROW(Source!A296)</f>
        <v>296</v>
      </c>
      <c r="B156">
        <v>56663326</v>
      </c>
      <c r="C156">
        <v>56663314</v>
      </c>
      <c r="D156">
        <v>54768339</v>
      </c>
      <c r="E156">
        <v>1</v>
      </c>
      <c r="F156">
        <v>1</v>
      </c>
      <c r="G156">
        <v>1081</v>
      </c>
      <c r="H156">
        <v>2</v>
      </c>
      <c r="I156" t="s">
        <v>1324</v>
      </c>
      <c r="J156" t="s">
        <v>1325</v>
      </c>
      <c r="K156" t="s">
        <v>1326</v>
      </c>
      <c r="L156">
        <v>1368</v>
      </c>
      <c r="N156">
        <v>1011</v>
      </c>
      <c r="O156" t="s">
        <v>1323</v>
      </c>
      <c r="P156" t="s">
        <v>1323</v>
      </c>
      <c r="Q156">
        <v>1</v>
      </c>
      <c r="X156">
        <v>0.28999999999999998</v>
      </c>
      <c r="Y156">
        <v>0</v>
      </c>
      <c r="Z156">
        <v>83.1</v>
      </c>
      <c r="AA156">
        <v>12.62</v>
      </c>
      <c r="AB156">
        <v>0</v>
      </c>
      <c r="AC156">
        <v>0</v>
      </c>
      <c r="AD156">
        <v>1</v>
      </c>
      <c r="AE156">
        <v>0</v>
      </c>
      <c r="AF156" t="s">
        <v>32</v>
      </c>
      <c r="AG156">
        <v>0.45674999999999993</v>
      </c>
      <c r="AH156">
        <v>2</v>
      </c>
      <c r="AI156">
        <v>56663316</v>
      </c>
      <c r="AJ156">
        <v>134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ROW(Source!A296)</f>
        <v>296</v>
      </c>
      <c r="B157">
        <v>56663328</v>
      </c>
      <c r="C157">
        <v>56663314</v>
      </c>
      <c r="D157">
        <v>54768393</v>
      </c>
      <c r="E157">
        <v>1</v>
      </c>
      <c r="F157">
        <v>1</v>
      </c>
      <c r="G157">
        <v>1081</v>
      </c>
      <c r="H157">
        <v>2</v>
      </c>
      <c r="I157" t="s">
        <v>1387</v>
      </c>
      <c r="J157" t="s">
        <v>1388</v>
      </c>
      <c r="K157" t="s">
        <v>1389</v>
      </c>
      <c r="L157">
        <v>1368</v>
      </c>
      <c r="N157">
        <v>1011</v>
      </c>
      <c r="O157" t="s">
        <v>1323</v>
      </c>
      <c r="P157" t="s">
        <v>1323</v>
      </c>
      <c r="Q157">
        <v>1</v>
      </c>
      <c r="X157">
        <v>0.54</v>
      </c>
      <c r="Y157">
        <v>0</v>
      </c>
      <c r="Z157">
        <v>0.77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32</v>
      </c>
      <c r="AG157">
        <v>0.85050000000000014</v>
      </c>
      <c r="AH157">
        <v>2</v>
      </c>
      <c r="AI157">
        <v>56663318</v>
      </c>
      <c r="AJ157">
        <v>135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ROW(Source!A296)</f>
        <v>296</v>
      </c>
      <c r="B158">
        <v>56663329</v>
      </c>
      <c r="C158">
        <v>56663314</v>
      </c>
      <c r="D158">
        <v>54768400</v>
      </c>
      <c r="E158">
        <v>1</v>
      </c>
      <c r="F158">
        <v>1</v>
      </c>
      <c r="G158">
        <v>1081</v>
      </c>
      <c r="H158">
        <v>2</v>
      </c>
      <c r="I158" t="s">
        <v>1365</v>
      </c>
      <c r="J158" t="s">
        <v>1366</v>
      </c>
      <c r="K158" t="s">
        <v>1367</v>
      </c>
      <c r="L158">
        <v>1368</v>
      </c>
      <c r="N158">
        <v>1011</v>
      </c>
      <c r="O158" t="s">
        <v>1323</v>
      </c>
      <c r="P158" t="s">
        <v>1323</v>
      </c>
      <c r="Q158">
        <v>1</v>
      </c>
      <c r="X158">
        <v>2.61</v>
      </c>
      <c r="Y158">
        <v>0</v>
      </c>
      <c r="Z158">
        <v>0.42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32</v>
      </c>
      <c r="AG158">
        <v>4.1107499999999995</v>
      </c>
      <c r="AH158">
        <v>2</v>
      </c>
      <c r="AI158">
        <v>56663319</v>
      </c>
      <c r="AJ158">
        <v>136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ROW(Source!A296)</f>
        <v>296</v>
      </c>
      <c r="B159">
        <v>56663330</v>
      </c>
      <c r="C159">
        <v>56663314</v>
      </c>
      <c r="D159">
        <v>54768426</v>
      </c>
      <c r="E159">
        <v>1</v>
      </c>
      <c r="F159">
        <v>1</v>
      </c>
      <c r="G159">
        <v>1081</v>
      </c>
      <c r="H159">
        <v>2</v>
      </c>
      <c r="I159" t="s">
        <v>1368</v>
      </c>
      <c r="J159" t="s">
        <v>1369</v>
      </c>
      <c r="K159" t="s">
        <v>1370</v>
      </c>
      <c r="L159">
        <v>1368</v>
      </c>
      <c r="N159">
        <v>1011</v>
      </c>
      <c r="O159" t="s">
        <v>1323</v>
      </c>
      <c r="P159" t="s">
        <v>1323</v>
      </c>
      <c r="Q159">
        <v>1</v>
      </c>
      <c r="X159">
        <v>8.07</v>
      </c>
      <c r="Y159">
        <v>0</v>
      </c>
      <c r="Z159">
        <v>0.47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32</v>
      </c>
      <c r="AG159">
        <v>12.710249999999998</v>
      </c>
      <c r="AH159">
        <v>2</v>
      </c>
      <c r="AI159">
        <v>56663320</v>
      </c>
      <c r="AJ159">
        <v>137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ROW(Source!A296)</f>
        <v>296</v>
      </c>
      <c r="B160">
        <v>56663327</v>
      </c>
      <c r="C160">
        <v>56663314</v>
      </c>
      <c r="D160">
        <v>54767573</v>
      </c>
      <c r="E160">
        <v>1</v>
      </c>
      <c r="F160">
        <v>1</v>
      </c>
      <c r="G160">
        <v>1081</v>
      </c>
      <c r="H160">
        <v>2</v>
      </c>
      <c r="I160" t="s">
        <v>1328</v>
      </c>
      <c r="J160" t="s">
        <v>1329</v>
      </c>
      <c r="K160" t="s">
        <v>1330</v>
      </c>
      <c r="L160">
        <v>1368</v>
      </c>
      <c r="N160">
        <v>1011</v>
      </c>
      <c r="O160" t="s">
        <v>1323</v>
      </c>
      <c r="P160" t="s">
        <v>1323</v>
      </c>
      <c r="Q160">
        <v>1</v>
      </c>
      <c r="X160">
        <v>0.21</v>
      </c>
      <c r="Y160">
        <v>0</v>
      </c>
      <c r="Z160">
        <v>179.17</v>
      </c>
      <c r="AA160">
        <v>16.93</v>
      </c>
      <c r="AB160">
        <v>0</v>
      </c>
      <c r="AC160">
        <v>0</v>
      </c>
      <c r="AD160">
        <v>1</v>
      </c>
      <c r="AE160">
        <v>0</v>
      </c>
      <c r="AF160" t="s">
        <v>32</v>
      </c>
      <c r="AG160">
        <v>0.33075000000000004</v>
      </c>
      <c r="AH160">
        <v>2</v>
      </c>
      <c r="AI160">
        <v>56663317</v>
      </c>
      <c r="AJ160">
        <v>138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ROW(Source!A296)</f>
        <v>296</v>
      </c>
      <c r="B161">
        <v>56663331</v>
      </c>
      <c r="C161">
        <v>56663314</v>
      </c>
      <c r="D161">
        <v>54738788</v>
      </c>
      <c r="E161">
        <v>1</v>
      </c>
      <c r="F161">
        <v>1</v>
      </c>
      <c r="G161">
        <v>1081</v>
      </c>
      <c r="H161">
        <v>3</v>
      </c>
      <c r="I161" t="s">
        <v>1390</v>
      </c>
      <c r="J161" t="s">
        <v>1391</v>
      </c>
      <c r="K161" t="s">
        <v>1392</v>
      </c>
      <c r="L161">
        <v>1296</v>
      </c>
      <c r="N161">
        <v>1002</v>
      </c>
      <c r="O161" t="s">
        <v>678</v>
      </c>
      <c r="P161" t="s">
        <v>678</v>
      </c>
      <c r="Q161">
        <v>1</v>
      </c>
      <c r="X161">
        <v>0.52</v>
      </c>
      <c r="Y161">
        <v>84.21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105</v>
      </c>
      <c r="AG161">
        <v>0.52</v>
      </c>
      <c r="AH161">
        <v>2</v>
      </c>
      <c r="AI161">
        <v>56663321</v>
      </c>
      <c r="AJ161">
        <v>139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ROW(Source!A296)</f>
        <v>296</v>
      </c>
      <c r="B162">
        <v>56663332</v>
      </c>
      <c r="C162">
        <v>56663314</v>
      </c>
      <c r="D162">
        <v>54747402</v>
      </c>
      <c r="E162">
        <v>1</v>
      </c>
      <c r="F162">
        <v>1</v>
      </c>
      <c r="G162">
        <v>1081</v>
      </c>
      <c r="H162">
        <v>3</v>
      </c>
      <c r="I162" t="s">
        <v>1393</v>
      </c>
      <c r="J162" t="s">
        <v>1394</v>
      </c>
      <c r="K162" t="s">
        <v>1395</v>
      </c>
      <c r="L162">
        <v>1354</v>
      </c>
      <c r="N162">
        <v>1010</v>
      </c>
      <c r="O162" t="s">
        <v>398</v>
      </c>
      <c r="P162" t="s">
        <v>398</v>
      </c>
      <c r="Q162">
        <v>1</v>
      </c>
      <c r="X162">
        <v>7.0000000000000007E-2</v>
      </c>
      <c r="Y162">
        <v>7.74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105</v>
      </c>
      <c r="AG162">
        <v>7.0000000000000007E-2</v>
      </c>
      <c r="AH162">
        <v>2</v>
      </c>
      <c r="AI162">
        <v>56663322</v>
      </c>
      <c r="AJ162">
        <v>141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ROW(Source!A296)</f>
        <v>296</v>
      </c>
      <c r="B163">
        <v>56663333</v>
      </c>
      <c r="C163">
        <v>56663314</v>
      </c>
      <c r="D163">
        <v>54747352</v>
      </c>
      <c r="E163">
        <v>1</v>
      </c>
      <c r="F163">
        <v>1</v>
      </c>
      <c r="G163">
        <v>1081</v>
      </c>
      <c r="H163">
        <v>3</v>
      </c>
      <c r="I163" t="s">
        <v>1384</v>
      </c>
      <c r="J163" t="s">
        <v>1385</v>
      </c>
      <c r="K163" t="s">
        <v>1386</v>
      </c>
      <c r="L163">
        <v>1354</v>
      </c>
      <c r="N163">
        <v>1010</v>
      </c>
      <c r="O163" t="s">
        <v>398</v>
      </c>
      <c r="P163" t="s">
        <v>398</v>
      </c>
      <c r="Q163">
        <v>1</v>
      </c>
      <c r="X163">
        <v>12.56</v>
      </c>
      <c r="Y163">
        <v>4.3600000000000003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105</v>
      </c>
      <c r="AG163">
        <v>12.56</v>
      </c>
      <c r="AH163">
        <v>2</v>
      </c>
      <c r="AI163">
        <v>56663323</v>
      </c>
      <c r="AJ163">
        <v>142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ROW(Source!A296)</f>
        <v>296</v>
      </c>
      <c r="B164">
        <v>56663334</v>
      </c>
      <c r="C164">
        <v>56663314</v>
      </c>
      <c r="D164">
        <v>54708109</v>
      </c>
      <c r="E164">
        <v>1081</v>
      </c>
      <c r="F164">
        <v>1</v>
      </c>
      <c r="G164">
        <v>1081</v>
      </c>
      <c r="H164">
        <v>3</v>
      </c>
      <c r="I164" t="s">
        <v>1585</v>
      </c>
      <c r="J164" t="s">
        <v>3</v>
      </c>
      <c r="K164" t="s">
        <v>1586</v>
      </c>
      <c r="L164">
        <v>1346</v>
      </c>
      <c r="N164">
        <v>1009</v>
      </c>
      <c r="O164" t="s">
        <v>1171</v>
      </c>
      <c r="P164" t="s">
        <v>1171</v>
      </c>
      <c r="Q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105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ROW(Source!A296)</f>
        <v>296</v>
      </c>
      <c r="B165">
        <v>56663335</v>
      </c>
      <c r="C165">
        <v>56663314</v>
      </c>
      <c r="D165">
        <v>54717780</v>
      </c>
      <c r="E165">
        <v>1081</v>
      </c>
      <c r="F165">
        <v>1</v>
      </c>
      <c r="G165">
        <v>1081</v>
      </c>
      <c r="H165">
        <v>3</v>
      </c>
      <c r="I165" t="s">
        <v>1587</v>
      </c>
      <c r="J165" t="s">
        <v>3</v>
      </c>
      <c r="K165" t="s">
        <v>1588</v>
      </c>
      <c r="L165">
        <v>1354</v>
      </c>
      <c r="N165">
        <v>1010</v>
      </c>
      <c r="O165" t="s">
        <v>398</v>
      </c>
      <c r="P165" t="s">
        <v>398</v>
      </c>
      <c r="Q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105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ROW(Source!A296)</f>
        <v>296</v>
      </c>
      <c r="B166">
        <v>56663336</v>
      </c>
      <c r="C166">
        <v>56663314</v>
      </c>
      <c r="D166">
        <v>54720580</v>
      </c>
      <c r="E166">
        <v>1081</v>
      </c>
      <c r="F166">
        <v>1</v>
      </c>
      <c r="G166">
        <v>1081</v>
      </c>
      <c r="H166">
        <v>3</v>
      </c>
      <c r="I166" t="s">
        <v>1589</v>
      </c>
      <c r="J166" t="s">
        <v>3</v>
      </c>
      <c r="K166" t="s">
        <v>1590</v>
      </c>
      <c r="L166">
        <v>1327</v>
      </c>
      <c r="N166">
        <v>1005</v>
      </c>
      <c r="O166" t="s">
        <v>329</v>
      </c>
      <c r="P166" t="s">
        <v>329</v>
      </c>
      <c r="Q166">
        <v>1</v>
      </c>
      <c r="X166">
        <v>100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105</v>
      </c>
      <c r="AG166">
        <v>100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ROW(Source!A296)</f>
        <v>296</v>
      </c>
      <c r="B167">
        <v>56663337</v>
      </c>
      <c r="C167">
        <v>56663314</v>
      </c>
      <c r="D167">
        <v>54720711</v>
      </c>
      <c r="E167">
        <v>1081</v>
      </c>
      <c r="F167">
        <v>1</v>
      </c>
      <c r="G167">
        <v>1081</v>
      </c>
      <c r="H167">
        <v>3</v>
      </c>
      <c r="I167" t="s">
        <v>1591</v>
      </c>
      <c r="J167" t="s">
        <v>3</v>
      </c>
      <c r="K167" t="s">
        <v>1592</v>
      </c>
      <c r="L167">
        <v>1346</v>
      </c>
      <c r="N167">
        <v>1009</v>
      </c>
      <c r="O167" t="s">
        <v>1171</v>
      </c>
      <c r="P167" t="s">
        <v>1171</v>
      </c>
      <c r="Q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105</v>
      </c>
      <c r="AG167">
        <v>0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ROW(Source!A296)</f>
        <v>296</v>
      </c>
      <c r="B168">
        <v>56663338</v>
      </c>
      <c r="C168">
        <v>56663314</v>
      </c>
      <c r="D168">
        <v>54723313</v>
      </c>
      <c r="E168">
        <v>1081</v>
      </c>
      <c r="F168">
        <v>1</v>
      </c>
      <c r="G168">
        <v>1081</v>
      </c>
      <c r="H168">
        <v>3</v>
      </c>
      <c r="I168" t="s">
        <v>1593</v>
      </c>
      <c r="J168" t="s">
        <v>3</v>
      </c>
      <c r="K168" t="s">
        <v>1594</v>
      </c>
      <c r="L168">
        <v>1327</v>
      </c>
      <c r="N168">
        <v>1005</v>
      </c>
      <c r="O168" t="s">
        <v>329</v>
      </c>
      <c r="P168" t="s">
        <v>329</v>
      </c>
      <c r="Q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105</v>
      </c>
      <c r="AG168">
        <v>0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ROW(Source!A296)</f>
        <v>296</v>
      </c>
      <c r="B169">
        <v>56663339</v>
      </c>
      <c r="C169">
        <v>56663314</v>
      </c>
      <c r="D169">
        <v>54723795</v>
      </c>
      <c r="E169">
        <v>1081</v>
      </c>
      <c r="F169">
        <v>1</v>
      </c>
      <c r="G169">
        <v>1081</v>
      </c>
      <c r="H169">
        <v>3</v>
      </c>
      <c r="I169" t="s">
        <v>1595</v>
      </c>
      <c r="J169" t="s">
        <v>3</v>
      </c>
      <c r="K169" t="s">
        <v>1596</v>
      </c>
      <c r="L169">
        <v>1354</v>
      </c>
      <c r="N169">
        <v>1010</v>
      </c>
      <c r="O169" t="s">
        <v>398</v>
      </c>
      <c r="P169" t="s">
        <v>398</v>
      </c>
      <c r="Q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105</v>
      </c>
      <c r="AG169">
        <v>0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ROW(Source!A297)</f>
        <v>297</v>
      </c>
      <c r="B170">
        <v>56663325</v>
      </c>
      <c r="C170">
        <v>56663314</v>
      </c>
      <c r="D170">
        <v>54702434</v>
      </c>
      <c r="E170">
        <v>1081</v>
      </c>
      <c r="F170">
        <v>1</v>
      </c>
      <c r="G170">
        <v>1081</v>
      </c>
      <c r="H170">
        <v>1</v>
      </c>
      <c r="I170" t="s">
        <v>1317</v>
      </c>
      <c r="J170" t="s">
        <v>3</v>
      </c>
      <c r="K170" t="s">
        <v>1318</v>
      </c>
      <c r="L170">
        <v>1191</v>
      </c>
      <c r="N170">
        <v>1013</v>
      </c>
      <c r="O170" t="s">
        <v>1319</v>
      </c>
      <c r="P170" t="s">
        <v>1319</v>
      </c>
      <c r="Q170">
        <v>1</v>
      </c>
      <c r="X170">
        <v>61.37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 t="s">
        <v>33</v>
      </c>
      <c r="AG170">
        <v>88.925129999999996</v>
      </c>
      <c r="AH170">
        <v>2</v>
      </c>
      <c r="AI170">
        <v>56663315</v>
      </c>
      <c r="AJ170">
        <v>143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ROW(Source!A297)</f>
        <v>297</v>
      </c>
      <c r="B171">
        <v>56663326</v>
      </c>
      <c r="C171">
        <v>56663314</v>
      </c>
      <c r="D171">
        <v>54768339</v>
      </c>
      <c r="E171">
        <v>1</v>
      </c>
      <c r="F171">
        <v>1</v>
      </c>
      <c r="G171">
        <v>1081</v>
      </c>
      <c r="H171">
        <v>2</v>
      </c>
      <c r="I171" t="s">
        <v>1324</v>
      </c>
      <c r="J171" t="s">
        <v>1325</v>
      </c>
      <c r="K171" t="s">
        <v>1326</v>
      </c>
      <c r="L171">
        <v>1368</v>
      </c>
      <c r="N171">
        <v>1011</v>
      </c>
      <c r="O171" t="s">
        <v>1323</v>
      </c>
      <c r="P171" t="s">
        <v>1323</v>
      </c>
      <c r="Q171">
        <v>1</v>
      </c>
      <c r="X171">
        <v>0.28999999999999998</v>
      </c>
      <c r="Y171">
        <v>0</v>
      </c>
      <c r="Z171">
        <v>83.1</v>
      </c>
      <c r="AA171">
        <v>12.62</v>
      </c>
      <c r="AB171">
        <v>0</v>
      </c>
      <c r="AC171">
        <v>0</v>
      </c>
      <c r="AD171">
        <v>1</v>
      </c>
      <c r="AE171">
        <v>0</v>
      </c>
      <c r="AF171" t="s">
        <v>32</v>
      </c>
      <c r="AG171">
        <v>0.45674999999999993</v>
      </c>
      <c r="AH171">
        <v>2</v>
      </c>
      <c r="AI171">
        <v>56663316</v>
      </c>
      <c r="AJ171">
        <v>144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ROW(Source!A297)</f>
        <v>297</v>
      </c>
      <c r="B172">
        <v>56663328</v>
      </c>
      <c r="C172">
        <v>56663314</v>
      </c>
      <c r="D172">
        <v>54768393</v>
      </c>
      <c r="E172">
        <v>1</v>
      </c>
      <c r="F172">
        <v>1</v>
      </c>
      <c r="G172">
        <v>1081</v>
      </c>
      <c r="H172">
        <v>2</v>
      </c>
      <c r="I172" t="s">
        <v>1387</v>
      </c>
      <c r="J172" t="s">
        <v>1388</v>
      </c>
      <c r="K172" t="s">
        <v>1389</v>
      </c>
      <c r="L172">
        <v>1368</v>
      </c>
      <c r="N172">
        <v>1011</v>
      </c>
      <c r="O172" t="s">
        <v>1323</v>
      </c>
      <c r="P172" t="s">
        <v>1323</v>
      </c>
      <c r="Q172">
        <v>1</v>
      </c>
      <c r="X172">
        <v>0.54</v>
      </c>
      <c r="Y172">
        <v>0</v>
      </c>
      <c r="Z172">
        <v>0.77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32</v>
      </c>
      <c r="AG172">
        <v>0.85050000000000014</v>
      </c>
      <c r="AH172">
        <v>2</v>
      </c>
      <c r="AI172">
        <v>56663318</v>
      </c>
      <c r="AJ172">
        <v>145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ROW(Source!A297)</f>
        <v>297</v>
      </c>
      <c r="B173">
        <v>56663329</v>
      </c>
      <c r="C173">
        <v>56663314</v>
      </c>
      <c r="D173">
        <v>54768400</v>
      </c>
      <c r="E173">
        <v>1</v>
      </c>
      <c r="F173">
        <v>1</v>
      </c>
      <c r="G173">
        <v>1081</v>
      </c>
      <c r="H173">
        <v>2</v>
      </c>
      <c r="I173" t="s">
        <v>1365</v>
      </c>
      <c r="J173" t="s">
        <v>1366</v>
      </c>
      <c r="K173" t="s">
        <v>1367</v>
      </c>
      <c r="L173">
        <v>1368</v>
      </c>
      <c r="N173">
        <v>1011</v>
      </c>
      <c r="O173" t="s">
        <v>1323</v>
      </c>
      <c r="P173" t="s">
        <v>1323</v>
      </c>
      <c r="Q173">
        <v>1</v>
      </c>
      <c r="X173">
        <v>2.61</v>
      </c>
      <c r="Y173">
        <v>0</v>
      </c>
      <c r="Z173">
        <v>0.42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32</v>
      </c>
      <c r="AG173">
        <v>4.1107499999999995</v>
      </c>
      <c r="AH173">
        <v>2</v>
      </c>
      <c r="AI173">
        <v>56663319</v>
      </c>
      <c r="AJ173">
        <v>146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ROW(Source!A297)</f>
        <v>297</v>
      </c>
      <c r="B174">
        <v>56663330</v>
      </c>
      <c r="C174">
        <v>56663314</v>
      </c>
      <c r="D174">
        <v>54768426</v>
      </c>
      <c r="E174">
        <v>1</v>
      </c>
      <c r="F174">
        <v>1</v>
      </c>
      <c r="G174">
        <v>1081</v>
      </c>
      <c r="H174">
        <v>2</v>
      </c>
      <c r="I174" t="s">
        <v>1368</v>
      </c>
      <c r="J174" t="s">
        <v>1369</v>
      </c>
      <c r="K174" t="s">
        <v>1370</v>
      </c>
      <c r="L174">
        <v>1368</v>
      </c>
      <c r="N174">
        <v>1011</v>
      </c>
      <c r="O174" t="s">
        <v>1323</v>
      </c>
      <c r="P174" t="s">
        <v>1323</v>
      </c>
      <c r="Q174">
        <v>1</v>
      </c>
      <c r="X174">
        <v>8.07</v>
      </c>
      <c r="Y174">
        <v>0</v>
      </c>
      <c r="Z174">
        <v>0.47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32</v>
      </c>
      <c r="AG174">
        <v>12.710249999999998</v>
      </c>
      <c r="AH174">
        <v>2</v>
      </c>
      <c r="AI174">
        <v>56663320</v>
      </c>
      <c r="AJ174">
        <v>147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ROW(Source!A297)</f>
        <v>297</v>
      </c>
      <c r="B175">
        <v>56663327</v>
      </c>
      <c r="C175">
        <v>56663314</v>
      </c>
      <c r="D175">
        <v>54767573</v>
      </c>
      <c r="E175">
        <v>1</v>
      </c>
      <c r="F175">
        <v>1</v>
      </c>
      <c r="G175">
        <v>1081</v>
      </c>
      <c r="H175">
        <v>2</v>
      </c>
      <c r="I175" t="s">
        <v>1328</v>
      </c>
      <c r="J175" t="s">
        <v>1329</v>
      </c>
      <c r="K175" t="s">
        <v>1330</v>
      </c>
      <c r="L175">
        <v>1368</v>
      </c>
      <c r="N175">
        <v>1011</v>
      </c>
      <c r="O175" t="s">
        <v>1323</v>
      </c>
      <c r="P175" t="s">
        <v>1323</v>
      </c>
      <c r="Q175">
        <v>1</v>
      </c>
      <c r="X175">
        <v>0.21</v>
      </c>
      <c r="Y175">
        <v>0</v>
      </c>
      <c r="Z175">
        <v>179.17</v>
      </c>
      <c r="AA175">
        <v>16.93</v>
      </c>
      <c r="AB175">
        <v>0</v>
      </c>
      <c r="AC175">
        <v>0</v>
      </c>
      <c r="AD175">
        <v>1</v>
      </c>
      <c r="AE175">
        <v>0</v>
      </c>
      <c r="AF175" t="s">
        <v>32</v>
      </c>
      <c r="AG175">
        <v>0.33075000000000004</v>
      </c>
      <c r="AH175">
        <v>2</v>
      </c>
      <c r="AI175">
        <v>56663317</v>
      </c>
      <c r="AJ175">
        <v>148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ROW(Source!A297)</f>
        <v>297</v>
      </c>
      <c r="B176">
        <v>56663331</v>
      </c>
      <c r="C176">
        <v>56663314</v>
      </c>
      <c r="D176">
        <v>54738788</v>
      </c>
      <c r="E176">
        <v>1</v>
      </c>
      <c r="F176">
        <v>1</v>
      </c>
      <c r="G176">
        <v>1081</v>
      </c>
      <c r="H176">
        <v>3</v>
      </c>
      <c r="I176" t="s">
        <v>1390</v>
      </c>
      <c r="J176" t="s">
        <v>1391</v>
      </c>
      <c r="K176" t="s">
        <v>1392</v>
      </c>
      <c r="L176">
        <v>1296</v>
      </c>
      <c r="N176">
        <v>1002</v>
      </c>
      <c r="O176" t="s">
        <v>678</v>
      </c>
      <c r="P176" t="s">
        <v>678</v>
      </c>
      <c r="Q176">
        <v>1</v>
      </c>
      <c r="X176">
        <v>0.52</v>
      </c>
      <c r="Y176">
        <v>84.21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105</v>
      </c>
      <c r="AG176">
        <v>0.52</v>
      </c>
      <c r="AH176">
        <v>2</v>
      </c>
      <c r="AI176">
        <v>56663321</v>
      </c>
      <c r="AJ176">
        <v>149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ROW(Source!A297)</f>
        <v>297</v>
      </c>
      <c r="B177">
        <v>56663332</v>
      </c>
      <c r="C177">
        <v>56663314</v>
      </c>
      <c r="D177">
        <v>54747402</v>
      </c>
      <c r="E177">
        <v>1</v>
      </c>
      <c r="F177">
        <v>1</v>
      </c>
      <c r="G177">
        <v>1081</v>
      </c>
      <c r="H177">
        <v>3</v>
      </c>
      <c r="I177" t="s">
        <v>1393</v>
      </c>
      <c r="J177" t="s">
        <v>1394</v>
      </c>
      <c r="K177" t="s">
        <v>1395</v>
      </c>
      <c r="L177">
        <v>1354</v>
      </c>
      <c r="N177">
        <v>1010</v>
      </c>
      <c r="O177" t="s">
        <v>398</v>
      </c>
      <c r="P177" t="s">
        <v>398</v>
      </c>
      <c r="Q177">
        <v>1</v>
      </c>
      <c r="X177">
        <v>7.0000000000000007E-2</v>
      </c>
      <c r="Y177">
        <v>7.74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105</v>
      </c>
      <c r="AG177">
        <v>7.0000000000000007E-2</v>
      </c>
      <c r="AH177">
        <v>2</v>
      </c>
      <c r="AI177">
        <v>56663322</v>
      </c>
      <c r="AJ177">
        <v>151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ROW(Source!A297)</f>
        <v>297</v>
      </c>
      <c r="B178">
        <v>56663333</v>
      </c>
      <c r="C178">
        <v>56663314</v>
      </c>
      <c r="D178">
        <v>54747352</v>
      </c>
      <c r="E178">
        <v>1</v>
      </c>
      <c r="F178">
        <v>1</v>
      </c>
      <c r="G178">
        <v>1081</v>
      </c>
      <c r="H178">
        <v>3</v>
      </c>
      <c r="I178" t="s">
        <v>1384</v>
      </c>
      <c r="J178" t="s">
        <v>1385</v>
      </c>
      <c r="K178" t="s">
        <v>1386</v>
      </c>
      <c r="L178">
        <v>1354</v>
      </c>
      <c r="N178">
        <v>1010</v>
      </c>
      <c r="O178" t="s">
        <v>398</v>
      </c>
      <c r="P178" t="s">
        <v>398</v>
      </c>
      <c r="Q178">
        <v>1</v>
      </c>
      <c r="X178">
        <v>12.56</v>
      </c>
      <c r="Y178">
        <v>4.3600000000000003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105</v>
      </c>
      <c r="AG178">
        <v>12.56</v>
      </c>
      <c r="AH178">
        <v>2</v>
      </c>
      <c r="AI178">
        <v>56663323</v>
      </c>
      <c r="AJ178">
        <v>152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ROW(Source!A297)</f>
        <v>297</v>
      </c>
      <c r="B179">
        <v>56663334</v>
      </c>
      <c r="C179">
        <v>56663314</v>
      </c>
      <c r="D179">
        <v>54708109</v>
      </c>
      <c r="E179">
        <v>1081</v>
      </c>
      <c r="F179">
        <v>1</v>
      </c>
      <c r="G179">
        <v>1081</v>
      </c>
      <c r="H179">
        <v>3</v>
      </c>
      <c r="I179" t="s">
        <v>1585</v>
      </c>
      <c r="J179" t="s">
        <v>3</v>
      </c>
      <c r="K179" t="s">
        <v>1586</v>
      </c>
      <c r="L179">
        <v>1346</v>
      </c>
      <c r="N179">
        <v>1009</v>
      </c>
      <c r="O179" t="s">
        <v>1171</v>
      </c>
      <c r="P179" t="s">
        <v>1171</v>
      </c>
      <c r="Q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105</v>
      </c>
      <c r="AG179">
        <v>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ROW(Source!A297)</f>
        <v>297</v>
      </c>
      <c r="B180">
        <v>56663335</v>
      </c>
      <c r="C180">
        <v>56663314</v>
      </c>
      <c r="D180">
        <v>54717780</v>
      </c>
      <c r="E180">
        <v>1081</v>
      </c>
      <c r="F180">
        <v>1</v>
      </c>
      <c r="G180">
        <v>1081</v>
      </c>
      <c r="H180">
        <v>3</v>
      </c>
      <c r="I180" t="s">
        <v>1587</v>
      </c>
      <c r="J180" t="s">
        <v>3</v>
      </c>
      <c r="K180" t="s">
        <v>1588</v>
      </c>
      <c r="L180">
        <v>1354</v>
      </c>
      <c r="N180">
        <v>1010</v>
      </c>
      <c r="O180" t="s">
        <v>398</v>
      </c>
      <c r="P180" t="s">
        <v>398</v>
      </c>
      <c r="Q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105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ROW(Source!A297)</f>
        <v>297</v>
      </c>
      <c r="B181">
        <v>56663336</v>
      </c>
      <c r="C181">
        <v>56663314</v>
      </c>
      <c r="D181">
        <v>54720580</v>
      </c>
      <c r="E181">
        <v>1081</v>
      </c>
      <c r="F181">
        <v>1</v>
      </c>
      <c r="G181">
        <v>1081</v>
      </c>
      <c r="H181">
        <v>3</v>
      </c>
      <c r="I181" t="s">
        <v>1589</v>
      </c>
      <c r="J181" t="s">
        <v>3</v>
      </c>
      <c r="K181" t="s">
        <v>1590</v>
      </c>
      <c r="L181">
        <v>1327</v>
      </c>
      <c r="N181">
        <v>1005</v>
      </c>
      <c r="O181" t="s">
        <v>329</v>
      </c>
      <c r="P181" t="s">
        <v>329</v>
      </c>
      <c r="Q181">
        <v>1</v>
      </c>
      <c r="X181">
        <v>100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105</v>
      </c>
      <c r="AG181">
        <v>100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ROW(Source!A297)</f>
        <v>297</v>
      </c>
      <c r="B182">
        <v>56663337</v>
      </c>
      <c r="C182">
        <v>56663314</v>
      </c>
      <c r="D182">
        <v>54720711</v>
      </c>
      <c r="E182">
        <v>1081</v>
      </c>
      <c r="F182">
        <v>1</v>
      </c>
      <c r="G182">
        <v>1081</v>
      </c>
      <c r="H182">
        <v>3</v>
      </c>
      <c r="I182" t="s">
        <v>1591</v>
      </c>
      <c r="J182" t="s">
        <v>3</v>
      </c>
      <c r="K182" t="s">
        <v>1592</v>
      </c>
      <c r="L182">
        <v>1346</v>
      </c>
      <c r="N182">
        <v>1009</v>
      </c>
      <c r="O182" t="s">
        <v>1171</v>
      </c>
      <c r="P182" t="s">
        <v>1171</v>
      </c>
      <c r="Q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105</v>
      </c>
      <c r="AG182">
        <v>0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ROW(Source!A297)</f>
        <v>297</v>
      </c>
      <c r="B183">
        <v>56663338</v>
      </c>
      <c r="C183">
        <v>56663314</v>
      </c>
      <c r="D183">
        <v>54723313</v>
      </c>
      <c r="E183">
        <v>1081</v>
      </c>
      <c r="F183">
        <v>1</v>
      </c>
      <c r="G183">
        <v>1081</v>
      </c>
      <c r="H183">
        <v>3</v>
      </c>
      <c r="I183" t="s">
        <v>1593</v>
      </c>
      <c r="J183" t="s">
        <v>3</v>
      </c>
      <c r="K183" t="s">
        <v>1594</v>
      </c>
      <c r="L183">
        <v>1327</v>
      </c>
      <c r="N183">
        <v>1005</v>
      </c>
      <c r="O183" t="s">
        <v>329</v>
      </c>
      <c r="P183" t="s">
        <v>329</v>
      </c>
      <c r="Q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105</v>
      </c>
      <c r="AG183">
        <v>0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ROW(Source!A297)</f>
        <v>297</v>
      </c>
      <c r="B184">
        <v>56663339</v>
      </c>
      <c r="C184">
        <v>56663314</v>
      </c>
      <c r="D184">
        <v>54723795</v>
      </c>
      <c r="E184">
        <v>1081</v>
      </c>
      <c r="F184">
        <v>1</v>
      </c>
      <c r="G184">
        <v>1081</v>
      </c>
      <c r="H184">
        <v>3</v>
      </c>
      <c r="I184" t="s">
        <v>1595</v>
      </c>
      <c r="J184" t="s">
        <v>3</v>
      </c>
      <c r="K184" t="s">
        <v>1596</v>
      </c>
      <c r="L184">
        <v>1354</v>
      </c>
      <c r="N184">
        <v>1010</v>
      </c>
      <c r="O184" t="s">
        <v>398</v>
      </c>
      <c r="P184" t="s">
        <v>398</v>
      </c>
      <c r="Q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105</v>
      </c>
      <c r="AG184">
        <v>0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ROW(Source!A300)</f>
        <v>300</v>
      </c>
      <c r="B185">
        <v>56663352</v>
      </c>
      <c r="C185">
        <v>56663341</v>
      </c>
      <c r="D185">
        <v>54702434</v>
      </c>
      <c r="E185">
        <v>1081</v>
      </c>
      <c r="F185">
        <v>1</v>
      </c>
      <c r="G185">
        <v>1081</v>
      </c>
      <c r="H185">
        <v>1</v>
      </c>
      <c r="I185" t="s">
        <v>1317</v>
      </c>
      <c r="J185" t="s">
        <v>3</v>
      </c>
      <c r="K185" t="s">
        <v>1318</v>
      </c>
      <c r="L185">
        <v>1191</v>
      </c>
      <c r="N185">
        <v>1013</v>
      </c>
      <c r="O185" t="s">
        <v>1319</v>
      </c>
      <c r="P185" t="s">
        <v>1319</v>
      </c>
      <c r="Q185">
        <v>1</v>
      </c>
      <c r="X185">
        <v>45.18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351</v>
      </c>
      <c r="AG185">
        <v>56.9268</v>
      </c>
      <c r="AH185">
        <v>2</v>
      </c>
      <c r="AI185">
        <v>56663342</v>
      </c>
      <c r="AJ185">
        <v>153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ROW(Source!A300)</f>
        <v>300</v>
      </c>
      <c r="B186">
        <v>56663353</v>
      </c>
      <c r="C186">
        <v>56663341</v>
      </c>
      <c r="D186">
        <v>54768339</v>
      </c>
      <c r="E186">
        <v>1</v>
      </c>
      <c r="F186">
        <v>1</v>
      </c>
      <c r="G186">
        <v>1081</v>
      </c>
      <c r="H186">
        <v>2</v>
      </c>
      <c r="I186" t="s">
        <v>1324</v>
      </c>
      <c r="J186" t="s">
        <v>1325</v>
      </c>
      <c r="K186" t="s">
        <v>1326</v>
      </c>
      <c r="L186">
        <v>1368</v>
      </c>
      <c r="N186">
        <v>1011</v>
      </c>
      <c r="O186" t="s">
        <v>1323</v>
      </c>
      <c r="P186" t="s">
        <v>1323</v>
      </c>
      <c r="Q186">
        <v>1</v>
      </c>
      <c r="X186">
        <v>0.26</v>
      </c>
      <c r="Y186">
        <v>0</v>
      </c>
      <c r="Z186">
        <v>83.1</v>
      </c>
      <c r="AA186">
        <v>12.62</v>
      </c>
      <c r="AB186">
        <v>0</v>
      </c>
      <c r="AC186">
        <v>0</v>
      </c>
      <c r="AD186">
        <v>1</v>
      </c>
      <c r="AE186">
        <v>0</v>
      </c>
      <c r="AF186" t="s">
        <v>351</v>
      </c>
      <c r="AG186">
        <v>0.3276</v>
      </c>
      <c r="AH186">
        <v>2</v>
      </c>
      <c r="AI186">
        <v>56663343</v>
      </c>
      <c r="AJ186">
        <v>154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ROW(Source!A300)</f>
        <v>300</v>
      </c>
      <c r="B187">
        <v>56663355</v>
      </c>
      <c r="C187">
        <v>56663341</v>
      </c>
      <c r="D187">
        <v>54768393</v>
      </c>
      <c r="E187">
        <v>1</v>
      </c>
      <c r="F187">
        <v>1</v>
      </c>
      <c r="G187">
        <v>1081</v>
      </c>
      <c r="H187">
        <v>2</v>
      </c>
      <c r="I187" t="s">
        <v>1387</v>
      </c>
      <c r="J187" t="s">
        <v>1388</v>
      </c>
      <c r="K187" t="s">
        <v>1389</v>
      </c>
      <c r="L187">
        <v>1368</v>
      </c>
      <c r="N187">
        <v>1011</v>
      </c>
      <c r="O187" t="s">
        <v>1323</v>
      </c>
      <c r="P187" t="s">
        <v>1323</v>
      </c>
      <c r="Q187">
        <v>1</v>
      </c>
      <c r="X187">
        <v>0.35</v>
      </c>
      <c r="Y187">
        <v>0</v>
      </c>
      <c r="Z187">
        <v>0.77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351</v>
      </c>
      <c r="AG187">
        <v>0.441</v>
      </c>
      <c r="AH187">
        <v>2</v>
      </c>
      <c r="AI187">
        <v>56663345</v>
      </c>
      <c r="AJ187">
        <v>155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ROW(Source!A300)</f>
        <v>300</v>
      </c>
      <c r="B188">
        <v>56663356</v>
      </c>
      <c r="C188">
        <v>56663341</v>
      </c>
      <c r="D188">
        <v>54768400</v>
      </c>
      <c r="E188">
        <v>1</v>
      </c>
      <c r="F188">
        <v>1</v>
      </c>
      <c r="G188">
        <v>1081</v>
      </c>
      <c r="H188">
        <v>2</v>
      </c>
      <c r="I188" t="s">
        <v>1365</v>
      </c>
      <c r="J188" t="s">
        <v>1366</v>
      </c>
      <c r="K188" t="s">
        <v>1367</v>
      </c>
      <c r="L188">
        <v>1368</v>
      </c>
      <c r="N188">
        <v>1011</v>
      </c>
      <c r="O188" t="s">
        <v>1323</v>
      </c>
      <c r="P188" t="s">
        <v>1323</v>
      </c>
      <c r="Q188">
        <v>1</v>
      </c>
      <c r="X188">
        <v>2.04</v>
      </c>
      <c r="Y188">
        <v>0</v>
      </c>
      <c r="Z188">
        <v>0.42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351</v>
      </c>
      <c r="AG188">
        <v>2.5704000000000002</v>
      </c>
      <c r="AH188">
        <v>2</v>
      </c>
      <c r="AI188">
        <v>56663346</v>
      </c>
      <c r="AJ188">
        <v>156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ROW(Source!A300)</f>
        <v>300</v>
      </c>
      <c r="B189">
        <v>56663357</v>
      </c>
      <c r="C189">
        <v>56663341</v>
      </c>
      <c r="D189">
        <v>54768426</v>
      </c>
      <c r="E189">
        <v>1</v>
      </c>
      <c r="F189">
        <v>1</v>
      </c>
      <c r="G189">
        <v>1081</v>
      </c>
      <c r="H189">
        <v>2</v>
      </c>
      <c r="I189" t="s">
        <v>1368</v>
      </c>
      <c r="J189" t="s">
        <v>1369</v>
      </c>
      <c r="K189" t="s">
        <v>1370</v>
      </c>
      <c r="L189">
        <v>1368</v>
      </c>
      <c r="N189">
        <v>1011</v>
      </c>
      <c r="O189" t="s">
        <v>1323</v>
      </c>
      <c r="P189" t="s">
        <v>1323</v>
      </c>
      <c r="Q189">
        <v>1</v>
      </c>
      <c r="X189">
        <v>5.95</v>
      </c>
      <c r="Y189">
        <v>0</v>
      </c>
      <c r="Z189">
        <v>0.47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351</v>
      </c>
      <c r="AG189">
        <v>7.4969999999999999</v>
      </c>
      <c r="AH189">
        <v>2</v>
      </c>
      <c r="AI189">
        <v>56663347</v>
      </c>
      <c r="AJ189">
        <v>157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ROW(Source!A300)</f>
        <v>300</v>
      </c>
      <c r="B190">
        <v>56663354</v>
      </c>
      <c r="C190">
        <v>56663341</v>
      </c>
      <c r="D190">
        <v>54767573</v>
      </c>
      <c r="E190">
        <v>1</v>
      </c>
      <c r="F190">
        <v>1</v>
      </c>
      <c r="G190">
        <v>1081</v>
      </c>
      <c r="H190">
        <v>2</v>
      </c>
      <c r="I190" t="s">
        <v>1328</v>
      </c>
      <c r="J190" t="s">
        <v>1329</v>
      </c>
      <c r="K190" t="s">
        <v>1330</v>
      </c>
      <c r="L190">
        <v>1368</v>
      </c>
      <c r="N190">
        <v>1011</v>
      </c>
      <c r="O190" t="s">
        <v>1323</v>
      </c>
      <c r="P190" t="s">
        <v>1323</v>
      </c>
      <c r="Q190">
        <v>1</v>
      </c>
      <c r="X190">
        <v>0.21</v>
      </c>
      <c r="Y190">
        <v>0</v>
      </c>
      <c r="Z190">
        <v>179.17</v>
      </c>
      <c r="AA190">
        <v>16.93</v>
      </c>
      <c r="AB190">
        <v>0</v>
      </c>
      <c r="AC190">
        <v>0</v>
      </c>
      <c r="AD190">
        <v>1</v>
      </c>
      <c r="AE190">
        <v>0</v>
      </c>
      <c r="AF190" t="s">
        <v>351</v>
      </c>
      <c r="AG190">
        <v>0.2646</v>
      </c>
      <c r="AH190">
        <v>2</v>
      </c>
      <c r="AI190">
        <v>56663344</v>
      </c>
      <c r="AJ190">
        <v>158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ROW(Source!A300)</f>
        <v>300</v>
      </c>
      <c r="B191">
        <v>56663358</v>
      </c>
      <c r="C191">
        <v>56663341</v>
      </c>
      <c r="D191">
        <v>54738788</v>
      </c>
      <c r="E191">
        <v>1</v>
      </c>
      <c r="F191">
        <v>1</v>
      </c>
      <c r="G191">
        <v>1081</v>
      </c>
      <c r="H191">
        <v>3</v>
      </c>
      <c r="I191" t="s">
        <v>1390</v>
      </c>
      <c r="J191" t="s">
        <v>1391</v>
      </c>
      <c r="K191" t="s">
        <v>1392</v>
      </c>
      <c r="L191">
        <v>1296</v>
      </c>
      <c r="N191">
        <v>1002</v>
      </c>
      <c r="O191" t="s">
        <v>678</v>
      </c>
      <c r="P191" t="s">
        <v>678</v>
      </c>
      <c r="Q191">
        <v>1</v>
      </c>
      <c r="X191">
        <v>0.32</v>
      </c>
      <c r="Y191">
        <v>84.21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31</v>
      </c>
      <c r="AG191">
        <v>0.32</v>
      </c>
      <c r="AH191">
        <v>2</v>
      </c>
      <c r="AI191">
        <v>56663348</v>
      </c>
      <c r="AJ191">
        <v>159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ROW(Source!A300)</f>
        <v>300</v>
      </c>
      <c r="B192">
        <v>56663359</v>
      </c>
      <c r="C192">
        <v>56663341</v>
      </c>
      <c r="D192">
        <v>54747402</v>
      </c>
      <c r="E192">
        <v>1</v>
      </c>
      <c r="F192">
        <v>1</v>
      </c>
      <c r="G192">
        <v>1081</v>
      </c>
      <c r="H192">
        <v>3</v>
      </c>
      <c r="I192" t="s">
        <v>1393</v>
      </c>
      <c r="J192" t="s">
        <v>1394</v>
      </c>
      <c r="K192" t="s">
        <v>1395</v>
      </c>
      <c r="L192">
        <v>1354</v>
      </c>
      <c r="N192">
        <v>1010</v>
      </c>
      <c r="O192" t="s">
        <v>398</v>
      </c>
      <c r="P192" t="s">
        <v>398</v>
      </c>
      <c r="Q192">
        <v>1</v>
      </c>
      <c r="X192">
        <v>0.05</v>
      </c>
      <c r="Y192">
        <v>7.74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31</v>
      </c>
      <c r="AG192">
        <v>0.05</v>
      </c>
      <c r="AH192">
        <v>2</v>
      </c>
      <c r="AI192">
        <v>56663349</v>
      </c>
      <c r="AJ192">
        <v>161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ROW(Source!A300)</f>
        <v>300</v>
      </c>
      <c r="B193">
        <v>56663360</v>
      </c>
      <c r="C193">
        <v>56663341</v>
      </c>
      <c r="D193">
        <v>54747352</v>
      </c>
      <c r="E193">
        <v>1</v>
      </c>
      <c r="F193">
        <v>1</v>
      </c>
      <c r="G193">
        <v>1081</v>
      </c>
      <c r="H193">
        <v>3</v>
      </c>
      <c r="I193" t="s">
        <v>1384</v>
      </c>
      <c r="J193" t="s">
        <v>1385</v>
      </c>
      <c r="K193" t="s">
        <v>1386</v>
      </c>
      <c r="L193">
        <v>1354</v>
      </c>
      <c r="N193">
        <v>1010</v>
      </c>
      <c r="O193" t="s">
        <v>398</v>
      </c>
      <c r="P193" t="s">
        <v>398</v>
      </c>
      <c r="Q193">
        <v>1</v>
      </c>
      <c r="X193">
        <v>10.119999999999999</v>
      </c>
      <c r="Y193">
        <v>4.3600000000000003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31</v>
      </c>
      <c r="AG193">
        <v>10.119999999999999</v>
      </c>
      <c r="AH193">
        <v>2</v>
      </c>
      <c r="AI193">
        <v>56663350</v>
      </c>
      <c r="AJ193">
        <v>162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ROW(Source!A300)</f>
        <v>300</v>
      </c>
      <c r="B194">
        <v>56663361</v>
      </c>
      <c r="C194">
        <v>56663341</v>
      </c>
      <c r="D194">
        <v>54708109</v>
      </c>
      <c r="E194">
        <v>1081</v>
      </c>
      <c r="F194">
        <v>1</v>
      </c>
      <c r="G194">
        <v>1081</v>
      </c>
      <c r="H194">
        <v>3</v>
      </c>
      <c r="I194" t="s">
        <v>1585</v>
      </c>
      <c r="J194" t="s">
        <v>3</v>
      </c>
      <c r="K194" t="s">
        <v>1586</v>
      </c>
      <c r="L194">
        <v>1346</v>
      </c>
      <c r="N194">
        <v>1009</v>
      </c>
      <c r="O194" t="s">
        <v>1171</v>
      </c>
      <c r="P194" t="s">
        <v>1171</v>
      </c>
      <c r="Q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31</v>
      </c>
      <c r="AG194">
        <v>0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ROW(Source!A300)</f>
        <v>300</v>
      </c>
      <c r="B195">
        <v>56663362</v>
      </c>
      <c r="C195">
        <v>56663341</v>
      </c>
      <c r="D195">
        <v>54717780</v>
      </c>
      <c r="E195">
        <v>1081</v>
      </c>
      <c r="F195">
        <v>1</v>
      </c>
      <c r="G195">
        <v>1081</v>
      </c>
      <c r="H195">
        <v>3</v>
      </c>
      <c r="I195" t="s">
        <v>1587</v>
      </c>
      <c r="J195" t="s">
        <v>3</v>
      </c>
      <c r="K195" t="s">
        <v>1588</v>
      </c>
      <c r="L195">
        <v>1354</v>
      </c>
      <c r="N195">
        <v>1010</v>
      </c>
      <c r="O195" t="s">
        <v>398</v>
      </c>
      <c r="P195" t="s">
        <v>398</v>
      </c>
      <c r="Q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31</v>
      </c>
      <c r="AG195">
        <v>0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ROW(Source!A300)</f>
        <v>300</v>
      </c>
      <c r="B196">
        <v>56663363</v>
      </c>
      <c r="C196">
        <v>56663341</v>
      </c>
      <c r="D196">
        <v>54720580</v>
      </c>
      <c r="E196">
        <v>1081</v>
      </c>
      <c r="F196">
        <v>1</v>
      </c>
      <c r="G196">
        <v>1081</v>
      </c>
      <c r="H196">
        <v>3</v>
      </c>
      <c r="I196" t="s">
        <v>1589</v>
      </c>
      <c r="J196" t="s">
        <v>3</v>
      </c>
      <c r="K196" t="s">
        <v>1590</v>
      </c>
      <c r="L196">
        <v>1327</v>
      </c>
      <c r="N196">
        <v>1005</v>
      </c>
      <c r="O196" t="s">
        <v>329</v>
      </c>
      <c r="P196" t="s">
        <v>329</v>
      </c>
      <c r="Q196">
        <v>1</v>
      </c>
      <c r="X196">
        <v>100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31</v>
      </c>
      <c r="AG196">
        <v>100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ROW(Source!A300)</f>
        <v>300</v>
      </c>
      <c r="B197">
        <v>56663364</v>
      </c>
      <c r="C197">
        <v>56663341</v>
      </c>
      <c r="D197">
        <v>54720711</v>
      </c>
      <c r="E197">
        <v>1081</v>
      </c>
      <c r="F197">
        <v>1</v>
      </c>
      <c r="G197">
        <v>1081</v>
      </c>
      <c r="H197">
        <v>3</v>
      </c>
      <c r="I197" t="s">
        <v>1591</v>
      </c>
      <c r="J197" t="s">
        <v>3</v>
      </c>
      <c r="K197" t="s">
        <v>1592</v>
      </c>
      <c r="L197">
        <v>1346</v>
      </c>
      <c r="N197">
        <v>1009</v>
      </c>
      <c r="O197" t="s">
        <v>1171</v>
      </c>
      <c r="P197" t="s">
        <v>1171</v>
      </c>
      <c r="Q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31</v>
      </c>
      <c r="AG197">
        <v>0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ROW(Source!A300)</f>
        <v>300</v>
      </c>
      <c r="B198">
        <v>56663365</v>
      </c>
      <c r="C198">
        <v>56663341</v>
      </c>
      <c r="D198">
        <v>54723313</v>
      </c>
      <c r="E198">
        <v>1081</v>
      </c>
      <c r="F198">
        <v>1</v>
      </c>
      <c r="G198">
        <v>1081</v>
      </c>
      <c r="H198">
        <v>3</v>
      </c>
      <c r="I198" t="s">
        <v>1593</v>
      </c>
      <c r="J198" t="s">
        <v>3</v>
      </c>
      <c r="K198" t="s">
        <v>1594</v>
      </c>
      <c r="L198">
        <v>1327</v>
      </c>
      <c r="N198">
        <v>1005</v>
      </c>
      <c r="O198" t="s">
        <v>329</v>
      </c>
      <c r="P198" t="s">
        <v>329</v>
      </c>
      <c r="Q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31</v>
      </c>
      <c r="AG198">
        <v>0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ROW(Source!A300)</f>
        <v>300</v>
      </c>
      <c r="B199">
        <v>56663366</v>
      </c>
      <c r="C199">
        <v>56663341</v>
      </c>
      <c r="D199">
        <v>54723795</v>
      </c>
      <c r="E199">
        <v>1081</v>
      </c>
      <c r="F199">
        <v>1</v>
      </c>
      <c r="G199">
        <v>1081</v>
      </c>
      <c r="H199">
        <v>3</v>
      </c>
      <c r="I199" t="s">
        <v>1595</v>
      </c>
      <c r="J199" t="s">
        <v>3</v>
      </c>
      <c r="K199" t="s">
        <v>1596</v>
      </c>
      <c r="L199">
        <v>1354</v>
      </c>
      <c r="N199">
        <v>1010</v>
      </c>
      <c r="O199" t="s">
        <v>398</v>
      </c>
      <c r="P199" t="s">
        <v>398</v>
      </c>
      <c r="Q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31</v>
      </c>
      <c r="AG199">
        <v>0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ROW(Source!A301)</f>
        <v>301</v>
      </c>
      <c r="B200">
        <v>56663352</v>
      </c>
      <c r="C200">
        <v>56663341</v>
      </c>
      <c r="D200">
        <v>54702434</v>
      </c>
      <c r="E200">
        <v>1081</v>
      </c>
      <c r="F200">
        <v>1</v>
      </c>
      <c r="G200">
        <v>1081</v>
      </c>
      <c r="H200">
        <v>1</v>
      </c>
      <c r="I200" t="s">
        <v>1317</v>
      </c>
      <c r="J200" t="s">
        <v>3</v>
      </c>
      <c r="K200" t="s">
        <v>1318</v>
      </c>
      <c r="L200">
        <v>1191</v>
      </c>
      <c r="N200">
        <v>1013</v>
      </c>
      <c r="O200" t="s">
        <v>1319</v>
      </c>
      <c r="P200" t="s">
        <v>1319</v>
      </c>
      <c r="Q200">
        <v>1</v>
      </c>
      <c r="X200">
        <v>45.18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 t="s">
        <v>351</v>
      </c>
      <c r="AG200">
        <v>56.9268</v>
      </c>
      <c r="AH200">
        <v>2</v>
      </c>
      <c r="AI200">
        <v>56663342</v>
      </c>
      <c r="AJ200">
        <v>163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ROW(Source!A301)</f>
        <v>301</v>
      </c>
      <c r="B201">
        <v>56663353</v>
      </c>
      <c r="C201">
        <v>56663341</v>
      </c>
      <c r="D201">
        <v>54768339</v>
      </c>
      <c r="E201">
        <v>1</v>
      </c>
      <c r="F201">
        <v>1</v>
      </c>
      <c r="G201">
        <v>1081</v>
      </c>
      <c r="H201">
        <v>2</v>
      </c>
      <c r="I201" t="s">
        <v>1324</v>
      </c>
      <c r="J201" t="s">
        <v>1325</v>
      </c>
      <c r="K201" t="s">
        <v>1326</v>
      </c>
      <c r="L201">
        <v>1368</v>
      </c>
      <c r="N201">
        <v>1011</v>
      </c>
      <c r="O201" t="s">
        <v>1323</v>
      </c>
      <c r="P201" t="s">
        <v>1323</v>
      </c>
      <c r="Q201">
        <v>1</v>
      </c>
      <c r="X201">
        <v>0.26</v>
      </c>
      <c r="Y201">
        <v>0</v>
      </c>
      <c r="Z201">
        <v>83.1</v>
      </c>
      <c r="AA201">
        <v>12.62</v>
      </c>
      <c r="AB201">
        <v>0</v>
      </c>
      <c r="AC201">
        <v>0</v>
      </c>
      <c r="AD201">
        <v>1</v>
      </c>
      <c r="AE201">
        <v>0</v>
      </c>
      <c r="AF201" t="s">
        <v>351</v>
      </c>
      <c r="AG201">
        <v>0.3276</v>
      </c>
      <c r="AH201">
        <v>2</v>
      </c>
      <c r="AI201">
        <v>56663343</v>
      </c>
      <c r="AJ201">
        <v>164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ROW(Source!A301)</f>
        <v>301</v>
      </c>
      <c r="B202">
        <v>56663355</v>
      </c>
      <c r="C202">
        <v>56663341</v>
      </c>
      <c r="D202">
        <v>54768393</v>
      </c>
      <c r="E202">
        <v>1</v>
      </c>
      <c r="F202">
        <v>1</v>
      </c>
      <c r="G202">
        <v>1081</v>
      </c>
      <c r="H202">
        <v>2</v>
      </c>
      <c r="I202" t="s">
        <v>1387</v>
      </c>
      <c r="J202" t="s">
        <v>1388</v>
      </c>
      <c r="K202" t="s">
        <v>1389</v>
      </c>
      <c r="L202">
        <v>1368</v>
      </c>
      <c r="N202">
        <v>1011</v>
      </c>
      <c r="O202" t="s">
        <v>1323</v>
      </c>
      <c r="P202" t="s">
        <v>1323</v>
      </c>
      <c r="Q202">
        <v>1</v>
      </c>
      <c r="X202">
        <v>0.35</v>
      </c>
      <c r="Y202">
        <v>0</v>
      </c>
      <c r="Z202">
        <v>0.77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351</v>
      </c>
      <c r="AG202">
        <v>0.441</v>
      </c>
      <c r="AH202">
        <v>2</v>
      </c>
      <c r="AI202">
        <v>56663345</v>
      </c>
      <c r="AJ202">
        <v>165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ROW(Source!A301)</f>
        <v>301</v>
      </c>
      <c r="B203">
        <v>56663356</v>
      </c>
      <c r="C203">
        <v>56663341</v>
      </c>
      <c r="D203">
        <v>54768400</v>
      </c>
      <c r="E203">
        <v>1</v>
      </c>
      <c r="F203">
        <v>1</v>
      </c>
      <c r="G203">
        <v>1081</v>
      </c>
      <c r="H203">
        <v>2</v>
      </c>
      <c r="I203" t="s">
        <v>1365</v>
      </c>
      <c r="J203" t="s">
        <v>1366</v>
      </c>
      <c r="K203" t="s">
        <v>1367</v>
      </c>
      <c r="L203">
        <v>1368</v>
      </c>
      <c r="N203">
        <v>1011</v>
      </c>
      <c r="O203" t="s">
        <v>1323</v>
      </c>
      <c r="P203" t="s">
        <v>1323</v>
      </c>
      <c r="Q203">
        <v>1</v>
      </c>
      <c r="X203">
        <v>2.04</v>
      </c>
      <c r="Y203">
        <v>0</v>
      </c>
      <c r="Z203">
        <v>0.42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351</v>
      </c>
      <c r="AG203">
        <v>2.5704000000000002</v>
      </c>
      <c r="AH203">
        <v>2</v>
      </c>
      <c r="AI203">
        <v>56663346</v>
      </c>
      <c r="AJ203">
        <v>166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ROW(Source!A301)</f>
        <v>301</v>
      </c>
      <c r="B204">
        <v>56663357</v>
      </c>
      <c r="C204">
        <v>56663341</v>
      </c>
      <c r="D204">
        <v>54768426</v>
      </c>
      <c r="E204">
        <v>1</v>
      </c>
      <c r="F204">
        <v>1</v>
      </c>
      <c r="G204">
        <v>1081</v>
      </c>
      <c r="H204">
        <v>2</v>
      </c>
      <c r="I204" t="s">
        <v>1368</v>
      </c>
      <c r="J204" t="s">
        <v>1369</v>
      </c>
      <c r="K204" t="s">
        <v>1370</v>
      </c>
      <c r="L204">
        <v>1368</v>
      </c>
      <c r="N204">
        <v>1011</v>
      </c>
      <c r="O204" t="s">
        <v>1323</v>
      </c>
      <c r="P204" t="s">
        <v>1323</v>
      </c>
      <c r="Q204">
        <v>1</v>
      </c>
      <c r="X204">
        <v>5.95</v>
      </c>
      <c r="Y204">
        <v>0</v>
      </c>
      <c r="Z204">
        <v>0.47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351</v>
      </c>
      <c r="AG204">
        <v>7.4969999999999999</v>
      </c>
      <c r="AH204">
        <v>2</v>
      </c>
      <c r="AI204">
        <v>56663347</v>
      </c>
      <c r="AJ204">
        <v>167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ROW(Source!A301)</f>
        <v>301</v>
      </c>
      <c r="B205">
        <v>56663354</v>
      </c>
      <c r="C205">
        <v>56663341</v>
      </c>
      <c r="D205">
        <v>54767573</v>
      </c>
      <c r="E205">
        <v>1</v>
      </c>
      <c r="F205">
        <v>1</v>
      </c>
      <c r="G205">
        <v>1081</v>
      </c>
      <c r="H205">
        <v>2</v>
      </c>
      <c r="I205" t="s">
        <v>1328</v>
      </c>
      <c r="J205" t="s">
        <v>1329</v>
      </c>
      <c r="K205" t="s">
        <v>1330</v>
      </c>
      <c r="L205">
        <v>1368</v>
      </c>
      <c r="N205">
        <v>1011</v>
      </c>
      <c r="O205" t="s">
        <v>1323</v>
      </c>
      <c r="P205" t="s">
        <v>1323</v>
      </c>
      <c r="Q205">
        <v>1</v>
      </c>
      <c r="X205">
        <v>0.21</v>
      </c>
      <c r="Y205">
        <v>0</v>
      </c>
      <c r="Z205">
        <v>179.17</v>
      </c>
      <c r="AA205">
        <v>16.93</v>
      </c>
      <c r="AB205">
        <v>0</v>
      </c>
      <c r="AC205">
        <v>0</v>
      </c>
      <c r="AD205">
        <v>1</v>
      </c>
      <c r="AE205">
        <v>0</v>
      </c>
      <c r="AF205" t="s">
        <v>351</v>
      </c>
      <c r="AG205">
        <v>0.2646</v>
      </c>
      <c r="AH205">
        <v>2</v>
      </c>
      <c r="AI205">
        <v>56663344</v>
      </c>
      <c r="AJ205">
        <v>168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ROW(Source!A301)</f>
        <v>301</v>
      </c>
      <c r="B206">
        <v>56663358</v>
      </c>
      <c r="C206">
        <v>56663341</v>
      </c>
      <c r="D206">
        <v>54738788</v>
      </c>
      <c r="E206">
        <v>1</v>
      </c>
      <c r="F206">
        <v>1</v>
      </c>
      <c r="G206">
        <v>1081</v>
      </c>
      <c r="H206">
        <v>3</v>
      </c>
      <c r="I206" t="s">
        <v>1390</v>
      </c>
      <c r="J206" t="s">
        <v>1391</v>
      </c>
      <c r="K206" t="s">
        <v>1392</v>
      </c>
      <c r="L206">
        <v>1296</v>
      </c>
      <c r="N206">
        <v>1002</v>
      </c>
      <c r="O206" t="s">
        <v>678</v>
      </c>
      <c r="P206" t="s">
        <v>678</v>
      </c>
      <c r="Q206">
        <v>1</v>
      </c>
      <c r="X206">
        <v>0.32</v>
      </c>
      <c r="Y206">
        <v>84.21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31</v>
      </c>
      <c r="AG206">
        <v>0.32</v>
      </c>
      <c r="AH206">
        <v>2</v>
      </c>
      <c r="AI206">
        <v>56663348</v>
      </c>
      <c r="AJ206">
        <v>169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ROW(Source!A301)</f>
        <v>301</v>
      </c>
      <c r="B207">
        <v>56663359</v>
      </c>
      <c r="C207">
        <v>56663341</v>
      </c>
      <c r="D207">
        <v>54747402</v>
      </c>
      <c r="E207">
        <v>1</v>
      </c>
      <c r="F207">
        <v>1</v>
      </c>
      <c r="G207">
        <v>1081</v>
      </c>
      <c r="H207">
        <v>3</v>
      </c>
      <c r="I207" t="s">
        <v>1393</v>
      </c>
      <c r="J207" t="s">
        <v>1394</v>
      </c>
      <c r="K207" t="s">
        <v>1395</v>
      </c>
      <c r="L207">
        <v>1354</v>
      </c>
      <c r="N207">
        <v>1010</v>
      </c>
      <c r="O207" t="s">
        <v>398</v>
      </c>
      <c r="P207" t="s">
        <v>398</v>
      </c>
      <c r="Q207">
        <v>1</v>
      </c>
      <c r="X207">
        <v>0.05</v>
      </c>
      <c r="Y207">
        <v>7.74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31</v>
      </c>
      <c r="AG207">
        <v>0.05</v>
      </c>
      <c r="AH207">
        <v>2</v>
      </c>
      <c r="AI207">
        <v>56663349</v>
      </c>
      <c r="AJ207">
        <v>171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ROW(Source!A301)</f>
        <v>301</v>
      </c>
      <c r="B208">
        <v>56663360</v>
      </c>
      <c r="C208">
        <v>56663341</v>
      </c>
      <c r="D208">
        <v>54747352</v>
      </c>
      <c r="E208">
        <v>1</v>
      </c>
      <c r="F208">
        <v>1</v>
      </c>
      <c r="G208">
        <v>1081</v>
      </c>
      <c r="H208">
        <v>3</v>
      </c>
      <c r="I208" t="s">
        <v>1384</v>
      </c>
      <c r="J208" t="s">
        <v>1385</v>
      </c>
      <c r="K208" t="s">
        <v>1386</v>
      </c>
      <c r="L208">
        <v>1354</v>
      </c>
      <c r="N208">
        <v>1010</v>
      </c>
      <c r="O208" t="s">
        <v>398</v>
      </c>
      <c r="P208" t="s">
        <v>398</v>
      </c>
      <c r="Q208">
        <v>1</v>
      </c>
      <c r="X208">
        <v>10.119999999999999</v>
      </c>
      <c r="Y208">
        <v>4.3600000000000003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31</v>
      </c>
      <c r="AG208">
        <v>10.119999999999999</v>
      </c>
      <c r="AH208">
        <v>2</v>
      </c>
      <c r="AI208">
        <v>56663350</v>
      </c>
      <c r="AJ208">
        <v>172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ROW(Source!A301)</f>
        <v>301</v>
      </c>
      <c r="B209">
        <v>56663361</v>
      </c>
      <c r="C209">
        <v>56663341</v>
      </c>
      <c r="D209">
        <v>54708109</v>
      </c>
      <c r="E209">
        <v>1081</v>
      </c>
      <c r="F209">
        <v>1</v>
      </c>
      <c r="G209">
        <v>1081</v>
      </c>
      <c r="H209">
        <v>3</v>
      </c>
      <c r="I209" t="s">
        <v>1585</v>
      </c>
      <c r="J209" t="s">
        <v>3</v>
      </c>
      <c r="K209" t="s">
        <v>1586</v>
      </c>
      <c r="L209">
        <v>1346</v>
      </c>
      <c r="N209">
        <v>1009</v>
      </c>
      <c r="O209" t="s">
        <v>1171</v>
      </c>
      <c r="P209" t="s">
        <v>1171</v>
      </c>
      <c r="Q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31</v>
      </c>
      <c r="AG209">
        <v>0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ROW(Source!A301)</f>
        <v>301</v>
      </c>
      <c r="B210">
        <v>56663362</v>
      </c>
      <c r="C210">
        <v>56663341</v>
      </c>
      <c r="D210">
        <v>54717780</v>
      </c>
      <c r="E210">
        <v>1081</v>
      </c>
      <c r="F210">
        <v>1</v>
      </c>
      <c r="G210">
        <v>1081</v>
      </c>
      <c r="H210">
        <v>3</v>
      </c>
      <c r="I210" t="s">
        <v>1587</v>
      </c>
      <c r="J210" t="s">
        <v>3</v>
      </c>
      <c r="K210" t="s">
        <v>1588</v>
      </c>
      <c r="L210">
        <v>1354</v>
      </c>
      <c r="N210">
        <v>1010</v>
      </c>
      <c r="O210" t="s">
        <v>398</v>
      </c>
      <c r="P210" t="s">
        <v>398</v>
      </c>
      <c r="Q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31</v>
      </c>
      <c r="AG210">
        <v>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ROW(Source!A301)</f>
        <v>301</v>
      </c>
      <c r="B211">
        <v>56663363</v>
      </c>
      <c r="C211">
        <v>56663341</v>
      </c>
      <c r="D211">
        <v>54720580</v>
      </c>
      <c r="E211">
        <v>1081</v>
      </c>
      <c r="F211">
        <v>1</v>
      </c>
      <c r="G211">
        <v>1081</v>
      </c>
      <c r="H211">
        <v>3</v>
      </c>
      <c r="I211" t="s">
        <v>1589</v>
      </c>
      <c r="J211" t="s">
        <v>3</v>
      </c>
      <c r="K211" t="s">
        <v>1590</v>
      </c>
      <c r="L211">
        <v>1327</v>
      </c>
      <c r="N211">
        <v>1005</v>
      </c>
      <c r="O211" t="s">
        <v>329</v>
      </c>
      <c r="P211" t="s">
        <v>329</v>
      </c>
      <c r="Q211">
        <v>1</v>
      </c>
      <c r="X211">
        <v>100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31</v>
      </c>
      <c r="AG211">
        <v>100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ROW(Source!A301)</f>
        <v>301</v>
      </c>
      <c r="B212">
        <v>56663364</v>
      </c>
      <c r="C212">
        <v>56663341</v>
      </c>
      <c r="D212">
        <v>54720711</v>
      </c>
      <c r="E212">
        <v>1081</v>
      </c>
      <c r="F212">
        <v>1</v>
      </c>
      <c r="G212">
        <v>1081</v>
      </c>
      <c r="H212">
        <v>3</v>
      </c>
      <c r="I212" t="s">
        <v>1591</v>
      </c>
      <c r="J212" t="s">
        <v>3</v>
      </c>
      <c r="K212" t="s">
        <v>1592</v>
      </c>
      <c r="L212">
        <v>1346</v>
      </c>
      <c r="N212">
        <v>1009</v>
      </c>
      <c r="O212" t="s">
        <v>1171</v>
      </c>
      <c r="P212" t="s">
        <v>1171</v>
      </c>
      <c r="Q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31</v>
      </c>
      <c r="AG212">
        <v>0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ROW(Source!A301)</f>
        <v>301</v>
      </c>
      <c r="B213">
        <v>56663365</v>
      </c>
      <c r="C213">
        <v>56663341</v>
      </c>
      <c r="D213">
        <v>54723313</v>
      </c>
      <c r="E213">
        <v>1081</v>
      </c>
      <c r="F213">
        <v>1</v>
      </c>
      <c r="G213">
        <v>1081</v>
      </c>
      <c r="H213">
        <v>3</v>
      </c>
      <c r="I213" t="s">
        <v>1593</v>
      </c>
      <c r="J213" t="s">
        <v>3</v>
      </c>
      <c r="K213" t="s">
        <v>1594</v>
      </c>
      <c r="L213">
        <v>1327</v>
      </c>
      <c r="N213">
        <v>1005</v>
      </c>
      <c r="O213" t="s">
        <v>329</v>
      </c>
      <c r="P213" t="s">
        <v>329</v>
      </c>
      <c r="Q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31</v>
      </c>
      <c r="AG213">
        <v>0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ROW(Source!A301)</f>
        <v>301</v>
      </c>
      <c r="B214">
        <v>56663366</v>
      </c>
      <c r="C214">
        <v>56663341</v>
      </c>
      <c r="D214">
        <v>54723795</v>
      </c>
      <c r="E214">
        <v>1081</v>
      </c>
      <c r="F214">
        <v>1</v>
      </c>
      <c r="G214">
        <v>1081</v>
      </c>
      <c r="H214">
        <v>3</v>
      </c>
      <c r="I214" t="s">
        <v>1595</v>
      </c>
      <c r="J214" t="s">
        <v>3</v>
      </c>
      <c r="K214" t="s">
        <v>1596</v>
      </c>
      <c r="L214">
        <v>1354</v>
      </c>
      <c r="N214">
        <v>1010</v>
      </c>
      <c r="O214" t="s">
        <v>398</v>
      </c>
      <c r="P214" t="s">
        <v>398</v>
      </c>
      <c r="Q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31</v>
      </c>
      <c r="AG214">
        <v>0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ROW(Source!A304)</f>
        <v>304</v>
      </c>
      <c r="B215">
        <v>56663379</v>
      </c>
      <c r="C215">
        <v>56663368</v>
      </c>
      <c r="D215">
        <v>54702434</v>
      </c>
      <c r="E215">
        <v>1081</v>
      </c>
      <c r="F215">
        <v>1</v>
      </c>
      <c r="G215">
        <v>1081</v>
      </c>
      <c r="H215">
        <v>1</v>
      </c>
      <c r="I215" t="s">
        <v>1317</v>
      </c>
      <c r="J215" t="s">
        <v>3</v>
      </c>
      <c r="K215" t="s">
        <v>1318</v>
      </c>
      <c r="L215">
        <v>1191</v>
      </c>
      <c r="N215">
        <v>1013</v>
      </c>
      <c r="O215" t="s">
        <v>1319</v>
      </c>
      <c r="P215" t="s">
        <v>1319</v>
      </c>
      <c r="Q215">
        <v>1</v>
      </c>
      <c r="X215">
        <v>32.28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33</v>
      </c>
      <c r="AG215">
        <v>46.77371999999999</v>
      </c>
      <c r="AH215">
        <v>2</v>
      </c>
      <c r="AI215">
        <v>56663369</v>
      </c>
      <c r="AJ215">
        <v>173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ROW(Source!A304)</f>
        <v>304</v>
      </c>
      <c r="B216">
        <v>56663380</v>
      </c>
      <c r="C216">
        <v>56663368</v>
      </c>
      <c r="D216">
        <v>54768339</v>
      </c>
      <c r="E216">
        <v>1</v>
      </c>
      <c r="F216">
        <v>1</v>
      </c>
      <c r="G216">
        <v>1081</v>
      </c>
      <c r="H216">
        <v>2</v>
      </c>
      <c r="I216" t="s">
        <v>1324</v>
      </c>
      <c r="J216" t="s">
        <v>1325</v>
      </c>
      <c r="K216" t="s">
        <v>1326</v>
      </c>
      <c r="L216">
        <v>1368</v>
      </c>
      <c r="N216">
        <v>1011</v>
      </c>
      <c r="O216" t="s">
        <v>1323</v>
      </c>
      <c r="P216" t="s">
        <v>1323</v>
      </c>
      <c r="Q216">
        <v>1</v>
      </c>
      <c r="X216">
        <v>0.21</v>
      </c>
      <c r="Y216">
        <v>0</v>
      </c>
      <c r="Z216">
        <v>83.1</v>
      </c>
      <c r="AA216">
        <v>12.62</v>
      </c>
      <c r="AB216">
        <v>0</v>
      </c>
      <c r="AC216">
        <v>0</v>
      </c>
      <c r="AD216">
        <v>1</v>
      </c>
      <c r="AE216">
        <v>0</v>
      </c>
      <c r="AF216" t="s">
        <v>32</v>
      </c>
      <c r="AG216">
        <v>0.33075000000000004</v>
      </c>
      <c r="AH216">
        <v>2</v>
      </c>
      <c r="AI216">
        <v>56663370</v>
      </c>
      <c r="AJ216">
        <v>174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ROW(Source!A304)</f>
        <v>304</v>
      </c>
      <c r="B217">
        <v>56663382</v>
      </c>
      <c r="C217">
        <v>56663368</v>
      </c>
      <c r="D217">
        <v>54768393</v>
      </c>
      <c r="E217">
        <v>1</v>
      </c>
      <c r="F217">
        <v>1</v>
      </c>
      <c r="G217">
        <v>1081</v>
      </c>
      <c r="H217">
        <v>2</v>
      </c>
      <c r="I217" t="s">
        <v>1387</v>
      </c>
      <c r="J217" t="s">
        <v>1388</v>
      </c>
      <c r="K217" t="s">
        <v>1389</v>
      </c>
      <c r="L217">
        <v>1368</v>
      </c>
      <c r="N217">
        <v>1011</v>
      </c>
      <c r="O217" t="s">
        <v>1323</v>
      </c>
      <c r="P217" t="s">
        <v>1323</v>
      </c>
      <c r="Q217">
        <v>1</v>
      </c>
      <c r="X217">
        <v>0.32</v>
      </c>
      <c r="Y217">
        <v>0</v>
      </c>
      <c r="Z217">
        <v>0.77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32</v>
      </c>
      <c r="AG217">
        <v>0.504</v>
      </c>
      <c r="AH217">
        <v>2</v>
      </c>
      <c r="AI217">
        <v>56663372</v>
      </c>
      <c r="AJ217">
        <v>175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ROW(Source!A304)</f>
        <v>304</v>
      </c>
      <c r="B218">
        <v>56663383</v>
      </c>
      <c r="C218">
        <v>56663368</v>
      </c>
      <c r="D218">
        <v>54768400</v>
      </c>
      <c r="E218">
        <v>1</v>
      </c>
      <c r="F218">
        <v>1</v>
      </c>
      <c r="G218">
        <v>1081</v>
      </c>
      <c r="H218">
        <v>2</v>
      </c>
      <c r="I218" t="s">
        <v>1365</v>
      </c>
      <c r="J218" t="s">
        <v>1366</v>
      </c>
      <c r="K218" t="s">
        <v>1367</v>
      </c>
      <c r="L218">
        <v>1368</v>
      </c>
      <c r="N218">
        <v>1011</v>
      </c>
      <c r="O218" t="s">
        <v>1323</v>
      </c>
      <c r="P218" t="s">
        <v>1323</v>
      </c>
      <c r="Q218">
        <v>1</v>
      </c>
      <c r="X218">
        <v>1.72</v>
      </c>
      <c r="Y218">
        <v>0</v>
      </c>
      <c r="Z218">
        <v>0.42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32</v>
      </c>
      <c r="AG218">
        <v>2.7090000000000001</v>
      </c>
      <c r="AH218">
        <v>2</v>
      </c>
      <c r="AI218">
        <v>56663373</v>
      </c>
      <c r="AJ218">
        <v>176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ROW(Source!A304)</f>
        <v>304</v>
      </c>
      <c r="B219">
        <v>56663384</v>
      </c>
      <c r="C219">
        <v>56663368</v>
      </c>
      <c r="D219">
        <v>54768426</v>
      </c>
      <c r="E219">
        <v>1</v>
      </c>
      <c r="F219">
        <v>1</v>
      </c>
      <c r="G219">
        <v>1081</v>
      </c>
      <c r="H219">
        <v>2</v>
      </c>
      <c r="I219" t="s">
        <v>1368</v>
      </c>
      <c r="J219" t="s">
        <v>1369</v>
      </c>
      <c r="K219" t="s">
        <v>1370</v>
      </c>
      <c r="L219">
        <v>1368</v>
      </c>
      <c r="N219">
        <v>1011</v>
      </c>
      <c r="O219" t="s">
        <v>1323</v>
      </c>
      <c r="P219" t="s">
        <v>1323</v>
      </c>
      <c r="Q219">
        <v>1</v>
      </c>
      <c r="X219">
        <v>3.78</v>
      </c>
      <c r="Y219">
        <v>0</v>
      </c>
      <c r="Z219">
        <v>0.47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32</v>
      </c>
      <c r="AG219">
        <v>5.9535</v>
      </c>
      <c r="AH219">
        <v>2</v>
      </c>
      <c r="AI219">
        <v>56663374</v>
      </c>
      <c r="AJ219">
        <v>177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ROW(Source!A304)</f>
        <v>304</v>
      </c>
      <c r="B220">
        <v>56663381</v>
      </c>
      <c r="C220">
        <v>56663368</v>
      </c>
      <c r="D220">
        <v>54767573</v>
      </c>
      <c r="E220">
        <v>1</v>
      </c>
      <c r="F220">
        <v>1</v>
      </c>
      <c r="G220">
        <v>1081</v>
      </c>
      <c r="H220">
        <v>2</v>
      </c>
      <c r="I220" t="s">
        <v>1328</v>
      </c>
      <c r="J220" t="s">
        <v>1329</v>
      </c>
      <c r="K220" t="s">
        <v>1330</v>
      </c>
      <c r="L220">
        <v>1368</v>
      </c>
      <c r="N220">
        <v>1011</v>
      </c>
      <c r="O220" t="s">
        <v>1323</v>
      </c>
      <c r="P220" t="s">
        <v>1323</v>
      </c>
      <c r="Q220">
        <v>1</v>
      </c>
      <c r="X220">
        <v>0.18</v>
      </c>
      <c r="Y220">
        <v>0</v>
      </c>
      <c r="Z220">
        <v>179.17</v>
      </c>
      <c r="AA220">
        <v>16.93</v>
      </c>
      <c r="AB220">
        <v>0</v>
      </c>
      <c r="AC220">
        <v>0</v>
      </c>
      <c r="AD220">
        <v>1</v>
      </c>
      <c r="AE220">
        <v>0</v>
      </c>
      <c r="AF220" t="s">
        <v>32</v>
      </c>
      <c r="AG220">
        <v>0.28350000000000003</v>
      </c>
      <c r="AH220">
        <v>2</v>
      </c>
      <c r="AI220">
        <v>56663371</v>
      </c>
      <c r="AJ220">
        <v>178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ROW(Source!A304)</f>
        <v>304</v>
      </c>
      <c r="B221">
        <v>56663385</v>
      </c>
      <c r="C221">
        <v>56663368</v>
      </c>
      <c r="D221">
        <v>54738788</v>
      </c>
      <c r="E221">
        <v>1</v>
      </c>
      <c r="F221">
        <v>1</v>
      </c>
      <c r="G221">
        <v>1081</v>
      </c>
      <c r="H221">
        <v>3</v>
      </c>
      <c r="I221" t="s">
        <v>1390</v>
      </c>
      <c r="J221" t="s">
        <v>1391</v>
      </c>
      <c r="K221" t="s">
        <v>1392</v>
      </c>
      <c r="L221">
        <v>1296</v>
      </c>
      <c r="N221">
        <v>1002</v>
      </c>
      <c r="O221" t="s">
        <v>678</v>
      </c>
      <c r="P221" t="s">
        <v>678</v>
      </c>
      <c r="Q221">
        <v>1</v>
      </c>
      <c r="X221">
        <v>0.22</v>
      </c>
      <c r="Y221">
        <v>84.21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105</v>
      </c>
      <c r="AG221">
        <v>0.22</v>
      </c>
      <c r="AH221">
        <v>2</v>
      </c>
      <c r="AI221">
        <v>56663375</v>
      </c>
      <c r="AJ221">
        <v>179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ROW(Source!A304)</f>
        <v>304</v>
      </c>
      <c r="B222">
        <v>56663386</v>
      </c>
      <c r="C222">
        <v>56663368</v>
      </c>
      <c r="D222">
        <v>54747402</v>
      </c>
      <c r="E222">
        <v>1</v>
      </c>
      <c r="F222">
        <v>1</v>
      </c>
      <c r="G222">
        <v>1081</v>
      </c>
      <c r="H222">
        <v>3</v>
      </c>
      <c r="I222" t="s">
        <v>1393</v>
      </c>
      <c r="J222" t="s">
        <v>1394</v>
      </c>
      <c r="K222" t="s">
        <v>1395</v>
      </c>
      <c r="L222">
        <v>1354</v>
      </c>
      <c r="N222">
        <v>1010</v>
      </c>
      <c r="O222" t="s">
        <v>398</v>
      </c>
      <c r="P222" t="s">
        <v>398</v>
      </c>
      <c r="Q222">
        <v>1</v>
      </c>
      <c r="X222">
        <v>0.04</v>
      </c>
      <c r="Y222">
        <v>7.74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105</v>
      </c>
      <c r="AG222">
        <v>0.04</v>
      </c>
      <c r="AH222">
        <v>2</v>
      </c>
      <c r="AI222">
        <v>56663376</v>
      </c>
      <c r="AJ222">
        <v>181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ROW(Source!A304)</f>
        <v>304</v>
      </c>
      <c r="B223">
        <v>56663387</v>
      </c>
      <c r="C223">
        <v>56663368</v>
      </c>
      <c r="D223">
        <v>54747352</v>
      </c>
      <c r="E223">
        <v>1</v>
      </c>
      <c r="F223">
        <v>1</v>
      </c>
      <c r="G223">
        <v>1081</v>
      </c>
      <c r="H223">
        <v>3</v>
      </c>
      <c r="I223" t="s">
        <v>1384</v>
      </c>
      <c r="J223" t="s">
        <v>1385</v>
      </c>
      <c r="K223" t="s">
        <v>1386</v>
      </c>
      <c r="L223">
        <v>1354</v>
      </c>
      <c r="N223">
        <v>1010</v>
      </c>
      <c r="O223" t="s">
        <v>398</v>
      </c>
      <c r="P223" t="s">
        <v>398</v>
      </c>
      <c r="Q223">
        <v>1</v>
      </c>
      <c r="X223">
        <v>8.9</v>
      </c>
      <c r="Y223">
        <v>4.3600000000000003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105</v>
      </c>
      <c r="AG223">
        <v>8.9</v>
      </c>
      <c r="AH223">
        <v>2</v>
      </c>
      <c r="AI223">
        <v>56663377</v>
      </c>
      <c r="AJ223">
        <v>182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ROW(Source!A304)</f>
        <v>304</v>
      </c>
      <c r="B224">
        <v>56663388</v>
      </c>
      <c r="C224">
        <v>56663368</v>
      </c>
      <c r="D224">
        <v>54708109</v>
      </c>
      <c r="E224">
        <v>1081</v>
      </c>
      <c r="F224">
        <v>1</v>
      </c>
      <c r="G224">
        <v>1081</v>
      </c>
      <c r="H224">
        <v>3</v>
      </c>
      <c r="I224" t="s">
        <v>1585</v>
      </c>
      <c r="J224" t="s">
        <v>3</v>
      </c>
      <c r="K224" t="s">
        <v>1586</v>
      </c>
      <c r="L224">
        <v>1346</v>
      </c>
      <c r="N224">
        <v>1009</v>
      </c>
      <c r="O224" t="s">
        <v>1171</v>
      </c>
      <c r="P224" t="s">
        <v>1171</v>
      </c>
      <c r="Q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105</v>
      </c>
      <c r="AG224">
        <v>0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ROW(Source!A304)</f>
        <v>304</v>
      </c>
      <c r="B225">
        <v>56663389</v>
      </c>
      <c r="C225">
        <v>56663368</v>
      </c>
      <c r="D225">
        <v>54717780</v>
      </c>
      <c r="E225">
        <v>1081</v>
      </c>
      <c r="F225">
        <v>1</v>
      </c>
      <c r="G225">
        <v>1081</v>
      </c>
      <c r="H225">
        <v>3</v>
      </c>
      <c r="I225" t="s">
        <v>1587</v>
      </c>
      <c r="J225" t="s">
        <v>3</v>
      </c>
      <c r="K225" t="s">
        <v>1588</v>
      </c>
      <c r="L225">
        <v>1354</v>
      </c>
      <c r="N225">
        <v>1010</v>
      </c>
      <c r="O225" t="s">
        <v>398</v>
      </c>
      <c r="P225" t="s">
        <v>398</v>
      </c>
      <c r="Q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105</v>
      </c>
      <c r="AG225">
        <v>0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ROW(Source!A304)</f>
        <v>304</v>
      </c>
      <c r="B226">
        <v>56663390</v>
      </c>
      <c r="C226">
        <v>56663368</v>
      </c>
      <c r="D226">
        <v>54720580</v>
      </c>
      <c r="E226">
        <v>1081</v>
      </c>
      <c r="F226">
        <v>1</v>
      </c>
      <c r="G226">
        <v>1081</v>
      </c>
      <c r="H226">
        <v>3</v>
      </c>
      <c r="I226" t="s">
        <v>1589</v>
      </c>
      <c r="J226" t="s">
        <v>3</v>
      </c>
      <c r="K226" t="s">
        <v>1590</v>
      </c>
      <c r="L226">
        <v>1327</v>
      </c>
      <c r="N226">
        <v>1005</v>
      </c>
      <c r="O226" t="s">
        <v>329</v>
      </c>
      <c r="P226" t="s">
        <v>329</v>
      </c>
      <c r="Q226">
        <v>1</v>
      </c>
      <c r="X226">
        <v>100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105</v>
      </c>
      <c r="AG226">
        <v>100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ROW(Source!A304)</f>
        <v>304</v>
      </c>
      <c r="B227">
        <v>56663391</v>
      </c>
      <c r="C227">
        <v>56663368</v>
      </c>
      <c r="D227">
        <v>54720711</v>
      </c>
      <c r="E227">
        <v>1081</v>
      </c>
      <c r="F227">
        <v>1</v>
      </c>
      <c r="G227">
        <v>1081</v>
      </c>
      <c r="H227">
        <v>3</v>
      </c>
      <c r="I227" t="s">
        <v>1591</v>
      </c>
      <c r="J227" t="s">
        <v>3</v>
      </c>
      <c r="K227" t="s">
        <v>1592</v>
      </c>
      <c r="L227">
        <v>1346</v>
      </c>
      <c r="N227">
        <v>1009</v>
      </c>
      <c r="O227" t="s">
        <v>1171</v>
      </c>
      <c r="P227" t="s">
        <v>1171</v>
      </c>
      <c r="Q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105</v>
      </c>
      <c r="AG227">
        <v>0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ROW(Source!A304)</f>
        <v>304</v>
      </c>
      <c r="B228">
        <v>56663392</v>
      </c>
      <c r="C228">
        <v>56663368</v>
      </c>
      <c r="D228">
        <v>54723313</v>
      </c>
      <c r="E228">
        <v>1081</v>
      </c>
      <c r="F228">
        <v>1</v>
      </c>
      <c r="G228">
        <v>1081</v>
      </c>
      <c r="H228">
        <v>3</v>
      </c>
      <c r="I228" t="s">
        <v>1593</v>
      </c>
      <c r="J228" t="s">
        <v>3</v>
      </c>
      <c r="K228" t="s">
        <v>1594</v>
      </c>
      <c r="L228">
        <v>1327</v>
      </c>
      <c r="N228">
        <v>1005</v>
      </c>
      <c r="O228" t="s">
        <v>329</v>
      </c>
      <c r="P228" t="s">
        <v>329</v>
      </c>
      <c r="Q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105</v>
      </c>
      <c r="AG228">
        <v>0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ROW(Source!A304)</f>
        <v>304</v>
      </c>
      <c r="B229">
        <v>56663393</v>
      </c>
      <c r="C229">
        <v>56663368</v>
      </c>
      <c r="D229">
        <v>54723795</v>
      </c>
      <c r="E229">
        <v>1081</v>
      </c>
      <c r="F229">
        <v>1</v>
      </c>
      <c r="G229">
        <v>1081</v>
      </c>
      <c r="H229">
        <v>3</v>
      </c>
      <c r="I229" t="s">
        <v>1595</v>
      </c>
      <c r="J229" t="s">
        <v>3</v>
      </c>
      <c r="K229" t="s">
        <v>1596</v>
      </c>
      <c r="L229">
        <v>1354</v>
      </c>
      <c r="N229">
        <v>1010</v>
      </c>
      <c r="O229" t="s">
        <v>398</v>
      </c>
      <c r="P229" t="s">
        <v>398</v>
      </c>
      <c r="Q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105</v>
      </c>
      <c r="AG229">
        <v>0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ROW(Source!A305)</f>
        <v>305</v>
      </c>
      <c r="B230">
        <v>56663379</v>
      </c>
      <c r="C230">
        <v>56663368</v>
      </c>
      <c r="D230">
        <v>54702434</v>
      </c>
      <c r="E230">
        <v>1081</v>
      </c>
      <c r="F230">
        <v>1</v>
      </c>
      <c r="G230">
        <v>1081</v>
      </c>
      <c r="H230">
        <v>1</v>
      </c>
      <c r="I230" t="s">
        <v>1317</v>
      </c>
      <c r="J230" t="s">
        <v>3</v>
      </c>
      <c r="K230" t="s">
        <v>1318</v>
      </c>
      <c r="L230">
        <v>1191</v>
      </c>
      <c r="N230">
        <v>1013</v>
      </c>
      <c r="O230" t="s">
        <v>1319</v>
      </c>
      <c r="P230" t="s">
        <v>1319</v>
      </c>
      <c r="Q230">
        <v>1</v>
      </c>
      <c r="X230">
        <v>32.28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33</v>
      </c>
      <c r="AG230">
        <v>46.77371999999999</v>
      </c>
      <c r="AH230">
        <v>2</v>
      </c>
      <c r="AI230">
        <v>56663369</v>
      </c>
      <c r="AJ230">
        <v>183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ROW(Source!A305)</f>
        <v>305</v>
      </c>
      <c r="B231">
        <v>56663380</v>
      </c>
      <c r="C231">
        <v>56663368</v>
      </c>
      <c r="D231">
        <v>54768339</v>
      </c>
      <c r="E231">
        <v>1</v>
      </c>
      <c r="F231">
        <v>1</v>
      </c>
      <c r="G231">
        <v>1081</v>
      </c>
      <c r="H231">
        <v>2</v>
      </c>
      <c r="I231" t="s">
        <v>1324</v>
      </c>
      <c r="J231" t="s">
        <v>1325</v>
      </c>
      <c r="K231" t="s">
        <v>1326</v>
      </c>
      <c r="L231">
        <v>1368</v>
      </c>
      <c r="N231">
        <v>1011</v>
      </c>
      <c r="O231" t="s">
        <v>1323</v>
      </c>
      <c r="P231" t="s">
        <v>1323</v>
      </c>
      <c r="Q231">
        <v>1</v>
      </c>
      <c r="X231">
        <v>0.21</v>
      </c>
      <c r="Y231">
        <v>0</v>
      </c>
      <c r="Z231">
        <v>83.1</v>
      </c>
      <c r="AA231">
        <v>12.62</v>
      </c>
      <c r="AB231">
        <v>0</v>
      </c>
      <c r="AC231">
        <v>0</v>
      </c>
      <c r="AD231">
        <v>1</v>
      </c>
      <c r="AE231">
        <v>0</v>
      </c>
      <c r="AF231" t="s">
        <v>32</v>
      </c>
      <c r="AG231">
        <v>0.33075000000000004</v>
      </c>
      <c r="AH231">
        <v>2</v>
      </c>
      <c r="AI231">
        <v>56663370</v>
      </c>
      <c r="AJ231">
        <v>184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ROW(Source!A305)</f>
        <v>305</v>
      </c>
      <c r="B232">
        <v>56663382</v>
      </c>
      <c r="C232">
        <v>56663368</v>
      </c>
      <c r="D232">
        <v>54768393</v>
      </c>
      <c r="E232">
        <v>1</v>
      </c>
      <c r="F232">
        <v>1</v>
      </c>
      <c r="G232">
        <v>1081</v>
      </c>
      <c r="H232">
        <v>2</v>
      </c>
      <c r="I232" t="s">
        <v>1387</v>
      </c>
      <c r="J232" t="s">
        <v>1388</v>
      </c>
      <c r="K232" t="s">
        <v>1389</v>
      </c>
      <c r="L232">
        <v>1368</v>
      </c>
      <c r="N232">
        <v>1011</v>
      </c>
      <c r="O232" t="s">
        <v>1323</v>
      </c>
      <c r="P232" t="s">
        <v>1323</v>
      </c>
      <c r="Q232">
        <v>1</v>
      </c>
      <c r="X232">
        <v>0.32</v>
      </c>
      <c r="Y232">
        <v>0</v>
      </c>
      <c r="Z232">
        <v>0.77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32</v>
      </c>
      <c r="AG232">
        <v>0.504</v>
      </c>
      <c r="AH232">
        <v>2</v>
      </c>
      <c r="AI232">
        <v>56663372</v>
      </c>
      <c r="AJ232">
        <v>185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ROW(Source!A305)</f>
        <v>305</v>
      </c>
      <c r="B233">
        <v>56663383</v>
      </c>
      <c r="C233">
        <v>56663368</v>
      </c>
      <c r="D233">
        <v>54768400</v>
      </c>
      <c r="E233">
        <v>1</v>
      </c>
      <c r="F233">
        <v>1</v>
      </c>
      <c r="G233">
        <v>1081</v>
      </c>
      <c r="H233">
        <v>2</v>
      </c>
      <c r="I233" t="s">
        <v>1365</v>
      </c>
      <c r="J233" t="s">
        <v>1366</v>
      </c>
      <c r="K233" t="s">
        <v>1367</v>
      </c>
      <c r="L233">
        <v>1368</v>
      </c>
      <c r="N233">
        <v>1011</v>
      </c>
      <c r="O233" t="s">
        <v>1323</v>
      </c>
      <c r="P233" t="s">
        <v>1323</v>
      </c>
      <c r="Q233">
        <v>1</v>
      </c>
      <c r="X233">
        <v>1.72</v>
      </c>
      <c r="Y233">
        <v>0</v>
      </c>
      <c r="Z233">
        <v>0.42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32</v>
      </c>
      <c r="AG233">
        <v>2.7090000000000001</v>
      </c>
      <c r="AH233">
        <v>2</v>
      </c>
      <c r="AI233">
        <v>56663373</v>
      </c>
      <c r="AJ233">
        <v>186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ROW(Source!A305)</f>
        <v>305</v>
      </c>
      <c r="B234">
        <v>56663384</v>
      </c>
      <c r="C234">
        <v>56663368</v>
      </c>
      <c r="D234">
        <v>54768426</v>
      </c>
      <c r="E234">
        <v>1</v>
      </c>
      <c r="F234">
        <v>1</v>
      </c>
      <c r="G234">
        <v>1081</v>
      </c>
      <c r="H234">
        <v>2</v>
      </c>
      <c r="I234" t="s">
        <v>1368</v>
      </c>
      <c r="J234" t="s">
        <v>1369</v>
      </c>
      <c r="K234" t="s">
        <v>1370</v>
      </c>
      <c r="L234">
        <v>1368</v>
      </c>
      <c r="N234">
        <v>1011</v>
      </c>
      <c r="O234" t="s">
        <v>1323</v>
      </c>
      <c r="P234" t="s">
        <v>1323</v>
      </c>
      <c r="Q234">
        <v>1</v>
      </c>
      <c r="X234">
        <v>3.78</v>
      </c>
      <c r="Y234">
        <v>0</v>
      </c>
      <c r="Z234">
        <v>0.47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32</v>
      </c>
      <c r="AG234">
        <v>5.9535</v>
      </c>
      <c r="AH234">
        <v>2</v>
      </c>
      <c r="AI234">
        <v>56663374</v>
      </c>
      <c r="AJ234">
        <v>187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ROW(Source!A305)</f>
        <v>305</v>
      </c>
      <c r="B235">
        <v>56663381</v>
      </c>
      <c r="C235">
        <v>56663368</v>
      </c>
      <c r="D235">
        <v>54767573</v>
      </c>
      <c r="E235">
        <v>1</v>
      </c>
      <c r="F235">
        <v>1</v>
      </c>
      <c r="G235">
        <v>1081</v>
      </c>
      <c r="H235">
        <v>2</v>
      </c>
      <c r="I235" t="s">
        <v>1328</v>
      </c>
      <c r="J235" t="s">
        <v>1329</v>
      </c>
      <c r="K235" t="s">
        <v>1330</v>
      </c>
      <c r="L235">
        <v>1368</v>
      </c>
      <c r="N235">
        <v>1011</v>
      </c>
      <c r="O235" t="s">
        <v>1323</v>
      </c>
      <c r="P235" t="s">
        <v>1323</v>
      </c>
      <c r="Q235">
        <v>1</v>
      </c>
      <c r="X235">
        <v>0.18</v>
      </c>
      <c r="Y235">
        <v>0</v>
      </c>
      <c r="Z235">
        <v>179.17</v>
      </c>
      <c r="AA235">
        <v>16.93</v>
      </c>
      <c r="AB235">
        <v>0</v>
      </c>
      <c r="AC235">
        <v>0</v>
      </c>
      <c r="AD235">
        <v>1</v>
      </c>
      <c r="AE235">
        <v>0</v>
      </c>
      <c r="AF235" t="s">
        <v>32</v>
      </c>
      <c r="AG235">
        <v>0.28350000000000003</v>
      </c>
      <c r="AH235">
        <v>2</v>
      </c>
      <c r="AI235">
        <v>56663371</v>
      </c>
      <c r="AJ235">
        <v>188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ROW(Source!A305)</f>
        <v>305</v>
      </c>
      <c r="B236">
        <v>56663385</v>
      </c>
      <c r="C236">
        <v>56663368</v>
      </c>
      <c r="D236">
        <v>54738788</v>
      </c>
      <c r="E236">
        <v>1</v>
      </c>
      <c r="F236">
        <v>1</v>
      </c>
      <c r="G236">
        <v>1081</v>
      </c>
      <c r="H236">
        <v>3</v>
      </c>
      <c r="I236" t="s">
        <v>1390</v>
      </c>
      <c r="J236" t="s">
        <v>1391</v>
      </c>
      <c r="K236" t="s">
        <v>1392</v>
      </c>
      <c r="L236">
        <v>1296</v>
      </c>
      <c r="N236">
        <v>1002</v>
      </c>
      <c r="O236" t="s">
        <v>678</v>
      </c>
      <c r="P236" t="s">
        <v>678</v>
      </c>
      <c r="Q236">
        <v>1</v>
      </c>
      <c r="X236">
        <v>0.22</v>
      </c>
      <c r="Y236">
        <v>84.21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105</v>
      </c>
      <c r="AG236">
        <v>0.22</v>
      </c>
      <c r="AH236">
        <v>2</v>
      </c>
      <c r="AI236">
        <v>56663375</v>
      </c>
      <c r="AJ236">
        <v>189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ROW(Source!A305)</f>
        <v>305</v>
      </c>
      <c r="B237">
        <v>56663386</v>
      </c>
      <c r="C237">
        <v>56663368</v>
      </c>
      <c r="D237">
        <v>54747402</v>
      </c>
      <c r="E237">
        <v>1</v>
      </c>
      <c r="F237">
        <v>1</v>
      </c>
      <c r="G237">
        <v>1081</v>
      </c>
      <c r="H237">
        <v>3</v>
      </c>
      <c r="I237" t="s">
        <v>1393</v>
      </c>
      <c r="J237" t="s">
        <v>1394</v>
      </c>
      <c r="K237" t="s">
        <v>1395</v>
      </c>
      <c r="L237">
        <v>1354</v>
      </c>
      <c r="N237">
        <v>1010</v>
      </c>
      <c r="O237" t="s">
        <v>398</v>
      </c>
      <c r="P237" t="s">
        <v>398</v>
      </c>
      <c r="Q237">
        <v>1</v>
      </c>
      <c r="X237">
        <v>0.04</v>
      </c>
      <c r="Y237">
        <v>7.74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105</v>
      </c>
      <c r="AG237">
        <v>0.04</v>
      </c>
      <c r="AH237">
        <v>2</v>
      </c>
      <c r="AI237">
        <v>56663376</v>
      </c>
      <c r="AJ237">
        <v>191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ROW(Source!A305)</f>
        <v>305</v>
      </c>
      <c r="B238">
        <v>56663387</v>
      </c>
      <c r="C238">
        <v>56663368</v>
      </c>
      <c r="D238">
        <v>54747352</v>
      </c>
      <c r="E238">
        <v>1</v>
      </c>
      <c r="F238">
        <v>1</v>
      </c>
      <c r="G238">
        <v>1081</v>
      </c>
      <c r="H238">
        <v>3</v>
      </c>
      <c r="I238" t="s">
        <v>1384</v>
      </c>
      <c r="J238" t="s">
        <v>1385</v>
      </c>
      <c r="K238" t="s">
        <v>1386</v>
      </c>
      <c r="L238">
        <v>1354</v>
      </c>
      <c r="N238">
        <v>1010</v>
      </c>
      <c r="O238" t="s">
        <v>398</v>
      </c>
      <c r="P238" t="s">
        <v>398</v>
      </c>
      <c r="Q238">
        <v>1</v>
      </c>
      <c r="X238">
        <v>8.9</v>
      </c>
      <c r="Y238">
        <v>4.3600000000000003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105</v>
      </c>
      <c r="AG238">
        <v>8.9</v>
      </c>
      <c r="AH238">
        <v>2</v>
      </c>
      <c r="AI238">
        <v>56663377</v>
      </c>
      <c r="AJ238">
        <v>192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ROW(Source!A305)</f>
        <v>305</v>
      </c>
      <c r="B239">
        <v>56663388</v>
      </c>
      <c r="C239">
        <v>56663368</v>
      </c>
      <c r="D239">
        <v>54708109</v>
      </c>
      <c r="E239">
        <v>1081</v>
      </c>
      <c r="F239">
        <v>1</v>
      </c>
      <c r="G239">
        <v>1081</v>
      </c>
      <c r="H239">
        <v>3</v>
      </c>
      <c r="I239" t="s">
        <v>1585</v>
      </c>
      <c r="J239" t="s">
        <v>3</v>
      </c>
      <c r="K239" t="s">
        <v>1586</v>
      </c>
      <c r="L239">
        <v>1346</v>
      </c>
      <c r="N239">
        <v>1009</v>
      </c>
      <c r="O239" t="s">
        <v>1171</v>
      </c>
      <c r="P239" t="s">
        <v>1171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105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ROW(Source!A305)</f>
        <v>305</v>
      </c>
      <c r="B240">
        <v>56663389</v>
      </c>
      <c r="C240">
        <v>56663368</v>
      </c>
      <c r="D240">
        <v>54717780</v>
      </c>
      <c r="E240">
        <v>1081</v>
      </c>
      <c r="F240">
        <v>1</v>
      </c>
      <c r="G240">
        <v>1081</v>
      </c>
      <c r="H240">
        <v>3</v>
      </c>
      <c r="I240" t="s">
        <v>1587</v>
      </c>
      <c r="J240" t="s">
        <v>3</v>
      </c>
      <c r="K240" t="s">
        <v>1588</v>
      </c>
      <c r="L240">
        <v>1354</v>
      </c>
      <c r="N240">
        <v>1010</v>
      </c>
      <c r="O240" t="s">
        <v>398</v>
      </c>
      <c r="P240" t="s">
        <v>398</v>
      </c>
      <c r="Q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105</v>
      </c>
      <c r="AG240">
        <v>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ROW(Source!A305)</f>
        <v>305</v>
      </c>
      <c r="B241">
        <v>56663390</v>
      </c>
      <c r="C241">
        <v>56663368</v>
      </c>
      <c r="D241">
        <v>54720580</v>
      </c>
      <c r="E241">
        <v>1081</v>
      </c>
      <c r="F241">
        <v>1</v>
      </c>
      <c r="G241">
        <v>1081</v>
      </c>
      <c r="H241">
        <v>3</v>
      </c>
      <c r="I241" t="s">
        <v>1589</v>
      </c>
      <c r="J241" t="s">
        <v>3</v>
      </c>
      <c r="K241" t="s">
        <v>1590</v>
      </c>
      <c r="L241">
        <v>1327</v>
      </c>
      <c r="N241">
        <v>1005</v>
      </c>
      <c r="O241" t="s">
        <v>329</v>
      </c>
      <c r="P241" t="s">
        <v>329</v>
      </c>
      <c r="Q241">
        <v>1</v>
      </c>
      <c r="X241">
        <v>100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105</v>
      </c>
      <c r="AG241">
        <v>100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ROW(Source!A305)</f>
        <v>305</v>
      </c>
      <c r="B242">
        <v>56663391</v>
      </c>
      <c r="C242">
        <v>56663368</v>
      </c>
      <c r="D242">
        <v>54720711</v>
      </c>
      <c r="E242">
        <v>1081</v>
      </c>
      <c r="F242">
        <v>1</v>
      </c>
      <c r="G242">
        <v>1081</v>
      </c>
      <c r="H242">
        <v>3</v>
      </c>
      <c r="I242" t="s">
        <v>1591</v>
      </c>
      <c r="J242" t="s">
        <v>3</v>
      </c>
      <c r="K242" t="s">
        <v>1592</v>
      </c>
      <c r="L242">
        <v>1346</v>
      </c>
      <c r="N242">
        <v>1009</v>
      </c>
      <c r="O242" t="s">
        <v>1171</v>
      </c>
      <c r="P242" t="s">
        <v>1171</v>
      </c>
      <c r="Q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105</v>
      </c>
      <c r="AG242">
        <v>0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ROW(Source!A305)</f>
        <v>305</v>
      </c>
      <c r="B243">
        <v>56663392</v>
      </c>
      <c r="C243">
        <v>56663368</v>
      </c>
      <c r="D243">
        <v>54723313</v>
      </c>
      <c r="E243">
        <v>1081</v>
      </c>
      <c r="F243">
        <v>1</v>
      </c>
      <c r="G243">
        <v>1081</v>
      </c>
      <c r="H243">
        <v>3</v>
      </c>
      <c r="I243" t="s">
        <v>1593</v>
      </c>
      <c r="J243" t="s">
        <v>3</v>
      </c>
      <c r="K243" t="s">
        <v>1594</v>
      </c>
      <c r="L243">
        <v>1327</v>
      </c>
      <c r="N243">
        <v>1005</v>
      </c>
      <c r="O243" t="s">
        <v>329</v>
      </c>
      <c r="P243" t="s">
        <v>329</v>
      </c>
      <c r="Q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105</v>
      </c>
      <c r="AG243">
        <v>0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ROW(Source!A305)</f>
        <v>305</v>
      </c>
      <c r="B244">
        <v>56663393</v>
      </c>
      <c r="C244">
        <v>56663368</v>
      </c>
      <c r="D244">
        <v>54723795</v>
      </c>
      <c r="E244">
        <v>1081</v>
      </c>
      <c r="F244">
        <v>1</v>
      </c>
      <c r="G244">
        <v>1081</v>
      </c>
      <c r="H244">
        <v>3</v>
      </c>
      <c r="I244" t="s">
        <v>1595</v>
      </c>
      <c r="J244" t="s">
        <v>3</v>
      </c>
      <c r="K244" t="s">
        <v>1596</v>
      </c>
      <c r="L244">
        <v>1354</v>
      </c>
      <c r="N244">
        <v>1010</v>
      </c>
      <c r="O244" t="s">
        <v>398</v>
      </c>
      <c r="P244" t="s">
        <v>398</v>
      </c>
      <c r="Q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105</v>
      </c>
      <c r="AG244">
        <v>0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ROW(Source!A308)</f>
        <v>308</v>
      </c>
      <c r="B245">
        <v>56663406</v>
      </c>
      <c r="C245">
        <v>56663395</v>
      </c>
      <c r="D245">
        <v>54702434</v>
      </c>
      <c r="E245">
        <v>1081</v>
      </c>
      <c r="F245">
        <v>1</v>
      </c>
      <c r="G245">
        <v>1081</v>
      </c>
      <c r="H245">
        <v>1</v>
      </c>
      <c r="I245" t="s">
        <v>1317</v>
      </c>
      <c r="J245" t="s">
        <v>3</v>
      </c>
      <c r="K245" t="s">
        <v>1318</v>
      </c>
      <c r="L245">
        <v>1191</v>
      </c>
      <c r="N245">
        <v>1013</v>
      </c>
      <c r="O245" t="s">
        <v>1319</v>
      </c>
      <c r="P245" t="s">
        <v>1319</v>
      </c>
      <c r="Q245">
        <v>1</v>
      </c>
      <c r="X245">
        <v>19.71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33</v>
      </c>
      <c r="AG245">
        <v>28.55979</v>
      </c>
      <c r="AH245">
        <v>2</v>
      </c>
      <c r="AI245">
        <v>56663396</v>
      </c>
      <c r="AJ245">
        <v>193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ROW(Source!A308)</f>
        <v>308</v>
      </c>
      <c r="B246">
        <v>56663407</v>
      </c>
      <c r="C246">
        <v>56663395</v>
      </c>
      <c r="D246">
        <v>54768339</v>
      </c>
      <c r="E246">
        <v>1</v>
      </c>
      <c r="F246">
        <v>1</v>
      </c>
      <c r="G246">
        <v>1081</v>
      </c>
      <c r="H246">
        <v>2</v>
      </c>
      <c r="I246" t="s">
        <v>1324</v>
      </c>
      <c r="J246" t="s">
        <v>1325</v>
      </c>
      <c r="K246" t="s">
        <v>1326</v>
      </c>
      <c r="L246">
        <v>1368</v>
      </c>
      <c r="N246">
        <v>1011</v>
      </c>
      <c r="O246" t="s">
        <v>1323</v>
      </c>
      <c r="P246" t="s">
        <v>1323</v>
      </c>
      <c r="Q246">
        <v>1</v>
      </c>
      <c r="X246">
        <v>0.19</v>
      </c>
      <c r="Y246">
        <v>0</v>
      </c>
      <c r="Z246">
        <v>83.1</v>
      </c>
      <c r="AA246">
        <v>12.62</v>
      </c>
      <c r="AB246">
        <v>0</v>
      </c>
      <c r="AC246">
        <v>0</v>
      </c>
      <c r="AD246">
        <v>1</v>
      </c>
      <c r="AE246">
        <v>0</v>
      </c>
      <c r="AF246" t="s">
        <v>32</v>
      </c>
      <c r="AG246">
        <v>0.29924999999999996</v>
      </c>
      <c r="AH246">
        <v>2</v>
      </c>
      <c r="AI246">
        <v>56663397</v>
      </c>
      <c r="AJ246">
        <v>194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ROW(Source!A308)</f>
        <v>308</v>
      </c>
      <c r="B247">
        <v>56663409</v>
      </c>
      <c r="C247">
        <v>56663395</v>
      </c>
      <c r="D247">
        <v>54768393</v>
      </c>
      <c r="E247">
        <v>1</v>
      </c>
      <c r="F247">
        <v>1</v>
      </c>
      <c r="G247">
        <v>1081</v>
      </c>
      <c r="H247">
        <v>2</v>
      </c>
      <c r="I247" t="s">
        <v>1387</v>
      </c>
      <c r="J247" t="s">
        <v>1388</v>
      </c>
      <c r="K247" t="s">
        <v>1389</v>
      </c>
      <c r="L247">
        <v>1368</v>
      </c>
      <c r="N247">
        <v>1011</v>
      </c>
      <c r="O247" t="s">
        <v>1323</v>
      </c>
      <c r="P247" t="s">
        <v>1323</v>
      </c>
      <c r="Q247">
        <v>1</v>
      </c>
      <c r="X247">
        <v>0.17</v>
      </c>
      <c r="Y247">
        <v>0</v>
      </c>
      <c r="Z247">
        <v>0.77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32</v>
      </c>
      <c r="AG247">
        <v>0.26775000000000004</v>
      </c>
      <c r="AH247">
        <v>2</v>
      </c>
      <c r="AI247">
        <v>56663399</v>
      </c>
      <c r="AJ247">
        <v>195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ROW(Source!A308)</f>
        <v>308</v>
      </c>
      <c r="B248">
        <v>56663410</v>
      </c>
      <c r="C248">
        <v>56663395</v>
      </c>
      <c r="D248">
        <v>54768400</v>
      </c>
      <c r="E248">
        <v>1</v>
      </c>
      <c r="F248">
        <v>1</v>
      </c>
      <c r="G248">
        <v>1081</v>
      </c>
      <c r="H248">
        <v>2</v>
      </c>
      <c r="I248" t="s">
        <v>1365</v>
      </c>
      <c r="J248" t="s">
        <v>1366</v>
      </c>
      <c r="K248" t="s">
        <v>1367</v>
      </c>
      <c r="L248">
        <v>1368</v>
      </c>
      <c r="N248">
        <v>1011</v>
      </c>
      <c r="O248" t="s">
        <v>1323</v>
      </c>
      <c r="P248" t="s">
        <v>1323</v>
      </c>
      <c r="Q248">
        <v>1</v>
      </c>
      <c r="X248">
        <v>0.68</v>
      </c>
      <c r="Y248">
        <v>0</v>
      </c>
      <c r="Z248">
        <v>0.42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32</v>
      </c>
      <c r="AG248">
        <v>1.0710000000000002</v>
      </c>
      <c r="AH248">
        <v>2</v>
      </c>
      <c r="AI248">
        <v>56663400</v>
      </c>
      <c r="AJ248">
        <v>196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ROW(Source!A308)</f>
        <v>308</v>
      </c>
      <c r="B249">
        <v>56663411</v>
      </c>
      <c r="C249">
        <v>56663395</v>
      </c>
      <c r="D249">
        <v>54768426</v>
      </c>
      <c r="E249">
        <v>1</v>
      </c>
      <c r="F249">
        <v>1</v>
      </c>
      <c r="G249">
        <v>1081</v>
      </c>
      <c r="H249">
        <v>2</v>
      </c>
      <c r="I249" t="s">
        <v>1368</v>
      </c>
      <c r="J249" t="s">
        <v>1369</v>
      </c>
      <c r="K249" t="s">
        <v>1370</v>
      </c>
      <c r="L249">
        <v>1368</v>
      </c>
      <c r="N249">
        <v>1011</v>
      </c>
      <c r="O249" t="s">
        <v>1323</v>
      </c>
      <c r="P249" t="s">
        <v>1323</v>
      </c>
      <c r="Q249">
        <v>1</v>
      </c>
      <c r="X249">
        <v>2.9</v>
      </c>
      <c r="Y249">
        <v>0</v>
      </c>
      <c r="Z249">
        <v>0.47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32</v>
      </c>
      <c r="AG249">
        <v>4.5674999999999999</v>
      </c>
      <c r="AH249">
        <v>2</v>
      </c>
      <c r="AI249">
        <v>56663401</v>
      </c>
      <c r="AJ249">
        <v>197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ROW(Source!A308)</f>
        <v>308</v>
      </c>
      <c r="B250">
        <v>56663408</v>
      </c>
      <c r="C250">
        <v>56663395</v>
      </c>
      <c r="D250">
        <v>54767573</v>
      </c>
      <c r="E250">
        <v>1</v>
      </c>
      <c r="F250">
        <v>1</v>
      </c>
      <c r="G250">
        <v>1081</v>
      </c>
      <c r="H250">
        <v>2</v>
      </c>
      <c r="I250" t="s">
        <v>1328</v>
      </c>
      <c r="J250" t="s">
        <v>1329</v>
      </c>
      <c r="K250" t="s">
        <v>1330</v>
      </c>
      <c r="L250">
        <v>1368</v>
      </c>
      <c r="N250">
        <v>1011</v>
      </c>
      <c r="O250" t="s">
        <v>1323</v>
      </c>
      <c r="P250" t="s">
        <v>1323</v>
      </c>
      <c r="Q250">
        <v>1</v>
      </c>
      <c r="X250">
        <v>0.18</v>
      </c>
      <c r="Y250">
        <v>0</v>
      </c>
      <c r="Z250">
        <v>179.17</v>
      </c>
      <c r="AA250">
        <v>16.93</v>
      </c>
      <c r="AB250">
        <v>0</v>
      </c>
      <c r="AC250">
        <v>0</v>
      </c>
      <c r="AD250">
        <v>1</v>
      </c>
      <c r="AE250">
        <v>0</v>
      </c>
      <c r="AF250" t="s">
        <v>32</v>
      </c>
      <c r="AG250">
        <v>0.28350000000000003</v>
      </c>
      <c r="AH250">
        <v>2</v>
      </c>
      <c r="AI250">
        <v>56663398</v>
      </c>
      <c r="AJ250">
        <v>198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ROW(Source!A308)</f>
        <v>308</v>
      </c>
      <c r="B251">
        <v>56663412</v>
      </c>
      <c r="C251">
        <v>56663395</v>
      </c>
      <c r="D251">
        <v>54738788</v>
      </c>
      <c r="E251">
        <v>1</v>
      </c>
      <c r="F251">
        <v>1</v>
      </c>
      <c r="G251">
        <v>1081</v>
      </c>
      <c r="H251">
        <v>3</v>
      </c>
      <c r="I251" t="s">
        <v>1390</v>
      </c>
      <c r="J251" t="s">
        <v>1391</v>
      </c>
      <c r="K251" t="s">
        <v>1392</v>
      </c>
      <c r="L251">
        <v>1296</v>
      </c>
      <c r="N251">
        <v>1002</v>
      </c>
      <c r="O251" t="s">
        <v>678</v>
      </c>
      <c r="P251" t="s">
        <v>678</v>
      </c>
      <c r="Q251">
        <v>1</v>
      </c>
      <c r="X251">
        <v>0.06</v>
      </c>
      <c r="Y251">
        <v>84.21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105</v>
      </c>
      <c r="AG251">
        <v>0.06</v>
      </c>
      <c r="AH251">
        <v>2</v>
      </c>
      <c r="AI251">
        <v>56663402</v>
      </c>
      <c r="AJ251">
        <v>199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ROW(Source!A308)</f>
        <v>308</v>
      </c>
      <c r="B252">
        <v>56663413</v>
      </c>
      <c r="C252">
        <v>56663395</v>
      </c>
      <c r="D252">
        <v>54747402</v>
      </c>
      <c r="E252">
        <v>1</v>
      </c>
      <c r="F252">
        <v>1</v>
      </c>
      <c r="G252">
        <v>1081</v>
      </c>
      <c r="H252">
        <v>3</v>
      </c>
      <c r="I252" t="s">
        <v>1393</v>
      </c>
      <c r="J252" t="s">
        <v>1394</v>
      </c>
      <c r="K252" t="s">
        <v>1395</v>
      </c>
      <c r="L252">
        <v>1354</v>
      </c>
      <c r="N252">
        <v>1010</v>
      </c>
      <c r="O252" t="s">
        <v>398</v>
      </c>
      <c r="P252" t="s">
        <v>398</v>
      </c>
      <c r="Q252">
        <v>1</v>
      </c>
      <c r="X252">
        <v>0.02</v>
      </c>
      <c r="Y252">
        <v>7.74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105</v>
      </c>
      <c r="AG252">
        <v>0.02</v>
      </c>
      <c r="AH252">
        <v>2</v>
      </c>
      <c r="AI252">
        <v>56663403</v>
      </c>
      <c r="AJ252">
        <v>201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ROW(Source!A308)</f>
        <v>308</v>
      </c>
      <c r="B253">
        <v>56663414</v>
      </c>
      <c r="C253">
        <v>56663395</v>
      </c>
      <c r="D253">
        <v>54747352</v>
      </c>
      <c r="E253">
        <v>1</v>
      </c>
      <c r="F253">
        <v>1</v>
      </c>
      <c r="G253">
        <v>1081</v>
      </c>
      <c r="H253">
        <v>3</v>
      </c>
      <c r="I253" t="s">
        <v>1384</v>
      </c>
      <c r="J253" t="s">
        <v>1385</v>
      </c>
      <c r="K253" t="s">
        <v>1386</v>
      </c>
      <c r="L253">
        <v>1354</v>
      </c>
      <c r="N253">
        <v>1010</v>
      </c>
      <c r="O253" t="s">
        <v>398</v>
      </c>
      <c r="P253" t="s">
        <v>398</v>
      </c>
      <c r="Q253">
        <v>1</v>
      </c>
      <c r="X253">
        <v>3.51</v>
      </c>
      <c r="Y253">
        <v>4.3600000000000003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105</v>
      </c>
      <c r="AG253">
        <v>3.51</v>
      </c>
      <c r="AH253">
        <v>2</v>
      </c>
      <c r="AI253">
        <v>56663404</v>
      </c>
      <c r="AJ253">
        <v>202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ROW(Source!A308)</f>
        <v>308</v>
      </c>
      <c r="B254">
        <v>56663415</v>
      </c>
      <c r="C254">
        <v>56663395</v>
      </c>
      <c r="D254">
        <v>54708109</v>
      </c>
      <c r="E254">
        <v>1081</v>
      </c>
      <c r="F254">
        <v>1</v>
      </c>
      <c r="G254">
        <v>1081</v>
      </c>
      <c r="H254">
        <v>3</v>
      </c>
      <c r="I254" t="s">
        <v>1585</v>
      </c>
      <c r="J254" t="s">
        <v>3</v>
      </c>
      <c r="K254" t="s">
        <v>1586</v>
      </c>
      <c r="L254">
        <v>1346</v>
      </c>
      <c r="N254">
        <v>1009</v>
      </c>
      <c r="O254" t="s">
        <v>1171</v>
      </c>
      <c r="P254" t="s">
        <v>1171</v>
      </c>
      <c r="Q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105</v>
      </c>
      <c r="AG254">
        <v>0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ROW(Source!A308)</f>
        <v>308</v>
      </c>
      <c r="B255">
        <v>56663416</v>
      </c>
      <c r="C255">
        <v>56663395</v>
      </c>
      <c r="D255">
        <v>54717780</v>
      </c>
      <c r="E255">
        <v>1081</v>
      </c>
      <c r="F255">
        <v>1</v>
      </c>
      <c r="G255">
        <v>1081</v>
      </c>
      <c r="H255">
        <v>3</v>
      </c>
      <c r="I255" t="s">
        <v>1587</v>
      </c>
      <c r="J255" t="s">
        <v>3</v>
      </c>
      <c r="K255" t="s">
        <v>1588</v>
      </c>
      <c r="L255">
        <v>1354</v>
      </c>
      <c r="N255">
        <v>1010</v>
      </c>
      <c r="O255" t="s">
        <v>398</v>
      </c>
      <c r="P255" t="s">
        <v>398</v>
      </c>
      <c r="Q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105</v>
      </c>
      <c r="AG255">
        <v>0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ROW(Source!A308)</f>
        <v>308</v>
      </c>
      <c r="B256">
        <v>56663417</v>
      </c>
      <c r="C256">
        <v>56663395</v>
      </c>
      <c r="D256">
        <v>54720580</v>
      </c>
      <c r="E256">
        <v>1081</v>
      </c>
      <c r="F256">
        <v>1</v>
      </c>
      <c r="G256">
        <v>1081</v>
      </c>
      <c r="H256">
        <v>3</v>
      </c>
      <c r="I256" t="s">
        <v>1589</v>
      </c>
      <c r="J256" t="s">
        <v>3</v>
      </c>
      <c r="K256" t="s">
        <v>1590</v>
      </c>
      <c r="L256">
        <v>1327</v>
      </c>
      <c r="N256">
        <v>1005</v>
      </c>
      <c r="O256" t="s">
        <v>329</v>
      </c>
      <c r="P256" t="s">
        <v>329</v>
      </c>
      <c r="Q256">
        <v>1</v>
      </c>
      <c r="X256">
        <v>100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105</v>
      </c>
      <c r="AG256">
        <v>100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ROW(Source!A308)</f>
        <v>308</v>
      </c>
      <c r="B257">
        <v>56663418</v>
      </c>
      <c r="C257">
        <v>56663395</v>
      </c>
      <c r="D257">
        <v>54720711</v>
      </c>
      <c r="E257">
        <v>1081</v>
      </c>
      <c r="F257">
        <v>1</v>
      </c>
      <c r="G257">
        <v>1081</v>
      </c>
      <c r="H257">
        <v>3</v>
      </c>
      <c r="I257" t="s">
        <v>1591</v>
      </c>
      <c r="J257" t="s">
        <v>3</v>
      </c>
      <c r="K257" t="s">
        <v>1592</v>
      </c>
      <c r="L257">
        <v>1346</v>
      </c>
      <c r="N257">
        <v>1009</v>
      </c>
      <c r="O257" t="s">
        <v>1171</v>
      </c>
      <c r="P257" t="s">
        <v>1171</v>
      </c>
      <c r="Q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105</v>
      </c>
      <c r="AG257">
        <v>0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ROW(Source!A308)</f>
        <v>308</v>
      </c>
      <c r="B258">
        <v>56663419</v>
      </c>
      <c r="C258">
        <v>56663395</v>
      </c>
      <c r="D258">
        <v>54723313</v>
      </c>
      <c r="E258">
        <v>1081</v>
      </c>
      <c r="F258">
        <v>1</v>
      </c>
      <c r="G258">
        <v>1081</v>
      </c>
      <c r="H258">
        <v>3</v>
      </c>
      <c r="I258" t="s">
        <v>1593</v>
      </c>
      <c r="J258" t="s">
        <v>3</v>
      </c>
      <c r="K258" t="s">
        <v>1594</v>
      </c>
      <c r="L258">
        <v>1327</v>
      </c>
      <c r="N258">
        <v>1005</v>
      </c>
      <c r="O258" t="s">
        <v>329</v>
      </c>
      <c r="P258" t="s">
        <v>329</v>
      </c>
      <c r="Q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105</v>
      </c>
      <c r="AG258">
        <v>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ROW(Source!A308)</f>
        <v>308</v>
      </c>
      <c r="B259">
        <v>56663420</v>
      </c>
      <c r="C259">
        <v>56663395</v>
      </c>
      <c r="D259">
        <v>54723795</v>
      </c>
      <c r="E259">
        <v>1081</v>
      </c>
      <c r="F259">
        <v>1</v>
      </c>
      <c r="G259">
        <v>1081</v>
      </c>
      <c r="H259">
        <v>3</v>
      </c>
      <c r="I259" t="s">
        <v>1595</v>
      </c>
      <c r="J259" t="s">
        <v>3</v>
      </c>
      <c r="K259" t="s">
        <v>1596</v>
      </c>
      <c r="L259">
        <v>1354</v>
      </c>
      <c r="N259">
        <v>1010</v>
      </c>
      <c r="O259" t="s">
        <v>398</v>
      </c>
      <c r="P259" t="s">
        <v>398</v>
      </c>
      <c r="Q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105</v>
      </c>
      <c r="AG259">
        <v>0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ROW(Source!A309)</f>
        <v>309</v>
      </c>
      <c r="B260">
        <v>56663406</v>
      </c>
      <c r="C260">
        <v>56663395</v>
      </c>
      <c r="D260">
        <v>54702434</v>
      </c>
      <c r="E260">
        <v>1081</v>
      </c>
      <c r="F260">
        <v>1</v>
      </c>
      <c r="G260">
        <v>1081</v>
      </c>
      <c r="H260">
        <v>1</v>
      </c>
      <c r="I260" t="s">
        <v>1317</v>
      </c>
      <c r="J260" t="s">
        <v>3</v>
      </c>
      <c r="K260" t="s">
        <v>1318</v>
      </c>
      <c r="L260">
        <v>1191</v>
      </c>
      <c r="N260">
        <v>1013</v>
      </c>
      <c r="O260" t="s">
        <v>1319</v>
      </c>
      <c r="P260" t="s">
        <v>1319</v>
      </c>
      <c r="Q260">
        <v>1</v>
      </c>
      <c r="X260">
        <v>19.71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33</v>
      </c>
      <c r="AG260">
        <v>28.55979</v>
      </c>
      <c r="AH260">
        <v>2</v>
      </c>
      <c r="AI260">
        <v>56663396</v>
      </c>
      <c r="AJ260">
        <v>203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ROW(Source!A309)</f>
        <v>309</v>
      </c>
      <c r="B261">
        <v>56663407</v>
      </c>
      <c r="C261">
        <v>56663395</v>
      </c>
      <c r="D261">
        <v>54768339</v>
      </c>
      <c r="E261">
        <v>1</v>
      </c>
      <c r="F261">
        <v>1</v>
      </c>
      <c r="G261">
        <v>1081</v>
      </c>
      <c r="H261">
        <v>2</v>
      </c>
      <c r="I261" t="s">
        <v>1324</v>
      </c>
      <c r="J261" t="s">
        <v>1325</v>
      </c>
      <c r="K261" t="s">
        <v>1326</v>
      </c>
      <c r="L261">
        <v>1368</v>
      </c>
      <c r="N261">
        <v>1011</v>
      </c>
      <c r="O261" t="s">
        <v>1323</v>
      </c>
      <c r="P261" t="s">
        <v>1323</v>
      </c>
      <c r="Q261">
        <v>1</v>
      </c>
      <c r="X261">
        <v>0.19</v>
      </c>
      <c r="Y261">
        <v>0</v>
      </c>
      <c r="Z261">
        <v>83.1</v>
      </c>
      <c r="AA261">
        <v>12.62</v>
      </c>
      <c r="AB261">
        <v>0</v>
      </c>
      <c r="AC261">
        <v>0</v>
      </c>
      <c r="AD261">
        <v>1</v>
      </c>
      <c r="AE261">
        <v>0</v>
      </c>
      <c r="AF261" t="s">
        <v>32</v>
      </c>
      <c r="AG261">
        <v>0.29924999999999996</v>
      </c>
      <c r="AH261">
        <v>2</v>
      </c>
      <c r="AI261">
        <v>56663397</v>
      </c>
      <c r="AJ261">
        <v>204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ROW(Source!A309)</f>
        <v>309</v>
      </c>
      <c r="B262">
        <v>56663409</v>
      </c>
      <c r="C262">
        <v>56663395</v>
      </c>
      <c r="D262">
        <v>54768393</v>
      </c>
      <c r="E262">
        <v>1</v>
      </c>
      <c r="F262">
        <v>1</v>
      </c>
      <c r="G262">
        <v>1081</v>
      </c>
      <c r="H262">
        <v>2</v>
      </c>
      <c r="I262" t="s">
        <v>1387</v>
      </c>
      <c r="J262" t="s">
        <v>1388</v>
      </c>
      <c r="K262" t="s">
        <v>1389</v>
      </c>
      <c r="L262">
        <v>1368</v>
      </c>
      <c r="N262">
        <v>1011</v>
      </c>
      <c r="O262" t="s">
        <v>1323</v>
      </c>
      <c r="P262" t="s">
        <v>1323</v>
      </c>
      <c r="Q262">
        <v>1</v>
      </c>
      <c r="X262">
        <v>0.17</v>
      </c>
      <c r="Y262">
        <v>0</v>
      </c>
      <c r="Z262">
        <v>0.77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32</v>
      </c>
      <c r="AG262">
        <v>0.26775000000000004</v>
      </c>
      <c r="AH262">
        <v>2</v>
      </c>
      <c r="AI262">
        <v>56663399</v>
      </c>
      <c r="AJ262">
        <v>205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ROW(Source!A309)</f>
        <v>309</v>
      </c>
      <c r="B263">
        <v>56663410</v>
      </c>
      <c r="C263">
        <v>56663395</v>
      </c>
      <c r="D263">
        <v>54768400</v>
      </c>
      <c r="E263">
        <v>1</v>
      </c>
      <c r="F263">
        <v>1</v>
      </c>
      <c r="G263">
        <v>1081</v>
      </c>
      <c r="H263">
        <v>2</v>
      </c>
      <c r="I263" t="s">
        <v>1365</v>
      </c>
      <c r="J263" t="s">
        <v>1366</v>
      </c>
      <c r="K263" t="s">
        <v>1367</v>
      </c>
      <c r="L263">
        <v>1368</v>
      </c>
      <c r="N263">
        <v>1011</v>
      </c>
      <c r="O263" t="s">
        <v>1323</v>
      </c>
      <c r="P263" t="s">
        <v>1323</v>
      </c>
      <c r="Q263">
        <v>1</v>
      </c>
      <c r="X263">
        <v>0.68</v>
      </c>
      <c r="Y263">
        <v>0</v>
      </c>
      <c r="Z263">
        <v>0.42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32</v>
      </c>
      <c r="AG263">
        <v>1.0710000000000002</v>
      </c>
      <c r="AH263">
        <v>2</v>
      </c>
      <c r="AI263">
        <v>56663400</v>
      </c>
      <c r="AJ263">
        <v>206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ROW(Source!A309)</f>
        <v>309</v>
      </c>
      <c r="B264">
        <v>56663411</v>
      </c>
      <c r="C264">
        <v>56663395</v>
      </c>
      <c r="D264">
        <v>54768426</v>
      </c>
      <c r="E264">
        <v>1</v>
      </c>
      <c r="F264">
        <v>1</v>
      </c>
      <c r="G264">
        <v>1081</v>
      </c>
      <c r="H264">
        <v>2</v>
      </c>
      <c r="I264" t="s">
        <v>1368</v>
      </c>
      <c r="J264" t="s">
        <v>1369</v>
      </c>
      <c r="K264" t="s">
        <v>1370</v>
      </c>
      <c r="L264">
        <v>1368</v>
      </c>
      <c r="N264">
        <v>1011</v>
      </c>
      <c r="O264" t="s">
        <v>1323</v>
      </c>
      <c r="P264" t="s">
        <v>1323</v>
      </c>
      <c r="Q264">
        <v>1</v>
      </c>
      <c r="X264">
        <v>2.9</v>
      </c>
      <c r="Y264">
        <v>0</v>
      </c>
      <c r="Z264">
        <v>0.47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32</v>
      </c>
      <c r="AG264">
        <v>4.5674999999999999</v>
      </c>
      <c r="AH264">
        <v>2</v>
      </c>
      <c r="AI264">
        <v>56663401</v>
      </c>
      <c r="AJ264">
        <v>207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ROW(Source!A309)</f>
        <v>309</v>
      </c>
      <c r="B265">
        <v>56663408</v>
      </c>
      <c r="C265">
        <v>56663395</v>
      </c>
      <c r="D265">
        <v>54767573</v>
      </c>
      <c r="E265">
        <v>1</v>
      </c>
      <c r="F265">
        <v>1</v>
      </c>
      <c r="G265">
        <v>1081</v>
      </c>
      <c r="H265">
        <v>2</v>
      </c>
      <c r="I265" t="s">
        <v>1328</v>
      </c>
      <c r="J265" t="s">
        <v>1329</v>
      </c>
      <c r="K265" t="s">
        <v>1330</v>
      </c>
      <c r="L265">
        <v>1368</v>
      </c>
      <c r="N265">
        <v>1011</v>
      </c>
      <c r="O265" t="s">
        <v>1323</v>
      </c>
      <c r="P265" t="s">
        <v>1323</v>
      </c>
      <c r="Q265">
        <v>1</v>
      </c>
      <c r="X265">
        <v>0.18</v>
      </c>
      <c r="Y265">
        <v>0</v>
      </c>
      <c r="Z265">
        <v>179.17</v>
      </c>
      <c r="AA265">
        <v>16.93</v>
      </c>
      <c r="AB265">
        <v>0</v>
      </c>
      <c r="AC265">
        <v>0</v>
      </c>
      <c r="AD265">
        <v>1</v>
      </c>
      <c r="AE265">
        <v>0</v>
      </c>
      <c r="AF265" t="s">
        <v>32</v>
      </c>
      <c r="AG265">
        <v>0.28350000000000003</v>
      </c>
      <c r="AH265">
        <v>2</v>
      </c>
      <c r="AI265">
        <v>56663398</v>
      </c>
      <c r="AJ265">
        <v>208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ROW(Source!A309)</f>
        <v>309</v>
      </c>
      <c r="B266">
        <v>56663412</v>
      </c>
      <c r="C266">
        <v>56663395</v>
      </c>
      <c r="D266">
        <v>54738788</v>
      </c>
      <c r="E266">
        <v>1</v>
      </c>
      <c r="F266">
        <v>1</v>
      </c>
      <c r="G266">
        <v>1081</v>
      </c>
      <c r="H266">
        <v>3</v>
      </c>
      <c r="I266" t="s">
        <v>1390</v>
      </c>
      <c r="J266" t="s">
        <v>1391</v>
      </c>
      <c r="K266" t="s">
        <v>1392</v>
      </c>
      <c r="L266">
        <v>1296</v>
      </c>
      <c r="N266">
        <v>1002</v>
      </c>
      <c r="O266" t="s">
        <v>678</v>
      </c>
      <c r="P266" t="s">
        <v>678</v>
      </c>
      <c r="Q266">
        <v>1</v>
      </c>
      <c r="X266">
        <v>0.06</v>
      </c>
      <c r="Y266">
        <v>84.21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105</v>
      </c>
      <c r="AG266">
        <v>0.06</v>
      </c>
      <c r="AH266">
        <v>2</v>
      </c>
      <c r="AI266">
        <v>56663402</v>
      </c>
      <c r="AJ266">
        <v>209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ROW(Source!A309)</f>
        <v>309</v>
      </c>
      <c r="B267">
        <v>56663413</v>
      </c>
      <c r="C267">
        <v>56663395</v>
      </c>
      <c r="D267">
        <v>54747402</v>
      </c>
      <c r="E267">
        <v>1</v>
      </c>
      <c r="F267">
        <v>1</v>
      </c>
      <c r="G267">
        <v>1081</v>
      </c>
      <c r="H267">
        <v>3</v>
      </c>
      <c r="I267" t="s">
        <v>1393</v>
      </c>
      <c r="J267" t="s">
        <v>1394</v>
      </c>
      <c r="K267" t="s">
        <v>1395</v>
      </c>
      <c r="L267">
        <v>1354</v>
      </c>
      <c r="N267">
        <v>1010</v>
      </c>
      <c r="O267" t="s">
        <v>398</v>
      </c>
      <c r="P267" t="s">
        <v>398</v>
      </c>
      <c r="Q267">
        <v>1</v>
      </c>
      <c r="X267">
        <v>0.02</v>
      </c>
      <c r="Y267">
        <v>7.74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105</v>
      </c>
      <c r="AG267">
        <v>0.02</v>
      </c>
      <c r="AH267">
        <v>2</v>
      </c>
      <c r="AI267">
        <v>56663403</v>
      </c>
      <c r="AJ267">
        <v>211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ROW(Source!A309)</f>
        <v>309</v>
      </c>
      <c r="B268">
        <v>56663414</v>
      </c>
      <c r="C268">
        <v>56663395</v>
      </c>
      <c r="D268">
        <v>54747352</v>
      </c>
      <c r="E268">
        <v>1</v>
      </c>
      <c r="F268">
        <v>1</v>
      </c>
      <c r="G268">
        <v>1081</v>
      </c>
      <c r="H268">
        <v>3</v>
      </c>
      <c r="I268" t="s">
        <v>1384</v>
      </c>
      <c r="J268" t="s">
        <v>1385</v>
      </c>
      <c r="K268" t="s">
        <v>1386</v>
      </c>
      <c r="L268">
        <v>1354</v>
      </c>
      <c r="N268">
        <v>1010</v>
      </c>
      <c r="O268" t="s">
        <v>398</v>
      </c>
      <c r="P268" t="s">
        <v>398</v>
      </c>
      <c r="Q268">
        <v>1</v>
      </c>
      <c r="X268">
        <v>3.51</v>
      </c>
      <c r="Y268">
        <v>4.3600000000000003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105</v>
      </c>
      <c r="AG268">
        <v>3.51</v>
      </c>
      <c r="AH268">
        <v>2</v>
      </c>
      <c r="AI268">
        <v>56663404</v>
      </c>
      <c r="AJ268">
        <v>212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ROW(Source!A309)</f>
        <v>309</v>
      </c>
      <c r="B269">
        <v>56663415</v>
      </c>
      <c r="C269">
        <v>56663395</v>
      </c>
      <c r="D269">
        <v>54708109</v>
      </c>
      <c r="E269">
        <v>1081</v>
      </c>
      <c r="F269">
        <v>1</v>
      </c>
      <c r="G269">
        <v>1081</v>
      </c>
      <c r="H269">
        <v>3</v>
      </c>
      <c r="I269" t="s">
        <v>1585</v>
      </c>
      <c r="J269" t="s">
        <v>3</v>
      </c>
      <c r="K269" t="s">
        <v>1586</v>
      </c>
      <c r="L269">
        <v>1346</v>
      </c>
      <c r="N269">
        <v>1009</v>
      </c>
      <c r="O269" t="s">
        <v>1171</v>
      </c>
      <c r="P269" t="s">
        <v>1171</v>
      </c>
      <c r="Q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105</v>
      </c>
      <c r="AG269">
        <v>0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ROW(Source!A309)</f>
        <v>309</v>
      </c>
      <c r="B270">
        <v>56663416</v>
      </c>
      <c r="C270">
        <v>56663395</v>
      </c>
      <c r="D270">
        <v>54717780</v>
      </c>
      <c r="E270">
        <v>1081</v>
      </c>
      <c r="F270">
        <v>1</v>
      </c>
      <c r="G270">
        <v>1081</v>
      </c>
      <c r="H270">
        <v>3</v>
      </c>
      <c r="I270" t="s">
        <v>1587</v>
      </c>
      <c r="J270" t="s">
        <v>3</v>
      </c>
      <c r="K270" t="s">
        <v>1588</v>
      </c>
      <c r="L270">
        <v>1354</v>
      </c>
      <c r="N270">
        <v>1010</v>
      </c>
      <c r="O270" t="s">
        <v>398</v>
      </c>
      <c r="P270" t="s">
        <v>398</v>
      </c>
      <c r="Q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105</v>
      </c>
      <c r="AG270">
        <v>0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ROW(Source!A309)</f>
        <v>309</v>
      </c>
      <c r="B271">
        <v>56663417</v>
      </c>
      <c r="C271">
        <v>56663395</v>
      </c>
      <c r="D271">
        <v>54720580</v>
      </c>
      <c r="E271">
        <v>1081</v>
      </c>
      <c r="F271">
        <v>1</v>
      </c>
      <c r="G271">
        <v>1081</v>
      </c>
      <c r="H271">
        <v>3</v>
      </c>
      <c r="I271" t="s">
        <v>1589</v>
      </c>
      <c r="J271" t="s">
        <v>3</v>
      </c>
      <c r="K271" t="s">
        <v>1590</v>
      </c>
      <c r="L271">
        <v>1327</v>
      </c>
      <c r="N271">
        <v>1005</v>
      </c>
      <c r="O271" t="s">
        <v>329</v>
      </c>
      <c r="P271" t="s">
        <v>329</v>
      </c>
      <c r="Q271">
        <v>1</v>
      </c>
      <c r="X271">
        <v>100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105</v>
      </c>
      <c r="AG271">
        <v>100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ROW(Source!A309)</f>
        <v>309</v>
      </c>
      <c r="B272">
        <v>56663418</v>
      </c>
      <c r="C272">
        <v>56663395</v>
      </c>
      <c r="D272">
        <v>54720711</v>
      </c>
      <c r="E272">
        <v>1081</v>
      </c>
      <c r="F272">
        <v>1</v>
      </c>
      <c r="G272">
        <v>1081</v>
      </c>
      <c r="H272">
        <v>3</v>
      </c>
      <c r="I272" t="s">
        <v>1591</v>
      </c>
      <c r="J272" t="s">
        <v>3</v>
      </c>
      <c r="K272" t="s">
        <v>1592</v>
      </c>
      <c r="L272">
        <v>1346</v>
      </c>
      <c r="N272">
        <v>1009</v>
      </c>
      <c r="O272" t="s">
        <v>1171</v>
      </c>
      <c r="P272" t="s">
        <v>1171</v>
      </c>
      <c r="Q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105</v>
      </c>
      <c r="AG272">
        <v>0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ROW(Source!A309)</f>
        <v>309</v>
      </c>
      <c r="B273">
        <v>56663419</v>
      </c>
      <c r="C273">
        <v>56663395</v>
      </c>
      <c r="D273">
        <v>54723313</v>
      </c>
      <c r="E273">
        <v>1081</v>
      </c>
      <c r="F273">
        <v>1</v>
      </c>
      <c r="G273">
        <v>1081</v>
      </c>
      <c r="H273">
        <v>3</v>
      </c>
      <c r="I273" t="s">
        <v>1593</v>
      </c>
      <c r="J273" t="s">
        <v>3</v>
      </c>
      <c r="K273" t="s">
        <v>1594</v>
      </c>
      <c r="L273">
        <v>1327</v>
      </c>
      <c r="N273">
        <v>1005</v>
      </c>
      <c r="O273" t="s">
        <v>329</v>
      </c>
      <c r="P273" t="s">
        <v>329</v>
      </c>
      <c r="Q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105</v>
      </c>
      <c r="AG273">
        <v>0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ROW(Source!A309)</f>
        <v>309</v>
      </c>
      <c r="B274">
        <v>56663420</v>
      </c>
      <c r="C274">
        <v>56663395</v>
      </c>
      <c r="D274">
        <v>54723795</v>
      </c>
      <c r="E274">
        <v>1081</v>
      </c>
      <c r="F274">
        <v>1</v>
      </c>
      <c r="G274">
        <v>1081</v>
      </c>
      <c r="H274">
        <v>3</v>
      </c>
      <c r="I274" t="s">
        <v>1595</v>
      </c>
      <c r="J274" t="s">
        <v>3</v>
      </c>
      <c r="K274" t="s">
        <v>1596</v>
      </c>
      <c r="L274">
        <v>1354</v>
      </c>
      <c r="N274">
        <v>1010</v>
      </c>
      <c r="O274" t="s">
        <v>398</v>
      </c>
      <c r="P274" t="s">
        <v>398</v>
      </c>
      <c r="Q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105</v>
      </c>
      <c r="AG274">
        <v>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ROW(Source!A312)</f>
        <v>312</v>
      </c>
      <c r="B275">
        <v>56663433</v>
      </c>
      <c r="C275">
        <v>56663422</v>
      </c>
      <c r="D275">
        <v>54702434</v>
      </c>
      <c r="E275">
        <v>1081</v>
      </c>
      <c r="F275">
        <v>1</v>
      </c>
      <c r="G275">
        <v>1081</v>
      </c>
      <c r="H275">
        <v>1</v>
      </c>
      <c r="I275" t="s">
        <v>1317</v>
      </c>
      <c r="J275" t="s">
        <v>3</v>
      </c>
      <c r="K275" t="s">
        <v>1318</v>
      </c>
      <c r="L275">
        <v>1191</v>
      </c>
      <c r="N275">
        <v>1013</v>
      </c>
      <c r="O275" t="s">
        <v>1319</v>
      </c>
      <c r="P275" t="s">
        <v>1319</v>
      </c>
      <c r="Q275">
        <v>1</v>
      </c>
      <c r="X275">
        <v>21.09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33</v>
      </c>
      <c r="AG275">
        <v>30.55941</v>
      </c>
      <c r="AH275">
        <v>2</v>
      </c>
      <c r="AI275">
        <v>56663423</v>
      </c>
      <c r="AJ275">
        <v>213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ROW(Source!A312)</f>
        <v>312</v>
      </c>
      <c r="B276">
        <v>56663434</v>
      </c>
      <c r="C276">
        <v>56663422</v>
      </c>
      <c r="D276">
        <v>54768339</v>
      </c>
      <c r="E276">
        <v>1</v>
      </c>
      <c r="F276">
        <v>1</v>
      </c>
      <c r="G276">
        <v>1081</v>
      </c>
      <c r="H276">
        <v>2</v>
      </c>
      <c r="I276" t="s">
        <v>1324</v>
      </c>
      <c r="J276" t="s">
        <v>1325</v>
      </c>
      <c r="K276" t="s">
        <v>1326</v>
      </c>
      <c r="L276">
        <v>1368</v>
      </c>
      <c r="N276">
        <v>1011</v>
      </c>
      <c r="O276" t="s">
        <v>1323</v>
      </c>
      <c r="P276" t="s">
        <v>1323</v>
      </c>
      <c r="Q276">
        <v>1</v>
      </c>
      <c r="X276">
        <v>0.23</v>
      </c>
      <c r="Y276">
        <v>0</v>
      </c>
      <c r="Z276">
        <v>83.1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32</v>
      </c>
      <c r="AG276">
        <v>0.36225000000000007</v>
      </c>
      <c r="AH276">
        <v>2</v>
      </c>
      <c r="AI276">
        <v>56663424</v>
      </c>
      <c r="AJ276">
        <v>214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ROW(Source!A312)</f>
        <v>312</v>
      </c>
      <c r="B277">
        <v>56663436</v>
      </c>
      <c r="C277">
        <v>56663422</v>
      </c>
      <c r="D277">
        <v>54768393</v>
      </c>
      <c r="E277">
        <v>1</v>
      </c>
      <c r="F277">
        <v>1</v>
      </c>
      <c r="G277">
        <v>1081</v>
      </c>
      <c r="H277">
        <v>2</v>
      </c>
      <c r="I277" t="s">
        <v>1387</v>
      </c>
      <c r="J277" t="s">
        <v>1388</v>
      </c>
      <c r="K277" t="s">
        <v>1389</v>
      </c>
      <c r="L277">
        <v>1368</v>
      </c>
      <c r="N277">
        <v>1011</v>
      </c>
      <c r="O277" t="s">
        <v>1323</v>
      </c>
      <c r="P277" t="s">
        <v>1323</v>
      </c>
      <c r="Q277">
        <v>1</v>
      </c>
      <c r="X277">
        <v>0.17</v>
      </c>
      <c r="Y277">
        <v>0</v>
      </c>
      <c r="Z277">
        <v>0.77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32</v>
      </c>
      <c r="AG277">
        <v>0.26775000000000004</v>
      </c>
      <c r="AH277">
        <v>2</v>
      </c>
      <c r="AI277">
        <v>56663426</v>
      </c>
      <c r="AJ277">
        <v>215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ROW(Source!A312)</f>
        <v>312</v>
      </c>
      <c r="B278">
        <v>56663437</v>
      </c>
      <c r="C278">
        <v>56663422</v>
      </c>
      <c r="D278">
        <v>54768400</v>
      </c>
      <c r="E278">
        <v>1</v>
      </c>
      <c r="F278">
        <v>1</v>
      </c>
      <c r="G278">
        <v>1081</v>
      </c>
      <c r="H278">
        <v>2</v>
      </c>
      <c r="I278" t="s">
        <v>1365</v>
      </c>
      <c r="J278" t="s">
        <v>1366</v>
      </c>
      <c r="K278" t="s">
        <v>1367</v>
      </c>
      <c r="L278">
        <v>1368</v>
      </c>
      <c r="N278">
        <v>1011</v>
      </c>
      <c r="O278" t="s">
        <v>1323</v>
      </c>
      <c r="P278" t="s">
        <v>1323</v>
      </c>
      <c r="Q278">
        <v>1</v>
      </c>
      <c r="X278">
        <v>0.85</v>
      </c>
      <c r="Y278">
        <v>0</v>
      </c>
      <c r="Z278">
        <v>0.42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32</v>
      </c>
      <c r="AG278">
        <v>1.3387499999999999</v>
      </c>
      <c r="AH278">
        <v>2</v>
      </c>
      <c r="AI278">
        <v>56663427</v>
      </c>
      <c r="AJ278">
        <v>216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ROW(Source!A312)</f>
        <v>312</v>
      </c>
      <c r="B279">
        <v>56663438</v>
      </c>
      <c r="C279">
        <v>56663422</v>
      </c>
      <c r="D279">
        <v>54768426</v>
      </c>
      <c r="E279">
        <v>1</v>
      </c>
      <c r="F279">
        <v>1</v>
      </c>
      <c r="G279">
        <v>1081</v>
      </c>
      <c r="H279">
        <v>2</v>
      </c>
      <c r="I279" t="s">
        <v>1368</v>
      </c>
      <c r="J279" t="s">
        <v>1369</v>
      </c>
      <c r="K279" t="s">
        <v>1370</v>
      </c>
      <c r="L279">
        <v>1368</v>
      </c>
      <c r="N279">
        <v>1011</v>
      </c>
      <c r="O279" t="s">
        <v>1323</v>
      </c>
      <c r="P279" t="s">
        <v>1323</v>
      </c>
      <c r="Q279">
        <v>1</v>
      </c>
      <c r="X279">
        <v>3.09</v>
      </c>
      <c r="Y279">
        <v>0</v>
      </c>
      <c r="Z279">
        <v>0.47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32</v>
      </c>
      <c r="AG279">
        <v>4.8667499999999997</v>
      </c>
      <c r="AH279">
        <v>2</v>
      </c>
      <c r="AI279">
        <v>56663428</v>
      </c>
      <c r="AJ279">
        <v>217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ROW(Source!A312)</f>
        <v>312</v>
      </c>
      <c r="B280">
        <v>56663435</v>
      </c>
      <c r="C280">
        <v>56663422</v>
      </c>
      <c r="D280">
        <v>54767573</v>
      </c>
      <c r="E280">
        <v>1</v>
      </c>
      <c r="F280">
        <v>1</v>
      </c>
      <c r="G280">
        <v>1081</v>
      </c>
      <c r="H280">
        <v>2</v>
      </c>
      <c r="I280" t="s">
        <v>1328</v>
      </c>
      <c r="J280" t="s">
        <v>1329</v>
      </c>
      <c r="K280" t="s">
        <v>1330</v>
      </c>
      <c r="L280">
        <v>1368</v>
      </c>
      <c r="N280">
        <v>1011</v>
      </c>
      <c r="O280" t="s">
        <v>1323</v>
      </c>
      <c r="P280" t="s">
        <v>1323</v>
      </c>
      <c r="Q280">
        <v>1</v>
      </c>
      <c r="X280">
        <v>0.24</v>
      </c>
      <c r="Y280">
        <v>0</v>
      </c>
      <c r="Z280">
        <v>179.17</v>
      </c>
      <c r="AA280">
        <v>16.93</v>
      </c>
      <c r="AB280">
        <v>0</v>
      </c>
      <c r="AC280">
        <v>0</v>
      </c>
      <c r="AD280">
        <v>1</v>
      </c>
      <c r="AE280">
        <v>0</v>
      </c>
      <c r="AF280" t="s">
        <v>32</v>
      </c>
      <c r="AG280">
        <v>0.378</v>
      </c>
      <c r="AH280">
        <v>2</v>
      </c>
      <c r="AI280">
        <v>56663425</v>
      </c>
      <c r="AJ280">
        <v>218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ROW(Source!A312)</f>
        <v>312</v>
      </c>
      <c r="B281">
        <v>56663439</v>
      </c>
      <c r="C281">
        <v>56663422</v>
      </c>
      <c r="D281">
        <v>54738788</v>
      </c>
      <c r="E281">
        <v>1</v>
      </c>
      <c r="F281">
        <v>1</v>
      </c>
      <c r="G281">
        <v>1081</v>
      </c>
      <c r="H281">
        <v>3</v>
      </c>
      <c r="I281" t="s">
        <v>1390</v>
      </c>
      <c r="J281" t="s">
        <v>1391</v>
      </c>
      <c r="K281" t="s">
        <v>1392</v>
      </c>
      <c r="L281">
        <v>1296</v>
      </c>
      <c r="N281">
        <v>1002</v>
      </c>
      <c r="O281" t="s">
        <v>678</v>
      </c>
      <c r="P281" t="s">
        <v>678</v>
      </c>
      <c r="Q281">
        <v>1</v>
      </c>
      <c r="X281">
        <v>0.08</v>
      </c>
      <c r="Y281">
        <v>84.21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105</v>
      </c>
      <c r="AG281">
        <v>0.08</v>
      </c>
      <c r="AH281">
        <v>2</v>
      </c>
      <c r="AI281">
        <v>56663429</v>
      </c>
      <c r="AJ281">
        <v>219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ROW(Source!A312)</f>
        <v>312</v>
      </c>
      <c r="B282">
        <v>56663440</v>
      </c>
      <c r="C282">
        <v>56663422</v>
      </c>
      <c r="D282">
        <v>54747402</v>
      </c>
      <c r="E282">
        <v>1</v>
      </c>
      <c r="F282">
        <v>1</v>
      </c>
      <c r="G282">
        <v>1081</v>
      </c>
      <c r="H282">
        <v>3</v>
      </c>
      <c r="I282" t="s">
        <v>1393</v>
      </c>
      <c r="J282" t="s">
        <v>1394</v>
      </c>
      <c r="K282" t="s">
        <v>1395</v>
      </c>
      <c r="L282">
        <v>1354</v>
      </c>
      <c r="N282">
        <v>1010</v>
      </c>
      <c r="O282" t="s">
        <v>398</v>
      </c>
      <c r="P282" t="s">
        <v>398</v>
      </c>
      <c r="Q282">
        <v>1</v>
      </c>
      <c r="X282">
        <v>0.02</v>
      </c>
      <c r="Y282">
        <v>7.74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105</v>
      </c>
      <c r="AG282">
        <v>0.02</v>
      </c>
      <c r="AH282">
        <v>2</v>
      </c>
      <c r="AI282">
        <v>56663430</v>
      </c>
      <c r="AJ282">
        <v>221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ROW(Source!A312)</f>
        <v>312</v>
      </c>
      <c r="B283">
        <v>56663441</v>
      </c>
      <c r="C283">
        <v>56663422</v>
      </c>
      <c r="D283">
        <v>54747352</v>
      </c>
      <c r="E283">
        <v>1</v>
      </c>
      <c r="F283">
        <v>1</v>
      </c>
      <c r="G283">
        <v>1081</v>
      </c>
      <c r="H283">
        <v>3</v>
      </c>
      <c r="I283" t="s">
        <v>1384</v>
      </c>
      <c r="J283" t="s">
        <v>1385</v>
      </c>
      <c r="K283" t="s">
        <v>1386</v>
      </c>
      <c r="L283">
        <v>1354</v>
      </c>
      <c r="N283">
        <v>1010</v>
      </c>
      <c r="O283" t="s">
        <v>398</v>
      </c>
      <c r="P283" t="s">
        <v>398</v>
      </c>
      <c r="Q283">
        <v>1</v>
      </c>
      <c r="X283">
        <v>4.59</v>
      </c>
      <c r="Y283">
        <v>4.3600000000000003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105</v>
      </c>
      <c r="AG283">
        <v>4.59</v>
      </c>
      <c r="AH283">
        <v>2</v>
      </c>
      <c r="AI283">
        <v>56663431</v>
      </c>
      <c r="AJ283">
        <v>222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ROW(Source!A312)</f>
        <v>312</v>
      </c>
      <c r="B284">
        <v>56663442</v>
      </c>
      <c r="C284">
        <v>56663422</v>
      </c>
      <c r="D284">
        <v>54708109</v>
      </c>
      <c r="E284">
        <v>1081</v>
      </c>
      <c r="F284">
        <v>1</v>
      </c>
      <c r="G284">
        <v>1081</v>
      </c>
      <c r="H284">
        <v>3</v>
      </c>
      <c r="I284" t="s">
        <v>1585</v>
      </c>
      <c r="J284" t="s">
        <v>3</v>
      </c>
      <c r="K284" t="s">
        <v>1586</v>
      </c>
      <c r="L284">
        <v>1346</v>
      </c>
      <c r="N284">
        <v>1009</v>
      </c>
      <c r="O284" t="s">
        <v>1171</v>
      </c>
      <c r="P284" t="s">
        <v>1171</v>
      </c>
      <c r="Q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105</v>
      </c>
      <c r="AG284">
        <v>0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ROW(Source!A312)</f>
        <v>312</v>
      </c>
      <c r="B285">
        <v>56663443</v>
      </c>
      <c r="C285">
        <v>56663422</v>
      </c>
      <c r="D285">
        <v>54717780</v>
      </c>
      <c r="E285">
        <v>1081</v>
      </c>
      <c r="F285">
        <v>1</v>
      </c>
      <c r="G285">
        <v>1081</v>
      </c>
      <c r="H285">
        <v>3</v>
      </c>
      <c r="I285" t="s">
        <v>1587</v>
      </c>
      <c r="J285" t="s">
        <v>3</v>
      </c>
      <c r="K285" t="s">
        <v>1588</v>
      </c>
      <c r="L285">
        <v>1354</v>
      </c>
      <c r="N285">
        <v>1010</v>
      </c>
      <c r="O285" t="s">
        <v>398</v>
      </c>
      <c r="P285" t="s">
        <v>398</v>
      </c>
      <c r="Q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105</v>
      </c>
      <c r="AG285">
        <v>0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ROW(Source!A312)</f>
        <v>312</v>
      </c>
      <c r="B286">
        <v>56663444</v>
      </c>
      <c r="C286">
        <v>56663422</v>
      </c>
      <c r="D286">
        <v>54720580</v>
      </c>
      <c r="E286">
        <v>1081</v>
      </c>
      <c r="F286">
        <v>1</v>
      </c>
      <c r="G286">
        <v>1081</v>
      </c>
      <c r="H286">
        <v>3</v>
      </c>
      <c r="I286" t="s">
        <v>1589</v>
      </c>
      <c r="J286" t="s">
        <v>3</v>
      </c>
      <c r="K286" t="s">
        <v>1590</v>
      </c>
      <c r="L286">
        <v>1327</v>
      </c>
      <c r="N286">
        <v>1005</v>
      </c>
      <c r="O286" t="s">
        <v>329</v>
      </c>
      <c r="P286" t="s">
        <v>329</v>
      </c>
      <c r="Q286">
        <v>1</v>
      </c>
      <c r="X286">
        <v>100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105</v>
      </c>
      <c r="AG286">
        <v>100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ROW(Source!A312)</f>
        <v>312</v>
      </c>
      <c r="B287">
        <v>56663445</v>
      </c>
      <c r="C287">
        <v>56663422</v>
      </c>
      <c r="D287">
        <v>54720711</v>
      </c>
      <c r="E287">
        <v>1081</v>
      </c>
      <c r="F287">
        <v>1</v>
      </c>
      <c r="G287">
        <v>1081</v>
      </c>
      <c r="H287">
        <v>3</v>
      </c>
      <c r="I287" t="s">
        <v>1591</v>
      </c>
      <c r="J287" t="s">
        <v>3</v>
      </c>
      <c r="K287" t="s">
        <v>1592</v>
      </c>
      <c r="L287">
        <v>1346</v>
      </c>
      <c r="N287">
        <v>1009</v>
      </c>
      <c r="O287" t="s">
        <v>1171</v>
      </c>
      <c r="P287" t="s">
        <v>1171</v>
      </c>
      <c r="Q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105</v>
      </c>
      <c r="AG287">
        <v>0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ROW(Source!A312)</f>
        <v>312</v>
      </c>
      <c r="B288">
        <v>56663446</v>
      </c>
      <c r="C288">
        <v>56663422</v>
      </c>
      <c r="D288">
        <v>54723313</v>
      </c>
      <c r="E288">
        <v>1081</v>
      </c>
      <c r="F288">
        <v>1</v>
      </c>
      <c r="G288">
        <v>1081</v>
      </c>
      <c r="H288">
        <v>3</v>
      </c>
      <c r="I288" t="s">
        <v>1593</v>
      </c>
      <c r="J288" t="s">
        <v>3</v>
      </c>
      <c r="K288" t="s">
        <v>1594</v>
      </c>
      <c r="L288">
        <v>1327</v>
      </c>
      <c r="N288">
        <v>1005</v>
      </c>
      <c r="O288" t="s">
        <v>329</v>
      </c>
      <c r="P288" t="s">
        <v>329</v>
      </c>
      <c r="Q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105</v>
      </c>
      <c r="AG288">
        <v>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ROW(Source!A312)</f>
        <v>312</v>
      </c>
      <c r="B289">
        <v>56663447</v>
      </c>
      <c r="C289">
        <v>56663422</v>
      </c>
      <c r="D289">
        <v>54723795</v>
      </c>
      <c r="E289">
        <v>1081</v>
      </c>
      <c r="F289">
        <v>1</v>
      </c>
      <c r="G289">
        <v>1081</v>
      </c>
      <c r="H289">
        <v>3</v>
      </c>
      <c r="I289" t="s">
        <v>1595</v>
      </c>
      <c r="J289" t="s">
        <v>3</v>
      </c>
      <c r="K289" t="s">
        <v>1596</v>
      </c>
      <c r="L289">
        <v>1354</v>
      </c>
      <c r="N289">
        <v>1010</v>
      </c>
      <c r="O289" t="s">
        <v>398</v>
      </c>
      <c r="P289" t="s">
        <v>398</v>
      </c>
      <c r="Q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105</v>
      </c>
      <c r="AG289">
        <v>0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ROW(Source!A313)</f>
        <v>313</v>
      </c>
      <c r="B290">
        <v>56663433</v>
      </c>
      <c r="C290">
        <v>56663422</v>
      </c>
      <c r="D290">
        <v>54702434</v>
      </c>
      <c r="E290">
        <v>1081</v>
      </c>
      <c r="F290">
        <v>1</v>
      </c>
      <c r="G290">
        <v>1081</v>
      </c>
      <c r="H290">
        <v>1</v>
      </c>
      <c r="I290" t="s">
        <v>1317</v>
      </c>
      <c r="J290" t="s">
        <v>3</v>
      </c>
      <c r="K290" t="s">
        <v>1318</v>
      </c>
      <c r="L290">
        <v>1191</v>
      </c>
      <c r="N290">
        <v>1013</v>
      </c>
      <c r="O290" t="s">
        <v>1319</v>
      </c>
      <c r="P290" t="s">
        <v>1319</v>
      </c>
      <c r="Q290">
        <v>1</v>
      </c>
      <c r="X290">
        <v>21.09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33</v>
      </c>
      <c r="AG290">
        <v>30.55941</v>
      </c>
      <c r="AH290">
        <v>2</v>
      </c>
      <c r="AI290">
        <v>56663423</v>
      </c>
      <c r="AJ290">
        <v>223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ROW(Source!A313)</f>
        <v>313</v>
      </c>
      <c r="B291">
        <v>56663434</v>
      </c>
      <c r="C291">
        <v>56663422</v>
      </c>
      <c r="D291">
        <v>54768339</v>
      </c>
      <c r="E291">
        <v>1</v>
      </c>
      <c r="F291">
        <v>1</v>
      </c>
      <c r="G291">
        <v>1081</v>
      </c>
      <c r="H291">
        <v>2</v>
      </c>
      <c r="I291" t="s">
        <v>1324</v>
      </c>
      <c r="J291" t="s">
        <v>1325</v>
      </c>
      <c r="K291" t="s">
        <v>1326</v>
      </c>
      <c r="L291">
        <v>1368</v>
      </c>
      <c r="N291">
        <v>1011</v>
      </c>
      <c r="O291" t="s">
        <v>1323</v>
      </c>
      <c r="P291" t="s">
        <v>1323</v>
      </c>
      <c r="Q291">
        <v>1</v>
      </c>
      <c r="X291">
        <v>0.23</v>
      </c>
      <c r="Y291">
        <v>0</v>
      </c>
      <c r="Z291">
        <v>83.1</v>
      </c>
      <c r="AA291">
        <v>12.62</v>
      </c>
      <c r="AB291">
        <v>0</v>
      </c>
      <c r="AC291">
        <v>0</v>
      </c>
      <c r="AD291">
        <v>1</v>
      </c>
      <c r="AE291">
        <v>0</v>
      </c>
      <c r="AF291" t="s">
        <v>32</v>
      </c>
      <c r="AG291">
        <v>0.36225000000000007</v>
      </c>
      <c r="AH291">
        <v>2</v>
      </c>
      <c r="AI291">
        <v>56663424</v>
      </c>
      <c r="AJ291">
        <v>224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ROW(Source!A313)</f>
        <v>313</v>
      </c>
      <c r="B292">
        <v>56663436</v>
      </c>
      <c r="C292">
        <v>56663422</v>
      </c>
      <c r="D292">
        <v>54768393</v>
      </c>
      <c r="E292">
        <v>1</v>
      </c>
      <c r="F292">
        <v>1</v>
      </c>
      <c r="G292">
        <v>1081</v>
      </c>
      <c r="H292">
        <v>2</v>
      </c>
      <c r="I292" t="s">
        <v>1387</v>
      </c>
      <c r="J292" t="s">
        <v>1388</v>
      </c>
      <c r="K292" t="s">
        <v>1389</v>
      </c>
      <c r="L292">
        <v>1368</v>
      </c>
      <c r="N292">
        <v>1011</v>
      </c>
      <c r="O292" t="s">
        <v>1323</v>
      </c>
      <c r="P292" t="s">
        <v>1323</v>
      </c>
      <c r="Q292">
        <v>1</v>
      </c>
      <c r="X292">
        <v>0.17</v>
      </c>
      <c r="Y292">
        <v>0</v>
      </c>
      <c r="Z292">
        <v>0.77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32</v>
      </c>
      <c r="AG292">
        <v>0.26775000000000004</v>
      </c>
      <c r="AH292">
        <v>2</v>
      </c>
      <c r="AI292">
        <v>56663426</v>
      </c>
      <c r="AJ292">
        <v>225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ROW(Source!A313)</f>
        <v>313</v>
      </c>
      <c r="B293">
        <v>56663437</v>
      </c>
      <c r="C293">
        <v>56663422</v>
      </c>
      <c r="D293">
        <v>54768400</v>
      </c>
      <c r="E293">
        <v>1</v>
      </c>
      <c r="F293">
        <v>1</v>
      </c>
      <c r="G293">
        <v>1081</v>
      </c>
      <c r="H293">
        <v>2</v>
      </c>
      <c r="I293" t="s">
        <v>1365</v>
      </c>
      <c r="J293" t="s">
        <v>1366</v>
      </c>
      <c r="K293" t="s">
        <v>1367</v>
      </c>
      <c r="L293">
        <v>1368</v>
      </c>
      <c r="N293">
        <v>1011</v>
      </c>
      <c r="O293" t="s">
        <v>1323</v>
      </c>
      <c r="P293" t="s">
        <v>1323</v>
      </c>
      <c r="Q293">
        <v>1</v>
      </c>
      <c r="X293">
        <v>0.85</v>
      </c>
      <c r="Y293">
        <v>0</v>
      </c>
      <c r="Z293">
        <v>0.42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32</v>
      </c>
      <c r="AG293">
        <v>1.3387499999999999</v>
      </c>
      <c r="AH293">
        <v>2</v>
      </c>
      <c r="AI293">
        <v>56663427</v>
      </c>
      <c r="AJ293">
        <v>226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ROW(Source!A313)</f>
        <v>313</v>
      </c>
      <c r="B294">
        <v>56663438</v>
      </c>
      <c r="C294">
        <v>56663422</v>
      </c>
      <c r="D294">
        <v>54768426</v>
      </c>
      <c r="E294">
        <v>1</v>
      </c>
      <c r="F294">
        <v>1</v>
      </c>
      <c r="G294">
        <v>1081</v>
      </c>
      <c r="H294">
        <v>2</v>
      </c>
      <c r="I294" t="s">
        <v>1368</v>
      </c>
      <c r="J294" t="s">
        <v>1369</v>
      </c>
      <c r="K294" t="s">
        <v>1370</v>
      </c>
      <c r="L294">
        <v>1368</v>
      </c>
      <c r="N294">
        <v>1011</v>
      </c>
      <c r="O294" t="s">
        <v>1323</v>
      </c>
      <c r="P294" t="s">
        <v>1323</v>
      </c>
      <c r="Q294">
        <v>1</v>
      </c>
      <c r="X294">
        <v>3.09</v>
      </c>
      <c r="Y294">
        <v>0</v>
      </c>
      <c r="Z294">
        <v>0.47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32</v>
      </c>
      <c r="AG294">
        <v>4.8667499999999997</v>
      </c>
      <c r="AH294">
        <v>2</v>
      </c>
      <c r="AI294">
        <v>56663428</v>
      </c>
      <c r="AJ294">
        <v>227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ROW(Source!A313)</f>
        <v>313</v>
      </c>
      <c r="B295">
        <v>56663435</v>
      </c>
      <c r="C295">
        <v>56663422</v>
      </c>
      <c r="D295">
        <v>54767573</v>
      </c>
      <c r="E295">
        <v>1</v>
      </c>
      <c r="F295">
        <v>1</v>
      </c>
      <c r="G295">
        <v>1081</v>
      </c>
      <c r="H295">
        <v>2</v>
      </c>
      <c r="I295" t="s">
        <v>1328</v>
      </c>
      <c r="J295" t="s">
        <v>1329</v>
      </c>
      <c r="K295" t="s">
        <v>1330</v>
      </c>
      <c r="L295">
        <v>1368</v>
      </c>
      <c r="N295">
        <v>1011</v>
      </c>
      <c r="O295" t="s">
        <v>1323</v>
      </c>
      <c r="P295" t="s">
        <v>1323</v>
      </c>
      <c r="Q295">
        <v>1</v>
      </c>
      <c r="X295">
        <v>0.24</v>
      </c>
      <c r="Y295">
        <v>0</v>
      </c>
      <c r="Z295">
        <v>179.17</v>
      </c>
      <c r="AA295">
        <v>16.93</v>
      </c>
      <c r="AB295">
        <v>0</v>
      </c>
      <c r="AC295">
        <v>0</v>
      </c>
      <c r="AD295">
        <v>1</v>
      </c>
      <c r="AE295">
        <v>0</v>
      </c>
      <c r="AF295" t="s">
        <v>32</v>
      </c>
      <c r="AG295">
        <v>0.378</v>
      </c>
      <c r="AH295">
        <v>2</v>
      </c>
      <c r="AI295">
        <v>56663425</v>
      </c>
      <c r="AJ295">
        <v>228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ROW(Source!A313)</f>
        <v>313</v>
      </c>
      <c r="B296">
        <v>56663439</v>
      </c>
      <c r="C296">
        <v>56663422</v>
      </c>
      <c r="D296">
        <v>54738788</v>
      </c>
      <c r="E296">
        <v>1</v>
      </c>
      <c r="F296">
        <v>1</v>
      </c>
      <c r="G296">
        <v>1081</v>
      </c>
      <c r="H296">
        <v>3</v>
      </c>
      <c r="I296" t="s">
        <v>1390</v>
      </c>
      <c r="J296" t="s">
        <v>1391</v>
      </c>
      <c r="K296" t="s">
        <v>1392</v>
      </c>
      <c r="L296">
        <v>1296</v>
      </c>
      <c r="N296">
        <v>1002</v>
      </c>
      <c r="O296" t="s">
        <v>678</v>
      </c>
      <c r="P296" t="s">
        <v>678</v>
      </c>
      <c r="Q296">
        <v>1</v>
      </c>
      <c r="X296">
        <v>0.08</v>
      </c>
      <c r="Y296">
        <v>84.21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105</v>
      </c>
      <c r="AG296">
        <v>0.08</v>
      </c>
      <c r="AH296">
        <v>2</v>
      </c>
      <c r="AI296">
        <v>56663429</v>
      </c>
      <c r="AJ296">
        <v>229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ROW(Source!A313)</f>
        <v>313</v>
      </c>
      <c r="B297">
        <v>56663440</v>
      </c>
      <c r="C297">
        <v>56663422</v>
      </c>
      <c r="D297">
        <v>54747402</v>
      </c>
      <c r="E297">
        <v>1</v>
      </c>
      <c r="F297">
        <v>1</v>
      </c>
      <c r="G297">
        <v>1081</v>
      </c>
      <c r="H297">
        <v>3</v>
      </c>
      <c r="I297" t="s">
        <v>1393</v>
      </c>
      <c r="J297" t="s">
        <v>1394</v>
      </c>
      <c r="K297" t="s">
        <v>1395</v>
      </c>
      <c r="L297">
        <v>1354</v>
      </c>
      <c r="N297">
        <v>1010</v>
      </c>
      <c r="O297" t="s">
        <v>398</v>
      </c>
      <c r="P297" t="s">
        <v>398</v>
      </c>
      <c r="Q297">
        <v>1</v>
      </c>
      <c r="X297">
        <v>0.02</v>
      </c>
      <c r="Y297">
        <v>7.74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105</v>
      </c>
      <c r="AG297">
        <v>0.02</v>
      </c>
      <c r="AH297">
        <v>2</v>
      </c>
      <c r="AI297">
        <v>56663430</v>
      </c>
      <c r="AJ297">
        <v>231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ROW(Source!A313)</f>
        <v>313</v>
      </c>
      <c r="B298">
        <v>56663441</v>
      </c>
      <c r="C298">
        <v>56663422</v>
      </c>
      <c r="D298">
        <v>54747352</v>
      </c>
      <c r="E298">
        <v>1</v>
      </c>
      <c r="F298">
        <v>1</v>
      </c>
      <c r="G298">
        <v>1081</v>
      </c>
      <c r="H298">
        <v>3</v>
      </c>
      <c r="I298" t="s">
        <v>1384</v>
      </c>
      <c r="J298" t="s">
        <v>1385</v>
      </c>
      <c r="K298" t="s">
        <v>1386</v>
      </c>
      <c r="L298">
        <v>1354</v>
      </c>
      <c r="N298">
        <v>1010</v>
      </c>
      <c r="O298" t="s">
        <v>398</v>
      </c>
      <c r="P298" t="s">
        <v>398</v>
      </c>
      <c r="Q298">
        <v>1</v>
      </c>
      <c r="X298">
        <v>4.59</v>
      </c>
      <c r="Y298">
        <v>4.3600000000000003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105</v>
      </c>
      <c r="AG298">
        <v>4.59</v>
      </c>
      <c r="AH298">
        <v>2</v>
      </c>
      <c r="AI298">
        <v>56663431</v>
      </c>
      <c r="AJ298">
        <v>232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ROW(Source!A313)</f>
        <v>313</v>
      </c>
      <c r="B299">
        <v>56663442</v>
      </c>
      <c r="C299">
        <v>56663422</v>
      </c>
      <c r="D299">
        <v>54708109</v>
      </c>
      <c r="E299">
        <v>1081</v>
      </c>
      <c r="F299">
        <v>1</v>
      </c>
      <c r="G299">
        <v>1081</v>
      </c>
      <c r="H299">
        <v>3</v>
      </c>
      <c r="I299" t="s">
        <v>1585</v>
      </c>
      <c r="J299" t="s">
        <v>3</v>
      </c>
      <c r="K299" t="s">
        <v>1586</v>
      </c>
      <c r="L299">
        <v>1346</v>
      </c>
      <c r="N299">
        <v>1009</v>
      </c>
      <c r="O299" t="s">
        <v>1171</v>
      </c>
      <c r="P299" t="s">
        <v>1171</v>
      </c>
      <c r="Q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105</v>
      </c>
      <c r="AG299">
        <v>0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ROW(Source!A313)</f>
        <v>313</v>
      </c>
      <c r="B300">
        <v>56663443</v>
      </c>
      <c r="C300">
        <v>56663422</v>
      </c>
      <c r="D300">
        <v>54717780</v>
      </c>
      <c r="E300">
        <v>1081</v>
      </c>
      <c r="F300">
        <v>1</v>
      </c>
      <c r="G300">
        <v>1081</v>
      </c>
      <c r="H300">
        <v>3</v>
      </c>
      <c r="I300" t="s">
        <v>1587</v>
      </c>
      <c r="J300" t="s">
        <v>3</v>
      </c>
      <c r="K300" t="s">
        <v>1588</v>
      </c>
      <c r="L300">
        <v>1354</v>
      </c>
      <c r="N300">
        <v>1010</v>
      </c>
      <c r="O300" t="s">
        <v>398</v>
      </c>
      <c r="P300" t="s">
        <v>398</v>
      </c>
      <c r="Q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105</v>
      </c>
      <c r="AG300">
        <v>0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ROW(Source!A313)</f>
        <v>313</v>
      </c>
      <c r="B301">
        <v>56663444</v>
      </c>
      <c r="C301">
        <v>56663422</v>
      </c>
      <c r="D301">
        <v>54720580</v>
      </c>
      <c r="E301">
        <v>1081</v>
      </c>
      <c r="F301">
        <v>1</v>
      </c>
      <c r="G301">
        <v>1081</v>
      </c>
      <c r="H301">
        <v>3</v>
      </c>
      <c r="I301" t="s">
        <v>1589</v>
      </c>
      <c r="J301" t="s">
        <v>3</v>
      </c>
      <c r="K301" t="s">
        <v>1590</v>
      </c>
      <c r="L301">
        <v>1327</v>
      </c>
      <c r="N301">
        <v>1005</v>
      </c>
      <c r="O301" t="s">
        <v>329</v>
      </c>
      <c r="P301" t="s">
        <v>329</v>
      </c>
      <c r="Q301">
        <v>1</v>
      </c>
      <c r="X301">
        <v>100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105</v>
      </c>
      <c r="AG301">
        <v>100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ROW(Source!A313)</f>
        <v>313</v>
      </c>
      <c r="B302">
        <v>56663445</v>
      </c>
      <c r="C302">
        <v>56663422</v>
      </c>
      <c r="D302">
        <v>54720711</v>
      </c>
      <c r="E302">
        <v>1081</v>
      </c>
      <c r="F302">
        <v>1</v>
      </c>
      <c r="G302">
        <v>1081</v>
      </c>
      <c r="H302">
        <v>3</v>
      </c>
      <c r="I302" t="s">
        <v>1591</v>
      </c>
      <c r="J302" t="s">
        <v>3</v>
      </c>
      <c r="K302" t="s">
        <v>1592</v>
      </c>
      <c r="L302">
        <v>1346</v>
      </c>
      <c r="N302">
        <v>1009</v>
      </c>
      <c r="O302" t="s">
        <v>1171</v>
      </c>
      <c r="P302" t="s">
        <v>1171</v>
      </c>
      <c r="Q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105</v>
      </c>
      <c r="AG302">
        <v>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ROW(Source!A313)</f>
        <v>313</v>
      </c>
      <c r="B303">
        <v>56663446</v>
      </c>
      <c r="C303">
        <v>56663422</v>
      </c>
      <c r="D303">
        <v>54723313</v>
      </c>
      <c r="E303">
        <v>1081</v>
      </c>
      <c r="F303">
        <v>1</v>
      </c>
      <c r="G303">
        <v>1081</v>
      </c>
      <c r="H303">
        <v>3</v>
      </c>
      <c r="I303" t="s">
        <v>1593</v>
      </c>
      <c r="J303" t="s">
        <v>3</v>
      </c>
      <c r="K303" t="s">
        <v>1594</v>
      </c>
      <c r="L303">
        <v>1327</v>
      </c>
      <c r="N303">
        <v>1005</v>
      </c>
      <c r="O303" t="s">
        <v>329</v>
      </c>
      <c r="P303" t="s">
        <v>329</v>
      </c>
      <c r="Q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105</v>
      </c>
      <c r="AG303">
        <v>0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ROW(Source!A313)</f>
        <v>313</v>
      </c>
      <c r="B304">
        <v>56663447</v>
      </c>
      <c r="C304">
        <v>56663422</v>
      </c>
      <c r="D304">
        <v>54723795</v>
      </c>
      <c r="E304">
        <v>1081</v>
      </c>
      <c r="F304">
        <v>1</v>
      </c>
      <c r="G304">
        <v>1081</v>
      </c>
      <c r="H304">
        <v>3</v>
      </c>
      <c r="I304" t="s">
        <v>1595</v>
      </c>
      <c r="J304" t="s">
        <v>3</v>
      </c>
      <c r="K304" t="s">
        <v>1596</v>
      </c>
      <c r="L304">
        <v>1354</v>
      </c>
      <c r="N304">
        <v>1010</v>
      </c>
      <c r="O304" t="s">
        <v>398</v>
      </c>
      <c r="P304" t="s">
        <v>398</v>
      </c>
      <c r="Q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105</v>
      </c>
      <c r="AG304">
        <v>0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ROW(Source!A316)</f>
        <v>316</v>
      </c>
      <c r="B305">
        <v>56663460</v>
      </c>
      <c r="C305">
        <v>56663449</v>
      </c>
      <c r="D305">
        <v>54702434</v>
      </c>
      <c r="E305">
        <v>1081</v>
      </c>
      <c r="F305">
        <v>1</v>
      </c>
      <c r="G305">
        <v>1081</v>
      </c>
      <c r="H305">
        <v>1</v>
      </c>
      <c r="I305" t="s">
        <v>1317</v>
      </c>
      <c r="J305" t="s">
        <v>3</v>
      </c>
      <c r="K305" t="s">
        <v>1318</v>
      </c>
      <c r="L305">
        <v>1191</v>
      </c>
      <c r="N305">
        <v>1013</v>
      </c>
      <c r="O305" t="s">
        <v>1319</v>
      </c>
      <c r="P305" t="s">
        <v>1319</v>
      </c>
      <c r="Q305">
        <v>1</v>
      </c>
      <c r="X305">
        <v>19.98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33</v>
      </c>
      <c r="AG305">
        <v>28.95102</v>
      </c>
      <c r="AH305">
        <v>2</v>
      </c>
      <c r="AI305">
        <v>56663450</v>
      </c>
      <c r="AJ305">
        <v>233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ROW(Source!A316)</f>
        <v>316</v>
      </c>
      <c r="B306">
        <v>56663461</v>
      </c>
      <c r="C306">
        <v>56663449</v>
      </c>
      <c r="D306">
        <v>54768339</v>
      </c>
      <c r="E306">
        <v>1</v>
      </c>
      <c r="F306">
        <v>1</v>
      </c>
      <c r="G306">
        <v>1081</v>
      </c>
      <c r="H306">
        <v>2</v>
      </c>
      <c r="I306" t="s">
        <v>1324</v>
      </c>
      <c r="J306" t="s">
        <v>1325</v>
      </c>
      <c r="K306" t="s">
        <v>1326</v>
      </c>
      <c r="L306">
        <v>1368</v>
      </c>
      <c r="N306">
        <v>1011</v>
      </c>
      <c r="O306" t="s">
        <v>1323</v>
      </c>
      <c r="P306" t="s">
        <v>1323</v>
      </c>
      <c r="Q306">
        <v>1</v>
      </c>
      <c r="X306">
        <v>0.23</v>
      </c>
      <c r="Y306">
        <v>0</v>
      </c>
      <c r="Z306">
        <v>83.1</v>
      </c>
      <c r="AA306">
        <v>12.62</v>
      </c>
      <c r="AB306">
        <v>0</v>
      </c>
      <c r="AC306">
        <v>0</v>
      </c>
      <c r="AD306">
        <v>1</v>
      </c>
      <c r="AE306">
        <v>0</v>
      </c>
      <c r="AF306" t="s">
        <v>32</v>
      </c>
      <c r="AG306">
        <v>0.36225000000000007</v>
      </c>
      <c r="AH306">
        <v>2</v>
      </c>
      <c r="AI306">
        <v>56663451</v>
      </c>
      <c r="AJ306">
        <v>234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ROW(Source!A316)</f>
        <v>316</v>
      </c>
      <c r="B307">
        <v>56663463</v>
      </c>
      <c r="C307">
        <v>56663449</v>
      </c>
      <c r="D307">
        <v>54768393</v>
      </c>
      <c r="E307">
        <v>1</v>
      </c>
      <c r="F307">
        <v>1</v>
      </c>
      <c r="G307">
        <v>1081</v>
      </c>
      <c r="H307">
        <v>2</v>
      </c>
      <c r="I307" t="s">
        <v>1387</v>
      </c>
      <c r="J307" t="s">
        <v>1388</v>
      </c>
      <c r="K307" t="s">
        <v>1389</v>
      </c>
      <c r="L307">
        <v>1368</v>
      </c>
      <c r="N307">
        <v>1011</v>
      </c>
      <c r="O307" t="s">
        <v>1323</v>
      </c>
      <c r="P307" t="s">
        <v>1323</v>
      </c>
      <c r="Q307">
        <v>1</v>
      </c>
      <c r="X307">
        <v>0.15</v>
      </c>
      <c r="Y307">
        <v>0</v>
      </c>
      <c r="Z307">
        <v>0.77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32</v>
      </c>
      <c r="AG307">
        <v>0.23624999999999999</v>
      </c>
      <c r="AH307">
        <v>2</v>
      </c>
      <c r="AI307">
        <v>56663453</v>
      </c>
      <c r="AJ307">
        <v>235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ROW(Source!A316)</f>
        <v>316</v>
      </c>
      <c r="B308">
        <v>56663464</v>
      </c>
      <c r="C308">
        <v>56663449</v>
      </c>
      <c r="D308">
        <v>54768400</v>
      </c>
      <c r="E308">
        <v>1</v>
      </c>
      <c r="F308">
        <v>1</v>
      </c>
      <c r="G308">
        <v>1081</v>
      </c>
      <c r="H308">
        <v>2</v>
      </c>
      <c r="I308" t="s">
        <v>1365</v>
      </c>
      <c r="J308" t="s">
        <v>1366</v>
      </c>
      <c r="K308" t="s">
        <v>1367</v>
      </c>
      <c r="L308">
        <v>1368</v>
      </c>
      <c r="N308">
        <v>1011</v>
      </c>
      <c r="O308" t="s">
        <v>1323</v>
      </c>
      <c r="P308" t="s">
        <v>1323</v>
      </c>
      <c r="Q308">
        <v>1</v>
      </c>
      <c r="X308">
        <v>0.63</v>
      </c>
      <c r="Y308">
        <v>0</v>
      </c>
      <c r="Z308">
        <v>0.42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32</v>
      </c>
      <c r="AG308">
        <v>0.99225000000000008</v>
      </c>
      <c r="AH308">
        <v>2</v>
      </c>
      <c r="AI308">
        <v>56663454</v>
      </c>
      <c r="AJ308">
        <v>236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ROW(Source!A316)</f>
        <v>316</v>
      </c>
      <c r="B309">
        <v>56663465</v>
      </c>
      <c r="C309">
        <v>56663449</v>
      </c>
      <c r="D309">
        <v>54768426</v>
      </c>
      <c r="E309">
        <v>1</v>
      </c>
      <c r="F309">
        <v>1</v>
      </c>
      <c r="G309">
        <v>1081</v>
      </c>
      <c r="H309">
        <v>2</v>
      </c>
      <c r="I309" t="s">
        <v>1368</v>
      </c>
      <c r="J309" t="s">
        <v>1369</v>
      </c>
      <c r="K309" t="s">
        <v>1370</v>
      </c>
      <c r="L309">
        <v>1368</v>
      </c>
      <c r="N309">
        <v>1011</v>
      </c>
      <c r="O309" t="s">
        <v>1323</v>
      </c>
      <c r="P309" t="s">
        <v>1323</v>
      </c>
      <c r="Q309">
        <v>1</v>
      </c>
      <c r="X309">
        <v>2.91</v>
      </c>
      <c r="Y309">
        <v>0</v>
      </c>
      <c r="Z309">
        <v>0.47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32</v>
      </c>
      <c r="AG309">
        <v>4.5832500000000005</v>
      </c>
      <c r="AH309">
        <v>2</v>
      </c>
      <c r="AI309">
        <v>56663455</v>
      </c>
      <c r="AJ309">
        <v>237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ROW(Source!A316)</f>
        <v>316</v>
      </c>
      <c r="B310">
        <v>56663462</v>
      </c>
      <c r="C310">
        <v>56663449</v>
      </c>
      <c r="D310">
        <v>54767573</v>
      </c>
      <c r="E310">
        <v>1</v>
      </c>
      <c r="F310">
        <v>1</v>
      </c>
      <c r="G310">
        <v>1081</v>
      </c>
      <c r="H310">
        <v>2</v>
      </c>
      <c r="I310" t="s">
        <v>1328</v>
      </c>
      <c r="J310" t="s">
        <v>1329</v>
      </c>
      <c r="K310" t="s">
        <v>1330</v>
      </c>
      <c r="L310">
        <v>1368</v>
      </c>
      <c r="N310">
        <v>1011</v>
      </c>
      <c r="O310" t="s">
        <v>1323</v>
      </c>
      <c r="P310" t="s">
        <v>1323</v>
      </c>
      <c r="Q310">
        <v>1</v>
      </c>
      <c r="X310">
        <v>0.24</v>
      </c>
      <c r="Y310">
        <v>0</v>
      </c>
      <c r="Z310">
        <v>179.17</v>
      </c>
      <c r="AA310">
        <v>16.93</v>
      </c>
      <c r="AB310">
        <v>0</v>
      </c>
      <c r="AC310">
        <v>0</v>
      </c>
      <c r="AD310">
        <v>1</v>
      </c>
      <c r="AE310">
        <v>0</v>
      </c>
      <c r="AF310" t="s">
        <v>32</v>
      </c>
      <c r="AG310">
        <v>0.378</v>
      </c>
      <c r="AH310">
        <v>2</v>
      </c>
      <c r="AI310">
        <v>56663452</v>
      </c>
      <c r="AJ310">
        <v>238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ROW(Source!A316)</f>
        <v>316</v>
      </c>
      <c r="B311">
        <v>56663466</v>
      </c>
      <c r="C311">
        <v>56663449</v>
      </c>
      <c r="D311">
        <v>54738788</v>
      </c>
      <c r="E311">
        <v>1</v>
      </c>
      <c r="F311">
        <v>1</v>
      </c>
      <c r="G311">
        <v>1081</v>
      </c>
      <c r="H311">
        <v>3</v>
      </c>
      <c r="I311" t="s">
        <v>1390</v>
      </c>
      <c r="J311" t="s">
        <v>1391</v>
      </c>
      <c r="K311" t="s">
        <v>1392</v>
      </c>
      <c r="L311">
        <v>1296</v>
      </c>
      <c r="N311">
        <v>1002</v>
      </c>
      <c r="O311" t="s">
        <v>678</v>
      </c>
      <c r="P311" t="s">
        <v>678</v>
      </c>
      <c r="Q311">
        <v>1</v>
      </c>
      <c r="X311">
        <v>0.05</v>
      </c>
      <c r="Y311">
        <v>84.21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105</v>
      </c>
      <c r="AG311">
        <v>0.05</v>
      </c>
      <c r="AH311">
        <v>2</v>
      </c>
      <c r="AI311">
        <v>56663456</v>
      </c>
      <c r="AJ311">
        <v>239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ROW(Source!A316)</f>
        <v>316</v>
      </c>
      <c r="B312">
        <v>56663467</v>
      </c>
      <c r="C312">
        <v>56663449</v>
      </c>
      <c r="D312">
        <v>54747402</v>
      </c>
      <c r="E312">
        <v>1</v>
      </c>
      <c r="F312">
        <v>1</v>
      </c>
      <c r="G312">
        <v>1081</v>
      </c>
      <c r="H312">
        <v>3</v>
      </c>
      <c r="I312" t="s">
        <v>1393</v>
      </c>
      <c r="J312" t="s">
        <v>1394</v>
      </c>
      <c r="K312" t="s">
        <v>1395</v>
      </c>
      <c r="L312">
        <v>1354</v>
      </c>
      <c r="N312">
        <v>1010</v>
      </c>
      <c r="O312" t="s">
        <v>398</v>
      </c>
      <c r="P312" t="s">
        <v>398</v>
      </c>
      <c r="Q312">
        <v>1</v>
      </c>
      <c r="X312">
        <v>0.02</v>
      </c>
      <c r="Y312">
        <v>7.74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105</v>
      </c>
      <c r="AG312">
        <v>0.02</v>
      </c>
      <c r="AH312">
        <v>2</v>
      </c>
      <c r="AI312">
        <v>56663457</v>
      </c>
      <c r="AJ312">
        <v>241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ROW(Source!A316)</f>
        <v>316</v>
      </c>
      <c r="B313">
        <v>56663468</v>
      </c>
      <c r="C313">
        <v>56663449</v>
      </c>
      <c r="D313">
        <v>54747352</v>
      </c>
      <c r="E313">
        <v>1</v>
      </c>
      <c r="F313">
        <v>1</v>
      </c>
      <c r="G313">
        <v>1081</v>
      </c>
      <c r="H313">
        <v>3</v>
      </c>
      <c r="I313" t="s">
        <v>1384</v>
      </c>
      <c r="J313" t="s">
        <v>1385</v>
      </c>
      <c r="K313" t="s">
        <v>1386</v>
      </c>
      <c r="L313">
        <v>1354</v>
      </c>
      <c r="N313">
        <v>1010</v>
      </c>
      <c r="O313" t="s">
        <v>398</v>
      </c>
      <c r="P313" t="s">
        <v>398</v>
      </c>
      <c r="Q313">
        <v>1</v>
      </c>
      <c r="X313">
        <v>3.33</v>
      </c>
      <c r="Y313">
        <v>4.3600000000000003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105</v>
      </c>
      <c r="AG313">
        <v>3.33</v>
      </c>
      <c r="AH313">
        <v>2</v>
      </c>
      <c r="AI313">
        <v>56663458</v>
      </c>
      <c r="AJ313">
        <v>242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ROW(Source!A316)</f>
        <v>316</v>
      </c>
      <c r="B314">
        <v>56663469</v>
      </c>
      <c r="C314">
        <v>56663449</v>
      </c>
      <c r="D314">
        <v>54708109</v>
      </c>
      <c r="E314">
        <v>1081</v>
      </c>
      <c r="F314">
        <v>1</v>
      </c>
      <c r="G314">
        <v>1081</v>
      </c>
      <c r="H314">
        <v>3</v>
      </c>
      <c r="I314" t="s">
        <v>1585</v>
      </c>
      <c r="J314" t="s">
        <v>3</v>
      </c>
      <c r="K314" t="s">
        <v>1586</v>
      </c>
      <c r="L314">
        <v>1346</v>
      </c>
      <c r="N314">
        <v>1009</v>
      </c>
      <c r="O314" t="s">
        <v>1171</v>
      </c>
      <c r="P314" t="s">
        <v>1171</v>
      </c>
      <c r="Q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105</v>
      </c>
      <c r="AG314">
        <v>0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ROW(Source!A316)</f>
        <v>316</v>
      </c>
      <c r="B315">
        <v>56663470</v>
      </c>
      <c r="C315">
        <v>56663449</v>
      </c>
      <c r="D315">
        <v>54717780</v>
      </c>
      <c r="E315">
        <v>1081</v>
      </c>
      <c r="F315">
        <v>1</v>
      </c>
      <c r="G315">
        <v>1081</v>
      </c>
      <c r="H315">
        <v>3</v>
      </c>
      <c r="I315" t="s">
        <v>1587</v>
      </c>
      <c r="J315" t="s">
        <v>3</v>
      </c>
      <c r="K315" t="s">
        <v>1588</v>
      </c>
      <c r="L315">
        <v>1354</v>
      </c>
      <c r="N315">
        <v>1010</v>
      </c>
      <c r="O315" t="s">
        <v>398</v>
      </c>
      <c r="P315" t="s">
        <v>398</v>
      </c>
      <c r="Q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105</v>
      </c>
      <c r="AG315">
        <v>0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ROW(Source!A316)</f>
        <v>316</v>
      </c>
      <c r="B316">
        <v>56663471</v>
      </c>
      <c r="C316">
        <v>56663449</v>
      </c>
      <c r="D316">
        <v>54720580</v>
      </c>
      <c r="E316">
        <v>1081</v>
      </c>
      <c r="F316">
        <v>1</v>
      </c>
      <c r="G316">
        <v>1081</v>
      </c>
      <c r="H316">
        <v>3</v>
      </c>
      <c r="I316" t="s">
        <v>1589</v>
      </c>
      <c r="J316" t="s">
        <v>3</v>
      </c>
      <c r="K316" t="s">
        <v>1590</v>
      </c>
      <c r="L316">
        <v>1327</v>
      </c>
      <c r="N316">
        <v>1005</v>
      </c>
      <c r="O316" t="s">
        <v>329</v>
      </c>
      <c r="P316" t="s">
        <v>329</v>
      </c>
      <c r="Q316">
        <v>1</v>
      </c>
      <c r="X316">
        <v>100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105</v>
      </c>
      <c r="AG316">
        <v>100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ROW(Source!A316)</f>
        <v>316</v>
      </c>
      <c r="B317">
        <v>56663472</v>
      </c>
      <c r="C317">
        <v>56663449</v>
      </c>
      <c r="D317">
        <v>54720711</v>
      </c>
      <c r="E317">
        <v>1081</v>
      </c>
      <c r="F317">
        <v>1</v>
      </c>
      <c r="G317">
        <v>1081</v>
      </c>
      <c r="H317">
        <v>3</v>
      </c>
      <c r="I317" t="s">
        <v>1591</v>
      </c>
      <c r="J317" t="s">
        <v>3</v>
      </c>
      <c r="K317" t="s">
        <v>1592</v>
      </c>
      <c r="L317">
        <v>1346</v>
      </c>
      <c r="N317">
        <v>1009</v>
      </c>
      <c r="O317" t="s">
        <v>1171</v>
      </c>
      <c r="P317" t="s">
        <v>1171</v>
      </c>
      <c r="Q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105</v>
      </c>
      <c r="AG317">
        <v>0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ROW(Source!A316)</f>
        <v>316</v>
      </c>
      <c r="B318">
        <v>56663473</v>
      </c>
      <c r="C318">
        <v>56663449</v>
      </c>
      <c r="D318">
        <v>54723313</v>
      </c>
      <c r="E318">
        <v>1081</v>
      </c>
      <c r="F318">
        <v>1</v>
      </c>
      <c r="G318">
        <v>1081</v>
      </c>
      <c r="H318">
        <v>3</v>
      </c>
      <c r="I318" t="s">
        <v>1593</v>
      </c>
      <c r="J318" t="s">
        <v>3</v>
      </c>
      <c r="K318" t="s">
        <v>1594</v>
      </c>
      <c r="L318">
        <v>1327</v>
      </c>
      <c r="N318">
        <v>1005</v>
      </c>
      <c r="O318" t="s">
        <v>329</v>
      </c>
      <c r="P318" t="s">
        <v>329</v>
      </c>
      <c r="Q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105</v>
      </c>
      <c r="AG318">
        <v>0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ROW(Source!A316)</f>
        <v>316</v>
      </c>
      <c r="B319">
        <v>56663474</v>
      </c>
      <c r="C319">
        <v>56663449</v>
      </c>
      <c r="D319">
        <v>54723795</v>
      </c>
      <c r="E319">
        <v>1081</v>
      </c>
      <c r="F319">
        <v>1</v>
      </c>
      <c r="G319">
        <v>1081</v>
      </c>
      <c r="H319">
        <v>3</v>
      </c>
      <c r="I319" t="s">
        <v>1595</v>
      </c>
      <c r="J319" t="s">
        <v>3</v>
      </c>
      <c r="K319" t="s">
        <v>1596</v>
      </c>
      <c r="L319">
        <v>1354</v>
      </c>
      <c r="N319">
        <v>1010</v>
      </c>
      <c r="O319" t="s">
        <v>398</v>
      </c>
      <c r="P319" t="s">
        <v>398</v>
      </c>
      <c r="Q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105</v>
      </c>
      <c r="AG319">
        <v>0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ROW(Source!A317)</f>
        <v>317</v>
      </c>
      <c r="B320">
        <v>56663460</v>
      </c>
      <c r="C320">
        <v>56663449</v>
      </c>
      <c r="D320">
        <v>54702434</v>
      </c>
      <c r="E320">
        <v>1081</v>
      </c>
      <c r="F320">
        <v>1</v>
      </c>
      <c r="G320">
        <v>1081</v>
      </c>
      <c r="H320">
        <v>1</v>
      </c>
      <c r="I320" t="s">
        <v>1317</v>
      </c>
      <c r="J320" t="s">
        <v>3</v>
      </c>
      <c r="K320" t="s">
        <v>1318</v>
      </c>
      <c r="L320">
        <v>1191</v>
      </c>
      <c r="N320">
        <v>1013</v>
      </c>
      <c r="O320" t="s">
        <v>1319</v>
      </c>
      <c r="P320" t="s">
        <v>1319</v>
      </c>
      <c r="Q320">
        <v>1</v>
      </c>
      <c r="X320">
        <v>19.98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 t="s">
        <v>33</v>
      </c>
      <c r="AG320">
        <v>28.95102</v>
      </c>
      <c r="AH320">
        <v>2</v>
      </c>
      <c r="AI320">
        <v>56663450</v>
      </c>
      <c r="AJ320">
        <v>243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ROW(Source!A317)</f>
        <v>317</v>
      </c>
      <c r="B321">
        <v>56663461</v>
      </c>
      <c r="C321">
        <v>56663449</v>
      </c>
      <c r="D321">
        <v>54768339</v>
      </c>
      <c r="E321">
        <v>1</v>
      </c>
      <c r="F321">
        <v>1</v>
      </c>
      <c r="G321">
        <v>1081</v>
      </c>
      <c r="H321">
        <v>2</v>
      </c>
      <c r="I321" t="s">
        <v>1324</v>
      </c>
      <c r="J321" t="s">
        <v>1325</v>
      </c>
      <c r="K321" t="s">
        <v>1326</v>
      </c>
      <c r="L321">
        <v>1368</v>
      </c>
      <c r="N321">
        <v>1011</v>
      </c>
      <c r="O321" t="s">
        <v>1323</v>
      </c>
      <c r="P321" t="s">
        <v>1323</v>
      </c>
      <c r="Q321">
        <v>1</v>
      </c>
      <c r="X321">
        <v>0.23</v>
      </c>
      <c r="Y321">
        <v>0</v>
      </c>
      <c r="Z321">
        <v>83.1</v>
      </c>
      <c r="AA321">
        <v>12.62</v>
      </c>
      <c r="AB321">
        <v>0</v>
      </c>
      <c r="AC321">
        <v>0</v>
      </c>
      <c r="AD321">
        <v>1</v>
      </c>
      <c r="AE321">
        <v>0</v>
      </c>
      <c r="AF321" t="s">
        <v>32</v>
      </c>
      <c r="AG321">
        <v>0.36225000000000007</v>
      </c>
      <c r="AH321">
        <v>2</v>
      </c>
      <c r="AI321">
        <v>56663451</v>
      </c>
      <c r="AJ321">
        <v>244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ROW(Source!A317)</f>
        <v>317</v>
      </c>
      <c r="B322">
        <v>56663463</v>
      </c>
      <c r="C322">
        <v>56663449</v>
      </c>
      <c r="D322">
        <v>54768393</v>
      </c>
      <c r="E322">
        <v>1</v>
      </c>
      <c r="F322">
        <v>1</v>
      </c>
      <c r="G322">
        <v>1081</v>
      </c>
      <c r="H322">
        <v>2</v>
      </c>
      <c r="I322" t="s">
        <v>1387</v>
      </c>
      <c r="J322" t="s">
        <v>1388</v>
      </c>
      <c r="K322" t="s">
        <v>1389</v>
      </c>
      <c r="L322">
        <v>1368</v>
      </c>
      <c r="N322">
        <v>1011</v>
      </c>
      <c r="O322" t="s">
        <v>1323</v>
      </c>
      <c r="P322" t="s">
        <v>1323</v>
      </c>
      <c r="Q322">
        <v>1</v>
      </c>
      <c r="X322">
        <v>0.15</v>
      </c>
      <c r="Y322">
        <v>0</v>
      </c>
      <c r="Z322">
        <v>0.77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32</v>
      </c>
      <c r="AG322">
        <v>0.23624999999999999</v>
      </c>
      <c r="AH322">
        <v>2</v>
      </c>
      <c r="AI322">
        <v>56663453</v>
      </c>
      <c r="AJ322">
        <v>245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ROW(Source!A317)</f>
        <v>317</v>
      </c>
      <c r="B323">
        <v>56663464</v>
      </c>
      <c r="C323">
        <v>56663449</v>
      </c>
      <c r="D323">
        <v>54768400</v>
      </c>
      <c r="E323">
        <v>1</v>
      </c>
      <c r="F323">
        <v>1</v>
      </c>
      <c r="G323">
        <v>1081</v>
      </c>
      <c r="H323">
        <v>2</v>
      </c>
      <c r="I323" t="s">
        <v>1365</v>
      </c>
      <c r="J323" t="s">
        <v>1366</v>
      </c>
      <c r="K323" t="s">
        <v>1367</v>
      </c>
      <c r="L323">
        <v>1368</v>
      </c>
      <c r="N323">
        <v>1011</v>
      </c>
      <c r="O323" t="s">
        <v>1323</v>
      </c>
      <c r="P323" t="s">
        <v>1323</v>
      </c>
      <c r="Q323">
        <v>1</v>
      </c>
      <c r="X323">
        <v>0.63</v>
      </c>
      <c r="Y323">
        <v>0</v>
      </c>
      <c r="Z323">
        <v>0.42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32</v>
      </c>
      <c r="AG323">
        <v>0.99225000000000008</v>
      </c>
      <c r="AH323">
        <v>2</v>
      </c>
      <c r="AI323">
        <v>56663454</v>
      </c>
      <c r="AJ323">
        <v>246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ROW(Source!A317)</f>
        <v>317</v>
      </c>
      <c r="B324">
        <v>56663465</v>
      </c>
      <c r="C324">
        <v>56663449</v>
      </c>
      <c r="D324">
        <v>54768426</v>
      </c>
      <c r="E324">
        <v>1</v>
      </c>
      <c r="F324">
        <v>1</v>
      </c>
      <c r="G324">
        <v>1081</v>
      </c>
      <c r="H324">
        <v>2</v>
      </c>
      <c r="I324" t="s">
        <v>1368</v>
      </c>
      <c r="J324" t="s">
        <v>1369</v>
      </c>
      <c r="K324" t="s">
        <v>1370</v>
      </c>
      <c r="L324">
        <v>1368</v>
      </c>
      <c r="N324">
        <v>1011</v>
      </c>
      <c r="O324" t="s">
        <v>1323</v>
      </c>
      <c r="P324" t="s">
        <v>1323</v>
      </c>
      <c r="Q324">
        <v>1</v>
      </c>
      <c r="X324">
        <v>2.91</v>
      </c>
      <c r="Y324">
        <v>0</v>
      </c>
      <c r="Z324">
        <v>0.47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32</v>
      </c>
      <c r="AG324">
        <v>4.5832500000000005</v>
      </c>
      <c r="AH324">
        <v>2</v>
      </c>
      <c r="AI324">
        <v>56663455</v>
      </c>
      <c r="AJ324">
        <v>247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ROW(Source!A317)</f>
        <v>317</v>
      </c>
      <c r="B325">
        <v>56663462</v>
      </c>
      <c r="C325">
        <v>56663449</v>
      </c>
      <c r="D325">
        <v>54767573</v>
      </c>
      <c r="E325">
        <v>1</v>
      </c>
      <c r="F325">
        <v>1</v>
      </c>
      <c r="G325">
        <v>1081</v>
      </c>
      <c r="H325">
        <v>2</v>
      </c>
      <c r="I325" t="s">
        <v>1328</v>
      </c>
      <c r="J325" t="s">
        <v>1329</v>
      </c>
      <c r="K325" t="s">
        <v>1330</v>
      </c>
      <c r="L325">
        <v>1368</v>
      </c>
      <c r="N325">
        <v>1011</v>
      </c>
      <c r="O325" t="s">
        <v>1323</v>
      </c>
      <c r="P325" t="s">
        <v>1323</v>
      </c>
      <c r="Q325">
        <v>1</v>
      </c>
      <c r="X325">
        <v>0.24</v>
      </c>
      <c r="Y325">
        <v>0</v>
      </c>
      <c r="Z325">
        <v>179.17</v>
      </c>
      <c r="AA325">
        <v>16.93</v>
      </c>
      <c r="AB325">
        <v>0</v>
      </c>
      <c r="AC325">
        <v>0</v>
      </c>
      <c r="AD325">
        <v>1</v>
      </c>
      <c r="AE325">
        <v>0</v>
      </c>
      <c r="AF325" t="s">
        <v>32</v>
      </c>
      <c r="AG325">
        <v>0.378</v>
      </c>
      <c r="AH325">
        <v>2</v>
      </c>
      <c r="AI325">
        <v>56663452</v>
      </c>
      <c r="AJ325">
        <v>248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ROW(Source!A317)</f>
        <v>317</v>
      </c>
      <c r="B326">
        <v>56663466</v>
      </c>
      <c r="C326">
        <v>56663449</v>
      </c>
      <c r="D326">
        <v>54738788</v>
      </c>
      <c r="E326">
        <v>1</v>
      </c>
      <c r="F326">
        <v>1</v>
      </c>
      <c r="G326">
        <v>1081</v>
      </c>
      <c r="H326">
        <v>3</v>
      </c>
      <c r="I326" t="s">
        <v>1390</v>
      </c>
      <c r="J326" t="s">
        <v>1391</v>
      </c>
      <c r="K326" t="s">
        <v>1392</v>
      </c>
      <c r="L326">
        <v>1296</v>
      </c>
      <c r="N326">
        <v>1002</v>
      </c>
      <c r="O326" t="s">
        <v>678</v>
      </c>
      <c r="P326" t="s">
        <v>678</v>
      </c>
      <c r="Q326">
        <v>1</v>
      </c>
      <c r="X326">
        <v>0.05</v>
      </c>
      <c r="Y326">
        <v>84.21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105</v>
      </c>
      <c r="AG326">
        <v>0.05</v>
      </c>
      <c r="AH326">
        <v>2</v>
      </c>
      <c r="AI326">
        <v>56663456</v>
      </c>
      <c r="AJ326">
        <v>249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ROW(Source!A317)</f>
        <v>317</v>
      </c>
      <c r="B327">
        <v>56663467</v>
      </c>
      <c r="C327">
        <v>56663449</v>
      </c>
      <c r="D327">
        <v>54747402</v>
      </c>
      <c r="E327">
        <v>1</v>
      </c>
      <c r="F327">
        <v>1</v>
      </c>
      <c r="G327">
        <v>1081</v>
      </c>
      <c r="H327">
        <v>3</v>
      </c>
      <c r="I327" t="s">
        <v>1393</v>
      </c>
      <c r="J327" t="s">
        <v>1394</v>
      </c>
      <c r="K327" t="s">
        <v>1395</v>
      </c>
      <c r="L327">
        <v>1354</v>
      </c>
      <c r="N327">
        <v>1010</v>
      </c>
      <c r="O327" t="s">
        <v>398</v>
      </c>
      <c r="P327" t="s">
        <v>398</v>
      </c>
      <c r="Q327">
        <v>1</v>
      </c>
      <c r="X327">
        <v>0.02</v>
      </c>
      <c r="Y327">
        <v>7.74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105</v>
      </c>
      <c r="AG327">
        <v>0.02</v>
      </c>
      <c r="AH327">
        <v>2</v>
      </c>
      <c r="AI327">
        <v>56663457</v>
      </c>
      <c r="AJ327">
        <v>251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ROW(Source!A317)</f>
        <v>317</v>
      </c>
      <c r="B328">
        <v>56663468</v>
      </c>
      <c r="C328">
        <v>56663449</v>
      </c>
      <c r="D328">
        <v>54747352</v>
      </c>
      <c r="E328">
        <v>1</v>
      </c>
      <c r="F328">
        <v>1</v>
      </c>
      <c r="G328">
        <v>1081</v>
      </c>
      <c r="H328">
        <v>3</v>
      </c>
      <c r="I328" t="s">
        <v>1384</v>
      </c>
      <c r="J328" t="s">
        <v>1385</v>
      </c>
      <c r="K328" t="s">
        <v>1386</v>
      </c>
      <c r="L328">
        <v>1354</v>
      </c>
      <c r="N328">
        <v>1010</v>
      </c>
      <c r="O328" t="s">
        <v>398</v>
      </c>
      <c r="P328" t="s">
        <v>398</v>
      </c>
      <c r="Q328">
        <v>1</v>
      </c>
      <c r="X328">
        <v>3.33</v>
      </c>
      <c r="Y328">
        <v>4.3600000000000003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105</v>
      </c>
      <c r="AG328">
        <v>3.33</v>
      </c>
      <c r="AH328">
        <v>2</v>
      </c>
      <c r="AI328">
        <v>56663458</v>
      </c>
      <c r="AJ328">
        <v>252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ROW(Source!A317)</f>
        <v>317</v>
      </c>
      <c r="B329">
        <v>56663469</v>
      </c>
      <c r="C329">
        <v>56663449</v>
      </c>
      <c r="D329">
        <v>54708109</v>
      </c>
      <c r="E329">
        <v>1081</v>
      </c>
      <c r="F329">
        <v>1</v>
      </c>
      <c r="G329">
        <v>1081</v>
      </c>
      <c r="H329">
        <v>3</v>
      </c>
      <c r="I329" t="s">
        <v>1585</v>
      </c>
      <c r="J329" t="s">
        <v>3</v>
      </c>
      <c r="K329" t="s">
        <v>1586</v>
      </c>
      <c r="L329">
        <v>1346</v>
      </c>
      <c r="N329">
        <v>1009</v>
      </c>
      <c r="O329" t="s">
        <v>1171</v>
      </c>
      <c r="P329" t="s">
        <v>1171</v>
      </c>
      <c r="Q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105</v>
      </c>
      <c r="AG329">
        <v>0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ROW(Source!A317)</f>
        <v>317</v>
      </c>
      <c r="B330">
        <v>56663470</v>
      </c>
      <c r="C330">
        <v>56663449</v>
      </c>
      <c r="D330">
        <v>54717780</v>
      </c>
      <c r="E330">
        <v>1081</v>
      </c>
      <c r="F330">
        <v>1</v>
      </c>
      <c r="G330">
        <v>1081</v>
      </c>
      <c r="H330">
        <v>3</v>
      </c>
      <c r="I330" t="s">
        <v>1587</v>
      </c>
      <c r="J330" t="s">
        <v>3</v>
      </c>
      <c r="K330" t="s">
        <v>1588</v>
      </c>
      <c r="L330">
        <v>1354</v>
      </c>
      <c r="N330">
        <v>1010</v>
      </c>
      <c r="O330" t="s">
        <v>398</v>
      </c>
      <c r="P330" t="s">
        <v>398</v>
      </c>
      <c r="Q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105</v>
      </c>
      <c r="AG330">
        <v>0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ROW(Source!A317)</f>
        <v>317</v>
      </c>
      <c r="B331">
        <v>56663471</v>
      </c>
      <c r="C331">
        <v>56663449</v>
      </c>
      <c r="D331">
        <v>54720580</v>
      </c>
      <c r="E331">
        <v>1081</v>
      </c>
      <c r="F331">
        <v>1</v>
      </c>
      <c r="G331">
        <v>1081</v>
      </c>
      <c r="H331">
        <v>3</v>
      </c>
      <c r="I331" t="s">
        <v>1589</v>
      </c>
      <c r="J331" t="s">
        <v>3</v>
      </c>
      <c r="K331" t="s">
        <v>1590</v>
      </c>
      <c r="L331">
        <v>1327</v>
      </c>
      <c r="N331">
        <v>1005</v>
      </c>
      <c r="O331" t="s">
        <v>329</v>
      </c>
      <c r="P331" t="s">
        <v>329</v>
      </c>
      <c r="Q331">
        <v>1</v>
      </c>
      <c r="X331">
        <v>100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105</v>
      </c>
      <c r="AG331">
        <v>100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ROW(Source!A317)</f>
        <v>317</v>
      </c>
      <c r="B332">
        <v>56663472</v>
      </c>
      <c r="C332">
        <v>56663449</v>
      </c>
      <c r="D332">
        <v>54720711</v>
      </c>
      <c r="E332">
        <v>1081</v>
      </c>
      <c r="F332">
        <v>1</v>
      </c>
      <c r="G332">
        <v>1081</v>
      </c>
      <c r="H332">
        <v>3</v>
      </c>
      <c r="I332" t="s">
        <v>1591</v>
      </c>
      <c r="J332" t="s">
        <v>3</v>
      </c>
      <c r="K332" t="s">
        <v>1592</v>
      </c>
      <c r="L332">
        <v>1346</v>
      </c>
      <c r="N332">
        <v>1009</v>
      </c>
      <c r="O332" t="s">
        <v>1171</v>
      </c>
      <c r="P332" t="s">
        <v>1171</v>
      </c>
      <c r="Q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105</v>
      </c>
      <c r="AG332">
        <v>0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ROW(Source!A317)</f>
        <v>317</v>
      </c>
      <c r="B333">
        <v>56663473</v>
      </c>
      <c r="C333">
        <v>56663449</v>
      </c>
      <c r="D333">
        <v>54723313</v>
      </c>
      <c r="E333">
        <v>1081</v>
      </c>
      <c r="F333">
        <v>1</v>
      </c>
      <c r="G333">
        <v>1081</v>
      </c>
      <c r="H333">
        <v>3</v>
      </c>
      <c r="I333" t="s">
        <v>1593</v>
      </c>
      <c r="J333" t="s">
        <v>3</v>
      </c>
      <c r="K333" t="s">
        <v>1594</v>
      </c>
      <c r="L333">
        <v>1327</v>
      </c>
      <c r="N333">
        <v>1005</v>
      </c>
      <c r="O333" t="s">
        <v>329</v>
      </c>
      <c r="P333" t="s">
        <v>329</v>
      </c>
      <c r="Q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105</v>
      </c>
      <c r="AG333">
        <v>0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ROW(Source!A317)</f>
        <v>317</v>
      </c>
      <c r="B334">
        <v>56663474</v>
      </c>
      <c r="C334">
        <v>56663449</v>
      </c>
      <c r="D334">
        <v>54723795</v>
      </c>
      <c r="E334">
        <v>1081</v>
      </c>
      <c r="F334">
        <v>1</v>
      </c>
      <c r="G334">
        <v>1081</v>
      </c>
      <c r="H334">
        <v>3</v>
      </c>
      <c r="I334" t="s">
        <v>1595</v>
      </c>
      <c r="J334" t="s">
        <v>3</v>
      </c>
      <c r="K334" t="s">
        <v>1596</v>
      </c>
      <c r="L334">
        <v>1354</v>
      </c>
      <c r="N334">
        <v>1010</v>
      </c>
      <c r="O334" t="s">
        <v>398</v>
      </c>
      <c r="P334" t="s">
        <v>398</v>
      </c>
      <c r="Q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105</v>
      </c>
      <c r="AG334">
        <v>0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ROW(Source!A320)</f>
        <v>320</v>
      </c>
      <c r="B335">
        <v>56663487</v>
      </c>
      <c r="C335">
        <v>56663476</v>
      </c>
      <c r="D335">
        <v>54702434</v>
      </c>
      <c r="E335">
        <v>1081</v>
      </c>
      <c r="F335">
        <v>1</v>
      </c>
      <c r="G335">
        <v>1081</v>
      </c>
      <c r="H335">
        <v>1</v>
      </c>
      <c r="I335" t="s">
        <v>1317</v>
      </c>
      <c r="J335" t="s">
        <v>3</v>
      </c>
      <c r="K335" t="s">
        <v>1318</v>
      </c>
      <c r="L335">
        <v>1191</v>
      </c>
      <c r="N335">
        <v>1013</v>
      </c>
      <c r="O335" t="s">
        <v>1319</v>
      </c>
      <c r="P335" t="s">
        <v>1319</v>
      </c>
      <c r="Q335">
        <v>1</v>
      </c>
      <c r="X335">
        <v>15.85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 t="s">
        <v>33</v>
      </c>
      <c r="AG335">
        <v>22.966649999999998</v>
      </c>
      <c r="AH335">
        <v>2</v>
      </c>
      <c r="AI335">
        <v>56663477</v>
      </c>
      <c r="AJ335">
        <v>253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ROW(Source!A320)</f>
        <v>320</v>
      </c>
      <c r="B336">
        <v>56663488</v>
      </c>
      <c r="C336">
        <v>56663476</v>
      </c>
      <c r="D336">
        <v>54768339</v>
      </c>
      <c r="E336">
        <v>1</v>
      </c>
      <c r="F336">
        <v>1</v>
      </c>
      <c r="G336">
        <v>1081</v>
      </c>
      <c r="H336">
        <v>2</v>
      </c>
      <c r="I336" t="s">
        <v>1324</v>
      </c>
      <c r="J336" t="s">
        <v>1325</v>
      </c>
      <c r="K336" t="s">
        <v>1326</v>
      </c>
      <c r="L336">
        <v>1368</v>
      </c>
      <c r="N336">
        <v>1011</v>
      </c>
      <c r="O336" t="s">
        <v>1323</v>
      </c>
      <c r="P336" t="s">
        <v>1323</v>
      </c>
      <c r="Q336">
        <v>1</v>
      </c>
      <c r="X336">
        <v>0.23</v>
      </c>
      <c r="Y336">
        <v>0</v>
      </c>
      <c r="Z336">
        <v>83.1</v>
      </c>
      <c r="AA336">
        <v>12.62</v>
      </c>
      <c r="AB336">
        <v>0</v>
      </c>
      <c r="AC336">
        <v>0</v>
      </c>
      <c r="AD336">
        <v>1</v>
      </c>
      <c r="AE336">
        <v>0</v>
      </c>
      <c r="AF336" t="s">
        <v>32</v>
      </c>
      <c r="AG336">
        <v>0.36225000000000007</v>
      </c>
      <c r="AH336">
        <v>2</v>
      </c>
      <c r="AI336">
        <v>56663478</v>
      </c>
      <c r="AJ336">
        <v>254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ROW(Source!A320)</f>
        <v>320</v>
      </c>
      <c r="B337">
        <v>56663490</v>
      </c>
      <c r="C337">
        <v>56663476</v>
      </c>
      <c r="D337">
        <v>54768393</v>
      </c>
      <c r="E337">
        <v>1</v>
      </c>
      <c r="F337">
        <v>1</v>
      </c>
      <c r="G337">
        <v>1081</v>
      </c>
      <c r="H337">
        <v>2</v>
      </c>
      <c r="I337" t="s">
        <v>1387</v>
      </c>
      <c r="J337" t="s">
        <v>1388</v>
      </c>
      <c r="K337" t="s">
        <v>1389</v>
      </c>
      <c r="L337">
        <v>1368</v>
      </c>
      <c r="N337">
        <v>1011</v>
      </c>
      <c r="O337" t="s">
        <v>1323</v>
      </c>
      <c r="P337" t="s">
        <v>1323</v>
      </c>
      <c r="Q337">
        <v>1</v>
      </c>
      <c r="X337">
        <v>0.13</v>
      </c>
      <c r="Y337">
        <v>0</v>
      </c>
      <c r="Z337">
        <v>0.77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32</v>
      </c>
      <c r="AG337">
        <v>0.20475000000000002</v>
      </c>
      <c r="AH337">
        <v>2</v>
      </c>
      <c r="AI337">
        <v>56663480</v>
      </c>
      <c r="AJ337">
        <v>255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ROW(Source!A320)</f>
        <v>320</v>
      </c>
      <c r="B338">
        <v>56663491</v>
      </c>
      <c r="C338">
        <v>56663476</v>
      </c>
      <c r="D338">
        <v>54768400</v>
      </c>
      <c r="E338">
        <v>1</v>
      </c>
      <c r="F338">
        <v>1</v>
      </c>
      <c r="G338">
        <v>1081</v>
      </c>
      <c r="H338">
        <v>2</v>
      </c>
      <c r="I338" t="s">
        <v>1365</v>
      </c>
      <c r="J338" t="s">
        <v>1366</v>
      </c>
      <c r="K338" t="s">
        <v>1367</v>
      </c>
      <c r="L338">
        <v>1368</v>
      </c>
      <c r="N338">
        <v>1011</v>
      </c>
      <c r="O338" t="s">
        <v>1323</v>
      </c>
      <c r="P338" t="s">
        <v>1323</v>
      </c>
      <c r="Q338">
        <v>1</v>
      </c>
      <c r="X338">
        <v>0.56000000000000005</v>
      </c>
      <c r="Y338">
        <v>0</v>
      </c>
      <c r="Z338">
        <v>0.42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32</v>
      </c>
      <c r="AG338">
        <v>0.88200000000000012</v>
      </c>
      <c r="AH338">
        <v>2</v>
      </c>
      <c r="AI338">
        <v>56663481</v>
      </c>
      <c r="AJ338">
        <v>256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ROW(Source!A320)</f>
        <v>320</v>
      </c>
      <c r="B339">
        <v>56663492</v>
      </c>
      <c r="C339">
        <v>56663476</v>
      </c>
      <c r="D339">
        <v>54768426</v>
      </c>
      <c r="E339">
        <v>1</v>
      </c>
      <c r="F339">
        <v>1</v>
      </c>
      <c r="G339">
        <v>1081</v>
      </c>
      <c r="H339">
        <v>2</v>
      </c>
      <c r="I339" t="s">
        <v>1368</v>
      </c>
      <c r="J339" t="s">
        <v>1369</v>
      </c>
      <c r="K339" t="s">
        <v>1370</v>
      </c>
      <c r="L339">
        <v>1368</v>
      </c>
      <c r="N339">
        <v>1011</v>
      </c>
      <c r="O339" t="s">
        <v>1323</v>
      </c>
      <c r="P339" t="s">
        <v>1323</v>
      </c>
      <c r="Q339">
        <v>1</v>
      </c>
      <c r="X339">
        <v>2.65</v>
      </c>
      <c r="Y339">
        <v>0</v>
      </c>
      <c r="Z339">
        <v>0.47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32</v>
      </c>
      <c r="AG339">
        <v>4.1737500000000001</v>
      </c>
      <c r="AH339">
        <v>2</v>
      </c>
      <c r="AI339">
        <v>56663482</v>
      </c>
      <c r="AJ339">
        <v>257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ROW(Source!A320)</f>
        <v>320</v>
      </c>
      <c r="B340">
        <v>56663489</v>
      </c>
      <c r="C340">
        <v>56663476</v>
      </c>
      <c r="D340">
        <v>54767573</v>
      </c>
      <c r="E340">
        <v>1</v>
      </c>
      <c r="F340">
        <v>1</v>
      </c>
      <c r="G340">
        <v>1081</v>
      </c>
      <c r="H340">
        <v>2</v>
      </c>
      <c r="I340" t="s">
        <v>1328</v>
      </c>
      <c r="J340" t="s">
        <v>1329</v>
      </c>
      <c r="K340" t="s">
        <v>1330</v>
      </c>
      <c r="L340">
        <v>1368</v>
      </c>
      <c r="N340">
        <v>1011</v>
      </c>
      <c r="O340" t="s">
        <v>1323</v>
      </c>
      <c r="P340" t="s">
        <v>1323</v>
      </c>
      <c r="Q340">
        <v>1</v>
      </c>
      <c r="X340">
        <v>0.24</v>
      </c>
      <c r="Y340">
        <v>0</v>
      </c>
      <c r="Z340">
        <v>179.17</v>
      </c>
      <c r="AA340">
        <v>16.93</v>
      </c>
      <c r="AB340">
        <v>0</v>
      </c>
      <c r="AC340">
        <v>0</v>
      </c>
      <c r="AD340">
        <v>1</v>
      </c>
      <c r="AE340">
        <v>0</v>
      </c>
      <c r="AF340" t="s">
        <v>32</v>
      </c>
      <c r="AG340">
        <v>0.378</v>
      </c>
      <c r="AH340">
        <v>2</v>
      </c>
      <c r="AI340">
        <v>56663479</v>
      </c>
      <c r="AJ340">
        <v>258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ROW(Source!A320)</f>
        <v>320</v>
      </c>
      <c r="B341">
        <v>56663493</v>
      </c>
      <c r="C341">
        <v>56663476</v>
      </c>
      <c r="D341">
        <v>54738788</v>
      </c>
      <c r="E341">
        <v>1</v>
      </c>
      <c r="F341">
        <v>1</v>
      </c>
      <c r="G341">
        <v>1081</v>
      </c>
      <c r="H341">
        <v>3</v>
      </c>
      <c r="I341" t="s">
        <v>1390</v>
      </c>
      <c r="J341" t="s">
        <v>1391</v>
      </c>
      <c r="K341" t="s">
        <v>1392</v>
      </c>
      <c r="L341">
        <v>1296</v>
      </c>
      <c r="N341">
        <v>1002</v>
      </c>
      <c r="O341" t="s">
        <v>678</v>
      </c>
      <c r="P341" t="s">
        <v>678</v>
      </c>
      <c r="Q341">
        <v>1</v>
      </c>
      <c r="X341">
        <v>0.04</v>
      </c>
      <c r="Y341">
        <v>84.21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105</v>
      </c>
      <c r="AG341">
        <v>0.04</v>
      </c>
      <c r="AH341">
        <v>2</v>
      </c>
      <c r="AI341">
        <v>56663483</v>
      </c>
      <c r="AJ341">
        <v>259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ROW(Source!A320)</f>
        <v>320</v>
      </c>
      <c r="B342">
        <v>56663494</v>
      </c>
      <c r="C342">
        <v>56663476</v>
      </c>
      <c r="D342">
        <v>54747402</v>
      </c>
      <c r="E342">
        <v>1</v>
      </c>
      <c r="F342">
        <v>1</v>
      </c>
      <c r="G342">
        <v>1081</v>
      </c>
      <c r="H342">
        <v>3</v>
      </c>
      <c r="I342" t="s">
        <v>1393</v>
      </c>
      <c r="J342" t="s">
        <v>1394</v>
      </c>
      <c r="K342" t="s">
        <v>1395</v>
      </c>
      <c r="L342">
        <v>1354</v>
      </c>
      <c r="N342">
        <v>1010</v>
      </c>
      <c r="O342" t="s">
        <v>398</v>
      </c>
      <c r="P342" t="s">
        <v>398</v>
      </c>
      <c r="Q342">
        <v>1</v>
      </c>
      <c r="X342">
        <v>0.02</v>
      </c>
      <c r="Y342">
        <v>7.74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105</v>
      </c>
      <c r="AG342">
        <v>0.02</v>
      </c>
      <c r="AH342">
        <v>2</v>
      </c>
      <c r="AI342">
        <v>56663484</v>
      </c>
      <c r="AJ342">
        <v>261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ROW(Source!A320)</f>
        <v>320</v>
      </c>
      <c r="B343">
        <v>56663495</v>
      </c>
      <c r="C343">
        <v>56663476</v>
      </c>
      <c r="D343">
        <v>54747352</v>
      </c>
      <c r="E343">
        <v>1</v>
      </c>
      <c r="F343">
        <v>1</v>
      </c>
      <c r="G343">
        <v>1081</v>
      </c>
      <c r="H343">
        <v>3</v>
      </c>
      <c r="I343" t="s">
        <v>1384</v>
      </c>
      <c r="J343" t="s">
        <v>1385</v>
      </c>
      <c r="K343" t="s">
        <v>1386</v>
      </c>
      <c r="L343">
        <v>1354</v>
      </c>
      <c r="N343">
        <v>1010</v>
      </c>
      <c r="O343" t="s">
        <v>398</v>
      </c>
      <c r="P343" t="s">
        <v>398</v>
      </c>
      <c r="Q343">
        <v>1</v>
      </c>
      <c r="X343">
        <v>3</v>
      </c>
      <c r="Y343">
        <v>4.3600000000000003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105</v>
      </c>
      <c r="AG343">
        <v>3</v>
      </c>
      <c r="AH343">
        <v>2</v>
      </c>
      <c r="AI343">
        <v>56663485</v>
      </c>
      <c r="AJ343">
        <v>262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ROW(Source!A320)</f>
        <v>320</v>
      </c>
      <c r="B344">
        <v>56663496</v>
      </c>
      <c r="C344">
        <v>56663476</v>
      </c>
      <c r="D344">
        <v>54708109</v>
      </c>
      <c r="E344">
        <v>1081</v>
      </c>
      <c r="F344">
        <v>1</v>
      </c>
      <c r="G344">
        <v>1081</v>
      </c>
      <c r="H344">
        <v>3</v>
      </c>
      <c r="I344" t="s">
        <v>1585</v>
      </c>
      <c r="J344" t="s">
        <v>3</v>
      </c>
      <c r="K344" t="s">
        <v>1586</v>
      </c>
      <c r="L344">
        <v>1346</v>
      </c>
      <c r="N344">
        <v>1009</v>
      </c>
      <c r="O344" t="s">
        <v>1171</v>
      </c>
      <c r="P344" t="s">
        <v>1171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105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ROW(Source!A320)</f>
        <v>320</v>
      </c>
      <c r="B345">
        <v>56663497</v>
      </c>
      <c r="C345">
        <v>56663476</v>
      </c>
      <c r="D345">
        <v>54717780</v>
      </c>
      <c r="E345">
        <v>1081</v>
      </c>
      <c r="F345">
        <v>1</v>
      </c>
      <c r="G345">
        <v>1081</v>
      </c>
      <c r="H345">
        <v>3</v>
      </c>
      <c r="I345" t="s">
        <v>1587</v>
      </c>
      <c r="J345" t="s">
        <v>3</v>
      </c>
      <c r="K345" t="s">
        <v>1588</v>
      </c>
      <c r="L345">
        <v>1354</v>
      </c>
      <c r="N345">
        <v>1010</v>
      </c>
      <c r="O345" t="s">
        <v>398</v>
      </c>
      <c r="P345" t="s">
        <v>398</v>
      </c>
      <c r="Q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105</v>
      </c>
      <c r="AG345">
        <v>0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ROW(Source!A320)</f>
        <v>320</v>
      </c>
      <c r="B346">
        <v>56663498</v>
      </c>
      <c r="C346">
        <v>56663476</v>
      </c>
      <c r="D346">
        <v>54720580</v>
      </c>
      <c r="E346">
        <v>1081</v>
      </c>
      <c r="F346">
        <v>1</v>
      </c>
      <c r="G346">
        <v>1081</v>
      </c>
      <c r="H346">
        <v>3</v>
      </c>
      <c r="I346" t="s">
        <v>1589</v>
      </c>
      <c r="J346" t="s">
        <v>3</v>
      </c>
      <c r="K346" t="s">
        <v>1590</v>
      </c>
      <c r="L346">
        <v>1327</v>
      </c>
      <c r="N346">
        <v>1005</v>
      </c>
      <c r="O346" t="s">
        <v>329</v>
      </c>
      <c r="P346" t="s">
        <v>329</v>
      </c>
      <c r="Q346">
        <v>1</v>
      </c>
      <c r="X346">
        <v>100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105</v>
      </c>
      <c r="AG346">
        <v>100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ROW(Source!A320)</f>
        <v>320</v>
      </c>
      <c r="B347">
        <v>56663499</v>
      </c>
      <c r="C347">
        <v>56663476</v>
      </c>
      <c r="D347">
        <v>54720711</v>
      </c>
      <c r="E347">
        <v>1081</v>
      </c>
      <c r="F347">
        <v>1</v>
      </c>
      <c r="G347">
        <v>1081</v>
      </c>
      <c r="H347">
        <v>3</v>
      </c>
      <c r="I347" t="s">
        <v>1591</v>
      </c>
      <c r="J347" t="s">
        <v>3</v>
      </c>
      <c r="K347" t="s">
        <v>1592</v>
      </c>
      <c r="L347">
        <v>1346</v>
      </c>
      <c r="N347">
        <v>1009</v>
      </c>
      <c r="O347" t="s">
        <v>1171</v>
      </c>
      <c r="P347" t="s">
        <v>1171</v>
      </c>
      <c r="Q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105</v>
      </c>
      <c r="AG347">
        <v>0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ROW(Source!A320)</f>
        <v>320</v>
      </c>
      <c r="B348">
        <v>56663500</v>
      </c>
      <c r="C348">
        <v>56663476</v>
      </c>
      <c r="D348">
        <v>54723313</v>
      </c>
      <c r="E348">
        <v>1081</v>
      </c>
      <c r="F348">
        <v>1</v>
      </c>
      <c r="G348">
        <v>1081</v>
      </c>
      <c r="H348">
        <v>3</v>
      </c>
      <c r="I348" t="s">
        <v>1593</v>
      </c>
      <c r="J348" t="s">
        <v>3</v>
      </c>
      <c r="K348" t="s">
        <v>1594</v>
      </c>
      <c r="L348">
        <v>1327</v>
      </c>
      <c r="N348">
        <v>1005</v>
      </c>
      <c r="O348" t="s">
        <v>329</v>
      </c>
      <c r="P348" t="s">
        <v>329</v>
      </c>
      <c r="Q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105</v>
      </c>
      <c r="AG348">
        <v>0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ROW(Source!A320)</f>
        <v>320</v>
      </c>
      <c r="B349">
        <v>56663501</v>
      </c>
      <c r="C349">
        <v>56663476</v>
      </c>
      <c r="D349">
        <v>54723795</v>
      </c>
      <c r="E349">
        <v>1081</v>
      </c>
      <c r="F349">
        <v>1</v>
      </c>
      <c r="G349">
        <v>1081</v>
      </c>
      <c r="H349">
        <v>3</v>
      </c>
      <c r="I349" t="s">
        <v>1595</v>
      </c>
      <c r="J349" t="s">
        <v>3</v>
      </c>
      <c r="K349" t="s">
        <v>1596</v>
      </c>
      <c r="L349">
        <v>1354</v>
      </c>
      <c r="N349">
        <v>1010</v>
      </c>
      <c r="O349" t="s">
        <v>398</v>
      </c>
      <c r="P349" t="s">
        <v>398</v>
      </c>
      <c r="Q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105</v>
      </c>
      <c r="AG349">
        <v>0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ROW(Source!A321)</f>
        <v>321</v>
      </c>
      <c r="B350">
        <v>56663487</v>
      </c>
      <c r="C350">
        <v>56663476</v>
      </c>
      <c r="D350">
        <v>54702434</v>
      </c>
      <c r="E350">
        <v>1081</v>
      </c>
      <c r="F350">
        <v>1</v>
      </c>
      <c r="G350">
        <v>1081</v>
      </c>
      <c r="H350">
        <v>1</v>
      </c>
      <c r="I350" t="s">
        <v>1317</v>
      </c>
      <c r="J350" t="s">
        <v>3</v>
      </c>
      <c r="K350" t="s">
        <v>1318</v>
      </c>
      <c r="L350">
        <v>1191</v>
      </c>
      <c r="N350">
        <v>1013</v>
      </c>
      <c r="O350" t="s">
        <v>1319</v>
      </c>
      <c r="P350" t="s">
        <v>1319</v>
      </c>
      <c r="Q350">
        <v>1</v>
      </c>
      <c r="X350">
        <v>15.85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 t="s">
        <v>33</v>
      </c>
      <c r="AG350">
        <v>22.966649999999998</v>
      </c>
      <c r="AH350">
        <v>2</v>
      </c>
      <c r="AI350">
        <v>56663477</v>
      </c>
      <c r="AJ350">
        <v>263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ROW(Source!A321)</f>
        <v>321</v>
      </c>
      <c r="B351">
        <v>56663488</v>
      </c>
      <c r="C351">
        <v>56663476</v>
      </c>
      <c r="D351">
        <v>54768339</v>
      </c>
      <c r="E351">
        <v>1</v>
      </c>
      <c r="F351">
        <v>1</v>
      </c>
      <c r="G351">
        <v>1081</v>
      </c>
      <c r="H351">
        <v>2</v>
      </c>
      <c r="I351" t="s">
        <v>1324</v>
      </c>
      <c r="J351" t="s">
        <v>1325</v>
      </c>
      <c r="K351" t="s">
        <v>1326</v>
      </c>
      <c r="L351">
        <v>1368</v>
      </c>
      <c r="N351">
        <v>1011</v>
      </c>
      <c r="O351" t="s">
        <v>1323</v>
      </c>
      <c r="P351" t="s">
        <v>1323</v>
      </c>
      <c r="Q351">
        <v>1</v>
      </c>
      <c r="X351">
        <v>0.23</v>
      </c>
      <c r="Y351">
        <v>0</v>
      </c>
      <c r="Z351">
        <v>83.1</v>
      </c>
      <c r="AA351">
        <v>12.62</v>
      </c>
      <c r="AB351">
        <v>0</v>
      </c>
      <c r="AC351">
        <v>0</v>
      </c>
      <c r="AD351">
        <v>1</v>
      </c>
      <c r="AE351">
        <v>0</v>
      </c>
      <c r="AF351" t="s">
        <v>32</v>
      </c>
      <c r="AG351">
        <v>0.36225000000000007</v>
      </c>
      <c r="AH351">
        <v>2</v>
      </c>
      <c r="AI351">
        <v>56663478</v>
      </c>
      <c r="AJ351">
        <v>264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ROW(Source!A321)</f>
        <v>321</v>
      </c>
      <c r="B352">
        <v>56663490</v>
      </c>
      <c r="C352">
        <v>56663476</v>
      </c>
      <c r="D352">
        <v>54768393</v>
      </c>
      <c r="E352">
        <v>1</v>
      </c>
      <c r="F352">
        <v>1</v>
      </c>
      <c r="G352">
        <v>1081</v>
      </c>
      <c r="H352">
        <v>2</v>
      </c>
      <c r="I352" t="s">
        <v>1387</v>
      </c>
      <c r="J352" t="s">
        <v>1388</v>
      </c>
      <c r="K352" t="s">
        <v>1389</v>
      </c>
      <c r="L352">
        <v>1368</v>
      </c>
      <c r="N352">
        <v>1011</v>
      </c>
      <c r="O352" t="s">
        <v>1323</v>
      </c>
      <c r="P352" t="s">
        <v>1323</v>
      </c>
      <c r="Q352">
        <v>1</v>
      </c>
      <c r="X352">
        <v>0.13</v>
      </c>
      <c r="Y352">
        <v>0</v>
      </c>
      <c r="Z352">
        <v>0.77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32</v>
      </c>
      <c r="AG352">
        <v>0.20475000000000002</v>
      </c>
      <c r="AH352">
        <v>2</v>
      </c>
      <c r="AI352">
        <v>56663480</v>
      </c>
      <c r="AJ352">
        <v>265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ROW(Source!A321)</f>
        <v>321</v>
      </c>
      <c r="B353">
        <v>56663491</v>
      </c>
      <c r="C353">
        <v>56663476</v>
      </c>
      <c r="D353">
        <v>54768400</v>
      </c>
      <c r="E353">
        <v>1</v>
      </c>
      <c r="F353">
        <v>1</v>
      </c>
      <c r="G353">
        <v>1081</v>
      </c>
      <c r="H353">
        <v>2</v>
      </c>
      <c r="I353" t="s">
        <v>1365</v>
      </c>
      <c r="J353" t="s">
        <v>1366</v>
      </c>
      <c r="K353" t="s">
        <v>1367</v>
      </c>
      <c r="L353">
        <v>1368</v>
      </c>
      <c r="N353">
        <v>1011</v>
      </c>
      <c r="O353" t="s">
        <v>1323</v>
      </c>
      <c r="P353" t="s">
        <v>1323</v>
      </c>
      <c r="Q353">
        <v>1</v>
      </c>
      <c r="X353">
        <v>0.56000000000000005</v>
      </c>
      <c r="Y353">
        <v>0</v>
      </c>
      <c r="Z353">
        <v>0.42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32</v>
      </c>
      <c r="AG353">
        <v>0.88200000000000012</v>
      </c>
      <c r="AH353">
        <v>2</v>
      </c>
      <c r="AI353">
        <v>56663481</v>
      </c>
      <c r="AJ353">
        <v>266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ROW(Source!A321)</f>
        <v>321</v>
      </c>
      <c r="B354">
        <v>56663492</v>
      </c>
      <c r="C354">
        <v>56663476</v>
      </c>
      <c r="D354">
        <v>54768426</v>
      </c>
      <c r="E354">
        <v>1</v>
      </c>
      <c r="F354">
        <v>1</v>
      </c>
      <c r="G354">
        <v>1081</v>
      </c>
      <c r="H354">
        <v>2</v>
      </c>
      <c r="I354" t="s">
        <v>1368</v>
      </c>
      <c r="J354" t="s">
        <v>1369</v>
      </c>
      <c r="K354" t="s">
        <v>1370</v>
      </c>
      <c r="L354">
        <v>1368</v>
      </c>
      <c r="N354">
        <v>1011</v>
      </c>
      <c r="O354" t="s">
        <v>1323</v>
      </c>
      <c r="P354" t="s">
        <v>1323</v>
      </c>
      <c r="Q354">
        <v>1</v>
      </c>
      <c r="X354">
        <v>2.65</v>
      </c>
      <c r="Y354">
        <v>0</v>
      </c>
      <c r="Z354">
        <v>0.47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32</v>
      </c>
      <c r="AG354">
        <v>4.1737500000000001</v>
      </c>
      <c r="AH354">
        <v>2</v>
      </c>
      <c r="AI354">
        <v>56663482</v>
      </c>
      <c r="AJ354">
        <v>267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ROW(Source!A321)</f>
        <v>321</v>
      </c>
      <c r="B355">
        <v>56663489</v>
      </c>
      <c r="C355">
        <v>56663476</v>
      </c>
      <c r="D355">
        <v>54767573</v>
      </c>
      <c r="E355">
        <v>1</v>
      </c>
      <c r="F355">
        <v>1</v>
      </c>
      <c r="G355">
        <v>1081</v>
      </c>
      <c r="H355">
        <v>2</v>
      </c>
      <c r="I355" t="s">
        <v>1328</v>
      </c>
      <c r="J355" t="s">
        <v>1329</v>
      </c>
      <c r="K355" t="s">
        <v>1330</v>
      </c>
      <c r="L355">
        <v>1368</v>
      </c>
      <c r="N355">
        <v>1011</v>
      </c>
      <c r="O355" t="s">
        <v>1323</v>
      </c>
      <c r="P355" t="s">
        <v>1323</v>
      </c>
      <c r="Q355">
        <v>1</v>
      </c>
      <c r="X355">
        <v>0.24</v>
      </c>
      <c r="Y355">
        <v>0</v>
      </c>
      <c r="Z355">
        <v>179.17</v>
      </c>
      <c r="AA355">
        <v>16.93</v>
      </c>
      <c r="AB355">
        <v>0</v>
      </c>
      <c r="AC355">
        <v>0</v>
      </c>
      <c r="AD355">
        <v>1</v>
      </c>
      <c r="AE355">
        <v>0</v>
      </c>
      <c r="AF355" t="s">
        <v>32</v>
      </c>
      <c r="AG355">
        <v>0.378</v>
      </c>
      <c r="AH355">
        <v>2</v>
      </c>
      <c r="AI355">
        <v>56663479</v>
      </c>
      <c r="AJ355">
        <v>268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ROW(Source!A321)</f>
        <v>321</v>
      </c>
      <c r="B356">
        <v>56663493</v>
      </c>
      <c r="C356">
        <v>56663476</v>
      </c>
      <c r="D356">
        <v>54738788</v>
      </c>
      <c r="E356">
        <v>1</v>
      </c>
      <c r="F356">
        <v>1</v>
      </c>
      <c r="G356">
        <v>1081</v>
      </c>
      <c r="H356">
        <v>3</v>
      </c>
      <c r="I356" t="s">
        <v>1390</v>
      </c>
      <c r="J356" t="s">
        <v>1391</v>
      </c>
      <c r="K356" t="s">
        <v>1392</v>
      </c>
      <c r="L356">
        <v>1296</v>
      </c>
      <c r="N356">
        <v>1002</v>
      </c>
      <c r="O356" t="s">
        <v>678</v>
      </c>
      <c r="P356" t="s">
        <v>678</v>
      </c>
      <c r="Q356">
        <v>1</v>
      </c>
      <c r="X356">
        <v>0.04</v>
      </c>
      <c r="Y356">
        <v>84.21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105</v>
      </c>
      <c r="AG356">
        <v>0.04</v>
      </c>
      <c r="AH356">
        <v>2</v>
      </c>
      <c r="AI356">
        <v>56663483</v>
      </c>
      <c r="AJ356">
        <v>269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ROW(Source!A321)</f>
        <v>321</v>
      </c>
      <c r="B357">
        <v>56663494</v>
      </c>
      <c r="C357">
        <v>56663476</v>
      </c>
      <c r="D357">
        <v>54747402</v>
      </c>
      <c r="E357">
        <v>1</v>
      </c>
      <c r="F357">
        <v>1</v>
      </c>
      <c r="G357">
        <v>1081</v>
      </c>
      <c r="H357">
        <v>3</v>
      </c>
      <c r="I357" t="s">
        <v>1393</v>
      </c>
      <c r="J357" t="s">
        <v>1394</v>
      </c>
      <c r="K357" t="s">
        <v>1395</v>
      </c>
      <c r="L357">
        <v>1354</v>
      </c>
      <c r="N357">
        <v>1010</v>
      </c>
      <c r="O357" t="s">
        <v>398</v>
      </c>
      <c r="P357" t="s">
        <v>398</v>
      </c>
      <c r="Q357">
        <v>1</v>
      </c>
      <c r="X357">
        <v>0.02</v>
      </c>
      <c r="Y357">
        <v>7.74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105</v>
      </c>
      <c r="AG357">
        <v>0.02</v>
      </c>
      <c r="AH357">
        <v>2</v>
      </c>
      <c r="AI357">
        <v>56663484</v>
      </c>
      <c r="AJ357">
        <v>271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ROW(Source!A321)</f>
        <v>321</v>
      </c>
      <c r="B358">
        <v>56663495</v>
      </c>
      <c r="C358">
        <v>56663476</v>
      </c>
      <c r="D358">
        <v>54747352</v>
      </c>
      <c r="E358">
        <v>1</v>
      </c>
      <c r="F358">
        <v>1</v>
      </c>
      <c r="G358">
        <v>1081</v>
      </c>
      <c r="H358">
        <v>3</v>
      </c>
      <c r="I358" t="s">
        <v>1384</v>
      </c>
      <c r="J358" t="s">
        <v>1385</v>
      </c>
      <c r="K358" t="s">
        <v>1386</v>
      </c>
      <c r="L358">
        <v>1354</v>
      </c>
      <c r="N358">
        <v>1010</v>
      </c>
      <c r="O358" t="s">
        <v>398</v>
      </c>
      <c r="P358" t="s">
        <v>398</v>
      </c>
      <c r="Q358">
        <v>1</v>
      </c>
      <c r="X358">
        <v>3</v>
      </c>
      <c r="Y358">
        <v>4.3600000000000003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105</v>
      </c>
      <c r="AG358">
        <v>3</v>
      </c>
      <c r="AH358">
        <v>2</v>
      </c>
      <c r="AI358">
        <v>56663485</v>
      </c>
      <c r="AJ358">
        <v>272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ROW(Source!A321)</f>
        <v>321</v>
      </c>
      <c r="B359">
        <v>56663496</v>
      </c>
      <c r="C359">
        <v>56663476</v>
      </c>
      <c r="D359">
        <v>54708109</v>
      </c>
      <c r="E359">
        <v>1081</v>
      </c>
      <c r="F359">
        <v>1</v>
      </c>
      <c r="G359">
        <v>1081</v>
      </c>
      <c r="H359">
        <v>3</v>
      </c>
      <c r="I359" t="s">
        <v>1585</v>
      </c>
      <c r="J359" t="s">
        <v>3</v>
      </c>
      <c r="K359" t="s">
        <v>1586</v>
      </c>
      <c r="L359">
        <v>1346</v>
      </c>
      <c r="N359">
        <v>1009</v>
      </c>
      <c r="O359" t="s">
        <v>1171</v>
      </c>
      <c r="P359" t="s">
        <v>1171</v>
      </c>
      <c r="Q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105</v>
      </c>
      <c r="AG359">
        <v>0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ROW(Source!A321)</f>
        <v>321</v>
      </c>
      <c r="B360">
        <v>56663497</v>
      </c>
      <c r="C360">
        <v>56663476</v>
      </c>
      <c r="D360">
        <v>54717780</v>
      </c>
      <c r="E360">
        <v>1081</v>
      </c>
      <c r="F360">
        <v>1</v>
      </c>
      <c r="G360">
        <v>1081</v>
      </c>
      <c r="H360">
        <v>3</v>
      </c>
      <c r="I360" t="s">
        <v>1587</v>
      </c>
      <c r="J360" t="s">
        <v>3</v>
      </c>
      <c r="K360" t="s">
        <v>1588</v>
      </c>
      <c r="L360">
        <v>1354</v>
      </c>
      <c r="N360">
        <v>1010</v>
      </c>
      <c r="O360" t="s">
        <v>398</v>
      </c>
      <c r="P360" t="s">
        <v>398</v>
      </c>
      <c r="Q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105</v>
      </c>
      <c r="AG360">
        <v>0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ROW(Source!A321)</f>
        <v>321</v>
      </c>
      <c r="B361">
        <v>56663498</v>
      </c>
      <c r="C361">
        <v>56663476</v>
      </c>
      <c r="D361">
        <v>54720580</v>
      </c>
      <c r="E361">
        <v>1081</v>
      </c>
      <c r="F361">
        <v>1</v>
      </c>
      <c r="G361">
        <v>1081</v>
      </c>
      <c r="H361">
        <v>3</v>
      </c>
      <c r="I361" t="s">
        <v>1589</v>
      </c>
      <c r="J361" t="s">
        <v>3</v>
      </c>
      <c r="K361" t="s">
        <v>1590</v>
      </c>
      <c r="L361">
        <v>1327</v>
      </c>
      <c r="N361">
        <v>1005</v>
      </c>
      <c r="O361" t="s">
        <v>329</v>
      </c>
      <c r="P361" t="s">
        <v>329</v>
      </c>
      <c r="Q361">
        <v>1</v>
      </c>
      <c r="X361">
        <v>100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105</v>
      </c>
      <c r="AG361">
        <v>100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ROW(Source!A321)</f>
        <v>321</v>
      </c>
      <c r="B362">
        <v>56663499</v>
      </c>
      <c r="C362">
        <v>56663476</v>
      </c>
      <c r="D362">
        <v>54720711</v>
      </c>
      <c r="E362">
        <v>1081</v>
      </c>
      <c r="F362">
        <v>1</v>
      </c>
      <c r="G362">
        <v>1081</v>
      </c>
      <c r="H362">
        <v>3</v>
      </c>
      <c r="I362" t="s">
        <v>1591</v>
      </c>
      <c r="J362" t="s">
        <v>3</v>
      </c>
      <c r="K362" t="s">
        <v>1592</v>
      </c>
      <c r="L362">
        <v>1346</v>
      </c>
      <c r="N362">
        <v>1009</v>
      </c>
      <c r="O362" t="s">
        <v>1171</v>
      </c>
      <c r="P362" t="s">
        <v>1171</v>
      </c>
      <c r="Q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105</v>
      </c>
      <c r="AG362">
        <v>0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ROW(Source!A321)</f>
        <v>321</v>
      </c>
      <c r="B363">
        <v>56663500</v>
      </c>
      <c r="C363">
        <v>56663476</v>
      </c>
      <c r="D363">
        <v>54723313</v>
      </c>
      <c r="E363">
        <v>1081</v>
      </c>
      <c r="F363">
        <v>1</v>
      </c>
      <c r="G363">
        <v>1081</v>
      </c>
      <c r="H363">
        <v>3</v>
      </c>
      <c r="I363" t="s">
        <v>1593</v>
      </c>
      <c r="J363" t="s">
        <v>3</v>
      </c>
      <c r="K363" t="s">
        <v>1594</v>
      </c>
      <c r="L363">
        <v>1327</v>
      </c>
      <c r="N363">
        <v>1005</v>
      </c>
      <c r="O363" t="s">
        <v>329</v>
      </c>
      <c r="P363" t="s">
        <v>329</v>
      </c>
      <c r="Q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105</v>
      </c>
      <c r="AG363">
        <v>0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ROW(Source!A321)</f>
        <v>321</v>
      </c>
      <c r="B364">
        <v>56663501</v>
      </c>
      <c r="C364">
        <v>56663476</v>
      </c>
      <c r="D364">
        <v>54723795</v>
      </c>
      <c r="E364">
        <v>1081</v>
      </c>
      <c r="F364">
        <v>1</v>
      </c>
      <c r="G364">
        <v>1081</v>
      </c>
      <c r="H364">
        <v>3</v>
      </c>
      <c r="I364" t="s">
        <v>1595</v>
      </c>
      <c r="J364" t="s">
        <v>3</v>
      </c>
      <c r="K364" t="s">
        <v>1596</v>
      </c>
      <c r="L364">
        <v>1354</v>
      </c>
      <c r="N364">
        <v>1010</v>
      </c>
      <c r="O364" t="s">
        <v>398</v>
      </c>
      <c r="P364" t="s">
        <v>398</v>
      </c>
      <c r="Q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105</v>
      </c>
      <c r="AG364">
        <v>0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ROW(Source!A395)</f>
        <v>395</v>
      </c>
      <c r="B365">
        <v>56663512</v>
      </c>
      <c r="C365">
        <v>56663504</v>
      </c>
      <c r="D365">
        <v>54702434</v>
      </c>
      <c r="E365">
        <v>1081</v>
      </c>
      <c r="F365">
        <v>1</v>
      </c>
      <c r="G365">
        <v>1081</v>
      </c>
      <c r="H365">
        <v>1</v>
      </c>
      <c r="I365" t="s">
        <v>1317</v>
      </c>
      <c r="J365" t="s">
        <v>3</v>
      </c>
      <c r="K365" t="s">
        <v>1318</v>
      </c>
      <c r="L365">
        <v>1191</v>
      </c>
      <c r="N365">
        <v>1013</v>
      </c>
      <c r="O365" t="s">
        <v>1319</v>
      </c>
      <c r="P365" t="s">
        <v>1319</v>
      </c>
      <c r="Q365">
        <v>1</v>
      </c>
      <c r="X365">
        <v>1.07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 t="s">
        <v>33</v>
      </c>
      <c r="AG365">
        <v>1.55043</v>
      </c>
      <c r="AH365">
        <v>2</v>
      </c>
      <c r="AI365">
        <v>56663505</v>
      </c>
      <c r="AJ365">
        <v>273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ROW(Source!A395)</f>
        <v>395</v>
      </c>
      <c r="B366">
        <v>56663513</v>
      </c>
      <c r="C366">
        <v>56663504</v>
      </c>
      <c r="D366">
        <v>54768040</v>
      </c>
      <c r="E366">
        <v>1</v>
      </c>
      <c r="F366">
        <v>1</v>
      </c>
      <c r="G366">
        <v>1081</v>
      </c>
      <c r="H366">
        <v>2</v>
      </c>
      <c r="I366" t="s">
        <v>1320</v>
      </c>
      <c r="J366" t="s">
        <v>1321</v>
      </c>
      <c r="K366" t="s">
        <v>1322</v>
      </c>
      <c r="L366">
        <v>1368</v>
      </c>
      <c r="N366">
        <v>1011</v>
      </c>
      <c r="O366" t="s">
        <v>1323</v>
      </c>
      <c r="P366" t="s">
        <v>1323</v>
      </c>
      <c r="Q366">
        <v>1</v>
      </c>
      <c r="X366">
        <v>0.1</v>
      </c>
      <c r="Y366">
        <v>0</v>
      </c>
      <c r="Z366">
        <v>7.11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32</v>
      </c>
      <c r="AG366">
        <v>0.1575</v>
      </c>
      <c r="AH366">
        <v>2</v>
      </c>
      <c r="AI366">
        <v>56663506</v>
      </c>
      <c r="AJ366">
        <v>274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ROW(Source!A395)</f>
        <v>395</v>
      </c>
      <c r="B367">
        <v>56663514</v>
      </c>
      <c r="C367">
        <v>56663504</v>
      </c>
      <c r="D367">
        <v>54768339</v>
      </c>
      <c r="E367">
        <v>1</v>
      </c>
      <c r="F367">
        <v>1</v>
      </c>
      <c r="G367">
        <v>1081</v>
      </c>
      <c r="H367">
        <v>2</v>
      </c>
      <c r="I367" t="s">
        <v>1324</v>
      </c>
      <c r="J367" t="s">
        <v>1325</v>
      </c>
      <c r="K367" t="s">
        <v>1326</v>
      </c>
      <c r="L367">
        <v>1368</v>
      </c>
      <c r="N367">
        <v>1011</v>
      </c>
      <c r="O367" t="s">
        <v>1323</v>
      </c>
      <c r="P367" t="s">
        <v>1323</v>
      </c>
      <c r="Q367">
        <v>1</v>
      </c>
      <c r="X367">
        <v>0.01</v>
      </c>
      <c r="Y367">
        <v>0</v>
      </c>
      <c r="Z367">
        <v>83.1</v>
      </c>
      <c r="AA367">
        <v>12.62</v>
      </c>
      <c r="AB367">
        <v>0</v>
      </c>
      <c r="AC367">
        <v>0</v>
      </c>
      <c r="AD367">
        <v>1</v>
      </c>
      <c r="AE367">
        <v>0</v>
      </c>
      <c r="AF367" t="s">
        <v>32</v>
      </c>
      <c r="AG367">
        <v>1.575E-2</v>
      </c>
      <c r="AH367">
        <v>2</v>
      </c>
      <c r="AI367">
        <v>56663507</v>
      </c>
      <c r="AJ367">
        <v>275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ROW(Source!A395)</f>
        <v>395</v>
      </c>
      <c r="B368">
        <v>56663515</v>
      </c>
      <c r="C368">
        <v>56663504</v>
      </c>
      <c r="D368">
        <v>54768460</v>
      </c>
      <c r="E368">
        <v>1</v>
      </c>
      <c r="F368">
        <v>1</v>
      </c>
      <c r="G368">
        <v>1081</v>
      </c>
      <c r="H368">
        <v>2</v>
      </c>
      <c r="I368" t="s">
        <v>1396</v>
      </c>
      <c r="J368" t="s">
        <v>1397</v>
      </c>
      <c r="K368" t="s">
        <v>1398</v>
      </c>
      <c r="L368">
        <v>1368</v>
      </c>
      <c r="N368">
        <v>1011</v>
      </c>
      <c r="O368" t="s">
        <v>1323</v>
      </c>
      <c r="P368" t="s">
        <v>1323</v>
      </c>
      <c r="Q368">
        <v>1</v>
      </c>
      <c r="X368">
        <v>0.27</v>
      </c>
      <c r="Y368">
        <v>0</v>
      </c>
      <c r="Z368">
        <v>0.8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32</v>
      </c>
      <c r="AG368">
        <v>0.42525000000000007</v>
      </c>
      <c r="AH368">
        <v>2</v>
      </c>
      <c r="AI368">
        <v>56663508</v>
      </c>
      <c r="AJ368">
        <v>276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ROW(Source!A395)</f>
        <v>395</v>
      </c>
      <c r="B369">
        <v>56663516</v>
      </c>
      <c r="C369">
        <v>56663504</v>
      </c>
      <c r="D369">
        <v>54738510</v>
      </c>
      <c r="E369">
        <v>1</v>
      </c>
      <c r="F369">
        <v>1</v>
      </c>
      <c r="G369">
        <v>1081</v>
      </c>
      <c r="H369">
        <v>3</v>
      </c>
      <c r="I369" t="s">
        <v>1337</v>
      </c>
      <c r="J369" t="s">
        <v>1338</v>
      </c>
      <c r="K369" t="s">
        <v>1339</v>
      </c>
      <c r="L369">
        <v>1348</v>
      </c>
      <c r="N369">
        <v>1009</v>
      </c>
      <c r="O369" t="s">
        <v>547</v>
      </c>
      <c r="P369" t="s">
        <v>547</v>
      </c>
      <c r="Q369">
        <v>1000</v>
      </c>
      <c r="X369">
        <v>1.1E-4</v>
      </c>
      <c r="Y369">
        <v>8590.86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105</v>
      </c>
      <c r="AG369">
        <v>1.1E-4</v>
      </c>
      <c r="AH369">
        <v>2</v>
      </c>
      <c r="AI369">
        <v>56663509</v>
      </c>
      <c r="AJ369">
        <v>277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ROW(Source!A395)</f>
        <v>395</v>
      </c>
      <c r="B370">
        <v>56663517</v>
      </c>
      <c r="C370">
        <v>56663504</v>
      </c>
      <c r="D370">
        <v>54744825</v>
      </c>
      <c r="E370">
        <v>1</v>
      </c>
      <c r="F370">
        <v>1</v>
      </c>
      <c r="G370">
        <v>1081</v>
      </c>
      <c r="H370">
        <v>3</v>
      </c>
      <c r="I370" t="s">
        <v>1359</v>
      </c>
      <c r="J370" t="s">
        <v>1360</v>
      </c>
      <c r="K370" t="s">
        <v>1361</v>
      </c>
      <c r="L370">
        <v>1339</v>
      </c>
      <c r="N370">
        <v>1007</v>
      </c>
      <c r="O370" t="s">
        <v>1102</v>
      </c>
      <c r="P370" t="s">
        <v>1102</v>
      </c>
      <c r="Q370">
        <v>1</v>
      </c>
      <c r="X370">
        <v>2.9999999999999997E-4</v>
      </c>
      <c r="Y370">
        <v>384.42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105</v>
      </c>
      <c r="AG370">
        <v>2.9999999999999997E-4</v>
      </c>
      <c r="AH370">
        <v>2</v>
      </c>
      <c r="AI370">
        <v>56663510</v>
      </c>
      <c r="AJ370">
        <v>278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ROW(Source!A395)</f>
        <v>395</v>
      </c>
      <c r="B371">
        <v>56663518</v>
      </c>
      <c r="C371">
        <v>56663504</v>
      </c>
      <c r="D371">
        <v>54745190</v>
      </c>
      <c r="E371">
        <v>1</v>
      </c>
      <c r="F371">
        <v>1</v>
      </c>
      <c r="G371">
        <v>1081</v>
      </c>
      <c r="H371">
        <v>3</v>
      </c>
      <c r="I371" t="s">
        <v>1399</v>
      </c>
      <c r="J371" t="s">
        <v>1400</v>
      </c>
      <c r="K371" t="s">
        <v>1401</v>
      </c>
      <c r="L371">
        <v>1348</v>
      </c>
      <c r="N371">
        <v>1009</v>
      </c>
      <c r="O371" t="s">
        <v>547</v>
      </c>
      <c r="P371" t="s">
        <v>547</v>
      </c>
      <c r="Q371">
        <v>1000</v>
      </c>
      <c r="X371">
        <v>4.2999999999999999E-4</v>
      </c>
      <c r="Y371">
        <v>4573.3599999999997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105</v>
      </c>
      <c r="AG371">
        <v>4.2999999999999999E-4</v>
      </c>
      <c r="AH371">
        <v>2</v>
      </c>
      <c r="AI371">
        <v>56663511</v>
      </c>
      <c r="AJ371">
        <v>279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ROW(Source!A395)</f>
        <v>395</v>
      </c>
      <c r="B372">
        <v>56663519</v>
      </c>
      <c r="C372">
        <v>56663504</v>
      </c>
      <c r="D372">
        <v>54720487</v>
      </c>
      <c r="E372">
        <v>1081</v>
      </c>
      <c r="F372">
        <v>1</v>
      </c>
      <c r="G372">
        <v>1081</v>
      </c>
      <c r="H372">
        <v>3</v>
      </c>
      <c r="I372" t="s">
        <v>1597</v>
      </c>
      <c r="J372" t="s">
        <v>3</v>
      </c>
      <c r="K372" t="s">
        <v>389</v>
      </c>
      <c r="L372">
        <v>1354</v>
      </c>
      <c r="N372">
        <v>1010</v>
      </c>
      <c r="O372" t="s">
        <v>398</v>
      </c>
      <c r="P372" t="s">
        <v>398</v>
      </c>
      <c r="Q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105</v>
      </c>
      <c r="AG372">
        <v>1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ROW(Source!A396)</f>
        <v>396</v>
      </c>
      <c r="B373">
        <v>56663512</v>
      </c>
      <c r="C373">
        <v>56663504</v>
      </c>
      <c r="D373">
        <v>54702434</v>
      </c>
      <c r="E373">
        <v>1081</v>
      </c>
      <c r="F373">
        <v>1</v>
      </c>
      <c r="G373">
        <v>1081</v>
      </c>
      <c r="H373">
        <v>1</v>
      </c>
      <c r="I373" t="s">
        <v>1317</v>
      </c>
      <c r="J373" t="s">
        <v>3</v>
      </c>
      <c r="K373" t="s">
        <v>1318</v>
      </c>
      <c r="L373">
        <v>1191</v>
      </c>
      <c r="N373">
        <v>1013</v>
      </c>
      <c r="O373" t="s">
        <v>1319</v>
      </c>
      <c r="P373" t="s">
        <v>1319</v>
      </c>
      <c r="Q373">
        <v>1</v>
      </c>
      <c r="X373">
        <v>1.07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33</v>
      </c>
      <c r="AG373">
        <v>1.55043</v>
      </c>
      <c r="AH373">
        <v>2</v>
      </c>
      <c r="AI373">
        <v>56663505</v>
      </c>
      <c r="AJ373">
        <v>280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ROW(Source!A396)</f>
        <v>396</v>
      </c>
      <c r="B374">
        <v>56663513</v>
      </c>
      <c r="C374">
        <v>56663504</v>
      </c>
      <c r="D374">
        <v>54768040</v>
      </c>
      <c r="E374">
        <v>1</v>
      </c>
      <c r="F374">
        <v>1</v>
      </c>
      <c r="G374">
        <v>1081</v>
      </c>
      <c r="H374">
        <v>2</v>
      </c>
      <c r="I374" t="s">
        <v>1320</v>
      </c>
      <c r="J374" t="s">
        <v>1321</v>
      </c>
      <c r="K374" t="s">
        <v>1322</v>
      </c>
      <c r="L374">
        <v>1368</v>
      </c>
      <c r="N374">
        <v>1011</v>
      </c>
      <c r="O374" t="s">
        <v>1323</v>
      </c>
      <c r="P374" t="s">
        <v>1323</v>
      </c>
      <c r="Q374">
        <v>1</v>
      </c>
      <c r="X374">
        <v>0.1</v>
      </c>
      <c r="Y374">
        <v>0</v>
      </c>
      <c r="Z374">
        <v>7.11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32</v>
      </c>
      <c r="AG374">
        <v>0.1575</v>
      </c>
      <c r="AH374">
        <v>2</v>
      </c>
      <c r="AI374">
        <v>56663506</v>
      </c>
      <c r="AJ374">
        <v>281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ROW(Source!A396)</f>
        <v>396</v>
      </c>
      <c r="B375">
        <v>56663514</v>
      </c>
      <c r="C375">
        <v>56663504</v>
      </c>
      <c r="D375">
        <v>54768339</v>
      </c>
      <c r="E375">
        <v>1</v>
      </c>
      <c r="F375">
        <v>1</v>
      </c>
      <c r="G375">
        <v>1081</v>
      </c>
      <c r="H375">
        <v>2</v>
      </c>
      <c r="I375" t="s">
        <v>1324</v>
      </c>
      <c r="J375" t="s">
        <v>1325</v>
      </c>
      <c r="K375" t="s">
        <v>1326</v>
      </c>
      <c r="L375">
        <v>1368</v>
      </c>
      <c r="N375">
        <v>1011</v>
      </c>
      <c r="O375" t="s">
        <v>1323</v>
      </c>
      <c r="P375" t="s">
        <v>1323</v>
      </c>
      <c r="Q375">
        <v>1</v>
      </c>
      <c r="X375">
        <v>0.01</v>
      </c>
      <c r="Y375">
        <v>0</v>
      </c>
      <c r="Z375">
        <v>83.1</v>
      </c>
      <c r="AA375">
        <v>12.62</v>
      </c>
      <c r="AB375">
        <v>0</v>
      </c>
      <c r="AC375">
        <v>0</v>
      </c>
      <c r="AD375">
        <v>1</v>
      </c>
      <c r="AE375">
        <v>0</v>
      </c>
      <c r="AF375" t="s">
        <v>32</v>
      </c>
      <c r="AG375">
        <v>1.575E-2</v>
      </c>
      <c r="AH375">
        <v>2</v>
      </c>
      <c r="AI375">
        <v>56663507</v>
      </c>
      <c r="AJ375">
        <v>282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ROW(Source!A396)</f>
        <v>396</v>
      </c>
      <c r="B376">
        <v>56663515</v>
      </c>
      <c r="C376">
        <v>56663504</v>
      </c>
      <c r="D376">
        <v>54768460</v>
      </c>
      <c r="E376">
        <v>1</v>
      </c>
      <c r="F376">
        <v>1</v>
      </c>
      <c r="G376">
        <v>1081</v>
      </c>
      <c r="H376">
        <v>2</v>
      </c>
      <c r="I376" t="s">
        <v>1396</v>
      </c>
      <c r="J376" t="s">
        <v>1397</v>
      </c>
      <c r="K376" t="s">
        <v>1398</v>
      </c>
      <c r="L376">
        <v>1368</v>
      </c>
      <c r="N376">
        <v>1011</v>
      </c>
      <c r="O376" t="s">
        <v>1323</v>
      </c>
      <c r="P376" t="s">
        <v>1323</v>
      </c>
      <c r="Q376">
        <v>1</v>
      </c>
      <c r="X376">
        <v>0.27</v>
      </c>
      <c r="Y376">
        <v>0</v>
      </c>
      <c r="Z376">
        <v>0.8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32</v>
      </c>
      <c r="AG376">
        <v>0.42525000000000007</v>
      </c>
      <c r="AH376">
        <v>2</v>
      </c>
      <c r="AI376">
        <v>56663508</v>
      </c>
      <c r="AJ376">
        <v>283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ROW(Source!A396)</f>
        <v>396</v>
      </c>
      <c r="B377">
        <v>56663516</v>
      </c>
      <c r="C377">
        <v>56663504</v>
      </c>
      <c r="D377">
        <v>54738510</v>
      </c>
      <c r="E377">
        <v>1</v>
      </c>
      <c r="F377">
        <v>1</v>
      </c>
      <c r="G377">
        <v>1081</v>
      </c>
      <c r="H377">
        <v>3</v>
      </c>
      <c r="I377" t="s">
        <v>1337</v>
      </c>
      <c r="J377" t="s">
        <v>1338</v>
      </c>
      <c r="K377" t="s">
        <v>1339</v>
      </c>
      <c r="L377">
        <v>1348</v>
      </c>
      <c r="N377">
        <v>1009</v>
      </c>
      <c r="O377" t="s">
        <v>547</v>
      </c>
      <c r="P377" t="s">
        <v>547</v>
      </c>
      <c r="Q377">
        <v>1000</v>
      </c>
      <c r="X377">
        <v>1.1E-4</v>
      </c>
      <c r="Y377">
        <v>8590.86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105</v>
      </c>
      <c r="AG377">
        <v>1.1E-4</v>
      </c>
      <c r="AH377">
        <v>2</v>
      </c>
      <c r="AI377">
        <v>56663509</v>
      </c>
      <c r="AJ377">
        <v>284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ROW(Source!A396)</f>
        <v>396</v>
      </c>
      <c r="B378">
        <v>56663517</v>
      </c>
      <c r="C378">
        <v>56663504</v>
      </c>
      <c r="D378">
        <v>54744825</v>
      </c>
      <c r="E378">
        <v>1</v>
      </c>
      <c r="F378">
        <v>1</v>
      </c>
      <c r="G378">
        <v>1081</v>
      </c>
      <c r="H378">
        <v>3</v>
      </c>
      <c r="I378" t="s">
        <v>1359</v>
      </c>
      <c r="J378" t="s">
        <v>1360</v>
      </c>
      <c r="K378" t="s">
        <v>1361</v>
      </c>
      <c r="L378">
        <v>1339</v>
      </c>
      <c r="N378">
        <v>1007</v>
      </c>
      <c r="O378" t="s">
        <v>1102</v>
      </c>
      <c r="P378" t="s">
        <v>1102</v>
      </c>
      <c r="Q378">
        <v>1</v>
      </c>
      <c r="X378">
        <v>2.9999999999999997E-4</v>
      </c>
      <c r="Y378">
        <v>384.42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105</v>
      </c>
      <c r="AG378">
        <v>2.9999999999999997E-4</v>
      </c>
      <c r="AH378">
        <v>2</v>
      </c>
      <c r="AI378">
        <v>56663510</v>
      </c>
      <c r="AJ378">
        <v>285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ROW(Source!A396)</f>
        <v>396</v>
      </c>
      <c r="B379">
        <v>56663518</v>
      </c>
      <c r="C379">
        <v>56663504</v>
      </c>
      <c r="D379">
        <v>54745190</v>
      </c>
      <c r="E379">
        <v>1</v>
      </c>
      <c r="F379">
        <v>1</v>
      </c>
      <c r="G379">
        <v>1081</v>
      </c>
      <c r="H379">
        <v>3</v>
      </c>
      <c r="I379" t="s">
        <v>1399</v>
      </c>
      <c r="J379" t="s">
        <v>1400</v>
      </c>
      <c r="K379" t="s">
        <v>1401</v>
      </c>
      <c r="L379">
        <v>1348</v>
      </c>
      <c r="N379">
        <v>1009</v>
      </c>
      <c r="O379" t="s">
        <v>547</v>
      </c>
      <c r="P379" t="s">
        <v>547</v>
      </c>
      <c r="Q379">
        <v>1000</v>
      </c>
      <c r="X379">
        <v>4.2999999999999999E-4</v>
      </c>
      <c r="Y379">
        <v>4573.3599999999997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105</v>
      </c>
      <c r="AG379">
        <v>4.2999999999999999E-4</v>
      </c>
      <c r="AH379">
        <v>2</v>
      </c>
      <c r="AI379">
        <v>56663511</v>
      </c>
      <c r="AJ379">
        <v>286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ROW(Source!A396)</f>
        <v>396</v>
      </c>
      <c r="B380">
        <v>56663519</v>
      </c>
      <c r="C380">
        <v>56663504</v>
      </c>
      <c r="D380">
        <v>54720487</v>
      </c>
      <c r="E380">
        <v>1081</v>
      </c>
      <c r="F380">
        <v>1</v>
      </c>
      <c r="G380">
        <v>1081</v>
      </c>
      <c r="H380">
        <v>3</v>
      </c>
      <c r="I380" t="s">
        <v>1597</v>
      </c>
      <c r="J380" t="s">
        <v>3</v>
      </c>
      <c r="K380" t="s">
        <v>389</v>
      </c>
      <c r="L380">
        <v>1354</v>
      </c>
      <c r="N380">
        <v>1010</v>
      </c>
      <c r="O380" t="s">
        <v>398</v>
      </c>
      <c r="P380" t="s">
        <v>398</v>
      </c>
      <c r="Q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105</v>
      </c>
      <c r="AG380">
        <v>1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ROW(Source!A411)</f>
        <v>411</v>
      </c>
      <c r="B381">
        <v>56666799</v>
      </c>
      <c r="C381">
        <v>56663543</v>
      </c>
      <c r="D381">
        <v>54702434</v>
      </c>
      <c r="E381">
        <v>1081</v>
      </c>
      <c r="F381">
        <v>1</v>
      </c>
      <c r="G381">
        <v>1081</v>
      </c>
      <c r="H381">
        <v>1</v>
      </c>
      <c r="I381" t="s">
        <v>1317</v>
      </c>
      <c r="J381" t="s">
        <v>3</v>
      </c>
      <c r="K381" t="s">
        <v>1318</v>
      </c>
      <c r="L381">
        <v>1191</v>
      </c>
      <c r="N381">
        <v>1013</v>
      </c>
      <c r="O381" t="s">
        <v>1319</v>
      </c>
      <c r="P381" t="s">
        <v>1319</v>
      </c>
      <c r="Q381">
        <v>1</v>
      </c>
      <c r="X381">
        <v>1.39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433</v>
      </c>
      <c r="AG381">
        <v>1.9181999999999997</v>
      </c>
      <c r="AH381">
        <v>2</v>
      </c>
      <c r="AI381">
        <v>56666799</v>
      </c>
      <c r="AJ381">
        <v>287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ROW(Source!A411)</f>
        <v>411</v>
      </c>
      <c r="B382">
        <v>56666800</v>
      </c>
      <c r="C382">
        <v>56663543</v>
      </c>
      <c r="D382">
        <v>54768040</v>
      </c>
      <c r="E382">
        <v>1</v>
      </c>
      <c r="F382">
        <v>1</v>
      </c>
      <c r="G382">
        <v>1081</v>
      </c>
      <c r="H382">
        <v>2</v>
      </c>
      <c r="I382" t="s">
        <v>1320</v>
      </c>
      <c r="J382" t="s">
        <v>1321</v>
      </c>
      <c r="K382" t="s">
        <v>1322</v>
      </c>
      <c r="L382">
        <v>1368</v>
      </c>
      <c r="N382">
        <v>1011</v>
      </c>
      <c r="O382" t="s">
        <v>1323</v>
      </c>
      <c r="P382" t="s">
        <v>1323</v>
      </c>
      <c r="Q382">
        <v>1</v>
      </c>
      <c r="X382">
        <v>0.1</v>
      </c>
      <c r="Y382">
        <v>0</v>
      </c>
      <c r="Z382">
        <v>7.11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432</v>
      </c>
      <c r="AG382">
        <v>0.15</v>
      </c>
      <c r="AH382">
        <v>2</v>
      </c>
      <c r="AI382">
        <v>56666800</v>
      </c>
      <c r="AJ382">
        <v>288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ROW(Source!A411)</f>
        <v>411</v>
      </c>
      <c r="B383">
        <v>56666801</v>
      </c>
      <c r="C383">
        <v>56663543</v>
      </c>
      <c r="D383">
        <v>54768339</v>
      </c>
      <c r="E383">
        <v>1</v>
      </c>
      <c r="F383">
        <v>1</v>
      </c>
      <c r="G383">
        <v>1081</v>
      </c>
      <c r="H383">
        <v>2</v>
      </c>
      <c r="I383" t="s">
        <v>1324</v>
      </c>
      <c r="J383" t="s">
        <v>1325</v>
      </c>
      <c r="K383" t="s">
        <v>1326</v>
      </c>
      <c r="L383">
        <v>1368</v>
      </c>
      <c r="N383">
        <v>1011</v>
      </c>
      <c r="O383" t="s">
        <v>1323</v>
      </c>
      <c r="P383" t="s">
        <v>1323</v>
      </c>
      <c r="Q383">
        <v>1</v>
      </c>
      <c r="X383">
        <v>0.01</v>
      </c>
      <c r="Y383">
        <v>0</v>
      </c>
      <c r="Z383">
        <v>83.1</v>
      </c>
      <c r="AA383">
        <v>12.62</v>
      </c>
      <c r="AB383">
        <v>0</v>
      </c>
      <c r="AC383">
        <v>0</v>
      </c>
      <c r="AD383">
        <v>1</v>
      </c>
      <c r="AE383">
        <v>0</v>
      </c>
      <c r="AF383" t="s">
        <v>432</v>
      </c>
      <c r="AG383">
        <v>1.4999999999999999E-2</v>
      </c>
      <c r="AH383">
        <v>2</v>
      </c>
      <c r="AI383">
        <v>56666801</v>
      </c>
      <c r="AJ383">
        <v>289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ROW(Source!A411)</f>
        <v>411</v>
      </c>
      <c r="B384">
        <v>56666803</v>
      </c>
      <c r="C384">
        <v>56663543</v>
      </c>
      <c r="D384">
        <v>54768460</v>
      </c>
      <c r="E384">
        <v>1</v>
      </c>
      <c r="F384">
        <v>1</v>
      </c>
      <c r="G384">
        <v>1081</v>
      </c>
      <c r="H384">
        <v>2</v>
      </c>
      <c r="I384" t="s">
        <v>1396</v>
      </c>
      <c r="J384" t="s">
        <v>1397</v>
      </c>
      <c r="K384" t="s">
        <v>1398</v>
      </c>
      <c r="L384">
        <v>1368</v>
      </c>
      <c r="N384">
        <v>1011</v>
      </c>
      <c r="O384" t="s">
        <v>1323</v>
      </c>
      <c r="P384" t="s">
        <v>1323</v>
      </c>
      <c r="Q384">
        <v>1</v>
      </c>
      <c r="X384">
        <v>0.35</v>
      </c>
      <c r="Y384">
        <v>0</v>
      </c>
      <c r="Z384">
        <v>0.8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432</v>
      </c>
      <c r="AG384">
        <v>0.52500000000000002</v>
      </c>
      <c r="AH384">
        <v>2</v>
      </c>
      <c r="AI384">
        <v>56666803</v>
      </c>
      <c r="AJ384">
        <v>290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ROW(Source!A411)</f>
        <v>411</v>
      </c>
      <c r="B385">
        <v>56666802</v>
      </c>
      <c r="C385">
        <v>56663543</v>
      </c>
      <c r="D385">
        <v>54767573</v>
      </c>
      <c r="E385">
        <v>1</v>
      </c>
      <c r="F385">
        <v>1</v>
      </c>
      <c r="G385">
        <v>1081</v>
      </c>
      <c r="H385">
        <v>2</v>
      </c>
      <c r="I385" t="s">
        <v>1328</v>
      </c>
      <c r="J385" t="s">
        <v>1329</v>
      </c>
      <c r="K385" t="s">
        <v>1330</v>
      </c>
      <c r="L385">
        <v>1368</v>
      </c>
      <c r="N385">
        <v>1011</v>
      </c>
      <c r="O385" t="s">
        <v>1323</v>
      </c>
      <c r="P385" t="s">
        <v>1323</v>
      </c>
      <c r="Q385">
        <v>1</v>
      </c>
      <c r="X385">
        <v>0.01</v>
      </c>
      <c r="Y385">
        <v>0</v>
      </c>
      <c r="Z385">
        <v>179.17</v>
      </c>
      <c r="AA385">
        <v>16.93</v>
      </c>
      <c r="AB385">
        <v>0</v>
      </c>
      <c r="AC385">
        <v>0</v>
      </c>
      <c r="AD385">
        <v>1</v>
      </c>
      <c r="AE385">
        <v>0</v>
      </c>
      <c r="AF385" t="s">
        <v>432</v>
      </c>
      <c r="AG385">
        <v>1.4999999999999999E-2</v>
      </c>
      <c r="AH385">
        <v>2</v>
      </c>
      <c r="AI385">
        <v>56666802</v>
      </c>
      <c r="AJ385">
        <v>291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ROW(Source!A411)</f>
        <v>411</v>
      </c>
      <c r="B386">
        <v>56666804</v>
      </c>
      <c r="C386">
        <v>56663543</v>
      </c>
      <c r="D386">
        <v>54738510</v>
      </c>
      <c r="E386">
        <v>1</v>
      </c>
      <c r="F386">
        <v>1</v>
      </c>
      <c r="G386">
        <v>1081</v>
      </c>
      <c r="H386">
        <v>3</v>
      </c>
      <c r="I386" t="s">
        <v>1337</v>
      </c>
      <c r="J386" t="s">
        <v>1338</v>
      </c>
      <c r="K386" t="s">
        <v>1339</v>
      </c>
      <c r="L386">
        <v>1348</v>
      </c>
      <c r="N386">
        <v>1009</v>
      </c>
      <c r="O386" t="s">
        <v>547</v>
      </c>
      <c r="P386" t="s">
        <v>547</v>
      </c>
      <c r="Q386">
        <v>1000</v>
      </c>
      <c r="X386">
        <v>1.1E-4</v>
      </c>
      <c r="Y386">
        <v>8590.86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31</v>
      </c>
      <c r="AG386">
        <v>1.1E-4</v>
      </c>
      <c r="AH386">
        <v>2</v>
      </c>
      <c r="AI386">
        <v>56666804</v>
      </c>
      <c r="AJ386">
        <v>292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ROW(Source!A411)</f>
        <v>411</v>
      </c>
      <c r="B387">
        <v>56666805</v>
      </c>
      <c r="C387">
        <v>56663543</v>
      </c>
      <c r="D387">
        <v>54737318</v>
      </c>
      <c r="E387">
        <v>1</v>
      </c>
      <c r="F387">
        <v>1</v>
      </c>
      <c r="G387">
        <v>1081</v>
      </c>
      <c r="H387">
        <v>3</v>
      </c>
      <c r="I387" t="s">
        <v>1269</v>
      </c>
      <c r="J387" t="s">
        <v>1271</v>
      </c>
      <c r="K387" t="s">
        <v>1270</v>
      </c>
      <c r="L387">
        <v>1348</v>
      </c>
      <c r="N387">
        <v>1009</v>
      </c>
      <c r="O387" t="s">
        <v>547</v>
      </c>
      <c r="P387" t="s">
        <v>547</v>
      </c>
      <c r="Q387">
        <v>1000</v>
      </c>
      <c r="X387">
        <v>4.0000000000000002E-4</v>
      </c>
      <c r="Y387">
        <v>17868.28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31</v>
      </c>
      <c r="AG387">
        <v>4.0000000000000002E-4</v>
      </c>
      <c r="AH387">
        <v>2</v>
      </c>
      <c r="AI387">
        <v>56666805</v>
      </c>
      <c r="AJ387">
        <v>293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ROW(Source!A411)</f>
        <v>411</v>
      </c>
      <c r="B388">
        <v>56666806</v>
      </c>
      <c r="C388">
        <v>56663543</v>
      </c>
      <c r="D388">
        <v>54744825</v>
      </c>
      <c r="E388">
        <v>1</v>
      </c>
      <c r="F388">
        <v>1</v>
      </c>
      <c r="G388">
        <v>1081</v>
      </c>
      <c r="H388">
        <v>3</v>
      </c>
      <c r="I388" t="s">
        <v>1359</v>
      </c>
      <c r="J388" t="s">
        <v>1360</v>
      </c>
      <c r="K388" t="s">
        <v>1361</v>
      </c>
      <c r="L388">
        <v>1339</v>
      </c>
      <c r="N388">
        <v>1007</v>
      </c>
      <c r="O388" t="s">
        <v>1102</v>
      </c>
      <c r="P388" t="s">
        <v>1102</v>
      </c>
      <c r="Q388">
        <v>1</v>
      </c>
      <c r="X388">
        <v>2.9999999999999997E-4</v>
      </c>
      <c r="Y388">
        <v>384.42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31</v>
      </c>
      <c r="AG388">
        <v>2.9999999999999997E-4</v>
      </c>
      <c r="AH388">
        <v>2</v>
      </c>
      <c r="AI388">
        <v>56666806</v>
      </c>
      <c r="AJ388">
        <v>294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ROW(Source!A411)</f>
        <v>411</v>
      </c>
      <c r="B389">
        <v>56666807</v>
      </c>
      <c r="C389">
        <v>56663543</v>
      </c>
      <c r="D389">
        <v>54745190</v>
      </c>
      <c r="E389">
        <v>1</v>
      </c>
      <c r="F389">
        <v>1</v>
      </c>
      <c r="G389">
        <v>1081</v>
      </c>
      <c r="H389">
        <v>3</v>
      </c>
      <c r="I389" t="s">
        <v>1399</v>
      </c>
      <c r="J389" t="s">
        <v>1400</v>
      </c>
      <c r="K389" t="s">
        <v>1401</v>
      </c>
      <c r="L389">
        <v>1348</v>
      </c>
      <c r="N389">
        <v>1009</v>
      </c>
      <c r="O389" t="s">
        <v>547</v>
      </c>
      <c r="P389" t="s">
        <v>547</v>
      </c>
      <c r="Q389">
        <v>1000</v>
      </c>
      <c r="X389">
        <v>4.2999999999999999E-4</v>
      </c>
      <c r="Y389">
        <v>4573.3599999999997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31</v>
      </c>
      <c r="AG389">
        <v>4.2999999999999999E-4</v>
      </c>
      <c r="AH389">
        <v>2</v>
      </c>
      <c r="AI389">
        <v>56666807</v>
      </c>
      <c r="AJ389">
        <v>295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ROW(Source!A411)</f>
        <v>411</v>
      </c>
      <c r="B390">
        <v>56666808</v>
      </c>
      <c r="C390">
        <v>56663543</v>
      </c>
      <c r="D390">
        <v>54720487</v>
      </c>
      <c r="E390">
        <v>1081</v>
      </c>
      <c r="F390">
        <v>1</v>
      </c>
      <c r="G390">
        <v>1081</v>
      </c>
      <c r="H390">
        <v>3</v>
      </c>
      <c r="I390" t="s">
        <v>1597</v>
      </c>
      <c r="J390" t="s">
        <v>3</v>
      </c>
      <c r="K390" t="s">
        <v>389</v>
      </c>
      <c r="L390">
        <v>1354</v>
      </c>
      <c r="N390">
        <v>1010</v>
      </c>
      <c r="O390" t="s">
        <v>398</v>
      </c>
      <c r="P390" t="s">
        <v>398</v>
      </c>
      <c r="Q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31</v>
      </c>
      <c r="AG390">
        <v>1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ROW(Source!A412)</f>
        <v>412</v>
      </c>
      <c r="B391">
        <v>56666799</v>
      </c>
      <c r="C391">
        <v>56663543</v>
      </c>
      <c r="D391">
        <v>54702434</v>
      </c>
      <c r="E391">
        <v>1081</v>
      </c>
      <c r="F391">
        <v>1</v>
      </c>
      <c r="G391">
        <v>1081</v>
      </c>
      <c r="H391">
        <v>1</v>
      </c>
      <c r="I391" t="s">
        <v>1317</v>
      </c>
      <c r="J391" t="s">
        <v>3</v>
      </c>
      <c r="K391" t="s">
        <v>1318</v>
      </c>
      <c r="L391">
        <v>1191</v>
      </c>
      <c r="N391">
        <v>1013</v>
      </c>
      <c r="O391" t="s">
        <v>1319</v>
      </c>
      <c r="P391" t="s">
        <v>1319</v>
      </c>
      <c r="Q391">
        <v>1</v>
      </c>
      <c r="X391">
        <v>1.39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 t="s">
        <v>433</v>
      </c>
      <c r="AG391">
        <v>1.9181999999999997</v>
      </c>
      <c r="AH391">
        <v>2</v>
      </c>
      <c r="AI391">
        <v>56666799</v>
      </c>
      <c r="AJ391">
        <v>296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ROW(Source!A412)</f>
        <v>412</v>
      </c>
      <c r="B392">
        <v>56666800</v>
      </c>
      <c r="C392">
        <v>56663543</v>
      </c>
      <c r="D392">
        <v>54768040</v>
      </c>
      <c r="E392">
        <v>1</v>
      </c>
      <c r="F392">
        <v>1</v>
      </c>
      <c r="G392">
        <v>1081</v>
      </c>
      <c r="H392">
        <v>2</v>
      </c>
      <c r="I392" t="s">
        <v>1320</v>
      </c>
      <c r="J392" t="s">
        <v>1321</v>
      </c>
      <c r="K392" t="s">
        <v>1322</v>
      </c>
      <c r="L392">
        <v>1368</v>
      </c>
      <c r="N392">
        <v>1011</v>
      </c>
      <c r="O392" t="s">
        <v>1323</v>
      </c>
      <c r="P392" t="s">
        <v>1323</v>
      </c>
      <c r="Q392">
        <v>1</v>
      </c>
      <c r="X392">
        <v>0.1</v>
      </c>
      <c r="Y392">
        <v>0</v>
      </c>
      <c r="Z392">
        <v>7.11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432</v>
      </c>
      <c r="AG392">
        <v>0.15</v>
      </c>
      <c r="AH392">
        <v>2</v>
      </c>
      <c r="AI392">
        <v>56666800</v>
      </c>
      <c r="AJ392">
        <v>297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ROW(Source!A412)</f>
        <v>412</v>
      </c>
      <c r="B393">
        <v>56666801</v>
      </c>
      <c r="C393">
        <v>56663543</v>
      </c>
      <c r="D393">
        <v>54768339</v>
      </c>
      <c r="E393">
        <v>1</v>
      </c>
      <c r="F393">
        <v>1</v>
      </c>
      <c r="G393">
        <v>1081</v>
      </c>
      <c r="H393">
        <v>2</v>
      </c>
      <c r="I393" t="s">
        <v>1324</v>
      </c>
      <c r="J393" t="s">
        <v>1325</v>
      </c>
      <c r="K393" t="s">
        <v>1326</v>
      </c>
      <c r="L393">
        <v>1368</v>
      </c>
      <c r="N393">
        <v>1011</v>
      </c>
      <c r="O393" t="s">
        <v>1323</v>
      </c>
      <c r="P393" t="s">
        <v>1323</v>
      </c>
      <c r="Q393">
        <v>1</v>
      </c>
      <c r="X393">
        <v>0.01</v>
      </c>
      <c r="Y393">
        <v>0</v>
      </c>
      <c r="Z393">
        <v>83.1</v>
      </c>
      <c r="AA393">
        <v>12.62</v>
      </c>
      <c r="AB393">
        <v>0</v>
      </c>
      <c r="AC393">
        <v>0</v>
      </c>
      <c r="AD393">
        <v>1</v>
      </c>
      <c r="AE393">
        <v>0</v>
      </c>
      <c r="AF393" t="s">
        <v>432</v>
      </c>
      <c r="AG393">
        <v>1.4999999999999999E-2</v>
      </c>
      <c r="AH393">
        <v>2</v>
      </c>
      <c r="AI393">
        <v>56666801</v>
      </c>
      <c r="AJ393">
        <v>298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ROW(Source!A412)</f>
        <v>412</v>
      </c>
      <c r="B394">
        <v>56666803</v>
      </c>
      <c r="C394">
        <v>56663543</v>
      </c>
      <c r="D394">
        <v>54768460</v>
      </c>
      <c r="E394">
        <v>1</v>
      </c>
      <c r="F394">
        <v>1</v>
      </c>
      <c r="G394">
        <v>1081</v>
      </c>
      <c r="H394">
        <v>2</v>
      </c>
      <c r="I394" t="s">
        <v>1396</v>
      </c>
      <c r="J394" t="s">
        <v>1397</v>
      </c>
      <c r="K394" t="s">
        <v>1398</v>
      </c>
      <c r="L394">
        <v>1368</v>
      </c>
      <c r="N394">
        <v>1011</v>
      </c>
      <c r="O394" t="s">
        <v>1323</v>
      </c>
      <c r="P394" t="s">
        <v>1323</v>
      </c>
      <c r="Q394">
        <v>1</v>
      </c>
      <c r="X394">
        <v>0.35</v>
      </c>
      <c r="Y394">
        <v>0</v>
      </c>
      <c r="Z394">
        <v>0.8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432</v>
      </c>
      <c r="AG394">
        <v>0.52500000000000002</v>
      </c>
      <c r="AH394">
        <v>2</v>
      </c>
      <c r="AI394">
        <v>56666803</v>
      </c>
      <c r="AJ394">
        <v>299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ROW(Source!A412)</f>
        <v>412</v>
      </c>
      <c r="B395">
        <v>56666802</v>
      </c>
      <c r="C395">
        <v>56663543</v>
      </c>
      <c r="D395">
        <v>54767573</v>
      </c>
      <c r="E395">
        <v>1</v>
      </c>
      <c r="F395">
        <v>1</v>
      </c>
      <c r="G395">
        <v>1081</v>
      </c>
      <c r="H395">
        <v>2</v>
      </c>
      <c r="I395" t="s">
        <v>1328</v>
      </c>
      <c r="J395" t="s">
        <v>1329</v>
      </c>
      <c r="K395" t="s">
        <v>1330</v>
      </c>
      <c r="L395">
        <v>1368</v>
      </c>
      <c r="N395">
        <v>1011</v>
      </c>
      <c r="O395" t="s">
        <v>1323</v>
      </c>
      <c r="P395" t="s">
        <v>1323</v>
      </c>
      <c r="Q395">
        <v>1</v>
      </c>
      <c r="X395">
        <v>0.01</v>
      </c>
      <c r="Y395">
        <v>0</v>
      </c>
      <c r="Z395">
        <v>179.17</v>
      </c>
      <c r="AA395">
        <v>16.93</v>
      </c>
      <c r="AB395">
        <v>0</v>
      </c>
      <c r="AC395">
        <v>0</v>
      </c>
      <c r="AD395">
        <v>1</v>
      </c>
      <c r="AE395">
        <v>0</v>
      </c>
      <c r="AF395" t="s">
        <v>432</v>
      </c>
      <c r="AG395">
        <v>1.4999999999999999E-2</v>
      </c>
      <c r="AH395">
        <v>2</v>
      </c>
      <c r="AI395">
        <v>56666802</v>
      </c>
      <c r="AJ395">
        <v>300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ROW(Source!A412)</f>
        <v>412</v>
      </c>
      <c r="B396">
        <v>56666804</v>
      </c>
      <c r="C396">
        <v>56663543</v>
      </c>
      <c r="D396">
        <v>54738510</v>
      </c>
      <c r="E396">
        <v>1</v>
      </c>
      <c r="F396">
        <v>1</v>
      </c>
      <c r="G396">
        <v>1081</v>
      </c>
      <c r="H396">
        <v>3</v>
      </c>
      <c r="I396" t="s">
        <v>1337</v>
      </c>
      <c r="J396" t="s">
        <v>1338</v>
      </c>
      <c r="K396" t="s">
        <v>1339</v>
      </c>
      <c r="L396">
        <v>1348</v>
      </c>
      <c r="N396">
        <v>1009</v>
      </c>
      <c r="O396" t="s">
        <v>547</v>
      </c>
      <c r="P396" t="s">
        <v>547</v>
      </c>
      <c r="Q396">
        <v>1000</v>
      </c>
      <c r="X396">
        <v>1.1E-4</v>
      </c>
      <c r="Y396">
        <v>8590.86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31</v>
      </c>
      <c r="AG396">
        <v>1.1E-4</v>
      </c>
      <c r="AH396">
        <v>2</v>
      </c>
      <c r="AI396">
        <v>56666804</v>
      </c>
      <c r="AJ396">
        <v>301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ROW(Source!A412)</f>
        <v>412</v>
      </c>
      <c r="B397">
        <v>56666805</v>
      </c>
      <c r="C397">
        <v>56663543</v>
      </c>
      <c r="D397">
        <v>54737318</v>
      </c>
      <c r="E397">
        <v>1</v>
      </c>
      <c r="F397">
        <v>1</v>
      </c>
      <c r="G397">
        <v>1081</v>
      </c>
      <c r="H397">
        <v>3</v>
      </c>
      <c r="I397" t="s">
        <v>1269</v>
      </c>
      <c r="J397" t="s">
        <v>1271</v>
      </c>
      <c r="K397" t="s">
        <v>1270</v>
      </c>
      <c r="L397">
        <v>1348</v>
      </c>
      <c r="N397">
        <v>1009</v>
      </c>
      <c r="O397" t="s">
        <v>547</v>
      </c>
      <c r="P397" t="s">
        <v>547</v>
      </c>
      <c r="Q397">
        <v>1000</v>
      </c>
      <c r="X397">
        <v>4.0000000000000002E-4</v>
      </c>
      <c r="Y397">
        <v>17868.28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31</v>
      </c>
      <c r="AG397">
        <v>4.0000000000000002E-4</v>
      </c>
      <c r="AH397">
        <v>2</v>
      </c>
      <c r="AI397">
        <v>56666805</v>
      </c>
      <c r="AJ397">
        <v>302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ROW(Source!A412)</f>
        <v>412</v>
      </c>
      <c r="B398">
        <v>56666806</v>
      </c>
      <c r="C398">
        <v>56663543</v>
      </c>
      <c r="D398">
        <v>54744825</v>
      </c>
      <c r="E398">
        <v>1</v>
      </c>
      <c r="F398">
        <v>1</v>
      </c>
      <c r="G398">
        <v>1081</v>
      </c>
      <c r="H398">
        <v>3</v>
      </c>
      <c r="I398" t="s">
        <v>1359</v>
      </c>
      <c r="J398" t="s">
        <v>1360</v>
      </c>
      <c r="K398" t="s">
        <v>1361</v>
      </c>
      <c r="L398">
        <v>1339</v>
      </c>
      <c r="N398">
        <v>1007</v>
      </c>
      <c r="O398" t="s">
        <v>1102</v>
      </c>
      <c r="P398" t="s">
        <v>1102</v>
      </c>
      <c r="Q398">
        <v>1</v>
      </c>
      <c r="X398">
        <v>2.9999999999999997E-4</v>
      </c>
      <c r="Y398">
        <v>384.42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31</v>
      </c>
      <c r="AG398">
        <v>2.9999999999999997E-4</v>
      </c>
      <c r="AH398">
        <v>2</v>
      </c>
      <c r="AI398">
        <v>56666806</v>
      </c>
      <c r="AJ398">
        <v>303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ROW(Source!A412)</f>
        <v>412</v>
      </c>
      <c r="B399">
        <v>56666807</v>
      </c>
      <c r="C399">
        <v>56663543</v>
      </c>
      <c r="D399">
        <v>54745190</v>
      </c>
      <c r="E399">
        <v>1</v>
      </c>
      <c r="F399">
        <v>1</v>
      </c>
      <c r="G399">
        <v>1081</v>
      </c>
      <c r="H399">
        <v>3</v>
      </c>
      <c r="I399" t="s">
        <v>1399</v>
      </c>
      <c r="J399" t="s">
        <v>1400</v>
      </c>
      <c r="K399" t="s">
        <v>1401</v>
      </c>
      <c r="L399">
        <v>1348</v>
      </c>
      <c r="N399">
        <v>1009</v>
      </c>
      <c r="O399" t="s">
        <v>547</v>
      </c>
      <c r="P399" t="s">
        <v>547</v>
      </c>
      <c r="Q399">
        <v>1000</v>
      </c>
      <c r="X399">
        <v>4.2999999999999999E-4</v>
      </c>
      <c r="Y399">
        <v>4573.3599999999997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31</v>
      </c>
      <c r="AG399">
        <v>4.2999999999999999E-4</v>
      </c>
      <c r="AH399">
        <v>2</v>
      </c>
      <c r="AI399">
        <v>56666807</v>
      </c>
      <c r="AJ399">
        <v>304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ROW(Source!A412)</f>
        <v>412</v>
      </c>
      <c r="B400">
        <v>56666808</v>
      </c>
      <c r="C400">
        <v>56663543</v>
      </c>
      <c r="D400">
        <v>54720487</v>
      </c>
      <c r="E400">
        <v>1081</v>
      </c>
      <c r="F400">
        <v>1</v>
      </c>
      <c r="G400">
        <v>1081</v>
      </c>
      <c r="H400">
        <v>3</v>
      </c>
      <c r="I400" t="s">
        <v>1597</v>
      </c>
      <c r="J400" t="s">
        <v>3</v>
      </c>
      <c r="K400" t="s">
        <v>389</v>
      </c>
      <c r="L400">
        <v>1354</v>
      </c>
      <c r="N400">
        <v>1010</v>
      </c>
      <c r="O400" t="s">
        <v>398</v>
      </c>
      <c r="P400" t="s">
        <v>398</v>
      </c>
      <c r="Q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31</v>
      </c>
      <c r="AG400">
        <v>1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ROW(Source!A415)</f>
        <v>415</v>
      </c>
      <c r="B401">
        <v>56663557</v>
      </c>
      <c r="C401">
        <v>56663549</v>
      </c>
      <c r="D401">
        <v>54702434</v>
      </c>
      <c r="E401">
        <v>1081</v>
      </c>
      <c r="F401">
        <v>1</v>
      </c>
      <c r="G401">
        <v>1081</v>
      </c>
      <c r="H401">
        <v>1</v>
      </c>
      <c r="I401" t="s">
        <v>1317</v>
      </c>
      <c r="J401" t="s">
        <v>3</v>
      </c>
      <c r="K401" t="s">
        <v>1318</v>
      </c>
      <c r="L401">
        <v>1191</v>
      </c>
      <c r="N401">
        <v>1013</v>
      </c>
      <c r="O401" t="s">
        <v>1319</v>
      </c>
      <c r="P401" t="s">
        <v>1319</v>
      </c>
      <c r="Q401">
        <v>1</v>
      </c>
      <c r="X401">
        <v>1.22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 t="s">
        <v>351</v>
      </c>
      <c r="AG401">
        <v>1.5372000000000001</v>
      </c>
      <c r="AH401">
        <v>2</v>
      </c>
      <c r="AI401">
        <v>56663550</v>
      </c>
      <c r="AJ401">
        <v>305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ROW(Source!A415)</f>
        <v>415</v>
      </c>
      <c r="B402">
        <v>56663558</v>
      </c>
      <c r="C402">
        <v>56663549</v>
      </c>
      <c r="D402">
        <v>54768040</v>
      </c>
      <c r="E402">
        <v>1</v>
      </c>
      <c r="F402">
        <v>1</v>
      </c>
      <c r="G402">
        <v>1081</v>
      </c>
      <c r="H402">
        <v>2</v>
      </c>
      <c r="I402" t="s">
        <v>1320</v>
      </c>
      <c r="J402" t="s">
        <v>1321</v>
      </c>
      <c r="K402" t="s">
        <v>1322</v>
      </c>
      <c r="L402">
        <v>1368</v>
      </c>
      <c r="N402">
        <v>1011</v>
      </c>
      <c r="O402" t="s">
        <v>1323</v>
      </c>
      <c r="P402" t="s">
        <v>1323</v>
      </c>
      <c r="Q402">
        <v>1</v>
      </c>
      <c r="X402">
        <v>0.2</v>
      </c>
      <c r="Y402">
        <v>0</v>
      </c>
      <c r="Z402">
        <v>7.11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444</v>
      </c>
      <c r="AG402">
        <v>0.33263999999999999</v>
      </c>
      <c r="AH402">
        <v>2</v>
      </c>
      <c r="AI402">
        <v>56663551</v>
      </c>
      <c r="AJ402">
        <v>306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ROW(Source!A415)</f>
        <v>415</v>
      </c>
      <c r="B403">
        <v>56663559</v>
      </c>
      <c r="C403">
        <v>56663549</v>
      </c>
      <c r="D403">
        <v>54768339</v>
      </c>
      <c r="E403">
        <v>1</v>
      </c>
      <c r="F403">
        <v>1</v>
      </c>
      <c r="G403">
        <v>1081</v>
      </c>
      <c r="H403">
        <v>2</v>
      </c>
      <c r="I403" t="s">
        <v>1324</v>
      </c>
      <c r="J403" t="s">
        <v>1325</v>
      </c>
      <c r="K403" t="s">
        <v>1326</v>
      </c>
      <c r="L403">
        <v>1368</v>
      </c>
      <c r="N403">
        <v>1011</v>
      </c>
      <c r="O403" t="s">
        <v>1323</v>
      </c>
      <c r="P403" t="s">
        <v>1323</v>
      </c>
      <c r="Q403">
        <v>1</v>
      </c>
      <c r="X403">
        <v>0.01</v>
      </c>
      <c r="Y403">
        <v>0</v>
      </c>
      <c r="Z403">
        <v>83.1</v>
      </c>
      <c r="AA403">
        <v>12.62</v>
      </c>
      <c r="AB403">
        <v>0</v>
      </c>
      <c r="AC403">
        <v>0</v>
      </c>
      <c r="AD403">
        <v>1</v>
      </c>
      <c r="AE403">
        <v>0</v>
      </c>
      <c r="AF403" t="s">
        <v>444</v>
      </c>
      <c r="AG403">
        <v>1.6632000000000001E-2</v>
      </c>
      <c r="AH403">
        <v>2</v>
      </c>
      <c r="AI403">
        <v>56663552</v>
      </c>
      <c r="AJ403">
        <v>307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ROW(Source!A415)</f>
        <v>415</v>
      </c>
      <c r="B404">
        <v>56663560</v>
      </c>
      <c r="C404">
        <v>56663549</v>
      </c>
      <c r="D404">
        <v>54767657</v>
      </c>
      <c r="E404">
        <v>1</v>
      </c>
      <c r="F404">
        <v>1</v>
      </c>
      <c r="G404">
        <v>1081</v>
      </c>
      <c r="H404">
        <v>2</v>
      </c>
      <c r="I404" t="s">
        <v>1402</v>
      </c>
      <c r="J404" t="s">
        <v>1403</v>
      </c>
      <c r="K404" t="s">
        <v>1404</v>
      </c>
      <c r="L404">
        <v>1368</v>
      </c>
      <c r="N404">
        <v>1011</v>
      </c>
      <c r="O404" t="s">
        <v>1323</v>
      </c>
      <c r="P404" t="s">
        <v>1323</v>
      </c>
      <c r="Q404">
        <v>1</v>
      </c>
      <c r="X404">
        <v>0.04</v>
      </c>
      <c r="Y404">
        <v>0</v>
      </c>
      <c r="Z404">
        <v>3.18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444</v>
      </c>
      <c r="AG404">
        <v>6.6528000000000004E-2</v>
      </c>
      <c r="AH404">
        <v>2</v>
      </c>
      <c r="AI404">
        <v>56663553</v>
      </c>
      <c r="AJ404">
        <v>308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ROW(Source!A415)</f>
        <v>415</v>
      </c>
      <c r="B405">
        <v>56663561</v>
      </c>
      <c r="C405">
        <v>56663549</v>
      </c>
      <c r="D405">
        <v>54737969</v>
      </c>
      <c r="E405">
        <v>1</v>
      </c>
      <c r="F405">
        <v>1</v>
      </c>
      <c r="G405">
        <v>1081</v>
      </c>
      <c r="H405">
        <v>3</v>
      </c>
      <c r="I405" t="s">
        <v>1331</v>
      </c>
      <c r="J405" t="s">
        <v>1332</v>
      </c>
      <c r="K405" t="s">
        <v>1333</v>
      </c>
      <c r="L405">
        <v>1348</v>
      </c>
      <c r="N405">
        <v>1009</v>
      </c>
      <c r="O405" t="s">
        <v>547</v>
      </c>
      <c r="P405" t="s">
        <v>547</v>
      </c>
      <c r="Q405">
        <v>1000</v>
      </c>
      <c r="X405">
        <v>1.6000000000000001E-4</v>
      </c>
      <c r="Y405">
        <v>23114.43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31</v>
      </c>
      <c r="AG405">
        <v>1.6000000000000001E-4</v>
      </c>
      <c r="AH405">
        <v>2</v>
      </c>
      <c r="AI405">
        <v>56663554</v>
      </c>
      <c r="AJ405">
        <v>309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ROW(Source!A415)</f>
        <v>415</v>
      </c>
      <c r="B406">
        <v>56663562</v>
      </c>
      <c r="C406">
        <v>56663549</v>
      </c>
      <c r="D406">
        <v>54738510</v>
      </c>
      <c r="E406">
        <v>1</v>
      </c>
      <c r="F406">
        <v>1</v>
      </c>
      <c r="G406">
        <v>1081</v>
      </c>
      <c r="H406">
        <v>3</v>
      </c>
      <c r="I406" t="s">
        <v>1337</v>
      </c>
      <c r="J406" t="s">
        <v>1338</v>
      </c>
      <c r="K406" t="s">
        <v>1339</v>
      </c>
      <c r="L406">
        <v>1348</v>
      </c>
      <c r="N406">
        <v>1009</v>
      </c>
      <c r="O406" t="s">
        <v>547</v>
      </c>
      <c r="P406" t="s">
        <v>547</v>
      </c>
      <c r="Q406">
        <v>1000</v>
      </c>
      <c r="X406">
        <v>2.0000000000000001E-4</v>
      </c>
      <c r="Y406">
        <v>8590.86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31</v>
      </c>
      <c r="AG406">
        <v>2.0000000000000001E-4</v>
      </c>
      <c r="AH406">
        <v>2</v>
      </c>
      <c r="AI406">
        <v>56663555</v>
      </c>
      <c r="AJ406">
        <v>310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ROW(Source!A415)</f>
        <v>415</v>
      </c>
      <c r="B407">
        <v>56663563</v>
      </c>
      <c r="C407">
        <v>56663549</v>
      </c>
      <c r="D407">
        <v>54737318</v>
      </c>
      <c r="E407">
        <v>1</v>
      </c>
      <c r="F407">
        <v>1</v>
      </c>
      <c r="G407">
        <v>1081</v>
      </c>
      <c r="H407">
        <v>3</v>
      </c>
      <c r="I407" t="s">
        <v>1269</v>
      </c>
      <c r="J407" t="s">
        <v>1271</v>
      </c>
      <c r="K407" t="s">
        <v>1270</v>
      </c>
      <c r="L407">
        <v>1348</v>
      </c>
      <c r="N407">
        <v>1009</v>
      </c>
      <c r="O407" t="s">
        <v>547</v>
      </c>
      <c r="P407" t="s">
        <v>547</v>
      </c>
      <c r="Q407">
        <v>1000</v>
      </c>
      <c r="X407">
        <v>1.3999999999999999E-4</v>
      </c>
      <c r="Y407">
        <v>17868.28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31</v>
      </c>
      <c r="AG407">
        <v>1.3999999999999999E-4</v>
      </c>
      <c r="AH407">
        <v>2</v>
      </c>
      <c r="AI407">
        <v>56663556</v>
      </c>
      <c r="AJ407">
        <v>311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ROW(Source!A415)</f>
        <v>415</v>
      </c>
      <c r="B408">
        <v>56663564</v>
      </c>
      <c r="C408">
        <v>56663549</v>
      </c>
      <c r="D408">
        <v>54720473</v>
      </c>
      <c r="E408">
        <v>1081</v>
      </c>
      <c r="F408">
        <v>1</v>
      </c>
      <c r="G408">
        <v>1081</v>
      </c>
      <c r="H408">
        <v>3</v>
      </c>
      <c r="I408" t="s">
        <v>1598</v>
      </c>
      <c r="J408" t="s">
        <v>3</v>
      </c>
      <c r="K408" t="s">
        <v>1599</v>
      </c>
      <c r="L408">
        <v>1354</v>
      </c>
      <c r="N408">
        <v>1010</v>
      </c>
      <c r="O408" t="s">
        <v>398</v>
      </c>
      <c r="P408" t="s">
        <v>398</v>
      </c>
      <c r="Q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31</v>
      </c>
      <c r="AG408">
        <v>1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ROW(Source!A415)</f>
        <v>415</v>
      </c>
      <c r="B409">
        <v>56663565</v>
      </c>
      <c r="C409">
        <v>56663549</v>
      </c>
      <c r="D409">
        <v>54720711</v>
      </c>
      <c r="E409">
        <v>1081</v>
      </c>
      <c r="F409">
        <v>1</v>
      </c>
      <c r="G409">
        <v>1081</v>
      </c>
      <c r="H409">
        <v>3</v>
      </c>
      <c r="I409" t="s">
        <v>1591</v>
      </c>
      <c r="J409" t="s">
        <v>3</v>
      </c>
      <c r="K409" t="s">
        <v>1600</v>
      </c>
      <c r="L409">
        <v>1346</v>
      </c>
      <c r="N409">
        <v>1009</v>
      </c>
      <c r="O409" t="s">
        <v>1171</v>
      </c>
      <c r="P409" t="s">
        <v>1171</v>
      </c>
      <c r="Q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31</v>
      </c>
      <c r="AG409">
        <v>0</v>
      </c>
      <c r="AH409">
        <v>3</v>
      </c>
      <c r="AI409">
        <v>-1</v>
      </c>
      <c r="AJ409" t="s">
        <v>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ROW(Source!A416)</f>
        <v>416</v>
      </c>
      <c r="B410">
        <v>56663557</v>
      </c>
      <c r="C410">
        <v>56663549</v>
      </c>
      <c r="D410">
        <v>54702434</v>
      </c>
      <c r="E410">
        <v>1081</v>
      </c>
      <c r="F410">
        <v>1</v>
      </c>
      <c r="G410">
        <v>1081</v>
      </c>
      <c r="H410">
        <v>1</v>
      </c>
      <c r="I410" t="s">
        <v>1317</v>
      </c>
      <c r="J410" t="s">
        <v>3</v>
      </c>
      <c r="K410" t="s">
        <v>1318</v>
      </c>
      <c r="L410">
        <v>1191</v>
      </c>
      <c r="N410">
        <v>1013</v>
      </c>
      <c r="O410" t="s">
        <v>1319</v>
      </c>
      <c r="P410" t="s">
        <v>1319</v>
      </c>
      <c r="Q410">
        <v>1</v>
      </c>
      <c r="X410">
        <v>1.22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351</v>
      </c>
      <c r="AG410">
        <v>1.5372000000000001</v>
      </c>
      <c r="AH410">
        <v>2</v>
      </c>
      <c r="AI410">
        <v>56663550</v>
      </c>
      <c r="AJ410">
        <v>312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ROW(Source!A416)</f>
        <v>416</v>
      </c>
      <c r="B411">
        <v>56663558</v>
      </c>
      <c r="C411">
        <v>56663549</v>
      </c>
      <c r="D411">
        <v>54768040</v>
      </c>
      <c r="E411">
        <v>1</v>
      </c>
      <c r="F411">
        <v>1</v>
      </c>
      <c r="G411">
        <v>1081</v>
      </c>
      <c r="H411">
        <v>2</v>
      </c>
      <c r="I411" t="s">
        <v>1320</v>
      </c>
      <c r="J411" t="s">
        <v>1321</v>
      </c>
      <c r="K411" t="s">
        <v>1322</v>
      </c>
      <c r="L411">
        <v>1368</v>
      </c>
      <c r="N411">
        <v>1011</v>
      </c>
      <c r="O411" t="s">
        <v>1323</v>
      </c>
      <c r="P411" t="s">
        <v>1323</v>
      </c>
      <c r="Q411">
        <v>1</v>
      </c>
      <c r="X411">
        <v>0.2</v>
      </c>
      <c r="Y411">
        <v>0</v>
      </c>
      <c r="Z411">
        <v>7.11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444</v>
      </c>
      <c r="AG411">
        <v>0.33263999999999999</v>
      </c>
      <c r="AH411">
        <v>2</v>
      </c>
      <c r="AI411">
        <v>56663551</v>
      </c>
      <c r="AJ411">
        <v>313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ROW(Source!A416)</f>
        <v>416</v>
      </c>
      <c r="B412">
        <v>56663559</v>
      </c>
      <c r="C412">
        <v>56663549</v>
      </c>
      <c r="D412">
        <v>54768339</v>
      </c>
      <c r="E412">
        <v>1</v>
      </c>
      <c r="F412">
        <v>1</v>
      </c>
      <c r="G412">
        <v>1081</v>
      </c>
      <c r="H412">
        <v>2</v>
      </c>
      <c r="I412" t="s">
        <v>1324</v>
      </c>
      <c r="J412" t="s">
        <v>1325</v>
      </c>
      <c r="K412" t="s">
        <v>1326</v>
      </c>
      <c r="L412">
        <v>1368</v>
      </c>
      <c r="N412">
        <v>1011</v>
      </c>
      <c r="O412" t="s">
        <v>1323</v>
      </c>
      <c r="P412" t="s">
        <v>1323</v>
      </c>
      <c r="Q412">
        <v>1</v>
      </c>
      <c r="X412">
        <v>0.01</v>
      </c>
      <c r="Y412">
        <v>0</v>
      </c>
      <c r="Z412">
        <v>83.1</v>
      </c>
      <c r="AA412">
        <v>12.62</v>
      </c>
      <c r="AB412">
        <v>0</v>
      </c>
      <c r="AC412">
        <v>0</v>
      </c>
      <c r="AD412">
        <v>1</v>
      </c>
      <c r="AE412">
        <v>0</v>
      </c>
      <c r="AF412" t="s">
        <v>444</v>
      </c>
      <c r="AG412">
        <v>1.6632000000000001E-2</v>
      </c>
      <c r="AH412">
        <v>2</v>
      </c>
      <c r="AI412">
        <v>56663552</v>
      </c>
      <c r="AJ412">
        <v>314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ROW(Source!A416)</f>
        <v>416</v>
      </c>
      <c r="B413">
        <v>56663560</v>
      </c>
      <c r="C413">
        <v>56663549</v>
      </c>
      <c r="D413">
        <v>54767657</v>
      </c>
      <c r="E413">
        <v>1</v>
      </c>
      <c r="F413">
        <v>1</v>
      </c>
      <c r="G413">
        <v>1081</v>
      </c>
      <c r="H413">
        <v>2</v>
      </c>
      <c r="I413" t="s">
        <v>1402</v>
      </c>
      <c r="J413" t="s">
        <v>1403</v>
      </c>
      <c r="K413" t="s">
        <v>1404</v>
      </c>
      <c r="L413">
        <v>1368</v>
      </c>
      <c r="N413">
        <v>1011</v>
      </c>
      <c r="O413" t="s">
        <v>1323</v>
      </c>
      <c r="P413" t="s">
        <v>1323</v>
      </c>
      <c r="Q413">
        <v>1</v>
      </c>
      <c r="X413">
        <v>0.04</v>
      </c>
      <c r="Y413">
        <v>0</v>
      </c>
      <c r="Z413">
        <v>3.18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444</v>
      </c>
      <c r="AG413">
        <v>6.6528000000000004E-2</v>
      </c>
      <c r="AH413">
        <v>2</v>
      </c>
      <c r="AI413">
        <v>56663553</v>
      </c>
      <c r="AJ413">
        <v>315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ROW(Source!A416)</f>
        <v>416</v>
      </c>
      <c r="B414">
        <v>56663561</v>
      </c>
      <c r="C414">
        <v>56663549</v>
      </c>
      <c r="D414">
        <v>54737969</v>
      </c>
      <c r="E414">
        <v>1</v>
      </c>
      <c r="F414">
        <v>1</v>
      </c>
      <c r="G414">
        <v>1081</v>
      </c>
      <c r="H414">
        <v>3</v>
      </c>
      <c r="I414" t="s">
        <v>1331</v>
      </c>
      <c r="J414" t="s">
        <v>1332</v>
      </c>
      <c r="K414" t="s">
        <v>1333</v>
      </c>
      <c r="L414">
        <v>1348</v>
      </c>
      <c r="N414">
        <v>1009</v>
      </c>
      <c r="O414" t="s">
        <v>547</v>
      </c>
      <c r="P414" t="s">
        <v>547</v>
      </c>
      <c r="Q414">
        <v>1000</v>
      </c>
      <c r="X414">
        <v>1.6000000000000001E-4</v>
      </c>
      <c r="Y414">
        <v>23114.43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31</v>
      </c>
      <c r="AG414">
        <v>1.6000000000000001E-4</v>
      </c>
      <c r="AH414">
        <v>2</v>
      </c>
      <c r="AI414">
        <v>56663554</v>
      </c>
      <c r="AJ414">
        <v>316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ROW(Source!A416)</f>
        <v>416</v>
      </c>
      <c r="B415">
        <v>56663562</v>
      </c>
      <c r="C415">
        <v>56663549</v>
      </c>
      <c r="D415">
        <v>54738510</v>
      </c>
      <c r="E415">
        <v>1</v>
      </c>
      <c r="F415">
        <v>1</v>
      </c>
      <c r="G415">
        <v>1081</v>
      </c>
      <c r="H415">
        <v>3</v>
      </c>
      <c r="I415" t="s">
        <v>1337</v>
      </c>
      <c r="J415" t="s">
        <v>1338</v>
      </c>
      <c r="K415" t="s">
        <v>1339</v>
      </c>
      <c r="L415">
        <v>1348</v>
      </c>
      <c r="N415">
        <v>1009</v>
      </c>
      <c r="O415" t="s">
        <v>547</v>
      </c>
      <c r="P415" t="s">
        <v>547</v>
      </c>
      <c r="Q415">
        <v>1000</v>
      </c>
      <c r="X415">
        <v>2.0000000000000001E-4</v>
      </c>
      <c r="Y415">
        <v>8590.86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31</v>
      </c>
      <c r="AG415">
        <v>2.0000000000000001E-4</v>
      </c>
      <c r="AH415">
        <v>2</v>
      </c>
      <c r="AI415">
        <v>56663555</v>
      </c>
      <c r="AJ415">
        <v>317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ROW(Source!A416)</f>
        <v>416</v>
      </c>
      <c r="B416">
        <v>56663563</v>
      </c>
      <c r="C416">
        <v>56663549</v>
      </c>
      <c r="D416">
        <v>54737318</v>
      </c>
      <c r="E416">
        <v>1</v>
      </c>
      <c r="F416">
        <v>1</v>
      </c>
      <c r="G416">
        <v>1081</v>
      </c>
      <c r="H416">
        <v>3</v>
      </c>
      <c r="I416" t="s">
        <v>1269</v>
      </c>
      <c r="J416" t="s">
        <v>1271</v>
      </c>
      <c r="K416" t="s">
        <v>1270</v>
      </c>
      <c r="L416">
        <v>1348</v>
      </c>
      <c r="N416">
        <v>1009</v>
      </c>
      <c r="O416" t="s">
        <v>547</v>
      </c>
      <c r="P416" t="s">
        <v>547</v>
      </c>
      <c r="Q416">
        <v>1000</v>
      </c>
      <c r="X416">
        <v>1.3999999999999999E-4</v>
      </c>
      <c r="Y416">
        <v>17868.28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31</v>
      </c>
      <c r="AG416">
        <v>1.3999999999999999E-4</v>
      </c>
      <c r="AH416">
        <v>2</v>
      </c>
      <c r="AI416">
        <v>56663556</v>
      </c>
      <c r="AJ416">
        <v>318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ROW(Source!A416)</f>
        <v>416</v>
      </c>
      <c r="B417">
        <v>56663564</v>
      </c>
      <c r="C417">
        <v>56663549</v>
      </c>
      <c r="D417">
        <v>54720473</v>
      </c>
      <c r="E417">
        <v>1081</v>
      </c>
      <c r="F417">
        <v>1</v>
      </c>
      <c r="G417">
        <v>1081</v>
      </c>
      <c r="H417">
        <v>3</v>
      </c>
      <c r="I417" t="s">
        <v>1598</v>
      </c>
      <c r="J417" t="s">
        <v>3</v>
      </c>
      <c r="K417" t="s">
        <v>1599</v>
      </c>
      <c r="L417">
        <v>1354</v>
      </c>
      <c r="N417">
        <v>1010</v>
      </c>
      <c r="O417" t="s">
        <v>398</v>
      </c>
      <c r="P417" t="s">
        <v>398</v>
      </c>
      <c r="Q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31</v>
      </c>
      <c r="AG417">
        <v>1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ROW(Source!A416)</f>
        <v>416</v>
      </c>
      <c r="B418">
        <v>56663565</v>
      </c>
      <c r="C418">
        <v>56663549</v>
      </c>
      <c r="D418">
        <v>54720711</v>
      </c>
      <c r="E418">
        <v>1081</v>
      </c>
      <c r="F418">
        <v>1</v>
      </c>
      <c r="G418">
        <v>1081</v>
      </c>
      <c r="H418">
        <v>3</v>
      </c>
      <c r="I418" t="s">
        <v>1591</v>
      </c>
      <c r="J418" t="s">
        <v>3</v>
      </c>
      <c r="K418" t="s">
        <v>1600</v>
      </c>
      <c r="L418">
        <v>1346</v>
      </c>
      <c r="N418">
        <v>1009</v>
      </c>
      <c r="O418" t="s">
        <v>1171</v>
      </c>
      <c r="P418" t="s">
        <v>1171</v>
      </c>
      <c r="Q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31</v>
      </c>
      <c r="AG418">
        <v>0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ROW(Source!A425)</f>
        <v>425</v>
      </c>
      <c r="B419">
        <v>56663576</v>
      </c>
      <c r="C419">
        <v>56663570</v>
      </c>
      <c r="D419">
        <v>54702434</v>
      </c>
      <c r="E419">
        <v>1081</v>
      </c>
      <c r="F419">
        <v>1</v>
      </c>
      <c r="G419">
        <v>1081</v>
      </c>
      <c r="H419">
        <v>1</v>
      </c>
      <c r="I419" t="s">
        <v>1317</v>
      </c>
      <c r="J419" t="s">
        <v>3</v>
      </c>
      <c r="K419" t="s">
        <v>1318</v>
      </c>
      <c r="L419">
        <v>1191</v>
      </c>
      <c r="N419">
        <v>1013</v>
      </c>
      <c r="O419" t="s">
        <v>1319</v>
      </c>
      <c r="P419" t="s">
        <v>1319</v>
      </c>
      <c r="Q419">
        <v>1</v>
      </c>
      <c r="X419">
        <v>3.14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33</v>
      </c>
      <c r="AG419">
        <v>4.5498599999999998</v>
      </c>
      <c r="AH419">
        <v>2</v>
      </c>
      <c r="AI419">
        <v>56663571</v>
      </c>
      <c r="AJ419">
        <v>319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ROW(Source!A425)</f>
        <v>425</v>
      </c>
      <c r="B420">
        <v>56663577</v>
      </c>
      <c r="C420">
        <v>56663570</v>
      </c>
      <c r="D420">
        <v>54768339</v>
      </c>
      <c r="E420">
        <v>1</v>
      </c>
      <c r="F420">
        <v>1</v>
      </c>
      <c r="G420">
        <v>1081</v>
      </c>
      <c r="H420">
        <v>2</v>
      </c>
      <c r="I420" t="s">
        <v>1324</v>
      </c>
      <c r="J420" t="s">
        <v>1325</v>
      </c>
      <c r="K420" t="s">
        <v>1326</v>
      </c>
      <c r="L420">
        <v>1368</v>
      </c>
      <c r="N420">
        <v>1011</v>
      </c>
      <c r="O420" t="s">
        <v>1323</v>
      </c>
      <c r="P420" t="s">
        <v>1323</v>
      </c>
      <c r="Q420">
        <v>1</v>
      </c>
      <c r="X420">
        <v>0.01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32</v>
      </c>
      <c r="AG420">
        <v>1.575E-2</v>
      </c>
      <c r="AH420">
        <v>2</v>
      </c>
      <c r="AI420">
        <v>56663572</v>
      </c>
      <c r="AJ420">
        <v>320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ROW(Source!A425)</f>
        <v>425</v>
      </c>
      <c r="B421">
        <v>56663578</v>
      </c>
      <c r="C421">
        <v>56663570</v>
      </c>
      <c r="D421">
        <v>54767653</v>
      </c>
      <c r="E421">
        <v>1</v>
      </c>
      <c r="F421">
        <v>1</v>
      </c>
      <c r="G421">
        <v>1081</v>
      </c>
      <c r="H421">
        <v>2</v>
      </c>
      <c r="I421" t="s">
        <v>1405</v>
      </c>
      <c r="J421" t="s">
        <v>1406</v>
      </c>
      <c r="K421" t="s">
        <v>1407</v>
      </c>
      <c r="L421">
        <v>1368</v>
      </c>
      <c r="N421">
        <v>1011</v>
      </c>
      <c r="O421" t="s">
        <v>1323</v>
      </c>
      <c r="P421" t="s">
        <v>1323</v>
      </c>
      <c r="Q421">
        <v>1</v>
      </c>
      <c r="X421">
        <v>0.79</v>
      </c>
      <c r="Y421">
        <v>0</v>
      </c>
      <c r="Z421">
        <v>0.32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32</v>
      </c>
      <c r="AG421">
        <v>1.2442500000000001</v>
      </c>
      <c r="AH421">
        <v>2</v>
      </c>
      <c r="AI421">
        <v>56663573</v>
      </c>
      <c r="AJ421">
        <v>321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ROW(Source!A425)</f>
        <v>425</v>
      </c>
      <c r="B422">
        <v>56663579</v>
      </c>
      <c r="C422">
        <v>56663570</v>
      </c>
      <c r="D422">
        <v>54739177</v>
      </c>
      <c r="E422">
        <v>1</v>
      </c>
      <c r="F422">
        <v>1</v>
      </c>
      <c r="G422">
        <v>1081</v>
      </c>
      <c r="H422">
        <v>3</v>
      </c>
      <c r="I422" t="s">
        <v>1408</v>
      </c>
      <c r="J422" t="s">
        <v>1409</v>
      </c>
      <c r="K422" t="s">
        <v>1410</v>
      </c>
      <c r="L422">
        <v>1346</v>
      </c>
      <c r="N422">
        <v>1009</v>
      </c>
      <c r="O422" t="s">
        <v>1171</v>
      </c>
      <c r="P422" t="s">
        <v>1171</v>
      </c>
      <c r="Q422">
        <v>1</v>
      </c>
      <c r="X422">
        <v>0.12</v>
      </c>
      <c r="Y422">
        <v>15.02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105</v>
      </c>
      <c r="AG422">
        <v>0.12</v>
      </c>
      <c r="AH422">
        <v>2</v>
      </c>
      <c r="AI422">
        <v>56663574</v>
      </c>
      <c r="AJ422">
        <v>322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ROW(Source!A425)</f>
        <v>425</v>
      </c>
      <c r="B423">
        <v>56663580</v>
      </c>
      <c r="C423">
        <v>56663570</v>
      </c>
      <c r="D423">
        <v>54737318</v>
      </c>
      <c r="E423">
        <v>1</v>
      </c>
      <c r="F423">
        <v>1</v>
      </c>
      <c r="G423">
        <v>1081</v>
      </c>
      <c r="H423">
        <v>3</v>
      </c>
      <c r="I423" t="s">
        <v>1269</v>
      </c>
      <c r="J423" t="s">
        <v>1271</v>
      </c>
      <c r="K423" t="s">
        <v>1270</v>
      </c>
      <c r="L423">
        <v>1348</v>
      </c>
      <c r="N423">
        <v>1009</v>
      </c>
      <c r="O423" t="s">
        <v>547</v>
      </c>
      <c r="P423" t="s">
        <v>547</v>
      </c>
      <c r="Q423">
        <v>1000</v>
      </c>
      <c r="X423">
        <v>5.0000000000000002E-5</v>
      </c>
      <c r="Y423">
        <v>17868.28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105</v>
      </c>
      <c r="AG423">
        <v>5.0000000000000002E-5</v>
      </c>
      <c r="AH423">
        <v>2</v>
      </c>
      <c r="AI423">
        <v>56663575</v>
      </c>
      <c r="AJ423">
        <v>323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ROW(Source!A425)</f>
        <v>425</v>
      </c>
      <c r="B424">
        <v>56663581</v>
      </c>
      <c r="C424">
        <v>56663570</v>
      </c>
      <c r="D424">
        <v>54694655</v>
      </c>
      <c r="E424">
        <v>1081</v>
      </c>
      <c r="F424">
        <v>1</v>
      </c>
      <c r="G424">
        <v>1081</v>
      </c>
      <c r="H424">
        <v>3</v>
      </c>
      <c r="I424" t="s">
        <v>1601</v>
      </c>
      <c r="J424" t="s">
        <v>3</v>
      </c>
      <c r="K424" t="s">
        <v>1602</v>
      </c>
      <c r="L424">
        <v>1391</v>
      </c>
      <c r="N424">
        <v>1013</v>
      </c>
      <c r="O424" t="s">
        <v>1358</v>
      </c>
      <c r="P424" t="s">
        <v>1358</v>
      </c>
      <c r="Q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105</v>
      </c>
      <c r="AG424">
        <v>0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ROW(Source!A425)</f>
        <v>425</v>
      </c>
      <c r="B425">
        <v>56663582</v>
      </c>
      <c r="C425">
        <v>56663570</v>
      </c>
      <c r="D425">
        <v>54720615</v>
      </c>
      <c r="E425">
        <v>1081</v>
      </c>
      <c r="F425">
        <v>1</v>
      </c>
      <c r="G425">
        <v>1081</v>
      </c>
      <c r="H425">
        <v>3</v>
      </c>
      <c r="I425" t="s">
        <v>1603</v>
      </c>
      <c r="J425" t="s">
        <v>3</v>
      </c>
      <c r="K425" t="s">
        <v>1604</v>
      </c>
      <c r="L425">
        <v>1354</v>
      </c>
      <c r="N425">
        <v>1010</v>
      </c>
      <c r="O425" t="s">
        <v>398</v>
      </c>
      <c r="P425" t="s">
        <v>398</v>
      </c>
      <c r="Q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105</v>
      </c>
      <c r="AG425">
        <v>1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ROW(Source!A426)</f>
        <v>426</v>
      </c>
      <c r="B426">
        <v>56663576</v>
      </c>
      <c r="C426">
        <v>56663570</v>
      </c>
      <c r="D426">
        <v>54702434</v>
      </c>
      <c r="E426">
        <v>1081</v>
      </c>
      <c r="F426">
        <v>1</v>
      </c>
      <c r="G426">
        <v>1081</v>
      </c>
      <c r="H426">
        <v>1</v>
      </c>
      <c r="I426" t="s">
        <v>1317</v>
      </c>
      <c r="J426" t="s">
        <v>3</v>
      </c>
      <c r="K426" t="s">
        <v>1318</v>
      </c>
      <c r="L426">
        <v>1191</v>
      </c>
      <c r="N426">
        <v>1013</v>
      </c>
      <c r="O426" t="s">
        <v>1319</v>
      </c>
      <c r="P426" t="s">
        <v>1319</v>
      </c>
      <c r="Q426">
        <v>1</v>
      </c>
      <c r="X426">
        <v>3.14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1</v>
      </c>
      <c r="AF426" t="s">
        <v>33</v>
      </c>
      <c r="AG426">
        <v>4.5498599999999998</v>
      </c>
      <c r="AH426">
        <v>2</v>
      </c>
      <c r="AI426">
        <v>56663571</v>
      </c>
      <c r="AJ426">
        <v>324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ROW(Source!A426)</f>
        <v>426</v>
      </c>
      <c r="B427">
        <v>56663577</v>
      </c>
      <c r="C427">
        <v>56663570</v>
      </c>
      <c r="D427">
        <v>54768339</v>
      </c>
      <c r="E427">
        <v>1</v>
      </c>
      <c r="F427">
        <v>1</v>
      </c>
      <c r="G427">
        <v>1081</v>
      </c>
      <c r="H427">
        <v>2</v>
      </c>
      <c r="I427" t="s">
        <v>1324</v>
      </c>
      <c r="J427" t="s">
        <v>1325</v>
      </c>
      <c r="K427" t="s">
        <v>1326</v>
      </c>
      <c r="L427">
        <v>1368</v>
      </c>
      <c r="N427">
        <v>1011</v>
      </c>
      <c r="O427" t="s">
        <v>1323</v>
      </c>
      <c r="P427" t="s">
        <v>1323</v>
      </c>
      <c r="Q427">
        <v>1</v>
      </c>
      <c r="X427">
        <v>0.01</v>
      </c>
      <c r="Y427">
        <v>0</v>
      </c>
      <c r="Z427">
        <v>83.1</v>
      </c>
      <c r="AA427">
        <v>12.62</v>
      </c>
      <c r="AB427">
        <v>0</v>
      </c>
      <c r="AC427">
        <v>0</v>
      </c>
      <c r="AD427">
        <v>1</v>
      </c>
      <c r="AE427">
        <v>0</v>
      </c>
      <c r="AF427" t="s">
        <v>32</v>
      </c>
      <c r="AG427">
        <v>1.575E-2</v>
      </c>
      <c r="AH427">
        <v>2</v>
      </c>
      <c r="AI427">
        <v>56663572</v>
      </c>
      <c r="AJ427">
        <v>325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ROW(Source!A426)</f>
        <v>426</v>
      </c>
      <c r="B428">
        <v>56663578</v>
      </c>
      <c r="C428">
        <v>56663570</v>
      </c>
      <c r="D428">
        <v>54767653</v>
      </c>
      <c r="E428">
        <v>1</v>
      </c>
      <c r="F428">
        <v>1</v>
      </c>
      <c r="G428">
        <v>1081</v>
      </c>
      <c r="H428">
        <v>2</v>
      </c>
      <c r="I428" t="s">
        <v>1405</v>
      </c>
      <c r="J428" t="s">
        <v>1406</v>
      </c>
      <c r="K428" t="s">
        <v>1407</v>
      </c>
      <c r="L428">
        <v>1368</v>
      </c>
      <c r="N428">
        <v>1011</v>
      </c>
      <c r="O428" t="s">
        <v>1323</v>
      </c>
      <c r="P428" t="s">
        <v>1323</v>
      </c>
      <c r="Q428">
        <v>1</v>
      </c>
      <c r="X428">
        <v>0.79</v>
      </c>
      <c r="Y428">
        <v>0</v>
      </c>
      <c r="Z428">
        <v>0.32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32</v>
      </c>
      <c r="AG428">
        <v>1.2442500000000001</v>
      </c>
      <c r="AH428">
        <v>2</v>
      </c>
      <c r="AI428">
        <v>56663573</v>
      </c>
      <c r="AJ428">
        <v>326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ROW(Source!A426)</f>
        <v>426</v>
      </c>
      <c r="B429">
        <v>56663579</v>
      </c>
      <c r="C429">
        <v>56663570</v>
      </c>
      <c r="D429">
        <v>54739177</v>
      </c>
      <c r="E429">
        <v>1</v>
      </c>
      <c r="F429">
        <v>1</v>
      </c>
      <c r="G429">
        <v>1081</v>
      </c>
      <c r="H429">
        <v>3</v>
      </c>
      <c r="I429" t="s">
        <v>1408</v>
      </c>
      <c r="J429" t="s">
        <v>1409</v>
      </c>
      <c r="K429" t="s">
        <v>1410</v>
      </c>
      <c r="L429">
        <v>1346</v>
      </c>
      <c r="N429">
        <v>1009</v>
      </c>
      <c r="O429" t="s">
        <v>1171</v>
      </c>
      <c r="P429" t="s">
        <v>1171</v>
      </c>
      <c r="Q429">
        <v>1</v>
      </c>
      <c r="X429">
        <v>0.12</v>
      </c>
      <c r="Y429">
        <v>15.02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105</v>
      </c>
      <c r="AG429">
        <v>0.12</v>
      </c>
      <c r="AH429">
        <v>2</v>
      </c>
      <c r="AI429">
        <v>56663574</v>
      </c>
      <c r="AJ429">
        <v>327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ROW(Source!A426)</f>
        <v>426</v>
      </c>
      <c r="B430">
        <v>56663580</v>
      </c>
      <c r="C430">
        <v>56663570</v>
      </c>
      <c r="D430">
        <v>54737318</v>
      </c>
      <c r="E430">
        <v>1</v>
      </c>
      <c r="F430">
        <v>1</v>
      </c>
      <c r="G430">
        <v>1081</v>
      </c>
      <c r="H430">
        <v>3</v>
      </c>
      <c r="I430" t="s">
        <v>1269</v>
      </c>
      <c r="J430" t="s">
        <v>1271</v>
      </c>
      <c r="K430" t="s">
        <v>1270</v>
      </c>
      <c r="L430">
        <v>1348</v>
      </c>
      <c r="N430">
        <v>1009</v>
      </c>
      <c r="O430" t="s">
        <v>547</v>
      </c>
      <c r="P430" t="s">
        <v>547</v>
      </c>
      <c r="Q430">
        <v>1000</v>
      </c>
      <c r="X430">
        <v>5.0000000000000002E-5</v>
      </c>
      <c r="Y430">
        <v>17868.28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105</v>
      </c>
      <c r="AG430">
        <v>5.0000000000000002E-5</v>
      </c>
      <c r="AH430">
        <v>2</v>
      </c>
      <c r="AI430">
        <v>56663575</v>
      </c>
      <c r="AJ430">
        <v>328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ROW(Source!A426)</f>
        <v>426</v>
      </c>
      <c r="B431">
        <v>56663581</v>
      </c>
      <c r="C431">
        <v>56663570</v>
      </c>
      <c r="D431">
        <v>54694655</v>
      </c>
      <c r="E431">
        <v>1081</v>
      </c>
      <c r="F431">
        <v>1</v>
      </c>
      <c r="G431">
        <v>1081</v>
      </c>
      <c r="H431">
        <v>3</v>
      </c>
      <c r="I431" t="s">
        <v>1601</v>
      </c>
      <c r="J431" t="s">
        <v>3</v>
      </c>
      <c r="K431" t="s">
        <v>1602</v>
      </c>
      <c r="L431">
        <v>1391</v>
      </c>
      <c r="N431">
        <v>1013</v>
      </c>
      <c r="O431" t="s">
        <v>1358</v>
      </c>
      <c r="P431" t="s">
        <v>1358</v>
      </c>
      <c r="Q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105</v>
      </c>
      <c r="AG431">
        <v>0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ROW(Source!A426)</f>
        <v>426</v>
      </c>
      <c r="B432">
        <v>56663582</v>
      </c>
      <c r="C432">
        <v>56663570</v>
      </c>
      <c r="D432">
        <v>54720615</v>
      </c>
      <c r="E432">
        <v>1081</v>
      </c>
      <c r="F432">
        <v>1</v>
      </c>
      <c r="G432">
        <v>1081</v>
      </c>
      <c r="H432">
        <v>3</v>
      </c>
      <c r="I432" t="s">
        <v>1603</v>
      </c>
      <c r="J432" t="s">
        <v>3</v>
      </c>
      <c r="K432" t="s">
        <v>1604</v>
      </c>
      <c r="L432">
        <v>1354</v>
      </c>
      <c r="N432">
        <v>1010</v>
      </c>
      <c r="O432" t="s">
        <v>398</v>
      </c>
      <c r="P432" t="s">
        <v>398</v>
      </c>
      <c r="Q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105</v>
      </c>
      <c r="AG432">
        <v>1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ROW(Source!A431)</f>
        <v>431</v>
      </c>
      <c r="B433">
        <v>56663592</v>
      </c>
      <c r="C433">
        <v>56663585</v>
      </c>
      <c r="D433">
        <v>54702434</v>
      </c>
      <c r="E433">
        <v>1081</v>
      </c>
      <c r="F433">
        <v>1</v>
      </c>
      <c r="G433">
        <v>1081</v>
      </c>
      <c r="H433">
        <v>1</v>
      </c>
      <c r="I433" t="s">
        <v>1317</v>
      </c>
      <c r="J433" t="s">
        <v>3</v>
      </c>
      <c r="K433" t="s">
        <v>1318</v>
      </c>
      <c r="L433">
        <v>1191</v>
      </c>
      <c r="N433">
        <v>1013</v>
      </c>
      <c r="O433" t="s">
        <v>1319</v>
      </c>
      <c r="P433" t="s">
        <v>1319</v>
      </c>
      <c r="Q433">
        <v>1</v>
      </c>
      <c r="X433">
        <v>4.45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33</v>
      </c>
      <c r="AG433">
        <v>6.4480499999999994</v>
      </c>
      <c r="AH433">
        <v>2</v>
      </c>
      <c r="AI433">
        <v>56663586</v>
      </c>
      <c r="AJ433">
        <v>329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ROW(Source!A431)</f>
        <v>431</v>
      </c>
      <c r="B434">
        <v>56663593</v>
      </c>
      <c r="C434">
        <v>56663585</v>
      </c>
      <c r="D434">
        <v>54768339</v>
      </c>
      <c r="E434">
        <v>1</v>
      </c>
      <c r="F434">
        <v>1</v>
      </c>
      <c r="G434">
        <v>1081</v>
      </c>
      <c r="H434">
        <v>2</v>
      </c>
      <c r="I434" t="s">
        <v>1324</v>
      </c>
      <c r="J434" t="s">
        <v>1325</v>
      </c>
      <c r="K434" t="s">
        <v>1326</v>
      </c>
      <c r="L434">
        <v>1368</v>
      </c>
      <c r="N434">
        <v>1011</v>
      </c>
      <c r="O434" t="s">
        <v>1323</v>
      </c>
      <c r="P434" t="s">
        <v>1323</v>
      </c>
      <c r="Q434">
        <v>1</v>
      </c>
      <c r="X434">
        <v>0.01</v>
      </c>
      <c r="Y434">
        <v>0</v>
      </c>
      <c r="Z434">
        <v>83.1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32</v>
      </c>
      <c r="AG434">
        <v>1.575E-2</v>
      </c>
      <c r="AH434">
        <v>2</v>
      </c>
      <c r="AI434">
        <v>56663587</v>
      </c>
      <c r="AJ434">
        <v>330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ROW(Source!A431)</f>
        <v>431</v>
      </c>
      <c r="B435">
        <v>56663594</v>
      </c>
      <c r="C435">
        <v>56663585</v>
      </c>
      <c r="D435">
        <v>54767573</v>
      </c>
      <c r="E435">
        <v>1</v>
      </c>
      <c r="F435">
        <v>1</v>
      </c>
      <c r="G435">
        <v>1081</v>
      </c>
      <c r="H435">
        <v>2</v>
      </c>
      <c r="I435" t="s">
        <v>1328</v>
      </c>
      <c r="J435" t="s">
        <v>1329</v>
      </c>
      <c r="K435" t="s">
        <v>1330</v>
      </c>
      <c r="L435">
        <v>1368</v>
      </c>
      <c r="N435">
        <v>1011</v>
      </c>
      <c r="O435" t="s">
        <v>1323</v>
      </c>
      <c r="P435" t="s">
        <v>1323</v>
      </c>
      <c r="Q435">
        <v>1</v>
      </c>
      <c r="X435">
        <v>0.01</v>
      </c>
      <c r="Y435">
        <v>0</v>
      </c>
      <c r="Z435">
        <v>179.17</v>
      </c>
      <c r="AA435">
        <v>16.93</v>
      </c>
      <c r="AB435">
        <v>0</v>
      </c>
      <c r="AC435">
        <v>0</v>
      </c>
      <c r="AD435">
        <v>1</v>
      </c>
      <c r="AE435">
        <v>0</v>
      </c>
      <c r="AF435" t="s">
        <v>32</v>
      </c>
      <c r="AG435">
        <v>1.575E-2</v>
      </c>
      <c r="AH435">
        <v>2</v>
      </c>
      <c r="AI435">
        <v>56663588</v>
      </c>
      <c r="AJ435">
        <v>331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ROW(Source!A431)</f>
        <v>431</v>
      </c>
      <c r="B436">
        <v>56663595</v>
      </c>
      <c r="C436">
        <v>56663585</v>
      </c>
      <c r="D436">
        <v>54767653</v>
      </c>
      <c r="E436">
        <v>1</v>
      </c>
      <c r="F436">
        <v>1</v>
      </c>
      <c r="G436">
        <v>1081</v>
      </c>
      <c r="H436">
        <v>2</v>
      </c>
      <c r="I436" t="s">
        <v>1405</v>
      </c>
      <c r="J436" t="s">
        <v>1406</v>
      </c>
      <c r="K436" t="s">
        <v>1407</v>
      </c>
      <c r="L436">
        <v>1368</v>
      </c>
      <c r="N436">
        <v>1011</v>
      </c>
      <c r="O436" t="s">
        <v>1323</v>
      </c>
      <c r="P436" t="s">
        <v>1323</v>
      </c>
      <c r="Q436">
        <v>1</v>
      </c>
      <c r="X436">
        <v>1.1100000000000001</v>
      </c>
      <c r="Y436">
        <v>0</v>
      </c>
      <c r="Z436">
        <v>0.32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32</v>
      </c>
      <c r="AG436">
        <v>1.7482500000000001</v>
      </c>
      <c r="AH436">
        <v>2</v>
      </c>
      <c r="AI436">
        <v>56663589</v>
      </c>
      <c r="AJ436">
        <v>332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ROW(Source!A431)</f>
        <v>431</v>
      </c>
      <c r="B437">
        <v>56663596</v>
      </c>
      <c r="C437">
        <v>56663585</v>
      </c>
      <c r="D437">
        <v>54739177</v>
      </c>
      <c r="E437">
        <v>1</v>
      </c>
      <c r="F437">
        <v>1</v>
      </c>
      <c r="G437">
        <v>1081</v>
      </c>
      <c r="H437">
        <v>3</v>
      </c>
      <c r="I437" t="s">
        <v>1408</v>
      </c>
      <c r="J437" t="s">
        <v>1409</v>
      </c>
      <c r="K437" t="s">
        <v>1410</v>
      </c>
      <c r="L437">
        <v>1346</v>
      </c>
      <c r="N437">
        <v>1009</v>
      </c>
      <c r="O437" t="s">
        <v>1171</v>
      </c>
      <c r="P437" t="s">
        <v>1171</v>
      </c>
      <c r="Q437">
        <v>1</v>
      </c>
      <c r="X437">
        <v>0.22</v>
      </c>
      <c r="Y437">
        <v>15.02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105</v>
      </c>
      <c r="AG437">
        <v>0.22</v>
      </c>
      <c r="AH437">
        <v>2</v>
      </c>
      <c r="AI437">
        <v>56663590</v>
      </c>
      <c r="AJ437">
        <v>333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ROW(Source!A431)</f>
        <v>431</v>
      </c>
      <c r="B438">
        <v>56663597</v>
      </c>
      <c r="C438">
        <v>56663585</v>
      </c>
      <c r="D438">
        <v>54737318</v>
      </c>
      <c r="E438">
        <v>1</v>
      </c>
      <c r="F438">
        <v>1</v>
      </c>
      <c r="G438">
        <v>1081</v>
      </c>
      <c r="H438">
        <v>3</v>
      </c>
      <c r="I438" t="s">
        <v>1269</v>
      </c>
      <c r="J438" t="s">
        <v>1271</v>
      </c>
      <c r="K438" t="s">
        <v>1270</v>
      </c>
      <c r="L438">
        <v>1348</v>
      </c>
      <c r="N438">
        <v>1009</v>
      </c>
      <c r="O438" t="s">
        <v>547</v>
      </c>
      <c r="P438" t="s">
        <v>547</v>
      </c>
      <c r="Q438">
        <v>1000</v>
      </c>
      <c r="X438">
        <v>5.0000000000000002E-5</v>
      </c>
      <c r="Y438">
        <v>17868.28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105</v>
      </c>
      <c r="AG438">
        <v>5.0000000000000002E-5</v>
      </c>
      <c r="AH438">
        <v>2</v>
      </c>
      <c r="AI438">
        <v>56663591</v>
      </c>
      <c r="AJ438">
        <v>334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ROW(Source!A431)</f>
        <v>431</v>
      </c>
      <c r="B439">
        <v>56663598</v>
      </c>
      <c r="C439">
        <v>56663585</v>
      </c>
      <c r="D439">
        <v>54694655</v>
      </c>
      <c r="E439">
        <v>1081</v>
      </c>
      <c r="F439">
        <v>1</v>
      </c>
      <c r="G439">
        <v>1081</v>
      </c>
      <c r="H439">
        <v>3</v>
      </c>
      <c r="I439" t="s">
        <v>1601</v>
      </c>
      <c r="J439" t="s">
        <v>3</v>
      </c>
      <c r="K439" t="s">
        <v>1602</v>
      </c>
      <c r="L439">
        <v>1391</v>
      </c>
      <c r="N439">
        <v>1013</v>
      </c>
      <c r="O439" t="s">
        <v>1358</v>
      </c>
      <c r="P439" t="s">
        <v>1358</v>
      </c>
      <c r="Q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105</v>
      </c>
      <c r="AG439">
        <v>0</v>
      </c>
      <c r="AH439">
        <v>3</v>
      </c>
      <c r="AI439">
        <v>-1</v>
      </c>
      <c r="AJ439" t="s">
        <v>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ROW(Source!A431)</f>
        <v>431</v>
      </c>
      <c r="B440">
        <v>56663599</v>
      </c>
      <c r="C440">
        <v>56663585</v>
      </c>
      <c r="D440">
        <v>54720615</v>
      </c>
      <c r="E440">
        <v>1081</v>
      </c>
      <c r="F440">
        <v>1</v>
      </c>
      <c r="G440">
        <v>1081</v>
      </c>
      <c r="H440">
        <v>3</v>
      </c>
      <c r="I440" t="s">
        <v>1603</v>
      </c>
      <c r="J440" t="s">
        <v>3</v>
      </c>
      <c r="K440" t="s">
        <v>1604</v>
      </c>
      <c r="L440">
        <v>1354</v>
      </c>
      <c r="N440">
        <v>1010</v>
      </c>
      <c r="O440" t="s">
        <v>398</v>
      </c>
      <c r="P440" t="s">
        <v>398</v>
      </c>
      <c r="Q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105</v>
      </c>
      <c r="AG440">
        <v>1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ROW(Source!A432)</f>
        <v>432</v>
      </c>
      <c r="B441">
        <v>56663592</v>
      </c>
      <c r="C441">
        <v>56663585</v>
      </c>
      <c r="D441">
        <v>54702434</v>
      </c>
      <c r="E441">
        <v>1081</v>
      </c>
      <c r="F441">
        <v>1</v>
      </c>
      <c r="G441">
        <v>1081</v>
      </c>
      <c r="H441">
        <v>1</v>
      </c>
      <c r="I441" t="s">
        <v>1317</v>
      </c>
      <c r="J441" t="s">
        <v>3</v>
      </c>
      <c r="K441" t="s">
        <v>1318</v>
      </c>
      <c r="L441">
        <v>1191</v>
      </c>
      <c r="N441">
        <v>1013</v>
      </c>
      <c r="O441" t="s">
        <v>1319</v>
      </c>
      <c r="P441" t="s">
        <v>1319</v>
      </c>
      <c r="Q441">
        <v>1</v>
      </c>
      <c r="X441">
        <v>4.45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33</v>
      </c>
      <c r="AG441">
        <v>6.4480499999999994</v>
      </c>
      <c r="AH441">
        <v>2</v>
      </c>
      <c r="AI441">
        <v>56663586</v>
      </c>
      <c r="AJ441">
        <v>335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ROW(Source!A432)</f>
        <v>432</v>
      </c>
      <c r="B442">
        <v>56663593</v>
      </c>
      <c r="C442">
        <v>56663585</v>
      </c>
      <c r="D442">
        <v>54768339</v>
      </c>
      <c r="E442">
        <v>1</v>
      </c>
      <c r="F442">
        <v>1</v>
      </c>
      <c r="G442">
        <v>1081</v>
      </c>
      <c r="H442">
        <v>2</v>
      </c>
      <c r="I442" t="s">
        <v>1324</v>
      </c>
      <c r="J442" t="s">
        <v>1325</v>
      </c>
      <c r="K442" t="s">
        <v>1326</v>
      </c>
      <c r="L442">
        <v>1368</v>
      </c>
      <c r="N442">
        <v>1011</v>
      </c>
      <c r="O442" t="s">
        <v>1323</v>
      </c>
      <c r="P442" t="s">
        <v>1323</v>
      </c>
      <c r="Q442">
        <v>1</v>
      </c>
      <c r="X442">
        <v>0.01</v>
      </c>
      <c r="Y442">
        <v>0</v>
      </c>
      <c r="Z442">
        <v>83.1</v>
      </c>
      <c r="AA442">
        <v>12.62</v>
      </c>
      <c r="AB442">
        <v>0</v>
      </c>
      <c r="AC442">
        <v>0</v>
      </c>
      <c r="AD442">
        <v>1</v>
      </c>
      <c r="AE442">
        <v>0</v>
      </c>
      <c r="AF442" t="s">
        <v>32</v>
      </c>
      <c r="AG442">
        <v>1.575E-2</v>
      </c>
      <c r="AH442">
        <v>2</v>
      </c>
      <c r="AI442">
        <v>56663587</v>
      </c>
      <c r="AJ442">
        <v>336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ROW(Source!A432)</f>
        <v>432</v>
      </c>
      <c r="B443">
        <v>56663594</v>
      </c>
      <c r="C443">
        <v>56663585</v>
      </c>
      <c r="D443">
        <v>54767573</v>
      </c>
      <c r="E443">
        <v>1</v>
      </c>
      <c r="F443">
        <v>1</v>
      </c>
      <c r="G443">
        <v>1081</v>
      </c>
      <c r="H443">
        <v>2</v>
      </c>
      <c r="I443" t="s">
        <v>1328</v>
      </c>
      <c r="J443" t="s">
        <v>1329</v>
      </c>
      <c r="K443" t="s">
        <v>1330</v>
      </c>
      <c r="L443">
        <v>1368</v>
      </c>
      <c r="N443">
        <v>1011</v>
      </c>
      <c r="O443" t="s">
        <v>1323</v>
      </c>
      <c r="P443" t="s">
        <v>1323</v>
      </c>
      <c r="Q443">
        <v>1</v>
      </c>
      <c r="X443">
        <v>0.01</v>
      </c>
      <c r="Y443">
        <v>0</v>
      </c>
      <c r="Z443">
        <v>179.17</v>
      </c>
      <c r="AA443">
        <v>16.93</v>
      </c>
      <c r="AB443">
        <v>0</v>
      </c>
      <c r="AC443">
        <v>0</v>
      </c>
      <c r="AD443">
        <v>1</v>
      </c>
      <c r="AE443">
        <v>0</v>
      </c>
      <c r="AF443" t="s">
        <v>32</v>
      </c>
      <c r="AG443">
        <v>1.575E-2</v>
      </c>
      <c r="AH443">
        <v>2</v>
      </c>
      <c r="AI443">
        <v>56663588</v>
      </c>
      <c r="AJ443">
        <v>337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ROW(Source!A432)</f>
        <v>432</v>
      </c>
      <c r="B444">
        <v>56663595</v>
      </c>
      <c r="C444">
        <v>56663585</v>
      </c>
      <c r="D444">
        <v>54767653</v>
      </c>
      <c r="E444">
        <v>1</v>
      </c>
      <c r="F444">
        <v>1</v>
      </c>
      <c r="G444">
        <v>1081</v>
      </c>
      <c r="H444">
        <v>2</v>
      </c>
      <c r="I444" t="s">
        <v>1405</v>
      </c>
      <c r="J444" t="s">
        <v>1406</v>
      </c>
      <c r="K444" t="s">
        <v>1407</v>
      </c>
      <c r="L444">
        <v>1368</v>
      </c>
      <c r="N444">
        <v>1011</v>
      </c>
      <c r="O444" t="s">
        <v>1323</v>
      </c>
      <c r="P444" t="s">
        <v>1323</v>
      </c>
      <c r="Q444">
        <v>1</v>
      </c>
      <c r="X444">
        <v>1.1100000000000001</v>
      </c>
      <c r="Y444">
        <v>0</v>
      </c>
      <c r="Z444">
        <v>0.32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32</v>
      </c>
      <c r="AG444">
        <v>1.7482500000000001</v>
      </c>
      <c r="AH444">
        <v>2</v>
      </c>
      <c r="AI444">
        <v>56663589</v>
      </c>
      <c r="AJ444">
        <v>338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ROW(Source!A432)</f>
        <v>432</v>
      </c>
      <c r="B445">
        <v>56663596</v>
      </c>
      <c r="C445">
        <v>56663585</v>
      </c>
      <c r="D445">
        <v>54739177</v>
      </c>
      <c r="E445">
        <v>1</v>
      </c>
      <c r="F445">
        <v>1</v>
      </c>
      <c r="G445">
        <v>1081</v>
      </c>
      <c r="H445">
        <v>3</v>
      </c>
      <c r="I445" t="s">
        <v>1408</v>
      </c>
      <c r="J445" t="s">
        <v>1409</v>
      </c>
      <c r="K445" t="s">
        <v>1410</v>
      </c>
      <c r="L445">
        <v>1346</v>
      </c>
      <c r="N445">
        <v>1009</v>
      </c>
      <c r="O445" t="s">
        <v>1171</v>
      </c>
      <c r="P445" t="s">
        <v>1171</v>
      </c>
      <c r="Q445">
        <v>1</v>
      </c>
      <c r="X445">
        <v>0.22</v>
      </c>
      <c r="Y445">
        <v>15.02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105</v>
      </c>
      <c r="AG445">
        <v>0.22</v>
      </c>
      <c r="AH445">
        <v>2</v>
      </c>
      <c r="AI445">
        <v>56663590</v>
      </c>
      <c r="AJ445">
        <v>339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ROW(Source!A432)</f>
        <v>432</v>
      </c>
      <c r="B446">
        <v>56663597</v>
      </c>
      <c r="C446">
        <v>56663585</v>
      </c>
      <c r="D446">
        <v>54737318</v>
      </c>
      <c r="E446">
        <v>1</v>
      </c>
      <c r="F446">
        <v>1</v>
      </c>
      <c r="G446">
        <v>1081</v>
      </c>
      <c r="H446">
        <v>3</v>
      </c>
      <c r="I446" t="s">
        <v>1269</v>
      </c>
      <c r="J446" t="s">
        <v>1271</v>
      </c>
      <c r="K446" t="s">
        <v>1270</v>
      </c>
      <c r="L446">
        <v>1348</v>
      </c>
      <c r="N446">
        <v>1009</v>
      </c>
      <c r="O446" t="s">
        <v>547</v>
      </c>
      <c r="P446" t="s">
        <v>547</v>
      </c>
      <c r="Q446">
        <v>1000</v>
      </c>
      <c r="X446">
        <v>5.0000000000000002E-5</v>
      </c>
      <c r="Y446">
        <v>17868.28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105</v>
      </c>
      <c r="AG446">
        <v>5.0000000000000002E-5</v>
      </c>
      <c r="AH446">
        <v>2</v>
      </c>
      <c r="AI446">
        <v>56663591</v>
      </c>
      <c r="AJ446">
        <v>340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ROW(Source!A432)</f>
        <v>432</v>
      </c>
      <c r="B447">
        <v>56663598</v>
      </c>
      <c r="C447">
        <v>56663585</v>
      </c>
      <c r="D447">
        <v>54694655</v>
      </c>
      <c r="E447">
        <v>1081</v>
      </c>
      <c r="F447">
        <v>1</v>
      </c>
      <c r="G447">
        <v>1081</v>
      </c>
      <c r="H447">
        <v>3</v>
      </c>
      <c r="I447" t="s">
        <v>1601</v>
      </c>
      <c r="J447" t="s">
        <v>3</v>
      </c>
      <c r="K447" t="s">
        <v>1602</v>
      </c>
      <c r="L447">
        <v>1391</v>
      </c>
      <c r="N447">
        <v>1013</v>
      </c>
      <c r="O447" t="s">
        <v>1358</v>
      </c>
      <c r="P447" t="s">
        <v>1358</v>
      </c>
      <c r="Q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105</v>
      </c>
      <c r="AG447">
        <v>0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ROW(Source!A432)</f>
        <v>432</v>
      </c>
      <c r="B448">
        <v>56663599</v>
      </c>
      <c r="C448">
        <v>56663585</v>
      </c>
      <c r="D448">
        <v>54720615</v>
      </c>
      <c r="E448">
        <v>1081</v>
      </c>
      <c r="F448">
        <v>1</v>
      </c>
      <c r="G448">
        <v>1081</v>
      </c>
      <c r="H448">
        <v>3</v>
      </c>
      <c r="I448" t="s">
        <v>1603</v>
      </c>
      <c r="J448" t="s">
        <v>3</v>
      </c>
      <c r="K448" t="s">
        <v>1604</v>
      </c>
      <c r="L448">
        <v>1354</v>
      </c>
      <c r="N448">
        <v>1010</v>
      </c>
      <c r="O448" t="s">
        <v>398</v>
      </c>
      <c r="P448" t="s">
        <v>398</v>
      </c>
      <c r="Q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105</v>
      </c>
      <c r="AG448">
        <v>1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ROW(Source!A435)</f>
        <v>435</v>
      </c>
      <c r="B449">
        <v>56663608</v>
      </c>
      <c r="C449">
        <v>56663601</v>
      </c>
      <c r="D449">
        <v>54702434</v>
      </c>
      <c r="E449">
        <v>1081</v>
      </c>
      <c r="F449">
        <v>1</v>
      </c>
      <c r="G449">
        <v>1081</v>
      </c>
      <c r="H449">
        <v>1</v>
      </c>
      <c r="I449" t="s">
        <v>1317</v>
      </c>
      <c r="J449" t="s">
        <v>3</v>
      </c>
      <c r="K449" t="s">
        <v>1318</v>
      </c>
      <c r="L449">
        <v>1191</v>
      </c>
      <c r="N449">
        <v>1013</v>
      </c>
      <c r="O449" t="s">
        <v>1319</v>
      </c>
      <c r="P449" t="s">
        <v>1319</v>
      </c>
      <c r="Q449">
        <v>1</v>
      </c>
      <c r="X449">
        <v>6.8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 t="s">
        <v>33</v>
      </c>
      <c r="AG449">
        <v>9.8531999999999993</v>
      </c>
      <c r="AH449">
        <v>2</v>
      </c>
      <c r="AI449">
        <v>56663602</v>
      </c>
      <c r="AJ449">
        <v>341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ROW(Source!A435)</f>
        <v>435</v>
      </c>
      <c r="B450">
        <v>56663609</v>
      </c>
      <c r="C450">
        <v>56663601</v>
      </c>
      <c r="D450">
        <v>54768339</v>
      </c>
      <c r="E450">
        <v>1</v>
      </c>
      <c r="F450">
        <v>1</v>
      </c>
      <c r="G450">
        <v>1081</v>
      </c>
      <c r="H450">
        <v>2</v>
      </c>
      <c r="I450" t="s">
        <v>1324</v>
      </c>
      <c r="J450" t="s">
        <v>1325</v>
      </c>
      <c r="K450" t="s">
        <v>1326</v>
      </c>
      <c r="L450">
        <v>1368</v>
      </c>
      <c r="N450">
        <v>1011</v>
      </c>
      <c r="O450" t="s">
        <v>1323</v>
      </c>
      <c r="P450" t="s">
        <v>1323</v>
      </c>
      <c r="Q450">
        <v>1</v>
      </c>
      <c r="X450">
        <v>0.01</v>
      </c>
      <c r="Y450">
        <v>0</v>
      </c>
      <c r="Z450">
        <v>83.1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32</v>
      </c>
      <c r="AG450">
        <v>1.575E-2</v>
      </c>
      <c r="AH450">
        <v>2</v>
      </c>
      <c r="AI450">
        <v>56663603</v>
      </c>
      <c r="AJ450">
        <v>342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ROW(Source!A435)</f>
        <v>435</v>
      </c>
      <c r="B451">
        <v>56663610</v>
      </c>
      <c r="C451">
        <v>56663601</v>
      </c>
      <c r="D451">
        <v>54767573</v>
      </c>
      <c r="E451">
        <v>1</v>
      </c>
      <c r="F451">
        <v>1</v>
      </c>
      <c r="G451">
        <v>1081</v>
      </c>
      <c r="H451">
        <v>2</v>
      </c>
      <c r="I451" t="s">
        <v>1328</v>
      </c>
      <c r="J451" t="s">
        <v>1329</v>
      </c>
      <c r="K451" t="s">
        <v>1330</v>
      </c>
      <c r="L451">
        <v>1368</v>
      </c>
      <c r="N451">
        <v>1011</v>
      </c>
      <c r="O451" t="s">
        <v>1323</v>
      </c>
      <c r="P451" t="s">
        <v>1323</v>
      </c>
      <c r="Q451">
        <v>1</v>
      </c>
      <c r="X451">
        <v>0.01</v>
      </c>
      <c r="Y451">
        <v>0</v>
      </c>
      <c r="Z451">
        <v>179.17</v>
      </c>
      <c r="AA451">
        <v>16.93</v>
      </c>
      <c r="AB451">
        <v>0</v>
      </c>
      <c r="AC451">
        <v>0</v>
      </c>
      <c r="AD451">
        <v>1</v>
      </c>
      <c r="AE451">
        <v>0</v>
      </c>
      <c r="AF451" t="s">
        <v>32</v>
      </c>
      <c r="AG451">
        <v>1.575E-2</v>
      </c>
      <c r="AH451">
        <v>2</v>
      </c>
      <c r="AI451">
        <v>56663604</v>
      </c>
      <c r="AJ451">
        <v>343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ROW(Source!A435)</f>
        <v>435</v>
      </c>
      <c r="B452">
        <v>56663611</v>
      </c>
      <c r="C452">
        <v>56663601</v>
      </c>
      <c r="D452">
        <v>54767653</v>
      </c>
      <c r="E452">
        <v>1</v>
      </c>
      <c r="F452">
        <v>1</v>
      </c>
      <c r="G452">
        <v>1081</v>
      </c>
      <c r="H452">
        <v>2</v>
      </c>
      <c r="I452" t="s">
        <v>1405</v>
      </c>
      <c r="J452" t="s">
        <v>1406</v>
      </c>
      <c r="K452" t="s">
        <v>1407</v>
      </c>
      <c r="L452">
        <v>1368</v>
      </c>
      <c r="N452">
        <v>1011</v>
      </c>
      <c r="O452" t="s">
        <v>1323</v>
      </c>
      <c r="P452" t="s">
        <v>1323</v>
      </c>
      <c r="Q452">
        <v>1</v>
      </c>
      <c r="X452">
        <v>1.7</v>
      </c>
      <c r="Y452">
        <v>0</v>
      </c>
      <c r="Z452">
        <v>0.32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32</v>
      </c>
      <c r="AG452">
        <v>2.6774999999999998</v>
      </c>
      <c r="AH452">
        <v>2</v>
      </c>
      <c r="AI452">
        <v>56663605</v>
      </c>
      <c r="AJ452">
        <v>344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ROW(Source!A435)</f>
        <v>435</v>
      </c>
      <c r="B453">
        <v>56663612</v>
      </c>
      <c r="C453">
        <v>56663601</v>
      </c>
      <c r="D453">
        <v>54739177</v>
      </c>
      <c r="E453">
        <v>1</v>
      </c>
      <c r="F453">
        <v>1</v>
      </c>
      <c r="G453">
        <v>1081</v>
      </c>
      <c r="H453">
        <v>3</v>
      </c>
      <c r="I453" t="s">
        <v>1408</v>
      </c>
      <c r="J453" t="s">
        <v>1409</v>
      </c>
      <c r="K453" t="s">
        <v>1410</v>
      </c>
      <c r="L453">
        <v>1346</v>
      </c>
      <c r="N453">
        <v>1009</v>
      </c>
      <c r="O453" t="s">
        <v>1171</v>
      </c>
      <c r="P453" t="s">
        <v>1171</v>
      </c>
      <c r="Q453">
        <v>1</v>
      </c>
      <c r="X453">
        <v>0.27</v>
      </c>
      <c r="Y453">
        <v>15.02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105</v>
      </c>
      <c r="AG453">
        <v>0.27</v>
      </c>
      <c r="AH453">
        <v>2</v>
      </c>
      <c r="AI453">
        <v>56663606</v>
      </c>
      <c r="AJ453">
        <v>345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ROW(Source!A435)</f>
        <v>435</v>
      </c>
      <c r="B454">
        <v>56663613</v>
      </c>
      <c r="C454">
        <v>56663601</v>
      </c>
      <c r="D454">
        <v>54737318</v>
      </c>
      <c r="E454">
        <v>1</v>
      </c>
      <c r="F454">
        <v>1</v>
      </c>
      <c r="G454">
        <v>1081</v>
      </c>
      <c r="H454">
        <v>3</v>
      </c>
      <c r="I454" t="s">
        <v>1269</v>
      </c>
      <c r="J454" t="s">
        <v>1271</v>
      </c>
      <c r="K454" t="s">
        <v>1270</v>
      </c>
      <c r="L454">
        <v>1348</v>
      </c>
      <c r="N454">
        <v>1009</v>
      </c>
      <c r="O454" t="s">
        <v>547</v>
      </c>
      <c r="P454" t="s">
        <v>547</v>
      </c>
      <c r="Q454">
        <v>1000</v>
      </c>
      <c r="X454">
        <v>1.2E-4</v>
      </c>
      <c r="Y454">
        <v>17868.28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105</v>
      </c>
      <c r="AG454">
        <v>1.2E-4</v>
      </c>
      <c r="AH454">
        <v>2</v>
      </c>
      <c r="AI454">
        <v>56663607</v>
      </c>
      <c r="AJ454">
        <v>346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ROW(Source!A435)</f>
        <v>435</v>
      </c>
      <c r="B455">
        <v>56663614</v>
      </c>
      <c r="C455">
        <v>56663601</v>
      </c>
      <c r="D455">
        <v>54694655</v>
      </c>
      <c r="E455">
        <v>1081</v>
      </c>
      <c r="F455">
        <v>1</v>
      </c>
      <c r="G455">
        <v>1081</v>
      </c>
      <c r="H455">
        <v>3</v>
      </c>
      <c r="I455" t="s">
        <v>1601</v>
      </c>
      <c r="J455" t="s">
        <v>3</v>
      </c>
      <c r="K455" t="s">
        <v>1602</v>
      </c>
      <c r="L455">
        <v>1391</v>
      </c>
      <c r="N455">
        <v>1013</v>
      </c>
      <c r="O455" t="s">
        <v>1358</v>
      </c>
      <c r="P455" t="s">
        <v>1358</v>
      </c>
      <c r="Q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105</v>
      </c>
      <c r="AG455">
        <v>0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ROW(Source!A435)</f>
        <v>435</v>
      </c>
      <c r="B456">
        <v>56663615</v>
      </c>
      <c r="C456">
        <v>56663601</v>
      </c>
      <c r="D456">
        <v>54720615</v>
      </c>
      <c r="E456">
        <v>1081</v>
      </c>
      <c r="F456">
        <v>1</v>
      </c>
      <c r="G456">
        <v>1081</v>
      </c>
      <c r="H456">
        <v>3</v>
      </c>
      <c r="I456" t="s">
        <v>1603</v>
      </c>
      <c r="J456" t="s">
        <v>3</v>
      </c>
      <c r="K456" t="s">
        <v>1604</v>
      </c>
      <c r="L456">
        <v>1354</v>
      </c>
      <c r="N456">
        <v>1010</v>
      </c>
      <c r="O456" t="s">
        <v>398</v>
      </c>
      <c r="P456" t="s">
        <v>398</v>
      </c>
      <c r="Q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105</v>
      </c>
      <c r="AG456">
        <v>1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ROW(Source!A436)</f>
        <v>436</v>
      </c>
      <c r="B457">
        <v>56663608</v>
      </c>
      <c r="C457">
        <v>56663601</v>
      </c>
      <c r="D457">
        <v>54702434</v>
      </c>
      <c r="E457">
        <v>1081</v>
      </c>
      <c r="F457">
        <v>1</v>
      </c>
      <c r="G457">
        <v>1081</v>
      </c>
      <c r="H457">
        <v>1</v>
      </c>
      <c r="I457" t="s">
        <v>1317</v>
      </c>
      <c r="J457" t="s">
        <v>3</v>
      </c>
      <c r="K457" t="s">
        <v>1318</v>
      </c>
      <c r="L457">
        <v>1191</v>
      </c>
      <c r="N457">
        <v>1013</v>
      </c>
      <c r="O457" t="s">
        <v>1319</v>
      </c>
      <c r="P457" t="s">
        <v>1319</v>
      </c>
      <c r="Q457">
        <v>1</v>
      </c>
      <c r="X457">
        <v>6.8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 t="s">
        <v>33</v>
      </c>
      <c r="AG457">
        <v>9.8531999999999993</v>
      </c>
      <c r="AH457">
        <v>2</v>
      </c>
      <c r="AI457">
        <v>56663602</v>
      </c>
      <c r="AJ457">
        <v>347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ROW(Source!A436)</f>
        <v>436</v>
      </c>
      <c r="B458">
        <v>56663609</v>
      </c>
      <c r="C458">
        <v>56663601</v>
      </c>
      <c r="D458">
        <v>54768339</v>
      </c>
      <c r="E458">
        <v>1</v>
      </c>
      <c r="F458">
        <v>1</v>
      </c>
      <c r="G458">
        <v>1081</v>
      </c>
      <c r="H458">
        <v>2</v>
      </c>
      <c r="I458" t="s">
        <v>1324</v>
      </c>
      <c r="J458" t="s">
        <v>1325</v>
      </c>
      <c r="K458" t="s">
        <v>1326</v>
      </c>
      <c r="L458">
        <v>1368</v>
      </c>
      <c r="N458">
        <v>1011</v>
      </c>
      <c r="O458" t="s">
        <v>1323</v>
      </c>
      <c r="P458" t="s">
        <v>1323</v>
      </c>
      <c r="Q458">
        <v>1</v>
      </c>
      <c r="X458">
        <v>0.01</v>
      </c>
      <c r="Y458">
        <v>0</v>
      </c>
      <c r="Z458">
        <v>83.1</v>
      </c>
      <c r="AA458">
        <v>12.62</v>
      </c>
      <c r="AB458">
        <v>0</v>
      </c>
      <c r="AC458">
        <v>0</v>
      </c>
      <c r="AD458">
        <v>1</v>
      </c>
      <c r="AE458">
        <v>0</v>
      </c>
      <c r="AF458" t="s">
        <v>32</v>
      </c>
      <c r="AG458">
        <v>1.575E-2</v>
      </c>
      <c r="AH458">
        <v>2</v>
      </c>
      <c r="AI458">
        <v>56663603</v>
      </c>
      <c r="AJ458">
        <v>348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ROW(Source!A436)</f>
        <v>436</v>
      </c>
      <c r="B459">
        <v>56663610</v>
      </c>
      <c r="C459">
        <v>56663601</v>
      </c>
      <c r="D459">
        <v>54767573</v>
      </c>
      <c r="E459">
        <v>1</v>
      </c>
      <c r="F459">
        <v>1</v>
      </c>
      <c r="G459">
        <v>1081</v>
      </c>
      <c r="H459">
        <v>2</v>
      </c>
      <c r="I459" t="s">
        <v>1328</v>
      </c>
      <c r="J459" t="s">
        <v>1329</v>
      </c>
      <c r="K459" t="s">
        <v>1330</v>
      </c>
      <c r="L459">
        <v>1368</v>
      </c>
      <c r="N459">
        <v>1011</v>
      </c>
      <c r="O459" t="s">
        <v>1323</v>
      </c>
      <c r="P459" t="s">
        <v>1323</v>
      </c>
      <c r="Q459">
        <v>1</v>
      </c>
      <c r="X459">
        <v>0.01</v>
      </c>
      <c r="Y459">
        <v>0</v>
      </c>
      <c r="Z459">
        <v>179.17</v>
      </c>
      <c r="AA459">
        <v>16.93</v>
      </c>
      <c r="AB459">
        <v>0</v>
      </c>
      <c r="AC459">
        <v>0</v>
      </c>
      <c r="AD459">
        <v>1</v>
      </c>
      <c r="AE459">
        <v>0</v>
      </c>
      <c r="AF459" t="s">
        <v>32</v>
      </c>
      <c r="AG459">
        <v>1.575E-2</v>
      </c>
      <c r="AH459">
        <v>2</v>
      </c>
      <c r="AI459">
        <v>56663604</v>
      </c>
      <c r="AJ459">
        <v>349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ROW(Source!A436)</f>
        <v>436</v>
      </c>
      <c r="B460">
        <v>56663611</v>
      </c>
      <c r="C460">
        <v>56663601</v>
      </c>
      <c r="D460">
        <v>54767653</v>
      </c>
      <c r="E460">
        <v>1</v>
      </c>
      <c r="F460">
        <v>1</v>
      </c>
      <c r="G460">
        <v>1081</v>
      </c>
      <c r="H460">
        <v>2</v>
      </c>
      <c r="I460" t="s">
        <v>1405</v>
      </c>
      <c r="J460" t="s">
        <v>1406</v>
      </c>
      <c r="K460" t="s">
        <v>1407</v>
      </c>
      <c r="L460">
        <v>1368</v>
      </c>
      <c r="N460">
        <v>1011</v>
      </c>
      <c r="O460" t="s">
        <v>1323</v>
      </c>
      <c r="P460" t="s">
        <v>1323</v>
      </c>
      <c r="Q460">
        <v>1</v>
      </c>
      <c r="X460">
        <v>1.7</v>
      </c>
      <c r="Y460">
        <v>0</v>
      </c>
      <c r="Z460">
        <v>0.32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32</v>
      </c>
      <c r="AG460">
        <v>2.6774999999999998</v>
      </c>
      <c r="AH460">
        <v>2</v>
      </c>
      <c r="AI460">
        <v>56663605</v>
      </c>
      <c r="AJ460">
        <v>350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ROW(Source!A436)</f>
        <v>436</v>
      </c>
      <c r="B461">
        <v>56663612</v>
      </c>
      <c r="C461">
        <v>56663601</v>
      </c>
      <c r="D461">
        <v>54739177</v>
      </c>
      <c r="E461">
        <v>1</v>
      </c>
      <c r="F461">
        <v>1</v>
      </c>
      <c r="G461">
        <v>1081</v>
      </c>
      <c r="H461">
        <v>3</v>
      </c>
      <c r="I461" t="s">
        <v>1408</v>
      </c>
      <c r="J461" t="s">
        <v>1409</v>
      </c>
      <c r="K461" t="s">
        <v>1410</v>
      </c>
      <c r="L461">
        <v>1346</v>
      </c>
      <c r="N461">
        <v>1009</v>
      </c>
      <c r="O461" t="s">
        <v>1171</v>
      </c>
      <c r="P461" t="s">
        <v>1171</v>
      </c>
      <c r="Q461">
        <v>1</v>
      </c>
      <c r="X461">
        <v>0.27</v>
      </c>
      <c r="Y461">
        <v>15.02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105</v>
      </c>
      <c r="AG461">
        <v>0.27</v>
      </c>
      <c r="AH461">
        <v>2</v>
      </c>
      <c r="AI461">
        <v>56663606</v>
      </c>
      <c r="AJ461">
        <v>351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ROW(Source!A436)</f>
        <v>436</v>
      </c>
      <c r="B462">
        <v>56663613</v>
      </c>
      <c r="C462">
        <v>56663601</v>
      </c>
      <c r="D462">
        <v>54737318</v>
      </c>
      <c r="E462">
        <v>1</v>
      </c>
      <c r="F462">
        <v>1</v>
      </c>
      <c r="G462">
        <v>1081</v>
      </c>
      <c r="H462">
        <v>3</v>
      </c>
      <c r="I462" t="s">
        <v>1269</v>
      </c>
      <c r="J462" t="s">
        <v>1271</v>
      </c>
      <c r="K462" t="s">
        <v>1270</v>
      </c>
      <c r="L462">
        <v>1348</v>
      </c>
      <c r="N462">
        <v>1009</v>
      </c>
      <c r="O462" t="s">
        <v>547</v>
      </c>
      <c r="P462" t="s">
        <v>547</v>
      </c>
      <c r="Q462">
        <v>1000</v>
      </c>
      <c r="X462">
        <v>1.2E-4</v>
      </c>
      <c r="Y462">
        <v>17868.28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105</v>
      </c>
      <c r="AG462">
        <v>1.2E-4</v>
      </c>
      <c r="AH462">
        <v>2</v>
      </c>
      <c r="AI462">
        <v>56663607</v>
      </c>
      <c r="AJ462">
        <v>352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ROW(Source!A436)</f>
        <v>436</v>
      </c>
      <c r="B463">
        <v>56663614</v>
      </c>
      <c r="C463">
        <v>56663601</v>
      </c>
      <c r="D463">
        <v>54694655</v>
      </c>
      <c r="E463">
        <v>1081</v>
      </c>
      <c r="F463">
        <v>1</v>
      </c>
      <c r="G463">
        <v>1081</v>
      </c>
      <c r="H463">
        <v>3</v>
      </c>
      <c r="I463" t="s">
        <v>1601</v>
      </c>
      <c r="J463" t="s">
        <v>3</v>
      </c>
      <c r="K463" t="s">
        <v>1602</v>
      </c>
      <c r="L463">
        <v>1391</v>
      </c>
      <c r="N463">
        <v>1013</v>
      </c>
      <c r="O463" t="s">
        <v>1358</v>
      </c>
      <c r="P463" t="s">
        <v>1358</v>
      </c>
      <c r="Q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105</v>
      </c>
      <c r="AG463">
        <v>0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ROW(Source!A436)</f>
        <v>436</v>
      </c>
      <c r="B464">
        <v>56663615</v>
      </c>
      <c r="C464">
        <v>56663601</v>
      </c>
      <c r="D464">
        <v>54720615</v>
      </c>
      <c r="E464">
        <v>1081</v>
      </c>
      <c r="F464">
        <v>1</v>
      </c>
      <c r="G464">
        <v>1081</v>
      </c>
      <c r="H464">
        <v>3</v>
      </c>
      <c r="I464" t="s">
        <v>1603</v>
      </c>
      <c r="J464" t="s">
        <v>3</v>
      </c>
      <c r="K464" t="s">
        <v>1604</v>
      </c>
      <c r="L464">
        <v>1354</v>
      </c>
      <c r="N464">
        <v>1010</v>
      </c>
      <c r="O464" t="s">
        <v>398</v>
      </c>
      <c r="P464" t="s">
        <v>398</v>
      </c>
      <c r="Q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105</v>
      </c>
      <c r="AG464">
        <v>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ROW(Source!A439)</f>
        <v>439</v>
      </c>
      <c r="B465">
        <v>56663624</v>
      </c>
      <c r="C465">
        <v>56663617</v>
      </c>
      <c r="D465">
        <v>54702434</v>
      </c>
      <c r="E465">
        <v>1081</v>
      </c>
      <c r="F465">
        <v>1</v>
      </c>
      <c r="G465">
        <v>1081</v>
      </c>
      <c r="H465">
        <v>1</v>
      </c>
      <c r="I465" t="s">
        <v>1317</v>
      </c>
      <c r="J465" t="s">
        <v>3</v>
      </c>
      <c r="K465" t="s">
        <v>1318</v>
      </c>
      <c r="L465">
        <v>1191</v>
      </c>
      <c r="N465">
        <v>1013</v>
      </c>
      <c r="O465" t="s">
        <v>1319</v>
      </c>
      <c r="P465" t="s">
        <v>1319</v>
      </c>
      <c r="Q465">
        <v>1</v>
      </c>
      <c r="X465">
        <v>10.1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 t="s">
        <v>33</v>
      </c>
      <c r="AG465">
        <v>14.6349</v>
      </c>
      <c r="AH465">
        <v>2</v>
      </c>
      <c r="AI465">
        <v>56663618</v>
      </c>
      <c r="AJ465">
        <v>353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ROW(Source!A439)</f>
        <v>439</v>
      </c>
      <c r="B466">
        <v>56663625</v>
      </c>
      <c r="C466">
        <v>56663617</v>
      </c>
      <c r="D466">
        <v>54768339</v>
      </c>
      <c r="E466">
        <v>1</v>
      </c>
      <c r="F466">
        <v>1</v>
      </c>
      <c r="G466">
        <v>1081</v>
      </c>
      <c r="H466">
        <v>2</v>
      </c>
      <c r="I466" t="s">
        <v>1324</v>
      </c>
      <c r="J466" t="s">
        <v>1325</v>
      </c>
      <c r="K466" t="s">
        <v>1326</v>
      </c>
      <c r="L466">
        <v>1368</v>
      </c>
      <c r="N466">
        <v>1011</v>
      </c>
      <c r="O466" t="s">
        <v>1323</v>
      </c>
      <c r="P466" t="s">
        <v>1323</v>
      </c>
      <c r="Q466">
        <v>1</v>
      </c>
      <c r="X466">
        <v>0.04</v>
      </c>
      <c r="Y466">
        <v>0</v>
      </c>
      <c r="Z466">
        <v>83.1</v>
      </c>
      <c r="AA466">
        <v>12.62</v>
      </c>
      <c r="AB466">
        <v>0</v>
      </c>
      <c r="AC466">
        <v>0</v>
      </c>
      <c r="AD466">
        <v>1</v>
      </c>
      <c r="AE466">
        <v>0</v>
      </c>
      <c r="AF466" t="s">
        <v>32</v>
      </c>
      <c r="AG466">
        <v>6.3E-2</v>
      </c>
      <c r="AH466">
        <v>2</v>
      </c>
      <c r="AI466">
        <v>56663619</v>
      </c>
      <c r="AJ466">
        <v>354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ROW(Source!A439)</f>
        <v>439</v>
      </c>
      <c r="B467">
        <v>56663626</v>
      </c>
      <c r="C467">
        <v>56663617</v>
      </c>
      <c r="D467">
        <v>54767573</v>
      </c>
      <c r="E467">
        <v>1</v>
      </c>
      <c r="F467">
        <v>1</v>
      </c>
      <c r="G467">
        <v>1081</v>
      </c>
      <c r="H467">
        <v>2</v>
      </c>
      <c r="I467" t="s">
        <v>1328</v>
      </c>
      <c r="J467" t="s">
        <v>1329</v>
      </c>
      <c r="K467" t="s">
        <v>1330</v>
      </c>
      <c r="L467">
        <v>1368</v>
      </c>
      <c r="N467">
        <v>1011</v>
      </c>
      <c r="O467" t="s">
        <v>1323</v>
      </c>
      <c r="P467" t="s">
        <v>1323</v>
      </c>
      <c r="Q467">
        <v>1</v>
      </c>
      <c r="X467">
        <v>0.02</v>
      </c>
      <c r="Y467">
        <v>0</v>
      </c>
      <c r="Z467">
        <v>179.17</v>
      </c>
      <c r="AA467">
        <v>16.93</v>
      </c>
      <c r="AB467">
        <v>0</v>
      </c>
      <c r="AC467">
        <v>0</v>
      </c>
      <c r="AD467">
        <v>1</v>
      </c>
      <c r="AE467">
        <v>0</v>
      </c>
      <c r="AF467" t="s">
        <v>32</v>
      </c>
      <c r="AG467">
        <v>3.15E-2</v>
      </c>
      <c r="AH467">
        <v>2</v>
      </c>
      <c r="AI467">
        <v>56663620</v>
      </c>
      <c r="AJ467">
        <v>355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ROW(Source!A439)</f>
        <v>439</v>
      </c>
      <c r="B468">
        <v>56663627</v>
      </c>
      <c r="C468">
        <v>56663617</v>
      </c>
      <c r="D468">
        <v>54767653</v>
      </c>
      <c r="E468">
        <v>1</v>
      </c>
      <c r="F468">
        <v>1</v>
      </c>
      <c r="G468">
        <v>1081</v>
      </c>
      <c r="H468">
        <v>2</v>
      </c>
      <c r="I468" t="s">
        <v>1405</v>
      </c>
      <c r="J468" t="s">
        <v>1406</v>
      </c>
      <c r="K468" t="s">
        <v>1407</v>
      </c>
      <c r="L468">
        <v>1368</v>
      </c>
      <c r="N468">
        <v>1011</v>
      </c>
      <c r="O468" t="s">
        <v>1323</v>
      </c>
      <c r="P468" t="s">
        <v>1323</v>
      </c>
      <c r="Q468">
        <v>1</v>
      </c>
      <c r="X468">
        <v>2.5299999999999998</v>
      </c>
      <c r="Y468">
        <v>0</v>
      </c>
      <c r="Z468">
        <v>0.32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32</v>
      </c>
      <c r="AG468">
        <v>3.9847499999999996</v>
      </c>
      <c r="AH468">
        <v>2</v>
      </c>
      <c r="AI468">
        <v>56663621</v>
      </c>
      <c r="AJ468">
        <v>356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ROW(Source!A439)</f>
        <v>439</v>
      </c>
      <c r="B469">
        <v>56663628</v>
      </c>
      <c r="C469">
        <v>56663617</v>
      </c>
      <c r="D469">
        <v>54739177</v>
      </c>
      <c r="E469">
        <v>1</v>
      </c>
      <c r="F469">
        <v>1</v>
      </c>
      <c r="G469">
        <v>1081</v>
      </c>
      <c r="H469">
        <v>3</v>
      </c>
      <c r="I469" t="s">
        <v>1408</v>
      </c>
      <c r="J469" t="s">
        <v>1409</v>
      </c>
      <c r="K469" t="s">
        <v>1410</v>
      </c>
      <c r="L469">
        <v>1346</v>
      </c>
      <c r="N469">
        <v>1009</v>
      </c>
      <c r="O469" t="s">
        <v>1171</v>
      </c>
      <c r="P469" t="s">
        <v>1171</v>
      </c>
      <c r="Q469">
        <v>1</v>
      </c>
      <c r="X469">
        <v>0.31</v>
      </c>
      <c r="Y469">
        <v>15.02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105</v>
      </c>
      <c r="AG469">
        <v>0.31</v>
      </c>
      <c r="AH469">
        <v>2</v>
      </c>
      <c r="AI469">
        <v>56663622</v>
      </c>
      <c r="AJ469">
        <v>357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ROW(Source!A439)</f>
        <v>439</v>
      </c>
      <c r="B470">
        <v>56663629</v>
      </c>
      <c r="C470">
        <v>56663617</v>
      </c>
      <c r="D470">
        <v>54737318</v>
      </c>
      <c r="E470">
        <v>1</v>
      </c>
      <c r="F470">
        <v>1</v>
      </c>
      <c r="G470">
        <v>1081</v>
      </c>
      <c r="H470">
        <v>3</v>
      </c>
      <c r="I470" t="s">
        <v>1269</v>
      </c>
      <c r="J470" t="s">
        <v>1271</v>
      </c>
      <c r="K470" t="s">
        <v>1270</v>
      </c>
      <c r="L470">
        <v>1348</v>
      </c>
      <c r="N470">
        <v>1009</v>
      </c>
      <c r="O470" t="s">
        <v>547</v>
      </c>
      <c r="P470" t="s">
        <v>547</v>
      </c>
      <c r="Q470">
        <v>1000</v>
      </c>
      <c r="X470">
        <v>1.2E-4</v>
      </c>
      <c r="Y470">
        <v>17868.28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105</v>
      </c>
      <c r="AG470">
        <v>1.2E-4</v>
      </c>
      <c r="AH470">
        <v>2</v>
      </c>
      <c r="AI470">
        <v>56663623</v>
      </c>
      <c r="AJ470">
        <v>358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ROW(Source!A439)</f>
        <v>439</v>
      </c>
      <c r="B471">
        <v>56663630</v>
      </c>
      <c r="C471">
        <v>56663617</v>
      </c>
      <c r="D471">
        <v>54694655</v>
      </c>
      <c r="E471">
        <v>1081</v>
      </c>
      <c r="F471">
        <v>1</v>
      </c>
      <c r="G471">
        <v>1081</v>
      </c>
      <c r="H471">
        <v>3</v>
      </c>
      <c r="I471" t="s">
        <v>1601</v>
      </c>
      <c r="J471" t="s">
        <v>3</v>
      </c>
      <c r="K471" t="s">
        <v>1602</v>
      </c>
      <c r="L471">
        <v>1391</v>
      </c>
      <c r="N471">
        <v>1013</v>
      </c>
      <c r="O471" t="s">
        <v>1358</v>
      </c>
      <c r="P471" t="s">
        <v>1358</v>
      </c>
      <c r="Q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105</v>
      </c>
      <c r="AG471">
        <v>0</v>
      </c>
      <c r="AH471">
        <v>3</v>
      </c>
      <c r="AI471">
        <v>-1</v>
      </c>
      <c r="AJ471" t="s">
        <v>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ROW(Source!A439)</f>
        <v>439</v>
      </c>
      <c r="B472">
        <v>56663631</v>
      </c>
      <c r="C472">
        <v>56663617</v>
      </c>
      <c r="D472">
        <v>54720615</v>
      </c>
      <c r="E472">
        <v>1081</v>
      </c>
      <c r="F472">
        <v>1</v>
      </c>
      <c r="G472">
        <v>1081</v>
      </c>
      <c r="H472">
        <v>3</v>
      </c>
      <c r="I472" t="s">
        <v>1603</v>
      </c>
      <c r="J472" t="s">
        <v>3</v>
      </c>
      <c r="K472" t="s">
        <v>1604</v>
      </c>
      <c r="L472">
        <v>1354</v>
      </c>
      <c r="N472">
        <v>1010</v>
      </c>
      <c r="O472" t="s">
        <v>398</v>
      </c>
      <c r="P472" t="s">
        <v>398</v>
      </c>
      <c r="Q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105</v>
      </c>
      <c r="AG472">
        <v>1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ROW(Source!A440)</f>
        <v>440</v>
      </c>
      <c r="B473">
        <v>56663624</v>
      </c>
      <c r="C473">
        <v>56663617</v>
      </c>
      <c r="D473">
        <v>54702434</v>
      </c>
      <c r="E473">
        <v>1081</v>
      </c>
      <c r="F473">
        <v>1</v>
      </c>
      <c r="G473">
        <v>1081</v>
      </c>
      <c r="H473">
        <v>1</v>
      </c>
      <c r="I473" t="s">
        <v>1317</v>
      </c>
      <c r="J473" t="s">
        <v>3</v>
      </c>
      <c r="K473" t="s">
        <v>1318</v>
      </c>
      <c r="L473">
        <v>1191</v>
      </c>
      <c r="N473">
        <v>1013</v>
      </c>
      <c r="O473" t="s">
        <v>1319</v>
      </c>
      <c r="P473" t="s">
        <v>1319</v>
      </c>
      <c r="Q473">
        <v>1</v>
      </c>
      <c r="X473">
        <v>10.1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1</v>
      </c>
      <c r="AF473" t="s">
        <v>33</v>
      </c>
      <c r="AG473">
        <v>14.6349</v>
      </c>
      <c r="AH473">
        <v>2</v>
      </c>
      <c r="AI473">
        <v>56663618</v>
      </c>
      <c r="AJ473">
        <v>359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ROW(Source!A440)</f>
        <v>440</v>
      </c>
      <c r="B474">
        <v>56663625</v>
      </c>
      <c r="C474">
        <v>56663617</v>
      </c>
      <c r="D474">
        <v>54768339</v>
      </c>
      <c r="E474">
        <v>1</v>
      </c>
      <c r="F474">
        <v>1</v>
      </c>
      <c r="G474">
        <v>1081</v>
      </c>
      <c r="H474">
        <v>2</v>
      </c>
      <c r="I474" t="s">
        <v>1324</v>
      </c>
      <c r="J474" t="s">
        <v>1325</v>
      </c>
      <c r="K474" t="s">
        <v>1326</v>
      </c>
      <c r="L474">
        <v>1368</v>
      </c>
      <c r="N474">
        <v>1011</v>
      </c>
      <c r="O474" t="s">
        <v>1323</v>
      </c>
      <c r="P474" t="s">
        <v>1323</v>
      </c>
      <c r="Q474">
        <v>1</v>
      </c>
      <c r="X474">
        <v>0.04</v>
      </c>
      <c r="Y474">
        <v>0</v>
      </c>
      <c r="Z474">
        <v>83.1</v>
      </c>
      <c r="AA474">
        <v>12.62</v>
      </c>
      <c r="AB474">
        <v>0</v>
      </c>
      <c r="AC474">
        <v>0</v>
      </c>
      <c r="AD474">
        <v>1</v>
      </c>
      <c r="AE474">
        <v>0</v>
      </c>
      <c r="AF474" t="s">
        <v>32</v>
      </c>
      <c r="AG474">
        <v>6.3E-2</v>
      </c>
      <c r="AH474">
        <v>2</v>
      </c>
      <c r="AI474">
        <v>56663619</v>
      </c>
      <c r="AJ474">
        <v>360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ROW(Source!A440)</f>
        <v>440</v>
      </c>
      <c r="B475">
        <v>56663626</v>
      </c>
      <c r="C475">
        <v>56663617</v>
      </c>
      <c r="D475">
        <v>54767573</v>
      </c>
      <c r="E475">
        <v>1</v>
      </c>
      <c r="F475">
        <v>1</v>
      </c>
      <c r="G475">
        <v>1081</v>
      </c>
      <c r="H475">
        <v>2</v>
      </c>
      <c r="I475" t="s">
        <v>1328</v>
      </c>
      <c r="J475" t="s">
        <v>1329</v>
      </c>
      <c r="K475" t="s">
        <v>1330</v>
      </c>
      <c r="L475">
        <v>1368</v>
      </c>
      <c r="N475">
        <v>1011</v>
      </c>
      <c r="O475" t="s">
        <v>1323</v>
      </c>
      <c r="P475" t="s">
        <v>1323</v>
      </c>
      <c r="Q475">
        <v>1</v>
      </c>
      <c r="X475">
        <v>0.02</v>
      </c>
      <c r="Y475">
        <v>0</v>
      </c>
      <c r="Z475">
        <v>179.17</v>
      </c>
      <c r="AA475">
        <v>16.93</v>
      </c>
      <c r="AB475">
        <v>0</v>
      </c>
      <c r="AC475">
        <v>0</v>
      </c>
      <c r="AD475">
        <v>1</v>
      </c>
      <c r="AE475">
        <v>0</v>
      </c>
      <c r="AF475" t="s">
        <v>32</v>
      </c>
      <c r="AG475">
        <v>3.15E-2</v>
      </c>
      <c r="AH475">
        <v>2</v>
      </c>
      <c r="AI475">
        <v>56663620</v>
      </c>
      <c r="AJ475">
        <v>361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ROW(Source!A440)</f>
        <v>440</v>
      </c>
      <c r="B476">
        <v>56663627</v>
      </c>
      <c r="C476">
        <v>56663617</v>
      </c>
      <c r="D476">
        <v>54767653</v>
      </c>
      <c r="E476">
        <v>1</v>
      </c>
      <c r="F476">
        <v>1</v>
      </c>
      <c r="G476">
        <v>1081</v>
      </c>
      <c r="H476">
        <v>2</v>
      </c>
      <c r="I476" t="s">
        <v>1405</v>
      </c>
      <c r="J476" t="s">
        <v>1406</v>
      </c>
      <c r="K476" t="s">
        <v>1407</v>
      </c>
      <c r="L476">
        <v>1368</v>
      </c>
      <c r="N476">
        <v>1011</v>
      </c>
      <c r="O476" t="s">
        <v>1323</v>
      </c>
      <c r="P476" t="s">
        <v>1323</v>
      </c>
      <c r="Q476">
        <v>1</v>
      </c>
      <c r="X476">
        <v>2.5299999999999998</v>
      </c>
      <c r="Y476">
        <v>0</v>
      </c>
      <c r="Z476">
        <v>0.32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32</v>
      </c>
      <c r="AG476">
        <v>3.9847499999999996</v>
      </c>
      <c r="AH476">
        <v>2</v>
      </c>
      <c r="AI476">
        <v>56663621</v>
      </c>
      <c r="AJ476">
        <v>362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ROW(Source!A440)</f>
        <v>440</v>
      </c>
      <c r="B477">
        <v>56663628</v>
      </c>
      <c r="C477">
        <v>56663617</v>
      </c>
      <c r="D477">
        <v>54739177</v>
      </c>
      <c r="E477">
        <v>1</v>
      </c>
      <c r="F477">
        <v>1</v>
      </c>
      <c r="G477">
        <v>1081</v>
      </c>
      <c r="H477">
        <v>3</v>
      </c>
      <c r="I477" t="s">
        <v>1408</v>
      </c>
      <c r="J477" t="s">
        <v>1409</v>
      </c>
      <c r="K477" t="s">
        <v>1410</v>
      </c>
      <c r="L477">
        <v>1346</v>
      </c>
      <c r="N477">
        <v>1009</v>
      </c>
      <c r="O477" t="s">
        <v>1171</v>
      </c>
      <c r="P477" t="s">
        <v>1171</v>
      </c>
      <c r="Q477">
        <v>1</v>
      </c>
      <c r="X477">
        <v>0.31</v>
      </c>
      <c r="Y477">
        <v>15.02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105</v>
      </c>
      <c r="AG477">
        <v>0.31</v>
      </c>
      <c r="AH477">
        <v>2</v>
      </c>
      <c r="AI477">
        <v>56663622</v>
      </c>
      <c r="AJ477">
        <v>363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ROW(Source!A440)</f>
        <v>440</v>
      </c>
      <c r="B478">
        <v>56663629</v>
      </c>
      <c r="C478">
        <v>56663617</v>
      </c>
      <c r="D478">
        <v>54737318</v>
      </c>
      <c r="E478">
        <v>1</v>
      </c>
      <c r="F478">
        <v>1</v>
      </c>
      <c r="G478">
        <v>1081</v>
      </c>
      <c r="H478">
        <v>3</v>
      </c>
      <c r="I478" t="s">
        <v>1269</v>
      </c>
      <c r="J478" t="s">
        <v>1271</v>
      </c>
      <c r="K478" t="s">
        <v>1270</v>
      </c>
      <c r="L478">
        <v>1348</v>
      </c>
      <c r="N478">
        <v>1009</v>
      </c>
      <c r="O478" t="s">
        <v>547</v>
      </c>
      <c r="P478" t="s">
        <v>547</v>
      </c>
      <c r="Q478">
        <v>1000</v>
      </c>
      <c r="X478">
        <v>1.2E-4</v>
      </c>
      <c r="Y478">
        <v>17868.28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105</v>
      </c>
      <c r="AG478">
        <v>1.2E-4</v>
      </c>
      <c r="AH478">
        <v>2</v>
      </c>
      <c r="AI478">
        <v>56663623</v>
      </c>
      <c r="AJ478">
        <v>364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ROW(Source!A440)</f>
        <v>440</v>
      </c>
      <c r="B479">
        <v>56663630</v>
      </c>
      <c r="C479">
        <v>56663617</v>
      </c>
      <c r="D479">
        <v>54694655</v>
      </c>
      <c r="E479">
        <v>1081</v>
      </c>
      <c r="F479">
        <v>1</v>
      </c>
      <c r="G479">
        <v>1081</v>
      </c>
      <c r="H479">
        <v>3</v>
      </c>
      <c r="I479" t="s">
        <v>1601</v>
      </c>
      <c r="J479" t="s">
        <v>3</v>
      </c>
      <c r="K479" t="s">
        <v>1602</v>
      </c>
      <c r="L479">
        <v>1391</v>
      </c>
      <c r="N479">
        <v>1013</v>
      </c>
      <c r="O479" t="s">
        <v>1358</v>
      </c>
      <c r="P479" t="s">
        <v>1358</v>
      </c>
      <c r="Q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105</v>
      </c>
      <c r="AG479">
        <v>0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ROW(Source!A440)</f>
        <v>440</v>
      </c>
      <c r="B480">
        <v>56663631</v>
      </c>
      <c r="C480">
        <v>56663617</v>
      </c>
      <c r="D480">
        <v>54720615</v>
      </c>
      <c r="E480">
        <v>1081</v>
      </c>
      <c r="F480">
        <v>1</v>
      </c>
      <c r="G480">
        <v>1081</v>
      </c>
      <c r="H480">
        <v>3</v>
      </c>
      <c r="I480" t="s">
        <v>1603</v>
      </c>
      <c r="J480" t="s">
        <v>3</v>
      </c>
      <c r="K480" t="s">
        <v>1604</v>
      </c>
      <c r="L480">
        <v>1354</v>
      </c>
      <c r="N480">
        <v>1010</v>
      </c>
      <c r="O480" t="s">
        <v>398</v>
      </c>
      <c r="P480" t="s">
        <v>398</v>
      </c>
      <c r="Q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105</v>
      </c>
      <c r="AG480">
        <v>1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ROW(Source!A531)</f>
        <v>531</v>
      </c>
      <c r="B481">
        <v>56663667</v>
      </c>
      <c r="C481">
        <v>56663658</v>
      </c>
      <c r="D481">
        <v>54702434</v>
      </c>
      <c r="E481">
        <v>1081</v>
      </c>
      <c r="F481">
        <v>1</v>
      </c>
      <c r="G481">
        <v>1081</v>
      </c>
      <c r="H481">
        <v>1</v>
      </c>
      <c r="I481" t="s">
        <v>1317</v>
      </c>
      <c r="J481" t="s">
        <v>3</v>
      </c>
      <c r="K481" t="s">
        <v>1318</v>
      </c>
      <c r="L481">
        <v>1191</v>
      </c>
      <c r="N481">
        <v>1013</v>
      </c>
      <c r="O481" t="s">
        <v>1319</v>
      </c>
      <c r="P481" t="s">
        <v>1319</v>
      </c>
      <c r="Q481">
        <v>1</v>
      </c>
      <c r="X481">
        <v>4.0199999999999996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1</v>
      </c>
      <c r="AF481" t="s">
        <v>542</v>
      </c>
      <c r="AG481">
        <v>4.8541499999999997</v>
      </c>
      <c r="AH481">
        <v>2</v>
      </c>
      <c r="AI481">
        <v>56663659</v>
      </c>
      <c r="AJ481">
        <v>365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ROW(Source!A531)</f>
        <v>531</v>
      </c>
      <c r="B482">
        <v>56663668</v>
      </c>
      <c r="C482">
        <v>56663658</v>
      </c>
      <c r="D482">
        <v>54768339</v>
      </c>
      <c r="E482">
        <v>1</v>
      </c>
      <c r="F482">
        <v>1</v>
      </c>
      <c r="G482">
        <v>1081</v>
      </c>
      <c r="H482">
        <v>2</v>
      </c>
      <c r="I482" t="s">
        <v>1324</v>
      </c>
      <c r="J482" t="s">
        <v>1325</v>
      </c>
      <c r="K482" t="s">
        <v>1326</v>
      </c>
      <c r="L482">
        <v>1368</v>
      </c>
      <c r="N482">
        <v>1011</v>
      </c>
      <c r="O482" t="s">
        <v>1323</v>
      </c>
      <c r="P482" t="s">
        <v>1323</v>
      </c>
      <c r="Q482">
        <v>1</v>
      </c>
      <c r="X482">
        <v>0.01</v>
      </c>
      <c r="Y482">
        <v>0</v>
      </c>
      <c r="Z482">
        <v>83.1</v>
      </c>
      <c r="AA482">
        <v>12.62</v>
      </c>
      <c r="AB482">
        <v>0</v>
      </c>
      <c r="AC482">
        <v>0</v>
      </c>
      <c r="AD482">
        <v>1</v>
      </c>
      <c r="AE482">
        <v>0</v>
      </c>
      <c r="AF482" t="s">
        <v>541</v>
      </c>
      <c r="AG482">
        <v>1.3125000000000001E-2</v>
      </c>
      <c r="AH482">
        <v>2</v>
      </c>
      <c r="AI482">
        <v>56663660</v>
      </c>
      <c r="AJ482">
        <v>366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ROW(Source!A531)</f>
        <v>531</v>
      </c>
      <c r="B483">
        <v>56663669</v>
      </c>
      <c r="C483">
        <v>56663658</v>
      </c>
      <c r="D483">
        <v>54767653</v>
      </c>
      <c r="E483">
        <v>1</v>
      </c>
      <c r="F483">
        <v>1</v>
      </c>
      <c r="G483">
        <v>1081</v>
      </c>
      <c r="H483">
        <v>2</v>
      </c>
      <c r="I483" t="s">
        <v>1405</v>
      </c>
      <c r="J483" t="s">
        <v>1406</v>
      </c>
      <c r="K483" t="s">
        <v>1407</v>
      </c>
      <c r="L483">
        <v>1368</v>
      </c>
      <c r="N483">
        <v>1011</v>
      </c>
      <c r="O483" t="s">
        <v>1323</v>
      </c>
      <c r="P483" t="s">
        <v>1323</v>
      </c>
      <c r="Q483">
        <v>1</v>
      </c>
      <c r="X483">
        <v>1.01</v>
      </c>
      <c r="Y483">
        <v>0</v>
      </c>
      <c r="Z483">
        <v>0.32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541</v>
      </c>
      <c r="AG483">
        <v>1.3256250000000001</v>
      </c>
      <c r="AH483">
        <v>2</v>
      </c>
      <c r="AI483">
        <v>56663661</v>
      </c>
      <c r="AJ483">
        <v>367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ROW(Source!A531)</f>
        <v>531</v>
      </c>
      <c r="B484">
        <v>56663670</v>
      </c>
      <c r="C484">
        <v>56663658</v>
      </c>
      <c r="D484">
        <v>54739177</v>
      </c>
      <c r="E484">
        <v>1</v>
      </c>
      <c r="F484">
        <v>1</v>
      </c>
      <c r="G484">
        <v>1081</v>
      </c>
      <c r="H484">
        <v>3</v>
      </c>
      <c r="I484" t="s">
        <v>1408</v>
      </c>
      <c r="J484" t="s">
        <v>1409</v>
      </c>
      <c r="K484" t="s">
        <v>1410</v>
      </c>
      <c r="L484">
        <v>1346</v>
      </c>
      <c r="N484">
        <v>1009</v>
      </c>
      <c r="O484" t="s">
        <v>1171</v>
      </c>
      <c r="P484" t="s">
        <v>1171</v>
      </c>
      <c r="Q484">
        <v>1</v>
      </c>
      <c r="X484">
        <v>0.16</v>
      </c>
      <c r="Y484">
        <v>15.02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31</v>
      </c>
      <c r="AG484">
        <v>0.16</v>
      </c>
      <c r="AH484">
        <v>2</v>
      </c>
      <c r="AI484">
        <v>56663662</v>
      </c>
      <c r="AJ484">
        <v>368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ROW(Source!A531)</f>
        <v>531</v>
      </c>
      <c r="B485">
        <v>56663671</v>
      </c>
      <c r="C485">
        <v>56663658</v>
      </c>
      <c r="D485">
        <v>54737521</v>
      </c>
      <c r="E485">
        <v>1</v>
      </c>
      <c r="F485">
        <v>1</v>
      </c>
      <c r="G485">
        <v>1081</v>
      </c>
      <c r="H485">
        <v>3</v>
      </c>
      <c r="I485" t="s">
        <v>1411</v>
      </c>
      <c r="J485" t="s">
        <v>1412</v>
      </c>
      <c r="K485" t="s">
        <v>1413</v>
      </c>
      <c r="L485">
        <v>1302</v>
      </c>
      <c r="N485">
        <v>1003</v>
      </c>
      <c r="O485" t="s">
        <v>1414</v>
      </c>
      <c r="P485" t="s">
        <v>1414</v>
      </c>
      <c r="Q485">
        <v>10</v>
      </c>
      <c r="X485">
        <v>0.93</v>
      </c>
      <c r="Y485">
        <v>9.6999999999999993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31</v>
      </c>
      <c r="AG485">
        <v>0.93</v>
      </c>
      <c r="AH485">
        <v>2</v>
      </c>
      <c r="AI485">
        <v>56663663</v>
      </c>
      <c r="AJ485">
        <v>369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ROW(Source!A531)</f>
        <v>531</v>
      </c>
      <c r="B486">
        <v>56663672</v>
      </c>
      <c r="C486">
        <v>56663658</v>
      </c>
      <c r="D486">
        <v>54739920</v>
      </c>
      <c r="E486">
        <v>1</v>
      </c>
      <c r="F486">
        <v>1</v>
      </c>
      <c r="G486">
        <v>1081</v>
      </c>
      <c r="H486">
        <v>3</v>
      </c>
      <c r="I486" t="s">
        <v>1415</v>
      </c>
      <c r="J486" t="s">
        <v>1416</v>
      </c>
      <c r="K486" t="s">
        <v>1417</v>
      </c>
      <c r="L486">
        <v>1348</v>
      </c>
      <c r="N486">
        <v>1009</v>
      </c>
      <c r="O486" t="s">
        <v>547</v>
      </c>
      <c r="P486" t="s">
        <v>547</v>
      </c>
      <c r="Q486">
        <v>1000</v>
      </c>
      <c r="X486">
        <v>1.2999999999999999E-4</v>
      </c>
      <c r="Y486">
        <v>20338.310000000001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31</v>
      </c>
      <c r="AG486">
        <v>1.2999999999999999E-4</v>
      </c>
      <c r="AH486">
        <v>2</v>
      </c>
      <c r="AI486">
        <v>56663664</v>
      </c>
      <c r="AJ486">
        <v>370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ROW(Source!A531)</f>
        <v>531</v>
      </c>
      <c r="B487">
        <v>56663673</v>
      </c>
      <c r="C487">
        <v>56663658</v>
      </c>
      <c r="D487">
        <v>54752643</v>
      </c>
      <c r="E487">
        <v>1</v>
      </c>
      <c r="F487">
        <v>1</v>
      </c>
      <c r="G487">
        <v>1081</v>
      </c>
      <c r="H487">
        <v>3</v>
      </c>
      <c r="I487" t="s">
        <v>1418</v>
      </c>
      <c r="J487" t="s">
        <v>1419</v>
      </c>
      <c r="K487" t="s">
        <v>1420</v>
      </c>
      <c r="L487">
        <v>1301</v>
      </c>
      <c r="N487">
        <v>1003</v>
      </c>
      <c r="O487" t="s">
        <v>672</v>
      </c>
      <c r="P487" t="s">
        <v>672</v>
      </c>
      <c r="Q487">
        <v>1</v>
      </c>
      <c r="X487">
        <v>0.39</v>
      </c>
      <c r="Y487">
        <v>25.73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31</v>
      </c>
      <c r="AG487">
        <v>0.39</v>
      </c>
      <c r="AH487">
        <v>2</v>
      </c>
      <c r="AI487">
        <v>56663665</v>
      </c>
      <c r="AJ487">
        <v>372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ROW(Source!A531)</f>
        <v>531</v>
      </c>
      <c r="B488">
        <v>56663674</v>
      </c>
      <c r="C488">
        <v>56663658</v>
      </c>
      <c r="D488">
        <v>54695112</v>
      </c>
      <c r="E488">
        <v>1081</v>
      </c>
      <c r="F488">
        <v>1</v>
      </c>
      <c r="G488">
        <v>1081</v>
      </c>
      <c r="H488">
        <v>3</v>
      </c>
      <c r="I488" t="s">
        <v>1605</v>
      </c>
      <c r="J488" t="s">
        <v>3</v>
      </c>
      <c r="K488" t="s">
        <v>1606</v>
      </c>
      <c r="L488">
        <v>1348</v>
      </c>
      <c r="N488">
        <v>1009</v>
      </c>
      <c r="O488" t="s">
        <v>547</v>
      </c>
      <c r="P488" t="s">
        <v>547</v>
      </c>
      <c r="Q488">
        <v>1000</v>
      </c>
      <c r="X488">
        <v>1.8000000000000001E-4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31</v>
      </c>
      <c r="AG488">
        <v>1.8000000000000001E-4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ROW(Source!A531)</f>
        <v>531</v>
      </c>
      <c r="B489">
        <v>56663675</v>
      </c>
      <c r="C489">
        <v>56663658</v>
      </c>
      <c r="D489">
        <v>54702213</v>
      </c>
      <c r="E489">
        <v>1081</v>
      </c>
      <c r="F489">
        <v>1</v>
      </c>
      <c r="G489">
        <v>1081</v>
      </c>
      <c r="H489">
        <v>3</v>
      </c>
      <c r="I489" t="s">
        <v>1607</v>
      </c>
      <c r="J489" t="s">
        <v>3</v>
      </c>
      <c r="K489" t="s">
        <v>1608</v>
      </c>
      <c r="L489">
        <v>1354</v>
      </c>
      <c r="N489">
        <v>1010</v>
      </c>
      <c r="O489" t="s">
        <v>398</v>
      </c>
      <c r="P489" t="s">
        <v>398</v>
      </c>
      <c r="Q489">
        <v>1</v>
      </c>
      <c r="X489">
        <v>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31</v>
      </c>
      <c r="AG489">
        <v>2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ROW(Source!A531)</f>
        <v>531</v>
      </c>
      <c r="B490">
        <v>56663676</v>
      </c>
      <c r="C490">
        <v>56663658</v>
      </c>
      <c r="D490">
        <v>54720233</v>
      </c>
      <c r="E490">
        <v>1081</v>
      </c>
      <c r="F490">
        <v>1</v>
      </c>
      <c r="G490">
        <v>1081</v>
      </c>
      <c r="H490">
        <v>3</v>
      </c>
      <c r="I490" t="s">
        <v>1609</v>
      </c>
      <c r="J490" t="s">
        <v>3</v>
      </c>
      <c r="K490" t="s">
        <v>1610</v>
      </c>
      <c r="L490">
        <v>1354</v>
      </c>
      <c r="N490">
        <v>1010</v>
      </c>
      <c r="O490" t="s">
        <v>398</v>
      </c>
      <c r="P490" t="s">
        <v>398</v>
      </c>
      <c r="Q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31</v>
      </c>
      <c r="AG490">
        <v>1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ROW(Source!A532)</f>
        <v>532</v>
      </c>
      <c r="B491">
        <v>56663667</v>
      </c>
      <c r="C491">
        <v>56663658</v>
      </c>
      <c r="D491">
        <v>54702434</v>
      </c>
      <c r="E491">
        <v>1081</v>
      </c>
      <c r="F491">
        <v>1</v>
      </c>
      <c r="G491">
        <v>1081</v>
      </c>
      <c r="H491">
        <v>1</v>
      </c>
      <c r="I491" t="s">
        <v>1317</v>
      </c>
      <c r="J491" t="s">
        <v>3</v>
      </c>
      <c r="K491" t="s">
        <v>1318</v>
      </c>
      <c r="L491">
        <v>1191</v>
      </c>
      <c r="N491">
        <v>1013</v>
      </c>
      <c r="O491" t="s">
        <v>1319</v>
      </c>
      <c r="P491" t="s">
        <v>1319</v>
      </c>
      <c r="Q491">
        <v>1</v>
      </c>
      <c r="X491">
        <v>4.0199999999999996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542</v>
      </c>
      <c r="AG491">
        <v>4.8541499999999997</v>
      </c>
      <c r="AH491">
        <v>2</v>
      </c>
      <c r="AI491">
        <v>56663659</v>
      </c>
      <c r="AJ491">
        <v>373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ROW(Source!A532)</f>
        <v>532</v>
      </c>
      <c r="B492">
        <v>56663668</v>
      </c>
      <c r="C492">
        <v>56663658</v>
      </c>
      <c r="D492">
        <v>54768339</v>
      </c>
      <c r="E492">
        <v>1</v>
      </c>
      <c r="F492">
        <v>1</v>
      </c>
      <c r="G492">
        <v>1081</v>
      </c>
      <c r="H492">
        <v>2</v>
      </c>
      <c r="I492" t="s">
        <v>1324</v>
      </c>
      <c r="J492" t="s">
        <v>1325</v>
      </c>
      <c r="K492" t="s">
        <v>1326</v>
      </c>
      <c r="L492">
        <v>1368</v>
      </c>
      <c r="N492">
        <v>1011</v>
      </c>
      <c r="O492" t="s">
        <v>1323</v>
      </c>
      <c r="P492" t="s">
        <v>1323</v>
      </c>
      <c r="Q492">
        <v>1</v>
      </c>
      <c r="X492">
        <v>0.01</v>
      </c>
      <c r="Y492">
        <v>0</v>
      </c>
      <c r="Z492">
        <v>83.1</v>
      </c>
      <c r="AA492">
        <v>12.62</v>
      </c>
      <c r="AB492">
        <v>0</v>
      </c>
      <c r="AC492">
        <v>0</v>
      </c>
      <c r="AD492">
        <v>1</v>
      </c>
      <c r="AE492">
        <v>0</v>
      </c>
      <c r="AF492" t="s">
        <v>541</v>
      </c>
      <c r="AG492">
        <v>1.3125000000000001E-2</v>
      </c>
      <c r="AH492">
        <v>2</v>
      </c>
      <c r="AI492">
        <v>56663660</v>
      </c>
      <c r="AJ492">
        <v>374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ROW(Source!A532)</f>
        <v>532</v>
      </c>
      <c r="B493">
        <v>56663669</v>
      </c>
      <c r="C493">
        <v>56663658</v>
      </c>
      <c r="D493">
        <v>54767653</v>
      </c>
      <c r="E493">
        <v>1</v>
      </c>
      <c r="F493">
        <v>1</v>
      </c>
      <c r="G493">
        <v>1081</v>
      </c>
      <c r="H493">
        <v>2</v>
      </c>
      <c r="I493" t="s">
        <v>1405</v>
      </c>
      <c r="J493" t="s">
        <v>1406</v>
      </c>
      <c r="K493" t="s">
        <v>1407</v>
      </c>
      <c r="L493">
        <v>1368</v>
      </c>
      <c r="N493">
        <v>1011</v>
      </c>
      <c r="O493" t="s">
        <v>1323</v>
      </c>
      <c r="P493" t="s">
        <v>1323</v>
      </c>
      <c r="Q493">
        <v>1</v>
      </c>
      <c r="X493">
        <v>1.01</v>
      </c>
      <c r="Y493">
        <v>0</v>
      </c>
      <c r="Z493">
        <v>0.32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541</v>
      </c>
      <c r="AG493">
        <v>1.3256250000000001</v>
      </c>
      <c r="AH493">
        <v>2</v>
      </c>
      <c r="AI493">
        <v>56663661</v>
      </c>
      <c r="AJ493">
        <v>375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ROW(Source!A532)</f>
        <v>532</v>
      </c>
      <c r="B494">
        <v>56663670</v>
      </c>
      <c r="C494">
        <v>56663658</v>
      </c>
      <c r="D494">
        <v>54739177</v>
      </c>
      <c r="E494">
        <v>1</v>
      </c>
      <c r="F494">
        <v>1</v>
      </c>
      <c r="G494">
        <v>1081</v>
      </c>
      <c r="H494">
        <v>3</v>
      </c>
      <c r="I494" t="s">
        <v>1408</v>
      </c>
      <c r="J494" t="s">
        <v>1409</v>
      </c>
      <c r="K494" t="s">
        <v>1410</v>
      </c>
      <c r="L494">
        <v>1346</v>
      </c>
      <c r="N494">
        <v>1009</v>
      </c>
      <c r="O494" t="s">
        <v>1171</v>
      </c>
      <c r="P494" t="s">
        <v>1171</v>
      </c>
      <c r="Q494">
        <v>1</v>
      </c>
      <c r="X494">
        <v>0.16</v>
      </c>
      <c r="Y494">
        <v>15.02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31</v>
      </c>
      <c r="AG494">
        <v>0.16</v>
      </c>
      <c r="AH494">
        <v>2</v>
      </c>
      <c r="AI494">
        <v>56663662</v>
      </c>
      <c r="AJ494">
        <v>376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ROW(Source!A532)</f>
        <v>532</v>
      </c>
      <c r="B495">
        <v>56663671</v>
      </c>
      <c r="C495">
        <v>56663658</v>
      </c>
      <c r="D495">
        <v>54737521</v>
      </c>
      <c r="E495">
        <v>1</v>
      </c>
      <c r="F495">
        <v>1</v>
      </c>
      <c r="G495">
        <v>1081</v>
      </c>
      <c r="H495">
        <v>3</v>
      </c>
      <c r="I495" t="s">
        <v>1411</v>
      </c>
      <c r="J495" t="s">
        <v>1412</v>
      </c>
      <c r="K495" t="s">
        <v>1413</v>
      </c>
      <c r="L495">
        <v>1302</v>
      </c>
      <c r="N495">
        <v>1003</v>
      </c>
      <c r="O495" t="s">
        <v>1414</v>
      </c>
      <c r="P495" t="s">
        <v>1414</v>
      </c>
      <c r="Q495">
        <v>10</v>
      </c>
      <c r="X495">
        <v>0.93</v>
      </c>
      <c r="Y495">
        <v>9.6999999999999993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31</v>
      </c>
      <c r="AG495">
        <v>0.93</v>
      </c>
      <c r="AH495">
        <v>2</v>
      </c>
      <c r="AI495">
        <v>56663663</v>
      </c>
      <c r="AJ495">
        <v>377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ROW(Source!A532)</f>
        <v>532</v>
      </c>
      <c r="B496">
        <v>56663672</v>
      </c>
      <c r="C496">
        <v>56663658</v>
      </c>
      <c r="D496">
        <v>54739920</v>
      </c>
      <c r="E496">
        <v>1</v>
      </c>
      <c r="F496">
        <v>1</v>
      </c>
      <c r="G496">
        <v>1081</v>
      </c>
      <c r="H496">
        <v>3</v>
      </c>
      <c r="I496" t="s">
        <v>1415</v>
      </c>
      <c r="J496" t="s">
        <v>1416</v>
      </c>
      <c r="K496" t="s">
        <v>1417</v>
      </c>
      <c r="L496">
        <v>1348</v>
      </c>
      <c r="N496">
        <v>1009</v>
      </c>
      <c r="O496" t="s">
        <v>547</v>
      </c>
      <c r="P496" t="s">
        <v>547</v>
      </c>
      <c r="Q496">
        <v>1000</v>
      </c>
      <c r="X496">
        <v>1.2999999999999999E-4</v>
      </c>
      <c r="Y496">
        <v>20338.310000000001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31</v>
      </c>
      <c r="AG496">
        <v>1.2999999999999999E-4</v>
      </c>
      <c r="AH496">
        <v>2</v>
      </c>
      <c r="AI496">
        <v>56663664</v>
      </c>
      <c r="AJ496">
        <v>378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ROW(Source!A532)</f>
        <v>532</v>
      </c>
      <c r="B497">
        <v>56663673</v>
      </c>
      <c r="C497">
        <v>56663658</v>
      </c>
      <c r="D497">
        <v>54752643</v>
      </c>
      <c r="E497">
        <v>1</v>
      </c>
      <c r="F497">
        <v>1</v>
      </c>
      <c r="G497">
        <v>1081</v>
      </c>
      <c r="H497">
        <v>3</v>
      </c>
      <c r="I497" t="s">
        <v>1418</v>
      </c>
      <c r="J497" t="s">
        <v>1419</v>
      </c>
      <c r="K497" t="s">
        <v>1420</v>
      </c>
      <c r="L497">
        <v>1301</v>
      </c>
      <c r="N497">
        <v>1003</v>
      </c>
      <c r="O497" t="s">
        <v>672</v>
      </c>
      <c r="P497" t="s">
        <v>672</v>
      </c>
      <c r="Q497">
        <v>1</v>
      </c>
      <c r="X497">
        <v>0.39</v>
      </c>
      <c r="Y497">
        <v>25.73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31</v>
      </c>
      <c r="AG497">
        <v>0.39</v>
      </c>
      <c r="AH497">
        <v>2</v>
      </c>
      <c r="AI497">
        <v>56663665</v>
      </c>
      <c r="AJ497">
        <v>380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ROW(Source!A532)</f>
        <v>532</v>
      </c>
      <c r="B498">
        <v>56663674</v>
      </c>
      <c r="C498">
        <v>56663658</v>
      </c>
      <c r="D498">
        <v>54695112</v>
      </c>
      <c r="E498">
        <v>1081</v>
      </c>
      <c r="F498">
        <v>1</v>
      </c>
      <c r="G498">
        <v>1081</v>
      </c>
      <c r="H498">
        <v>3</v>
      </c>
      <c r="I498" t="s">
        <v>1605</v>
      </c>
      <c r="J498" t="s">
        <v>3</v>
      </c>
      <c r="K498" t="s">
        <v>1606</v>
      </c>
      <c r="L498">
        <v>1348</v>
      </c>
      <c r="N498">
        <v>1009</v>
      </c>
      <c r="O498" t="s">
        <v>547</v>
      </c>
      <c r="P498" t="s">
        <v>547</v>
      </c>
      <c r="Q498">
        <v>1000</v>
      </c>
      <c r="X498">
        <v>1.8000000000000001E-4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31</v>
      </c>
      <c r="AG498">
        <v>1.8000000000000001E-4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ROW(Source!A532)</f>
        <v>532</v>
      </c>
      <c r="B499">
        <v>56663675</v>
      </c>
      <c r="C499">
        <v>56663658</v>
      </c>
      <c r="D499">
        <v>54702213</v>
      </c>
      <c r="E499">
        <v>1081</v>
      </c>
      <c r="F499">
        <v>1</v>
      </c>
      <c r="G499">
        <v>1081</v>
      </c>
      <c r="H499">
        <v>3</v>
      </c>
      <c r="I499" t="s">
        <v>1607</v>
      </c>
      <c r="J499" t="s">
        <v>3</v>
      </c>
      <c r="K499" t="s">
        <v>1608</v>
      </c>
      <c r="L499">
        <v>1354</v>
      </c>
      <c r="N499">
        <v>1010</v>
      </c>
      <c r="O499" t="s">
        <v>398</v>
      </c>
      <c r="P499" t="s">
        <v>398</v>
      </c>
      <c r="Q499">
        <v>1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31</v>
      </c>
      <c r="AG499">
        <v>2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ROW(Source!A532)</f>
        <v>532</v>
      </c>
      <c r="B500">
        <v>56663676</v>
      </c>
      <c r="C500">
        <v>56663658</v>
      </c>
      <c r="D500">
        <v>54720233</v>
      </c>
      <c r="E500">
        <v>1081</v>
      </c>
      <c r="F500">
        <v>1</v>
      </c>
      <c r="G500">
        <v>1081</v>
      </c>
      <c r="H500">
        <v>3</v>
      </c>
      <c r="I500" t="s">
        <v>1609</v>
      </c>
      <c r="J500" t="s">
        <v>3</v>
      </c>
      <c r="K500" t="s">
        <v>1610</v>
      </c>
      <c r="L500">
        <v>1354</v>
      </c>
      <c r="N500">
        <v>1010</v>
      </c>
      <c r="O500" t="s">
        <v>398</v>
      </c>
      <c r="P500" t="s">
        <v>398</v>
      </c>
      <c r="Q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31</v>
      </c>
      <c r="AG500">
        <v>1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ROW(Source!A577)</f>
        <v>577</v>
      </c>
      <c r="B501">
        <v>56663744</v>
      </c>
      <c r="C501">
        <v>56663739</v>
      </c>
      <c r="D501">
        <v>54702434</v>
      </c>
      <c r="E501">
        <v>1081</v>
      </c>
      <c r="F501">
        <v>1</v>
      </c>
      <c r="G501">
        <v>1081</v>
      </c>
      <c r="H501">
        <v>1</v>
      </c>
      <c r="I501" t="s">
        <v>1317</v>
      </c>
      <c r="J501" t="s">
        <v>3</v>
      </c>
      <c r="K501" t="s">
        <v>1318</v>
      </c>
      <c r="L501">
        <v>1191</v>
      </c>
      <c r="N501">
        <v>1013</v>
      </c>
      <c r="O501" t="s">
        <v>1319</v>
      </c>
      <c r="P501" t="s">
        <v>1319</v>
      </c>
      <c r="Q501">
        <v>1</v>
      </c>
      <c r="X501">
        <v>1.42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1</v>
      </c>
      <c r="AF501" t="s">
        <v>3</v>
      </c>
      <c r="AG501">
        <v>1.42</v>
      </c>
      <c r="AH501">
        <v>2</v>
      </c>
      <c r="AI501">
        <v>56663740</v>
      </c>
      <c r="AJ501">
        <v>381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ROW(Source!A577)</f>
        <v>577</v>
      </c>
      <c r="B502">
        <v>56663745</v>
      </c>
      <c r="C502">
        <v>56663739</v>
      </c>
      <c r="D502">
        <v>54768339</v>
      </c>
      <c r="E502">
        <v>1</v>
      </c>
      <c r="F502">
        <v>1</v>
      </c>
      <c r="G502">
        <v>1081</v>
      </c>
      <c r="H502">
        <v>2</v>
      </c>
      <c r="I502" t="s">
        <v>1324</v>
      </c>
      <c r="J502" t="s">
        <v>1325</v>
      </c>
      <c r="K502" t="s">
        <v>1326</v>
      </c>
      <c r="L502">
        <v>1368</v>
      </c>
      <c r="N502">
        <v>1011</v>
      </c>
      <c r="O502" t="s">
        <v>1323</v>
      </c>
      <c r="P502" t="s">
        <v>1323</v>
      </c>
      <c r="Q502">
        <v>1</v>
      </c>
      <c r="X502">
        <v>0.01</v>
      </c>
      <c r="Y502">
        <v>0</v>
      </c>
      <c r="Z502">
        <v>83.1</v>
      </c>
      <c r="AA502">
        <v>12.62</v>
      </c>
      <c r="AB502">
        <v>0</v>
      </c>
      <c r="AC502">
        <v>0</v>
      </c>
      <c r="AD502">
        <v>1</v>
      </c>
      <c r="AE502">
        <v>0</v>
      </c>
      <c r="AF502" t="s">
        <v>3</v>
      </c>
      <c r="AG502">
        <v>0.01</v>
      </c>
      <c r="AH502">
        <v>2</v>
      </c>
      <c r="AI502">
        <v>56663741</v>
      </c>
      <c r="AJ502">
        <v>382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ROW(Source!A577)</f>
        <v>577</v>
      </c>
      <c r="B503">
        <v>56663746</v>
      </c>
      <c r="C503">
        <v>56663739</v>
      </c>
      <c r="D503">
        <v>54737969</v>
      </c>
      <c r="E503">
        <v>1</v>
      </c>
      <c r="F503">
        <v>1</v>
      </c>
      <c r="G503">
        <v>1081</v>
      </c>
      <c r="H503">
        <v>3</v>
      </c>
      <c r="I503" t="s">
        <v>1331</v>
      </c>
      <c r="J503" t="s">
        <v>1332</v>
      </c>
      <c r="K503" t="s">
        <v>1333</v>
      </c>
      <c r="L503">
        <v>1348</v>
      </c>
      <c r="N503">
        <v>1009</v>
      </c>
      <c r="O503" t="s">
        <v>547</v>
      </c>
      <c r="P503" t="s">
        <v>547</v>
      </c>
      <c r="Q503">
        <v>1000</v>
      </c>
      <c r="X503">
        <v>5.5999999999999995E-4</v>
      </c>
      <c r="Y503">
        <v>23114.43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3</v>
      </c>
      <c r="AG503">
        <v>5.5999999999999995E-4</v>
      </c>
      <c r="AH503">
        <v>2</v>
      </c>
      <c r="AI503">
        <v>56663742</v>
      </c>
      <c r="AJ503">
        <v>383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ROW(Source!A577)</f>
        <v>577</v>
      </c>
      <c r="B504">
        <v>56663747</v>
      </c>
      <c r="C504">
        <v>56663739</v>
      </c>
      <c r="D504">
        <v>54737318</v>
      </c>
      <c r="E504">
        <v>1</v>
      </c>
      <c r="F504">
        <v>1</v>
      </c>
      <c r="G504">
        <v>1081</v>
      </c>
      <c r="H504">
        <v>3</v>
      </c>
      <c r="I504" t="s">
        <v>1269</v>
      </c>
      <c r="J504" t="s">
        <v>1271</v>
      </c>
      <c r="K504" t="s">
        <v>1270</v>
      </c>
      <c r="L504">
        <v>1348</v>
      </c>
      <c r="N504">
        <v>1009</v>
      </c>
      <c r="O504" t="s">
        <v>547</v>
      </c>
      <c r="P504" t="s">
        <v>547</v>
      </c>
      <c r="Q504">
        <v>1000</v>
      </c>
      <c r="X504">
        <v>2.0000000000000001E-4</v>
      </c>
      <c r="Y504">
        <v>17868.28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3</v>
      </c>
      <c r="AG504">
        <v>2.0000000000000001E-4</v>
      </c>
      <c r="AH504">
        <v>2</v>
      </c>
      <c r="AI504">
        <v>56663743</v>
      </c>
      <c r="AJ504">
        <v>384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ROW(Source!A577)</f>
        <v>577</v>
      </c>
      <c r="B505">
        <v>56663748</v>
      </c>
      <c r="C505">
        <v>56663739</v>
      </c>
      <c r="D505">
        <v>54720077</v>
      </c>
      <c r="E505">
        <v>1081</v>
      </c>
      <c r="F505">
        <v>1</v>
      </c>
      <c r="G505">
        <v>1081</v>
      </c>
      <c r="H505">
        <v>3</v>
      </c>
      <c r="I505" t="s">
        <v>1611</v>
      </c>
      <c r="J505" t="s">
        <v>3</v>
      </c>
      <c r="K505" t="s">
        <v>1612</v>
      </c>
      <c r="L505">
        <v>1354</v>
      </c>
      <c r="N505">
        <v>1010</v>
      </c>
      <c r="O505" t="s">
        <v>398</v>
      </c>
      <c r="P505" t="s">
        <v>398</v>
      </c>
      <c r="Q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3</v>
      </c>
      <c r="AG505">
        <v>1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ROW(Source!A578)</f>
        <v>578</v>
      </c>
      <c r="B506">
        <v>56663744</v>
      </c>
      <c r="C506">
        <v>56663739</v>
      </c>
      <c r="D506">
        <v>54702434</v>
      </c>
      <c r="E506">
        <v>1081</v>
      </c>
      <c r="F506">
        <v>1</v>
      </c>
      <c r="G506">
        <v>1081</v>
      </c>
      <c r="H506">
        <v>1</v>
      </c>
      <c r="I506" t="s">
        <v>1317</v>
      </c>
      <c r="J506" t="s">
        <v>3</v>
      </c>
      <c r="K506" t="s">
        <v>1318</v>
      </c>
      <c r="L506">
        <v>1191</v>
      </c>
      <c r="N506">
        <v>1013</v>
      </c>
      <c r="O506" t="s">
        <v>1319</v>
      </c>
      <c r="P506" t="s">
        <v>1319</v>
      </c>
      <c r="Q506">
        <v>1</v>
      </c>
      <c r="X506">
        <v>1.42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 t="s">
        <v>3</v>
      </c>
      <c r="AG506">
        <v>1.42</v>
      </c>
      <c r="AH506">
        <v>2</v>
      </c>
      <c r="AI506">
        <v>56663740</v>
      </c>
      <c r="AJ506">
        <v>385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ROW(Source!A578)</f>
        <v>578</v>
      </c>
      <c r="B507">
        <v>56663745</v>
      </c>
      <c r="C507">
        <v>56663739</v>
      </c>
      <c r="D507">
        <v>54768339</v>
      </c>
      <c r="E507">
        <v>1</v>
      </c>
      <c r="F507">
        <v>1</v>
      </c>
      <c r="G507">
        <v>1081</v>
      </c>
      <c r="H507">
        <v>2</v>
      </c>
      <c r="I507" t="s">
        <v>1324</v>
      </c>
      <c r="J507" t="s">
        <v>1325</v>
      </c>
      <c r="K507" t="s">
        <v>1326</v>
      </c>
      <c r="L507">
        <v>1368</v>
      </c>
      <c r="N507">
        <v>1011</v>
      </c>
      <c r="O507" t="s">
        <v>1323</v>
      </c>
      <c r="P507" t="s">
        <v>1323</v>
      </c>
      <c r="Q507">
        <v>1</v>
      </c>
      <c r="X507">
        <v>0.01</v>
      </c>
      <c r="Y507">
        <v>0</v>
      </c>
      <c r="Z507">
        <v>83.1</v>
      </c>
      <c r="AA507">
        <v>12.62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0.01</v>
      </c>
      <c r="AH507">
        <v>2</v>
      </c>
      <c r="AI507">
        <v>56663741</v>
      </c>
      <c r="AJ507">
        <v>386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ROW(Source!A578)</f>
        <v>578</v>
      </c>
      <c r="B508">
        <v>56663746</v>
      </c>
      <c r="C508">
        <v>56663739</v>
      </c>
      <c r="D508">
        <v>54737969</v>
      </c>
      <c r="E508">
        <v>1</v>
      </c>
      <c r="F508">
        <v>1</v>
      </c>
      <c r="G508">
        <v>1081</v>
      </c>
      <c r="H508">
        <v>3</v>
      </c>
      <c r="I508" t="s">
        <v>1331</v>
      </c>
      <c r="J508" t="s">
        <v>1332</v>
      </c>
      <c r="K508" t="s">
        <v>1333</v>
      </c>
      <c r="L508">
        <v>1348</v>
      </c>
      <c r="N508">
        <v>1009</v>
      </c>
      <c r="O508" t="s">
        <v>547</v>
      </c>
      <c r="P508" t="s">
        <v>547</v>
      </c>
      <c r="Q508">
        <v>1000</v>
      </c>
      <c r="X508">
        <v>5.5999999999999995E-4</v>
      </c>
      <c r="Y508">
        <v>23114.43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5.5999999999999995E-4</v>
      </c>
      <c r="AH508">
        <v>2</v>
      </c>
      <c r="AI508">
        <v>56663742</v>
      </c>
      <c r="AJ508">
        <v>387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ROW(Source!A578)</f>
        <v>578</v>
      </c>
      <c r="B509">
        <v>56663747</v>
      </c>
      <c r="C509">
        <v>56663739</v>
      </c>
      <c r="D509">
        <v>54737318</v>
      </c>
      <c r="E509">
        <v>1</v>
      </c>
      <c r="F509">
        <v>1</v>
      </c>
      <c r="G509">
        <v>1081</v>
      </c>
      <c r="H509">
        <v>3</v>
      </c>
      <c r="I509" t="s">
        <v>1269</v>
      </c>
      <c r="J509" t="s">
        <v>1271</v>
      </c>
      <c r="K509" t="s">
        <v>1270</v>
      </c>
      <c r="L509">
        <v>1348</v>
      </c>
      <c r="N509">
        <v>1009</v>
      </c>
      <c r="O509" t="s">
        <v>547</v>
      </c>
      <c r="P509" t="s">
        <v>547</v>
      </c>
      <c r="Q509">
        <v>1000</v>
      </c>
      <c r="X509">
        <v>2.0000000000000001E-4</v>
      </c>
      <c r="Y509">
        <v>17868.28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2.0000000000000001E-4</v>
      </c>
      <c r="AH509">
        <v>2</v>
      </c>
      <c r="AI509">
        <v>56663743</v>
      </c>
      <c r="AJ509">
        <v>388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ROW(Source!A578)</f>
        <v>578</v>
      </c>
      <c r="B510">
        <v>56663748</v>
      </c>
      <c r="C510">
        <v>56663739</v>
      </c>
      <c r="D510">
        <v>54720077</v>
      </c>
      <c r="E510">
        <v>1081</v>
      </c>
      <c r="F510">
        <v>1</v>
      </c>
      <c r="G510">
        <v>1081</v>
      </c>
      <c r="H510">
        <v>3</v>
      </c>
      <c r="I510" t="s">
        <v>1611</v>
      </c>
      <c r="J510" t="s">
        <v>3</v>
      </c>
      <c r="K510" t="s">
        <v>1612</v>
      </c>
      <c r="L510">
        <v>1354</v>
      </c>
      <c r="N510">
        <v>1010</v>
      </c>
      <c r="O510" t="s">
        <v>398</v>
      </c>
      <c r="P510" t="s">
        <v>398</v>
      </c>
      <c r="Q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3</v>
      </c>
      <c r="AG510">
        <v>1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ROW(Source!A589)</f>
        <v>589</v>
      </c>
      <c r="B511">
        <v>56663779</v>
      </c>
      <c r="C511">
        <v>56663774</v>
      </c>
      <c r="D511">
        <v>54702434</v>
      </c>
      <c r="E511">
        <v>1081</v>
      </c>
      <c r="F511">
        <v>1</v>
      </c>
      <c r="G511">
        <v>1081</v>
      </c>
      <c r="H511">
        <v>1</v>
      </c>
      <c r="I511" t="s">
        <v>1317</v>
      </c>
      <c r="J511" t="s">
        <v>3</v>
      </c>
      <c r="K511" t="s">
        <v>1318</v>
      </c>
      <c r="L511">
        <v>1191</v>
      </c>
      <c r="N511">
        <v>1013</v>
      </c>
      <c r="O511" t="s">
        <v>1319</v>
      </c>
      <c r="P511" t="s">
        <v>1319</v>
      </c>
      <c r="Q511">
        <v>1</v>
      </c>
      <c r="X511">
        <v>1.6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655</v>
      </c>
      <c r="AG511">
        <v>2.3184</v>
      </c>
      <c r="AH511">
        <v>2</v>
      </c>
      <c r="AI511">
        <v>56663775</v>
      </c>
      <c r="AJ511">
        <v>389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ROW(Source!A589)</f>
        <v>589</v>
      </c>
      <c r="B512">
        <v>56663780</v>
      </c>
      <c r="C512">
        <v>56663774</v>
      </c>
      <c r="D512">
        <v>54768339</v>
      </c>
      <c r="E512">
        <v>1</v>
      </c>
      <c r="F512">
        <v>1</v>
      </c>
      <c r="G512">
        <v>1081</v>
      </c>
      <c r="H512">
        <v>2</v>
      </c>
      <c r="I512" t="s">
        <v>1324</v>
      </c>
      <c r="J512" t="s">
        <v>1325</v>
      </c>
      <c r="K512" t="s">
        <v>1326</v>
      </c>
      <c r="L512">
        <v>1368</v>
      </c>
      <c r="N512">
        <v>1011</v>
      </c>
      <c r="O512" t="s">
        <v>1323</v>
      </c>
      <c r="P512" t="s">
        <v>1323</v>
      </c>
      <c r="Q512">
        <v>1</v>
      </c>
      <c r="X512">
        <v>0.01</v>
      </c>
      <c r="Y512">
        <v>0</v>
      </c>
      <c r="Z512">
        <v>83.1</v>
      </c>
      <c r="AA512">
        <v>12.62</v>
      </c>
      <c r="AB512">
        <v>0</v>
      </c>
      <c r="AC512">
        <v>0</v>
      </c>
      <c r="AD512">
        <v>1</v>
      </c>
      <c r="AE512">
        <v>0</v>
      </c>
      <c r="AF512" t="s">
        <v>654</v>
      </c>
      <c r="AG512">
        <v>1.575E-2</v>
      </c>
      <c r="AH512">
        <v>2</v>
      </c>
      <c r="AI512">
        <v>56663776</v>
      </c>
      <c r="AJ512">
        <v>390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ROW(Source!A589)</f>
        <v>589</v>
      </c>
      <c r="B513">
        <v>56663781</v>
      </c>
      <c r="C513">
        <v>56663774</v>
      </c>
      <c r="D513">
        <v>54737969</v>
      </c>
      <c r="E513">
        <v>1</v>
      </c>
      <c r="F513">
        <v>1</v>
      </c>
      <c r="G513">
        <v>1081</v>
      </c>
      <c r="H513">
        <v>3</v>
      </c>
      <c r="I513" t="s">
        <v>1331</v>
      </c>
      <c r="J513" t="s">
        <v>1332</v>
      </c>
      <c r="K513" t="s">
        <v>1333</v>
      </c>
      <c r="L513">
        <v>1348</v>
      </c>
      <c r="N513">
        <v>1009</v>
      </c>
      <c r="O513" t="s">
        <v>547</v>
      </c>
      <c r="P513" t="s">
        <v>547</v>
      </c>
      <c r="Q513">
        <v>1000</v>
      </c>
      <c r="X513">
        <v>3.2000000000000003E-4</v>
      </c>
      <c r="Y513">
        <v>23114.43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105</v>
      </c>
      <c r="AG513">
        <v>3.2000000000000003E-4</v>
      </c>
      <c r="AH513">
        <v>2</v>
      </c>
      <c r="AI513">
        <v>56663777</v>
      </c>
      <c r="AJ513">
        <v>391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ROW(Source!A589)</f>
        <v>589</v>
      </c>
      <c r="B514">
        <v>56663782</v>
      </c>
      <c r="C514">
        <v>56663774</v>
      </c>
      <c r="D514">
        <v>54737318</v>
      </c>
      <c r="E514">
        <v>1</v>
      </c>
      <c r="F514">
        <v>1</v>
      </c>
      <c r="G514">
        <v>1081</v>
      </c>
      <c r="H514">
        <v>3</v>
      </c>
      <c r="I514" t="s">
        <v>1269</v>
      </c>
      <c r="J514" t="s">
        <v>1271</v>
      </c>
      <c r="K514" t="s">
        <v>1270</v>
      </c>
      <c r="L514">
        <v>1348</v>
      </c>
      <c r="N514">
        <v>1009</v>
      </c>
      <c r="O514" t="s">
        <v>547</v>
      </c>
      <c r="P514" t="s">
        <v>547</v>
      </c>
      <c r="Q514">
        <v>1000</v>
      </c>
      <c r="X514">
        <v>2.9999999999999997E-4</v>
      </c>
      <c r="Y514">
        <v>17868.28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105</v>
      </c>
      <c r="AG514">
        <v>2.9999999999999997E-4</v>
      </c>
      <c r="AH514">
        <v>2</v>
      </c>
      <c r="AI514">
        <v>56663778</v>
      </c>
      <c r="AJ514">
        <v>392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ROW(Source!A589)</f>
        <v>589</v>
      </c>
      <c r="B515">
        <v>56663783</v>
      </c>
      <c r="C515">
        <v>56663774</v>
      </c>
      <c r="D515">
        <v>54720077</v>
      </c>
      <c r="E515">
        <v>1081</v>
      </c>
      <c r="F515">
        <v>1</v>
      </c>
      <c r="G515">
        <v>1081</v>
      </c>
      <c r="H515">
        <v>3</v>
      </c>
      <c r="I515" t="s">
        <v>1611</v>
      </c>
      <c r="J515" t="s">
        <v>3</v>
      </c>
      <c r="K515" t="s">
        <v>1612</v>
      </c>
      <c r="L515">
        <v>1354</v>
      </c>
      <c r="N515">
        <v>1010</v>
      </c>
      <c r="O515" t="s">
        <v>398</v>
      </c>
      <c r="P515" t="s">
        <v>398</v>
      </c>
      <c r="Q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105</v>
      </c>
      <c r="AG515">
        <v>1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ROW(Source!A590)</f>
        <v>590</v>
      </c>
      <c r="B516">
        <v>56663779</v>
      </c>
      <c r="C516">
        <v>56663774</v>
      </c>
      <c r="D516">
        <v>54702434</v>
      </c>
      <c r="E516">
        <v>1081</v>
      </c>
      <c r="F516">
        <v>1</v>
      </c>
      <c r="G516">
        <v>1081</v>
      </c>
      <c r="H516">
        <v>1</v>
      </c>
      <c r="I516" t="s">
        <v>1317</v>
      </c>
      <c r="J516" t="s">
        <v>3</v>
      </c>
      <c r="K516" t="s">
        <v>1318</v>
      </c>
      <c r="L516">
        <v>1191</v>
      </c>
      <c r="N516">
        <v>1013</v>
      </c>
      <c r="O516" t="s">
        <v>1319</v>
      </c>
      <c r="P516" t="s">
        <v>1319</v>
      </c>
      <c r="Q516">
        <v>1</v>
      </c>
      <c r="X516">
        <v>1.6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1</v>
      </c>
      <c r="AF516" t="s">
        <v>655</v>
      </c>
      <c r="AG516">
        <v>2.3184</v>
      </c>
      <c r="AH516">
        <v>2</v>
      </c>
      <c r="AI516">
        <v>56663775</v>
      </c>
      <c r="AJ516">
        <v>393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ROW(Source!A590)</f>
        <v>590</v>
      </c>
      <c r="B517">
        <v>56663780</v>
      </c>
      <c r="C517">
        <v>56663774</v>
      </c>
      <c r="D517">
        <v>54768339</v>
      </c>
      <c r="E517">
        <v>1</v>
      </c>
      <c r="F517">
        <v>1</v>
      </c>
      <c r="G517">
        <v>1081</v>
      </c>
      <c r="H517">
        <v>2</v>
      </c>
      <c r="I517" t="s">
        <v>1324</v>
      </c>
      <c r="J517" t="s">
        <v>1325</v>
      </c>
      <c r="K517" t="s">
        <v>1326</v>
      </c>
      <c r="L517">
        <v>1368</v>
      </c>
      <c r="N517">
        <v>1011</v>
      </c>
      <c r="O517" t="s">
        <v>1323</v>
      </c>
      <c r="P517" t="s">
        <v>1323</v>
      </c>
      <c r="Q517">
        <v>1</v>
      </c>
      <c r="X517">
        <v>0.01</v>
      </c>
      <c r="Y517">
        <v>0</v>
      </c>
      <c r="Z517">
        <v>83.1</v>
      </c>
      <c r="AA517">
        <v>12.62</v>
      </c>
      <c r="AB517">
        <v>0</v>
      </c>
      <c r="AC517">
        <v>0</v>
      </c>
      <c r="AD517">
        <v>1</v>
      </c>
      <c r="AE517">
        <v>0</v>
      </c>
      <c r="AF517" t="s">
        <v>654</v>
      </c>
      <c r="AG517">
        <v>1.575E-2</v>
      </c>
      <c r="AH517">
        <v>2</v>
      </c>
      <c r="AI517">
        <v>56663776</v>
      </c>
      <c r="AJ517">
        <v>394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ROW(Source!A590)</f>
        <v>590</v>
      </c>
      <c r="B518">
        <v>56663781</v>
      </c>
      <c r="C518">
        <v>56663774</v>
      </c>
      <c r="D518">
        <v>54737969</v>
      </c>
      <c r="E518">
        <v>1</v>
      </c>
      <c r="F518">
        <v>1</v>
      </c>
      <c r="G518">
        <v>1081</v>
      </c>
      <c r="H518">
        <v>3</v>
      </c>
      <c r="I518" t="s">
        <v>1331</v>
      </c>
      <c r="J518" t="s">
        <v>1332</v>
      </c>
      <c r="K518" t="s">
        <v>1333</v>
      </c>
      <c r="L518">
        <v>1348</v>
      </c>
      <c r="N518">
        <v>1009</v>
      </c>
      <c r="O518" t="s">
        <v>547</v>
      </c>
      <c r="P518" t="s">
        <v>547</v>
      </c>
      <c r="Q518">
        <v>1000</v>
      </c>
      <c r="X518">
        <v>3.2000000000000003E-4</v>
      </c>
      <c r="Y518">
        <v>23114.43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105</v>
      </c>
      <c r="AG518">
        <v>3.2000000000000003E-4</v>
      </c>
      <c r="AH518">
        <v>2</v>
      </c>
      <c r="AI518">
        <v>56663777</v>
      </c>
      <c r="AJ518">
        <v>395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ROW(Source!A590)</f>
        <v>590</v>
      </c>
      <c r="B519">
        <v>56663782</v>
      </c>
      <c r="C519">
        <v>56663774</v>
      </c>
      <c r="D519">
        <v>54737318</v>
      </c>
      <c r="E519">
        <v>1</v>
      </c>
      <c r="F519">
        <v>1</v>
      </c>
      <c r="G519">
        <v>1081</v>
      </c>
      <c r="H519">
        <v>3</v>
      </c>
      <c r="I519" t="s">
        <v>1269</v>
      </c>
      <c r="J519" t="s">
        <v>1271</v>
      </c>
      <c r="K519" t="s">
        <v>1270</v>
      </c>
      <c r="L519">
        <v>1348</v>
      </c>
      <c r="N519">
        <v>1009</v>
      </c>
      <c r="O519" t="s">
        <v>547</v>
      </c>
      <c r="P519" t="s">
        <v>547</v>
      </c>
      <c r="Q519">
        <v>1000</v>
      </c>
      <c r="X519">
        <v>2.9999999999999997E-4</v>
      </c>
      <c r="Y519">
        <v>17868.28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105</v>
      </c>
      <c r="AG519">
        <v>2.9999999999999997E-4</v>
      </c>
      <c r="AH519">
        <v>2</v>
      </c>
      <c r="AI519">
        <v>56663778</v>
      </c>
      <c r="AJ519">
        <v>396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ROW(Source!A590)</f>
        <v>590</v>
      </c>
      <c r="B520">
        <v>56663783</v>
      </c>
      <c r="C520">
        <v>56663774</v>
      </c>
      <c r="D520">
        <v>54720077</v>
      </c>
      <c r="E520">
        <v>1081</v>
      </c>
      <c r="F520">
        <v>1</v>
      </c>
      <c r="G520">
        <v>1081</v>
      </c>
      <c r="H520">
        <v>3</v>
      </c>
      <c r="I520" t="s">
        <v>1611</v>
      </c>
      <c r="J520" t="s">
        <v>3</v>
      </c>
      <c r="K520" t="s">
        <v>1612</v>
      </c>
      <c r="L520">
        <v>1354</v>
      </c>
      <c r="N520">
        <v>1010</v>
      </c>
      <c r="O520" t="s">
        <v>398</v>
      </c>
      <c r="P520" t="s">
        <v>398</v>
      </c>
      <c r="Q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105</v>
      </c>
      <c r="AG520">
        <v>1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ROW(Source!A628)</f>
        <v>628</v>
      </c>
      <c r="B521">
        <v>56663796</v>
      </c>
      <c r="C521">
        <v>56663789</v>
      </c>
      <c r="D521">
        <v>54702434</v>
      </c>
      <c r="E521">
        <v>1081</v>
      </c>
      <c r="F521">
        <v>1</v>
      </c>
      <c r="G521">
        <v>1081</v>
      </c>
      <c r="H521">
        <v>1</v>
      </c>
      <c r="I521" t="s">
        <v>1317</v>
      </c>
      <c r="J521" t="s">
        <v>3</v>
      </c>
      <c r="K521" t="s">
        <v>1318</v>
      </c>
      <c r="L521">
        <v>1191</v>
      </c>
      <c r="N521">
        <v>1013</v>
      </c>
      <c r="O521" t="s">
        <v>1319</v>
      </c>
      <c r="P521" t="s">
        <v>1319</v>
      </c>
      <c r="Q521">
        <v>1</v>
      </c>
      <c r="X521">
        <v>0.5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 t="s">
        <v>433</v>
      </c>
      <c r="AG521">
        <v>0.69</v>
      </c>
      <c r="AH521">
        <v>2</v>
      </c>
      <c r="AI521">
        <v>56663790</v>
      </c>
      <c r="AJ521">
        <v>397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ROW(Source!A628)</f>
        <v>628</v>
      </c>
      <c r="B522">
        <v>56663797</v>
      </c>
      <c r="C522">
        <v>56663789</v>
      </c>
      <c r="D522">
        <v>54768339</v>
      </c>
      <c r="E522">
        <v>1</v>
      </c>
      <c r="F522">
        <v>1</v>
      </c>
      <c r="G522">
        <v>1081</v>
      </c>
      <c r="H522">
        <v>2</v>
      </c>
      <c r="I522" t="s">
        <v>1324</v>
      </c>
      <c r="J522" t="s">
        <v>1325</v>
      </c>
      <c r="K522" t="s">
        <v>1326</v>
      </c>
      <c r="L522">
        <v>1368</v>
      </c>
      <c r="N522">
        <v>1011</v>
      </c>
      <c r="O522" t="s">
        <v>1323</v>
      </c>
      <c r="P522" t="s">
        <v>1323</v>
      </c>
      <c r="Q522">
        <v>1</v>
      </c>
      <c r="X522">
        <v>2E-3</v>
      </c>
      <c r="Y522">
        <v>0</v>
      </c>
      <c r="Z522">
        <v>83.1</v>
      </c>
      <c r="AA522">
        <v>12.62</v>
      </c>
      <c r="AB522">
        <v>0</v>
      </c>
      <c r="AC522">
        <v>0</v>
      </c>
      <c r="AD522">
        <v>1</v>
      </c>
      <c r="AE522">
        <v>0</v>
      </c>
      <c r="AF522" t="s">
        <v>432</v>
      </c>
      <c r="AG522">
        <v>3.0000000000000001E-3</v>
      </c>
      <c r="AH522">
        <v>2</v>
      </c>
      <c r="AI522">
        <v>56663791</v>
      </c>
      <c r="AJ522">
        <v>398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ROW(Source!A628)</f>
        <v>628</v>
      </c>
      <c r="B523">
        <v>56663798</v>
      </c>
      <c r="C523">
        <v>56663789</v>
      </c>
      <c r="D523">
        <v>54739852</v>
      </c>
      <c r="E523">
        <v>1</v>
      </c>
      <c r="F523">
        <v>1</v>
      </c>
      <c r="G523">
        <v>1081</v>
      </c>
      <c r="H523">
        <v>3</v>
      </c>
      <c r="I523" t="s">
        <v>1421</v>
      </c>
      <c r="J523" t="s">
        <v>1422</v>
      </c>
      <c r="K523" t="s">
        <v>1423</v>
      </c>
      <c r="L523">
        <v>1346</v>
      </c>
      <c r="N523">
        <v>1009</v>
      </c>
      <c r="O523" t="s">
        <v>1171</v>
      </c>
      <c r="P523" t="s">
        <v>1171</v>
      </c>
      <c r="Q523">
        <v>1</v>
      </c>
      <c r="X523">
        <v>4.6699999999999998E-2</v>
      </c>
      <c r="Y523">
        <v>53.33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31</v>
      </c>
      <c r="AG523">
        <v>4.6699999999999998E-2</v>
      </c>
      <c r="AH523">
        <v>2</v>
      </c>
      <c r="AI523">
        <v>56663792</v>
      </c>
      <c r="AJ523">
        <v>399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ROW(Source!A628)</f>
        <v>628</v>
      </c>
      <c r="B524">
        <v>56663799</v>
      </c>
      <c r="C524">
        <v>56663789</v>
      </c>
      <c r="D524">
        <v>54737634</v>
      </c>
      <c r="E524">
        <v>1</v>
      </c>
      <c r="F524">
        <v>1</v>
      </c>
      <c r="G524">
        <v>1081</v>
      </c>
      <c r="H524">
        <v>3</v>
      </c>
      <c r="I524" t="s">
        <v>1424</v>
      </c>
      <c r="J524" t="s">
        <v>1425</v>
      </c>
      <c r="K524" t="s">
        <v>1426</v>
      </c>
      <c r="L524">
        <v>1296</v>
      </c>
      <c r="N524">
        <v>1002</v>
      </c>
      <c r="O524" t="s">
        <v>678</v>
      </c>
      <c r="P524" t="s">
        <v>678</v>
      </c>
      <c r="Q524">
        <v>1</v>
      </c>
      <c r="X524">
        <v>0.25</v>
      </c>
      <c r="Y524">
        <v>34.74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31</v>
      </c>
      <c r="AG524">
        <v>0.25</v>
      </c>
      <c r="AH524">
        <v>2</v>
      </c>
      <c r="AI524">
        <v>56663793</v>
      </c>
      <c r="AJ524">
        <v>401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ROW(Source!A628)</f>
        <v>628</v>
      </c>
      <c r="B525">
        <v>56663800</v>
      </c>
      <c r="C525">
        <v>56663789</v>
      </c>
      <c r="D525">
        <v>54703439</v>
      </c>
      <c r="E525">
        <v>1081</v>
      </c>
      <c r="F525">
        <v>1</v>
      </c>
      <c r="G525">
        <v>1081</v>
      </c>
      <c r="H525">
        <v>3</v>
      </c>
      <c r="I525" t="s">
        <v>1613</v>
      </c>
      <c r="J525" t="s">
        <v>3</v>
      </c>
      <c r="K525" t="s">
        <v>1614</v>
      </c>
      <c r="L525">
        <v>1301</v>
      </c>
      <c r="N525">
        <v>1003</v>
      </c>
      <c r="O525" t="s">
        <v>672</v>
      </c>
      <c r="P525" t="s">
        <v>672</v>
      </c>
      <c r="Q525">
        <v>1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31</v>
      </c>
      <c r="AG525">
        <v>2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ROW(Source!A628)</f>
        <v>628</v>
      </c>
      <c r="B526">
        <v>56663801</v>
      </c>
      <c r="C526">
        <v>56663789</v>
      </c>
      <c r="D526">
        <v>54703467</v>
      </c>
      <c r="E526">
        <v>1081</v>
      </c>
      <c r="F526">
        <v>1</v>
      </c>
      <c r="G526">
        <v>1081</v>
      </c>
      <c r="H526">
        <v>3</v>
      </c>
      <c r="I526" t="s">
        <v>1615</v>
      </c>
      <c r="J526" t="s">
        <v>3</v>
      </c>
      <c r="K526" t="s">
        <v>1616</v>
      </c>
      <c r="L526">
        <v>1327</v>
      </c>
      <c r="N526">
        <v>1005</v>
      </c>
      <c r="O526" t="s">
        <v>329</v>
      </c>
      <c r="P526" t="s">
        <v>329</v>
      </c>
      <c r="Q526">
        <v>1</v>
      </c>
      <c r="X526">
        <v>1.05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31</v>
      </c>
      <c r="AG526">
        <v>1.05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ROW(Source!A628)</f>
        <v>628</v>
      </c>
      <c r="B527">
        <v>56663802</v>
      </c>
      <c r="C527">
        <v>56663789</v>
      </c>
      <c r="D527">
        <v>54708015</v>
      </c>
      <c r="E527">
        <v>1081</v>
      </c>
      <c r="F527">
        <v>1</v>
      </c>
      <c r="G527">
        <v>1081</v>
      </c>
      <c r="H527">
        <v>3</v>
      </c>
      <c r="I527" t="s">
        <v>1617</v>
      </c>
      <c r="J527" t="s">
        <v>3</v>
      </c>
      <c r="K527" t="s">
        <v>1618</v>
      </c>
      <c r="L527">
        <v>1296</v>
      </c>
      <c r="N527">
        <v>1002</v>
      </c>
      <c r="O527" t="s">
        <v>678</v>
      </c>
      <c r="P527" t="s">
        <v>678</v>
      </c>
      <c r="Q527">
        <v>1</v>
      </c>
      <c r="X527">
        <v>0.25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31</v>
      </c>
      <c r="AG527">
        <v>0.25</v>
      </c>
      <c r="AH527">
        <v>3</v>
      </c>
      <c r="AI527">
        <v>-1</v>
      </c>
      <c r="AJ527" t="s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ROW(Source!A629)</f>
        <v>629</v>
      </c>
      <c r="B528">
        <v>56663796</v>
      </c>
      <c r="C528">
        <v>56663789</v>
      </c>
      <c r="D528">
        <v>54702434</v>
      </c>
      <c r="E528">
        <v>1081</v>
      </c>
      <c r="F528">
        <v>1</v>
      </c>
      <c r="G528">
        <v>1081</v>
      </c>
      <c r="H528">
        <v>1</v>
      </c>
      <c r="I528" t="s">
        <v>1317</v>
      </c>
      <c r="J528" t="s">
        <v>3</v>
      </c>
      <c r="K528" t="s">
        <v>1318</v>
      </c>
      <c r="L528">
        <v>1191</v>
      </c>
      <c r="N528">
        <v>1013</v>
      </c>
      <c r="O528" t="s">
        <v>1319</v>
      </c>
      <c r="P528" t="s">
        <v>1319</v>
      </c>
      <c r="Q528">
        <v>1</v>
      </c>
      <c r="X528">
        <v>0.5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1</v>
      </c>
      <c r="AF528" t="s">
        <v>433</v>
      </c>
      <c r="AG528">
        <v>0.69</v>
      </c>
      <c r="AH528">
        <v>2</v>
      </c>
      <c r="AI528">
        <v>56663790</v>
      </c>
      <c r="AJ528">
        <v>403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ROW(Source!A629)</f>
        <v>629</v>
      </c>
      <c r="B529">
        <v>56663797</v>
      </c>
      <c r="C529">
        <v>56663789</v>
      </c>
      <c r="D529">
        <v>54768339</v>
      </c>
      <c r="E529">
        <v>1</v>
      </c>
      <c r="F529">
        <v>1</v>
      </c>
      <c r="G529">
        <v>1081</v>
      </c>
      <c r="H529">
        <v>2</v>
      </c>
      <c r="I529" t="s">
        <v>1324</v>
      </c>
      <c r="J529" t="s">
        <v>1325</v>
      </c>
      <c r="K529" t="s">
        <v>1326</v>
      </c>
      <c r="L529">
        <v>1368</v>
      </c>
      <c r="N529">
        <v>1011</v>
      </c>
      <c r="O529" t="s">
        <v>1323</v>
      </c>
      <c r="P529" t="s">
        <v>1323</v>
      </c>
      <c r="Q529">
        <v>1</v>
      </c>
      <c r="X529">
        <v>2E-3</v>
      </c>
      <c r="Y529">
        <v>0</v>
      </c>
      <c r="Z529">
        <v>83.1</v>
      </c>
      <c r="AA529">
        <v>12.62</v>
      </c>
      <c r="AB529">
        <v>0</v>
      </c>
      <c r="AC529">
        <v>0</v>
      </c>
      <c r="AD529">
        <v>1</v>
      </c>
      <c r="AE529">
        <v>0</v>
      </c>
      <c r="AF529" t="s">
        <v>432</v>
      </c>
      <c r="AG529">
        <v>3.0000000000000001E-3</v>
      </c>
      <c r="AH529">
        <v>2</v>
      </c>
      <c r="AI529">
        <v>56663791</v>
      </c>
      <c r="AJ529">
        <v>404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ROW(Source!A629)</f>
        <v>629</v>
      </c>
      <c r="B530">
        <v>56663798</v>
      </c>
      <c r="C530">
        <v>56663789</v>
      </c>
      <c r="D530">
        <v>54739852</v>
      </c>
      <c r="E530">
        <v>1</v>
      </c>
      <c r="F530">
        <v>1</v>
      </c>
      <c r="G530">
        <v>1081</v>
      </c>
      <c r="H530">
        <v>3</v>
      </c>
      <c r="I530" t="s">
        <v>1421</v>
      </c>
      <c r="J530" t="s">
        <v>1422</v>
      </c>
      <c r="K530" t="s">
        <v>1423</v>
      </c>
      <c r="L530">
        <v>1346</v>
      </c>
      <c r="N530">
        <v>1009</v>
      </c>
      <c r="O530" t="s">
        <v>1171</v>
      </c>
      <c r="P530" t="s">
        <v>1171</v>
      </c>
      <c r="Q530">
        <v>1</v>
      </c>
      <c r="X530">
        <v>4.6699999999999998E-2</v>
      </c>
      <c r="Y530">
        <v>53.33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31</v>
      </c>
      <c r="AG530">
        <v>4.6699999999999998E-2</v>
      </c>
      <c r="AH530">
        <v>2</v>
      </c>
      <c r="AI530">
        <v>56663792</v>
      </c>
      <c r="AJ530">
        <v>405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ROW(Source!A629)</f>
        <v>629</v>
      </c>
      <c r="B531">
        <v>56663799</v>
      </c>
      <c r="C531">
        <v>56663789</v>
      </c>
      <c r="D531">
        <v>54737634</v>
      </c>
      <c r="E531">
        <v>1</v>
      </c>
      <c r="F531">
        <v>1</v>
      </c>
      <c r="G531">
        <v>1081</v>
      </c>
      <c r="H531">
        <v>3</v>
      </c>
      <c r="I531" t="s">
        <v>1424</v>
      </c>
      <c r="J531" t="s">
        <v>1425</v>
      </c>
      <c r="K531" t="s">
        <v>1426</v>
      </c>
      <c r="L531">
        <v>1296</v>
      </c>
      <c r="N531">
        <v>1002</v>
      </c>
      <c r="O531" t="s">
        <v>678</v>
      </c>
      <c r="P531" t="s">
        <v>678</v>
      </c>
      <c r="Q531">
        <v>1</v>
      </c>
      <c r="X531">
        <v>0.25</v>
      </c>
      <c r="Y531">
        <v>34.74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31</v>
      </c>
      <c r="AG531">
        <v>0.25</v>
      </c>
      <c r="AH531">
        <v>2</v>
      </c>
      <c r="AI531">
        <v>56663793</v>
      </c>
      <c r="AJ531">
        <v>407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ROW(Source!A629)</f>
        <v>629</v>
      </c>
      <c r="B532">
        <v>56663800</v>
      </c>
      <c r="C532">
        <v>56663789</v>
      </c>
      <c r="D532">
        <v>54703439</v>
      </c>
      <c r="E532">
        <v>1081</v>
      </c>
      <c r="F532">
        <v>1</v>
      </c>
      <c r="G532">
        <v>1081</v>
      </c>
      <c r="H532">
        <v>3</v>
      </c>
      <c r="I532" t="s">
        <v>1613</v>
      </c>
      <c r="J532" t="s">
        <v>3</v>
      </c>
      <c r="K532" t="s">
        <v>1614</v>
      </c>
      <c r="L532">
        <v>1301</v>
      </c>
      <c r="N532">
        <v>1003</v>
      </c>
      <c r="O532" t="s">
        <v>672</v>
      </c>
      <c r="P532" t="s">
        <v>672</v>
      </c>
      <c r="Q532">
        <v>1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31</v>
      </c>
      <c r="AG532">
        <v>2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ROW(Source!A629)</f>
        <v>629</v>
      </c>
      <c r="B533">
        <v>56663801</v>
      </c>
      <c r="C533">
        <v>56663789</v>
      </c>
      <c r="D533">
        <v>54703467</v>
      </c>
      <c r="E533">
        <v>1081</v>
      </c>
      <c r="F533">
        <v>1</v>
      </c>
      <c r="G533">
        <v>1081</v>
      </c>
      <c r="H533">
        <v>3</v>
      </c>
      <c r="I533" t="s">
        <v>1615</v>
      </c>
      <c r="J533" t="s">
        <v>3</v>
      </c>
      <c r="K533" t="s">
        <v>1616</v>
      </c>
      <c r="L533">
        <v>1327</v>
      </c>
      <c r="N533">
        <v>1005</v>
      </c>
      <c r="O533" t="s">
        <v>329</v>
      </c>
      <c r="P533" t="s">
        <v>329</v>
      </c>
      <c r="Q533">
        <v>1</v>
      </c>
      <c r="X533">
        <v>1.05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31</v>
      </c>
      <c r="AG533">
        <v>1.05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ROW(Source!A629)</f>
        <v>629</v>
      </c>
      <c r="B534">
        <v>56663802</v>
      </c>
      <c r="C534">
        <v>56663789</v>
      </c>
      <c r="D534">
        <v>54708015</v>
      </c>
      <c r="E534">
        <v>1081</v>
      </c>
      <c r="F534">
        <v>1</v>
      </c>
      <c r="G534">
        <v>1081</v>
      </c>
      <c r="H534">
        <v>3</v>
      </c>
      <c r="I534" t="s">
        <v>1617</v>
      </c>
      <c r="J534" t="s">
        <v>3</v>
      </c>
      <c r="K534" t="s">
        <v>1618</v>
      </c>
      <c r="L534">
        <v>1296</v>
      </c>
      <c r="N534">
        <v>1002</v>
      </c>
      <c r="O534" t="s">
        <v>678</v>
      </c>
      <c r="P534" t="s">
        <v>678</v>
      </c>
      <c r="Q534">
        <v>1</v>
      </c>
      <c r="X534">
        <v>0.25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31</v>
      </c>
      <c r="AG534">
        <v>0.25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ROW(Source!A636)</f>
        <v>636</v>
      </c>
      <c r="B535">
        <v>56663815</v>
      </c>
      <c r="C535">
        <v>56663810</v>
      </c>
      <c r="D535">
        <v>54702434</v>
      </c>
      <c r="E535">
        <v>1081</v>
      </c>
      <c r="F535">
        <v>1</v>
      </c>
      <c r="G535">
        <v>1081</v>
      </c>
      <c r="H535">
        <v>1</v>
      </c>
      <c r="I535" t="s">
        <v>1317</v>
      </c>
      <c r="J535" t="s">
        <v>3</v>
      </c>
      <c r="K535" t="s">
        <v>1318</v>
      </c>
      <c r="L535">
        <v>1191</v>
      </c>
      <c r="N535">
        <v>1013</v>
      </c>
      <c r="O535" t="s">
        <v>1319</v>
      </c>
      <c r="P535" t="s">
        <v>1319</v>
      </c>
      <c r="Q535">
        <v>1</v>
      </c>
      <c r="X535">
        <v>14.62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1</v>
      </c>
      <c r="AF535" t="s">
        <v>433</v>
      </c>
      <c r="AG535">
        <v>20.175599999999999</v>
      </c>
      <c r="AH535">
        <v>2</v>
      </c>
      <c r="AI535">
        <v>56663811</v>
      </c>
      <c r="AJ535">
        <v>409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ROW(Source!A636)</f>
        <v>636</v>
      </c>
      <c r="B536">
        <v>56663816</v>
      </c>
      <c r="C536">
        <v>56663810</v>
      </c>
      <c r="D536">
        <v>54768339</v>
      </c>
      <c r="E536">
        <v>1</v>
      </c>
      <c r="F536">
        <v>1</v>
      </c>
      <c r="G536">
        <v>1081</v>
      </c>
      <c r="H536">
        <v>2</v>
      </c>
      <c r="I536" t="s">
        <v>1324</v>
      </c>
      <c r="J536" t="s">
        <v>1325</v>
      </c>
      <c r="K536" t="s">
        <v>1326</v>
      </c>
      <c r="L536">
        <v>1368</v>
      </c>
      <c r="N536">
        <v>1011</v>
      </c>
      <c r="O536" t="s">
        <v>1323</v>
      </c>
      <c r="P536" t="s">
        <v>1323</v>
      </c>
      <c r="Q536">
        <v>1</v>
      </c>
      <c r="X536">
        <v>0.09</v>
      </c>
      <c r="Y536">
        <v>0</v>
      </c>
      <c r="Z536">
        <v>83.1</v>
      </c>
      <c r="AA536">
        <v>12.62</v>
      </c>
      <c r="AB536">
        <v>0</v>
      </c>
      <c r="AC536">
        <v>0</v>
      </c>
      <c r="AD536">
        <v>1</v>
      </c>
      <c r="AE536">
        <v>0</v>
      </c>
      <c r="AF536" t="s">
        <v>432</v>
      </c>
      <c r="AG536">
        <v>0.13499999999999998</v>
      </c>
      <c r="AH536">
        <v>2</v>
      </c>
      <c r="AI536">
        <v>56663812</v>
      </c>
      <c r="AJ536">
        <v>410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ROW(Source!A636)</f>
        <v>636</v>
      </c>
      <c r="B537">
        <v>56663817</v>
      </c>
      <c r="C537">
        <v>56663810</v>
      </c>
      <c r="D537">
        <v>54739873</v>
      </c>
      <c r="E537">
        <v>1</v>
      </c>
      <c r="F537">
        <v>1</v>
      </c>
      <c r="G537">
        <v>1081</v>
      </c>
      <c r="H537">
        <v>3</v>
      </c>
      <c r="I537" t="s">
        <v>1427</v>
      </c>
      <c r="J537" t="s">
        <v>1428</v>
      </c>
      <c r="K537" t="s">
        <v>1429</v>
      </c>
      <c r="L537">
        <v>1301</v>
      </c>
      <c r="N537">
        <v>1003</v>
      </c>
      <c r="O537" t="s">
        <v>672</v>
      </c>
      <c r="P537" t="s">
        <v>672</v>
      </c>
      <c r="Q537">
        <v>1</v>
      </c>
      <c r="X537">
        <v>33.127899999999997</v>
      </c>
      <c r="Y537">
        <v>3.08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31</v>
      </c>
      <c r="AG537">
        <v>33.127899999999997</v>
      </c>
      <c r="AH537">
        <v>2</v>
      </c>
      <c r="AI537">
        <v>56663813</v>
      </c>
      <c r="AJ537">
        <v>411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ROW(Source!A636)</f>
        <v>636</v>
      </c>
      <c r="B538">
        <v>56663818</v>
      </c>
      <c r="C538">
        <v>56663810</v>
      </c>
      <c r="D538">
        <v>54739889</v>
      </c>
      <c r="E538">
        <v>1</v>
      </c>
      <c r="F538">
        <v>1</v>
      </c>
      <c r="G538">
        <v>1081</v>
      </c>
      <c r="H538">
        <v>3</v>
      </c>
      <c r="I538" t="s">
        <v>1430</v>
      </c>
      <c r="J538" t="s">
        <v>1431</v>
      </c>
      <c r="K538" t="s">
        <v>1432</v>
      </c>
      <c r="L538">
        <v>1346</v>
      </c>
      <c r="N538">
        <v>1009</v>
      </c>
      <c r="O538" t="s">
        <v>1171</v>
      </c>
      <c r="P538" t="s">
        <v>1171</v>
      </c>
      <c r="Q538">
        <v>1</v>
      </c>
      <c r="X538">
        <v>132.34</v>
      </c>
      <c r="Y538">
        <v>8.9600000000000009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31</v>
      </c>
      <c r="AG538">
        <v>132.34</v>
      </c>
      <c r="AH538">
        <v>2</v>
      </c>
      <c r="AI538">
        <v>56663814</v>
      </c>
      <c r="AJ538">
        <v>412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ROW(Source!A636)</f>
        <v>636</v>
      </c>
      <c r="B539">
        <v>56663819</v>
      </c>
      <c r="C539">
        <v>56663810</v>
      </c>
      <c r="D539">
        <v>54731333</v>
      </c>
      <c r="E539">
        <v>1081</v>
      </c>
      <c r="F539">
        <v>1</v>
      </c>
      <c r="G539">
        <v>1081</v>
      </c>
      <c r="H539">
        <v>3</v>
      </c>
      <c r="I539" t="s">
        <v>1619</v>
      </c>
      <c r="J539" t="s">
        <v>3</v>
      </c>
      <c r="K539" t="s">
        <v>1620</v>
      </c>
      <c r="L539">
        <v>1327</v>
      </c>
      <c r="N539">
        <v>1005</v>
      </c>
      <c r="O539" t="s">
        <v>329</v>
      </c>
      <c r="P539" t="s">
        <v>329</v>
      </c>
      <c r="Q539">
        <v>1</v>
      </c>
      <c r="X539">
        <v>107.3342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31</v>
      </c>
      <c r="AG539">
        <v>107.3342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ROW(Source!A637)</f>
        <v>637</v>
      </c>
      <c r="B540">
        <v>56663815</v>
      </c>
      <c r="C540">
        <v>56663810</v>
      </c>
      <c r="D540">
        <v>54702434</v>
      </c>
      <c r="E540">
        <v>1081</v>
      </c>
      <c r="F540">
        <v>1</v>
      </c>
      <c r="G540">
        <v>1081</v>
      </c>
      <c r="H540">
        <v>1</v>
      </c>
      <c r="I540" t="s">
        <v>1317</v>
      </c>
      <c r="J540" t="s">
        <v>3</v>
      </c>
      <c r="K540" t="s">
        <v>1318</v>
      </c>
      <c r="L540">
        <v>1191</v>
      </c>
      <c r="N540">
        <v>1013</v>
      </c>
      <c r="O540" t="s">
        <v>1319</v>
      </c>
      <c r="P540" t="s">
        <v>1319</v>
      </c>
      <c r="Q540">
        <v>1</v>
      </c>
      <c r="X540">
        <v>14.62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433</v>
      </c>
      <c r="AG540">
        <v>20.175599999999999</v>
      </c>
      <c r="AH540">
        <v>2</v>
      </c>
      <c r="AI540">
        <v>56663811</v>
      </c>
      <c r="AJ540">
        <v>413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ROW(Source!A637)</f>
        <v>637</v>
      </c>
      <c r="B541">
        <v>56663816</v>
      </c>
      <c r="C541">
        <v>56663810</v>
      </c>
      <c r="D541">
        <v>54768339</v>
      </c>
      <c r="E541">
        <v>1</v>
      </c>
      <c r="F541">
        <v>1</v>
      </c>
      <c r="G541">
        <v>1081</v>
      </c>
      <c r="H541">
        <v>2</v>
      </c>
      <c r="I541" t="s">
        <v>1324</v>
      </c>
      <c r="J541" t="s">
        <v>1325</v>
      </c>
      <c r="K541" t="s">
        <v>1326</v>
      </c>
      <c r="L541">
        <v>1368</v>
      </c>
      <c r="N541">
        <v>1011</v>
      </c>
      <c r="O541" t="s">
        <v>1323</v>
      </c>
      <c r="P541" t="s">
        <v>1323</v>
      </c>
      <c r="Q541">
        <v>1</v>
      </c>
      <c r="X541">
        <v>0.09</v>
      </c>
      <c r="Y541">
        <v>0</v>
      </c>
      <c r="Z541">
        <v>83.1</v>
      </c>
      <c r="AA541">
        <v>12.62</v>
      </c>
      <c r="AB541">
        <v>0</v>
      </c>
      <c r="AC541">
        <v>0</v>
      </c>
      <c r="AD541">
        <v>1</v>
      </c>
      <c r="AE541">
        <v>0</v>
      </c>
      <c r="AF541" t="s">
        <v>432</v>
      </c>
      <c r="AG541">
        <v>0.13499999999999998</v>
      </c>
      <c r="AH541">
        <v>2</v>
      </c>
      <c r="AI541">
        <v>56663812</v>
      </c>
      <c r="AJ541">
        <v>414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ROW(Source!A637)</f>
        <v>637</v>
      </c>
      <c r="B542">
        <v>56663817</v>
      </c>
      <c r="C542">
        <v>56663810</v>
      </c>
      <c r="D542">
        <v>54739873</v>
      </c>
      <c r="E542">
        <v>1</v>
      </c>
      <c r="F542">
        <v>1</v>
      </c>
      <c r="G542">
        <v>1081</v>
      </c>
      <c r="H542">
        <v>3</v>
      </c>
      <c r="I542" t="s">
        <v>1427</v>
      </c>
      <c r="J542" t="s">
        <v>1428</v>
      </c>
      <c r="K542" t="s">
        <v>1429</v>
      </c>
      <c r="L542">
        <v>1301</v>
      </c>
      <c r="N542">
        <v>1003</v>
      </c>
      <c r="O542" t="s">
        <v>672</v>
      </c>
      <c r="P542" t="s">
        <v>672</v>
      </c>
      <c r="Q542">
        <v>1</v>
      </c>
      <c r="X542">
        <v>33.127899999999997</v>
      </c>
      <c r="Y542">
        <v>3.08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31</v>
      </c>
      <c r="AG542">
        <v>33.127899999999997</v>
      </c>
      <c r="AH542">
        <v>2</v>
      </c>
      <c r="AI542">
        <v>56663813</v>
      </c>
      <c r="AJ542">
        <v>415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ROW(Source!A637)</f>
        <v>637</v>
      </c>
      <c r="B543">
        <v>56663818</v>
      </c>
      <c r="C543">
        <v>56663810</v>
      </c>
      <c r="D543">
        <v>54739889</v>
      </c>
      <c r="E543">
        <v>1</v>
      </c>
      <c r="F543">
        <v>1</v>
      </c>
      <c r="G543">
        <v>1081</v>
      </c>
      <c r="H543">
        <v>3</v>
      </c>
      <c r="I543" t="s">
        <v>1430</v>
      </c>
      <c r="J543" t="s">
        <v>1431</v>
      </c>
      <c r="K543" t="s">
        <v>1432</v>
      </c>
      <c r="L543">
        <v>1346</v>
      </c>
      <c r="N543">
        <v>1009</v>
      </c>
      <c r="O543" t="s">
        <v>1171</v>
      </c>
      <c r="P543" t="s">
        <v>1171</v>
      </c>
      <c r="Q543">
        <v>1</v>
      </c>
      <c r="X543">
        <v>132.34</v>
      </c>
      <c r="Y543">
        <v>8.9600000000000009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31</v>
      </c>
      <c r="AG543">
        <v>132.34</v>
      </c>
      <c r="AH543">
        <v>2</v>
      </c>
      <c r="AI543">
        <v>56663814</v>
      </c>
      <c r="AJ543">
        <v>416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ROW(Source!A637)</f>
        <v>637</v>
      </c>
      <c r="B544">
        <v>56663819</v>
      </c>
      <c r="C544">
        <v>56663810</v>
      </c>
      <c r="D544">
        <v>54731333</v>
      </c>
      <c r="E544">
        <v>1081</v>
      </c>
      <c r="F544">
        <v>1</v>
      </c>
      <c r="G544">
        <v>1081</v>
      </c>
      <c r="H544">
        <v>3</v>
      </c>
      <c r="I544" t="s">
        <v>1619</v>
      </c>
      <c r="J544" t="s">
        <v>3</v>
      </c>
      <c r="K544" t="s">
        <v>1620</v>
      </c>
      <c r="L544">
        <v>1327</v>
      </c>
      <c r="N544">
        <v>1005</v>
      </c>
      <c r="O544" t="s">
        <v>329</v>
      </c>
      <c r="P544" t="s">
        <v>329</v>
      </c>
      <c r="Q544">
        <v>1</v>
      </c>
      <c r="X544">
        <v>107.3342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31</v>
      </c>
      <c r="AG544">
        <v>107.3342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ROW(Source!A713)</f>
        <v>713</v>
      </c>
      <c r="B545">
        <v>56663830</v>
      </c>
      <c r="C545">
        <v>56663823</v>
      </c>
      <c r="D545">
        <v>54702434</v>
      </c>
      <c r="E545">
        <v>1081</v>
      </c>
      <c r="F545">
        <v>1</v>
      </c>
      <c r="G545">
        <v>1081</v>
      </c>
      <c r="H545">
        <v>1</v>
      </c>
      <c r="I545" t="s">
        <v>1317</v>
      </c>
      <c r="J545" t="s">
        <v>3</v>
      </c>
      <c r="K545" t="s">
        <v>1318</v>
      </c>
      <c r="L545">
        <v>1191</v>
      </c>
      <c r="N545">
        <v>1013</v>
      </c>
      <c r="O545" t="s">
        <v>1319</v>
      </c>
      <c r="P545" t="s">
        <v>1319</v>
      </c>
      <c r="Q545">
        <v>1</v>
      </c>
      <c r="X545">
        <v>7.71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 t="s">
        <v>33</v>
      </c>
      <c r="AG545">
        <v>11.171789999999998</v>
      </c>
      <c r="AH545">
        <v>2</v>
      </c>
      <c r="AI545">
        <v>56663824</v>
      </c>
      <c r="AJ545">
        <v>417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ROW(Source!A713)</f>
        <v>713</v>
      </c>
      <c r="B546">
        <v>56663831</v>
      </c>
      <c r="C546">
        <v>56663823</v>
      </c>
      <c r="D546">
        <v>54768339</v>
      </c>
      <c r="E546">
        <v>1</v>
      </c>
      <c r="F546">
        <v>1</v>
      </c>
      <c r="G546">
        <v>1081</v>
      </c>
      <c r="H546">
        <v>2</v>
      </c>
      <c r="I546" t="s">
        <v>1324</v>
      </c>
      <c r="J546" t="s">
        <v>1325</v>
      </c>
      <c r="K546" t="s">
        <v>1326</v>
      </c>
      <c r="L546">
        <v>1368</v>
      </c>
      <c r="N546">
        <v>1011</v>
      </c>
      <c r="O546" t="s">
        <v>1323</v>
      </c>
      <c r="P546" t="s">
        <v>1323</v>
      </c>
      <c r="Q546">
        <v>1</v>
      </c>
      <c r="X546">
        <v>0.27</v>
      </c>
      <c r="Y546">
        <v>0</v>
      </c>
      <c r="Z546">
        <v>83.1</v>
      </c>
      <c r="AA546">
        <v>12.62</v>
      </c>
      <c r="AB546">
        <v>0</v>
      </c>
      <c r="AC546">
        <v>0</v>
      </c>
      <c r="AD546">
        <v>1</v>
      </c>
      <c r="AE546">
        <v>0</v>
      </c>
      <c r="AF546" t="s">
        <v>32</v>
      </c>
      <c r="AG546">
        <v>0.42525000000000007</v>
      </c>
      <c r="AH546">
        <v>2</v>
      </c>
      <c r="AI546">
        <v>56663825</v>
      </c>
      <c r="AJ546">
        <v>418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ROW(Source!A713)</f>
        <v>713</v>
      </c>
      <c r="B547">
        <v>56663832</v>
      </c>
      <c r="C547">
        <v>56663823</v>
      </c>
      <c r="D547">
        <v>54767573</v>
      </c>
      <c r="E547">
        <v>1</v>
      </c>
      <c r="F547">
        <v>1</v>
      </c>
      <c r="G547">
        <v>1081</v>
      </c>
      <c r="H547">
        <v>2</v>
      </c>
      <c r="I547" t="s">
        <v>1328</v>
      </c>
      <c r="J547" t="s">
        <v>1329</v>
      </c>
      <c r="K547" t="s">
        <v>1330</v>
      </c>
      <c r="L547">
        <v>1368</v>
      </c>
      <c r="N547">
        <v>1011</v>
      </c>
      <c r="O547" t="s">
        <v>1323</v>
      </c>
      <c r="P547" t="s">
        <v>1323</v>
      </c>
      <c r="Q547">
        <v>1</v>
      </c>
      <c r="X547">
        <v>0.18</v>
      </c>
      <c r="Y547">
        <v>0</v>
      </c>
      <c r="Z547">
        <v>179.17</v>
      </c>
      <c r="AA547">
        <v>16.93</v>
      </c>
      <c r="AB547">
        <v>0</v>
      </c>
      <c r="AC547">
        <v>0</v>
      </c>
      <c r="AD547">
        <v>1</v>
      </c>
      <c r="AE547">
        <v>0</v>
      </c>
      <c r="AF547" t="s">
        <v>32</v>
      </c>
      <c r="AG547">
        <v>0.28350000000000003</v>
      </c>
      <c r="AH547">
        <v>2</v>
      </c>
      <c r="AI547">
        <v>56663826</v>
      </c>
      <c r="AJ547">
        <v>419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ROW(Source!A713)</f>
        <v>713</v>
      </c>
      <c r="B548">
        <v>56663833</v>
      </c>
      <c r="C548">
        <v>56663823</v>
      </c>
      <c r="D548">
        <v>54737969</v>
      </c>
      <c r="E548">
        <v>1</v>
      </c>
      <c r="F548">
        <v>1</v>
      </c>
      <c r="G548">
        <v>1081</v>
      </c>
      <c r="H548">
        <v>3</v>
      </c>
      <c r="I548" t="s">
        <v>1331</v>
      </c>
      <c r="J548" t="s">
        <v>1332</v>
      </c>
      <c r="K548" t="s">
        <v>1333</v>
      </c>
      <c r="L548">
        <v>1348</v>
      </c>
      <c r="N548">
        <v>1009</v>
      </c>
      <c r="O548" t="s">
        <v>547</v>
      </c>
      <c r="P548" t="s">
        <v>547</v>
      </c>
      <c r="Q548">
        <v>1000</v>
      </c>
      <c r="X548">
        <v>5.8699999999999996E-4</v>
      </c>
      <c r="Y548">
        <v>23114.43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105</v>
      </c>
      <c r="AG548">
        <v>5.8699999999999996E-4</v>
      </c>
      <c r="AH548">
        <v>2</v>
      </c>
      <c r="AI548">
        <v>56663827</v>
      </c>
      <c r="AJ548">
        <v>420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ROW(Source!A713)</f>
        <v>713</v>
      </c>
      <c r="B549">
        <v>56663834</v>
      </c>
      <c r="C549">
        <v>56663823</v>
      </c>
      <c r="D549">
        <v>54737318</v>
      </c>
      <c r="E549">
        <v>1</v>
      </c>
      <c r="F549">
        <v>1</v>
      </c>
      <c r="G549">
        <v>1081</v>
      </c>
      <c r="H549">
        <v>3</v>
      </c>
      <c r="I549" t="s">
        <v>1269</v>
      </c>
      <c r="J549" t="s">
        <v>1271</v>
      </c>
      <c r="K549" t="s">
        <v>1270</v>
      </c>
      <c r="L549">
        <v>1348</v>
      </c>
      <c r="N549">
        <v>1009</v>
      </c>
      <c r="O549" t="s">
        <v>547</v>
      </c>
      <c r="P549" t="s">
        <v>547</v>
      </c>
      <c r="Q549">
        <v>1000</v>
      </c>
      <c r="X549">
        <v>6.9999999999999994E-5</v>
      </c>
      <c r="Y549">
        <v>17868.28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105</v>
      </c>
      <c r="AG549">
        <v>6.9999999999999994E-5</v>
      </c>
      <c r="AH549">
        <v>2</v>
      </c>
      <c r="AI549">
        <v>56663828</v>
      </c>
      <c r="AJ549">
        <v>421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ROW(Source!A713)</f>
        <v>713</v>
      </c>
      <c r="B550">
        <v>56663835</v>
      </c>
      <c r="C550">
        <v>56663823</v>
      </c>
      <c r="D550">
        <v>54737320</v>
      </c>
      <c r="E550">
        <v>1</v>
      </c>
      <c r="F550">
        <v>1</v>
      </c>
      <c r="G550">
        <v>1081</v>
      </c>
      <c r="H550">
        <v>3</v>
      </c>
      <c r="I550" t="s">
        <v>1349</v>
      </c>
      <c r="J550" t="s">
        <v>1350</v>
      </c>
      <c r="K550" t="s">
        <v>1351</v>
      </c>
      <c r="L550">
        <v>1348</v>
      </c>
      <c r="N550">
        <v>1009</v>
      </c>
      <c r="O550" t="s">
        <v>547</v>
      </c>
      <c r="P550" t="s">
        <v>547</v>
      </c>
      <c r="Q550">
        <v>1000</v>
      </c>
      <c r="X550">
        <v>2.8E-3</v>
      </c>
      <c r="Y550">
        <v>26867.38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105</v>
      </c>
      <c r="AG550">
        <v>2.8E-3</v>
      </c>
      <c r="AH550">
        <v>2</v>
      </c>
      <c r="AI550">
        <v>56663829</v>
      </c>
      <c r="AJ550">
        <v>422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ROW(Source!A713)</f>
        <v>713</v>
      </c>
      <c r="B551">
        <v>56663836</v>
      </c>
      <c r="C551">
        <v>56663823</v>
      </c>
      <c r="D551">
        <v>54719881</v>
      </c>
      <c r="E551">
        <v>1081</v>
      </c>
      <c r="F551">
        <v>1</v>
      </c>
      <c r="G551">
        <v>1081</v>
      </c>
      <c r="H551">
        <v>3</v>
      </c>
      <c r="I551" t="s">
        <v>1621</v>
      </c>
      <c r="J551" t="s">
        <v>3</v>
      </c>
      <c r="K551" t="s">
        <v>1622</v>
      </c>
      <c r="L551">
        <v>1391</v>
      </c>
      <c r="N551">
        <v>1013</v>
      </c>
      <c r="O551" t="s">
        <v>1358</v>
      </c>
      <c r="P551" t="s">
        <v>1358</v>
      </c>
      <c r="Q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105</v>
      </c>
      <c r="AG551">
        <v>1</v>
      </c>
      <c r="AH551">
        <v>3</v>
      </c>
      <c r="AI551">
        <v>-1</v>
      </c>
      <c r="AJ551" t="s">
        <v>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ROW(Source!A714)</f>
        <v>714</v>
      </c>
      <c r="B552">
        <v>56663830</v>
      </c>
      <c r="C552">
        <v>56663823</v>
      </c>
      <c r="D552">
        <v>54702434</v>
      </c>
      <c r="E552">
        <v>1081</v>
      </c>
      <c r="F552">
        <v>1</v>
      </c>
      <c r="G552">
        <v>1081</v>
      </c>
      <c r="H552">
        <v>1</v>
      </c>
      <c r="I552" t="s">
        <v>1317</v>
      </c>
      <c r="J552" t="s">
        <v>3</v>
      </c>
      <c r="K552" t="s">
        <v>1318</v>
      </c>
      <c r="L552">
        <v>1191</v>
      </c>
      <c r="N552">
        <v>1013</v>
      </c>
      <c r="O552" t="s">
        <v>1319</v>
      </c>
      <c r="P552" t="s">
        <v>1319</v>
      </c>
      <c r="Q552">
        <v>1</v>
      </c>
      <c r="X552">
        <v>7.71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1</v>
      </c>
      <c r="AF552" t="s">
        <v>33</v>
      </c>
      <c r="AG552">
        <v>11.171789999999998</v>
      </c>
      <c r="AH552">
        <v>2</v>
      </c>
      <c r="AI552">
        <v>56663824</v>
      </c>
      <c r="AJ552">
        <v>423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ROW(Source!A714)</f>
        <v>714</v>
      </c>
      <c r="B553">
        <v>56663831</v>
      </c>
      <c r="C553">
        <v>56663823</v>
      </c>
      <c r="D553">
        <v>54768339</v>
      </c>
      <c r="E553">
        <v>1</v>
      </c>
      <c r="F553">
        <v>1</v>
      </c>
      <c r="G553">
        <v>1081</v>
      </c>
      <c r="H553">
        <v>2</v>
      </c>
      <c r="I553" t="s">
        <v>1324</v>
      </c>
      <c r="J553" t="s">
        <v>1325</v>
      </c>
      <c r="K553" t="s">
        <v>1326</v>
      </c>
      <c r="L553">
        <v>1368</v>
      </c>
      <c r="N553">
        <v>1011</v>
      </c>
      <c r="O553" t="s">
        <v>1323</v>
      </c>
      <c r="P553" t="s">
        <v>1323</v>
      </c>
      <c r="Q553">
        <v>1</v>
      </c>
      <c r="X553">
        <v>0.27</v>
      </c>
      <c r="Y553">
        <v>0</v>
      </c>
      <c r="Z553">
        <v>83.1</v>
      </c>
      <c r="AA553">
        <v>12.62</v>
      </c>
      <c r="AB553">
        <v>0</v>
      </c>
      <c r="AC553">
        <v>0</v>
      </c>
      <c r="AD553">
        <v>1</v>
      </c>
      <c r="AE553">
        <v>0</v>
      </c>
      <c r="AF553" t="s">
        <v>32</v>
      </c>
      <c r="AG553">
        <v>0.42525000000000007</v>
      </c>
      <c r="AH553">
        <v>2</v>
      </c>
      <c r="AI553">
        <v>56663825</v>
      </c>
      <c r="AJ553">
        <v>424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ROW(Source!A714)</f>
        <v>714</v>
      </c>
      <c r="B554">
        <v>56663832</v>
      </c>
      <c r="C554">
        <v>56663823</v>
      </c>
      <c r="D554">
        <v>54767573</v>
      </c>
      <c r="E554">
        <v>1</v>
      </c>
      <c r="F554">
        <v>1</v>
      </c>
      <c r="G554">
        <v>1081</v>
      </c>
      <c r="H554">
        <v>2</v>
      </c>
      <c r="I554" t="s">
        <v>1328</v>
      </c>
      <c r="J554" t="s">
        <v>1329</v>
      </c>
      <c r="K554" t="s">
        <v>1330</v>
      </c>
      <c r="L554">
        <v>1368</v>
      </c>
      <c r="N554">
        <v>1011</v>
      </c>
      <c r="O554" t="s">
        <v>1323</v>
      </c>
      <c r="P554" t="s">
        <v>1323</v>
      </c>
      <c r="Q554">
        <v>1</v>
      </c>
      <c r="X554">
        <v>0.18</v>
      </c>
      <c r="Y554">
        <v>0</v>
      </c>
      <c r="Z554">
        <v>179.17</v>
      </c>
      <c r="AA554">
        <v>16.93</v>
      </c>
      <c r="AB554">
        <v>0</v>
      </c>
      <c r="AC554">
        <v>0</v>
      </c>
      <c r="AD554">
        <v>1</v>
      </c>
      <c r="AE554">
        <v>0</v>
      </c>
      <c r="AF554" t="s">
        <v>32</v>
      </c>
      <c r="AG554">
        <v>0.28350000000000003</v>
      </c>
      <c r="AH554">
        <v>2</v>
      </c>
      <c r="AI554">
        <v>56663826</v>
      </c>
      <c r="AJ554">
        <v>425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ROW(Source!A714)</f>
        <v>714</v>
      </c>
      <c r="B555">
        <v>56663833</v>
      </c>
      <c r="C555">
        <v>56663823</v>
      </c>
      <c r="D555">
        <v>54737969</v>
      </c>
      <c r="E555">
        <v>1</v>
      </c>
      <c r="F555">
        <v>1</v>
      </c>
      <c r="G555">
        <v>1081</v>
      </c>
      <c r="H555">
        <v>3</v>
      </c>
      <c r="I555" t="s">
        <v>1331</v>
      </c>
      <c r="J555" t="s">
        <v>1332</v>
      </c>
      <c r="K555" t="s">
        <v>1333</v>
      </c>
      <c r="L555">
        <v>1348</v>
      </c>
      <c r="N555">
        <v>1009</v>
      </c>
      <c r="O555" t="s">
        <v>547</v>
      </c>
      <c r="P555" t="s">
        <v>547</v>
      </c>
      <c r="Q555">
        <v>1000</v>
      </c>
      <c r="X555">
        <v>5.8699999999999996E-4</v>
      </c>
      <c r="Y555">
        <v>23114.43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105</v>
      </c>
      <c r="AG555">
        <v>5.8699999999999996E-4</v>
      </c>
      <c r="AH555">
        <v>2</v>
      </c>
      <c r="AI555">
        <v>56663827</v>
      </c>
      <c r="AJ555">
        <v>426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ROW(Source!A714)</f>
        <v>714</v>
      </c>
      <c r="B556">
        <v>56663834</v>
      </c>
      <c r="C556">
        <v>56663823</v>
      </c>
      <c r="D556">
        <v>54737318</v>
      </c>
      <c r="E556">
        <v>1</v>
      </c>
      <c r="F556">
        <v>1</v>
      </c>
      <c r="G556">
        <v>1081</v>
      </c>
      <c r="H556">
        <v>3</v>
      </c>
      <c r="I556" t="s">
        <v>1269</v>
      </c>
      <c r="J556" t="s">
        <v>1271</v>
      </c>
      <c r="K556" t="s">
        <v>1270</v>
      </c>
      <c r="L556">
        <v>1348</v>
      </c>
      <c r="N556">
        <v>1009</v>
      </c>
      <c r="O556" t="s">
        <v>547</v>
      </c>
      <c r="P556" t="s">
        <v>547</v>
      </c>
      <c r="Q556">
        <v>1000</v>
      </c>
      <c r="X556">
        <v>6.9999999999999994E-5</v>
      </c>
      <c r="Y556">
        <v>17868.28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105</v>
      </c>
      <c r="AG556">
        <v>6.9999999999999994E-5</v>
      </c>
      <c r="AH556">
        <v>2</v>
      </c>
      <c r="AI556">
        <v>56663828</v>
      </c>
      <c r="AJ556">
        <v>427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ROW(Source!A714)</f>
        <v>714</v>
      </c>
      <c r="B557">
        <v>56663835</v>
      </c>
      <c r="C557">
        <v>56663823</v>
      </c>
      <c r="D557">
        <v>54737320</v>
      </c>
      <c r="E557">
        <v>1</v>
      </c>
      <c r="F557">
        <v>1</v>
      </c>
      <c r="G557">
        <v>1081</v>
      </c>
      <c r="H557">
        <v>3</v>
      </c>
      <c r="I557" t="s">
        <v>1349</v>
      </c>
      <c r="J557" t="s">
        <v>1350</v>
      </c>
      <c r="K557" t="s">
        <v>1351</v>
      </c>
      <c r="L557">
        <v>1348</v>
      </c>
      <c r="N557">
        <v>1009</v>
      </c>
      <c r="O557" t="s">
        <v>547</v>
      </c>
      <c r="P557" t="s">
        <v>547</v>
      </c>
      <c r="Q557">
        <v>1000</v>
      </c>
      <c r="X557">
        <v>2.8E-3</v>
      </c>
      <c r="Y557">
        <v>26867.38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105</v>
      </c>
      <c r="AG557">
        <v>2.8E-3</v>
      </c>
      <c r="AH557">
        <v>2</v>
      </c>
      <c r="AI557">
        <v>56663829</v>
      </c>
      <c r="AJ557">
        <v>428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ROW(Source!A714)</f>
        <v>714</v>
      </c>
      <c r="B558">
        <v>56663836</v>
      </c>
      <c r="C558">
        <v>56663823</v>
      </c>
      <c r="D558">
        <v>54719881</v>
      </c>
      <c r="E558">
        <v>1081</v>
      </c>
      <c r="F558">
        <v>1</v>
      </c>
      <c r="G558">
        <v>1081</v>
      </c>
      <c r="H558">
        <v>3</v>
      </c>
      <c r="I558" t="s">
        <v>1621</v>
      </c>
      <c r="J558" t="s">
        <v>3</v>
      </c>
      <c r="K558" t="s">
        <v>1622</v>
      </c>
      <c r="L558">
        <v>1391</v>
      </c>
      <c r="N558">
        <v>1013</v>
      </c>
      <c r="O558" t="s">
        <v>1358</v>
      </c>
      <c r="P558" t="s">
        <v>1358</v>
      </c>
      <c r="Q558">
        <v>1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105</v>
      </c>
      <c r="AG558">
        <v>1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ROW(Source!A725)</f>
        <v>725</v>
      </c>
      <c r="B559">
        <v>56663869</v>
      </c>
      <c r="C559">
        <v>56663862</v>
      </c>
      <c r="D559">
        <v>54702434</v>
      </c>
      <c r="E559">
        <v>1081</v>
      </c>
      <c r="F559">
        <v>1</v>
      </c>
      <c r="G559">
        <v>1081</v>
      </c>
      <c r="H559">
        <v>1</v>
      </c>
      <c r="I559" t="s">
        <v>1317</v>
      </c>
      <c r="J559" t="s">
        <v>3</v>
      </c>
      <c r="K559" t="s">
        <v>1318</v>
      </c>
      <c r="L559">
        <v>1191</v>
      </c>
      <c r="N559">
        <v>1013</v>
      </c>
      <c r="O559" t="s">
        <v>1319</v>
      </c>
      <c r="P559" t="s">
        <v>1319</v>
      </c>
      <c r="Q559">
        <v>1</v>
      </c>
      <c r="X559">
        <v>10.8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33</v>
      </c>
      <c r="AG559">
        <v>15.6492</v>
      </c>
      <c r="AH559">
        <v>2</v>
      </c>
      <c r="AI559">
        <v>56663863</v>
      </c>
      <c r="AJ559">
        <v>429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ROW(Source!A725)</f>
        <v>725</v>
      </c>
      <c r="B560">
        <v>56663870</v>
      </c>
      <c r="C560">
        <v>56663862</v>
      </c>
      <c r="D560">
        <v>54768339</v>
      </c>
      <c r="E560">
        <v>1</v>
      </c>
      <c r="F560">
        <v>1</v>
      </c>
      <c r="G560">
        <v>1081</v>
      </c>
      <c r="H560">
        <v>2</v>
      </c>
      <c r="I560" t="s">
        <v>1324</v>
      </c>
      <c r="J560" t="s">
        <v>1325</v>
      </c>
      <c r="K560" t="s">
        <v>1326</v>
      </c>
      <c r="L560">
        <v>1368</v>
      </c>
      <c r="N560">
        <v>1011</v>
      </c>
      <c r="O560" t="s">
        <v>1323</v>
      </c>
      <c r="P560" t="s">
        <v>1323</v>
      </c>
      <c r="Q560">
        <v>1</v>
      </c>
      <c r="X560">
        <v>0.5</v>
      </c>
      <c r="Y560">
        <v>0</v>
      </c>
      <c r="Z560">
        <v>83.1</v>
      </c>
      <c r="AA560">
        <v>12.62</v>
      </c>
      <c r="AB560">
        <v>0</v>
      </c>
      <c r="AC560">
        <v>0</v>
      </c>
      <c r="AD560">
        <v>1</v>
      </c>
      <c r="AE560">
        <v>0</v>
      </c>
      <c r="AF560" t="s">
        <v>32</v>
      </c>
      <c r="AG560">
        <v>0.78750000000000009</v>
      </c>
      <c r="AH560">
        <v>2</v>
      </c>
      <c r="AI560">
        <v>56663864</v>
      </c>
      <c r="AJ560">
        <v>430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ROW(Source!A725)</f>
        <v>725</v>
      </c>
      <c r="B561">
        <v>56663871</v>
      </c>
      <c r="C561">
        <v>56663862</v>
      </c>
      <c r="D561">
        <v>54767573</v>
      </c>
      <c r="E561">
        <v>1</v>
      </c>
      <c r="F561">
        <v>1</v>
      </c>
      <c r="G561">
        <v>1081</v>
      </c>
      <c r="H561">
        <v>2</v>
      </c>
      <c r="I561" t="s">
        <v>1328</v>
      </c>
      <c r="J561" t="s">
        <v>1329</v>
      </c>
      <c r="K561" t="s">
        <v>1330</v>
      </c>
      <c r="L561">
        <v>1368</v>
      </c>
      <c r="N561">
        <v>1011</v>
      </c>
      <c r="O561" t="s">
        <v>1323</v>
      </c>
      <c r="P561" t="s">
        <v>1323</v>
      </c>
      <c r="Q561">
        <v>1</v>
      </c>
      <c r="X561">
        <v>0.33</v>
      </c>
      <c r="Y561">
        <v>0</v>
      </c>
      <c r="Z561">
        <v>179.17</v>
      </c>
      <c r="AA561">
        <v>16.93</v>
      </c>
      <c r="AB561">
        <v>0</v>
      </c>
      <c r="AC561">
        <v>0</v>
      </c>
      <c r="AD561">
        <v>1</v>
      </c>
      <c r="AE561">
        <v>0</v>
      </c>
      <c r="AF561" t="s">
        <v>32</v>
      </c>
      <c r="AG561">
        <v>0.51975000000000005</v>
      </c>
      <c r="AH561">
        <v>2</v>
      </c>
      <c r="AI561">
        <v>56663865</v>
      </c>
      <c r="AJ561">
        <v>431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ROW(Source!A725)</f>
        <v>725</v>
      </c>
      <c r="B562">
        <v>56663872</v>
      </c>
      <c r="C562">
        <v>56663862</v>
      </c>
      <c r="D562">
        <v>54737969</v>
      </c>
      <c r="E562">
        <v>1</v>
      </c>
      <c r="F562">
        <v>1</v>
      </c>
      <c r="G562">
        <v>1081</v>
      </c>
      <c r="H562">
        <v>3</v>
      </c>
      <c r="I562" t="s">
        <v>1331</v>
      </c>
      <c r="J562" t="s">
        <v>1332</v>
      </c>
      <c r="K562" t="s">
        <v>1333</v>
      </c>
      <c r="L562">
        <v>1348</v>
      </c>
      <c r="N562">
        <v>1009</v>
      </c>
      <c r="O562" t="s">
        <v>547</v>
      </c>
      <c r="P562" t="s">
        <v>547</v>
      </c>
      <c r="Q562">
        <v>1000</v>
      </c>
      <c r="X562">
        <v>8.8199999999999997E-4</v>
      </c>
      <c r="Y562">
        <v>23114.43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105</v>
      </c>
      <c r="AG562">
        <v>8.8199999999999997E-4</v>
      </c>
      <c r="AH562">
        <v>2</v>
      </c>
      <c r="AI562">
        <v>56663866</v>
      </c>
      <c r="AJ562">
        <v>432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ROW(Source!A725)</f>
        <v>725</v>
      </c>
      <c r="B563">
        <v>56663873</v>
      </c>
      <c r="C563">
        <v>56663862</v>
      </c>
      <c r="D563">
        <v>54737318</v>
      </c>
      <c r="E563">
        <v>1</v>
      </c>
      <c r="F563">
        <v>1</v>
      </c>
      <c r="G563">
        <v>1081</v>
      </c>
      <c r="H563">
        <v>3</v>
      </c>
      <c r="I563" t="s">
        <v>1269</v>
      </c>
      <c r="J563" t="s">
        <v>1271</v>
      </c>
      <c r="K563" t="s">
        <v>1270</v>
      </c>
      <c r="L563">
        <v>1348</v>
      </c>
      <c r="N563">
        <v>1009</v>
      </c>
      <c r="O563" t="s">
        <v>547</v>
      </c>
      <c r="P563" t="s">
        <v>547</v>
      </c>
      <c r="Q563">
        <v>1000</v>
      </c>
      <c r="X563">
        <v>2.4000000000000001E-4</v>
      </c>
      <c r="Y563">
        <v>17868.28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105</v>
      </c>
      <c r="AG563">
        <v>2.4000000000000001E-4</v>
      </c>
      <c r="AH563">
        <v>2</v>
      </c>
      <c r="AI563">
        <v>56663867</v>
      </c>
      <c r="AJ563">
        <v>433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ROW(Source!A725)</f>
        <v>725</v>
      </c>
      <c r="B564">
        <v>56663874</v>
      </c>
      <c r="C564">
        <v>56663862</v>
      </c>
      <c r="D564">
        <v>54737320</v>
      </c>
      <c r="E564">
        <v>1</v>
      </c>
      <c r="F564">
        <v>1</v>
      </c>
      <c r="G564">
        <v>1081</v>
      </c>
      <c r="H564">
        <v>3</v>
      </c>
      <c r="I564" t="s">
        <v>1349</v>
      </c>
      <c r="J564" t="s">
        <v>1350</v>
      </c>
      <c r="K564" t="s">
        <v>1351</v>
      </c>
      <c r="L564">
        <v>1348</v>
      </c>
      <c r="N564">
        <v>1009</v>
      </c>
      <c r="O564" t="s">
        <v>547</v>
      </c>
      <c r="P564" t="s">
        <v>547</v>
      </c>
      <c r="Q564">
        <v>1000</v>
      </c>
      <c r="X564">
        <v>5.3E-3</v>
      </c>
      <c r="Y564">
        <v>26867.38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105</v>
      </c>
      <c r="AG564">
        <v>5.3E-3</v>
      </c>
      <c r="AH564">
        <v>2</v>
      </c>
      <c r="AI564">
        <v>56663868</v>
      </c>
      <c r="AJ564">
        <v>434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ROW(Source!A725)</f>
        <v>725</v>
      </c>
      <c r="B565">
        <v>56663875</v>
      </c>
      <c r="C565">
        <v>56663862</v>
      </c>
      <c r="D565">
        <v>54719881</v>
      </c>
      <c r="E565">
        <v>1081</v>
      </c>
      <c r="F565">
        <v>1</v>
      </c>
      <c r="G565">
        <v>1081</v>
      </c>
      <c r="H565">
        <v>3</v>
      </c>
      <c r="I565" t="s">
        <v>1621</v>
      </c>
      <c r="J565" t="s">
        <v>3</v>
      </c>
      <c r="K565" t="s">
        <v>1622</v>
      </c>
      <c r="L565">
        <v>1391</v>
      </c>
      <c r="N565">
        <v>1013</v>
      </c>
      <c r="O565" t="s">
        <v>1358</v>
      </c>
      <c r="P565" t="s">
        <v>1358</v>
      </c>
      <c r="Q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105</v>
      </c>
      <c r="AG565">
        <v>1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ROW(Source!A726)</f>
        <v>726</v>
      </c>
      <c r="B566">
        <v>56663869</v>
      </c>
      <c r="C566">
        <v>56663862</v>
      </c>
      <c r="D566">
        <v>54702434</v>
      </c>
      <c r="E566">
        <v>1081</v>
      </c>
      <c r="F566">
        <v>1</v>
      </c>
      <c r="G566">
        <v>1081</v>
      </c>
      <c r="H566">
        <v>1</v>
      </c>
      <c r="I566" t="s">
        <v>1317</v>
      </c>
      <c r="J566" t="s">
        <v>3</v>
      </c>
      <c r="K566" t="s">
        <v>1318</v>
      </c>
      <c r="L566">
        <v>1191</v>
      </c>
      <c r="N566">
        <v>1013</v>
      </c>
      <c r="O566" t="s">
        <v>1319</v>
      </c>
      <c r="P566" t="s">
        <v>1319</v>
      </c>
      <c r="Q566">
        <v>1</v>
      </c>
      <c r="X566">
        <v>10.8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1</v>
      </c>
      <c r="AF566" t="s">
        <v>33</v>
      </c>
      <c r="AG566">
        <v>15.6492</v>
      </c>
      <c r="AH566">
        <v>2</v>
      </c>
      <c r="AI566">
        <v>56663863</v>
      </c>
      <c r="AJ566">
        <v>435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ROW(Source!A726)</f>
        <v>726</v>
      </c>
      <c r="B567">
        <v>56663870</v>
      </c>
      <c r="C567">
        <v>56663862</v>
      </c>
      <c r="D567">
        <v>54768339</v>
      </c>
      <c r="E567">
        <v>1</v>
      </c>
      <c r="F567">
        <v>1</v>
      </c>
      <c r="G567">
        <v>1081</v>
      </c>
      <c r="H567">
        <v>2</v>
      </c>
      <c r="I567" t="s">
        <v>1324</v>
      </c>
      <c r="J567" t="s">
        <v>1325</v>
      </c>
      <c r="K567" t="s">
        <v>1326</v>
      </c>
      <c r="L567">
        <v>1368</v>
      </c>
      <c r="N567">
        <v>1011</v>
      </c>
      <c r="O567" t="s">
        <v>1323</v>
      </c>
      <c r="P567" t="s">
        <v>1323</v>
      </c>
      <c r="Q567">
        <v>1</v>
      </c>
      <c r="X567">
        <v>0.5</v>
      </c>
      <c r="Y567">
        <v>0</v>
      </c>
      <c r="Z567">
        <v>83.1</v>
      </c>
      <c r="AA567">
        <v>12.62</v>
      </c>
      <c r="AB567">
        <v>0</v>
      </c>
      <c r="AC567">
        <v>0</v>
      </c>
      <c r="AD567">
        <v>1</v>
      </c>
      <c r="AE567">
        <v>0</v>
      </c>
      <c r="AF567" t="s">
        <v>32</v>
      </c>
      <c r="AG567">
        <v>0.78750000000000009</v>
      </c>
      <c r="AH567">
        <v>2</v>
      </c>
      <c r="AI567">
        <v>56663864</v>
      </c>
      <c r="AJ567">
        <v>436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ROW(Source!A726)</f>
        <v>726</v>
      </c>
      <c r="B568">
        <v>56663871</v>
      </c>
      <c r="C568">
        <v>56663862</v>
      </c>
      <c r="D568">
        <v>54767573</v>
      </c>
      <c r="E568">
        <v>1</v>
      </c>
      <c r="F568">
        <v>1</v>
      </c>
      <c r="G568">
        <v>1081</v>
      </c>
      <c r="H568">
        <v>2</v>
      </c>
      <c r="I568" t="s">
        <v>1328</v>
      </c>
      <c r="J568" t="s">
        <v>1329</v>
      </c>
      <c r="K568" t="s">
        <v>1330</v>
      </c>
      <c r="L568">
        <v>1368</v>
      </c>
      <c r="N568">
        <v>1011</v>
      </c>
      <c r="O568" t="s">
        <v>1323</v>
      </c>
      <c r="P568" t="s">
        <v>1323</v>
      </c>
      <c r="Q568">
        <v>1</v>
      </c>
      <c r="X568">
        <v>0.33</v>
      </c>
      <c r="Y568">
        <v>0</v>
      </c>
      <c r="Z568">
        <v>179.17</v>
      </c>
      <c r="AA568">
        <v>16.93</v>
      </c>
      <c r="AB568">
        <v>0</v>
      </c>
      <c r="AC568">
        <v>0</v>
      </c>
      <c r="AD568">
        <v>1</v>
      </c>
      <c r="AE568">
        <v>0</v>
      </c>
      <c r="AF568" t="s">
        <v>32</v>
      </c>
      <c r="AG568">
        <v>0.51975000000000005</v>
      </c>
      <c r="AH568">
        <v>2</v>
      </c>
      <c r="AI568">
        <v>56663865</v>
      </c>
      <c r="AJ568">
        <v>437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ROW(Source!A726)</f>
        <v>726</v>
      </c>
      <c r="B569">
        <v>56663872</v>
      </c>
      <c r="C569">
        <v>56663862</v>
      </c>
      <c r="D569">
        <v>54737969</v>
      </c>
      <c r="E569">
        <v>1</v>
      </c>
      <c r="F569">
        <v>1</v>
      </c>
      <c r="G569">
        <v>1081</v>
      </c>
      <c r="H569">
        <v>3</v>
      </c>
      <c r="I569" t="s">
        <v>1331</v>
      </c>
      <c r="J569" t="s">
        <v>1332</v>
      </c>
      <c r="K569" t="s">
        <v>1333</v>
      </c>
      <c r="L569">
        <v>1348</v>
      </c>
      <c r="N569">
        <v>1009</v>
      </c>
      <c r="O569" t="s">
        <v>547</v>
      </c>
      <c r="P569" t="s">
        <v>547</v>
      </c>
      <c r="Q569">
        <v>1000</v>
      </c>
      <c r="X569">
        <v>8.8199999999999997E-4</v>
      </c>
      <c r="Y569">
        <v>23114.43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105</v>
      </c>
      <c r="AG569">
        <v>8.8199999999999997E-4</v>
      </c>
      <c r="AH569">
        <v>2</v>
      </c>
      <c r="AI569">
        <v>56663866</v>
      </c>
      <c r="AJ569">
        <v>438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ROW(Source!A726)</f>
        <v>726</v>
      </c>
      <c r="B570">
        <v>56663873</v>
      </c>
      <c r="C570">
        <v>56663862</v>
      </c>
      <c r="D570">
        <v>54737318</v>
      </c>
      <c r="E570">
        <v>1</v>
      </c>
      <c r="F570">
        <v>1</v>
      </c>
      <c r="G570">
        <v>1081</v>
      </c>
      <c r="H570">
        <v>3</v>
      </c>
      <c r="I570" t="s">
        <v>1269</v>
      </c>
      <c r="J570" t="s">
        <v>1271</v>
      </c>
      <c r="K570" t="s">
        <v>1270</v>
      </c>
      <c r="L570">
        <v>1348</v>
      </c>
      <c r="N570">
        <v>1009</v>
      </c>
      <c r="O570" t="s">
        <v>547</v>
      </c>
      <c r="P570" t="s">
        <v>547</v>
      </c>
      <c r="Q570">
        <v>1000</v>
      </c>
      <c r="X570">
        <v>2.4000000000000001E-4</v>
      </c>
      <c r="Y570">
        <v>17868.28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105</v>
      </c>
      <c r="AG570">
        <v>2.4000000000000001E-4</v>
      </c>
      <c r="AH570">
        <v>2</v>
      </c>
      <c r="AI570">
        <v>56663867</v>
      </c>
      <c r="AJ570">
        <v>439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ROW(Source!A726)</f>
        <v>726</v>
      </c>
      <c r="B571">
        <v>56663874</v>
      </c>
      <c r="C571">
        <v>56663862</v>
      </c>
      <c r="D571">
        <v>54737320</v>
      </c>
      <c r="E571">
        <v>1</v>
      </c>
      <c r="F571">
        <v>1</v>
      </c>
      <c r="G571">
        <v>1081</v>
      </c>
      <c r="H571">
        <v>3</v>
      </c>
      <c r="I571" t="s">
        <v>1349</v>
      </c>
      <c r="J571" t="s">
        <v>1350</v>
      </c>
      <c r="K571" t="s">
        <v>1351</v>
      </c>
      <c r="L571">
        <v>1348</v>
      </c>
      <c r="N571">
        <v>1009</v>
      </c>
      <c r="O571" t="s">
        <v>547</v>
      </c>
      <c r="P571" t="s">
        <v>547</v>
      </c>
      <c r="Q571">
        <v>1000</v>
      </c>
      <c r="X571">
        <v>5.3E-3</v>
      </c>
      <c r="Y571">
        <v>26867.38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105</v>
      </c>
      <c r="AG571">
        <v>5.3E-3</v>
      </c>
      <c r="AH571">
        <v>2</v>
      </c>
      <c r="AI571">
        <v>56663868</v>
      </c>
      <c r="AJ571">
        <v>440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ROW(Source!A726)</f>
        <v>726</v>
      </c>
      <c r="B572">
        <v>56663875</v>
      </c>
      <c r="C572">
        <v>56663862</v>
      </c>
      <c r="D572">
        <v>54719881</v>
      </c>
      <c r="E572">
        <v>1081</v>
      </c>
      <c r="F572">
        <v>1</v>
      </c>
      <c r="G572">
        <v>1081</v>
      </c>
      <c r="H572">
        <v>3</v>
      </c>
      <c r="I572" t="s">
        <v>1621</v>
      </c>
      <c r="J572" t="s">
        <v>3</v>
      </c>
      <c r="K572" t="s">
        <v>1622</v>
      </c>
      <c r="L572">
        <v>1391</v>
      </c>
      <c r="N572">
        <v>1013</v>
      </c>
      <c r="O572" t="s">
        <v>1358</v>
      </c>
      <c r="P572" t="s">
        <v>1358</v>
      </c>
      <c r="Q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105</v>
      </c>
      <c r="AG572">
        <v>1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ROW(Source!A729)</f>
        <v>729</v>
      </c>
      <c r="B573">
        <v>56663887</v>
      </c>
      <c r="C573">
        <v>56663881</v>
      </c>
      <c r="D573">
        <v>54702434</v>
      </c>
      <c r="E573">
        <v>1081</v>
      </c>
      <c r="F573">
        <v>1</v>
      </c>
      <c r="G573">
        <v>1081</v>
      </c>
      <c r="H573">
        <v>1</v>
      </c>
      <c r="I573" t="s">
        <v>1317</v>
      </c>
      <c r="J573" t="s">
        <v>3</v>
      </c>
      <c r="K573" t="s">
        <v>1318</v>
      </c>
      <c r="L573">
        <v>1191</v>
      </c>
      <c r="N573">
        <v>1013</v>
      </c>
      <c r="O573" t="s">
        <v>1319</v>
      </c>
      <c r="P573" t="s">
        <v>1319</v>
      </c>
      <c r="Q573">
        <v>1</v>
      </c>
      <c r="X573">
        <v>2.21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 t="s">
        <v>33</v>
      </c>
      <c r="AG573">
        <v>3.2022899999999996</v>
      </c>
      <c r="AH573">
        <v>2</v>
      </c>
      <c r="AI573">
        <v>56663882</v>
      </c>
      <c r="AJ573">
        <v>441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ROW(Source!A729)</f>
        <v>729</v>
      </c>
      <c r="B574">
        <v>56663888</v>
      </c>
      <c r="C574">
        <v>56663881</v>
      </c>
      <c r="D574">
        <v>54768339</v>
      </c>
      <c r="E574">
        <v>1</v>
      </c>
      <c r="F574">
        <v>1</v>
      </c>
      <c r="G574">
        <v>1081</v>
      </c>
      <c r="H574">
        <v>2</v>
      </c>
      <c r="I574" t="s">
        <v>1324</v>
      </c>
      <c r="J574" t="s">
        <v>1325</v>
      </c>
      <c r="K574" t="s">
        <v>1326</v>
      </c>
      <c r="L574">
        <v>1368</v>
      </c>
      <c r="N574">
        <v>1011</v>
      </c>
      <c r="O574" t="s">
        <v>1323</v>
      </c>
      <c r="P574" t="s">
        <v>1323</v>
      </c>
      <c r="Q574">
        <v>1</v>
      </c>
      <c r="X574">
        <v>0.02</v>
      </c>
      <c r="Y574">
        <v>0</v>
      </c>
      <c r="Z574">
        <v>83.1</v>
      </c>
      <c r="AA574">
        <v>12.62</v>
      </c>
      <c r="AB574">
        <v>0</v>
      </c>
      <c r="AC574">
        <v>0</v>
      </c>
      <c r="AD574">
        <v>1</v>
      </c>
      <c r="AE574">
        <v>0</v>
      </c>
      <c r="AF574" t="s">
        <v>32</v>
      </c>
      <c r="AG574">
        <v>3.15E-2</v>
      </c>
      <c r="AH574">
        <v>2</v>
      </c>
      <c r="AI574">
        <v>56663883</v>
      </c>
      <c r="AJ574">
        <v>442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ROW(Source!A729)</f>
        <v>729</v>
      </c>
      <c r="B575">
        <v>56663889</v>
      </c>
      <c r="C575">
        <v>56663881</v>
      </c>
      <c r="D575">
        <v>54767573</v>
      </c>
      <c r="E575">
        <v>1</v>
      </c>
      <c r="F575">
        <v>1</v>
      </c>
      <c r="G575">
        <v>1081</v>
      </c>
      <c r="H575">
        <v>2</v>
      </c>
      <c r="I575" t="s">
        <v>1328</v>
      </c>
      <c r="J575" t="s">
        <v>1329</v>
      </c>
      <c r="K575" t="s">
        <v>1330</v>
      </c>
      <c r="L575">
        <v>1368</v>
      </c>
      <c r="N575">
        <v>1011</v>
      </c>
      <c r="O575" t="s">
        <v>1323</v>
      </c>
      <c r="P575" t="s">
        <v>1323</v>
      </c>
      <c r="Q575">
        <v>1</v>
      </c>
      <c r="X575">
        <v>0.01</v>
      </c>
      <c r="Y575">
        <v>0</v>
      </c>
      <c r="Z575">
        <v>179.17</v>
      </c>
      <c r="AA575">
        <v>16.93</v>
      </c>
      <c r="AB575">
        <v>0</v>
      </c>
      <c r="AC575">
        <v>0</v>
      </c>
      <c r="AD575">
        <v>1</v>
      </c>
      <c r="AE575">
        <v>0</v>
      </c>
      <c r="AF575" t="s">
        <v>32</v>
      </c>
      <c r="AG575">
        <v>1.575E-2</v>
      </c>
      <c r="AH575">
        <v>2</v>
      </c>
      <c r="AI575">
        <v>56663884</v>
      </c>
      <c r="AJ575">
        <v>443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ROW(Source!A729)</f>
        <v>729</v>
      </c>
      <c r="B576">
        <v>56663890</v>
      </c>
      <c r="C576">
        <v>56663881</v>
      </c>
      <c r="D576">
        <v>54737969</v>
      </c>
      <c r="E576">
        <v>1</v>
      </c>
      <c r="F576">
        <v>1</v>
      </c>
      <c r="G576">
        <v>1081</v>
      </c>
      <c r="H576">
        <v>3</v>
      </c>
      <c r="I576" t="s">
        <v>1331</v>
      </c>
      <c r="J576" t="s">
        <v>1332</v>
      </c>
      <c r="K576" t="s">
        <v>1333</v>
      </c>
      <c r="L576">
        <v>1348</v>
      </c>
      <c r="N576">
        <v>1009</v>
      </c>
      <c r="O576" t="s">
        <v>547</v>
      </c>
      <c r="P576" t="s">
        <v>547</v>
      </c>
      <c r="Q576">
        <v>1000</v>
      </c>
      <c r="X576">
        <v>1.6299999999999999E-3</v>
      </c>
      <c r="Y576">
        <v>23114.43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105</v>
      </c>
      <c r="AG576">
        <v>1.6299999999999999E-3</v>
      </c>
      <c r="AH576">
        <v>2</v>
      </c>
      <c r="AI576">
        <v>56663885</v>
      </c>
      <c r="AJ576">
        <v>444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ROW(Source!A729)</f>
        <v>729</v>
      </c>
      <c r="B577">
        <v>56663891</v>
      </c>
      <c r="C577">
        <v>56663881</v>
      </c>
      <c r="D577">
        <v>54737318</v>
      </c>
      <c r="E577">
        <v>1</v>
      </c>
      <c r="F577">
        <v>1</v>
      </c>
      <c r="G577">
        <v>1081</v>
      </c>
      <c r="H577">
        <v>3</v>
      </c>
      <c r="I577" t="s">
        <v>1269</v>
      </c>
      <c r="J577" t="s">
        <v>1271</v>
      </c>
      <c r="K577" t="s">
        <v>1270</v>
      </c>
      <c r="L577">
        <v>1348</v>
      </c>
      <c r="N577">
        <v>1009</v>
      </c>
      <c r="O577" t="s">
        <v>547</v>
      </c>
      <c r="P577" t="s">
        <v>547</v>
      </c>
      <c r="Q577">
        <v>1000</v>
      </c>
      <c r="X577">
        <v>5.9999999999999995E-4</v>
      </c>
      <c r="Y577">
        <v>17868.28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105</v>
      </c>
      <c r="AG577">
        <v>5.9999999999999995E-4</v>
      </c>
      <c r="AH577">
        <v>2</v>
      </c>
      <c r="AI577">
        <v>56663886</v>
      </c>
      <c r="AJ577">
        <v>445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ROW(Source!A729)</f>
        <v>729</v>
      </c>
      <c r="B578">
        <v>56663892</v>
      </c>
      <c r="C578">
        <v>56663881</v>
      </c>
      <c r="D578">
        <v>54720077</v>
      </c>
      <c r="E578">
        <v>1081</v>
      </c>
      <c r="F578">
        <v>1</v>
      </c>
      <c r="G578">
        <v>1081</v>
      </c>
      <c r="H578">
        <v>3</v>
      </c>
      <c r="I578" t="s">
        <v>1611</v>
      </c>
      <c r="J578" t="s">
        <v>3</v>
      </c>
      <c r="K578" t="s">
        <v>1612</v>
      </c>
      <c r="L578">
        <v>1354</v>
      </c>
      <c r="N578">
        <v>1010</v>
      </c>
      <c r="O578" t="s">
        <v>398</v>
      </c>
      <c r="P578" t="s">
        <v>398</v>
      </c>
      <c r="Q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105</v>
      </c>
      <c r="AG578">
        <v>1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ROW(Source!A730)</f>
        <v>730</v>
      </c>
      <c r="B579">
        <v>56663887</v>
      </c>
      <c r="C579">
        <v>56663881</v>
      </c>
      <c r="D579">
        <v>54702434</v>
      </c>
      <c r="E579">
        <v>1081</v>
      </c>
      <c r="F579">
        <v>1</v>
      </c>
      <c r="G579">
        <v>1081</v>
      </c>
      <c r="H579">
        <v>1</v>
      </c>
      <c r="I579" t="s">
        <v>1317</v>
      </c>
      <c r="J579" t="s">
        <v>3</v>
      </c>
      <c r="K579" t="s">
        <v>1318</v>
      </c>
      <c r="L579">
        <v>1191</v>
      </c>
      <c r="N579">
        <v>1013</v>
      </c>
      <c r="O579" t="s">
        <v>1319</v>
      </c>
      <c r="P579" t="s">
        <v>1319</v>
      </c>
      <c r="Q579">
        <v>1</v>
      </c>
      <c r="X579">
        <v>2.21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33</v>
      </c>
      <c r="AG579">
        <v>3.2022899999999996</v>
      </c>
      <c r="AH579">
        <v>2</v>
      </c>
      <c r="AI579">
        <v>56663882</v>
      </c>
      <c r="AJ579">
        <v>446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ROW(Source!A730)</f>
        <v>730</v>
      </c>
      <c r="B580">
        <v>56663888</v>
      </c>
      <c r="C580">
        <v>56663881</v>
      </c>
      <c r="D580">
        <v>54768339</v>
      </c>
      <c r="E580">
        <v>1</v>
      </c>
      <c r="F580">
        <v>1</v>
      </c>
      <c r="G580">
        <v>1081</v>
      </c>
      <c r="H580">
        <v>2</v>
      </c>
      <c r="I580" t="s">
        <v>1324</v>
      </c>
      <c r="J580" t="s">
        <v>1325</v>
      </c>
      <c r="K580" t="s">
        <v>1326</v>
      </c>
      <c r="L580">
        <v>1368</v>
      </c>
      <c r="N580">
        <v>1011</v>
      </c>
      <c r="O580" t="s">
        <v>1323</v>
      </c>
      <c r="P580" t="s">
        <v>1323</v>
      </c>
      <c r="Q580">
        <v>1</v>
      </c>
      <c r="X580">
        <v>0.02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32</v>
      </c>
      <c r="AG580">
        <v>3.15E-2</v>
      </c>
      <c r="AH580">
        <v>2</v>
      </c>
      <c r="AI580">
        <v>56663883</v>
      </c>
      <c r="AJ580">
        <v>447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ROW(Source!A730)</f>
        <v>730</v>
      </c>
      <c r="B581">
        <v>56663889</v>
      </c>
      <c r="C581">
        <v>56663881</v>
      </c>
      <c r="D581">
        <v>54767573</v>
      </c>
      <c r="E581">
        <v>1</v>
      </c>
      <c r="F581">
        <v>1</v>
      </c>
      <c r="G581">
        <v>1081</v>
      </c>
      <c r="H581">
        <v>2</v>
      </c>
      <c r="I581" t="s">
        <v>1328</v>
      </c>
      <c r="J581" t="s">
        <v>1329</v>
      </c>
      <c r="K581" t="s">
        <v>1330</v>
      </c>
      <c r="L581">
        <v>1368</v>
      </c>
      <c r="N581">
        <v>1011</v>
      </c>
      <c r="O581" t="s">
        <v>1323</v>
      </c>
      <c r="P581" t="s">
        <v>1323</v>
      </c>
      <c r="Q581">
        <v>1</v>
      </c>
      <c r="X581">
        <v>0.01</v>
      </c>
      <c r="Y581">
        <v>0</v>
      </c>
      <c r="Z581">
        <v>179.17</v>
      </c>
      <c r="AA581">
        <v>16.93</v>
      </c>
      <c r="AB581">
        <v>0</v>
      </c>
      <c r="AC581">
        <v>0</v>
      </c>
      <c r="AD581">
        <v>1</v>
      </c>
      <c r="AE581">
        <v>0</v>
      </c>
      <c r="AF581" t="s">
        <v>32</v>
      </c>
      <c r="AG581">
        <v>1.575E-2</v>
      </c>
      <c r="AH581">
        <v>2</v>
      </c>
      <c r="AI581">
        <v>56663884</v>
      </c>
      <c r="AJ581">
        <v>448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ROW(Source!A730)</f>
        <v>730</v>
      </c>
      <c r="B582">
        <v>56663890</v>
      </c>
      <c r="C582">
        <v>56663881</v>
      </c>
      <c r="D582">
        <v>54737969</v>
      </c>
      <c r="E582">
        <v>1</v>
      </c>
      <c r="F582">
        <v>1</v>
      </c>
      <c r="G582">
        <v>1081</v>
      </c>
      <c r="H582">
        <v>3</v>
      </c>
      <c r="I582" t="s">
        <v>1331</v>
      </c>
      <c r="J582" t="s">
        <v>1332</v>
      </c>
      <c r="K582" t="s">
        <v>1333</v>
      </c>
      <c r="L582">
        <v>1348</v>
      </c>
      <c r="N582">
        <v>1009</v>
      </c>
      <c r="O582" t="s">
        <v>547</v>
      </c>
      <c r="P582" t="s">
        <v>547</v>
      </c>
      <c r="Q582">
        <v>1000</v>
      </c>
      <c r="X582">
        <v>1.6299999999999999E-3</v>
      </c>
      <c r="Y582">
        <v>23114.43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105</v>
      </c>
      <c r="AG582">
        <v>1.6299999999999999E-3</v>
      </c>
      <c r="AH582">
        <v>2</v>
      </c>
      <c r="AI582">
        <v>56663885</v>
      </c>
      <c r="AJ582">
        <v>449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ROW(Source!A730)</f>
        <v>730</v>
      </c>
      <c r="B583">
        <v>56663891</v>
      </c>
      <c r="C583">
        <v>56663881</v>
      </c>
      <c r="D583">
        <v>54737318</v>
      </c>
      <c r="E583">
        <v>1</v>
      </c>
      <c r="F583">
        <v>1</v>
      </c>
      <c r="G583">
        <v>1081</v>
      </c>
      <c r="H583">
        <v>3</v>
      </c>
      <c r="I583" t="s">
        <v>1269</v>
      </c>
      <c r="J583" t="s">
        <v>1271</v>
      </c>
      <c r="K583" t="s">
        <v>1270</v>
      </c>
      <c r="L583">
        <v>1348</v>
      </c>
      <c r="N583">
        <v>1009</v>
      </c>
      <c r="O583" t="s">
        <v>547</v>
      </c>
      <c r="P583" t="s">
        <v>547</v>
      </c>
      <c r="Q583">
        <v>1000</v>
      </c>
      <c r="X583">
        <v>5.9999999999999995E-4</v>
      </c>
      <c r="Y583">
        <v>17868.28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105</v>
      </c>
      <c r="AG583">
        <v>5.9999999999999995E-4</v>
      </c>
      <c r="AH583">
        <v>2</v>
      </c>
      <c r="AI583">
        <v>56663886</v>
      </c>
      <c r="AJ583">
        <v>450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ROW(Source!A730)</f>
        <v>730</v>
      </c>
      <c r="B584">
        <v>56663892</v>
      </c>
      <c r="C584">
        <v>56663881</v>
      </c>
      <c r="D584">
        <v>54720077</v>
      </c>
      <c r="E584">
        <v>1081</v>
      </c>
      <c r="F584">
        <v>1</v>
      </c>
      <c r="G584">
        <v>1081</v>
      </c>
      <c r="H584">
        <v>3</v>
      </c>
      <c r="I584" t="s">
        <v>1611</v>
      </c>
      <c r="J584" t="s">
        <v>3</v>
      </c>
      <c r="K584" t="s">
        <v>1612</v>
      </c>
      <c r="L584">
        <v>1354</v>
      </c>
      <c r="N584">
        <v>1010</v>
      </c>
      <c r="O584" t="s">
        <v>398</v>
      </c>
      <c r="P584" t="s">
        <v>398</v>
      </c>
      <c r="Q584">
        <v>1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105</v>
      </c>
      <c r="AG584">
        <v>1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ROW(Source!A766)</f>
        <v>766</v>
      </c>
      <c r="B585">
        <v>56663899</v>
      </c>
      <c r="C585">
        <v>56663893</v>
      </c>
      <c r="D585">
        <v>54702434</v>
      </c>
      <c r="E585">
        <v>1081</v>
      </c>
      <c r="F585">
        <v>1</v>
      </c>
      <c r="G585">
        <v>1081</v>
      </c>
      <c r="H585">
        <v>1</v>
      </c>
      <c r="I585" t="s">
        <v>1317</v>
      </c>
      <c r="J585" t="s">
        <v>3</v>
      </c>
      <c r="K585" t="s">
        <v>1318</v>
      </c>
      <c r="L585">
        <v>1191</v>
      </c>
      <c r="N585">
        <v>1013</v>
      </c>
      <c r="O585" t="s">
        <v>1319</v>
      </c>
      <c r="P585" t="s">
        <v>1319</v>
      </c>
      <c r="Q585">
        <v>1</v>
      </c>
      <c r="X585">
        <v>4.96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 t="s">
        <v>33</v>
      </c>
      <c r="AG585">
        <v>7.1870399999999997</v>
      </c>
      <c r="AH585">
        <v>2</v>
      </c>
      <c r="AI585">
        <v>56663894</v>
      </c>
      <c r="AJ585">
        <v>451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ROW(Source!A766)</f>
        <v>766</v>
      </c>
      <c r="B586">
        <v>56663900</v>
      </c>
      <c r="C586">
        <v>56663893</v>
      </c>
      <c r="D586">
        <v>54768339</v>
      </c>
      <c r="E586">
        <v>1</v>
      </c>
      <c r="F586">
        <v>1</v>
      </c>
      <c r="G586">
        <v>1081</v>
      </c>
      <c r="H586">
        <v>2</v>
      </c>
      <c r="I586" t="s">
        <v>1324</v>
      </c>
      <c r="J586" t="s">
        <v>1325</v>
      </c>
      <c r="K586" t="s">
        <v>1326</v>
      </c>
      <c r="L586">
        <v>1368</v>
      </c>
      <c r="N586">
        <v>1011</v>
      </c>
      <c r="O586" t="s">
        <v>1323</v>
      </c>
      <c r="P586" t="s">
        <v>1323</v>
      </c>
      <c r="Q586">
        <v>1</v>
      </c>
      <c r="X586">
        <v>0.09</v>
      </c>
      <c r="Y586">
        <v>0</v>
      </c>
      <c r="Z586">
        <v>83.1</v>
      </c>
      <c r="AA586">
        <v>12.62</v>
      </c>
      <c r="AB586">
        <v>0</v>
      </c>
      <c r="AC586">
        <v>0</v>
      </c>
      <c r="AD586">
        <v>1</v>
      </c>
      <c r="AE586">
        <v>0</v>
      </c>
      <c r="AF586" t="s">
        <v>32</v>
      </c>
      <c r="AG586">
        <v>0.14175000000000001</v>
      </c>
      <c r="AH586">
        <v>2</v>
      </c>
      <c r="AI586">
        <v>56663895</v>
      </c>
      <c r="AJ586">
        <v>452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ROW(Source!A766)</f>
        <v>766</v>
      </c>
      <c r="B587">
        <v>56663901</v>
      </c>
      <c r="C587">
        <v>56663893</v>
      </c>
      <c r="D587">
        <v>54767573</v>
      </c>
      <c r="E587">
        <v>1</v>
      </c>
      <c r="F587">
        <v>1</v>
      </c>
      <c r="G587">
        <v>1081</v>
      </c>
      <c r="H587">
        <v>2</v>
      </c>
      <c r="I587" t="s">
        <v>1328</v>
      </c>
      <c r="J587" t="s">
        <v>1329</v>
      </c>
      <c r="K587" t="s">
        <v>1330</v>
      </c>
      <c r="L587">
        <v>1368</v>
      </c>
      <c r="N587">
        <v>1011</v>
      </c>
      <c r="O587" t="s">
        <v>1323</v>
      </c>
      <c r="P587" t="s">
        <v>1323</v>
      </c>
      <c r="Q587">
        <v>1</v>
      </c>
      <c r="X587">
        <v>0.01</v>
      </c>
      <c r="Y587">
        <v>0</v>
      </c>
      <c r="Z587">
        <v>179.17</v>
      </c>
      <c r="AA587">
        <v>16.93</v>
      </c>
      <c r="AB587">
        <v>0</v>
      </c>
      <c r="AC587">
        <v>0</v>
      </c>
      <c r="AD587">
        <v>1</v>
      </c>
      <c r="AE587">
        <v>0</v>
      </c>
      <c r="AF587" t="s">
        <v>32</v>
      </c>
      <c r="AG587">
        <v>1.575E-2</v>
      </c>
      <c r="AH587">
        <v>2</v>
      </c>
      <c r="AI587">
        <v>56663896</v>
      </c>
      <c r="AJ587">
        <v>453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ROW(Source!A766)</f>
        <v>766</v>
      </c>
      <c r="B588">
        <v>56663902</v>
      </c>
      <c r="C588">
        <v>56663893</v>
      </c>
      <c r="D588">
        <v>54737969</v>
      </c>
      <c r="E588">
        <v>1</v>
      </c>
      <c r="F588">
        <v>1</v>
      </c>
      <c r="G588">
        <v>1081</v>
      </c>
      <c r="H588">
        <v>3</v>
      </c>
      <c r="I588" t="s">
        <v>1331</v>
      </c>
      <c r="J588" t="s">
        <v>1332</v>
      </c>
      <c r="K588" t="s">
        <v>1333</v>
      </c>
      <c r="L588">
        <v>1348</v>
      </c>
      <c r="N588">
        <v>1009</v>
      </c>
      <c r="O588" t="s">
        <v>547</v>
      </c>
      <c r="P588" t="s">
        <v>547</v>
      </c>
      <c r="Q588">
        <v>1000</v>
      </c>
      <c r="X588">
        <v>9.0000000000000006E-5</v>
      </c>
      <c r="Y588">
        <v>23114.43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105</v>
      </c>
      <c r="AG588">
        <v>9.0000000000000006E-5</v>
      </c>
      <c r="AH588">
        <v>2</v>
      </c>
      <c r="AI588">
        <v>56663897</v>
      </c>
      <c r="AJ588">
        <v>454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ROW(Source!A766)</f>
        <v>766</v>
      </c>
      <c r="B589">
        <v>56663903</v>
      </c>
      <c r="C589">
        <v>56663893</v>
      </c>
      <c r="D589">
        <v>54737318</v>
      </c>
      <c r="E589">
        <v>1</v>
      </c>
      <c r="F589">
        <v>1</v>
      </c>
      <c r="G589">
        <v>1081</v>
      </c>
      <c r="H589">
        <v>3</v>
      </c>
      <c r="I589" t="s">
        <v>1269</v>
      </c>
      <c r="J589" t="s">
        <v>1271</v>
      </c>
      <c r="K589" t="s">
        <v>1270</v>
      </c>
      <c r="L589">
        <v>1348</v>
      </c>
      <c r="N589">
        <v>1009</v>
      </c>
      <c r="O589" t="s">
        <v>547</v>
      </c>
      <c r="P589" t="s">
        <v>547</v>
      </c>
      <c r="Q589">
        <v>1000</v>
      </c>
      <c r="X589">
        <v>3.0000000000000001E-5</v>
      </c>
      <c r="Y589">
        <v>17868.28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105</v>
      </c>
      <c r="AG589">
        <v>3.0000000000000001E-5</v>
      </c>
      <c r="AH589">
        <v>2</v>
      </c>
      <c r="AI589">
        <v>56663898</v>
      </c>
      <c r="AJ589">
        <v>455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ROW(Source!A766)</f>
        <v>766</v>
      </c>
      <c r="B590">
        <v>56663904</v>
      </c>
      <c r="C590">
        <v>56663893</v>
      </c>
      <c r="D590">
        <v>54719851</v>
      </c>
      <c r="E590">
        <v>1081</v>
      </c>
      <c r="F590">
        <v>1</v>
      </c>
      <c r="G590">
        <v>1081</v>
      </c>
      <c r="H590">
        <v>3</v>
      </c>
      <c r="I590" t="s">
        <v>1623</v>
      </c>
      <c r="J590" t="s">
        <v>3</v>
      </c>
      <c r="K590" t="s">
        <v>1624</v>
      </c>
      <c r="L590">
        <v>1354</v>
      </c>
      <c r="N590">
        <v>1010</v>
      </c>
      <c r="O590" t="s">
        <v>398</v>
      </c>
      <c r="P590" t="s">
        <v>398</v>
      </c>
      <c r="Q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105</v>
      </c>
      <c r="AG590">
        <v>1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ROW(Source!A767)</f>
        <v>767</v>
      </c>
      <c r="B591">
        <v>56663899</v>
      </c>
      <c r="C591">
        <v>56663893</v>
      </c>
      <c r="D591">
        <v>54702434</v>
      </c>
      <c r="E591">
        <v>1081</v>
      </c>
      <c r="F591">
        <v>1</v>
      </c>
      <c r="G591">
        <v>1081</v>
      </c>
      <c r="H591">
        <v>1</v>
      </c>
      <c r="I591" t="s">
        <v>1317</v>
      </c>
      <c r="J591" t="s">
        <v>3</v>
      </c>
      <c r="K591" t="s">
        <v>1318</v>
      </c>
      <c r="L591">
        <v>1191</v>
      </c>
      <c r="N591">
        <v>1013</v>
      </c>
      <c r="O591" t="s">
        <v>1319</v>
      </c>
      <c r="P591" t="s">
        <v>1319</v>
      </c>
      <c r="Q591">
        <v>1</v>
      </c>
      <c r="X591">
        <v>4.96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33</v>
      </c>
      <c r="AG591">
        <v>7.1870399999999997</v>
      </c>
      <c r="AH591">
        <v>2</v>
      </c>
      <c r="AI591">
        <v>56663894</v>
      </c>
      <c r="AJ591">
        <v>456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ROW(Source!A767)</f>
        <v>767</v>
      </c>
      <c r="B592">
        <v>56663900</v>
      </c>
      <c r="C592">
        <v>56663893</v>
      </c>
      <c r="D592">
        <v>54768339</v>
      </c>
      <c r="E592">
        <v>1</v>
      </c>
      <c r="F592">
        <v>1</v>
      </c>
      <c r="G592">
        <v>1081</v>
      </c>
      <c r="H592">
        <v>2</v>
      </c>
      <c r="I592" t="s">
        <v>1324</v>
      </c>
      <c r="J592" t="s">
        <v>1325</v>
      </c>
      <c r="K592" t="s">
        <v>1326</v>
      </c>
      <c r="L592">
        <v>1368</v>
      </c>
      <c r="N592">
        <v>1011</v>
      </c>
      <c r="O592" t="s">
        <v>1323</v>
      </c>
      <c r="P592" t="s">
        <v>1323</v>
      </c>
      <c r="Q592">
        <v>1</v>
      </c>
      <c r="X592">
        <v>0.09</v>
      </c>
      <c r="Y592">
        <v>0</v>
      </c>
      <c r="Z592">
        <v>83.1</v>
      </c>
      <c r="AA592">
        <v>12.62</v>
      </c>
      <c r="AB592">
        <v>0</v>
      </c>
      <c r="AC592">
        <v>0</v>
      </c>
      <c r="AD592">
        <v>1</v>
      </c>
      <c r="AE592">
        <v>0</v>
      </c>
      <c r="AF592" t="s">
        <v>32</v>
      </c>
      <c r="AG592">
        <v>0.14175000000000001</v>
      </c>
      <c r="AH592">
        <v>2</v>
      </c>
      <c r="AI592">
        <v>56663895</v>
      </c>
      <c r="AJ592">
        <v>457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ROW(Source!A767)</f>
        <v>767</v>
      </c>
      <c r="B593">
        <v>56663901</v>
      </c>
      <c r="C593">
        <v>56663893</v>
      </c>
      <c r="D593">
        <v>54767573</v>
      </c>
      <c r="E593">
        <v>1</v>
      </c>
      <c r="F593">
        <v>1</v>
      </c>
      <c r="G593">
        <v>1081</v>
      </c>
      <c r="H593">
        <v>2</v>
      </c>
      <c r="I593" t="s">
        <v>1328</v>
      </c>
      <c r="J593" t="s">
        <v>1329</v>
      </c>
      <c r="K593" t="s">
        <v>1330</v>
      </c>
      <c r="L593">
        <v>1368</v>
      </c>
      <c r="N593">
        <v>1011</v>
      </c>
      <c r="O593" t="s">
        <v>1323</v>
      </c>
      <c r="P593" t="s">
        <v>1323</v>
      </c>
      <c r="Q593">
        <v>1</v>
      </c>
      <c r="X593">
        <v>0.01</v>
      </c>
      <c r="Y593">
        <v>0</v>
      </c>
      <c r="Z593">
        <v>179.17</v>
      </c>
      <c r="AA593">
        <v>16.93</v>
      </c>
      <c r="AB593">
        <v>0</v>
      </c>
      <c r="AC593">
        <v>0</v>
      </c>
      <c r="AD593">
        <v>1</v>
      </c>
      <c r="AE593">
        <v>0</v>
      </c>
      <c r="AF593" t="s">
        <v>32</v>
      </c>
      <c r="AG593">
        <v>1.575E-2</v>
      </c>
      <c r="AH593">
        <v>2</v>
      </c>
      <c r="AI593">
        <v>56663896</v>
      </c>
      <c r="AJ593">
        <v>458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ROW(Source!A767)</f>
        <v>767</v>
      </c>
      <c r="B594">
        <v>56663902</v>
      </c>
      <c r="C594">
        <v>56663893</v>
      </c>
      <c r="D594">
        <v>54737969</v>
      </c>
      <c r="E594">
        <v>1</v>
      </c>
      <c r="F594">
        <v>1</v>
      </c>
      <c r="G594">
        <v>1081</v>
      </c>
      <c r="H594">
        <v>3</v>
      </c>
      <c r="I594" t="s">
        <v>1331</v>
      </c>
      <c r="J594" t="s">
        <v>1332</v>
      </c>
      <c r="K594" t="s">
        <v>1333</v>
      </c>
      <c r="L594">
        <v>1348</v>
      </c>
      <c r="N594">
        <v>1009</v>
      </c>
      <c r="O594" t="s">
        <v>547</v>
      </c>
      <c r="P594" t="s">
        <v>547</v>
      </c>
      <c r="Q594">
        <v>1000</v>
      </c>
      <c r="X594">
        <v>9.0000000000000006E-5</v>
      </c>
      <c r="Y594">
        <v>23114.43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105</v>
      </c>
      <c r="AG594">
        <v>9.0000000000000006E-5</v>
      </c>
      <c r="AH594">
        <v>2</v>
      </c>
      <c r="AI594">
        <v>56663897</v>
      </c>
      <c r="AJ594">
        <v>459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ROW(Source!A767)</f>
        <v>767</v>
      </c>
      <c r="B595">
        <v>56663903</v>
      </c>
      <c r="C595">
        <v>56663893</v>
      </c>
      <c r="D595">
        <v>54737318</v>
      </c>
      <c r="E595">
        <v>1</v>
      </c>
      <c r="F595">
        <v>1</v>
      </c>
      <c r="G595">
        <v>1081</v>
      </c>
      <c r="H595">
        <v>3</v>
      </c>
      <c r="I595" t="s">
        <v>1269</v>
      </c>
      <c r="J595" t="s">
        <v>1271</v>
      </c>
      <c r="K595" t="s">
        <v>1270</v>
      </c>
      <c r="L595">
        <v>1348</v>
      </c>
      <c r="N595">
        <v>1009</v>
      </c>
      <c r="O595" t="s">
        <v>547</v>
      </c>
      <c r="P595" t="s">
        <v>547</v>
      </c>
      <c r="Q595">
        <v>1000</v>
      </c>
      <c r="X595">
        <v>3.0000000000000001E-5</v>
      </c>
      <c r="Y595">
        <v>17868.28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105</v>
      </c>
      <c r="AG595">
        <v>3.0000000000000001E-5</v>
      </c>
      <c r="AH595">
        <v>2</v>
      </c>
      <c r="AI595">
        <v>56663898</v>
      </c>
      <c r="AJ595">
        <v>460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ROW(Source!A767)</f>
        <v>767</v>
      </c>
      <c r="B596">
        <v>56663904</v>
      </c>
      <c r="C596">
        <v>56663893</v>
      </c>
      <c r="D596">
        <v>54719851</v>
      </c>
      <c r="E596">
        <v>1081</v>
      </c>
      <c r="F596">
        <v>1</v>
      </c>
      <c r="G596">
        <v>1081</v>
      </c>
      <c r="H596">
        <v>3</v>
      </c>
      <c r="I596" t="s">
        <v>1623</v>
      </c>
      <c r="J596" t="s">
        <v>3</v>
      </c>
      <c r="K596" t="s">
        <v>1624</v>
      </c>
      <c r="L596">
        <v>1354</v>
      </c>
      <c r="N596">
        <v>1010</v>
      </c>
      <c r="O596" t="s">
        <v>398</v>
      </c>
      <c r="P596" t="s">
        <v>398</v>
      </c>
      <c r="Q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105</v>
      </c>
      <c r="AG596">
        <v>1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ROW(Source!A778)</f>
        <v>778</v>
      </c>
      <c r="B597">
        <v>56663937</v>
      </c>
      <c r="C597">
        <v>56663930</v>
      </c>
      <c r="D597">
        <v>54702434</v>
      </c>
      <c r="E597">
        <v>1081</v>
      </c>
      <c r="F597">
        <v>1</v>
      </c>
      <c r="G597">
        <v>1081</v>
      </c>
      <c r="H597">
        <v>1</v>
      </c>
      <c r="I597" t="s">
        <v>1317</v>
      </c>
      <c r="J597" t="s">
        <v>3</v>
      </c>
      <c r="K597" t="s">
        <v>1318</v>
      </c>
      <c r="L597">
        <v>1191</v>
      </c>
      <c r="N597">
        <v>1013</v>
      </c>
      <c r="O597" t="s">
        <v>1319</v>
      </c>
      <c r="P597" t="s">
        <v>1319</v>
      </c>
      <c r="Q597">
        <v>1</v>
      </c>
      <c r="X597">
        <v>13.2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33</v>
      </c>
      <c r="AG597">
        <v>19.126799999999999</v>
      </c>
      <c r="AH597">
        <v>2</v>
      </c>
      <c r="AI597">
        <v>56663931</v>
      </c>
      <c r="AJ597">
        <v>461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ROW(Source!A778)</f>
        <v>778</v>
      </c>
      <c r="B598">
        <v>56663938</v>
      </c>
      <c r="C598">
        <v>56663930</v>
      </c>
      <c r="D598">
        <v>54768339</v>
      </c>
      <c r="E598">
        <v>1</v>
      </c>
      <c r="F598">
        <v>1</v>
      </c>
      <c r="G598">
        <v>1081</v>
      </c>
      <c r="H598">
        <v>2</v>
      </c>
      <c r="I598" t="s">
        <v>1324</v>
      </c>
      <c r="J598" t="s">
        <v>1325</v>
      </c>
      <c r="K598" t="s">
        <v>1326</v>
      </c>
      <c r="L598">
        <v>1368</v>
      </c>
      <c r="N598">
        <v>1011</v>
      </c>
      <c r="O598" t="s">
        <v>1323</v>
      </c>
      <c r="P598" t="s">
        <v>1323</v>
      </c>
      <c r="Q598">
        <v>1</v>
      </c>
      <c r="X598">
        <v>0.34</v>
      </c>
      <c r="Y598">
        <v>0</v>
      </c>
      <c r="Z598">
        <v>83.1</v>
      </c>
      <c r="AA598">
        <v>12.62</v>
      </c>
      <c r="AB598">
        <v>0</v>
      </c>
      <c r="AC598">
        <v>0</v>
      </c>
      <c r="AD598">
        <v>1</v>
      </c>
      <c r="AE598">
        <v>0</v>
      </c>
      <c r="AF598" t="s">
        <v>32</v>
      </c>
      <c r="AG598">
        <v>0.53550000000000009</v>
      </c>
      <c r="AH598">
        <v>2</v>
      </c>
      <c r="AI598">
        <v>56663932</v>
      </c>
      <c r="AJ598">
        <v>462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ROW(Source!A778)</f>
        <v>778</v>
      </c>
      <c r="B599">
        <v>56663939</v>
      </c>
      <c r="C599">
        <v>56663930</v>
      </c>
      <c r="D599">
        <v>54767573</v>
      </c>
      <c r="E599">
        <v>1</v>
      </c>
      <c r="F599">
        <v>1</v>
      </c>
      <c r="G599">
        <v>1081</v>
      </c>
      <c r="H599">
        <v>2</v>
      </c>
      <c r="I599" t="s">
        <v>1328</v>
      </c>
      <c r="J599" t="s">
        <v>1329</v>
      </c>
      <c r="K599" t="s">
        <v>1330</v>
      </c>
      <c r="L599">
        <v>1368</v>
      </c>
      <c r="N599">
        <v>1011</v>
      </c>
      <c r="O599" t="s">
        <v>1323</v>
      </c>
      <c r="P599" t="s">
        <v>1323</v>
      </c>
      <c r="Q599">
        <v>1</v>
      </c>
      <c r="X599">
        <v>0.04</v>
      </c>
      <c r="Y599">
        <v>0</v>
      </c>
      <c r="Z599">
        <v>179.17</v>
      </c>
      <c r="AA599">
        <v>16.93</v>
      </c>
      <c r="AB599">
        <v>0</v>
      </c>
      <c r="AC599">
        <v>0</v>
      </c>
      <c r="AD599">
        <v>1</v>
      </c>
      <c r="AE599">
        <v>0</v>
      </c>
      <c r="AF599" t="s">
        <v>32</v>
      </c>
      <c r="AG599">
        <v>6.3E-2</v>
      </c>
      <c r="AH599">
        <v>2</v>
      </c>
      <c r="AI599">
        <v>56663933</v>
      </c>
      <c r="AJ599">
        <v>463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ROW(Source!A778)</f>
        <v>778</v>
      </c>
      <c r="B600">
        <v>56663940</v>
      </c>
      <c r="C600">
        <v>56663930</v>
      </c>
      <c r="D600">
        <v>54737969</v>
      </c>
      <c r="E600">
        <v>1</v>
      </c>
      <c r="F600">
        <v>1</v>
      </c>
      <c r="G600">
        <v>1081</v>
      </c>
      <c r="H600">
        <v>3</v>
      </c>
      <c r="I600" t="s">
        <v>1331</v>
      </c>
      <c r="J600" t="s">
        <v>1332</v>
      </c>
      <c r="K600" t="s">
        <v>1333</v>
      </c>
      <c r="L600">
        <v>1348</v>
      </c>
      <c r="N600">
        <v>1009</v>
      </c>
      <c r="O600" t="s">
        <v>547</v>
      </c>
      <c r="P600" t="s">
        <v>547</v>
      </c>
      <c r="Q600">
        <v>1000</v>
      </c>
      <c r="X600">
        <v>6.0000000000000002E-5</v>
      </c>
      <c r="Y600">
        <v>23114.43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105</v>
      </c>
      <c r="AG600">
        <v>6.0000000000000002E-5</v>
      </c>
      <c r="AH600">
        <v>2</v>
      </c>
      <c r="AI600">
        <v>56663934</v>
      </c>
      <c r="AJ600">
        <v>464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ROW(Source!A778)</f>
        <v>778</v>
      </c>
      <c r="B601">
        <v>56663941</v>
      </c>
      <c r="C601">
        <v>56663930</v>
      </c>
      <c r="D601">
        <v>54737318</v>
      </c>
      <c r="E601">
        <v>1</v>
      </c>
      <c r="F601">
        <v>1</v>
      </c>
      <c r="G601">
        <v>1081</v>
      </c>
      <c r="H601">
        <v>3</v>
      </c>
      <c r="I601" t="s">
        <v>1269</v>
      </c>
      <c r="J601" t="s">
        <v>1271</v>
      </c>
      <c r="K601" t="s">
        <v>1270</v>
      </c>
      <c r="L601">
        <v>1348</v>
      </c>
      <c r="N601">
        <v>1009</v>
      </c>
      <c r="O601" t="s">
        <v>547</v>
      </c>
      <c r="P601" t="s">
        <v>547</v>
      </c>
      <c r="Q601">
        <v>1000</v>
      </c>
      <c r="X601">
        <v>6.9999999999999994E-5</v>
      </c>
      <c r="Y601">
        <v>17868.28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105</v>
      </c>
      <c r="AG601">
        <v>6.9999999999999994E-5</v>
      </c>
      <c r="AH601">
        <v>2</v>
      </c>
      <c r="AI601">
        <v>56663935</v>
      </c>
      <c r="AJ601">
        <v>465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ROW(Source!A778)</f>
        <v>778</v>
      </c>
      <c r="B602">
        <v>56663942</v>
      </c>
      <c r="C602">
        <v>56663930</v>
      </c>
      <c r="D602">
        <v>54737320</v>
      </c>
      <c r="E602">
        <v>1</v>
      </c>
      <c r="F602">
        <v>1</v>
      </c>
      <c r="G602">
        <v>1081</v>
      </c>
      <c r="H602">
        <v>3</v>
      </c>
      <c r="I602" t="s">
        <v>1349</v>
      </c>
      <c r="J602" t="s">
        <v>1350</v>
      </c>
      <c r="K602" t="s">
        <v>1351</v>
      </c>
      <c r="L602">
        <v>1348</v>
      </c>
      <c r="N602">
        <v>1009</v>
      </c>
      <c r="O602" t="s">
        <v>547</v>
      </c>
      <c r="P602" t="s">
        <v>547</v>
      </c>
      <c r="Q602">
        <v>1000</v>
      </c>
      <c r="X602">
        <v>9.4000000000000004E-3</v>
      </c>
      <c r="Y602">
        <v>26867.38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105</v>
      </c>
      <c r="AG602">
        <v>9.4000000000000004E-3</v>
      </c>
      <c r="AH602">
        <v>2</v>
      </c>
      <c r="AI602">
        <v>56663936</v>
      </c>
      <c r="AJ602">
        <v>466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ROW(Source!A778)</f>
        <v>778</v>
      </c>
      <c r="B603">
        <v>56663943</v>
      </c>
      <c r="C603">
        <v>56663930</v>
      </c>
      <c r="D603">
        <v>54719851</v>
      </c>
      <c r="E603">
        <v>1081</v>
      </c>
      <c r="F603">
        <v>1</v>
      </c>
      <c r="G603">
        <v>1081</v>
      </c>
      <c r="H603">
        <v>3</v>
      </c>
      <c r="I603" t="s">
        <v>1623</v>
      </c>
      <c r="J603" t="s">
        <v>3</v>
      </c>
      <c r="K603" t="s">
        <v>1624</v>
      </c>
      <c r="L603">
        <v>1354</v>
      </c>
      <c r="N603">
        <v>1010</v>
      </c>
      <c r="O603" t="s">
        <v>398</v>
      </c>
      <c r="P603" t="s">
        <v>398</v>
      </c>
      <c r="Q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105</v>
      </c>
      <c r="AG603">
        <v>1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ROW(Source!A779)</f>
        <v>779</v>
      </c>
      <c r="B604">
        <v>56663937</v>
      </c>
      <c r="C604">
        <v>56663930</v>
      </c>
      <c r="D604">
        <v>54702434</v>
      </c>
      <c r="E604">
        <v>1081</v>
      </c>
      <c r="F604">
        <v>1</v>
      </c>
      <c r="G604">
        <v>1081</v>
      </c>
      <c r="H604">
        <v>1</v>
      </c>
      <c r="I604" t="s">
        <v>1317</v>
      </c>
      <c r="J604" t="s">
        <v>3</v>
      </c>
      <c r="K604" t="s">
        <v>1318</v>
      </c>
      <c r="L604">
        <v>1191</v>
      </c>
      <c r="N604">
        <v>1013</v>
      </c>
      <c r="O604" t="s">
        <v>1319</v>
      </c>
      <c r="P604" t="s">
        <v>1319</v>
      </c>
      <c r="Q604">
        <v>1</v>
      </c>
      <c r="X604">
        <v>13.2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 t="s">
        <v>33</v>
      </c>
      <c r="AG604">
        <v>19.126799999999999</v>
      </c>
      <c r="AH604">
        <v>2</v>
      </c>
      <c r="AI604">
        <v>56663931</v>
      </c>
      <c r="AJ604">
        <v>467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ROW(Source!A779)</f>
        <v>779</v>
      </c>
      <c r="B605">
        <v>56663938</v>
      </c>
      <c r="C605">
        <v>56663930</v>
      </c>
      <c r="D605">
        <v>54768339</v>
      </c>
      <c r="E605">
        <v>1</v>
      </c>
      <c r="F605">
        <v>1</v>
      </c>
      <c r="G605">
        <v>1081</v>
      </c>
      <c r="H605">
        <v>2</v>
      </c>
      <c r="I605" t="s">
        <v>1324</v>
      </c>
      <c r="J605" t="s">
        <v>1325</v>
      </c>
      <c r="K605" t="s">
        <v>1326</v>
      </c>
      <c r="L605">
        <v>1368</v>
      </c>
      <c r="N605">
        <v>1011</v>
      </c>
      <c r="O605" t="s">
        <v>1323</v>
      </c>
      <c r="P605" t="s">
        <v>1323</v>
      </c>
      <c r="Q605">
        <v>1</v>
      </c>
      <c r="X605">
        <v>0.34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32</v>
      </c>
      <c r="AG605">
        <v>0.53550000000000009</v>
      </c>
      <c r="AH605">
        <v>2</v>
      </c>
      <c r="AI605">
        <v>56663932</v>
      </c>
      <c r="AJ605">
        <v>468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ROW(Source!A779)</f>
        <v>779</v>
      </c>
      <c r="B606">
        <v>56663939</v>
      </c>
      <c r="C606">
        <v>56663930</v>
      </c>
      <c r="D606">
        <v>54767573</v>
      </c>
      <c r="E606">
        <v>1</v>
      </c>
      <c r="F606">
        <v>1</v>
      </c>
      <c r="G606">
        <v>1081</v>
      </c>
      <c r="H606">
        <v>2</v>
      </c>
      <c r="I606" t="s">
        <v>1328</v>
      </c>
      <c r="J606" t="s">
        <v>1329</v>
      </c>
      <c r="K606" t="s">
        <v>1330</v>
      </c>
      <c r="L606">
        <v>1368</v>
      </c>
      <c r="N606">
        <v>1011</v>
      </c>
      <c r="O606" t="s">
        <v>1323</v>
      </c>
      <c r="P606" t="s">
        <v>1323</v>
      </c>
      <c r="Q606">
        <v>1</v>
      </c>
      <c r="X606">
        <v>0.04</v>
      </c>
      <c r="Y606">
        <v>0</v>
      </c>
      <c r="Z606">
        <v>179.17</v>
      </c>
      <c r="AA606">
        <v>16.93</v>
      </c>
      <c r="AB606">
        <v>0</v>
      </c>
      <c r="AC606">
        <v>0</v>
      </c>
      <c r="AD606">
        <v>1</v>
      </c>
      <c r="AE606">
        <v>0</v>
      </c>
      <c r="AF606" t="s">
        <v>32</v>
      </c>
      <c r="AG606">
        <v>6.3E-2</v>
      </c>
      <c r="AH606">
        <v>2</v>
      </c>
      <c r="AI606">
        <v>56663933</v>
      </c>
      <c r="AJ606">
        <v>469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ROW(Source!A779)</f>
        <v>779</v>
      </c>
      <c r="B607">
        <v>56663940</v>
      </c>
      <c r="C607">
        <v>56663930</v>
      </c>
      <c r="D607">
        <v>54737969</v>
      </c>
      <c r="E607">
        <v>1</v>
      </c>
      <c r="F607">
        <v>1</v>
      </c>
      <c r="G607">
        <v>1081</v>
      </c>
      <c r="H607">
        <v>3</v>
      </c>
      <c r="I607" t="s">
        <v>1331</v>
      </c>
      <c r="J607" t="s">
        <v>1332</v>
      </c>
      <c r="K607" t="s">
        <v>1333</v>
      </c>
      <c r="L607">
        <v>1348</v>
      </c>
      <c r="N607">
        <v>1009</v>
      </c>
      <c r="O607" t="s">
        <v>547</v>
      </c>
      <c r="P607" t="s">
        <v>547</v>
      </c>
      <c r="Q607">
        <v>1000</v>
      </c>
      <c r="X607">
        <v>6.0000000000000002E-5</v>
      </c>
      <c r="Y607">
        <v>23114.43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105</v>
      </c>
      <c r="AG607">
        <v>6.0000000000000002E-5</v>
      </c>
      <c r="AH607">
        <v>2</v>
      </c>
      <c r="AI607">
        <v>56663934</v>
      </c>
      <c r="AJ607">
        <v>470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ROW(Source!A779)</f>
        <v>779</v>
      </c>
      <c r="B608">
        <v>56663941</v>
      </c>
      <c r="C608">
        <v>56663930</v>
      </c>
      <c r="D608">
        <v>54737318</v>
      </c>
      <c r="E608">
        <v>1</v>
      </c>
      <c r="F608">
        <v>1</v>
      </c>
      <c r="G608">
        <v>1081</v>
      </c>
      <c r="H608">
        <v>3</v>
      </c>
      <c r="I608" t="s">
        <v>1269</v>
      </c>
      <c r="J608" t="s">
        <v>1271</v>
      </c>
      <c r="K608" t="s">
        <v>1270</v>
      </c>
      <c r="L608">
        <v>1348</v>
      </c>
      <c r="N608">
        <v>1009</v>
      </c>
      <c r="O608" t="s">
        <v>547</v>
      </c>
      <c r="P608" t="s">
        <v>547</v>
      </c>
      <c r="Q608">
        <v>1000</v>
      </c>
      <c r="X608">
        <v>6.9999999999999994E-5</v>
      </c>
      <c r="Y608">
        <v>17868.28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105</v>
      </c>
      <c r="AG608">
        <v>6.9999999999999994E-5</v>
      </c>
      <c r="AH608">
        <v>2</v>
      </c>
      <c r="AI608">
        <v>56663935</v>
      </c>
      <c r="AJ608">
        <v>471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ROW(Source!A779)</f>
        <v>779</v>
      </c>
      <c r="B609">
        <v>56663942</v>
      </c>
      <c r="C609">
        <v>56663930</v>
      </c>
      <c r="D609">
        <v>54737320</v>
      </c>
      <c r="E609">
        <v>1</v>
      </c>
      <c r="F609">
        <v>1</v>
      </c>
      <c r="G609">
        <v>1081</v>
      </c>
      <c r="H609">
        <v>3</v>
      </c>
      <c r="I609" t="s">
        <v>1349</v>
      </c>
      <c r="J609" t="s">
        <v>1350</v>
      </c>
      <c r="K609" t="s">
        <v>1351</v>
      </c>
      <c r="L609">
        <v>1348</v>
      </c>
      <c r="N609">
        <v>1009</v>
      </c>
      <c r="O609" t="s">
        <v>547</v>
      </c>
      <c r="P609" t="s">
        <v>547</v>
      </c>
      <c r="Q609">
        <v>1000</v>
      </c>
      <c r="X609">
        <v>9.4000000000000004E-3</v>
      </c>
      <c r="Y609">
        <v>26867.38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 t="s">
        <v>105</v>
      </c>
      <c r="AG609">
        <v>9.4000000000000004E-3</v>
      </c>
      <c r="AH609">
        <v>2</v>
      </c>
      <c r="AI609">
        <v>56663936</v>
      </c>
      <c r="AJ609">
        <v>472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ROW(Source!A779)</f>
        <v>779</v>
      </c>
      <c r="B610">
        <v>56663943</v>
      </c>
      <c r="C610">
        <v>56663930</v>
      </c>
      <c r="D610">
        <v>54719851</v>
      </c>
      <c r="E610">
        <v>1081</v>
      </c>
      <c r="F610">
        <v>1</v>
      </c>
      <c r="G610">
        <v>1081</v>
      </c>
      <c r="H610">
        <v>3</v>
      </c>
      <c r="I610" t="s">
        <v>1623</v>
      </c>
      <c r="J610" t="s">
        <v>3</v>
      </c>
      <c r="K610" t="s">
        <v>1624</v>
      </c>
      <c r="L610">
        <v>1354</v>
      </c>
      <c r="N610">
        <v>1010</v>
      </c>
      <c r="O610" t="s">
        <v>398</v>
      </c>
      <c r="P610" t="s">
        <v>398</v>
      </c>
      <c r="Q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105</v>
      </c>
      <c r="AG610">
        <v>1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ROW(Source!A821)</f>
        <v>821</v>
      </c>
      <c r="B611">
        <v>56663969</v>
      </c>
      <c r="C611">
        <v>56663959</v>
      </c>
      <c r="D611">
        <v>54702434</v>
      </c>
      <c r="E611">
        <v>1081</v>
      </c>
      <c r="F611">
        <v>1</v>
      </c>
      <c r="G611">
        <v>1081</v>
      </c>
      <c r="H611">
        <v>1</v>
      </c>
      <c r="I611" t="s">
        <v>1317</v>
      </c>
      <c r="J611" t="s">
        <v>3</v>
      </c>
      <c r="K611" t="s">
        <v>1318</v>
      </c>
      <c r="L611">
        <v>1191</v>
      </c>
      <c r="N611">
        <v>1013</v>
      </c>
      <c r="O611" t="s">
        <v>1319</v>
      </c>
      <c r="P611" t="s">
        <v>1319</v>
      </c>
      <c r="Q611">
        <v>1</v>
      </c>
      <c r="X611">
        <v>64.16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33</v>
      </c>
      <c r="AG611">
        <v>92.967839999999981</v>
      </c>
      <c r="AH611">
        <v>2</v>
      </c>
      <c r="AI611">
        <v>56663960</v>
      </c>
      <c r="AJ611">
        <v>473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ROW(Source!A821)</f>
        <v>821</v>
      </c>
      <c r="B612">
        <v>56663970</v>
      </c>
      <c r="C612">
        <v>56663959</v>
      </c>
      <c r="D612">
        <v>54768339</v>
      </c>
      <c r="E612">
        <v>1</v>
      </c>
      <c r="F612">
        <v>1</v>
      </c>
      <c r="G612">
        <v>1081</v>
      </c>
      <c r="H612">
        <v>2</v>
      </c>
      <c r="I612" t="s">
        <v>1324</v>
      </c>
      <c r="J612" t="s">
        <v>1325</v>
      </c>
      <c r="K612" t="s">
        <v>1326</v>
      </c>
      <c r="L612">
        <v>1368</v>
      </c>
      <c r="N612">
        <v>1011</v>
      </c>
      <c r="O612" t="s">
        <v>1323</v>
      </c>
      <c r="P612" t="s">
        <v>1323</v>
      </c>
      <c r="Q612">
        <v>1</v>
      </c>
      <c r="X612">
        <v>0.46</v>
      </c>
      <c r="Y612">
        <v>0</v>
      </c>
      <c r="Z612">
        <v>83.1</v>
      </c>
      <c r="AA612">
        <v>12.62</v>
      </c>
      <c r="AB612">
        <v>0</v>
      </c>
      <c r="AC612">
        <v>0</v>
      </c>
      <c r="AD612">
        <v>1</v>
      </c>
      <c r="AE612">
        <v>0</v>
      </c>
      <c r="AF612" t="s">
        <v>32</v>
      </c>
      <c r="AG612">
        <v>0.72450000000000014</v>
      </c>
      <c r="AH612">
        <v>2</v>
      </c>
      <c r="AI612">
        <v>56663961</v>
      </c>
      <c r="AJ612">
        <v>474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ROW(Source!A821)</f>
        <v>821</v>
      </c>
      <c r="B613">
        <v>56663972</v>
      </c>
      <c r="C613">
        <v>56663959</v>
      </c>
      <c r="D613">
        <v>54768393</v>
      </c>
      <c r="E613">
        <v>1</v>
      </c>
      <c r="F613">
        <v>1</v>
      </c>
      <c r="G613">
        <v>1081</v>
      </c>
      <c r="H613">
        <v>2</v>
      </c>
      <c r="I613" t="s">
        <v>1387</v>
      </c>
      <c r="J613" t="s">
        <v>1388</v>
      </c>
      <c r="K613" t="s">
        <v>1389</v>
      </c>
      <c r="L613">
        <v>1368</v>
      </c>
      <c r="N613">
        <v>1011</v>
      </c>
      <c r="O613" t="s">
        <v>1323</v>
      </c>
      <c r="P613" t="s">
        <v>1323</v>
      </c>
      <c r="Q613">
        <v>1</v>
      </c>
      <c r="X613">
        <v>0.54</v>
      </c>
      <c r="Y613">
        <v>0</v>
      </c>
      <c r="Z613">
        <v>0.77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32</v>
      </c>
      <c r="AG613">
        <v>0.85050000000000014</v>
      </c>
      <c r="AH613">
        <v>2</v>
      </c>
      <c r="AI613">
        <v>56663963</v>
      </c>
      <c r="AJ613">
        <v>475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ROW(Source!A821)</f>
        <v>821</v>
      </c>
      <c r="B614">
        <v>56663973</v>
      </c>
      <c r="C614">
        <v>56663959</v>
      </c>
      <c r="D614">
        <v>54768400</v>
      </c>
      <c r="E614">
        <v>1</v>
      </c>
      <c r="F614">
        <v>1</v>
      </c>
      <c r="G614">
        <v>1081</v>
      </c>
      <c r="H614">
        <v>2</v>
      </c>
      <c r="I614" t="s">
        <v>1365</v>
      </c>
      <c r="J614" t="s">
        <v>1366</v>
      </c>
      <c r="K614" t="s">
        <v>1367</v>
      </c>
      <c r="L614">
        <v>1368</v>
      </c>
      <c r="N614">
        <v>1011</v>
      </c>
      <c r="O614" t="s">
        <v>1323</v>
      </c>
      <c r="P614" t="s">
        <v>1323</v>
      </c>
      <c r="Q614">
        <v>1</v>
      </c>
      <c r="X614">
        <v>2.61</v>
      </c>
      <c r="Y614">
        <v>0</v>
      </c>
      <c r="Z614">
        <v>0.42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32</v>
      </c>
      <c r="AG614">
        <v>4.1107499999999995</v>
      </c>
      <c r="AH614">
        <v>2</v>
      </c>
      <c r="AI614">
        <v>56663964</v>
      </c>
      <c r="AJ614">
        <v>476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ROW(Source!A821)</f>
        <v>821</v>
      </c>
      <c r="B615">
        <v>56663974</v>
      </c>
      <c r="C615">
        <v>56663959</v>
      </c>
      <c r="D615">
        <v>54768426</v>
      </c>
      <c r="E615">
        <v>1</v>
      </c>
      <c r="F615">
        <v>1</v>
      </c>
      <c r="G615">
        <v>1081</v>
      </c>
      <c r="H615">
        <v>2</v>
      </c>
      <c r="I615" t="s">
        <v>1368</v>
      </c>
      <c r="J615" t="s">
        <v>1369</v>
      </c>
      <c r="K615" t="s">
        <v>1370</v>
      </c>
      <c r="L615">
        <v>1368</v>
      </c>
      <c r="N615">
        <v>1011</v>
      </c>
      <c r="O615" t="s">
        <v>1323</v>
      </c>
      <c r="P615" t="s">
        <v>1323</v>
      </c>
      <c r="Q615">
        <v>1</v>
      </c>
      <c r="X615">
        <v>8.07</v>
      </c>
      <c r="Y615">
        <v>0</v>
      </c>
      <c r="Z615">
        <v>0.47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32</v>
      </c>
      <c r="AG615">
        <v>12.710249999999998</v>
      </c>
      <c r="AH615">
        <v>2</v>
      </c>
      <c r="AI615">
        <v>56663965</v>
      </c>
      <c r="AJ615">
        <v>477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ROW(Source!A821)</f>
        <v>821</v>
      </c>
      <c r="B616">
        <v>56663971</v>
      </c>
      <c r="C616">
        <v>56663959</v>
      </c>
      <c r="D616">
        <v>54767573</v>
      </c>
      <c r="E616">
        <v>1</v>
      </c>
      <c r="F616">
        <v>1</v>
      </c>
      <c r="G616">
        <v>1081</v>
      </c>
      <c r="H616">
        <v>2</v>
      </c>
      <c r="I616" t="s">
        <v>1328</v>
      </c>
      <c r="J616" t="s">
        <v>1329</v>
      </c>
      <c r="K616" t="s">
        <v>1330</v>
      </c>
      <c r="L616">
        <v>1368</v>
      </c>
      <c r="N616">
        <v>1011</v>
      </c>
      <c r="O616" t="s">
        <v>1323</v>
      </c>
      <c r="P616" t="s">
        <v>1323</v>
      </c>
      <c r="Q616">
        <v>1</v>
      </c>
      <c r="X616">
        <v>0.45</v>
      </c>
      <c r="Y616">
        <v>0</v>
      </c>
      <c r="Z616">
        <v>179.17</v>
      </c>
      <c r="AA616">
        <v>16.93</v>
      </c>
      <c r="AB616">
        <v>0</v>
      </c>
      <c r="AC616">
        <v>0</v>
      </c>
      <c r="AD616">
        <v>1</v>
      </c>
      <c r="AE616">
        <v>0</v>
      </c>
      <c r="AF616" t="s">
        <v>32</v>
      </c>
      <c r="AG616">
        <v>0.7087500000000001</v>
      </c>
      <c r="AH616">
        <v>2</v>
      </c>
      <c r="AI616">
        <v>56663962</v>
      </c>
      <c r="AJ616">
        <v>478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ROW(Source!A821)</f>
        <v>821</v>
      </c>
      <c r="B617">
        <v>56663975</v>
      </c>
      <c r="C617">
        <v>56663959</v>
      </c>
      <c r="D617">
        <v>54738788</v>
      </c>
      <c r="E617">
        <v>1</v>
      </c>
      <c r="F617">
        <v>1</v>
      </c>
      <c r="G617">
        <v>1081</v>
      </c>
      <c r="H617">
        <v>3</v>
      </c>
      <c r="I617" t="s">
        <v>1390</v>
      </c>
      <c r="J617" t="s">
        <v>1391</v>
      </c>
      <c r="K617" t="s">
        <v>1392</v>
      </c>
      <c r="L617">
        <v>1296</v>
      </c>
      <c r="N617">
        <v>1002</v>
      </c>
      <c r="O617" t="s">
        <v>678</v>
      </c>
      <c r="P617" t="s">
        <v>678</v>
      </c>
      <c r="Q617">
        <v>1</v>
      </c>
      <c r="X617">
        <v>0.52</v>
      </c>
      <c r="Y617">
        <v>84.21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105</v>
      </c>
      <c r="AG617">
        <v>0.52</v>
      </c>
      <c r="AH617">
        <v>2</v>
      </c>
      <c r="AI617">
        <v>56663966</v>
      </c>
      <c r="AJ617">
        <v>479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ROW(Source!A821)</f>
        <v>821</v>
      </c>
      <c r="B618">
        <v>56663976</v>
      </c>
      <c r="C618">
        <v>56663959</v>
      </c>
      <c r="D618">
        <v>54747402</v>
      </c>
      <c r="E618">
        <v>1</v>
      </c>
      <c r="F618">
        <v>1</v>
      </c>
      <c r="G618">
        <v>1081</v>
      </c>
      <c r="H618">
        <v>3</v>
      </c>
      <c r="I618" t="s">
        <v>1393</v>
      </c>
      <c r="J618" t="s">
        <v>1394</v>
      </c>
      <c r="K618" t="s">
        <v>1395</v>
      </c>
      <c r="L618">
        <v>1354</v>
      </c>
      <c r="N618">
        <v>1010</v>
      </c>
      <c r="O618" t="s">
        <v>398</v>
      </c>
      <c r="P618" t="s">
        <v>398</v>
      </c>
      <c r="Q618">
        <v>1</v>
      </c>
      <c r="X618">
        <v>7.0000000000000007E-2</v>
      </c>
      <c r="Y618">
        <v>7.74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105</v>
      </c>
      <c r="AG618">
        <v>7.0000000000000007E-2</v>
      </c>
      <c r="AH618">
        <v>2</v>
      </c>
      <c r="AI618">
        <v>56663967</v>
      </c>
      <c r="AJ618">
        <v>480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ROW(Source!A821)</f>
        <v>821</v>
      </c>
      <c r="B619">
        <v>56663977</v>
      </c>
      <c r="C619">
        <v>56663959</v>
      </c>
      <c r="D619">
        <v>54747352</v>
      </c>
      <c r="E619">
        <v>1</v>
      </c>
      <c r="F619">
        <v>1</v>
      </c>
      <c r="G619">
        <v>1081</v>
      </c>
      <c r="H619">
        <v>3</v>
      </c>
      <c r="I619" t="s">
        <v>1384</v>
      </c>
      <c r="J619" t="s">
        <v>1385</v>
      </c>
      <c r="K619" t="s">
        <v>1386</v>
      </c>
      <c r="L619">
        <v>1354</v>
      </c>
      <c r="N619">
        <v>1010</v>
      </c>
      <c r="O619" t="s">
        <v>398</v>
      </c>
      <c r="P619" t="s">
        <v>398</v>
      </c>
      <c r="Q619">
        <v>1</v>
      </c>
      <c r="X619">
        <v>14.01</v>
      </c>
      <c r="Y619">
        <v>4.3600000000000003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105</v>
      </c>
      <c r="AG619">
        <v>14.01</v>
      </c>
      <c r="AH619">
        <v>2</v>
      </c>
      <c r="AI619">
        <v>56663968</v>
      </c>
      <c r="AJ619">
        <v>481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ROW(Source!A821)</f>
        <v>821</v>
      </c>
      <c r="B620">
        <v>56663978</v>
      </c>
      <c r="C620">
        <v>56663959</v>
      </c>
      <c r="D620">
        <v>54708109</v>
      </c>
      <c r="E620">
        <v>1081</v>
      </c>
      <c r="F620">
        <v>1</v>
      </c>
      <c r="G620">
        <v>1081</v>
      </c>
      <c r="H620">
        <v>3</v>
      </c>
      <c r="I620" t="s">
        <v>1585</v>
      </c>
      <c r="J620" t="s">
        <v>3</v>
      </c>
      <c r="K620" t="s">
        <v>1586</v>
      </c>
      <c r="L620">
        <v>1346</v>
      </c>
      <c r="N620">
        <v>1009</v>
      </c>
      <c r="O620" t="s">
        <v>1171</v>
      </c>
      <c r="P620" t="s">
        <v>1171</v>
      </c>
      <c r="Q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105</v>
      </c>
      <c r="AG620">
        <v>0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ROW(Source!A821)</f>
        <v>821</v>
      </c>
      <c r="B621">
        <v>56663979</v>
      </c>
      <c r="C621">
        <v>56663959</v>
      </c>
      <c r="D621">
        <v>54717780</v>
      </c>
      <c r="E621">
        <v>1081</v>
      </c>
      <c r="F621">
        <v>1</v>
      </c>
      <c r="G621">
        <v>1081</v>
      </c>
      <c r="H621">
        <v>3</v>
      </c>
      <c r="I621" t="s">
        <v>1587</v>
      </c>
      <c r="J621" t="s">
        <v>3</v>
      </c>
      <c r="K621" t="s">
        <v>1588</v>
      </c>
      <c r="L621">
        <v>1354</v>
      </c>
      <c r="N621">
        <v>1010</v>
      </c>
      <c r="O621" t="s">
        <v>398</v>
      </c>
      <c r="P621" t="s">
        <v>398</v>
      </c>
      <c r="Q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105</v>
      </c>
      <c r="AG621">
        <v>0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ROW(Source!A821)</f>
        <v>821</v>
      </c>
      <c r="B622">
        <v>56663980</v>
      </c>
      <c r="C622">
        <v>56663959</v>
      </c>
      <c r="D622">
        <v>54720580</v>
      </c>
      <c r="E622">
        <v>1081</v>
      </c>
      <c r="F622">
        <v>1</v>
      </c>
      <c r="G622">
        <v>1081</v>
      </c>
      <c r="H622">
        <v>3</v>
      </c>
      <c r="I622" t="s">
        <v>1589</v>
      </c>
      <c r="J622" t="s">
        <v>3</v>
      </c>
      <c r="K622" t="s">
        <v>1590</v>
      </c>
      <c r="L622">
        <v>1327</v>
      </c>
      <c r="N622">
        <v>1005</v>
      </c>
      <c r="O622" t="s">
        <v>329</v>
      </c>
      <c r="P622" t="s">
        <v>329</v>
      </c>
      <c r="Q622">
        <v>1</v>
      </c>
      <c r="X622">
        <v>100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105</v>
      </c>
      <c r="AG622">
        <v>100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ROW(Source!A821)</f>
        <v>821</v>
      </c>
      <c r="B623">
        <v>56663981</v>
      </c>
      <c r="C623">
        <v>56663959</v>
      </c>
      <c r="D623">
        <v>54720711</v>
      </c>
      <c r="E623">
        <v>1081</v>
      </c>
      <c r="F623">
        <v>1</v>
      </c>
      <c r="G623">
        <v>1081</v>
      </c>
      <c r="H623">
        <v>3</v>
      </c>
      <c r="I623" t="s">
        <v>1591</v>
      </c>
      <c r="J623" t="s">
        <v>3</v>
      </c>
      <c r="K623" t="s">
        <v>1592</v>
      </c>
      <c r="L623">
        <v>1346</v>
      </c>
      <c r="N623">
        <v>1009</v>
      </c>
      <c r="O623" t="s">
        <v>1171</v>
      </c>
      <c r="P623" t="s">
        <v>1171</v>
      </c>
      <c r="Q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105</v>
      </c>
      <c r="AG623">
        <v>0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ROW(Source!A821)</f>
        <v>821</v>
      </c>
      <c r="B624">
        <v>56663982</v>
      </c>
      <c r="C624">
        <v>56663959</v>
      </c>
      <c r="D624">
        <v>54723313</v>
      </c>
      <c r="E624">
        <v>1081</v>
      </c>
      <c r="F624">
        <v>1</v>
      </c>
      <c r="G624">
        <v>1081</v>
      </c>
      <c r="H624">
        <v>3</v>
      </c>
      <c r="I624" t="s">
        <v>1593</v>
      </c>
      <c r="J624" t="s">
        <v>3</v>
      </c>
      <c r="K624" t="s">
        <v>1594</v>
      </c>
      <c r="L624">
        <v>1327</v>
      </c>
      <c r="N624">
        <v>1005</v>
      </c>
      <c r="O624" t="s">
        <v>329</v>
      </c>
      <c r="P624" t="s">
        <v>329</v>
      </c>
      <c r="Q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105</v>
      </c>
      <c r="AG624">
        <v>0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ROW(Source!A821)</f>
        <v>821</v>
      </c>
      <c r="B625">
        <v>56663983</v>
      </c>
      <c r="C625">
        <v>56663959</v>
      </c>
      <c r="D625">
        <v>54723795</v>
      </c>
      <c r="E625">
        <v>1081</v>
      </c>
      <c r="F625">
        <v>1</v>
      </c>
      <c r="G625">
        <v>1081</v>
      </c>
      <c r="H625">
        <v>3</v>
      </c>
      <c r="I625" t="s">
        <v>1595</v>
      </c>
      <c r="J625" t="s">
        <v>3</v>
      </c>
      <c r="K625" t="s">
        <v>1596</v>
      </c>
      <c r="L625">
        <v>1354</v>
      </c>
      <c r="N625">
        <v>1010</v>
      </c>
      <c r="O625" t="s">
        <v>398</v>
      </c>
      <c r="P625" t="s">
        <v>398</v>
      </c>
      <c r="Q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105</v>
      </c>
      <c r="AG625">
        <v>0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ROW(Source!A822)</f>
        <v>822</v>
      </c>
      <c r="B626">
        <v>56663969</v>
      </c>
      <c r="C626">
        <v>56663959</v>
      </c>
      <c r="D626">
        <v>54702434</v>
      </c>
      <c r="E626">
        <v>1081</v>
      </c>
      <c r="F626">
        <v>1</v>
      </c>
      <c r="G626">
        <v>1081</v>
      </c>
      <c r="H626">
        <v>1</v>
      </c>
      <c r="I626" t="s">
        <v>1317</v>
      </c>
      <c r="J626" t="s">
        <v>3</v>
      </c>
      <c r="K626" t="s">
        <v>1318</v>
      </c>
      <c r="L626">
        <v>1191</v>
      </c>
      <c r="N626">
        <v>1013</v>
      </c>
      <c r="O626" t="s">
        <v>1319</v>
      </c>
      <c r="P626" t="s">
        <v>1319</v>
      </c>
      <c r="Q626">
        <v>1</v>
      </c>
      <c r="X626">
        <v>64.16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1</v>
      </c>
      <c r="AF626" t="s">
        <v>33</v>
      </c>
      <c r="AG626">
        <v>92.967839999999981</v>
      </c>
      <c r="AH626">
        <v>2</v>
      </c>
      <c r="AI626">
        <v>56663960</v>
      </c>
      <c r="AJ626">
        <v>482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ROW(Source!A822)</f>
        <v>822</v>
      </c>
      <c r="B627">
        <v>56663970</v>
      </c>
      <c r="C627">
        <v>56663959</v>
      </c>
      <c r="D627">
        <v>54768339</v>
      </c>
      <c r="E627">
        <v>1</v>
      </c>
      <c r="F627">
        <v>1</v>
      </c>
      <c r="G627">
        <v>1081</v>
      </c>
      <c r="H627">
        <v>2</v>
      </c>
      <c r="I627" t="s">
        <v>1324</v>
      </c>
      <c r="J627" t="s">
        <v>1325</v>
      </c>
      <c r="K627" t="s">
        <v>1326</v>
      </c>
      <c r="L627">
        <v>1368</v>
      </c>
      <c r="N627">
        <v>1011</v>
      </c>
      <c r="O627" t="s">
        <v>1323</v>
      </c>
      <c r="P627" t="s">
        <v>1323</v>
      </c>
      <c r="Q627">
        <v>1</v>
      </c>
      <c r="X627">
        <v>0.46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32</v>
      </c>
      <c r="AG627">
        <v>0.72450000000000014</v>
      </c>
      <c r="AH627">
        <v>2</v>
      </c>
      <c r="AI627">
        <v>56663961</v>
      </c>
      <c r="AJ627">
        <v>483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ROW(Source!A822)</f>
        <v>822</v>
      </c>
      <c r="B628">
        <v>56663972</v>
      </c>
      <c r="C628">
        <v>56663959</v>
      </c>
      <c r="D628">
        <v>54768393</v>
      </c>
      <c r="E628">
        <v>1</v>
      </c>
      <c r="F628">
        <v>1</v>
      </c>
      <c r="G628">
        <v>1081</v>
      </c>
      <c r="H628">
        <v>2</v>
      </c>
      <c r="I628" t="s">
        <v>1387</v>
      </c>
      <c r="J628" t="s">
        <v>1388</v>
      </c>
      <c r="K628" t="s">
        <v>1389</v>
      </c>
      <c r="L628">
        <v>1368</v>
      </c>
      <c r="N628">
        <v>1011</v>
      </c>
      <c r="O628" t="s">
        <v>1323</v>
      </c>
      <c r="P628" t="s">
        <v>1323</v>
      </c>
      <c r="Q628">
        <v>1</v>
      </c>
      <c r="X628">
        <v>0.54</v>
      </c>
      <c r="Y628">
        <v>0</v>
      </c>
      <c r="Z628">
        <v>0.77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32</v>
      </c>
      <c r="AG628">
        <v>0.85050000000000014</v>
      </c>
      <c r="AH628">
        <v>2</v>
      </c>
      <c r="AI628">
        <v>56663963</v>
      </c>
      <c r="AJ628">
        <v>484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ROW(Source!A822)</f>
        <v>822</v>
      </c>
      <c r="B629">
        <v>56663973</v>
      </c>
      <c r="C629">
        <v>56663959</v>
      </c>
      <c r="D629">
        <v>54768400</v>
      </c>
      <c r="E629">
        <v>1</v>
      </c>
      <c r="F629">
        <v>1</v>
      </c>
      <c r="G629">
        <v>1081</v>
      </c>
      <c r="H629">
        <v>2</v>
      </c>
      <c r="I629" t="s">
        <v>1365</v>
      </c>
      <c r="J629" t="s">
        <v>1366</v>
      </c>
      <c r="K629" t="s">
        <v>1367</v>
      </c>
      <c r="L629">
        <v>1368</v>
      </c>
      <c r="N629">
        <v>1011</v>
      </c>
      <c r="O629" t="s">
        <v>1323</v>
      </c>
      <c r="P629" t="s">
        <v>1323</v>
      </c>
      <c r="Q629">
        <v>1</v>
      </c>
      <c r="X629">
        <v>2.61</v>
      </c>
      <c r="Y629">
        <v>0</v>
      </c>
      <c r="Z629">
        <v>0.42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32</v>
      </c>
      <c r="AG629">
        <v>4.1107499999999995</v>
      </c>
      <c r="AH629">
        <v>2</v>
      </c>
      <c r="AI629">
        <v>56663964</v>
      </c>
      <c r="AJ629">
        <v>485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ROW(Source!A822)</f>
        <v>822</v>
      </c>
      <c r="B630">
        <v>56663974</v>
      </c>
      <c r="C630">
        <v>56663959</v>
      </c>
      <c r="D630">
        <v>54768426</v>
      </c>
      <c r="E630">
        <v>1</v>
      </c>
      <c r="F630">
        <v>1</v>
      </c>
      <c r="G630">
        <v>1081</v>
      </c>
      <c r="H630">
        <v>2</v>
      </c>
      <c r="I630" t="s">
        <v>1368</v>
      </c>
      <c r="J630" t="s">
        <v>1369</v>
      </c>
      <c r="K630" t="s">
        <v>1370</v>
      </c>
      <c r="L630">
        <v>1368</v>
      </c>
      <c r="N630">
        <v>1011</v>
      </c>
      <c r="O630" t="s">
        <v>1323</v>
      </c>
      <c r="P630" t="s">
        <v>1323</v>
      </c>
      <c r="Q630">
        <v>1</v>
      </c>
      <c r="X630">
        <v>8.07</v>
      </c>
      <c r="Y630">
        <v>0</v>
      </c>
      <c r="Z630">
        <v>0.47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32</v>
      </c>
      <c r="AG630">
        <v>12.710249999999998</v>
      </c>
      <c r="AH630">
        <v>2</v>
      </c>
      <c r="AI630">
        <v>56663965</v>
      </c>
      <c r="AJ630">
        <v>486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ROW(Source!A822)</f>
        <v>822</v>
      </c>
      <c r="B631">
        <v>56663971</v>
      </c>
      <c r="C631">
        <v>56663959</v>
      </c>
      <c r="D631">
        <v>54767573</v>
      </c>
      <c r="E631">
        <v>1</v>
      </c>
      <c r="F631">
        <v>1</v>
      </c>
      <c r="G631">
        <v>1081</v>
      </c>
      <c r="H631">
        <v>2</v>
      </c>
      <c r="I631" t="s">
        <v>1328</v>
      </c>
      <c r="J631" t="s">
        <v>1329</v>
      </c>
      <c r="K631" t="s">
        <v>1330</v>
      </c>
      <c r="L631">
        <v>1368</v>
      </c>
      <c r="N631">
        <v>1011</v>
      </c>
      <c r="O631" t="s">
        <v>1323</v>
      </c>
      <c r="P631" t="s">
        <v>1323</v>
      </c>
      <c r="Q631">
        <v>1</v>
      </c>
      <c r="X631">
        <v>0.45</v>
      </c>
      <c r="Y631">
        <v>0</v>
      </c>
      <c r="Z631">
        <v>179.17</v>
      </c>
      <c r="AA631">
        <v>16.93</v>
      </c>
      <c r="AB631">
        <v>0</v>
      </c>
      <c r="AC631">
        <v>0</v>
      </c>
      <c r="AD631">
        <v>1</v>
      </c>
      <c r="AE631">
        <v>0</v>
      </c>
      <c r="AF631" t="s">
        <v>32</v>
      </c>
      <c r="AG631">
        <v>0.7087500000000001</v>
      </c>
      <c r="AH631">
        <v>2</v>
      </c>
      <c r="AI631">
        <v>56663962</v>
      </c>
      <c r="AJ631">
        <v>487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ROW(Source!A822)</f>
        <v>822</v>
      </c>
      <c r="B632">
        <v>56663975</v>
      </c>
      <c r="C632">
        <v>56663959</v>
      </c>
      <c r="D632">
        <v>54738788</v>
      </c>
      <c r="E632">
        <v>1</v>
      </c>
      <c r="F632">
        <v>1</v>
      </c>
      <c r="G632">
        <v>1081</v>
      </c>
      <c r="H632">
        <v>3</v>
      </c>
      <c r="I632" t="s">
        <v>1390</v>
      </c>
      <c r="J632" t="s">
        <v>1391</v>
      </c>
      <c r="K632" t="s">
        <v>1392</v>
      </c>
      <c r="L632">
        <v>1296</v>
      </c>
      <c r="N632">
        <v>1002</v>
      </c>
      <c r="O632" t="s">
        <v>678</v>
      </c>
      <c r="P632" t="s">
        <v>678</v>
      </c>
      <c r="Q632">
        <v>1</v>
      </c>
      <c r="X632">
        <v>0.52</v>
      </c>
      <c r="Y632">
        <v>84.21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105</v>
      </c>
      <c r="AG632">
        <v>0.52</v>
      </c>
      <c r="AH632">
        <v>2</v>
      </c>
      <c r="AI632">
        <v>56663966</v>
      </c>
      <c r="AJ632">
        <v>488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ROW(Source!A822)</f>
        <v>822</v>
      </c>
      <c r="B633">
        <v>56663976</v>
      </c>
      <c r="C633">
        <v>56663959</v>
      </c>
      <c r="D633">
        <v>54747402</v>
      </c>
      <c r="E633">
        <v>1</v>
      </c>
      <c r="F633">
        <v>1</v>
      </c>
      <c r="G633">
        <v>1081</v>
      </c>
      <c r="H633">
        <v>3</v>
      </c>
      <c r="I633" t="s">
        <v>1393</v>
      </c>
      <c r="J633" t="s">
        <v>1394</v>
      </c>
      <c r="K633" t="s">
        <v>1395</v>
      </c>
      <c r="L633">
        <v>1354</v>
      </c>
      <c r="N633">
        <v>1010</v>
      </c>
      <c r="O633" t="s">
        <v>398</v>
      </c>
      <c r="P633" t="s">
        <v>398</v>
      </c>
      <c r="Q633">
        <v>1</v>
      </c>
      <c r="X633">
        <v>7.0000000000000007E-2</v>
      </c>
      <c r="Y633">
        <v>7.74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105</v>
      </c>
      <c r="AG633">
        <v>7.0000000000000007E-2</v>
      </c>
      <c r="AH633">
        <v>2</v>
      </c>
      <c r="AI633">
        <v>56663967</v>
      </c>
      <c r="AJ633">
        <v>489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ROW(Source!A822)</f>
        <v>822</v>
      </c>
      <c r="B634">
        <v>56663977</v>
      </c>
      <c r="C634">
        <v>56663959</v>
      </c>
      <c r="D634">
        <v>54747352</v>
      </c>
      <c r="E634">
        <v>1</v>
      </c>
      <c r="F634">
        <v>1</v>
      </c>
      <c r="G634">
        <v>1081</v>
      </c>
      <c r="H634">
        <v>3</v>
      </c>
      <c r="I634" t="s">
        <v>1384</v>
      </c>
      <c r="J634" t="s">
        <v>1385</v>
      </c>
      <c r="K634" t="s">
        <v>1386</v>
      </c>
      <c r="L634">
        <v>1354</v>
      </c>
      <c r="N634">
        <v>1010</v>
      </c>
      <c r="O634" t="s">
        <v>398</v>
      </c>
      <c r="P634" t="s">
        <v>398</v>
      </c>
      <c r="Q634">
        <v>1</v>
      </c>
      <c r="X634">
        <v>14.01</v>
      </c>
      <c r="Y634">
        <v>4.3600000000000003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105</v>
      </c>
      <c r="AG634">
        <v>14.01</v>
      </c>
      <c r="AH634">
        <v>2</v>
      </c>
      <c r="AI634">
        <v>56663968</v>
      </c>
      <c r="AJ634">
        <v>490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ROW(Source!A822)</f>
        <v>822</v>
      </c>
      <c r="B635">
        <v>56663978</v>
      </c>
      <c r="C635">
        <v>56663959</v>
      </c>
      <c r="D635">
        <v>54708109</v>
      </c>
      <c r="E635">
        <v>1081</v>
      </c>
      <c r="F635">
        <v>1</v>
      </c>
      <c r="G635">
        <v>1081</v>
      </c>
      <c r="H635">
        <v>3</v>
      </c>
      <c r="I635" t="s">
        <v>1585</v>
      </c>
      <c r="J635" t="s">
        <v>3</v>
      </c>
      <c r="K635" t="s">
        <v>1586</v>
      </c>
      <c r="L635">
        <v>1346</v>
      </c>
      <c r="N635">
        <v>1009</v>
      </c>
      <c r="O635" t="s">
        <v>1171</v>
      </c>
      <c r="P635" t="s">
        <v>1171</v>
      </c>
      <c r="Q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105</v>
      </c>
      <c r="AG635">
        <v>0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ROW(Source!A822)</f>
        <v>822</v>
      </c>
      <c r="B636">
        <v>56663979</v>
      </c>
      <c r="C636">
        <v>56663959</v>
      </c>
      <c r="D636">
        <v>54717780</v>
      </c>
      <c r="E636">
        <v>1081</v>
      </c>
      <c r="F636">
        <v>1</v>
      </c>
      <c r="G636">
        <v>1081</v>
      </c>
      <c r="H636">
        <v>3</v>
      </c>
      <c r="I636" t="s">
        <v>1587</v>
      </c>
      <c r="J636" t="s">
        <v>3</v>
      </c>
      <c r="K636" t="s">
        <v>1588</v>
      </c>
      <c r="L636">
        <v>1354</v>
      </c>
      <c r="N636">
        <v>1010</v>
      </c>
      <c r="O636" t="s">
        <v>398</v>
      </c>
      <c r="P636" t="s">
        <v>398</v>
      </c>
      <c r="Q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105</v>
      </c>
      <c r="AG636">
        <v>0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ROW(Source!A822)</f>
        <v>822</v>
      </c>
      <c r="B637">
        <v>56663980</v>
      </c>
      <c r="C637">
        <v>56663959</v>
      </c>
      <c r="D637">
        <v>54720580</v>
      </c>
      <c r="E637">
        <v>1081</v>
      </c>
      <c r="F637">
        <v>1</v>
      </c>
      <c r="G637">
        <v>1081</v>
      </c>
      <c r="H637">
        <v>3</v>
      </c>
      <c r="I637" t="s">
        <v>1589</v>
      </c>
      <c r="J637" t="s">
        <v>3</v>
      </c>
      <c r="K637" t="s">
        <v>1590</v>
      </c>
      <c r="L637">
        <v>1327</v>
      </c>
      <c r="N637">
        <v>1005</v>
      </c>
      <c r="O637" t="s">
        <v>329</v>
      </c>
      <c r="P637" t="s">
        <v>329</v>
      </c>
      <c r="Q637">
        <v>1</v>
      </c>
      <c r="X637">
        <v>100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105</v>
      </c>
      <c r="AG637">
        <v>100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ROW(Source!A822)</f>
        <v>822</v>
      </c>
      <c r="B638">
        <v>56663981</v>
      </c>
      <c r="C638">
        <v>56663959</v>
      </c>
      <c r="D638">
        <v>54720711</v>
      </c>
      <c r="E638">
        <v>1081</v>
      </c>
      <c r="F638">
        <v>1</v>
      </c>
      <c r="G638">
        <v>1081</v>
      </c>
      <c r="H638">
        <v>3</v>
      </c>
      <c r="I638" t="s">
        <v>1591</v>
      </c>
      <c r="J638" t="s">
        <v>3</v>
      </c>
      <c r="K638" t="s">
        <v>1592</v>
      </c>
      <c r="L638">
        <v>1346</v>
      </c>
      <c r="N638">
        <v>1009</v>
      </c>
      <c r="O638" t="s">
        <v>1171</v>
      </c>
      <c r="P638" t="s">
        <v>1171</v>
      </c>
      <c r="Q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105</v>
      </c>
      <c r="AG638">
        <v>0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ROW(Source!A822)</f>
        <v>822</v>
      </c>
      <c r="B639">
        <v>56663982</v>
      </c>
      <c r="C639">
        <v>56663959</v>
      </c>
      <c r="D639">
        <v>54723313</v>
      </c>
      <c r="E639">
        <v>1081</v>
      </c>
      <c r="F639">
        <v>1</v>
      </c>
      <c r="G639">
        <v>1081</v>
      </c>
      <c r="H639">
        <v>3</v>
      </c>
      <c r="I639" t="s">
        <v>1593</v>
      </c>
      <c r="J639" t="s">
        <v>3</v>
      </c>
      <c r="K639" t="s">
        <v>1594</v>
      </c>
      <c r="L639">
        <v>1327</v>
      </c>
      <c r="N639">
        <v>1005</v>
      </c>
      <c r="O639" t="s">
        <v>329</v>
      </c>
      <c r="P639" t="s">
        <v>329</v>
      </c>
      <c r="Q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105</v>
      </c>
      <c r="AG639">
        <v>0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ROW(Source!A822)</f>
        <v>822</v>
      </c>
      <c r="B640">
        <v>56663983</v>
      </c>
      <c r="C640">
        <v>56663959</v>
      </c>
      <c r="D640">
        <v>54723795</v>
      </c>
      <c r="E640">
        <v>1081</v>
      </c>
      <c r="F640">
        <v>1</v>
      </c>
      <c r="G640">
        <v>1081</v>
      </c>
      <c r="H640">
        <v>3</v>
      </c>
      <c r="I640" t="s">
        <v>1595</v>
      </c>
      <c r="J640" t="s">
        <v>3</v>
      </c>
      <c r="K640" t="s">
        <v>1596</v>
      </c>
      <c r="L640">
        <v>1354</v>
      </c>
      <c r="N640">
        <v>1010</v>
      </c>
      <c r="O640" t="s">
        <v>398</v>
      </c>
      <c r="P640" t="s">
        <v>398</v>
      </c>
      <c r="Q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105</v>
      </c>
      <c r="AG640">
        <v>0</v>
      </c>
      <c r="AH640">
        <v>3</v>
      </c>
      <c r="AI640">
        <v>-1</v>
      </c>
      <c r="AJ640" t="s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ROW(Source!A825)</f>
        <v>825</v>
      </c>
      <c r="B641">
        <v>56663995</v>
      </c>
      <c r="C641">
        <v>56663985</v>
      </c>
      <c r="D641">
        <v>54702434</v>
      </c>
      <c r="E641">
        <v>1081</v>
      </c>
      <c r="F641">
        <v>1</v>
      </c>
      <c r="G641">
        <v>1081</v>
      </c>
      <c r="H641">
        <v>1</v>
      </c>
      <c r="I641" t="s">
        <v>1317</v>
      </c>
      <c r="J641" t="s">
        <v>3</v>
      </c>
      <c r="K641" t="s">
        <v>1318</v>
      </c>
      <c r="L641">
        <v>1191</v>
      </c>
      <c r="N641">
        <v>1013</v>
      </c>
      <c r="O641" t="s">
        <v>1319</v>
      </c>
      <c r="P641" t="s">
        <v>1319</v>
      </c>
      <c r="Q641">
        <v>1</v>
      </c>
      <c r="X641">
        <v>43.57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33</v>
      </c>
      <c r="AG641">
        <v>63.132930000000002</v>
      </c>
      <c r="AH641">
        <v>2</v>
      </c>
      <c r="AI641">
        <v>56663986</v>
      </c>
      <c r="AJ641">
        <v>491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ROW(Source!A825)</f>
        <v>825</v>
      </c>
      <c r="B642">
        <v>56663996</v>
      </c>
      <c r="C642">
        <v>56663985</v>
      </c>
      <c r="D642">
        <v>54768339</v>
      </c>
      <c r="E642">
        <v>1</v>
      </c>
      <c r="F642">
        <v>1</v>
      </c>
      <c r="G642">
        <v>1081</v>
      </c>
      <c r="H642">
        <v>2</v>
      </c>
      <c r="I642" t="s">
        <v>1324</v>
      </c>
      <c r="J642" t="s">
        <v>1325</v>
      </c>
      <c r="K642" t="s">
        <v>1326</v>
      </c>
      <c r="L642">
        <v>1368</v>
      </c>
      <c r="N642">
        <v>1011</v>
      </c>
      <c r="O642" t="s">
        <v>1323</v>
      </c>
      <c r="P642" t="s">
        <v>1323</v>
      </c>
      <c r="Q642">
        <v>1</v>
      </c>
      <c r="X642">
        <v>0.4</v>
      </c>
      <c r="Y642">
        <v>0</v>
      </c>
      <c r="Z642">
        <v>83.1</v>
      </c>
      <c r="AA642">
        <v>12.62</v>
      </c>
      <c r="AB642">
        <v>0</v>
      </c>
      <c r="AC642">
        <v>0</v>
      </c>
      <c r="AD642">
        <v>1</v>
      </c>
      <c r="AE642">
        <v>0</v>
      </c>
      <c r="AF642" t="s">
        <v>32</v>
      </c>
      <c r="AG642">
        <v>0.63</v>
      </c>
      <c r="AH642">
        <v>2</v>
      </c>
      <c r="AI642">
        <v>56663987</v>
      </c>
      <c r="AJ642">
        <v>492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ROW(Source!A825)</f>
        <v>825</v>
      </c>
      <c r="B643">
        <v>56663998</v>
      </c>
      <c r="C643">
        <v>56663985</v>
      </c>
      <c r="D643">
        <v>54768393</v>
      </c>
      <c r="E643">
        <v>1</v>
      </c>
      <c r="F643">
        <v>1</v>
      </c>
      <c r="G643">
        <v>1081</v>
      </c>
      <c r="H643">
        <v>2</v>
      </c>
      <c r="I643" t="s">
        <v>1387</v>
      </c>
      <c r="J643" t="s">
        <v>1388</v>
      </c>
      <c r="K643" t="s">
        <v>1389</v>
      </c>
      <c r="L643">
        <v>1368</v>
      </c>
      <c r="N643">
        <v>1011</v>
      </c>
      <c r="O643" t="s">
        <v>1323</v>
      </c>
      <c r="P643" t="s">
        <v>1323</v>
      </c>
      <c r="Q643">
        <v>1</v>
      </c>
      <c r="X643">
        <v>0.38</v>
      </c>
      <c r="Y643">
        <v>0</v>
      </c>
      <c r="Z643">
        <v>0.77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32</v>
      </c>
      <c r="AG643">
        <v>0.59849999999999992</v>
      </c>
      <c r="AH643">
        <v>2</v>
      </c>
      <c r="AI643">
        <v>56663989</v>
      </c>
      <c r="AJ643">
        <v>493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ROW(Source!A825)</f>
        <v>825</v>
      </c>
      <c r="B644">
        <v>56663999</v>
      </c>
      <c r="C644">
        <v>56663985</v>
      </c>
      <c r="D644">
        <v>54768400</v>
      </c>
      <c r="E644">
        <v>1</v>
      </c>
      <c r="F644">
        <v>1</v>
      </c>
      <c r="G644">
        <v>1081</v>
      </c>
      <c r="H644">
        <v>2</v>
      </c>
      <c r="I644" t="s">
        <v>1365</v>
      </c>
      <c r="J644" t="s">
        <v>1366</v>
      </c>
      <c r="K644" t="s">
        <v>1367</v>
      </c>
      <c r="L644">
        <v>1368</v>
      </c>
      <c r="N644">
        <v>1011</v>
      </c>
      <c r="O644" t="s">
        <v>1323</v>
      </c>
      <c r="P644" t="s">
        <v>1323</v>
      </c>
      <c r="Q644">
        <v>1</v>
      </c>
      <c r="X644">
        <v>1.4</v>
      </c>
      <c r="Y644">
        <v>0</v>
      </c>
      <c r="Z644">
        <v>0.42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32</v>
      </c>
      <c r="AG644">
        <v>2.2050000000000001</v>
      </c>
      <c r="AH644">
        <v>2</v>
      </c>
      <c r="AI644">
        <v>56663990</v>
      </c>
      <c r="AJ644">
        <v>494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ROW(Source!A825)</f>
        <v>825</v>
      </c>
      <c r="B645">
        <v>56664000</v>
      </c>
      <c r="C645">
        <v>56663985</v>
      </c>
      <c r="D645">
        <v>54768426</v>
      </c>
      <c r="E645">
        <v>1</v>
      </c>
      <c r="F645">
        <v>1</v>
      </c>
      <c r="G645">
        <v>1081</v>
      </c>
      <c r="H645">
        <v>2</v>
      </c>
      <c r="I645" t="s">
        <v>1368</v>
      </c>
      <c r="J645" t="s">
        <v>1369</v>
      </c>
      <c r="K645" t="s">
        <v>1370</v>
      </c>
      <c r="L645">
        <v>1368</v>
      </c>
      <c r="N645">
        <v>1011</v>
      </c>
      <c r="O645" t="s">
        <v>1323</v>
      </c>
      <c r="P645" t="s">
        <v>1323</v>
      </c>
      <c r="Q645">
        <v>1</v>
      </c>
      <c r="X645">
        <v>4.99</v>
      </c>
      <c r="Y645">
        <v>0</v>
      </c>
      <c r="Z645">
        <v>0.47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32</v>
      </c>
      <c r="AG645">
        <v>7.8592500000000003</v>
      </c>
      <c r="AH645">
        <v>2</v>
      </c>
      <c r="AI645">
        <v>56663991</v>
      </c>
      <c r="AJ645">
        <v>495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ROW(Source!A825)</f>
        <v>825</v>
      </c>
      <c r="B646">
        <v>56663997</v>
      </c>
      <c r="C646">
        <v>56663985</v>
      </c>
      <c r="D646">
        <v>54767573</v>
      </c>
      <c r="E646">
        <v>1</v>
      </c>
      <c r="F646">
        <v>1</v>
      </c>
      <c r="G646">
        <v>1081</v>
      </c>
      <c r="H646">
        <v>2</v>
      </c>
      <c r="I646" t="s">
        <v>1328</v>
      </c>
      <c r="J646" t="s">
        <v>1329</v>
      </c>
      <c r="K646" t="s">
        <v>1330</v>
      </c>
      <c r="L646">
        <v>1368</v>
      </c>
      <c r="N646">
        <v>1011</v>
      </c>
      <c r="O646" t="s">
        <v>1323</v>
      </c>
      <c r="P646" t="s">
        <v>1323</v>
      </c>
      <c r="Q646">
        <v>1</v>
      </c>
      <c r="X646">
        <v>0.42</v>
      </c>
      <c r="Y646">
        <v>0</v>
      </c>
      <c r="Z646">
        <v>179.17</v>
      </c>
      <c r="AA646">
        <v>16.93</v>
      </c>
      <c r="AB646">
        <v>0</v>
      </c>
      <c r="AC646">
        <v>0</v>
      </c>
      <c r="AD646">
        <v>1</v>
      </c>
      <c r="AE646">
        <v>0</v>
      </c>
      <c r="AF646" t="s">
        <v>32</v>
      </c>
      <c r="AG646">
        <v>0.66150000000000009</v>
      </c>
      <c r="AH646">
        <v>2</v>
      </c>
      <c r="AI646">
        <v>56663988</v>
      </c>
      <c r="AJ646">
        <v>496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ROW(Source!A825)</f>
        <v>825</v>
      </c>
      <c r="B647">
        <v>56664001</v>
      </c>
      <c r="C647">
        <v>56663985</v>
      </c>
      <c r="D647">
        <v>54738788</v>
      </c>
      <c r="E647">
        <v>1</v>
      </c>
      <c r="F647">
        <v>1</v>
      </c>
      <c r="G647">
        <v>1081</v>
      </c>
      <c r="H647">
        <v>3</v>
      </c>
      <c r="I647" t="s">
        <v>1390</v>
      </c>
      <c r="J647" t="s">
        <v>1391</v>
      </c>
      <c r="K647" t="s">
        <v>1392</v>
      </c>
      <c r="L647">
        <v>1296</v>
      </c>
      <c r="N647">
        <v>1002</v>
      </c>
      <c r="O647" t="s">
        <v>678</v>
      </c>
      <c r="P647" t="s">
        <v>678</v>
      </c>
      <c r="Q647">
        <v>1</v>
      </c>
      <c r="X647">
        <v>0.2</v>
      </c>
      <c r="Y647">
        <v>84.21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105</v>
      </c>
      <c r="AG647">
        <v>0.2</v>
      </c>
      <c r="AH647">
        <v>2</v>
      </c>
      <c r="AI647">
        <v>56663992</v>
      </c>
      <c r="AJ647">
        <v>497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ROW(Source!A825)</f>
        <v>825</v>
      </c>
      <c r="B648">
        <v>56664002</v>
      </c>
      <c r="C648">
        <v>56663985</v>
      </c>
      <c r="D648">
        <v>54747402</v>
      </c>
      <c r="E648">
        <v>1</v>
      </c>
      <c r="F648">
        <v>1</v>
      </c>
      <c r="G648">
        <v>1081</v>
      </c>
      <c r="H648">
        <v>3</v>
      </c>
      <c r="I648" t="s">
        <v>1393</v>
      </c>
      <c r="J648" t="s">
        <v>1394</v>
      </c>
      <c r="K648" t="s">
        <v>1395</v>
      </c>
      <c r="L648">
        <v>1354</v>
      </c>
      <c r="N648">
        <v>1010</v>
      </c>
      <c r="O648" t="s">
        <v>398</v>
      </c>
      <c r="P648" t="s">
        <v>398</v>
      </c>
      <c r="Q648">
        <v>1</v>
      </c>
      <c r="X648">
        <v>0.05</v>
      </c>
      <c r="Y648">
        <v>7.74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105</v>
      </c>
      <c r="AG648">
        <v>0.05</v>
      </c>
      <c r="AH648">
        <v>2</v>
      </c>
      <c r="AI648">
        <v>56663993</v>
      </c>
      <c r="AJ648">
        <v>498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ROW(Source!A825)</f>
        <v>825</v>
      </c>
      <c r="B649">
        <v>56664003</v>
      </c>
      <c r="C649">
        <v>56663985</v>
      </c>
      <c r="D649">
        <v>54747352</v>
      </c>
      <c r="E649">
        <v>1</v>
      </c>
      <c r="F649">
        <v>1</v>
      </c>
      <c r="G649">
        <v>1081</v>
      </c>
      <c r="H649">
        <v>3</v>
      </c>
      <c r="I649" t="s">
        <v>1384</v>
      </c>
      <c r="J649" t="s">
        <v>1385</v>
      </c>
      <c r="K649" t="s">
        <v>1386</v>
      </c>
      <c r="L649">
        <v>1354</v>
      </c>
      <c r="N649">
        <v>1010</v>
      </c>
      <c r="O649" t="s">
        <v>398</v>
      </c>
      <c r="P649" t="s">
        <v>398</v>
      </c>
      <c r="Q649">
        <v>1</v>
      </c>
      <c r="X649">
        <v>7.69</v>
      </c>
      <c r="Y649">
        <v>4.3600000000000003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105</v>
      </c>
      <c r="AG649">
        <v>7.69</v>
      </c>
      <c r="AH649">
        <v>2</v>
      </c>
      <c r="AI649">
        <v>56663994</v>
      </c>
      <c r="AJ649">
        <v>499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ROW(Source!A825)</f>
        <v>825</v>
      </c>
      <c r="B650">
        <v>56664004</v>
      </c>
      <c r="C650">
        <v>56663985</v>
      </c>
      <c r="D650">
        <v>54708109</v>
      </c>
      <c r="E650">
        <v>1081</v>
      </c>
      <c r="F650">
        <v>1</v>
      </c>
      <c r="G650">
        <v>1081</v>
      </c>
      <c r="H650">
        <v>3</v>
      </c>
      <c r="I650" t="s">
        <v>1585</v>
      </c>
      <c r="J650" t="s">
        <v>3</v>
      </c>
      <c r="K650" t="s">
        <v>1586</v>
      </c>
      <c r="L650">
        <v>1346</v>
      </c>
      <c r="N650">
        <v>1009</v>
      </c>
      <c r="O650" t="s">
        <v>1171</v>
      </c>
      <c r="P650" t="s">
        <v>1171</v>
      </c>
      <c r="Q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105</v>
      </c>
      <c r="AG650">
        <v>0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ROW(Source!A825)</f>
        <v>825</v>
      </c>
      <c r="B651">
        <v>56664005</v>
      </c>
      <c r="C651">
        <v>56663985</v>
      </c>
      <c r="D651">
        <v>54717780</v>
      </c>
      <c r="E651">
        <v>1081</v>
      </c>
      <c r="F651">
        <v>1</v>
      </c>
      <c r="G651">
        <v>1081</v>
      </c>
      <c r="H651">
        <v>3</v>
      </c>
      <c r="I651" t="s">
        <v>1587</v>
      </c>
      <c r="J651" t="s">
        <v>3</v>
      </c>
      <c r="K651" t="s">
        <v>1588</v>
      </c>
      <c r="L651">
        <v>1354</v>
      </c>
      <c r="N651">
        <v>1010</v>
      </c>
      <c r="O651" t="s">
        <v>398</v>
      </c>
      <c r="P651" t="s">
        <v>398</v>
      </c>
      <c r="Q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105</v>
      </c>
      <c r="AG651">
        <v>0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ROW(Source!A825)</f>
        <v>825</v>
      </c>
      <c r="B652">
        <v>56664006</v>
      </c>
      <c r="C652">
        <v>56663985</v>
      </c>
      <c r="D652">
        <v>54720580</v>
      </c>
      <c r="E652">
        <v>1081</v>
      </c>
      <c r="F652">
        <v>1</v>
      </c>
      <c r="G652">
        <v>1081</v>
      </c>
      <c r="H652">
        <v>3</v>
      </c>
      <c r="I652" t="s">
        <v>1589</v>
      </c>
      <c r="J652" t="s">
        <v>3</v>
      </c>
      <c r="K652" t="s">
        <v>1590</v>
      </c>
      <c r="L652">
        <v>1327</v>
      </c>
      <c r="N652">
        <v>1005</v>
      </c>
      <c r="O652" t="s">
        <v>329</v>
      </c>
      <c r="P652" t="s">
        <v>329</v>
      </c>
      <c r="Q652">
        <v>1</v>
      </c>
      <c r="X652">
        <v>100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105</v>
      </c>
      <c r="AG652">
        <v>100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ROW(Source!A825)</f>
        <v>825</v>
      </c>
      <c r="B653">
        <v>56664007</v>
      </c>
      <c r="C653">
        <v>56663985</v>
      </c>
      <c r="D653">
        <v>54720711</v>
      </c>
      <c r="E653">
        <v>1081</v>
      </c>
      <c r="F653">
        <v>1</v>
      </c>
      <c r="G653">
        <v>1081</v>
      </c>
      <c r="H653">
        <v>3</v>
      </c>
      <c r="I653" t="s">
        <v>1591</v>
      </c>
      <c r="J653" t="s">
        <v>3</v>
      </c>
      <c r="K653" t="s">
        <v>1592</v>
      </c>
      <c r="L653">
        <v>1346</v>
      </c>
      <c r="N653">
        <v>1009</v>
      </c>
      <c r="O653" t="s">
        <v>1171</v>
      </c>
      <c r="P653" t="s">
        <v>1171</v>
      </c>
      <c r="Q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105</v>
      </c>
      <c r="AG653">
        <v>0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ROW(Source!A825)</f>
        <v>825</v>
      </c>
      <c r="B654">
        <v>56664008</v>
      </c>
      <c r="C654">
        <v>56663985</v>
      </c>
      <c r="D654">
        <v>54723313</v>
      </c>
      <c r="E654">
        <v>1081</v>
      </c>
      <c r="F654">
        <v>1</v>
      </c>
      <c r="G654">
        <v>1081</v>
      </c>
      <c r="H654">
        <v>3</v>
      </c>
      <c r="I654" t="s">
        <v>1593</v>
      </c>
      <c r="J654" t="s">
        <v>3</v>
      </c>
      <c r="K654" t="s">
        <v>1594</v>
      </c>
      <c r="L654">
        <v>1327</v>
      </c>
      <c r="N654">
        <v>1005</v>
      </c>
      <c r="O654" t="s">
        <v>329</v>
      </c>
      <c r="P654" t="s">
        <v>329</v>
      </c>
      <c r="Q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105</v>
      </c>
      <c r="AG654">
        <v>0</v>
      </c>
      <c r="AH654">
        <v>3</v>
      </c>
      <c r="AI654">
        <v>-1</v>
      </c>
      <c r="AJ654" t="s">
        <v>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ROW(Source!A825)</f>
        <v>825</v>
      </c>
      <c r="B655">
        <v>56664009</v>
      </c>
      <c r="C655">
        <v>56663985</v>
      </c>
      <c r="D655">
        <v>54723795</v>
      </c>
      <c r="E655">
        <v>1081</v>
      </c>
      <c r="F655">
        <v>1</v>
      </c>
      <c r="G655">
        <v>1081</v>
      </c>
      <c r="H655">
        <v>3</v>
      </c>
      <c r="I655" t="s">
        <v>1595</v>
      </c>
      <c r="J655" t="s">
        <v>3</v>
      </c>
      <c r="K655" t="s">
        <v>1596</v>
      </c>
      <c r="L655">
        <v>1354</v>
      </c>
      <c r="N655">
        <v>1010</v>
      </c>
      <c r="O655" t="s">
        <v>398</v>
      </c>
      <c r="P655" t="s">
        <v>398</v>
      </c>
      <c r="Q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105</v>
      </c>
      <c r="AG655">
        <v>0</v>
      </c>
      <c r="AH655">
        <v>3</v>
      </c>
      <c r="AI655">
        <v>-1</v>
      </c>
      <c r="AJ655" t="s">
        <v>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ROW(Source!A826)</f>
        <v>826</v>
      </c>
      <c r="B656">
        <v>56663995</v>
      </c>
      <c r="C656">
        <v>56663985</v>
      </c>
      <c r="D656">
        <v>54702434</v>
      </c>
      <c r="E656">
        <v>1081</v>
      </c>
      <c r="F656">
        <v>1</v>
      </c>
      <c r="G656">
        <v>1081</v>
      </c>
      <c r="H656">
        <v>1</v>
      </c>
      <c r="I656" t="s">
        <v>1317</v>
      </c>
      <c r="J656" t="s">
        <v>3</v>
      </c>
      <c r="K656" t="s">
        <v>1318</v>
      </c>
      <c r="L656">
        <v>1191</v>
      </c>
      <c r="N656">
        <v>1013</v>
      </c>
      <c r="O656" t="s">
        <v>1319</v>
      </c>
      <c r="P656" t="s">
        <v>1319</v>
      </c>
      <c r="Q656">
        <v>1</v>
      </c>
      <c r="X656">
        <v>43.57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1</v>
      </c>
      <c r="AF656" t="s">
        <v>33</v>
      </c>
      <c r="AG656">
        <v>63.132930000000002</v>
      </c>
      <c r="AH656">
        <v>2</v>
      </c>
      <c r="AI656">
        <v>56663986</v>
      </c>
      <c r="AJ656">
        <v>500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ROW(Source!A826)</f>
        <v>826</v>
      </c>
      <c r="B657">
        <v>56663996</v>
      </c>
      <c r="C657">
        <v>56663985</v>
      </c>
      <c r="D657">
        <v>54768339</v>
      </c>
      <c r="E657">
        <v>1</v>
      </c>
      <c r="F657">
        <v>1</v>
      </c>
      <c r="G657">
        <v>1081</v>
      </c>
      <c r="H657">
        <v>2</v>
      </c>
      <c r="I657" t="s">
        <v>1324</v>
      </c>
      <c r="J657" t="s">
        <v>1325</v>
      </c>
      <c r="K657" t="s">
        <v>1326</v>
      </c>
      <c r="L657">
        <v>1368</v>
      </c>
      <c r="N657">
        <v>1011</v>
      </c>
      <c r="O657" t="s">
        <v>1323</v>
      </c>
      <c r="P657" t="s">
        <v>1323</v>
      </c>
      <c r="Q657">
        <v>1</v>
      </c>
      <c r="X657">
        <v>0.4</v>
      </c>
      <c r="Y657">
        <v>0</v>
      </c>
      <c r="Z657">
        <v>83.1</v>
      </c>
      <c r="AA657">
        <v>12.62</v>
      </c>
      <c r="AB657">
        <v>0</v>
      </c>
      <c r="AC657">
        <v>0</v>
      </c>
      <c r="AD657">
        <v>1</v>
      </c>
      <c r="AE657">
        <v>0</v>
      </c>
      <c r="AF657" t="s">
        <v>32</v>
      </c>
      <c r="AG657">
        <v>0.63</v>
      </c>
      <c r="AH657">
        <v>2</v>
      </c>
      <c r="AI657">
        <v>56663987</v>
      </c>
      <c r="AJ657">
        <v>501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ROW(Source!A826)</f>
        <v>826</v>
      </c>
      <c r="B658">
        <v>56663998</v>
      </c>
      <c r="C658">
        <v>56663985</v>
      </c>
      <c r="D658">
        <v>54768393</v>
      </c>
      <c r="E658">
        <v>1</v>
      </c>
      <c r="F658">
        <v>1</v>
      </c>
      <c r="G658">
        <v>1081</v>
      </c>
      <c r="H658">
        <v>2</v>
      </c>
      <c r="I658" t="s">
        <v>1387</v>
      </c>
      <c r="J658" t="s">
        <v>1388</v>
      </c>
      <c r="K658" t="s">
        <v>1389</v>
      </c>
      <c r="L658">
        <v>1368</v>
      </c>
      <c r="N658">
        <v>1011</v>
      </c>
      <c r="O658" t="s">
        <v>1323</v>
      </c>
      <c r="P658" t="s">
        <v>1323</v>
      </c>
      <c r="Q658">
        <v>1</v>
      </c>
      <c r="X658">
        <v>0.38</v>
      </c>
      <c r="Y658">
        <v>0</v>
      </c>
      <c r="Z658">
        <v>0.77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32</v>
      </c>
      <c r="AG658">
        <v>0.59849999999999992</v>
      </c>
      <c r="AH658">
        <v>2</v>
      </c>
      <c r="AI658">
        <v>56663989</v>
      </c>
      <c r="AJ658">
        <v>502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ROW(Source!A826)</f>
        <v>826</v>
      </c>
      <c r="B659">
        <v>56663999</v>
      </c>
      <c r="C659">
        <v>56663985</v>
      </c>
      <c r="D659">
        <v>54768400</v>
      </c>
      <c r="E659">
        <v>1</v>
      </c>
      <c r="F659">
        <v>1</v>
      </c>
      <c r="G659">
        <v>1081</v>
      </c>
      <c r="H659">
        <v>2</v>
      </c>
      <c r="I659" t="s">
        <v>1365</v>
      </c>
      <c r="J659" t="s">
        <v>1366</v>
      </c>
      <c r="K659" t="s">
        <v>1367</v>
      </c>
      <c r="L659">
        <v>1368</v>
      </c>
      <c r="N659">
        <v>1011</v>
      </c>
      <c r="O659" t="s">
        <v>1323</v>
      </c>
      <c r="P659" t="s">
        <v>1323</v>
      </c>
      <c r="Q659">
        <v>1</v>
      </c>
      <c r="X659">
        <v>1.4</v>
      </c>
      <c r="Y659">
        <v>0</v>
      </c>
      <c r="Z659">
        <v>0.42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32</v>
      </c>
      <c r="AG659">
        <v>2.2050000000000001</v>
      </c>
      <c r="AH659">
        <v>2</v>
      </c>
      <c r="AI659">
        <v>56663990</v>
      </c>
      <c r="AJ659">
        <v>503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ROW(Source!A826)</f>
        <v>826</v>
      </c>
      <c r="B660">
        <v>56664000</v>
      </c>
      <c r="C660">
        <v>56663985</v>
      </c>
      <c r="D660">
        <v>54768426</v>
      </c>
      <c r="E660">
        <v>1</v>
      </c>
      <c r="F660">
        <v>1</v>
      </c>
      <c r="G660">
        <v>1081</v>
      </c>
      <c r="H660">
        <v>2</v>
      </c>
      <c r="I660" t="s">
        <v>1368</v>
      </c>
      <c r="J660" t="s">
        <v>1369</v>
      </c>
      <c r="K660" t="s">
        <v>1370</v>
      </c>
      <c r="L660">
        <v>1368</v>
      </c>
      <c r="N660">
        <v>1011</v>
      </c>
      <c r="O660" t="s">
        <v>1323</v>
      </c>
      <c r="P660" t="s">
        <v>1323</v>
      </c>
      <c r="Q660">
        <v>1</v>
      </c>
      <c r="X660">
        <v>4.99</v>
      </c>
      <c r="Y660">
        <v>0</v>
      </c>
      <c r="Z660">
        <v>0.47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32</v>
      </c>
      <c r="AG660">
        <v>7.8592500000000003</v>
      </c>
      <c r="AH660">
        <v>2</v>
      </c>
      <c r="AI660">
        <v>56663991</v>
      </c>
      <c r="AJ660">
        <v>504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ROW(Source!A826)</f>
        <v>826</v>
      </c>
      <c r="B661">
        <v>56663997</v>
      </c>
      <c r="C661">
        <v>56663985</v>
      </c>
      <c r="D661">
        <v>54767573</v>
      </c>
      <c r="E661">
        <v>1</v>
      </c>
      <c r="F661">
        <v>1</v>
      </c>
      <c r="G661">
        <v>1081</v>
      </c>
      <c r="H661">
        <v>2</v>
      </c>
      <c r="I661" t="s">
        <v>1328</v>
      </c>
      <c r="J661" t="s">
        <v>1329</v>
      </c>
      <c r="K661" t="s">
        <v>1330</v>
      </c>
      <c r="L661">
        <v>1368</v>
      </c>
      <c r="N661">
        <v>1011</v>
      </c>
      <c r="O661" t="s">
        <v>1323</v>
      </c>
      <c r="P661" t="s">
        <v>1323</v>
      </c>
      <c r="Q661">
        <v>1</v>
      </c>
      <c r="X661">
        <v>0.42</v>
      </c>
      <c r="Y661">
        <v>0</v>
      </c>
      <c r="Z661">
        <v>179.17</v>
      </c>
      <c r="AA661">
        <v>16.93</v>
      </c>
      <c r="AB661">
        <v>0</v>
      </c>
      <c r="AC661">
        <v>0</v>
      </c>
      <c r="AD661">
        <v>1</v>
      </c>
      <c r="AE661">
        <v>0</v>
      </c>
      <c r="AF661" t="s">
        <v>32</v>
      </c>
      <c r="AG661">
        <v>0.66150000000000009</v>
      </c>
      <c r="AH661">
        <v>2</v>
      </c>
      <c r="AI661">
        <v>56663988</v>
      </c>
      <c r="AJ661">
        <v>505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ROW(Source!A826)</f>
        <v>826</v>
      </c>
      <c r="B662">
        <v>56664001</v>
      </c>
      <c r="C662">
        <v>56663985</v>
      </c>
      <c r="D662">
        <v>54738788</v>
      </c>
      <c r="E662">
        <v>1</v>
      </c>
      <c r="F662">
        <v>1</v>
      </c>
      <c r="G662">
        <v>1081</v>
      </c>
      <c r="H662">
        <v>3</v>
      </c>
      <c r="I662" t="s">
        <v>1390</v>
      </c>
      <c r="J662" t="s">
        <v>1391</v>
      </c>
      <c r="K662" t="s">
        <v>1392</v>
      </c>
      <c r="L662">
        <v>1296</v>
      </c>
      <c r="N662">
        <v>1002</v>
      </c>
      <c r="O662" t="s">
        <v>678</v>
      </c>
      <c r="P662" t="s">
        <v>678</v>
      </c>
      <c r="Q662">
        <v>1</v>
      </c>
      <c r="X662">
        <v>0.2</v>
      </c>
      <c r="Y662">
        <v>84.21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105</v>
      </c>
      <c r="AG662">
        <v>0.2</v>
      </c>
      <c r="AH662">
        <v>2</v>
      </c>
      <c r="AI662">
        <v>56663992</v>
      </c>
      <c r="AJ662">
        <v>506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ROW(Source!A826)</f>
        <v>826</v>
      </c>
      <c r="B663">
        <v>56664002</v>
      </c>
      <c r="C663">
        <v>56663985</v>
      </c>
      <c r="D663">
        <v>54747402</v>
      </c>
      <c r="E663">
        <v>1</v>
      </c>
      <c r="F663">
        <v>1</v>
      </c>
      <c r="G663">
        <v>1081</v>
      </c>
      <c r="H663">
        <v>3</v>
      </c>
      <c r="I663" t="s">
        <v>1393</v>
      </c>
      <c r="J663" t="s">
        <v>1394</v>
      </c>
      <c r="K663" t="s">
        <v>1395</v>
      </c>
      <c r="L663">
        <v>1354</v>
      </c>
      <c r="N663">
        <v>1010</v>
      </c>
      <c r="O663" t="s">
        <v>398</v>
      </c>
      <c r="P663" t="s">
        <v>398</v>
      </c>
      <c r="Q663">
        <v>1</v>
      </c>
      <c r="X663">
        <v>0.05</v>
      </c>
      <c r="Y663">
        <v>7.74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105</v>
      </c>
      <c r="AG663">
        <v>0.05</v>
      </c>
      <c r="AH663">
        <v>2</v>
      </c>
      <c r="AI663">
        <v>56663993</v>
      </c>
      <c r="AJ663">
        <v>507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ROW(Source!A826)</f>
        <v>826</v>
      </c>
      <c r="B664">
        <v>56664003</v>
      </c>
      <c r="C664">
        <v>56663985</v>
      </c>
      <c r="D664">
        <v>54747352</v>
      </c>
      <c r="E664">
        <v>1</v>
      </c>
      <c r="F664">
        <v>1</v>
      </c>
      <c r="G664">
        <v>1081</v>
      </c>
      <c r="H664">
        <v>3</v>
      </c>
      <c r="I664" t="s">
        <v>1384</v>
      </c>
      <c r="J664" t="s">
        <v>1385</v>
      </c>
      <c r="K664" t="s">
        <v>1386</v>
      </c>
      <c r="L664">
        <v>1354</v>
      </c>
      <c r="N664">
        <v>1010</v>
      </c>
      <c r="O664" t="s">
        <v>398</v>
      </c>
      <c r="P664" t="s">
        <v>398</v>
      </c>
      <c r="Q664">
        <v>1</v>
      </c>
      <c r="X664">
        <v>7.69</v>
      </c>
      <c r="Y664">
        <v>4.3600000000000003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105</v>
      </c>
      <c r="AG664">
        <v>7.69</v>
      </c>
      <c r="AH664">
        <v>2</v>
      </c>
      <c r="AI664">
        <v>56663994</v>
      </c>
      <c r="AJ664">
        <v>508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ROW(Source!A826)</f>
        <v>826</v>
      </c>
      <c r="B665">
        <v>56664004</v>
      </c>
      <c r="C665">
        <v>56663985</v>
      </c>
      <c r="D665">
        <v>54708109</v>
      </c>
      <c r="E665">
        <v>1081</v>
      </c>
      <c r="F665">
        <v>1</v>
      </c>
      <c r="G665">
        <v>1081</v>
      </c>
      <c r="H665">
        <v>3</v>
      </c>
      <c r="I665" t="s">
        <v>1585</v>
      </c>
      <c r="J665" t="s">
        <v>3</v>
      </c>
      <c r="K665" t="s">
        <v>1586</v>
      </c>
      <c r="L665">
        <v>1346</v>
      </c>
      <c r="N665">
        <v>1009</v>
      </c>
      <c r="O665" t="s">
        <v>1171</v>
      </c>
      <c r="P665" t="s">
        <v>1171</v>
      </c>
      <c r="Q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105</v>
      </c>
      <c r="AG665">
        <v>0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ROW(Source!A826)</f>
        <v>826</v>
      </c>
      <c r="B666">
        <v>56664005</v>
      </c>
      <c r="C666">
        <v>56663985</v>
      </c>
      <c r="D666">
        <v>54717780</v>
      </c>
      <c r="E666">
        <v>1081</v>
      </c>
      <c r="F666">
        <v>1</v>
      </c>
      <c r="G666">
        <v>1081</v>
      </c>
      <c r="H666">
        <v>3</v>
      </c>
      <c r="I666" t="s">
        <v>1587</v>
      </c>
      <c r="J666" t="s">
        <v>3</v>
      </c>
      <c r="K666" t="s">
        <v>1588</v>
      </c>
      <c r="L666">
        <v>1354</v>
      </c>
      <c r="N666">
        <v>1010</v>
      </c>
      <c r="O666" t="s">
        <v>398</v>
      </c>
      <c r="P666" t="s">
        <v>398</v>
      </c>
      <c r="Q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105</v>
      </c>
      <c r="AG666">
        <v>0</v>
      </c>
      <c r="AH666">
        <v>3</v>
      </c>
      <c r="AI666">
        <v>-1</v>
      </c>
      <c r="AJ666" t="s">
        <v>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ROW(Source!A826)</f>
        <v>826</v>
      </c>
      <c r="B667">
        <v>56664006</v>
      </c>
      <c r="C667">
        <v>56663985</v>
      </c>
      <c r="D667">
        <v>54720580</v>
      </c>
      <c r="E667">
        <v>1081</v>
      </c>
      <c r="F667">
        <v>1</v>
      </c>
      <c r="G667">
        <v>1081</v>
      </c>
      <c r="H667">
        <v>3</v>
      </c>
      <c r="I667" t="s">
        <v>1589</v>
      </c>
      <c r="J667" t="s">
        <v>3</v>
      </c>
      <c r="K667" t="s">
        <v>1590</v>
      </c>
      <c r="L667">
        <v>1327</v>
      </c>
      <c r="N667">
        <v>1005</v>
      </c>
      <c r="O667" t="s">
        <v>329</v>
      </c>
      <c r="P667" t="s">
        <v>329</v>
      </c>
      <c r="Q667">
        <v>1</v>
      </c>
      <c r="X667">
        <v>100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105</v>
      </c>
      <c r="AG667">
        <v>100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ROW(Source!A826)</f>
        <v>826</v>
      </c>
      <c r="B668">
        <v>56664007</v>
      </c>
      <c r="C668">
        <v>56663985</v>
      </c>
      <c r="D668">
        <v>54720711</v>
      </c>
      <c r="E668">
        <v>1081</v>
      </c>
      <c r="F668">
        <v>1</v>
      </c>
      <c r="G668">
        <v>1081</v>
      </c>
      <c r="H668">
        <v>3</v>
      </c>
      <c r="I668" t="s">
        <v>1591</v>
      </c>
      <c r="J668" t="s">
        <v>3</v>
      </c>
      <c r="K668" t="s">
        <v>1592</v>
      </c>
      <c r="L668">
        <v>1346</v>
      </c>
      <c r="N668">
        <v>1009</v>
      </c>
      <c r="O668" t="s">
        <v>1171</v>
      </c>
      <c r="P668" t="s">
        <v>1171</v>
      </c>
      <c r="Q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105</v>
      </c>
      <c r="AG668">
        <v>0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ROW(Source!A826)</f>
        <v>826</v>
      </c>
      <c r="B669">
        <v>56664008</v>
      </c>
      <c r="C669">
        <v>56663985</v>
      </c>
      <c r="D669">
        <v>54723313</v>
      </c>
      <c r="E669">
        <v>1081</v>
      </c>
      <c r="F669">
        <v>1</v>
      </c>
      <c r="G669">
        <v>1081</v>
      </c>
      <c r="H669">
        <v>3</v>
      </c>
      <c r="I669" t="s">
        <v>1593</v>
      </c>
      <c r="J669" t="s">
        <v>3</v>
      </c>
      <c r="K669" t="s">
        <v>1594</v>
      </c>
      <c r="L669">
        <v>1327</v>
      </c>
      <c r="N669">
        <v>1005</v>
      </c>
      <c r="O669" t="s">
        <v>329</v>
      </c>
      <c r="P669" t="s">
        <v>329</v>
      </c>
      <c r="Q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105</v>
      </c>
      <c r="AG669">
        <v>0</v>
      </c>
      <c r="AH669">
        <v>3</v>
      </c>
      <c r="AI669">
        <v>-1</v>
      </c>
      <c r="AJ669" t="s">
        <v>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ROW(Source!A826)</f>
        <v>826</v>
      </c>
      <c r="B670">
        <v>56664009</v>
      </c>
      <c r="C670">
        <v>56663985</v>
      </c>
      <c r="D670">
        <v>54723795</v>
      </c>
      <c r="E670">
        <v>1081</v>
      </c>
      <c r="F670">
        <v>1</v>
      </c>
      <c r="G670">
        <v>1081</v>
      </c>
      <c r="H670">
        <v>3</v>
      </c>
      <c r="I670" t="s">
        <v>1595</v>
      </c>
      <c r="J670" t="s">
        <v>3</v>
      </c>
      <c r="K670" t="s">
        <v>1596</v>
      </c>
      <c r="L670">
        <v>1354</v>
      </c>
      <c r="N670">
        <v>1010</v>
      </c>
      <c r="O670" t="s">
        <v>398</v>
      </c>
      <c r="P670" t="s">
        <v>398</v>
      </c>
      <c r="Q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105</v>
      </c>
      <c r="AG670">
        <v>0</v>
      </c>
      <c r="AH670">
        <v>3</v>
      </c>
      <c r="AI670">
        <v>-1</v>
      </c>
      <c r="AJ670" t="s">
        <v>3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ROW(Source!A829)</f>
        <v>829</v>
      </c>
      <c r="B671">
        <v>56664021</v>
      </c>
      <c r="C671">
        <v>56664011</v>
      </c>
      <c r="D671">
        <v>54702434</v>
      </c>
      <c r="E671">
        <v>1081</v>
      </c>
      <c r="F671">
        <v>1</v>
      </c>
      <c r="G671">
        <v>1081</v>
      </c>
      <c r="H671">
        <v>1</v>
      </c>
      <c r="I671" t="s">
        <v>1317</v>
      </c>
      <c r="J671" t="s">
        <v>3</v>
      </c>
      <c r="K671" t="s">
        <v>1318</v>
      </c>
      <c r="L671">
        <v>1191</v>
      </c>
      <c r="N671">
        <v>1013</v>
      </c>
      <c r="O671" t="s">
        <v>1319</v>
      </c>
      <c r="P671" t="s">
        <v>1319</v>
      </c>
      <c r="Q671">
        <v>1</v>
      </c>
      <c r="X671">
        <v>33.869999999999997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 t="s">
        <v>33</v>
      </c>
      <c r="AG671">
        <v>49.077629999999992</v>
      </c>
      <c r="AH671">
        <v>2</v>
      </c>
      <c r="AI671">
        <v>56664012</v>
      </c>
      <c r="AJ671">
        <v>509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ROW(Source!A829)</f>
        <v>829</v>
      </c>
      <c r="B672">
        <v>56664022</v>
      </c>
      <c r="C672">
        <v>56664011</v>
      </c>
      <c r="D672">
        <v>54768339</v>
      </c>
      <c r="E672">
        <v>1</v>
      </c>
      <c r="F672">
        <v>1</v>
      </c>
      <c r="G672">
        <v>1081</v>
      </c>
      <c r="H672">
        <v>2</v>
      </c>
      <c r="I672" t="s">
        <v>1324</v>
      </c>
      <c r="J672" t="s">
        <v>1325</v>
      </c>
      <c r="K672" t="s">
        <v>1326</v>
      </c>
      <c r="L672">
        <v>1368</v>
      </c>
      <c r="N672">
        <v>1011</v>
      </c>
      <c r="O672" t="s">
        <v>1323</v>
      </c>
      <c r="P672" t="s">
        <v>1323</v>
      </c>
      <c r="Q672">
        <v>1</v>
      </c>
      <c r="X672">
        <v>0.4</v>
      </c>
      <c r="Y672">
        <v>0</v>
      </c>
      <c r="Z672">
        <v>83.1</v>
      </c>
      <c r="AA672">
        <v>12.62</v>
      </c>
      <c r="AB672">
        <v>0</v>
      </c>
      <c r="AC672">
        <v>0</v>
      </c>
      <c r="AD672">
        <v>1</v>
      </c>
      <c r="AE672">
        <v>0</v>
      </c>
      <c r="AF672" t="s">
        <v>32</v>
      </c>
      <c r="AG672">
        <v>0.63</v>
      </c>
      <c r="AH672">
        <v>2</v>
      </c>
      <c r="AI672">
        <v>56664013</v>
      </c>
      <c r="AJ672">
        <v>510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ROW(Source!A829)</f>
        <v>829</v>
      </c>
      <c r="B673">
        <v>56664024</v>
      </c>
      <c r="C673">
        <v>56664011</v>
      </c>
      <c r="D673">
        <v>54768393</v>
      </c>
      <c r="E673">
        <v>1</v>
      </c>
      <c r="F673">
        <v>1</v>
      </c>
      <c r="G673">
        <v>1081</v>
      </c>
      <c r="H673">
        <v>2</v>
      </c>
      <c r="I673" t="s">
        <v>1387</v>
      </c>
      <c r="J673" t="s">
        <v>1388</v>
      </c>
      <c r="K673" t="s">
        <v>1389</v>
      </c>
      <c r="L673">
        <v>1368</v>
      </c>
      <c r="N673">
        <v>1011</v>
      </c>
      <c r="O673" t="s">
        <v>1323</v>
      </c>
      <c r="P673" t="s">
        <v>1323</v>
      </c>
      <c r="Q673">
        <v>1</v>
      </c>
      <c r="X673">
        <v>0.3</v>
      </c>
      <c r="Y673">
        <v>0</v>
      </c>
      <c r="Z673">
        <v>0.77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32</v>
      </c>
      <c r="AG673">
        <v>0.47249999999999998</v>
      </c>
      <c r="AH673">
        <v>2</v>
      </c>
      <c r="AI673">
        <v>56664015</v>
      </c>
      <c r="AJ673">
        <v>511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ROW(Source!A829)</f>
        <v>829</v>
      </c>
      <c r="B674">
        <v>56664025</v>
      </c>
      <c r="C674">
        <v>56664011</v>
      </c>
      <c r="D674">
        <v>54768400</v>
      </c>
      <c r="E674">
        <v>1</v>
      </c>
      <c r="F674">
        <v>1</v>
      </c>
      <c r="G674">
        <v>1081</v>
      </c>
      <c r="H674">
        <v>2</v>
      </c>
      <c r="I674" t="s">
        <v>1365</v>
      </c>
      <c r="J674" t="s">
        <v>1366</v>
      </c>
      <c r="K674" t="s">
        <v>1367</v>
      </c>
      <c r="L674">
        <v>1368</v>
      </c>
      <c r="N674">
        <v>1011</v>
      </c>
      <c r="O674" t="s">
        <v>1323</v>
      </c>
      <c r="P674" t="s">
        <v>1323</v>
      </c>
      <c r="Q674">
        <v>1</v>
      </c>
      <c r="X674">
        <v>1.26</v>
      </c>
      <c r="Y674">
        <v>0</v>
      </c>
      <c r="Z674">
        <v>0.42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32</v>
      </c>
      <c r="AG674">
        <v>1.9845000000000002</v>
      </c>
      <c r="AH674">
        <v>2</v>
      </c>
      <c r="AI674">
        <v>56664016</v>
      </c>
      <c r="AJ674">
        <v>512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ROW(Source!A829)</f>
        <v>829</v>
      </c>
      <c r="B675">
        <v>56664026</v>
      </c>
      <c r="C675">
        <v>56664011</v>
      </c>
      <c r="D675">
        <v>54768426</v>
      </c>
      <c r="E675">
        <v>1</v>
      </c>
      <c r="F675">
        <v>1</v>
      </c>
      <c r="G675">
        <v>1081</v>
      </c>
      <c r="H675">
        <v>2</v>
      </c>
      <c r="I675" t="s">
        <v>1368</v>
      </c>
      <c r="J675" t="s">
        <v>1369</v>
      </c>
      <c r="K675" t="s">
        <v>1370</v>
      </c>
      <c r="L675">
        <v>1368</v>
      </c>
      <c r="N675">
        <v>1011</v>
      </c>
      <c r="O675" t="s">
        <v>1323</v>
      </c>
      <c r="P675" t="s">
        <v>1323</v>
      </c>
      <c r="Q675">
        <v>1</v>
      </c>
      <c r="X675">
        <v>3.86</v>
      </c>
      <c r="Y675">
        <v>0</v>
      </c>
      <c r="Z675">
        <v>0.47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32</v>
      </c>
      <c r="AG675">
        <v>6.0794999999999995</v>
      </c>
      <c r="AH675">
        <v>2</v>
      </c>
      <c r="AI675">
        <v>56664017</v>
      </c>
      <c r="AJ675">
        <v>513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ROW(Source!A829)</f>
        <v>829</v>
      </c>
      <c r="B676">
        <v>56664023</v>
      </c>
      <c r="C676">
        <v>56664011</v>
      </c>
      <c r="D676">
        <v>54767573</v>
      </c>
      <c r="E676">
        <v>1</v>
      </c>
      <c r="F676">
        <v>1</v>
      </c>
      <c r="G676">
        <v>1081</v>
      </c>
      <c r="H676">
        <v>2</v>
      </c>
      <c r="I676" t="s">
        <v>1328</v>
      </c>
      <c r="J676" t="s">
        <v>1329</v>
      </c>
      <c r="K676" t="s">
        <v>1330</v>
      </c>
      <c r="L676">
        <v>1368</v>
      </c>
      <c r="N676">
        <v>1011</v>
      </c>
      <c r="O676" t="s">
        <v>1323</v>
      </c>
      <c r="P676" t="s">
        <v>1323</v>
      </c>
      <c r="Q676">
        <v>1</v>
      </c>
      <c r="X676">
        <v>0.42</v>
      </c>
      <c r="Y676">
        <v>0</v>
      </c>
      <c r="Z676">
        <v>179.17</v>
      </c>
      <c r="AA676">
        <v>16.93</v>
      </c>
      <c r="AB676">
        <v>0</v>
      </c>
      <c r="AC676">
        <v>0</v>
      </c>
      <c r="AD676">
        <v>1</v>
      </c>
      <c r="AE676">
        <v>0</v>
      </c>
      <c r="AF676" t="s">
        <v>32</v>
      </c>
      <c r="AG676">
        <v>0.66150000000000009</v>
      </c>
      <c r="AH676">
        <v>2</v>
      </c>
      <c r="AI676">
        <v>56664014</v>
      </c>
      <c r="AJ676">
        <v>514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ROW(Source!A829)</f>
        <v>829</v>
      </c>
      <c r="B677">
        <v>56664027</v>
      </c>
      <c r="C677">
        <v>56664011</v>
      </c>
      <c r="D677">
        <v>54738788</v>
      </c>
      <c r="E677">
        <v>1</v>
      </c>
      <c r="F677">
        <v>1</v>
      </c>
      <c r="G677">
        <v>1081</v>
      </c>
      <c r="H677">
        <v>3</v>
      </c>
      <c r="I677" t="s">
        <v>1390</v>
      </c>
      <c r="J677" t="s">
        <v>1391</v>
      </c>
      <c r="K677" t="s">
        <v>1392</v>
      </c>
      <c r="L677">
        <v>1296</v>
      </c>
      <c r="N677">
        <v>1002</v>
      </c>
      <c r="O677" t="s">
        <v>678</v>
      </c>
      <c r="P677" t="s">
        <v>678</v>
      </c>
      <c r="Q677">
        <v>1</v>
      </c>
      <c r="X677">
        <v>0.16</v>
      </c>
      <c r="Y677">
        <v>84.21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105</v>
      </c>
      <c r="AG677">
        <v>0.16</v>
      </c>
      <c r="AH677">
        <v>2</v>
      </c>
      <c r="AI677">
        <v>56664018</v>
      </c>
      <c r="AJ677">
        <v>515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ROW(Source!A829)</f>
        <v>829</v>
      </c>
      <c r="B678">
        <v>56664028</v>
      </c>
      <c r="C678">
        <v>56664011</v>
      </c>
      <c r="D678">
        <v>54747402</v>
      </c>
      <c r="E678">
        <v>1</v>
      </c>
      <c r="F678">
        <v>1</v>
      </c>
      <c r="G678">
        <v>1081</v>
      </c>
      <c r="H678">
        <v>3</v>
      </c>
      <c r="I678" t="s">
        <v>1393</v>
      </c>
      <c r="J678" t="s">
        <v>1394</v>
      </c>
      <c r="K678" t="s">
        <v>1395</v>
      </c>
      <c r="L678">
        <v>1354</v>
      </c>
      <c r="N678">
        <v>1010</v>
      </c>
      <c r="O678" t="s">
        <v>398</v>
      </c>
      <c r="P678" t="s">
        <v>398</v>
      </c>
      <c r="Q678">
        <v>1</v>
      </c>
      <c r="X678">
        <v>0.04</v>
      </c>
      <c r="Y678">
        <v>7.74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105</v>
      </c>
      <c r="AG678">
        <v>0.04</v>
      </c>
      <c r="AH678">
        <v>2</v>
      </c>
      <c r="AI678">
        <v>56664019</v>
      </c>
      <c r="AJ678">
        <v>516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ROW(Source!A829)</f>
        <v>829</v>
      </c>
      <c r="B679">
        <v>56664029</v>
      </c>
      <c r="C679">
        <v>56664011</v>
      </c>
      <c r="D679">
        <v>54747352</v>
      </c>
      <c r="E679">
        <v>1</v>
      </c>
      <c r="F679">
        <v>1</v>
      </c>
      <c r="G679">
        <v>1081</v>
      </c>
      <c r="H679">
        <v>3</v>
      </c>
      <c r="I679" t="s">
        <v>1384</v>
      </c>
      <c r="J679" t="s">
        <v>1385</v>
      </c>
      <c r="K679" t="s">
        <v>1386</v>
      </c>
      <c r="L679">
        <v>1354</v>
      </c>
      <c r="N679">
        <v>1010</v>
      </c>
      <c r="O679" t="s">
        <v>398</v>
      </c>
      <c r="P679" t="s">
        <v>398</v>
      </c>
      <c r="Q679">
        <v>1</v>
      </c>
      <c r="X679">
        <v>7.2</v>
      </c>
      <c r="Y679">
        <v>4.3600000000000003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105</v>
      </c>
      <c r="AG679">
        <v>7.2</v>
      </c>
      <c r="AH679">
        <v>2</v>
      </c>
      <c r="AI679">
        <v>56664020</v>
      </c>
      <c r="AJ679">
        <v>517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ROW(Source!A829)</f>
        <v>829</v>
      </c>
      <c r="B680">
        <v>56664030</v>
      </c>
      <c r="C680">
        <v>56664011</v>
      </c>
      <c r="D680">
        <v>54708109</v>
      </c>
      <c r="E680">
        <v>1081</v>
      </c>
      <c r="F680">
        <v>1</v>
      </c>
      <c r="G680">
        <v>1081</v>
      </c>
      <c r="H680">
        <v>3</v>
      </c>
      <c r="I680" t="s">
        <v>1585</v>
      </c>
      <c r="J680" t="s">
        <v>3</v>
      </c>
      <c r="K680" t="s">
        <v>1586</v>
      </c>
      <c r="L680">
        <v>1346</v>
      </c>
      <c r="N680">
        <v>1009</v>
      </c>
      <c r="O680" t="s">
        <v>1171</v>
      </c>
      <c r="P680" t="s">
        <v>1171</v>
      </c>
      <c r="Q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105</v>
      </c>
      <c r="AG680">
        <v>0</v>
      </c>
      <c r="AH680">
        <v>3</v>
      </c>
      <c r="AI680">
        <v>-1</v>
      </c>
      <c r="AJ680" t="s">
        <v>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ROW(Source!A829)</f>
        <v>829</v>
      </c>
      <c r="B681">
        <v>56664031</v>
      </c>
      <c r="C681">
        <v>56664011</v>
      </c>
      <c r="D681">
        <v>54717780</v>
      </c>
      <c r="E681">
        <v>1081</v>
      </c>
      <c r="F681">
        <v>1</v>
      </c>
      <c r="G681">
        <v>1081</v>
      </c>
      <c r="H681">
        <v>3</v>
      </c>
      <c r="I681" t="s">
        <v>1587</v>
      </c>
      <c r="J681" t="s">
        <v>3</v>
      </c>
      <c r="K681" t="s">
        <v>1588</v>
      </c>
      <c r="L681">
        <v>1354</v>
      </c>
      <c r="N681">
        <v>1010</v>
      </c>
      <c r="O681" t="s">
        <v>398</v>
      </c>
      <c r="P681" t="s">
        <v>398</v>
      </c>
      <c r="Q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105</v>
      </c>
      <c r="AG681">
        <v>0</v>
      </c>
      <c r="AH681">
        <v>3</v>
      </c>
      <c r="AI681">
        <v>-1</v>
      </c>
      <c r="AJ681" t="s">
        <v>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ROW(Source!A829)</f>
        <v>829</v>
      </c>
      <c r="B682">
        <v>56664032</v>
      </c>
      <c r="C682">
        <v>56664011</v>
      </c>
      <c r="D682">
        <v>54720580</v>
      </c>
      <c r="E682">
        <v>1081</v>
      </c>
      <c r="F682">
        <v>1</v>
      </c>
      <c r="G682">
        <v>1081</v>
      </c>
      <c r="H682">
        <v>3</v>
      </c>
      <c r="I682" t="s">
        <v>1589</v>
      </c>
      <c r="J682" t="s">
        <v>3</v>
      </c>
      <c r="K682" t="s">
        <v>1590</v>
      </c>
      <c r="L682">
        <v>1327</v>
      </c>
      <c r="N682">
        <v>1005</v>
      </c>
      <c r="O682" t="s">
        <v>329</v>
      </c>
      <c r="P682" t="s">
        <v>329</v>
      </c>
      <c r="Q682">
        <v>1</v>
      </c>
      <c r="X682">
        <v>100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105</v>
      </c>
      <c r="AG682">
        <v>100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ROW(Source!A829)</f>
        <v>829</v>
      </c>
      <c r="B683">
        <v>56664033</v>
      </c>
      <c r="C683">
        <v>56664011</v>
      </c>
      <c r="D683">
        <v>54720711</v>
      </c>
      <c r="E683">
        <v>1081</v>
      </c>
      <c r="F683">
        <v>1</v>
      </c>
      <c r="G683">
        <v>1081</v>
      </c>
      <c r="H683">
        <v>3</v>
      </c>
      <c r="I683" t="s">
        <v>1591</v>
      </c>
      <c r="J683" t="s">
        <v>3</v>
      </c>
      <c r="K683" t="s">
        <v>1592</v>
      </c>
      <c r="L683">
        <v>1346</v>
      </c>
      <c r="N683">
        <v>1009</v>
      </c>
      <c r="O683" t="s">
        <v>1171</v>
      </c>
      <c r="P683" t="s">
        <v>1171</v>
      </c>
      <c r="Q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105</v>
      </c>
      <c r="AG683">
        <v>0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ROW(Source!A829)</f>
        <v>829</v>
      </c>
      <c r="B684">
        <v>56664034</v>
      </c>
      <c r="C684">
        <v>56664011</v>
      </c>
      <c r="D684">
        <v>54723313</v>
      </c>
      <c r="E684">
        <v>1081</v>
      </c>
      <c r="F684">
        <v>1</v>
      </c>
      <c r="G684">
        <v>1081</v>
      </c>
      <c r="H684">
        <v>3</v>
      </c>
      <c r="I684" t="s">
        <v>1593</v>
      </c>
      <c r="J684" t="s">
        <v>3</v>
      </c>
      <c r="K684" t="s">
        <v>1594</v>
      </c>
      <c r="L684">
        <v>1327</v>
      </c>
      <c r="N684">
        <v>1005</v>
      </c>
      <c r="O684" t="s">
        <v>329</v>
      </c>
      <c r="P684" t="s">
        <v>329</v>
      </c>
      <c r="Q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105</v>
      </c>
      <c r="AG684">
        <v>0</v>
      </c>
      <c r="AH684">
        <v>3</v>
      </c>
      <c r="AI684">
        <v>-1</v>
      </c>
      <c r="AJ684" t="s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ROW(Source!A829)</f>
        <v>829</v>
      </c>
      <c r="B685">
        <v>56664035</v>
      </c>
      <c r="C685">
        <v>56664011</v>
      </c>
      <c r="D685">
        <v>54723795</v>
      </c>
      <c r="E685">
        <v>1081</v>
      </c>
      <c r="F685">
        <v>1</v>
      </c>
      <c r="G685">
        <v>1081</v>
      </c>
      <c r="H685">
        <v>3</v>
      </c>
      <c r="I685" t="s">
        <v>1595</v>
      </c>
      <c r="J685" t="s">
        <v>3</v>
      </c>
      <c r="K685" t="s">
        <v>1596</v>
      </c>
      <c r="L685">
        <v>1354</v>
      </c>
      <c r="N685">
        <v>1010</v>
      </c>
      <c r="O685" t="s">
        <v>398</v>
      </c>
      <c r="P685" t="s">
        <v>398</v>
      </c>
      <c r="Q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105</v>
      </c>
      <c r="AG685">
        <v>0</v>
      </c>
      <c r="AH685">
        <v>3</v>
      </c>
      <c r="AI685">
        <v>-1</v>
      </c>
      <c r="AJ685" t="s">
        <v>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ROW(Source!A830)</f>
        <v>830</v>
      </c>
      <c r="B686">
        <v>56664021</v>
      </c>
      <c r="C686">
        <v>56664011</v>
      </c>
      <c r="D686">
        <v>54702434</v>
      </c>
      <c r="E686">
        <v>1081</v>
      </c>
      <c r="F686">
        <v>1</v>
      </c>
      <c r="G686">
        <v>1081</v>
      </c>
      <c r="H686">
        <v>1</v>
      </c>
      <c r="I686" t="s">
        <v>1317</v>
      </c>
      <c r="J686" t="s">
        <v>3</v>
      </c>
      <c r="K686" t="s">
        <v>1318</v>
      </c>
      <c r="L686">
        <v>1191</v>
      </c>
      <c r="N686">
        <v>1013</v>
      </c>
      <c r="O686" t="s">
        <v>1319</v>
      </c>
      <c r="P686" t="s">
        <v>1319</v>
      </c>
      <c r="Q686">
        <v>1</v>
      </c>
      <c r="X686">
        <v>33.869999999999997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 t="s">
        <v>33</v>
      </c>
      <c r="AG686">
        <v>49.077629999999992</v>
      </c>
      <c r="AH686">
        <v>2</v>
      </c>
      <c r="AI686">
        <v>56664012</v>
      </c>
      <c r="AJ686">
        <v>518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ROW(Source!A830)</f>
        <v>830</v>
      </c>
      <c r="B687">
        <v>56664022</v>
      </c>
      <c r="C687">
        <v>56664011</v>
      </c>
      <c r="D687">
        <v>54768339</v>
      </c>
      <c r="E687">
        <v>1</v>
      </c>
      <c r="F687">
        <v>1</v>
      </c>
      <c r="G687">
        <v>1081</v>
      </c>
      <c r="H687">
        <v>2</v>
      </c>
      <c r="I687" t="s">
        <v>1324</v>
      </c>
      <c r="J687" t="s">
        <v>1325</v>
      </c>
      <c r="K687" t="s">
        <v>1326</v>
      </c>
      <c r="L687">
        <v>1368</v>
      </c>
      <c r="N687">
        <v>1011</v>
      </c>
      <c r="O687" t="s">
        <v>1323</v>
      </c>
      <c r="P687" t="s">
        <v>1323</v>
      </c>
      <c r="Q687">
        <v>1</v>
      </c>
      <c r="X687">
        <v>0.4</v>
      </c>
      <c r="Y687">
        <v>0</v>
      </c>
      <c r="Z687">
        <v>83.1</v>
      </c>
      <c r="AA687">
        <v>12.62</v>
      </c>
      <c r="AB687">
        <v>0</v>
      </c>
      <c r="AC687">
        <v>0</v>
      </c>
      <c r="AD687">
        <v>1</v>
      </c>
      <c r="AE687">
        <v>0</v>
      </c>
      <c r="AF687" t="s">
        <v>32</v>
      </c>
      <c r="AG687">
        <v>0.63</v>
      </c>
      <c r="AH687">
        <v>2</v>
      </c>
      <c r="AI687">
        <v>56664013</v>
      </c>
      <c r="AJ687">
        <v>519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ROW(Source!A830)</f>
        <v>830</v>
      </c>
      <c r="B688">
        <v>56664024</v>
      </c>
      <c r="C688">
        <v>56664011</v>
      </c>
      <c r="D688">
        <v>54768393</v>
      </c>
      <c r="E688">
        <v>1</v>
      </c>
      <c r="F688">
        <v>1</v>
      </c>
      <c r="G688">
        <v>1081</v>
      </c>
      <c r="H688">
        <v>2</v>
      </c>
      <c r="I688" t="s">
        <v>1387</v>
      </c>
      <c r="J688" t="s">
        <v>1388</v>
      </c>
      <c r="K688" t="s">
        <v>1389</v>
      </c>
      <c r="L688">
        <v>1368</v>
      </c>
      <c r="N688">
        <v>1011</v>
      </c>
      <c r="O688" t="s">
        <v>1323</v>
      </c>
      <c r="P688" t="s">
        <v>1323</v>
      </c>
      <c r="Q688">
        <v>1</v>
      </c>
      <c r="X688">
        <v>0.3</v>
      </c>
      <c r="Y688">
        <v>0</v>
      </c>
      <c r="Z688">
        <v>0.77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32</v>
      </c>
      <c r="AG688">
        <v>0.47249999999999998</v>
      </c>
      <c r="AH688">
        <v>2</v>
      </c>
      <c r="AI688">
        <v>56664015</v>
      </c>
      <c r="AJ688">
        <v>520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ROW(Source!A830)</f>
        <v>830</v>
      </c>
      <c r="B689">
        <v>56664025</v>
      </c>
      <c r="C689">
        <v>56664011</v>
      </c>
      <c r="D689">
        <v>54768400</v>
      </c>
      <c r="E689">
        <v>1</v>
      </c>
      <c r="F689">
        <v>1</v>
      </c>
      <c r="G689">
        <v>1081</v>
      </c>
      <c r="H689">
        <v>2</v>
      </c>
      <c r="I689" t="s">
        <v>1365</v>
      </c>
      <c r="J689" t="s">
        <v>1366</v>
      </c>
      <c r="K689" t="s">
        <v>1367</v>
      </c>
      <c r="L689">
        <v>1368</v>
      </c>
      <c r="N689">
        <v>1011</v>
      </c>
      <c r="O689" t="s">
        <v>1323</v>
      </c>
      <c r="P689" t="s">
        <v>1323</v>
      </c>
      <c r="Q689">
        <v>1</v>
      </c>
      <c r="X689">
        <v>1.26</v>
      </c>
      <c r="Y689">
        <v>0</v>
      </c>
      <c r="Z689">
        <v>0.42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32</v>
      </c>
      <c r="AG689">
        <v>1.9845000000000002</v>
      </c>
      <c r="AH689">
        <v>2</v>
      </c>
      <c r="AI689">
        <v>56664016</v>
      </c>
      <c r="AJ689">
        <v>521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ROW(Source!A830)</f>
        <v>830</v>
      </c>
      <c r="B690">
        <v>56664026</v>
      </c>
      <c r="C690">
        <v>56664011</v>
      </c>
      <c r="D690">
        <v>54768426</v>
      </c>
      <c r="E690">
        <v>1</v>
      </c>
      <c r="F690">
        <v>1</v>
      </c>
      <c r="G690">
        <v>1081</v>
      </c>
      <c r="H690">
        <v>2</v>
      </c>
      <c r="I690" t="s">
        <v>1368</v>
      </c>
      <c r="J690" t="s">
        <v>1369</v>
      </c>
      <c r="K690" t="s">
        <v>1370</v>
      </c>
      <c r="L690">
        <v>1368</v>
      </c>
      <c r="N690">
        <v>1011</v>
      </c>
      <c r="O690" t="s">
        <v>1323</v>
      </c>
      <c r="P690" t="s">
        <v>1323</v>
      </c>
      <c r="Q690">
        <v>1</v>
      </c>
      <c r="X690">
        <v>3.86</v>
      </c>
      <c r="Y690">
        <v>0</v>
      </c>
      <c r="Z690">
        <v>0.47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32</v>
      </c>
      <c r="AG690">
        <v>6.0794999999999995</v>
      </c>
      <c r="AH690">
        <v>2</v>
      </c>
      <c r="AI690">
        <v>56664017</v>
      </c>
      <c r="AJ690">
        <v>522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ROW(Source!A830)</f>
        <v>830</v>
      </c>
      <c r="B691">
        <v>56664023</v>
      </c>
      <c r="C691">
        <v>56664011</v>
      </c>
      <c r="D691">
        <v>54767573</v>
      </c>
      <c r="E691">
        <v>1</v>
      </c>
      <c r="F691">
        <v>1</v>
      </c>
      <c r="G691">
        <v>1081</v>
      </c>
      <c r="H691">
        <v>2</v>
      </c>
      <c r="I691" t="s">
        <v>1328</v>
      </c>
      <c r="J691" t="s">
        <v>1329</v>
      </c>
      <c r="K691" t="s">
        <v>1330</v>
      </c>
      <c r="L691">
        <v>1368</v>
      </c>
      <c r="N691">
        <v>1011</v>
      </c>
      <c r="O691" t="s">
        <v>1323</v>
      </c>
      <c r="P691" t="s">
        <v>1323</v>
      </c>
      <c r="Q691">
        <v>1</v>
      </c>
      <c r="X691">
        <v>0.42</v>
      </c>
      <c r="Y691">
        <v>0</v>
      </c>
      <c r="Z691">
        <v>179.17</v>
      </c>
      <c r="AA691">
        <v>16.93</v>
      </c>
      <c r="AB691">
        <v>0</v>
      </c>
      <c r="AC691">
        <v>0</v>
      </c>
      <c r="AD691">
        <v>1</v>
      </c>
      <c r="AE691">
        <v>0</v>
      </c>
      <c r="AF691" t="s">
        <v>32</v>
      </c>
      <c r="AG691">
        <v>0.66150000000000009</v>
      </c>
      <c r="AH691">
        <v>2</v>
      </c>
      <c r="AI691">
        <v>56664014</v>
      </c>
      <c r="AJ691">
        <v>523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ROW(Source!A830)</f>
        <v>830</v>
      </c>
      <c r="B692">
        <v>56664027</v>
      </c>
      <c r="C692">
        <v>56664011</v>
      </c>
      <c r="D692">
        <v>54738788</v>
      </c>
      <c r="E692">
        <v>1</v>
      </c>
      <c r="F692">
        <v>1</v>
      </c>
      <c r="G692">
        <v>1081</v>
      </c>
      <c r="H692">
        <v>3</v>
      </c>
      <c r="I692" t="s">
        <v>1390</v>
      </c>
      <c r="J692" t="s">
        <v>1391</v>
      </c>
      <c r="K692" t="s">
        <v>1392</v>
      </c>
      <c r="L692">
        <v>1296</v>
      </c>
      <c r="N692">
        <v>1002</v>
      </c>
      <c r="O692" t="s">
        <v>678</v>
      </c>
      <c r="P692" t="s">
        <v>678</v>
      </c>
      <c r="Q692">
        <v>1</v>
      </c>
      <c r="X692">
        <v>0.16</v>
      </c>
      <c r="Y692">
        <v>84.21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105</v>
      </c>
      <c r="AG692">
        <v>0.16</v>
      </c>
      <c r="AH692">
        <v>2</v>
      </c>
      <c r="AI692">
        <v>56664018</v>
      </c>
      <c r="AJ692">
        <v>524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ROW(Source!A830)</f>
        <v>830</v>
      </c>
      <c r="B693">
        <v>56664028</v>
      </c>
      <c r="C693">
        <v>56664011</v>
      </c>
      <c r="D693">
        <v>54747402</v>
      </c>
      <c r="E693">
        <v>1</v>
      </c>
      <c r="F693">
        <v>1</v>
      </c>
      <c r="G693">
        <v>1081</v>
      </c>
      <c r="H693">
        <v>3</v>
      </c>
      <c r="I693" t="s">
        <v>1393</v>
      </c>
      <c r="J693" t="s">
        <v>1394</v>
      </c>
      <c r="K693" t="s">
        <v>1395</v>
      </c>
      <c r="L693">
        <v>1354</v>
      </c>
      <c r="N693">
        <v>1010</v>
      </c>
      <c r="O693" t="s">
        <v>398</v>
      </c>
      <c r="P693" t="s">
        <v>398</v>
      </c>
      <c r="Q693">
        <v>1</v>
      </c>
      <c r="X693">
        <v>0.04</v>
      </c>
      <c r="Y693">
        <v>7.74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105</v>
      </c>
      <c r="AG693">
        <v>0.04</v>
      </c>
      <c r="AH693">
        <v>2</v>
      </c>
      <c r="AI693">
        <v>56664019</v>
      </c>
      <c r="AJ693">
        <v>525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ROW(Source!A830)</f>
        <v>830</v>
      </c>
      <c r="B694">
        <v>56664029</v>
      </c>
      <c r="C694">
        <v>56664011</v>
      </c>
      <c r="D694">
        <v>54747352</v>
      </c>
      <c r="E694">
        <v>1</v>
      </c>
      <c r="F694">
        <v>1</v>
      </c>
      <c r="G694">
        <v>1081</v>
      </c>
      <c r="H694">
        <v>3</v>
      </c>
      <c r="I694" t="s">
        <v>1384</v>
      </c>
      <c r="J694" t="s">
        <v>1385</v>
      </c>
      <c r="K694" t="s">
        <v>1386</v>
      </c>
      <c r="L694">
        <v>1354</v>
      </c>
      <c r="N694">
        <v>1010</v>
      </c>
      <c r="O694" t="s">
        <v>398</v>
      </c>
      <c r="P694" t="s">
        <v>398</v>
      </c>
      <c r="Q694">
        <v>1</v>
      </c>
      <c r="X694">
        <v>7.2</v>
      </c>
      <c r="Y694">
        <v>4.3600000000000003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105</v>
      </c>
      <c r="AG694">
        <v>7.2</v>
      </c>
      <c r="AH694">
        <v>2</v>
      </c>
      <c r="AI694">
        <v>56664020</v>
      </c>
      <c r="AJ694">
        <v>526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ROW(Source!A830)</f>
        <v>830</v>
      </c>
      <c r="B695">
        <v>56664030</v>
      </c>
      <c r="C695">
        <v>56664011</v>
      </c>
      <c r="D695">
        <v>54708109</v>
      </c>
      <c r="E695">
        <v>1081</v>
      </c>
      <c r="F695">
        <v>1</v>
      </c>
      <c r="G695">
        <v>1081</v>
      </c>
      <c r="H695">
        <v>3</v>
      </c>
      <c r="I695" t="s">
        <v>1585</v>
      </c>
      <c r="J695" t="s">
        <v>3</v>
      </c>
      <c r="K695" t="s">
        <v>1586</v>
      </c>
      <c r="L695">
        <v>1346</v>
      </c>
      <c r="N695">
        <v>1009</v>
      </c>
      <c r="O695" t="s">
        <v>1171</v>
      </c>
      <c r="P695" t="s">
        <v>1171</v>
      </c>
      <c r="Q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105</v>
      </c>
      <c r="AG695">
        <v>0</v>
      </c>
      <c r="AH695">
        <v>3</v>
      </c>
      <c r="AI695">
        <v>-1</v>
      </c>
      <c r="AJ695" t="s">
        <v>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ROW(Source!A830)</f>
        <v>830</v>
      </c>
      <c r="B696">
        <v>56664031</v>
      </c>
      <c r="C696">
        <v>56664011</v>
      </c>
      <c r="D696">
        <v>54717780</v>
      </c>
      <c r="E696">
        <v>1081</v>
      </c>
      <c r="F696">
        <v>1</v>
      </c>
      <c r="G696">
        <v>1081</v>
      </c>
      <c r="H696">
        <v>3</v>
      </c>
      <c r="I696" t="s">
        <v>1587</v>
      </c>
      <c r="J696" t="s">
        <v>3</v>
      </c>
      <c r="K696" t="s">
        <v>1588</v>
      </c>
      <c r="L696">
        <v>1354</v>
      </c>
      <c r="N696">
        <v>1010</v>
      </c>
      <c r="O696" t="s">
        <v>398</v>
      </c>
      <c r="P696" t="s">
        <v>398</v>
      </c>
      <c r="Q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105</v>
      </c>
      <c r="AG696">
        <v>0</v>
      </c>
      <c r="AH696">
        <v>3</v>
      </c>
      <c r="AI696">
        <v>-1</v>
      </c>
      <c r="AJ696" t="s">
        <v>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ROW(Source!A830)</f>
        <v>830</v>
      </c>
      <c r="B697">
        <v>56664032</v>
      </c>
      <c r="C697">
        <v>56664011</v>
      </c>
      <c r="D697">
        <v>54720580</v>
      </c>
      <c r="E697">
        <v>1081</v>
      </c>
      <c r="F697">
        <v>1</v>
      </c>
      <c r="G697">
        <v>1081</v>
      </c>
      <c r="H697">
        <v>3</v>
      </c>
      <c r="I697" t="s">
        <v>1589</v>
      </c>
      <c r="J697" t="s">
        <v>3</v>
      </c>
      <c r="K697" t="s">
        <v>1590</v>
      </c>
      <c r="L697">
        <v>1327</v>
      </c>
      <c r="N697">
        <v>1005</v>
      </c>
      <c r="O697" t="s">
        <v>329</v>
      </c>
      <c r="P697" t="s">
        <v>329</v>
      </c>
      <c r="Q697">
        <v>1</v>
      </c>
      <c r="X697">
        <v>100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105</v>
      </c>
      <c r="AG697">
        <v>100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ROW(Source!A830)</f>
        <v>830</v>
      </c>
      <c r="B698">
        <v>56664033</v>
      </c>
      <c r="C698">
        <v>56664011</v>
      </c>
      <c r="D698">
        <v>54720711</v>
      </c>
      <c r="E698">
        <v>1081</v>
      </c>
      <c r="F698">
        <v>1</v>
      </c>
      <c r="G698">
        <v>1081</v>
      </c>
      <c r="H698">
        <v>3</v>
      </c>
      <c r="I698" t="s">
        <v>1591</v>
      </c>
      <c r="J698" t="s">
        <v>3</v>
      </c>
      <c r="K698" t="s">
        <v>1592</v>
      </c>
      <c r="L698">
        <v>1346</v>
      </c>
      <c r="N698">
        <v>1009</v>
      </c>
      <c r="O698" t="s">
        <v>1171</v>
      </c>
      <c r="P698" t="s">
        <v>1171</v>
      </c>
      <c r="Q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105</v>
      </c>
      <c r="AG698">
        <v>0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ROW(Source!A830)</f>
        <v>830</v>
      </c>
      <c r="B699">
        <v>56664034</v>
      </c>
      <c r="C699">
        <v>56664011</v>
      </c>
      <c r="D699">
        <v>54723313</v>
      </c>
      <c r="E699">
        <v>1081</v>
      </c>
      <c r="F699">
        <v>1</v>
      </c>
      <c r="G699">
        <v>1081</v>
      </c>
      <c r="H699">
        <v>3</v>
      </c>
      <c r="I699" t="s">
        <v>1593</v>
      </c>
      <c r="J699" t="s">
        <v>3</v>
      </c>
      <c r="K699" t="s">
        <v>1594</v>
      </c>
      <c r="L699">
        <v>1327</v>
      </c>
      <c r="N699">
        <v>1005</v>
      </c>
      <c r="O699" t="s">
        <v>329</v>
      </c>
      <c r="P699" t="s">
        <v>329</v>
      </c>
      <c r="Q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105</v>
      </c>
      <c r="AG699">
        <v>0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ROW(Source!A830)</f>
        <v>830</v>
      </c>
      <c r="B700">
        <v>56664035</v>
      </c>
      <c r="C700">
        <v>56664011</v>
      </c>
      <c r="D700">
        <v>54723795</v>
      </c>
      <c r="E700">
        <v>1081</v>
      </c>
      <c r="F700">
        <v>1</v>
      </c>
      <c r="G700">
        <v>1081</v>
      </c>
      <c r="H700">
        <v>3</v>
      </c>
      <c r="I700" t="s">
        <v>1595</v>
      </c>
      <c r="J700" t="s">
        <v>3</v>
      </c>
      <c r="K700" t="s">
        <v>1596</v>
      </c>
      <c r="L700">
        <v>1354</v>
      </c>
      <c r="N700">
        <v>1010</v>
      </c>
      <c r="O700" t="s">
        <v>398</v>
      </c>
      <c r="P700" t="s">
        <v>398</v>
      </c>
      <c r="Q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105</v>
      </c>
      <c r="AG700">
        <v>0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ROW(Source!A833)</f>
        <v>833</v>
      </c>
      <c r="B701">
        <v>56664047</v>
      </c>
      <c r="C701">
        <v>56664037</v>
      </c>
      <c r="D701">
        <v>54702434</v>
      </c>
      <c r="E701">
        <v>1081</v>
      </c>
      <c r="F701">
        <v>1</v>
      </c>
      <c r="G701">
        <v>1081</v>
      </c>
      <c r="H701">
        <v>1</v>
      </c>
      <c r="I701" t="s">
        <v>1317</v>
      </c>
      <c r="J701" t="s">
        <v>3</v>
      </c>
      <c r="K701" t="s">
        <v>1318</v>
      </c>
      <c r="L701">
        <v>1191</v>
      </c>
      <c r="N701">
        <v>1013</v>
      </c>
      <c r="O701" t="s">
        <v>1319</v>
      </c>
      <c r="P701" t="s">
        <v>1319</v>
      </c>
      <c r="Q701">
        <v>1</v>
      </c>
      <c r="X701">
        <v>21.88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 t="s">
        <v>33</v>
      </c>
      <c r="AG701">
        <v>31.704119999999996</v>
      </c>
      <c r="AH701">
        <v>2</v>
      </c>
      <c r="AI701">
        <v>56664038</v>
      </c>
      <c r="AJ701">
        <v>527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ROW(Source!A833)</f>
        <v>833</v>
      </c>
      <c r="B702">
        <v>56664048</v>
      </c>
      <c r="C702">
        <v>56664037</v>
      </c>
      <c r="D702">
        <v>54768339</v>
      </c>
      <c r="E702">
        <v>1</v>
      </c>
      <c r="F702">
        <v>1</v>
      </c>
      <c r="G702">
        <v>1081</v>
      </c>
      <c r="H702">
        <v>2</v>
      </c>
      <c r="I702" t="s">
        <v>1324</v>
      </c>
      <c r="J702" t="s">
        <v>1325</v>
      </c>
      <c r="K702" t="s">
        <v>1326</v>
      </c>
      <c r="L702">
        <v>1368</v>
      </c>
      <c r="N702">
        <v>1011</v>
      </c>
      <c r="O702" t="s">
        <v>1323</v>
      </c>
      <c r="P702" t="s">
        <v>1323</v>
      </c>
      <c r="Q702">
        <v>1</v>
      </c>
      <c r="X702">
        <v>0.37</v>
      </c>
      <c r="Y702">
        <v>0</v>
      </c>
      <c r="Z702">
        <v>83.1</v>
      </c>
      <c r="AA702">
        <v>12.62</v>
      </c>
      <c r="AB702">
        <v>0</v>
      </c>
      <c r="AC702">
        <v>0</v>
      </c>
      <c r="AD702">
        <v>1</v>
      </c>
      <c r="AE702">
        <v>0</v>
      </c>
      <c r="AF702" t="s">
        <v>32</v>
      </c>
      <c r="AG702">
        <v>0.5827500000000001</v>
      </c>
      <c r="AH702">
        <v>2</v>
      </c>
      <c r="AI702">
        <v>56664039</v>
      </c>
      <c r="AJ702">
        <v>528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ROW(Source!A833)</f>
        <v>833</v>
      </c>
      <c r="B703">
        <v>56664050</v>
      </c>
      <c r="C703">
        <v>56664037</v>
      </c>
      <c r="D703">
        <v>54768393</v>
      </c>
      <c r="E703">
        <v>1</v>
      </c>
      <c r="F703">
        <v>1</v>
      </c>
      <c r="G703">
        <v>1081</v>
      </c>
      <c r="H703">
        <v>2</v>
      </c>
      <c r="I703" t="s">
        <v>1387</v>
      </c>
      <c r="J703" t="s">
        <v>1388</v>
      </c>
      <c r="K703" t="s">
        <v>1389</v>
      </c>
      <c r="L703">
        <v>1368</v>
      </c>
      <c r="N703">
        <v>1011</v>
      </c>
      <c r="O703" t="s">
        <v>1323</v>
      </c>
      <c r="P703" t="s">
        <v>1323</v>
      </c>
      <c r="Q703">
        <v>1</v>
      </c>
      <c r="X703">
        <v>0.16</v>
      </c>
      <c r="Y703">
        <v>0</v>
      </c>
      <c r="Z703">
        <v>0.77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32</v>
      </c>
      <c r="AG703">
        <v>0.252</v>
      </c>
      <c r="AH703">
        <v>2</v>
      </c>
      <c r="AI703">
        <v>56664041</v>
      </c>
      <c r="AJ703">
        <v>529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ROW(Source!A833)</f>
        <v>833</v>
      </c>
      <c r="B704">
        <v>56664051</v>
      </c>
      <c r="C704">
        <v>56664037</v>
      </c>
      <c r="D704">
        <v>54768400</v>
      </c>
      <c r="E704">
        <v>1</v>
      </c>
      <c r="F704">
        <v>1</v>
      </c>
      <c r="G704">
        <v>1081</v>
      </c>
      <c r="H704">
        <v>2</v>
      </c>
      <c r="I704" t="s">
        <v>1365</v>
      </c>
      <c r="J704" t="s">
        <v>1366</v>
      </c>
      <c r="K704" t="s">
        <v>1367</v>
      </c>
      <c r="L704">
        <v>1368</v>
      </c>
      <c r="N704">
        <v>1011</v>
      </c>
      <c r="O704" t="s">
        <v>1323</v>
      </c>
      <c r="P704" t="s">
        <v>1323</v>
      </c>
      <c r="Q704">
        <v>1</v>
      </c>
      <c r="X704">
        <v>0.76</v>
      </c>
      <c r="Y704">
        <v>0</v>
      </c>
      <c r="Z704">
        <v>0.42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32</v>
      </c>
      <c r="AG704">
        <v>1.1969999999999998</v>
      </c>
      <c r="AH704">
        <v>2</v>
      </c>
      <c r="AI704">
        <v>56664042</v>
      </c>
      <c r="AJ704">
        <v>530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ROW(Source!A833)</f>
        <v>833</v>
      </c>
      <c r="B705">
        <v>56664052</v>
      </c>
      <c r="C705">
        <v>56664037</v>
      </c>
      <c r="D705">
        <v>54768426</v>
      </c>
      <c r="E705">
        <v>1</v>
      </c>
      <c r="F705">
        <v>1</v>
      </c>
      <c r="G705">
        <v>1081</v>
      </c>
      <c r="H705">
        <v>2</v>
      </c>
      <c r="I705" t="s">
        <v>1368</v>
      </c>
      <c r="J705" t="s">
        <v>1369</v>
      </c>
      <c r="K705" t="s">
        <v>1370</v>
      </c>
      <c r="L705">
        <v>1368</v>
      </c>
      <c r="N705">
        <v>1011</v>
      </c>
      <c r="O705" t="s">
        <v>1323</v>
      </c>
      <c r="P705" t="s">
        <v>1323</v>
      </c>
      <c r="Q705">
        <v>1</v>
      </c>
      <c r="X705">
        <v>2.94</v>
      </c>
      <c r="Y705">
        <v>0</v>
      </c>
      <c r="Z705">
        <v>0.47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32</v>
      </c>
      <c r="AG705">
        <v>4.6305000000000005</v>
      </c>
      <c r="AH705">
        <v>2</v>
      </c>
      <c r="AI705">
        <v>56664043</v>
      </c>
      <c r="AJ705">
        <v>531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ROW(Source!A833)</f>
        <v>833</v>
      </c>
      <c r="B706">
        <v>56664049</v>
      </c>
      <c r="C706">
        <v>56664037</v>
      </c>
      <c r="D706">
        <v>54767573</v>
      </c>
      <c r="E706">
        <v>1</v>
      </c>
      <c r="F706">
        <v>1</v>
      </c>
      <c r="G706">
        <v>1081</v>
      </c>
      <c r="H706">
        <v>2</v>
      </c>
      <c r="I706" t="s">
        <v>1328</v>
      </c>
      <c r="J706" t="s">
        <v>1329</v>
      </c>
      <c r="K706" t="s">
        <v>1330</v>
      </c>
      <c r="L706">
        <v>1368</v>
      </c>
      <c r="N706">
        <v>1011</v>
      </c>
      <c r="O706" t="s">
        <v>1323</v>
      </c>
      <c r="P706" t="s">
        <v>1323</v>
      </c>
      <c r="Q706">
        <v>1</v>
      </c>
      <c r="X706">
        <v>0.42</v>
      </c>
      <c r="Y706">
        <v>0</v>
      </c>
      <c r="Z706">
        <v>179.17</v>
      </c>
      <c r="AA706">
        <v>16.93</v>
      </c>
      <c r="AB706">
        <v>0</v>
      </c>
      <c r="AC706">
        <v>0</v>
      </c>
      <c r="AD706">
        <v>1</v>
      </c>
      <c r="AE706">
        <v>0</v>
      </c>
      <c r="AF706" t="s">
        <v>32</v>
      </c>
      <c r="AG706">
        <v>0.66150000000000009</v>
      </c>
      <c r="AH706">
        <v>2</v>
      </c>
      <c r="AI706">
        <v>56664040</v>
      </c>
      <c r="AJ706">
        <v>532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ROW(Source!A833)</f>
        <v>833</v>
      </c>
      <c r="B707">
        <v>56664053</v>
      </c>
      <c r="C707">
        <v>56664037</v>
      </c>
      <c r="D707">
        <v>54738788</v>
      </c>
      <c r="E707">
        <v>1</v>
      </c>
      <c r="F707">
        <v>1</v>
      </c>
      <c r="G707">
        <v>1081</v>
      </c>
      <c r="H707">
        <v>3</v>
      </c>
      <c r="I707" t="s">
        <v>1390</v>
      </c>
      <c r="J707" t="s">
        <v>1391</v>
      </c>
      <c r="K707" t="s">
        <v>1392</v>
      </c>
      <c r="L707">
        <v>1296</v>
      </c>
      <c r="N707">
        <v>1002</v>
      </c>
      <c r="O707" t="s">
        <v>678</v>
      </c>
      <c r="P707" t="s">
        <v>678</v>
      </c>
      <c r="Q707">
        <v>1</v>
      </c>
      <c r="X707">
        <v>7.0000000000000007E-2</v>
      </c>
      <c r="Y707">
        <v>84.21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105</v>
      </c>
      <c r="AG707">
        <v>7.0000000000000007E-2</v>
      </c>
      <c r="AH707">
        <v>2</v>
      </c>
      <c r="AI707">
        <v>56664044</v>
      </c>
      <c r="AJ707">
        <v>533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ROW(Source!A833)</f>
        <v>833</v>
      </c>
      <c r="B708">
        <v>56664054</v>
      </c>
      <c r="C708">
        <v>56664037</v>
      </c>
      <c r="D708">
        <v>54747402</v>
      </c>
      <c r="E708">
        <v>1</v>
      </c>
      <c r="F708">
        <v>1</v>
      </c>
      <c r="G708">
        <v>1081</v>
      </c>
      <c r="H708">
        <v>3</v>
      </c>
      <c r="I708" t="s">
        <v>1393</v>
      </c>
      <c r="J708" t="s">
        <v>1394</v>
      </c>
      <c r="K708" t="s">
        <v>1395</v>
      </c>
      <c r="L708">
        <v>1354</v>
      </c>
      <c r="N708">
        <v>1010</v>
      </c>
      <c r="O708" t="s">
        <v>398</v>
      </c>
      <c r="P708" t="s">
        <v>398</v>
      </c>
      <c r="Q708">
        <v>1</v>
      </c>
      <c r="X708">
        <v>0.02</v>
      </c>
      <c r="Y708">
        <v>7.74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105</v>
      </c>
      <c r="AG708">
        <v>0.02</v>
      </c>
      <c r="AH708">
        <v>2</v>
      </c>
      <c r="AI708">
        <v>56664045</v>
      </c>
      <c r="AJ708">
        <v>534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ROW(Source!A833)</f>
        <v>833</v>
      </c>
      <c r="B709">
        <v>56664055</v>
      </c>
      <c r="C709">
        <v>56664037</v>
      </c>
      <c r="D709">
        <v>54747352</v>
      </c>
      <c r="E709">
        <v>1</v>
      </c>
      <c r="F709">
        <v>1</v>
      </c>
      <c r="G709">
        <v>1081</v>
      </c>
      <c r="H709">
        <v>3</v>
      </c>
      <c r="I709" t="s">
        <v>1384</v>
      </c>
      <c r="J709" t="s">
        <v>1385</v>
      </c>
      <c r="K709" t="s">
        <v>1386</v>
      </c>
      <c r="L709">
        <v>1354</v>
      </c>
      <c r="N709">
        <v>1010</v>
      </c>
      <c r="O709" t="s">
        <v>398</v>
      </c>
      <c r="P709" t="s">
        <v>398</v>
      </c>
      <c r="Q709">
        <v>1</v>
      </c>
      <c r="X709">
        <v>4.5599999999999996</v>
      </c>
      <c r="Y709">
        <v>4.3600000000000003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105</v>
      </c>
      <c r="AG709">
        <v>4.5599999999999996</v>
      </c>
      <c r="AH709">
        <v>2</v>
      </c>
      <c r="AI709">
        <v>56664046</v>
      </c>
      <c r="AJ709">
        <v>535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ROW(Source!A833)</f>
        <v>833</v>
      </c>
      <c r="B710">
        <v>56664056</v>
      </c>
      <c r="C710">
        <v>56664037</v>
      </c>
      <c r="D710">
        <v>54708109</v>
      </c>
      <c r="E710">
        <v>1081</v>
      </c>
      <c r="F710">
        <v>1</v>
      </c>
      <c r="G710">
        <v>1081</v>
      </c>
      <c r="H710">
        <v>3</v>
      </c>
      <c r="I710" t="s">
        <v>1585</v>
      </c>
      <c r="J710" t="s">
        <v>3</v>
      </c>
      <c r="K710" t="s">
        <v>1586</v>
      </c>
      <c r="L710">
        <v>1346</v>
      </c>
      <c r="N710">
        <v>1009</v>
      </c>
      <c r="O710" t="s">
        <v>1171</v>
      </c>
      <c r="P710" t="s">
        <v>1171</v>
      </c>
      <c r="Q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105</v>
      </c>
      <c r="AG710">
        <v>0</v>
      </c>
      <c r="AH710">
        <v>3</v>
      </c>
      <c r="AI710">
        <v>-1</v>
      </c>
      <c r="AJ710" t="s">
        <v>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ROW(Source!A833)</f>
        <v>833</v>
      </c>
      <c r="B711">
        <v>56664057</v>
      </c>
      <c r="C711">
        <v>56664037</v>
      </c>
      <c r="D711">
        <v>54717780</v>
      </c>
      <c r="E711">
        <v>1081</v>
      </c>
      <c r="F711">
        <v>1</v>
      </c>
      <c r="G711">
        <v>1081</v>
      </c>
      <c r="H711">
        <v>3</v>
      </c>
      <c r="I711" t="s">
        <v>1587</v>
      </c>
      <c r="J711" t="s">
        <v>3</v>
      </c>
      <c r="K711" t="s">
        <v>1588</v>
      </c>
      <c r="L711">
        <v>1354</v>
      </c>
      <c r="N711">
        <v>1010</v>
      </c>
      <c r="O711" t="s">
        <v>398</v>
      </c>
      <c r="P711" t="s">
        <v>398</v>
      </c>
      <c r="Q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105</v>
      </c>
      <c r="AG711">
        <v>0</v>
      </c>
      <c r="AH711">
        <v>3</v>
      </c>
      <c r="AI711">
        <v>-1</v>
      </c>
      <c r="AJ711" t="s">
        <v>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ROW(Source!A833)</f>
        <v>833</v>
      </c>
      <c r="B712">
        <v>56664058</v>
      </c>
      <c r="C712">
        <v>56664037</v>
      </c>
      <c r="D712">
        <v>54720580</v>
      </c>
      <c r="E712">
        <v>1081</v>
      </c>
      <c r="F712">
        <v>1</v>
      </c>
      <c r="G712">
        <v>1081</v>
      </c>
      <c r="H712">
        <v>3</v>
      </c>
      <c r="I712" t="s">
        <v>1589</v>
      </c>
      <c r="J712" t="s">
        <v>3</v>
      </c>
      <c r="K712" t="s">
        <v>1590</v>
      </c>
      <c r="L712">
        <v>1327</v>
      </c>
      <c r="N712">
        <v>1005</v>
      </c>
      <c r="O712" t="s">
        <v>329</v>
      </c>
      <c r="P712" t="s">
        <v>329</v>
      </c>
      <c r="Q712">
        <v>1</v>
      </c>
      <c r="X712">
        <v>100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105</v>
      </c>
      <c r="AG712">
        <v>100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ROW(Source!A833)</f>
        <v>833</v>
      </c>
      <c r="B713">
        <v>56664059</v>
      </c>
      <c r="C713">
        <v>56664037</v>
      </c>
      <c r="D713">
        <v>54720711</v>
      </c>
      <c r="E713">
        <v>1081</v>
      </c>
      <c r="F713">
        <v>1</v>
      </c>
      <c r="G713">
        <v>1081</v>
      </c>
      <c r="H713">
        <v>3</v>
      </c>
      <c r="I713" t="s">
        <v>1591</v>
      </c>
      <c r="J713" t="s">
        <v>3</v>
      </c>
      <c r="K713" t="s">
        <v>1592</v>
      </c>
      <c r="L713">
        <v>1346</v>
      </c>
      <c r="N713">
        <v>1009</v>
      </c>
      <c r="O713" t="s">
        <v>1171</v>
      </c>
      <c r="P713" t="s">
        <v>1171</v>
      </c>
      <c r="Q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105</v>
      </c>
      <c r="AG713">
        <v>0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ROW(Source!A833)</f>
        <v>833</v>
      </c>
      <c r="B714">
        <v>56664060</v>
      </c>
      <c r="C714">
        <v>56664037</v>
      </c>
      <c r="D714">
        <v>54723313</v>
      </c>
      <c r="E714">
        <v>1081</v>
      </c>
      <c r="F714">
        <v>1</v>
      </c>
      <c r="G714">
        <v>1081</v>
      </c>
      <c r="H714">
        <v>3</v>
      </c>
      <c r="I714" t="s">
        <v>1593</v>
      </c>
      <c r="J714" t="s">
        <v>3</v>
      </c>
      <c r="K714" t="s">
        <v>1594</v>
      </c>
      <c r="L714">
        <v>1327</v>
      </c>
      <c r="N714">
        <v>1005</v>
      </c>
      <c r="O714" t="s">
        <v>329</v>
      </c>
      <c r="P714" t="s">
        <v>329</v>
      </c>
      <c r="Q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105</v>
      </c>
      <c r="AG714">
        <v>0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ROW(Source!A833)</f>
        <v>833</v>
      </c>
      <c r="B715">
        <v>56664061</v>
      </c>
      <c r="C715">
        <v>56664037</v>
      </c>
      <c r="D715">
        <v>54723795</v>
      </c>
      <c r="E715">
        <v>1081</v>
      </c>
      <c r="F715">
        <v>1</v>
      </c>
      <c r="G715">
        <v>1081</v>
      </c>
      <c r="H715">
        <v>3</v>
      </c>
      <c r="I715" t="s">
        <v>1595</v>
      </c>
      <c r="J715" t="s">
        <v>3</v>
      </c>
      <c r="K715" t="s">
        <v>1596</v>
      </c>
      <c r="L715">
        <v>1354</v>
      </c>
      <c r="N715">
        <v>1010</v>
      </c>
      <c r="O715" t="s">
        <v>398</v>
      </c>
      <c r="P715" t="s">
        <v>398</v>
      </c>
      <c r="Q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105</v>
      </c>
      <c r="AG715">
        <v>0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ROW(Source!A834)</f>
        <v>834</v>
      </c>
      <c r="B716">
        <v>56664047</v>
      </c>
      <c r="C716">
        <v>56664037</v>
      </c>
      <c r="D716">
        <v>54702434</v>
      </c>
      <c r="E716">
        <v>1081</v>
      </c>
      <c r="F716">
        <v>1</v>
      </c>
      <c r="G716">
        <v>1081</v>
      </c>
      <c r="H716">
        <v>1</v>
      </c>
      <c r="I716" t="s">
        <v>1317</v>
      </c>
      <c r="J716" t="s">
        <v>3</v>
      </c>
      <c r="K716" t="s">
        <v>1318</v>
      </c>
      <c r="L716">
        <v>1191</v>
      </c>
      <c r="N716">
        <v>1013</v>
      </c>
      <c r="O716" t="s">
        <v>1319</v>
      </c>
      <c r="P716" t="s">
        <v>1319</v>
      </c>
      <c r="Q716">
        <v>1</v>
      </c>
      <c r="X716">
        <v>21.88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 t="s">
        <v>33</v>
      </c>
      <c r="AG716">
        <v>31.704119999999996</v>
      </c>
      <c r="AH716">
        <v>2</v>
      </c>
      <c r="AI716">
        <v>56664038</v>
      </c>
      <c r="AJ716">
        <v>536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ROW(Source!A834)</f>
        <v>834</v>
      </c>
      <c r="B717">
        <v>56664048</v>
      </c>
      <c r="C717">
        <v>56664037</v>
      </c>
      <c r="D717">
        <v>54768339</v>
      </c>
      <c r="E717">
        <v>1</v>
      </c>
      <c r="F717">
        <v>1</v>
      </c>
      <c r="G717">
        <v>1081</v>
      </c>
      <c r="H717">
        <v>2</v>
      </c>
      <c r="I717" t="s">
        <v>1324</v>
      </c>
      <c r="J717" t="s">
        <v>1325</v>
      </c>
      <c r="K717" t="s">
        <v>1326</v>
      </c>
      <c r="L717">
        <v>1368</v>
      </c>
      <c r="N717">
        <v>1011</v>
      </c>
      <c r="O717" t="s">
        <v>1323</v>
      </c>
      <c r="P717" t="s">
        <v>1323</v>
      </c>
      <c r="Q717">
        <v>1</v>
      </c>
      <c r="X717">
        <v>0.37</v>
      </c>
      <c r="Y717">
        <v>0</v>
      </c>
      <c r="Z717">
        <v>83.1</v>
      </c>
      <c r="AA717">
        <v>12.62</v>
      </c>
      <c r="AB717">
        <v>0</v>
      </c>
      <c r="AC717">
        <v>0</v>
      </c>
      <c r="AD717">
        <v>1</v>
      </c>
      <c r="AE717">
        <v>0</v>
      </c>
      <c r="AF717" t="s">
        <v>32</v>
      </c>
      <c r="AG717">
        <v>0.5827500000000001</v>
      </c>
      <c r="AH717">
        <v>2</v>
      </c>
      <c r="AI717">
        <v>56664039</v>
      </c>
      <c r="AJ717">
        <v>537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ROW(Source!A834)</f>
        <v>834</v>
      </c>
      <c r="B718">
        <v>56664050</v>
      </c>
      <c r="C718">
        <v>56664037</v>
      </c>
      <c r="D718">
        <v>54768393</v>
      </c>
      <c r="E718">
        <v>1</v>
      </c>
      <c r="F718">
        <v>1</v>
      </c>
      <c r="G718">
        <v>1081</v>
      </c>
      <c r="H718">
        <v>2</v>
      </c>
      <c r="I718" t="s">
        <v>1387</v>
      </c>
      <c r="J718" t="s">
        <v>1388</v>
      </c>
      <c r="K718" t="s">
        <v>1389</v>
      </c>
      <c r="L718">
        <v>1368</v>
      </c>
      <c r="N718">
        <v>1011</v>
      </c>
      <c r="O718" t="s">
        <v>1323</v>
      </c>
      <c r="P718" t="s">
        <v>1323</v>
      </c>
      <c r="Q718">
        <v>1</v>
      </c>
      <c r="X718">
        <v>0.16</v>
      </c>
      <c r="Y718">
        <v>0</v>
      </c>
      <c r="Z718">
        <v>0.77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32</v>
      </c>
      <c r="AG718">
        <v>0.252</v>
      </c>
      <c r="AH718">
        <v>2</v>
      </c>
      <c r="AI718">
        <v>56664041</v>
      </c>
      <c r="AJ718">
        <v>538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ROW(Source!A834)</f>
        <v>834</v>
      </c>
      <c r="B719">
        <v>56664051</v>
      </c>
      <c r="C719">
        <v>56664037</v>
      </c>
      <c r="D719">
        <v>54768400</v>
      </c>
      <c r="E719">
        <v>1</v>
      </c>
      <c r="F719">
        <v>1</v>
      </c>
      <c r="G719">
        <v>1081</v>
      </c>
      <c r="H719">
        <v>2</v>
      </c>
      <c r="I719" t="s">
        <v>1365</v>
      </c>
      <c r="J719" t="s">
        <v>1366</v>
      </c>
      <c r="K719" t="s">
        <v>1367</v>
      </c>
      <c r="L719">
        <v>1368</v>
      </c>
      <c r="N719">
        <v>1011</v>
      </c>
      <c r="O719" t="s">
        <v>1323</v>
      </c>
      <c r="P719" t="s">
        <v>1323</v>
      </c>
      <c r="Q719">
        <v>1</v>
      </c>
      <c r="X719">
        <v>0.76</v>
      </c>
      <c r="Y719">
        <v>0</v>
      </c>
      <c r="Z719">
        <v>0.42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32</v>
      </c>
      <c r="AG719">
        <v>1.1969999999999998</v>
      </c>
      <c r="AH719">
        <v>2</v>
      </c>
      <c r="AI719">
        <v>56664042</v>
      </c>
      <c r="AJ719">
        <v>539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ROW(Source!A834)</f>
        <v>834</v>
      </c>
      <c r="B720">
        <v>56664052</v>
      </c>
      <c r="C720">
        <v>56664037</v>
      </c>
      <c r="D720">
        <v>54768426</v>
      </c>
      <c r="E720">
        <v>1</v>
      </c>
      <c r="F720">
        <v>1</v>
      </c>
      <c r="G720">
        <v>1081</v>
      </c>
      <c r="H720">
        <v>2</v>
      </c>
      <c r="I720" t="s">
        <v>1368</v>
      </c>
      <c r="J720" t="s">
        <v>1369</v>
      </c>
      <c r="K720" t="s">
        <v>1370</v>
      </c>
      <c r="L720">
        <v>1368</v>
      </c>
      <c r="N720">
        <v>1011</v>
      </c>
      <c r="O720" t="s">
        <v>1323</v>
      </c>
      <c r="P720" t="s">
        <v>1323</v>
      </c>
      <c r="Q720">
        <v>1</v>
      </c>
      <c r="X720">
        <v>2.94</v>
      </c>
      <c r="Y720">
        <v>0</v>
      </c>
      <c r="Z720">
        <v>0.47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32</v>
      </c>
      <c r="AG720">
        <v>4.6305000000000005</v>
      </c>
      <c r="AH720">
        <v>2</v>
      </c>
      <c r="AI720">
        <v>56664043</v>
      </c>
      <c r="AJ720">
        <v>540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ROW(Source!A834)</f>
        <v>834</v>
      </c>
      <c r="B721">
        <v>56664049</v>
      </c>
      <c r="C721">
        <v>56664037</v>
      </c>
      <c r="D721">
        <v>54767573</v>
      </c>
      <c r="E721">
        <v>1</v>
      </c>
      <c r="F721">
        <v>1</v>
      </c>
      <c r="G721">
        <v>1081</v>
      </c>
      <c r="H721">
        <v>2</v>
      </c>
      <c r="I721" t="s">
        <v>1328</v>
      </c>
      <c r="J721" t="s">
        <v>1329</v>
      </c>
      <c r="K721" t="s">
        <v>1330</v>
      </c>
      <c r="L721">
        <v>1368</v>
      </c>
      <c r="N721">
        <v>1011</v>
      </c>
      <c r="O721" t="s">
        <v>1323</v>
      </c>
      <c r="P721" t="s">
        <v>1323</v>
      </c>
      <c r="Q721">
        <v>1</v>
      </c>
      <c r="X721">
        <v>0.42</v>
      </c>
      <c r="Y721">
        <v>0</v>
      </c>
      <c r="Z721">
        <v>179.17</v>
      </c>
      <c r="AA721">
        <v>16.93</v>
      </c>
      <c r="AB721">
        <v>0</v>
      </c>
      <c r="AC721">
        <v>0</v>
      </c>
      <c r="AD721">
        <v>1</v>
      </c>
      <c r="AE721">
        <v>0</v>
      </c>
      <c r="AF721" t="s">
        <v>32</v>
      </c>
      <c r="AG721">
        <v>0.66150000000000009</v>
      </c>
      <c r="AH721">
        <v>2</v>
      </c>
      <c r="AI721">
        <v>56664040</v>
      </c>
      <c r="AJ721">
        <v>541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ROW(Source!A834)</f>
        <v>834</v>
      </c>
      <c r="B722">
        <v>56664053</v>
      </c>
      <c r="C722">
        <v>56664037</v>
      </c>
      <c r="D722">
        <v>54738788</v>
      </c>
      <c r="E722">
        <v>1</v>
      </c>
      <c r="F722">
        <v>1</v>
      </c>
      <c r="G722">
        <v>1081</v>
      </c>
      <c r="H722">
        <v>3</v>
      </c>
      <c r="I722" t="s">
        <v>1390</v>
      </c>
      <c r="J722" t="s">
        <v>1391</v>
      </c>
      <c r="K722" t="s">
        <v>1392</v>
      </c>
      <c r="L722">
        <v>1296</v>
      </c>
      <c r="N722">
        <v>1002</v>
      </c>
      <c r="O722" t="s">
        <v>678</v>
      </c>
      <c r="P722" t="s">
        <v>678</v>
      </c>
      <c r="Q722">
        <v>1</v>
      </c>
      <c r="X722">
        <v>7.0000000000000007E-2</v>
      </c>
      <c r="Y722">
        <v>84.21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105</v>
      </c>
      <c r="AG722">
        <v>7.0000000000000007E-2</v>
      </c>
      <c r="AH722">
        <v>2</v>
      </c>
      <c r="AI722">
        <v>56664044</v>
      </c>
      <c r="AJ722">
        <v>542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ROW(Source!A834)</f>
        <v>834</v>
      </c>
      <c r="B723">
        <v>56664054</v>
      </c>
      <c r="C723">
        <v>56664037</v>
      </c>
      <c r="D723">
        <v>54747402</v>
      </c>
      <c r="E723">
        <v>1</v>
      </c>
      <c r="F723">
        <v>1</v>
      </c>
      <c r="G723">
        <v>1081</v>
      </c>
      <c r="H723">
        <v>3</v>
      </c>
      <c r="I723" t="s">
        <v>1393</v>
      </c>
      <c r="J723" t="s">
        <v>1394</v>
      </c>
      <c r="K723" t="s">
        <v>1395</v>
      </c>
      <c r="L723">
        <v>1354</v>
      </c>
      <c r="N723">
        <v>1010</v>
      </c>
      <c r="O723" t="s">
        <v>398</v>
      </c>
      <c r="P723" t="s">
        <v>398</v>
      </c>
      <c r="Q723">
        <v>1</v>
      </c>
      <c r="X723">
        <v>0.02</v>
      </c>
      <c r="Y723">
        <v>7.74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105</v>
      </c>
      <c r="AG723">
        <v>0.02</v>
      </c>
      <c r="AH723">
        <v>2</v>
      </c>
      <c r="AI723">
        <v>56664045</v>
      </c>
      <c r="AJ723">
        <v>543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ROW(Source!A834)</f>
        <v>834</v>
      </c>
      <c r="B724">
        <v>56664055</v>
      </c>
      <c r="C724">
        <v>56664037</v>
      </c>
      <c r="D724">
        <v>54747352</v>
      </c>
      <c r="E724">
        <v>1</v>
      </c>
      <c r="F724">
        <v>1</v>
      </c>
      <c r="G724">
        <v>1081</v>
      </c>
      <c r="H724">
        <v>3</v>
      </c>
      <c r="I724" t="s">
        <v>1384</v>
      </c>
      <c r="J724" t="s">
        <v>1385</v>
      </c>
      <c r="K724" t="s">
        <v>1386</v>
      </c>
      <c r="L724">
        <v>1354</v>
      </c>
      <c r="N724">
        <v>1010</v>
      </c>
      <c r="O724" t="s">
        <v>398</v>
      </c>
      <c r="P724" t="s">
        <v>398</v>
      </c>
      <c r="Q724">
        <v>1</v>
      </c>
      <c r="X724">
        <v>4.5599999999999996</v>
      </c>
      <c r="Y724">
        <v>4.3600000000000003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105</v>
      </c>
      <c r="AG724">
        <v>4.5599999999999996</v>
      </c>
      <c r="AH724">
        <v>2</v>
      </c>
      <c r="AI724">
        <v>56664046</v>
      </c>
      <c r="AJ724">
        <v>544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ROW(Source!A834)</f>
        <v>834</v>
      </c>
      <c r="B725">
        <v>56664056</v>
      </c>
      <c r="C725">
        <v>56664037</v>
      </c>
      <c r="D725">
        <v>54708109</v>
      </c>
      <c r="E725">
        <v>1081</v>
      </c>
      <c r="F725">
        <v>1</v>
      </c>
      <c r="G725">
        <v>1081</v>
      </c>
      <c r="H725">
        <v>3</v>
      </c>
      <c r="I725" t="s">
        <v>1585</v>
      </c>
      <c r="J725" t="s">
        <v>3</v>
      </c>
      <c r="K725" t="s">
        <v>1586</v>
      </c>
      <c r="L725">
        <v>1346</v>
      </c>
      <c r="N725">
        <v>1009</v>
      </c>
      <c r="O725" t="s">
        <v>1171</v>
      </c>
      <c r="P725" t="s">
        <v>1171</v>
      </c>
      <c r="Q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105</v>
      </c>
      <c r="AG725">
        <v>0</v>
      </c>
      <c r="AH725">
        <v>3</v>
      </c>
      <c r="AI725">
        <v>-1</v>
      </c>
      <c r="AJ725" t="s">
        <v>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ROW(Source!A834)</f>
        <v>834</v>
      </c>
      <c r="B726">
        <v>56664057</v>
      </c>
      <c r="C726">
        <v>56664037</v>
      </c>
      <c r="D726">
        <v>54717780</v>
      </c>
      <c r="E726">
        <v>1081</v>
      </c>
      <c r="F726">
        <v>1</v>
      </c>
      <c r="G726">
        <v>1081</v>
      </c>
      <c r="H726">
        <v>3</v>
      </c>
      <c r="I726" t="s">
        <v>1587</v>
      </c>
      <c r="J726" t="s">
        <v>3</v>
      </c>
      <c r="K726" t="s">
        <v>1588</v>
      </c>
      <c r="L726">
        <v>1354</v>
      </c>
      <c r="N726">
        <v>1010</v>
      </c>
      <c r="O726" t="s">
        <v>398</v>
      </c>
      <c r="P726" t="s">
        <v>398</v>
      </c>
      <c r="Q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105</v>
      </c>
      <c r="AG726">
        <v>0</v>
      </c>
      <c r="AH726">
        <v>3</v>
      </c>
      <c r="AI726">
        <v>-1</v>
      </c>
      <c r="AJ726" t="s">
        <v>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ROW(Source!A834)</f>
        <v>834</v>
      </c>
      <c r="B727">
        <v>56664058</v>
      </c>
      <c r="C727">
        <v>56664037</v>
      </c>
      <c r="D727">
        <v>54720580</v>
      </c>
      <c r="E727">
        <v>1081</v>
      </c>
      <c r="F727">
        <v>1</v>
      </c>
      <c r="G727">
        <v>1081</v>
      </c>
      <c r="H727">
        <v>3</v>
      </c>
      <c r="I727" t="s">
        <v>1589</v>
      </c>
      <c r="J727" t="s">
        <v>3</v>
      </c>
      <c r="K727" t="s">
        <v>1590</v>
      </c>
      <c r="L727">
        <v>1327</v>
      </c>
      <c r="N727">
        <v>1005</v>
      </c>
      <c r="O727" t="s">
        <v>329</v>
      </c>
      <c r="P727" t="s">
        <v>329</v>
      </c>
      <c r="Q727">
        <v>1</v>
      </c>
      <c r="X727">
        <v>100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105</v>
      </c>
      <c r="AG727">
        <v>100</v>
      </c>
      <c r="AH727">
        <v>3</v>
      </c>
      <c r="AI727">
        <v>-1</v>
      </c>
      <c r="AJ727" t="s">
        <v>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ROW(Source!A834)</f>
        <v>834</v>
      </c>
      <c r="B728">
        <v>56664059</v>
      </c>
      <c r="C728">
        <v>56664037</v>
      </c>
      <c r="D728">
        <v>54720711</v>
      </c>
      <c r="E728">
        <v>1081</v>
      </c>
      <c r="F728">
        <v>1</v>
      </c>
      <c r="G728">
        <v>1081</v>
      </c>
      <c r="H728">
        <v>3</v>
      </c>
      <c r="I728" t="s">
        <v>1591</v>
      </c>
      <c r="J728" t="s">
        <v>3</v>
      </c>
      <c r="K728" t="s">
        <v>1592</v>
      </c>
      <c r="L728">
        <v>1346</v>
      </c>
      <c r="N728">
        <v>1009</v>
      </c>
      <c r="O728" t="s">
        <v>1171</v>
      </c>
      <c r="P728" t="s">
        <v>1171</v>
      </c>
      <c r="Q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105</v>
      </c>
      <c r="AG728">
        <v>0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ROW(Source!A834)</f>
        <v>834</v>
      </c>
      <c r="B729">
        <v>56664060</v>
      </c>
      <c r="C729">
        <v>56664037</v>
      </c>
      <c r="D729">
        <v>54723313</v>
      </c>
      <c r="E729">
        <v>1081</v>
      </c>
      <c r="F729">
        <v>1</v>
      </c>
      <c r="G729">
        <v>1081</v>
      </c>
      <c r="H729">
        <v>3</v>
      </c>
      <c r="I729" t="s">
        <v>1593</v>
      </c>
      <c r="J729" t="s">
        <v>3</v>
      </c>
      <c r="K729" t="s">
        <v>1594</v>
      </c>
      <c r="L729">
        <v>1327</v>
      </c>
      <c r="N729">
        <v>1005</v>
      </c>
      <c r="O729" t="s">
        <v>329</v>
      </c>
      <c r="P729" t="s">
        <v>329</v>
      </c>
      <c r="Q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105</v>
      </c>
      <c r="AG729">
        <v>0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ROW(Source!A834)</f>
        <v>834</v>
      </c>
      <c r="B730">
        <v>56664061</v>
      </c>
      <c r="C730">
        <v>56664037</v>
      </c>
      <c r="D730">
        <v>54723795</v>
      </c>
      <c r="E730">
        <v>1081</v>
      </c>
      <c r="F730">
        <v>1</v>
      </c>
      <c r="G730">
        <v>1081</v>
      </c>
      <c r="H730">
        <v>3</v>
      </c>
      <c r="I730" t="s">
        <v>1595</v>
      </c>
      <c r="J730" t="s">
        <v>3</v>
      </c>
      <c r="K730" t="s">
        <v>1596</v>
      </c>
      <c r="L730">
        <v>1354</v>
      </c>
      <c r="N730">
        <v>1010</v>
      </c>
      <c r="O730" t="s">
        <v>398</v>
      </c>
      <c r="P730" t="s">
        <v>398</v>
      </c>
      <c r="Q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105</v>
      </c>
      <c r="AG730">
        <v>0</v>
      </c>
      <c r="AH730">
        <v>3</v>
      </c>
      <c r="AI730">
        <v>-1</v>
      </c>
      <c r="AJ730" t="s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ROW(Source!A837)</f>
        <v>837</v>
      </c>
      <c r="B731">
        <v>56664073</v>
      </c>
      <c r="C731">
        <v>56664063</v>
      </c>
      <c r="D731">
        <v>54702434</v>
      </c>
      <c r="E731">
        <v>1081</v>
      </c>
      <c r="F731">
        <v>1</v>
      </c>
      <c r="G731">
        <v>1081</v>
      </c>
      <c r="H731">
        <v>1</v>
      </c>
      <c r="I731" t="s">
        <v>1317</v>
      </c>
      <c r="J731" t="s">
        <v>3</v>
      </c>
      <c r="K731" t="s">
        <v>1318</v>
      </c>
      <c r="L731">
        <v>1191</v>
      </c>
      <c r="N731">
        <v>1013</v>
      </c>
      <c r="O731" t="s">
        <v>1319</v>
      </c>
      <c r="P731" t="s">
        <v>1319</v>
      </c>
      <c r="Q731">
        <v>1</v>
      </c>
      <c r="X731">
        <v>18.07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33</v>
      </c>
      <c r="AG731">
        <v>26.183430000000001</v>
      </c>
      <c r="AH731">
        <v>2</v>
      </c>
      <c r="AI731">
        <v>56664064</v>
      </c>
      <c r="AJ731">
        <v>545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ROW(Source!A837)</f>
        <v>837</v>
      </c>
      <c r="B732">
        <v>56664074</v>
      </c>
      <c r="C732">
        <v>56664063</v>
      </c>
      <c r="D732">
        <v>54768339</v>
      </c>
      <c r="E732">
        <v>1</v>
      </c>
      <c r="F732">
        <v>1</v>
      </c>
      <c r="G732">
        <v>1081</v>
      </c>
      <c r="H732">
        <v>2</v>
      </c>
      <c r="I732" t="s">
        <v>1324</v>
      </c>
      <c r="J732" t="s">
        <v>1325</v>
      </c>
      <c r="K732" t="s">
        <v>1326</v>
      </c>
      <c r="L732">
        <v>1368</v>
      </c>
      <c r="N732">
        <v>1011</v>
      </c>
      <c r="O732" t="s">
        <v>1323</v>
      </c>
      <c r="P732" t="s">
        <v>1323</v>
      </c>
      <c r="Q732">
        <v>1</v>
      </c>
      <c r="X732">
        <v>0.37</v>
      </c>
      <c r="Y732">
        <v>0</v>
      </c>
      <c r="Z732">
        <v>83.1</v>
      </c>
      <c r="AA732">
        <v>12.62</v>
      </c>
      <c r="AB732">
        <v>0</v>
      </c>
      <c r="AC732">
        <v>0</v>
      </c>
      <c r="AD732">
        <v>1</v>
      </c>
      <c r="AE732">
        <v>0</v>
      </c>
      <c r="AF732" t="s">
        <v>32</v>
      </c>
      <c r="AG732">
        <v>0.5827500000000001</v>
      </c>
      <c r="AH732">
        <v>2</v>
      </c>
      <c r="AI732">
        <v>56664065</v>
      </c>
      <c r="AJ732">
        <v>546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ROW(Source!A837)</f>
        <v>837</v>
      </c>
      <c r="B733">
        <v>56664076</v>
      </c>
      <c r="C733">
        <v>56664063</v>
      </c>
      <c r="D733">
        <v>54768393</v>
      </c>
      <c r="E733">
        <v>1</v>
      </c>
      <c r="F733">
        <v>1</v>
      </c>
      <c r="G733">
        <v>1081</v>
      </c>
      <c r="H733">
        <v>2</v>
      </c>
      <c r="I733" t="s">
        <v>1387</v>
      </c>
      <c r="J733" t="s">
        <v>1388</v>
      </c>
      <c r="K733" t="s">
        <v>1389</v>
      </c>
      <c r="L733">
        <v>1368</v>
      </c>
      <c r="N733">
        <v>1011</v>
      </c>
      <c r="O733" t="s">
        <v>1323</v>
      </c>
      <c r="P733" t="s">
        <v>1323</v>
      </c>
      <c r="Q733">
        <v>1</v>
      </c>
      <c r="X733">
        <v>0.13</v>
      </c>
      <c r="Y733">
        <v>0</v>
      </c>
      <c r="Z733">
        <v>0.77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32</v>
      </c>
      <c r="AG733">
        <v>0.20475000000000002</v>
      </c>
      <c r="AH733">
        <v>2</v>
      </c>
      <c r="AI733">
        <v>56664067</v>
      </c>
      <c r="AJ733">
        <v>547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ROW(Source!A837)</f>
        <v>837</v>
      </c>
      <c r="B734">
        <v>56664077</v>
      </c>
      <c r="C734">
        <v>56664063</v>
      </c>
      <c r="D734">
        <v>54768400</v>
      </c>
      <c r="E734">
        <v>1</v>
      </c>
      <c r="F734">
        <v>1</v>
      </c>
      <c r="G734">
        <v>1081</v>
      </c>
      <c r="H734">
        <v>2</v>
      </c>
      <c r="I734" t="s">
        <v>1365</v>
      </c>
      <c r="J734" t="s">
        <v>1366</v>
      </c>
      <c r="K734" t="s">
        <v>1367</v>
      </c>
      <c r="L734">
        <v>1368</v>
      </c>
      <c r="N734">
        <v>1011</v>
      </c>
      <c r="O734" t="s">
        <v>1323</v>
      </c>
      <c r="P734" t="s">
        <v>1323</v>
      </c>
      <c r="Q734">
        <v>1</v>
      </c>
      <c r="X734">
        <v>0.56000000000000005</v>
      </c>
      <c r="Y734">
        <v>0</v>
      </c>
      <c r="Z734">
        <v>0.42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32</v>
      </c>
      <c r="AG734">
        <v>0.88200000000000012</v>
      </c>
      <c r="AH734">
        <v>2</v>
      </c>
      <c r="AI734">
        <v>56664068</v>
      </c>
      <c r="AJ734">
        <v>548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ROW(Source!A837)</f>
        <v>837</v>
      </c>
      <c r="B735">
        <v>56664078</v>
      </c>
      <c r="C735">
        <v>56664063</v>
      </c>
      <c r="D735">
        <v>54768426</v>
      </c>
      <c r="E735">
        <v>1</v>
      </c>
      <c r="F735">
        <v>1</v>
      </c>
      <c r="G735">
        <v>1081</v>
      </c>
      <c r="H735">
        <v>2</v>
      </c>
      <c r="I735" t="s">
        <v>1368</v>
      </c>
      <c r="J735" t="s">
        <v>1369</v>
      </c>
      <c r="K735" t="s">
        <v>1370</v>
      </c>
      <c r="L735">
        <v>1368</v>
      </c>
      <c r="N735">
        <v>1011</v>
      </c>
      <c r="O735" t="s">
        <v>1323</v>
      </c>
      <c r="P735" t="s">
        <v>1323</v>
      </c>
      <c r="Q735">
        <v>1</v>
      </c>
      <c r="X735">
        <v>2.65</v>
      </c>
      <c r="Y735">
        <v>0</v>
      </c>
      <c r="Z735">
        <v>0.47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32</v>
      </c>
      <c r="AG735">
        <v>4.1737500000000001</v>
      </c>
      <c r="AH735">
        <v>2</v>
      </c>
      <c r="AI735">
        <v>56664069</v>
      </c>
      <c r="AJ735">
        <v>549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ROW(Source!A837)</f>
        <v>837</v>
      </c>
      <c r="B736">
        <v>56664075</v>
      </c>
      <c r="C736">
        <v>56664063</v>
      </c>
      <c r="D736">
        <v>54767573</v>
      </c>
      <c r="E736">
        <v>1</v>
      </c>
      <c r="F736">
        <v>1</v>
      </c>
      <c r="G736">
        <v>1081</v>
      </c>
      <c r="H736">
        <v>2</v>
      </c>
      <c r="I736" t="s">
        <v>1328</v>
      </c>
      <c r="J736" t="s">
        <v>1329</v>
      </c>
      <c r="K736" t="s">
        <v>1330</v>
      </c>
      <c r="L736">
        <v>1368</v>
      </c>
      <c r="N736">
        <v>1011</v>
      </c>
      <c r="O736" t="s">
        <v>1323</v>
      </c>
      <c r="P736" t="s">
        <v>1323</v>
      </c>
      <c r="Q736">
        <v>1</v>
      </c>
      <c r="X736">
        <v>0.42</v>
      </c>
      <c r="Y736">
        <v>0</v>
      </c>
      <c r="Z736">
        <v>179.17</v>
      </c>
      <c r="AA736">
        <v>16.93</v>
      </c>
      <c r="AB736">
        <v>0</v>
      </c>
      <c r="AC736">
        <v>0</v>
      </c>
      <c r="AD736">
        <v>1</v>
      </c>
      <c r="AE736">
        <v>0</v>
      </c>
      <c r="AF736" t="s">
        <v>32</v>
      </c>
      <c r="AG736">
        <v>0.66150000000000009</v>
      </c>
      <c r="AH736">
        <v>2</v>
      </c>
      <c r="AI736">
        <v>56664066</v>
      </c>
      <c r="AJ736">
        <v>550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ROW(Source!A837)</f>
        <v>837</v>
      </c>
      <c r="B737">
        <v>56664079</v>
      </c>
      <c r="C737">
        <v>56664063</v>
      </c>
      <c r="D737">
        <v>54738788</v>
      </c>
      <c r="E737">
        <v>1</v>
      </c>
      <c r="F737">
        <v>1</v>
      </c>
      <c r="G737">
        <v>1081</v>
      </c>
      <c r="H737">
        <v>3</v>
      </c>
      <c r="I737" t="s">
        <v>1390</v>
      </c>
      <c r="J737" t="s">
        <v>1391</v>
      </c>
      <c r="K737" t="s">
        <v>1392</v>
      </c>
      <c r="L737">
        <v>1296</v>
      </c>
      <c r="N737">
        <v>1002</v>
      </c>
      <c r="O737" t="s">
        <v>678</v>
      </c>
      <c r="P737" t="s">
        <v>678</v>
      </c>
      <c r="Q737">
        <v>1</v>
      </c>
      <c r="X737">
        <v>0.04</v>
      </c>
      <c r="Y737">
        <v>84.21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105</v>
      </c>
      <c r="AG737">
        <v>0.04</v>
      </c>
      <c r="AH737">
        <v>2</v>
      </c>
      <c r="AI737">
        <v>56664070</v>
      </c>
      <c r="AJ737">
        <v>551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ROW(Source!A837)</f>
        <v>837</v>
      </c>
      <c r="B738">
        <v>56664080</v>
      </c>
      <c r="C738">
        <v>56664063</v>
      </c>
      <c r="D738">
        <v>54747402</v>
      </c>
      <c r="E738">
        <v>1</v>
      </c>
      <c r="F738">
        <v>1</v>
      </c>
      <c r="G738">
        <v>1081</v>
      </c>
      <c r="H738">
        <v>3</v>
      </c>
      <c r="I738" t="s">
        <v>1393</v>
      </c>
      <c r="J738" t="s">
        <v>1394</v>
      </c>
      <c r="K738" t="s">
        <v>1395</v>
      </c>
      <c r="L738">
        <v>1354</v>
      </c>
      <c r="N738">
        <v>1010</v>
      </c>
      <c r="O738" t="s">
        <v>398</v>
      </c>
      <c r="P738" t="s">
        <v>398</v>
      </c>
      <c r="Q738">
        <v>1</v>
      </c>
      <c r="X738">
        <v>0.02</v>
      </c>
      <c r="Y738">
        <v>7.74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105</v>
      </c>
      <c r="AG738">
        <v>0.02</v>
      </c>
      <c r="AH738">
        <v>2</v>
      </c>
      <c r="AI738">
        <v>56664071</v>
      </c>
      <c r="AJ738">
        <v>552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ROW(Source!A837)</f>
        <v>837</v>
      </c>
      <c r="B739">
        <v>56664081</v>
      </c>
      <c r="C739">
        <v>56664063</v>
      </c>
      <c r="D739">
        <v>54747352</v>
      </c>
      <c r="E739">
        <v>1</v>
      </c>
      <c r="F739">
        <v>1</v>
      </c>
      <c r="G739">
        <v>1081</v>
      </c>
      <c r="H739">
        <v>3</v>
      </c>
      <c r="I739" t="s">
        <v>1384</v>
      </c>
      <c r="J739" t="s">
        <v>1385</v>
      </c>
      <c r="K739" t="s">
        <v>1386</v>
      </c>
      <c r="L739">
        <v>1354</v>
      </c>
      <c r="N739">
        <v>1010</v>
      </c>
      <c r="O739" t="s">
        <v>398</v>
      </c>
      <c r="P739" t="s">
        <v>398</v>
      </c>
      <c r="Q739">
        <v>1</v>
      </c>
      <c r="X739">
        <v>3.31</v>
      </c>
      <c r="Y739">
        <v>4.3600000000000003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105</v>
      </c>
      <c r="AG739">
        <v>3.31</v>
      </c>
      <c r="AH739">
        <v>2</v>
      </c>
      <c r="AI739">
        <v>56664072</v>
      </c>
      <c r="AJ739">
        <v>553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ROW(Source!A837)</f>
        <v>837</v>
      </c>
      <c r="B740">
        <v>56664082</v>
      </c>
      <c r="C740">
        <v>56664063</v>
      </c>
      <c r="D740">
        <v>54708109</v>
      </c>
      <c r="E740">
        <v>1081</v>
      </c>
      <c r="F740">
        <v>1</v>
      </c>
      <c r="G740">
        <v>1081</v>
      </c>
      <c r="H740">
        <v>3</v>
      </c>
      <c r="I740" t="s">
        <v>1585</v>
      </c>
      <c r="J740" t="s">
        <v>3</v>
      </c>
      <c r="K740" t="s">
        <v>1586</v>
      </c>
      <c r="L740">
        <v>1346</v>
      </c>
      <c r="N740">
        <v>1009</v>
      </c>
      <c r="O740" t="s">
        <v>1171</v>
      </c>
      <c r="P740" t="s">
        <v>1171</v>
      </c>
      <c r="Q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105</v>
      </c>
      <c r="AG740">
        <v>0</v>
      </c>
      <c r="AH740">
        <v>3</v>
      </c>
      <c r="AI740">
        <v>-1</v>
      </c>
      <c r="AJ740" t="s">
        <v>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ROW(Source!A837)</f>
        <v>837</v>
      </c>
      <c r="B741">
        <v>56664083</v>
      </c>
      <c r="C741">
        <v>56664063</v>
      </c>
      <c r="D741">
        <v>54717780</v>
      </c>
      <c r="E741">
        <v>1081</v>
      </c>
      <c r="F741">
        <v>1</v>
      </c>
      <c r="G741">
        <v>1081</v>
      </c>
      <c r="H741">
        <v>3</v>
      </c>
      <c r="I741" t="s">
        <v>1587</v>
      </c>
      <c r="J741" t="s">
        <v>3</v>
      </c>
      <c r="K741" t="s">
        <v>1588</v>
      </c>
      <c r="L741">
        <v>1354</v>
      </c>
      <c r="N741">
        <v>1010</v>
      </c>
      <c r="O741" t="s">
        <v>398</v>
      </c>
      <c r="P741" t="s">
        <v>398</v>
      </c>
      <c r="Q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105</v>
      </c>
      <c r="AG741">
        <v>0</v>
      </c>
      <c r="AH741">
        <v>3</v>
      </c>
      <c r="AI741">
        <v>-1</v>
      </c>
      <c r="AJ741" t="s">
        <v>3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ROW(Source!A837)</f>
        <v>837</v>
      </c>
      <c r="B742">
        <v>56664084</v>
      </c>
      <c r="C742">
        <v>56664063</v>
      </c>
      <c r="D742">
        <v>54720580</v>
      </c>
      <c r="E742">
        <v>1081</v>
      </c>
      <c r="F742">
        <v>1</v>
      </c>
      <c r="G742">
        <v>1081</v>
      </c>
      <c r="H742">
        <v>3</v>
      </c>
      <c r="I742" t="s">
        <v>1589</v>
      </c>
      <c r="J742" t="s">
        <v>3</v>
      </c>
      <c r="K742" t="s">
        <v>1590</v>
      </c>
      <c r="L742">
        <v>1327</v>
      </c>
      <c r="N742">
        <v>1005</v>
      </c>
      <c r="O742" t="s">
        <v>329</v>
      </c>
      <c r="P742" t="s">
        <v>329</v>
      </c>
      <c r="Q742">
        <v>1</v>
      </c>
      <c r="X742">
        <v>100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105</v>
      </c>
      <c r="AG742">
        <v>100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ROW(Source!A837)</f>
        <v>837</v>
      </c>
      <c r="B743">
        <v>56664085</v>
      </c>
      <c r="C743">
        <v>56664063</v>
      </c>
      <c r="D743">
        <v>54720711</v>
      </c>
      <c r="E743">
        <v>1081</v>
      </c>
      <c r="F743">
        <v>1</v>
      </c>
      <c r="G743">
        <v>1081</v>
      </c>
      <c r="H743">
        <v>3</v>
      </c>
      <c r="I743" t="s">
        <v>1591</v>
      </c>
      <c r="J743" t="s">
        <v>3</v>
      </c>
      <c r="K743" t="s">
        <v>1592</v>
      </c>
      <c r="L743">
        <v>1346</v>
      </c>
      <c r="N743">
        <v>1009</v>
      </c>
      <c r="O743" t="s">
        <v>1171</v>
      </c>
      <c r="P743" t="s">
        <v>1171</v>
      </c>
      <c r="Q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105</v>
      </c>
      <c r="AG743">
        <v>0</v>
      </c>
      <c r="AH743">
        <v>3</v>
      </c>
      <c r="AI743">
        <v>-1</v>
      </c>
      <c r="AJ743" t="s">
        <v>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ROW(Source!A837)</f>
        <v>837</v>
      </c>
      <c r="B744">
        <v>56664086</v>
      </c>
      <c r="C744">
        <v>56664063</v>
      </c>
      <c r="D744">
        <v>54723313</v>
      </c>
      <c r="E744">
        <v>1081</v>
      </c>
      <c r="F744">
        <v>1</v>
      </c>
      <c r="G744">
        <v>1081</v>
      </c>
      <c r="H744">
        <v>3</v>
      </c>
      <c r="I744" t="s">
        <v>1593</v>
      </c>
      <c r="J744" t="s">
        <v>3</v>
      </c>
      <c r="K744" t="s">
        <v>1594</v>
      </c>
      <c r="L744">
        <v>1327</v>
      </c>
      <c r="N744">
        <v>1005</v>
      </c>
      <c r="O744" t="s">
        <v>329</v>
      </c>
      <c r="P744" t="s">
        <v>329</v>
      </c>
      <c r="Q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105</v>
      </c>
      <c r="AG744">
        <v>0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ROW(Source!A837)</f>
        <v>837</v>
      </c>
      <c r="B745">
        <v>56664087</v>
      </c>
      <c r="C745">
        <v>56664063</v>
      </c>
      <c r="D745">
        <v>54723795</v>
      </c>
      <c r="E745">
        <v>1081</v>
      </c>
      <c r="F745">
        <v>1</v>
      </c>
      <c r="G745">
        <v>1081</v>
      </c>
      <c r="H745">
        <v>3</v>
      </c>
      <c r="I745" t="s">
        <v>1595</v>
      </c>
      <c r="J745" t="s">
        <v>3</v>
      </c>
      <c r="K745" t="s">
        <v>1596</v>
      </c>
      <c r="L745">
        <v>1354</v>
      </c>
      <c r="N745">
        <v>1010</v>
      </c>
      <c r="O745" t="s">
        <v>398</v>
      </c>
      <c r="P745" t="s">
        <v>398</v>
      </c>
      <c r="Q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105</v>
      </c>
      <c r="AG745">
        <v>0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ROW(Source!A838)</f>
        <v>838</v>
      </c>
      <c r="B746">
        <v>56664073</v>
      </c>
      <c r="C746">
        <v>56664063</v>
      </c>
      <c r="D746">
        <v>54702434</v>
      </c>
      <c r="E746">
        <v>1081</v>
      </c>
      <c r="F746">
        <v>1</v>
      </c>
      <c r="G746">
        <v>1081</v>
      </c>
      <c r="H746">
        <v>1</v>
      </c>
      <c r="I746" t="s">
        <v>1317</v>
      </c>
      <c r="J746" t="s">
        <v>3</v>
      </c>
      <c r="K746" t="s">
        <v>1318</v>
      </c>
      <c r="L746">
        <v>1191</v>
      </c>
      <c r="N746">
        <v>1013</v>
      </c>
      <c r="O746" t="s">
        <v>1319</v>
      </c>
      <c r="P746" t="s">
        <v>1319</v>
      </c>
      <c r="Q746">
        <v>1</v>
      </c>
      <c r="X746">
        <v>18.07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 t="s">
        <v>33</v>
      </c>
      <c r="AG746">
        <v>26.183430000000001</v>
      </c>
      <c r="AH746">
        <v>2</v>
      </c>
      <c r="AI746">
        <v>56664064</v>
      </c>
      <c r="AJ746">
        <v>554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ROW(Source!A838)</f>
        <v>838</v>
      </c>
      <c r="B747">
        <v>56664074</v>
      </c>
      <c r="C747">
        <v>56664063</v>
      </c>
      <c r="D747">
        <v>54768339</v>
      </c>
      <c r="E747">
        <v>1</v>
      </c>
      <c r="F747">
        <v>1</v>
      </c>
      <c r="G747">
        <v>1081</v>
      </c>
      <c r="H747">
        <v>2</v>
      </c>
      <c r="I747" t="s">
        <v>1324</v>
      </c>
      <c r="J747" t="s">
        <v>1325</v>
      </c>
      <c r="K747" t="s">
        <v>1326</v>
      </c>
      <c r="L747">
        <v>1368</v>
      </c>
      <c r="N747">
        <v>1011</v>
      </c>
      <c r="O747" t="s">
        <v>1323</v>
      </c>
      <c r="P747" t="s">
        <v>1323</v>
      </c>
      <c r="Q747">
        <v>1</v>
      </c>
      <c r="X747">
        <v>0.37</v>
      </c>
      <c r="Y747">
        <v>0</v>
      </c>
      <c r="Z747">
        <v>83.1</v>
      </c>
      <c r="AA747">
        <v>12.62</v>
      </c>
      <c r="AB747">
        <v>0</v>
      </c>
      <c r="AC747">
        <v>0</v>
      </c>
      <c r="AD747">
        <v>1</v>
      </c>
      <c r="AE747">
        <v>0</v>
      </c>
      <c r="AF747" t="s">
        <v>32</v>
      </c>
      <c r="AG747">
        <v>0.5827500000000001</v>
      </c>
      <c r="AH747">
        <v>2</v>
      </c>
      <c r="AI747">
        <v>56664065</v>
      </c>
      <c r="AJ747">
        <v>555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ROW(Source!A838)</f>
        <v>838</v>
      </c>
      <c r="B748">
        <v>56664076</v>
      </c>
      <c r="C748">
        <v>56664063</v>
      </c>
      <c r="D748">
        <v>54768393</v>
      </c>
      <c r="E748">
        <v>1</v>
      </c>
      <c r="F748">
        <v>1</v>
      </c>
      <c r="G748">
        <v>1081</v>
      </c>
      <c r="H748">
        <v>2</v>
      </c>
      <c r="I748" t="s">
        <v>1387</v>
      </c>
      <c r="J748" t="s">
        <v>1388</v>
      </c>
      <c r="K748" t="s">
        <v>1389</v>
      </c>
      <c r="L748">
        <v>1368</v>
      </c>
      <c r="N748">
        <v>1011</v>
      </c>
      <c r="O748" t="s">
        <v>1323</v>
      </c>
      <c r="P748" t="s">
        <v>1323</v>
      </c>
      <c r="Q748">
        <v>1</v>
      </c>
      <c r="X748">
        <v>0.13</v>
      </c>
      <c r="Y748">
        <v>0</v>
      </c>
      <c r="Z748">
        <v>0.77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32</v>
      </c>
      <c r="AG748">
        <v>0.20475000000000002</v>
      </c>
      <c r="AH748">
        <v>2</v>
      </c>
      <c r="AI748">
        <v>56664067</v>
      </c>
      <c r="AJ748">
        <v>556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ROW(Source!A838)</f>
        <v>838</v>
      </c>
      <c r="B749">
        <v>56664077</v>
      </c>
      <c r="C749">
        <v>56664063</v>
      </c>
      <c r="D749">
        <v>54768400</v>
      </c>
      <c r="E749">
        <v>1</v>
      </c>
      <c r="F749">
        <v>1</v>
      </c>
      <c r="G749">
        <v>1081</v>
      </c>
      <c r="H749">
        <v>2</v>
      </c>
      <c r="I749" t="s">
        <v>1365</v>
      </c>
      <c r="J749" t="s">
        <v>1366</v>
      </c>
      <c r="K749" t="s">
        <v>1367</v>
      </c>
      <c r="L749">
        <v>1368</v>
      </c>
      <c r="N749">
        <v>1011</v>
      </c>
      <c r="O749" t="s">
        <v>1323</v>
      </c>
      <c r="P749" t="s">
        <v>1323</v>
      </c>
      <c r="Q749">
        <v>1</v>
      </c>
      <c r="X749">
        <v>0.56000000000000005</v>
      </c>
      <c r="Y749">
        <v>0</v>
      </c>
      <c r="Z749">
        <v>0.42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32</v>
      </c>
      <c r="AG749">
        <v>0.88200000000000012</v>
      </c>
      <c r="AH749">
        <v>2</v>
      </c>
      <c r="AI749">
        <v>56664068</v>
      </c>
      <c r="AJ749">
        <v>557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ROW(Source!A838)</f>
        <v>838</v>
      </c>
      <c r="B750">
        <v>56664078</v>
      </c>
      <c r="C750">
        <v>56664063</v>
      </c>
      <c r="D750">
        <v>54768426</v>
      </c>
      <c r="E750">
        <v>1</v>
      </c>
      <c r="F750">
        <v>1</v>
      </c>
      <c r="G750">
        <v>1081</v>
      </c>
      <c r="H750">
        <v>2</v>
      </c>
      <c r="I750" t="s">
        <v>1368</v>
      </c>
      <c r="J750" t="s">
        <v>1369</v>
      </c>
      <c r="K750" t="s">
        <v>1370</v>
      </c>
      <c r="L750">
        <v>1368</v>
      </c>
      <c r="N750">
        <v>1011</v>
      </c>
      <c r="O750" t="s">
        <v>1323</v>
      </c>
      <c r="P750" t="s">
        <v>1323</v>
      </c>
      <c r="Q750">
        <v>1</v>
      </c>
      <c r="X750">
        <v>2.65</v>
      </c>
      <c r="Y750">
        <v>0</v>
      </c>
      <c r="Z750">
        <v>0.47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32</v>
      </c>
      <c r="AG750">
        <v>4.1737500000000001</v>
      </c>
      <c r="AH750">
        <v>2</v>
      </c>
      <c r="AI750">
        <v>56664069</v>
      </c>
      <c r="AJ750">
        <v>558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ROW(Source!A838)</f>
        <v>838</v>
      </c>
      <c r="B751">
        <v>56664075</v>
      </c>
      <c r="C751">
        <v>56664063</v>
      </c>
      <c r="D751">
        <v>54767573</v>
      </c>
      <c r="E751">
        <v>1</v>
      </c>
      <c r="F751">
        <v>1</v>
      </c>
      <c r="G751">
        <v>1081</v>
      </c>
      <c r="H751">
        <v>2</v>
      </c>
      <c r="I751" t="s">
        <v>1328</v>
      </c>
      <c r="J751" t="s">
        <v>1329</v>
      </c>
      <c r="K751" t="s">
        <v>1330</v>
      </c>
      <c r="L751">
        <v>1368</v>
      </c>
      <c r="N751">
        <v>1011</v>
      </c>
      <c r="O751" t="s">
        <v>1323</v>
      </c>
      <c r="P751" t="s">
        <v>1323</v>
      </c>
      <c r="Q751">
        <v>1</v>
      </c>
      <c r="X751">
        <v>0.42</v>
      </c>
      <c r="Y751">
        <v>0</v>
      </c>
      <c r="Z751">
        <v>179.17</v>
      </c>
      <c r="AA751">
        <v>16.93</v>
      </c>
      <c r="AB751">
        <v>0</v>
      </c>
      <c r="AC751">
        <v>0</v>
      </c>
      <c r="AD751">
        <v>1</v>
      </c>
      <c r="AE751">
        <v>0</v>
      </c>
      <c r="AF751" t="s">
        <v>32</v>
      </c>
      <c r="AG751">
        <v>0.66150000000000009</v>
      </c>
      <c r="AH751">
        <v>2</v>
      </c>
      <c r="AI751">
        <v>56664066</v>
      </c>
      <c r="AJ751">
        <v>559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ROW(Source!A838)</f>
        <v>838</v>
      </c>
      <c r="B752">
        <v>56664079</v>
      </c>
      <c r="C752">
        <v>56664063</v>
      </c>
      <c r="D752">
        <v>54738788</v>
      </c>
      <c r="E752">
        <v>1</v>
      </c>
      <c r="F752">
        <v>1</v>
      </c>
      <c r="G752">
        <v>1081</v>
      </c>
      <c r="H752">
        <v>3</v>
      </c>
      <c r="I752" t="s">
        <v>1390</v>
      </c>
      <c r="J752" t="s">
        <v>1391</v>
      </c>
      <c r="K752" t="s">
        <v>1392</v>
      </c>
      <c r="L752">
        <v>1296</v>
      </c>
      <c r="N752">
        <v>1002</v>
      </c>
      <c r="O752" t="s">
        <v>678</v>
      </c>
      <c r="P752" t="s">
        <v>678</v>
      </c>
      <c r="Q752">
        <v>1</v>
      </c>
      <c r="X752">
        <v>0.04</v>
      </c>
      <c r="Y752">
        <v>84.21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105</v>
      </c>
      <c r="AG752">
        <v>0.04</v>
      </c>
      <c r="AH752">
        <v>2</v>
      </c>
      <c r="AI752">
        <v>56664070</v>
      </c>
      <c r="AJ752">
        <v>560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ROW(Source!A838)</f>
        <v>838</v>
      </c>
      <c r="B753">
        <v>56664080</v>
      </c>
      <c r="C753">
        <v>56664063</v>
      </c>
      <c r="D753">
        <v>54747402</v>
      </c>
      <c r="E753">
        <v>1</v>
      </c>
      <c r="F753">
        <v>1</v>
      </c>
      <c r="G753">
        <v>1081</v>
      </c>
      <c r="H753">
        <v>3</v>
      </c>
      <c r="I753" t="s">
        <v>1393</v>
      </c>
      <c r="J753" t="s">
        <v>1394</v>
      </c>
      <c r="K753" t="s">
        <v>1395</v>
      </c>
      <c r="L753">
        <v>1354</v>
      </c>
      <c r="N753">
        <v>1010</v>
      </c>
      <c r="O753" t="s">
        <v>398</v>
      </c>
      <c r="P753" t="s">
        <v>398</v>
      </c>
      <c r="Q753">
        <v>1</v>
      </c>
      <c r="X753">
        <v>0.02</v>
      </c>
      <c r="Y753">
        <v>7.74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105</v>
      </c>
      <c r="AG753">
        <v>0.02</v>
      </c>
      <c r="AH753">
        <v>2</v>
      </c>
      <c r="AI753">
        <v>56664071</v>
      </c>
      <c r="AJ753">
        <v>561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ROW(Source!A838)</f>
        <v>838</v>
      </c>
      <c r="B754">
        <v>56664081</v>
      </c>
      <c r="C754">
        <v>56664063</v>
      </c>
      <c r="D754">
        <v>54747352</v>
      </c>
      <c r="E754">
        <v>1</v>
      </c>
      <c r="F754">
        <v>1</v>
      </c>
      <c r="G754">
        <v>1081</v>
      </c>
      <c r="H754">
        <v>3</v>
      </c>
      <c r="I754" t="s">
        <v>1384</v>
      </c>
      <c r="J754" t="s">
        <v>1385</v>
      </c>
      <c r="K754" t="s">
        <v>1386</v>
      </c>
      <c r="L754">
        <v>1354</v>
      </c>
      <c r="N754">
        <v>1010</v>
      </c>
      <c r="O754" t="s">
        <v>398</v>
      </c>
      <c r="P754" t="s">
        <v>398</v>
      </c>
      <c r="Q754">
        <v>1</v>
      </c>
      <c r="X754">
        <v>3.31</v>
      </c>
      <c r="Y754">
        <v>4.3600000000000003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105</v>
      </c>
      <c r="AG754">
        <v>3.31</v>
      </c>
      <c r="AH754">
        <v>2</v>
      </c>
      <c r="AI754">
        <v>56664072</v>
      </c>
      <c r="AJ754">
        <v>562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ROW(Source!A838)</f>
        <v>838</v>
      </c>
      <c r="B755">
        <v>56664082</v>
      </c>
      <c r="C755">
        <v>56664063</v>
      </c>
      <c r="D755">
        <v>54708109</v>
      </c>
      <c r="E755">
        <v>1081</v>
      </c>
      <c r="F755">
        <v>1</v>
      </c>
      <c r="G755">
        <v>1081</v>
      </c>
      <c r="H755">
        <v>3</v>
      </c>
      <c r="I755" t="s">
        <v>1585</v>
      </c>
      <c r="J755" t="s">
        <v>3</v>
      </c>
      <c r="K755" t="s">
        <v>1586</v>
      </c>
      <c r="L755">
        <v>1346</v>
      </c>
      <c r="N755">
        <v>1009</v>
      </c>
      <c r="O755" t="s">
        <v>1171</v>
      </c>
      <c r="P755" t="s">
        <v>1171</v>
      </c>
      <c r="Q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105</v>
      </c>
      <c r="AG755">
        <v>0</v>
      </c>
      <c r="AH755">
        <v>3</v>
      </c>
      <c r="AI755">
        <v>-1</v>
      </c>
      <c r="AJ755" t="s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ROW(Source!A838)</f>
        <v>838</v>
      </c>
      <c r="B756">
        <v>56664083</v>
      </c>
      <c r="C756">
        <v>56664063</v>
      </c>
      <c r="D756">
        <v>54717780</v>
      </c>
      <c r="E756">
        <v>1081</v>
      </c>
      <c r="F756">
        <v>1</v>
      </c>
      <c r="G756">
        <v>1081</v>
      </c>
      <c r="H756">
        <v>3</v>
      </c>
      <c r="I756" t="s">
        <v>1587</v>
      </c>
      <c r="J756" t="s">
        <v>3</v>
      </c>
      <c r="K756" t="s">
        <v>1588</v>
      </c>
      <c r="L756">
        <v>1354</v>
      </c>
      <c r="N756">
        <v>1010</v>
      </c>
      <c r="O756" t="s">
        <v>398</v>
      </c>
      <c r="P756" t="s">
        <v>398</v>
      </c>
      <c r="Q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105</v>
      </c>
      <c r="AG756">
        <v>0</v>
      </c>
      <c r="AH756">
        <v>3</v>
      </c>
      <c r="AI756">
        <v>-1</v>
      </c>
      <c r="AJ756" t="s">
        <v>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ROW(Source!A838)</f>
        <v>838</v>
      </c>
      <c r="B757">
        <v>56664084</v>
      </c>
      <c r="C757">
        <v>56664063</v>
      </c>
      <c r="D757">
        <v>54720580</v>
      </c>
      <c r="E757">
        <v>1081</v>
      </c>
      <c r="F757">
        <v>1</v>
      </c>
      <c r="G757">
        <v>1081</v>
      </c>
      <c r="H757">
        <v>3</v>
      </c>
      <c r="I757" t="s">
        <v>1589</v>
      </c>
      <c r="J757" t="s">
        <v>3</v>
      </c>
      <c r="K757" t="s">
        <v>1590</v>
      </c>
      <c r="L757">
        <v>1327</v>
      </c>
      <c r="N757">
        <v>1005</v>
      </c>
      <c r="O757" t="s">
        <v>329</v>
      </c>
      <c r="P757" t="s">
        <v>329</v>
      </c>
      <c r="Q757">
        <v>1</v>
      </c>
      <c r="X757">
        <v>100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105</v>
      </c>
      <c r="AG757">
        <v>100</v>
      </c>
      <c r="AH757">
        <v>3</v>
      </c>
      <c r="AI757">
        <v>-1</v>
      </c>
      <c r="AJ757" t="s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ROW(Source!A838)</f>
        <v>838</v>
      </c>
      <c r="B758">
        <v>56664085</v>
      </c>
      <c r="C758">
        <v>56664063</v>
      </c>
      <c r="D758">
        <v>54720711</v>
      </c>
      <c r="E758">
        <v>1081</v>
      </c>
      <c r="F758">
        <v>1</v>
      </c>
      <c r="G758">
        <v>1081</v>
      </c>
      <c r="H758">
        <v>3</v>
      </c>
      <c r="I758" t="s">
        <v>1591</v>
      </c>
      <c r="J758" t="s">
        <v>3</v>
      </c>
      <c r="K758" t="s">
        <v>1592</v>
      </c>
      <c r="L758">
        <v>1346</v>
      </c>
      <c r="N758">
        <v>1009</v>
      </c>
      <c r="O758" t="s">
        <v>1171</v>
      </c>
      <c r="P758" t="s">
        <v>1171</v>
      </c>
      <c r="Q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105</v>
      </c>
      <c r="AG758">
        <v>0</v>
      </c>
      <c r="AH758">
        <v>3</v>
      </c>
      <c r="AI758">
        <v>-1</v>
      </c>
      <c r="AJ758" t="s">
        <v>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ROW(Source!A838)</f>
        <v>838</v>
      </c>
      <c r="B759">
        <v>56664086</v>
      </c>
      <c r="C759">
        <v>56664063</v>
      </c>
      <c r="D759">
        <v>54723313</v>
      </c>
      <c r="E759">
        <v>1081</v>
      </c>
      <c r="F759">
        <v>1</v>
      </c>
      <c r="G759">
        <v>1081</v>
      </c>
      <c r="H759">
        <v>3</v>
      </c>
      <c r="I759" t="s">
        <v>1593</v>
      </c>
      <c r="J759" t="s">
        <v>3</v>
      </c>
      <c r="K759" t="s">
        <v>1594</v>
      </c>
      <c r="L759">
        <v>1327</v>
      </c>
      <c r="N759">
        <v>1005</v>
      </c>
      <c r="O759" t="s">
        <v>329</v>
      </c>
      <c r="P759" t="s">
        <v>329</v>
      </c>
      <c r="Q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105</v>
      </c>
      <c r="AG759">
        <v>0</v>
      </c>
      <c r="AH759">
        <v>3</v>
      </c>
      <c r="AI759">
        <v>-1</v>
      </c>
      <c r="AJ759" t="s">
        <v>3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ROW(Source!A838)</f>
        <v>838</v>
      </c>
      <c r="B760">
        <v>56664087</v>
      </c>
      <c r="C760">
        <v>56664063</v>
      </c>
      <c r="D760">
        <v>54723795</v>
      </c>
      <c r="E760">
        <v>1081</v>
      </c>
      <c r="F760">
        <v>1</v>
      </c>
      <c r="G760">
        <v>1081</v>
      </c>
      <c r="H760">
        <v>3</v>
      </c>
      <c r="I760" t="s">
        <v>1595</v>
      </c>
      <c r="J760" t="s">
        <v>3</v>
      </c>
      <c r="K760" t="s">
        <v>1596</v>
      </c>
      <c r="L760">
        <v>1354</v>
      </c>
      <c r="N760">
        <v>1010</v>
      </c>
      <c r="O760" t="s">
        <v>398</v>
      </c>
      <c r="P760" t="s">
        <v>398</v>
      </c>
      <c r="Q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105</v>
      </c>
      <c r="AG760">
        <v>0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ROW(Source!A841)</f>
        <v>841</v>
      </c>
      <c r="B761">
        <v>56664100</v>
      </c>
      <c r="C761">
        <v>56664089</v>
      </c>
      <c r="D761">
        <v>54702434</v>
      </c>
      <c r="E761">
        <v>1081</v>
      </c>
      <c r="F761">
        <v>1</v>
      </c>
      <c r="G761">
        <v>1081</v>
      </c>
      <c r="H761">
        <v>1</v>
      </c>
      <c r="I761" t="s">
        <v>1317</v>
      </c>
      <c r="J761" t="s">
        <v>3</v>
      </c>
      <c r="K761" t="s">
        <v>1318</v>
      </c>
      <c r="L761">
        <v>1191</v>
      </c>
      <c r="N761">
        <v>1013</v>
      </c>
      <c r="O761" t="s">
        <v>1319</v>
      </c>
      <c r="P761" t="s">
        <v>1319</v>
      </c>
      <c r="Q761">
        <v>1</v>
      </c>
      <c r="X761">
        <v>131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1</v>
      </c>
      <c r="AF761" t="s">
        <v>33</v>
      </c>
      <c r="AG761">
        <v>189.81899999999999</v>
      </c>
      <c r="AH761">
        <v>2</v>
      </c>
      <c r="AI761">
        <v>56664090</v>
      </c>
      <c r="AJ761">
        <v>563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ROW(Source!A841)</f>
        <v>841</v>
      </c>
      <c r="B762">
        <v>56664101</v>
      </c>
      <c r="C762">
        <v>56664089</v>
      </c>
      <c r="D762">
        <v>54767936</v>
      </c>
      <c r="E762">
        <v>1</v>
      </c>
      <c r="F762">
        <v>1</v>
      </c>
      <c r="G762">
        <v>1081</v>
      </c>
      <c r="H762">
        <v>2</v>
      </c>
      <c r="I762" t="s">
        <v>1433</v>
      </c>
      <c r="J762" t="s">
        <v>1434</v>
      </c>
      <c r="K762" t="s">
        <v>1435</v>
      </c>
      <c r="L762">
        <v>1368</v>
      </c>
      <c r="N762">
        <v>1011</v>
      </c>
      <c r="O762" t="s">
        <v>1323</v>
      </c>
      <c r="P762" t="s">
        <v>1323</v>
      </c>
      <c r="Q762">
        <v>1</v>
      </c>
      <c r="X762">
        <v>21.2</v>
      </c>
      <c r="Y762">
        <v>0</v>
      </c>
      <c r="Z762">
        <v>34.479999999999997</v>
      </c>
      <c r="AA762">
        <v>12.62</v>
      </c>
      <c r="AB762">
        <v>0</v>
      </c>
      <c r="AC762">
        <v>0</v>
      </c>
      <c r="AD762">
        <v>1</v>
      </c>
      <c r="AE762">
        <v>0</v>
      </c>
      <c r="AF762" t="s">
        <v>32</v>
      </c>
      <c r="AG762">
        <v>33.39</v>
      </c>
      <c r="AH762">
        <v>2</v>
      </c>
      <c r="AI762">
        <v>56664091</v>
      </c>
      <c r="AJ762">
        <v>564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ROW(Source!A841)</f>
        <v>841</v>
      </c>
      <c r="B763">
        <v>56664102</v>
      </c>
      <c r="C763">
        <v>56664089</v>
      </c>
      <c r="D763">
        <v>54768040</v>
      </c>
      <c r="E763">
        <v>1</v>
      </c>
      <c r="F763">
        <v>1</v>
      </c>
      <c r="G763">
        <v>1081</v>
      </c>
      <c r="H763">
        <v>2</v>
      </c>
      <c r="I763" t="s">
        <v>1320</v>
      </c>
      <c r="J763" t="s">
        <v>1321</v>
      </c>
      <c r="K763" t="s">
        <v>1322</v>
      </c>
      <c r="L763">
        <v>1368</v>
      </c>
      <c r="N763">
        <v>1011</v>
      </c>
      <c r="O763" t="s">
        <v>1323</v>
      </c>
      <c r="P763" t="s">
        <v>1323</v>
      </c>
      <c r="Q763">
        <v>1</v>
      </c>
      <c r="X763">
        <v>1.64</v>
      </c>
      <c r="Y763">
        <v>0</v>
      </c>
      <c r="Z763">
        <v>7.11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32</v>
      </c>
      <c r="AG763">
        <v>2.5829999999999997</v>
      </c>
      <c r="AH763">
        <v>2</v>
      </c>
      <c r="AI763">
        <v>56664092</v>
      </c>
      <c r="AJ763">
        <v>565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ROW(Source!A841)</f>
        <v>841</v>
      </c>
      <c r="B764">
        <v>56664103</v>
      </c>
      <c r="C764">
        <v>56664089</v>
      </c>
      <c r="D764">
        <v>54768339</v>
      </c>
      <c r="E764">
        <v>1</v>
      </c>
      <c r="F764">
        <v>1</v>
      </c>
      <c r="G764">
        <v>1081</v>
      </c>
      <c r="H764">
        <v>2</v>
      </c>
      <c r="I764" t="s">
        <v>1324</v>
      </c>
      <c r="J764" t="s">
        <v>1325</v>
      </c>
      <c r="K764" t="s">
        <v>1326</v>
      </c>
      <c r="L764">
        <v>1368</v>
      </c>
      <c r="N764">
        <v>1011</v>
      </c>
      <c r="O764" t="s">
        <v>1323</v>
      </c>
      <c r="P764" t="s">
        <v>1323</v>
      </c>
      <c r="Q764">
        <v>1</v>
      </c>
      <c r="X764">
        <v>0.6</v>
      </c>
      <c r="Y764">
        <v>0</v>
      </c>
      <c r="Z764">
        <v>83.1</v>
      </c>
      <c r="AA764">
        <v>12.62</v>
      </c>
      <c r="AB764">
        <v>0</v>
      </c>
      <c r="AC764">
        <v>0</v>
      </c>
      <c r="AD764">
        <v>1</v>
      </c>
      <c r="AE764">
        <v>0</v>
      </c>
      <c r="AF764" t="s">
        <v>32</v>
      </c>
      <c r="AG764">
        <v>0.94499999999999995</v>
      </c>
      <c r="AH764">
        <v>2</v>
      </c>
      <c r="AI764">
        <v>56664093</v>
      </c>
      <c r="AJ764">
        <v>566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ROW(Source!A841)</f>
        <v>841</v>
      </c>
      <c r="B765">
        <v>56664104</v>
      </c>
      <c r="C765">
        <v>56664089</v>
      </c>
      <c r="D765">
        <v>54767573</v>
      </c>
      <c r="E765">
        <v>1</v>
      </c>
      <c r="F765">
        <v>1</v>
      </c>
      <c r="G765">
        <v>1081</v>
      </c>
      <c r="H765">
        <v>2</v>
      </c>
      <c r="I765" t="s">
        <v>1328</v>
      </c>
      <c r="J765" t="s">
        <v>1329</v>
      </c>
      <c r="K765" t="s">
        <v>1330</v>
      </c>
      <c r="L765">
        <v>1368</v>
      </c>
      <c r="N765">
        <v>1011</v>
      </c>
      <c r="O765" t="s">
        <v>1323</v>
      </c>
      <c r="P765" t="s">
        <v>1323</v>
      </c>
      <c r="Q765">
        <v>1</v>
      </c>
      <c r="X765">
        <v>0.39</v>
      </c>
      <c r="Y765">
        <v>0</v>
      </c>
      <c r="Z765">
        <v>179.17</v>
      </c>
      <c r="AA765">
        <v>16.93</v>
      </c>
      <c r="AB765">
        <v>0</v>
      </c>
      <c r="AC765">
        <v>0</v>
      </c>
      <c r="AD765">
        <v>1</v>
      </c>
      <c r="AE765">
        <v>0</v>
      </c>
      <c r="AF765" t="s">
        <v>32</v>
      </c>
      <c r="AG765">
        <v>0.61424999999999996</v>
      </c>
      <c r="AH765">
        <v>2</v>
      </c>
      <c r="AI765">
        <v>56664094</v>
      </c>
      <c r="AJ765">
        <v>567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ROW(Source!A841)</f>
        <v>841</v>
      </c>
      <c r="B766">
        <v>56664105</v>
      </c>
      <c r="C766">
        <v>56664089</v>
      </c>
      <c r="D766">
        <v>54767657</v>
      </c>
      <c r="E766">
        <v>1</v>
      </c>
      <c r="F766">
        <v>1</v>
      </c>
      <c r="G766">
        <v>1081</v>
      </c>
      <c r="H766">
        <v>2</v>
      </c>
      <c r="I766" t="s">
        <v>1402</v>
      </c>
      <c r="J766" t="s">
        <v>1403</v>
      </c>
      <c r="K766" t="s">
        <v>1404</v>
      </c>
      <c r="L766">
        <v>1368</v>
      </c>
      <c r="N766">
        <v>1011</v>
      </c>
      <c r="O766" t="s">
        <v>1323</v>
      </c>
      <c r="P766" t="s">
        <v>1323</v>
      </c>
      <c r="Q766">
        <v>1</v>
      </c>
      <c r="X766">
        <v>0.31</v>
      </c>
      <c r="Y766">
        <v>0</v>
      </c>
      <c r="Z766">
        <v>3.18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32</v>
      </c>
      <c r="AG766">
        <v>0.48824999999999996</v>
      </c>
      <c r="AH766">
        <v>2</v>
      </c>
      <c r="AI766">
        <v>56664095</v>
      </c>
      <c r="AJ766">
        <v>568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ROW(Source!A841)</f>
        <v>841</v>
      </c>
      <c r="B767">
        <v>56664106</v>
      </c>
      <c r="C767">
        <v>56664089</v>
      </c>
      <c r="D767">
        <v>54737969</v>
      </c>
      <c r="E767">
        <v>1</v>
      </c>
      <c r="F767">
        <v>1</v>
      </c>
      <c r="G767">
        <v>1081</v>
      </c>
      <c r="H767">
        <v>3</v>
      </c>
      <c r="I767" t="s">
        <v>1331</v>
      </c>
      <c r="J767" t="s">
        <v>1332</v>
      </c>
      <c r="K767" t="s">
        <v>1333</v>
      </c>
      <c r="L767">
        <v>1348</v>
      </c>
      <c r="N767">
        <v>1009</v>
      </c>
      <c r="O767" t="s">
        <v>547</v>
      </c>
      <c r="P767" t="s">
        <v>547</v>
      </c>
      <c r="Q767">
        <v>1000</v>
      </c>
      <c r="X767">
        <v>1.9E-2</v>
      </c>
      <c r="Y767">
        <v>23114.43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105</v>
      </c>
      <c r="AG767">
        <v>1.9E-2</v>
      </c>
      <c r="AH767">
        <v>2</v>
      </c>
      <c r="AI767">
        <v>56664096</v>
      </c>
      <c r="AJ767">
        <v>569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ROW(Source!A841)</f>
        <v>841</v>
      </c>
      <c r="B768">
        <v>56664107</v>
      </c>
      <c r="C768">
        <v>56664089</v>
      </c>
      <c r="D768">
        <v>54738507</v>
      </c>
      <c r="E768">
        <v>1</v>
      </c>
      <c r="F768">
        <v>1</v>
      </c>
      <c r="G768">
        <v>1081</v>
      </c>
      <c r="H768">
        <v>3</v>
      </c>
      <c r="I768" t="s">
        <v>1436</v>
      </c>
      <c r="J768" t="s">
        <v>1437</v>
      </c>
      <c r="K768" t="s">
        <v>1438</v>
      </c>
      <c r="L768">
        <v>1348</v>
      </c>
      <c r="N768">
        <v>1009</v>
      </c>
      <c r="O768" t="s">
        <v>547</v>
      </c>
      <c r="P768" t="s">
        <v>547</v>
      </c>
      <c r="Q768">
        <v>1000</v>
      </c>
      <c r="X768">
        <v>2.7E-4</v>
      </c>
      <c r="Y768">
        <v>19114.98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105</v>
      </c>
      <c r="AG768">
        <v>2.7E-4</v>
      </c>
      <c r="AH768">
        <v>2</v>
      </c>
      <c r="AI768">
        <v>56664097</v>
      </c>
      <c r="AJ768">
        <v>570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ROW(Source!A841)</f>
        <v>841</v>
      </c>
      <c r="B769">
        <v>56664108</v>
      </c>
      <c r="C769">
        <v>56664089</v>
      </c>
      <c r="D769">
        <v>54738510</v>
      </c>
      <c r="E769">
        <v>1</v>
      </c>
      <c r="F769">
        <v>1</v>
      </c>
      <c r="G769">
        <v>1081</v>
      </c>
      <c r="H769">
        <v>3</v>
      </c>
      <c r="I769" t="s">
        <v>1337</v>
      </c>
      <c r="J769" t="s">
        <v>1338</v>
      </c>
      <c r="K769" t="s">
        <v>1339</v>
      </c>
      <c r="L769">
        <v>1348</v>
      </c>
      <c r="N769">
        <v>1009</v>
      </c>
      <c r="O769" t="s">
        <v>547</v>
      </c>
      <c r="P769" t="s">
        <v>547</v>
      </c>
      <c r="Q769">
        <v>1000</v>
      </c>
      <c r="X769">
        <v>4.8000000000000001E-4</v>
      </c>
      <c r="Y769">
        <v>8590.86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105</v>
      </c>
      <c r="AG769">
        <v>4.8000000000000001E-4</v>
      </c>
      <c r="AH769">
        <v>2</v>
      </c>
      <c r="AI769">
        <v>56664098</v>
      </c>
      <c r="AJ769">
        <v>571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ROW(Source!A841)</f>
        <v>841</v>
      </c>
      <c r="B770">
        <v>56664109</v>
      </c>
      <c r="C770">
        <v>56664089</v>
      </c>
      <c r="D770">
        <v>54737318</v>
      </c>
      <c r="E770">
        <v>1</v>
      </c>
      <c r="F770">
        <v>1</v>
      </c>
      <c r="G770">
        <v>1081</v>
      </c>
      <c r="H770">
        <v>3</v>
      </c>
      <c r="I770" t="s">
        <v>1269</v>
      </c>
      <c r="J770" t="s">
        <v>1271</v>
      </c>
      <c r="K770" t="s">
        <v>1270</v>
      </c>
      <c r="L770">
        <v>1348</v>
      </c>
      <c r="N770">
        <v>1009</v>
      </c>
      <c r="O770" t="s">
        <v>547</v>
      </c>
      <c r="P770" t="s">
        <v>547</v>
      </c>
      <c r="Q770">
        <v>1000</v>
      </c>
      <c r="X770">
        <v>1.2E-2</v>
      </c>
      <c r="Y770">
        <v>17868.28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105</v>
      </c>
      <c r="AG770">
        <v>1.2E-2</v>
      </c>
      <c r="AH770">
        <v>2</v>
      </c>
      <c r="AI770">
        <v>56664099</v>
      </c>
      <c r="AJ770">
        <v>572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ROW(Source!A841)</f>
        <v>841</v>
      </c>
      <c r="B771">
        <v>56664110</v>
      </c>
      <c r="C771">
        <v>56664089</v>
      </c>
      <c r="D771">
        <v>54717780</v>
      </c>
      <c r="E771">
        <v>1081</v>
      </c>
      <c r="F771">
        <v>1</v>
      </c>
      <c r="G771">
        <v>1081</v>
      </c>
      <c r="H771">
        <v>3</v>
      </c>
      <c r="I771" t="s">
        <v>1587</v>
      </c>
      <c r="J771" t="s">
        <v>3</v>
      </c>
      <c r="K771" t="s">
        <v>1625</v>
      </c>
      <c r="L771">
        <v>1354</v>
      </c>
      <c r="N771">
        <v>1010</v>
      </c>
      <c r="O771" t="s">
        <v>398</v>
      </c>
      <c r="P771" t="s">
        <v>398</v>
      </c>
      <c r="Q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105</v>
      </c>
      <c r="AG771">
        <v>0</v>
      </c>
      <c r="AH771">
        <v>3</v>
      </c>
      <c r="AI771">
        <v>-1</v>
      </c>
      <c r="AJ771" t="s">
        <v>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ROW(Source!A841)</f>
        <v>841</v>
      </c>
      <c r="B772">
        <v>56664111</v>
      </c>
      <c r="C772">
        <v>56664089</v>
      </c>
      <c r="D772">
        <v>54720560</v>
      </c>
      <c r="E772">
        <v>1081</v>
      </c>
      <c r="F772">
        <v>1</v>
      </c>
      <c r="G772">
        <v>1081</v>
      </c>
      <c r="H772">
        <v>3</v>
      </c>
      <c r="I772" t="s">
        <v>1626</v>
      </c>
      <c r="J772" t="s">
        <v>3</v>
      </c>
      <c r="K772" t="s">
        <v>1627</v>
      </c>
      <c r="L772">
        <v>1327</v>
      </c>
      <c r="N772">
        <v>1005</v>
      </c>
      <c r="O772" t="s">
        <v>329</v>
      </c>
      <c r="P772" t="s">
        <v>329</v>
      </c>
      <c r="Q772">
        <v>1</v>
      </c>
      <c r="X772">
        <v>100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105</v>
      </c>
      <c r="AG772">
        <v>100</v>
      </c>
      <c r="AH772">
        <v>3</v>
      </c>
      <c r="AI772">
        <v>-1</v>
      </c>
      <c r="AJ772" t="s">
        <v>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ROW(Source!A841)</f>
        <v>841</v>
      </c>
      <c r="B773">
        <v>56664112</v>
      </c>
      <c r="C773">
        <v>56664089</v>
      </c>
      <c r="D773">
        <v>54720634</v>
      </c>
      <c r="E773">
        <v>1081</v>
      </c>
      <c r="F773">
        <v>1</v>
      </c>
      <c r="G773">
        <v>1081</v>
      </c>
      <c r="H773">
        <v>3</v>
      </c>
      <c r="I773" t="s">
        <v>1628</v>
      </c>
      <c r="J773" t="s">
        <v>3</v>
      </c>
      <c r="K773" t="s">
        <v>1629</v>
      </c>
      <c r="L773">
        <v>1354</v>
      </c>
      <c r="N773">
        <v>1010</v>
      </c>
      <c r="O773" t="s">
        <v>398</v>
      </c>
      <c r="P773" t="s">
        <v>398</v>
      </c>
      <c r="Q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105</v>
      </c>
      <c r="AG773">
        <v>0</v>
      </c>
      <c r="AH773">
        <v>3</v>
      </c>
      <c r="AI773">
        <v>-1</v>
      </c>
      <c r="AJ773" t="s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ROW(Source!A841)</f>
        <v>841</v>
      </c>
      <c r="B774">
        <v>56664113</v>
      </c>
      <c r="C774">
        <v>56664089</v>
      </c>
      <c r="D774">
        <v>54720711</v>
      </c>
      <c r="E774">
        <v>1081</v>
      </c>
      <c r="F774">
        <v>1</v>
      </c>
      <c r="G774">
        <v>1081</v>
      </c>
      <c r="H774">
        <v>3</v>
      </c>
      <c r="I774" t="s">
        <v>1591</v>
      </c>
      <c r="J774" t="s">
        <v>3</v>
      </c>
      <c r="K774" t="s">
        <v>1600</v>
      </c>
      <c r="L774">
        <v>1346</v>
      </c>
      <c r="N774">
        <v>1009</v>
      </c>
      <c r="O774" t="s">
        <v>1171</v>
      </c>
      <c r="P774" t="s">
        <v>1171</v>
      </c>
      <c r="Q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105</v>
      </c>
      <c r="AG774">
        <v>0</v>
      </c>
      <c r="AH774">
        <v>3</v>
      </c>
      <c r="AI774">
        <v>-1</v>
      </c>
      <c r="AJ774" t="s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ROW(Source!A841)</f>
        <v>841</v>
      </c>
      <c r="B775">
        <v>56664114</v>
      </c>
      <c r="C775">
        <v>56664089</v>
      </c>
      <c r="D775">
        <v>54723313</v>
      </c>
      <c r="E775">
        <v>1081</v>
      </c>
      <c r="F775">
        <v>1</v>
      </c>
      <c r="G775">
        <v>1081</v>
      </c>
      <c r="H775">
        <v>3</v>
      </c>
      <c r="I775" t="s">
        <v>1593</v>
      </c>
      <c r="J775" t="s">
        <v>3</v>
      </c>
      <c r="K775" t="s">
        <v>1630</v>
      </c>
      <c r="L775">
        <v>1327</v>
      </c>
      <c r="N775">
        <v>1005</v>
      </c>
      <c r="O775" t="s">
        <v>329</v>
      </c>
      <c r="P775" t="s">
        <v>329</v>
      </c>
      <c r="Q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105</v>
      </c>
      <c r="AG775">
        <v>0</v>
      </c>
      <c r="AH775">
        <v>3</v>
      </c>
      <c r="AI775">
        <v>-1</v>
      </c>
      <c r="AJ775" t="s">
        <v>3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ROW(Source!A841)</f>
        <v>841</v>
      </c>
      <c r="B776">
        <v>56664115</v>
      </c>
      <c r="C776">
        <v>56664089</v>
      </c>
      <c r="D776">
        <v>54723795</v>
      </c>
      <c r="E776">
        <v>1081</v>
      </c>
      <c r="F776">
        <v>1</v>
      </c>
      <c r="G776">
        <v>1081</v>
      </c>
      <c r="H776">
        <v>3</v>
      </c>
      <c r="I776" t="s">
        <v>1595</v>
      </c>
      <c r="J776" t="s">
        <v>3</v>
      </c>
      <c r="K776" t="s">
        <v>1596</v>
      </c>
      <c r="L776">
        <v>1354</v>
      </c>
      <c r="N776">
        <v>1010</v>
      </c>
      <c r="O776" t="s">
        <v>398</v>
      </c>
      <c r="P776" t="s">
        <v>398</v>
      </c>
      <c r="Q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105</v>
      </c>
      <c r="AG776">
        <v>0</v>
      </c>
      <c r="AH776">
        <v>3</v>
      </c>
      <c r="AI776">
        <v>-1</v>
      </c>
      <c r="AJ776" t="s">
        <v>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ROW(Source!A842)</f>
        <v>842</v>
      </c>
      <c r="B777">
        <v>56664100</v>
      </c>
      <c r="C777">
        <v>56664089</v>
      </c>
      <c r="D777">
        <v>54702434</v>
      </c>
      <c r="E777">
        <v>1081</v>
      </c>
      <c r="F777">
        <v>1</v>
      </c>
      <c r="G777">
        <v>1081</v>
      </c>
      <c r="H777">
        <v>1</v>
      </c>
      <c r="I777" t="s">
        <v>1317</v>
      </c>
      <c r="J777" t="s">
        <v>3</v>
      </c>
      <c r="K777" t="s">
        <v>1318</v>
      </c>
      <c r="L777">
        <v>1191</v>
      </c>
      <c r="N777">
        <v>1013</v>
      </c>
      <c r="O777" t="s">
        <v>1319</v>
      </c>
      <c r="P777" t="s">
        <v>1319</v>
      </c>
      <c r="Q777">
        <v>1</v>
      </c>
      <c r="X777">
        <v>131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 t="s">
        <v>33</v>
      </c>
      <c r="AG777">
        <v>189.81899999999999</v>
      </c>
      <c r="AH777">
        <v>2</v>
      </c>
      <c r="AI777">
        <v>56664090</v>
      </c>
      <c r="AJ777">
        <v>573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ROW(Source!A842)</f>
        <v>842</v>
      </c>
      <c r="B778">
        <v>56664101</v>
      </c>
      <c r="C778">
        <v>56664089</v>
      </c>
      <c r="D778">
        <v>54767936</v>
      </c>
      <c r="E778">
        <v>1</v>
      </c>
      <c r="F778">
        <v>1</v>
      </c>
      <c r="G778">
        <v>1081</v>
      </c>
      <c r="H778">
        <v>2</v>
      </c>
      <c r="I778" t="s">
        <v>1433</v>
      </c>
      <c r="J778" t="s">
        <v>1434</v>
      </c>
      <c r="K778" t="s">
        <v>1435</v>
      </c>
      <c r="L778">
        <v>1368</v>
      </c>
      <c r="N778">
        <v>1011</v>
      </c>
      <c r="O778" t="s">
        <v>1323</v>
      </c>
      <c r="P778" t="s">
        <v>1323</v>
      </c>
      <c r="Q778">
        <v>1</v>
      </c>
      <c r="X778">
        <v>21.2</v>
      </c>
      <c r="Y778">
        <v>0</v>
      </c>
      <c r="Z778">
        <v>34.479999999999997</v>
      </c>
      <c r="AA778">
        <v>12.62</v>
      </c>
      <c r="AB778">
        <v>0</v>
      </c>
      <c r="AC778">
        <v>0</v>
      </c>
      <c r="AD778">
        <v>1</v>
      </c>
      <c r="AE778">
        <v>0</v>
      </c>
      <c r="AF778" t="s">
        <v>32</v>
      </c>
      <c r="AG778">
        <v>33.39</v>
      </c>
      <c r="AH778">
        <v>2</v>
      </c>
      <c r="AI778">
        <v>56664091</v>
      </c>
      <c r="AJ778">
        <v>574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ROW(Source!A842)</f>
        <v>842</v>
      </c>
      <c r="B779">
        <v>56664102</v>
      </c>
      <c r="C779">
        <v>56664089</v>
      </c>
      <c r="D779">
        <v>54768040</v>
      </c>
      <c r="E779">
        <v>1</v>
      </c>
      <c r="F779">
        <v>1</v>
      </c>
      <c r="G779">
        <v>1081</v>
      </c>
      <c r="H779">
        <v>2</v>
      </c>
      <c r="I779" t="s">
        <v>1320</v>
      </c>
      <c r="J779" t="s">
        <v>1321</v>
      </c>
      <c r="K779" t="s">
        <v>1322</v>
      </c>
      <c r="L779">
        <v>1368</v>
      </c>
      <c r="N779">
        <v>1011</v>
      </c>
      <c r="O779" t="s">
        <v>1323</v>
      </c>
      <c r="P779" t="s">
        <v>1323</v>
      </c>
      <c r="Q779">
        <v>1</v>
      </c>
      <c r="X779">
        <v>1.64</v>
      </c>
      <c r="Y779">
        <v>0</v>
      </c>
      <c r="Z779">
        <v>7.11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32</v>
      </c>
      <c r="AG779">
        <v>2.5829999999999997</v>
      </c>
      <c r="AH779">
        <v>2</v>
      </c>
      <c r="AI779">
        <v>56664092</v>
      </c>
      <c r="AJ779">
        <v>575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ROW(Source!A842)</f>
        <v>842</v>
      </c>
      <c r="B780">
        <v>56664103</v>
      </c>
      <c r="C780">
        <v>56664089</v>
      </c>
      <c r="D780">
        <v>54768339</v>
      </c>
      <c r="E780">
        <v>1</v>
      </c>
      <c r="F780">
        <v>1</v>
      </c>
      <c r="G780">
        <v>1081</v>
      </c>
      <c r="H780">
        <v>2</v>
      </c>
      <c r="I780" t="s">
        <v>1324</v>
      </c>
      <c r="J780" t="s">
        <v>1325</v>
      </c>
      <c r="K780" t="s">
        <v>1326</v>
      </c>
      <c r="L780">
        <v>1368</v>
      </c>
      <c r="N780">
        <v>1011</v>
      </c>
      <c r="O780" t="s">
        <v>1323</v>
      </c>
      <c r="P780" t="s">
        <v>1323</v>
      </c>
      <c r="Q780">
        <v>1</v>
      </c>
      <c r="X780">
        <v>0.6</v>
      </c>
      <c r="Y780">
        <v>0</v>
      </c>
      <c r="Z780">
        <v>83.1</v>
      </c>
      <c r="AA780">
        <v>12.62</v>
      </c>
      <c r="AB780">
        <v>0</v>
      </c>
      <c r="AC780">
        <v>0</v>
      </c>
      <c r="AD780">
        <v>1</v>
      </c>
      <c r="AE780">
        <v>0</v>
      </c>
      <c r="AF780" t="s">
        <v>32</v>
      </c>
      <c r="AG780">
        <v>0.94499999999999995</v>
      </c>
      <c r="AH780">
        <v>2</v>
      </c>
      <c r="AI780">
        <v>56664093</v>
      </c>
      <c r="AJ780">
        <v>576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ROW(Source!A842)</f>
        <v>842</v>
      </c>
      <c r="B781">
        <v>56664104</v>
      </c>
      <c r="C781">
        <v>56664089</v>
      </c>
      <c r="D781">
        <v>54767573</v>
      </c>
      <c r="E781">
        <v>1</v>
      </c>
      <c r="F781">
        <v>1</v>
      </c>
      <c r="G781">
        <v>1081</v>
      </c>
      <c r="H781">
        <v>2</v>
      </c>
      <c r="I781" t="s">
        <v>1328</v>
      </c>
      <c r="J781" t="s">
        <v>1329</v>
      </c>
      <c r="K781" t="s">
        <v>1330</v>
      </c>
      <c r="L781">
        <v>1368</v>
      </c>
      <c r="N781">
        <v>1011</v>
      </c>
      <c r="O781" t="s">
        <v>1323</v>
      </c>
      <c r="P781" t="s">
        <v>1323</v>
      </c>
      <c r="Q781">
        <v>1</v>
      </c>
      <c r="X781">
        <v>0.39</v>
      </c>
      <c r="Y781">
        <v>0</v>
      </c>
      <c r="Z781">
        <v>179.17</v>
      </c>
      <c r="AA781">
        <v>16.93</v>
      </c>
      <c r="AB781">
        <v>0</v>
      </c>
      <c r="AC781">
        <v>0</v>
      </c>
      <c r="AD781">
        <v>1</v>
      </c>
      <c r="AE781">
        <v>0</v>
      </c>
      <c r="AF781" t="s">
        <v>32</v>
      </c>
      <c r="AG781">
        <v>0.61424999999999996</v>
      </c>
      <c r="AH781">
        <v>2</v>
      </c>
      <c r="AI781">
        <v>56664094</v>
      </c>
      <c r="AJ781">
        <v>577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ROW(Source!A842)</f>
        <v>842</v>
      </c>
      <c r="B782">
        <v>56664105</v>
      </c>
      <c r="C782">
        <v>56664089</v>
      </c>
      <c r="D782">
        <v>54767657</v>
      </c>
      <c r="E782">
        <v>1</v>
      </c>
      <c r="F782">
        <v>1</v>
      </c>
      <c r="G782">
        <v>1081</v>
      </c>
      <c r="H782">
        <v>2</v>
      </c>
      <c r="I782" t="s">
        <v>1402</v>
      </c>
      <c r="J782" t="s">
        <v>1403</v>
      </c>
      <c r="K782" t="s">
        <v>1404</v>
      </c>
      <c r="L782">
        <v>1368</v>
      </c>
      <c r="N782">
        <v>1011</v>
      </c>
      <c r="O782" t="s">
        <v>1323</v>
      </c>
      <c r="P782" t="s">
        <v>1323</v>
      </c>
      <c r="Q782">
        <v>1</v>
      </c>
      <c r="X782">
        <v>0.31</v>
      </c>
      <c r="Y782">
        <v>0</v>
      </c>
      <c r="Z782">
        <v>3.18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32</v>
      </c>
      <c r="AG782">
        <v>0.48824999999999996</v>
      </c>
      <c r="AH782">
        <v>2</v>
      </c>
      <c r="AI782">
        <v>56664095</v>
      </c>
      <c r="AJ782">
        <v>578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ROW(Source!A842)</f>
        <v>842</v>
      </c>
      <c r="B783">
        <v>56664106</v>
      </c>
      <c r="C783">
        <v>56664089</v>
      </c>
      <c r="D783">
        <v>54737969</v>
      </c>
      <c r="E783">
        <v>1</v>
      </c>
      <c r="F783">
        <v>1</v>
      </c>
      <c r="G783">
        <v>1081</v>
      </c>
      <c r="H783">
        <v>3</v>
      </c>
      <c r="I783" t="s">
        <v>1331</v>
      </c>
      <c r="J783" t="s">
        <v>1332</v>
      </c>
      <c r="K783" t="s">
        <v>1333</v>
      </c>
      <c r="L783">
        <v>1348</v>
      </c>
      <c r="N783">
        <v>1009</v>
      </c>
      <c r="O783" t="s">
        <v>547</v>
      </c>
      <c r="P783" t="s">
        <v>547</v>
      </c>
      <c r="Q783">
        <v>1000</v>
      </c>
      <c r="X783">
        <v>1.9E-2</v>
      </c>
      <c r="Y783">
        <v>23114.43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105</v>
      </c>
      <c r="AG783">
        <v>1.9E-2</v>
      </c>
      <c r="AH783">
        <v>2</v>
      </c>
      <c r="AI783">
        <v>56664096</v>
      </c>
      <c r="AJ783">
        <v>579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ROW(Source!A842)</f>
        <v>842</v>
      </c>
      <c r="B784">
        <v>56664107</v>
      </c>
      <c r="C784">
        <v>56664089</v>
      </c>
      <c r="D784">
        <v>54738507</v>
      </c>
      <c r="E784">
        <v>1</v>
      </c>
      <c r="F784">
        <v>1</v>
      </c>
      <c r="G784">
        <v>1081</v>
      </c>
      <c r="H784">
        <v>3</v>
      </c>
      <c r="I784" t="s">
        <v>1436</v>
      </c>
      <c r="J784" t="s">
        <v>1437</v>
      </c>
      <c r="K784" t="s">
        <v>1438</v>
      </c>
      <c r="L784">
        <v>1348</v>
      </c>
      <c r="N784">
        <v>1009</v>
      </c>
      <c r="O784" t="s">
        <v>547</v>
      </c>
      <c r="P784" t="s">
        <v>547</v>
      </c>
      <c r="Q784">
        <v>1000</v>
      </c>
      <c r="X784">
        <v>2.7E-4</v>
      </c>
      <c r="Y784">
        <v>19114.98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105</v>
      </c>
      <c r="AG784">
        <v>2.7E-4</v>
      </c>
      <c r="AH784">
        <v>2</v>
      </c>
      <c r="AI784">
        <v>56664097</v>
      </c>
      <c r="AJ784">
        <v>580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ROW(Source!A842)</f>
        <v>842</v>
      </c>
      <c r="B785">
        <v>56664108</v>
      </c>
      <c r="C785">
        <v>56664089</v>
      </c>
      <c r="D785">
        <v>54738510</v>
      </c>
      <c r="E785">
        <v>1</v>
      </c>
      <c r="F785">
        <v>1</v>
      </c>
      <c r="G785">
        <v>1081</v>
      </c>
      <c r="H785">
        <v>3</v>
      </c>
      <c r="I785" t="s">
        <v>1337</v>
      </c>
      <c r="J785" t="s">
        <v>1338</v>
      </c>
      <c r="K785" t="s">
        <v>1339</v>
      </c>
      <c r="L785">
        <v>1348</v>
      </c>
      <c r="N785">
        <v>1009</v>
      </c>
      <c r="O785" t="s">
        <v>547</v>
      </c>
      <c r="P785" t="s">
        <v>547</v>
      </c>
      <c r="Q785">
        <v>1000</v>
      </c>
      <c r="X785">
        <v>4.8000000000000001E-4</v>
      </c>
      <c r="Y785">
        <v>8590.86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105</v>
      </c>
      <c r="AG785">
        <v>4.8000000000000001E-4</v>
      </c>
      <c r="AH785">
        <v>2</v>
      </c>
      <c r="AI785">
        <v>56664098</v>
      </c>
      <c r="AJ785">
        <v>581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ROW(Source!A842)</f>
        <v>842</v>
      </c>
      <c r="B786">
        <v>56664109</v>
      </c>
      <c r="C786">
        <v>56664089</v>
      </c>
      <c r="D786">
        <v>54737318</v>
      </c>
      <c r="E786">
        <v>1</v>
      </c>
      <c r="F786">
        <v>1</v>
      </c>
      <c r="G786">
        <v>1081</v>
      </c>
      <c r="H786">
        <v>3</v>
      </c>
      <c r="I786" t="s">
        <v>1269</v>
      </c>
      <c r="J786" t="s">
        <v>1271</v>
      </c>
      <c r="K786" t="s">
        <v>1270</v>
      </c>
      <c r="L786">
        <v>1348</v>
      </c>
      <c r="N786">
        <v>1009</v>
      </c>
      <c r="O786" t="s">
        <v>547</v>
      </c>
      <c r="P786" t="s">
        <v>547</v>
      </c>
      <c r="Q786">
        <v>1000</v>
      </c>
      <c r="X786">
        <v>1.2E-2</v>
      </c>
      <c r="Y786">
        <v>17868.28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105</v>
      </c>
      <c r="AG786">
        <v>1.2E-2</v>
      </c>
      <c r="AH786">
        <v>2</v>
      </c>
      <c r="AI786">
        <v>56664099</v>
      </c>
      <c r="AJ786">
        <v>582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ROW(Source!A842)</f>
        <v>842</v>
      </c>
      <c r="B787">
        <v>56664110</v>
      </c>
      <c r="C787">
        <v>56664089</v>
      </c>
      <c r="D787">
        <v>54717780</v>
      </c>
      <c r="E787">
        <v>1081</v>
      </c>
      <c r="F787">
        <v>1</v>
      </c>
      <c r="G787">
        <v>1081</v>
      </c>
      <c r="H787">
        <v>3</v>
      </c>
      <c r="I787" t="s">
        <v>1587</v>
      </c>
      <c r="J787" t="s">
        <v>3</v>
      </c>
      <c r="K787" t="s">
        <v>1625</v>
      </c>
      <c r="L787">
        <v>1354</v>
      </c>
      <c r="N787">
        <v>1010</v>
      </c>
      <c r="O787" t="s">
        <v>398</v>
      </c>
      <c r="P787" t="s">
        <v>398</v>
      </c>
      <c r="Q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105</v>
      </c>
      <c r="AG787">
        <v>0</v>
      </c>
      <c r="AH787">
        <v>3</v>
      </c>
      <c r="AI787">
        <v>-1</v>
      </c>
      <c r="AJ787" t="s">
        <v>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ROW(Source!A842)</f>
        <v>842</v>
      </c>
      <c r="B788">
        <v>56664111</v>
      </c>
      <c r="C788">
        <v>56664089</v>
      </c>
      <c r="D788">
        <v>54720560</v>
      </c>
      <c r="E788">
        <v>1081</v>
      </c>
      <c r="F788">
        <v>1</v>
      </c>
      <c r="G788">
        <v>1081</v>
      </c>
      <c r="H788">
        <v>3</v>
      </c>
      <c r="I788" t="s">
        <v>1626</v>
      </c>
      <c r="J788" t="s">
        <v>3</v>
      </c>
      <c r="K788" t="s">
        <v>1627</v>
      </c>
      <c r="L788">
        <v>1327</v>
      </c>
      <c r="N788">
        <v>1005</v>
      </c>
      <c r="O788" t="s">
        <v>329</v>
      </c>
      <c r="P788" t="s">
        <v>329</v>
      </c>
      <c r="Q788">
        <v>1</v>
      </c>
      <c r="X788">
        <v>100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105</v>
      </c>
      <c r="AG788">
        <v>100</v>
      </c>
      <c r="AH788">
        <v>3</v>
      </c>
      <c r="AI788">
        <v>-1</v>
      </c>
      <c r="AJ788" t="s">
        <v>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ROW(Source!A842)</f>
        <v>842</v>
      </c>
      <c r="B789">
        <v>56664112</v>
      </c>
      <c r="C789">
        <v>56664089</v>
      </c>
      <c r="D789">
        <v>54720634</v>
      </c>
      <c r="E789">
        <v>1081</v>
      </c>
      <c r="F789">
        <v>1</v>
      </c>
      <c r="G789">
        <v>1081</v>
      </c>
      <c r="H789">
        <v>3</v>
      </c>
      <c r="I789" t="s">
        <v>1628</v>
      </c>
      <c r="J789" t="s">
        <v>3</v>
      </c>
      <c r="K789" t="s">
        <v>1629</v>
      </c>
      <c r="L789">
        <v>1354</v>
      </c>
      <c r="N789">
        <v>1010</v>
      </c>
      <c r="O789" t="s">
        <v>398</v>
      </c>
      <c r="P789" t="s">
        <v>398</v>
      </c>
      <c r="Q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105</v>
      </c>
      <c r="AG789">
        <v>0</v>
      </c>
      <c r="AH789">
        <v>3</v>
      </c>
      <c r="AI789">
        <v>-1</v>
      </c>
      <c r="AJ789" t="s">
        <v>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ROW(Source!A842)</f>
        <v>842</v>
      </c>
      <c r="B790">
        <v>56664113</v>
      </c>
      <c r="C790">
        <v>56664089</v>
      </c>
      <c r="D790">
        <v>54720711</v>
      </c>
      <c r="E790">
        <v>1081</v>
      </c>
      <c r="F790">
        <v>1</v>
      </c>
      <c r="G790">
        <v>1081</v>
      </c>
      <c r="H790">
        <v>3</v>
      </c>
      <c r="I790" t="s">
        <v>1591</v>
      </c>
      <c r="J790" t="s">
        <v>3</v>
      </c>
      <c r="K790" t="s">
        <v>1600</v>
      </c>
      <c r="L790">
        <v>1346</v>
      </c>
      <c r="N790">
        <v>1009</v>
      </c>
      <c r="O790" t="s">
        <v>1171</v>
      </c>
      <c r="P790" t="s">
        <v>1171</v>
      </c>
      <c r="Q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105</v>
      </c>
      <c r="AG790">
        <v>0</v>
      </c>
      <c r="AH790">
        <v>3</v>
      </c>
      <c r="AI790">
        <v>-1</v>
      </c>
      <c r="AJ790" t="s">
        <v>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ROW(Source!A842)</f>
        <v>842</v>
      </c>
      <c r="B791">
        <v>56664114</v>
      </c>
      <c r="C791">
        <v>56664089</v>
      </c>
      <c r="D791">
        <v>54723313</v>
      </c>
      <c r="E791">
        <v>1081</v>
      </c>
      <c r="F791">
        <v>1</v>
      </c>
      <c r="G791">
        <v>1081</v>
      </c>
      <c r="H791">
        <v>3</v>
      </c>
      <c r="I791" t="s">
        <v>1593</v>
      </c>
      <c r="J791" t="s">
        <v>3</v>
      </c>
      <c r="K791" t="s">
        <v>1630</v>
      </c>
      <c r="L791">
        <v>1327</v>
      </c>
      <c r="N791">
        <v>1005</v>
      </c>
      <c r="O791" t="s">
        <v>329</v>
      </c>
      <c r="P791" t="s">
        <v>329</v>
      </c>
      <c r="Q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105</v>
      </c>
      <c r="AG791">
        <v>0</v>
      </c>
      <c r="AH791">
        <v>3</v>
      </c>
      <c r="AI791">
        <v>-1</v>
      </c>
      <c r="AJ791" t="s">
        <v>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ROW(Source!A842)</f>
        <v>842</v>
      </c>
      <c r="B792">
        <v>56664115</v>
      </c>
      <c r="C792">
        <v>56664089</v>
      </c>
      <c r="D792">
        <v>54723795</v>
      </c>
      <c r="E792">
        <v>1081</v>
      </c>
      <c r="F792">
        <v>1</v>
      </c>
      <c r="G792">
        <v>1081</v>
      </c>
      <c r="H792">
        <v>3</v>
      </c>
      <c r="I792" t="s">
        <v>1595</v>
      </c>
      <c r="J792" t="s">
        <v>3</v>
      </c>
      <c r="K792" t="s">
        <v>1596</v>
      </c>
      <c r="L792">
        <v>1354</v>
      </c>
      <c r="N792">
        <v>1010</v>
      </c>
      <c r="O792" t="s">
        <v>398</v>
      </c>
      <c r="P792" t="s">
        <v>398</v>
      </c>
      <c r="Q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105</v>
      </c>
      <c r="AG792">
        <v>0</v>
      </c>
      <c r="AH792">
        <v>3</v>
      </c>
      <c r="AI792">
        <v>-1</v>
      </c>
      <c r="AJ792" t="s">
        <v>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ROW(Source!A845)</f>
        <v>845</v>
      </c>
      <c r="B793">
        <v>56664128</v>
      </c>
      <c r="C793">
        <v>56664117</v>
      </c>
      <c r="D793">
        <v>54702434</v>
      </c>
      <c r="E793">
        <v>1081</v>
      </c>
      <c r="F793">
        <v>1</v>
      </c>
      <c r="G793">
        <v>1081</v>
      </c>
      <c r="H793">
        <v>1</v>
      </c>
      <c r="I793" t="s">
        <v>1317</v>
      </c>
      <c r="J793" t="s">
        <v>3</v>
      </c>
      <c r="K793" t="s">
        <v>1318</v>
      </c>
      <c r="L793">
        <v>1191</v>
      </c>
      <c r="N793">
        <v>1013</v>
      </c>
      <c r="O793" t="s">
        <v>1319</v>
      </c>
      <c r="P793" t="s">
        <v>1319</v>
      </c>
      <c r="Q793">
        <v>1</v>
      </c>
      <c r="X793">
        <v>112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1</v>
      </c>
      <c r="AF793" t="s">
        <v>33</v>
      </c>
      <c r="AG793">
        <v>162.28800000000001</v>
      </c>
      <c r="AH793">
        <v>2</v>
      </c>
      <c r="AI793">
        <v>56664118</v>
      </c>
      <c r="AJ793">
        <v>583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ROW(Source!A845)</f>
        <v>845</v>
      </c>
      <c r="B794">
        <v>56664129</v>
      </c>
      <c r="C794">
        <v>56664117</v>
      </c>
      <c r="D794">
        <v>54767936</v>
      </c>
      <c r="E794">
        <v>1</v>
      </c>
      <c r="F794">
        <v>1</v>
      </c>
      <c r="G794">
        <v>1081</v>
      </c>
      <c r="H794">
        <v>2</v>
      </c>
      <c r="I794" t="s">
        <v>1433</v>
      </c>
      <c r="J794" t="s">
        <v>1434</v>
      </c>
      <c r="K794" t="s">
        <v>1435</v>
      </c>
      <c r="L794">
        <v>1368</v>
      </c>
      <c r="N794">
        <v>1011</v>
      </c>
      <c r="O794" t="s">
        <v>1323</v>
      </c>
      <c r="P794" t="s">
        <v>1323</v>
      </c>
      <c r="Q794">
        <v>1</v>
      </c>
      <c r="X794">
        <v>15.39</v>
      </c>
      <c r="Y794">
        <v>0</v>
      </c>
      <c r="Z794">
        <v>34.479999999999997</v>
      </c>
      <c r="AA794">
        <v>12.62</v>
      </c>
      <c r="AB794">
        <v>0</v>
      </c>
      <c r="AC794">
        <v>0</v>
      </c>
      <c r="AD794">
        <v>1</v>
      </c>
      <c r="AE794">
        <v>0</v>
      </c>
      <c r="AF794" t="s">
        <v>32</v>
      </c>
      <c r="AG794">
        <v>24.239250000000002</v>
      </c>
      <c r="AH794">
        <v>2</v>
      </c>
      <c r="AI794">
        <v>56664119</v>
      </c>
      <c r="AJ794">
        <v>584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ROW(Source!A845)</f>
        <v>845</v>
      </c>
      <c r="B795">
        <v>56664130</v>
      </c>
      <c r="C795">
        <v>56664117</v>
      </c>
      <c r="D795">
        <v>54768040</v>
      </c>
      <c r="E795">
        <v>1</v>
      </c>
      <c r="F795">
        <v>1</v>
      </c>
      <c r="G795">
        <v>1081</v>
      </c>
      <c r="H795">
        <v>2</v>
      </c>
      <c r="I795" t="s">
        <v>1320</v>
      </c>
      <c r="J795" t="s">
        <v>1321</v>
      </c>
      <c r="K795" t="s">
        <v>1322</v>
      </c>
      <c r="L795">
        <v>1368</v>
      </c>
      <c r="N795">
        <v>1011</v>
      </c>
      <c r="O795" t="s">
        <v>1323</v>
      </c>
      <c r="P795" t="s">
        <v>1323</v>
      </c>
      <c r="Q795">
        <v>1</v>
      </c>
      <c r="X795">
        <v>1.81</v>
      </c>
      <c r="Y795">
        <v>0</v>
      </c>
      <c r="Z795">
        <v>7.11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32</v>
      </c>
      <c r="AG795">
        <v>2.8507500000000006</v>
      </c>
      <c r="AH795">
        <v>2</v>
      </c>
      <c r="AI795">
        <v>56664120</v>
      </c>
      <c r="AJ795">
        <v>585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ROW(Source!A845)</f>
        <v>845</v>
      </c>
      <c r="B796">
        <v>56664131</v>
      </c>
      <c r="C796">
        <v>56664117</v>
      </c>
      <c r="D796">
        <v>54768339</v>
      </c>
      <c r="E796">
        <v>1</v>
      </c>
      <c r="F796">
        <v>1</v>
      </c>
      <c r="G796">
        <v>1081</v>
      </c>
      <c r="H796">
        <v>2</v>
      </c>
      <c r="I796" t="s">
        <v>1324</v>
      </c>
      <c r="J796" t="s">
        <v>1325</v>
      </c>
      <c r="K796" t="s">
        <v>1326</v>
      </c>
      <c r="L796">
        <v>1368</v>
      </c>
      <c r="N796">
        <v>1011</v>
      </c>
      <c r="O796" t="s">
        <v>1323</v>
      </c>
      <c r="P796" t="s">
        <v>1323</v>
      </c>
      <c r="Q796">
        <v>1</v>
      </c>
      <c r="X796">
        <v>0.62</v>
      </c>
      <c r="Y796">
        <v>0</v>
      </c>
      <c r="Z796">
        <v>83.1</v>
      </c>
      <c r="AA796">
        <v>12.62</v>
      </c>
      <c r="AB796">
        <v>0</v>
      </c>
      <c r="AC796">
        <v>0</v>
      </c>
      <c r="AD796">
        <v>1</v>
      </c>
      <c r="AE796">
        <v>0</v>
      </c>
      <c r="AF796" t="s">
        <v>32</v>
      </c>
      <c r="AG796">
        <v>0.97649999999999992</v>
      </c>
      <c r="AH796">
        <v>2</v>
      </c>
      <c r="AI796">
        <v>56664121</v>
      </c>
      <c r="AJ796">
        <v>586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ROW(Source!A845)</f>
        <v>845</v>
      </c>
      <c r="B797">
        <v>56664132</v>
      </c>
      <c r="C797">
        <v>56664117</v>
      </c>
      <c r="D797">
        <v>54767573</v>
      </c>
      <c r="E797">
        <v>1</v>
      </c>
      <c r="F797">
        <v>1</v>
      </c>
      <c r="G797">
        <v>1081</v>
      </c>
      <c r="H797">
        <v>2</v>
      </c>
      <c r="I797" t="s">
        <v>1328</v>
      </c>
      <c r="J797" t="s">
        <v>1329</v>
      </c>
      <c r="K797" t="s">
        <v>1330</v>
      </c>
      <c r="L797">
        <v>1368</v>
      </c>
      <c r="N797">
        <v>1011</v>
      </c>
      <c r="O797" t="s">
        <v>1323</v>
      </c>
      <c r="P797" t="s">
        <v>1323</v>
      </c>
      <c r="Q797">
        <v>1</v>
      </c>
      <c r="X797">
        <v>0.41</v>
      </c>
      <c r="Y797">
        <v>0</v>
      </c>
      <c r="Z797">
        <v>179.17</v>
      </c>
      <c r="AA797">
        <v>16.93</v>
      </c>
      <c r="AB797">
        <v>0</v>
      </c>
      <c r="AC797">
        <v>0</v>
      </c>
      <c r="AD797">
        <v>1</v>
      </c>
      <c r="AE797">
        <v>0</v>
      </c>
      <c r="AF797" t="s">
        <v>32</v>
      </c>
      <c r="AG797">
        <v>0.64574999999999994</v>
      </c>
      <c r="AH797">
        <v>2</v>
      </c>
      <c r="AI797">
        <v>56664122</v>
      </c>
      <c r="AJ797">
        <v>587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ROW(Source!A845)</f>
        <v>845</v>
      </c>
      <c r="B798">
        <v>56664133</v>
      </c>
      <c r="C798">
        <v>56664117</v>
      </c>
      <c r="D798">
        <v>54767657</v>
      </c>
      <c r="E798">
        <v>1</v>
      </c>
      <c r="F798">
        <v>1</v>
      </c>
      <c r="G798">
        <v>1081</v>
      </c>
      <c r="H798">
        <v>2</v>
      </c>
      <c r="I798" t="s">
        <v>1402</v>
      </c>
      <c r="J798" t="s">
        <v>1403</v>
      </c>
      <c r="K798" t="s">
        <v>1404</v>
      </c>
      <c r="L798">
        <v>1368</v>
      </c>
      <c r="N798">
        <v>1011</v>
      </c>
      <c r="O798" t="s">
        <v>1323</v>
      </c>
      <c r="P798" t="s">
        <v>1323</v>
      </c>
      <c r="Q798">
        <v>1</v>
      </c>
      <c r="X798">
        <v>0.74</v>
      </c>
      <c r="Y798">
        <v>0</v>
      </c>
      <c r="Z798">
        <v>3.18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32</v>
      </c>
      <c r="AG798">
        <v>1.1655000000000002</v>
      </c>
      <c r="AH798">
        <v>2</v>
      </c>
      <c r="AI798">
        <v>56664123</v>
      </c>
      <c r="AJ798">
        <v>588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ROW(Source!A845)</f>
        <v>845</v>
      </c>
      <c r="B799">
        <v>56664134</v>
      </c>
      <c r="C799">
        <v>56664117</v>
      </c>
      <c r="D799">
        <v>54737969</v>
      </c>
      <c r="E799">
        <v>1</v>
      </c>
      <c r="F799">
        <v>1</v>
      </c>
      <c r="G799">
        <v>1081</v>
      </c>
      <c r="H799">
        <v>3</v>
      </c>
      <c r="I799" t="s">
        <v>1331</v>
      </c>
      <c r="J799" t="s">
        <v>1332</v>
      </c>
      <c r="K799" t="s">
        <v>1333</v>
      </c>
      <c r="L799">
        <v>1348</v>
      </c>
      <c r="N799">
        <v>1009</v>
      </c>
      <c r="O799" t="s">
        <v>547</v>
      </c>
      <c r="P799" t="s">
        <v>547</v>
      </c>
      <c r="Q799">
        <v>1000</v>
      </c>
      <c r="X799">
        <v>2.1600000000000001E-2</v>
      </c>
      <c r="Y799">
        <v>23114.43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105</v>
      </c>
      <c r="AG799">
        <v>2.1600000000000001E-2</v>
      </c>
      <c r="AH799">
        <v>2</v>
      </c>
      <c r="AI799">
        <v>56664124</v>
      </c>
      <c r="AJ799">
        <v>589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ROW(Source!A845)</f>
        <v>845</v>
      </c>
      <c r="B800">
        <v>56664135</v>
      </c>
      <c r="C800">
        <v>56664117</v>
      </c>
      <c r="D800">
        <v>54738507</v>
      </c>
      <c r="E800">
        <v>1</v>
      </c>
      <c r="F800">
        <v>1</v>
      </c>
      <c r="G800">
        <v>1081</v>
      </c>
      <c r="H800">
        <v>3</v>
      </c>
      <c r="I800" t="s">
        <v>1436</v>
      </c>
      <c r="J800" t="s">
        <v>1437</v>
      </c>
      <c r="K800" t="s">
        <v>1438</v>
      </c>
      <c r="L800">
        <v>1348</v>
      </c>
      <c r="N800">
        <v>1009</v>
      </c>
      <c r="O800" t="s">
        <v>547</v>
      </c>
      <c r="P800" t="s">
        <v>547</v>
      </c>
      <c r="Q800">
        <v>1000</v>
      </c>
      <c r="X800">
        <v>3.2000000000000003E-4</v>
      </c>
      <c r="Y800">
        <v>19114.98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105</v>
      </c>
      <c r="AG800">
        <v>3.2000000000000003E-4</v>
      </c>
      <c r="AH800">
        <v>2</v>
      </c>
      <c r="AI800">
        <v>56664125</v>
      </c>
      <c r="AJ800">
        <v>590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ROW(Source!A845)</f>
        <v>845</v>
      </c>
      <c r="B801">
        <v>56664136</v>
      </c>
      <c r="C801">
        <v>56664117</v>
      </c>
      <c r="D801">
        <v>54738510</v>
      </c>
      <c r="E801">
        <v>1</v>
      </c>
      <c r="F801">
        <v>1</v>
      </c>
      <c r="G801">
        <v>1081</v>
      </c>
      <c r="H801">
        <v>3</v>
      </c>
      <c r="I801" t="s">
        <v>1337</v>
      </c>
      <c r="J801" t="s">
        <v>1338</v>
      </c>
      <c r="K801" t="s">
        <v>1339</v>
      </c>
      <c r="L801">
        <v>1348</v>
      </c>
      <c r="N801">
        <v>1009</v>
      </c>
      <c r="O801" t="s">
        <v>547</v>
      </c>
      <c r="P801" t="s">
        <v>547</v>
      </c>
      <c r="Q801">
        <v>1000</v>
      </c>
      <c r="X801">
        <v>8.0000000000000004E-4</v>
      </c>
      <c r="Y801">
        <v>8590.86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105</v>
      </c>
      <c r="AG801">
        <v>8.0000000000000004E-4</v>
      </c>
      <c r="AH801">
        <v>2</v>
      </c>
      <c r="AI801">
        <v>56664126</v>
      </c>
      <c r="AJ801">
        <v>591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ROW(Source!A845)</f>
        <v>845</v>
      </c>
      <c r="B802">
        <v>56664137</v>
      </c>
      <c r="C802">
        <v>56664117</v>
      </c>
      <c r="D802">
        <v>54737318</v>
      </c>
      <c r="E802">
        <v>1</v>
      </c>
      <c r="F802">
        <v>1</v>
      </c>
      <c r="G802">
        <v>1081</v>
      </c>
      <c r="H802">
        <v>3</v>
      </c>
      <c r="I802" t="s">
        <v>1269</v>
      </c>
      <c r="J802" t="s">
        <v>1271</v>
      </c>
      <c r="K802" t="s">
        <v>1270</v>
      </c>
      <c r="L802">
        <v>1348</v>
      </c>
      <c r="N802">
        <v>1009</v>
      </c>
      <c r="O802" t="s">
        <v>547</v>
      </c>
      <c r="P802" t="s">
        <v>547</v>
      </c>
      <c r="Q802">
        <v>1000</v>
      </c>
      <c r="X802">
        <v>1.2999999999999999E-2</v>
      </c>
      <c r="Y802">
        <v>17868.28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105</v>
      </c>
      <c r="AG802">
        <v>1.2999999999999999E-2</v>
      </c>
      <c r="AH802">
        <v>2</v>
      </c>
      <c r="AI802">
        <v>56664127</v>
      </c>
      <c r="AJ802">
        <v>592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ROW(Source!A845)</f>
        <v>845</v>
      </c>
      <c r="B803">
        <v>56664138</v>
      </c>
      <c r="C803">
        <v>56664117</v>
      </c>
      <c r="D803">
        <v>54717780</v>
      </c>
      <c r="E803">
        <v>1081</v>
      </c>
      <c r="F803">
        <v>1</v>
      </c>
      <c r="G803">
        <v>1081</v>
      </c>
      <c r="H803">
        <v>3</v>
      </c>
      <c r="I803" t="s">
        <v>1587</v>
      </c>
      <c r="J803" t="s">
        <v>3</v>
      </c>
      <c r="K803" t="s">
        <v>1625</v>
      </c>
      <c r="L803">
        <v>1354</v>
      </c>
      <c r="N803">
        <v>1010</v>
      </c>
      <c r="O803" t="s">
        <v>398</v>
      </c>
      <c r="P803" t="s">
        <v>398</v>
      </c>
      <c r="Q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105</v>
      </c>
      <c r="AG803">
        <v>0</v>
      </c>
      <c r="AH803">
        <v>3</v>
      </c>
      <c r="AI803">
        <v>-1</v>
      </c>
      <c r="AJ803" t="s">
        <v>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ROW(Source!A845)</f>
        <v>845</v>
      </c>
      <c r="B804">
        <v>56664139</v>
      </c>
      <c r="C804">
        <v>56664117</v>
      </c>
      <c r="D804">
        <v>54720560</v>
      </c>
      <c r="E804">
        <v>1081</v>
      </c>
      <c r="F804">
        <v>1</v>
      </c>
      <c r="G804">
        <v>1081</v>
      </c>
      <c r="H804">
        <v>3</v>
      </c>
      <c r="I804" t="s">
        <v>1626</v>
      </c>
      <c r="J804" t="s">
        <v>3</v>
      </c>
      <c r="K804" t="s">
        <v>1627</v>
      </c>
      <c r="L804">
        <v>1327</v>
      </c>
      <c r="N804">
        <v>1005</v>
      </c>
      <c r="O804" t="s">
        <v>329</v>
      </c>
      <c r="P804" t="s">
        <v>329</v>
      </c>
      <c r="Q804">
        <v>1</v>
      </c>
      <c r="X804">
        <v>100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105</v>
      </c>
      <c r="AG804">
        <v>100</v>
      </c>
      <c r="AH804">
        <v>3</v>
      </c>
      <c r="AI804">
        <v>-1</v>
      </c>
      <c r="AJ804" t="s">
        <v>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ROW(Source!A845)</f>
        <v>845</v>
      </c>
      <c r="B805">
        <v>56664140</v>
      </c>
      <c r="C805">
        <v>56664117</v>
      </c>
      <c r="D805">
        <v>54720634</v>
      </c>
      <c r="E805">
        <v>1081</v>
      </c>
      <c r="F805">
        <v>1</v>
      </c>
      <c r="G805">
        <v>1081</v>
      </c>
      <c r="H805">
        <v>3</v>
      </c>
      <c r="I805" t="s">
        <v>1628</v>
      </c>
      <c r="J805" t="s">
        <v>3</v>
      </c>
      <c r="K805" t="s">
        <v>1629</v>
      </c>
      <c r="L805">
        <v>1354</v>
      </c>
      <c r="N805">
        <v>1010</v>
      </c>
      <c r="O805" t="s">
        <v>398</v>
      </c>
      <c r="P805" t="s">
        <v>398</v>
      </c>
      <c r="Q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105</v>
      </c>
      <c r="AG805">
        <v>0</v>
      </c>
      <c r="AH805">
        <v>3</v>
      </c>
      <c r="AI805">
        <v>-1</v>
      </c>
      <c r="AJ805" t="s">
        <v>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ROW(Source!A845)</f>
        <v>845</v>
      </c>
      <c r="B806">
        <v>56664141</v>
      </c>
      <c r="C806">
        <v>56664117</v>
      </c>
      <c r="D806">
        <v>54720711</v>
      </c>
      <c r="E806">
        <v>1081</v>
      </c>
      <c r="F806">
        <v>1</v>
      </c>
      <c r="G806">
        <v>1081</v>
      </c>
      <c r="H806">
        <v>3</v>
      </c>
      <c r="I806" t="s">
        <v>1591</v>
      </c>
      <c r="J806" t="s">
        <v>3</v>
      </c>
      <c r="K806" t="s">
        <v>1600</v>
      </c>
      <c r="L806">
        <v>1346</v>
      </c>
      <c r="N806">
        <v>1009</v>
      </c>
      <c r="O806" t="s">
        <v>1171</v>
      </c>
      <c r="P806" t="s">
        <v>1171</v>
      </c>
      <c r="Q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105</v>
      </c>
      <c r="AG806">
        <v>0</v>
      </c>
      <c r="AH806">
        <v>3</v>
      </c>
      <c r="AI806">
        <v>-1</v>
      </c>
      <c r="AJ806" t="s">
        <v>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ROW(Source!A845)</f>
        <v>845</v>
      </c>
      <c r="B807">
        <v>56664142</v>
      </c>
      <c r="C807">
        <v>56664117</v>
      </c>
      <c r="D807">
        <v>54723313</v>
      </c>
      <c r="E807">
        <v>1081</v>
      </c>
      <c r="F807">
        <v>1</v>
      </c>
      <c r="G807">
        <v>1081</v>
      </c>
      <c r="H807">
        <v>3</v>
      </c>
      <c r="I807" t="s">
        <v>1593</v>
      </c>
      <c r="J807" t="s">
        <v>3</v>
      </c>
      <c r="K807" t="s">
        <v>1630</v>
      </c>
      <c r="L807">
        <v>1327</v>
      </c>
      <c r="N807">
        <v>1005</v>
      </c>
      <c r="O807" t="s">
        <v>329</v>
      </c>
      <c r="P807" t="s">
        <v>329</v>
      </c>
      <c r="Q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105</v>
      </c>
      <c r="AG807">
        <v>0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ROW(Source!A845)</f>
        <v>845</v>
      </c>
      <c r="B808">
        <v>56664143</v>
      </c>
      <c r="C808">
        <v>56664117</v>
      </c>
      <c r="D808">
        <v>54723795</v>
      </c>
      <c r="E808">
        <v>1081</v>
      </c>
      <c r="F808">
        <v>1</v>
      </c>
      <c r="G808">
        <v>1081</v>
      </c>
      <c r="H808">
        <v>3</v>
      </c>
      <c r="I808" t="s">
        <v>1595</v>
      </c>
      <c r="J808" t="s">
        <v>3</v>
      </c>
      <c r="K808" t="s">
        <v>1596</v>
      </c>
      <c r="L808">
        <v>1354</v>
      </c>
      <c r="N808">
        <v>1010</v>
      </c>
      <c r="O808" t="s">
        <v>398</v>
      </c>
      <c r="P808" t="s">
        <v>398</v>
      </c>
      <c r="Q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105</v>
      </c>
      <c r="AG808">
        <v>0</v>
      </c>
      <c r="AH808">
        <v>3</v>
      </c>
      <c r="AI808">
        <v>-1</v>
      </c>
      <c r="AJ808" t="s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ROW(Source!A846)</f>
        <v>846</v>
      </c>
      <c r="B809">
        <v>56664128</v>
      </c>
      <c r="C809">
        <v>56664117</v>
      </c>
      <c r="D809">
        <v>54702434</v>
      </c>
      <c r="E809">
        <v>1081</v>
      </c>
      <c r="F809">
        <v>1</v>
      </c>
      <c r="G809">
        <v>1081</v>
      </c>
      <c r="H809">
        <v>1</v>
      </c>
      <c r="I809" t="s">
        <v>1317</v>
      </c>
      <c r="J809" t="s">
        <v>3</v>
      </c>
      <c r="K809" t="s">
        <v>1318</v>
      </c>
      <c r="L809">
        <v>1191</v>
      </c>
      <c r="N809">
        <v>1013</v>
      </c>
      <c r="O809" t="s">
        <v>1319</v>
      </c>
      <c r="P809" t="s">
        <v>1319</v>
      </c>
      <c r="Q809">
        <v>1</v>
      </c>
      <c r="X809">
        <v>112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1</v>
      </c>
      <c r="AF809" t="s">
        <v>33</v>
      </c>
      <c r="AG809">
        <v>162.28800000000001</v>
      </c>
      <c r="AH809">
        <v>2</v>
      </c>
      <c r="AI809">
        <v>56664118</v>
      </c>
      <c r="AJ809">
        <v>593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ROW(Source!A846)</f>
        <v>846</v>
      </c>
      <c r="B810">
        <v>56664129</v>
      </c>
      <c r="C810">
        <v>56664117</v>
      </c>
      <c r="D810">
        <v>54767936</v>
      </c>
      <c r="E810">
        <v>1</v>
      </c>
      <c r="F810">
        <v>1</v>
      </c>
      <c r="G810">
        <v>1081</v>
      </c>
      <c r="H810">
        <v>2</v>
      </c>
      <c r="I810" t="s">
        <v>1433</v>
      </c>
      <c r="J810" t="s">
        <v>1434</v>
      </c>
      <c r="K810" t="s">
        <v>1435</v>
      </c>
      <c r="L810">
        <v>1368</v>
      </c>
      <c r="N810">
        <v>1011</v>
      </c>
      <c r="O810" t="s">
        <v>1323</v>
      </c>
      <c r="P810" t="s">
        <v>1323</v>
      </c>
      <c r="Q810">
        <v>1</v>
      </c>
      <c r="X810">
        <v>15.39</v>
      </c>
      <c r="Y810">
        <v>0</v>
      </c>
      <c r="Z810">
        <v>34.479999999999997</v>
      </c>
      <c r="AA810">
        <v>12.62</v>
      </c>
      <c r="AB810">
        <v>0</v>
      </c>
      <c r="AC810">
        <v>0</v>
      </c>
      <c r="AD810">
        <v>1</v>
      </c>
      <c r="AE810">
        <v>0</v>
      </c>
      <c r="AF810" t="s">
        <v>32</v>
      </c>
      <c r="AG810">
        <v>24.239250000000002</v>
      </c>
      <c r="AH810">
        <v>2</v>
      </c>
      <c r="AI810">
        <v>56664119</v>
      </c>
      <c r="AJ810">
        <v>594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ROW(Source!A846)</f>
        <v>846</v>
      </c>
      <c r="B811">
        <v>56664130</v>
      </c>
      <c r="C811">
        <v>56664117</v>
      </c>
      <c r="D811">
        <v>54768040</v>
      </c>
      <c r="E811">
        <v>1</v>
      </c>
      <c r="F811">
        <v>1</v>
      </c>
      <c r="G811">
        <v>1081</v>
      </c>
      <c r="H811">
        <v>2</v>
      </c>
      <c r="I811" t="s">
        <v>1320</v>
      </c>
      <c r="J811" t="s">
        <v>1321</v>
      </c>
      <c r="K811" t="s">
        <v>1322</v>
      </c>
      <c r="L811">
        <v>1368</v>
      </c>
      <c r="N811">
        <v>1011</v>
      </c>
      <c r="O811" t="s">
        <v>1323</v>
      </c>
      <c r="P811" t="s">
        <v>1323</v>
      </c>
      <c r="Q811">
        <v>1</v>
      </c>
      <c r="X811">
        <v>1.81</v>
      </c>
      <c r="Y811">
        <v>0</v>
      </c>
      <c r="Z811">
        <v>7.11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32</v>
      </c>
      <c r="AG811">
        <v>2.8507500000000006</v>
      </c>
      <c r="AH811">
        <v>2</v>
      </c>
      <c r="AI811">
        <v>56664120</v>
      </c>
      <c r="AJ811">
        <v>595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ROW(Source!A846)</f>
        <v>846</v>
      </c>
      <c r="B812">
        <v>56664131</v>
      </c>
      <c r="C812">
        <v>56664117</v>
      </c>
      <c r="D812">
        <v>54768339</v>
      </c>
      <c r="E812">
        <v>1</v>
      </c>
      <c r="F812">
        <v>1</v>
      </c>
      <c r="G812">
        <v>1081</v>
      </c>
      <c r="H812">
        <v>2</v>
      </c>
      <c r="I812" t="s">
        <v>1324</v>
      </c>
      <c r="J812" t="s">
        <v>1325</v>
      </c>
      <c r="K812" t="s">
        <v>1326</v>
      </c>
      <c r="L812">
        <v>1368</v>
      </c>
      <c r="N812">
        <v>1011</v>
      </c>
      <c r="O812" t="s">
        <v>1323</v>
      </c>
      <c r="P812" t="s">
        <v>1323</v>
      </c>
      <c r="Q812">
        <v>1</v>
      </c>
      <c r="X812">
        <v>0.62</v>
      </c>
      <c r="Y812">
        <v>0</v>
      </c>
      <c r="Z812">
        <v>83.1</v>
      </c>
      <c r="AA812">
        <v>12.62</v>
      </c>
      <c r="AB812">
        <v>0</v>
      </c>
      <c r="AC812">
        <v>0</v>
      </c>
      <c r="AD812">
        <v>1</v>
      </c>
      <c r="AE812">
        <v>0</v>
      </c>
      <c r="AF812" t="s">
        <v>32</v>
      </c>
      <c r="AG812">
        <v>0.97649999999999992</v>
      </c>
      <c r="AH812">
        <v>2</v>
      </c>
      <c r="AI812">
        <v>56664121</v>
      </c>
      <c r="AJ812">
        <v>596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ROW(Source!A846)</f>
        <v>846</v>
      </c>
      <c r="B813">
        <v>56664132</v>
      </c>
      <c r="C813">
        <v>56664117</v>
      </c>
      <c r="D813">
        <v>54767573</v>
      </c>
      <c r="E813">
        <v>1</v>
      </c>
      <c r="F813">
        <v>1</v>
      </c>
      <c r="G813">
        <v>1081</v>
      </c>
      <c r="H813">
        <v>2</v>
      </c>
      <c r="I813" t="s">
        <v>1328</v>
      </c>
      <c r="J813" t="s">
        <v>1329</v>
      </c>
      <c r="K813" t="s">
        <v>1330</v>
      </c>
      <c r="L813">
        <v>1368</v>
      </c>
      <c r="N813">
        <v>1011</v>
      </c>
      <c r="O813" t="s">
        <v>1323</v>
      </c>
      <c r="P813" t="s">
        <v>1323</v>
      </c>
      <c r="Q813">
        <v>1</v>
      </c>
      <c r="X813">
        <v>0.41</v>
      </c>
      <c r="Y813">
        <v>0</v>
      </c>
      <c r="Z813">
        <v>179.17</v>
      </c>
      <c r="AA813">
        <v>16.93</v>
      </c>
      <c r="AB813">
        <v>0</v>
      </c>
      <c r="AC813">
        <v>0</v>
      </c>
      <c r="AD813">
        <v>1</v>
      </c>
      <c r="AE813">
        <v>0</v>
      </c>
      <c r="AF813" t="s">
        <v>32</v>
      </c>
      <c r="AG813">
        <v>0.64574999999999994</v>
      </c>
      <c r="AH813">
        <v>2</v>
      </c>
      <c r="AI813">
        <v>56664122</v>
      </c>
      <c r="AJ813">
        <v>597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ROW(Source!A846)</f>
        <v>846</v>
      </c>
      <c r="B814">
        <v>56664133</v>
      </c>
      <c r="C814">
        <v>56664117</v>
      </c>
      <c r="D814">
        <v>54767657</v>
      </c>
      <c r="E814">
        <v>1</v>
      </c>
      <c r="F814">
        <v>1</v>
      </c>
      <c r="G814">
        <v>1081</v>
      </c>
      <c r="H814">
        <v>2</v>
      </c>
      <c r="I814" t="s">
        <v>1402</v>
      </c>
      <c r="J814" t="s">
        <v>1403</v>
      </c>
      <c r="K814" t="s">
        <v>1404</v>
      </c>
      <c r="L814">
        <v>1368</v>
      </c>
      <c r="N814">
        <v>1011</v>
      </c>
      <c r="O814" t="s">
        <v>1323</v>
      </c>
      <c r="P814" t="s">
        <v>1323</v>
      </c>
      <c r="Q814">
        <v>1</v>
      </c>
      <c r="X814">
        <v>0.74</v>
      </c>
      <c r="Y814">
        <v>0</v>
      </c>
      <c r="Z814">
        <v>3.18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32</v>
      </c>
      <c r="AG814">
        <v>1.1655000000000002</v>
      </c>
      <c r="AH814">
        <v>2</v>
      </c>
      <c r="AI814">
        <v>56664123</v>
      </c>
      <c r="AJ814">
        <v>598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ROW(Source!A846)</f>
        <v>846</v>
      </c>
      <c r="B815">
        <v>56664134</v>
      </c>
      <c r="C815">
        <v>56664117</v>
      </c>
      <c r="D815">
        <v>54737969</v>
      </c>
      <c r="E815">
        <v>1</v>
      </c>
      <c r="F815">
        <v>1</v>
      </c>
      <c r="G815">
        <v>1081</v>
      </c>
      <c r="H815">
        <v>3</v>
      </c>
      <c r="I815" t="s">
        <v>1331</v>
      </c>
      <c r="J815" t="s">
        <v>1332</v>
      </c>
      <c r="K815" t="s">
        <v>1333</v>
      </c>
      <c r="L815">
        <v>1348</v>
      </c>
      <c r="N815">
        <v>1009</v>
      </c>
      <c r="O815" t="s">
        <v>547</v>
      </c>
      <c r="P815" t="s">
        <v>547</v>
      </c>
      <c r="Q815">
        <v>1000</v>
      </c>
      <c r="X815">
        <v>2.1600000000000001E-2</v>
      </c>
      <c r="Y815">
        <v>23114.43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105</v>
      </c>
      <c r="AG815">
        <v>2.1600000000000001E-2</v>
      </c>
      <c r="AH815">
        <v>2</v>
      </c>
      <c r="AI815">
        <v>56664124</v>
      </c>
      <c r="AJ815">
        <v>599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ROW(Source!A846)</f>
        <v>846</v>
      </c>
      <c r="B816">
        <v>56664135</v>
      </c>
      <c r="C816">
        <v>56664117</v>
      </c>
      <c r="D816">
        <v>54738507</v>
      </c>
      <c r="E816">
        <v>1</v>
      </c>
      <c r="F816">
        <v>1</v>
      </c>
      <c r="G816">
        <v>1081</v>
      </c>
      <c r="H816">
        <v>3</v>
      </c>
      <c r="I816" t="s">
        <v>1436</v>
      </c>
      <c r="J816" t="s">
        <v>1437</v>
      </c>
      <c r="K816" t="s">
        <v>1438</v>
      </c>
      <c r="L816">
        <v>1348</v>
      </c>
      <c r="N816">
        <v>1009</v>
      </c>
      <c r="O816" t="s">
        <v>547</v>
      </c>
      <c r="P816" t="s">
        <v>547</v>
      </c>
      <c r="Q816">
        <v>1000</v>
      </c>
      <c r="X816">
        <v>3.2000000000000003E-4</v>
      </c>
      <c r="Y816">
        <v>19114.98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105</v>
      </c>
      <c r="AG816">
        <v>3.2000000000000003E-4</v>
      </c>
      <c r="AH816">
        <v>2</v>
      </c>
      <c r="AI816">
        <v>56664125</v>
      </c>
      <c r="AJ816">
        <v>600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ROW(Source!A846)</f>
        <v>846</v>
      </c>
      <c r="B817">
        <v>56664136</v>
      </c>
      <c r="C817">
        <v>56664117</v>
      </c>
      <c r="D817">
        <v>54738510</v>
      </c>
      <c r="E817">
        <v>1</v>
      </c>
      <c r="F817">
        <v>1</v>
      </c>
      <c r="G817">
        <v>1081</v>
      </c>
      <c r="H817">
        <v>3</v>
      </c>
      <c r="I817" t="s">
        <v>1337</v>
      </c>
      <c r="J817" t="s">
        <v>1338</v>
      </c>
      <c r="K817" t="s">
        <v>1339</v>
      </c>
      <c r="L817">
        <v>1348</v>
      </c>
      <c r="N817">
        <v>1009</v>
      </c>
      <c r="O817" t="s">
        <v>547</v>
      </c>
      <c r="P817" t="s">
        <v>547</v>
      </c>
      <c r="Q817">
        <v>1000</v>
      </c>
      <c r="X817">
        <v>8.0000000000000004E-4</v>
      </c>
      <c r="Y817">
        <v>8590.86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 t="s">
        <v>105</v>
      </c>
      <c r="AG817">
        <v>8.0000000000000004E-4</v>
      </c>
      <c r="AH817">
        <v>2</v>
      </c>
      <c r="AI817">
        <v>56664126</v>
      </c>
      <c r="AJ817">
        <v>601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ROW(Source!A846)</f>
        <v>846</v>
      </c>
      <c r="B818">
        <v>56664137</v>
      </c>
      <c r="C818">
        <v>56664117</v>
      </c>
      <c r="D818">
        <v>54737318</v>
      </c>
      <c r="E818">
        <v>1</v>
      </c>
      <c r="F818">
        <v>1</v>
      </c>
      <c r="G818">
        <v>1081</v>
      </c>
      <c r="H818">
        <v>3</v>
      </c>
      <c r="I818" t="s">
        <v>1269</v>
      </c>
      <c r="J818" t="s">
        <v>1271</v>
      </c>
      <c r="K818" t="s">
        <v>1270</v>
      </c>
      <c r="L818">
        <v>1348</v>
      </c>
      <c r="N818">
        <v>1009</v>
      </c>
      <c r="O818" t="s">
        <v>547</v>
      </c>
      <c r="P818" t="s">
        <v>547</v>
      </c>
      <c r="Q818">
        <v>1000</v>
      </c>
      <c r="X818">
        <v>1.2999999999999999E-2</v>
      </c>
      <c r="Y818">
        <v>17868.28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105</v>
      </c>
      <c r="AG818">
        <v>1.2999999999999999E-2</v>
      </c>
      <c r="AH818">
        <v>2</v>
      </c>
      <c r="AI818">
        <v>56664127</v>
      </c>
      <c r="AJ818">
        <v>602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ROW(Source!A846)</f>
        <v>846</v>
      </c>
      <c r="B819">
        <v>56664138</v>
      </c>
      <c r="C819">
        <v>56664117</v>
      </c>
      <c r="D819">
        <v>54717780</v>
      </c>
      <c r="E819">
        <v>1081</v>
      </c>
      <c r="F819">
        <v>1</v>
      </c>
      <c r="G819">
        <v>1081</v>
      </c>
      <c r="H819">
        <v>3</v>
      </c>
      <c r="I819" t="s">
        <v>1587</v>
      </c>
      <c r="J819" t="s">
        <v>3</v>
      </c>
      <c r="K819" t="s">
        <v>1625</v>
      </c>
      <c r="L819">
        <v>1354</v>
      </c>
      <c r="N819">
        <v>1010</v>
      </c>
      <c r="O819" t="s">
        <v>398</v>
      </c>
      <c r="P819" t="s">
        <v>398</v>
      </c>
      <c r="Q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105</v>
      </c>
      <c r="AG819">
        <v>0</v>
      </c>
      <c r="AH819">
        <v>3</v>
      </c>
      <c r="AI819">
        <v>-1</v>
      </c>
      <c r="AJ819" t="s">
        <v>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ROW(Source!A846)</f>
        <v>846</v>
      </c>
      <c r="B820">
        <v>56664139</v>
      </c>
      <c r="C820">
        <v>56664117</v>
      </c>
      <c r="D820">
        <v>54720560</v>
      </c>
      <c r="E820">
        <v>1081</v>
      </c>
      <c r="F820">
        <v>1</v>
      </c>
      <c r="G820">
        <v>1081</v>
      </c>
      <c r="H820">
        <v>3</v>
      </c>
      <c r="I820" t="s">
        <v>1626</v>
      </c>
      <c r="J820" t="s">
        <v>3</v>
      </c>
      <c r="K820" t="s">
        <v>1627</v>
      </c>
      <c r="L820">
        <v>1327</v>
      </c>
      <c r="N820">
        <v>1005</v>
      </c>
      <c r="O820" t="s">
        <v>329</v>
      </c>
      <c r="P820" t="s">
        <v>329</v>
      </c>
      <c r="Q820">
        <v>1</v>
      </c>
      <c r="X820">
        <v>100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105</v>
      </c>
      <c r="AG820">
        <v>100</v>
      </c>
      <c r="AH820">
        <v>3</v>
      </c>
      <c r="AI820">
        <v>-1</v>
      </c>
      <c r="AJ820" t="s">
        <v>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ROW(Source!A846)</f>
        <v>846</v>
      </c>
      <c r="B821">
        <v>56664140</v>
      </c>
      <c r="C821">
        <v>56664117</v>
      </c>
      <c r="D821">
        <v>54720634</v>
      </c>
      <c r="E821">
        <v>1081</v>
      </c>
      <c r="F821">
        <v>1</v>
      </c>
      <c r="G821">
        <v>1081</v>
      </c>
      <c r="H821">
        <v>3</v>
      </c>
      <c r="I821" t="s">
        <v>1628</v>
      </c>
      <c r="J821" t="s">
        <v>3</v>
      </c>
      <c r="K821" t="s">
        <v>1629</v>
      </c>
      <c r="L821">
        <v>1354</v>
      </c>
      <c r="N821">
        <v>1010</v>
      </c>
      <c r="O821" t="s">
        <v>398</v>
      </c>
      <c r="P821" t="s">
        <v>398</v>
      </c>
      <c r="Q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105</v>
      </c>
      <c r="AG821">
        <v>0</v>
      </c>
      <c r="AH821">
        <v>3</v>
      </c>
      <c r="AI821">
        <v>-1</v>
      </c>
      <c r="AJ821" t="s">
        <v>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ROW(Source!A846)</f>
        <v>846</v>
      </c>
      <c r="B822">
        <v>56664141</v>
      </c>
      <c r="C822">
        <v>56664117</v>
      </c>
      <c r="D822">
        <v>54720711</v>
      </c>
      <c r="E822">
        <v>1081</v>
      </c>
      <c r="F822">
        <v>1</v>
      </c>
      <c r="G822">
        <v>1081</v>
      </c>
      <c r="H822">
        <v>3</v>
      </c>
      <c r="I822" t="s">
        <v>1591</v>
      </c>
      <c r="J822" t="s">
        <v>3</v>
      </c>
      <c r="K822" t="s">
        <v>1600</v>
      </c>
      <c r="L822">
        <v>1346</v>
      </c>
      <c r="N822">
        <v>1009</v>
      </c>
      <c r="O822" t="s">
        <v>1171</v>
      </c>
      <c r="P822" t="s">
        <v>1171</v>
      </c>
      <c r="Q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105</v>
      </c>
      <c r="AG822">
        <v>0</v>
      </c>
      <c r="AH822">
        <v>3</v>
      </c>
      <c r="AI822">
        <v>-1</v>
      </c>
      <c r="AJ822" t="s">
        <v>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ROW(Source!A846)</f>
        <v>846</v>
      </c>
      <c r="B823">
        <v>56664142</v>
      </c>
      <c r="C823">
        <v>56664117</v>
      </c>
      <c r="D823">
        <v>54723313</v>
      </c>
      <c r="E823">
        <v>1081</v>
      </c>
      <c r="F823">
        <v>1</v>
      </c>
      <c r="G823">
        <v>1081</v>
      </c>
      <c r="H823">
        <v>3</v>
      </c>
      <c r="I823" t="s">
        <v>1593</v>
      </c>
      <c r="J823" t="s">
        <v>3</v>
      </c>
      <c r="K823" t="s">
        <v>1630</v>
      </c>
      <c r="L823">
        <v>1327</v>
      </c>
      <c r="N823">
        <v>1005</v>
      </c>
      <c r="O823" t="s">
        <v>329</v>
      </c>
      <c r="P823" t="s">
        <v>329</v>
      </c>
      <c r="Q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105</v>
      </c>
      <c r="AG823">
        <v>0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ROW(Source!A846)</f>
        <v>846</v>
      </c>
      <c r="B824">
        <v>56664143</v>
      </c>
      <c r="C824">
        <v>56664117</v>
      </c>
      <c r="D824">
        <v>54723795</v>
      </c>
      <c r="E824">
        <v>1081</v>
      </c>
      <c r="F824">
        <v>1</v>
      </c>
      <c r="G824">
        <v>1081</v>
      </c>
      <c r="H824">
        <v>3</v>
      </c>
      <c r="I824" t="s">
        <v>1595</v>
      </c>
      <c r="J824" t="s">
        <v>3</v>
      </c>
      <c r="K824" t="s">
        <v>1596</v>
      </c>
      <c r="L824">
        <v>1354</v>
      </c>
      <c r="N824">
        <v>1010</v>
      </c>
      <c r="O824" t="s">
        <v>398</v>
      </c>
      <c r="P824" t="s">
        <v>398</v>
      </c>
      <c r="Q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105</v>
      </c>
      <c r="AG824">
        <v>0</v>
      </c>
      <c r="AH824">
        <v>3</v>
      </c>
      <c r="AI824">
        <v>-1</v>
      </c>
      <c r="AJ824" t="s">
        <v>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ROW(Source!A849)</f>
        <v>849</v>
      </c>
      <c r="B825">
        <v>56664156</v>
      </c>
      <c r="C825">
        <v>56664145</v>
      </c>
      <c r="D825">
        <v>54702434</v>
      </c>
      <c r="E825">
        <v>1081</v>
      </c>
      <c r="F825">
        <v>1</v>
      </c>
      <c r="G825">
        <v>1081</v>
      </c>
      <c r="H825">
        <v>1</v>
      </c>
      <c r="I825" t="s">
        <v>1317</v>
      </c>
      <c r="J825" t="s">
        <v>3</v>
      </c>
      <c r="K825" t="s">
        <v>1318</v>
      </c>
      <c r="L825">
        <v>1191</v>
      </c>
      <c r="N825">
        <v>1013</v>
      </c>
      <c r="O825" t="s">
        <v>1319</v>
      </c>
      <c r="P825" t="s">
        <v>1319</v>
      </c>
      <c r="Q825">
        <v>1</v>
      </c>
      <c r="X825">
        <v>77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33</v>
      </c>
      <c r="AG825">
        <v>111.57299999999998</v>
      </c>
      <c r="AH825">
        <v>2</v>
      </c>
      <c r="AI825">
        <v>56664146</v>
      </c>
      <c r="AJ825">
        <v>603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ROW(Source!A849)</f>
        <v>849</v>
      </c>
      <c r="B826">
        <v>56664157</v>
      </c>
      <c r="C826">
        <v>56664145</v>
      </c>
      <c r="D826">
        <v>54767936</v>
      </c>
      <c r="E826">
        <v>1</v>
      </c>
      <c r="F826">
        <v>1</v>
      </c>
      <c r="G826">
        <v>1081</v>
      </c>
      <c r="H826">
        <v>2</v>
      </c>
      <c r="I826" t="s">
        <v>1433</v>
      </c>
      <c r="J826" t="s">
        <v>1434</v>
      </c>
      <c r="K826" t="s">
        <v>1435</v>
      </c>
      <c r="L826">
        <v>1368</v>
      </c>
      <c r="N826">
        <v>1011</v>
      </c>
      <c r="O826" t="s">
        <v>1323</v>
      </c>
      <c r="P826" t="s">
        <v>1323</v>
      </c>
      <c r="Q826">
        <v>1</v>
      </c>
      <c r="X826">
        <v>15.6</v>
      </c>
      <c r="Y826">
        <v>0</v>
      </c>
      <c r="Z826">
        <v>34.479999999999997</v>
      </c>
      <c r="AA826">
        <v>12.62</v>
      </c>
      <c r="AB826">
        <v>0</v>
      </c>
      <c r="AC826">
        <v>0</v>
      </c>
      <c r="AD826">
        <v>1</v>
      </c>
      <c r="AE826">
        <v>0</v>
      </c>
      <c r="AF826" t="s">
        <v>32</v>
      </c>
      <c r="AG826">
        <v>24.57</v>
      </c>
      <c r="AH826">
        <v>2</v>
      </c>
      <c r="AI826">
        <v>56664147</v>
      </c>
      <c r="AJ826">
        <v>604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ROW(Source!A849)</f>
        <v>849</v>
      </c>
      <c r="B827">
        <v>56664158</v>
      </c>
      <c r="C827">
        <v>56664145</v>
      </c>
      <c r="D827">
        <v>54768040</v>
      </c>
      <c r="E827">
        <v>1</v>
      </c>
      <c r="F827">
        <v>1</v>
      </c>
      <c r="G827">
        <v>1081</v>
      </c>
      <c r="H827">
        <v>2</v>
      </c>
      <c r="I827" t="s">
        <v>1320</v>
      </c>
      <c r="J827" t="s">
        <v>1321</v>
      </c>
      <c r="K827" t="s">
        <v>1322</v>
      </c>
      <c r="L827">
        <v>1368</v>
      </c>
      <c r="N827">
        <v>1011</v>
      </c>
      <c r="O827" t="s">
        <v>1323</v>
      </c>
      <c r="P827" t="s">
        <v>1323</v>
      </c>
      <c r="Q827">
        <v>1</v>
      </c>
      <c r="X827">
        <v>2.74</v>
      </c>
      <c r="Y827">
        <v>0</v>
      </c>
      <c r="Z827">
        <v>7.11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32</v>
      </c>
      <c r="AG827">
        <v>4.3155000000000001</v>
      </c>
      <c r="AH827">
        <v>2</v>
      </c>
      <c r="AI827">
        <v>56664148</v>
      </c>
      <c r="AJ827">
        <v>605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ROW(Source!A849)</f>
        <v>849</v>
      </c>
      <c r="B828">
        <v>56664159</v>
      </c>
      <c r="C828">
        <v>56664145</v>
      </c>
      <c r="D828">
        <v>54768339</v>
      </c>
      <c r="E828">
        <v>1</v>
      </c>
      <c r="F828">
        <v>1</v>
      </c>
      <c r="G828">
        <v>1081</v>
      </c>
      <c r="H828">
        <v>2</v>
      </c>
      <c r="I828" t="s">
        <v>1324</v>
      </c>
      <c r="J828" t="s">
        <v>1325</v>
      </c>
      <c r="K828" t="s">
        <v>1326</v>
      </c>
      <c r="L828">
        <v>1368</v>
      </c>
      <c r="N828">
        <v>1011</v>
      </c>
      <c r="O828" t="s">
        <v>1323</v>
      </c>
      <c r="P828" t="s">
        <v>1323</v>
      </c>
      <c r="Q828">
        <v>1</v>
      </c>
      <c r="X828">
        <v>0.64</v>
      </c>
      <c r="Y828">
        <v>0</v>
      </c>
      <c r="Z828">
        <v>83.1</v>
      </c>
      <c r="AA828">
        <v>12.62</v>
      </c>
      <c r="AB828">
        <v>0</v>
      </c>
      <c r="AC828">
        <v>0</v>
      </c>
      <c r="AD828">
        <v>1</v>
      </c>
      <c r="AE828">
        <v>0</v>
      </c>
      <c r="AF828" t="s">
        <v>32</v>
      </c>
      <c r="AG828">
        <v>1.008</v>
      </c>
      <c r="AH828">
        <v>2</v>
      </c>
      <c r="AI828">
        <v>56664149</v>
      </c>
      <c r="AJ828">
        <v>606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ROW(Source!A849)</f>
        <v>849</v>
      </c>
      <c r="B829">
        <v>56664160</v>
      </c>
      <c r="C829">
        <v>56664145</v>
      </c>
      <c r="D829">
        <v>54767573</v>
      </c>
      <c r="E829">
        <v>1</v>
      </c>
      <c r="F829">
        <v>1</v>
      </c>
      <c r="G829">
        <v>1081</v>
      </c>
      <c r="H829">
        <v>2</v>
      </c>
      <c r="I829" t="s">
        <v>1328</v>
      </c>
      <c r="J829" t="s">
        <v>1329</v>
      </c>
      <c r="K829" t="s">
        <v>1330</v>
      </c>
      <c r="L829">
        <v>1368</v>
      </c>
      <c r="N829">
        <v>1011</v>
      </c>
      <c r="O829" t="s">
        <v>1323</v>
      </c>
      <c r="P829" t="s">
        <v>1323</v>
      </c>
      <c r="Q829">
        <v>1</v>
      </c>
      <c r="X829">
        <v>0.43</v>
      </c>
      <c r="Y829">
        <v>0</v>
      </c>
      <c r="Z829">
        <v>179.17</v>
      </c>
      <c r="AA829">
        <v>16.93</v>
      </c>
      <c r="AB829">
        <v>0</v>
      </c>
      <c r="AC829">
        <v>0</v>
      </c>
      <c r="AD829">
        <v>1</v>
      </c>
      <c r="AE829">
        <v>0</v>
      </c>
      <c r="AF829" t="s">
        <v>32</v>
      </c>
      <c r="AG829">
        <v>0.67725000000000002</v>
      </c>
      <c r="AH829">
        <v>2</v>
      </c>
      <c r="AI829">
        <v>56664150</v>
      </c>
      <c r="AJ829">
        <v>607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ROW(Source!A849)</f>
        <v>849</v>
      </c>
      <c r="B830">
        <v>56664161</v>
      </c>
      <c r="C830">
        <v>56664145</v>
      </c>
      <c r="D830">
        <v>54767657</v>
      </c>
      <c r="E830">
        <v>1</v>
      </c>
      <c r="F830">
        <v>1</v>
      </c>
      <c r="G830">
        <v>1081</v>
      </c>
      <c r="H830">
        <v>2</v>
      </c>
      <c r="I830" t="s">
        <v>1402</v>
      </c>
      <c r="J830" t="s">
        <v>1403</v>
      </c>
      <c r="K830" t="s">
        <v>1404</v>
      </c>
      <c r="L830">
        <v>1368</v>
      </c>
      <c r="N830">
        <v>1011</v>
      </c>
      <c r="O830" t="s">
        <v>1323</v>
      </c>
      <c r="P830" t="s">
        <v>1323</v>
      </c>
      <c r="Q830">
        <v>1</v>
      </c>
      <c r="X830">
        <v>0.53</v>
      </c>
      <c r="Y830">
        <v>0</v>
      </c>
      <c r="Z830">
        <v>3.18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32</v>
      </c>
      <c r="AG830">
        <v>0.8347500000000001</v>
      </c>
      <c r="AH830">
        <v>2</v>
      </c>
      <c r="AI830">
        <v>56664151</v>
      </c>
      <c r="AJ830">
        <v>608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ROW(Source!A849)</f>
        <v>849</v>
      </c>
      <c r="B831">
        <v>56664162</v>
      </c>
      <c r="C831">
        <v>56664145</v>
      </c>
      <c r="D831">
        <v>54737969</v>
      </c>
      <c r="E831">
        <v>1</v>
      </c>
      <c r="F831">
        <v>1</v>
      </c>
      <c r="G831">
        <v>1081</v>
      </c>
      <c r="H831">
        <v>3</v>
      </c>
      <c r="I831" t="s">
        <v>1331</v>
      </c>
      <c r="J831" t="s">
        <v>1332</v>
      </c>
      <c r="K831" t="s">
        <v>1333</v>
      </c>
      <c r="L831">
        <v>1348</v>
      </c>
      <c r="N831">
        <v>1009</v>
      </c>
      <c r="O831" t="s">
        <v>547</v>
      </c>
      <c r="P831" t="s">
        <v>547</v>
      </c>
      <c r="Q831">
        <v>1000</v>
      </c>
      <c r="X831">
        <v>1.9E-2</v>
      </c>
      <c r="Y831">
        <v>23114.43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105</v>
      </c>
      <c r="AG831">
        <v>1.9E-2</v>
      </c>
      <c r="AH831">
        <v>2</v>
      </c>
      <c r="AI831">
        <v>56664152</v>
      </c>
      <c r="AJ831">
        <v>609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ROW(Source!A849)</f>
        <v>849</v>
      </c>
      <c r="B832">
        <v>56664163</v>
      </c>
      <c r="C832">
        <v>56664145</v>
      </c>
      <c r="D832">
        <v>54738507</v>
      </c>
      <c r="E832">
        <v>1</v>
      </c>
      <c r="F832">
        <v>1</v>
      </c>
      <c r="G832">
        <v>1081</v>
      </c>
      <c r="H832">
        <v>3</v>
      </c>
      <c r="I832" t="s">
        <v>1436</v>
      </c>
      <c r="J832" t="s">
        <v>1437</v>
      </c>
      <c r="K832" t="s">
        <v>1438</v>
      </c>
      <c r="L832">
        <v>1348</v>
      </c>
      <c r="N832">
        <v>1009</v>
      </c>
      <c r="O832" t="s">
        <v>547</v>
      </c>
      <c r="P832" t="s">
        <v>547</v>
      </c>
      <c r="Q832">
        <v>1000</v>
      </c>
      <c r="X832">
        <v>2.7E-4</v>
      </c>
      <c r="Y832">
        <v>19114.98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105</v>
      </c>
      <c r="AG832">
        <v>2.7E-4</v>
      </c>
      <c r="AH832">
        <v>2</v>
      </c>
      <c r="AI832">
        <v>56664153</v>
      </c>
      <c r="AJ832">
        <v>610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ROW(Source!A849)</f>
        <v>849</v>
      </c>
      <c r="B833">
        <v>56664164</v>
      </c>
      <c r="C833">
        <v>56664145</v>
      </c>
      <c r="D833">
        <v>54738510</v>
      </c>
      <c r="E833">
        <v>1</v>
      </c>
      <c r="F833">
        <v>1</v>
      </c>
      <c r="G833">
        <v>1081</v>
      </c>
      <c r="H833">
        <v>3</v>
      </c>
      <c r="I833" t="s">
        <v>1337</v>
      </c>
      <c r="J833" t="s">
        <v>1338</v>
      </c>
      <c r="K833" t="s">
        <v>1339</v>
      </c>
      <c r="L833">
        <v>1348</v>
      </c>
      <c r="N833">
        <v>1009</v>
      </c>
      <c r="O833" t="s">
        <v>547</v>
      </c>
      <c r="P833" t="s">
        <v>547</v>
      </c>
      <c r="Q833">
        <v>1000</v>
      </c>
      <c r="X833">
        <v>4.8000000000000001E-4</v>
      </c>
      <c r="Y833">
        <v>8590.86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 t="s">
        <v>105</v>
      </c>
      <c r="AG833">
        <v>4.8000000000000001E-4</v>
      </c>
      <c r="AH833">
        <v>2</v>
      </c>
      <c r="AI833">
        <v>56664154</v>
      </c>
      <c r="AJ833">
        <v>611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ROW(Source!A849)</f>
        <v>849</v>
      </c>
      <c r="B834">
        <v>56664165</v>
      </c>
      <c r="C834">
        <v>56664145</v>
      </c>
      <c r="D834">
        <v>54737318</v>
      </c>
      <c r="E834">
        <v>1</v>
      </c>
      <c r="F834">
        <v>1</v>
      </c>
      <c r="G834">
        <v>1081</v>
      </c>
      <c r="H834">
        <v>3</v>
      </c>
      <c r="I834" t="s">
        <v>1269</v>
      </c>
      <c r="J834" t="s">
        <v>1271</v>
      </c>
      <c r="K834" t="s">
        <v>1270</v>
      </c>
      <c r="L834">
        <v>1348</v>
      </c>
      <c r="N834">
        <v>1009</v>
      </c>
      <c r="O834" t="s">
        <v>547</v>
      </c>
      <c r="P834" t="s">
        <v>547</v>
      </c>
      <c r="Q834">
        <v>1000</v>
      </c>
      <c r="X834">
        <v>1.2E-2</v>
      </c>
      <c r="Y834">
        <v>17868.28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105</v>
      </c>
      <c r="AG834">
        <v>1.2E-2</v>
      </c>
      <c r="AH834">
        <v>2</v>
      </c>
      <c r="AI834">
        <v>56664155</v>
      </c>
      <c r="AJ834">
        <v>612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ROW(Source!A849)</f>
        <v>849</v>
      </c>
      <c r="B835">
        <v>56664166</v>
      </c>
      <c r="C835">
        <v>56664145</v>
      </c>
      <c r="D835">
        <v>54717780</v>
      </c>
      <c r="E835">
        <v>1081</v>
      </c>
      <c r="F835">
        <v>1</v>
      </c>
      <c r="G835">
        <v>1081</v>
      </c>
      <c r="H835">
        <v>3</v>
      </c>
      <c r="I835" t="s">
        <v>1587</v>
      </c>
      <c r="J835" t="s">
        <v>3</v>
      </c>
      <c r="K835" t="s">
        <v>1625</v>
      </c>
      <c r="L835">
        <v>1354</v>
      </c>
      <c r="N835">
        <v>1010</v>
      </c>
      <c r="O835" t="s">
        <v>398</v>
      </c>
      <c r="P835" t="s">
        <v>398</v>
      </c>
      <c r="Q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105</v>
      </c>
      <c r="AG835">
        <v>0</v>
      </c>
      <c r="AH835">
        <v>3</v>
      </c>
      <c r="AI835">
        <v>-1</v>
      </c>
      <c r="AJ835" t="s">
        <v>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ROW(Source!A849)</f>
        <v>849</v>
      </c>
      <c r="B836">
        <v>56664167</v>
      </c>
      <c r="C836">
        <v>56664145</v>
      </c>
      <c r="D836">
        <v>54720560</v>
      </c>
      <c r="E836">
        <v>1081</v>
      </c>
      <c r="F836">
        <v>1</v>
      </c>
      <c r="G836">
        <v>1081</v>
      </c>
      <c r="H836">
        <v>3</v>
      </c>
      <c r="I836" t="s">
        <v>1626</v>
      </c>
      <c r="J836" t="s">
        <v>3</v>
      </c>
      <c r="K836" t="s">
        <v>1627</v>
      </c>
      <c r="L836">
        <v>1327</v>
      </c>
      <c r="N836">
        <v>1005</v>
      </c>
      <c r="O836" t="s">
        <v>329</v>
      </c>
      <c r="P836" t="s">
        <v>329</v>
      </c>
      <c r="Q836">
        <v>1</v>
      </c>
      <c r="X836">
        <v>100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105</v>
      </c>
      <c r="AG836">
        <v>100</v>
      </c>
      <c r="AH836">
        <v>3</v>
      </c>
      <c r="AI836">
        <v>-1</v>
      </c>
      <c r="AJ836" t="s">
        <v>3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ROW(Source!A849)</f>
        <v>849</v>
      </c>
      <c r="B837">
        <v>56664168</v>
      </c>
      <c r="C837">
        <v>56664145</v>
      </c>
      <c r="D837">
        <v>54720634</v>
      </c>
      <c r="E837">
        <v>1081</v>
      </c>
      <c r="F837">
        <v>1</v>
      </c>
      <c r="G837">
        <v>1081</v>
      </c>
      <c r="H837">
        <v>3</v>
      </c>
      <c r="I837" t="s">
        <v>1628</v>
      </c>
      <c r="J837" t="s">
        <v>3</v>
      </c>
      <c r="K837" t="s">
        <v>1629</v>
      </c>
      <c r="L837">
        <v>1354</v>
      </c>
      <c r="N837">
        <v>1010</v>
      </c>
      <c r="O837" t="s">
        <v>398</v>
      </c>
      <c r="P837" t="s">
        <v>398</v>
      </c>
      <c r="Q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105</v>
      </c>
      <c r="AG837">
        <v>0</v>
      </c>
      <c r="AH837">
        <v>3</v>
      </c>
      <c r="AI837">
        <v>-1</v>
      </c>
      <c r="AJ837" t="s">
        <v>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ROW(Source!A849)</f>
        <v>849</v>
      </c>
      <c r="B838">
        <v>56664169</v>
      </c>
      <c r="C838">
        <v>56664145</v>
      </c>
      <c r="D838">
        <v>54720711</v>
      </c>
      <c r="E838">
        <v>1081</v>
      </c>
      <c r="F838">
        <v>1</v>
      </c>
      <c r="G838">
        <v>1081</v>
      </c>
      <c r="H838">
        <v>3</v>
      </c>
      <c r="I838" t="s">
        <v>1591</v>
      </c>
      <c r="J838" t="s">
        <v>3</v>
      </c>
      <c r="K838" t="s">
        <v>1600</v>
      </c>
      <c r="L838">
        <v>1346</v>
      </c>
      <c r="N838">
        <v>1009</v>
      </c>
      <c r="O838" t="s">
        <v>1171</v>
      </c>
      <c r="P838" t="s">
        <v>1171</v>
      </c>
      <c r="Q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105</v>
      </c>
      <c r="AG838">
        <v>0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ROW(Source!A849)</f>
        <v>849</v>
      </c>
      <c r="B839">
        <v>56664170</v>
      </c>
      <c r="C839">
        <v>56664145</v>
      </c>
      <c r="D839">
        <v>54723313</v>
      </c>
      <c r="E839">
        <v>1081</v>
      </c>
      <c r="F839">
        <v>1</v>
      </c>
      <c r="G839">
        <v>1081</v>
      </c>
      <c r="H839">
        <v>3</v>
      </c>
      <c r="I839" t="s">
        <v>1593</v>
      </c>
      <c r="J839" t="s">
        <v>3</v>
      </c>
      <c r="K839" t="s">
        <v>1630</v>
      </c>
      <c r="L839">
        <v>1327</v>
      </c>
      <c r="N839">
        <v>1005</v>
      </c>
      <c r="O839" t="s">
        <v>329</v>
      </c>
      <c r="P839" t="s">
        <v>329</v>
      </c>
      <c r="Q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105</v>
      </c>
      <c r="AG839">
        <v>0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ROW(Source!A849)</f>
        <v>849</v>
      </c>
      <c r="B840">
        <v>56664171</v>
      </c>
      <c r="C840">
        <v>56664145</v>
      </c>
      <c r="D840">
        <v>54723795</v>
      </c>
      <c r="E840">
        <v>1081</v>
      </c>
      <c r="F840">
        <v>1</v>
      </c>
      <c r="G840">
        <v>1081</v>
      </c>
      <c r="H840">
        <v>3</v>
      </c>
      <c r="I840" t="s">
        <v>1595</v>
      </c>
      <c r="J840" t="s">
        <v>3</v>
      </c>
      <c r="K840" t="s">
        <v>1596</v>
      </c>
      <c r="L840">
        <v>1354</v>
      </c>
      <c r="N840">
        <v>1010</v>
      </c>
      <c r="O840" t="s">
        <v>398</v>
      </c>
      <c r="P840" t="s">
        <v>398</v>
      </c>
      <c r="Q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105</v>
      </c>
      <c r="AG840">
        <v>0</v>
      </c>
      <c r="AH840">
        <v>3</v>
      </c>
      <c r="AI840">
        <v>-1</v>
      </c>
      <c r="AJ840" t="s">
        <v>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ROW(Source!A850)</f>
        <v>850</v>
      </c>
      <c r="B841">
        <v>56664156</v>
      </c>
      <c r="C841">
        <v>56664145</v>
      </c>
      <c r="D841">
        <v>54702434</v>
      </c>
      <c r="E841">
        <v>1081</v>
      </c>
      <c r="F841">
        <v>1</v>
      </c>
      <c r="G841">
        <v>1081</v>
      </c>
      <c r="H841">
        <v>1</v>
      </c>
      <c r="I841" t="s">
        <v>1317</v>
      </c>
      <c r="J841" t="s">
        <v>3</v>
      </c>
      <c r="K841" t="s">
        <v>1318</v>
      </c>
      <c r="L841">
        <v>1191</v>
      </c>
      <c r="N841">
        <v>1013</v>
      </c>
      <c r="O841" t="s">
        <v>1319</v>
      </c>
      <c r="P841" t="s">
        <v>1319</v>
      </c>
      <c r="Q841">
        <v>1</v>
      </c>
      <c r="X841">
        <v>77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1</v>
      </c>
      <c r="AF841" t="s">
        <v>33</v>
      </c>
      <c r="AG841">
        <v>111.57299999999998</v>
      </c>
      <c r="AH841">
        <v>2</v>
      </c>
      <c r="AI841">
        <v>56664146</v>
      </c>
      <c r="AJ841">
        <v>613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ROW(Source!A850)</f>
        <v>850</v>
      </c>
      <c r="B842">
        <v>56664157</v>
      </c>
      <c r="C842">
        <v>56664145</v>
      </c>
      <c r="D842">
        <v>54767936</v>
      </c>
      <c r="E842">
        <v>1</v>
      </c>
      <c r="F842">
        <v>1</v>
      </c>
      <c r="G842">
        <v>1081</v>
      </c>
      <c r="H842">
        <v>2</v>
      </c>
      <c r="I842" t="s">
        <v>1433</v>
      </c>
      <c r="J842" t="s">
        <v>1434</v>
      </c>
      <c r="K842" t="s">
        <v>1435</v>
      </c>
      <c r="L842">
        <v>1368</v>
      </c>
      <c r="N842">
        <v>1011</v>
      </c>
      <c r="O842" t="s">
        <v>1323</v>
      </c>
      <c r="P842" t="s">
        <v>1323</v>
      </c>
      <c r="Q842">
        <v>1</v>
      </c>
      <c r="X842">
        <v>15.6</v>
      </c>
      <c r="Y842">
        <v>0</v>
      </c>
      <c r="Z842">
        <v>34.479999999999997</v>
      </c>
      <c r="AA842">
        <v>12.62</v>
      </c>
      <c r="AB842">
        <v>0</v>
      </c>
      <c r="AC842">
        <v>0</v>
      </c>
      <c r="AD842">
        <v>1</v>
      </c>
      <c r="AE842">
        <v>0</v>
      </c>
      <c r="AF842" t="s">
        <v>32</v>
      </c>
      <c r="AG842">
        <v>24.57</v>
      </c>
      <c r="AH842">
        <v>2</v>
      </c>
      <c r="AI842">
        <v>56664147</v>
      </c>
      <c r="AJ842">
        <v>614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ROW(Source!A850)</f>
        <v>850</v>
      </c>
      <c r="B843">
        <v>56664158</v>
      </c>
      <c r="C843">
        <v>56664145</v>
      </c>
      <c r="D843">
        <v>54768040</v>
      </c>
      <c r="E843">
        <v>1</v>
      </c>
      <c r="F843">
        <v>1</v>
      </c>
      <c r="G843">
        <v>1081</v>
      </c>
      <c r="H843">
        <v>2</v>
      </c>
      <c r="I843" t="s">
        <v>1320</v>
      </c>
      <c r="J843" t="s">
        <v>1321</v>
      </c>
      <c r="K843" t="s">
        <v>1322</v>
      </c>
      <c r="L843">
        <v>1368</v>
      </c>
      <c r="N843">
        <v>1011</v>
      </c>
      <c r="O843" t="s">
        <v>1323</v>
      </c>
      <c r="P843" t="s">
        <v>1323</v>
      </c>
      <c r="Q843">
        <v>1</v>
      </c>
      <c r="X843">
        <v>2.74</v>
      </c>
      <c r="Y843">
        <v>0</v>
      </c>
      <c r="Z843">
        <v>7.11</v>
      </c>
      <c r="AA843">
        <v>0</v>
      </c>
      <c r="AB843">
        <v>0</v>
      </c>
      <c r="AC843">
        <v>0</v>
      </c>
      <c r="AD843">
        <v>1</v>
      </c>
      <c r="AE843">
        <v>0</v>
      </c>
      <c r="AF843" t="s">
        <v>32</v>
      </c>
      <c r="AG843">
        <v>4.3155000000000001</v>
      </c>
      <c r="AH843">
        <v>2</v>
      </c>
      <c r="AI843">
        <v>56664148</v>
      </c>
      <c r="AJ843">
        <v>615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ROW(Source!A850)</f>
        <v>850</v>
      </c>
      <c r="B844">
        <v>56664159</v>
      </c>
      <c r="C844">
        <v>56664145</v>
      </c>
      <c r="D844">
        <v>54768339</v>
      </c>
      <c r="E844">
        <v>1</v>
      </c>
      <c r="F844">
        <v>1</v>
      </c>
      <c r="G844">
        <v>1081</v>
      </c>
      <c r="H844">
        <v>2</v>
      </c>
      <c r="I844" t="s">
        <v>1324</v>
      </c>
      <c r="J844" t="s">
        <v>1325</v>
      </c>
      <c r="K844" t="s">
        <v>1326</v>
      </c>
      <c r="L844">
        <v>1368</v>
      </c>
      <c r="N844">
        <v>1011</v>
      </c>
      <c r="O844" t="s">
        <v>1323</v>
      </c>
      <c r="P844" t="s">
        <v>1323</v>
      </c>
      <c r="Q844">
        <v>1</v>
      </c>
      <c r="X844">
        <v>0.64</v>
      </c>
      <c r="Y844">
        <v>0</v>
      </c>
      <c r="Z844">
        <v>83.1</v>
      </c>
      <c r="AA844">
        <v>12.62</v>
      </c>
      <c r="AB844">
        <v>0</v>
      </c>
      <c r="AC844">
        <v>0</v>
      </c>
      <c r="AD844">
        <v>1</v>
      </c>
      <c r="AE844">
        <v>0</v>
      </c>
      <c r="AF844" t="s">
        <v>32</v>
      </c>
      <c r="AG844">
        <v>1.008</v>
      </c>
      <c r="AH844">
        <v>2</v>
      </c>
      <c r="AI844">
        <v>56664149</v>
      </c>
      <c r="AJ844">
        <v>616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ROW(Source!A850)</f>
        <v>850</v>
      </c>
      <c r="B845">
        <v>56664160</v>
      </c>
      <c r="C845">
        <v>56664145</v>
      </c>
      <c r="D845">
        <v>54767573</v>
      </c>
      <c r="E845">
        <v>1</v>
      </c>
      <c r="F845">
        <v>1</v>
      </c>
      <c r="G845">
        <v>1081</v>
      </c>
      <c r="H845">
        <v>2</v>
      </c>
      <c r="I845" t="s">
        <v>1328</v>
      </c>
      <c r="J845" t="s">
        <v>1329</v>
      </c>
      <c r="K845" t="s">
        <v>1330</v>
      </c>
      <c r="L845">
        <v>1368</v>
      </c>
      <c r="N845">
        <v>1011</v>
      </c>
      <c r="O845" t="s">
        <v>1323</v>
      </c>
      <c r="P845" t="s">
        <v>1323</v>
      </c>
      <c r="Q845">
        <v>1</v>
      </c>
      <c r="X845">
        <v>0.43</v>
      </c>
      <c r="Y845">
        <v>0</v>
      </c>
      <c r="Z845">
        <v>179.17</v>
      </c>
      <c r="AA845">
        <v>16.93</v>
      </c>
      <c r="AB845">
        <v>0</v>
      </c>
      <c r="AC845">
        <v>0</v>
      </c>
      <c r="AD845">
        <v>1</v>
      </c>
      <c r="AE845">
        <v>0</v>
      </c>
      <c r="AF845" t="s">
        <v>32</v>
      </c>
      <c r="AG845">
        <v>0.67725000000000002</v>
      </c>
      <c r="AH845">
        <v>2</v>
      </c>
      <c r="AI845">
        <v>56664150</v>
      </c>
      <c r="AJ845">
        <v>617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ROW(Source!A850)</f>
        <v>850</v>
      </c>
      <c r="B846">
        <v>56664161</v>
      </c>
      <c r="C846">
        <v>56664145</v>
      </c>
      <c r="D846">
        <v>54767657</v>
      </c>
      <c r="E846">
        <v>1</v>
      </c>
      <c r="F846">
        <v>1</v>
      </c>
      <c r="G846">
        <v>1081</v>
      </c>
      <c r="H846">
        <v>2</v>
      </c>
      <c r="I846" t="s">
        <v>1402</v>
      </c>
      <c r="J846" t="s">
        <v>1403</v>
      </c>
      <c r="K846" t="s">
        <v>1404</v>
      </c>
      <c r="L846">
        <v>1368</v>
      </c>
      <c r="N846">
        <v>1011</v>
      </c>
      <c r="O846" t="s">
        <v>1323</v>
      </c>
      <c r="P846" t="s">
        <v>1323</v>
      </c>
      <c r="Q846">
        <v>1</v>
      </c>
      <c r="X846">
        <v>0.53</v>
      </c>
      <c r="Y846">
        <v>0</v>
      </c>
      <c r="Z846">
        <v>3.18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32</v>
      </c>
      <c r="AG846">
        <v>0.8347500000000001</v>
      </c>
      <c r="AH846">
        <v>2</v>
      </c>
      <c r="AI846">
        <v>56664151</v>
      </c>
      <c r="AJ846">
        <v>618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ROW(Source!A850)</f>
        <v>850</v>
      </c>
      <c r="B847">
        <v>56664162</v>
      </c>
      <c r="C847">
        <v>56664145</v>
      </c>
      <c r="D847">
        <v>54737969</v>
      </c>
      <c r="E847">
        <v>1</v>
      </c>
      <c r="F847">
        <v>1</v>
      </c>
      <c r="G847">
        <v>1081</v>
      </c>
      <c r="H847">
        <v>3</v>
      </c>
      <c r="I847" t="s">
        <v>1331</v>
      </c>
      <c r="J847" t="s">
        <v>1332</v>
      </c>
      <c r="K847" t="s">
        <v>1333</v>
      </c>
      <c r="L847">
        <v>1348</v>
      </c>
      <c r="N847">
        <v>1009</v>
      </c>
      <c r="O847" t="s">
        <v>547</v>
      </c>
      <c r="P847" t="s">
        <v>547</v>
      </c>
      <c r="Q847">
        <v>1000</v>
      </c>
      <c r="X847">
        <v>1.9E-2</v>
      </c>
      <c r="Y847">
        <v>23114.43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105</v>
      </c>
      <c r="AG847">
        <v>1.9E-2</v>
      </c>
      <c r="AH847">
        <v>2</v>
      </c>
      <c r="AI847">
        <v>56664152</v>
      </c>
      <c r="AJ847">
        <v>619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ROW(Source!A850)</f>
        <v>850</v>
      </c>
      <c r="B848">
        <v>56664163</v>
      </c>
      <c r="C848">
        <v>56664145</v>
      </c>
      <c r="D848">
        <v>54738507</v>
      </c>
      <c r="E848">
        <v>1</v>
      </c>
      <c r="F848">
        <v>1</v>
      </c>
      <c r="G848">
        <v>1081</v>
      </c>
      <c r="H848">
        <v>3</v>
      </c>
      <c r="I848" t="s">
        <v>1436</v>
      </c>
      <c r="J848" t="s">
        <v>1437</v>
      </c>
      <c r="K848" t="s">
        <v>1438</v>
      </c>
      <c r="L848">
        <v>1348</v>
      </c>
      <c r="N848">
        <v>1009</v>
      </c>
      <c r="O848" t="s">
        <v>547</v>
      </c>
      <c r="P848" t="s">
        <v>547</v>
      </c>
      <c r="Q848">
        <v>1000</v>
      </c>
      <c r="X848">
        <v>2.7E-4</v>
      </c>
      <c r="Y848">
        <v>19114.98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105</v>
      </c>
      <c r="AG848">
        <v>2.7E-4</v>
      </c>
      <c r="AH848">
        <v>2</v>
      </c>
      <c r="AI848">
        <v>56664153</v>
      </c>
      <c r="AJ848">
        <v>620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ROW(Source!A850)</f>
        <v>850</v>
      </c>
      <c r="B849">
        <v>56664164</v>
      </c>
      <c r="C849">
        <v>56664145</v>
      </c>
      <c r="D849">
        <v>54738510</v>
      </c>
      <c r="E849">
        <v>1</v>
      </c>
      <c r="F849">
        <v>1</v>
      </c>
      <c r="G849">
        <v>1081</v>
      </c>
      <c r="H849">
        <v>3</v>
      </c>
      <c r="I849" t="s">
        <v>1337</v>
      </c>
      <c r="J849" t="s">
        <v>1338</v>
      </c>
      <c r="K849" t="s">
        <v>1339</v>
      </c>
      <c r="L849">
        <v>1348</v>
      </c>
      <c r="N849">
        <v>1009</v>
      </c>
      <c r="O849" t="s">
        <v>547</v>
      </c>
      <c r="P849" t="s">
        <v>547</v>
      </c>
      <c r="Q849">
        <v>1000</v>
      </c>
      <c r="X849">
        <v>4.8000000000000001E-4</v>
      </c>
      <c r="Y849">
        <v>8590.86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105</v>
      </c>
      <c r="AG849">
        <v>4.8000000000000001E-4</v>
      </c>
      <c r="AH849">
        <v>2</v>
      </c>
      <c r="AI849">
        <v>56664154</v>
      </c>
      <c r="AJ849">
        <v>621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ROW(Source!A850)</f>
        <v>850</v>
      </c>
      <c r="B850">
        <v>56664165</v>
      </c>
      <c r="C850">
        <v>56664145</v>
      </c>
      <c r="D850">
        <v>54737318</v>
      </c>
      <c r="E850">
        <v>1</v>
      </c>
      <c r="F850">
        <v>1</v>
      </c>
      <c r="G850">
        <v>1081</v>
      </c>
      <c r="H850">
        <v>3</v>
      </c>
      <c r="I850" t="s">
        <v>1269</v>
      </c>
      <c r="J850" t="s">
        <v>1271</v>
      </c>
      <c r="K850" t="s">
        <v>1270</v>
      </c>
      <c r="L850">
        <v>1348</v>
      </c>
      <c r="N850">
        <v>1009</v>
      </c>
      <c r="O850" t="s">
        <v>547</v>
      </c>
      <c r="P850" t="s">
        <v>547</v>
      </c>
      <c r="Q850">
        <v>1000</v>
      </c>
      <c r="X850">
        <v>1.2E-2</v>
      </c>
      <c r="Y850">
        <v>17868.28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105</v>
      </c>
      <c r="AG850">
        <v>1.2E-2</v>
      </c>
      <c r="AH850">
        <v>2</v>
      </c>
      <c r="AI850">
        <v>56664155</v>
      </c>
      <c r="AJ850">
        <v>622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ROW(Source!A850)</f>
        <v>850</v>
      </c>
      <c r="B851">
        <v>56664166</v>
      </c>
      <c r="C851">
        <v>56664145</v>
      </c>
      <c r="D851">
        <v>54717780</v>
      </c>
      <c r="E851">
        <v>1081</v>
      </c>
      <c r="F851">
        <v>1</v>
      </c>
      <c r="G851">
        <v>1081</v>
      </c>
      <c r="H851">
        <v>3</v>
      </c>
      <c r="I851" t="s">
        <v>1587</v>
      </c>
      <c r="J851" t="s">
        <v>3</v>
      </c>
      <c r="K851" t="s">
        <v>1625</v>
      </c>
      <c r="L851">
        <v>1354</v>
      </c>
      <c r="N851">
        <v>1010</v>
      </c>
      <c r="O851" t="s">
        <v>398</v>
      </c>
      <c r="P851" t="s">
        <v>398</v>
      </c>
      <c r="Q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105</v>
      </c>
      <c r="AG851">
        <v>0</v>
      </c>
      <c r="AH851">
        <v>3</v>
      </c>
      <c r="AI851">
        <v>-1</v>
      </c>
      <c r="AJ851" t="s">
        <v>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ROW(Source!A850)</f>
        <v>850</v>
      </c>
      <c r="B852">
        <v>56664167</v>
      </c>
      <c r="C852">
        <v>56664145</v>
      </c>
      <c r="D852">
        <v>54720560</v>
      </c>
      <c r="E852">
        <v>1081</v>
      </c>
      <c r="F852">
        <v>1</v>
      </c>
      <c r="G852">
        <v>1081</v>
      </c>
      <c r="H852">
        <v>3</v>
      </c>
      <c r="I852" t="s">
        <v>1626</v>
      </c>
      <c r="J852" t="s">
        <v>3</v>
      </c>
      <c r="K852" t="s">
        <v>1627</v>
      </c>
      <c r="L852">
        <v>1327</v>
      </c>
      <c r="N852">
        <v>1005</v>
      </c>
      <c r="O852" t="s">
        <v>329</v>
      </c>
      <c r="P852" t="s">
        <v>329</v>
      </c>
      <c r="Q852">
        <v>1</v>
      </c>
      <c r="X852">
        <v>100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105</v>
      </c>
      <c r="AG852">
        <v>100</v>
      </c>
      <c r="AH852">
        <v>3</v>
      </c>
      <c r="AI852">
        <v>-1</v>
      </c>
      <c r="AJ852" t="s">
        <v>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ROW(Source!A850)</f>
        <v>850</v>
      </c>
      <c r="B853">
        <v>56664168</v>
      </c>
      <c r="C853">
        <v>56664145</v>
      </c>
      <c r="D853">
        <v>54720634</v>
      </c>
      <c r="E853">
        <v>1081</v>
      </c>
      <c r="F853">
        <v>1</v>
      </c>
      <c r="G853">
        <v>1081</v>
      </c>
      <c r="H853">
        <v>3</v>
      </c>
      <c r="I853" t="s">
        <v>1628</v>
      </c>
      <c r="J853" t="s">
        <v>3</v>
      </c>
      <c r="K853" t="s">
        <v>1629</v>
      </c>
      <c r="L853">
        <v>1354</v>
      </c>
      <c r="N853">
        <v>1010</v>
      </c>
      <c r="O853" t="s">
        <v>398</v>
      </c>
      <c r="P853" t="s">
        <v>398</v>
      </c>
      <c r="Q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105</v>
      </c>
      <c r="AG853">
        <v>0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ROW(Source!A850)</f>
        <v>850</v>
      </c>
      <c r="B854">
        <v>56664169</v>
      </c>
      <c r="C854">
        <v>56664145</v>
      </c>
      <c r="D854">
        <v>54720711</v>
      </c>
      <c r="E854">
        <v>1081</v>
      </c>
      <c r="F854">
        <v>1</v>
      </c>
      <c r="G854">
        <v>1081</v>
      </c>
      <c r="H854">
        <v>3</v>
      </c>
      <c r="I854" t="s">
        <v>1591</v>
      </c>
      <c r="J854" t="s">
        <v>3</v>
      </c>
      <c r="K854" t="s">
        <v>1600</v>
      </c>
      <c r="L854">
        <v>1346</v>
      </c>
      <c r="N854">
        <v>1009</v>
      </c>
      <c r="O854" t="s">
        <v>1171</v>
      </c>
      <c r="P854" t="s">
        <v>1171</v>
      </c>
      <c r="Q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105</v>
      </c>
      <c r="AG854">
        <v>0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ROW(Source!A850)</f>
        <v>850</v>
      </c>
      <c r="B855">
        <v>56664170</v>
      </c>
      <c r="C855">
        <v>56664145</v>
      </c>
      <c r="D855">
        <v>54723313</v>
      </c>
      <c r="E855">
        <v>1081</v>
      </c>
      <c r="F855">
        <v>1</v>
      </c>
      <c r="G855">
        <v>1081</v>
      </c>
      <c r="H855">
        <v>3</v>
      </c>
      <c r="I855" t="s">
        <v>1593</v>
      </c>
      <c r="J855" t="s">
        <v>3</v>
      </c>
      <c r="K855" t="s">
        <v>1630</v>
      </c>
      <c r="L855">
        <v>1327</v>
      </c>
      <c r="N855">
        <v>1005</v>
      </c>
      <c r="O855" t="s">
        <v>329</v>
      </c>
      <c r="P855" t="s">
        <v>329</v>
      </c>
      <c r="Q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105</v>
      </c>
      <c r="AG855">
        <v>0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ROW(Source!A850)</f>
        <v>850</v>
      </c>
      <c r="B856">
        <v>56664171</v>
      </c>
      <c r="C856">
        <v>56664145</v>
      </c>
      <c r="D856">
        <v>54723795</v>
      </c>
      <c r="E856">
        <v>1081</v>
      </c>
      <c r="F856">
        <v>1</v>
      </c>
      <c r="G856">
        <v>1081</v>
      </c>
      <c r="H856">
        <v>3</v>
      </c>
      <c r="I856" t="s">
        <v>1595</v>
      </c>
      <c r="J856" t="s">
        <v>3</v>
      </c>
      <c r="K856" t="s">
        <v>1596</v>
      </c>
      <c r="L856">
        <v>1354</v>
      </c>
      <c r="N856">
        <v>1010</v>
      </c>
      <c r="O856" t="s">
        <v>398</v>
      </c>
      <c r="P856" t="s">
        <v>398</v>
      </c>
      <c r="Q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105</v>
      </c>
      <c r="AG856">
        <v>0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ROW(Source!A853)</f>
        <v>853</v>
      </c>
      <c r="B857">
        <v>56664184</v>
      </c>
      <c r="C857">
        <v>56664173</v>
      </c>
      <c r="D857">
        <v>54702434</v>
      </c>
      <c r="E857">
        <v>1081</v>
      </c>
      <c r="F857">
        <v>1</v>
      </c>
      <c r="G857">
        <v>1081</v>
      </c>
      <c r="H857">
        <v>1</v>
      </c>
      <c r="I857" t="s">
        <v>1317</v>
      </c>
      <c r="J857" t="s">
        <v>3</v>
      </c>
      <c r="K857" t="s">
        <v>1318</v>
      </c>
      <c r="L857">
        <v>1191</v>
      </c>
      <c r="N857">
        <v>1013</v>
      </c>
      <c r="O857" t="s">
        <v>1319</v>
      </c>
      <c r="P857" t="s">
        <v>1319</v>
      </c>
      <c r="Q857">
        <v>1</v>
      </c>
      <c r="X857">
        <v>62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 t="s">
        <v>33</v>
      </c>
      <c r="AG857">
        <v>89.837999999999994</v>
      </c>
      <c r="AH857">
        <v>2</v>
      </c>
      <c r="AI857">
        <v>56664174</v>
      </c>
      <c r="AJ857">
        <v>623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ROW(Source!A853)</f>
        <v>853</v>
      </c>
      <c r="B858">
        <v>56664185</v>
      </c>
      <c r="C858">
        <v>56664173</v>
      </c>
      <c r="D858">
        <v>54767936</v>
      </c>
      <c r="E858">
        <v>1</v>
      </c>
      <c r="F858">
        <v>1</v>
      </c>
      <c r="G858">
        <v>1081</v>
      </c>
      <c r="H858">
        <v>2</v>
      </c>
      <c r="I858" t="s">
        <v>1433</v>
      </c>
      <c r="J858" t="s">
        <v>1434</v>
      </c>
      <c r="K858" t="s">
        <v>1435</v>
      </c>
      <c r="L858">
        <v>1368</v>
      </c>
      <c r="N858">
        <v>1011</v>
      </c>
      <c r="O858" t="s">
        <v>1323</v>
      </c>
      <c r="P858" t="s">
        <v>1323</v>
      </c>
      <c r="Q858">
        <v>1</v>
      </c>
      <c r="X858">
        <v>7.07</v>
      </c>
      <c r="Y858">
        <v>0</v>
      </c>
      <c r="Z858">
        <v>34.479999999999997</v>
      </c>
      <c r="AA858">
        <v>12.62</v>
      </c>
      <c r="AB858">
        <v>0</v>
      </c>
      <c r="AC858">
        <v>0</v>
      </c>
      <c r="AD858">
        <v>1</v>
      </c>
      <c r="AE858">
        <v>0</v>
      </c>
      <c r="AF858" t="s">
        <v>32</v>
      </c>
      <c r="AG858">
        <v>11.135250000000001</v>
      </c>
      <c r="AH858">
        <v>2</v>
      </c>
      <c r="AI858">
        <v>56664175</v>
      </c>
      <c r="AJ858">
        <v>624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ROW(Source!A853)</f>
        <v>853</v>
      </c>
      <c r="B859">
        <v>56664186</v>
      </c>
      <c r="C859">
        <v>56664173</v>
      </c>
      <c r="D859">
        <v>54768040</v>
      </c>
      <c r="E859">
        <v>1</v>
      </c>
      <c r="F859">
        <v>1</v>
      </c>
      <c r="G859">
        <v>1081</v>
      </c>
      <c r="H859">
        <v>2</v>
      </c>
      <c r="I859" t="s">
        <v>1320</v>
      </c>
      <c r="J859" t="s">
        <v>1321</v>
      </c>
      <c r="K859" t="s">
        <v>1322</v>
      </c>
      <c r="L859">
        <v>1368</v>
      </c>
      <c r="N859">
        <v>1011</v>
      </c>
      <c r="O859" t="s">
        <v>1323</v>
      </c>
      <c r="P859" t="s">
        <v>1323</v>
      </c>
      <c r="Q859">
        <v>1</v>
      </c>
      <c r="X859">
        <v>1.27</v>
      </c>
      <c r="Y859">
        <v>0</v>
      </c>
      <c r="Z859">
        <v>7.11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32</v>
      </c>
      <c r="AG859">
        <v>2.0002500000000003</v>
      </c>
      <c r="AH859">
        <v>2</v>
      </c>
      <c r="AI859">
        <v>56664176</v>
      </c>
      <c r="AJ859">
        <v>625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ROW(Source!A853)</f>
        <v>853</v>
      </c>
      <c r="B860">
        <v>56664187</v>
      </c>
      <c r="C860">
        <v>56664173</v>
      </c>
      <c r="D860">
        <v>54768339</v>
      </c>
      <c r="E860">
        <v>1</v>
      </c>
      <c r="F860">
        <v>1</v>
      </c>
      <c r="G860">
        <v>1081</v>
      </c>
      <c r="H860">
        <v>2</v>
      </c>
      <c r="I860" t="s">
        <v>1324</v>
      </c>
      <c r="J860" t="s">
        <v>1325</v>
      </c>
      <c r="K860" t="s">
        <v>1326</v>
      </c>
      <c r="L860">
        <v>1368</v>
      </c>
      <c r="N860">
        <v>1011</v>
      </c>
      <c r="O860" t="s">
        <v>1323</v>
      </c>
      <c r="P860" t="s">
        <v>1323</v>
      </c>
      <c r="Q860">
        <v>1</v>
      </c>
      <c r="X860">
        <v>0.66</v>
      </c>
      <c r="Y860">
        <v>0</v>
      </c>
      <c r="Z860">
        <v>83.1</v>
      </c>
      <c r="AA860">
        <v>12.62</v>
      </c>
      <c r="AB860">
        <v>0</v>
      </c>
      <c r="AC860">
        <v>0</v>
      </c>
      <c r="AD860">
        <v>1</v>
      </c>
      <c r="AE860">
        <v>0</v>
      </c>
      <c r="AF860" t="s">
        <v>32</v>
      </c>
      <c r="AG860">
        <v>1.0395000000000001</v>
      </c>
      <c r="AH860">
        <v>2</v>
      </c>
      <c r="AI860">
        <v>56664177</v>
      </c>
      <c r="AJ860">
        <v>626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ROW(Source!A853)</f>
        <v>853</v>
      </c>
      <c r="B861">
        <v>56664188</v>
      </c>
      <c r="C861">
        <v>56664173</v>
      </c>
      <c r="D861">
        <v>54767573</v>
      </c>
      <c r="E861">
        <v>1</v>
      </c>
      <c r="F861">
        <v>1</v>
      </c>
      <c r="G861">
        <v>1081</v>
      </c>
      <c r="H861">
        <v>2</v>
      </c>
      <c r="I861" t="s">
        <v>1328</v>
      </c>
      <c r="J861" t="s">
        <v>1329</v>
      </c>
      <c r="K861" t="s">
        <v>1330</v>
      </c>
      <c r="L861">
        <v>1368</v>
      </c>
      <c r="N861">
        <v>1011</v>
      </c>
      <c r="O861" t="s">
        <v>1323</v>
      </c>
      <c r="P861" t="s">
        <v>1323</v>
      </c>
      <c r="Q861">
        <v>1</v>
      </c>
      <c r="X861">
        <v>0.45</v>
      </c>
      <c r="Y861">
        <v>0</v>
      </c>
      <c r="Z861">
        <v>179.17</v>
      </c>
      <c r="AA861">
        <v>16.93</v>
      </c>
      <c r="AB861">
        <v>0</v>
      </c>
      <c r="AC861">
        <v>0</v>
      </c>
      <c r="AD861">
        <v>1</v>
      </c>
      <c r="AE861">
        <v>0</v>
      </c>
      <c r="AF861" t="s">
        <v>32</v>
      </c>
      <c r="AG861">
        <v>0.7087500000000001</v>
      </c>
      <c r="AH861">
        <v>2</v>
      </c>
      <c r="AI861">
        <v>56664178</v>
      </c>
      <c r="AJ861">
        <v>627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ROW(Source!A853)</f>
        <v>853</v>
      </c>
      <c r="B862">
        <v>56664189</v>
      </c>
      <c r="C862">
        <v>56664173</v>
      </c>
      <c r="D862">
        <v>54767657</v>
      </c>
      <c r="E862">
        <v>1</v>
      </c>
      <c r="F862">
        <v>1</v>
      </c>
      <c r="G862">
        <v>1081</v>
      </c>
      <c r="H862">
        <v>2</v>
      </c>
      <c r="I862" t="s">
        <v>1402</v>
      </c>
      <c r="J862" t="s">
        <v>1403</v>
      </c>
      <c r="K862" t="s">
        <v>1404</v>
      </c>
      <c r="L862">
        <v>1368</v>
      </c>
      <c r="N862">
        <v>1011</v>
      </c>
      <c r="O862" t="s">
        <v>1323</v>
      </c>
      <c r="P862" t="s">
        <v>1323</v>
      </c>
      <c r="Q862">
        <v>1</v>
      </c>
      <c r="X862">
        <v>0.08</v>
      </c>
      <c r="Y862">
        <v>0</v>
      </c>
      <c r="Z862">
        <v>3.18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32</v>
      </c>
      <c r="AG862">
        <v>0.126</v>
      </c>
      <c r="AH862">
        <v>2</v>
      </c>
      <c r="AI862">
        <v>56664179</v>
      </c>
      <c r="AJ862">
        <v>628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ROW(Source!A853)</f>
        <v>853</v>
      </c>
      <c r="B863">
        <v>56664190</v>
      </c>
      <c r="C863">
        <v>56664173</v>
      </c>
      <c r="D863">
        <v>54737969</v>
      </c>
      <c r="E863">
        <v>1</v>
      </c>
      <c r="F863">
        <v>1</v>
      </c>
      <c r="G863">
        <v>1081</v>
      </c>
      <c r="H863">
        <v>3</v>
      </c>
      <c r="I863" t="s">
        <v>1331</v>
      </c>
      <c r="J863" t="s">
        <v>1332</v>
      </c>
      <c r="K863" t="s">
        <v>1333</v>
      </c>
      <c r="L863">
        <v>1348</v>
      </c>
      <c r="N863">
        <v>1009</v>
      </c>
      <c r="O863" t="s">
        <v>547</v>
      </c>
      <c r="P863" t="s">
        <v>547</v>
      </c>
      <c r="Q863">
        <v>1000</v>
      </c>
      <c r="X863">
        <v>1.43E-2</v>
      </c>
      <c r="Y863">
        <v>23114.43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105</v>
      </c>
      <c r="AG863">
        <v>1.43E-2</v>
      </c>
      <c r="AH863">
        <v>2</v>
      </c>
      <c r="AI863">
        <v>56664180</v>
      </c>
      <c r="AJ863">
        <v>629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ROW(Source!A853)</f>
        <v>853</v>
      </c>
      <c r="B864">
        <v>56664191</v>
      </c>
      <c r="C864">
        <v>56664173</v>
      </c>
      <c r="D864">
        <v>54738507</v>
      </c>
      <c r="E864">
        <v>1</v>
      </c>
      <c r="F864">
        <v>1</v>
      </c>
      <c r="G864">
        <v>1081</v>
      </c>
      <c r="H864">
        <v>3</v>
      </c>
      <c r="I864" t="s">
        <v>1436</v>
      </c>
      <c r="J864" t="s">
        <v>1437</v>
      </c>
      <c r="K864" t="s">
        <v>1438</v>
      </c>
      <c r="L864">
        <v>1348</v>
      </c>
      <c r="N864">
        <v>1009</v>
      </c>
      <c r="O864" t="s">
        <v>547</v>
      </c>
      <c r="P864" t="s">
        <v>547</v>
      </c>
      <c r="Q864">
        <v>1000</v>
      </c>
      <c r="X864">
        <v>9.3999999999999997E-4</v>
      </c>
      <c r="Y864">
        <v>19114.98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105</v>
      </c>
      <c r="AG864">
        <v>9.3999999999999997E-4</v>
      </c>
      <c r="AH864">
        <v>2</v>
      </c>
      <c r="AI864">
        <v>56664181</v>
      </c>
      <c r="AJ864">
        <v>630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ROW(Source!A853)</f>
        <v>853</v>
      </c>
      <c r="B865">
        <v>56664192</v>
      </c>
      <c r="C865">
        <v>56664173</v>
      </c>
      <c r="D865">
        <v>54738510</v>
      </c>
      <c r="E865">
        <v>1</v>
      </c>
      <c r="F865">
        <v>1</v>
      </c>
      <c r="G865">
        <v>1081</v>
      </c>
      <c r="H865">
        <v>3</v>
      </c>
      <c r="I865" t="s">
        <v>1337</v>
      </c>
      <c r="J865" t="s">
        <v>1338</v>
      </c>
      <c r="K865" t="s">
        <v>1339</v>
      </c>
      <c r="L865">
        <v>1348</v>
      </c>
      <c r="N865">
        <v>1009</v>
      </c>
      <c r="O865" t="s">
        <v>547</v>
      </c>
      <c r="P865" t="s">
        <v>547</v>
      </c>
      <c r="Q865">
        <v>1000</v>
      </c>
      <c r="X865">
        <v>3.6999999999999999E-4</v>
      </c>
      <c r="Y865">
        <v>8590.86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105</v>
      </c>
      <c r="AG865">
        <v>3.6999999999999999E-4</v>
      </c>
      <c r="AH865">
        <v>2</v>
      </c>
      <c r="AI865">
        <v>56664182</v>
      </c>
      <c r="AJ865">
        <v>631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ROW(Source!A853)</f>
        <v>853</v>
      </c>
      <c r="B866">
        <v>56664193</v>
      </c>
      <c r="C866">
        <v>56664173</v>
      </c>
      <c r="D866">
        <v>54737318</v>
      </c>
      <c r="E866">
        <v>1</v>
      </c>
      <c r="F866">
        <v>1</v>
      </c>
      <c r="G866">
        <v>1081</v>
      </c>
      <c r="H866">
        <v>3</v>
      </c>
      <c r="I866" t="s">
        <v>1269</v>
      </c>
      <c r="J866" t="s">
        <v>1271</v>
      </c>
      <c r="K866" t="s">
        <v>1270</v>
      </c>
      <c r="L866">
        <v>1348</v>
      </c>
      <c r="N866">
        <v>1009</v>
      </c>
      <c r="O866" t="s">
        <v>547</v>
      </c>
      <c r="P866" t="s">
        <v>547</v>
      </c>
      <c r="Q866">
        <v>1000</v>
      </c>
      <c r="X866">
        <v>9.1999999999999998E-3</v>
      </c>
      <c r="Y866">
        <v>17868.28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105</v>
      </c>
      <c r="AG866">
        <v>9.1999999999999998E-3</v>
      </c>
      <c r="AH866">
        <v>2</v>
      </c>
      <c r="AI866">
        <v>56664183</v>
      </c>
      <c r="AJ866">
        <v>632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ROW(Source!A853)</f>
        <v>853</v>
      </c>
      <c r="B867">
        <v>56664194</v>
      </c>
      <c r="C867">
        <v>56664173</v>
      </c>
      <c r="D867">
        <v>54717780</v>
      </c>
      <c r="E867">
        <v>1081</v>
      </c>
      <c r="F867">
        <v>1</v>
      </c>
      <c r="G867">
        <v>1081</v>
      </c>
      <c r="H867">
        <v>3</v>
      </c>
      <c r="I867" t="s">
        <v>1587</v>
      </c>
      <c r="J867" t="s">
        <v>3</v>
      </c>
      <c r="K867" t="s">
        <v>1625</v>
      </c>
      <c r="L867">
        <v>1354</v>
      </c>
      <c r="N867">
        <v>1010</v>
      </c>
      <c r="O867" t="s">
        <v>398</v>
      </c>
      <c r="P867" t="s">
        <v>398</v>
      </c>
      <c r="Q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105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ROW(Source!A853)</f>
        <v>853</v>
      </c>
      <c r="B868">
        <v>56664195</v>
      </c>
      <c r="C868">
        <v>56664173</v>
      </c>
      <c r="D868">
        <v>54720560</v>
      </c>
      <c r="E868">
        <v>1081</v>
      </c>
      <c r="F868">
        <v>1</v>
      </c>
      <c r="G868">
        <v>1081</v>
      </c>
      <c r="H868">
        <v>3</v>
      </c>
      <c r="I868" t="s">
        <v>1626</v>
      </c>
      <c r="J868" t="s">
        <v>3</v>
      </c>
      <c r="K868" t="s">
        <v>1627</v>
      </c>
      <c r="L868">
        <v>1327</v>
      </c>
      <c r="N868">
        <v>1005</v>
      </c>
      <c r="O868" t="s">
        <v>329</v>
      </c>
      <c r="P868" t="s">
        <v>329</v>
      </c>
      <c r="Q868">
        <v>1</v>
      </c>
      <c r="X868">
        <v>100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105</v>
      </c>
      <c r="AG868">
        <v>100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ROW(Source!A853)</f>
        <v>853</v>
      </c>
      <c r="B869">
        <v>56664196</v>
      </c>
      <c r="C869">
        <v>56664173</v>
      </c>
      <c r="D869">
        <v>54720634</v>
      </c>
      <c r="E869">
        <v>1081</v>
      </c>
      <c r="F869">
        <v>1</v>
      </c>
      <c r="G869">
        <v>1081</v>
      </c>
      <c r="H869">
        <v>3</v>
      </c>
      <c r="I869" t="s">
        <v>1628</v>
      </c>
      <c r="J869" t="s">
        <v>3</v>
      </c>
      <c r="K869" t="s">
        <v>1629</v>
      </c>
      <c r="L869">
        <v>1354</v>
      </c>
      <c r="N869">
        <v>1010</v>
      </c>
      <c r="O869" t="s">
        <v>398</v>
      </c>
      <c r="P869" t="s">
        <v>398</v>
      </c>
      <c r="Q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105</v>
      </c>
      <c r="AG869">
        <v>0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ROW(Source!A853)</f>
        <v>853</v>
      </c>
      <c r="B870">
        <v>56664197</v>
      </c>
      <c r="C870">
        <v>56664173</v>
      </c>
      <c r="D870">
        <v>54720711</v>
      </c>
      <c r="E870">
        <v>1081</v>
      </c>
      <c r="F870">
        <v>1</v>
      </c>
      <c r="G870">
        <v>1081</v>
      </c>
      <c r="H870">
        <v>3</v>
      </c>
      <c r="I870" t="s">
        <v>1591</v>
      </c>
      <c r="J870" t="s">
        <v>3</v>
      </c>
      <c r="K870" t="s">
        <v>1600</v>
      </c>
      <c r="L870">
        <v>1346</v>
      </c>
      <c r="N870">
        <v>1009</v>
      </c>
      <c r="O870" t="s">
        <v>1171</v>
      </c>
      <c r="P870" t="s">
        <v>1171</v>
      </c>
      <c r="Q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105</v>
      </c>
      <c r="AG870">
        <v>0</v>
      </c>
      <c r="AH870">
        <v>3</v>
      </c>
      <c r="AI870">
        <v>-1</v>
      </c>
      <c r="AJ870" t="s">
        <v>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ROW(Source!A853)</f>
        <v>853</v>
      </c>
      <c r="B871">
        <v>56664198</v>
      </c>
      <c r="C871">
        <v>56664173</v>
      </c>
      <c r="D871">
        <v>54723313</v>
      </c>
      <c r="E871">
        <v>1081</v>
      </c>
      <c r="F871">
        <v>1</v>
      </c>
      <c r="G871">
        <v>1081</v>
      </c>
      <c r="H871">
        <v>3</v>
      </c>
      <c r="I871" t="s">
        <v>1593</v>
      </c>
      <c r="J871" t="s">
        <v>3</v>
      </c>
      <c r="K871" t="s">
        <v>1630</v>
      </c>
      <c r="L871">
        <v>1327</v>
      </c>
      <c r="N871">
        <v>1005</v>
      </c>
      <c r="O871" t="s">
        <v>329</v>
      </c>
      <c r="P871" t="s">
        <v>329</v>
      </c>
      <c r="Q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105</v>
      </c>
      <c r="AG871">
        <v>0</v>
      </c>
      <c r="AH871">
        <v>3</v>
      </c>
      <c r="AI871">
        <v>-1</v>
      </c>
      <c r="AJ871" t="s">
        <v>3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ROW(Source!A853)</f>
        <v>853</v>
      </c>
      <c r="B872">
        <v>56664199</v>
      </c>
      <c r="C872">
        <v>56664173</v>
      </c>
      <c r="D872">
        <v>54723795</v>
      </c>
      <c r="E872">
        <v>1081</v>
      </c>
      <c r="F872">
        <v>1</v>
      </c>
      <c r="G872">
        <v>1081</v>
      </c>
      <c r="H872">
        <v>3</v>
      </c>
      <c r="I872" t="s">
        <v>1595</v>
      </c>
      <c r="J872" t="s">
        <v>3</v>
      </c>
      <c r="K872" t="s">
        <v>1596</v>
      </c>
      <c r="L872">
        <v>1354</v>
      </c>
      <c r="N872">
        <v>1010</v>
      </c>
      <c r="O872" t="s">
        <v>398</v>
      </c>
      <c r="P872" t="s">
        <v>398</v>
      </c>
      <c r="Q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 t="s">
        <v>105</v>
      </c>
      <c r="AG872">
        <v>0</v>
      </c>
      <c r="AH872">
        <v>3</v>
      </c>
      <c r="AI872">
        <v>-1</v>
      </c>
      <c r="AJ872" t="s">
        <v>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ROW(Source!A854)</f>
        <v>854</v>
      </c>
      <c r="B873">
        <v>56664184</v>
      </c>
      <c r="C873">
        <v>56664173</v>
      </c>
      <c r="D873">
        <v>54702434</v>
      </c>
      <c r="E873">
        <v>1081</v>
      </c>
      <c r="F873">
        <v>1</v>
      </c>
      <c r="G873">
        <v>1081</v>
      </c>
      <c r="H873">
        <v>1</v>
      </c>
      <c r="I873" t="s">
        <v>1317</v>
      </c>
      <c r="J873" t="s">
        <v>3</v>
      </c>
      <c r="K873" t="s">
        <v>1318</v>
      </c>
      <c r="L873">
        <v>1191</v>
      </c>
      <c r="N873">
        <v>1013</v>
      </c>
      <c r="O873" t="s">
        <v>1319</v>
      </c>
      <c r="P873" t="s">
        <v>1319</v>
      </c>
      <c r="Q873">
        <v>1</v>
      </c>
      <c r="X873">
        <v>62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1</v>
      </c>
      <c r="AF873" t="s">
        <v>33</v>
      </c>
      <c r="AG873">
        <v>89.837999999999994</v>
      </c>
      <c r="AH873">
        <v>2</v>
      </c>
      <c r="AI873">
        <v>56664174</v>
      </c>
      <c r="AJ873">
        <v>633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ROW(Source!A854)</f>
        <v>854</v>
      </c>
      <c r="B874">
        <v>56664185</v>
      </c>
      <c r="C874">
        <v>56664173</v>
      </c>
      <c r="D874">
        <v>54767936</v>
      </c>
      <c r="E874">
        <v>1</v>
      </c>
      <c r="F874">
        <v>1</v>
      </c>
      <c r="G874">
        <v>1081</v>
      </c>
      <c r="H874">
        <v>2</v>
      </c>
      <c r="I874" t="s">
        <v>1433</v>
      </c>
      <c r="J874" t="s">
        <v>1434</v>
      </c>
      <c r="K874" t="s">
        <v>1435</v>
      </c>
      <c r="L874">
        <v>1368</v>
      </c>
      <c r="N874">
        <v>1011</v>
      </c>
      <c r="O874" t="s">
        <v>1323</v>
      </c>
      <c r="P874" t="s">
        <v>1323</v>
      </c>
      <c r="Q874">
        <v>1</v>
      </c>
      <c r="X874">
        <v>7.07</v>
      </c>
      <c r="Y874">
        <v>0</v>
      </c>
      <c r="Z874">
        <v>34.479999999999997</v>
      </c>
      <c r="AA874">
        <v>12.62</v>
      </c>
      <c r="AB874">
        <v>0</v>
      </c>
      <c r="AC874">
        <v>0</v>
      </c>
      <c r="AD874">
        <v>1</v>
      </c>
      <c r="AE874">
        <v>0</v>
      </c>
      <c r="AF874" t="s">
        <v>32</v>
      </c>
      <c r="AG874">
        <v>11.135250000000001</v>
      </c>
      <c r="AH874">
        <v>2</v>
      </c>
      <c r="AI874">
        <v>56664175</v>
      </c>
      <c r="AJ874">
        <v>634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ROW(Source!A854)</f>
        <v>854</v>
      </c>
      <c r="B875">
        <v>56664186</v>
      </c>
      <c r="C875">
        <v>56664173</v>
      </c>
      <c r="D875">
        <v>54768040</v>
      </c>
      <c r="E875">
        <v>1</v>
      </c>
      <c r="F875">
        <v>1</v>
      </c>
      <c r="G875">
        <v>1081</v>
      </c>
      <c r="H875">
        <v>2</v>
      </c>
      <c r="I875" t="s">
        <v>1320</v>
      </c>
      <c r="J875" t="s">
        <v>1321</v>
      </c>
      <c r="K875" t="s">
        <v>1322</v>
      </c>
      <c r="L875">
        <v>1368</v>
      </c>
      <c r="N875">
        <v>1011</v>
      </c>
      <c r="O875" t="s">
        <v>1323</v>
      </c>
      <c r="P875" t="s">
        <v>1323</v>
      </c>
      <c r="Q875">
        <v>1</v>
      </c>
      <c r="X875">
        <v>1.27</v>
      </c>
      <c r="Y875">
        <v>0</v>
      </c>
      <c r="Z875">
        <v>7.11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32</v>
      </c>
      <c r="AG875">
        <v>2.0002500000000003</v>
      </c>
      <c r="AH875">
        <v>2</v>
      </c>
      <c r="AI875">
        <v>56664176</v>
      </c>
      <c r="AJ875">
        <v>635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ROW(Source!A854)</f>
        <v>854</v>
      </c>
      <c r="B876">
        <v>56664187</v>
      </c>
      <c r="C876">
        <v>56664173</v>
      </c>
      <c r="D876">
        <v>54768339</v>
      </c>
      <c r="E876">
        <v>1</v>
      </c>
      <c r="F876">
        <v>1</v>
      </c>
      <c r="G876">
        <v>1081</v>
      </c>
      <c r="H876">
        <v>2</v>
      </c>
      <c r="I876" t="s">
        <v>1324</v>
      </c>
      <c r="J876" t="s">
        <v>1325</v>
      </c>
      <c r="K876" t="s">
        <v>1326</v>
      </c>
      <c r="L876">
        <v>1368</v>
      </c>
      <c r="N876">
        <v>1011</v>
      </c>
      <c r="O876" t="s">
        <v>1323</v>
      </c>
      <c r="P876" t="s">
        <v>1323</v>
      </c>
      <c r="Q876">
        <v>1</v>
      </c>
      <c r="X876">
        <v>0.66</v>
      </c>
      <c r="Y876">
        <v>0</v>
      </c>
      <c r="Z876">
        <v>83.1</v>
      </c>
      <c r="AA876">
        <v>12.62</v>
      </c>
      <c r="AB876">
        <v>0</v>
      </c>
      <c r="AC876">
        <v>0</v>
      </c>
      <c r="AD876">
        <v>1</v>
      </c>
      <c r="AE876">
        <v>0</v>
      </c>
      <c r="AF876" t="s">
        <v>32</v>
      </c>
      <c r="AG876">
        <v>1.0395000000000001</v>
      </c>
      <c r="AH876">
        <v>2</v>
      </c>
      <c r="AI876">
        <v>56664177</v>
      </c>
      <c r="AJ876">
        <v>636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ROW(Source!A854)</f>
        <v>854</v>
      </c>
      <c r="B877">
        <v>56664188</v>
      </c>
      <c r="C877">
        <v>56664173</v>
      </c>
      <c r="D877">
        <v>54767573</v>
      </c>
      <c r="E877">
        <v>1</v>
      </c>
      <c r="F877">
        <v>1</v>
      </c>
      <c r="G877">
        <v>1081</v>
      </c>
      <c r="H877">
        <v>2</v>
      </c>
      <c r="I877" t="s">
        <v>1328</v>
      </c>
      <c r="J877" t="s">
        <v>1329</v>
      </c>
      <c r="K877" t="s">
        <v>1330</v>
      </c>
      <c r="L877">
        <v>1368</v>
      </c>
      <c r="N877">
        <v>1011</v>
      </c>
      <c r="O877" t="s">
        <v>1323</v>
      </c>
      <c r="P877" t="s">
        <v>1323</v>
      </c>
      <c r="Q877">
        <v>1</v>
      </c>
      <c r="X877">
        <v>0.45</v>
      </c>
      <c r="Y877">
        <v>0</v>
      </c>
      <c r="Z877">
        <v>179.17</v>
      </c>
      <c r="AA877">
        <v>16.93</v>
      </c>
      <c r="AB877">
        <v>0</v>
      </c>
      <c r="AC877">
        <v>0</v>
      </c>
      <c r="AD877">
        <v>1</v>
      </c>
      <c r="AE877">
        <v>0</v>
      </c>
      <c r="AF877" t="s">
        <v>32</v>
      </c>
      <c r="AG877">
        <v>0.7087500000000001</v>
      </c>
      <c r="AH877">
        <v>2</v>
      </c>
      <c r="AI877">
        <v>56664178</v>
      </c>
      <c r="AJ877">
        <v>637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ROW(Source!A854)</f>
        <v>854</v>
      </c>
      <c r="B878">
        <v>56664189</v>
      </c>
      <c r="C878">
        <v>56664173</v>
      </c>
      <c r="D878">
        <v>54767657</v>
      </c>
      <c r="E878">
        <v>1</v>
      </c>
      <c r="F878">
        <v>1</v>
      </c>
      <c r="G878">
        <v>1081</v>
      </c>
      <c r="H878">
        <v>2</v>
      </c>
      <c r="I878" t="s">
        <v>1402</v>
      </c>
      <c r="J878" t="s">
        <v>1403</v>
      </c>
      <c r="K878" t="s">
        <v>1404</v>
      </c>
      <c r="L878">
        <v>1368</v>
      </c>
      <c r="N878">
        <v>1011</v>
      </c>
      <c r="O878" t="s">
        <v>1323</v>
      </c>
      <c r="P878" t="s">
        <v>1323</v>
      </c>
      <c r="Q878">
        <v>1</v>
      </c>
      <c r="X878">
        <v>0.08</v>
      </c>
      <c r="Y878">
        <v>0</v>
      </c>
      <c r="Z878">
        <v>3.18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32</v>
      </c>
      <c r="AG878">
        <v>0.126</v>
      </c>
      <c r="AH878">
        <v>2</v>
      </c>
      <c r="AI878">
        <v>56664179</v>
      </c>
      <c r="AJ878">
        <v>638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ROW(Source!A854)</f>
        <v>854</v>
      </c>
      <c r="B879">
        <v>56664190</v>
      </c>
      <c r="C879">
        <v>56664173</v>
      </c>
      <c r="D879">
        <v>54737969</v>
      </c>
      <c r="E879">
        <v>1</v>
      </c>
      <c r="F879">
        <v>1</v>
      </c>
      <c r="G879">
        <v>1081</v>
      </c>
      <c r="H879">
        <v>3</v>
      </c>
      <c r="I879" t="s">
        <v>1331</v>
      </c>
      <c r="J879" t="s">
        <v>1332</v>
      </c>
      <c r="K879" t="s">
        <v>1333</v>
      </c>
      <c r="L879">
        <v>1348</v>
      </c>
      <c r="N879">
        <v>1009</v>
      </c>
      <c r="O879" t="s">
        <v>547</v>
      </c>
      <c r="P879" t="s">
        <v>547</v>
      </c>
      <c r="Q879">
        <v>1000</v>
      </c>
      <c r="X879">
        <v>1.43E-2</v>
      </c>
      <c r="Y879">
        <v>23114.43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105</v>
      </c>
      <c r="AG879">
        <v>1.43E-2</v>
      </c>
      <c r="AH879">
        <v>2</v>
      </c>
      <c r="AI879">
        <v>56664180</v>
      </c>
      <c r="AJ879">
        <v>639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ROW(Source!A854)</f>
        <v>854</v>
      </c>
      <c r="B880">
        <v>56664191</v>
      </c>
      <c r="C880">
        <v>56664173</v>
      </c>
      <c r="D880">
        <v>54738507</v>
      </c>
      <c r="E880">
        <v>1</v>
      </c>
      <c r="F880">
        <v>1</v>
      </c>
      <c r="G880">
        <v>1081</v>
      </c>
      <c r="H880">
        <v>3</v>
      </c>
      <c r="I880" t="s">
        <v>1436</v>
      </c>
      <c r="J880" t="s">
        <v>1437</v>
      </c>
      <c r="K880" t="s">
        <v>1438</v>
      </c>
      <c r="L880">
        <v>1348</v>
      </c>
      <c r="N880">
        <v>1009</v>
      </c>
      <c r="O880" t="s">
        <v>547</v>
      </c>
      <c r="P880" t="s">
        <v>547</v>
      </c>
      <c r="Q880">
        <v>1000</v>
      </c>
      <c r="X880">
        <v>9.3999999999999997E-4</v>
      </c>
      <c r="Y880">
        <v>19114.98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105</v>
      </c>
      <c r="AG880">
        <v>9.3999999999999997E-4</v>
      </c>
      <c r="AH880">
        <v>2</v>
      </c>
      <c r="AI880">
        <v>56664181</v>
      </c>
      <c r="AJ880">
        <v>640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ROW(Source!A854)</f>
        <v>854</v>
      </c>
      <c r="B881">
        <v>56664192</v>
      </c>
      <c r="C881">
        <v>56664173</v>
      </c>
      <c r="D881">
        <v>54738510</v>
      </c>
      <c r="E881">
        <v>1</v>
      </c>
      <c r="F881">
        <v>1</v>
      </c>
      <c r="G881">
        <v>1081</v>
      </c>
      <c r="H881">
        <v>3</v>
      </c>
      <c r="I881" t="s">
        <v>1337</v>
      </c>
      <c r="J881" t="s">
        <v>1338</v>
      </c>
      <c r="K881" t="s">
        <v>1339</v>
      </c>
      <c r="L881">
        <v>1348</v>
      </c>
      <c r="N881">
        <v>1009</v>
      </c>
      <c r="O881" t="s">
        <v>547</v>
      </c>
      <c r="P881" t="s">
        <v>547</v>
      </c>
      <c r="Q881">
        <v>1000</v>
      </c>
      <c r="X881">
        <v>3.6999999999999999E-4</v>
      </c>
      <c r="Y881">
        <v>8590.86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105</v>
      </c>
      <c r="AG881">
        <v>3.6999999999999999E-4</v>
      </c>
      <c r="AH881">
        <v>2</v>
      </c>
      <c r="AI881">
        <v>56664182</v>
      </c>
      <c r="AJ881">
        <v>641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ROW(Source!A854)</f>
        <v>854</v>
      </c>
      <c r="B882">
        <v>56664193</v>
      </c>
      <c r="C882">
        <v>56664173</v>
      </c>
      <c r="D882">
        <v>54737318</v>
      </c>
      <c r="E882">
        <v>1</v>
      </c>
      <c r="F882">
        <v>1</v>
      </c>
      <c r="G882">
        <v>1081</v>
      </c>
      <c r="H882">
        <v>3</v>
      </c>
      <c r="I882" t="s">
        <v>1269</v>
      </c>
      <c r="J882" t="s">
        <v>1271</v>
      </c>
      <c r="K882" t="s">
        <v>1270</v>
      </c>
      <c r="L882">
        <v>1348</v>
      </c>
      <c r="N882">
        <v>1009</v>
      </c>
      <c r="O882" t="s">
        <v>547</v>
      </c>
      <c r="P882" t="s">
        <v>547</v>
      </c>
      <c r="Q882">
        <v>1000</v>
      </c>
      <c r="X882">
        <v>9.1999999999999998E-3</v>
      </c>
      <c r="Y882">
        <v>17868.28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 t="s">
        <v>105</v>
      </c>
      <c r="AG882">
        <v>9.1999999999999998E-3</v>
      </c>
      <c r="AH882">
        <v>2</v>
      </c>
      <c r="AI882">
        <v>56664183</v>
      </c>
      <c r="AJ882">
        <v>642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ROW(Source!A854)</f>
        <v>854</v>
      </c>
      <c r="B883">
        <v>56664194</v>
      </c>
      <c r="C883">
        <v>56664173</v>
      </c>
      <c r="D883">
        <v>54717780</v>
      </c>
      <c r="E883">
        <v>1081</v>
      </c>
      <c r="F883">
        <v>1</v>
      </c>
      <c r="G883">
        <v>1081</v>
      </c>
      <c r="H883">
        <v>3</v>
      </c>
      <c r="I883" t="s">
        <v>1587</v>
      </c>
      <c r="J883" t="s">
        <v>3</v>
      </c>
      <c r="K883" t="s">
        <v>1625</v>
      </c>
      <c r="L883">
        <v>1354</v>
      </c>
      <c r="N883">
        <v>1010</v>
      </c>
      <c r="O883" t="s">
        <v>398</v>
      </c>
      <c r="P883" t="s">
        <v>398</v>
      </c>
      <c r="Q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105</v>
      </c>
      <c r="AG883">
        <v>0</v>
      </c>
      <c r="AH883">
        <v>3</v>
      </c>
      <c r="AI883">
        <v>-1</v>
      </c>
      <c r="AJ883" t="s">
        <v>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ROW(Source!A854)</f>
        <v>854</v>
      </c>
      <c r="B884">
        <v>56664195</v>
      </c>
      <c r="C884">
        <v>56664173</v>
      </c>
      <c r="D884">
        <v>54720560</v>
      </c>
      <c r="E884">
        <v>1081</v>
      </c>
      <c r="F884">
        <v>1</v>
      </c>
      <c r="G884">
        <v>1081</v>
      </c>
      <c r="H884">
        <v>3</v>
      </c>
      <c r="I884" t="s">
        <v>1626</v>
      </c>
      <c r="J884" t="s">
        <v>3</v>
      </c>
      <c r="K884" t="s">
        <v>1627</v>
      </c>
      <c r="L884">
        <v>1327</v>
      </c>
      <c r="N884">
        <v>1005</v>
      </c>
      <c r="O884" t="s">
        <v>329</v>
      </c>
      <c r="P884" t="s">
        <v>329</v>
      </c>
      <c r="Q884">
        <v>1</v>
      </c>
      <c r="X884">
        <v>100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105</v>
      </c>
      <c r="AG884">
        <v>100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ROW(Source!A854)</f>
        <v>854</v>
      </c>
      <c r="B885">
        <v>56664196</v>
      </c>
      <c r="C885">
        <v>56664173</v>
      </c>
      <c r="D885">
        <v>54720634</v>
      </c>
      <c r="E885">
        <v>1081</v>
      </c>
      <c r="F885">
        <v>1</v>
      </c>
      <c r="G885">
        <v>1081</v>
      </c>
      <c r="H885">
        <v>3</v>
      </c>
      <c r="I885" t="s">
        <v>1628</v>
      </c>
      <c r="J885" t="s">
        <v>3</v>
      </c>
      <c r="K885" t="s">
        <v>1629</v>
      </c>
      <c r="L885">
        <v>1354</v>
      </c>
      <c r="N885">
        <v>1010</v>
      </c>
      <c r="O885" t="s">
        <v>398</v>
      </c>
      <c r="P885" t="s">
        <v>398</v>
      </c>
      <c r="Q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105</v>
      </c>
      <c r="AG885">
        <v>0</v>
      </c>
      <c r="AH885">
        <v>3</v>
      </c>
      <c r="AI885">
        <v>-1</v>
      </c>
      <c r="AJ885" t="s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ROW(Source!A854)</f>
        <v>854</v>
      </c>
      <c r="B886">
        <v>56664197</v>
      </c>
      <c r="C886">
        <v>56664173</v>
      </c>
      <c r="D886">
        <v>54720711</v>
      </c>
      <c r="E886">
        <v>1081</v>
      </c>
      <c r="F886">
        <v>1</v>
      </c>
      <c r="G886">
        <v>1081</v>
      </c>
      <c r="H886">
        <v>3</v>
      </c>
      <c r="I886" t="s">
        <v>1591</v>
      </c>
      <c r="J886" t="s">
        <v>3</v>
      </c>
      <c r="K886" t="s">
        <v>1600</v>
      </c>
      <c r="L886">
        <v>1346</v>
      </c>
      <c r="N886">
        <v>1009</v>
      </c>
      <c r="O886" t="s">
        <v>1171</v>
      </c>
      <c r="P886" t="s">
        <v>1171</v>
      </c>
      <c r="Q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105</v>
      </c>
      <c r="AG886">
        <v>0</v>
      </c>
      <c r="AH886">
        <v>3</v>
      </c>
      <c r="AI886">
        <v>-1</v>
      </c>
      <c r="AJ886" t="s">
        <v>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ROW(Source!A854)</f>
        <v>854</v>
      </c>
      <c r="B887">
        <v>56664198</v>
      </c>
      <c r="C887">
        <v>56664173</v>
      </c>
      <c r="D887">
        <v>54723313</v>
      </c>
      <c r="E887">
        <v>1081</v>
      </c>
      <c r="F887">
        <v>1</v>
      </c>
      <c r="G887">
        <v>1081</v>
      </c>
      <c r="H887">
        <v>3</v>
      </c>
      <c r="I887" t="s">
        <v>1593</v>
      </c>
      <c r="J887" t="s">
        <v>3</v>
      </c>
      <c r="K887" t="s">
        <v>1630</v>
      </c>
      <c r="L887">
        <v>1327</v>
      </c>
      <c r="N887">
        <v>1005</v>
      </c>
      <c r="O887" t="s">
        <v>329</v>
      </c>
      <c r="P887" t="s">
        <v>329</v>
      </c>
      <c r="Q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105</v>
      </c>
      <c r="AG887">
        <v>0</v>
      </c>
      <c r="AH887">
        <v>3</v>
      </c>
      <c r="AI887">
        <v>-1</v>
      </c>
      <c r="AJ887" t="s">
        <v>3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ROW(Source!A854)</f>
        <v>854</v>
      </c>
      <c r="B888">
        <v>56664199</v>
      </c>
      <c r="C888">
        <v>56664173</v>
      </c>
      <c r="D888">
        <v>54723795</v>
      </c>
      <c r="E888">
        <v>1081</v>
      </c>
      <c r="F888">
        <v>1</v>
      </c>
      <c r="G888">
        <v>1081</v>
      </c>
      <c r="H888">
        <v>3</v>
      </c>
      <c r="I888" t="s">
        <v>1595</v>
      </c>
      <c r="J888" t="s">
        <v>3</v>
      </c>
      <c r="K888" t="s">
        <v>1596</v>
      </c>
      <c r="L888">
        <v>1354</v>
      </c>
      <c r="N888">
        <v>1010</v>
      </c>
      <c r="O888" t="s">
        <v>398</v>
      </c>
      <c r="P888" t="s">
        <v>398</v>
      </c>
      <c r="Q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105</v>
      </c>
      <c r="AG888">
        <v>0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ROW(Source!A894)</f>
        <v>894</v>
      </c>
      <c r="B889">
        <v>56664212</v>
      </c>
      <c r="C889">
        <v>56664202</v>
      </c>
      <c r="D889">
        <v>54702434</v>
      </c>
      <c r="E889">
        <v>1081</v>
      </c>
      <c r="F889">
        <v>1</v>
      </c>
      <c r="G889">
        <v>1081</v>
      </c>
      <c r="H889">
        <v>1</v>
      </c>
      <c r="I889" t="s">
        <v>1317</v>
      </c>
      <c r="J889" t="s">
        <v>3</v>
      </c>
      <c r="K889" t="s">
        <v>1318</v>
      </c>
      <c r="L889">
        <v>1191</v>
      </c>
      <c r="N889">
        <v>1013</v>
      </c>
      <c r="O889" t="s">
        <v>1319</v>
      </c>
      <c r="P889" t="s">
        <v>1319</v>
      </c>
      <c r="Q889">
        <v>1</v>
      </c>
      <c r="X889">
        <v>5.46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1</v>
      </c>
      <c r="AF889" t="s">
        <v>351</v>
      </c>
      <c r="AG889">
        <v>6.8795999999999999</v>
      </c>
      <c r="AH889">
        <v>2</v>
      </c>
      <c r="AI889">
        <v>56664203</v>
      </c>
      <c r="AJ889">
        <v>643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ROW(Source!A894)</f>
        <v>894</v>
      </c>
      <c r="B890">
        <v>56664213</v>
      </c>
      <c r="C890">
        <v>56664202</v>
      </c>
      <c r="D890">
        <v>54768339</v>
      </c>
      <c r="E890">
        <v>1</v>
      </c>
      <c r="F890">
        <v>1</v>
      </c>
      <c r="G890">
        <v>1081</v>
      </c>
      <c r="H890">
        <v>2</v>
      </c>
      <c r="I890" t="s">
        <v>1324</v>
      </c>
      <c r="J890" t="s">
        <v>1325</v>
      </c>
      <c r="K890" t="s">
        <v>1326</v>
      </c>
      <c r="L890">
        <v>1368</v>
      </c>
      <c r="N890">
        <v>1011</v>
      </c>
      <c r="O890" t="s">
        <v>1323</v>
      </c>
      <c r="P890" t="s">
        <v>1323</v>
      </c>
      <c r="Q890">
        <v>1</v>
      </c>
      <c r="X890">
        <v>0.03</v>
      </c>
      <c r="Y890">
        <v>0</v>
      </c>
      <c r="Z890">
        <v>83.1</v>
      </c>
      <c r="AA890">
        <v>12.62</v>
      </c>
      <c r="AB890">
        <v>0</v>
      </c>
      <c r="AC890">
        <v>0</v>
      </c>
      <c r="AD890">
        <v>1</v>
      </c>
      <c r="AE890">
        <v>0</v>
      </c>
      <c r="AF890" t="s">
        <v>351</v>
      </c>
      <c r="AG890">
        <v>3.78E-2</v>
      </c>
      <c r="AH890">
        <v>2</v>
      </c>
      <c r="AI890">
        <v>56664204</v>
      </c>
      <c r="AJ890">
        <v>644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ROW(Source!A894)</f>
        <v>894</v>
      </c>
      <c r="B891">
        <v>56664214</v>
      </c>
      <c r="C891">
        <v>56664202</v>
      </c>
      <c r="D891">
        <v>54767573</v>
      </c>
      <c r="E891">
        <v>1</v>
      </c>
      <c r="F891">
        <v>1</v>
      </c>
      <c r="G891">
        <v>1081</v>
      </c>
      <c r="H891">
        <v>2</v>
      </c>
      <c r="I891" t="s">
        <v>1328</v>
      </c>
      <c r="J891" t="s">
        <v>1329</v>
      </c>
      <c r="K891" t="s">
        <v>1330</v>
      </c>
      <c r="L891">
        <v>1368</v>
      </c>
      <c r="N891">
        <v>1011</v>
      </c>
      <c r="O891" t="s">
        <v>1323</v>
      </c>
      <c r="P891" t="s">
        <v>1323</v>
      </c>
      <c r="Q891">
        <v>1</v>
      </c>
      <c r="X891">
        <v>0.01</v>
      </c>
      <c r="Y891">
        <v>0</v>
      </c>
      <c r="Z891">
        <v>179.17</v>
      </c>
      <c r="AA891">
        <v>16.93</v>
      </c>
      <c r="AB891">
        <v>0</v>
      </c>
      <c r="AC891">
        <v>0</v>
      </c>
      <c r="AD891">
        <v>1</v>
      </c>
      <c r="AE891">
        <v>0</v>
      </c>
      <c r="AF891" t="s">
        <v>351</v>
      </c>
      <c r="AG891">
        <v>1.26E-2</v>
      </c>
      <c r="AH891">
        <v>2</v>
      </c>
      <c r="AI891">
        <v>56664205</v>
      </c>
      <c r="AJ891">
        <v>645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ROW(Source!A894)</f>
        <v>894</v>
      </c>
      <c r="B892">
        <v>56664215</v>
      </c>
      <c r="C892">
        <v>56664202</v>
      </c>
      <c r="D892">
        <v>54767653</v>
      </c>
      <c r="E892">
        <v>1</v>
      </c>
      <c r="F892">
        <v>1</v>
      </c>
      <c r="G892">
        <v>1081</v>
      </c>
      <c r="H892">
        <v>2</v>
      </c>
      <c r="I892" t="s">
        <v>1405</v>
      </c>
      <c r="J892" t="s">
        <v>1406</v>
      </c>
      <c r="K892" t="s">
        <v>1407</v>
      </c>
      <c r="L892">
        <v>1368</v>
      </c>
      <c r="N892">
        <v>1011</v>
      </c>
      <c r="O892" t="s">
        <v>1323</v>
      </c>
      <c r="P892" t="s">
        <v>1323</v>
      </c>
      <c r="Q892">
        <v>1</v>
      </c>
      <c r="X892">
        <v>1.36</v>
      </c>
      <c r="Y892">
        <v>0</v>
      </c>
      <c r="Z892">
        <v>0.32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351</v>
      </c>
      <c r="AG892">
        <v>1.7136000000000002</v>
      </c>
      <c r="AH892">
        <v>2</v>
      </c>
      <c r="AI892">
        <v>56664206</v>
      </c>
      <c r="AJ892">
        <v>646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ROW(Source!A894)</f>
        <v>894</v>
      </c>
      <c r="B893">
        <v>56664216</v>
      </c>
      <c r="C893">
        <v>56664202</v>
      </c>
      <c r="D893">
        <v>54739177</v>
      </c>
      <c r="E893">
        <v>1</v>
      </c>
      <c r="F893">
        <v>1</v>
      </c>
      <c r="G893">
        <v>1081</v>
      </c>
      <c r="H893">
        <v>3</v>
      </c>
      <c r="I893" t="s">
        <v>1408</v>
      </c>
      <c r="J893" t="s">
        <v>1409</v>
      </c>
      <c r="K893" t="s">
        <v>1410</v>
      </c>
      <c r="L893">
        <v>1346</v>
      </c>
      <c r="N893">
        <v>1009</v>
      </c>
      <c r="O893" t="s">
        <v>1171</v>
      </c>
      <c r="P893" t="s">
        <v>1171</v>
      </c>
      <c r="Q893">
        <v>1</v>
      </c>
      <c r="X893">
        <v>0.43</v>
      </c>
      <c r="Y893">
        <v>15.02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31</v>
      </c>
      <c r="AG893">
        <v>0.43</v>
      </c>
      <c r="AH893">
        <v>2</v>
      </c>
      <c r="AI893">
        <v>56664207</v>
      </c>
      <c r="AJ893">
        <v>647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ROW(Source!A894)</f>
        <v>894</v>
      </c>
      <c r="B894">
        <v>56664217</v>
      </c>
      <c r="C894">
        <v>56664202</v>
      </c>
      <c r="D894">
        <v>54737521</v>
      </c>
      <c r="E894">
        <v>1</v>
      </c>
      <c r="F894">
        <v>1</v>
      </c>
      <c r="G894">
        <v>1081</v>
      </c>
      <c r="H894">
        <v>3</v>
      </c>
      <c r="I894" t="s">
        <v>1411</v>
      </c>
      <c r="J894" t="s">
        <v>1412</v>
      </c>
      <c r="K894" t="s">
        <v>1413</v>
      </c>
      <c r="L894">
        <v>1302</v>
      </c>
      <c r="N894">
        <v>1003</v>
      </c>
      <c r="O894" t="s">
        <v>1414</v>
      </c>
      <c r="P894" t="s">
        <v>1414</v>
      </c>
      <c r="Q894">
        <v>10</v>
      </c>
      <c r="X894">
        <v>0.93</v>
      </c>
      <c r="Y894">
        <v>9.6999999999999993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31</v>
      </c>
      <c r="AG894">
        <v>0.93</v>
      </c>
      <c r="AH894">
        <v>2</v>
      </c>
      <c r="AI894">
        <v>56664208</v>
      </c>
      <c r="AJ894">
        <v>648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ROW(Source!A894)</f>
        <v>894</v>
      </c>
      <c r="B895">
        <v>56664218</v>
      </c>
      <c r="C895">
        <v>56664202</v>
      </c>
      <c r="D895">
        <v>54739920</v>
      </c>
      <c r="E895">
        <v>1</v>
      </c>
      <c r="F895">
        <v>1</v>
      </c>
      <c r="G895">
        <v>1081</v>
      </c>
      <c r="H895">
        <v>3</v>
      </c>
      <c r="I895" t="s">
        <v>1415</v>
      </c>
      <c r="J895" t="s">
        <v>1416</v>
      </c>
      <c r="K895" t="s">
        <v>1417</v>
      </c>
      <c r="L895">
        <v>1348</v>
      </c>
      <c r="N895">
        <v>1009</v>
      </c>
      <c r="O895" t="s">
        <v>547</v>
      </c>
      <c r="P895" t="s">
        <v>547</v>
      </c>
      <c r="Q895">
        <v>1000</v>
      </c>
      <c r="X895">
        <v>2.9999999999999997E-4</v>
      </c>
      <c r="Y895">
        <v>20338.310000000001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31</v>
      </c>
      <c r="AG895">
        <v>2.9999999999999997E-4</v>
      </c>
      <c r="AH895">
        <v>2</v>
      </c>
      <c r="AI895">
        <v>56664209</v>
      </c>
      <c r="AJ895">
        <v>649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ROW(Source!A894)</f>
        <v>894</v>
      </c>
      <c r="B896">
        <v>56664219</v>
      </c>
      <c r="C896">
        <v>56664202</v>
      </c>
      <c r="D896">
        <v>54752643</v>
      </c>
      <c r="E896">
        <v>1</v>
      </c>
      <c r="F896">
        <v>1</v>
      </c>
      <c r="G896">
        <v>1081</v>
      </c>
      <c r="H896">
        <v>3</v>
      </c>
      <c r="I896" t="s">
        <v>1418</v>
      </c>
      <c r="J896" t="s">
        <v>1419</v>
      </c>
      <c r="K896" t="s">
        <v>1420</v>
      </c>
      <c r="L896">
        <v>1301</v>
      </c>
      <c r="N896">
        <v>1003</v>
      </c>
      <c r="O896" t="s">
        <v>672</v>
      </c>
      <c r="P896" t="s">
        <v>672</v>
      </c>
      <c r="Q896">
        <v>1</v>
      </c>
      <c r="X896">
        <v>0.39</v>
      </c>
      <c r="Y896">
        <v>25.73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31</v>
      </c>
      <c r="AG896">
        <v>0.39</v>
      </c>
      <c r="AH896">
        <v>2</v>
      </c>
      <c r="AI896">
        <v>56664210</v>
      </c>
      <c r="AJ896">
        <v>651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ROW(Source!A894)</f>
        <v>894</v>
      </c>
      <c r="B897">
        <v>56664220</v>
      </c>
      <c r="C897">
        <v>56664202</v>
      </c>
      <c r="D897">
        <v>54695112</v>
      </c>
      <c r="E897">
        <v>1081</v>
      </c>
      <c r="F897">
        <v>1</v>
      </c>
      <c r="G897">
        <v>1081</v>
      </c>
      <c r="H897">
        <v>3</v>
      </c>
      <c r="I897" t="s">
        <v>1605</v>
      </c>
      <c r="J897" t="s">
        <v>3</v>
      </c>
      <c r="K897" t="s">
        <v>1606</v>
      </c>
      <c r="L897">
        <v>1348</v>
      </c>
      <c r="N897">
        <v>1009</v>
      </c>
      <c r="O897" t="s">
        <v>547</v>
      </c>
      <c r="P897" t="s">
        <v>547</v>
      </c>
      <c r="Q897">
        <v>1000</v>
      </c>
      <c r="X897">
        <v>8.0000000000000004E-4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31</v>
      </c>
      <c r="AG897">
        <v>8.0000000000000004E-4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ROW(Source!A894)</f>
        <v>894</v>
      </c>
      <c r="B898">
        <v>56664221</v>
      </c>
      <c r="C898">
        <v>56664202</v>
      </c>
      <c r="D898">
        <v>54702213</v>
      </c>
      <c r="E898">
        <v>1081</v>
      </c>
      <c r="F898">
        <v>1</v>
      </c>
      <c r="G898">
        <v>1081</v>
      </c>
      <c r="H898">
        <v>3</v>
      </c>
      <c r="I898" t="s">
        <v>1607</v>
      </c>
      <c r="J898" t="s">
        <v>3</v>
      </c>
      <c r="K898" t="s">
        <v>1608</v>
      </c>
      <c r="L898">
        <v>1354</v>
      </c>
      <c r="N898">
        <v>1010</v>
      </c>
      <c r="O898" t="s">
        <v>398</v>
      </c>
      <c r="P898" t="s">
        <v>398</v>
      </c>
      <c r="Q898">
        <v>1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31</v>
      </c>
      <c r="AG898">
        <v>2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ROW(Source!A894)</f>
        <v>894</v>
      </c>
      <c r="B899">
        <v>56664222</v>
      </c>
      <c r="C899">
        <v>56664202</v>
      </c>
      <c r="D899">
        <v>54720233</v>
      </c>
      <c r="E899">
        <v>1081</v>
      </c>
      <c r="F899">
        <v>1</v>
      </c>
      <c r="G899">
        <v>1081</v>
      </c>
      <c r="H899">
        <v>3</v>
      </c>
      <c r="I899" t="s">
        <v>1609</v>
      </c>
      <c r="J899" t="s">
        <v>3</v>
      </c>
      <c r="K899" t="s">
        <v>1610</v>
      </c>
      <c r="L899">
        <v>1354</v>
      </c>
      <c r="N899">
        <v>1010</v>
      </c>
      <c r="O899" t="s">
        <v>398</v>
      </c>
      <c r="P899" t="s">
        <v>398</v>
      </c>
      <c r="Q899">
        <v>1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31</v>
      </c>
      <c r="AG899">
        <v>1</v>
      </c>
      <c r="AH899">
        <v>3</v>
      </c>
      <c r="AI899">
        <v>-1</v>
      </c>
      <c r="AJ899" t="s">
        <v>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ROW(Source!A895)</f>
        <v>895</v>
      </c>
      <c r="B900">
        <v>56664212</v>
      </c>
      <c r="C900">
        <v>56664202</v>
      </c>
      <c r="D900">
        <v>54702434</v>
      </c>
      <c r="E900">
        <v>1081</v>
      </c>
      <c r="F900">
        <v>1</v>
      </c>
      <c r="G900">
        <v>1081</v>
      </c>
      <c r="H900">
        <v>1</v>
      </c>
      <c r="I900" t="s">
        <v>1317</v>
      </c>
      <c r="J900" t="s">
        <v>3</v>
      </c>
      <c r="K900" t="s">
        <v>1318</v>
      </c>
      <c r="L900">
        <v>1191</v>
      </c>
      <c r="N900">
        <v>1013</v>
      </c>
      <c r="O900" t="s">
        <v>1319</v>
      </c>
      <c r="P900" t="s">
        <v>1319</v>
      </c>
      <c r="Q900">
        <v>1</v>
      </c>
      <c r="X900">
        <v>5.46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351</v>
      </c>
      <c r="AG900">
        <v>6.8795999999999999</v>
      </c>
      <c r="AH900">
        <v>2</v>
      </c>
      <c r="AI900">
        <v>56664203</v>
      </c>
      <c r="AJ900">
        <v>652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ROW(Source!A895)</f>
        <v>895</v>
      </c>
      <c r="B901">
        <v>56664213</v>
      </c>
      <c r="C901">
        <v>56664202</v>
      </c>
      <c r="D901">
        <v>54768339</v>
      </c>
      <c r="E901">
        <v>1</v>
      </c>
      <c r="F901">
        <v>1</v>
      </c>
      <c r="G901">
        <v>1081</v>
      </c>
      <c r="H901">
        <v>2</v>
      </c>
      <c r="I901" t="s">
        <v>1324</v>
      </c>
      <c r="J901" t="s">
        <v>1325</v>
      </c>
      <c r="K901" t="s">
        <v>1326</v>
      </c>
      <c r="L901">
        <v>1368</v>
      </c>
      <c r="N901">
        <v>1011</v>
      </c>
      <c r="O901" t="s">
        <v>1323</v>
      </c>
      <c r="P901" t="s">
        <v>1323</v>
      </c>
      <c r="Q901">
        <v>1</v>
      </c>
      <c r="X901">
        <v>0.03</v>
      </c>
      <c r="Y901">
        <v>0</v>
      </c>
      <c r="Z901">
        <v>83.1</v>
      </c>
      <c r="AA901">
        <v>12.62</v>
      </c>
      <c r="AB901">
        <v>0</v>
      </c>
      <c r="AC901">
        <v>0</v>
      </c>
      <c r="AD901">
        <v>1</v>
      </c>
      <c r="AE901">
        <v>0</v>
      </c>
      <c r="AF901" t="s">
        <v>351</v>
      </c>
      <c r="AG901">
        <v>3.78E-2</v>
      </c>
      <c r="AH901">
        <v>2</v>
      </c>
      <c r="AI901">
        <v>56664204</v>
      </c>
      <c r="AJ901">
        <v>653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ROW(Source!A895)</f>
        <v>895</v>
      </c>
      <c r="B902">
        <v>56664214</v>
      </c>
      <c r="C902">
        <v>56664202</v>
      </c>
      <c r="D902">
        <v>54767573</v>
      </c>
      <c r="E902">
        <v>1</v>
      </c>
      <c r="F902">
        <v>1</v>
      </c>
      <c r="G902">
        <v>1081</v>
      </c>
      <c r="H902">
        <v>2</v>
      </c>
      <c r="I902" t="s">
        <v>1328</v>
      </c>
      <c r="J902" t="s">
        <v>1329</v>
      </c>
      <c r="K902" t="s">
        <v>1330</v>
      </c>
      <c r="L902">
        <v>1368</v>
      </c>
      <c r="N902">
        <v>1011</v>
      </c>
      <c r="O902" t="s">
        <v>1323</v>
      </c>
      <c r="P902" t="s">
        <v>1323</v>
      </c>
      <c r="Q902">
        <v>1</v>
      </c>
      <c r="X902">
        <v>0.01</v>
      </c>
      <c r="Y902">
        <v>0</v>
      </c>
      <c r="Z902">
        <v>179.17</v>
      </c>
      <c r="AA902">
        <v>16.93</v>
      </c>
      <c r="AB902">
        <v>0</v>
      </c>
      <c r="AC902">
        <v>0</v>
      </c>
      <c r="AD902">
        <v>1</v>
      </c>
      <c r="AE902">
        <v>0</v>
      </c>
      <c r="AF902" t="s">
        <v>351</v>
      </c>
      <c r="AG902">
        <v>1.26E-2</v>
      </c>
      <c r="AH902">
        <v>2</v>
      </c>
      <c r="AI902">
        <v>56664205</v>
      </c>
      <c r="AJ902">
        <v>654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ROW(Source!A895)</f>
        <v>895</v>
      </c>
      <c r="B903">
        <v>56664215</v>
      </c>
      <c r="C903">
        <v>56664202</v>
      </c>
      <c r="D903">
        <v>54767653</v>
      </c>
      <c r="E903">
        <v>1</v>
      </c>
      <c r="F903">
        <v>1</v>
      </c>
      <c r="G903">
        <v>1081</v>
      </c>
      <c r="H903">
        <v>2</v>
      </c>
      <c r="I903" t="s">
        <v>1405</v>
      </c>
      <c r="J903" t="s">
        <v>1406</v>
      </c>
      <c r="K903" t="s">
        <v>1407</v>
      </c>
      <c r="L903">
        <v>1368</v>
      </c>
      <c r="N903">
        <v>1011</v>
      </c>
      <c r="O903" t="s">
        <v>1323</v>
      </c>
      <c r="P903" t="s">
        <v>1323</v>
      </c>
      <c r="Q903">
        <v>1</v>
      </c>
      <c r="X903">
        <v>1.36</v>
      </c>
      <c r="Y903">
        <v>0</v>
      </c>
      <c r="Z903">
        <v>0.32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351</v>
      </c>
      <c r="AG903">
        <v>1.7136000000000002</v>
      </c>
      <c r="AH903">
        <v>2</v>
      </c>
      <c r="AI903">
        <v>56664206</v>
      </c>
      <c r="AJ903">
        <v>655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ROW(Source!A895)</f>
        <v>895</v>
      </c>
      <c r="B904">
        <v>56664216</v>
      </c>
      <c r="C904">
        <v>56664202</v>
      </c>
      <c r="D904">
        <v>54739177</v>
      </c>
      <c r="E904">
        <v>1</v>
      </c>
      <c r="F904">
        <v>1</v>
      </c>
      <c r="G904">
        <v>1081</v>
      </c>
      <c r="H904">
        <v>3</v>
      </c>
      <c r="I904" t="s">
        <v>1408</v>
      </c>
      <c r="J904" t="s">
        <v>1409</v>
      </c>
      <c r="K904" t="s">
        <v>1410</v>
      </c>
      <c r="L904">
        <v>1346</v>
      </c>
      <c r="N904">
        <v>1009</v>
      </c>
      <c r="O904" t="s">
        <v>1171</v>
      </c>
      <c r="P904" t="s">
        <v>1171</v>
      </c>
      <c r="Q904">
        <v>1</v>
      </c>
      <c r="X904">
        <v>0.43</v>
      </c>
      <c r="Y904">
        <v>15.02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31</v>
      </c>
      <c r="AG904">
        <v>0.43</v>
      </c>
      <c r="AH904">
        <v>2</v>
      </c>
      <c r="AI904">
        <v>56664207</v>
      </c>
      <c r="AJ904">
        <v>656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ROW(Source!A895)</f>
        <v>895</v>
      </c>
      <c r="B905">
        <v>56664217</v>
      </c>
      <c r="C905">
        <v>56664202</v>
      </c>
      <c r="D905">
        <v>54737521</v>
      </c>
      <c r="E905">
        <v>1</v>
      </c>
      <c r="F905">
        <v>1</v>
      </c>
      <c r="G905">
        <v>1081</v>
      </c>
      <c r="H905">
        <v>3</v>
      </c>
      <c r="I905" t="s">
        <v>1411</v>
      </c>
      <c r="J905" t="s">
        <v>1412</v>
      </c>
      <c r="K905" t="s">
        <v>1413</v>
      </c>
      <c r="L905">
        <v>1302</v>
      </c>
      <c r="N905">
        <v>1003</v>
      </c>
      <c r="O905" t="s">
        <v>1414</v>
      </c>
      <c r="P905" t="s">
        <v>1414</v>
      </c>
      <c r="Q905">
        <v>10</v>
      </c>
      <c r="X905">
        <v>0.93</v>
      </c>
      <c r="Y905">
        <v>9.6999999999999993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31</v>
      </c>
      <c r="AG905">
        <v>0.93</v>
      </c>
      <c r="AH905">
        <v>2</v>
      </c>
      <c r="AI905">
        <v>56664208</v>
      </c>
      <c r="AJ905">
        <v>657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ROW(Source!A895)</f>
        <v>895</v>
      </c>
      <c r="B906">
        <v>56664218</v>
      </c>
      <c r="C906">
        <v>56664202</v>
      </c>
      <c r="D906">
        <v>54739920</v>
      </c>
      <c r="E906">
        <v>1</v>
      </c>
      <c r="F906">
        <v>1</v>
      </c>
      <c r="G906">
        <v>1081</v>
      </c>
      <c r="H906">
        <v>3</v>
      </c>
      <c r="I906" t="s">
        <v>1415</v>
      </c>
      <c r="J906" t="s">
        <v>1416</v>
      </c>
      <c r="K906" t="s">
        <v>1417</v>
      </c>
      <c r="L906">
        <v>1348</v>
      </c>
      <c r="N906">
        <v>1009</v>
      </c>
      <c r="O906" t="s">
        <v>547</v>
      </c>
      <c r="P906" t="s">
        <v>547</v>
      </c>
      <c r="Q906">
        <v>1000</v>
      </c>
      <c r="X906">
        <v>2.9999999999999997E-4</v>
      </c>
      <c r="Y906">
        <v>20338.310000000001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31</v>
      </c>
      <c r="AG906">
        <v>2.9999999999999997E-4</v>
      </c>
      <c r="AH906">
        <v>2</v>
      </c>
      <c r="AI906">
        <v>56664209</v>
      </c>
      <c r="AJ906">
        <v>658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ROW(Source!A895)</f>
        <v>895</v>
      </c>
      <c r="B907">
        <v>56664219</v>
      </c>
      <c r="C907">
        <v>56664202</v>
      </c>
      <c r="D907">
        <v>54752643</v>
      </c>
      <c r="E907">
        <v>1</v>
      </c>
      <c r="F907">
        <v>1</v>
      </c>
      <c r="G907">
        <v>1081</v>
      </c>
      <c r="H907">
        <v>3</v>
      </c>
      <c r="I907" t="s">
        <v>1418</v>
      </c>
      <c r="J907" t="s">
        <v>1419</v>
      </c>
      <c r="K907" t="s">
        <v>1420</v>
      </c>
      <c r="L907">
        <v>1301</v>
      </c>
      <c r="N907">
        <v>1003</v>
      </c>
      <c r="O907" t="s">
        <v>672</v>
      </c>
      <c r="P907" t="s">
        <v>672</v>
      </c>
      <c r="Q907">
        <v>1</v>
      </c>
      <c r="X907">
        <v>0.39</v>
      </c>
      <c r="Y907">
        <v>25.73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31</v>
      </c>
      <c r="AG907">
        <v>0.39</v>
      </c>
      <c r="AH907">
        <v>2</v>
      </c>
      <c r="AI907">
        <v>56664210</v>
      </c>
      <c r="AJ907">
        <v>660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ROW(Source!A895)</f>
        <v>895</v>
      </c>
      <c r="B908">
        <v>56664220</v>
      </c>
      <c r="C908">
        <v>56664202</v>
      </c>
      <c r="D908">
        <v>54695112</v>
      </c>
      <c r="E908">
        <v>1081</v>
      </c>
      <c r="F908">
        <v>1</v>
      </c>
      <c r="G908">
        <v>1081</v>
      </c>
      <c r="H908">
        <v>3</v>
      </c>
      <c r="I908" t="s">
        <v>1605</v>
      </c>
      <c r="J908" t="s">
        <v>3</v>
      </c>
      <c r="K908" t="s">
        <v>1606</v>
      </c>
      <c r="L908">
        <v>1348</v>
      </c>
      <c r="N908">
        <v>1009</v>
      </c>
      <c r="O908" t="s">
        <v>547</v>
      </c>
      <c r="P908" t="s">
        <v>547</v>
      </c>
      <c r="Q908">
        <v>1000</v>
      </c>
      <c r="X908">
        <v>8.0000000000000004E-4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31</v>
      </c>
      <c r="AG908">
        <v>8.0000000000000004E-4</v>
      </c>
      <c r="AH908">
        <v>3</v>
      </c>
      <c r="AI908">
        <v>-1</v>
      </c>
      <c r="AJ908" t="s">
        <v>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ROW(Source!A895)</f>
        <v>895</v>
      </c>
      <c r="B909">
        <v>56664221</v>
      </c>
      <c r="C909">
        <v>56664202</v>
      </c>
      <c r="D909">
        <v>54702213</v>
      </c>
      <c r="E909">
        <v>1081</v>
      </c>
      <c r="F909">
        <v>1</v>
      </c>
      <c r="G909">
        <v>1081</v>
      </c>
      <c r="H909">
        <v>3</v>
      </c>
      <c r="I909" t="s">
        <v>1607</v>
      </c>
      <c r="J909" t="s">
        <v>3</v>
      </c>
      <c r="K909" t="s">
        <v>1608</v>
      </c>
      <c r="L909">
        <v>1354</v>
      </c>
      <c r="N909">
        <v>1010</v>
      </c>
      <c r="O909" t="s">
        <v>398</v>
      </c>
      <c r="P909" t="s">
        <v>398</v>
      </c>
      <c r="Q909">
        <v>1</v>
      </c>
      <c r="X909">
        <v>2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31</v>
      </c>
      <c r="AG909">
        <v>2</v>
      </c>
      <c r="AH909">
        <v>3</v>
      </c>
      <c r="AI909">
        <v>-1</v>
      </c>
      <c r="AJ909" t="s">
        <v>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ROW(Source!A895)</f>
        <v>895</v>
      </c>
      <c r="B910">
        <v>56664222</v>
      </c>
      <c r="C910">
        <v>56664202</v>
      </c>
      <c r="D910">
        <v>54720233</v>
      </c>
      <c r="E910">
        <v>1081</v>
      </c>
      <c r="F910">
        <v>1</v>
      </c>
      <c r="G910">
        <v>1081</v>
      </c>
      <c r="H910">
        <v>3</v>
      </c>
      <c r="I910" t="s">
        <v>1609</v>
      </c>
      <c r="J910" t="s">
        <v>3</v>
      </c>
      <c r="K910" t="s">
        <v>1610</v>
      </c>
      <c r="L910">
        <v>1354</v>
      </c>
      <c r="N910">
        <v>1010</v>
      </c>
      <c r="O910" t="s">
        <v>398</v>
      </c>
      <c r="P910" t="s">
        <v>398</v>
      </c>
      <c r="Q910">
        <v>1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31</v>
      </c>
      <c r="AG910">
        <v>1</v>
      </c>
      <c r="AH910">
        <v>3</v>
      </c>
      <c r="AI910">
        <v>-1</v>
      </c>
      <c r="AJ910" t="s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ROW(Source!A965)</f>
        <v>965</v>
      </c>
      <c r="B911">
        <v>56664312</v>
      </c>
      <c r="C911">
        <v>56664304</v>
      </c>
      <c r="D911">
        <v>54702434</v>
      </c>
      <c r="E911">
        <v>1081</v>
      </c>
      <c r="F911">
        <v>1</v>
      </c>
      <c r="G911">
        <v>1081</v>
      </c>
      <c r="H911">
        <v>1</v>
      </c>
      <c r="I911" t="s">
        <v>1317</v>
      </c>
      <c r="J911" t="s">
        <v>3</v>
      </c>
      <c r="K911" t="s">
        <v>1318</v>
      </c>
      <c r="L911">
        <v>1191</v>
      </c>
      <c r="N911">
        <v>1013</v>
      </c>
      <c r="O911" t="s">
        <v>1319</v>
      </c>
      <c r="P911" t="s">
        <v>1319</v>
      </c>
      <c r="Q911">
        <v>1</v>
      </c>
      <c r="X911">
        <v>1.07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1</v>
      </c>
      <c r="AF911" t="s">
        <v>33</v>
      </c>
      <c r="AG911">
        <v>1.55043</v>
      </c>
      <c r="AH911">
        <v>2</v>
      </c>
      <c r="AI911">
        <v>56664305</v>
      </c>
      <c r="AJ911">
        <v>661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ROW(Source!A965)</f>
        <v>965</v>
      </c>
      <c r="B912">
        <v>56664313</v>
      </c>
      <c r="C912">
        <v>56664304</v>
      </c>
      <c r="D912">
        <v>54768040</v>
      </c>
      <c r="E912">
        <v>1</v>
      </c>
      <c r="F912">
        <v>1</v>
      </c>
      <c r="G912">
        <v>1081</v>
      </c>
      <c r="H912">
        <v>2</v>
      </c>
      <c r="I912" t="s">
        <v>1320</v>
      </c>
      <c r="J912" t="s">
        <v>1321</v>
      </c>
      <c r="K912" t="s">
        <v>1322</v>
      </c>
      <c r="L912">
        <v>1368</v>
      </c>
      <c r="N912">
        <v>1011</v>
      </c>
      <c r="O912" t="s">
        <v>1323</v>
      </c>
      <c r="P912" t="s">
        <v>1323</v>
      </c>
      <c r="Q912">
        <v>1</v>
      </c>
      <c r="X912">
        <v>0.1</v>
      </c>
      <c r="Y912">
        <v>0</v>
      </c>
      <c r="Z912">
        <v>7.11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32</v>
      </c>
      <c r="AG912">
        <v>0.1575</v>
      </c>
      <c r="AH912">
        <v>2</v>
      </c>
      <c r="AI912">
        <v>56664306</v>
      </c>
      <c r="AJ912">
        <v>662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ROW(Source!A965)</f>
        <v>965</v>
      </c>
      <c r="B913">
        <v>56664314</v>
      </c>
      <c r="C913">
        <v>56664304</v>
      </c>
      <c r="D913">
        <v>54768339</v>
      </c>
      <c r="E913">
        <v>1</v>
      </c>
      <c r="F913">
        <v>1</v>
      </c>
      <c r="G913">
        <v>1081</v>
      </c>
      <c r="H913">
        <v>2</v>
      </c>
      <c r="I913" t="s">
        <v>1324</v>
      </c>
      <c r="J913" t="s">
        <v>1325</v>
      </c>
      <c r="K913" t="s">
        <v>1326</v>
      </c>
      <c r="L913">
        <v>1368</v>
      </c>
      <c r="N913">
        <v>1011</v>
      </c>
      <c r="O913" t="s">
        <v>1323</v>
      </c>
      <c r="P913" t="s">
        <v>1323</v>
      </c>
      <c r="Q913">
        <v>1</v>
      </c>
      <c r="X913">
        <v>0.01</v>
      </c>
      <c r="Y913">
        <v>0</v>
      </c>
      <c r="Z913">
        <v>83.1</v>
      </c>
      <c r="AA913">
        <v>12.62</v>
      </c>
      <c r="AB913">
        <v>0</v>
      </c>
      <c r="AC913">
        <v>0</v>
      </c>
      <c r="AD913">
        <v>1</v>
      </c>
      <c r="AE913">
        <v>0</v>
      </c>
      <c r="AF913" t="s">
        <v>32</v>
      </c>
      <c r="AG913">
        <v>1.575E-2</v>
      </c>
      <c r="AH913">
        <v>2</v>
      </c>
      <c r="AI913">
        <v>56664307</v>
      </c>
      <c r="AJ913">
        <v>663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ROW(Source!A965)</f>
        <v>965</v>
      </c>
      <c r="B914">
        <v>56664315</v>
      </c>
      <c r="C914">
        <v>56664304</v>
      </c>
      <c r="D914">
        <v>54768460</v>
      </c>
      <c r="E914">
        <v>1</v>
      </c>
      <c r="F914">
        <v>1</v>
      </c>
      <c r="G914">
        <v>1081</v>
      </c>
      <c r="H914">
        <v>2</v>
      </c>
      <c r="I914" t="s">
        <v>1396</v>
      </c>
      <c r="J914" t="s">
        <v>1397</v>
      </c>
      <c r="K914" t="s">
        <v>1398</v>
      </c>
      <c r="L914">
        <v>1368</v>
      </c>
      <c r="N914">
        <v>1011</v>
      </c>
      <c r="O914" t="s">
        <v>1323</v>
      </c>
      <c r="P914" t="s">
        <v>1323</v>
      </c>
      <c r="Q914">
        <v>1</v>
      </c>
      <c r="X914">
        <v>0.27</v>
      </c>
      <c r="Y914">
        <v>0</v>
      </c>
      <c r="Z914">
        <v>0.8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32</v>
      </c>
      <c r="AG914">
        <v>0.42525000000000007</v>
      </c>
      <c r="AH914">
        <v>2</v>
      </c>
      <c r="AI914">
        <v>56664308</v>
      </c>
      <c r="AJ914">
        <v>664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ROW(Source!A965)</f>
        <v>965</v>
      </c>
      <c r="B915">
        <v>56664316</v>
      </c>
      <c r="C915">
        <v>56664304</v>
      </c>
      <c r="D915">
        <v>54738510</v>
      </c>
      <c r="E915">
        <v>1</v>
      </c>
      <c r="F915">
        <v>1</v>
      </c>
      <c r="G915">
        <v>1081</v>
      </c>
      <c r="H915">
        <v>3</v>
      </c>
      <c r="I915" t="s">
        <v>1337</v>
      </c>
      <c r="J915" t="s">
        <v>1338</v>
      </c>
      <c r="K915" t="s">
        <v>1339</v>
      </c>
      <c r="L915">
        <v>1348</v>
      </c>
      <c r="N915">
        <v>1009</v>
      </c>
      <c r="O915" t="s">
        <v>547</v>
      </c>
      <c r="P915" t="s">
        <v>547</v>
      </c>
      <c r="Q915">
        <v>1000</v>
      </c>
      <c r="X915">
        <v>1.1E-4</v>
      </c>
      <c r="Y915">
        <v>8590.86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 t="s">
        <v>105</v>
      </c>
      <c r="AG915">
        <v>1.1E-4</v>
      </c>
      <c r="AH915">
        <v>2</v>
      </c>
      <c r="AI915">
        <v>56664309</v>
      </c>
      <c r="AJ915">
        <v>665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ROW(Source!A965)</f>
        <v>965</v>
      </c>
      <c r="B916">
        <v>56664317</v>
      </c>
      <c r="C916">
        <v>56664304</v>
      </c>
      <c r="D916">
        <v>54744825</v>
      </c>
      <c r="E916">
        <v>1</v>
      </c>
      <c r="F916">
        <v>1</v>
      </c>
      <c r="G916">
        <v>1081</v>
      </c>
      <c r="H916">
        <v>3</v>
      </c>
      <c r="I916" t="s">
        <v>1359</v>
      </c>
      <c r="J916" t="s">
        <v>1360</v>
      </c>
      <c r="K916" t="s">
        <v>1361</v>
      </c>
      <c r="L916">
        <v>1339</v>
      </c>
      <c r="N916">
        <v>1007</v>
      </c>
      <c r="O916" t="s">
        <v>1102</v>
      </c>
      <c r="P916" t="s">
        <v>1102</v>
      </c>
      <c r="Q916">
        <v>1</v>
      </c>
      <c r="X916">
        <v>2.9999999999999997E-4</v>
      </c>
      <c r="Y916">
        <v>384.42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105</v>
      </c>
      <c r="AG916">
        <v>2.9999999999999997E-4</v>
      </c>
      <c r="AH916">
        <v>2</v>
      </c>
      <c r="AI916">
        <v>56664310</v>
      </c>
      <c r="AJ916">
        <v>666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ROW(Source!A965)</f>
        <v>965</v>
      </c>
      <c r="B917">
        <v>56664318</v>
      </c>
      <c r="C917">
        <v>56664304</v>
      </c>
      <c r="D917">
        <v>54745190</v>
      </c>
      <c r="E917">
        <v>1</v>
      </c>
      <c r="F917">
        <v>1</v>
      </c>
      <c r="G917">
        <v>1081</v>
      </c>
      <c r="H917">
        <v>3</v>
      </c>
      <c r="I917" t="s">
        <v>1399</v>
      </c>
      <c r="J917" t="s">
        <v>1400</v>
      </c>
      <c r="K917" t="s">
        <v>1401</v>
      </c>
      <c r="L917">
        <v>1348</v>
      </c>
      <c r="N917">
        <v>1009</v>
      </c>
      <c r="O917" t="s">
        <v>547</v>
      </c>
      <c r="P917" t="s">
        <v>547</v>
      </c>
      <c r="Q917">
        <v>1000</v>
      </c>
      <c r="X917">
        <v>4.2999999999999999E-4</v>
      </c>
      <c r="Y917">
        <v>4573.3599999999997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105</v>
      </c>
      <c r="AG917">
        <v>4.2999999999999999E-4</v>
      </c>
      <c r="AH917">
        <v>2</v>
      </c>
      <c r="AI917">
        <v>56664311</v>
      </c>
      <c r="AJ917">
        <v>667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ROW(Source!A965)</f>
        <v>965</v>
      </c>
      <c r="B918">
        <v>56664319</v>
      </c>
      <c r="C918">
        <v>56664304</v>
      </c>
      <c r="D918">
        <v>54720487</v>
      </c>
      <c r="E918">
        <v>1081</v>
      </c>
      <c r="F918">
        <v>1</v>
      </c>
      <c r="G918">
        <v>1081</v>
      </c>
      <c r="H918">
        <v>3</v>
      </c>
      <c r="I918" t="s">
        <v>1597</v>
      </c>
      <c r="J918" t="s">
        <v>3</v>
      </c>
      <c r="K918" t="s">
        <v>389</v>
      </c>
      <c r="L918">
        <v>1354</v>
      </c>
      <c r="N918">
        <v>1010</v>
      </c>
      <c r="O918" t="s">
        <v>398</v>
      </c>
      <c r="P918" t="s">
        <v>398</v>
      </c>
      <c r="Q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105</v>
      </c>
      <c r="AG918">
        <v>1</v>
      </c>
      <c r="AH918">
        <v>3</v>
      </c>
      <c r="AI918">
        <v>-1</v>
      </c>
      <c r="AJ918" t="s">
        <v>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ROW(Source!A966)</f>
        <v>966</v>
      </c>
      <c r="B919">
        <v>56664312</v>
      </c>
      <c r="C919">
        <v>56664304</v>
      </c>
      <c r="D919">
        <v>54702434</v>
      </c>
      <c r="E919">
        <v>1081</v>
      </c>
      <c r="F919">
        <v>1</v>
      </c>
      <c r="G919">
        <v>1081</v>
      </c>
      <c r="H919">
        <v>1</v>
      </c>
      <c r="I919" t="s">
        <v>1317</v>
      </c>
      <c r="J919" t="s">
        <v>3</v>
      </c>
      <c r="K919" t="s">
        <v>1318</v>
      </c>
      <c r="L919">
        <v>1191</v>
      </c>
      <c r="N919">
        <v>1013</v>
      </c>
      <c r="O919" t="s">
        <v>1319</v>
      </c>
      <c r="P919" t="s">
        <v>1319</v>
      </c>
      <c r="Q919">
        <v>1</v>
      </c>
      <c r="X919">
        <v>1.07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1</v>
      </c>
      <c r="AF919" t="s">
        <v>33</v>
      </c>
      <c r="AG919">
        <v>1.55043</v>
      </c>
      <c r="AH919">
        <v>2</v>
      </c>
      <c r="AI919">
        <v>56664305</v>
      </c>
      <c r="AJ919">
        <v>668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ROW(Source!A966)</f>
        <v>966</v>
      </c>
      <c r="B920">
        <v>56664313</v>
      </c>
      <c r="C920">
        <v>56664304</v>
      </c>
      <c r="D920">
        <v>54768040</v>
      </c>
      <c r="E920">
        <v>1</v>
      </c>
      <c r="F920">
        <v>1</v>
      </c>
      <c r="G920">
        <v>1081</v>
      </c>
      <c r="H920">
        <v>2</v>
      </c>
      <c r="I920" t="s">
        <v>1320</v>
      </c>
      <c r="J920" t="s">
        <v>1321</v>
      </c>
      <c r="K920" t="s">
        <v>1322</v>
      </c>
      <c r="L920">
        <v>1368</v>
      </c>
      <c r="N920">
        <v>1011</v>
      </c>
      <c r="O920" t="s">
        <v>1323</v>
      </c>
      <c r="P920" t="s">
        <v>1323</v>
      </c>
      <c r="Q920">
        <v>1</v>
      </c>
      <c r="X920">
        <v>0.1</v>
      </c>
      <c r="Y920">
        <v>0</v>
      </c>
      <c r="Z920">
        <v>7.11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32</v>
      </c>
      <c r="AG920">
        <v>0.1575</v>
      </c>
      <c r="AH920">
        <v>2</v>
      </c>
      <c r="AI920">
        <v>56664306</v>
      </c>
      <c r="AJ920">
        <v>669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ROW(Source!A966)</f>
        <v>966</v>
      </c>
      <c r="B921">
        <v>56664314</v>
      </c>
      <c r="C921">
        <v>56664304</v>
      </c>
      <c r="D921">
        <v>54768339</v>
      </c>
      <c r="E921">
        <v>1</v>
      </c>
      <c r="F921">
        <v>1</v>
      </c>
      <c r="G921">
        <v>1081</v>
      </c>
      <c r="H921">
        <v>2</v>
      </c>
      <c r="I921" t="s">
        <v>1324</v>
      </c>
      <c r="J921" t="s">
        <v>1325</v>
      </c>
      <c r="K921" t="s">
        <v>1326</v>
      </c>
      <c r="L921">
        <v>1368</v>
      </c>
      <c r="N921">
        <v>1011</v>
      </c>
      <c r="O921" t="s">
        <v>1323</v>
      </c>
      <c r="P921" t="s">
        <v>1323</v>
      </c>
      <c r="Q921">
        <v>1</v>
      </c>
      <c r="X921">
        <v>0.01</v>
      </c>
      <c r="Y921">
        <v>0</v>
      </c>
      <c r="Z921">
        <v>83.1</v>
      </c>
      <c r="AA921">
        <v>12.62</v>
      </c>
      <c r="AB921">
        <v>0</v>
      </c>
      <c r="AC921">
        <v>0</v>
      </c>
      <c r="AD921">
        <v>1</v>
      </c>
      <c r="AE921">
        <v>0</v>
      </c>
      <c r="AF921" t="s">
        <v>32</v>
      </c>
      <c r="AG921">
        <v>1.575E-2</v>
      </c>
      <c r="AH921">
        <v>2</v>
      </c>
      <c r="AI921">
        <v>56664307</v>
      </c>
      <c r="AJ921">
        <v>670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ROW(Source!A966)</f>
        <v>966</v>
      </c>
      <c r="B922">
        <v>56664315</v>
      </c>
      <c r="C922">
        <v>56664304</v>
      </c>
      <c r="D922">
        <v>54768460</v>
      </c>
      <c r="E922">
        <v>1</v>
      </c>
      <c r="F922">
        <v>1</v>
      </c>
      <c r="G922">
        <v>1081</v>
      </c>
      <c r="H922">
        <v>2</v>
      </c>
      <c r="I922" t="s">
        <v>1396</v>
      </c>
      <c r="J922" t="s">
        <v>1397</v>
      </c>
      <c r="K922" t="s">
        <v>1398</v>
      </c>
      <c r="L922">
        <v>1368</v>
      </c>
      <c r="N922">
        <v>1011</v>
      </c>
      <c r="O922" t="s">
        <v>1323</v>
      </c>
      <c r="P922" t="s">
        <v>1323</v>
      </c>
      <c r="Q922">
        <v>1</v>
      </c>
      <c r="X922">
        <v>0.27</v>
      </c>
      <c r="Y922">
        <v>0</v>
      </c>
      <c r="Z922">
        <v>0.8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32</v>
      </c>
      <c r="AG922">
        <v>0.42525000000000007</v>
      </c>
      <c r="AH922">
        <v>2</v>
      </c>
      <c r="AI922">
        <v>56664308</v>
      </c>
      <c r="AJ922">
        <v>671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ROW(Source!A966)</f>
        <v>966</v>
      </c>
      <c r="B923">
        <v>56664316</v>
      </c>
      <c r="C923">
        <v>56664304</v>
      </c>
      <c r="D923">
        <v>54738510</v>
      </c>
      <c r="E923">
        <v>1</v>
      </c>
      <c r="F923">
        <v>1</v>
      </c>
      <c r="G923">
        <v>1081</v>
      </c>
      <c r="H923">
        <v>3</v>
      </c>
      <c r="I923" t="s">
        <v>1337</v>
      </c>
      <c r="J923" t="s">
        <v>1338</v>
      </c>
      <c r="K923" t="s">
        <v>1339</v>
      </c>
      <c r="L923">
        <v>1348</v>
      </c>
      <c r="N923">
        <v>1009</v>
      </c>
      <c r="O923" t="s">
        <v>547</v>
      </c>
      <c r="P923" t="s">
        <v>547</v>
      </c>
      <c r="Q923">
        <v>1000</v>
      </c>
      <c r="X923">
        <v>1.1E-4</v>
      </c>
      <c r="Y923">
        <v>8590.86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105</v>
      </c>
      <c r="AG923">
        <v>1.1E-4</v>
      </c>
      <c r="AH923">
        <v>2</v>
      </c>
      <c r="AI923">
        <v>56664309</v>
      </c>
      <c r="AJ923">
        <v>672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ROW(Source!A966)</f>
        <v>966</v>
      </c>
      <c r="B924">
        <v>56664317</v>
      </c>
      <c r="C924">
        <v>56664304</v>
      </c>
      <c r="D924">
        <v>54744825</v>
      </c>
      <c r="E924">
        <v>1</v>
      </c>
      <c r="F924">
        <v>1</v>
      </c>
      <c r="G924">
        <v>1081</v>
      </c>
      <c r="H924">
        <v>3</v>
      </c>
      <c r="I924" t="s">
        <v>1359</v>
      </c>
      <c r="J924" t="s">
        <v>1360</v>
      </c>
      <c r="K924" t="s">
        <v>1361</v>
      </c>
      <c r="L924">
        <v>1339</v>
      </c>
      <c r="N924">
        <v>1007</v>
      </c>
      <c r="O924" t="s">
        <v>1102</v>
      </c>
      <c r="P924" t="s">
        <v>1102</v>
      </c>
      <c r="Q924">
        <v>1</v>
      </c>
      <c r="X924">
        <v>2.9999999999999997E-4</v>
      </c>
      <c r="Y924">
        <v>384.42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105</v>
      </c>
      <c r="AG924">
        <v>2.9999999999999997E-4</v>
      </c>
      <c r="AH924">
        <v>2</v>
      </c>
      <c r="AI924">
        <v>56664310</v>
      </c>
      <c r="AJ924">
        <v>673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ROW(Source!A966)</f>
        <v>966</v>
      </c>
      <c r="B925">
        <v>56664318</v>
      </c>
      <c r="C925">
        <v>56664304</v>
      </c>
      <c r="D925">
        <v>54745190</v>
      </c>
      <c r="E925">
        <v>1</v>
      </c>
      <c r="F925">
        <v>1</v>
      </c>
      <c r="G925">
        <v>1081</v>
      </c>
      <c r="H925">
        <v>3</v>
      </c>
      <c r="I925" t="s">
        <v>1399</v>
      </c>
      <c r="J925" t="s">
        <v>1400</v>
      </c>
      <c r="K925" t="s">
        <v>1401</v>
      </c>
      <c r="L925">
        <v>1348</v>
      </c>
      <c r="N925">
        <v>1009</v>
      </c>
      <c r="O925" t="s">
        <v>547</v>
      </c>
      <c r="P925" t="s">
        <v>547</v>
      </c>
      <c r="Q925">
        <v>1000</v>
      </c>
      <c r="X925">
        <v>4.2999999999999999E-4</v>
      </c>
      <c r="Y925">
        <v>4573.3599999999997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 t="s">
        <v>105</v>
      </c>
      <c r="AG925">
        <v>4.2999999999999999E-4</v>
      </c>
      <c r="AH925">
        <v>2</v>
      </c>
      <c r="AI925">
        <v>56664311</v>
      </c>
      <c r="AJ925">
        <v>674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ROW(Source!A966)</f>
        <v>966</v>
      </c>
      <c r="B926">
        <v>56664319</v>
      </c>
      <c r="C926">
        <v>56664304</v>
      </c>
      <c r="D926">
        <v>54720487</v>
      </c>
      <c r="E926">
        <v>1081</v>
      </c>
      <c r="F926">
        <v>1</v>
      </c>
      <c r="G926">
        <v>1081</v>
      </c>
      <c r="H926">
        <v>3</v>
      </c>
      <c r="I926" t="s">
        <v>1597</v>
      </c>
      <c r="J926" t="s">
        <v>3</v>
      </c>
      <c r="K926" t="s">
        <v>389</v>
      </c>
      <c r="L926">
        <v>1354</v>
      </c>
      <c r="N926">
        <v>1010</v>
      </c>
      <c r="O926" t="s">
        <v>398</v>
      </c>
      <c r="P926" t="s">
        <v>398</v>
      </c>
      <c r="Q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105</v>
      </c>
      <c r="AG926">
        <v>1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ROW(Source!A1022)</f>
        <v>1022</v>
      </c>
      <c r="B927">
        <v>56664375</v>
      </c>
      <c r="C927">
        <v>56664370</v>
      </c>
      <c r="D927">
        <v>54702434</v>
      </c>
      <c r="E927">
        <v>1081</v>
      </c>
      <c r="F927">
        <v>1</v>
      </c>
      <c r="G927">
        <v>1081</v>
      </c>
      <c r="H927">
        <v>1</v>
      </c>
      <c r="I927" t="s">
        <v>1317</v>
      </c>
      <c r="J927" t="s">
        <v>3</v>
      </c>
      <c r="K927" t="s">
        <v>1318</v>
      </c>
      <c r="L927">
        <v>1191</v>
      </c>
      <c r="N927">
        <v>1013</v>
      </c>
      <c r="O927" t="s">
        <v>1319</v>
      </c>
      <c r="P927" t="s">
        <v>1319</v>
      </c>
      <c r="Q927">
        <v>1</v>
      </c>
      <c r="X927">
        <v>14.62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  <c r="AF927" t="s">
        <v>936</v>
      </c>
      <c r="AG927">
        <v>20.175599999999996</v>
      </c>
      <c r="AH927">
        <v>2</v>
      </c>
      <c r="AI927">
        <v>56664371</v>
      </c>
      <c r="AJ927">
        <v>675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ROW(Source!A1022)</f>
        <v>1022</v>
      </c>
      <c r="B928">
        <v>56664376</v>
      </c>
      <c r="C928">
        <v>56664370</v>
      </c>
      <c r="D928">
        <v>54768339</v>
      </c>
      <c r="E928">
        <v>1</v>
      </c>
      <c r="F928">
        <v>1</v>
      </c>
      <c r="G928">
        <v>1081</v>
      </c>
      <c r="H928">
        <v>2</v>
      </c>
      <c r="I928" t="s">
        <v>1324</v>
      </c>
      <c r="J928" t="s">
        <v>1325</v>
      </c>
      <c r="K928" t="s">
        <v>1326</v>
      </c>
      <c r="L928">
        <v>1368</v>
      </c>
      <c r="N928">
        <v>1011</v>
      </c>
      <c r="O928" t="s">
        <v>1323</v>
      </c>
      <c r="P928" t="s">
        <v>1323</v>
      </c>
      <c r="Q928">
        <v>1</v>
      </c>
      <c r="X928">
        <v>0.09</v>
      </c>
      <c r="Y928">
        <v>0</v>
      </c>
      <c r="Z928">
        <v>83.1</v>
      </c>
      <c r="AA928">
        <v>12.62</v>
      </c>
      <c r="AB928">
        <v>0</v>
      </c>
      <c r="AC928">
        <v>0</v>
      </c>
      <c r="AD928">
        <v>1</v>
      </c>
      <c r="AE928">
        <v>0</v>
      </c>
      <c r="AF928" t="s">
        <v>935</v>
      </c>
      <c r="AG928">
        <v>0.13500000000000001</v>
      </c>
      <c r="AH928">
        <v>2</v>
      </c>
      <c r="AI928">
        <v>56664372</v>
      </c>
      <c r="AJ928">
        <v>676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ROW(Source!A1022)</f>
        <v>1022</v>
      </c>
      <c r="B929">
        <v>56664377</v>
      </c>
      <c r="C929">
        <v>56664370</v>
      </c>
      <c r="D929">
        <v>54739873</v>
      </c>
      <c r="E929">
        <v>1</v>
      </c>
      <c r="F929">
        <v>1</v>
      </c>
      <c r="G929">
        <v>1081</v>
      </c>
      <c r="H929">
        <v>3</v>
      </c>
      <c r="I929" t="s">
        <v>1427</v>
      </c>
      <c r="J929" t="s">
        <v>1428</v>
      </c>
      <c r="K929" t="s">
        <v>1429</v>
      </c>
      <c r="L929">
        <v>1301</v>
      </c>
      <c r="N929">
        <v>1003</v>
      </c>
      <c r="O929" t="s">
        <v>672</v>
      </c>
      <c r="P929" t="s">
        <v>672</v>
      </c>
      <c r="Q929">
        <v>1</v>
      </c>
      <c r="X929">
        <v>33.127899999999997</v>
      </c>
      <c r="Y929">
        <v>3.08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31</v>
      </c>
      <c r="AG929">
        <v>33.127899999999997</v>
      </c>
      <c r="AH929">
        <v>2</v>
      </c>
      <c r="AI929">
        <v>56664373</v>
      </c>
      <c r="AJ929">
        <v>677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ROW(Source!A1022)</f>
        <v>1022</v>
      </c>
      <c r="B930">
        <v>56664378</v>
      </c>
      <c r="C930">
        <v>56664370</v>
      </c>
      <c r="D930">
        <v>54739889</v>
      </c>
      <c r="E930">
        <v>1</v>
      </c>
      <c r="F930">
        <v>1</v>
      </c>
      <c r="G930">
        <v>1081</v>
      </c>
      <c r="H930">
        <v>3</v>
      </c>
      <c r="I930" t="s">
        <v>1430</v>
      </c>
      <c r="J930" t="s">
        <v>1431</v>
      </c>
      <c r="K930" t="s">
        <v>1432</v>
      </c>
      <c r="L930">
        <v>1346</v>
      </c>
      <c r="N930">
        <v>1009</v>
      </c>
      <c r="O930" t="s">
        <v>1171</v>
      </c>
      <c r="P930" t="s">
        <v>1171</v>
      </c>
      <c r="Q930">
        <v>1</v>
      </c>
      <c r="X930">
        <v>132.34</v>
      </c>
      <c r="Y930">
        <v>8.9600000000000009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31</v>
      </c>
      <c r="AG930">
        <v>132.34</v>
      </c>
      <c r="AH930">
        <v>2</v>
      </c>
      <c r="AI930">
        <v>56664374</v>
      </c>
      <c r="AJ930">
        <v>678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ROW(Source!A1022)</f>
        <v>1022</v>
      </c>
      <c r="B931">
        <v>56664379</v>
      </c>
      <c r="C931">
        <v>56664370</v>
      </c>
      <c r="D931">
        <v>54731333</v>
      </c>
      <c r="E931">
        <v>1081</v>
      </c>
      <c r="F931">
        <v>1</v>
      </c>
      <c r="G931">
        <v>1081</v>
      </c>
      <c r="H931">
        <v>3</v>
      </c>
      <c r="I931" t="s">
        <v>1619</v>
      </c>
      <c r="J931" t="s">
        <v>3</v>
      </c>
      <c r="K931" t="s">
        <v>1620</v>
      </c>
      <c r="L931">
        <v>1327</v>
      </c>
      <c r="N931">
        <v>1005</v>
      </c>
      <c r="O931" t="s">
        <v>329</v>
      </c>
      <c r="P931" t="s">
        <v>329</v>
      </c>
      <c r="Q931">
        <v>1</v>
      </c>
      <c r="X931">
        <v>107.3342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31</v>
      </c>
      <c r="AG931">
        <v>107.3342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ROW(Source!A1023)</f>
        <v>1023</v>
      </c>
      <c r="B932">
        <v>56664375</v>
      </c>
      <c r="C932">
        <v>56664370</v>
      </c>
      <c r="D932">
        <v>54702434</v>
      </c>
      <c r="E932">
        <v>1081</v>
      </c>
      <c r="F932">
        <v>1</v>
      </c>
      <c r="G932">
        <v>1081</v>
      </c>
      <c r="H932">
        <v>1</v>
      </c>
      <c r="I932" t="s">
        <v>1317</v>
      </c>
      <c r="J932" t="s">
        <v>3</v>
      </c>
      <c r="K932" t="s">
        <v>1318</v>
      </c>
      <c r="L932">
        <v>1191</v>
      </c>
      <c r="N932">
        <v>1013</v>
      </c>
      <c r="O932" t="s">
        <v>1319</v>
      </c>
      <c r="P932" t="s">
        <v>1319</v>
      </c>
      <c r="Q932">
        <v>1</v>
      </c>
      <c r="X932">
        <v>14.62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 t="s">
        <v>936</v>
      </c>
      <c r="AG932">
        <v>20.175599999999996</v>
      </c>
      <c r="AH932">
        <v>2</v>
      </c>
      <c r="AI932">
        <v>56664371</v>
      </c>
      <c r="AJ932">
        <v>679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ROW(Source!A1023)</f>
        <v>1023</v>
      </c>
      <c r="B933">
        <v>56664376</v>
      </c>
      <c r="C933">
        <v>56664370</v>
      </c>
      <c r="D933">
        <v>54768339</v>
      </c>
      <c r="E933">
        <v>1</v>
      </c>
      <c r="F933">
        <v>1</v>
      </c>
      <c r="G933">
        <v>1081</v>
      </c>
      <c r="H933">
        <v>2</v>
      </c>
      <c r="I933" t="s">
        <v>1324</v>
      </c>
      <c r="J933" t="s">
        <v>1325</v>
      </c>
      <c r="K933" t="s">
        <v>1326</v>
      </c>
      <c r="L933">
        <v>1368</v>
      </c>
      <c r="N933">
        <v>1011</v>
      </c>
      <c r="O933" t="s">
        <v>1323</v>
      </c>
      <c r="P933" t="s">
        <v>1323</v>
      </c>
      <c r="Q933">
        <v>1</v>
      </c>
      <c r="X933">
        <v>0.09</v>
      </c>
      <c r="Y933">
        <v>0</v>
      </c>
      <c r="Z933">
        <v>83.1</v>
      </c>
      <c r="AA933">
        <v>12.62</v>
      </c>
      <c r="AB933">
        <v>0</v>
      </c>
      <c r="AC933">
        <v>0</v>
      </c>
      <c r="AD933">
        <v>1</v>
      </c>
      <c r="AE933">
        <v>0</v>
      </c>
      <c r="AF933" t="s">
        <v>935</v>
      </c>
      <c r="AG933">
        <v>0.13500000000000001</v>
      </c>
      <c r="AH933">
        <v>2</v>
      </c>
      <c r="AI933">
        <v>56664372</v>
      </c>
      <c r="AJ933">
        <v>680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ROW(Source!A1023)</f>
        <v>1023</v>
      </c>
      <c r="B934">
        <v>56664377</v>
      </c>
      <c r="C934">
        <v>56664370</v>
      </c>
      <c r="D934">
        <v>54739873</v>
      </c>
      <c r="E934">
        <v>1</v>
      </c>
      <c r="F934">
        <v>1</v>
      </c>
      <c r="G934">
        <v>1081</v>
      </c>
      <c r="H934">
        <v>3</v>
      </c>
      <c r="I934" t="s">
        <v>1427</v>
      </c>
      <c r="J934" t="s">
        <v>1428</v>
      </c>
      <c r="K934" t="s">
        <v>1429</v>
      </c>
      <c r="L934">
        <v>1301</v>
      </c>
      <c r="N934">
        <v>1003</v>
      </c>
      <c r="O934" t="s">
        <v>672</v>
      </c>
      <c r="P934" t="s">
        <v>672</v>
      </c>
      <c r="Q934">
        <v>1</v>
      </c>
      <c r="X934">
        <v>33.127899999999997</v>
      </c>
      <c r="Y934">
        <v>3.08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31</v>
      </c>
      <c r="AG934">
        <v>33.127899999999997</v>
      </c>
      <c r="AH934">
        <v>2</v>
      </c>
      <c r="AI934">
        <v>56664373</v>
      </c>
      <c r="AJ934">
        <v>681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ROW(Source!A1023)</f>
        <v>1023</v>
      </c>
      <c r="B935">
        <v>56664378</v>
      </c>
      <c r="C935">
        <v>56664370</v>
      </c>
      <c r="D935">
        <v>54739889</v>
      </c>
      <c r="E935">
        <v>1</v>
      </c>
      <c r="F935">
        <v>1</v>
      </c>
      <c r="G935">
        <v>1081</v>
      </c>
      <c r="H935">
        <v>3</v>
      </c>
      <c r="I935" t="s">
        <v>1430</v>
      </c>
      <c r="J935" t="s">
        <v>1431</v>
      </c>
      <c r="K935" t="s">
        <v>1432</v>
      </c>
      <c r="L935">
        <v>1346</v>
      </c>
      <c r="N935">
        <v>1009</v>
      </c>
      <c r="O935" t="s">
        <v>1171</v>
      </c>
      <c r="P935" t="s">
        <v>1171</v>
      </c>
      <c r="Q935">
        <v>1</v>
      </c>
      <c r="X935">
        <v>132.34</v>
      </c>
      <c r="Y935">
        <v>8.9600000000000009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31</v>
      </c>
      <c r="AG935">
        <v>132.34</v>
      </c>
      <c r="AH935">
        <v>2</v>
      </c>
      <c r="AI935">
        <v>56664374</v>
      </c>
      <c r="AJ935">
        <v>682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ROW(Source!A1023)</f>
        <v>1023</v>
      </c>
      <c r="B936">
        <v>56664379</v>
      </c>
      <c r="C936">
        <v>56664370</v>
      </c>
      <c r="D936">
        <v>54731333</v>
      </c>
      <c r="E936">
        <v>1081</v>
      </c>
      <c r="F936">
        <v>1</v>
      </c>
      <c r="G936">
        <v>1081</v>
      </c>
      <c r="H936">
        <v>3</v>
      </c>
      <c r="I936" t="s">
        <v>1619</v>
      </c>
      <c r="J936" t="s">
        <v>3</v>
      </c>
      <c r="K936" t="s">
        <v>1620</v>
      </c>
      <c r="L936">
        <v>1327</v>
      </c>
      <c r="N936">
        <v>1005</v>
      </c>
      <c r="O936" t="s">
        <v>329</v>
      </c>
      <c r="P936" t="s">
        <v>329</v>
      </c>
      <c r="Q936">
        <v>1</v>
      </c>
      <c r="X936">
        <v>107.3342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31</v>
      </c>
      <c r="AG936">
        <v>107.3342</v>
      </c>
      <c r="AH936">
        <v>3</v>
      </c>
      <c r="AI936">
        <v>-1</v>
      </c>
      <c r="AJ936" t="s">
        <v>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ROW(Source!A1091)</f>
        <v>1091</v>
      </c>
      <c r="B937">
        <v>56664401</v>
      </c>
      <c r="C937">
        <v>56664381</v>
      </c>
      <c r="D937">
        <v>54702434</v>
      </c>
      <c r="E937">
        <v>1081</v>
      </c>
      <c r="F937">
        <v>1</v>
      </c>
      <c r="G937">
        <v>1081</v>
      </c>
      <c r="H937">
        <v>1</v>
      </c>
      <c r="I937" t="s">
        <v>1317</v>
      </c>
      <c r="J937" t="s">
        <v>3</v>
      </c>
      <c r="K937" t="s">
        <v>1318</v>
      </c>
      <c r="L937">
        <v>1191</v>
      </c>
      <c r="N937">
        <v>1013</v>
      </c>
      <c r="O937" t="s">
        <v>1319</v>
      </c>
      <c r="P937" t="s">
        <v>1319</v>
      </c>
      <c r="Q937">
        <v>1</v>
      </c>
      <c r="X937">
        <v>29.7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936</v>
      </c>
      <c r="AG937">
        <v>40.985999999999997</v>
      </c>
      <c r="AH937">
        <v>2</v>
      </c>
      <c r="AI937">
        <v>56664383</v>
      </c>
      <c r="AJ937">
        <v>683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ROW(Source!A1091)</f>
        <v>1091</v>
      </c>
      <c r="B938">
        <v>56664402</v>
      </c>
      <c r="C938">
        <v>56664381</v>
      </c>
      <c r="D938">
        <v>54768042</v>
      </c>
      <c r="E938">
        <v>1</v>
      </c>
      <c r="F938">
        <v>1</v>
      </c>
      <c r="G938">
        <v>1081</v>
      </c>
      <c r="H938">
        <v>2</v>
      </c>
      <c r="I938" t="s">
        <v>1439</v>
      </c>
      <c r="J938" t="s">
        <v>1440</v>
      </c>
      <c r="K938" t="s">
        <v>1441</v>
      </c>
      <c r="L938">
        <v>1368</v>
      </c>
      <c r="N938">
        <v>1011</v>
      </c>
      <c r="O938" t="s">
        <v>1323</v>
      </c>
      <c r="P938" t="s">
        <v>1323</v>
      </c>
      <c r="Q938">
        <v>1</v>
      </c>
      <c r="X938">
        <v>1.1499999999999999</v>
      </c>
      <c r="Y938">
        <v>0</v>
      </c>
      <c r="Z938">
        <v>0.28000000000000003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935</v>
      </c>
      <c r="AG938">
        <v>1.7249999999999999</v>
      </c>
      <c r="AH938">
        <v>2</v>
      </c>
      <c r="AI938">
        <v>56664384</v>
      </c>
      <c r="AJ938">
        <v>684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ROW(Source!A1091)</f>
        <v>1091</v>
      </c>
      <c r="B939">
        <v>56664403</v>
      </c>
      <c r="C939">
        <v>56664381</v>
      </c>
      <c r="D939">
        <v>54768339</v>
      </c>
      <c r="E939">
        <v>1</v>
      </c>
      <c r="F939">
        <v>1</v>
      </c>
      <c r="G939">
        <v>1081</v>
      </c>
      <c r="H939">
        <v>2</v>
      </c>
      <c r="I939" t="s">
        <v>1324</v>
      </c>
      <c r="J939" t="s">
        <v>1325</v>
      </c>
      <c r="K939" t="s">
        <v>1326</v>
      </c>
      <c r="L939">
        <v>1368</v>
      </c>
      <c r="N939">
        <v>1011</v>
      </c>
      <c r="O939" t="s">
        <v>1323</v>
      </c>
      <c r="P939" t="s">
        <v>1323</v>
      </c>
      <c r="Q939">
        <v>1</v>
      </c>
      <c r="X939">
        <v>0.35</v>
      </c>
      <c r="Y939">
        <v>0</v>
      </c>
      <c r="Z939">
        <v>83.1</v>
      </c>
      <c r="AA939">
        <v>12.62</v>
      </c>
      <c r="AB939">
        <v>0</v>
      </c>
      <c r="AC939">
        <v>0</v>
      </c>
      <c r="AD939">
        <v>1</v>
      </c>
      <c r="AE939">
        <v>0</v>
      </c>
      <c r="AF939" t="s">
        <v>935</v>
      </c>
      <c r="AG939">
        <v>0.52500000000000002</v>
      </c>
      <c r="AH939">
        <v>2</v>
      </c>
      <c r="AI939">
        <v>56664385</v>
      </c>
      <c r="AJ939">
        <v>685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ROW(Source!A1091)</f>
        <v>1091</v>
      </c>
      <c r="B940">
        <v>56664404</v>
      </c>
      <c r="C940">
        <v>56664381</v>
      </c>
      <c r="D940">
        <v>54767573</v>
      </c>
      <c r="E940">
        <v>1</v>
      </c>
      <c r="F940">
        <v>1</v>
      </c>
      <c r="G940">
        <v>1081</v>
      </c>
      <c r="H940">
        <v>2</v>
      </c>
      <c r="I940" t="s">
        <v>1328</v>
      </c>
      <c r="J940" t="s">
        <v>1329</v>
      </c>
      <c r="K940" t="s">
        <v>1330</v>
      </c>
      <c r="L940">
        <v>1368</v>
      </c>
      <c r="N940">
        <v>1011</v>
      </c>
      <c r="O940" t="s">
        <v>1323</v>
      </c>
      <c r="P940" t="s">
        <v>1323</v>
      </c>
      <c r="Q940">
        <v>1</v>
      </c>
      <c r="X940">
        <v>7.0000000000000007E-2</v>
      </c>
      <c r="Y940">
        <v>0</v>
      </c>
      <c r="Z940">
        <v>179.17</v>
      </c>
      <c r="AA940">
        <v>16.93</v>
      </c>
      <c r="AB940">
        <v>0</v>
      </c>
      <c r="AC940">
        <v>0</v>
      </c>
      <c r="AD940">
        <v>1</v>
      </c>
      <c r="AE940">
        <v>0</v>
      </c>
      <c r="AF940" t="s">
        <v>935</v>
      </c>
      <c r="AG940">
        <v>0.10500000000000001</v>
      </c>
      <c r="AH940">
        <v>2</v>
      </c>
      <c r="AI940">
        <v>56664386</v>
      </c>
      <c r="AJ940">
        <v>686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ROW(Source!A1091)</f>
        <v>1091</v>
      </c>
      <c r="B941">
        <v>56664405</v>
      </c>
      <c r="C941">
        <v>56664381</v>
      </c>
      <c r="D941">
        <v>54737367</v>
      </c>
      <c r="E941">
        <v>1</v>
      </c>
      <c r="F941">
        <v>1</v>
      </c>
      <c r="G941">
        <v>1081</v>
      </c>
      <c r="H941">
        <v>3</v>
      </c>
      <c r="I941" t="s">
        <v>1442</v>
      </c>
      <c r="J941" t="s">
        <v>1443</v>
      </c>
      <c r="K941" t="s">
        <v>1444</v>
      </c>
      <c r="L941">
        <v>1339</v>
      </c>
      <c r="N941">
        <v>1007</v>
      </c>
      <c r="O941" t="s">
        <v>1102</v>
      </c>
      <c r="P941" t="s">
        <v>1102</v>
      </c>
      <c r="Q941">
        <v>1</v>
      </c>
      <c r="X941">
        <v>0.113</v>
      </c>
      <c r="Y941">
        <v>7.07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31</v>
      </c>
      <c r="AG941">
        <v>0.113</v>
      </c>
      <c r="AH941">
        <v>2</v>
      </c>
      <c r="AI941">
        <v>56664387</v>
      </c>
      <c r="AJ941">
        <v>687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ROW(Source!A1091)</f>
        <v>1091</v>
      </c>
      <c r="B942">
        <v>56664406</v>
      </c>
      <c r="C942">
        <v>56664381</v>
      </c>
      <c r="D942">
        <v>54738505</v>
      </c>
      <c r="E942">
        <v>1</v>
      </c>
      <c r="F942">
        <v>1</v>
      </c>
      <c r="G942">
        <v>1081</v>
      </c>
      <c r="H942">
        <v>3</v>
      </c>
      <c r="I942" t="s">
        <v>1445</v>
      </c>
      <c r="J942" t="s">
        <v>1446</v>
      </c>
      <c r="K942" t="s">
        <v>1447</v>
      </c>
      <c r="L942">
        <v>1346</v>
      </c>
      <c r="N942">
        <v>1009</v>
      </c>
      <c r="O942" t="s">
        <v>1171</v>
      </c>
      <c r="P942" t="s">
        <v>1171</v>
      </c>
      <c r="Q942">
        <v>1</v>
      </c>
      <c r="X942">
        <v>0.17</v>
      </c>
      <c r="Y942">
        <v>21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31</v>
      </c>
      <c r="AG942">
        <v>0.17</v>
      </c>
      <c r="AH942">
        <v>2</v>
      </c>
      <c r="AI942">
        <v>56664388</v>
      </c>
      <c r="AJ942">
        <v>688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ROW(Source!A1091)</f>
        <v>1091</v>
      </c>
      <c r="B943">
        <v>56664407</v>
      </c>
      <c r="C943">
        <v>56664381</v>
      </c>
      <c r="D943">
        <v>54739078</v>
      </c>
      <c r="E943">
        <v>1</v>
      </c>
      <c r="F943">
        <v>1</v>
      </c>
      <c r="G943">
        <v>1081</v>
      </c>
      <c r="H943">
        <v>3</v>
      </c>
      <c r="I943" t="s">
        <v>1340</v>
      </c>
      <c r="J943" t="s">
        <v>1341</v>
      </c>
      <c r="K943" t="s">
        <v>1342</v>
      </c>
      <c r="L943">
        <v>1346</v>
      </c>
      <c r="N943">
        <v>1009</v>
      </c>
      <c r="O943" t="s">
        <v>1171</v>
      </c>
      <c r="P943" t="s">
        <v>1171</v>
      </c>
      <c r="Q943">
        <v>1</v>
      </c>
      <c r="X943">
        <v>0.06</v>
      </c>
      <c r="Y943">
        <v>37.979999999999997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 t="s">
        <v>31</v>
      </c>
      <c r="AG943">
        <v>0.06</v>
      </c>
      <c r="AH943">
        <v>2</v>
      </c>
      <c r="AI943">
        <v>56664389</v>
      </c>
      <c r="AJ943">
        <v>689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ROW(Source!A1091)</f>
        <v>1091</v>
      </c>
      <c r="B944">
        <v>56664408</v>
      </c>
      <c r="C944">
        <v>56664381</v>
      </c>
      <c r="D944">
        <v>54737486</v>
      </c>
      <c r="E944">
        <v>1</v>
      </c>
      <c r="F944">
        <v>1</v>
      </c>
      <c r="G944">
        <v>1081</v>
      </c>
      <c r="H944">
        <v>3</v>
      </c>
      <c r="I944" t="s">
        <v>1448</v>
      </c>
      <c r="J944" t="s">
        <v>1449</v>
      </c>
      <c r="K944" t="s">
        <v>1450</v>
      </c>
      <c r="L944">
        <v>1348</v>
      </c>
      <c r="N944">
        <v>1009</v>
      </c>
      <c r="O944" t="s">
        <v>547</v>
      </c>
      <c r="P944" t="s">
        <v>547</v>
      </c>
      <c r="Q944">
        <v>1000</v>
      </c>
      <c r="X944">
        <v>1.0000000000000001E-5</v>
      </c>
      <c r="Y944">
        <v>3234.81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31</v>
      </c>
      <c r="AG944">
        <v>1.0000000000000001E-5</v>
      </c>
      <c r="AH944">
        <v>2</v>
      </c>
      <c r="AI944">
        <v>56664390</v>
      </c>
      <c r="AJ944">
        <v>690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ROW(Source!A1091)</f>
        <v>1091</v>
      </c>
      <c r="B945">
        <v>56664409</v>
      </c>
      <c r="C945">
        <v>56664381</v>
      </c>
      <c r="D945">
        <v>54737299</v>
      </c>
      <c r="E945">
        <v>1</v>
      </c>
      <c r="F945">
        <v>1</v>
      </c>
      <c r="G945">
        <v>1081</v>
      </c>
      <c r="H945">
        <v>3</v>
      </c>
      <c r="I945" t="s">
        <v>1451</v>
      </c>
      <c r="J945" t="s">
        <v>1452</v>
      </c>
      <c r="K945" t="s">
        <v>1453</v>
      </c>
      <c r="L945">
        <v>1339</v>
      </c>
      <c r="N945">
        <v>1007</v>
      </c>
      <c r="O945" t="s">
        <v>1102</v>
      </c>
      <c r="P945" t="s">
        <v>1102</v>
      </c>
      <c r="Q945">
        <v>1</v>
      </c>
      <c r="X945">
        <v>0.11899999999999999</v>
      </c>
      <c r="Y945">
        <v>53.42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 t="s">
        <v>31</v>
      </c>
      <c r="AG945">
        <v>0.11899999999999999</v>
      </c>
      <c r="AH945">
        <v>2</v>
      </c>
      <c r="AI945">
        <v>56664391</v>
      </c>
      <c r="AJ945">
        <v>691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ROW(Source!A1091)</f>
        <v>1091</v>
      </c>
      <c r="B946">
        <v>56664395</v>
      </c>
      <c r="C946">
        <v>56664381</v>
      </c>
      <c r="D946">
        <v>54737565</v>
      </c>
      <c r="E946">
        <v>1</v>
      </c>
      <c r="F946">
        <v>1</v>
      </c>
      <c r="G946">
        <v>1081</v>
      </c>
      <c r="H946">
        <v>3</v>
      </c>
      <c r="I946" t="s">
        <v>1454</v>
      </c>
      <c r="J946" t="s">
        <v>1455</v>
      </c>
      <c r="K946" t="s">
        <v>1456</v>
      </c>
      <c r="L946">
        <v>1339</v>
      </c>
      <c r="N946">
        <v>1007</v>
      </c>
      <c r="O946" t="s">
        <v>1102</v>
      </c>
      <c r="P946" t="s">
        <v>1102</v>
      </c>
      <c r="Q946">
        <v>1</v>
      </c>
      <c r="X946">
        <v>0.28100000000000003</v>
      </c>
      <c r="Y946">
        <v>5.82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31</v>
      </c>
      <c r="AG946">
        <v>0.28100000000000003</v>
      </c>
      <c r="AH946">
        <v>2</v>
      </c>
      <c r="AI946">
        <v>56664392</v>
      </c>
      <c r="AJ946">
        <v>692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ROW(Source!A1091)</f>
        <v>1091</v>
      </c>
      <c r="B947">
        <v>56664396</v>
      </c>
      <c r="C947">
        <v>56664381</v>
      </c>
      <c r="D947">
        <v>54737637</v>
      </c>
      <c r="E947">
        <v>1</v>
      </c>
      <c r="F947">
        <v>1</v>
      </c>
      <c r="G947">
        <v>1081</v>
      </c>
      <c r="H947">
        <v>3</v>
      </c>
      <c r="I947" t="s">
        <v>1346</v>
      </c>
      <c r="J947" t="s">
        <v>1347</v>
      </c>
      <c r="K947" t="s">
        <v>1348</v>
      </c>
      <c r="L947">
        <v>1348</v>
      </c>
      <c r="N947">
        <v>1009</v>
      </c>
      <c r="O947" t="s">
        <v>547</v>
      </c>
      <c r="P947" t="s">
        <v>547</v>
      </c>
      <c r="Q947">
        <v>1000</v>
      </c>
      <c r="X947">
        <v>4.4000000000000002E-4</v>
      </c>
      <c r="Y947">
        <v>16214.84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 t="s">
        <v>31</v>
      </c>
      <c r="AG947">
        <v>4.4000000000000002E-4</v>
      </c>
      <c r="AH947">
        <v>2</v>
      </c>
      <c r="AI947">
        <v>56664393</v>
      </c>
      <c r="AJ947">
        <v>693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ROW(Source!A1091)</f>
        <v>1091</v>
      </c>
      <c r="B948">
        <v>56664397</v>
      </c>
      <c r="C948">
        <v>56664381</v>
      </c>
      <c r="D948">
        <v>54737805</v>
      </c>
      <c r="E948">
        <v>1</v>
      </c>
      <c r="F948">
        <v>1</v>
      </c>
      <c r="G948">
        <v>1081</v>
      </c>
      <c r="H948">
        <v>3</v>
      </c>
      <c r="I948" t="s">
        <v>1352</v>
      </c>
      <c r="J948" t="s">
        <v>1353</v>
      </c>
      <c r="K948" t="s">
        <v>1354</v>
      </c>
      <c r="L948">
        <v>1346</v>
      </c>
      <c r="N948">
        <v>1009</v>
      </c>
      <c r="O948" t="s">
        <v>1171</v>
      </c>
      <c r="P948" t="s">
        <v>1171</v>
      </c>
      <c r="Q948">
        <v>1</v>
      </c>
      <c r="X948">
        <v>0.53</v>
      </c>
      <c r="Y948">
        <v>20.190000000000001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 t="s">
        <v>31</v>
      </c>
      <c r="AG948">
        <v>0.53</v>
      </c>
      <c r="AH948">
        <v>2</v>
      </c>
      <c r="AI948">
        <v>56664394</v>
      </c>
      <c r="AJ948">
        <v>694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ROW(Source!A1091)</f>
        <v>1091</v>
      </c>
      <c r="B949">
        <v>56664398</v>
      </c>
      <c r="C949">
        <v>56664381</v>
      </c>
      <c r="D949">
        <v>54698616</v>
      </c>
      <c r="E949">
        <v>1081</v>
      </c>
      <c r="F949">
        <v>1</v>
      </c>
      <c r="G949">
        <v>1081</v>
      </c>
      <c r="H949">
        <v>3</v>
      </c>
      <c r="I949" t="s">
        <v>1631</v>
      </c>
      <c r="J949" t="s">
        <v>3</v>
      </c>
      <c r="K949" t="s">
        <v>1632</v>
      </c>
      <c r="L949">
        <v>1346</v>
      </c>
      <c r="N949">
        <v>1009</v>
      </c>
      <c r="O949" t="s">
        <v>1171</v>
      </c>
      <c r="P949" t="s">
        <v>1171</v>
      </c>
      <c r="Q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31</v>
      </c>
      <c r="AG949">
        <v>0</v>
      </c>
      <c r="AH949">
        <v>3</v>
      </c>
      <c r="AI949">
        <v>-1</v>
      </c>
      <c r="AJ949" t="s">
        <v>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ROW(Source!A1091)</f>
        <v>1091</v>
      </c>
      <c r="B950">
        <v>56664399</v>
      </c>
      <c r="C950">
        <v>56664381</v>
      </c>
      <c r="D950">
        <v>54717889</v>
      </c>
      <c r="E950">
        <v>1081</v>
      </c>
      <c r="F950">
        <v>1</v>
      </c>
      <c r="G950">
        <v>1081</v>
      </c>
      <c r="H950">
        <v>3</v>
      </c>
      <c r="I950" t="s">
        <v>1633</v>
      </c>
      <c r="J950" t="s">
        <v>3</v>
      </c>
      <c r="K950" t="s">
        <v>1634</v>
      </c>
      <c r="L950">
        <v>1354</v>
      </c>
      <c r="N950">
        <v>1010</v>
      </c>
      <c r="O950" t="s">
        <v>398</v>
      </c>
      <c r="P950" t="s">
        <v>398</v>
      </c>
      <c r="Q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31</v>
      </c>
      <c r="AG950">
        <v>0</v>
      </c>
      <c r="AH950">
        <v>3</v>
      </c>
      <c r="AI950">
        <v>-1</v>
      </c>
      <c r="AJ950" t="s">
        <v>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ROW(Source!A1091)</f>
        <v>1091</v>
      </c>
      <c r="B951">
        <v>56664400</v>
      </c>
      <c r="C951">
        <v>56664381</v>
      </c>
      <c r="D951">
        <v>54720760</v>
      </c>
      <c r="E951">
        <v>1081</v>
      </c>
      <c r="F951">
        <v>1</v>
      </c>
      <c r="G951">
        <v>1081</v>
      </c>
      <c r="H951">
        <v>3</v>
      </c>
      <c r="I951" t="s">
        <v>1635</v>
      </c>
      <c r="J951" t="s">
        <v>3</v>
      </c>
      <c r="K951" t="s">
        <v>1636</v>
      </c>
      <c r="L951">
        <v>1301</v>
      </c>
      <c r="N951">
        <v>1003</v>
      </c>
      <c r="O951" t="s">
        <v>672</v>
      </c>
      <c r="P951" t="s">
        <v>672</v>
      </c>
      <c r="Q951">
        <v>1</v>
      </c>
      <c r="X951">
        <v>100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31</v>
      </c>
      <c r="AG951">
        <v>100</v>
      </c>
      <c r="AH951">
        <v>3</v>
      </c>
      <c r="AI951">
        <v>-1</v>
      </c>
      <c r="AJ951" t="s">
        <v>3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ROW(Source!A1092)</f>
        <v>1092</v>
      </c>
      <c r="B952">
        <v>56664401</v>
      </c>
      <c r="C952">
        <v>56664381</v>
      </c>
      <c r="D952">
        <v>54702434</v>
      </c>
      <c r="E952">
        <v>1081</v>
      </c>
      <c r="F952">
        <v>1</v>
      </c>
      <c r="G952">
        <v>1081</v>
      </c>
      <c r="H952">
        <v>1</v>
      </c>
      <c r="I952" t="s">
        <v>1317</v>
      </c>
      <c r="J952" t="s">
        <v>3</v>
      </c>
      <c r="K952" t="s">
        <v>1318</v>
      </c>
      <c r="L952">
        <v>1191</v>
      </c>
      <c r="N952">
        <v>1013</v>
      </c>
      <c r="O952" t="s">
        <v>1319</v>
      </c>
      <c r="P952" t="s">
        <v>1319</v>
      </c>
      <c r="Q952">
        <v>1</v>
      </c>
      <c r="X952">
        <v>29.7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1</v>
      </c>
      <c r="AF952" t="s">
        <v>936</v>
      </c>
      <c r="AG952">
        <v>40.985999999999997</v>
      </c>
      <c r="AH952">
        <v>2</v>
      </c>
      <c r="AI952">
        <v>56664383</v>
      </c>
      <c r="AJ952">
        <v>696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ROW(Source!A1092)</f>
        <v>1092</v>
      </c>
      <c r="B953">
        <v>56664402</v>
      </c>
      <c r="C953">
        <v>56664381</v>
      </c>
      <c r="D953">
        <v>54768042</v>
      </c>
      <c r="E953">
        <v>1</v>
      </c>
      <c r="F953">
        <v>1</v>
      </c>
      <c r="G953">
        <v>1081</v>
      </c>
      <c r="H953">
        <v>2</v>
      </c>
      <c r="I953" t="s">
        <v>1439</v>
      </c>
      <c r="J953" t="s">
        <v>1440</v>
      </c>
      <c r="K953" t="s">
        <v>1441</v>
      </c>
      <c r="L953">
        <v>1368</v>
      </c>
      <c r="N953">
        <v>1011</v>
      </c>
      <c r="O953" t="s">
        <v>1323</v>
      </c>
      <c r="P953" t="s">
        <v>1323</v>
      </c>
      <c r="Q953">
        <v>1</v>
      </c>
      <c r="X953">
        <v>1.1499999999999999</v>
      </c>
      <c r="Y953">
        <v>0</v>
      </c>
      <c r="Z953">
        <v>0.28000000000000003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935</v>
      </c>
      <c r="AG953">
        <v>1.7249999999999999</v>
      </c>
      <c r="AH953">
        <v>2</v>
      </c>
      <c r="AI953">
        <v>56664384</v>
      </c>
      <c r="AJ953">
        <v>697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ROW(Source!A1092)</f>
        <v>1092</v>
      </c>
      <c r="B954">
        <v>56664403</v>
      </c>
      <c r="C954">
        <v>56664381</v>
      </c>
      <c r="D954">
        <v>54768339</v>
      </c>
      <c r="E954">
        <v>1</v>
      </c>
      <c r="F954">
        <v>1</v>
      </c>
      <c r="G954">
        <v>1081</v>
      </c>
      <c r="H954">
        <v>2</v>
      </c>
      <c r="I954" t="s">
        <v>1324</v>
      </c>
      <c r="J954" t="s">
        <v>1325</v>
      </c>
      <c r="K954" t="s">
        <v>1326</v>
      </c>
      <c r="L954">
        <v>1368</v>
      </c>
      <c r="N954">
        <v>1011</v>
      </c>
      <c r="O954" t="s">
        <v>1323</v>
      </c>
      <c r="P954" t="s">
        <v>1323</v>
      </c>
      <c r="Q954">
        <v>1</v>
      </c>
      <c r="X954">
        <v>0.35</v>
      </c>
      <c r="Y954">
        <v>0</v>
      </c>
      <c r="Z954">
        <v>83.1</v>
      </c>
      <c r="AA954">
        <v>12.62</v>
      </c>
      <c r="AB954">
        <v>0</v>
      </c>
      <c r="AC954">
        <v>0</v>
      </c>
      <c r="AD954">
        <v>1</v>
      </c>
      <c r="AE954">
        <v>0</v>
      </c>
      <c r="AF954" t="s">
        <v>935</v>
      </c>
      <c r="AG954">
        <v>0.52500000000000002</v>
      </c>
      <c r="AH954">
        <v>2</v>
      </c>
      <c r="AI954">
        <v>56664385</v>
      </c>
      <c r="AJ954">
        <v>698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ROW(Source!A1092)</f>
        <v>1092</v>
      </c>
      <c r="B955">
        <v>56664404</v>
      </c>
      <c r="C955">
        <v>56664381</v>
      </c>
      <c r="D955">
        <v>54767573</v>
      </c>
      <c r="E955">
        <v>1</v>
      </c>
      <c r="F955">
        <v>1</v>
      </c>
      <c r="G955">
        <v>1081</v>
      </c>
      <c r="H955">
        <v>2</v>
      </c>
      <c r="I955" t="s">
        <v>1328</v>
      </c>
      <c r="J955" t="s">
        <v>1329</v>
      </c>
      <c r="K955" t="s">
        <v>1330</v>
      </c>
      <c r="L955">
        <v>1368</v>
      </c>
      <c r="N955">
        <v>1011</v>
      </c>
      <c r="O955" t="s">
        <v>1323</v>
      </c>
      <c r="P955" t="s">
        <v>1323</v>
      </c>
      <c r="Q955">
        <v>1</v>
      </c>
      <c r="X955">
        <v>7.0000000000000007E-2</v>
      </c>
      <c r="Y955">
        <v>0</v>
      </c>
      <c r="Z955">
        <v>179.17</v>
      </c>
      <c r="AA955">
        <v>16.93</v>
      </c>
      <c r="AB955">
        <v>0</v>
      </c>
      <c r="AC955">
        <v>0</v>
      </c>
      <c r="AD955">
        <v>1</v>
      </c>
      <c r="AE955">
        <v>0</v>
      </c>
      <c r="AF955" t="s">
        <v>935</v>
      </c>
      <c r="AG955">
        <v>0.10500000000000001</v>
      </c>
      <c r="AH955">
        <v>2</v>
      </c>
      <c r="AI955">
        <v>56664386</v>
      </c>
      <c r="AJ955">
        <v>699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ROW(Source!A1092)</f>
        <v>1092</v>
      </c>
      <c r="B956">
        <v>56664405</v>
      </c>
      <c r="C956">
        <v>56664381</v>
      </c>
      <c r="D956">
        <v>54737367</v>
      </c>
      <c r="E956">
        <v>1</v>
      </c>
      <c r="F956">
        <v>1</v>
      </c>
      <c r="G956">
        <v>1081</v>
      </c>
      <c r="H956">
        <v>3</v>
      </c>
      <c r="I956" t="s">
        <v>1442</v>
      </c>
      <c r="J956" t="s">
        <v>1443</v>
      </c>
      <c r="K956" t="s">
        <v>1444</v>
      </c>
      <c r="L956">
        <v>1339</v>
      </c>
      <c r="N956">
        <v>1007</v>
      </c>
      <c r="O956" t="s">
        <v>1102</v>
      </c>
      <c r="P956" t="s">
        <v>1102</v>
      </c>
      <c r="Q956">
        <v>1</v>
      </c>
      <c r="X956">
        <v>0.113</v>
      </c>
      <c r="Y956">
        <v>7.07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31</v>
      </c>
      <c r="AG956">
        <v>0.113</v>
      </c>
      <c r="AH956">
        <v>2</v>
      </c>
      <c r="AI956">
        <v>56664387</v>
      </c>
      <c r="AJ956">
        <v>700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ROW(Source!A1092)</f>
        <v>1092</v>
      </c>
      <c r="B957">
        <v>56664406</v>
      </c>
      <c r="C957">
        <v>56664381</v>
      </c>
      <c r="D957">
        <v>54738505</v>
      </c>
      <c r="E957">
        <v>1</v>
      </c>
      <c r="F957">
        <v>1</v>
      </c>
      <c r="G957">
        <v>1081</v>
      </c>
      <c r="H957">
        <v>3</v>
      </c>
      <c r="I957" t="s">
        <v>1445</v>
      </c>
      <c r="J957" t="s">
        <v>1446</v>
      </c>
      <c r="K957" t="s">
        <v>1447</v>
      </c>
      <c r="L957">
        <v>1346</v>
      </c>
      <c r="N957">
        <v>1009</v>
      </c>
      <c r="O957" t="s">
        <v>1171</v>
      </c>
      <c r="P957" t="s">
        <v>1171</v>
      </c>
      <c r="Q957">
        <v>1</v>
      </c>
      <c r="X957">
        <v>0.17</v>
      </c>
      <c r="Y957">
        <v>21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31</v>
      </c>
      <c r="AG957">
        <v>0.17</v>
      </c>
      <c r="AH957">
        <v>2</v>
      </c>
      <c r="AI957">
        <v>56664388</v>
      </c>
      <c r="AJ957">
        <v>701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ROW(Source!A1092)</f>
        <v>1092</v>
      </c>
      <c r="B958">
        <v>56664407</v>
      </c>
      <c r="C958">
        <v>56664381</v>
      </c>
      <c r="D958">
        <v>54739078</v>
      </c>
      <c r="E958">
        <v>1</v>
      </c>
      <c r="F958">
        <v>1</v>
      </c>
      <c r="G958">
        <v>1081</v>
      </c>
      <c r="H958">
        <v>3</v>
      </c>
      <c r="I958" t="s">
        <v>1340</v>
      </c>
      <c r="J958" t="s">
        <v>1341</v>
      </c>
      <c r="K958" t="s">
        <v>1342</v>
      </c>
      <c r="L958">
        <v>1346</v>
      </c>
      <c r="N958">
        <v>1009</v>
      </c>
      <c r="O958" t="s">
        <v>1171</v>
      </c>
      <c r="P958" t="s">
        <v>1171</v>
      </c>
      <c r="Q958">
        <v>1</v>
      </c>
      <c r="X958">
        <v>0.06</v>
      </c>
      <c r="Y958">
        <v>37.979999999999997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 t="s">
        <v>31</v>
      </c>
      <c r="AG958">
        <v>0.06</v>
      </c>
      <c r="AH958">
        <v>2</v>
      </c>
      <c r="AI958">
        <v>56664389</v>
      </c>
      <c r="AJ958">
        <v>702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ROW(Source!A1092)</f>
        <v>1092</v>
      </c>
      <c r="B959">
        <v>56664408</v>
      </c>
      <c r="C959">
        <v>56664381</v>
      </c>
      <c r="D959">
        <v>54737486</v>
      </c>
      <c r="E959">
        <v>1</v>
      </c>
      <c r="F959">
        <v>1</v>
      </c>
      <c r="G959">
        <v>1081</v>
      </c>
      <c r="H959">
        <v>3</v>
      </c>
      <c r="I959" t="s">
        <v>1448</v>
      </c>
      <c r="J959" t="s">
        <v>1449</v>
      </c>
      <c r="K959" t="s">
        <v>1450</v>
      </c>
      <c r="L959">
        <v>1348</v>
      </c>
      <c r="N959">
        <v>1009</v>
      </c>
      <c r="O959" t="s">
        <v>547</v>
      </c>
      <c r="P959" t="s">
        <v>547</v>
      </c>
      <c r="Q959">
        <v>1000</v>
      </c>
      <c r="X959">
        <v>1.0000000000000001E-5</v>
      </c>
      <c r="Y959">
        <v>3234.81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 t="s">
        <v>31</v>
      </c>
      <c r="AG959">
        <v>1.0000000000000001E-5</v>
      </c>
      <c r="AH959">
        <v>2</v>
      </c>
      <c r="AI959">
        <v>56664390</v>
      </c>
      <c r="AJ959">
        <v>703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ROW(Source!A1092)</f>
        <v>1092</v>
      </c>
      <c r="B960">
        <v>56664409</v>
      </c>
      <c r="C960">
        <v>56664381</v>
      </c>
      <c r="D960">
        <v>54737299</v>
      </c>
      <c r="E960">
        <v>1</v>
      </c>
      <c r="F960">
        <v>1</v>
      </c>
      <c r="G960">
        <v>1081</v>
      </c>
      <c r="H960">
        <v>3</v>
      </c>
      <c r="I960" t="s">
        <v>1451</v>
      </c>
      <c r="J960" t="s">
        <v>1452</v>
      </c>
      <c r="K960" t="s">
        <v>1453</v>
      </c>
      <c r="L960">
        <v>1339</v>
      </c>
      <c r="N960">
        <v>1007</v>
      </c>
      <c r="O960" t="s">
        <v>1102</v>
      </c>
      <c r="P960" t="s">
        <v>1102</v>
      </c>
      <c r="Q960">
        <v>1</v>
      </c>
      <c r="X960">
        <v>0.11899999999999999</v>
      </c>
      <c r="Y960">
        <v>53.42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31</v>
      </c>
      <c r="AG960">
        <v>0.11899999999999999</v>
      </c>
      <c r="AH960">
        <v>2</v>
      </c>
      <c r="AI960">
        <v>56664391</v>
      </c>
      <c r="AJ960">
        <v>704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ROW(Source!A1092)</f>
        <v>1092</v>
      </c>
      <c r="B961">
        <v>56664395</v>
      </c>
      <c r="C961">
        <v>56664381</v>
      </c>
      <c r="D961">
        <v>54737565</v>
      </c>
      <c r="E961">
        <v>1</v>
      </c>
      <c r="F961">
        <v>1</v>
      </c>
      <c r="G961">
        <v>1081</v>
      </c>
      <c r="H961">
        <v>3</v>
      </c>
      <c r="I961" t="s">
        <v>1454</v>
      </c>
      <c r="J961" t="s">
        <v>1455</v>
      </c>
      <c r="K961" t="s">
        <v>1456</v>
      </c>
      <c r="L961">
        <v>1339</v>
      </c>
      <c r="N961">
        <v>1007</v>
      </c>
      <c r="O961" t="s">
        <v>1102</v>
      </c>
      <c r="P961" t="s">
        <v>1102</v>
      </c>
      <c r="Q961">
        <v>1</v>
      </c>
      <c r="X961">
        <v>0.28100000000000003</v>
      </c>
      <c r="Y961">
        <v>5.82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31</v>
      </c>
      <c r="AG961">
        <v>0.28100000000000003</v>
      </c>
      <c r="AH961">
        <v>2</v>
      </c>
      <c r="AI961">
        <v>56664392</v>
      </c>
      <c r="AJ961">
        <v>705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ROW(Source!A1092)</f>
        <v>1092</v>
      </c>
      <c r="B962">
        <v>56664396</v>
      </c>
      <c r="C962">
        <v>56664381</v>
      </c>
      <c r="D962">
        <v>54737637</v>
      </c>
      <c r="E962">
        <v>1</v>
      </c>
      <c r="F962">
        <v>1</v>
      </c>
      <c r="G962">
        <v>1081</v>
      </c>
      <c r="H962">
        <v>3</v>
      </c>
      <c r="I962" t="s">
        <v>1346</v>
      </c>
      <c r="J962" t="s">
        <v>1347</v>
      </c>
      <c r="K962" t="s">
        <v>1348</v>
      </c>
      <c r="L962">
        <v>1348</v>
      </c>
      <c r="N962">
        <v>1009</v>
      </c>
      <c r="O962" t="s">
        <v>547</v>
      </c>
      <c r="P962" t="s">
        <v>547</v>
      </c>
      <c r="Q962">
        <v>1000</v>
      </c>
      <c r="X962">
        <v>4.4000000000000002E-4</v>
      </c>
      <c r="Y962">
        <v>16214.84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 t="s">
        <v>31</v>
      </c>
      <c r="AG962">
        <v>4.4000000000000002E-4</v>
      </c>
      <c r="AH962">
        <v>2</v>
      </c>
      <c r="AI962">
        <v>56664393</v>
      </c>
      <c r="AJ962">
        <v>706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ROW(Source!A1092)</f>
        <v>1092</v>
      </c>
      <c r="B963">
        <v>56664397</v>
      </c>
      <c r="C963">
        <v>56664381</v>
      </c>
      <c r="D963">
        <v>54737805</v>
      </c>
      <c r="E963">
        <v>1</v>
      </c>
      <c r="F963">
        <v>1</v>
      </c>
      <c r="G963">
        <v>1081</v>
      </c>
      <c r="H963">
        <v>3</v>
      </c>
      <c r="I963" t="s">
        <v>1352</v>
      </c>
      <c r="J963" t="s">
        <v>1353</v>
      </c>
      <c r="K963" t="s">
        <v>1354</v>
      </c>
      <c r="L963">
        <v>1346</v>
      </c>
      <c r="N963">
        <v>1009</v>
      </c>
      <c r="O963" t="s">
        <v>1171</v>
      </c>
      <c r="P963" t="s">
        <v>1171</v>
      </c>
      <c r="Q963">
        <v>1</v>
      </c>
      <c r="X963">
        <v>0.53</v>
      </c>
      <c r="Y963">
        <v>20.190000000000001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31</v>
      </c>
      <c r="AG963">
        <v>0.53</v>
      </c>
      <c r="AH963">
        <v>2</v>
      </c>
      <c r="AI963">
        <v>56664394</v>
      </c>
      <c r="AJ963">
        <v>707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ROW(Source!A1092)</f>
        <v>1092</v>
      </c>
      <c r="B964">
        <v>56664398</v>
      </c>
      <c r="C964">
        <v>56664381</v>
      </c>
      <c r="D964">
        <v>54698616</v>
      </c>
      <c r="E964">
        <v>1081</v>
      </c>
      <c r="F964">
        <v>1</v>
      </c>
      <c r="G964">
        <v>1081</v>
      </c>
      <c r="H964">
        <v>3</v>
      </c>
      <c r="I964" t="s">
        <v>1631</v>
      </c>
      <c r="J964" t="s">
        <v>3</v>
      </c>
      <c r="K964" t="s">
        <v>1632</v>
      </c>
      <c r="L964">
        <v>1346</v>
      </c>
      <c r="N964">
        <v>1009</v>
      </c>
      <c r="O964" t="s">
        <v>1171</v>
      </c>
      <c r="P964" t="s">
        <v>1171</v>
      </c>
      <c r="Q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31</v>
      </c>
      <c r="AG964">
        <v>0</v>
      </c>
      <c r="AH964">
        <v>3</v>
      </c>
      <c r="AI964">
        <v>-1</v>
      </c>
      <c r="AJ964" t="s">
        <v>3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ROW(Source!A1092)</f>
        <v>1092</v>
      </c>
      <c r="B965">
        <v>56664399</v>
      </c>
      <c r="C965">
        <v>56664381</v>
      </c>
      <c r="D965">
        <v>54717889</v>
      </c>
      <c r="E965">
        <v>1081</v>
      </c>
      <c r="F965">
        <v>1</v>
      </c>
      <c r="G965">
        <v>1081</v>
      </c>
      <c r="H965">
        <v>3</v>
      </c>
      <c r="I965" t="s">
        <v>1633</v>
      </c>
      <c r="J965" t="s">
        <v>3</v>
      </c>
      <c r="K965" t="s">
        <v>1634</v>
      </c>
      <c r="L965">
        <v>1354</v>
      </c>
      <c r="N965">
        <v>1010</v>
      </c>
      <c r="O965" t="s">
        <v>398</v>
      </c>
      <c r="P965" t="s">
        <v>398</v>
      </c>
      <c r="Q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31</v>
      </c>
      <c r="AG965">
        <v>0</v>
      </c>
      <c r="AH965">
        <v>3</v>
      </c>
      <c r="AI965">
        <v>-1</v>
      </c>
      <c r="AJ965" t="s">
        <v>3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ROW(Source!A1092)</f>
        <v>1092</v>
      </c>
      <c r="B966">
        <v>56664400</v>
      </c>
      <c r="C966">
        <v>56664381</v>
      </c>
      <c r="D966">
        <v>54720760</v>
      </c>
      <c r="E966">
        <v>1081</v>
      </c>
      <c r="F966">
        <v>1</v>
      </c>
      <c r="G966">
        <v>1081</v>
      </c>
      <c r="H966">
        <v>3</v>
      </c>
      <c r="I966" t="s">
        <v>1635</v>
      </c>
      <c r="J966" t="s">
        <v>3</v>
      </c>
      <c r="K966" t="s">
        <v>1636</v>
      </c>
      <c r="L966">
        <v>1301</v>
      </c>
      <c r="N966">
        <v>1003</v>
      </c>
      <c r="O966" t="s">
        <v>672</v>
      </c>
      <c r="P966" t="s">
        <v>672</v>
      </c>
      <c r="Q966">
        <v>1</v>
      </c>
      <c r="X966">
        <v>100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31</v>
      </c>
      <c r="AG966">
        <v>100</v>
      </c>
      <c r="AH966">
        <v>3</v>
      </c>
      <c r="AI966">
        <v>-1</v>
      </c>
      <c r="AJ966" t="s">
        <v>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ROW(Source!A1095)</f>
        <v>1095</v>
      </c>
      <c r="B967">
        <v>56664425</v>
      </c>
      <c r="C967">
        <v>56664411</v>
      </c>
      <c r="D967">
        <v>54702434</v>
      </c>
      <c r="E967">
        <v>1081</v>
      </c>
      <c r="F967">
        <v>1</v>
      </c>
      <c r="G967">
        <v>1081</v>
      </c>
      <c r="H967">
        <v>1</v>
      </c>
      <c r="I967" t="s">
        <v>1317</v>
      </c>
      <c r="J967" t="s">
        <v>3</v>
      </c>
      <c r="K967" t="s">
        <v>1318</v>
      </c>
      <c r="L967">
        <v>1191</v>
      </c>
      <c r="N967">
        <v>1013</v>
      </c>
      <c r="O967" t="s">
        <v>1319</v>
      </c>
      <c r="P967" t="s">
        <v>1319</v>
      </c>
      <c r="Q967">
        <v>1</v>
      </c>
      <c r="X967">
        <v>29.7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 t="s">
        <v>936</v>
      </c>
      <c r="AG967">
        <v>40.985999999999997</v>
      </c>
      <c r="AH967">
        <v>2</v>
      </c>
      <c r="AI967">
        <v>56664412</v>
      </c>
      <c r="AJ967">
        <v>709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ROW(Source!A1095)</f>
        <v>1095</v>
      </c>
      <c r="B968">
        <v>56664426</v>
      </c>
      <c r="C968">
        <v>56664411</v>
      </c>
      <c r="D968">
        <v>54768042</v>
      </c>
      <c r="E968">
        <v>1</v>
      </c>
      <c r="F968">
        <v>1</v>
      </c>
      <c r="G968">
        <v>1081</v>
      </c>
      <c r="H968">
        <v>2</v>
      </c>
      <c r="I968" t="s">
        <v>1439</v>
      </c>
      <c r="J968" t="s">
        <v>1440</v>
      </c>
      <c r="K968" t="s">
        <v>1441</v>
      </c>
      <c r="L968">
        <v>1368</v>
      </c>
      <c r="N968">
        <v>1011</v>
      </c>
      <c r="O968" t="s">
        <v>1323</v>
      </c>
      <c r="P968" t="s">
        <v>1323</v>
      </c>
      <c r="Q968">
        <v>1</v>
      </c>
      <c r="X968">
        <v>1.1499999999999999</v>
      </c>
      <c r="Y968">
        <v>0</v>
      </c>
      <c r="Z968">
        <v>0.28000000000000003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935</v>
      </c>
      <c r="AG968">
        <v>1.7249999999999999</v>
      </c>
      <c r="AH968">
        <v>2</v>
      </c>
      <c r="AI968">
        <v>56664413</v>
      </c>
      <c r="AJ968">
        <v>710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ROW(Source!A1095)</f>
        <v>1095</v>
      </c>
      <c r="B969">
        <v>56664427</v>
      </c>
      <c r="C969">
        <v>56664411</v>
      </c>
      <c r="D969">
        <v>54768339</v>
      </c>
      <c r="E969">
        <v>1</v>
      </c>
      <c r="F969">
        <v>1</v>
      </c>
      <c r="G969">
        <v>1081</v>
      </c>
      <c r="H969">
        <v>2</v>
      </c>
      <c r="I969" t="s">
        <v>1324</v>
      </c>
      <c r="J969" t="s">
        <v>1325</v>
      </c>
      <c r="K969" t="s">
        <v>1326</v>
      </c>
      <c r="L969">
        <v>1368</v>
      </c>
      <c r="N969">
        <v>1011</v>
      </c>
      <c r="O969" t="s">
        <v>1323</v>
      </c>
      <c r="P969" t="s">
        <v>1323</v>
      </c>
      <c r="Q969">
        <v>1</v>
      </c>
      <c r="X969">
        <v>0.35</v>
      </c>
      <c r="Y969">
        <v>0</v>
      </c>
      <c r="Z969">
        <v>83.1</v>
      </c>
      <c r="AA969">
        <v>12.62</v>
      </c>
      <c r="AB969">
        <v>0</v>
      </c>
      <c r="AC969">
        <v>0</v>
      </c>
      <c r="AD969">
        <v>1</v>
      </c>
      <c r="AE969">
        <v>0</v>
      </c>
      <c r="AF969" t="s">
        <v>935</v>
      </c>
      <c r="AG969">
        <v>0.52500000000000002</v>
      </c>
      <c r="AH969">
        <v>2</v>
      </c>
      <c r="AI969">
        <v>56664414</v>
      </c>
      <c r="AJ969">
        <v>711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ROW(Source!A1095)</f>
        <v>1095</v>
      </c>
      <c r="B970">
        <v>56664428</v>
      </c>
      <c r="C970">
        <v>56664411</v>
      </c>
      <c r="D970">
        <v>54767573</v>
      </c>
      <c r="E970">
        <v>1</v>
      </c>
      <c r="F970">
        <v>1</v>
      </c>
      <c r="G970">
        <v>1081</v>
      </c>
      <c r="H970">
        <v>2</v>
      </c>
      <c r="I970" t="s">
        <v>1328</v>
      </c>
      <c r="J970" t="s">
        <v>1329</v>
      </c>
      <c r="K970" t="s">
        <v>1330</v>
      </c>
      <c r="L970">
        <v>1368</v>
      </c>
      <c r="N970">
        <v>1011</v>
      </c>
      <c r="O970" t="s">
        <v>1323</v>
      </c>
      <c r="P970" t="s">
        <v>1323</v>
      </c>
      <c r="Q970">
        <v>1</v>
      </c>
      <c r="X970">
        <v>7.0000000000000007E-2</v>
      </c>
      <c r="Y970">
        <v>0</v>
      </c>
      <c r="Z970">
        <v>179.17</v>
      </c>
      <c r="AA970">
        <v>16.93</v>
      </c>
      <c r="AB970">
        <v>0</v>
      </c>
      <c r="AC970">
        <v>0</v>
      </c>
      <c r="AD970">
        <v>1</v>
      </c>
      <c r="AE970">
        <v>0</v>
      </c>
      <c r="AF970" t="s">
        <v>935</v>
      </c>
      <c r="AG970">
        <v>0.10500000000000001</v>
      </c>
      <c r="AH970">
        <v>2</v>
      </c>
      <c r="AI970">
        <v>56664415</v>
      </c>
      <c r="AJ970">
        <v>712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ROW(Source!A1095)</f>
        <v>1095</v>
      </c>
      <c r="B971">
        <v>56664429</v>
      </c>
      <c r="C971">
        <v>56664411</v>
      </c>
      <c r="D971">
        <v>54737367</v>
      </c>
      <c r="E971">
        <v>1</v>
      </c>
      <c r="F971">
        <v>1</v>
      </c>
      <c r="G971">
        <v>1081</v>
      </c>
      <c r="H971">
        <v>3</v>
      </c>
      <c r="I971" t="s">
        <v>1442</v>
      </c>
      <c r="J971" t="s">
        <v>1443</v>
      </c>
      <c r="K971" t="s">
        <v>1444</v>
      </c>
      <c r="L971">
        <v>1339</v>
      </c>
      <c r="N971">
        <v>1007</v>
      </c>
      <c r="O971" t="s">
        <v>1102</v>
      </c>
      <c r="P971" t="s">
        <v>1102</v>
      </c>
      <c r="Q971">
        <v>1</v>
      </c>
      <c r="X971">
        <v>0.17699999999999999</v>
      </c>
      <c r="Y971">
        <v>7.07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 t="s">
        <v>31</v>
      </c>
      <c r="AG971">
        <v>0.17699999999999999</v>
      </c>
      <c r="AH971">
        <v>2</v>
      </c>
      <c r="AI971">
        <v>56664416</v>
      </c>
      <c r="AJ971">
        <v>713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ROW(Source!A1095)</f>
        <v>1095</v>
      </c>
      <c r="B972">
        <v>56664430</v>
      </c>
      <c r="C972">
        <v>56664411</v>
      </c>
      <c r="D972">
        <v>54738505</v>
      </c>
      <c r="E972">
        <v>1</v>
      </c>
      <c r="F972">
        <v>1</v>
      </c>
      <c r="G972">
        <v>1081</v>
      </c>
      <c r="H972">
        <v>3</v>
      </c>
      <c r="I972" t="s">
        <v>1445</v>
      </c>
      <c r="J972" t="s">
        <v>1446</v>
      </c>
      <c r="K972" t="s">
        <v>1447</v>
      </c>
      <c r="L972">
        <v>1346</v>
      </c>
      <c r="N972">
        <v>1009</v>
      </c>
      <c r="O972" t="s">
        <v>1171</v>
      </c>
      <c r="P972" t="s">
        <v>1171</v>
      </c>
      <c r="Q972">
        <v>1</v>
      </c>
      <c r="X972">
        <v>0.17</v>
      </c>
      <c r="Y972">
        <v>21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31</v>
      </c>
      <c r="AG972">
        <v>0.17</v>
      </c>
      <c r="AH972">
        <v>2</v>
      </c>
      <c r="AI972">
        <v>56664417</v>
      </c>
      <c r="AJ972">
        <v>714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ROW(Source!A1095)</f>
        <v>1095</v>
      </c>
      <c r="B973">
        <v>56664431</v>
      </c>
      <c r="C973">
        <v>56664411</v>
      </c>
      <c r="D973">
        <v>54739078</v>
      </c>
      <c r="E973">
        <v>1</v>
      </c>
      <c r="F973">
        <v>1</v>
      </c>
      <c r="G973">
        <v>1081</v>
      </c>
      <c r="H973">
        <v>3</v>
      </c>
      <c r="I973" t="s">
        <v>1340</v>
      </c>
      <c r="J973" t="s">
        <v>1341</v>
      </c>
      <c r="K973" t="s">
        <v>1342</v>
      </c>
      <c r="L973">
        <v>1346</v>
      </c>
      <c r="N973">
        <v>1009</v>
      </c>
      <c r="O973" t="s">
        <v>1171</v>
      </c>
      <c r="P973" t="s">
        <v>1171</v>
      </c>
      <c r="Q973">
        <v>1</v>
      </c>
      <c r="X973">
        <v>0.06</v>
      </c>
      <c r="Y973">
        <v>37.979999999999997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 t="s">
        <v>31</v>
      </c>
      <c r="AG973">
        <v>0.06</v>
      </c>
      <c r="AH973">
        <v>2</v>
      </c>
      <c r="AI973">
        <v>56664418</v>
      </c>
      <c r="AJ973">
        <v>715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ROW(Source!A1095)</f>
        <v>1095</v>
      </c>
      <c r="B974">
        <v>56664432</v>
      </c>
      <c r="C974">
        <v>56664411</v>
      </c>
      <c r="D974">
        <v>54737486</v>
      </c>
      <c r="E974">
        <v>1</v>
      </c>
      <c r="F974">
        <v>1</v>
      </c>
      <c r="G974">
        <v>1081</v>
      </c>
      <c r="H974">
        <v>3</v>
      </c>
      <c r="I974" t="s">
        <v>1448</v>
      </c>
      <c r="J974" t="s">
        <v>1449</v>
      </c>
      <c r="K974" t="s">
        <v>1450</v>
      </c>
      <c r="L974">
        <v>1348</v>
      </c>
      <c r="N974">
        <v>1009</v>
      </c>
      <c r="O974" t="s">
        <v>547</v>
      </c>
      <c r="P974" t="s">
        <v>547</v>
      </c>
      <c r="Q974">
        <v>1000</v>
      </c>
      <c r="X974">
        <v>1.0000000000000001E-5</v>
      </c>
      <c r="Y974">
        <v>3234.81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31</v>
      </c>
      <c r="AG974">
        <v>1.0000000000000001E-5</v>
      </c>
      <c r="AH974">
        <v>2</v>
      </c>
      <c r="AI974">
        <v>56664419</v>
      </c>
      <c r="AJ974">
        <v>716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ROW(Source!A1095)</f>
        <v>1095</v>
      </c>
      <c r="B975">
        <v>56664433</v>
      </c>
      <c r="C975">
        <v>56664411</v>
      </c>
      <c r="D975">
        <v>54737299</v>
      </c>
      <c r="E975">
        <v>1</v>
      </c>
      <c r="F975">
        <v>1</v>
      </c>
      <c r="G975">
        <v>1081</v>
      </c>
      <c r="H975">
        <v>3</v>
      </c>
      <c r="I975" t="s">
        <v>1451</v>
      </c>
      <c r="J975" t="s">
        <v>1452</v>
      </c>
      <c r="K975" t="s">
        <v>1453</v>
      </c>
      <c r="L975">
        <v>1339</v>
      </c>
      <c r="N975">
        <v>1007</v>
      </c>
      <c r="O975" t="s">
        <v>1102</v>
      </c>
      <c r="P975" t="s">
        <v>1102</v>
      </c>
      <c r="Q975">
        <v>1</v>
      </c>
      <c r="X975">
        <v>0.11899999999999999</v>
      </c>
      <c r="Y975">
        <v>53.42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31</v>
      </c>
      <c r="AG975">
        <v>0.11899999999999999</v>
      </c>
      <c r="AH975">
        <v>2</v>
      </c>
      <c r="AI975">
        <v>56664420</v>
      </c>
      <c r="AJ975">
        <v>717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ROW(Source!A1095)</f>
        <v>1095</v>
      </c>
      <c r="B976">
        <v>56664434</v>
      </c>
      <c r="C976">
        <v>56664411</v>
      </c>
      <c r="D976">
        <v>54737565</v>
      </c>
      <c r="E976">
        <v>1</v>
      </c>
      <c r="F976">
        <v>1</v>
      </c>
      <c r="G976">
        <v>1081</v>
      </c>
      <c r="H976">
        <v>3</v>
      </c>
      <c r="I976" t="s">
        <v>1454</v>
      </c>
      <c r="J976" t="s">
        <v>1455</v>
      </c>
      <c r="K976" t="s">
        <v>1456</v>
      </c>
      <c r="L976">
        <v>1339</v>
      </c>
      <c r="N976">
        <v>1007</v>
      </c>
      <c r="O976" t="s">
        <v>1102</v>
      </c>
      <c r="P976" t="s">
        <v>1102</v>
      </c>
      <c r="Q976">
        <v>1</v>
      </c>
      <c r="X976">
        <v>0.28100000000000003</v>
      </c>
      <c r="Y976">
        <v>5.82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31</v>
      </c>
      <c r="AG976">
        <v>0.28100000000000003</v>
      </c>
      <c r="AH976">
        <v>2</v>
      </c>
      <c r="AI976">
        <v>56664421</v>
      </c>
      <c r="AJ976">
        <v>718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ROW(Source!A1095)</f>
        <v>1095</v>
      </c>
      <c r="B977">
        <v>56664435</v>
      </c>
      <c r="C977">
        <v>56664411</v>
      </c>
      <c r="D977">
        <v>54737637</v>
      </c>
      <c r="E977">
        <v>1</v>
      </c>
      <c r="F977">
        <v>1</v>
      </c>
      <c r="G977">
        <v>1081</v>
      </c>
      <c r="H977">
        <v>3</v>
      </c>
      <c r="I977" t="s">
        <v>1346</v>
      </c>
      <c r="J977" t="s">
        <v>1347</v>
      </c>
      <c r="K977" t="s">
        <v>1348</v>
      </c>
      <c r="L977">
        <v>1348</v>
      </c>
      <c r="N977">
        <v>1009</v>
      </c>
      <c r="O977" t="s">
        <v>547</v>
      </c>
      <c r="P977" t="s">
        <v>547</v>
      </c>
      <c r="Q977">
        <v>1000</v>
      </c>
      <c r="X977">
        <v>4.4000000000000002E-4</v>
      </c>
      <c r="Y977">
        <v>16214.84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31</v>
      </c>
      <c r="AG977">
        <v>4.4000000000000002E-4</v>
      </c>
      <c r="AH977">
        <v>2</v>
      </c>
      <c r="AI977">
        <v>56664422</v>
      </c>
      <c r="AJ977">
        <v>719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ROW(Source!A1095)</f>
        <v>1095</v>
      </c>
      <c r="B978">
        <v>56664436</v>
      </c>
      <c r="C978">
        <v>56664411</v>
      </c>
      <c r="D978">
        <v>54737805</v>
      </c>
      <c r="E978">
        <v>1</v>
      </c>
      <c r="F978">
        <v>1</v>
      </c>
      <c r="G978">
        <v>1081</v>
      </c>
      <c r="H978">
        <v>3</v>
      </c>
      <c r="I978" t="s">
        <v>1352</v>
      </c>
      <c r="J978" t="s">
        <v>1353</v>
      </c>
      <c r="K978" t="s">
        <v>1354</v>
      </c>
      <c r="L978">
        <v>1346</v>
      </c>
      <c r="N978">
        <v>1009</v>
      </c>
      <c r="O978" t="s">
        <v>1171</v>
      </c>
      <c r="P978" t="s">
        <v>1171</v>
      </c>
      <c r="Q978">
        <v>1</v>
      </c>
      <c r="X978">
        <v>0.53</v>
      </c>
      <c r="Y978">
        <v>20.190000000000001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31</v>
      </c>
      <c r="AG978">
        <v>0.53</v>
      </c>
      <c r="AH978">
        <v>2</v>
      </c>
      <c r="AI978">
        <v>56664423</v>
      </c>
      <c r="AJ978">
        <v>720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ROW(Source!A1095)</f>
        <v>1095</v>
      </c>
      <c r="B979">
        <v>56664437</v>
      </c>
      <c r="C979">
        <v>56664411</v>
      </c>
      <c r="D979">
        <v>54698616</v>
      </c>
      <c r="E979">
        <v>1081</v>
      </c>
      <c r="F979">
        <v>1</v>
      </c>
      <c r="G979">
        <v>1081</v>
      </c>
      <c r="H979">
        <v>3</v>
      </c>
      <c r="I979" t="s">
        <v>1631</v>
      </c>
      <c r="J979" t="s">
        <v>3</v>
      </c>
      <c r="K979" t="s">
        <v>1632</v>
      </c>
      <c r="L979">
        <v>1346</v>
      </c>
      <c r="N979">
        <v>1009</v>
      </c>
      <c r="O979" t="s">
        <v>1171</v>
      </c>
      <c r="P979" t="s">
        <v>1171</v>
      </c>
      <c r="Q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31</v>
      </c>
      <c r="AG979">
        <v>0</v>
      </c>
      <c r="AH979">
        <v>3</v>
      </c>
      <c r="AI979">
        <v>-1</v>
      </c>
      <c r="AJ979" t="s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ROW(Source!A1095)</f>
        <v>1095</v>
      </c>
      <c r="B980">
        <v>56664438</v>
      </c>
      <c r="C980">
        <v>56664411</v>
      </c>
      <c r="D980">
        <v>54717889</v>
      </c>
      <c r="E980">
        <v>1081</v>
      </c>
      <c r="F980">
        <v>1</v>
      </c>
      <c r="G980">
        <v>1081</v>
      </c>
      <c r="H980">
        <v>3</v>
      </c>
      <c r="I980" t="s">
        <v>1633</v>
      </c>
      <c r="J980" t="s">
        <v>3</v>
      </c>
      <c r="K980" t="s">
        <v>1634</v>
      </c>
      <c r="L980">
        <v>1354</v>
      </c>
      <c r="N980">
        <v>1010</v>
      </c>
      <c r="O980" t="s">
        <v>398</v>
      </c>
      <c r="P980" t="s">
        <v>398</v>
      </c>
      <c r="Q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31</v>
      </c>
      <c r="AG980">
        <v>0</v>
      </c>
      <c r="AH980">
        <v>3</v>
      </c>
      <c r="AI980">
        <v>-1</v>
      </c>
      <c r="AJ980" t="s">
        <v>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ROW(Source!A1095)</f>
        <v>1095</v>
      </c>
      <c r="B981">
        <v>56664439</v>
      </c>
      <c r="C981">
        <v>56664411</v>
      </c>
      <c r="D981">
        <v>54720760</v>
      </c>
      <c r="E981">
        <v>1081</v>
      </c>
      <c r="F981">
        <v>1</v>
      </c>
      <c r="G981">
        <v>1081</v>
      </c>
      <c r="H981">
        <v>3</v>
      </c>
      <c r="I981" t="s">
        <v>1635</v>
      </c>
      <c r="J981" t="s">
        <v>3</v>
      </c>
      <c r="K981" t="s">
        <v>1636</v>
      </c>
      <c r="L981">
        <v>1301</v>
      </c>
      <c r="N981">
        <v>1003</v>
      </c>
      <c r="O981" t="s">
        <v>672</v>
      </c>
      <c r="P981" t="s">
        <v>672</v>
      </c>
      <c r="Q981">
        <v>1</v>
      </c>
      <c r="X981">
        <v>100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 t="s">
        <v>31</v>
      </c>
      <c r="AG981">
        <v>100</v>
      </c>
      <c r="AH981">
        <v>3</v>
      </c>
      <c r="AI981">
        <v>-1</v>
      </c>
      <c r="AJ981" t="s">
        <v>3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ROW(Source!A1096)</f>
        <v>1096</v>
      </c>
      <c r="B982">
        <v>56664425</v>
      </c>
      <c r="C982">
        <v>56664411</v>
      </c>
      <c r="D982">
        <v>54702434</v>
      </c>
      <c r="E982">
        <v>1081</v>
      </c>
      <c r="F982">
        <v>1</v>
      </c>
      <c r="G982">
        <v>1081</v>
      </c>
      <c r="H982">
        <v>1</v>
      </c>
      <c r="I982" t="s">
        <v>1317</v>
      </c>
      <c r="J982" t="s">
        <v>3</v>
      </c>
      <c r="K982" t="s">
        <v>1318</v>
      </c>
      <c r="L982">
        <v>1191</v>
      </c>
      <c r="N982">
        <v>1013</v>
      </c>
      <c r="O982" t="s">
        <v>1319</v>
      </c>
      <c r="P982" t="s">
        <v>1319</v>
      </c>
      <c r="Q982">
        <v>1</v>
      </c>
      <c r="X982">
        <v>29.7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1</v>
      </c>
      <c r="AF982" t="s">
        <v>936</v>
      </c>
      <c r="AG982">
        <v>40.985999999999997</v>
      </c>
      <c r="AH982">
        <v>2</v>
      </c>
      <c r="AI982">
        <v>56664412</v>
      </c>
      <c r="AJ982">
        <v>722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ROW(Source!A1096)</f>
        <v>1096</v>
      </c>
      <c r="B983">
        <v>56664426</v>
      </c>
      <c r="C983">
        <v>56664411</v>
      </c>
      <c r="D983">
        <v>54768042</v>
      </c>
      <c r="E983">
        <v>1</v>
      </c>
      <c r="F983">
        <v>1</v>
      </c>
      <c r="G983">
        <v>1081</v>
      </c>
      <c r="H983">
        <v>2</v>
      </c>
      <c r="I983" t="s">
        <v>1439</v>
      </c>
      <c r="J983" t="s">
        <v>1440</v>
      </c>
      <c r="K983" t="s">
        <v>1441</v>
      </c>
      <c r="L983">
        <v>1368</v>
      </c>
      <c r="N983">
        <v>1011</v>
      </c>
      <c r="O983" t="s">
        <v>1323</v>
      </c>
      <c r="P983" t="s">
        <v>1323</v>
      </c>
      <c r="Q983">
        <v>1</v>
      </c>
      <c r="X983">
        <v>1.1499999999999999</v>
      </c>
      <c r="Y983">
        <v>0</v>
      </c>
      <c r="Z983">
        <v>0.28000000000000003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935</v>
      </c>
      <c r="AG983">
        <v>1.7249999999999999</v>
      </c>
      <c r="AH983">
        <v>2</v>
      </c>
      <c r="AI983">
        <v>56664413</v>
      </c>
      <c r="AJ983">
        <v>723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ROW(Source!A1096)</f>
        <v>1096</v>
      </c>
      <c r="B984">
        <v>56664427</v>
      </c>
      <c r="C984">
        <v>56664411</v>
      </c>
      <c r="D984">
        <v>54768339</v>
      </c>
      <c r="E984">
        <v>1</v>
      </c>
      <c r="F984">
        <v>1</v>
      </c>
      <c r="G984">
        <v>1081</v>
      </c>
      <c r="H984">
        <v>2</v>
      </c>
      <c r="I984" t="s">
        <v>1324</v>
      </c>
      <c r="J984" t="s">
        <v>1325</v>
      </c>
      <c r="K984" t="s">
        <v>1326</v>
      </c>
      <c r="L984">
        <v>1368</v>
      </c>
      <c r="N984">
        <v>1011</v>
      </c>
      <c r="O984" t="s">
        <v>1323</v>
      </c>
      <c r="P984" t="s">
        <v>1323</v>
      </c>
      <c r="Q984">
        <v>1</v>
      </c>
      <c r="X984">
        <v>0.35</v>
      </c>
      <c r="Y984">
        <v>0</v>
      </c>
      <c r="Z984">
        <v>83.1</v>
      </c>
      <c r="AA984">
        <v>12.62</v>
      </c>
      <c r="AB984">
        <v>0</v>
      </c>
      <c r="AC984">
        <v>0</v>
      </c>
      <c r="AD984">
        <v>1</v>
      </c>
      <c r="AE984">
        <v>0</v>
      </c>
      <c r="AF984" t="s">
        <v>935</v>
      </c>
      <c r="AG984">
        <v>0.52500000000000002</v>
      </c>
      <c r="AH984">
        <v>2</v>
      </c>
      <c r="AI984">
        <v>56664414</v>
      </c>
      <c r="AJ984">
        <v>724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ROW(Source!A1096)</f>
        <v>1096</v>
      </c>
      <c r="B985">
        <v>56664428</v>
      </c>
      <c r="C985">
        <v>56664411</v>
      </c>
      <c r="D985">
        <v>54767573</v>
      </c>
      <c r="E985">
        <v>1</v>
      </c>
      <c r="F985">
        <v>1</v>
      </c>
      <c r="G985">
        <v>1081</v>
      </c>
      <c r="H985">
        <v>2</v>
      </c>
      <c r="I985" t="s">
        <v>1328</v>
      </c>
      <c r="J985" t="s">
        <v>1329</v>
      </c>
      <c r="K985" t="s">
        <v>1330</v>
      </c>
      <c r="L985">
        <v>1368</v>
      </c>
      <c r="N985">
        <v>1011</v>
      </c>
      <c r="O985" t="s">
        <v>1323</v>
      </c>
      <c r="P985" t="s">
        <v>1323</v>
      </c>
      <c r="Q985">
        <v>1</v>
      </c>
      <c r="X985">
        <v>7.0000000000000007E-2</v>
      </c>
      <c r="Y985">
        <v>0</v>
      </c>
      <c r="Z985">
        <v>179.17</v>
      </c>
      <c r="AA985">
        <v>16.93</v>
      </c>
      <c r="AB985">
        <v>0</v>
      </c>
      <c r="AC985">
        <v>0</v>
      </c>
      <c r="AD985">
        <v>1</v>
      </c>
      <c r="AE985">
        <v>0</v>
      </c>
      <c r="AF985" t="s">
        <v>935</v>
      </c>
      <c r="AG985">
        <v>0.10500000000000001</v>
      </c>
      <c r="AH985">
        <v>2</v>
      </c>
      <c r="AI985">
        <v>56664415</v>
      </c>
      <c r="AJ985">
        <v>725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ROW(Source!A1096)</f>
        <v>1096</v>
      </c>
      <c r="B986">
        <v>56664429</v>
      </c>
      <c r="C986">
        <v>56664411</v>
      </c>
      <c r="D986">
        <v>54737367</v>
      </c>
      <c r="E986">
        <v>1</v>
      </c>
      <c r="F986">
        <v>1</v>
      </c>
      <c r="G986">
        <v>1081</v>
      </c>
      <c r="H986">
        <v>3</v>
      </c>
      <c r="I986" t="s">
        <v>1442</v>
      </c>
      <c r="J986" t="s">
        <v>1443</v>
      </c>
      <c r="K986" t="s">
        <v>1444</v>
      </c>
      <c r="L986">
        <v>1339</v>
      </c>
      <c r="N986">
        <v>1007</v>
      </c>
      <c r="O986" t="s">
        <v>1102</v>
      </c>
      <c r="P986" t="s">
        <v>1102</v>
      </c>
      <c r="Q986">
        <v>1</v>
      </c>
      <c r="X986">
        <v>0.17699999999999999</v>
      </c>
      <c r="Y986">
        <v>7.07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 t="s">
        <v>31</v>
      </c>
      <c r="AG986">
        <v>0.17699999999999999</v>
      </c>
      <c r="AH986">
        <v>2</v>
      </c>
      <c r="AI986">
        <v>56664416</v>
      </c>
      <c r="AJ986">
        <v>726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ROW(Source!A1096)</f>
        <v>1096</v>
      </c>
      <c r="B987">
        <v>56664430</v>
      </c>
      <c r="C987">
        <v>56664411</v>
      </c>
      <c r="D987">
        <v>54738505</v>
      </c>
      <c r="E987">
        <v>1</v>
      </c>
      <c r="F987">
        <v>1</v>
      </c>
      <c r="G987">
        <v>1081</v>
      </c>
      <c r="H987">
        <v>3</v>
      </c>
      <c r="I987" t="s">
        <v>1445</v>
      </c>
      <c r="J987" t="s">
        <v>1446</v>
      </c>
      <c r="K987" t="s">
        <v>1447</v>
      </c>
      <c r="L987">
        <v>1346</v>
      </c>
      <c r="N987">
        <v>1009</v>
      </c>
      <c r="O987" t="s">
        <v>1171</v>
      </c>
      <c r="P987" t="s">
        <v>1171</v>
      </c>
      <c r="Q987">
        <v>1</v>
      </c>
      <c r="X987">
        <v>0.17</v>
      </c>
      <c r="Y987">
        <v>21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 t="s">
        <v>31</v>
      </c>
      <c r="AG987">
        <v>0.17</v>
      </c>
      <c r="AH987">
        <v>2</v>
      </c>
      <c r="AI987">
        <v>56664417</v>
      </c>
      <c r="AJ987">
        <v>727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ROW(Source!A1096)</f>
        <v>1096</v>
      </c>
      <c r="B988">
        <v>56664431</v>
      </c>
      <c r="C988">
        <v>56664411</v>
      </c>
      <c r="D988">
        <v>54739078</v>
      </c>
      <c r="E988">
        <v>1</v>
      </c>
      <c r="F988">
        <v>1</v>
      </c>
      <c r="G988">
        <v>1081</v>
      </c>
      <c r="H988">
        <v>3</v>
      </c>
      <c r="I988" t="s">
        <v>1340</v>
      </c>
      <c r="J988" t="s">
        <v>1341</v>
      </c>
      <c r="K988" t="s">
        <v>1342</v>
      </c>
      <c r="L988">
        <v>1346</v>
      </c>
      <c r="N988">
        <v>1009</v>
      </c>
      <c r="O988" t="s">
        <v>1171</v>
      </c>
      <c r="P988" t="s">
        <v>1171</v>
      </c>
      <c r="Q988">
        <v>1</v>
      </c>
      <c r="X988">
        <v>0.06</v>
      </c>
      <c r="Y988">
        <v>37.979999999999997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31</v>
      </c>
      <c r="AG988">
        <v>0.06</v>
      </c>
      <c r="AH988">
        <v>2</v>
      </c>
      <c r="AI988">
        <v>56664418</v>
      </c>
      <c r="AJ988">
        <v>728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ROW(Source!A1096)</f>
        <v>1096</v>
      </c>
      <c r="B989">
        <v>56664432</v>
      </c>
      <c r="C989">
        <v>56664411</v>
      </c>
      <c r="D989">
        <v>54737486</v>
      </c>
      <c r="E989">
        <v>1</v>
      </c>
      <c r="F989">
        <v>1</v>
      </c>
      <c r="G989">
        <v>1081</v>
      </c>
      <c r="H989">
        <v>3</v>
      </c>
      <c r="I989" t="s">
        <v>1448</v>
      </c>
      <c r="J989" t="s">
        <v>1449</v>
      </c>
      <c r="K989" t="s">
        <v>1450</v>
      </c>
      <c r="L989">
        <v>1348</v>
      </c>
      <c r="N989">
        <v>1009</v>
      </c>
      <c r="O989" t="s">
        <v>547</v>
      </c>
      <c r="P989" t="s">
        <v>547</v>
      </c>
      <c r="Q989">
        <v>1000</v>
      </c>
      <c r="X989">
        <v>1.0000000000000001E-5</v>
      </c>
      <c r="Y989">
        <v>3234.81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 t="s">
        <v>31</v>
      </c>
      <c r="AG989">
        <v>1.0000000000000001E-5</v>
      </c>
      <c r="AH989">
        <v>2</v>
      </c>
      <c r="AI989">
        <v>56664419</v>
      </c>
      <c r="AJ989">
        <v>729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ROW(Source!A1096)</f>
        <v>1096</v>
      </c>
      <c r="B990">
        <v>56664433</v>
      </c>
      <c r="C990">
        <v>56664411</v>
      </c>
      <c r="D990">
        <v>54737299</v>
      </c>
      <c r="E990">
        <v>1</v>
      </c>
      <c r="F990">
        <v>1</v>
      </c>
      <c r="G990">
        <v>1081</v>
      </c>
      <c r="H990">
        <v>3</v>
      </c>
      <c r="I990" t="s">
        <v>1451</v>
      </c>
      <c r="J990" t="s">
        <v>1452</v>
      </c>
      <c r="K990" t="s">
        <v>1453</v>
      </c>
      <c r="L990">
        <v>1339</v>
      </c>
      <c r="N990">
        <v>1007</v>
      </c>
      <c r="O990" t="s">
        <v>1102</v>
      </c>
      <c r="P990" t="s">
        <v>1102</v>
      </c>
      <c r="Q990">
        <v>1</v>
      </c>
      <c r="X990">
        <v>0.11899999999999999</v>
      </c>
      <c r="Y990">
        <v>53.42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 t="s">
        <v>31</v>
      </c>
      <c r="AG990">
        <v>0.11899999999999999</v>
      </c>
      <c r="AH990">
        <v>2</v>
      </c>
      <c r="AI990">
        <v>56664420</v>
      </c>
      <c r="AJ990">
        <v>730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ROW(Source!A1096)</f>
        <v>1096</v>
      </c>
      <c r="B991">
        <v>56664434</v>
      </c>
      <c r="C991">
        <v>56664411</v>
      </c>
      <c r="D991">
        <v>54737565</v>
      </c>
      <c r="E991">
        <v>1</v>
      </c>
      <c r="F991">
        <v>1</v>
      </c>
      <c r="G991">
        <v>1081</v>
      </c>
      <c r="H991">
        <v>3</v>
      </c>
      <c r="I991" t="s">
        <v>1454</v>
      </c>
      <c r="J991" t="s">
        <v>1455</v>
      </c>
      <c r="K991" t="s">
        <v>1456</v>
      </c>
      <c r="L991">
        <v>1339</v>
      </c>
      <c r="N991">
        <v>1007</v>
      </c>
      <c r="O991" t="s">
        <v>1102</v>
      </c>
      <c r="P991" t="s">
        <v>1102</v>
      </c>
      <c r="Q991">
        <v>1</v>
      </c>
      <c r="X991">
        <v>0.28100000000000003</v>
      </c>
      <c r="Y991">
        <v>5.82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31</v>
      </c>
      <c r="AG991">
        <v>0.28100000000000003</v>
      </c>
      <c r="AH991">
        <v>2</v>
      </c>
      <c r="AI991">
        <v>56664421</v>
      </c>
      <c r="AJ991">
        <v>731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ROW(Source!A1096)</f>
        <v>1096</v>
      </c>
      <c r="B992">
        <v>56664435</v>
      </c>
      <c r="C992">
        <v>56664411</v>
      </c>
      <c r="D992">
        <v>54737637</v>
      </c>
      <c r="E992">
        <v>1</v>
      </c>
      <c r="F992">
        <v>1</v>
      </c>
      <c r="G992">
        <v>1081</v>
      </c>
      <c r="H992">
        <v>3</v>
      </c>
      <c r="I992" t="s">
        <v>1346</v>
      </c>
      <c r="J992" t="s">
        <v>1347</v>
      </c>
      <c r="K992" t="s">
        <v>1348</v>
      </c>
      <c r="L992">
        <v>1348</v>
      </c>
      <c r="N992">
        <v>1009</v>
      </c>
      <c r="O992" t="s">
        <v>547</v>
      </c>
      <c r="P992" t="s">
        <v>547</v>
      </c>
      <c r="Q992">
        <v>1000</v>
      </c>
      <c r="X992">
        <v>4.4000000000000002E-4</v>
      </c>
      <c r="Y992">
        <v>16214.84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31</v>
      </c>
      <c r="AG992">
        <v>4.4000000000000002E-4</v>
      </c>
      <c r="AH992">
        <v>2</v>
      </c>
      <c r="AI992">
        <v>56664422</v>
      </c>
      <c r="AJ992">
        <v>732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ROW(Source!A1096)</f>
        <v>1096</v>
      </c>
      <c r="B993">
        <v>56664436</v>
      </c>
      <c r="C993">
        <v>56664411</v>
      </c>
      <c r="D993">
        <v>54737805</v>
      </c>
      <c r="E993">
        <v>1</v>
      </c>
      <c r="F993">
        <v>1</v>
      </c>
      <c r="G993">
        <v>1081</v>
      </c>
      <c r="H993">
        <v>3</v>
      </c>
      <c r="I993" t="s">
        <v>1352</v>
      </c>
      <c r="J993" t="s">
        <v>1353</v>
      </c>
      <c r="K993" t="s">
        <v>1354</v>
      </c>
      <c r="L993">
        <v>1346</v>
      </c>
      <c r="N993">
        <v>1009</v>
      </c>
      <c r="O993" t="s">
        <v>1171</v>
      </c>
      <c r="P993" t="s">
        <v>1171</v>
      </c>
      <c r="Q993">
        <v>1</v>
      </c>
      <c r="X993">
        <v>0.53</v>
      </c>
      <c r="Y993">
        <v>20.190000000000001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31</v>
      </c>
      <c r="AG993">
        <v>0.53</v>
      </c>
      <c r="AH993">
        <v>2</v>
      </c>
      <c r="AI993">
        <v>56664423</v>
      </c>
      <c r="AJ993">
        <v>733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ROW(Source!A1096)</f>
        <v>1096</v>
      </c>
      <c r="B994">
        <v>56664437</v>
      </c>
      <c r="C994">
        <v>56664411</v>
      </c>
      <c r="D994">
        <v>54698616</v>
      </c>
      <c r="E994">
        <v>1081</v>
      </c>
      <c r="F994">
        <v>1</v>
      </c>
      <c r="G994">
        <v>1081</v>
      </c>
      <c r="H994">
        <v>3</v>
      </c>
      <c r="I994" t="s">
        <v>1631</v>
      </c>
      <c r="J994" t="s">
        <v>3</v>
      </c>
      <c r="K994" t="s">
        <v>1632</v>
      </c>
      <c r="L994">
        <v>1346</v>
      </c>
      <c r="N994">
        <v>1009</v>
      </c>
      <c r="O994" t="s">
        <v>1171</v>
      </c>
      <c r="P994" t="s">
        <v>1171</v>
      </c>
      <c r="Q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31</v>
      </c>
      <c r="AG994">
        <v>0</v>
      </c>
      <c r="AH994">
        <v>3</v>
      </c>
      <c r="AI994">
        <v>-1</v>
      </c>
      <c r="AJ994" t="s">
        <v>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ROW(Source!A1096)</f>
        <v>1096</v>
      </c>
      <c r="B995">
        <v>56664438</v>
      </c>
      <c r="C995">
        <v>56664411</v>
      </c>
      <c r="D995">
        <v>54717889</v>
      </c>
      <c r="E995">
        <v>1081</v>
      </c>
      <c r="F995">
        <v>1</v>
      </c>
      <c r="G995">
        <v>1081</v>
      </c>
      <c r="H995">
        <v>3</v>
      </c>
      <c r="I995" t="s">
        <v>1633</v>
      </c>
      <c r="J995" t="s">
        <v>3</v>
      </c>
      <c r="K995" t="s">
        <v>1634</v>
      </c>
      <c r="L995">
        <v>1354</v>
      </c>
      <c r="N995">
        <v>1010</v>
      </c>
      <c r="O995" t="s">
        <v>398</v>
      </c>
      <c r="P995" t="s">
        <v>398</v>
      </c>
      <c r="Q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31</v>
      </c>
      <c r="AG995">
        <v>0</v>
      </c>
      <c r="AH995">
        <v>3</v>
      </c>
      <c r="AI995">
        <v>-1</v>
      </c>
      <c r="AJ995" t="s">
        <v>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ROW(Source!A1096)</f>
        <v>1096</v>
      </c>
      <c r="B996">
        <v>56664439</v>
      </c>
      <c r="C996">
        <v>56664411</v>
      </c>
      <c r="D996">
        <v>54720760</v>
      </c>
      <c r="E996">
        <v>1081</v>
      </c>
      <c r="F996">
        <v>1</v>
      </c>
      <c r="G996">
        <v>1081</v>
      </c>
      <c r="H996">
        <v>3</v>
      </c>
      <c r="I996" t="s">
        <v>1635</v>
      </c>
      <c r="J996" t="s">
        <v>3</v>
      </c>
      <c r="K996" t="s">
        <v>1636</v>
      </c>
      <c r="L996">
        <v>1301</v>
      </c>
      <c r="N996">
        <v>1003</v>
      </c>
      <c r="O996" t="s">
        <v>672</v>
      </c>
      <c r="P996" t="s">
        <v>672</v>
      </c>
      <c r="Q996">
        <v>1</v>
      </c>
      <c r="X996">
        <v>100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31</v>
      </c>
      <c r="AG996">
        <v>100</v>
      </c>
      <c r="AH996">
        <v>3</v>
      </c>
      <c r="AI996">
        <v>-1</v>
      </c>
      <c r="AJ996" t="s">
        <v>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ROW(Source!A1099)</f>
        <v>1099</v>
      </c>
      <c r="B997">
        <v>56664455</v>
      </c>
      <c r="C997">
        <v>56664441</v>
      </c>
      <c r="D997">
        <v>54702434</v>
      </c>
      <c r="E997">
        <v>1081</v>
      </c>
      <c r="F997">
        <v>1</v>
      </c>
      <c r="G997">
        <v>1081</v>
      </c>
      <c r="H997">
        <v>1</v>
      </c>
      <c r="I997" t="s">
        <v>1317</v>
      </c>
      <c r="J997" t="s">
        <v>3</v>
      </c>
      <c r="K997" t="s">
        <v>1318</v>
      </c>
      <c r="L997">
        <v>1191</v>
      </c>
      <c r="N997">
        <v>1013</v>
      </c>
      <c r="O997" t="s">
        <v>1319</v>
      </c>
      <c r="P997" t="s">
        <v>1319</v>
      </c>
      <c r="Q997">
        <v>1</v>
      </c>
      <c r="X997">
        <v>29.7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1</v>
      </c>
      <c r="AF997" t="s">
        <v>936</v>
      </c>
      <c r="AG997">
        <v>40.985999999999997</v>
      </c>
      <c r="AH997">
        <v>2</v>
      </c>
      <c r="AI997">
        <v>56664442</v>
      </c>
      <c r="AJ997">
        <v>735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ROW(Source!A1099)</f>
        <v>1099</v>
      </c>
      <c r="B998">
        <v>56664456</v>
      </c>
      <c r="C998">
        <v>56664441</v>
      </c>
      <c r="D998">
        <v>54768042</v>
      </c>
      <c r="E998">
        <v>1</v>
      </c>
      <c r="F998">
        <v>1</v>
      </c>
      <c r="G998">
        <v>1081</v>
      </c>
      <c r="H998">
        <v>2</v>
      </c>
      <c r="I998" t="s">
        <v>1439</v>
      </c>
      <c r="J998" t="s">
        <v>1440</v>
      </c>
      <c r="K998" t="s">
        <v>1441</v>
      </c>
      <c r="L998">
        <v>1368</v>
      </c>
      <c r="N998">
        <v>1011</v>
      </c>
      <c r="O998" t="s">
        <v>1323</v>
      </c>
      <c r="P998" t="s">
        <v>1323</v>
      </c>
      <c r="Q998">
        <v>1</v>
      </c>
      <c r="X998">
        <v>1.1499999999999999</v>
      </c>
      <c r="Y998">
        <v>0</v>
      </c>
      <c r="Z998">
        <v>0.28000000000000003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935</v>
      </c>
      <c r="AG998">
        <v>1.7249999999999999</v>
      </c>
      <c r="AH998">
        <v>2</v>
      </c>
      <c r="AI998">
        <v>56664443</v>
      </c>
      <c r="AJ998">
        <v>736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ROW(Source!A1099)</f>
        <v>1099</v>
      </c>
      <c r="B999">
        <v>56664457</v>
      </c>
      <c r="C999">
        <v>56664441</v>
      </c>
      <c r="D999">
        <v>54768339</v>
      </c>
      <c r="E999">
        <v>1</v>
      </c>
      <c r="F999">
        <v>1</v>
      </c>
      <c r="G999">
        <v>1081</v>
      </c>
      <c r="H999">
        <v>2</v>
      </c>
      <c r="I999" t="s">
        <v>1324</v>
      </c>
      <c r="J999" t="s">
        <v>1325</v>
      </c>
      <c r="K999" t="s">
        <v>1326</v>
      </c>
      <c r="L999">
        <v>1368</v>
      </c>
      <c r="N999">
        <v>1011</v>
      </c>
      <c r="O999" t="s">
        <v>1323</v>
      </c>
      <c r="P999" t="s">
        <v>1323</v>
      </c>
      <c r="Q999">
        <v>1</v>
      </c>
      <c r="X999">
        <v>0.35</v>
      </c>
      <c r="Y999">
        <v>0</v>
      </c>
      <c r="Z999">
        <v>83.1</v>
      </c>
      <c r="AA999">
        <v>12.62</v>
      </c>
      <c r="AB999">
        <v>0</v>
      </c>
      <c r="AC999">
        <v>0</v>
      </c>
      <c r="AD999">
        <v>1</v>
      </c>
      <c r="AE999">
        <v>0</v>
      </c>
      <c r="AF999" t="s">
        <v>935</v>
      </c>
      <c r="AG999">
        <v>0.52500000000000002</v>
      </c>
      <c r="AH999">
        <v>2</v>
      </c>
      <c r="AI999">
        <v>56664444</v>
      </c>
      <c r="AJ999">
        <v>737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ROW(Source!A1099)</f>
        <v>1099</v>
      </c>
      <c r="B1000">
        <v>56664458</v>
      </c>
      <c r="C1000">
        <v>56664441</v>
      </c>
      <c r="D1000">
        <v>54767573</v>
      </c>
      <c r="E1000">
        <v>1</v>
      </c>
      <c r="F1000">
        <v>1</v>
      </c>
      <c r="G1000">
        <v>1081</v>
      </c>
      <c r="H1000">
        <v>2</v>
      </c>
      <c r="I1000" t="s">
        <v>1328</v>
      </c>
      <c r="J1000" t="s">
        <v>1329</v>
      </c>
      <c r="K1000" t="s">
        <v>1330</v>
      </c>
      <c r="L1000">
        <v>1368</v>
      </c>
      <c r="N1000">
        <v>1011</v>
      </c>
      <c r="O1000" t="s">
        <v>1323</v>
      </c>
      <c r="P1000" t="s">
        <v>1323</v>
      </c>
      <c r="Q1000">
        <v>1</v>
      </c>
      <c r="X1000">
        <v>7.0000000000000007E-2</v>
      </c>
      <c r="Y1000">
        <v>0</v>
      </c>
      <c r="Z1000">
        <v>179.17</v>
      </c>
      <c r="AA1000">
        <v>16.93</v>
      </c>
      <c r="AB1000">
        <v>0</v>
      </c>
      <c r="AC1000">
        <v>0</v>
      </c>
      <c r="AD1000">
        <v>1</v>
      </c>
      <c r="AE1000">
        <v>0</v>
      </c>
      <c r="AF1000" t="s">
        <v>935</v>
      </c>
      <c r="AG1000">
        <v>0.10500000000000001</v>
      </c>
      <c r="AH1000">
        <v>2</v>
      </c>
      <c r="AI1000">
        <v>56664445</v>
      </c>
      <c r="AJ1000">
        <v>738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ROW(Source!A1099)</f>
        <v>1099</v>
      </c>
      <c r="B1001">
        <v>56664459</v>
      </c>
      <c r="C1001">
        <v>56664441</v>
      </c>
      <c r="D1001">
        <v>54737367</v>
      </c>
      <c r="E1001">
        <v>1</v>
      </c>
      <c r="F1001">
        <v>1</v>
      </c>
      <c r="G1001">
        <v>1081</v>
      </c>
      <c r="H1001">
        <v>3</v>
      </c>
      <c r="I1001" t="s">
        <v>1442</v>
      </c>
      <c r="J1001" t="s">
        <v>1443</v>
      </c>
      <c r="K1001" t="s">
        <v>1444</v>
      </c>
      <c r="L1001">
        <v>1339</v>
      </c>
      <c r="N1001">
        <v>1007</v>
      </c>
      <c r="O1001" t="s">
        <v>1102</v>
      </c>
      <c r="P1001" t="s">
        <v>1102</v>
      </c>
      <c r="Q1001">
        <v>1</v>
      </c>
      <c r="X1001">
        <v>0.28799999999999998</v>
      </c>
      <c r="Y1001">
        <v>7.07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 t="s">
        <v>31</v>
      </c>
      <c r="AG1001">
        <v>0.28799999999999998</v>
      </c>
      <c r="AH1001">
        <v>2</v>
      </c>
      <c r="AI1001">
        <v>56664446</v>
      </c>
      <c r="AJ1001">
        <v>739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ROW(Source!A1099)</f>
        <v>1099</v>
      </c>
      <c r="B1002">
        <v>56664460</v>
      </c>
      <c r="C1002">
        <v>56664441</v>
      </c>
      <c r="D1002">
        <v>54738505</v>
      </c>
      <c r="E1002">
        <v>1</v>
      </c>
      <c r="F1002">
        <v>1</v>
      </c>
      <c r="G1002">
        <v>1081</v>
      </c>
      <c r="H1002">
        <v>3</v>
      </c>
      <c r="I1002" t="s">
        <v>1445</v>
      </c>
      <c r="J1002" t="s">
        <v>1446</v>
      </c>
      <c r="K1002" t="s">
        <v>1447</v>
      </c>
      <c r="L1002">
        <v>1346</v>
      </c>
      <c r="N1002">
        <v>1009</v>
      </c>
      <c r="O1002" t="s">
        <v>1171</v>
      </c>
      <c r="P1002" t="s">
        <v>1171</v>
      </c>
      <c r="Q1002">
        <v>1</v>
      </c>
      <c r="X1002">
        <v>0.17</v>
      </c>
      <c r="Y1002">
        <v>21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 t="s">
        <v>31</v>
      </c>
      <c r="AG1002">
        <v>0.17</v>
      </c>
      <c r="AH1002">
        <v>2</v>
      </c>
      <c r="AI1002">
        <v>56664447</v>
      </c>
      <c r="AJ1002">
        <v>740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ROW(Source!A1099)</f>
        <v>1099</v>
      </c>
      <c r="B1003">
        <v>56664461</v>
      </c>
      <c r="C1003">
        <v>56664441</v>
      </c>
      <c r="D1003">
        <v>54739078</v>
      </c>
      <c r="E1003">
        <v>1</v>
      </c>
      <c r="F1003">
        <v>1</v>
      </c>
      <c r="G1003">
        <v>1081</v>
      </c>
      <c r="H1003">
        <v>3</v>
      </c>
      <c r="I1003" t="s">
        <v>1340</v>
      </c>
      <c r="J1003" t="s">
        <v>1341</v>
      </c>
      <c r="K1003" t="s">
        <v>1342</v>
      </c>
      <c r="L1003">
        <v>1346</v>
      </c>
      <c r="N1003">
        <v>1009</v>
      </c>
      <c r="O1003" t="s">
        <v>1171</v>
      </c>
      <c r="P1003" t="s">
        <v>1171</v>
      </c>
      <c r="Q1003">
        <v>1</v>
      </c>
      <c r="X1003">
        <v>0.06</v>
      </c>
      <c r="Y1003">
        <v>37.979999999999997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31</v>
      </c>
      <c r="AG1003">
        <v>0.06</v>
      </c>
      <c r="AH1003">
        <v>2</v>
      </c>
      <c r="AI1003">
        <v>56664448</v>
      </c>
      <c r="AJ1003">
        <v>741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ROW(Source!A1099)</f>
        <v>1099</v>
      </c>
      <c r="B1004">
        <v>56664462</v>
      </c>
      <c r="C1004">
        <v>56664441</v>
      </c>
      <c r="D1004">
        <v>54737486</v>
      </c>
      <c r="E1004">
        <v>1</v>
      </c>
      <c r="F1004">
        <v>1</v>
      </c>
      <c r="G1004">
        <v>1081</v>
      </c>
      <c r="H1004">
        <v>3</v>
      </c>
      <c r="I1004" t="s">
        <v>1448</v>
      </c>
      <c r="J1004" t="s">
        <v>1449</v>
      </c>
      <c r="K1004" t="s">
        <v>1450</v>
      </c>
      <c r="L1004">
        <v>1348</v>
      </c>
      <c r="N1004">
        <v>1009</v>
      </c>
      <c r="O1004" t="s">
        <v>547</v>
      </c>
      <c r="P1004" t="s">
        <v>547</v>
      </c>
      <c r="Q1004">
        <v>1000</v>
      </c>
      <c r="X1004">
        <v>1.0000000000000001E-5</v>
      </c>
      <c r="Y1004">
        <v>3234.81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31</v>
      </c>
      <c r="AG1004">
        <v>1.0000000000000001E-5</v>
      </c>
      <c r="AH1004">
        <v>2</v>
      </c>
      <c r="AI1004">
        <v>56664449</v>
      </c>
      <c r="AJ1004">
        <v>742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ROW(Source!A1099)</f>
        <v>1099</v>
      </c>
      <c r="B1005">
        <v>56664463</v>
      </c>
      <c r="C1005">
        <v>56664441</v>
      </c>
      <c r="D1005">
        <v>54737299</v>
      </c>
      <c r="E1005">
        <v>1</v>
      </c>
      <c r="F1005">
        <v>1</v>
      </c>
      <c r="G1005">
        <v>1081</v>
      </c>
      <c r="H1005">
        <v>3</v>
      </c>
      <c r="I1005" t="s">
        <v>1451</v>
      </c>
      <c r="J1005" t="s">
        <v>1452</v>
      </c>
      <c r="K1005" t="s">
        <v>1453</v>
      </c>
      <c r="L1005">
        <v>1339</v>
      </c>
      <c r="N1005">
        <v>1007</v>
      </c>
      <c r="O1005" t="s">
        <v>1102</v>
      </c>
      <c r="P1005" t="s">
        <v>1102</v>
      </c>
      <c r="Q1005">
        <v>1</v>
      </c>
      <c r="X1005">
        <v>0.11899999999999999</v>
      </c>
      <c r="Y1005">
        <v>53.42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 t="s">
        <v>31</v>
      </c>
      <c r="AG1005">
        <v>0.11899999999999999</v>
      </c>
      <c r="AH1005">
        <v>2</v>
      </c>
      <c r="AI1005">
        <v>56664450</v>
      </c>
      <c r="AJ1005">
        <v>743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ROW(Source!A1099)</f>
        <v>1099</v>
      </c>
      <c r="B1006">
        <v>56664464</v>
      </c>
      <c r="C1006">
        <v>56664441</v>
      </c>
      <c r="D1006">
        <v>54737565</v>
      </c>
      <c r="E1006">
        <v>1</v>
      </c>
      <c r="F1006">
        <v>1</v>
      </c>
      <c r="G1006">
        <v>1081</v>
      </c>
      <c r="H1006">
        <v>3</v>
      </c>
      <c r="I1006" t="s">
        <v>1454</v>
      </c>
      <c r="J1006" t="s">
        <v>1455</v>
      </c>
      <c r="K1006" t="s">
        <v>1456</v>
      </c>
      <c r="L1006">
        <v>1339</v>
      </c>
      <c r="N1006">
        <v>1007</v>
      </c>
      <c r="O1006" t="s">
        <v>1102</v>
      </c>
      <c r="P1006" t="s">
        <v>1102</v>
      </c>
      <c r="Q1006">
        <v>1</v>
      </c>
      <c r="X1006">
        <v>0.28100000000000003</v>
      </c>
      <c r="Y1006">
        <v>5.82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31</v>
      </c>
      <c r="AG1006">
        <v>0.28100000000000003</v>
      </c>
      <c r="AH1006">
        <v>2</v>
      </c>
      <c r="AI1006">
        <v>56664451</v>
      </c>
      <c r="AJ1006">
        <v>744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ROW(Source!A1099)</f>
        <v>1099</v>
      </c>
      <c r="B1007">
        <v>56664465</v>
      </c>
      <c r="C1007">
        <v>56664441</v>
      </c>
      <c r="D1007">
        <v>54737637</v>
      </c>
      <c r="E1007">
        <v>1</v>
      </c>
      <c r="F1007">
        <v>1</v>
      </c>
      <c r="G1007">
        <v>1081</v>
      </c>
      <c r="H1007">
        <v>3</v>
      </c>
      <c r="I1007" t="s">
        <v>1346</v>
      </c>
      <c r="J1007" t="s">
        <v>1347</v>
      </c>
      <c r="K1007" t="s">
        <v>1348</v>
      </c>
      <c r="L1007">
        <v>1348</v>
      </c>
      <c r="N1007">
        <v>1009</v>
      </c>
      <c r="O1007" t="s">
        <v>547</v>
      </c>
      <c r="P1007" t="s">
        <v>547</v>
      </c>
      <c r="Q1007">
        <v>1000</v>
      </c>
      <c r="X1007">
        <v>4.4000000000000002E-4</v>
      </c>
      <c r="Y1007">
        <v>16214.84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31</v>
      </c>
      <c r="AG1007">
        <v>4.4000000000000002E-4</v>
      </c>
      <c r="AH1007">
        <v>2</v>
      </c>
      <c r="AI1007">
        <v>56664452</v>
      </c>
      <c r="AJ1007">
        <v>745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ROW(Source!A1099)</f>
        <v>1099</v>
      </c>
      <c r="B1008">
        <v>56664466</v>
      </c>
      <c r="C1008">
        <v>56664441</v>
      </c>
      <c r="D1008">
        <v>54737805</v>
      </c>
      <c r="E1008">
        <v>1</v>
      </c>
      <c r="F1008">
        <v>1</v>
      </c>
      <c r="G1008">
        <v>1081</v>
      </c>
      <c r="H1008">
        <v>3</v>
      </c>
      <c r="I1008" t="s">
        <v>1352</v>
      </c>
      <c r="J1008" t="s">
        <v>1353</v>
      </c>
      <c r="K1008" t="s">
        <v>1354</v>
      </c>
      <c r="L1008">
        <v>1346</v>
      </c>
      <c r="N1008">
        <v>1009</v>
      </c>
      <c r="O1008" t="s">
        <v>1171</v>
      </c>
      <c r="P1008" t="s">
        <v>1171</v>
      </c>
      <c r="Q1008">
        <v>1</v>
      </c>
      <c r="X1008">
        <v>0.53</v>
      </c>
      <c r="Y1008">
        <v>20.190000000000001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31</v>
      </c>
      <c r="AG1008">
        <v>0.53</v>
      </c>
      <c r="AH1008">
        <v>2</v>
      </c>
      <c r="AI1008">
        <v>56664453</v>
      </c>
      <c r="AJ1008">
        <v>746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ROW(Source!A1099)</f>
        <v>1099</v>
      </c>
      <c r="B1009">
        <v>56664467</v>
      </c>
      <c r="C1009">
        <v>56664441</v>
      </c>
      <c r="D1009">
        <v>54698616</v>
      </c>
      <c r="E1009">
        <v>1081</v>
      </c>
      <c r="F1009">
        <v>1</v>
      </c>
      <c r="G1009">
        <v>1081</v>
      </c>
      <c r="H1009">
        <v>3</v>
      </c>
      <c r="I1009" t="s">
        <v>1631</v>
      </c>
      <c r="J1009" t="s">
        <v>3</v>
      </c>
      <c r="K1009" t="s">
        <v>1632</v>
      </c>
      <c r="L1009">
        <v>1346</v>
      </c>
      <c r="N1009">
        <v>1009</v>
      </c>
      <c r="O1009" t="s">
        <v>1171</v>
      </c>
      <c r="P1009" t="s">
        <v>1171</v>
      </c>
      <c r="Q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31</v>
      </c>
      <c r="AG1009">
        <v>0</v>
      </c>
      <c r="AH1009">
        <v>3</v>
      </c>
      <c r="AI1009">
        <v>-1</v>
      </c>
      <c r="AJ1009" t="s">
        <v>3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ROW(Source!A1099)</f>
        <v>1099</v>
      </c>
      <c r="B1010">
        <v>56664468</v>
      </c>
      <c r="C1010">
        <v>56664441</v>
      </c>
      <c r="D1010">
        <v>54717889</v>
      </c>
      <c r="E1010">
        <v>1081</v>
      </c>
      <c r="F1010">
        <v>1</v>
      </c>
      <c r="G1010">
        <v>1081</v>
      </c>
      <c r="H1010">
        <v>3</v>
      </c>
      <c r="I1010" t="s">
        <v>1633</v>
      </c>
      <c r="J1010" t="s">
        <v>3</v>
      </c>
      <c r="K1010" t="s">
        <v>1634</v>
      </c>
      <c r="L1010">
        <v>1354</v>
      </c>
      <c r="N1010">
        <v>1010</v>
      </c>
      <c r="O1010" t="s">
        <v>398</v>
      </c>
      <c r="P1010" t="s">
        <v>398</v>
      </c>
      <c r="Q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31</v>
      </c>
      <c r="AG1010">
        <v>0</v>
      </c>
      <c r="AH1010">
        <v>3</v>
      </c>
      <c r="AI1010">
        <v>-1</v>
      </c>
      <c r="AJ1010" t="s">
        <v>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ROW(Source!A1099)</f>
        <v>1099</v>
      </c>
      <c r="B1011">
        <v>56664469</v>
      </c>
      <c r="C1011">
        <v>56664441</v>
      </c>
      <c r="D1011">
        <v>54720760</v>
      </c>
      <c r="E1011">
        <v>1081</v>
      </c>
      <c r="F1011">
        <v>1</v>
      </c>
      <c r="G1011">
        <v>1081</v>
      </c>
      <c r="H1011">
        <v>3</v>
      </c>
      <c r="I1011" t="s">
        <v>1635</v>
      </c>
      <c r="J1011" t="s">
        <v>3</v>
      </c>
      <c r="K1011" t="s">
        <v>1636</v>
      </c>
      <c r="L1011">
        <v>1301</v>
      </c>
      <c r="N1011">
        <v>1003</v>
      </c>
      <c r="O1011" t="s">
        <v>672</v>
      </c>
      <c r="P1011" t="s">
        <v>672</v>
      </c>
      <c r="Q1011">
        <v>1</v>
      </c>
      <c r="X1011">
        <v>100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31</v>
      </c>
      <c r="AG1011">
        <v>100</v>
      </c>
      <c r="AH1011">
        <v>3</v>
      </c>
      <c r="AI1011">
        <v>-1</v>
      </c>
      <c r="AJ1011" t="s">
        <v>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ROW(Source!A1100)</f>
        <v>1100</v>
      </c>
      <c r="B1012">
        <v>56664455</v>
      </c>
      <c r="C1012">
        <v>56664441</v>
      </c>
      <c r="D1012">
        <v>54702434</v>
      </c>
      <c r="E1012">
        <v>1081</v>
      </c>
      <c r="F1012">
        <v>1</v>
      </c>
      <c r="G1012">
        <v>1081</v>
      </c>
      <c r="H1012">
        <v>1</v>
      </c>
      <c r="I1012" t="s">
        <v>1317</v>
      </c>
      <c r="J1012" t="s">
        <v>3</v>
      </c>
      <c r="K1012" t="s">
        <v>1318</v>
      </c>
      <c r="L1012">
        <v>1191</v>
      </c>
      <c r="N1012">
        <v>1013</v>
      </c>
      <c r="O1012" t="s">
        <v>1319</v>
      </c>
      <c r="P1012" t="s">
        <v>1319</v>
      </c>
      <c r="Q1012">
        <v>1</v>
      </c>
      <c r="X1012">
        <v>29.7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 t="s">
        <v>936</v>
      </c>
      <c r="AG1012">
        <v>40.985999999999997</v>
      </c>
      <c r="AH1012">
        <v>2</v>
      </c>
      <c r="AI1012">
        <v>56664442</v>
      </c>
      <c r="AJ1012">
        <v>748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ROW(Source!A1100)</f>
        <v>1100</v>
      </c>
      <c r="B1013">
        <v>56664456</v>
      </c>
      <c r="C1013">
        <v>56664441</v>
      </c>
      <c r="D1013">
        <v>54768042</v>
      </c>
      <c r="E1013">
        <v>1</v>
      </c>
      <c r="F1013">
        <v>1</v>
      </c>
      <c r="G1013">
        <v>1081</v>
      </c>
      <c r="H1013">
        <v>2</v>
      </c>
      <c r="I1013" t="s">
        <v>1439</v>
      </c>
      <c r="J1013" t="s">
        <v>1440</v>
      </c>
      <c r="K1013" t="s">
        <v>1441</v>
      </c>
      <c r="L1013">
        <v>1368</v>
      </c>
      <c r="N1013">
        <v>1011</v>
      </c>
      <c r="O1013" t="s">
        <v>1323</v>
      </c>
      <c r="P1013" t="s">
        <v>1323</v>
      </c>
      <c r="Q1013">
        <v>1</v>
      </c>
      <c r="X1013">
        <v>1.1499999999999999</v>
      </c>
      <c r="Y1013">
        <v>0</v>
      </c>
      <c r="Z1013">
        <v>0.28000000000000003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935</v>
      </c>
      <c r="AG1013">
        <v>1.7249999999999999</v>
      </c>
      <c r="AH1013">
        <v>2</v>
      </c>
      <c r="AI1013">
        <v>56664443</v>
      </c>
      <c r="AJ1013">
        <v>749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ROW(Source!A1100)</f>
        <v>1100</v>
      </c>
      <c r="B1014">
        <v>56664457</v>
      </c>
      <c r="C1014">
        <v>56664441</v>
      </c>
      <c r="D1014">
        <v>54768339</v>
      </c>
      <c r="E1014">
        <v>1</v>
      </c>
      <c r="F1014">
        <v>1</v>
      </c>
      <c r="G1014">
        <v>1081</v>
      </c>
      <c r="H1014">
        <v>2</v>
      </c>
      <c r="I1014" t="s">
        <v>1324</v>
      </c>
      <c r="J1014" t="s">
        <v>1325</v>
      </c>
      <c r="K1014" t="s">
        <v>1326</v>
      </c>
      <c r="L1014">
        <v>1368</v>
      </c>
      <c r="N1014">
        <v>1011</v>
      </c>
      <c r="O1014" t="s">
        <v>1323</v>
      </c>
      <c r="P1014" t="s">
        <v>1323</v>
      </c>
      <c r="Q1014">
        <v>1</v>
      </c>
      <c r="X1014">
        <v>0.35</v>
      </c>
      <c r="Y1014">
        <v>0</v>
      </c>
      <c r="Z1014">
        <v>83.1</v>
      </c>
      <c r="AA1014">
        <v>12.62</v>
      </c>
      <c r="AB1014">
        <v>0</v>
      </c>
      <c r="AC1014">
        <v>0</v>
      </c>
      <c r="AD1014">
        <v>1</v>
      </c>
      <c r="AE1014">
        <v>0</v>
      </c>
      <c r="AF1014" t="s">
        <v>935</v>
      </c>
      <c r="AG1014">
        <v>0.52500000000000002</v>
      </c>
      <c r="AH1014">
        <v>2</v>
      </c>
      <c r="AI1014">
        <v>56664444</v>
      </c>
      <c r="AJ1014">
        <v>750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ROW(Source!A1100)</f>
        <v>1100</v>
      </c>
      <c r="B1015">
        <v>56664458</v>
      </c>
      <c r="C1015">
        <v>56664441</v>
      </c>
      <c r="D1015">
        <v>54767573</v>
      </c>
      <c r="E1015">
        <v>1</v>
      </c>
      <c r="F1015">
        <v>1</v>
      </c>
      <c r="G1015">
        <v>1081</v>
      </c>
      <c r="H1015">
        <v>2</v>
      </c>
      <c r="I1015" t="s">
        <v>1328</v>
      </c>
      <c r="J1015" t="s">
        <v>1329</v>
      </c>
      <c r="K1015" t="s">
        <v>1330</v>
      </c>
      <c r="L1015">
        <v>1368</v>
      </c>
      <c r="N1015">
        <v>1011</v>
      </c>
      <c r="O1015" t="s">
        <v>1323</v>
      </c>
      <c r="P1015" t="s">
        <v>1323</v>
      </c>
      <c r="Q1015">
        <v>1</v>
      </c>
      <c r="X1015">
        <v>7.0000000000000007E-2</v>
      </c>
      <c r="Y1015">
        <v>0</v>
      </c>
      <c r="Z1015">
        <v>179.17</v>
      </c>
      <c r="AA1015">
        <v>16.93</v>
      </c>
      <c r="AB1015">
        <v>0</v>
      </c>
      <c r="AC1015">
        <v>0</v>
      </c>
      <c r="AD1015">
        <v>1</v>
      </c>
      <c r="AE1015">
        <v>0</v>
      </c>
      <c r="AF1015" t="s">
        <v>935</v>
      </c>
      <c r="AG1015">
        <v>0.10500000000000001</v>
      </c>
      <c r="AH1015">
        <v>2</v>
      </c>
      <c r="AI1015">
        <v>56664445</v>
      </c>
      <c r="AJ1015">
        <v>751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ROW(Source!A1100)</f>
        <v>1100</v>
      </c>
      <c r="B1016">
        <v>56664459</v>
      </c>
      <c r="C1016">
        <v>56664441</v>
      </c>
      <c r="D1016">
        <v>54737367</v>
      </c>
      <c r="E1016">
        <v>1</v>
      </c>
      <c r="F1016">
        <v>1</v>
      </c>
      <c r="G1016">
        <v>1081</v>
      </c>
      <c r="H1016">
        <v>3</v>
      </c>
      <c r="I1016" t="s">
        <v>1442</v>
      </c>
      <c r="J1016" t="s">
        <v>1443</v>
      </c>
      <c r="K1016" t="s">
        <v>1444</v>
      </c>
      <c r="L1016">
        <v>1339</v>
      </c>
      <c r="N1016">
        <v>1007</v>
      </c>
      <c r="O1016" t="s">
        <v>1102</v>
      </c>
      <c r="P1016" t="s">
        <v>1102</v>
      </c>
      <c r="Q1016">
        <v>1</v>
      </c>
      <c r="X1016">
        <v>0.28799999999999998</v>
      </c>
      <c r="Y1016">
        <v>7.07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31</v>
      </c>
      <c r="AG1016">
        <v>0.28799999999999998</v>
      </c>
      <c r="AH1016">
        <v>2</v>
      </c>
      <c r="AI1016">
        <v>56664446</v>
      </c>
      <c r="AJ1016">
        <v>752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ROW(Source!A1100)</f>
        <v>1100</v>
      </c>
      <c r="B1017">
        <v>56664460</v>
      </c>
      <c r="C1017">
        <v>56664441</v>
      </c>
      <c r="D1017">
        <v>54738505</v>
      </c>
      <c r="E1017">
        <v>1</v>
      </c>
      <c r="F1017">
        <v>1</v>
      </c>
      <c r="G1017">
        <v>1081</v>
      </c>
      <c r="H1017">
        <v>3</v>
      </c>
      <c r="I1017" t="s">
        <v>1445</v>
      </c>
      <c r="J1017" t="s">
        <v>1446</v>
      </c>
      <c r="K1017" t="s">
        <v>1447</v>
      </c>
      <c r="L1017">
        <v>1346</v>
      </c>
      <c r="N1017">
        <v>1009</v>
      </c>
      <c r="O1017" t="s">
        <v>1171</v>
      </c>
      <c r="P1017" t="s">
        <v>1171</v>
      </c>
      <c r="Q1017">
        <v>1</v>
      </c>
      <c r="X1017">
        <v>0.17</v>
      </c>
      <c r="Y1017">
        <v>21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31</v>
      </c>
      <c r="AG1017">
        <v>0.17</v>
      </c>
      <c r="AH1017">
        <v>2</v>
      </c>
      <c r="AI1017">
        <v>56664447</v>
      </c>
      <c r="AJ1017">
        <v>753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ROW(Source!A1100)</f>
        <v>1100</v>
      </c>
      <c r="B1018">
        <v>56664461</v>
      </c>
      <c r="C1018">
        <v>56664441</v>
      </c>
      <c r="D1018">
        <v>54739078</v>
      </c>
      <c r="E1018">
        <v>1</v>
      </c>
      <c r="F1018">
        <v>1</v>
      </c>
      <c r="G1018">
        <v>1081</v>
      </c>
      <c r="H1018">
        <v>3</v>
      </c>
      <c r="I1018" t="s">
        <v>1340</v>
      </c>
      <c r="J1018" t="s">
        <v>1341</v>
      </c>
      <c r="K1018" t="s">
        <v>1342</v>
      </c>
      <c r="L1018">
        <v>1346</v>
      </c>
      <c r="N1018">
        <v>1009</v>
      </c>
      <c r="O1018" t="s">
        <v>1171</v>
      </c>
      <c r="P1018" t="s">
        <v>1171</v>
      </c>
      <c r="Q1018">
        <v>1</v>
      </c>
      <c r="X1018">
        <v>0.06</v>
      </c>
      <c r="Y1018">
        <v>37.979999999999997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31</v>
      </c>
      <c r="AG1018">
        <v>0.06</v>
      </c>
      <c r="AH1018">
        <v>2</v>
      </c>
      <c r="AI1018">
        <v>56664448</v>
      </c>
      <c r="AJ1018">
        <v>754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ROW(Source!A1100)</f>
        <v>1100</v>
      </c>
      <c r="B1019">
        <v>56664462</v>
      </c>
      <c r="C1019">
        <v>56664441</v>
      </c>
      <c r="D1019">
        <v>54737486</v>
      </c>
      <c r="E1019">
        <v>1</v>
      </c>
      <c r="F1019">
        <v>1</v>
      </c>
      <c r="G1019">
        <v>1081</v>
      </c>
      <c r="H1019">
        <v>3</v>
      </c>
      <c r="I1019" t="s">
        <v>1448</v>
      </c>
      <c r="J1019" t="s">
        <v>1449</v>
      </c>
      <c r="K1019" t="s">
        <v>1450</v>
      </c>
      <c r="L1019">
        <v>1348</v>
      </c>
      <c r="N1019">
        <v>1009</v>
      </c>
      <c r="O1019" t="s">
        <v>547</v>
      </c>
      <c r="P1019" t="s">
        <v>547</v>
      </c>
      <c r="Q1019">
        <v>1000</v>
      </c>
      <c r="X1019">
        <v>1.0000000000000001E-5</v>
      </c>
      <c r="Y1019">
        <v>3234.81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31</v>
      </c>
      <c r="AG1019">
        <v>1.0000000000000001E-5</v>
      </c>
      <c r="AH1019">
        <v>2</v>
      </c>
      <c r="AI1019">
        <v>56664449</v>
      </c>
      <c r="AJ1019">
        <v>755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ROW(Source!A1100)</f>
        <v>1100</v>
      </c>
      <c r="B1020">
        <v>56664463</v>
      </c>
      <c r="C1020">
        <v>56664441</v>
      </c>
      <c r="D1020">
        <v>54737299</v>
      </c>
      <c r="E1020">
        <v>1</v>
      </c>
      <c r="F1020">
        <v>1</v>
      </c>
      <c r="G1020">
        <v>1081</v>
      </c>
      <c r="H1020">
        <v>3</v>
      </c>
      <c r="I1020" t="s">
        <v>1451</v>
      </c>
      <c r="J1020" t="s">
        <v>1452</v>
      </c>
      <c r="K1020" t="s">
        <v>1453</v>
      </c>
      <c r="L1020">
        <v>1339</v>
      </c>
      <c r="N1020">
        <v>1007</v>
      </c>
      <c r="O1020" t="s">
        <v>1102</v>
      </c>
      <c r="P1020" t="s">
        <v>1102</v>
      </c>
      <c r="Q1020">
        <v>1</v>
      </c>
      <c r="X1020">
        <v>0.11899999999999999</v>
      </c>
      <c r="Y1020">
        <v>53.42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 t="s">
        <v>31</v>
      </c>
      <c r="AG1020">
        <v>0.11899999999999999</v>
      </c>
      <c r="AH1020">
        <v>2</v>
      </c>
      <c r="AI1020">
        <v>56664450</v>
      </c>
      <c r="AJ1020">
        <v>756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ROW(Source!A1100)</f>
        <v>1100</v>
      </c>
      <c r="B1021">
        <v>56664464</v>
      </c>
      <c r="C1021">
        <v>56664441</v>
      </c>
      <c r="D1021">
        <v>54737565</v>
      </c>
      <c r="E1021">
        <v>1</v>
      </c>
      <c r="F1021">
        <v>1</v>
      </c>
      <c r="G1021">
        <v>1081</v>
      </c>
      <c r="H1021">
        <v>3</v>
      </c>
      <c r="I1021" t="s">
        <v>1454</v>
      </c>
      <c r="J1021" t="s">
        <v>1455</v>
      </c>
      <c r="K1021" t="s">
        <v>1456</v>
      </c>
      <c r="L1021">
        <v>1339</v>
      </c>
      <c r="N1021">
        <v>1007</v>
      </c>
      <c r="O1021" t="s">
        <v>1102</v>
      </c>
      <c r="P1021" t="s">
        <v>1102</v>
      </c>
      <c r="Q1021">
        <v>1</v>
      </c>
      <c r="X1021">
        <v>0.28100000000000003</v>
      </c>
      <c r="Y1021">
        <v>5.82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31</v>
      </c>
      <c r="AG1021">
        <v>0.28100000000000003</v>
      </c>
      <c r="AH1021">
        <v>2</v>
      </c>
      <c r="AI1021">
        <v>56664451</v>
      </c>
      <c r="AJ1021">
        <v>757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ROW(Source!A1100)</f>
        <v>1100</v>
      </c>
      <c r="B1022">
        <v>56664465</v>
      </c>
      <c r="C1022">
        <v>56664441</v>
      </c>
      <c r="D1022">
        <v>54737637</v>
      </c>
      <c r="E1022">
        <v>1</v>
      </c>
      <c r="F1022">
        <v>1</v>
      </c>
      <c r="G1022">
        <v>1081</v>
      </c>
      <c r="H1022">
        <v>3</v>
      </c>
      <c r="I1022" t="s">
        <v>1346</v>
      </c>
      <c r="J1022" t="s">
        <v>1347</v>
      </c>
      <c r="K1022" t="s">
        <v>1348</v>
      </c>
      <c r="L1022">
        <v>1348</v>
      </c>
      <c r="N1022">
        <v>1009</v>
      </c>
      <c r="O1022" t="s">
        <v>547</v>
      </c>
      <c r="P1022" t="s">
        <v>547</v>
      </c>
      <c r="Q1022">
        <v>1000</v>
      </c>
      <c r="X1022">
        <v>4.4000000000000002E-4</v>
      </c>
      <c r="Y1022">
        <v>16214.84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31</v>
      </c>
      <c r="AG1022">
        <v>4.4000000000000002E-4</v>
      </c>
      <c r="AH1022">
        <v>2</v>
      </c>
      <c r="AI1022">
        <v>56664452</v>
      </c>
      <c r="AJ1022">
        <v>758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ROW(Source!A1100)</f>
        <v>1100</v>
      </c>
      <c r="B1023">
        <v>56664466</v>
      </c>
      <c r="C1023">
        <v>56664441</v>
      </c>
      <c r="D1023">
        <v>54737805</v>
      </c>
      <c r="E1023">
        <v>1</v>
      </c>
      <c r="F1023">
        <v>1</v>
      </c>
      <c r="G1023">
        <v>1081</v>
      </c>
      <c r="H1023">
        <v>3</v>
      </c>
      <c r="I1023" t="s">
        <v>1352</v>
      </c>
      <c r="J1023" t="s">
        <v>1353</v>
      </c>
      <c r="K1023" t="s">
        <v>1354</v>
      </c>
      <c r="L1023">
        <v>1346</v>
      </c>
      <c r="N1023">
        <v>1009</v>
      </c>
      <c r="O1023" t="s">
        <v>1171</v>
      </c>
      <c r="P1023" t="s">
        <v>1171</v>
      </c>
      <c r="Q1023">
        <v>1</v>
      </c>
      <c r="X1023">
        <v>0.53</v>
      </c>
      <c r="Y1023">
        <v>20.190000000000001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31</v>
      </c>
      <c r="AG1023">
        <v>0.53</v>
      </c>
      <c r="AH1023">
        <v>2</v>
      </c>
      <c r="AI1023">
        <v>56664453</v>
      </c>
      <c r="AJ1023">
        <v>759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ROW(Source!A1100)</f>
        <v>1100</v>
      </c>
      <c r="B1024">
        <v>56664467</v>
      </c>
      <c r="C1024">
        <v>56664441</v>
      </c>
      <c r="D1024">
        <v>54698616</v>
      </c>
      <c r="E1024">
        <v>1081</v>
      </c>
      <c r="F1024">
        <v>1</v>
      </c>
      <c r="G1024">
        <v>1081</v>
      </c>
      <c r="H1024">
        <v>3</v>
      </c>
      <c r="I1024" t="s">
        <v>1631</v>
      </c>
      <c r="J1024" t="s">
        <v>3</v>
      </c>
      <c r="K1024" t="s">
        <v>1632</v>
      </c>
      <c r="L1024">
        <v>1346</v>
      </c>
      <c r="N1024">
        <v>1009</v>
      </c>
      <c r="O1024" t="s">
        <v>1171</v>
      </c>
      <c r="P1024" t="s">
        <v>1171</v>
      </c>
      <c r="Q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31</v>
      </c>
      <c r="AG1024">
        <v>0</v>
      </c>
      <c r="AH1024">
        <v>3</v>
      </c>
      <c r="AI1024">
        <v>-1</v>
      </c>
      <c r="AJ1024" t="s">
        <v>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ROW(Source!A1100)</f>
        <v>1100</v>
      </c>
      <c r="B1025">
        <v>56664468</v>
      </c>
      <c r="C1025">
        <v>56664441</v>
      </c>
      <c r="D1025">
        <v>54717889</v>
      </c>
      <c r="E1025">
        <v>1081</v>
      </c>
      <c r="F1025">
        <v>1</v>
      </c>
      <c r="G1025">
        <v>1081</v>
      </c>
      <c r="H1025">
        <v>3</v>
      </c>
      <c r="I1025" t="s">
        <v>1633</v>
      </c>
      <c r="J1025" t="s">
        <v>3</v>
      </c>
      <c r="K1025" t="s">
        <v>1634</v>
      </c>
      <c r="L1025">
        <v>1354</v>
      </c>
      <c r="N1025">
        <v>1010</v>
      </c>
      <c r="O1025" t="s">
        <v>398</v>
      </c>
      <c r="P1025" t="s">
        <v>398</v>
      </c>
      <c r="Q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31</v>
      </c>
      <c r="AG1025">
        <v>0</v>
      </c>
      <c r="AH1025">
        <v>3</v>
      </c>
      <c r="AI1025">
        <v>-1</v>
      </c>
      <c r="AJ1025" t="s">
        <v>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ROW(Source!A1100)</f>
        <v>1100</v>
      </c>
      <c r="B1026">
        <v>56664469</v>
      </c>
      <c r="C1026">
        <v>56664441</v>
      </c>
      <c r="D1026">
        <v>54720760</v>
      </c>
      <c r="E1026">
        <v>1081</v>
      </c>
      <c r="F1026">
        <v>1</v>
      </c>
      <c r="G1026">
        <v>1081</v>
      </c>
      <c r="H1026">
        <v>3</v>
      </c>
      <c r="I1026" t="s">
        <v>1635</v>
      </c>
      <c r="J1026" t="s">
        <v>3</v>
      </c>
      <c r="K1026" t="s">
        <v>1636</v>
      </c>
      <c r="L1026">
        <v>1301</v>
      </c>
      <c r="N1026">
        <v>1003</v>
      </c>
      <c r="O1026" t="s">
        <v>672</v>
      </c>
      <c r="P1026" t="s">
        <v>672</v>
      </c>
      <c r="Q1026">
        <v>1</v>
      </c>
      <c r="X1026">
        <v>100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s">
        <v>31</v>
      </c>
      <c r="AG1026">
        <v>100</v>
      </c>
      <c r="AH1026">
        <v>3</v>
      </c>
      <c r="AI1026">
        <v>-1</v>
      </c>
      <c r="AJ1026" t="s">
        <v>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ROW(Source!A1103)</f>
        <v>1103</v>
      </c>
      <c r="B1027">
        <v>56664485</v>
      </c>
      <c r="C1027">
        <v>56664471</v>
      </c>
      <c r="D1027">
        <v>54702434</v>
      </c>
      <c r="E1027">
        <v>1081</v>
      </c>
      <c r="F1027">
        <v>1</v>
      </c>
      <c r="G1027">
        <v>1081</v>
      </c>
      <c r="H1027">
        <v>1</v>
      </c>
      <c r="I1027" t="s">
        <v>1317</v>
      </c>
      <c r="J1027" t="s">
        <v>3</v>
      </c>
      <c r="K1027" t="s">
        <v>1318</v>
      </c>
      <c r="L1027">
        <v>1191</v>
      </c>
      <c r="N1027">
        <v>1013</v>
      </c>
      <c r="O1027" t="s">
        <v>1319</v>
      </c>
      <c r="P1027" t="s">
        <v>1319</v>
      </c>
      <c r="Q1027">
        <v>1</v>
      </c>
      <c r="X1027">
        <v>29.7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 t="s">
        <v>936</v>
      </c>
      <c r="AG1027">
        <v>40.985999999999997</v>
      </c>
      <c r="AH1027">
        <v>2</v>
      </c>
      <c r="AI1027">
        <v>56664472</v>
      </c>
      <c r="AJ1027">
        <v>761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ROW(Source!A1103)</f>
        <v>1103</v>
      </c>
      <c r="B1028">
        <v>56664486</v>
      </c>
      <c r="C1028">
        <v>56664471</v>
      </c>
      <c r="D1028">
        <v>54768042</v>
      </c>
      <c r="E1028">
        <v>1</v>
      </c>
      <c r="F1028">
        <v>1</v>
      </c>
      <c r="G1028">
        <v>1081</v>
      </c>
      <c r="H1028">
        <v>2</v>
      </c>
      <c r="I1028" t="s">
        <v>1439</v>
      </c>
      <c r="J1028" t="s">
        <v>1440</v>
      </c>
      <c r="K1028" t="s">
        <v>1441</v>
      </c>
      <c r="L1028">
        <v>1368</v>
      </c>
      <c r="N1028">
        <v>1011</v>
      </c>
      <c r="O1028" t="s">
        <v>1323</v>
      </c>
      <c r="P1028" t="s">
        <v>1323</v>
      </c>
      <c r="Q1028">
        <v>1</v>
      </c>
      <c r="X1028">
        <v>1.1499999999999999</v>
      </c>
      <c r="Y1028">
        <v>0</v>
      </c>
      <c r="Z1028">
        <v>0.28000000000000003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935</v>
      </c>
      <c r="AG1028">
        <v>1.7249999999999999</v>
      </c>
      <c r="AH1028">
        <v>2</v>
      </c>
      <c r="AI1028">
        <v>56664473</v>
      </c>
      <c r="AJ1028">
        <v>762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ROW(Source!A1103)</f>
        <v>1103</v>
      </c>
      <c r="B1029">
        <v>56664487</v>
      </c>
      <c r="C1029">
        <v>56664471</v>
      </c>
      <c r="D1029">
        <v>54768339</v>
      </c>
      <c r="E1029">
        <v>1</v>
      </c>
      <c r="F1029">
        <v>1</v>
      </c>
      <c r="G1029">
        <v>1081</v>
      </c>
      <c r="H1029">
        <v>2</v>
      </c>
      <c r="I1029" t="s">
        <v>1324</v>
      </c>
      <c r="J1029" t="s">
        <v>1325</v>
      </c>
      <c r="K1029" t="s">
        <v>1326</v>
      </c>
      <c r="L1029">
        <v>1368</v>
      </c>
      <c r="N1029">
        <v>1011</v>
      </c>
      <c r="O1029" t="s">
        <v>1323</v>
      </c>
      <c r="P1029" t="s">
        <v>1323</v>
      </c>
      <c r="Q1029">
        <v>1</v>
      </c>
      <c r="X1029">
        <v>0.35</v>
      </c>
      <c r="Y1029">
        <v>0</v>
      </c>
      <c r="Z1029">
        <v>83.1</v>
      </c>
      <c r="AA1029">
        <v>12.62</v>
      </c>
      <c r="AB1029">
        <v>0</v>
      </c>
      <c r="AC1029">
        <v>0</v>
      </c>
      <c r="AD1029">
        <v>1</v>
      </c>
      <c r="AE1029">
        <v>0</v>
      </c>
      <c r="AF1029" t="s">
        <v>935</v>
      </c>
      <c r="AG1029">
        <v>0.52500000000000002</v>
      </c>
      <c r="AH1029">
        <v>2</v>
      </c>
      <c r="AI1029">
        <v>56664474</v>
      </c>
      <c r="AJ1029">
        <v>763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ROW(Source!A1103)</f>
        <v>1103</v>
      </c>
      <c r="B1030">
        <v>56664488</v>
      </c>
      <c r="C1030">
        <v>56664471</v>
      </c>
      <c r="D1030">
        <v>54767573</v>
      </c>
      <c r="E1030">
        <v>1</v>
      </c>
      <c r="F1030">
        <v>1</v>
      </c>
      <c r="G1030">
        <v>1081</v>
      </c>
      <c r="H1030">
        <v>2</v>
      </c>
      <c r="I1030" t="s">
        <v>1328</v>
      </c>
      <c r="J1030" t="s">
        <v>1329</v>
      </c>
      <c r="K1030" t="s">
        <v>1330</v>
      </c>
      <c r="L1030">
        <v>1368</v>
      </c>
      <c r="N1030">
        <v>1011</v>
      </c>
      <c r="O1030" t="s">
        <v>1323</v>
      </c>
      <c r="P1030" t="s">
        <v>1323</v>
      </c>
      <c r="Q1030">
        <v>1</v>
      </c>
      <c r="X1030">
        <v>7.0000000000000007E-2</v>
      </c>
      <c r="Y1030">
        <v>0</v>
      </c>
      <c r="Z1030">
        <v>179.17</v>
      </c>
      <c r="AA1030">
        <v>16.93</v>
      </c>
      <c r="AB1030">
        <v>0</v>
      </c>
      <c r="AC1030">
        <v>0</v>
      </c>
      <c r="AD1030">
        <v>1</v>
      </c>
      <c r="AE1030">
        <v>0</v>
      </c>
      <c r="AF1030" t="s">
        <v>935</v>
      </c>
      <c r="AG1030">
        <v>0.10500000000000001</v>
      </c>
      <c r="AH1030">
        <v>2</v>
      </c>
      <c r="AI1030">
        <v>56664475</v>
      </c>
      <c r="AJ1030">
        <v>764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ROW(Source!A1103)</f>
        <v>1103</v>
      </c>
      <c r="B1031">
        <v>56664489</v>
      </c>
      <c r="C1031">
        <v>56664471</v>
      </c>
      <c r="D1031">
        <v>54737367</v>
      </c>
      <c r="E1031">
        <v>1</v>
      </c>
      <c r="F1031">
        <v>1</v>
      </c>
      <c r="G1031">
        <v>1081</v>
      </c>
      <c r="H1031">
        <v>3</v>
      </c>
      <c r="I1031" t="s">
        <v>1442</v>
      </c>
      <c r="J1031" t="s">
        <v>1443</v>
      </c>
      <c r="K1031" t="s">
        <v>1444</v>
      </c>
      <c r="L1031">
        <v>1339</v>
      </c>
      <c r="N1031">
        <v>1007</v>
      </c>
      <c r="O1031" t="s">
        <v>1102</v>
      </c>
      <c r="P1031" t="s">
        <v>1102</v>
      </c>
      <c r="Q1031">
        <v>1</v>
      </c>
      <c r="X1031">
        <v>0.45400000000000001</v>
      </c>
      <c r="Y1031">
        <v>7.07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31</v>
      </c>
      <c r="AG1031">
        <v>0.45400000000000001</v>
      </c>
      <c r="AH1031">
        <v>2</v>
      </c>
      <c r="AI1031">
        <v>56664476</v>
      </c>
      <c r="AJ1031">
        <v>765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ROW(Source!A1103)</f>
        <v>1103</v>
      </c>
      <c r="B1032">
        <v>56664490</v>
      </c>
      <c r="C1032">
        <v>56664471</v>
      </c>
      <c r="D1032">
        <v>54738505</v>
      </c>
      <c r="E1032">
        <v>1</v>
      </c>
      <c r="F1032">
        <v>1</v>
      </c>
      <c r="G1032">
        <v>1081</v>
      </c>
      <c r="H1032">
        <v>3</v>
      </c>
      <c r="I1032" t="s">
        <v>1445</v>
      </c>
      <c r="J1032" t="s">
        <v>1446</v>
      </c>
      <c r="K1032" t="s">
        <v>1447</v>
      </c>
      <c r="L1032">
        <v>1346</v>
      </c>
      <c r="N1032">
        <v>1009</v>
      </c>
      <c r="O1032" t="s">
        <v>1171</v>
      </c>
      <c r="P1032" t="s">
        <v>1171</v>
      </c>
      <c r="Q1032">
        <v>1</v>
      </c>
      <c r="X1032">
        <v>0.17</v>
      </c>
      <c r="Y1032">
        <v>21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31</v>
      </c>
      <c r="AG1032">
        <v>0.17</v>
      </c>
      <c r="AH1032">
        <v>2</v>
      </c>
      <c r="AI1032">
        <v>56664477</v>
      </c>
      <c r="AJ1032">
        <v>766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ROW(Source!A1103)</f>
        <v>1103</v>
      </c>
      <c r="B1033">
        <v>56664491</v>
      </c>
      <c r="C1033">
        <v>56664471</v>
      </c>
      <c r="D1033">
        <v>54739078</v>
      </c>
      <c r="E1033">
        <v>1</v>
      </c>
      <c r="F1033">
        <v>1</v>
      </c>
      <c r="G1033">
        <v>1081</v>
      </c>
      <c r="H1033">
        <v>3</v>
      </c>
      <c r="I1033" t="s">
        <v>1340</v>
      </c>
      <c r="J1033" t="s">
        <v>1341</v>
      </c>
      <c r="K1033" t="s">
        <v>1342</v>
      </c>
      <c r="L1033">
        <v>1346</v>
      </c>
      <c r="N1033">
        <v>1009</v>
      </c>
      <c r="O1033" t="s">
        <v>1171</v>
      </c>
      <c r="P1033" t="s">
        <v>1171</v>
      </c>
      <c r="Q1033">
        <v>1</v>
      </c>
      <c r="X1033">
        <v>0.06</v>
      </c>
      <c r="Y1033">
        <v>37.979999999999997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31</v>
      </c>
      <c r="AG1033">
        <v>0.06</v>
      </c>
      <c r="AH1033">
        <v>2</v>
      </c>
      <c r="AI1033">
        <v>56664478</v>
      </c>
      <c r="AJ1033">
        <v>767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ROW(Source!A1103)</f>
        <v>1103</v>
      </c>
      <c r="B1034">
        <v>56664492</v>
      </c>
      <c r="C1034">
        <v>56664471</v>
      </c>
      <c r="D1034">
        <v>54737486</v>
      </c>
      <c r="E1034">
        <v>1</v>
      </c>
      <c r="F1034">
        <v>1</v>
      </c>
      <c r="G1034">
        <v>1081</v>
      </c>
      <c r="H1034">
        <v>3</v>
      </c>
      <c r="I1034" t="s">
        <v>1448</v>
      </c>
      <c r="J1034" t="s">
        <v>1449</v>
      </c>
      <c r="K1034" t="s">
        <v>1450</v>
      </c>
      <c r="L1034">
        <v>1348</v>
      </c>
      <c r="N1034">
        <v>1009</v>
      </c>
      <c r="O1034" t="s">
        <v>547</v>
      </c>
      <c r="P1034" t="s">
        <v>547</v>
      </c>
      <c r="Q1034">
        <v>1000</v>
      </c>
      <c r="X1034">
        <v>1.0000000000000001E-5</v>
      </c>
      <c r="Y1034">
        <v>3234.81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31</v>
      </c>
      <c r="AG1034">
        <v>1.0000000000000001E-5</v>
      </c>
      <c r="AH1034">
        <v>2</v>
      </c>
      <c r="AI1034">
        <v>56664479</v>
      </c>
      <c r="AJ1034">
        <v>768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ROW(Source!A1103)</f>
        <v>1103</v>
      </c>
      <c r="B1035">
        <v>56664493</v>
      </c>
      <c r="C1035">
        <v>56664471</v>
      </c>
      <c r="D1035">
        <v>54737299</v>
      </c>
      <c r="E1035">
        <v>1</v>
      </c>
      <c r="F1035">
        <v>1</v>
      </c>
      <c r="G1035">
        <v>1081</v>
      </c>
      <c r="H1035">
        <v>3</v>
      </c>
      <c r="I1035" t="s">
        <v>1451</v>
      </c>
      <c r="J1035" t="s">
        <v>1452</v>
      </c>
      <c r="K1035" t="s">
        <v>1453</v>
      </c>
      <c r="L1035">
        <v>1339</v>
      </c>
      <c r="N1035">
        <v>1007</v>
      </c>
      <c r="O1035" t="s">
        <v>1102</v>
      </c>
      <c r="P1035" t="s">
        <v>1102</v>
      </c>
      <c r="Q1035">
        <v>1</v>
      </c>
      <c r="X1035">
        <v>0.11899999999999999</v>
      </c>
      <c r="Y1035">
        <v>53.42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 t="s">
        <v>31</v>
      </c>
      <c r="AG1035">
        <v>0.11899999999999999</v>
      </c>
      <c r="AH1035">
        <v>2</v>
      </c>
      <c r="AI1035">
        <v>56664480</v>
      </c>
      <c r="AJ1035">
        <v>769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ROW(Source!A1103)</f>
        <v>1103</v>
      </c>
      <c r="B1036">
        <v>56664494</v>
      </c>
      <c r="C1036">
        <v>56664471</v>
      </c>
      <c r="D1036">
        <v>54737565</v>
      </c>
      <c r="E1036">
        <v>1</v>
      </c>
      <c r="F1036">
        <v>1</v>
      </c>
      <c r="G1036">
        <v>1081</v>
      </c>
      <c r="H1036">
        <v>3</v>
      </c>
      <c r="I1036" t="s">
        <v>1454</v>
      </c>
      <c r="J1036" t="s">
        <v>1455</v>
      </c>
      <c r="K1036" t="s">
        <v>1456</v>
      </c>
      <c r="L1036">
        <v>1339</v>
      </c>
      <c r="N1036">
        <v>1007</v>
      </c>
      <c r="O1036" t="s">
        <v>1102</v>
      </c>
      <c r="P1036" t="s">
        <v>1102</v>
      </c>
      <c r="Q1036">
        <v>1</v>
      </c>
      <c r="X1036">
        <v>0.28100000000000003</v>
      </c>
      <c r="Y1036">
        <v>5.82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 t="s">
        <v>31</v>
      </c>
      <c r="AG1036">
        <v>0.28100000000000003</v>
      </c>
      <c r="AH1036">
        <v>2</v>
      </c>
      <c r="AI1036">
        <v>56664481</v>
      </c>
      <c r="AJ1036">
        <v>770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ROW(Source!A1103)</f>
        <v>1103</v>
      </c>
      <c r="B1037">
        <v>56664495</v>
      </c>
      <c r="C1037">
        <v>56664471</v>
      </c>
      <c r="D1037">
        <v>54737637</v>
      </c>
      <c r="E1037">
        <v>1</v>
      </c>
      <c r="F1037">
        <v>1</v>
      </c>
      <c r="G1037">
        <v>1081</v>
      </c>
      <c r="H1037">
        <v>3</v>
      </c>
      <c r="I1037" t="s">
        <v>1346</v>
      </c>
      <c r="J1037" t="s">
        <v>1347</v>
      </c>
      <c r="K1037" t="s">
        <v>1348</v>
      </c>
      <c r="L1037">
        <v>1348</v>
      </c>
      <c r="N1037">
        <v>1009</v>
      </c>
      <c r="O1037" t="s">
        <v>547</v>
      </c>
      <c r="P1037" t="s">
        <v>547</v>
      </c>
      <c r="Q1037">
        <v>1000</v>
      </c>
      <c r="X1037">
        <v>4.4000000000000002E-4</v>
      </c>
      <c r="Y1037">
        <v>16214.84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 t="s">
        <v>31</v>
      </c>
      <c r="AG1037">
        <v>4.4000000000000002E-4</v>
      </c>
      <c r="AH1037">
        <v>2</v>
      </c>
      <c r="AI1037">
        <v>56664482</v>
      </c>
      <c r="AJ1037">
        <v>771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ROW(Source!A1103)</f>
        <v>1103</v>
      </c>
      <c r="B1038">
        <v>56664496</v>
      </c>
      <c r="C1038">
        <v>56664471</v>
      </c>
      <c r="D1038">
        <v>54737805</v>
      </c>
      <c r="E1038">
        <v>1</v>
      </c>
      <c r="F1038">
        <v>1</v>
      </c>
      <c r="G1038">
        <v>1081</v>
      </c>
      <c r="H1038">
        <v>3</v>
      </c>
      <c r="I1038" t="s">
        <v>1352</v>
      </c>
      <c r="J1038" t="s">
        <v>1353</v>
      </c>
      <c r="K1038" t="s">
        <v>1354</v>
      </c>
      <c r="L1038">
        <v>1346</v>
      </c>
      <c r="N1038">
        <v>1009</v>
      </c>
      <c r="O1038" t="s">
        <v>1171</v>
      </c>
      <c r="P1038" t="s">
        <v>1171</v>
      </c>
      <c r="Q1038">
        <v>1</v>
      </c>
      <c r="X1038">
        <v>0.53</v>
      </c>
      <c r="Y1038">
        <v>20.190000000000001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 t="s">
        <v>31</v>
      </c>
      <c r="AG1038">
        <v>0.53</v>
      </c>
      <c r="AH1038">
        <v>2</v>
      </c>
      <c r="AI1038">
        <v>56664483</v>
      </c>
      <c r="AJ1038">
        <v>772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ROW(Source!A1103)</f>
        <v>1103</v>
      </c>
      <c r="B1039">
        <v>56664497</v>
      </c>
      <c r="C1039">
        <v>56664471</v>
      </c>
      <c r="D1039">
        <v>54698616</v>
      </c>
      <c r="E1039">
        <v>1081</v>
      </c>
      <c r="F1039">
        <v>1</v>
      </c>
      <c r="G1039">
        <v>1081</v>
      </c>
      <c r="H1039">
        <v>3</v>
      </c>
      <c r="I1039" t="s">
        <v>1631</v>
      </c>
      <c r="J1039" t="s">
        <v>3</v>
      </c>
      <c r="K1039" t="s">
        <v>1632</v>
      </c>
      <c r="L1039">
        <v>1346</v>
      </c>
      <c r="N1039">
        <v>1009</v>
      </c>
      <c r="O1039" t="s">
        <v>1171</v>
      </c>
      <c r="P1039" t="s">
        <v>1171</v>
      </c>
      <c r="Q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31</v>
      </c>
      <c r="AG1039">
        <v>0</v>
      </c>
      <c r="AH1039">
        <v>3</v>
      </c>
      <c r="AI1039">
        <v>-1</v>
      </c>
      <c r="AJ1039" t="s">
        <v>3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ROW(Source!A1103)</f>
        <v>1103</v>
      </c>
      <c r="B1040">
        <v>56664498</v>
      </c>
      <c r="C1040">
        <v>56664471</v>
      </c>
      <c r="D1040">
        <v>54717889</v>
      </c>
      <c r="E1040">
        <v>1081</v>
      </c>
      <c r="F1040">
        <v>1</v>
      </c>
      <c r="G1040">
        <v>1081</v>
      </c>
      <c r="H1040">
        <v>3</v>
      </c>
      <c r="I1040" t="s">
        <v>1633</v>
      </c>
      <c r="J1040" t="s">
        <v>3</v>
      </c>
      <c r="K1040" t="s">
        <v>1634</v>
      </c>
      <c r="L1040">
        <v>1354</v>
      </c>
      <c r="N1040">
        <v>1010</v>
      </c>
      <c r="O1040" t="s">
        <v>398</v>
      </c>
      <c r="P1040" t="s">
        <v>398</v>
      </c>
      <c r="Q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31</v>
      </c>
      <c r="AG1040">
        <v>0</v>
      </c>
      <c r="AH1040">
        <v>3</v>
      </c>
      <c r="AI1040">
        <v>-1</v>
      </c>
      <c r="AJ1040" t="s">
        <v>3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ROW(Source!A1103)</f>
        <v>1103</v>
      </c>
      <c r="B1041">
        <v>56664499</v>
      </c>
      <c r="C1041">
        <v>56664471</v>
      </c>
      <c r="D1041">
        <v>54720760</v>
      </c>
      <c r="E1041">
        <v>1081</v>
      </c>
      <c r="F1041">
        <v>1</v>
      </c>
      <c r="G1041">
        <v>1081</v>
      </c>
      <c r="H1041">
        <v>3</v>
      </c>
      <c r="I1041" t="s">
        <v>1635</v>
      </c>
      <c r="J1041" t="s">
        <v>3</v>
      </c>
      <c r="K1041" t="s">
        <v>1636</v>
      </c>
      <c r="L1041">
        <v>1301</v>
      </c>
      <c r="N1041">
        <v>1003</v>
      </c>
      <c r="O1041" t="s">
        <v>672</v>
      </c>
      <c r="P1041" t="s">
        <v>672</v>
      </c>
      <c r="Q1041">
        <v>1</v>
      </c>
      <c r="X1041">
        <v>100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31</v>
      </c>
      <c r="AG1041">
        <v>100</v>
      </c>
      <c r="AH1041">
        <v>3</v>
      </c>
      <c r="AI1041">
        <v>-1</v>
      </c>
      <c r="AJ1041" t="s">
        <v>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ROW(Source!A1104)</f>
        <v>1104</v>
      </c>
      <c r="B1042">
        <v>56664485</v>
      </c>
      <c r="C1042">
        <v>56664471</v>
      </c>
      <c r="D1042">
        <v>54702434</v>
      </c>
      <c r="E1042">
        <v>1081</v>
      </c>
      <c r="F1042">
        <v>1</v>
      </c>
      <c r="G1042">
        <v>1081</v>
      </c>
      <c r="H1042">
        <v>1</v>
      </c>
      <c r="I1042" t="s">
        <v>1317</v>
      </c>
      <c r="J1042" t="s">
        <v>3</v>
      </c>
      <c r="K1042" t="s">
        <v>1318</v>
      </c>
      <c r="L1042">
        <v>1191</v>
      </c>
      <c r="N1042">
        <v>1013</v>
      </c>
      <c r="O1042" t="s">
        <v>1319</v>
      </c>
      <c r="P1042" t="s">
        <v>1319</v>
      </c>
      <c r="Q1042">
        <v>1</v>
      </c>
      <c r="X1042">
        <v>29.7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1</v>
      </c>
      <c r="AF1042" t="s">
        <v>936</v>
      </c>
      <c r="AG1042">
        <v>40.985999999999997</v>
      </c>
      <c r="AH1042">
        <v>2</v>
      </c>
      <c r="AI1042">
        <v>56664472</v>
      </c>
      <c r="AJ1042">
        <v>774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ROW(Source!A1104)</f>
        <v>1104</v>
      </c>
      <c r="B1043">
        <v>56664486</v>
      </c>
      <c r="C1043">
        <v>56664471</v>
      </c>
      <c r="D1043">
        <v>54768042</v>
      </c>
      <c r="E1043">
        <v>1</v>
      </c>
      <c r="F1043">
        <v>1</v>
      </c>
      <c r="G1043">
        <v>1081</v>
      </c>
      <c r="H1043">
        <v>2</v>
      </c>
      <c r="I1043" t="s">
        <v>1439</v>
      </c>
      <c r="J1043" t="s">
        <v>1440</v>
      </c>
      <c r="K1043" t="s">
        <v>1441</v>
      </c>
      <c r="L1043">
        <v>1368</v>
      </c>
      <c r="N1043">
        <v>1011</v>
      </c>
      <c r="O1043" t="s">
        <v>1323</v>
      </c>
      <c r="P1043" t="s">
        <v>1323</v>
      </c>
      <c r="Q1043">
        <v>1</v>
      </c>
      <c r="X1043">
        <v>1.1499999999999999</v>
      </c>
      <c r="Y1043">
        <v>0</v>
      </c>
      <c r="Z1043">
        <v>0.28000000000000003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 t="s">
        <v>935</v>
      </c>
      <c r="AG1043">
        <v>1.7249999999999999</v>
      </c>
      <c r="AH1043">
        <v>2</v>
      </c>
      <c r="AI1043">
        <v>56664473</v>
      </c>
      <c r="AJ1043">
        <v>775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ROW(Source!A1104)</f>
        <v>1104</v>
      </c>
      <c r="B1044">
        <v>56664487</v>
      </c>
      <c r="C1044">
        <v>56664471</v>
      </c>
      <c r="D1044">
        <v>54768339</v>
      </c>
      <c r="E1044">
        <v>1</v>
      </c>
      <c r="F1044">
        <v>1</v>
      </c>
      <c r="G1044">
        <v>1081</v>
      </c>
      <c r="H1044">
        <v>2</v>
      </c>
      <c r="I1044" t="s">
        <v>1324</v>
      </c>
      <c r="J1044" t="s">
        <v>1325</v>
      </c>
      <c r="K1044" t="s">
        <v>1326</v>
      </c>
      <c r="L1044">
        <v>1368</v>
      </c>
      <c r="N1044">
        <v>1011</v>
      </c>
      <c r="O1044" t="s">
        <v>1323</v>
      </c>
      <c r="P1044" t="s">
        <v>1323</v>
      </c>
      <c r="Q1044">
        <v>1</v>
      </c>
      <c r="X1044">
        <v>0.35</v>
      </c>
      <c r="Y1044">
        <v>0</v>
      </c>
      <c r="Z1044">
        <v>83.1</v>
      </c>
      <c r="AA1044">
        <v>12.62</v>
      </c>
      <c r="AB1044">
        <v>0</v>
      </c>
      <c r="AC1044">
        <v>0</v>
      </c>
      <c r="AD1044">
        <v>1</v>
      </c>
      <c r="AE1044">
        <v>0</v>
      </c>
      <c r="AF1044" t="s">
        <v>935</v>
      </c>
      <c r="AG1044">
        <v>0.52500000000000002</v>
      </c>
      <c r="AH1044">
        <v>2</v>
      </c>
      <c r="AI1044">
        <v>56664474</v>
      </c>
      <c r="AJ1044">
        <v>776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ROW(Source!A1104)</f>
        <v>1104</v>
      </c>
      <c r="B1045">
        <v>56664488</v>
      </c>
      <c r="C1045">
        <v>56664471</v>
      </c>
      <c r="D1045">
        <v>54767573</v>
      </c>
      <c r="E1045">
        <v>1</v>
      </c>
      <c r="F1045">
        <v>1</v>
      </c>
      <c r="G1045">
        <v>1081</v>
      </c>
      <c r="H1045">
        <v>2</v>
      </c>
      <c r="I1045" t="s">
        <v>1328</v>
      </c>
      <c r="J1045" t="s">
        <v>1329</v>
      </c>
      <c r="K1045" t="s">
        <v>1330</v>
      </c>
      <c r="L1045">
        <v>1368</v>
      </c>
      <c r="N1045">
        <v>1011</v>
      </c>
      <c r="O1045" t="s">
        <v>1323</v>
      </c>
      <c r="P1045" t="s">
        <v>1323</v>
      </c>
      <c r="Q1045">
        <v>1</v>
      </c>
      <c r="X1045">
        <v>7.0000000000000007E-2</v>
      </c>
      <c r="Y1045">
        <v>0</v>
      </c>
      <c r="Z1045">
        <v>179.17</v>
      </c>
      <c r="AA1045">
        <v>16.93</v>
      </c>
      <c r="AB1045">
        <v>0</v>
      </c>
      <c r="AC1045">
        <v>0</v>
      </c>
      <c r="AD1045">
        <v>1</v>
      </c>
      <c r="AE1045">
        <v>0</v>
      </c>
      <c r="AF1045" t="s">
        <v>935</v>
      </c>
      <c r="AG1045">
        <v>0.10500000000000001</v>
      </c>
      <c r="AH1045">
        <v>2</v>
      </c>
      <c r="AI1045">
        <v>56664475</v>
      </c>
      <c r="AJ1045">
        <v>777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ROW(Source!A1104)</f>
        <v>1104</v>
      </c>
      <c r="B1046">
        <v>56664489</v>
      </c>
      <c r="C1046">
        <v>56664471</v>
      </c>
      <c r="D1046">
        <v>54737367</v>
      </c>
      <c r="E1046">
        <v>1</v>
      </c>
      <c r="F1046">
        <v>1</v>
      </c>
      <c r="G1046">
        <v>1081</v>
      </c>
      <c r="H1046">
        <v>3</v>
      </c>
      <c r="I1046" t="s">
        <v>1442</v>
      </c>
      <c r="J1046" t="s">
        <v>1443</v>
      </c>
      <c r="K1046" t="s">
        <v>1444</v>
      </c>
      <c r="L1046">
        <v>1339</v>
      </c>
      <c r="N1046">
        <v>1007</v>
      </c>
      <c r="O1046" t="s">
        <v>1102</v>
      </c>
      <c r="P1046" t="s">
        <v>1102</v>
      </c>
      <c r="Q1046">
        <v>1</v>
      </c>
      <c r="X1046">
        <v>0.45400000000000001</v>
      </c>
      <c r="Y1046">
        <v>7.07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 t="s">
        <v>31</v>
      </c>
      <c r="AG1046">
        <v>0.45400000000000001</v>
      </c>
      <c r="AH1046">
        <v>2</v>
      </c>
      <c r="AI1046">
        <v>56664476</v>
      </c>
      <c r="AJ1046">
        <v>778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ROW(Source!A1104)</f>
        <v>1104</v>
      </c>
      <c r="B1047">
        <v>56664490</v>
      </c>
      <c r="C1047">
        <v>56664471</v>
      </c>
      <c r="D1047">
        <v>54738505</v>
      </c>
      <c r="E1047">
        <v>1</v>
      </c>
      <c r="F1047">
        <v>1</v>
      </c>
      <c r="G1047">
        <v>1081</v>
      </c>
      <c r="H1047">
        <v>3</v>
      </c>
      <c r="I1047" t="s">
        <v>1445</v>
      </c>
      <c r="J1047" t="s">
        <v>1446</v>
      </c>
      <c r="K1047" t="s">
        <v>1447</v>
      </c>
      <c r="L1047">
        <v>1346</v>
      </c>
      <c r="N1047">
        <v>1009</v>
      </c>
      <c r="O1047" t="s">
        <v>1171</v>
      </c>
      <c r="P1047" t="s">
        <v>1171</v>
      </c>
      <c r="Q1047">
        <v>1</v>
      </c>
      <c r="X1047">
        <v>0.17</v>
      </c>
      <c r="Y1047">
        <v>21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 t="s">
        <v>31</v>
      </c>
      <c r="AG1047">
        <v>0.17</v>
      </c>
      <c r="AH1047">
        <v>2</v>
      </c>
      <c r="AI1047">
        <v>56664477</v>
      </c>
      <c r="AJ1047">
        <v>779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ROW(Source!A1104)</f>
        <v>1104</v>
      </c>
      <c r="B1048">
        <v>56664491</v>
      </c>
      <c r="C1048">
        <v>56664471</v>
      </c>
      <c r="D1048">
        <v>54739078</v>
      </c>
      <c r="E1048">
        <v>1</v>
      </c>
      <c r="F1048">
        <v>1</v>
      </c>
      <c r="G1048">
        <v>1081</v>
      </c>
      <c r="H1048">
        <v>3</v>
      </c>
      <c r="I1048" t="s">
        <v>1340</v>
      </c>
      <c r="J1048" t="s">
        <v>1341</v>
      </c>
      <c r="K1048" t="s">
        <v>1342</v>
      </c>
      <c r="L1048">
        <v>1346</v>
      </c>
      <c r="N1048">
        <v>1009</v>
      </c>
      <c r="O1048" t="s">
        <v>1171</v>
      </c>
      <c r="P1048" t="s">
        <v>1171</v>
      </c>
      <c r="Q1048">
        <v>1</v>
      </c>
      <c r="X1048">
        <v>0.06</v>
      </c>
      <c r="Y1048">
        <v>37.979999999999997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31</v>
      </c>
      <c r="AG1048">
        <v>0.06</v>
      </c>
      <c r="AH1048">
        <v>2</v>
      </c>
      <c r="AI1048">
        <v>56664478</v>
      </c>
      <c r="AJ1048">
        <v>780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ROW(Source!A1104)</f>
        <v>1104</v>
      </c>
      <c r="B1049">
        <v>56664492</v>
      </c>
      <c r="C1049">
        <v>56664471</v>
      </c>
      <c r="D1049">
        <v>54737486</v>
      </c>
      <c r="E1049">
        <v>1</v>
      </c>
      <c r="F1049">
        <v>1</v>
      </c>
      <c r="G1049">
        <v>1081</v>
      </c>
      <c r="H1049">
        <v>3</v>
      </c>
      <c r="I1049" t="s">
        <v>1448</v>
      </c>
      <c r="J1049" t="s">
        <v>1449</v>
      </c>
      <c r="K1049" t="s">
        <v>1450</v>
      </c>
      <c r="L1049">
        <v>1348</v>
      </c>
      <c r="N1049">
        <v>1009</v>
      </c>
      <c r="O1049" t="s">
        <v>547</v>
      </c>
      <c r="P1049" t="s">
        <v>547</v>
      </c>
      <c r="Q1049">
        <v>1000</v>
      </c>
      <c r="X1049">
        <v>1.0000000000000001E-5</v>
      </c>
      <c r="Y1049">
        <v>3234.81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31</v>
      </c>
      <c r="AG1049">
        <v>1.0000000000000001E-5</v>
      </c>
      <c r="AH1049">
        <v>2</v>
      </c>
      <c r="AI1049">
        <v>56664479</v>
      </c>
      <c r="AJ1049">
        <v>781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ROW(Source!A1104)</f>
        <v>1104</v>
      </c>
      <c r="B1050">
        <v>56664493</v>
      </c>
      <c r="C1050">
        <v>56664471</v>
      </c>
      <c r="D1050">
        <v>54737299</v>
      </c>
      <c r="E1050">
        <v>1</v>
      </c>
      <c r="F1050">
        <v>1</v>
      </c>
      <c r="G1050">
        <v>1081</v>
      </c>
      <c r="H1050">
        <v>3</v>
      </c>
      <c r="I1050" t="s">
        <v>1451</v>
      </c>
      <c r="J1050" t="s">
        <v>1452</v>
      </c>
      <c r="K1050" t="s">
        <v>1453</v>
      </c>
      <c r="L1050">
        <v>1339</v>
      </c>
      <c r="N1050">
        <v>1007</v>
      </c>
      <c r="O1050" t="s">
        <v>1102</v>
      </c>
      <c r="P1050" t="s">
        <v>1102</v>
      </c>
      <c r="Q1050">
        <v>1</v>
      </c>
      <c r="X1050">
        <v>0.11899999999999999</v>
      </c>
      <c r="Y1050">
        <v>53.42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31</v>
      </c>
      <c r="AG1050">
        <v>0.11899999999999999</v>
      </c>
      <c r="AH1050">
        <v>2</v>
      </c>
      <c r="AI1050">
        <v>56664480</v>
      </c>
      <c r="AJ1050">
        <v>782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ROW(Source!A1104)</f>
        <v>1104</v>
      </c>
      <c r="B1051">
        <v>56664494</v>
      </c>
      <c r="C1051">
        <v>56664471</v>
      </c>
      <c r="D1051">
        <v>54737565</v>
      </c>
      <c r="E1051">
        <v>1</v>
      </c>
      <c r="F1051">
        <v>1</v>
      </c>
      <c r="G1051">
        <v>1081</v>
      </c>
      <c r="H1051">
        <v>3</v>
      </c>
      <c r="I1051" t="s">
        <v>1454</v>
      </c>
      <c r="J1051" t="s">
        <v>1455</v>
      </c>
      <c r="K1051" t="s">
        <v>1456</v>
      </c>
      <c r="L1051">
        <v>1339</v>
      </c>
      <c r="N1051">
        <v>1007</v>
      </c>
      <c r="O1051" t="s">
        <v>1102</v>
      </c>
      <c r="P1051" t="s">
        <v>1102</v>
      </c>
      <c r="Q1051">
        <v>1</v>
      </c>
      <c r="X1051">
        <v>0.28100000000000003</v>
      </c>
      <c r="Y1051">
        <v>5.82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 t="s">
        <v>31</v>
      </c>
      <c r="AG1051">
        <v>0.28100000000000003</v>
      </c>
      <c r="AH1051">
        <v>2</v>
      </c>
      <c r="AI1051">
        <v>56664481</v>
      </c>
      <c r="AJ1051">
        <v>783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ROW(Source!A1104)</f>
        <v>1104</v>
      </c>
      <c r="B1052">
        <v>56664495</v>
      </c>
      <c r="C1052">
        <v>56664471</v>
      </c>
      <c r="D1052">
        <v>54737637</v>
      </c>
      <c r="E1052">
        <v>1</v>
      </c>
      <c r="F1052">
        <v>1</v>
      </c>
      <c r="G1052">
        <v>1081</v>
      </c>
      <c r="H1052">
        <v>3</v>
      </c>
      <c r="I1052" t="s">
        <v>1346</v>
      </c>
      <c r="J1052" t="s">
        <v>1347</v>
      </c>
      <c r="K1052" t="s">
        <v>1348</v>
      </c>
      <c r="L1052">
        <v>1348</v>
      </c>
      <c r="N1052">
        <v>1009</v>
      </c>
      <c r="O1052" t="s">
        <v>547</v>
      </c>
      <c r="P1052" t="s">
        <v>547</v>
      </c>
      <c r="Q1052">
        <v>1000</v>
      </c>
      <c r="X1052">
        <v>4.4000000000000002E-4</v>
      </c>
      <c r="Y1052">
        <v>16214.84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31</v>
      </c>
      <c r="AG1052">
        <v>4.4000000000000002E-4</v>
      </c>
      <c r="AH1052">
        <v>2</v>
      </c>
      <c r="AI1052">
        <v>56664482</v>
      </c>
      <c r="AJ1052">
        <v>784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ROW(Source!A1104)</f>
        <v>1104</v>
      </c>
      <c r="B1053">
        <v>56664496</v>
      </c>
      <c r="C1053">
        <v>56664471</v>
      </c>
      <c r="D1053">
        <v>54737805</v>
      </c>
      <c r="E1053">
        <v>1</v>
      </c>
      <c r="F1053">
        <v>1</v>
      </c>
      <c r="G1053">
        <v>1081</v>
      </c>
      <c r="H1053">
        <v>3</v>
      </c>
      <c r="I1053" t="s">
        <v>1352</v>
      </c>
      <c r="J1053" t="s">
        <v>1353</v>
      </c>
      <c r="K1053" t="s">
        <v>1354</v>
      </c>
      <c r="L1053">
        <v>1346</v>
      </c>
      <c r="N1053">
        <v>1009</v>
      </c>
      <c r="O1053" t="s">
        <v>1171</v>
      </c>
      <c r="P1053" t="s">
        <v>1171</v>
      </c>
      <c r="Q1053">
        <v>1</v>
      </c>
      <c r="X1053">
        <v>0.53</v>
      </c>
      <c r="Y1053">
        <v>20.190000000000001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31</v>
      </c>
      <c r="AG1053">
        <v>0.53</v>
      </c>
      <c r="AH1053">
        <v>2</v>
      </c>
      <c r="AI1053">
        <v>56664483</v>
      </c>
      <c r="AJ1053">
        <v>785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ROW(Source!A1104)</f>
        <v>1104</v>
      </c>
      <c r="B1054">
        <v>56664497</v>
      </c>
      <c r="C1054">
        <v>56664471</v>
      </c>
      <c r="D1054">
        <v>54698616</v>
      </c>
      <c r="E1054">
        <v>1081</v>
      </c>
      <c r="F1054">
        <v>1</v>
      </c>
      <c r="G1054">
        <v>1081</v>
      </c>
      <c r="H1054">
        <v>3</v>
      </c>
      <c r="I1054" t="s">
        <v>1631</v>
      </c>
      <c r="J1054" t="s">
        <v>3</v>
      </c>
      <c r="K1054" t="s">
        <v>1632</v>
      </c>
      <c r="L1054">
        <v>1346</v>
      </c>
      <c r="N1054">
        <v>1009</v>
      </c>
      <c r="O1054" t="s">
        <v>1171</v>
      </c>
      <c r="P1054" t="s">
        <v>1171</v>
      </c>
      <c r="Q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31</v>
      </c>
      <c r="AG1054">
        <v>0</v>
      </c>
      <c r="AH1054">
        <v>3</v>
      </c>
      <c r="AI1054">
        <v>-1</v>
      </c>
      <c r="AJ1054" t="s">
        <v>3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ROW(Source!A1104)</f>
        <v>1104</v>
      </c>
      <c r="B1055">
        <v>56664498</v>
      </c>
      <c r="C1055">
        <v>56664471</v>
      </c>
      <c r="D1055">
        <v>54717889</v>
      </c>
      <c r="E1055">
        <v>1081</v>
      </c>
      <c r="F1055">
        <v>1</v>
      </c>
      <c r="G1055">
        <v>1081</v>
      </c>
      <c r="H1055">
        <v>3</v>
      </c>
      <c r="I1055" t="s">
        <v>1633</v>
      </c>
      <c r="J1055" t="s">
        <v>3</v>
      </c>
      <c r="K1055" t="s">
        <v>1634</v>
      </c>
      <c r="L1055">
        <v>1354</v>
      </c>
      <c r="N1055">
        <v>1010</v>
      </c>
      <c r="O1055" t="s">
        <v>398</v>
      </c>
      <c r="P1055" t="s">
        <v>398</v>
      </c>
      <c r="Q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31</v>
      </c>
      <c r="AG1055">
        <v>0</v>
      </c>
      <c r="AH1055">
        <v>3</v>
      </c>
      <c r="AI1055">
        <v>-1</v>
      </c>
      <c r="AJ1055" t="s">
        <v>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ROW(Source!A1104)</f>
        <v>1104</v>
      </c>
      <c r="B1056">
        <v>56664499</v>
      </c>
      <c r="C1056">
        <v>56664471</v>
      </c>
      <c r="D1056">
        <v>54720760</v>
      </c>
      <c r="E1056">
        <v>1081</v>
      </c>
      <c r="F1056">
        <v>1</v>
      </c>
      <c r="G1056">
        <v>1081</v>
      </c>
      <c r="H1056">
        <v>3</v>
      </c>
      <c r="I1056" t="s">
        <v>1635</v>
      </c>
      <c r="J1056" t="s">
        <v>3</v>
      </c>
      <c r="K1056" t="s">
        <v>1636</v>
      </c>
      <c r="L1056">
        <v>1301</v>
      </c>
      <c r="N1056">
        <v>1003</v>
      </c>
      <c r="O1056" t="s">
        <v>672</v>
      </c>
      <c r="P1056" t="s">
        <v>672</v>
      </c>
      <c r="Q1056">
        <v>1</v>
      </c>
      <c r="X1056">
        <v>100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31</v>
      </c>
      <c r="AG1056">
        <v>100</v>
      </c>
      <c r="AH1056">
        <v>3</v>
      </c>
      <c r="AI1056">
        <v>-1</v>
      </c>
      <c r="AJ1056" t="s">
        <v>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ROW(Source!A1107)</f>
        <v>1107</v>
      </c>
      <c r="B1057">
        <v>56664515</v>
      </c>
      <c r="C1057">
        <v>56664501</v>
      </c>
      <c r="D1057">
        <v>54702434</v>
      </c>
      <c r="E1057">
        <v>1081</v>
      </c>
      <c r="F1057">
        <v>1</v>
      </c>
      <c r="G1057">
        <v>1081</v>
      </c>
      <c r="H1057">
        <v>1</v>
      </c>
      <c r="I1057" t="s">
        <v>1317</v>
      </c>
      <c r="J1057" t="s">
        <v>3</v>
      </c>
      <c r="K1057" t="s">
        <v>1318</v>
      </c>
      <c r="L1057">
        <v>1191</v>
      </c>
      <c r="N1057">
        <v>1013</v>
      </c>
      <c r="O1057" t="s">
        <v>1319</v>
      </c>
      <c r="P1057" t="s">
        <v>1319</v>
      </c>
      <c r="Q1057">
        <v>1</v>
      </c>
      <c r="X1057">
        <v>37.200000000000003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1</v>
      </c>
      <c r="AF1057" t="s">
        <v>936</v>
      </c>
      <c r="AG1057">
        <v>51.335999999999999</v>
      </c>
      <c r="AH1057">
        <v>2</v>
      </c>
      <c r="AI1057">
        <v>56664502</v>
      </c>
      <c r="AJ1057">
        <v>787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ROW(Source!A1107)</f>
        <v>1107</v>
      </c>
      <c r="B1058">
        <v>56664516</v>
      </c>
      <c r="C1058">
        <v>56664501</v>
      </c>
      <c r="D1058">
        <v>54768042</v>
      </c>
      <c r="E1058">
        <v>1</v>
      </c>
      <c r="F1058">
        <v>1</v>
      </c>
      <c r="G1058">
        <v>1081</v>
      </c>
      <c r="H1058">
        <v>2</v>
      </c>
      <c r="I1058" t="s">
        <v>1439</v>
      </c>
      <c r="J1058" t="s">
        <v>1440</v>
      </c>
      <c r="K1058" t="s">
        <v>1441</v>
      </c>
      <c r="L1058">
        <v>1368</v>
      </c>
      <c r="N1058">
        <v>1011</v>
      </c>
      <c r="O1058" t="s">
        <v>1323</v>
      </c>
      <c r="P1058" t="s">
        <v>1323</v>
      </c>
      <c r="Q1058">
        <v>1</v>
      </c>
      <c r="X1058">
        <v>1.67</v>
      </c>
      <c r="Y1058">
        <v>0</v>
      </c>
      <c r="Z1058">
        <v>0.28000000000000003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935</v>
      </c>
      <c r="AG1058">
        <v>2.5049999999999999</v>
      </c>
      <c r="AH1058">
        <v>2</v>
      </c>
      <c r="AI1058">
        <v>56664503</v>
      </c>
      <c r="AJ1058">
        <v>788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ROW(Source!A1107)</f>
        <v>1107</v>
      </c>
      <c r="B1059">
        <v>56664517</v>
      </c>
      <c r="C1059">
        <v>56664501</v>
      </c>
      <c r="D1059">
        <v>54768339</v>
      </c>
      <c r="E1059">
        <v>1</v>
      </c>
      <c r="F1059">
        <v>1</v>
      </c>
      <c r="G1059">
        <v>1081</v>
      </c>
      <c r="H1059">
        <v>2</v>
      </c>
      <c r="I1059" t="s">
        <v>1324</v>
      </c>
      <c r="J1059" t="s">
        <v>1325</v>
      </c>
      <c r="K1059" t="s">
        <v>1326</v>
      </c>
      <c r="L1059">
        <v>1368</v>
      </c>
      <c r="N1059">
        <v>1011</v>
      </c>
      <c r="O1059" t="s">
        <v>1323</v>
      </c>
      <c r="P1059" t="s">
        <v>1323</v>
      </c>
      <c r="Q1059">
        <v>1</v>
      </c>
      <c r="X1059">
        <v>0.81</v>
      </c>
      <c r="Y1059">
        <v>0</v>
      </c>
      <c r="Z1059">
        <v>83.1</v>
      </c>
      <c r="AA1059">
        <v>12.62</v>
      </c>
      <c r="AB1059">
        <v>0</v>
      </c>
      <c r="AC1059">
        <v>0</v>
      </c>
      <c r="AD1059">
        <v>1</v>
      </c>
      <c r="AE1059">
        <v>0</v>
      </c>
      <c r="AF1059" t="s">
        <v>935</v>
      </c>
      <c r="AG1059">
        <v>1.2149999999999999</v>
      </c>
      <c r="AH1059">
        <v>2</v>
      </c>
      <c r="AI1059">
        <v>56664504</v>
      </c>
      <c r="AJ1059">
        <v>789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ROW(Source!A1107)</f>
        <v>1107</v>
      </c>
      <c r="B1060">
        <v>56664518</v>
      </c>
      <c r="C1060">
        <v>56664501</v>
      </c>
      <c r="D1060">
        <v>54767573</v>
      </c>
      <c r="E1060">
        <v>1</v>
      </c>
      <c r="F1060">
        <v>1</v>
      </c>
      <c r="G1060">
        <v>1081</v>
      </c>
      <c r="H1060">
        <v>2</v>
      </c>
      <c r="I1060" t="s">
        <v>1328</v>
      </c>
      <c r="J1060" t="s">
        <v>1329</v>
      </c>
      <c r="K1060" t="s">
        <v>1330</v>
      </c>
      <c r="L1060">
        <v>1368</v>
      </c>
      <c r="N1060">
        <v>1011</v>
      </c>
      <c r="O1060" t="s">
        <v>1323</v>
      </c>
      <c r="P1060" t="s">
        <v>1323</v>
      </c>
      <c r="Q1060">
        <v>1</v>
      </c>
      <c r="X1060">
        <v>7.0000000000000007E-2</v>
      </c>
      <c r="Y1060">
        <v>0</v>
      </c>
      <c r="Z1060">
        <v>179.17</v>
      </c>
      <c r="AA1060">
        <v>16.93</v>
      </c>
      <c r="AB1060">
        <v>0</v>
      </c>
      <c r="AC1060">
        <v>0</v>
      </c>
      <c r="AD1060">
        <v>1</v>
      </c>
      <c r="AE1060">
        <v>0</v>
      </c>
      <c r="AF1060" t="s">
        <v>935</v>
      </c>
      <c r="AG1060">
        <v>0.10500000000000001</v>
      </c>
      <c r="AH1060">
        <v>2</v>
      </c>
      <c r="AI1060">
        <v>56664505</v>
      </c>
      <c r="AJ1060">
        <v>790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ROW(Source!A1107)</f>
        <v>1107</v>
      </c>
      <c r="B1061">
        <v>56664519</v>
      </c>
      <c r="C1061">
        <v>56664501</v>
      </c>
      <c r="D1061">
        <v>54737367</v>
      </c>
      <c r="E1061">
        <v>1</v>
      </c>
      <c r="F1061">
        <v>1</v>
      </c>
      <c r="G1061">
        <v>1081</v>
      </c>
      <c r="H1061">
        <v>3</v>
      </c>
      <c r="I1061" t="s">
        <v>1442</v>
      </c>
      <c r="J1061" t="s">
        <v>1443</v>
      </c>
      <c r="K1061" t="s">
        <v>1444</v>
      </c>
      <c r="L1061">
        <v>1339</v>
      </c>
      <c r="N1061">
        <v>1007</v>
      </c>
      <c r="O1061" t="s">
        <v>1102</v>
      </c>
      <c r="P1061" t="s">
        <v>1102</v>
      </c>
      <c r="Q1061">
        <v>1</v>
      </c>
      <c r="X1061">
        <v>0.70899999999999996</v>
      </c>
      <c r="Y1061">
        <v>7.07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 t="s">
        <v>31</v>
      </c>
      <c r="AG1061">
        <v>0.70899999999999996</v>
      </c>
      <c r="AH1061">
        <v>2</v>
      </c>
      <c r="AI1061">
        <v>56664506</v>
      </c>
      <c r="AJ1061">
        <v>791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ROW(Source!A1107)</f>
        <v>1107</v>
      </c>
      <c r="B1062">
        <v>56664520</v>
      </c>
      <c r="C1062">
        <v>56664501</v>
      </c>
      <c r="D1062">
        <v>54738505</v>
      </c>
      <c r="E1062">
        <v>1</v>
      </c>
      <c r="F1062">
        <v>1</v>
      </c>
      <c r="G1062">
        <v>1081</v>
      </c>
      <c r="H1062">
        <v>3</v>
      </c>
      <c r="I1062" t="s">
        <v>1445</v>
      </c>
      <c r="J1062" t="s">
        <v>1446</v>
      </c>
      <c r="K1062" t="s">
        <v>1447</v>
      </c>
      <c r="L1062">
        <v>1346</v>
      </c>
      <c r="N1062">
        <v>1009</v>
      </c>
      <c r="O1062" t="s">
        <v>1171</v>
      </c>
      <c r="P1062" t="s">
        <v>1171</v>
      </c>
      <c r="Q1062">
        <v>1</v>
      </c>
      <c r="X1062">
        <v>0.26</v>
      </c>
      <c r="Y1062">
        <v>21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 t="s">
        <v>31</v>
      </c>
      <c r="AG1062">
        <v>0.26</v>
      </c>
      <c r="AH1062">
        <v>2</v>
      </c>
      <c r="AI1062">
        <v>56664507</v>
      </c>
      <c r="AJ1062">
        <v>792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ROW(Source!A1107)</f>
        <v>1107</v>
      </c>
      <c r="B1063">
        <v>56664521</v>
      </c>
      <c r="C1063">
        <v>56664501</v>
      </c>
      <c r="D1063">
        <v>54739078</v>
      </c>
      <c r="E1063">
        <v>1</v>
      </c>
      <c r="F1063">
        <v>1</v>
      </c>
      <c r="G1063">
        <v>1081</v>
      </c>
      <c r="H1063">
        <v>3</v>
      </c>
      <c r="I1063" t="s">
        <v>1340</v>
      </c>
      <c r="J1063" t="s">
        <v>1341</v>
      </c>
      <c r="K1063" t="s">
        <v>1342</v>
      </c>
      <c r="L1063">
        <v>1346</v>
      </c>
      <c r="N1063">
        <v>1009</v>
      </c>
      <c r="O1063" t="s">
        <v>1171</v>
      </c>
      <c r="P1063" t="s">
        <v>1171</v>
      </c>
      <c r="Q1063">
        <v>1</v>
      </c>
      <c r="X1063">
        <v>0.02</v>
      </c>
      <c r="Y1063">
        <v>37.979999999999997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 t="s">
        <v>31</v>
      </c>
      <c r="AG1063">
        <v>0.02</v>
      </c>
      <c r="AH1063">
        <v>2</v>
      </c>
      <c r="AI1063">
        <v>56664508</v>
      </c>
      <c r="AJ1063">
        <v>793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ROW(Source!A1107)</f>
        <v>1107</v>
      </c>
      <c r="B1064">
        <v>56664522</v>
      </c>
      <c r="C1064">
        <v>56664501</v>
      </c>
      <c r="D1064">
        <v>54737486</v>
      </c>
      <c r="E1064">
        <v>1</v>
      </c>
      <c r="F1064">
        <v>1</v>
      </c>
      <c r="G1064">
        <v>1081</v>
      </c>
      <c r="H1064">
        <v>3</v>
      </c>
      <c r="I1064" t="s">
        <v>1448</v>
      </c>
      <c r="J1064" t="s">
        <v>1449</v>
      </c>
      <c r="K1064" t="s">
        <v>1450</v>
      </c>
      <c r="L1064">
        <v>1348</v>
      </c>
      <c r="N1064">
        <v>1009</v>
      </c>
      <c r="O1064" t="s">
        <v>547</v>
      </c>
      <c r="P1064" t="s">
        <v>547</v>
      </c>
      <c r="Q1064">
        <v>1000</v>
      </c>
      <c r="X1064">
        <v>1.0000000000000001E-5</v>
      </c>
      <c r="Y1064">
        <v>3234.81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 t="s">
        <v>31</v>
      </c>
      <c r="AG1064">
        <v>1.0000000000000001E-5</v>
      </c>
      <c r="AH1064">
        <v>2</v>
      </c>
      <c r="AI1064">
        <v>56664509</v>
      </c>
      <c r="AJ1064">
        <v>794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ROW(Source!A1107)</f>
        <v>1107</v>
      </c>
      <c r="B1065">
        <v>56664523</v>
      </c>
      <c r="C1065">
        <v>56664501</v>
      </c>
      <c r="D1065">
        <v>54737299</v>
      </c>
      <c r="E1065">
        <v>1</v>
      </c>
      <c r="F1065">
        <v>1</v>
      </c>
      <c r="G1065">
        <v>1081</v>
      </c>
      <c r="H1065">
        <v>3</v>
      </c>
      <c r="I1065" t="s">
        <v>1451</v>
      </c>
      <c r="J1065" t="s">
        <v>1452</v>
      </c>
      <c r="K1065" t="s">
        <v>1453</v>
      </c>
      <c r="L1065">
        <v>1339</v>
      </c>
      <c r="N1065">
        <v>1007</v>
      </c>
      <c r="O1065" t="s">
        <v>1102</v>
      </c>
      <c r="P1065" t="s">
        <v>1102</v>
      </c>
      <c r="Q1065">
        <v>1</v>
      </c>
      <c r="X1065">
        <v>0.48599999999999999</v>
      </c>
      <c r="Y1065">
        <v>53.42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 t="s">
        <v>31</v>
      </c>
      <c r="AG1065">
        <v>0.48599999999999999</v>
      </c>
      <c r="AH1065">
        <v>2</v>
      </c>
      <c r="AI1065">
        <v>56664510</v>
      </c>
      <c r="AJ1065">
        <v>795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ROW(Source!A1107)</f>
        <v>1107</v>
      </c>
      <c r="B1066">
        <v>56664524</v>
      </c>
      <c r="C1066">
        <v>56664501</v>
      </c>
      <c r="D1066">
        <v>54737565</v>
      </c>
      <c r="E1066">
        <v>1</v>
      </c>
      <c r="F1066">
        <v>1</v>
      </c>
      <c r="G1066">
        <v>1081</v>
      </c>
      <c r="H1066">
        <v>3</v>
      </c>
      <c r="I1066" t="s">
        <v>1454</v>
      </c>
      <c r="J1066" t="s">
        <v>1455</v>
      </c>
      <c r="K1066" t="s">
        <v>1456</v>
      </c>
      <c r="L1066">
        <v>1339</v>
      </c>
      <c r="N1066">
        <v>1007</v>
      </c>
      <c r="O1066" t="s">
        <v>1102</v>
      </c>
      <c r="P1066" t="s">
        <v>1102</v>
      </c>
      <c r="Q1066">
        <v>1</v>
      </c>
      <c r="X1066">
        <v>0.438</v>
      </c>
      <c r="Y1066">
        <v>5.82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31</v>
      </c>
      <c r="AG1066">
        <v>0.438</v>
      </c>
      <c r="AH1066">
        <v>2</v>
      </c>
      <c r="AI1066">
        <v>56664511</v>
      </c>
      <c r="AJ1066">
        <v>796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ROW(Source!A1107)</f>
        <v>1107</v>
      </c>
      <c r="B1067">
        <v>56664525</v>
      </c>
      <c r="C1067">
        <v>56664501</v>
      </c>
      <c r="D1067">
        <v>54737637</v>
      </c>
      <c r="E1067">
        <v>1</v>
      </c>
      <c r="F1067">
        <v>1</v>
      </c>
      <c r="G1067">
        <v>1081</v>
      </c>
      <c r="H1067">
        <v>3</v>
      </c>
      <c r="I1067" t="s">
        <v>1346</v>
      </c>
      <c r="J1067" t="s">
        <v>1347</v>
      </c>
      <c r="K1067" t="s">
        <v>1348</v>
      </c>
      <c r="L1067">
        <v>1348</v>
      </c>
      <c r="N1067">
        <v>1009</v>
      </c>
      <c r="O1067" t="s">
        <v>547</v>
      </c>
      <c r="P1067" t="s">
        <v>547</v>
      </c>
      <c r="Q1067">
        <v>1000</v>
      </c>
      <c r="X1067">
        <v>5.5000000000000003E-4</v>
      </c>
      <c r="Y1067">
        <v>16214.84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31</v>
      </c>
      <c r="AG1067">
        <v>5.5000000000000003E-4</v>
      </c>
      <c r="AH1067">
        <v>2</v>
      </c>
      <c r="AI1067">
        <v>56664512</v>
      </c>
      <c r="AJ1067">
        <v>797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ROW(Source!A1107)</f>
        <v>1107</v>
      </c>
      <c r="B1068">
        <v>56664526</v>
      </c>
      <c r="C1068">
        <v>56664501</v>
      </c>
      <c r="D1068">
        <v>54737805</v>
      </c>
      <c r="E1068">
        <v>1</v>
      </c>
      <c r="F1068">
        <v>1</v>
      </c>
      <c r="G1068">
        <v>1081</v>
      </c>
      <c r="H1068">
        <v>3</v>
      </c>
      <c r="I1068" t="s">
        <v>1352</v>
      </c>
      <c r="J1068" t="s">
        <v>1353</v>
      </c>
      <c r="K1068" t="s">
        <v>1354</v>
      </c>
      <c r="L1068">
        <v>1346</v>
      </c>
      <c r="N1068">
        <v>1009</v>
      </c>
      <c r="O1068" t="s">
        <v>1171</v>
      </c>
      <c r="P1068" t="s">
        <v>1171</v>
      </c>
      <c r="Q1068">
        <v>1</v>
      </c>
      <c r="X1068">
        <v>0.62</v>
      </c>
      <c r="Y1068">
        <v>20.190000000000001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 t="s">
        <v>31</v>
      </c>
      <c r="AG1068">
        <v>0.62</v>
      </c>
      <c r="AH1068">
        <v>2</v>
      </c>
      <c r="AI1068">
        <v>56664513</v>
      </c>
      <c r="AJ1068">
        <v>798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ROW(Source!A1107)</f>
        <v>1107</v>
      </c>
      <c r="B1069">
        <v>56664527</v>
      </c>
      <c r="C1069">
        <v>56664501</v>
      </c>
      <c r="D1069">
        <v>54698616</v>
      </c>
      <c r="E1069">
        <v>1081</v>
      </c>
      <c r="F1069">
        <v>1</v>
      </c>
      <c r="G1069">
        <v>1081</v>
      </c>
      <c r="H1069">
        <v>3</v>
      </c>
      <c r="I1069" t="s">
        <v>1631</v>
      </c>
      <c r="J1069" t="s">
        <v>3</v>
      </c>
      <c r="K1069" t="s">
        <v>1632</v>
      </c>
      <c r="L1069">
        <v>1346</v>
      </c>
      <c r="N1069">
        <v>1009</v>
      </c>
      <c r="O1069" t="s">
        <v>1171</v>
      </c>
      <c r="P1069" t="s">
        <v>1171</v>
      </c>
      <c r="Q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31</v>
      </c>
      <c r="AG1069">
        <v>0</v>
      </c>
      <c r="AH1069">
        <v>3</v>
      </c>
      <c r="AI1069">
        <v>-1</v>
      </c>
      <c r="AJ1069" t="s">
        <v>3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ROW(Source!A1107)</f>
        <v>1107</v>
      </c>
      <c r="B1070">
        <v>56664528</v>
      </c>
      <c r="C1070">
        <v>56664501</v>
      </c>
      <c r="D1070">
        <v>54717889</v>
      </c>
      <c r="E1070">
        <v>1081</v>
      </c>
      <c r="F1070">
        <v>1</v>
      </c>
      <c r="G1070">
        <v>1081</v>
      </c>
      <c r="H1070">
        <v>3</v>
      </c>
      <c r="I1070" t="s">
        <v>1633</v>
      </c>
      <c r="J1070" t="s">
        <v>3</v>
      </c>
      <c r="K1070" t="s">
        <v>1634</v>
      </c>
      <c r="L1070">
        <v>1354</v>
      </c>
      <c r="N1070">
        <v>1010</v>
      </c>
      <c r="O1070" t="s">
        <v>398</v>
      </c>
      <c r="P1070" t="s">
        <v>398</v>
      </c>
      <c r="Q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31</v>
      </c>
      <c r="AG1070">
        <v>0</v>
      </c>
      <c r="AH1070">
        <v>3</v>
      </c>
      <c r="AI1070">
        <v>-1</v>
      </c>
      <c r="AJ1070" t="s">
        <v>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ROW(Source!A1107)</f>
        <v>1107</v>
      </c>
      <c r="B1071">
        <v>56664529</v>
      </c>
      <c r="C1071">
        <v>56664501</v>
      </c>
      <c r="D1071">
        <v>54720760</v>
      </c>
      <c r="E1071">
        <v>1081</v>
      </c>
      <c r="F1071">
        <v>1</v>
      </c>
      <c r="G1071">
        <v>1081</v>
      </c>
      <c r="H1071">
        <v>3</v>
      </c>
      <c r="I1071" t="s">
        <v>1635</v>
      </c>
      <c r="J1071" t="s">
        <v>3</v>
      </c>
      <c r="K1071" t="s">
        <v>1636</v>
      </c>
      <c r="L1071">
        <v>1301</v>
      </c>
      <c r="N1071">
        <v>1003</v>
      </c>
      <c r="O1071" t="s">
        <v>672</v>
      </c>
      <c r="P1071" t="s">
        <v>672</v>
      </c>
      <c r="Q1071">
        <v>1</v>
      </c>
      <c r="X1071">
        <v>100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31</v>
      </c>
      <c r="AG1071">
        <v>100</v>
      </c>
      <c r="AH1071">
        <v>3</v>
      </c>
      <c r="AI1071">
        <v>-1</v>
      </c>
      <c r="AJ1071" t="s">
        <v>3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ROW(Source!A1108)</f>
        <v>1108</v>
      </c>
      <c r="B1072">
        <v>56664515</v>
      </c>
      <c r="C1072">
        <v>56664501</v>
      </c>
      <c r="D1072">
        <v>54702434</v>
      </c>
      <c r="E1072">
        <v>1081</v>
      </c>
      <c r="F1072">
        <v>1</v>
      </c>
      <c r="G1072">
        <v>1081</v>
      </c>
      <c r="H1072">
        <v>1</v>
      </c>
      <c r="I1072" t="s">
        <v>1317</v>
      </c>
      <c r="J1072" t="s">
        <v>3</v>
      </c>
      <c r="K1072" t="s">
        <v>1318</v>
      </c>
      <c r="L1072">
        <v>1191</v>
      </c>
      <c r="N1072">
        <v>1013</v>
      </c>
      <c r="O1072" t="s">
        <v>1319</v>
      </c>
      <c r="P1072" t="s">
        <v>1319</v>
      </c>
      <c r="Q1072">
        <v>1</v>
      </c>
      <c r="X1072">
        <v>37.200000000000003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1</v>
      </c>
      <c r="AF1072" t="s">
        <v>936</v>
      </c>
      <c r="AG1072">
        <v>51.335999999999999</v>
      </c>
      <c r="AH1072">
        <v>2</v>
      </c>
      <c r="AI1072">
        <v>56664502</v>
      </c>
      <c r="AJ1072">
        <v>800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f>ROW(Source!A1108)</f>
        <v>1108</v>
      </c>
      <c r="B1073">
        <v>56664516</v>
      </c>
      <c r="C1073">
        <v>56664501</v>
      </c>
      <c r="D1073">
        <v>54768042</v>
      </c>
      <c r="E1073">
        <v>1</v>
      </c>
      <c r="F1073">
        <v>1</v>
      </c>
      <c r="G1073">
        <v>1081</v>
      </c>
      <c r="H1073">
        <v>2</v>
      </c>
      <c r="I1073" t="s">
        <v>1439</v>
      </c>
      <c r="J1073" t="s">
        <v>1440</v>
      </c>
      <c r="K1073" t="s">
        <v>1441</v>
      </c>
      <c r="L1073">
        <v>1368</v>
      </c>
      <c r="N1073">
        <v>1011</v>
      </c>
      <c r="O1073" t="s">
        <v>1323</v>
      </c>
      <c r="P1073" t="s">
        <v>1323</v>
      </c>
      <c r="Q1073">
        <v>1</v>
      </c>
      <c r="X1073">
        <v>1.67</v>
      </c>
      <c r="Y1073">
        <v>0</v>
      </c>
      <c r="Z1073">
        <v>0.28000000000000003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 t="s">
        <v>935</v>
      </c>
      <c r="AG1073">
        <v>2.5049999999999999</v>
      </c>
      <c r="AH1073">
        <v>2</v>
      </c>
      <c r="AI1073">
        <v>56664503</v>
      </c>
      <c r="AJ1073">
        <v>801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">
      <c r="A1074">
        <f>ROW(Source!A1108)</f>
        <v>1108</v>
      </c>
      <c r="B1074">
        <v>56664517</v>
      </c>
      <c r="C1074">
        <v>56664501</v>
      </c>
      <c r="D1074">
        <v>54768339</v>
      </c>
      <c r="E1074">
        <v>1</v>
      </c>
      <c r="F1074">
        <v>1</v>
      </c>
      <c r="G1074">
        <v>1081</v>
      </c>
      <c r="H1074">
        <v>2</v>
      </c>
      <c r="I1074" t="s">
        <v>1324</v>
      </c>
      <c r="J1074" t="s">
        <v>1325</v>
      </c>
      <c r="K1074" t="s">
        <v>1326</v>
      </c>
      <c r="L1074">
        <v>1368</v>
      </c>
      <c r="N1074">
        <v>1011</v>
      </c>
      <c r="O1074" t="s">
        <v>1323</v>
      </c>
      <c r="P1074" t="s">
        <v>1323</v>
      </c>
      <c r="Q1074">
        <v>1</v>
      </c>
      <c r="X1074">
        <v>0.81</v>
      </c>
      <c r="Y1074">
        <v>0</v>
      </c>
      <c r="Z1074">
        <v>83.1</v>
      </c>
      <c r="AA1074">
        <v>12.62</v>
      </c>
      <c r="AB1074">
        <v>0</v>
      </c>
      <c r="AC1074">
        <v>0</v>
      </c>
      <c r="AD1074">
        <v>1</v>
      </c>
      <c r="AE1074">
        <v>0</v>
      </c>
      <c r="AF1074" t="s">
        <v>935</v>
      </c>
      <c r="AG1074">
        <v>1.2149999999999999</v>
      </c>
      <c r="AH1074">
        <v>2</v>
      </c>
      <c r="AI1074">
        <v>56664504</v>
      </c>
      <c r="AJ1074">
        <v>802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>
        <f>ROW(Source!A1108)</f>
        <v>1108</v>
      </c>
      <c r="B1075">
        <v>56664518</v>
      </c>
      <c r="C1075">
        <v>56664501</v>
      </c>
      <c r="D1075">
        <v>54767573</v>
      </c>
      <c r="E1075">
        <v>1</v>
      </c>
      <c r="F1075">
        <v>1</v>
      </c>
      <c r="G1075">
        <v>1081</v>
      </c>
      <c r="H1075">
        <v>2</v>
      </c>
      <c r="I1075" t="s">
        <v>1328</v>
      </c>
      <c r="J1075" t="s">
        <v>1329</v>
      </c>
      <c r="K1075" t="s">
        <v>1330</v>
      </c>
      <c r="L1075">
        <v>1368</v>
      </c>
      <c r="N1075">
        <v>1011</v>
      </c>
      <c r="O1075" t="s">
        <v>1323</v>
      </c>
      <c r="P1075" t="s">
        <v>1323</v>
      </c>
      <c r="Q1075">
        <v>1</v>
      </c>
      <c r="X1075">
        <v>7.0000000000000007E-2</v>
      </c>
      <c r="Y1075">
        <v>0</v>
      </c>
      <c r="Z1075">
        <v>179.17</v>
      </c>
      <c r="AA1075">
        <v>16.93</v>
      </c>
      <c r="AB1075">
        <v>0</v>
      </c>
      <c r="AC1075">
        <v>0</v>
      </c>
      <c r="AD1075">
        <v>1</v>
      </c>
      <c r="AE1075">
        <v>0</v>
      </c>
      <c r="AF1075" t="s">
        <v>935</v>
      </c>
      <c r="AG1075">
        <v>0.10500000000000001</v>
      </c>
      <c r="AH1075">
        <v>2</v>
      </c>
      <c r="AI1075">
        <v>56664505</v>
      </c>
      <c r="AJ1075">
        <v>803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">
      <c r="A1076">
        <f>ROW(Source!A1108)</f>
        <v>1108</v>
      </c>
      <c r="B1076">
        <v>56664519</v>
      </c>
      <c r="C1076">
        <v>56664501</v>
      </c>
      <c r="D1076">
        <v>54737367</v>
      </c>
      <c r="E1076">
        <v>1</v>
      </c>
      <c r="F1076">
        <v>1</v>
      </c>
      <c r="G1076">
        <v>1081</v>
      </c>
      <c r="H1076">
        <v>3</v>
      </c>
      <c r="I1076" t="s">
        <v>1442</v>
      </c>
      <c r="J1076" t="s">
        <v>1443</v>
      </c>
      <c r="K1076" t="s">
        <v>1444</v>
      </c>
      <c r="L1076">
        <v>1339</v>
      </c>
      <c r="N1076">
        <v>1007</v>
      </c>
      <c r="O1076" t="s">
        <v>1102</v>
      </c>
      <c r="P1076" t="s">
        <v>1102</v>
      </c>
      <c r="Q1076">
        <v>1</v>
      </c>
      <c r="X1076">
        <v>0.70899999999999996</v>
      </c>
      <c r="Y1076">
        <v>7.07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 t="s">
        <v>31</v>
      </c>
      <c r="AG1076">
        <v>0.70899999999999996</v>
      </c>
      <c r="AH1076">
        <v>2</v>
      </c>
      <c r="AI1076">
        <v>56664506</v>
      </c>
      <c r="AJ1076">
        <v>804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>
        <f>ROW(Source!A1108)</f>
        <v>1108</v>
      </c>
      <c r="B1077">
        <v>56664520</v>
      </c>
      <c r="C1077">
        <v>56664501</v>
      </c>
      <c r="D1077">
        <v>54738505</v>
      </c>
      <c r="E1077">
        <v>1</v>
      </c>
      <c r="F1077">
        <v>1</v>
      </c>
      <c r="G1077">
        <v>1081</v>
      </c>
      <c r="H1077">
        <v>3</v>
      </c>
      <c r="I1077" t="s">
        <v>1445</v>
      </c>
      <c r="J1077" t="s">
        <v>1446</v>
      </c>
      <c r="K1077" t="s">
        <v>1447</v>
      </c>
      <c r="L1077">
        <v>1346</v>
      </c>
      <c r="N1077">
        <v>1009</v>
      </c>
      <c r="O1077" t="s">
        <v>1171</v>
      </c>
      <c r="P1077" t="s">
        <v>1171</v>
      </c>
      <c r="Q1077">
        <v>1</v>
      </c>
      <c r="X1077">
        <v>0.26</v>
      </c>
      <c r="Y1077">
        <v>21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 t="s">
        <v>31</v>
      </c>
      <c r="AG1077">
        <v>0.26</v>
      </c>
      <c r="AH1077">
        <v>2</v>
      </c>
      <c r="AI1077">
        <v>56664507</v>
      </c>
      <c r="AJ1077">
        <v>805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">
      <c r="A1078">
        <f>ROW(Source!A1108)</f>
        <v>1108</v>
      </c>
      <c r="B1078">
        <v>56664521</v>
      </c>
      <c r="C1078">
        <v>56664501</v>
      </c>
      <c r="D1078">
        <v>54739078</v>
      </c>
      <c r="E1078">
        <v>1</v>
      </c>
      <c r="F1078">
        <v>1</v>
      </c>
      <c r="G1078">
        <v>1081</v>
      </c>
      <c r="H1078">
        <v>3</v>
      </c>
      <c r="I1078" t="s">
        <v>1340</v>
      </c>
      <c r="J1078" t="s">
        <v>1341</v>
      </c>
      <c r="K1078" t="s">
        <v>1342</v>
      </c>
      <c r="L1078">
        <v>1346</v>
      </c>
      <c r="N1078">
        <v>1009</v>
      </c>
      <c r="O1078" t="s">
        <v>1171</v>
      </c>
      <c r="P1078" t="s">
        <v>1171</v>
      </c>
      <c r="Q1078">
        <v>1</v>
      </c>
      <c r="X1078">
        <v>0.02</v>
      </c>
      <c r="Y1078">
        <v>37.979999999999997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31</v>
      </c>
      <c r="AG1078">
        <v>0.02</v>
      </c>
      <c r="AH1078">
        <v>2</v>
      </c>
      <c r="AI1078">
        <v>56664508</v>
      </c>
      <c r="AJ1078">
        <v>806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f>ROW(Source!A1108)</f>
        <v>1108</v>
      </c>
      <c r="B1079">
        <v>56664522</v>
      </c>
      <c r="C1079">
        <v>56664501</v>
      </c>
      <c r="D1079">
        <v>54737486</v>
      </c>
      <c r="E1079">
        <v>1</v>
      </c>
      <c r="F1079">
        <v>1</v>
      </c>
      <c r="G1079">
        <v>1081</v>
      </c>
      <c r="H1079">
        <v>3</v>
      </c>
      <c r="I1079" t="s">
        <v>1448</v>
      </c>
      <c r="J1079" t="s">
        <v>1449</v>
      </c>
      <c r="K1079" t="s">
        <v>1450</v>
      </c>
      <c r="L1079">
        <v>1348</v>
      </c>
      <c r="N1079">
        <v>1009</v>
      </c>
      <c r="O1079" t="s">
        <v>547</v>
      </c>
      <c r="P1079" t="s">
        <v>547</v>
      </c>
      <c r="Q1079">
        <v>1000</v>
      </c>
      <c r="X1079">
        <v>1.0000000000000001E-5</v>
      </c>
      <c r="Y1079">
        <v>3234.81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 t="s">
        <v>31</v>
      </c>
      <c r="AG1079">
        <v>1.0000000000000001E-5</v>
      </c>
      <c r="AH1079">
        <v>2</v>
      </c>
      <c r="AI1079">
        <v>56664509</v>
      </c>
      <c r="AJ1079">
        <v>807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">
      <c r="A1080">
        <f>ROW(Source!A1108)</f>
        <v>1108</v>
      </c>
      <c r="B1080">
        <v>56664523</v>
      </c>
      <c r="C1080">
        <v>56664501</v>
      </c>
      <c r="D1080">
        <v>54737299</v>
      </c>
      <c r="E1080">
        <v>1</v>
      </c>
      <c r="F1080">
        <v>1</v>
      </c>
      <c r="G1080">
        <v>1081</v>
      </c>
      <c r="H1080">
        <v>3</v>
      </c>
      <c r="I1080" t="s">
        <v>1451</v>
      </c>
      <c r="J1080" t="s">
        <v>1452</v>
      </c>
      <c r="K1080" t="s">
        <v>1453</v>
      </c>
      <c r="L1080">
        <v>1339</v>
      </c>
      <c r="N1080">
        <v>1007</v>
      </c>
      <c r="O1080" t="s">
        <v>1102</v>
      </c>
      <c r="P1080" t="s">
        <v>1102</v>
      </c>
      <c r="Q1080">
        <v>1</v>
      </c>
      <c r="X1080">
        <v>0.48599999999999999</v>
      </c>
      <c r="Y1080">
        <v>53.42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 t="s">
        <v>31</v>
      </c>
      <c r="AG1080">
        <v>0.48599999999999999</v>
      </c>
      <c r="AH1080">
        <v>2</v>
      </c>
      <c r="AI1080">
        <v>56664510</v>
      </c>
      <c r="AJ1080">
        <v>808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">
      <c r="A1081">
        <f>ROW(Source!A1108)</f>
        <v>1108</v>
      </c>
      <c r="B1081">
        <v>56664524</v>
      </c>
      <c r="C1081">
        <v>56664501</v>
      </c>
      <c r="D1081">
        <v>54737565</v>
      </c>
      <c r="E1081">
        <v>1</v>
      </c>
      <c r="F1081">
        <v>1</v>
      </c>
      <c r="G1081">
        <v>1081</v>
      </c>
      <c r="H1081">
        <v>3</v>
      </c>
      <c r="I1081" t="s">
        <v>1454</v>
      </c>
      <c r="J1081" t="s">
        <v>1455</v>
      </c>
      <c r="K1081" t="s">
        <v>1456</v>
      </c>
      <c r="L1081">
        <v>1339</v>
      </c>
      <c r="N1081">
        <v>1007</v>
      </c>
      <c r="O1081" t="s">
        <v>1102</v>
      </c>
      <c r="P1081" t="s">
        <v>1102</v>
      </c>
      <c r="Q1081">
        <v>1</v>
      </c>
      <c r="X1081">
        <v>0.438</v>
      </c>
      <c r="Y1081">
        <v>5.82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31</v>
      </c>
      <c r="AG1081">
        <v>0.438</v>
      </c>
      <c r="AH1081">
        <v>2</v>
      </c>
      <c r="AI1081">
        <v>56664511</v>
      </c>
      <c r="AJ1081">
        <v>809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">
      <c r="A1082">
        <f>ROW(Source!A1108)</f>
        <v>1108</v>
      </c>
      <c r="B1082">
        <v>56664525</v>
      </c>
      <c r="C1082">
        <v>56664501</v>
      </c>
      <c r="D1082">
        <v>54737637</v>
      </c>
      <c r="E1082">
        <v>1</v>
      </c>
      <c r="F1082">
        <v>1</v>
      </c>
      <c r="G1082">
        <v>1081</v>
      </c>
      <c r="H1082">
        <v>3</v>
      </c>
      <c r="I1082" t="s">
        <v>1346</v>
      </c>
      <c r="J1082" t="s">
        <v>1347</v>
      </c>
      <c r="K1082" t="s">
        <v>1348</v>
      </c>
      <c r="L1082">
        <v>1348</v>
      </c>
      <c r="N1082">
        <v>1009</v>
      </c>
      <c r="O1082" t="s">
        <v>547</v>
      </c>
      <c r="P1082" t="s">
        <v>547</v>
      </c>
      <c r="Q1082">
        <v>1000</v>
      </c>
      <c r="X1082">
        <v>5.5000000000000003E-4</v>
      </c>
      <c r="Y1082">
        <v>16214.84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 t="s">
        <v>31</v>
      </c>
      <c r="AG1082">
        <v>5.5000000000000003E-4</v>
      </c>
      <c r="AH1082">
        <v>2</v>
      </c>
      <c r="AI1082">
        <v>56664512</v>
      </c>
      <c r="AJ1082">
        <v>810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f>ROW(Source!A1108)</f>
        <v>1108</v>
      </c>
      <c r="B1083">
        <v>56664526</v>
      </c>
      <c r="C1083">
        <v>56664501</v>
      </c>
      <c r="D1083">
        <v>54737805</v>
      </c>
      <c r="E1083">
        <v>1</v>
      </c>
      <c r="F1083">
        <v>1</v>
      </c>
      <c r="G1083">
        <v>1081</v>
      </c>
      <c r="H1083">
        <v>3</v>
      </c>
      <c r="I1083" t="s">
        <v>1352</v>
      </c>
      <c r="J1083" t="s">
        <v>1353</v>
      </c>
      <c r="K1083" t="s">
        <v>1354</v>
      </c>
      <c r="L1083">
        <v>1346</v>
      </c>
      <c r="N1083">
        <v>1009</v>
      </c>
      <c r="O1083" t="s">
        <v>1171</v>
      </c>
      <c r="P1083" t="s">
        <v>1171</v>
      </c>
      <c r="Q1083">
        <v>1</v>
      </c>
      <c r="X1083">
        <v>0.62</v>
      </c>
      <c r="Y1083">
        <v>20.190000000000001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31</v>
      </c>
      <c r="AG1083">
        <v>0.62</v>
      </c>
      <c r="AH1083">
        <v>2</v>
      </c>
      <c r="AI1083">
        <v>56664513</v>
      </c>
      <c r="AJ1083">
        <v>811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">
      <c r="A1084">
        <f>ROW(Source!A1108)</f>
        <v>1108</v>
      </c>
      <c r="B1084">
        <v>56664527</v>
      </c>
      <c r="C1084">
        <v>56664501</v>
      </c>
      <c r="D1084">
        <v>54698616</v>
      </c>
      <c r="E1084">
        <v>1081</v>
      </c>
      <c r="F1084">
        <v>1</v>
      </c>
      <c r="G1084">
        <v>1081</v>
      </c>
      <c r="H1084">
        <v>3</v>
      </c>
      <c r="I1084" t="s">
        <v>1631</v>
      </c>
      <c r="J1084" t="s">
        <v>3</v>
      </c>
      <c r="K1084" t="s">
        <v>1632</v>
      </c>
      <c r="L1084">
        <v>1346</v>
      </c>
      <c r="N1084">
        <v>1009</v>
      </c>
      <c r="O1084" t="s">
        <v>1171</v>
      </c>
      <c r="P1084" t="s">
        <v>1171</v>
      </c>
      <c r="Q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s">
        <v>31</v>
      </c>
      <c r="AG1084">
        <v>0</v>
      </c>
      <c r="AH1084">
        <v>3</v>
      </c>
      <c r="AI1084">
        <v>-1</v>
      </c>
      <c r="AJ1084" t="s">
        <v>3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f>ROW(Source!A1108)</f>
        <v>1108</v>
      </c>
      <c r="B1085">
        <v>56664528</v>
      </c>
      <c r="C1085">
        <v>56664501</v>
      </c>
      <c r="D1085">
        <v>54717889</v>
      </c>
      <c r="E1085">
        <v>1081</v>
      </c>
      <c r="F1085">
        <v>1</v>
      </c>
      <c r="G1085">
        <v>1081</v>
      </c>
      <c r="H1085">
        <v>3</v>
      </c>
      <c r="I1085" t="s">
        <v>1633</v>
      </c>
      <c r="J1085" t="s">
        <v>3</v>
      </c>
      <c r="K1085" t="s">
        <v>1634</v>
      </c>
      <c r="L1085">
        <v>1354</v>
      </c>
      <c r="N1085">
        <v>1010</v>
      </c>
      <c r="O1085" t="s">
        <v>398</v>
      </c>
      <c r="P1085" t="s">
        <v>398</v>
      </c>
      <c r="Q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31</v>
      </c>
      <c r="AG1085">
        <v>0</v>
      </c>
      <c r="AH1085">
        <v>3</v>
      </c>
      <c r="AI1085">
        <v>-1</v>
      </c>
      <c r="AJ1085" t="s">
        <v>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">
      <c r="A1086">
        <f>ROW(Source!A1108)</f>
        <v>1108</v>
      </c>
      <c r="B1086">
        <v>56664529</v>
      </c>
      <c r="C1086">
        <v>56664501</v>
      </c>
      <c r="D1086">
        <v>54720760</v>
      </c>
      <c r="E1086">
        <v>1081</v>
      </c>
      <c r="F1086">
        <v>1</v>
      </c>
      <c r="G1086">
        <v>1081</v>
      </c>
      <c r="H1086">
        <v>3</v>
      </c>
      <c r="I1086" t="s">
        <v>1635</v>
      </c>
      <c r="J1086" t="s">
        <v>3</v>
      </c>
      <c r="K1086" t="s">
        <v>1636</v>
      </c>
      <c r="L1086">
        <v>1301</v>
      </c>
      <c r="N1086">
        <v>1003</v>
      </c>
      <c r="O1086" t="s">
        <v>672</v>
      </c>
      <c r="P1086" t="s">
        <v>672</v>
      </c>
      <c r="Q1086">
        <v>1</v>
      </c>
      <c r="X1086">
        <v>100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31</v>
      </c>
      <c r="AG1086">
        <v>100</v>
      </c>
      <c r="AH1086">
        <v>3</v>
      </c>
      <c r="AI1086">
        <v>-1</v>
      </c>
      <c r="AJ1086" t="s">
        <v>3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f>ROW(Source!A1111)</f>
        <v>1111</v>
      </c>
      <c r="B1087">
        <v>56664543</v>
      </c>
      <c r="C1087">
        <v>56664531</v>
      </c>
      <c r="D1087">
        <v>54702434</v>
      </c>
      <c r="E1087">
        <v>1081</v>
      </c>
      <c r="F1087">
        <v>1</v>
      </c>
      <c r="G1087">
        <v>1081</v>
      </c>
      <c r="H1087">
        <v>1</v>
      </c>
      <c r="I1087" t="s">
        <v>1317</v>
      </c>
      <c r="J1087" t="s">
        <v>3</v>
      </c>
      <c r="K1087" t="s">
        <v>1318</v>
      </c>
      <c r="L1087">
        <v>1191</v>
      </c>
      <c r="N1087">
        <v>1013</v>
      </c>
      <c r="O1087" t="s">
        <v>1319</v>
      </c>
      <c r="P1087" t="s">
        <v>1319</v>
      </c>
      <c r="Q1087">
        <v>1</v>
      </c>
      <c r="X1087">
        <v>55.5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1</v>
      </c>
      <c r="AF1087" t="s">
        <v>936</v>
      </c>
      <c r="AG1087">
        <v>76.589999999999989</v>
      </c>
      <c r="AH1087">
        <v>2</v>
      </c>
      <c r="AI1087">
        <v>56664532</v>
      </c>
      <c r="AJ1087">
        <v>813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">
      <c r="A1088">
        <f>ROW(Source!A1111)</f>
        <v>1111</v>
      </c>
      <c r="B1088">
        <v>56664544</v>
      </c>
      <c r="C1088">
        <v>56664531</v>
      </c>
      <c r="D1088">
        <v>54768037</v>
      </c>
      <c r="E1088">
        <v>1</v>
      </c>
      <c r="F1088">
        <v>1</v>
      </c>
      <c r="G1088">
        <v>1081</v>
      </c>
      <c r="H1088">
        <v>2</v>
      </c>
      <c r="I1088" t="s">
        <v>1457</v>
      </c>
      <c r="J1088" t="s">
        <v>1458</v>
      </c>
      <c r="K1088" t="s">
        <v>1459</v>
      </c>
      <c r="L1088">
        <v>1368</v>
      </c>
      <c r="N1088">
        <v>1011</v>
      </c>
      <c r="O1088" t="s">
        <v>1323</v>
      </c>
      <c r="P1088" t="s">
        <v>1323</v>
      </c>
      <c r="Q1088">
        <v>1</v>
      </c>
      <c r="X1088">
        <v>3.5</v>
      </c>
      <c r="Y1088">
        <v>0</v>
      </c>
      <c r="Z1088">
        <v>3.18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935</v>
      </c>
      <c r="AG1088">
        <v>5.25</v>
      </c>
      <c r="AH1088">
        <v>2</v>
      </c>
      <c r="AI1088">
        <v>56664533</v>
      </c>
      <c r="AJ1088">
        <v>814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">
      <c r="A1089">
        <f>ROW(Source!A1111)</f>
        <v>1111</v>
      </c>
      <c r="B1089">
        <v>56664545</v>
      </c>
      <c r="C1089">
        <v>56664531</v>
      </c>
      <c r="D1089">
        <v>54768339</v>
      </c>
      <c r="E1089">
        <v>1</v>
      </c>
      <c r="F1089">
        <v>1</v>
      </c>
      <c r="G1089">
        <v>1081</v>
      </c>
      <c r="H1089">
        <v>2</v>
      </c>
      <c r="I1089" t="s">
        <v>1324</v>
      </c>
      <c r="J1089" t="s">
        <v>1325</v>
      </c>
      <c r="K1089" t="s">
        <v>1326</v>
      </c>
      <c r="L1089">
        <v>1368</v>
      </c>
      <c r="N1089">
        <v>1011</v>
      </c>
      <c r="O1089" t="s">
        <v>1323</v>
      </c>
      <c r="P1089" t="s">
        <v>1323</v>
      </c>
      <c r="Q1089">
        <v>1</v>
      </c>
      <c r="X1089">
        <v>1.04</v>
      </c>
      <c r="Y1089">
        <v>0</v>
      </c>
      <c r="Z1089">
        <v>83.1</v>
      </c>
      <c r="AA1089">
        <v>12.62</v>
      </c>
      <c r="AB1089">
        <v>0</v>
      </c>
      <c r="AC1089">
        <v>0</v>
      </c>
      <c r="AD1089">
        <v>1</v>
      </c>
      <c r="AE1089">
        <v>0</v>
      </c>
      <c r="AF1089" t="s">
        <v>935</v>
      </c>
      <c r="AG1089">
        <v>1.56</v>
      </c>
      <c r="AH1089">
        <v>2</v>
      </c>
      <c r="AI1089">
        <v>56664534</v>
      </c>
      <c r="AJ1089">
        <v>815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">
      <c r="A1090">
        <f>ROW(Source!A1111)</f>
        <v>1111</v>
      </c>
      <c r="B1090">
        <v>56664546</v>
      </c>
      <c r="C1090">
        <v>56664531</v>
      </c>
      <c r="D1090">
        <v>54767573</v>
      </c>
      <c r="E1090">
        <v>1</v>
      </c>
      <c r="F1090">
        <v>1</v>
      </c>
      <c r="G1090">
        <v>1081</v>
      </c>
      <c r="H1090">
        <v>2</v>
      </c>
      <c r="I1090" t="s">
        <v>1328</v>
      </c>
      <c r="J1090" t="s">
        <v>1329</v>
      </c>
      <c r="K1090" t="s">
        <v>1330</v>
      </c>
      <c r="L1090">
        <v>1368</v>
      </c>
      <c r="N1090">
        <v>1011</v>
      </c>
      <c r="O1090" t="s">
        <v>1323</v>
      </c>
      <c r="P1090" t="s">
        <v>1323</v>
      </c>
      <c r="Q1090">
        <v>1</v>
      </c>
      <c r="X1090">
        <v>0.09</v>
      </c>
      <c r="Y1090">
        <v>0</v>
      </c>
      <c r="Z1090">
        <v>179.17</v>
      </c>
      <c r="AA1090">
        <v>16.93</v>
      </c>
      <c r="AB1090">
        <v>0</v>
      </c>
      <c r="AC1090">
        <v>0</v>
      </c>
      <c r="AD1090">
        <v>1</v>
      </c>
      <c r="AE1090">
        <v>0</v>
      </c>
      <c r="AF1090" t="s">
        <v>935</v>
      </c>
      <c r="AG1090">
        <v>0.13500000000000001</v>
      </c>
      <c r="AH1090">
        <v>2</v>
      </c>
      <c r="AI1090">
        <v>56664535</v>
      </c>
      <c r="AJ1090">
        <v>816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">
      <c r="A1091">
        <f>ROW(Source!A1111)</f>
        <v>1111</v>
      </c>
      <c r="B1091">
        <v>56664547</v>
      </c>
      <c r="C1091">
        <v>56664531</v>
      </c>
      <c r="D1091">
        <v>54737367</v>
      </c>
      <c r="E1091">
        <v>1</v>
      </c>
      <c r="F1091">
        <v>1</v>
      </c>
      <c r="G1091">
        <v>1081</v>
      </c>
      <c r="H1091">
        <v>3</v>
      </c>
      <c r="I1091" t="s">
        <v>1442</v>
      </c>
      <c r="J1091" t="s">
        <v>1443</v>
      </c>
      <c r="K1091" t="s">
        <v>1444</v>
      </c>
      <c r="L1091">
        <v>1339</v>
      </c>
      <c r="N1091">
        <v>1007</v>
      </c>
      <c r="O1091" t="s">
        <v>1102</v>
      </c>
      <c r="P1091" t="s">
        <v>1102</v>
      </c>
      <c r="Q1091">
        <v>1</v>
      </c>
      <c r="X1091">
        <v>0.93733</v>
      </c>
      <c r="Y1091">
        <v>7.07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 t="s">
        <v>31</v>
      </c>
      <c r="AG1091">
        <v>0.93733</v>
      </c>
      <c r="AH1091">
        <v>2</v>
      </c>
      <c r="AI1091">
        <v>56664536</v>
      </c>
      <c r="AJ1091">
        <v>817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">
      <c r="A1092">
        <f>ROW(Source!A1111)</f>
        <v>1111</v>
      </c>
      <c r="B1092">
        <v>56664548</v>
      </c>
      <c r="C1092">
        <v>56664531</v>
      </c>
      <c r="D1092">
        <v>54737486</v>
      </c>
      <c r="E1092">
        <v>1</v>
      </c>
      <c r="F1092">
        <v>1</v>
      </c>
      <c r="G1092">
        <v>1081</v>
      </c>
      <c r="H1092">
        <v>3</v>
      </c>
      <c r="I1092" t="s">
        <v>1448</v>
      </c>
      <c r="J1092" t="s">
        <v>1449</v>
      </c>
      <c r="K1092" t="s">
        <v>1450</v>
      </c>
      <c r="L1092">
        <v>1348</v>
      </c>
      <c r="N1092">
        <v>1009</v>
      </c>
      <c r="O1092" t="s">
        <v>547</v>
      </c>
      <c r="P1092" t="s">
        <v>547</v>
      </c>
      <c r="Q1092">
        <v>1000</v>
      </c>
      <c r="X1092">
        <v>2.51E-5</v>
      </c>
      <c r="Y1092">
        <v>3234.81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 t="s">
        <v>31</v>
      </c>
      <c r="AG1092">
        <v>2.51E-5</v>
      </c>
      <c r="AH1092">
        <v>2</v>
      </c>
      <c r="AI1092">
        <v>56664537</v>
      </c>
      <c r="AJ1092">
        <v>818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">
      <c r="A1093">
        <f>ROW(Source!A1111)</f>
        <v>1111</v>
      </c>
      <c r="B1093">
        <v>56664549</v>
      </c>
      <c r="C1093">
        <v>56664531</v>
      </c>
      <c r="D1093">
        <v>54737299</v>
      </c>
      <c r="E1093">
        <v>1</v>
      </c>
      <c r="F1093">
        <v>1</v>
      </c>
      <c r="G1093">
        <v>1081</v>
      </c>
      <c r="H1093">
        <v>3</v>
      </c>
      <c r="I1093" t="s">
        <v>1451</v>
      </c>
      <c r="J1093" t="s">
        <v>1452</v>
      </c>
      <c r="K1093" t="s">
        <v>1453</v>
      </c>
      <c r="L1093">
        <v>1339</v>
      </c>
      <c r="N1093">
        <v>1007</v>
      </c>
      <c r="O1093" t="s">
        <v>1102</v>
      </c>
      <c r="P1093" t="s">
        <v>1102</v>
      </c>
      <c r="Q1093">
        <v>1</v>
      </c>
      <c r="X1093">
        <v>1.7</v>
      </c>
      <c r="Y1093">
        <v>53.42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 t="s">
        <v>31</v>
      </c>
      <c r="AG1093">
        <v>1.7</v>
      </c>
      <c r="AH1093">
        <v>2</v>
      </c>
      <c r="AI1093">
        <v>56664538</v>
      </c>
      <c r="AJ1093">
        <v>819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">
      <c r="A1094">
        <f>ROW(Source!A1111)</f>
        <v>1111</v>
      </c>
      <c r="B1094">
        <v>56664550</v>
      </c>
      <c r="C1094">
        <v>56664531</v>
      </c>
      <c r="D1094">
        <v>54737565</v>
      </c>
      <c r="E1094">
        <v>1</v>
      </c>
      <c r="F1094">
        <v>1</v>
      </c>
      <c r="G1094">
        <v>1081</v>
      </c>
      <c r="H1094">
        <v>3</v>
      </c>
      <c r="I1094" t="s">
        <v>1454</v>
      </c>
      <c r="J1094" t="s">
        <v>1455</v>
      </c>
      <c r="K1094" t="s">
        <v>1456</v>
      </c>
      <c r="L1094">
        <v>1339</v>
      </c>
      <c r="N1094">
        <v>1007</v>
      </c>
      <c r="O1094" t="s">
        <v>1102</v>
      </c>
      <c r="P1094" t="s">
        <v>1102</v>
      </c>
      <c r="Q1094">
        <v>1</v>
      </c>
      <c r="X1094">
        <v>1.68</v>
      </c>
      <c r="Y1094">
        <v>5.82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 t="s">
        <v>31</v>
      </c>
      <c r="AG1094">
        <v>1.68</v>
      </c>
      <c r="AH1094">
        <v>2</v>
      </c>
      <c r="AI1094">
        <v>56664539</v>
      </c>
      <c r="AJ1094">
        <v>820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">
      <c r="A1095">
        <f>ROW(Source!A1111)</f>
        <v>1111</v>
      </c>
      <c r="B1095">
        <v>56664551</v>
      </c>
      <c r="C1095">
        <v>56664531</v>
      </c>
      <c r="D1095">
        <v>54737947</v>
      </c>
      <c r="E1095">
        <v>1</v>
      </c>
      <c r="F1095">
        <v>1</v>
      </c>
      <c r="G1095">
        <v>1081</v>
      </c>
      <c r="H1095">
        <v>3</v>
      </c>
      <c r="I1095" t="s">
        <v>1460</v>
      </c>
      <c r="J1095" t="s">
        <v>1461</v>
      </c>
      <c r="K1095" t="s">
        <v>1462</v>
      </c>
      <c r="L1095">
        <v>1348</v>
      </c>
      <c r="N1095">
        <v>1009</v>
      </c>
      <c r="O1095" t="s">
        <v>547</v>
      </c>
      <c r="P1095" t="s">
        <v>547</v>
      </c>
      <c r="Q1095">
        <v>1000</v>
      </c>
      <c r="X1095">
        <v>1E-3</v>
      </c>
      <c r="Y1095">
        <v>35445.93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 t="s">
        <v>31</v>
      </c>
      <c r="AG1095">
        <v>1E-3</v>
      </c>
      <c r="AH1095">
        <v>2</v>
      </c>
      <c r="AI1095">
        <v>56664540</v>
      </c>
      <c r="AJ1095">
        <v>821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>
        <f>ROW(Source!A1111)</f>
        <v>1111</v>
      </c>
      <c r="B1096">
        <v>56664552</v>
      </c>
      <c r="C1096">
        <v>56664531</v>
      </c>
      <c r="D1096">
        <v>54744826</v>
      </c>
      <c r="E1096">
        <v>1</v>
      </c>
      <c r="F1096">
        <v>1</v>
      </c>
      <c r="G1096">
        <v>1081</v>
      </c>
      <c r="H1096">
        <v>3</v>
      </c>
      <c r="I1096" t="s">
        <v>1463</v>
      </c>
      <c r="J1096" t="s">
        <v>1464</v>
      </c>
      <c r="K1096" t="s">
        <v>1465</v>
      </c>
      <c r="L1096">
        <v>1339</v>
      </c>
      <c r="N1096">
        <v>1007</v>
      </c>
      <c r="O1096" t="s">
        <v>1102</v>
      </c>
      <c r="P1096" t="s">
        <v>1102</v>
      </c>
      <c r="Q1096">
        <v>1</v>
      </c>
      <c r="X1096">
        <v>7.0000000000000001E-3</v>
      </c>
      <c r="Y1096">
        <v>439.5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 t="s">
        <v>31</v>
      </c>
      <c r="AG1096">
        <v>7.0000000000000001E-3</v>
      </c>
      <c r="AH1096">
        <v>2</v>
      </c>
      <c r="AI1096">
        <v>56664541</v>
      </c>
      <c r="AJ1096">
        <v>823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">
      <c r="A1097">
        <f>ROW(Source!A1111)</f>
        <v>1111</v>
      </c>
      <c r="B1097">
        <v>56664553</v>
      </c>
      <c r="C1097">
        <v>56664531</v>
      </c>
      <c r="D1097">
        <v>54698616</v>
      </c>
      <c r="E1097">
        <v>1081</v>
      </c>
      <c r="F1097">
        <v>1</v>
      </c>
      <c r="G1097">
        <v>1081</v>
      </c>
      <c r="H1097">
        <v>3</v>
      </c>
      <c r="I1097" t="s">
        <v>1631</v>
      </c>
      <c r="J1097" t="s">
        <v>3</v>
      </c>
      <c r="K1097" t="s">
        <v>1632</v>
      </c>
      <c r="L1097">
        <v>1346</v>
      </c>
      <c r="N1097">
        <v>1009</v>
      </c>
      <c r="O1097" t="s">
        <v>1171</v>
      </c>
      <c r="P1097" t="s">
        <v>1171</v>
      </c>
      <c r="Q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31</v>
      </c>
      <c r="AG1097">
        <v>0</v>
      </c>
      <c r="AH1097">
        <v>3</v>
      </c>
      <c r="AI1097">
        <v>-1</v>
      </c>
      <c r="AJ1097" t="s">
        <v>3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">
      <c r="A1098">
        <f>ROW(Source!A1111)</f>
        <v>1111</v>
      </c>
      <c r="B1098">
        <v>56664554</v>
      </c>
      <c r="C1098">
        <v>56664531</v>
      </c>
      <c r="D1098">
        <v>54717889</v>
      </c>
      <c r="E1098">
        <v>1081</v>
      </c>
      <c r="F1098">
        <v>1</v>
      </c>
      <c r="G1098">
        <v>1081</v>
      </c>
      <c r="H1098">
        <v>3</v>
      </c>
      <c r="I1098" t="s">
        <v>1633</v>
      </c>
      <c r="J1098" t="s">
        <v>3</v>
      </c>
      <c r="K1098" t="s">
        <v>1634</v>
      </c>
      <c r="L1098">
        <v>1354</v>
      </c>
      <c r="N1098">
        <v>1010</v>
      </c>
      <c r="O1098" t="s">
        <v>398</v>
      </c>
      <c r="P1098" t="s">
        <v>398</v>
      </c>
      <c r="Q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31</v>
      </c>
      <c r="AG1098">
        <v>0</v>
      </c>
      <c r="AH1098">
        <v>3</v>
      </c>
      <c r="AI1098">
        <v>-1</v>
      </c>
      <c r="AJ1098" t="s">
        <v>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f>ROW(Source!A1111)</f>
        <v>1111</v>
      </c>
      <c r="B1099">
        <v>56664555</v>
      </c>
      <c r="C1099">
        <v>56664531</v>
      </c>
      <c r="D1099">
        <v>54720781</v>
      </c>
      <c r="E1099">
        <v>1081</v>
      </c>
      <c r="F1099">
        <v>1</v>
      </c>
      <c r="G1099">
        <v>1081</v>
      </c>
      <c r="H1099">
        <v>3</v>
      </c>
      <c r="I1099" t="s">
        <v>1637</v>
      </c>
      <c r="J1099" t="s">
        <v>3</v>
      </c>
      <c r="K1099" t="s">
        <v>1638</v>
      </c>
      <c r="L1099">
        <v>1301</v>
      </c>
      <c r="N1099">
        <v>1003</v>
      </c>
      <c r="O1099" t="s">
        <v>672</v>
      </c>
      <c r="P1099" t="s">
        <v>672</v>
      </c>
      <c r="Q1099">
        <v>1</v>
      </c>
      <c r="X1099">
        <v>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31</v>
      </c>
      <c r="AG1099">
        <v>100</v>
      </c>
      <c r="AH1099">
        <v>3</v>
      </c>
      <c r="AI1099">
        <v>-1</v>
      </c>
      <c r="AJ1099" t="s">
        <v>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">
      <c r="A1100">
        <f>ROW(Source!A1112)</f>
        <v>1112</v>
      </c>
      <c r="B1100">
        <v>56664543</v>
      </c>
      <c r="C1100">
        <v>56664531</v>
      </c>
      <c r="D1100">
        <v>54702434</v>
      </c>
      <c r="E1100">
        <v>1081</v>
      </c>
      <c r="F1100">
        <v>1</v>
      </c>
      <c r="G1100">
        <v>1081</v>
      </c>
      <c r="H1100">
        <v>1</v>
      </c>
      <c r="I1100" t="s">
        <v>1317</v>
      </c>
      <c r="J1100" t="s">
        <v>3</v>
      </c>
      <c r="K1100" t="s">
        <v>1318</v>
      </c>
      <c r="L1100">
        <v>1191</v>
      </c>
      <c r="N1100">
        <v>1013</v>
      </c>
      <c r="O1100" t="s">
        <v>1319</v>
      </c>
      <c r="P1100" t="s">
        <v>1319</v>
      </c>
      <c r="Q1100">
        <v>1</v>
      </c>
      <c r="X1100">
        <v>55.5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1</v>
      </c>
      <c r="AF1100" t="s">
        <v>936</v>
      </c>
      <c r="AG1100">
        <v>76.589999999999989</v>
      </c>
      <c r="AH1100">
        <v>2</v>
      </c>
      <c r="AI1100">
        <v>56664532</v>
      </c>
      <c r="AJ1100">
        <v>824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f>ROW(Source!A1112)</f>
        <v>1112</v>
      </c>
      <c r="B1101">
        <v>56664544</v>
      </c>
      <c r="C1101">
        <v>56664531</v>
      </c>
      <c r="D1101">
        <v>54768037</v>
      </c>
      <c r="E1101">
        <v>1</v>
      </c>
      <c r="F1101">
        <v>1</v>
      </c>
      <c r="G1101">
        <v>1081</v>
      </c>
      <c r="H1101">
        <v>2</v>
      </c>
      <c r="I1101" t="s">
        <v>1457</v>
      </c>
      <c r="J1101" t="s">
        <v>1458</v>
      </c>
      <c r="K1101" t="s">
        <v>1459</v>
      </c>
      <c r="L1101">
        <v>1368</v>
      </c>
      <c r="N1101">
        <v>1011</v>
      </c>
      <c r="O1101" t="s">
        <v>1323</v>
      </c>
      <c r="P1101" t="s">
        <v>1323</v>
      </c>
      <c r="Q1101">
        <v>1</v>
      </c>
      <c r="X1101">
        <v>3.5</v>
      </c>
      <c r="Y1101">
        <v>0</v>
      </c>
      <c r="Z1101">
        <v>3.18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935</v>
      </c>
      <c r="AG1101">
        <v>5.25</v>
      </c>
      <c r="AH1101">
        <v>2</v>
      </c>
      <c r="AI1101">
        <v>56664533</v>
      </c>
      <c r="AJ1101">
        <v>825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>
        <f>ROW(Source!A1112)</f>
        <v>1112</v>
      </c>
      <c r="B1102">
        <v>56664545</v>
      </c>
      <c r="C1102">
        <v>56664531</v>
      </c>
      <c r="D1102">
        <v>54768339</v>
      </c>
      <c r="E1102">
        <v>1</v>
      </c>
      <c r="F1102">
        <v>1</v>
      </c>
      <c r="G1102">
        <v>1081</v>
      </c>
      <c r="H1102">
        <v>2</v>
      </c>
      <c r="I1102" t="s">
        <v>1324</v>
      </c>
      <c r="J1102" t="s">
        <v>1325</v>
      </c>
      <c r="K1102" t="s">
        <v>1326</v>
      </c>
      <c r="L1102">
        <v>1368</v>
      </c>
      <c r="N1102">
        <v>1011</v>
      </c>
      <c r="O1102" t="s">
        <v>1323</v>
      </c>
      <c r="P1102" t="s">
        <v>1323</v>
      </c>
      <c r="Q1102">
        <v>1</v>
      </c>
      <c r="X1102">
        <v>1.04</v>
      </c>
      <c r="Y1102">
        <v>0</v>
      </c>
      <c r="Z1102">
        <v>83.1</v>
      </c>
      <c r="AA1102">
        <v>12.62</v>
      </c>
      <c r="AB1102">
        <v>0</v>
      </c>
      <c r="AC1102">
        <v>0</v>
      </c>
      <c r="AD1102">
        <v>1</v>
      </c>
      <c r="AE1102">
        <v>0</v>
      </c>
      <c r="AF1102" t="s">
        <v>935</v>
      </c>
      <c r="AG1102">
        <v>1.56</v>
      </c>
      <c r="AH1102">
        <v>2</v>
      </c>
      <c r="AI1102">
        <v>56664534</v>
      </c>
      <c r="AJ1102">
        <v>826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">
      <c r="A1103">
        <f>ROW(Source!A1112)</f>
        <v>1112</v>
      </c>
      <c r="B1103">
        <v>56664546</v>
      </c>
      <c r="C1103">
        <v>56664531</v>
      </c>
      <c r="D1103">
        <v>54767573</v>
      </c>
      <c r="E1103">
        <v>1</v>
      </c>
      <c r="F1103">
        <v>1</v>
      </c>
      <c r="G1103">
        <v>1081</v>
      </c>
      <c r="H1103">
        <v>2</v>
      </c>
      <c r="I1103" t="s">
        <v>1328</v>
      </c>
      <c r="J1103" t="s">
        <v>1329</v>
      </c>
      <c r="K1103" t="s">
        <v>1330</v>
      </c>
      <c r="L1103">
        <v>1368</v>
      </c>
      <c r="N1103">
        <v>1011</v>
      </c>
      <c r="O1103" t="s">
        <v>1323</v>
      </c>
      <c r="P1103" t="s">
        <v>1323</v>
      </c>
      <c r="Q1103">
        <v>1</v>
      </c>
      <c r="X1103">
        <v>0.09</v>
      </c>
      <c r="Y1103">
        <v>0</v>
      </c>
      <c r="Z1103">
        <v>179.17</v>
      </c>
      <c r="AA1103">
        <v>16.93</v>
      </c>
      <c r="AB1103">
        <v>0</v>
      </c>
      <c r="AC1103">
        <v>0</v>
      </c>
      <c r="AD1103">
        <v>1</v>
      </c>
      <c r="AE1103">
        <v>0</v>
      </c>
      <c r="AF1103" t="s">
        <v>935</v>
      </c>
      <c r="AG1103">
        <v>0.13500000000000001</v>
      </c>
      <c r="AH1103">
        <v>2</v>
      </c>
      <c r="AI1103">
        <v>56664535</v>
      </c>
      <c r="AJ1103">
        <v>827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">
      <c r="A1104">
        <f>ROW(Source!A1112)</f>
        <v>1112</v>
      </c>
      <c r="B1104">
        <v>56664547</v>
      </c>
      <c r="C1104">
        <v>56664531</v>
      </c>
      <c r="D1104">
        <v>54737367</v>
      </c>
      <c r="E1104">
        <v>1</v>
      </c>
      <c r="F1104">
        <v>1</v>
      </c>
      <c r="G1104">
        <v>1081</v>
      </c>
      <c r="H1104">
        <v>3</v>
      </c>
      <c r="I1104" t="s">
        <v>1442</v>
      </c>
      <c r="J1104" t="s">
        <v>1443</v>
      </c>
      <c r="K1104" t="s">
        <v>1444</v>
      </c>
      <c r="L1104">
        <v>1339</v>
      </c>
      <c r="N1104">
        <v>1007</v>
      </c>
      <c r="O1104" t="s">
        <v>1102</v>
      </c>
      <c r="P1104" t="s">
        <v>1102</v>
      </c>
      <c r="Q1104">
        <v>1</v>
      </c>
      <c r="X1104">
        <v>0.93733</v>
      </c>
      <c r="Y1104">
        <v>7.07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 t="s">
        <v>31</v>
      </c>
      <c r="AG1104">
        <v>0.93733</v>
      </c>
      <c r="AH1104">
        <v>2</v>
      </c>
      <c r="AI1104">
        <v>56664536</v>
      </c>
      <c r="AJ1104">
        <v>828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f>ROW(Source!A1112)</f>
        <v>1112</v>
      </c>
      <c r="B1105">
        <v>56664548</v>
      </c>
      <c r="C1105">
        <v>56664531</v>
      </c>
      <c r="D1105">
        <v>54737486</v>
      </c>
      <c r="E1105">
        <v>1</v>
      </c>
      <c r="F1105">
        <v>1</v>
      </c>
      <c r="G1105">
        <v>1081</v>
      </c>
      <c r="H1105">
        <v>3</v>
      </c>
      <c r="I1105" t="s">
        <v>1448</v>
      </c>
      <c r="J1105" t="s">
        <v>1449</v>
      </c>
      <c r="K1105" t="s">
        <v>1450</v>
      </c>
      <c r="L1105">
        <v>1348</v>
      </c>
      <c r="N1105">
        <v>1009</v>
      </c>
      <c r="O1105" t="s">
        <v>547</v>
      </c>
      <c r="P1105" t="s">
        <v>547</v>
      </c>
      <c r="Q1105">
        <v>1000</v>
      </c>
      <c r="X1105">
        <v>2.51E-5</v>
      </c>
      <c r="Y1105">
        <v>3234.81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 t="s">
        <v>31</v>
      </c>
      <c r="AG1105">
        <v>2.51E-5</v>
      </c>
      <c r="AH1105">
        <v>2</v>
      </c>
      <c r="AI1105">
        <v>56664537</v>
      </c>
      <c r="AJ1105">
        <v>829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f>ROW(Source!A1112)</f>
        <v>1112</v>
      </c>
      <c r="B1106">
        <v>56664549</v>
      </c>
      <c r="C1106">
        <v>56664531</v>
      </c>
      <c r="D1106">
        <v>54737299</v>
      </c>
      <c r="E1106">
        <v>1</v>
      </c>
      <c r="F1106">
        <v>1</v>
      </c>
      <c r="G1106">
        <v>1081</v>
      </c>
      <c r="H1106">
        <v>3</v>
      </c>
      <c r="I1106" t="s">
        <v>1451</v>
      </c>
      <c r="J1106" t="s">
        <v>1452</v>
      </c>
      <c r="K1106" t="s">
        <v>1453</v>
      </c>
      <c r="L1106">
        <v>1339</v>
      </c>
      <c r="N1106">
        <v>1007</v>
      </c>
      <c r="O1106" t="s">
        <v>1102</v>
      </c>
      <c r="P1106" t="s">
        <v>1102</v>
      </c>
      <c r="Q1106">
        <v>1</v>
      </c>
      <c r="X1106">
        <v>1.7</v>
      </c>
      <c r="Y1106">
        <v>53.42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31</v>
      </c>
      <c r="AG1106">
        <v>1.7</v>
      </c>
      <c r="AH1106">
        <v>2</v>
      </c>
      <c r="AI1106">
        <v>56664538</v>
      </c>
      <c r="AJ1106">
        <v>830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">
      <c r="A1107">
        <f>ROW(Source!A1112)</f>
        <v>1112</v>
      </c>
      <c r="B1107">
        <v>56664550</v>
      </c>
      <c r="C1107">
        <v>56664531</v>
      </c>
      <c r="D1107">
        <v>54737565</v>
      </c>
      <c r="E1107">
        <v>1</v>
      </c>
      <c r="F1107">
        <v>1</v>
      </c>
      <c r="G1107">
        <v>1081</v>
      </c>
      <c r="H1107">
        <v>3</v>
      </c>
      <c r="I1107" t="s">
        <v>1454</v>
      </c>
      <c r="J1107" t="s">
        <v>1455</v>
      </c>
      <c r="K1107" t="s">
        <v>1456</v>
      </c>
      <c r="L1107">
        <v>1339</v>
      </c>
      <c r="N1107">
        <v>1007</v>
      </c>
      <c r="O1107" t="s">
        <v>1102</v>
      </c>
      <c r="P1107" t="s">
        <v>1102</v>
      </c>
      <c r="Q1107">
        <v>1</v>
      </c>
      <c r="X1107">
        <v>1.68</v>
      </c>
      <c r="Y1107">
        <v>5.82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 t="s">
        <v>31</v>
      </c>
      <c r="AG1107">
        <v>1.68</v>
      </c>
      <c r="AH1107">
        <v>2</v>
      </c>
      <c r="AI1107">
        <v>56664539</v>
      </c>
      <c r="AJ1107">
        <v>831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f>ROW(Source!A1112)</f>
        <v>1112</v>
      </c>
      <c r="B1108">
        <v>56664551</v>
      </c>
      <c r="C1108">
        <v>56664531</v>
      </c>
      <c r="D1108">
        <v>54737947</v>
      </c>
      <c r="E1108">
        <v>1</v>
      </c>
      <c r="F1108">
        <v>1</v>
      </c>
      <c r="G1108">
        <v>1081</v>
      </c>
      <c r="H1108">
        <v>3</v>
      </c>
      <c r="I1108" t="s">
        <v>1460</v>
      </c>
      <c r="J1108" t="s">
        <v>1461</v>
      </c>
      <c r="K1108" t="s">
        <v>1462</v>
      </c>
      <c r="L1108">
        <v>1348</v>
      </c>
      <c r="N1108">
        <v>1009</v>
      </c>
      <c r="O1108" t="s">
        <v>547</v>
      </c>
      <c r="P1108" t="s">
        <v>547</v>
      </c>
      <c r="Q1108">
        <v>1000</v>
      </c>
      <c r="X1108">
        <v>1E-3</v>
      </c>
      <c r="Y1108">
        <v>35445.93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 t="s">
        <v>31</v>
      </c>
      <c r="AG1108">
        <v>1E-3</v>
      </c>
      <c r="AH1108">
        <v>2</v>
      </c>
      <c r="AI1108">
        <v>56664540</v>
      </c>
      <c r="AJ1108">
        <v>832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">
      <c r="A1109">
        <f>ROW(Source!A1112)</f>
        <v>1112</v>
      </c>
      <c r="B1109">
        <v>56664552</v>
      </c>
      <c r="C1109">
        <v>56664531</v>
      </c>
      <c r="D1109">
        <v>54744826</v>
      </c>
      <c r="E1109">
        <v>1</v>
      </c>
      <c r="F1109">
        <v>1</v>
      </c>
      <c r="G1109">
        <v>1081</v>
      </c>
      <c r="H1109">
        <v>3</v>
      </c>
      <c r="I1109" t="s">
        <v>1463</v>
      </c>
      <c r="J1109" t="s">
        <v>1464</v>
      </c>
      <c r="K1109" t="s">
        <v>1465</v>
      </c>
      <c r="L1109">
        <v>1339</v>
      </c>
      <c r="N1109">
        <v>1007</v>
      </c>
      <c r="O1109" t="s">
        <v>1102</v>
      </c>
      <c r="P1109" t="s">
        <v>1102</v>
      </c>
      <c r="Q1109">
        <v>1</v>
      </c>
      <c r="X1109">
        <v>7.0000000000000001E-3</v>
      </c>
      <c r="Y1109">
        <v>439.5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 t="s">
        <v>31</v>
      </c>
      <c r="AG1109">
        <v>7.0000000000000001E-3</v>
      </c>
      <c r="AH1109">
        <v>2</v>
      </c>
      <c r="AI1109">
        <v>56664541</v>
      </c>
      <c r="AJ1109">
        <v>834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f>ROW(Source!A1112)</f>
        <v>1112</v>
      </c>
      <c r="B1110">
        <v>56664553</v>
      </c>
      <c r="C1110">
        <v>56664531</v>
      </c>
      <c r="D1110">
        <v>54698616</v>
      </c>
      <c r="E1110">
        <v>1081</v>
      </c>
      <c r="F1110">
        <v>1</v>
      </c>
      <c r="G1110">
        <v>1081</v>
      </c>
      <c r="H1110">
        <v>3</v>
      </c>
      <c r="I1110" t="s">
        <v>1631</v>
      </c>
      <c r="J1110" t="s">
        <v>3</v>
      </c>
      <c r="K1110" t="s">
        <v>1632</v>
      </c>
      <c r="L1110">
        <v>1346</v>
      </c>
      <c r="N1110">
        <v>1009</v>
      </c>
      <c r="O1110" t="s">
        <v>1171</v>
      </c>
      <c r="P1110" t="s">
        <v>1171</v>
      </c>
      <c r="Q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31</v>
      </c>
      <c r="AG1110">
        <v>0</v>
      </c>
      <c r="AH1110">
        <v>3</v>
      </c>
      <c r="AI1110">
        <v>-1</v>
      </c>
      <c r="AJ1110" t="s">
        <v>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">
      <c r="A1111">
        <f>ROW(Source!A1112)</f>
        <v>1112</v>
      </c>
      <c r="B1111">
        <v>56664554</v>
      </c>
      <c r="C1111">
        <v>56664531</v>
      </c>
      <c r="D1111">
        <v>54717889</v>
      </c>
      <c r="E1111">
        <v>1081</v>
      </c>
      <c r="F1111">
        <v>1</v>
      </c>
      <c r="G1111">
        <v>1081</v>
      </c>
      <c r="H1111">
        <v>3</v>
      </c>
      <c r="I1111" t="s">
        <v>1633</v>
      </c>
      <c r="J1111" t="s">
        <v>3</v>
      </c>
      <c r="K1111" t="s">
        <v>1634</v>
      </c>
      <c r="L1111">
        <v>1354</v>
      </c>
      <c r="N1111">
        <v>1010</v>
      </c>
      <c r="O1111" t="s">
        <v>398</v>
      </c>
      <c r="P1111" t="s">
        <v>398</v>
      </c>
      <c r="Q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s">
        <v>31</v>
      </c>
      <c r="AG1111">
        <v>0</v>
      </c>
      <c r="AH1111">
        <v>3</v>
      </c>
      <c r="AI1111">
        <v>-1</v>
      </c>
      <c r="AJ1111" t="s">
        <v>3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">
      <c r="A1112">
        <f>ROW(Source!A1112)</f>
        <v>1112</v>
      </c>
      <c r="B1112">
        <v>56664555</v>
      </c>
      <c r="C1112">
        <v>56664531</v>
      </c>
      <c r="D1112">
        <v>54720781</v>
      </c>
      <c r="E1112">
        <v>1081</v>
      </c>
      <c r="F1112">
        <v>1</v>
      </c>
      <c r="G1112">
        <v>1081</v>
      </c>
      <c r="H1112">
        <v>3</v>
      </c>
      <c r="I1112" t="s">
        <v>1637</v>
      </c>
      <c r="J1112" t="s">
        <v>3</v>
      </c>
      <c r="K1112" t="s">
        <v>1638</v>
      </c>
      <c r="L1112">
        <v>1301</v>
      </c>
      <c r="N1112">
        <v>1003</v>
      </c>
      <c r="O1112" t="s">
        <v>672</v>
      </c>
      <c r="P1112" t="s">
        <v>672</v>
      </c>
      <c r="Q1112">
        <v>1</v>
      </c>
      <c r="X1112">
        <v>100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31</v>
      </c>
      <c r="AG1112">
        <v>100</v>
      </c>
      <c r="AH1112">
        <v>3</v>
      </c>
      <c r="AI1112">
        <v>-1</v>
      </c>
      <c r="AJ1112" t="s">
        <v>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">
      <c r="A1113">
        <f>ROW(Source!A1115)</f>
        <v>1115</v>
      </c>
      <c r="B1113">
        <v>56664569</v>
      </c>
      <c r="C1113">
        <v>56664557</v>
      </c>
      <c r="D1113">
        <v>54702434</v>
      </c>
      <c r="E1113">
        <v>1081</v>
      </c>
      <c r="F1113">
        <v>1</v>
      </c>
      <c r="G1113">
        <v>1081</v>
      </c>
      <c r="H1113">
        <v>1</v>
      </c>
      <c r="I1113" t="s">
        <v>1317</v>
      </c>
      <c r="J1113" t="s">
        <v>3</v>
      </c>
      <c r="K1113" t="s">
        <v>1318</v>
      </c>
      <c r="L1113">
        <v>1191</v>
      </c>
      <c r="N1113">
        <v>1013</v>
      </c>
      <c r="O1113" t="s">
        <v>1319</v>
      </c>
      <c r="P1113" t="s">
        <v>1319</v>
      </c>
      <c r="Q1113">
        <v>1</v>
      </c>
      <c r="X1113">
        <v>69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 t="s">
        <v>936</v>
      </c>
      <c r="AG1113">
        <v>95.219999999999985</v>
      </c>
      <c r="AH1113">
        <v>2</v>
      </c>
      <c r="AI1113">
        <v>56664558</v>
      </c>
      <c r="AJ1113">
        <v>835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f>ROW(Source!A1115)</f>
        <v>1115</v>
      </c>
      <c r="B1114">
        <v>56664570</v>
      </c>
      <c r="C1114">
        <v>56664557</v>
      </c>
      <c r="D1114">
        <v>54768037</v>
      </c>
      <c r="E1114">
        <v>1</v>
      </c>
      <c r="F1114">
        <v>1</v>
      </c>
      <c r="G1114">
        <v>1081</v>
      </c>
      <c r="H1114">
        <v>2</v>
      </c>
      <c r="I1114" t="s">
        <v>1457</v>
      </c>
      <c r="J1114" t="s">
        <v>1458</v>
      </c>
      <c r="K1114" t="s">
        <v>1459</v>
      </c>
      <c r="L1114">
        <v>1368</v>
      </c>
      <c r="N1114">
        <v>1011</v>
      </c>
      <c r="O1114" t="s">
        <v>1323</v>
      </c>
      <c r="P1114" t="s">
        <v>1323</v>
      </c>
      <c r="Q1114">
        <v>1</v>
      </c>
      <c r="X1114">
        <v>5.05</v>
      </c>
      <c r="Y1114">
        <v>0</v>
      </c>
      <c r="Z1114">
        <v>3.18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935</v>
      </c>
      <c r="AG1114">
        <v>7.5749999999999993</v>
      </c>
      <c r="AH1114">
        <v>2</v>
      </c>
      <c r="AI1114">
        <v>56664559</v>
      </c>
      <c r="AJ1114">
        <v>836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f>ROW(Source!A1115)</f>
        <v>1115</v>
      </c>
      <c r="B1115">
        <v>56664571</v>
      </c>
      <c r="C1115">
        <v>56664557</v>
      </c>
      <c r="D1115">
        <v>54768339</v>
      </c>
      <c r="E1115">
        <v>1</v>
      </c>
      <c r="F1115">
        <v>1</v>
      </c>
      <c r="G1115">
        <v>1081</v>
      </c>
      <c r="H1115">
        <v>2</v>
      </c>
      <c r="I1115" t="s">
        <v>1324</v>
      </c>
      <c r="J1115" t="s">
        <v>1325</v>
      </c>
      <c r="K1115" t="s">
        <v>1326</v>
      </c>
      <c r="L1115">
        <v>1368</v>
      </c>
      <c r="N1115">
        <v>1011</v>
      </c>
      <c r="O1115" t="s">
        <v>1323</v>
      </c>
      <c r="P1115" t="s">
        <v>1323</v>
      </c>
      <c r="Q1115">
        <v>1</v>
      </c>
      <c r="X1115">
        <v>1.55</v>
      </c>
      <c r="Y1115">
        <v>0</v>
      </c>
      <c r="Z1115">
        <v>83.1</v>
      </c>
      <c r="AA1115">
        <v>12.62</v>
      </c>
      <c r="AB1115">
        <v>0</v>
      </c>
      <c r="AC1115">
        <v>0</v>
      </c>
      <c r="AD1115">
        <v>1</v>
      </c>
      <c r="AE1115">
        <v>0</v>
      </c>
      <c r="AF1115" t="s">
        <v>935</v>
      </c>
      <c r="AG1115">
        <v>2.3249999999999997</v>
      </c>
      <c r="AH1115">
        <v>2</v>
      </c>
      <c r="AI1115">
        <v>56664560</v>
      </c>
      <c r="AJ1115">
        <v>837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f>ROW(Source!A1115)</f>
        <v>1115</v>
      </c>
      <c r="B1116">
        <v>56664572</v>
      </c>
      <c r="C1116">
        <v>56664557</v>
      </c>
      <c r="D1116">
        <v>54767573</v>
      </c>
      <c r="E1116">
        <v>1</v>
      </c>
      <c r="F1116">
        <v>1</v>
      </c>
      <c r="G1116">
        <v>1081</v>
      </c>
      <c r="H1116">
        <v>2</v>
      </c>
      <c r="I1116" t="s">
        <v>1328</v>
      </c>
      <c r="J1116" t="s">
        <v>1329</v>
      </c>
      <c r="K1116" t="s">
        <v>1330</v>
      </c>
      <c r="L1116">
        <v>1368</v>
      </c>
      <c r="N1116">
        <v>1011</v>
      </c>
      <c r="O1116" t="s">
        <v>1323</v>
      </c>
      <c r="P1116" t="s">
        <v>1323</v>
      </c>
      <c r="Q1116">
        <v>1</v>
      </c>
      <c r="X1116">
        <v>0.1</v>
      </c>
      <c r="Y1116">
        <v>0</v>
      </c>
      <c r="Z1116">
        <v>179.17</v>
      </c>
      <c r="AA1116">
        <v>16.93</v>
      </c>
      <c r="AB1116">
        <v>0</v>
      </c>
      <c r="AC1116">
        <v>0</v>
      </c>
      <c r="AD1116">
        <v>1</v>
      </c>
      <c r="AE1116">
        <v>0</v>
      </c>
      <c r="AF1116" t="s">
        <v>935</v>
      </c>
      <c r="AG1116">
        <v>0.15</v>
      </c>
      <c r="AH1116">
        <v>2</v>
      </c>
      <c r="AI1116">
        <v>56664561</v>
      </c>
      <c r="AJ1116">
        <v>838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">
      <c r="A1117">
        <f>ROW(Source!A1115)</f>
        <v>1115</v>
      </c>
      <c r="B1117">
        <v>56664573</v>
      </c>
      <c r="C1117">
        <v>56664557</v>
      </c>
      <c r="D1117">
        <v>54737367</v>
      </c>
      <c r="E1117">
        <v>1</v>
      </c>
      <c r="F1117">
        <v>1</v>
      </c>
      <c r="G1117">
        <v>1081</v>
      </c>
      <c r="H1117">
        <v>3</v>
      </c>
      <c r="I1117" t="s">
        <v>1442</v>
      </c>
      <c r="J1117" t="s">
        <v>1443</v>
      </c>
      <c r="K1117" t="s">
        <v>1444</v>
      </c>
      <c r="L1117">
        <v>1339</v>
      </c>
      <c r="N1117">
        <v>1007</v>
      </c>
      <c r="O1117" t="s">
        <v>1102</v>
      </c>
      <c r="P1117" t="s">
        <v>1102</v>
      </c>
      <c r="Q1117">
        <v>1</v>
      </c>
      <c r="X1117">
        <v>1.1866699999999999</v>
      </c>
      <c r="Y1117">
        <v>7.07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 t="s">
        <v>31</v>
      </c>
      <c r="AG1117">
        <v>1.1866699999999999</v>
      </c>
      <c r="AH1117">
        <v>2</v>
      </c>
      <c r="AI1117">
        <v>56664562</v>
      </c>
      <c r="AJ1117">
        <v>839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f>ROW(Source!A1115)</f>
        <v>1115</v>
      </c>
      <c r="B1118">
        <v>56664574</v>
      </c>
      <c r="C1118">
        <v>56664557</v>
      </c>
      <c r="D1118">
        <v>54737486</v>
      </c>
      <c r="E1118">
        <v>1</v>
      </c>
      <c r="F1118">
        <v>1</v>
      </c>
      <c r="G1118">
        <v>1081</v>
      </c>
      <c r="H1118">
        <v>3</v>
      </c>
      <c r="I1118" t="s">
        <v>1448</v>
      </c>
      <c r="J1118" t="s">
        <v>1449</v>
      </c>
      <c r="K1118" t="s">
        <v>1450</v>
      </c>
      <c r="L1118">
        <v>1348</v>
      </c>
      <c r="N1118">
        <v>1009</v>
      </c>
      <c r="O1118" t="s">
        <v>547</v>
      </c>
      <c r="P1118" t="s">
        <v>547</v>
      </c>
      <c r="Q1118">
        <v>1000</v>
      </c>
      <c r="X1118">
        <v>3.18E-5</v>
      </c>
      <c r="Y1118">
        <v>3234.81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 t="s">
        <v>31</v>
      </c>
      <c r="AG1118">
        <v>3.18E-5</v>
      </c>
      <c r="AH1118">
        <v>2</v>
      </c>
      <c r="AI1118">
        <v>56664563</v>
      </c>
      <c r="AJ1118">
        <v>840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">
      <c r="A1119">
        <f>ROW(Source!A1115)</f>
        <v>1115</v>
      </c>
      <c r="B1119">
        <v>56664575</v>
      </c>
      <c r="C1119">
        <v>56664557</v>
      </c>
      <c r="D1119">
        <v>54737299</v>
      </c>
      <c r="E1119">
        <v>1</v>
      </c>
      <c r="F1119">
        <v>1</v>
      </c>
      <c r="G1119">
        <v>1081</v>
      </c>
      <c r="H1119">
        <v>3</v>
      </c>
      <c r="I1119" t="s">
        <v>1451</v>
      </c>
      <c r="J1119" t="s">
        <v>1452</v>
      </c>
      <c r="K1119" t="s">
        <v>1453</v>
      </c>
      <c r="L1119">
        <v>1339</v>
      </c>
      <c r="N1119">
        <v>1007</v>
      </c>
      <c r="O1119" t="s">
        <v>1102</v>
      </c>
      <c r="P1119" t="s">
        <v>1102</v>
      </c>
      <c r="Q1119">
        <v>1</v>
      </c>
      <c r="X1119">
        <v>2.2799999999999998</v>
      </c>
      <c r="Y1119">
        <v>53.42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 t="s">
        <v>31</v>
      </c>
      <c r="AG1119">
        <v>2.2799999999999998</v>
      </c>
      <c r="AH1119">
        <v>2</v>
      </c>
      <c r="AI1119">
        <v>56664564</v>
      </c>
      <c r="AJ1119">
        <v>841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f>ROW(Source!A1115)</f>
        <v>1115</v>
      </c>
      <c r="B1120">
        <v>56664576</v>
      </c>
      <c r="C1120">
        <v>56664557</v>
      </c>
      <c r="D1120">
        <v>54737565</v>
      </c>
      <c r="E1120">
        <v>1</v>
      </c>
      <c r="F1120">
        <v>1</v>
      </c>
      <c r="G1120">
        <v>1081</v>
      </c>
      <c r="H1120">
        <v>3</v>
      </c>
      <c r="I1120" t="s">
        <v>1454</v>
      </c>
      <c r="J1120" t="s">
        <v>1455</v>
      </c>
      <c r="K1120" t="s">
        <v>1456</v>
      </c>
      <c r="L1120">
        <v>1339</v>
      </c>
      <c r="N1120">
        <v>1007</v>
      </c>
      <c r="O1120" t="s">
        <v>1102</v>
      </c>
      <c r="P1120" t="s">
        <v>1102</v>
      </c>
      <c r="Q1120">
        <v>1</v>
      </c>
      <c r="X1120">
        <v>2.25</v>
      </c>
      <c r="Y1120">
        <v>5.82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31</v>
      </c>
      <c r="AG1120">
        <v>2.25</v>
      </c>
      <c r="AH1120">
        <v>2</v>
      </c>
      <c r="AI1120">
        <v>56664565</v>
      </c>
      <c r="AJ1120">
        <v>842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>
        <f>ROW(Source!A1115)</f>
        <v>1115</v>
      </c>
      <c r="B1121">
        <v>56664577</v>
      </c>
      <c r="C1121">
        <v>56664557</v>
      </c>
      <c r="D1121">
        <v>54737947</v>
      </c>
      <c r="E1121">
        <v>1</v>
      </c>
      <c r="F1121">
        <v>1</v>
      </c>
      <c r="G1121">
        <v>1081</v>
      </c>
      <c r="H1121">
        <v>3</v>
      </c>
      <c r="I1121" t="s">
        <v>1460</v>
      </c>
      <c r="J1121" t="s">
        <v>1461</v>
      </c>
      <c r="K1121" t="s">
        <v>1462</v>
      </c>
      <c r="L1121">
        <v>1348</v>
      </c>
      <c r="N1121">
        <v>1009</v>
      </c>
      <c r="O1121" t="s">
        <v>547</v>
      </c>
      <c r="P1121" t="s">
        <v>547</v>
      </c>
      <c r="Q1121">
        <v>1000</v>
      </c>
      <c r="X1121">
        <v>1.25E-3</v>
      </c>
      <c r="Y1121">
        <v>35445.93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 t="s">
        <v>31</v>
      </c>
      <c r="AG1121">
        <v>1.25E-3</v>
      </c>
      <c r="AH1121">
        <v>2</v>
      </c>
      <c r="AI1121">
        <v>56664566</v>
      </c>
      <c r="AJ1121">
        <v>843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f>ROW(Source!A1115)</f>
        <v>1115</v>
      </c>
      <c r="B1122">
        <v>56664578</v>
      </c>
      <c r="C1122">
        <v>56664557</v>
      </c>
      <c r="D1122">
        <v>54744826</v>
      </c>
      <c r="E1122">
        <v>1</v>
      </c>
      <c r="F1122">
        <v>1</v>
      </c>
      <c r="G1122">
        <v>1081</v>
      </c>
      <c r="H1122">
        <v>3</v>
      </c>
      <c r="I1122" t="s">
        <v>1463</v>
      </c>
      <c r="J1122" t="s">
        <v>1464</v>
      </c>
      <c r="K1122" t="s">
        <v>1465</v>
      </c>
      <c r="L1122">
        <v>1339</v>
      </c>
      <c r="N1122">
        <v>1007</v>
      </c>
      <c r="O1122" t="s">
        <v>1102</v>
      </c>
      <c r="P1122" t="s">
        <v>1102</v>
      </c>
      <c r="Q1122">
        <v>1</v>
      </c>
      <c r="X1122">
        <v>2.1000000000000001E-2</v>
      </c>
      <c r="Y1122">
        <v>439.5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31</v>
      </c>
      <c r="AG1122">
        <v>2.1000000000000001E-2</v>
      </c>
      <c r="AH1122">
        <v>2</v>
      </c>
      <c r="AI1122">
        <v>56664567</v>
      </c>
      <c r="AJ1122">
        <v>845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">
      <c r="A1123">
        <f>ROW(Source!A1115)</f>
        <v>1115</v>
      </c>
      <c r="B1123">
        <v>56664579</v>
      </c>
      <c r="C1123">
        <v>56664557</v>
      </c>
      <c r="D1123">
        <v>54698616</v>
      </c>
      <c r="E1123">
        <v>1081</v>
      </c>
      <c r="F1123">
        <v>1</v>
      </c>
      <c r="G1123">
        <v>1081</v>
      </c>
      <c r="H1123">
        <v>3</v>
      </c>
      <c r="I1123" t="s">
        <v>1631</v>
      </c>
      <c r="J1123" t="s">
        <v>3</v>
      </c>
      <c r="K1123" t="s">
        <v>1632</v>
      </c>
      <c r="L1123">
        <v>1346</v>
      </c>
      <c r="N1123">
        <v>1009</v>
      </c>
      <c r="O1123" t="s">
        <v>1171</v>
      </c>
      <c r="P1123" t="s">
        <v>1171</v>
      </c>
      <c r="Q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31</v>
      </c>
      <c r="AG1123">
        <v>0</v>
      </c>
      <c r="AH1123">
        <v>3</v>
      </c>
      <c r="AI1123">
        <v>-1</v>
      </c>
      <c r="AJ1123" t="s">
        <v>3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f>ROW(Source!A1115)</f>
        <v>1115</v>
      </c>
      <c r="B1124">
        <v>56664580</v>
      </c>
      <c r="C1124">
        <v>56664557</v>
      </c>
      <c r="D1124">
        <v>54717889</v>
      </c>
      <c r="E1124">
        <v>1081</v>
      </c>
      <c r="F1124">
        <v>1</v>
      </c>
      <c r="G1124">
        <v>1081</v>
      </c>
      <c r="H1124">
        <v>3</v>
      </c>
      <c r="I1124" t="s">
        <v>1633</v>
      </c>
      <c r="J1124" t="s">
        <v>3</v>
      </c>
      <c r="K1124" t="s">
        <v>1634</v>
      </c>
      <c r="L1124">
        <v>1354</v>
      </c>
      <c r="N1124">
        <v>1010</v>
      </c>
      <c r="O1124" t="s">
        <v>398</v>
      </c>
      <c r="P1124" t="s">
        <v>398</v>
      </c>
      <c r="Q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31</v>
      </c>
      <c r="AG1124">
        <v>0</v>
      </c>
      <c r="AH1124">
        <v>3</v>
      </c>
      <c r="AI1124">
        <v>-1</v>
      </c>
      <c r="AJ1124" t="s">
        <v>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">
      <c r="A1125">
        <f>ROW(Source!A1115)</f>
        <v>1115</v>
      </c>
      <c r="B1125">
        <v>56664581</v>
      </c>
      <c r="C1125">
        <v>56664557</v>
      </c>
      <c r="D1125">
        <v>54720781</v>
      </c>
      <c r="E1125">
        <v>1081</v>
      </c>
      <c r="F1125">
        <v>1</v>
      </c>
      <c r="G1125">
        <v>1081</v>
      </c>
      <c r="H1125">
        <v>3</v>
      </c>
      <c r="I1125" t="s">
        <v>1637</v>
      </c>
      <c r="J1125" t="s">
        <v>3</v>
      </c>
      <c r="K1125" t="s">
        <v>1638</v>
      </c>
      <c r="L1125">
        <v>1301</v>
      </c>
      <c r="N1125">
        <v>1003</v>
      </c>
      <c r="O1125" t="s">
        <v>672</v>
      </c>
      <c r="P1125" t="s">
        <v>672</v>
      </c>
      <c r="Q1125">
        <v>1</v>
      </c>
      <c r="X1125">
        <v>100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31</v>
      </c>
      <c r="AG1125">
        <v>100</v>
      </c>
      <c r="AH1125">
        <v>3</v>
      </c>
      <c r="AI1125">
        <v>-1</v>
      </c>
      <c r="AJ1125" t="s">
        <v>3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">
      <c r="A1126">
        <f>ROW(Source!A1116)</f>
        <v>1116</v>
      </c>
      <c r="B1126">
        <v>56664569</v>
      </c>
      <c r="C1126">
        <v>56664557</v>
      </c>
      <c r="D1126">
        <v>54702434</v>
      </c>
      <c r="E1126">
        <v>1081</v>
      </c>
      <c r="F1126">
        <v>1</v>
      </c>
      <c r="G1126">
        <v>1081</v>
      </c>
      <c r="H1126">
        <v>1</v>
      </c>
      <c r="I1126" t="s">
        <v>1317</v>
      </c>
      <c r="J1126" t="s">
        <v>3</v>
      </c>
      <c r="K1126" t="s">
        <v>1318</v>
      </c>
      <c r="L1126">
        <v>1191</v>
      </c>
      <c r="N1126">
        <v>1013</v>
      </c>
      <c r="O1126" t="s">
        <v>1319</v>
      </c>
      <c r="P1126" t="s">
        <v>1319</v>
      </c>
      <c r="Q1126">
        <v>1</v>
      </c>
      <c r="X1126">
        <v>69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1</v>
      </c>
      <c r="AF1126" t="s">
        <v>936</v>
      </c>
      <c r="AG1126">
        <v>95.219999999999985</v>
      </c>
      <c r="AH1126">
        <v>2</v>
      </c>
      <c r="AI1126">
        <v>56664558</v>
      </c>
      <c r="AJ1126">
        <v>846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>
        <f>ROW(Source!A1116)</f>
        <v>1116</v>
      </c>
      <c r="B1127">
        <v>56664570</v>
      </c>
      <c r="C1127">
        <v>56664557</v>
      </c>
      <c r="D1127">
        <v>54768037</v>
      </c>
      <c r="E1127">
        <v>1</v>
      </c>
      <c r="F1127">
        <v>1</v>
      </c>
      <c r="G1127">
        <v>1081</v>
      </c>
      <c r="H1127">
        <v>2</v>
      </c>
      <c r="I1127" t="s">
        <v>1457</v>
      </c>
      <c r="J1127" t="s">
        <v>1458</v>
      </c>
      <c r="K1127" t="s">
        <v>1459</v>
      </c>
      <c r="L1127">
        <v>1368</v>
      </c>
      <c r="N1127">
        <v>1011</v>
      </c>
      <c r="O1127" t="s">
        <v>1323</v>
      </c>
      <c r="P1127" t="s">
        <v>1323</v>
      </c>
      <c r="Q1127">
        <v>1</v>
      </c>
      <c r="X1127">
        <v>5.05</v>
      </c>
      <c r="Y1127">
        <v>0</v>
      </c>
      <c r="Z1127">
        <v>3.18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 t="s">
        <v>935</v>
      </c>
      <c r="AG1127">
        <v>7.5749999999999993</v>
      </c>
      <c r="AH1127">
        <v>2</v>
      </c>
      <c r="AI1127">
        <v>56664559</v>
      </c>
      <c r="AJ1127">
        <v>847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">
      <c r="A1128">
        <f>ROW(Source!A1116)</f>
        <v>1116</v>
      </c>
      <c r="B1128">
        <v>56664571</v>
      </c>
      <c r="C1128">
        <v>56664557</v>
      </c>
      <c r="D1128">
        <v>54768339</v>
      </c>
      <c r="E1128">
        <v>1</v>
      </c>
      <c r="F1128">
        <v>1</v>
      </c>
      <c r="G1128">
        <v>1081</v>
      </c>
      <c r="H1128">
        <v>2</v>
      </c>
      <c r="I1128" t="s">
        <v>1324</v>
      </c>
      <c r="J1128" t="s">
        <v>1325</v>
      </c>
      <c r="K1128" t="s">
        <v>1326</v>
      </c>
      <c r="L1128">
        <v>1368</v>
      </c>
      <c r="N1128">
        <v>1011</v>
      </c>
      <c r="O1128" t="s">
        <v>1323</v>
      </c>
      <c r="P1128" t="s">
        <v>1323</v>
      </c>
      <c r="Q1128">
        <v>1</v>
      </c>
      <c r="X1128">
        <v>1.55</v>
      </c>
      <c r="Y1128">
        <v>0</v>
      </c>
      <c r="Z1128">
        <v>83.1</v>
      </c>
      <c r="AA1128">
        <v>12.62</v>
      </c>
      <c r="AB1128">
        <v>0</v>
      </c>
      <c r="AC1128">
        <v>0</v>
      </c>
      <c r="AD1128">
        <v>1</v>
      </c>
      <c r="AE1128">
        <v>0</v>
      </c>
      <c r="AF1128" t="s">
        <v>935</v>
      </c>
      <c r="AG1128">
        <v>2.3249999999999997</v>
      </c>
      <c r="AH1128">
        <v>2</v>
      </c>
      <c r="AI1128">
        <v>56664560</v>
      </c>
      <c r="AJ1128">
        <v>848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">
      <c r="A1129">
        <f>ROW(Source!A1116)</f>
        <v>1116</v>
      </c>
      <c r="B1129">
        <v>56664572</v>
      </c>
      <c r="C1129">
        <v>56664557</v>
      </c>
      <c r="D1129">
        <v>54767573</v>
      </c>
      <c r="E1129">
        <v>1</v>
      </c>
      <c r="F1129">
        <v>1</v>
      </c>
      <c r="G1129">
        <v>1081</v>
      </c>
      <c r="H1129">
        <v>2</v>
      </c>
      <c r="I1129" t="s">
        <v>1328</v>
      </c>
      <c r="J1129" t="s">
        <v>1329</v>
      </c>
      <c r="K1129" t="s">
        <v>1330</v>
      </c>
      <c r="L1129">
        <v>1368</v>
      </c>
      <c r="N1129">
        <v>1011</v>
      </c>
      <c r="O1129" t="s">
        <v>1323</v>
      </c>
      <c r="P1129" t="s">
        <v>1323</v>
      </c>
      <c r="Q1129">
        <v>1</v>
      </c>
      <c r="X1129">
        <v>0.1</v>
      </c>
      <c r="Y1129">
        <v>0</v>
      </c>
      <c r="Z1129">
        <v>179.17</v>
      </c>
      <c r="AA1129">
        <v>16.93</v>
      </c>
      <c r="AB1129">
        <v>0</v>
      </c>
      <c r="AC1129">
        <v>0</v>
      </c>
      <c r="AD1129">
        <v>1</v>
      </c>
      <c r="AE1129">
        <v>0</v>
      </c>
      <c r="AF1129" t="s">
        <v>935</v>
      </c>
      <c r="AG1129">
        <v>0.15</v>
      </c>
      <c r="AH1129">
        <v>2</v>
      </c>
      <c r="AI1129">
        <v>56664561</v>
      </c>
      <c r="AJ1129">
        <v>849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">
      <c r="A1130">
        <f>ROW(Source!A1116)</f>
        <v>1116</v>
      </c>
      <c r="B1130">
        <v>56664573</v>
      </c>
      <c r="C1130">
        <v>56664557</v>
      </c>
      <c r="D1130">
        <v>54737367</v>
      </c>
      <c r="E1130">
        <v>1</v>
      </c>
      <c r="F1130">
        <v>1</v>
      </c>
      <c r="G1130">
        <v>1081</v>
      </c>
      <c r="H1130">
        <v>3</v>
      </c>
      <c r="I1130" t="s">
        <v>1442</v>
      </c>
      <c r="J1130" t="s">
        <v>1443</v>
      </c>
      <c r="K1130" t="s">
        <v>1444</v>
      </c>
      <c r="L1130">
        <v>1339</v>
      </c>
      <c r="N1130">
        <v>1007</v>
      </c>
      <c r="O1130" t="s">
        <v>1102</v>
      </c>
      <c r="P1130" t="s">
        <v>1102</v>
      </c>
      <c r="Q1130">
        <v>1</v>
      </c>
      <c r="X1130">
        <v>1.1866699999999999</v>
      </c>
      <c r="Y1130">
        <v>7.07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 t="s">
        <v>31</v>
      </c>
      <c r="AG1130">
        <v>1.1866699999999999</v>
      </c>
      <c r="AH1130">
        <v>2</v>
      </c>
      <c r="AI1130">
        <v>56664562</v>
      </c>
      <c r="AJ1130">
        <v>850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">
      <c r="A1131">
        <f>ROW(Source!A1116)</f>
        <v>1116</v>
      </c>
      <c r="B1131">
        <v>56664574</v>
      </c>
      <c r="C1131">
        <v>56664557</v>
      </c>
      <c r="D1131">
        <v>54737486</v>
      </c>
      <c r="E1131">
        <v>1</v>
      </c>
      <c r="F1131">
        <v>1</v>
      </c>
      <c r="G1131">
        <v>1081</v>
      </c>
      <c r="H1131">
        <v>3</v>
      </c>
      <c r="I1131" t="s">
        <v>1448</v>
      </c>
      <c r="J1131" t="s">
        <v>1449</v>
      </c>
      <c r="K1131" t="s">
        <v>1450</v>
      </c>
      <c r="L1131">
        <v>1348</v>
      </c>
      <c r="N1131">
        <v>1009</v>
      </c>
      <c r="O1131" t="s">
        <v>547</v>
      </c>
      <c r="P1131" t="s">
        <v>547</v>
      </c>
      <c r="Q1131">
        <v>1000</v>
      </c>
      <c r="X1131">
        <v>3.18E-5</v>
      </c>
      <c r="Y1131">
        <v>3234.81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31</v>
      </c>
      <c r="AG1131">
        <v>3.18E-5</v>
      </c>
      <c r="AH1131">
        <v>2</v>
      </c>
      <c r="AI1131">
        <v>56664563</v>
      </c>
      <c r="AJ1131">
        <v>851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">
      <c r="A1132">
        <f>ROW(Source!A1116)</f>
        <v>1116</v>
      </c>
      <c r="B1132">
        <v>56664575</v>
      </c>
      <c r="C1132">
        <v>56664557</v>
      </c>
      <c r="D1132">
        <v>54737299</v>
      </c>
      <c r="E1132">
        <v>1</v>
      </c>
      <c r="F1132">
        <v>1</v>
      </c>
      <c r="G1132">
        <v>1081</v>
      </c>
      <c r="H1132">
        <v>3</v>
      </c>
      <c r="I1132" t="s">
        <v>1451</v>
      </c>
      <c r="J1132" t="s">
        <v>1452</v>
      </c>
      <c r="K1132" t="s">
        <v>1453</v>
      </c>
      <c r="L1132">
        <v>1339</v>
      </c>
      <c r="N1132">
        <v>1007</v>
      </c>
      <c r="O1132" t="s">
        <v>1102</v>
      </c>
      <c r="P1132" t="s">
        <v>1102</v>
      </c>
      <c r="Q1132">
        <v>1</v>
      </c>
      <c r="X1132">
        <v>2.2799999999999998</v>
      </c>
      <c r="Y1132">
        <v>53.42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31</v>
      </c>
      <c r="AG1132">
        <v>2.2799999999999998</v>
      </c>
      <c r="AH1132">
        <v>2</v>
      </c>
      <c r="AI1132">
        <v>56664564</v>
      </c>
      <c r="AJ1132">
        <v>852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">
      <c r="A1133">
        <f>ROW(Source!A1116)</f>
        <v>1116</v>
      </c>
      <c r="B1133">
        <v>56664576</v>
      </c>
      <c r="C1133">
        <v>56664557</v>
      </c>
      <c r="D1133">
        <v>54737565</v>
      </c>
      <c r="E1133">
        <v>1</v>
      </c>
      <c r="F1133">
        <v>1</v>
      </c>
      <c r="G1133">
        <v>1081</v>
      </c>
      <c r="H1133">
        <v>3</v>
      </c>
      <c r="I1133" t="s">
        <v>1454</v>
      </c>
      <c r="J1133" t="s">
        <v>1455</v>
      </c>
      <c r="K1133" t="s">
        <v>1456</v>
      </c>
      <c r="L1133">
        <v>1339</v>
      </c>
      <c r="N1133">
        <v>1007</v>
      </c>
      <c r="O1133" t="s">
        <v>1102</v>
      </c>
      <c r="P1133" t="s">
        <v>1102</v>
      </c>
      <c r="Q1133">
        <v>1</v>
      </c>
      <c r="X1133">
        <v>2.25</v>
      </c>
      <c r="Y1133">
        <v>5.82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 t="s">
        <v>31</v>
      </c>
      <c r="AG1133">
        <v>2.25</v>
      </c>
      <c r="AH1133">
        <v>2</v>
      </c>
      <c r="AI1133">
        <v>56664565</v>
      </c>
      <c r="AJ1133">
        <v>853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">
      <c r="A1134">
        <f>ROW(Source!A1116)</f>
        <v>1116</v>
      </c>
      <c r="B1134">
        <v>56664577</v>
      </c>
      <c r="C1134">
        <v>56664557</v>
      </c>
      <c r="D1134">
        <v>54737947</v>
      </c>
      <c r="E1134">
        <v>1</v>
      </c>
      <c r="F1134">
        <v>1</v>
      </c>
      <c r="G1134">
        <v>1081</v>
      </c>
      <c r="H1134">
        <v>3</v>
      </c>
      <c r="I1134" t="s">
        <v>1460</v>
      </c>
      <c r="J1134" t="s">
        <v>1461</v>
      </c>
      <c r="K1134" t="s">
        <v>1462</v>
      </c>
      <c r="L1134">
        <v>1348</v>
      </c>
      <c r="N1134">
        <v>1009</v>
      </c>
      <c r="O1134" t="s">
        <v>547</v>
      </c>
      <c r="P1134" t="s">
        <v>547</v>
      </c>
      <c r="Q1134">
        <v>1000</v>
      </c>
      <c r="X1134">
        <v>1.25E-3</v>
      </c>
      <c r="Y1134">
        <v>35445.93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 t="s">
        <v>31</v>
      </c>
      <c r="AG1134">
        <v>1.25E-3</v>
      </c>
      <c r="AH1134">
        <v>2</v>
      </c>
      <c r="AI1134">
        <v>56664566</v>
      </c>
      <c r="AJ1134">
        <v>854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">
      <c r="A1135">
        <f>ROW(Source!A1116)</f>
        <v>1116</v>
      </c>
      <c r="B1135">
        <v>56664578</v>
      </c>
      <c r="C1135">
        <v>56664557</v>
      </c>
      <c r="D1135">
        <v>54744826</v>
      </c>
      <c r="E1135">
        <v>1</v>
      </c>
      <c r="F1135">
        <v>1</v>
      </c>
      <c r="G1135">
        <v>1081</v>
      </c>
      <c r="H1135">
        <v>3</v>
      </c>
      <c r="I1135" t="s">
        <v>1463</v>
      </c>
      <c r="J1135" t="s">
        <v>1464</v>
      </c>
      <c r="K1135" t="s">
        <v>1465</v>
      </c>
      <c r="L1135">
        <v>1339</v>
      </c>
      <c r="N1135">
        <v>1007</v>
      </c>
      <c r="O1135" t="s">
        <v>1102</v>
      </c>
      <c r="P1135" t="s">
        <v>1102</v>
      </c>
      <c r="Q1135">
        <v>1</v>
      </c>
      <c r="X1135">
        <v>2.1000000000000001E-2</v>
      </c>
      <c r="Y1135">
        <v>439.5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31</v>
      </c>
      <c r="AG1135">
        <v>2.1000000000000001E-2</v>
      </c>
      <c r="AH1135">
        <v>2</v>
      </c>
      <c r="AI1135">
        <v>56664567</v>
      </c>
      <c r="AJ1135">
        <v>856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">
      <c r="A1136">
        <f>ROW(Source!A1116)</f>
        <v>1116</v>
      </c>
      <c r="B1136">
        <v>56664579</v>
      </c>
      <c r="C1136">
        <v>56664557</v>
      </c>
      <c r="D1136">
        <v>54698616</v>
      </c>
      <c r="E1136">
        <v>1081</v>
      </c>
      <c r="F1136">
        <v>1</v>
      </c>
      <c r="G1136">
        <v>1081</v>
      </c>
      <c r="H1136">
        <v>3</v>
      </c>
      <c r="I1136" t="s">
        <v>1631</v>
      </c>
      <c r="J1136" t="s">
        <v>3</v>
      </c>
      <c r="K1136" t="s">
        <v>1632</v>
      </c>
      <c r="L1136">
        <v>1346</v>
      </c>
      <c r="N1136">
        <v>1009</v>
      </c>
      <c r="O1136" t="s">
        <v>1171</v>
      </c>
      <c r="P1136" t="s">
        <v>1171</v>
      </c>
      <c r="Q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31</v>
      </c>
      <c r="AG1136">
        <v>0</v>
      </c>
      <c r="AH1136">
        <v>3</v>
      </c>
      <c r="AI1136">
        <v>-1</v>
      </c>
      <c r="AJ1136" t="s">
        <v>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">
      <c r="A1137">
        <f>ROW(Source!A1116)</f>
        <v>1116</v>
      </c>
      <c r="B1137">
        <v>56664580</v>
      </c>
      <c r="C1137">
        <v>56664557</v>
      </c>
      <c r="D1137">
        <v>54717889</v>
      </c>
      <c r="E1137">
        <v>1081</v>
      </c>
      <c r="F1137">
        <v>1</v>
      </c>
      <c r="G1137">
        <v>1081</v>
      </c>
      <c r="H1137">
        <v>3</v>
      </c>
      <c r="I1137" t="s">
        <v>1633</v>
      </c>
      <c r="J1137" t="s">
        <v>3</v>
      </c>
      <c r="K1137" t="s">
        <v>1634</v>
      </c>
      <c r="L1137">
        <v>1354</v>
      </c>
      <c r="N1137">
        <v>1010</v>
      </c>
      <c r="O1137" t="s">
        <v>398</v>
      </c>
      <c r="P1137" t="s">
        <v>398</v>
      </c>
      <c r="Q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31</v>
      </c>
      <c r="AG1137">
        <v>0</v>
      </c>
      <c r="AH1137">
        <v>3</v>
      </c>
      <c r="AI1137">
        <v>-1</v>
      </c>
      <c r="AJ1137" t="s">
        <v>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">
      <c r="A1138">
        <f>ROW(Source!A1116)</f>
        <v>1116</v>
      </c>
      <c r="B1138">
        <v>56664581</v>
      </c>
      <c r="C1138">
        <v>56664557</v>
      </c>
      <c r="D1138">
        <v>54720781</v>
      </c>
      <c r="E1138">
        <v>1081</v>
      </c>
      <c r="F1138">
        <v>1</v>
      </c>
      <c r="G1138">
        <v>1081</v>
      </c>
      <c r="H1138">
        <v>3</v>
      </c>
      <c r="I1138" t="s">
        <v>1637</v>
      </c>
      <c r="J1138" t="s">
        <v>3</v>
      </c>
      <c r="K1138" t="s">
        <v>1638</v>
      </c>
      <c r="L1138">
        <v>1301</v>
      </c>
      <c r="N1138">
        <v>1003</v>
      </c>
      <c r="O1138" t="s">
        <v>672</v>
      </c>
      <c r="P1138" t="s">
        <v>672</v>
      </c>
      <c r="Q1138">
        <v>1</v>
      </c>
      <c r="X1138">
        <v>100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31</v>
      </c>
      <c r="AG1138">
        <v>100</v>
      </c>
      <c r="AH1138">
        <v>3</v>
      </c>
      <c r="AI1138">
        <v>-1</v>
      </c>
      <c r="AJ1138" t="s">
        <v>3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">
      <c r="A1139">
        <f>ROW(Source!A1119)</f>
        <v>1119</v>
      </c>
      <c r="B1139">
        <v>56664595</v>
      </c>
      <c r="C1139">
        <v>56664583</v>
      </c>
      <c r="D1139">
        <v>54702434</v>
      </c>
      <c r="E1139">
        <v>1081</v>
      </c>
      <c r="F1139">
        <v>1</v>
      </c>
      <c r="G1139">
        <v>1081</v>
      </c>
      <c r="H1139">
        <v>1</v>
      </c>
      <c r="I1139" t="s">
        <v>1317</v>
      </c>
      <c r="J1139" t="s">
        <v>3</v>
      </c>
      <c r="K1139" t="s">
        <v>1318</v>
      </c>
      <c r="L1139">
        <v>1191</v>
      </c>
      <c r="N1139">
        <v>1013</v>
      </c>
      <c r="O1139" t="s">
        <v>1319</v>
      </c>
      <c r="P1139" t="s">
        <v>1319</v>
      </c>
      <c r="Q1139">
        <v>1</v>
      </c>
      <c r="X1139">
        <v>69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 t="s">
        <v>936</v>
      </c>
      <c r="AG1139">
        <v>95.219999999999985</v>
      </c>
      <c r="AH1139">
        <v>2</v>
      </c>
      <c r="AI1139">
        <v>56664584</v>
      </c>
      <c r="AJ1139">
        <v>857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">
      <c r="A1140">
        <f>ROW(Source!A1119)</f>
        <v>1119</v>
      </c>
      <c r="B1140">
        <v>56664596</v>
      </c>
      <c r="C1140">
        <v>56664583</v>
      </c>
      <c r="D1140">
        <v>54768037</v>
      </c>
      <c r="E1140">
        <v>1</v>
      </c>
      <c r="F1140">
        <v>1</v>
      </c>
      <c r="G1140">
        <v>1081</v>
      </c>
      <c r="H1140">
        <v>2</v>
      </c>
      <c r="I1140" t="s">
        <v>1457</v>
      </c>
      <c r="J1140" t="s">
        <v>1458</v>
      </c>
      <c r="K1140" t="s">
        <v>1459</v>
      </c>
      <c r="L1140">
        <v>1368</v>
      </c>
      <c r="N1140">
        <v>1011</v>
      </c>
      <c r="O1140" t="s">
        <v>1323</v>
      </c>
      <c r="P1140" t="s">
        <v>1323</v>
      </c>
      <c r="Q1140">
        <v>1</v>
      </c>
      <c r="X1140">
        <v>5.05</v>
      </c>
      <c r="Y1140">
        <v>0</v>
      </c>
      <c r="Z1140">
        <v>3.18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 t="s">
        <v>935</v>
      </c>
      <c r="AG1140">
        <v>7.5749999999999993</v>
      </c>
      <c r="AH1140">
        <v>2</v>
      </c>
      <c r="AI1140">
        <v>56664585</v>
      </c>
      <c r="AJ1140">
        <v>858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">
      <c r="A1141">
        <f>ROW(Source!A1119)</f>
        <v>1119</v>
      </c>
      <c r="B1141">
        <v>56664597</v>
      </c>
      <c r="C1141">
        <v>56664583</v>
      </c>
      <c r="D1141">
        <v>54768339</v>
      </c>
      <c r="E1141">
        <v>1</v>
      </c>
      <c r="F1141">
        <v>1</v>
      </c>
      <c r="G1141">
        <v>1081</v>
      </c>
      <c r="H1141">
        <v>2</v>
      </c>
      <c r="I1141" t="s">
        <v>1324</v>
      </c>
      <c r="J1141" t="s">
        <v>1325</v>
      </c>
      <c r="K1141" t="s">
        <v>1326</v>
      </c>
      <c r="L1141">
        <v>1368</v>
      </c>
      <c r="N1141">
        <v>1011</v>
      </c>
      <c r="O1141" t="s">
        <v>1323</v>
      </c>
      <c r="P1141" t="s">
        <v>1323</v>
      </c>
      <c r="Q1141">
        <v>1</v>
      </c>
      <c r="X1141">
        <v>1.55</v>
      </c>
      <c r="Y1141">
        <v>0</v>
      </c>
      <c r="Z1141">
        <v>83.1</v>
      </c>
      <c r="AA1141">
        <v>12.62</v>
      </c>
      <c r="AB1141">
        <v>0</v>
      </c>
      <c r="AC1141">
        <v>0</v>
      </c>
      <c r="AD1141">
        <v>1</v>
      </c>
      <c r="AE1141">
        <v>0</v>
      </c>
      <c r="AF1141" t="s">
        <v>935</v>
      </c>
      <c r="AG1141">
        <v>2.3249999999999997</v>
      </c>
      <c r="AH1141">
        <v>2</v>
      </c>
      <c r="AI1141">
        <v>56664586</v>
      </c>
      <c r="AJ1141">
        <v>859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">
      <c r="A1142">
        <f>ROW(Source!A1119)</f>
        <v>1119</v>
      </c>
      <c r="B1142">
        <v>56664598</v>
      </c>
      <c r="C1142">
        <v>56664583</v>
      </c>
      <c r="D1142">
        <v>54767573</v>
      </c>
      <c r="E1142">
        <v>1</v>
      </c>
      <c r="F1142">
        <v>1</v>
      </c>
      <c r="G1142">
        <v>1081</v>
      </c>
      <c r="H1142">
        <v>2</v>
      </c>
      <c r="I1142" t="s">
        <v>1328</v>
      </c>
      <c r="J1142" t="s">
        <v>1329</v>
      </c>
      <c r="K1142" t="s">
        <v>1330</v>
      </c>
      <c r="L1142">
        <v>1368</v>
      </c>
      <c r="N1142">
        <v>1011</v>
      </c>
      <c r="O1142" t="s">
        <v>1323</v>
      </c>
      <c r="P1142" t="s">
        <v>1323</v>
      </c>
      <c r="Q1142">
        <v>1</v>
      </c>
      <c r="X1142">
        <v>0.1</v>
      </c>
      <c r="Y1142">
        <v>0</v>
      </c>
      <c r="Z1142">
        <v>179.17</v>
      </c>
      <c r="AA1142">
        <v>16.93</v>
      </c>
      <c r="AB1142">
        <v>0</v>
      </c>
      <c r="AC1142">
        <v>0</v>
      </c>
      <c r="AD1142">
        <v>1</v>
      </c>
      <c r="AE1142">
        <v>0</v>
      </c>
      <c r="AF1142" t="s">
        <v>935</v>
      </c>
      <c r="AG1142">
        <v>0.15</v>
      </c>
      <c r="AH1142">
        <v>2</v>
      </c>
      <c r="AI1142">
        <v>56664587</v>
      </c>
      <c r="AJ1142">
        <v>860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">
      <c r="A1143">
        <f>ROW(Source!A1119)</f>
        <v>1119</v>
      </c>
      <c r="B1143">
        <v>56664599</v>
      </c>
      <c r="C1143">
        <v>56664583</v>
      </c>
      <c r="D1143">
        <v>54737367</v>
      </c>
      <c r="E1143">
        <v>1</v>
      </c>
      <c r="F1143">
        <v>1</v>
      </c>
      <c r="G1143">
        <v>1081</v>
      </c>
      <c r="H1143">
        <v>3</v>
      </c>
      <c r="I1143" t="s">
        <v>1442</v>
      </c>
      <c r="J1143" t="s">
        <v>1443</v>
      </c>
      <c r="K1143" t="s">
        <v>1444</v>
      </c>
      <c r="L1143">
        <v>1339</v>
      </c>
      <c r="N1143">
        <v>1007</v>
      </c>
      <c r="O1143" t="s">
        <v>1102</v>
      </c>
      <c r="P1143" t="s">
        <v>1102</v>
      </c>
      <c r="Q1143">
        <v>1</v>
      </c>
      <c r="X1143">
        <v>1.4664999999999999</v>
      </c>
      <c r="Y1143">
        <v>7.07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 t="s">
        <v>31</v>
      </c>
      <c r="AG1143">
        <v>1.4664999999999999</v>
      </c>
      <c r="AH1143">
        <v>2</v>
      </c>
      <c r="AI1143">
        <v>56664588</v>
      </c>
      <c r="AJ1143">
        <v>861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">
      <c r="A1144">
        <f>ROW(Source!A1119)</f>
        <v>1119</v>
      </c>
      <c r="B1144">
        <v>56664600</v>
      </c>
      <c r="C1144">
        <v>56664583</v>
      </c>
      <c r="D1144">
        <v>54737486</v>
      </c>
      <c r="E1144">
        <v>1</v>
      </c>
      <c r="F1144">
        <v>1</v>
      </c>
      <c r="G1144">
        <v>1081</v>
      </c>
      <c r="H1144">
        <v>3</v>
      </c>
      <c r="I1144" t="s">
        <v>1448</v>
      </c>
      <c r="J1144" t="s">
        <v>1449</v>
      </c>
      <c r="K1144" t="s">
        <v>1450</v>
      </c>
      <c r="L1144">
        <v>1348</v>
      </c>
      <c r="N1144">
        <v>1009</v>
      </c>
      <c r="O1144" t="s">
        <v>547</v>
      </c>
      <c r="P1144" t="s">
        <v>547</v>
      </c>
      <c r="Q1144">
        <v>1000</v>
      </c>
      <c r="X1144">
        <v>3.93E-5</v>
      </c>
      <c r="Y1144">
        <v>3234.81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 t="s">
        <v>31</v>
      </c>
      <c r="AG1144">
        <v>3.93E-5</v>
      </c>
      <c r="AH1144">
        <v>2</v>
      </c>
      <c r="AI1144">
        <v>56664589</v>
      </c>
      <c r="AJ1144">
        <v>862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">
      <c r="A1145">
        <f>ROW(Source!A1119)</f>
        <v>1119</v>
      </c>
      <c r="B1145">
        <v>56664601</v>
      </c>
      <c r="C1145">
        <v>56664583</v>
      </c>
      <c r="D1145">
        <v>54737299</v>
      </c>
      <c r="E1145">
        <v>1</v>
      </c>
      <c r="F1145">
        <v>1</v>
      </c>
      <c r="G1145">
        <v>1081</v>
      </c>
      <c r="H1145">
        <v>3</v>
      </c>
      <c r="I1145" t="s">
        <v>1451</v>
      </c>
      <c r="J1145" t="s">
        <v>1452</v>
      </c>
      <c r="K1145" t="s">
        <v>1453</v>
      </c>
      <c r="L1145">
        <v>1339</v>
      </c>
      <c r="N1145">
        <v>1007</v>
      </c>
      <c r="O1145" t="s">
        <v>1102</v>
      </c>
      <c r="P1145" t="s">
        <v>1102</v>
      </c>
      <c r="Q1145">
        <v>1</v>
      </c>
      <c r="X1145">
        <v>2.2799999999999998</v>
      </c>
      <c r="Y1145">
        <v>53.42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31</v>
      </c>
      <c r="AG1145">
        <v>2.2799999999999998</v>
      </c>
      <c r="AH1145">
        <v>2</v>
      </c>
      <c r="AI1145">
        <v>56664590</v>
      </c>
      <c r="AJ1145">
        <v>863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">
      <c r="A1146">
        <f>ROW(Source!A1119)</f>
        <v>1119</v>
      </c>
      <c r="B1146">
        <v>56664602</v>
      </c>
      <c r="C1146">
        <v>56664583</v>
      </c>
      <c r="D1146">
        <v>54737565</v>
      </c>
      <c r="E1146">
        <v>1</v>
      </c>
      <c r="F1146">
        <v>1</v>
      </c>
      <c r="G1146">
        <v>1081</v>
      </c>
      <c r="H1146">
        <v>3</v>
      </c>
      <c r="I1146" t="s">
        <v>1454</v>
      </c>
      <c r="J1146" t="s">
        <v>1455</v>
      </c>
      <c r="K1146" t="s">
        <v>1456</v>
      </c>
      <c r="L1146">
        <v>1339</v>
      </c>
      <c r="N1146">
        <v>1007</v>
      </c>
      <c r="O1146" t="s">
        <v>1102</v>
      </c>
      <c r="P1146" t="s">
        <v>1102</v>
      </c>
      <c r="Q1146">
        <v>1</v>
      </c>
      <c r="X1146">
        <v>2.25</v>
      </c>
      <c r="Y1146">
        <v>5.82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31</v>
      </c>
      <c r="AG1146">
        <v>2.25</v>
      </c>
      <c r="AH1146">
        <v>2</v>
      </c>
      <c r="AI1146">
        <v>56664591</v>
      </c>
      <c r="AJ1146">
        <v>864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">
      <c r="A1147">
        <f>ROW(Source!A1119)</f>
        <v>1119</v>
      </c>
      <c r="B1147">
        <v>56664603</v>
      </c>
      <c r="C1147">
        <v>56664583</v>
      </c>
      <c r="D1147">
        <v>54737947</v>
      </c>
      <c r="E1147">
        <v>1</v>
      </c>
      <c r="F1147">
        <v>1</v>
      </c>
      <c r="G1147">
        <v>1081</v>
      </c>
      <c r="H1147">
        <v>3</v>
      </c>
      <c r="I1147" t="s">
        <v>1460</v>
      </c>
      <c r="J1147" t="s">
        <v>1461</v>
      </c>
      <c r="K1147" t="s">
        <v>1462</v>
      </c>
      <c r="L1147">
        <v>1348</v>
      </c>
      <c r="N1147">
        <v>1009</v>
      </c>
      <c r="O1147" t="s">
        <v>547</v>
      </c>
      <c r="P1147" t="s">
        <v>547</v>
      </c>
      <c r="Q1147">
        <v>1000</v>
      </c>
      <c r="X1147">
        <v>1.25E-3</v>
      </c>
      <c r="Y1147">
        <v>35445.93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31</v>
      </c>
      <c r="AG1147">
        <v>1.25E-3</v>
      </c>
      <c r="AH1147">
        <v>2</v>
      </c>
      <c r="AI1147">
        <v>56664592</v>
      </c>
      <c r="AJ1147">
        <v>865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">
      <c r="A1148">
        <f>ROW(Source!A1119)</f>
        <v>1119</v>
      </c>
      <c r="B1148">
        <v>56664604</v>
      </c>
      <c r="C1148">
        <v>56664583</v>
      </c>
      <c r="D1148">
        <v>54744826</v>
      </c>
      <c r="E1148">
        <v>1</v>
      </c>
      <c r="F1148">
        <v>1</v>
      </c>
      <c r="G1148">
        <v>1081</v>
      </c>
      <c r="H1148">
        <v>3</v>
      </c>
      <c r="I1148" t="s">
        <v>1463</v>
      </c>
      <c r="J1148" t="s">
        <v>1464</v>
      </c>
      <c r="K1148" t="s">
        <v>1465</v>
      </c>
      <c r="L1148">
        <v>1339</v>
      </c>
      <c r="N1148">
        <v>1007</v>
      </c>
      <c r="O1148" t="s">
        <v>1102</v>
      </c>
      <c r="P1148" t="s">
        <v>1102</v>
      </c>
      <c r="Q1148">
        <v>1</v>
      </c>
      <c r="X1148">
        <v>2.1000000000000001E-2</v>
      </c>
      <c r="Y1148">
        <v>439.5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 t="s">
        <v>31</v>
      </c>
      <c r="AG1148">
        <v>2.1000000000000001E-2</v>
      </c>
      <c r="AH1148">
        <v>2</v>
      </c>
      <c r="AI1148">
        <v>56664593</v>
      </c>
      <c r="AJ1148">
        <v>867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x14ac:dyDescent="0.2">
      <c r="A1149">
        <f>ROW(Source!A1119)</f>
        <v>1119</v>
      </c>
      <c r="B1149">
        <v>56664605</v>
      </c>
      <c r="C1149">
        <v>56664583</v>
      </c>
      <c r="D1149">
        <v>54698616</v>
      </c>
      <c r="E1149">
        <v>1081</v>
      </c>
      <c r="F1149">
        <v>1</v>
      </c>
      <c r="G1149">
        <v>1081</v>
      </c>
      <c r="H1149">
        <v>3</v>
      </c>
      <c r="I1149" t="s">
        <v>1631</v>
      </c>
      <c r="J1149" t="s">
        <v>3</v>
      </c>
      <c r="K1149" t="s">
        <v>1632</v>
      </c>
      <c r="L1149">
        <v>1346</v>
      </c>
      <c r="N1149">
        <v>1009</v>
      </c>
      <c r="O1149" t="s">
        <v>1171</v>
      </c>
      <c r="P1149" t="s">
        <v>1171</v>
      </c>
      <c r="Q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31</v>
      </c>
      <c r="AG1149">
        <v>0</v>
      </c>
      <c r="AH1149">
        <v>3</v>
      </c>
      <c r="AI1149">
        <v>-1</v>
      </c>
      <c r="AJ1149" t="s">
        <v>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2">
      <c r="A1150">
        <f>ROW(Source!A1119)</f>
        <v>1119</v>
      </c>
      <c r="B1150">
        <v>56664606</v>
      </c>
      <c r="C1150">
        <v>56664583</v>
      </c>
      <c r="D1150">
        <v>54717889</v>
      </c>
      <c r="E1150">
        <v>1081</v>
      </c>
      <c r="F1150">
        <v>1</v>
      </c>
      <c r="G1150">
        <v>1081</v>
      </c>
      <c r="H1150">
        <v>3</v>
      </c>
      <c r="I1150" t="s">
        <v>1633</v>
      </c>
      <c r="J1150" t="s">
        <v>3</v>
      </c>
      <c r="K1150" t="s">
        <v>1634</v>
      </c>
      <c r="L1150">
        <v>1354</v>
      </c>
      <c r="N1150">
        <v>1010</v>
      </c>
      <c r="O1150" t="s">
        <v>398</v>
      </c>
      <c r="P1150" t="s">
        <v>398</v>
      </c>
      <c r="Q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31</v>
      </c>
      <c r="AG1150">
        <v>0</v>
      </c>
      <c r="AH1150">
        <v>3</v>
      </c>
      <c r="AI1150">
        <v>-1</v>
      </c>
      <c r="AJ1150" t="s">
        <v>3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x14ac:dyDescent="0.2">
      <c r="A1151">
        <f>ROW(Source!A1119)</f>
        <v>1119</v>
      </c>
      <c r="B1151">
        <v>56664607</v>
      </c>
      <c r="C1151">
        <v>56664583</v>
      </c>
      <c r="D1151">
        <v>54720781</v>
      </c>
      <c r="E1151">
        <v>1081</v>
      </c>
      <c r="F1151">
        <v>1</v>
      </c>
      <c r="G1151">
        <v>1081</v>
      </c>
      <c r="H1151">
        <v>3</v>
      </c>
      <c r="I1151" t="s">
        <v>1637</v>
      </c>
      <c r="J1151" t="s">
        <v>3</v>
      </c>
      <c r="K1151" t="s">
        <v>1638</v>
      </c>
      <c r="L1151">
        <v>1301</v>
      </c>
      <c r="N1151">
        <v>1003</v>
      </c>
      <c r="O1151" t="s">
        <v>672</v>
      </c>
      <c r="P1151" t="s">
        <v>672</v>
      </c>
      <c r="Q1151">
        <v>1</v>
      </c>
      <c r="X1151">
        <v>100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s">
        <v>31</v>
      </c>
      <c r="AG1151">
        <v>100</v>
      </c>
      <c r="AH1151">
        <v>3</v>
      </c>
      <c r="AI1151">
        <v>-1</v>
      </c>
      <c r="AJ1151" t="s">
        <v>3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x14ac:dyDescent="0.2">
      <c r="A1152">
        <f>ROW(Source!A1120)</f>
        <v>1120</v>
      </c>
      <c r="B1152">
        <v>56664595</v>
      </c>
      <c r="C1152">
        <v>56664583</v>
      </c>
      <c r="D1152">
        <v>54702434</v>
      </c>
      <c r="E1152">
        <v>1081</v>
      </c>
      <c r="F1152">
        <v>1</v>
      </c>
      <c r="G1152">
        <v>1081</v>
      </c>
      <c r="H1152">
        <v>1</v>
      </c>
      <c r="I1152" t="s">
        <v>1317</v>
      </c>
      <c r="J1152" t="s">
        <v>3</v>
      </c>
      <c r="K1152" t="s">
        <v>1318</v>
      </c>
      <c r="L1152">
        <v>1191</v>
      </c>
      <c r="N1152">
        <v>1013</v>
      </c>
      <c r="O1152" t="s">
        <v>1319</v>
      </c>
      <c r="P1152" t="s">
        <v>1319</v>
      </c>
      <c r="Q1152">
        <v>1</v>
      </c>
      <c r="X1152">
        <v>69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 t="s">
        <v>936</v>
      </c>
      <c r="AG1152">
        <v>95.219999999999985</v>
      </c>
      <c r="AH1152">
        <v>2</v>
      </c>
      <c r="AI1152">
        <v>56664584</v>
      </c>
      <c r="AJ1152">
        <v>868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x14ac:dyDescent="0.2">
      <c r="A1153">
        <f>ROW(Source!A1120)</f>
        <v>1120</v>
      </c>
      <c r="B1153">
        <v>56664596</v>
      </c>
      <c r="C1153">
        <v>56664583</v>
      </c>
      <c r="D1153">
        <v>54768037</v>
      </c>
      <c r="E1153">
        <v>1</v>
      </c>
      <c r="F1153">
        <v>1</v>
      </c>
      <c r="G1153">
        <v>1081</v>
      </c>
      <c r="H1153">
        <v>2</v>
      </c>
      <c r="I1153" t="s">
        <v>1457</v>
      </c>
      <c r="J1153" t="s">
        <v>1458</v>
      </c>
      <c r="K1153" t="s">
        <v>1459</v>
      </c>
      <c r="L1153">
        <v>1368</v>
      </c>
      <c r="N1153">
        <v>1011</v>
      </c>
      <c r="O1153" t="s">
        <v>1323</v>
      </c>
      <c r="P1153" t="s">
        <v>1323</v>
      </c>
      <c r="Q1153">
        <v>1</v>
      </c>
      <c r="X1153">
        <v>5.05</v>
      </c>
      <c r="Y1153">
        <v>0</v>
      </c>
      <c r="Z1153">
        <v>3.18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 t="s">
        <v>935</v>
      </c>
      <c r="AG1153">
        <v>7.5749999999999993</v>
      </c>
      <c r="AH1153">
        <v>2</v>
      </c>
      <c r="AI1153">
        <v>56664585</v>
      </c>
      <c r="AJ1153">
        <v>869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">
      <c r="A1154">
        <f>ROW(Source!A1120)</f>
        <v>1120</v>
      </c>
      <c r="B1154">
        <v>56664597</v>
      </c>
      <c r="C1154">
        <v>56664583</v>
      </c>
      <c r="D1154">
        <v>54768339</v>
      </c>
      <c r="E1154">
        <v>1</v>
      </c>
      <c r="F1154">
        <v>1</v>
      </c>
      <c r="G1154">
        <v>1081</v>
      </c>
      <c r="H1154">
        <v>2</v>
      </c>
      <c r="I1154" t="s">
        <v>1324</v>
      </c>
      <c r="J1154" t="s">
        <v>1325</v>
      </c>
      <c r="K1154" t="s">
        <v>1326</v>
      </c>
      <c r="L1154">
        <v>1368</v>
      </c>
      <c r="N1154">
        <v>1011</v>
      </c>
      <c r="O1154" t="s">
        <v>1323</v>
      </c>
      <c r="P1154" t="s">
        <v>1323</v>
      </c>
      <c r="Q1154">
        <v>1</v>
      </c>
      <c r="X1154">
        <v>1.55</v>
      </c>
      <c r="Y1154">
        <v>0</v>
      </c>
      <c r="Z1154">
        <v>83.1</v>
      </c>
      <c r="AA1154">
        <v>12.62</v>
      </c>
      <c r="AB1154">
        <v>0</v>
      </c>
      <c r="AC1154">
        <v>0</v>
      </c>
      <c r="AD1154">
        <v>1</v>
      </c>
      <c r="AE1154">
        <v>0</v>
      </c>
      <c r="AF1154" t="s">
        <v>935</v>
      </c>
      <c r="AG1154">
        <v>2.3249999999999997</v>
      </c>
      <c r="AH1154">
        <v>2</v>
      </c>
      <c r="AI1154">
        <v>56664586</v>
      </c>
      <c r="AJ1154">
        <v>870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">
      <c r="A1155">
        <f>ROW(Source!A1120)</f>
        <v>1120</v>
      </c>
      <c r="B1155">
        <v>56664598</v>
      </c>
      <c r="C1155">
        <v>56664583</v>
      </c>
      <c r="D1155">
        <v>54767573</v>
      </c>
      <c r="E1155">
        <v>1</v>
      </c>
      <c r="F1155">
        <v>1</v>
      </c>
      <c r="G1155">
        <v>1081</v>
      </c>
      <c r="H1155">
        <v>2</v>
      </c>
      <c r="I1155" t="s">
        <v>1328</v>
      </c>
      <c r="J1155" t="s">
        <v>1329</v>
      </c>
      <c r="K1155" t="s">
        <v>1330</v>
      </c>
      <c r="L1155">
        <v>1368</v>
      </c>
      <c r="N1155">
        <v>1011</v>
      </c>
      <c r="O1155" t="s">
        <v>1323</v>
      </c>
      <c r="P1155" t="s">
        <v>1323</v>
      </c>
      <c r="Q1155">
        <v>1</v>
      </c>
      <c r="X1155">
        <v>0.1</v>
      </c>
      <c r="Y1155">
        <v>0</v>
      </c>
      <c r="Z1155">
        <v>179.17</v>
      </c>
      <c r="AA1155">
        <v>16.93</v>
      </c>
      <c r="AB1155">
        <v>0</v>
      </c>
      <c r="AC1155">
        <v>0</v>
      </c>
      <c r="AD1155">
        <v>1</v>
      </c>
      <c r="AE1155">
        <v>0</v>
      </c>
      <c r="AF1155" t="s">
        <v>935</v>
      </c>
      <c r="AG1155">
        <v>0.15</v>
      </c>
      <c r="AH1155">
        <v>2</v>
      </c>
      <c r="AI1155">
        <v>56664587</v>
      </c>
      <c r="AJ1155">
        <v>871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">
      <c r="A1156">
        <f>ROW(Source!A1120)</f>
        <v>1120</v>
      </c>
      <c r="B1156">
        <v>56664599</v>
      </c>
      <c r="C1156">
        <v>56664583</v>
      </c>
      <c r="D1156">
        <v>54737367</v>
      </c>
      <c r="E1156">
        <v>1</v>
      </c>
      <c r="F1156">
        <v>1</v>
      </c>
      <c r="G1156">
        <v>1081</v>
      </c>
      <c r="H1156">
        <v>3</v>
      </c>
      <c r="I1156" t="s">
        <v>1442</v>
      </c>
      <c r="J1156" t="s">
        <v>1443</v>
      </c>
      <c r="K1156" t="s">
        <v>1444</v>
      </c>
      <c r="L1156">
        <v>1339</v>
      </c>
      <c r="N1156">
        <v>1007</v>
      </c>
      <c r="O1156" t="s">
        <v>1102</v>
      </c>
      <c r="P1156" t="s">
        <v>1102</v>
      </c>
      <c r="Q1156">
        <v>1</v>
      </c>
      <c r="X1156">
        <v>1.4664999999999999</v>
      </c>
      <c r="Y1156">
        <v>7.07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 t="s">
        <v>31</v>
      </c>
      <c r="AG1156">
        <v>1.4664999999999999</v>
      </c>
      <c r="AH1156">
        <v>2</v>
      </c>
      <c r="AI1156">
        <v>56664588</v>
      </c>
      <c r="AJ1156">
        <v>872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x14ac:dyDescent="0.2">
      <c r="A1157">
        <f>ROW(Source!A1120)</f>
        <v>1120</v>
      </c>
      <c r="B1157">
        <v>56664600</v>
      </c>
      <c r="C1157">
        <v>56664583</v>
      </c>
      <c r="D1157">
        <v>54737486</v>
      </c>
      <c r="E1157">
        <v>1</v>
      </c>
      <c r="F1157">
        <v>1</v>
      </c>
      <c r="G1157">
        <v>1081</v>
      </c>
      <c r="H1157">
        <v>3</v>
      </c>
      <c r="I1157" t="s">
        <v>1448</v>
      </c>
      <c r="J1157" t="s">
        <v>1449</v>
      </c>
      <c r="K1157" t="s">
        <v>1450</v>
      </c>
      <c r="L1157">
        <v>1348</v>
      </c>
      <c r="N1157">
        <v>1009</v>
      </c>
      <c r="O1157" t="s">
        <v>547</v>
      </c>
      <c r="P1157" t="s">
        <v>547</v>
      </c>
      <c r="Q1157">
        <v>1000</v>
      </c>
      <c r="X1157">
        <v>3.93E-5</v>
      </c>
      <c r="Y1157">
        <v>3234.81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31</v>
      </c>
      <c r="AG1157">
        <v>3.93E-5</v>
      </c>
      <c r="AH1157">
        <v>2</v>
      </c>
      <c r="AI1157">
        <v>56664589</v>
      </c>
      <c r="AJ1157">
        <v>873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x14ac:dyDescent="0.2">
      <c r="A1158">
        <f>ROW(Source!A1120)</f>
        <v>1120</v>
      </c>
      <c r="B1158">
        <v>56664601</v>
      </c>
      <c r="C1158">
        <v>56664583</v>
      </c>
      <c r="D1158">
        <v>54737299</v>
      </c>
      <c r="E1158">
        <v>1</v>
      </c>
      <c r="F1158">
        <v>1</v>
      </c>
      <c r="G1158">
        <v>1081</v>
      </c>
      <c r="H1158">
        <v>3</v>
      </c>
      <c r="I1158" t="s">
        <v>1451</v>
      </c>
      <c r="J1158" t="s">
        <v>1452</v>
      </c>
      <c r="K1158" t="s">
        <v>1453</v>
      </c>
      <c r="L1158">
        <v>1339</v>
      </c>
      <c r="N1158">
        <v>1007</v>
      </c>
      <c r="O1158" t="s">
        <v>1102</v>
      </c>
      <c r="P1158" t="s">
        <v>1102</v>
      </c>
      <c r="Q1158">
        <v>1</v>
      </c>
      <c r="X1158">
        <v>2.2799999999999998</v>
      </c>
      <c r="Y1158">
        <v>53.42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 t="s">
        <v>31</v>
      </c>
      <c r="AG1158">
        <v>2.2799999999999998</v>
      </c>
      <c r="AH1158">
        <v>2</v>
      </c>
      <c r="AI1158">
        <v>56664590</v>
      </c>
      <c r="AJ1158">
        <v>874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2">
      <c r="A1159">
        <f>ROW(Source!A1120)</f>
        <v>1120</v>
      </c>
      <c r="B1159">
        <v>56664602</v>
      </c>
      <c r="C1159">
        <v>56664583</v>
      </c>
      <c r="D1159">
        <v>54737565</v>
      </c>
      <c r="E1159">
        <v>1</v>
      </c>
      <c r="F1159">
        <v>1</v>
      </c>
      <c r="G1159">
        <v>1081</v>
      </c>
      <c r="H1159">
        <v>3</v>
      </c>
      <c r="I1159" t="s">
        <v>1454</v>
      </c>
      <c r="J1159" t="s">
        <v>1455</v>
      </c>
      <c r="K1159" t="s">
        <v>1456</v>
      </c>
      <c r="L1159">
        <v>1339</v>
      </c>
      <c r="N1159">
        <v>1007</v>
      </c>
      <c r="O1159" t="s">
        <v>1102</v>
      </c>
      <c r="P1159" t="s">
        <v>1102</v>
      </c>
      <c r="Q1159">
        <v>1</v>
      </c>
      <c r="X1159">
        <v>2.25</v>
      </c>
      <c r="Y1159">
        <v>5.82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 t="s">
        <v>31</v>
      </c>
      <c r="AG1159">
        <v>2.25</v>
      </c>
      <c r="AH1159">
        <v>2</v>
      </c>
      <c r="AI1159">
        <v>56664591</v>
      </c>
      <c r="AJ1159">
        <v>875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">
      <c r="A1160">
        <f>ROW(Source!A1120)</f>
        <v>1120</v>
      </c>
      <c r="B1160">
        <v>56664603</v>
      </c>
      <c r="C1160">
        <v>56664583</v>
      </c>
      <c r="D1160">
        <v>54737947</v>
      </c>
      <c r="E1160">
        <v>1</v>
      </c>
      <c r="F1160">
        <v>1</v>
      </c>
      <c r="G1160">
        <v>1081</v>
      </c>
      <c r="H1160">
        <v>3</v>
      </c>
      <c r="I1160" t="s">
        <v>1460</v>
      </c>
      <c r="J1160" t="s">
        <v>1461</v>
      </c>
      <c r="K1160" t="s">
        <v>1462</v>
      </c>
      <c r="L1160">
        <v>1348</v>
      </c>
      <c r="N1160">
        <v>1009</v>
      </c>
      <c r="O1160" t="s">
        <v>547</v>
      </c>
      <c r="P1160" t="s">
        <v>547</v>
      </c>
      <c r="Q1160">
        <v>1000</v>
      </c>
      <c r="X1160">
        <v>1.25E-3</v>
      </c>
      <c r="Y1160">
        <v>35445.93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 t="s">
        <v>31</v>
      </c>
      <c r="AG1160">
        <v>1.25E-3</v>
      </c>
      <c r="AH1160">
        <v>2</v>
      </c>
      <c r="AI1160">
        <v>56664592</v>
      </c>
      <c r="AJ1160">
        <v>876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x14ac:dyDescent="0.2">
      <c r="A1161">
        <f>ROW(Source!A1120)</f>
        <v>1120</v>
      </c>
      <c r="B1161">
        <v>56664604</v>
      </c>
      <c r="C1161">
        <v>56664583</v>
      </c>
      <c r="D1161">
        <v>54744826</v>
      </c>
      <c r="E1161">
        <v>1</v>
      </c>
      <c r="F1161">
        <v>1</v>
      </c>
      <c r="G1161">
        <v>1081</v>
      </c>
      <c r="H1161">
        <v>3</v>
      </c>
      <c r="I1161" t="s">
        <v>1463</v>
      </c>
      <c r="J1161" t="s">
        <v>1464</v>
      </c>
      <c r="K1161" t="s">
        <v>1465</v>
      </c>
      <c r="L1161">
        <v>1339</v>
      </c>
      <c r="N1161">
        <v>1007</v>
      </c>
      <c r="O1161" t="s">
        <v>1102</v>
      </c>
      <c r="P1161" t="s">
        <v>1102</v>
      </c>
      <c r="Q1161">
        <v>1</v>
      </c>
      <c r="X1161">
        <v>2.1000000000000001E-2</v>
      </c>
      <c r="Y1161">
        <v>439.5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 t="s">
        <v>31</v>
      </c>
      <c r="AG1161">
        <v>2.1000000000000001E-2</v>
      </c>
      <c r="AH1161">
        <v>2</v>
      </c>
      <c r="AI1161">
        <v>56664593</v>
      </c>
      <c r="AJ1161">
        <v>878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x14ac:dyDescent="0.2">
      <c r="A1162">
        <f>ROW(Source!A1120)</f>
        <v>1120</v>
      </c>
      <c r="B1162">
        <v>56664605</v>
      </c>
      <c r="C1162">
        <v>56664583</v>
      </c>
      <c r="D1162">
        <v>54698616</v>
      </c>
      <c r="E1162">
        <v>1081</v>
      </c>
      <c r="F1162">
        <v>1</v>
      </c>
      <c r="G1162">
        <v>1081</v>
      </c>
      <c r="H1162">
        <v>3</v>
      </c>
      <c r="I1162" t="s">
        <v>1631</v>
      </c>
      <c r="J1162" t="s">
        <v>3</v>
      </c>
      <c r="K1162" t="s">
        <v>1632</v>
      </c>
      <c r="L1162">
        <v>1346</v>
      </c>
      <c r="N1162">
        <v>1009</v>
      </c>
      <c r="O1162" t="s">
        <v>1171</v>
      </c>
      <c r="P1162" t="s">
        <v>1171</v>
      </c>
      <c r="Q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31</v>
      </c>
      <c r="AG1162">
        <v>0</v>
      </c>
      <c r="AH1162">
        <v>3</v>
      </c>
      <c r="AI1162">
        <v>-1</v>
      </c>
      <c r="AJ1162" t="s">
        <v>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x14ac:dyDescent="0.2">
      <c r="A1163">
        <f>ROW(Source!A1120)</f>
        <v>1120</v>
      </c>
      <c r="B1163">
        <v>56664606</v>
      </c>
      <c r="C1163">
        <v>56664583</v>
      </c>
      <c r="D1163">
        <v>54717889</v>
      </c>
      <c r="E1163">
        <v>1081</v>
      </c>
      <c r="F1163">
        <v>1</v>
      </c>
      <c r="G1163">
        <v>1081</v>
      </c>
      <c r="H1163">
        <v>3</v>
      </c>
      <c r="I1163" t="s">
        <v>1633</v>
      </c>
      <c r="J1163" t="s">
        <v>3</v>
      </c>
      <c r="K1163" t="s">
        <v>1634</v>
      </c>
      <c r="L1163">
        <v>1354</v>
      </c>
      <c r="N1163">
        <v>1010</v>
      </c>
      <c r="O1163" t="s">
        <v>398</v>
      </c>
      <c r="P1163" t="s">
        <v>398</v>
      </c>
      <c r="Q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31</v>
      </c>
      <c r="AG1163">
        <v>0</v>
      </c>
      <c r="AH1163">
        <v>3</v>
      </c>
      <c r="AI1163">
        <v>-1</v>
      </c>
      <c r="AJ1163" t="s">
        <v>3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x14ac:dyDescent="0.2">
      <c r="A1164">
        <f>ROW(Source!A1120)</f>
        <v>1120</v>
      </c>
      <c r="B1164">
        <v>56664607</v>
      </c>
      <c r="C1164">
        <v>56664583</v>
      </c>
      <c r="D1164">
        <v>54720781</v>
      </c>
      <c r="E1164">
        <v>1081</v>
      </c>
      <c r="F1164">
        <v>1</v>
      </c>
      <c r="G1164">
        <v>1081</v>
      </c>
      <c r="H1164">
        <v>3</v>
      </c>
      <c r="I1164" t="s">
        <v>1637</v>
      </c>
      <c r="J1164" t="s">
        <v>3</v>
      </c>
      <c r="K1164" t="s">
        <v>1638</v>
      </c>
      <c r="L1164">
        <v>1301</v>
      </c>
      <c r="N1164">
        <v>1003</v>
      </c>
      <c r="O1164" t="s">
        <v>672</v>
      </c>
      <c r="P1164" t="s">
        <v>672</v>
      </c>
      <c r="Q1164">
        <v>1</v>
      </c>
      <c r="X1164">
        <v>100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31</v>
      </c>
      <c r="AG1164">
        <v>100</v>
      </c>
      <c r="AH1164">
        <v>3</v>
      </c>
      <c r="AI1164">
        <v>-1</v>
      </c>
      <c r="AJ1164" t="s">
        <v>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2">
      <c r="A1165">
        <f>ROW(Source!A1123)</f>
        <v>1123</v>
      </c>
      <c r="B1165">
        <v>56664619</v>
      </c>
      <c r="C1165">
        <v>56664609</v>
      </c>
      <c r="D1165">
        <v>54702434</v>
      </c>
      <c r="E1165">
        <v>1081</v>
      </c>
      <c r="F1165">
        <v>1</v>
      </c>
      <c r="G1165">
        <v>1081</v>
      </c>
      <c r="H1165">
        <v>1</v>
      </c>
      <c r="I1165" t="s">
        <v>1317</v>
      </c>
      <c r="J1165" t="s">
        <v>3</v>
      </c>
      <c r="K1165" t="s">
        <v>1318</v>
      </c>
      <c r="L1165">
        <v>1191</v>
      </c>
      <c r="N1165">
        <v>1013</v>
      </c>
      <c r="O1165" t="s">
        <v>1319</v>
      </c>
      <c r="P1165" t="s">
        <v>1319</v>
      </c>
      <c r="Q1165">
        <v>1</v>
      </c>
      <c r="X1165">
        <v>18.45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 t="s">
        <v>936</v>
      </c>
      <c r="AG1165">
        <v>25.460999999999995</v>
      </c>
      <c r="AH1165">
        <v>2</v>
      </c>
      <c r="AI1165">
        <v>56664610</v>
      </c>
      <c r="AJ1165">
        <v>879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x14ac:dyDescent="0.2">
      <c r="A1166">
        <f>ROW(Source!A1123)</f>
        <v>1123</v>
      </c>
      <c r="B1166">
        <v>56664620</v>
      </c>
      <c r="C1166">
        <v>56664609</v>
      </c>
      <c r="D1166">
        <v>54768339</v>
      </c>
      <c r="E1166">
        <v>1</v>
      </c>
      <c r="F1166">
        <v>1</v>
      </c>
      <c r="G1166">
        <v>1081</v>
      </c>
      <c r="H1166">
        <v>2</v>
      </c>
      <c r="I1166" t="s">
        <v>1324</v>
      </c>
      <c r="J1166" t="s">
        <v>1325</v>
      </c>
      <c r="K1166" t="s">
        <v>1326</v>
      </c>
      <c r="L1166">
        <v>1368</v>
      </c>
      <c r="N1166">
        <v>1011</v>
      </c>
      <c r="O1166" t="s">
        <v>1323</v>
      </c>
      <c r="P1166" t="s">
        <v>1323</v>
      </c>
      <c r="Q1166">
        <v>1</v>
      </c>
      <c r="X1166">
        <v>0.37</v>
      </c>
      <c r="Y1166">
        <v>0</v>
      </c>
      <c r="Z1166">
        <v>83.1</v>
      </c>
      <c r="AA1166">
        <v>12.62</v>
      </c>
      <c r="AB1166">
        <v>0</v>
      </c>
      <c r="AC1166">
        <v>0</v>
      </c>
      <c r="AD1166">
        <v>1</v>
      </c>
      <c r="AE1166">
        <v>0</v>
      </c>
      <c r="AF1166" t="s">
        <v>935</v>
      </c>
      <c r="AG1166">
        <v>0.55500000000000005</v>
      </c>
      <c r="AH1166">
        <v>2</v>
      </c>
      <c r="AI1166">
        <v>56664611</v>
      </c>
      <c r="AJ1166">
        <v>880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2">
      <c r="A1167">
        <f>ROW(Source!A1123)</f>
        <v>1123</v>
      </c>
      <c r="B1167">
        <v>56664621</v>
      </c>
      <c r="C1167">
        <v>56664609</v>
      </c>
      <c r="D1167">
        <v>54768437</v>
      </c>
      <c r="E1167">
        <v>1</v>
      </c>
      <c r="F1167">
        <v>1</v>
      </c>
      <c r="G1167">
        <v>1081</v>
      </c>
      <c r="H1167">
        <v>2</v>
      </c>
      <c r="I1167" t="s">
        <v>1466</v>
      </c>
      <c r="J1167" t="s">
        <v>1467</v>
      </c>
      <c r="K1167" t="s">
        <v>1468</v>
      </c>
      <c r="L1167">
        <v>1368</v>
      </c>
      <c r="N1167">
        <v>1011</v>
      </c>
      <c r="O1167" t="s">
        <v>1323</v>
      </c>
      <c r="P1167" t="s">
        <v>1323</v>
      </c>
      <c r="Q1167">
        <v>1</v>
      </c>
      <c r="X1167">
        <v>1.18</v>
      </c>
      <c r="Y1167">
        <v>0</v>
      </c>
      <c r="Z1167">
        <v>11.57</v>
      </c>
      <c r="AA1167">
        <v>11.18</v>
      </c>
      <c r="AB1167">
        <v>0</v>
      </c>
      <c r="AC1167">
        <v>0</v>
      </c>
      <c r="AD1167">
        <v>1</v>
      </c>
      <c r="AE1167">
        <v>0</v>
      </c>
      <c r="AF1167" t="s">
        <v>935</v>
      </c>
      <c r="AG1167">
        <v>1.77</v>
      </c>
      <c r="AH1167">
        <v>2</v>
      </c>
      <c r="AI1167">
        <v>56664612</v>
      </c>
      <c r="AJ1167">
        <v>881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x14ac:dyDescent="0.2">
      <c r="A1168">
        <f>ROW(Source!A1123)</f>
        <v>1123</v>
      </c>
      <c r="B1168">
        <v>56664622</v>
      </c>
      <c r="C1168">
        <v>56664609</v>
      </c>
      <c r="D1168">
        <v>54738032</v>
      </c>
      <c r="E1168">
        <v>1</v>
      </c>
      <c r="F1168">
        <v>1</v>
      </c>
      <c r="G1168">
        <v>1081</v>
      </c>
      <c r="H1168">
        <v>3</v>
      </c>
      <c r="I1168" t="s">
        <v>1469</v>
      </c>
      <c r="J1168" t="s">
        <v>1470</v>
      </c>
      <c r="K1168" t="s">
        <v>1471</v>
      </c>
      <c r="L1168">
        <v>1348</v>
      </c>
      <c r="N1168">
        <v>1009</v>
      </c>
      <c r="O1168" t="s">
        <v>547</v>
      </c>
      <c r="P1168" t="s">
        <v>547</v>
      </c>
      <c r="Q1168">
        <v>1000</v>
      </c>
      <c r="X1168">
        <v>3.9E-2</v>
      </c>
      <c r="Y1168">
        <v>11782.95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 t="s">
        <v>31</v>
      </c>
      <c r="AG1168">
        <v>3.9E-2</v>
      </c>
      <c r="AH1168">
        <v>2</v>
      </c>
      <c r="AI1168">
        <v>56664613</v>
      </c>
      <c r="AJ1168">
        <v>882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x14ac:dyDescent="0.2">
      <c r="A1169">
        <f>ROW(Source!A1123)</f>
        <v>1123</v>
      </c>
      <c r="B1169">
        <v>56664623</v>
      </c>
      <c r="C1169">
        <v>56664609</v>
      </c>
      <c r="D1169">
        <v>54739204</v>
      </c>
      <c r="E1169">
        <v>1</v>
      </c>
      <c r="F1169">
        <v>1</v>
      </c>
      <c r="G1169">
        <v>1081</v>
      </c>
      <c r="H1169">
        <v>3</v>
      </c>
      <c r="I1169" t="s">
        <v>1472</v>
      </c>
      <c r="J1169" t="s">
        <v>1473</v>
      </c>
      <c r="K1169" t="s">
        <v>1474</v>
      </c>
      <c r="L1169">
        <v>1346</v>
      </c>
      <c r="N1169">
        <v>1009</v>
      </c>
      <c r="O1169" t="s">
        <v>1171</v>
      </c>
      <c r="P1169" t="s">
        <v>1171</v>
      </c>
      <c r="Q1169">
        <v>1</v>
      </c>
      <c r="X1169">
        <v>0.04</v>
      </c>
      <c r="Y1169">
        <v>27.62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 t="s">
        <v>31</v>
      </c>
      <c r="AG1169">
        <v>0.04</v>
      </c>
      <c r="AH1169">
        <v>2</v>
      </c>
      <c r="AI1169">
        <v>56664614</v>
      </c>
      <c r="AJ1169">
        <v>884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x14ac:dyDescent="0.2">
      <c r="A1170">
        <f>ROW(Source!A1123)</f>
        <v>1123</v>
      </c>
      <c r="B1170">
        <v>56664624</v>
      </c>
      <c r="C1170">
        <v>56664609</v>
      </c>
      <c r="D1170">
        <v>54737684</v>
      </c>
      <c r="E1170">
        <v>1</v>
      </c>
      <c r="F1170">
        <v>1</v>
      </c>
      <c r="G1170">
        <v>1081</v>
      </c>
      <c r="H1170">
        <v>3</v>
      </c>
      <c r="I1170" t="s">
        <v>1475</v>
      </c>
      <c r="J1170" t="s">
        <v>1476</v>
      </c>
      <c r="K1170" t="s">
        <v>1477</v>
      </c>
      <c r="L1170">
        <v>1346</v>
      </c>
      <c r="N1170">
        <v>1009</v>
      </c>
      <c r="O1170" t="s">
        <v>1171</v>
      </c>
      <c r="P1170" t="s">
        <v>1171</v>
      </c>
      <c r="Q1170">
        <v>1</v>
      </c>
      <c r="X1170">
        <v>10.9</v>
      </c>
      <c r="Y1170">
        <v>5.01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 t="s">
        <v>31</v>
      </c>
      <c r="AG1170">
        <v>10.9</v>
      </c>
      <c r="AH1170">
        <v>2</v>
      </c>
      <c r="AI1170">
        <v>56664615</v>
      </c>
      <c r="AJ1170">
        <v>885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x14ac:dyDescent="0.2">
      <c r="A1171">
        <f>ROW(Source!A1123)</f>
        <v>1123</v>
      </c>
      <c r="B1171">
        <v>56664625</v>
      </c>
      <c r="C1171">
        <v>56664609</v>
      </c>
      <c r="D1171">
        <v>54737944</v>
      </c>
      <c r="E1171">
        <v>1</v>
      </c>
      <c r="F1171">
        <v>1</v>
      </c>
      <c r="G1171">
        <v>1081</v>
      </c>
      <c r="H1171">
        <v>3</v>
      </c>
      <c r="I1171" t="s">
        <v>1478</v>
      </c>
      <c r="J1171" t="s">
        <v>1479</v>
      </c>
      <c r="K1171" t="s">
        <v>1480</v>
      </c>
      <c r="L1171">
        <v>1348</v>
      </c>
      <c r="N1171">
        <v>1009</v>
      </c>
      <c r="O1171" t="s">
        <v>547</v>
      </c>
      <c r="P1171" t="s">
        <v>547</v>
      </c>
      <c r="Q1171">
        <v>1000</v>
      </c>
      <c r="X1171">
        <v>1.1000000000000001E-3</v>
      </c>
      <c r="Y1171">
        <v>9367.98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 t="s">
        <v>31</v>
      </c>
      <c r="AG1171">
        <v>1.1000000000000001E-3</v>
      </c>
      <c r="AH1171">
        <v>2</v>
      </c>
      <c r="AI1171">
        <v>56664616</v>
      </c>
      <c r="AJ1171">
        <v>886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2">
      <c r="A1172">
        <f>ROW(Source!A1123)</f>
        <v>1123</v>
      </c>
      <c r="B1172">
        <v>56664626</v>
      </c>
      <c r="C1172">
        <v>56664609</v>
      </c>
      <c r="D1172">
        <v>54737945</v>
      </c>
      <c r="E1172">
        <v>1</v>
      </c>
      <c r="F1172">
        <v>1</v>
      </c>
      <c r="G1172">
        <v>1081</v>
      </c>
      <c r="H1172">
        <v>3</v>
      </c>
      <c r="I1172" t="s">
        <v>1481</v>
      </c>
      <c r="J1172" t="s">
        <v>1482</v>
      </c>
      <c r="K1172" t="s">
        <v>1483</v>
      </c>
      <c r="L1172">
        <v>1348</v>
      </c>
      <c r="N1172">
        <v>1009</v>
      </c>
      <c r="O1172" t="s">
        <v>547</v>
      </c>
      <c r="P1172" t="s">
        <v>547</v>
      </c>
      <c r="Q1172">
        <v>1000</v>
      </c>
      <c r="X1172">
        <v>4.0000000000000001E-3</v>
      </c>
      <c r="Y1172">
        <v>7973.67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 t="s">
        <v>31</v>
      </c>
      <c r="AG1172">
        <v>4.0000000000000001E-3</v>
      </c>
      <c r="AH1172">
        <v>2</v>
      </c>
      <c r="AI1172">
        <v>56664617</v>
      </c>
      <c r="AJ1172">
        <v>887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x14ac:dyDescent="0.2">
      <c r="A1173">
        <f>ROW(Source!A1123)</f>
        <v>1123</v>
      </c>
      <c r="B1173">
        <v>56664627</v>
      </c>
      <c r="C1173">
        <v>56664609</v>
      </c>
      <c r="D1173">
        <v>54729084</v>
      </c>
      <c r="E1173">
        <v>1081</v>
      </c>
      <c r="F1173">
        <v>1</v>
      </c>
      <c r="G1173">
        <v>1081</v>
      </c>
      <c r="H1173">
        <v>3</v>
      </c>
      <c r="I1173" t="s">
        <v>1639</v>
      </c>
      <c r="J1173" t="s">
        <v>3</v>
      </c>
      <c r="K1173" t="s">
        <v>1640</v>
      </c>
      <c r="L1173">
        <v>1339</v>
      </c>
      <c r="N1173">
        <v>1007</v>
      </c>
      <c r="O1173" t="s">
        <v>1102</v>
      </c>
      <c r="P1173" t="s">
        <v>1102</v>
      </c>
      <c r="Q1173">
        <v>1</v>
      </c>
      <c r="X1173">
        <v>1.032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31</v>
      </c>
      <c r="AG1173">
        <v>1.032</v>
      </c>
      <c r="AH1173">
        <v>3</v>
      </c>
      <c r="AI1173">
        <v>-1</v>
      </c>
      <c r="AJ1173" t="s">
        <v>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x14ac:dyDescent="0.2">
      <c r="A1174">
        <f>ROW(Source!A1124)</f>
        <v>1124</v>
      </c>
      <c r="B1174">
        <v>56664619</v>
      </c>
      <c r="C1174">
        <v>56664609</v>
      </c>
      <c r="D1174">
        <v>54702434</v>
      </c>
      <c r="E1174">
        <v>1081</v>
      </c>
      <c r="F1174">
        <v>1</v>
      </c>
      <c r="G1174">
        <v>1081</v>
      </c>
      <c r="H1174">
        <v>1</v>
      </c>
      <c r="I1174" t="s">
        <v>1317</v>
      </c>
      <c r="J1174" t="s">
        <v>3</v>
      </c>
      <c r="K1174" t="s">
        <v>1318</v>
      </c>
      <c r="L1174">
        <v>1191</v>
      </c>
      <c r="N1174">
        <v>1013</v>
      </c>
      <c r="O1174" t="s">
        <v>1319</v>
      </c>
      <c r="P1174" t="s">
        <v>1319</v>
      </c>
      <c r="Q1174">
        <v>1</v>
      </c>
      <c r="X1174">
        <v>18.45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 t="s">
        <v>936</v>
      </c>
      <c r="AG1174">
        <v>25.460999999999995</v>
      </c>
      <c r="AH1174">
        <v>2</v>
      </c>
      <c r="AI1174">
        <v>56664610</v>
      </c>
      <c r="AJ1174">
        <v>888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x14ac:dyDescent="0.2">
      <c r="A1175">
        <f>ROW(Source!A1124)</f>
        <v>1124</v>
      </c>
      <c r="B1175">
        <v>56664620</v>
      </c>
      <c r="C1175">
        <v>56664609</v>
      </c>
      <c r="D1175">
        <v>54768339</v>
      </c>
      <c r="E1175">
        <v>1</v>
      </c>
      <c r="F1175">
        <v>1</v>
      </c>
      <c r="G1175">
        <v>1081</v>
      </c>
      <c r="H1175">
        <v>2</v>
      </c>
      <c r="I1175" t="s">
        <v>1324</v>
      </c>
      <c r="J1175" t="s">
        <v>1325</v>
      </c>
      <c r="K1175" t="s">
        <v>1326</v>
      </c>
      <c r="L1175">
        <v>1368</v>
      </c>
      <c r="N1175">
        <v>1011</v>
      </c>
      <c r="O1175" t="s">
        <v>1323</v>
      </c>
      <c r="P1175" t="s">
        <v>1323</v>
      </c>
      <c r="Q1175">
        <v>1</v>
      </c>
      <c r="X1175">
        <v>0.37</v>
      </c>
      <c r="Y1175">
        <v>0</v>
      </c>
      <c r="Z1175">
        <v>83.1</v>
      </c>
      <c r="AA1175">
        <v>12.62</v>
      </c>
      <c r="AB1175">
        <v>0</v>
      </c>
      <c r="AC1175">
        <v>0</v>
      </c>
      <c r="AD1175">
        <v>1</v>
      </c>
      <c r="AE1175">
        <v>0</v>
      </c>
      <c r="AF1175" t="s">
        <v>935</v>
      </c>
      <c r="AG1175">
        <v>0.55500000000000005</v>
      </c>
      <c r="AH1175">
        <v>2</v>
      </c>
      <c r="AI1175">
        <v>56664611</v>
      </c>
      <c r="AJ1175">
        <v>889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x14ac:dyDescent="0.2">
      <c r="A1176">
        <f>ROW(Source!A1124)</f>
        <v>1124</v>
      </c>
      <c r="B1176">
        <v>56664621</v>
      </c>
      <c r="C1176">
        <v>56664609</v>
      </c>
      <c r="D1176">
        <v>54768437</v>
      </c>
      <c r="E1176">
        <v>1</v>
      </c>
      <c r="F1176">
        <v>1</v>
      </c>
      <c r="G1176">
        <v>1081</v>
      </c>
      <c r="H1176">
        <v>2</v>
      </c>
      <c r="I1176" t="s">
        <v>1466</v>
      </c>
      <c r="J1176" t="s">
        <v>1467</v>
      </c>
      <c r="K1176" t="s">
        <v>1468</v>
      </c>
      <c r="L1176">
        <v>1368</v>
      </c>
      <c r="N1176">
        <v>1011</v>
      </c>
      <c r="O1176" t="s">
        <v>1323</v>
      </c>
      <c r="P1176" t="s">
        <v>1323</v>
      </c>
      <c r="Q1176">
        <v>1</v>
      </c>
      <c r="X1176">
        <v>1.18</v>
      </c>
      <c r="Y1176">
        <v>0</v>
      </c>
      <c r="Z1176">
        <v>11.57</v>
      </c>
      <c r="AA1176">
        <v>11.18</v>
      </c>
      <c r="AB1176">
        <v>0</v>
      </c>
      <c r="AC1176">
        <v>0</v>
      </c>
      <c r="AD1176">
        <v>1</v>
      </c>
      <c r="AE1176">
        <v>0</v>
      </c>
      <c r="AF1176" t="s">
        <v>935</v>
      </c>
      <c r="AG1176">
        <v>1.77</v>
      </c>
      <c r="AH1176">
        <v>2</v>
      </c>
      <c r="AI1176">
        <v>56664612</v>
      </c>
      <c r="AJ1176">
        <v>890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x14ac:dyDescent="0.2">
      <c r="A1177">
        <f>ROW(Source!A1124)</f>
        <v>1124</v>
      </c>
      <c r="B1177">
        <v>56664622</v>
      </c>
      <c r="C1177">
        <v>56664609</v>
      </c>
      <c r="D1177">
        <v>54738032</v>
      </c>
      <c r="E1177">
        <v>1</v>
      </c>
      <c r="F1177">
        <v>1</v>
      </c>
      <c r="G1177">
        <v>1081</v>
      </c>
      <c r="H1177">
        <v>3</v>
      </c>
      <c r="I1177" t="s">
        <v>1469</v>
      </c>
      <c r="J1177" t="s">
        <v>1470</v>
      </c>
      <c r="K1177" t="s">
        <v>1471</v>
      </c>
      <c r="L1177">
        <v>1348</v>
      </c>
      <c r="N1177">
        <v>1009</v>
      </c>
      <c r="O1177" t="s">
        <v>547</v>
      </c>
      <c r="P1177" t="s">
        <v>547</v>
      </c>
      <c r="Q1177">
        <v>1000</v>
      </c>
      <c r="X1177">
        <v>3.9E-2</v>
      </c>
      <c r="Y1177">
        <v>11782.95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 t="s">
        <v>31</v>
      </c>
      <c r="AG1177">
        <v>3.9E-2</v>
      </c>
      <c r="AH1177">
        <v>2</v>
      </c>
      <c r="AI1177">
        <v>56664613</v>
      </c>
      <c r="AJ1177">
        <v>891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x14ac:dyDescent="0.2">
      <c r="A1178">
        <f>ROW(Source!A1124)</f>
        <v>1124</v>
      </c>
      <c r="B1178">
        <v>56664623</v>
      </c>
      <c r="C1178">
        <v>56664609</v>
      </c>
      <c r="D1178">
        <v>54739204</v>
      </c>
      <c r="E1178">
        <v>1</v>
      </c>
      <c r="F1178">
        <v>1</v>
      </c>
      <c r="G1178">
        <v>1081</v>
      </c>
      <c r="H1178">
        <v>3</v>
      </c>
      <c r="I1178" t="s">
        <v>1472</v>
      </c>
      <c r="J1178" t="s">
        <v>1473</v>
      </c>
      <c r="K1178" t="s">
        <v>1474</v>
      </c>
      <c r="L1178">
        <v>1346</v>
      </c>
      <c r="N1178">
        <v>1009</v>
      </c>
      <c r="O1178" t="s">
        <v>1171</v>
      </c>
      <c r="P1178" t="s">
        <v>1171</v>
      </c>
      <c r="Q1178">
        <v>1</v>
      </c>
      <c r="X1178">
        <v>0.04</v>
      </c>
      <c r="Y1178">
        <v>27.62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 t="s">
        <v>31</v>
      </c>
      <c r="AG1178">
        <v>0.04</v>
      </c>
      <c r="AH1178">
        <v>2</v>
      </c>
      <c r="AI1178">
        <v>56664614</v>
      </c>
      <c r="AJ1178">
        <v>893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x14ac:dyDescent="0.2">
      <c r="A1179">
        <f>ROW(Source!A1124)</f>
        <v>1124</v>
      </c>
      <c r="B1179">
        <v>56664624</v>
      </c>
      <c r="C1179">
        <v>56664609</v>
      </c>
      <c r="D1179">
        <v>54737684</v>
      </c>
      <c r="E1179">
        <v>1</v>
      </c>
      <c r="F1179">
        <v>1</v>
      </c>
      <c r="G1179">
        <v>1081</v>
      </c>
      <c r="H1179">
        <v>3</v>
      </c>
      <c r="I1179" t="s">
        <v>1475</v>
      </c>
      <c r="J1179" t="s">
        <v>1476</v>
      </c>
      <c r="K1179" t="s">
        <v>1477</v>
      </c>
      <c r="L1179">
        <v>1346</v>
      </c>
      <c r="N1179">
        <v>1009</v>
      </c>
      <c r="O1179" t="s">
        <v>1171</v>
      </c>
      <c r="P1179" t="s">
        <v>1171</v>
      </c>
      <c r="Q1179">
        <v>1</v>
      </c>
      <c r="X1179">
        <v>10.9</v>
      </c>
      <c r="Y1179">
        <v>5.01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 t="s">
        <v>31</v>
      </c>
      <c r="AG1179">
        <v>10.9</v>
      </c>
      <c r="AH1179">
        <v>2</v>
      </c>
      <c r="AI1179">
        <v>56664615</v>
      </c>
      <c r="AJ1179">
        <v>894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x14ac:dyDescent="0.2">
      <c r="A1180">
        <f>ROW(Source!A1124)</f>
        <v>1124</v>
      </c>
      <c r="B1180">
        <v>56664625</v>
      </c>
      <c r="C1180">
        <v>56664609</v>
      </c>
      <c r="D1180">
        <v>54737944</v>
      </c>
      <c r="E1180">
        <v>1</v>
      </c>
      <c r="F1180">
        <v>1</v>
      </c>
      <c r="G1180">
        <v>1081</v>
      </c>
      <c r="H1180">
        <v>3</v>
      </c>
      <c r="I1180" t="s">
        <v>1478</v>
      </c>
      <c r="J1180" t="s">
        <v>1479</v>
      </c>
      <c r="K1180" t="s">
        <v>1480</v>
      </c>
      <c r="L1180">
        <v>1348</v>
      </c>
      <c r="N1180">
        <v>1009</v>
      </c>
      <c r="O1180" t="s">
        <v>547</v>
      </c>
      <c r="P1180" t="s">
        <v>547</v>
      </c>
      <c r="Q1180">
        <v>1000</v>
      </c>
      <c r="X1180">
        <v>1.1000000000000001E-3</v>
      </c>
      <c r="Y1180">
        <v>9367.98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31</v>
      </c>
      <c r="AG1180">
        <v>1.1000000000000001E-3</v>
      </c>
      <c r="AH1180">
        <v>2</v>
      </c>
      <c r="AI1180">
        <v>56664616</v>
      </c>
      <c r="AJ1180">
        <v>895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x14ac:dyDescent="0.2">
      <c r="A1181">
        <f>ROW(Source!A1124)</f>
        <v>1124</v>
      </c>
      <c r="B1181">
        <v>56664626</v>
      </c>
      <c r="C1181">
        <v>56664609</v>
      </c>
      <c r="D1181">
        <v>54737945</v>
      </c>
      <c r="E1181">
        <v>1</v>
      </c>
      <c r="F1181">
        <v>1</v>
      </c>
      <c r="G1181">
        <v>1081</v>
      </c>
      <c r="H1181">
        <v>3</v>
      </c>
      <c r="I1181" t="s">
        <v>1481</v>
      </c>
      <c r="J1181" t="s">
        <v>1482</v>
      </c>
      <c r="K1181" t="s">
        <v>1483</v>
      </c>
      <c r="L1181">
        <v>1348</v>
      </c>
      <c r="N1181">
        <v>1009</v>
      </c>
      <c r="O1181" t="s">
        <v>547</v>
      </c>
      <c r="P1181" t="s">
        <v>547</v>
      </c>
      <c r="Q1181">
        <v>1000</v>
      </c>
      <c r="X1181">
        <v>4.0000000000000001E-3</v>
      </c>
      <c r="Y1181">
        <v>7973.67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 t="s">
        <v>31</v>
      </c>
      <c r="AG1181">
        <v>4.0000000000000001E-3</v>
      </c>
      <c r="AH1181">
        <v>2</v>
      </c>
      <c r="AI1181">
        <v>56664617</v>
      </c>
      <c r="AJ1181">
        <v>896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x14ac:dyDescent="0.2">
      <c r="A1182">
        <f>ROW(Source!A1124)</f>
        <v>1124</v>
      </c>
      <c r="B1182">
        <v>56664627</v>
      </c>
      <c r="C1182">
        <v>56664609</v>
      </c>
      <c r="D1182">
        <v>54729084</v>
      </c>
      <c r="E1182">
        <v>1081</v>
      </c>
      <c r="F1182">
        <v>1</v>
      </c>
      <c r="G1182">
        <v>1081</v>
      </c>
      <c r="H1182">
        <v>3</v>
      </c>
      <c r="I1182" t="s">
        <v>1639</v>
      </c>
      <c r="J1182" t="s">
        <v>3</v>
      </c>
      <c r="K1182" t="s">
        <v>1640</v>
      </c>
      <c r="L1182">
        <v>1339</v>
      </c>
      <c r="N1182">
        <v>1007</v>
      </c>
      <c r="O1182" t="s">
        <v>1102</v>
      </c>
      <c r="P1182" t="s">
        <v>1102</v>
      </c>
      <c r="Q1182">
        <v>1</v>
      </c>
      <c r="X1182">
        <v>1.032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31</v>
      </c>
      <c r="AG1182">
        <v>1.032</v>
      </c>
      <c r="AH1182">
        <v>3</v>
      </c>
      <c r="AI1182">
        <v>-1</v>
      </c>
      <c r="AJ1182" t="s">
        <v>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x14ac:dyDescent="0.2">
      <c r="A1183">
        <f>ROW(Source!A1149)</f>
        <v>1149</v>
      </c>
      <c r="B1183">
        <v>56664648</v>
      </c>
      <c r="C1183">
        <v>56664640</v>
      </c>
      <c r="D1183">
        <v>54702434</v>
      </c>
      <c r="E1183">
        <v>1081</v>
      </c>
      <c r="F1183">
        <v>1</v>
      </c>
      <c r="G1183">
        <v>1081</v>
      </c>
      <c r="H1183">
        <v>1</v>
      </c>
      <c r="I1183" t="s">
        <v>1317</v>
      </c>
      <c r="J1183" t="s">
        <v>3</v>
      </c>
      <c r="K1183" t="s">
        <v>1318</v>
      </c>
      <c r="L1183">
        <v>1191</v>
      </c>
      <c r="N1183">
        <v>1013</v>
      </c>
      <c r="O1183" t="s">
        <v>1319</v>
      </c>
      <c r="P1183" t="s">
        <v>1319</v>
      </c>
      <c r="Q1183">
        <v>1</v>
      </c>
      <c r="X1183">
        <v>1.47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1</v>
      </c>
      <c r="AF1183" t="s">
        <v>936</v>
      </c>
      <c r="AG1183">
        <v>2.0286</v>
      </c>
      <c r="AH1183">
        <v>2</v>
      </c>
      <c r="AI1183">
        <v>56664641</v>
      </c>
      <c r="AJ1183">
        <v>897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x14ac:dyDescent="0.2">
      <c r="A1184">
        <f>ROW(Source!A1149)</f>
        <v>1149</v>
      </c>
      <c r="B1184">
        <v>56664649</v>
      </c>
      <c r="C1184">
        <v>56664640</v>
      </c>
      <c r="D1184">
        <v>54768040</v>
      </c>
      <c r="E1184">
        <v>1</v>
      </c>
      <c r="F1184">
        <v>1</v>
      </c>
      <c r="G1184">
        <v>1081</v>
      </c>
      <c r="H1184">
        <v>2</v>
      </c>
      <c r="I1184" t="s">
        <v>1320</v>
      </c>
      <c r="J1184" t="s">
        <v>1321</v>
      </c>
      <c r="K1184" t="s">
        <v>1322</v>
      </c>
      <c r="L1184">
        <v>1368</v>
      </c>
      <c r="N1184">
        <v>1011</v>
      </c>
      <c r="O1184" t="s">
        <v>1323</v>
      </c>
      <c r="P1184" t="s">
        <v>1323</v>
      </c>
      <c r="Q1184">
        <v>1</v>
      </c>
      <c r="X1184">
        <v>0.35</v>
      </c>
      <c r="Y1184">
        <v>0</v>
      </c>
      <c r="Z1184">
        <v>7.11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 t="s">
        <v>935</v>
      </c>
      <c r="AG1184">
        <v>0.52500000000000002</v>
      </c>
      <c r="AH1184">
        <v>2</v>
      </c>
      <c r="AI1184">
        <v>56664642</v>
      </c>
      <c r="AJ1184">
        <v>898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x14ac:dyDescent="0.2">
      <c r="A1185">
        <f>ROW(Source!A1149)</f>
        <v>1149</v>
      </c>
      <c r="B1185">
        <v>56664650</v>
      </c>
      <c r="C1185">
        <v>56664640</v>
      </c>
      <c r="D1185">
        <v>54768339</v>
      </c>
      <c r="E1185">
        <v>1</v>
      </c>
      <c r="F1185">
        <v>1</v>
      </c>
      <c r="G1185">
        <v>1081</v>
      </c>
      <c r="H1185">
        <v>2</v>
      </c>
      <c r="I1185" t="s">
        <v>1324</v>
      </c>
      <c r="J1185" t="s">
        <v>1325</v>
      </c>
      <c r="K1185" t="s">
        <v>1326</v>
      </c>
      <c r="L1185">
        <v>1368</v>
      </c>
      <c r="N1185">
        <v>1011</v>
      </c>
      <c r="O1185" t="s">
        <v>1323</v>
      </c>
      <c r="P1185" t="s">
        <v>1323</v>
      </c>
      <c r="Q1185">
        <v>1</v>
      </c>
      <c r="X1185">
        <v>0.02</v>
      </c>
      <c r="Y1185">
        <v>0</v>
      </c>
      <c r="Z1185">
        <v>83.1</v>
      </c>
      <c r="AA1185">
        <v>12.62</v>
      </c>
      <c r="AB1185">
        <v>0</v>
      </c>
      <c r="AC1185">
        <v>0</v>
      </c>
      <c r="AD1185">
        <v>1</v>
      </c>
      <c r="AE1185">
        <v>0</v>
      </c>
      <c r="AF1185" t="s">
        <v>935</v>
      </c>
      <c r="AG1185">
        <v>0.03</v>
      </c>
      <c r="AH1185">
        <v>2</v>
      </c>
      <c r="AI1185">
        <v>56664643</v>
      </c>
      <c r="AJ1185">
        <v>899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x14ac:dyDescent="0.2">
      <c r="A1186">
        <f>ROW(Source!A1149)</f>
        <v>1149</v>
      </c>
      <c r="B1186">
        <v>56664651</v>
      </c>
      <c r="C1186">
        <v>56664640</v>
      </c>
      <c r="D1186">
        <v>54738509</v>
      </c>
      <c r="E1186">
        <v>1</v>
      </c>
      <c r="F1186">
        <v>1</v>
      </c>
      <c r="G1186">
        <v>1081</v>
      </c>
      <c r="H1186">
        <v>3</v>
      </c>
      <c r="I1186" t="s">
        <v>1484</v>
      </c>
      <c r="J1186" t="s">
        <v>1485</v>
      </c>
      <c r="K1186" t="s">
        <v>1486</v>
      </c>
      <c r="L1186">
        <v>1348</v>
      </c>
      <c r="N1186">
        <v>1009</v>
      </c>
      <c r="O1186" t="s">
        <v>547</v>
      </c>
      <c r="P1186" t="s">
        <v>547</v>
      </c>
      <c r="Q1186">
        <v>1000</v>
      </c>
      <c r="X1186">
        <v>1.3999999999999999E-4</v>
      </c>
      <c r="Y1186">
        <v>9879.51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 t="s">
        <v>31</v>
      </c>
      <c r="AG1186">
        <v>1.3999999999999999E-4</v>
      </c>
      <c r="AH1186">
        <v>2</v>
      </c>
      <c r="AI1186">
        <v>56664644</v>
      </c>
      <c r="AJ1186">
        <v>900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x14ac:dyDescent="0.2">
      <c r="A1187">
        <f>ROW(Source!A1149)</f>
        <v>1149</v>
      </c>
      <c r="B1187">
        <v>56664652</v>
      </c>
      <c r="C1187">
        <v>56664640</v>
      </c>
      <c r="D1187">
        <v>54737318</v>
      </c>
      <c r="E1187">
        <v>1</v>
      </c>
      <c r="F1187">
        <v>1</v>
      </c>
      <c r="G1187">
        <v>1081</v>
      </c>
      <c r="H1187">
        <v>3</v>
      </c>
      <c r="I1187" t="s">
        <v>1269</v>
      </c>
      <c r="J1187" t="s">
        <v>1271</v>
      </c>
      <c r="K1187" t="s">
        <v>1270</v>
      </c>
      <c r="L1187">
        <v>1348</v>
      </c>
      <c r="N1187">
        <v>1009</v>
      </c>
      <c r="O1187" t="s">
        <v>547</v>
      </c>
      <c r="P1187" t="s">
        <v>547</v>
      </c>
      <c r="Q1187">
        <v>1000</v>
      </c>
      <c r="X1187">
        <v>1.1000000000000001E-3</v>
      </c>
      <c r="Y1187">
        <v>17868.28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 t="s">
        <v>31</v>
      </c>
      <c r="AG1187">
        <v>1.1000000000000001E-3</v>
      </c>
      <c r="AH1187">
        <v>2</v>
      </c>
      <c r="AI1187">
        <v>56664645</v>
      </c>
      <c r="AJ1187">
        <v>901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x14ac:dyDescent="0.2">
      <c r="A1188">
        <f>ROW(Source!A1149)</f>
        <v>1149</v>
      </c>
      <c r="B1188">
        <v>56664653</v>
      </c>
      <c r="C1188">
        <v>56664640</v>
      </c>
      <c r="D1188">
        <v>54758097</v>
      </c>
      <c r="E1188">
        <v>1</v>
      </c>
      <c r="F1188">
        <v>1</v>
      </c>
      <c r="G1188">
        <v>1081</v>
      </c>
      <c r="H1188">
        <v>3</v>
      </c>
      <c r="I1188" t="s">
        <v>1487</v>
      </c>
      <c r="J1188" t="s">
        <v>1488</v>
      </c>
      <c r="K1188" t="s">
        <v>1489</v>
      </c>
      <c r="L1188">
        <v>1346</v>
      </c>
      <c r="N1188">
        <v>1009</v>
      </c>
      <c r="O1188" t="s">
        <v>1171</v>
      </c>
      <c r="P1188" t="s">
        <v>1171</v>
      </c>
      <c r="Q1188">
        <v>1</v>
      </c>
      <c r="X1188">
        <v>0.04</v>
      </c>
      <c r="Y1188">
        <v>19.28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 t="s">
        <v>31</v>
      </c>
      <c r="AG1188">
        <v>0.04</v>
      </c>
      <c r="AH1188">
        <v>2</v>
      </c>
      <c r="AI1188">
        <v>56664646</v>
      </c>
      <c r="AJ1188">
        <v>903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x14ac:dyDescent="0.2">
      <c r="A1189">
        <f>ROW(Source!A1149)</f>
        <v>1149</v>
      </c>
      <c r="B1189">
        <v>56664654</v>
      </c>
      <c r="C1189">
        <v>56664640</v>
      </c>
      <c r="D1189">
        <v>54698118</v>
      </c>
      <c r="E1189">
        <v>1081</v>
      </c>
      <c r="F1189">
        <v>1</v>
      </c>
      <c r="G1189">
        <v>1081</v>
      </c>
      <c r="H1189">
        <v>3</v>
      </c>
      <c r="I1189" t="s">
        <v>1579</v>
      </c>
      <c r="J1189" t="s">
        <v>3</v>
      </c>
      <c r="K1189" t="s">
        <v>1641</v>
      </c>
      <c r="L1189">
        <v>1354</v>
      </c>
      <c r="N1189">
        <v>1010</v>
      </c>
      <c r="O1189" t="s">
        <v>398</v>
      </c>
      <c r="P1189" t="s">
        <v>398</v>
      </c>
      <c r="Q1189">
        <v>1</v>
      </c>
      <c r="X1189">
        <v>2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31</v>
      </c>
      <c r="AG1189">
        <v>2</v>
      </c>
      <c r="AH1189">
        <v>3</v>
      </c>
      <c r="AI1189">
        <v>-1</v>
      </c>
      <c r="AJ1189" t="s">
        <v>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x14ac:dyDescent="0.2">
      <c r="A1190">
        <f>ROW(Source!A1149)</f>
        <v>1149</v>
      </c>
      <c r="B1190">
        <v>56664655</v>
      </c>
      <c r="C1190">
        <v>56664640</v>
      </c>
      <c r="D1190">
        <v>54717889</v>
      </c>
      <c r="E1190">
        <v>1081</v>
      </c>
      <c r="F1190">
        <v>1</v>
      </c>
      <c r="G1190">
        <v>1081</v>
      </c>
      <c r="H1190">
        <v>3</v>
      </c>
      <c r="I1190" t="s">
        <v>1633</v>
      </c>
      <c r="J1190" t="s">
        <v>3</v>
      </c>
      <c r="K1190" t="s">
        <v>1634</v>
      </c>
      <c r="L1190">
        <v>1354</v>
      </c>
      <c r="N1190">
        <v>1010</v>
      </c>
      <c r="O1190" t="s">
        <v>398</v>
      </c>
      <c r="P1190" t="s">
        <v>398</v>
      </c>
      <c r="Q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31</v>
      </c>
      <c r="AG1190">
        <v>1</v>
      </c>
      <c r="AH1190">
        <v>3</v>
      </c>
      <c r="AI1190">
        <v>-1</v>
      </c>
      <c r="AJ1190" t="s">
        <v>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  <row r="1191" spans="1:44" x14ac:dyDescent="0.2">
      <c r="A1191">
        <f>ROW(Source!A1150)</f>
        <v>1150</v>
      </c>
      <c r="B1191">
        <v>56664648</v>
      </c>
      <c r="C1191">
        <v>56664640</v>
      </c>
      <c r="D1191">
        <v>54702434</v>
      </c>
      <c r="E1191">
        <v>1081</v>
      </c>
      <c r="F1191">
        <v>1</v>
      </c>
      <c r="G1191">
        <v>1081</v>
      </c>
      <c r="H1191">
        <v>1</v>
      </c>
      <c r="I1191" t="s">
        <v>1317</v>
      </c>
      <c r="J1191" t="s">
        <v>3</v>
      </c>
      <c r="K1191" t="s">
        <v>1318</v>
      </c>
      <c r="L1191">
        <v>1191</v>
      </c>
      <c r="N1191">
        <v>1013</v>
      </c>
      <c r="O1191" t="s">
        <v>1319</v>
      </c>
      <c r="P1191" t="s">
        <v>1319</v>
      </c>
      <c r="Q1191">
        <v>1</v>
      </c>
      <c r="X1191">
        <v>1.47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 t="s">
        <v>936</v>
      </c>
      <c r="AG1191">
        <v>2.0286</v>
      </c>
      <c r="AH1191">
        <v>2</v>
      </c>
      <c r="AI1191">
        <v>56664641</v>
      </c>
      <c r="AJ1191">
        <v>904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 x14ac:dyDescent="0.2">
      <c r="A1192">
        <f>ROW(Source!A1150)</f>
        <v>1150</v>
      </c>
      <c r="B1192">
        <v>56664649</v>
      </c>
      <c r="C1192">
        <v>56664640</v>
      </c>
      <c r="D1192">
        <v>54768040</v>
      </c>
      <c r="E1192">
        <v>1</v>
      </c>
      <c r="F1192">
        <v>1</v>
      </c>
      <c r="G1192">
        <v>1081</v>
      </c>
      <c r="H1192">
        <v>2</v>
      </c>
      <c r="I1192" t="s">
        <v>1320</v>
      </c>
      <c r="J1192" t="s">
        <v>1321</v>
      </c>
      <c r="K1192" t="s">
        <v>1322</v>
      </c>
      <c r="L1192">
        <v>1368</v>
      </c>
      <c r="N1192">
        <v>1011</v>
      </c>
      <c r="O1192" t="s">
        <v>1323</v>
      </c>
      <c r="P1192" t="s">
        <v>1323</v>
      </c>
      <c r="Q1192">
        <v>1</v>
      </c>
      <c r="X1192">
        <v>0.35</v>
      </c>
      <c r="Y1192">
        <v>0</v>
      </c>
      <c r="Z1192">
        <v>7.11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 t="s">
        <v>935</v>
      </c>
      <c r="AG1192">
        <v>0.52500000000000002</v>
      </c>
      <c r="AH1192">
        <v>2</v>
      </c>
      <c r="AI1192">
        <v>56664642</v>
      </c>
      <c r="AJ1192">
        <v>905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 x14ac:dyDescent="0.2">
      <c r="A1193">
        <f>ROW(Source!A1150)</f>
        <v>1150</v>
      </c>
      <c r="B1193">
        <v>56664650</v>
      </c>
      <c r="C1193">
        <v>56664640</v>
      </c>
      <c r="D1193">
        <v>54768339</v>
      </c>
      <c r="E1193">
        <v>1</v>
      </c>
      <c r="F1193">
        <v>1</v>
      </c>
      <c r="G1193">
        <v>1081</v>
      </c>
      <c r="H1193">
        <v>2</v>
      </c>
      <c r="I1193" t="s">
        <v>1324</v>
      </c>
      <c r="J1193" t="s">
        <v>1325</v>
      </c>
      <c r="K1193" t="s">
        <v>1326</v>
      </c>
      <c r="L1193">
        <v>1368</v>
      </c>
      <c r="N1193">
        <v>1011</v>
      </c>
      <c r="O1193" t="s">
        <v>1323</v>
      </c>
      <c r="P1193" t="s">
        <v>1323</v>
      </c>
      <c r="Q1193">
        <v>1</v>
      </c>
      <c r="X1193">
        <v>0.02</v>
      </c>
      <c r="Y1193">
        <v>0</v>
      </c>
      <c r="Z1193">
        <v>83.1</v>
      </c>
      <c r="AA1193">
        <v>12.62</v>
      </c>
      <c r="AB1193">
        <v>0</v>
      </c>
      <c r="AC1193">
        <v>0</v>
      </c>
      <c r="AD1193">
        <v>1</v>
      </c>
      <c r="AE1193">
        <v>0</v>
      </c>
      <c r="AF1193" t="s">
        <v>935</v>
      </c>
      <c r="AG1193">
        <v>0.03</v>
      </c>
      <c r="AH1193">
        <v>2</v>
      </c>
      <c r="AI1193">
        <v>56664643</v>
      </c>
      <c r="AJ1193">
        <v>906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x14ac:dyDescent="0.2">
      <c r="A1194">
        <f>ROW(Source!A1150)</f>
        <v>1150</v>
      </c>
      <c r="B1194">
        <v>56664651</v>
      </c>
      <c r="C1194">
        <v>56664640</v>
      </c>
      <c r="D1194">
        <v>54738509</v>
      </c>
      <c r="E1194">
        <v>1</v>
      </c>
      <c r="F1194">
        <v>1</v>
      </c>
      <c r="G1194">
        <v>1081</v>
      </c>
      <c r="H1194">
        <v>3</v>
      </c>
      <c r="I1194" t="s">
        <v>1484</v>
      </c>
      <c r="J1194" t="s">
        <v>1485</v>
      </c>
      <c r="K1194" t="s">
        <v>1486</v>
      </c>
      <c r="L1194">
        <v>1348</v>
      </c>
      <c r="N1194">
        <v>1009</v>
      </c>
      <c r="O1194" t="s">
        <v>547</v>
      </c>
      <c r="P1194" t="s">
        <v>547</v>
      </c>
      <c r="Q1194">
        <v>1000</v>
      </c>
      <c r="X1194">
        <v>1.3999999999999999E-4</v>
      </c>
      <c r="Y1194">
        <v>9879.51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 t="s">
        <v>31</v>
      </c>
      <c r="AG1194">
        <v>1.3999999999999999E-4</v>
      </c>
      <c r="AH1194">
        <v>2</v>
      </c>
      <c r="AI1194">
        <v>56664644</v>
      </c>
      <c r="AJ1194">
        <v>907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 x14ac:dyDescent="0.2">
      <c r="A1195">
        <f>ROW(Source!A1150)</f>
        <v>1150</v>
      </c>
      <c r="B1195">
        <v>56664652</v>
      </c>
      <c r="C1195">
        <v>56664640</v>
      </c>
      <c r="D1195">
        <v>54737318</v>
      </c>
      <c r="E1195">
        <v>1</v>
      </c>
      <c r="F1195">
        <v>1</v>
      </c>
      <c r="G1195">
        <v>1081</v>
      </c>
      <c r="H1195">
        <v>3</v>
      </c>
      <c r="I1195" t="s">
        <v>1269</v>
      </c>
      <c r="J1195" t="s">
        <v>1271</v>
      </c>
      <c r="K1195" t="s">
        <v>1270</v>
      </c>
      <c r="L1195">
        <v>1348</v>
      </c>
      <c r="N1195">
        <v>1009</v>
      </c>
      <c r="O1195" t="s">
        <v>547</v>
      </c>
      <c r="P1195" t="s">
        <v>547</v>
      </c>
      <c r="Q1195">
        <v>1000</v>
      </c>
      <c r="X1195">
        <v>1.1000000000000001E-3</v>
      </c>
      <c r="Y1195">
        <v>17868.28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 t="s">
        <v>31</v>
      </c>
      <c r="AG1195">
        <v>1.1000000000000001E-3</v>
      </c>
      <c r="AH1195">
        <v>2</v>
      </c>
      <c r="AI1195">
        <v>56664645</v>
      </c>
      <c r="AJ1195">
        <v>908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</row>
    <row r="1196" spans="1:44" x14ac:dyDescent="0.2">
      <c r="A1196">
        <f>ROW(Source!A1150)</f>
        <v>1150</v>
      </c>
      <c r="B1196">
        <v>56664653</v>
      </c>
      <c r="C1196">
        <v>56664640</v>
      </c>
      <c r="D1196">
        <v>54758097</v>
      </c>
      <c r="E1196">
        <v>1</v>
      </c>
      <c r="F1196">
        <v>1</v>
      </c>
      <c r="G1196">
        <v>1081</v>
      </c>
      <c r="H1196">
        <v>3</v>
      </c>
      <c r="I1196" t="s">
        <v>1487</v>
      </c>
      <c r="J1196" t="s">
        <v>1488</v>
      </c>
      <c r="K1196" t="s">
        <v>1489</v>
      </c>
      <c r="L1196">
        <v>1346</v>
      </c>
      <c r="N1196">
        <v>1009</v>
      </c>
      <c r="O1196" t="s">
        <v>1171</v>
      </c>
      <c r="P1196" t="s">
        <v>1171</v>
      </c>
      <c r="Q1196">
        <v>1</v>
      </c>
      <c r="X1196">
        <v>0.04</v>
      </c>
      <c r="Y1196">
        <v>19.28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 t="s">
        <v>31</v>
      </c>
      <c r="AG1196">
        <v>0.04</v>
      </c>
      <c r="AH1196">
        <v>2</v>
      </c>
      <c r="AI1196">
        <v>56664646</v>
      </c>
      <c r="AJ1196">
        <v>910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x14ac:dyDescent="0.2">
      <c r="A1197">
        <f>ROW(Source!A1150)</f>
        <v>1150</v>
      </c>
      <c r="B1197">
        <v>56664654</v>
      </c>
      <c r="C1197">
        <v>56664640</v>
      </c>
      <c r="D1197">
        <v>54698118</v>
      </c>
      <c r="E1197">
        <v>1081</v>
      </c>
      <c r="F1197">
        <v>1</v>
      </c>
      <c r="G1197">
        <v>1081</v>
      </c>
      <c r="H1197">
        <v>3</v>
      </c>
      <c r="I1197" t="s">
        <v>1579</v>
      </c>
      <c r="J1197" t="s">
        <v>3</v>
      </c>
      <c r="K1197" t="s">
        <v>1641</v>
      </c>
      <c r="L1197">
        <v>1354</v>
      </c>
      <c r="N1197">
        <v>1010</v>
      </c>
      <c r="O1197" t="s">
        <v>398</v>
      </c>
      <c r="P1197" t="s">
        <v>398</v>
      </c>
      <c r="Q1197">
        <v>1</v>
      </c>
      <c r="X1197">
        <v>2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31</v>
      </c>
      <c r="AG1197">
        <v>2</v>
      </c>
      <c r="AH1197">
        <v>3</v>
      </c>
      <c r="AI1197">
        <v>-1</v>
      </c>
      <c r="AJ1197" t="s">
        <v>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 x14ac:dyDescent="0.2">
      <c r="A1198">
        <f>ROW(Source!A1150)</f>
        <v>1150</v>
      </c>
      <c r="B1198">
        <v>56664655</v>
      </c>
      <c r="C1198">
        <v>56664640</v>
      </c>
      <c r="D1198">
        <v>54717889</v>
      </c>
      <c r="E1198">
        <v>1081</v>
      </c>
      <c r="F1198">
        <v>1</v>
      </c>
      <c r="G1198">
        <v>1081</v>
      </c>
      <c r="H1198">
        <v>3</v>
      </c>
      <c r="I1198" t="s">
        <v>1633</v>
      </c>
      <c r="J1198" t="s">
        <v>3</v>
      </c>
      <c r="K1198" t="s">
        <v>1634</v>
      </c>
      <c r="L1198">
        <v>1354</v>
      </c>
      <c r="N1198">
        <v>1010</v>
      </c>
      <c r="O1198" t="s">
        <v>398</v>
      </c>
      <c r="P1198" t="s">
        <v>398</v>
      </c>
      <c r="Q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31</v>
      </c>
      <c r="AG1198">
        <v>1</v>
      </c>
      <c r="AH1198">
        <v>3</v>
      </c>
      <c r="AI1198">
        <v>-1</v>
      </c>
      <c r="AJ1198" t="s">
        <v>3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x14ac:dyDescent="0.2">
      <c r="A1199">
        <f>ROW(Source!A1155)</f>
        <v>1155</v>
      </c>
      <c r="B1199">
        <v>56664670</v>
      </c>
      <c r="C1199">
        <v>56664662</v>
      </c>
      <c r="D1199">
        <v>54702434</v>
      </c>
      <c r="E1199">
        <v>1081</v>
      </c>
      <c r="F1199">
        <v>1</v>
      </c>
      <c r="G1199">
        <v>1081</v>
      </c>
      <c r="H1199">
        <v>1</v>
      </c>
      <c r="I1199" t="s">
        <v>1317</v>
      </c>
      <c r="J1199" t="s">
        <v>3</v>
      </c>
      <c r="K1199" t="s">
        <v>1318</v>
      </c>
      <c r="L1199">
        <v>1191</v>
      </c>
      <c r="N1199">
        <v>1013</v>
      </c>
      <c r="O1199" t="s">
        <v>1319</v>
      </c>
      <c r="P1199" t="s">
        <v>1319</v>
      </c>
      <c r="Q1199">
        <v>1</v>
      </c>
      <c r="X1199">
        <v>2.6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1</v>
      </c>
      <c r="AF1199" t="s">
        <v>936</v>
      </c>
      <c r="AG1199">
        <v>3.5879999999999996</v>
      </c>
      <c r="AH1199">
        <v>2</v>
      </c>
      <c r="AI1199">
        <v>56664663</v>
      </c>
      <c r="AJ1199">
        <v>911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 x14ac:dyDescent="0.2">
      <c r="A1200">
        <f>ROW(Source!A1155)</f>
        <v>1155</v>
      </c>
      <c r="B1200">
        <v>56664671</v>
      </c>
      <c r="C1200">
        <v>56664662</v>
      </c>
      <c r="D1200">
        <v>54768040</v>
      </c>
      <c r="E1200">
        <v>1</v>
      </c>
      <c r="F1200">
        <v>1</v>
      </c>
      <c r="G1200">
        <v>1081</v>
      </c>
      <c r="H1200">
        <v>2</v>
      </c>
      <c r="I1200" t="s">
        <v>1320</v>
      </c>
      <c r="J1200" t="s">
        <v>1321</v>
      </c>
      <c r="K1200" t="s">
        <v>1322</v>
      </c>
      <c r="L1200">
        <v>1368</v>
      </c>
      <c r="N1200">
        <v>1011</v>
      </c>
      <c r="O1200" t="s">
        <v>1323</v>
      </c>
      <c r="P1200" t="s">
        <v>1323</v>
      </c>
      <c r="Q1200">
        <v>1</v>
      </c>
      <c r="X1200">
        <v>0.63</v>
      </c>
      <c r="Y1200">
        <v>0</v>
      </c>
      <c r="Z1200">
        <v>7.11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 t="s">
        <v>935</v>
      </c>
      <c r="AG1200">
        <v>0.94500000000000006</v>
      </c>
      <c r="AH1200">
        <v>2</v>
      </c>
      <c r="AI1200">
        <v>56664664</v>
      </c>
      <c r="AJ1200">
        <v>912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</row>
    <row r="1201" spans="1:44" x14ac:dyDescent="0.2">
      <c r="A1201">
        <f>ROW(Source!A1155)</f>
        <v>1155</v>
      </c>
      <c r="B1201">
        <v>56664672</v>
      </c>
      <c r="C1201">
        <v>56664662</v>
      </c>
      <c r="D1201">
        <v>54768339</v>
      </c>
      <c r="E1201">
        <v>1</v>
      </c>
      <c r="F1201">
        <v>1</v>
      </c>
      <c r="G1201">
        <v>1081</v>
      </c>
      <c r="H1201">
        <v>2</v>
      </c>
      <c r="I1201" t="s">
        <v>1324</v>
      </c>
      <c r="J1201" t="s">
        <v>1325</v>
      </c>
      <c r="K1201" t="s">
        <v>1326</v>
      </c>
      <c r="L1201">
        <v>1368</v>
      </c>
      <c r="N1201">
        <v>1011</v>
      </c>
      <c r="O1201" t="s">
        <v>1323</v>
      </c>
      <c r="P1201" t="s">
        <v>1323</v>
      </c>
      <c r="Q1201">
        <v>1</v>
      </c>
      <c r="X1201">
        <v>0.02</v>
      </c>
      <c r="Y1201">
        <v>0</v>
      </c>
      <c r="Z1201">
        <v>83.1</v>
      </c>
      <c r="AA1201">
        <v>12.62</v>
      </c>
      <c r="AB1201">
        <v>0</v>
      </c>
      <c r="AC1201">
        <v>0</v>
      </c>
      <c r="AD1201">
        <v>1</v>
      </c>
      <c r="AE1201">
        <v>0</v>
      </c>
      <c r="AF1201" t="s">
        <v>935</v>
      </c>
      <c r="AG1201">
        <v>0.03</v>
      </c>
      <c r="AH1201">
        <v>2</v>
      </c>
      <c r="AI1201">
        <v>56664665</v>
      </c>
      <c r="AJ1201">
        <v>913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x14ac:dyDescent="0.2">
      <c r="A1202">
        <f>ROW(Source!A1155)</f>
        <v>1155</v>
      </c>
      <c r="B1202">
        <v>56664673</v>
      </c>
      <c r="C1202">
        <v>56664662</v>
      </c>
      <c r="D1202">
        <v>54738509</v>
      </c>
      <c r="E1202">
        <v>1</v>
      </c>
      <c r="F1202">
        <v>1</v>
      </c>
      <c r="G1202">
        <v>1081</v>
      </c>
      <c r="H1202">
        <v>3</v>
      </c>
      <c r="I1202" t="s">
        <v>1484</v>
      </c>
      <c r="J1202" t="s">
        <v>1485</v>
      </c>
      <c r="K1202" t="s">
        <v>1486</v>
      </c>
      <c r="L1202">
        <v>1348</v>
      </c>
      <c r="N1202">
        <v>1009</v>
      </c>
      <c r="O1202" t="s">
        <v>547</v>
      </c>
      <c r="P1202" t="s">
        <v>547</v>
      </c>
      <c r="Q1202">
        <v>1000</v>
      </c>
      <c r="X1202">
        <v>3.3E-4</v>
      </c>
      <c r="Y1202">
        <v>9879.51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 t="s">
        <v>31</v>
      </c>
      <c r="AG1202">
        <v>3.3E-4</v>
      </c>
      <c r="AH1202">
        <v>2</v>
      </c>
      <c r="AI1202">
        <v>56664666</v>
      </c>
      <c r="AJ1202">
        <v>914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 x14ac:dyDescent="0.2">
      <c r="A1203">
        <f>ROW(Source!A1155)</f>
        <v>1155</v>
      </c>
      <c r="B1203">
        <v>56664674</v>
      </c>
      <c r="C1203">
        <v>56664662</v>
      </c>
      <c r="D1203">
        <v>54737318</v>
      </c>
      <c r="E1203">
        <v>1</v>
      </c>
      <c r="F1203">
        <v>1</v>
      </c>
      <c r="G1203">
        <v>1081</v>
      </c>
      <c r="H1203">
        <v>3</v>
      </c>
      <c r="I1203" t="s">
        <v>1269</v>
      </c>
      <c r="J1203" t="s">
        <v>1271</v>
      </c>
      <c r="K1203" t="s">
        <v>1270</v>
      </c>
      <c r="L1203">
        <v>1348</v>
      </c>
      <c r="N1203">
        <v>1009</v>
      </c>
      <c r="O1203" t="s">
        <v>547</v>
      </c>
      <c r="P1203" t="s">
        <v>547</v>
      </c>
      <c r="Q1203">
        <v>1000</v>
      </c>
      <c r="X1203">
        <v>2.0699999999999998E-3</v>
      </c>
      <c r="Y1203">
        <v>17868.28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 t="s">
        <v>31</v>
      </c>
      <c r="AG1203">
        <v>2.0699999999999998E-3</v>
      </c>
      <c r="AH1203">
        <v>2</v>
      </c>
      <c r="AI1203">
        <v>56664667</v>
      </c>
      <c r="AJ1203">
        <v>915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x14ac:dyDescent="0.2">
      <c r="A1204">
        <f>ROW(Source!A1155)</f>
        <v>1155</v>
      </c>
      <c r="B1204">
        <v>56664675</v>
      </c>
      <c r="C1204">
        <v>56664662</v>
      </c>
      <c r="D1204">
        <v>54758097</v>
      </c>
      <c r="E1204">
        <v>1</v>
      </c>
      <c r="F1204">
        <v>1</v>
      </c>
      <c r="G1204">
        <v>1081</v>
      </c>
      <c r="H1204">
        <v>3</v>
      </c>
      <c r="I1204" t="s">
        <v>1487</v>
      </c>
      <c r="J1204" t="s">
        <v>1488</v>
      </c>
      <c r="K1204" t="s">
        <v>1489</v>
      </c>
      <c r="L1204">
        <v>1346</v>
      </c>
      <c r="N1204">
        <v>1009</v>
      </c>
      <c r="O1204" t="s">
        <v>1171</v>
      </c>
      <c r="P1204" t="s">
        <v>1171</v>
      </c>
      <c r="Q1204">
        <v>1</v>
      </c>
      <c r="X1204">
        <v>0.1</v>
      </c>
      <c r="Y1204">
        <v>19.28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 t="s">
        <v>31</v>
      </c>
      <c r="AG1204">
        <v>0.1</v>
      </c>
      <c r="AH1204">
        <v>2</v>
      </c>
      <c r="AI1204">
        <v>56664668</v>
      </c>
      <c r="AJ1204">
        <v>917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x14ac:dyDescent="0.2">
      <c r="A1205">
        <f>ROW(Source!A1155)</f>
        <v>1155</v>
      </c>
      <c r="B1205">
        <v>56664676</v>
      </c>
      <c r="C1205">
        <v>56664662</v>
      </c>
      <c r="D1205">
        <v>54698118</v>
      </c>
      <c r="E1205">
        <v>1081</v>
      </c>
      <c r="F1205">
        <v>1</v>
      </c>
      <c r="G1205">
        <v>1081</v>
      </c>
      <c r="H1205">
        <v>3</v>
      </c>
      <c r="I1205" t="s">
        <v>1579</v>
      </c>
      <c r="J1205" t="s">
        <v>3</v>
      </c>
      <c r="K1205" t="s">
        <v>1641</v>
      </c>
      <c r="L1205">
        <v>1354</v>
      </c>
      <c r="N1205">
        <v>1010</v>
      </c>
      <c r="O1205" t="s">
        <v>398</v>
      </c>
      <c r="P1205" t="s">
        <v>398</v>
      </c>
      <c r="Q1205">
        <v>1</v>
      </c>
      <c r="X1205">
        <v>2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 t="s">
        <v>31</v>
      </c>
      <c r="AG1205">
        <v>2</v>
      </c>
      <c r="AH1205">
        <v>3</v>
      </c>
      <c r="AI1205">
        <v>-1</v>
      </c>
      <c r="AJ1205" t="s">
        <v>3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 x14ac:dyDescent="0.2">
      <c r="A1206">
        <f>ROW(Source!A1155)</f>
        <v>1155</v>
      </c>
      <c r="B1206">
        <v>56664677</v>
      </c>
      <c r="C1206">
        <v>56664662</v>
      </c>
      <c r="D1206">
        <v>54717889</v>
      </c>
      <c r="E1206">
        <v>1081</v>
      </c>
      <c r="F1206">
        <v>1</v>
      </c>
      <c r="G1206">
        <v>1081</v>
      </c>
      <c r="H1206">
        <v>3</v>
      </c>
      <c r="I1206" t="s">
        <v>1633</v>
      </c>
      <c r="J1206" t="s">
        <v>3</v>
      </c>
      <c r="K1206" t="s">
        <v>1634</v>
      </c>
      <c r="L1206">
        <v>1354</v>
      </c>
      <c r="N1206">
        <v>1010</v>
      </c>
      <c r="O1206" t="s">
        <v>398</v>
      </c>
      <c r="P1206" t="s">
        <v>398</v>
      </c>
      <c r="Q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31</v>
      </c>
      <c r="AG1206">
        <v>1</v>
      </c>
      <c r="AH1206">
        <v>3</v>
      </c>
      <c r="AI1206">
        <v>-1</v>
      </c>
      <c r="AJ1206" t="s">
        <v>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 x14ac:dyDescent="0.2">
      <c r="A1207">
        <f>ROW(Source!A1156)</f>
        <v>1156</v>
      </c>
      <c r="B1207">
        <v>56664670</v>
      </c>
      <c r="C1207">
        <v>56664662</v>
      </c>
      <c r="D1207">
        <v>54702434</v>
      </c>
      <c r="E1207">
        <v>1081</v>
      </c>
      <c r="F1207">
        <v>1</v>
      </c>
      <c r="G1207">
        <v>1081</v>
      </c>
      <c r="H1207">
        <v>1</v>
      </c>
      <c r="I1207" t="s">
        <v>1317</v>
      </c>
      <c r="J1207" t="s">
        <v>3</v>
      </c>
      <c r="K1207" t="s">
        <v>1318</v>
      </c>
      <c r="L1207">
        <v>1191</v>
      </c>
      <c r="N1207">
        <v>1013</v>
      </c>
      <c r="O1207" t="s">
        <v>1319</v>
      </c>
      <c r="P1207" t="s">
        <v>1319</v>
      </c>
      <c r="Q1207">
        <v>1</v>
      </c>
      <c r="X1207">
        <v>2.6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1</v>
      </c>
      <c r="AF1207" t="s">
        <v>936</v>
      </c>
      <c r="AG1207">
        <v>3.5879999999999996</v>
      </c>
      <c r="AH1207">
        <v>2</v>
      </c>
      <c r="AI1207">
        <v>56664663</v>
      </c>
      <c r="AJ1207">
        <v>918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 x14ac:dyDescent="0.2">
      <c r="A1208">
        <f>ROW(Source!A1156)</f>
        <v>1156</v>
      </c>
      <c r="B1208">
        <v>56664671</v>
      </c>
      <c r="C1208">
        <v>56664662</v>
      </c>
      <c r="D1208">
        <v>54768040</v>
      </c>
      <c r="E1208">
        <v>1</v>
      </c>
      <c r="F1208">
        <v>1</v>
      </c>
      <c r="G1208">
        <v>1081</v>
      </c>
      <c r="H1208">
        <v>2</v>
      </c>
      <c r="I1208" t="s">
        <v>1320</v>
      </c>
      <c r="J1208" t="s">
        <v>1321</v>
      </c>
      <c r="K1208" t="s">
        <v>1322</v>
      </c>
      <c r="L1208">
        <v>1368</v>
      </c>
      <c r="N1208">
        <v>1011</v>
      </c>
      <c r="O1208" t="s">
        <v>1323</v>
      </c>
      <c r="P1208" t="s">
        <v>1323</v>
      </c>
      <c r="Q1208">
        <v>1</v>
      </c>
      <c r="X1208">
        <v>0.63</v>
      </c>
      <c r="Y1208">
        <v>0</v>
      </c>
      <c r="Z1208">
        <v>7.11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 t="s">
        <v>935</v>
      </c>
      <c r="AG1208">
        <v>0.94500000000000006</v>
      </c>
      <c r="AH1208">
        <v>2</v>
      </c>
      <c r="AI1208">
        <v>56664664</v>
      </c>
      <c r="AJ1208">
        <v>919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x14ac:dyDescent="0.2">
      <c r="A1209">
        <f>ROW(Source!A1156)</f>
        <v>1156</v>
      </c>
      <c r="B1209">
        <v>56664672</v>
      </c>
      <c r="C1209">
        <v>56664662</v>
      </c>
      <c r="D1209">
        <v>54768339</v>
      </c>
      <c r="E1209">
        <v>1</v>
      </c>
      <c r="F1209">
        <v>1</v>
      </c>
      <c r="G1209">
        <v>1081</v>
      </c>
      <c r="H1209">
        <v>2</v>
      </c>
      <c r="I1209" t="s">
        <v>1324</v>
      </c>
      <c r="J1209" t="s">
        <v>1325</v>
      </c>
      <c r="K1209" t="s">
        <v>1326</v>
      </c>
      <c r="L1209">
        <v>1368</v>
      </c>
      <c r="N1209">
        <v>1011</v>
      </c>
      <c r="O1209" t="s">
        <v>1323</v>
      </c>
      <c r="P1209" t="s">
        <v>1323</v>
      </c>
      <c r="Q1209">
        <v>1</v>
      </c>
      <c r="X1209">
        <v>0.02</v>
      </c>
      <c r="Y1209">
        <v>0</v>
      </c>
      <c r="Z1209">
        <v>83.1</v>
      </c>
      <c r="AA1209">
        <v>12.62</v>
      </c>
      <c r="AB1209">
        <v>0</v>
      </c>
      <c r="AC1209">
        <v>0</v>
      </c>
      <c r="AD1209">
        <v>1</v>
      </c>
      <c r="AE1209">
        <v>0</v>
      </c>
      <c r="AF1209" t="s">
        <v>935</v>
      </c>
      <c r="AG1209">
        <v>0.03</v>
      </c>
      <c r="AH1209">
        <v>2</v>
      </c>
      <c r="AI1209">
        <v>56664665</v>
      </c>
      <c r="AJ1209">
        <v>920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4" x14ac:dyDescent="0.2">
      <c r="A1210">
        <f>ROW(Source!A1156)</f>
        <v>1156</v>
      </c>
      <c r="B1210">
        <v>56664673</v>
      </c>
      <c r="C1210">
        <v>56664662</v>
      </c>
      <c r="D1210">
        <v>54738509</v>
      </c>
      <c r="E1210">
        <v>1</v>
      </c>
      <c r="F1210">
        <v>1</v>
      </c>
      <c r="G1210">
        <v>1081</v>
      </c>
      <c r="H1210">
        <v>3</v>
      </c>
      <c r="I1210" t="s">
        <v>1484</v>
      </c>
      <c r="J1210" t="s">
        <v>1485</v>
      </c>
      <c r="K1210" t="s">
        <v>1486</v>
      </c>
      <c r="L1210">
        <v>1348</v>
      </c>
      <c r="N1210">
        <v>1009</v>
      </c>
      <c r="O1210" t="s">
        <v>547</v>
      </c>
      <c r="P1210" t="s">
        <v>547</v>
      </c>
      <c r="Q1210">
        <v>1000</v>
      </c>
      <c r="X1210">
        <v>3.3E-4</v>
      </c>
      <c r="Y1210">
        <v>9879.51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 t="s">
        <v>31</v>
      </c>
      <c r="AG1210">
        <v>3.3E-4</v>
      </c>
      <c r="AH1210">
        <v>2</v>
      </c>
      <c r="AI1210">
        <v>56664666</v>
      </c>
      <c r="AJ1210">
        <v>921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x14ac:dyDescent="0.2">
      <c r="A1211">
        <f>ROW(Source!A1156)</f>
        <v>1156</v>
      </c>
      <c r="B1211">
        <v>56664674</v>
      </c>
      <c r="C1211">
        <v>56664662</v>
      </c>
      <c r="D1211">
        <v>54737318</v>
      </c>
      <c r="E1211">
        <v>1</v>
      </c>
      <c r="F1211">
        <v>1</v>
      </c>
      <c r="G1211">
        <v>1081</v>
      </c>
      <c r="H1211">
        <v>3</v>
      </c>
      <c r="I1211" t="s">
        <v>1269</v>
      </c>
      <c r="J1211" t="s">
        <v>1271</v>
      </c>
      <c r="K1211" t="s">
        <v>1270</v>
      </c>
      <c r="L1211">
        <v>1348</v>
      </c>
      <c r="N1211">
        <v>1009</v>
      </c>
      <c r="O1211" t="s">
        <v>547</v>
      </c>
      <c r="P1211" t="s">
        <v>547</v>
      </c>
      <c r="Q1211">
        <v>1000</v>
      </c>
      <c r="X1211">
        <v>2.0699999999999998E-3</v>
      </c>
      <c r="Y1211">
        <v>17868.28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 t="s">
        <v>31</v>
      </c>
      <c r="AG1211">
        <v>2.0699999999999998E-3</v>
      </c>
      <c r="AH1211">
        <v>2</v>
      </c>
      <c r="AI1211">
        <v>56664667</v>
      </c>
      <c r="AJ1211">
        <v>922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x14ac:dyDescent="0.2">
      <c r="A1212">
        <f>ROW(Source!A1156)</f>
        <v>1156</v>
      </c>
      <c r="B1212">
        <v>56664675</v>
      </c>
      <c r="C1212">
        <v>56664662</v>
      </c>
      <c r="D1212">
        <v>54758097</v>
      </c>
      <c r="E1212">
        <v>1</v>
      </c>
      <c r="F1212">
        <v>1</v>
      </c>
      <c r="G1212">
        <v>1081</v>
      </c>
      <c r="H1212">
        <v>3</v>
      </c>
      <c r="I1212" t="s">
        <v>1487</v>
      </c>
      <c r="J1212" t="s">
        <v>1488</v>
      </c>
      <c r="K1212" t="s">
        <v>1489</v>
      </c>
      <c r="L1212">
        <v>1346</v>
      </c>
      <c r="N1212">
        <v>1009</v>
      </c>
      <c r="O1212" t="s">
        <v>1171</v>
      </c>
      <c r="P1212" t="s">
        <v>1171</v>
      </c>
      <c r="Q1212">
        <v>1</v>
      </c>
      <c r="X1212">
        <v>0.1</v>
      </c>
      <c r="Y1212">
        <v>19.28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 t="s">
        <v>31</v>
      </c>
      <c r="AG1212">
        <v>0.1</v>
      </c>
      <c r="AH1212">
        <v>2</v>
      </c>
      <c r="AI1212">
        <v>56664668</v>
      </c>
      <c r="AJ1212">
        <v>924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4" x14ac:dyDescent="0.2">
      <c r="A1213">
        <f>ROW(Source!A1156)</f>
        <v>1156</v>
      </c>
      <c r="B1213">
        <v>56664676</v>
      </c>
      <c r="C1213">
        <v>56664662</v>
      </c>
      <c r="D1213">
        <v>54698118</v>
      </c>
      <c r="E1213">
        <v>1081</v>
      </c>
      <c r="F1213">
        <v>1</v>
      </c>
      <c r="G1213">
        <v>1081</v>
      </c>
      <c r="H1213">
        <v>3</v>
      </c>
      <c r="I1213" t="s">
        <v>1579</v>
      </c>
      <c r="J1213" t="s">
        <v>3</v>
      </c>
      <c r="K1213" t="s">
        <v>1641</v>
      </c>
      <c r="L1213">
        <v>1354</v>
      </c>
      <c r="N1213">
        <v>1010</v>
      </c>
      <c r="O1213" t="s">
        <v>398</v>
      </c>
      <c r="P1213" t="s">
        <v>398</v>
      </c>
      <c r="Q1213">
        <v>1</v>
      </c>
      <c r="X1213">
        <v>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 t="s">
        <v>31</v>
      </c>
      <c r="AG1213">
        <v>2</v>
      </c>
      <c r="AH1213">
        <v>3</v>
      </c>
      <c r="AI1213">
        <v>-1</v>
      </c>
      <c r="AJ1213" t="s">
        <v>3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x14ac:dyDescent="0.2">
      <c r="A1214">
        <f>ROW(Source!A1156)</f>
        <v>1156</v>
      </c>
      <c r="B1214">
        <v>56664677</v>
      </c>
      <c r="C1214">
        <v>56664662</v>
      </c>
      <c r="D1214">
        <v>54717889</v>
      </c>
      <c r="E1214">
        <v>1081</v>
      </c>
      <c r="F1214">
        <v>1</v>
      </c>
      <c r="G1214">
        <v>1081</v>
      </c>
      <c r="H1214">
        <v>3</v>
      </c>
      <c r="I1214" t="s">
        <v>1633</v>
      </c>
      <c r="J1214" t="s">
        <v>3</v>
      </c>
      <c r="K1214" t="s">
        <v>1634</v>
      </c>
      <c r="L1214">
        <v>1354</v>
      </c>
      <c r="N1214">
        <v>1010</v>
      </c>
      <c r="O1214" t="s">
        <v>398</v>
      </c>
      <c r="P1214" t="s">
        <v>398</v>
      </c>
      <c r="Q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s">
        <v>31</v>
      </c>
      <c r="AG1214">
        <v>1</v>
      </c>
      <c r="AH1214">
        <v>3</v>
      </c>
      <c r="AI1214">
        <v>-1</v>
      </c>
      <c r="AJ1214" t="s">
        <v>3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</row>
    <row r="1215" spans="1:44" x14ac:dyDescent="0.2">
      <c r="A1215">
        <f>ROW(Source!A1163)</f>
        <v>1163</v>
      </c>
      <c r="B1215">
        <v>56664695</v>
      </c>
      <c r="C1215">
        <v>56664689</v>
      </c>
      <c r="D1215">
        <v>54702434</v>
      </c>
      <c r="E1215">
        <v>1081</v>
      </c>
      <c r="F1215">
        <v>1</v>
      </c>
      <c r="G1215">
        <v>1081</v>
      </c>
      <c r="H1215">
        <v>1</v>
      </c>
      <c r="I1215" t="s">
        <v>1317</v>
      </c>
      <c r="J1215" t="s">
        <v>3</v>
      </c>
      <c r="K1215" t="s">
        <v>1318</v>
      </c>
      <c r="L1215">
        <v>1191</v>
      </c>
      <c r="N1215">
        <v>1013</v>
      </c>
      <c r="O1215" t="s">
        <v>1319</v>
      </c>
      <c r="P1215" t="s">
        <v>1319</v>
      </c>
      <c r="Q1215">
        <v>1</v>
      </c>
      <c r="X1215">
        <v>0.12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1</v>
      </c>
      <c r="AF1215" t="s">
        <v>936</v>
      </c>
      <c r="AG1215">
        <v>0.16559999999999997</v>
      </c>
      <c r="AH1215">
        <v>2</v>
      </c>
      <c r="AI1215">
        <v>56664690</v>
      </c>
      <c r="AJ1215">
        <v>925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x14ac:dyDescent="0.2">
      <c r="A1216">
        <f>ROW(Source!A1163)</f>
        <v>1163</v>
      </c>
      <c r="B1216">
        <v>56664696</v>
      </c>
      <c r="C1216">
        <v>56664689</v>
      </c>
      <c r="D1216">
        <v>54739078</v>
      </c>
      <c r="E1216">
        <v>1</v>
      </c>
      <c r="F1216">
        <v>1</v>
      </c>
      <c r="G1216">
        <v>1081</v>
      </c>
      <c r="H1216">
        <v>3</v>
      </c>
      <c r="I1216" t="s">
        <v>1340</v>
      </c>
      <c r="J1216" t="s">
        <v>1341</v>
      </c>
      <c r="K1216" t="s">
        <v>1342</v>
      </c>
      <c r="L1216">
        <v>1346</v>
      </c>
      <c r="N1216">
        <v>1009</v>
      </c>
      <c r="O1216" t="s">
        <v>1171</v>
      </c>
      <c r="P1216" t="s">
        <v>1171</v>
      </c>
      <c r="Q1216">
        <v>1</v>
      </c>
      <c r="X1216">
        <v>0.01</v>
      </c>
      <c r="Y1216">
        <v>37.979999999999997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 t="s">
        <v>31</v>
      </c>
      <c r="AG1216">
        <v>0.01</v>
      </c>
      <c r="AH1216">
        <v>2</v>
      </c>
      <c r="AI1216">
        <v>56664691</v>
      </c>
      <c r="AJ1216">
        <v>926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 x14ac:dyDescent="0.2">
      <c r="A1217">
        <f>ROW(Source!A1163)</f>
        <v>1163</v>
      </c>
      <c r="B1217">
        <v>56664697</v>
      </c>
      <c r="C1217">
        <v>56664689</v>
      </c>
      <c r="D1217">
        <v>54737637</v>
      </c>
      <c r="E1217">
        <v>1</v>
      </c>
      <c r="F1217">
        <v>1</v>
      </c>
      <c r="G1217">
        <v>1081</v>
      </c>
      <c r="H1217">
        <v>3</v>
      </c>
      <c r="I1217" t="s">
        <v>1346</v>
      </c>
      <c r="J1217" t="s">
        <v>1347</v>
      </c>
      <c r="K1217" t="s">
        <v>1348</v>
      </c>
      <c r="L1217">
        <v>1348</v>
      </c>
      <c r="N1217">
        <v>1009</v>
      </c>
      <c r="O1217" t="s">
        <v>547</v>
      </c>
      <c r="P1217" t="s">
        <v>547</v>
      </c>
      <c r="Q1217">
        <v>1000</v>
      </c>
      <c r="X1217">
        <v>3.0000000000000001E-5</v>
      </c>
      <c r="Y1217">
        <v>16214.84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 t="s">
        <v>31</v>
      </c>
      <c r="AG1217">
        <v>3.0000000000000001E-5</v>
      </c>
      <c r="AH1217">
        <v>2</v>
      </c>
      <c r="AI1217">
        <v>56664692</v>
      </c>
      <c r="AJ1217">
        <v>927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 x14ac:dyDescent="0.2">
      <c r="A1218">
        <f>ROW(Source!A1163)</f>
        <v>1163</v>
      </c>
      <c r="B1218">
        <v>56664698</v>
      </c>
      <c r="C1218">
        <v>56664689</v>
      </c>
      <c r="D1218">
        <v>54737805</v>
      </c>
      <c r="E1218">
        <v>1</v>
      </c>
      <c r="F1218">
        <v>1</v>
      </c>
      <c r="G1218">
        <v>1081</v>
      </c>
      <c r="H1218">
        <v>3</v>
      </c>
      <c r="I1218" t="s">
        <v>1352</v>
      </c>
      <c r="J1218" t="s">
        <v>1353</v>
      </c>
      <c r="K1218" t="s">
        <v>1354</v>
      </c>
      <c r="L1218">
        <v>1346</v>
      </c>
      <c r="N1218">
        <v>1009</v>
      </c>
      <c r="O1218" t="s">
        <v>1171</v>
      </c>
      <c r="P1218" t="s">
        <v>1171</v>
      </c>
      <c r="Q1218">
        <v>1</v>
      </c>
      <c r="X1218">
        <v>3.0000000000000001E-3</v>
      </c>
      <c r="Y1218">
        <v>20.190000000000001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 t="s">
        <v>31</v>
      </c>
      <c r="AG1218">
        <v>3.0000000000000001E-3</v>
      </c>
      <c r="AH1218">
        <v>2</v>
      </c>
      <c r="AI1218">
        <v>56664693</v>
      </c>
      <c r="AJ1218">
        <v>928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x14ac:dyDescent="0.2">
      <c r="A1219">
        <f>ROW(Source!A1163)</f>
        <v>1163</v>
      </c>
      <c r="B1219">
        <v>56664699</v>
      </c>
      <c r="C1219">
        <v>56664689</v>
      </c>
      <c r="D1219">
        <v>54755189</v>
      </c>
      <c r="E1219">
        <v>1</v>
      </c>
      <c r="F1219">
        <v>1</v>
      </c>
      <c r="G1219">
        <v>1081</v>
      </c>
      <c r="H1219">
        <v>3</v>
      </c>
      <c r="I1219" t="s">
        <v>1086</v>
      </c>
      <c r="J1219" t="s">
        <v>1088</v>
      </c>
      <c r="K1219" t="s">
        <v>1087</v>
      </c>
      <c r="L1219">
        <v>1354</v>
      </c>
      <c r="N1219">
        <v>1010</v>
      </c>
      <c r="O1219" t="s">
        <v>398</v>
      </c>
      <c r="P1219" t="s">
        <v>398</v>
      </c>
      <c r="Q1219">
        <v>1</v>
      </c>
      <c r="X1219">
        <v>1</v>
      </c>
      <c r="Y1219">
        <v>4.99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 t="s">
        <v>31</v>
      </c>
      <c r="AG1219">
        <v>1</v>
      </c>
      <c r="AH1219">
        <v>2</v>
      </c>
      <c r="AI1219">
        <v>56664694</v>
      </c>
      <c r="AJ1219">
        <v>929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4" x14ac:dyDescent="0.2">
      <c r="A1220">
        <f>ROW(Source!A1164)</f>
        <v>1164</v>
      </c>
      <c r="B1220">
        <v>56664695</v>
      </c>
      <c r="C1220">
        <v>56664689</v>
      </c>
      <c r="D1220">
        <v>54702434</v>
      </c>
      <c r="E1220">
        <v>1081</v>
      </c>
      <c r="F1220">
        <v>1</v>
      </c>
      <c r="G1220">
        <v>1081</v>
      </c>
      <c r="H1220">
        <v>1</v>
      </c>
      <c r="I1220" t="s">
        <v>1317</v>
      </c>
      <c r="J1220" t="s">
        <v>3</v>
      </c>
      <c r="K1220" t="s">
        <v>1318</v>
      </c>
      <c r="L1220">
        <v>1191</v>
      </c>
      <c r="N1220">
        <v>1013</v>
      </c>
      <c r="O1220" t="s">
        <v>1319</v>
      </c>
      <c r="P1220" t="s">
        <v>1319</v>
      </c>
      <c r="Q1220">
        <v>1</v>
      </c>
      <c r="X1220">
        <v>0.12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1</v>
      </c>
      <c r="AF1220" t="s">
        <v>936</v>
      </c>
      <c r="AG1220">
        <v>0.16559999999999997</v>
      </c>
      <c r="AH1220">
        <v>2</v>
      </c>
      <c r="AI1220">
        <v>56664690</v>
      </c>
      <c r="AJ1220">
        <v>930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 x14ac:dyDescent="0.2">
      <c r="A1221">
        <f>ROW(Source!A1164)</f>
        <v>1164</v>
      </c>
      <c r="B1221">
        <v>56664696</v>
      </c>
      <c r="C1221">
        <v>56664689</v>
      </c>
      <c r="D1221">
        <v>54739078</v>
      </c>
      <c r="E1221">
        <v>1</v>
      </c>
      <c r="F1221">
        <v>1</v>
      </c>
      <c r="G1221">
        <v>1081</v>
      </c>
      <c r="H1221">
        <v>3</v>
      </c>
      <c r="I1221" t="s">
        <v>1340</v>
      </c>
      <c r="J1221" t="s">
        <v>1341</v>
      </c>
      <c r="K1221" t="s">
        <v>1342</v>
      </c>
      <c r="L1221">
        <v>1346</v>
      </c>
      <c r="N1221">
        <v>1009</v>
      </c>
      <c r="O1221" t="s">
        <v>1171</v>
      </c>
      <c r="P1221" t="s">
        <v>1171</v>
      </c>
      <c r="Q1221">
        <v>1</v>
      </c>
      <c r="X1221">
        <v>0.01</v>
      </c>
      <c r="Y1221">
        <v>37.979999999999997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 t="s">
        <v>31</v>
      </c>
      <c r="AG1221">
        <v>0.01</v>
      </c>
      <c r="AH1221">
        <v>2</v>
      </c>
      <c r="AI1221">
        <v>56664691</v>
      </c>
      <c r="AJ1221">
        <v>931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 x14ac:dyDescent="0.2">
      <c r="A1222">
        <f>ROW(Source!A1164)</f>
        <v>1164</v>
      </c>
      <c r="B1222">
        <v>56664697</v>
      </c>
      <c r="C1222">
        <v>56664689</v>
      </c>
      <c r="D1222">
        <v>54737637</v>
      </c>
      <c r="E1222">
        <v>1</v>
      </c>
      <c r="F1222">
        <v>1</v>
      </c>
      <c r="G1222">
        <v>1081</v>
      </c>
      <c r="H1222">
        <v>3</v>
      </c>
      <c r="I1222" t="s">
        <v>1346</v>
      </c>
      <c r="J1222" t="s">
        <v>1347</v>
      </c>
      <c r="K1222" t="s">
        <v>1348</v>
      </c>
      <c r="L1222">
        <v>1348</v>
      </c>
      <c r="N1222">
        <v>1009</v>
      </c>
      <c r="O1222" t="s">
        <v>547</v>
      </c>
      <c r="P1222" t="s">
        <v>547</v>
      </c>
      <c r="Q1222">
        <v>1000</v>
      </c>
      <c r="X1222">
        <v>3.0000000000000001E-5</v>
      </c>
      <c r="Y1222">
        <v>16214.84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 t="s">
        <v>31</v>
      </c>
      <c r="AG1222">
        <v>3.0000000000000001E-5</v>
      </c>
      <c r="AH1222">
        <v>2</v>
      </c>
      <c r="AI1222">
        <v>56664692</v>
      </c>
      <c r="AJ1222">
        <v>932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4" x14ac:dyDescent="0.2">
      <c r="A1223">
        <f>ROW(Source!A1164)</f>
        <v>1164</v>
      </c>
      <c r="B1223">
        <v>56664698</v>
      </c>
      <c r="C1223">
        <v>56664689</v>
      </c>
      <c r="D1223">
        <v>54737805</v>
      </c>
      <c r="E1223">
        <v>1</v>
      </c>
      <c r="F1223">
        <v>1</v>
      </c>
      <c r="G1223">
        <v>1081</v>
      </c>
      <c r="H1223">
        <v>3</v>
      </c>
      <c r="I1223" t="s">
        <v>1352</v>
      </c>
      <c r="J1223" t="s">
        <v>1353</v>
      </c>
      <c r="K1223" t="s">
        <v>1354</v>
      </c>
      <c r="L1223">
        <v>1346</v>
      </c>
      <c r="N1223">
        <v>1009</v>
      </c>
      <c r="O1223" t="s">
        <v>1171</v>
      </c>
      <c r="P1223" t="s">
        <v>1171</v>
      </c>
      <c r="Q1223">
        <v>1</v>
      </c>
      <c r="X1223">
        <v>3.0000000000000001E-3</v>
      </c>
      <c r="Y1223">
        <v>20.190000000000001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 t="s">
        <v>31</v>
      </c>
      <c r="AG1223">
        <v>3.0000000000000001E-3</v>
      </c>
      <c r="AH1223">
        <v>2</v>
      </c>
      <c r="AI1223">
        <v>56664693</v>
      </c>
      <c r="AJ1223">
        <v>933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x14ac:dyDescent="0.2">
      <c r="A1224">
        <f>ROW(Source!A1164)</f>
        <v>1164</v>
      </c>
      <c r="B1224">
        <v>56664699</v>
      </c>
      <c r="C1224">
        <v>56664689</v>
      </c>
      <c r="D1224">
        <v>54755189</v>
      </c>
      <c r="E1224">
        <v>1</v>
      </c>
      <c r="F1224">
        <v>1</v>
      </c>
      <c r="G1224">
        <v>1081</v>
      </c>
      <c r="H1224">
        <v>3</v>
      </c>
      <c r="I1224" t="s">
        <v>1086</v>
      </c>
      <c r="J1224" t="s">
        <v>1088</v>
      </c>
      <c r="K1224" t="s">
        <v>1087</v>
      </c>
      <c r="L1224">
        <v>1354</v>
      </c>
      <c r="N1224">
        <v>1010</v>
      </c>
      <c r="O1224" t="s">
        <v>398</v>
      </c>
      <c r="P1224" t="s">
        <v>398</v>
      </c>
      <c r="Q1224">
        <v>1</v>
      </c>
      <c r="X1224">
        <v>1</v>
      </c>
      <c r="Y1224">
        <v>4.99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 t="s">
        <v>31</v>
      </c>
      <c r="AG1224">
        <v>1</v>
      </c>
      <c r="AH1224">
        <v>2</v>
      </c>
      <c r="AI1224">
        <v>56664694</v>
      </c>
      <c r="AJ1224">
        <v>934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4" x14ac:dyDescent="0.2">
      <c r="A1225">
        <f>ROW(Source!A1167)</f>
        <v>1167</v>
      </c>
      <c r="B1225">
        <v>56664717</v>
      </c>
      <c r="C1225">
        <v>56664701</v>
      </c>
      <c r="D1225">
        <v>54702434</v>
      </c>
      <c r="E1225">
        <v>1081</v>
      </c>
      <c r="F1225">
        <v>1</v>
      </c>
      <c r="G1225">
        <v>1081</v>
      </c>
      <c r="H1225">
        <v>1</v>
      </c>
      <c r="I1225" t="s">
        <v>1317</v>
      </c>
      <c r="J1225" t="s">
        <v>3</v>
      </c>
      <c r="K1225" t="s">
        <v>1318</v>
      </c>
      <c r="L1225">
        <v>1191</v>
      </c>
      <c r="N1225">
        <v>1013</v>
      </c>
      <c r="O1225" t="s">
        <v>1319</v>
      </c>
      <c r="P1225" t="s">
        <v>1319</v>
      </c>
      <c r="Q1225">
        <v>1</v>
      </c>
      <c r="X1225">
        <v>1.96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1</v>
      </c>
      <c r="AF1225" t="s">
        <v>936</v>
      </c>
      <c r="AG1225">
        <v>2.7047999999999996</v>
      </c>
      <c r="AH1225">
        <v>2</v>
      </c>
      <c r="AI1225">
        <v>56664702</v>
      </c>
      <c r="AJ1225">
        <v>935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 x14ac:dyDescent="0.2">
      <c r="A1226">
        <f>ROW(Source!A1167)</f>
        <v>1167</v>
      </c>
      <c r="B1226">
        <v>56664718</v>
      </c>
      <c r="C1226">
        <v>56664701</v>
      </c>
      <c r="D1226">
        <v>54768042</v>
      </c>
      <c r="E1226">
        <v>1</v>
      </c>
      <c r="F1226">
        <v>1</v>
      </c>
      <c r="G1226">
        <v>1081</v>
      </c>
      <c r="H1226">
        <v>2</v>
      </c>
      <c r="I1226" t="s">
        <v>1439</v>
      </c>
      <c r="J1226" t="s">
        <v>1440</v>
      </c>
      <c r="K1226" t="s">
        <v>1441</v>
      </c>
      <c r="L1226">
        <v>1368</v>
      </c>
      <c r="N1226">
        <v>1011</v>
      </c>
      <c r="O1226" t="s">
        <v>1323</v>
      </c>
      <c r="P1226" t="s">
        <v>1323</v>
      </c>
      <c r="Q1226">
        <v>1</v>
      </c>
      <c r="X1226">
        <v>0.23</v>
      </c>
      <c r="Y1226">
        <v>0</v>
      </c>
      <c r="Z1226">
        <v>0.28000000000000003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 t="s">
        <v>935</v>
      </c>
      <c r="AG1226">
        <v>0.34500000000000003</v>
      </c>
      <c r="AH1226">
        <v>2</v>
      </c>
      <c r="AI1226">
        <v>56664703</v>
      </c>
      <c r="AJ1226">
        <v>936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</row>
    <row r="1227" spans="1:44" x14ac:dyDescent="0.2">
      <c r="A1227">
        <f>ROW(Source!A1167)</f>
        <v>1167</v>
      </c>
      <c r="B1227">
        <v>56664719</v>
      </c>
      <c r="C1227">
        <v>56664701</v>
      </c>
      <c r="D1227">
        <v>54768036</v>
      </c>
      <c r="E1227">
        <v>1</v>
      </c>
      <c r="F1227">
        <v>1</v>
      </c>
      <c r="G1227">
        <v>1081</v>
      </c>
      <c r="H1227">
        <v>2</v>
      </c>
      <c r="I1227" t="s">
        <v>1490</v>
      </c>
      <c r="J1227" t="s">
        <v>1491</v>
      </c>
      <c r="K1227" t="s">
        <v>1492</v>
      </c>
      <c r="L1227">
        <v>1368</v>
      </c>
      <c r="N1227">
        <v>1011</v>
      </c>
      <c r="O1227" t="s">
        <v>1323</v>
      </c>
      <c r="P1227" t="s">
        <v>1323</v>
      </c>
      <c r="Q1227">
        <v>1</v>
      </c>
      <c r="X1227">
        <v>0.51</v>
      </c>
      <c r="Y1227">
        <v>0</v>
      </c>
      <c r="Z1227">
        <v>49.08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 t="s">
        <v>935</v>
      </c>
      <c r="AG1227">
        <v>0.76500000000000001</v>
      </c>
      <c r="AH1227">
        <v>2</v>
      </c>
      <c r="AI1227">
        <v>56664704</v>
      </c>
      <c r="AJ1227">
        <v>937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</row>
    <row r="1228" spans="1:44" x14ac:dyDescent="0.2">
      <c r="A1228">
        <f>ROW(Source!A1167)</f>
        <v>1167</v>
      </c>
      <c r="B1228">
        <v>56664720</v>
      </c>
      <c r="C1228">
        <v>56664701</v>
      </c>
      <c r="D1228">
        <v>54768339</v>
      </c>
      <c r="E1228">
        <v>1</v>
      </c>
      <c r="F1228">
        <v>1</v>
      </c>
      <c r="G1228">
        <v>1081</v>
      </c>
      <c r="H1228">
        <v>2</v>
      </c>
      <c r="I1228" t="s">
        <v>1324</v>
      </c>
      <c r="J1228" t="s">
        <v>1325</v>
      </c>
      <c r="K1228" t="s">
        <v>1326</v>
      </c>
      <c r="L1228">
        <v>1368</v>
      </c>
      <c r="N1228">
        <v>1011</v>
      </c>
      <c r="O1228" t="s">
        <v>1323</v>
      </c>
      <c r="P1228" t="s">
        <v>1323</v>
      </c>
      <c r="Q1228">
        <v>1</v>
      </c>
      <c r="X1228">
        <v>0.03</v>
      </c>
      <c r="Y1228">
        <v>0</v>
      </c>
      <c r="Z1228">
        <v>83.1</v>
      </c>
      <c r="AA1228">
        <v>12.62</v>
      </c>
      <c r="AB1228">
        <v>0</v>
      </c>
      <c r="AC1228">
        <v>0</v>
      </c>
      <c r="AD1228">
        <v>1</v>
      </c>
      <c r="AE1228">
        <v>0</v>
      </c>
      <c r="AF1228" t="s">
        <v>935</v>
      </c>
      <c r="AG1228">
        <v>4.4999999999999998E-2</v>
      </c>
      <c r="AH1228">
        <v>2</v>
      </c>
      <c r="AI1228">
        <v>56664705</v>
      </c>
      <c r="AJ1228">
        <v>938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x14ac:dyDescent="0.2">
      <c r="A1229">
        <f>ROW(Source!A1167)</f>
        <v>1167</v>
      </c>
      <c r="B1229">
        <v>56664723</v>
      </c>
      <c r="C1229">
        <v>56664701</v>
      </c>
      <c r="D1229">
        <v>54768400</v>
      </c>
      <c r="E1229">
        <v>1</v>
      </c>
      <c r="F1229">
        <v>1</v>
      </c>
      <c r="G1229">
        <v>1081</v>
      </c>
      <c r="H1229">
        <v>2</v>
      </c>
      <c r="I1229" t="s">
        <v>1365</v>
      </c>
      <c r="J1229" t="s">
        <v>1366</v>
      </c>
      <c r="K1229" t="s">
        <v>1367</v>
      </c>
      <c r="L1229">
        <v>1368</v>
      </c>
      <c r="N1229">
        <v>1011</v>
      </c>
      <c r="O1229" t="s">
        <v>1323</v>
      </c>
      <c r="P1229" t="s">
        <v>1323</v>
      </c>
      <c r="Q1229">
        <v>1</v>
      </c>
      <c r="X1229">
        <v>0.04</v>
      </c>
      <c r="Y1229">
        <v>0</v>
      </c>
      <c r="Z1229">
        <v>0.42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 t="s">
        <v>935</v>
      </c>
      <c r="AG1229">
        <v>0.06</v>
      </c>
      <c r="AH1229">
        <v>2</v>
      </c>
      <c r="AI1229">
        <v>56664708</v>
      </c>
      <c r="AJ1229">
        <v>939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</row>
    <row r="1230" spans="1:44" x14ac:dyDescent="0.2">
      <c r="A1230">
        <f>ROW(Source!A1167)</f>
        <v>1167</v>
      </c>
      <c r="B1230">
        <v>56664721</v>
      </c>
      <c r="C1230">
        <v>56664701</v>
      </c>
      <c r="D1230">
        <v>54767573</v>
      </c>
      <c r="E1230">
        <v>1</v>
      </c>
      <c r="F1230">
        <v>1</v>
      </c>
      <c r="G1230">
        <v>1081</v>
      </c>
      <c r="H1230">
        <v>2</v>
      </c>
      <c r="I1230" t="s">
        <v>1328</v>
      </c>
      <c r="J1230" t="s">
        <v>1329</v>
      </c>
      <c r="K1230" t="s">
        <v>1330</v>
      </c>
      <c r="L1230">
        <v>1368</v>
      </c>
      <c r="N1230">
        <v>1011</v>
      </c>
      <c r="O1230" t="s">
        <v>1323</v>
      </c>
      <c r="P1230" t="s">
        <v>1323</v>
      </c>
      <c r="Q1230">
        <v>1</v>
      </c>
      <c r="X1230">
        <v>0.01</v>
      </c>
      <c r="Y1230">
        <v>0</v>
      </c>
      <c r="Z1230">
        <v>179.17</v>
      </c>
      <c r="AA1230">
        <v>16.93</v>
      </c>
      <c r="AB1230">
        <v>0</v>
      </c>
      <c r="AC1230">
        <v>0</v>
      </c>
      <c r="AD1230">
        <v>1</v>
      </c>
      <c r="AE1230">
        <v>0</v>
      </c>
      <c r="AF1230" t="s">
        <v>935</v>
      </c>
      <c r="AG1230">
        <v>1.4999999999999999E-2</v>
      </c>
      <c r="AH1230">
        <v>2</v>
      </c>
      <c r="AI1230">
        <v>56664706</v>
      </c>
      <c r="AJ1230">
        <v>940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x14ac:dyDescent="0.2">
      <c r="A1231">
        <f>ROW(Source!A1167)</f>
        <v>1167</v>
      </c>
      <c r="B1231">
        <v>56664722</v>
      </c>
      <c r="C1231">
        <v>56664701</v>
      </c>
      <c r="D1231">
        <v>54767590</v>
      </c>
      <c r="E1231">
        <v>1</v>
      </c>
      <c r="F1231">
        <v>1</v>
      </c>
      <c r="G1231">
        <v>1081</v>
      </c>
      <c r="H1231">
        <v>2</v>
      </c>
      <c r="I1231" t="s">
        <v>1493</v>
      </c>
      <c r="J1231" t="s">
        <v>1494</v>
      </c>
      <c r="K1231" t="s">
        <v>1495</v>
      </c>
      <c r="L1231">
        <v>1368</v>
      </c>
      <c r="N1231">
        <v>1011</v>
      </c>
      <c r="O1231" t="s">
        <v>1323</v>
      </c>
      <c r="P1231" t="s">
        <v>1323</v>
      </c>
      <c r="Q1231">
        <v>1</v>
      </c>
      <c r="X1231">
        <v>0.43</v>
      </c>
      <c r="Y1231">
        <v>0</v>
      </c>
      <c r="Z1231">
        <v>139.99</v>
      </c>
      <c r="AA1231">
        <v>14.54</v>
      </c>
      <c r="AB1231">
        <v>0</v>
      </c>
      <c r="AC1231">
        <v>0</v>
      </c>
      <c r="AD1231">
        <v>1</v>
      </c>
      <c r="AE1231">
        <v>0</v>
      </c>
      <c r="AF1231" t="s">
        <v>935</v>
      </c>
      <c r="AG1231">
        <v>0.64500000000000002</v>
      </c>
      <c r="AH1231">
        <v>2</v>
      </c>
      <c r="AI1231">
        <v>56664707</v>
      </c>
      <c r="AJ1231">
        <v>941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44" x14ac:dyDescent="0.2">
      <c r="A1232">
        <f>ROW(Source!A1167)</f>
        <v>1167</v>
      </c>
      <c r="B1232">
        <v>56664724</v>
      </c>
      <c r="C1232">
        <v>56664701</v>
      </c>
      <c r="D1232">
        <v>54738430</v>
      </c>
      <c r="E1232">
        <v>1</v>
      </c>
      <c r="F1232">
        <v>1</v>
      </c>
      <c r="G1232">
        <v>1081</v>
      </c>
      <c r="H1232">
        <v>3</v>
      </c>
      <c r="I1232" t="s">
        <v>1496</v>
      </c>
      <c r="J1232" t="s">
        <v>1497</v>
      </c>
      <c r="K1232" t="s">
        <v>1498</v>
      </c>
      <c r="L1232">
        <v>1348</v>
      </c>
      <c r="N1232">
        <v>1009</v>
      </c>
      <c r="O1232" t="s">
        <v>547</v>
      </c>
      <c r="P1232" t="s">
        <v>547</v>
      </c>
      <c r="Q1232">
        <v>1000</v>
      </c>
      <c r="X1232">
        <v>1.7000000000000001E-4</v>
      </c>
      <c r="Y1232">
        <v>7185.82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 t="s">
        <v>31</v>
      </c>
      <c r="AG1232">
        <v>1.7000000000000001E-4</v>
      </c>
      <c r="AH1232">
        <v>2</v>
      </c>
      <c r="AI1232">
        <v>56664709</v>
      </c>
      <c r="AJ1232">
        <v>942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</row>
    <row r="1233" spans="1:44" x14ac:dyDescent="0.2">
      <c r="A1233">
        <f>ROW(Source!A1167)</f>
        <v>1167</v>
      </c>
      <c r="B1233">
        <v>56664725</v>
      </c>
      <c r="C1233">
        <v>56664701</v>
      </c>
      <c r="D1233">
        <v>54737299</v>
      </c>
      <c r="E1233">
        <v>1</v>
      </c>
      <c r="F1233">
        <v>1</v>
      </c>
      <c r="G1233">
        <v>1081</v>
      </c>
      <c r="H1233">
        <v>3</v>
      </c>
      <c r="I1233" t="s">
        <v>1451</v>
      </c>
      <c r="J1233" t="s">
        <v>1452</v>
      </c>
      <c r="K1233" t="s">
        <v>1453</v>
      </c>
      <c r="L1233">
        <v>1339</v>
      </c>
      <c r="N1233">
        <v>1007</v>
      </c>
      <c r="O1233" t="s">
        <v>1102</v>
      </c>
      <c r="P1233" t="s">
        <v>1102</v>
      </c>
      <c r="Q1233">
        <v>1</v>
      </c>
      <c r="X1233">
        <v>1.6E-2</v>
      </c>
      <c r="Y1233">
        <v>53.42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 t="s">
        <v>31</v>
      </c>
      <c r="AG1233">
        <v>1.6E-2</v>
      </c>
      <c r="AH1233">
        <v>2</v>
      </c>
      <c r="AI1233">
        <v>56664710</v>
      </c>
      <c r="AJ1233">
        <v>943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x14ac:dyDescent="0.2">
      <c r="A1234">
        <f>ROW(Source!A1167)</f>
        <v>1167</v>
      </c>
      <c r="B1234">
        <v>56664726</v>
      </c>
      <c r="C1234">
        <v>56664701</v>
      </c>
      <c r="D1234">
        <v>54739953</v>
      </c>
      <c r="E1234">
        <v>1</v>
      </c>
      <c r="F1234">
        <v>1</v>
      </c>
      <c r="G1234">
        <v>1081</v>
      </c>
      <c r="H1234">
        <v>3</v>
      </c>
      <c r="I1234" t="s">
        <v>1499</v>
      </c>
      <c r="J1234" t="s">
        <v>1500</v>
      </c>
      <c r="K1234" t="s">
        <v>1501</v>
      </c>
      <c r="L1234">
        <v>1346</v>
      </c>
      <c r="N1234">
        <v>1009</v>
      </c>
      <c r="O1234" t="s">
        <v>1171</v>
      </c>
      <c r="P1234" t="s">
        <v>1171</v>
      </c>
      <c r="Q1234">
        <v>1</v>
      </c>
      <c r="X1234">
        <v>0.46400000000000002</v>
      </c>
      <c r="Y1234">
        <v>178.79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 t="s">
        <v>31</v>
      </c>
      <c r="AG1234">
        <v>0.46400000000000002</v>
      </c>
      <c r="AH1234">
        <v>2</v>
      </c>
      <c r="AI1234">
        <v>56664711</v>
      </c>
      <c r="AJ1234">
        <v>944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</row>
    <row r="1235" spans="1:44" x14ac:dyDescent="0.2">
      <c r="A1235">
        <f>ROW(Source!A1167)</f>
        <v>1167</v>
      </c>
      <c r="B1235">
        <v>56664727</v>
      </c>
      <c r="C1235">
        <v>56664701</v>
      </c>
      <c r="D1235">
        <v>54737565</v>
      </c>
      <c r="E1235">
        <v>1</v>
      </c>
      <c r="F1235">
        <v>1</v>
      </c>
      <c r="G1235">
        <v>1081</v>
      </c>
      <c r="H1235">
        <v>3</v>
      </c>
      <c r="I1235" t="s">
        <v>1454</v>
      </c>
      <c r="J1235" t="s">
        <v>1455</v>
      </c>
      <c r="K1235" t="s">
        <v>1456</v>
      </c>
      <c r="L1235">
        <v>1339</v>
      </c>
      <c r="N1235">
        <v>1007</v>
      </c>
      <c r="O1235" t="s">
        <v>1102</v>
      </c>
      <c r="P1235" t="s">
        <v>1102</v>
      </c>
      <c r="Q1235">
        <v>1</v>
      </c>
      <c r="X1235">
        <v>6.2E-2</v>
      </c>
      <c r="Y1235">
        <v>5.82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 t="s">
        <v>31</v>
      </c>
      <c r="AG1235">
        <v>6.2E-2</v>
      </c>
      <c r="AH1235">
        <v>2</v>
      </c>
      <c r="AI1235">
        <v>56664712</v>
      </c>
      <c r="AJ1235">
        <v>945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x14ac:dyDescent="0.2">
      <c r="A1236">
        <f>ROW(Source!A1167)</f>
        <v>1167</v>
      </c>
      <c r="B1236">
        <v>56664728</v>
      </c>
      <c r="C1236">
        <v>56664701</v>
      </c>
      <c r="D1236">
        <v>54737738</v>
      </c>
      <c r="E1236">
        <v>1</v>
      </c>
      <c r="F1236">
        <v>1</v>
      </c>
      <c r="G1236">
        <v>1081</v>
      </c>
      <c r="H1236">
        <v>3</v>
      </c>
      <c r="I1236" t="s">
        <v>1502</v>
      </c>
      <c r="J1236" t="s">
        <v>1503</v>
      </c>
      <c r="K1236" t="s">
        <v>1504</v>
      </c>
      <c r="L1236">
        <v>1348</v>
      </c>
      <c r="N1236">
        <v>1009</v>
      </c>
      <c r="O1236" t="s">
        <v>547</v>
      </c>
      <c r="P1236" t="s">
        <v>547</v>
      </c>
      <c r="Q1236">
        <v>1000</v>
      </c>
      <c r="X1236">
        <v>4.0000000000000002E-4</v>
      </c>
      <c r="Y1236">
        <v>11620.9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 t="s">
        <v>31</v>
      </c>
      <c r="AG1236">
        <v>4.0000000000000002E-4</v>
      </c>
      <c r="AH1236">
        <v>2</v>
      </c>
      <c r="AI1236">
        <v>56664713</v>
      </c>
      <c r="AJ1236">
        <v>946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x14ac:dyDescent="0.2">
      <c r="A1237">
        <f>ROW(Source!A1167)</f>
        <v>1167</v>
      </c>
      <c r="B1237">
        <v>56664729</v>
      </c>
      <c r="C1237">
        <v>56664701</v>
      </c>
      <c r="D1237">
        <v>54758158</v>
      </c>
      <c r="E1237">
        <v>1</v>
      </c>
      <c r="F1237">
        <v>1</v>
      </c>
      <c r="G1237">
        <v>1081</v>
      </c>
      <c r="H1237">
        <v>3</v>
      </c>
      <c r="I1237" t="s">
        <v>1505</v>
      </c>
      <c r="J1237" t="s">
        <v>1506</v>
      </c>
      <c r="K1237" t="s">
        <v>1507</v>
      </c>
      <c r="L1237">
        <v>1354</v>
      </c>
      <c r="N1237">
        <v>1010</v>
      </c>
      <c r="O1237" t="s">
        <v>398</v>
      </c>
      <c r="P1237" t="s">
        <v>398</v>
      </c>
      <c r="Q1237">
        <v>1</v>
      </c>
      <c r="X1237">
        <v>2</v>
      </c>
      <c r="Y1237">
        <v>3.93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 t="s">
        <v>31</v>
      </c>
      <c r="AG1237">
        <v>2</v>
      </c>
      <c r="AH1237">
        <v>2</v>
      </c>
      <c r="AI1237">
        <v>56664714</v>
      </c>
      <c r="AJ1237">
        <v>949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x14ac:dyDescent="0.2">
      <c r="A1238">
        <f>ROW(Source!A1167)</f>
        <v>1167</v>
      </c>
      <c r="B1238">
        <v>56664730</v>
      </c>
      <c r="C1238">
        <v>56664701</v>
      </c>
      <c r="D1238">
        <v>54724235</v>
      </c>
      <c r="E1238">
        <v>1081</v>
      </c>
      <c r="F1238">
        <v>1</v>
      </c>
      <c r="G1238">
        <v>1081</v>
      </c>
      <c r="H1238">
        <v>3</v>
      </c>
      <c r="I1238" t="s">
        <v>1642</v>
      </c>
      <c r="J1238" t="s">
        <v>3</v>
      </c>
      <c r="K1238" t="s">
        <v>1643</v>
      </c>
      <c r="L1238">
        <v>1354</v>
      </c>
      <c r="N1238">
        <v>1010</v>
      </c>
      <c r="O1238" t="s">
        <v>398</v>
      </c>
      <c r="P1238" t="s">
        <v>398</v>
      </c>
      <c r="Q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31</v>
      </c>
      <c r="AG1238">
        <v>1</v>
      </c>
      <c r="AH1238">
        <v>3</v>
      </c>
      <c r="AI1238">
        <v>-1</v>
      </c>
      <c r="AJ1238" t="s">
        <v>3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x14ac:dyDescent="0.2">
      <c r="A1239">
        <f>ROW(Source!A1167)</f>
        <v>1167</v>
      </c>
      <c r="B1239">
        <v>56664731</v>
      </c>
      <c r="C1239">
        <v>56664701</v>
      </c>
      <c r="D1239">
        <v>54731277</v>
      </c>
      <c r="E1239">
        <v>1081</v>
      </c>
      <c r="F1239">
        <v>1</v>
      </c>
      <c r="G1239">
        <v>1081</v>
      </c>
      <c r="H1239">
        <v>3</v>
      </c>
      <c r="I1239" t="s">
        <v>1644</v>
      </c>
      <c r="J1239" t="s">
        <v>3</v>
      </c>
      <c r="K1239" t="s">
        <v>1645</v>
      </c>
      <c r="L1239">
        <v>1391</v>
      </c>
      <c r="N1239">
        <v>1013</v>
      </c>
      <c r="O1239" t="s">
        <v>1358</v>
      </c>
      <c r="P1239" t="s">
        <v>1358</v>
      </c>
      <c r="Q1239">
        <v>1</v>
      </c>
      <c r="X1239">
        <v>2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31</v>
      </c>
      <c r="AG1239">
        <v>2</v>
      </c>
      <c r="AH1239">
        <v>3</v>
      </c>
      <c r="AI1239">
        <v>-1</v>
      </c>
      <c r="AJ1239" t="s">
        <v>3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 x14ac:dyDescent="0.2">
      <c r="A1240">
        <f>ROW(Source!A1168)</f>
        <v>1168</v>
      </c>
      <c r="B1240">
        <v>56664717</v>
      </c>
      <c r="C1240">
        <v>56664701</v>
      </c>
      <c r="D1240">
        <v>54702434</v>
      </c>
      <c r="E1240">
        <v>1081</v>
      </c>
      <c r="F1240">
        <v>1</v>
      </c>
      <c r="G1240">
        <v>1081</v>
      </c>
      <c r="H1240">
        <v>1</v>
      </c>
      <c r="I1240" t="s">
        <v>1317</v>
      </c>
      <c r="J1240" t="s">
        <v>3</v>
      </c>
      <c r="K1240" t="s">
        <v>1318</v>
      </c>
      <c r="L1240">
        <v>1191</v>
      </c>
      <c r="N1240">
        <v>1013</v>
      </c>
      <c r="O1240" t="s">
        <v>1319</v>
      </c>
      <c r="P1240" t="s">
        <v>1319</v>
      </c>
      <c r="Q1240">
        <v>1</v>
      </c>
      <c r="X1240">
        <v>1.96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1</v>
      </c>
      <c r="AF1240" t="s">
        <v>936</v>
      </c>
      <c r="AG1240">
        <v>2.7047999999999996</v>
      </c>
      <c r="AH1240">
        <v>2</v>
      </c>
      <c r="AI1240">
        <v>56664702</v>
      </c>
      <c r="AJ1240">
        <v>950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x14ac:dyDescent="0.2">
      <c r="A1241">
        <f>ROW(Source!A1168)</f>
        <v>1168</v>
      </c>
      <c r="B1241">
        <v>56664718</v>
      </c>
      <c r="C1241">
        <v>56664701</v>
      </c>
      <c r="D1241">
        <v>54768042</v>
      </c>
      <c r="E1241">
        <v>1</v>
      </c>
      <c r="F1241">
        <v>1</v>
      </c>
      <c r="G1241">
        <v>1081</v>
      </c>
      <c r="H1241">
        <v>2</v>
      </c>
      <c r="I1241" t="s">
        <v>1439</v>
      </c>
      <c r="J1241" t="s">
        <v>1440</v>
      </c>
      <c r="K1241" t="s">
        <v>1441</v>
      </c>
      <c r="L1241">
        <v>1368</v>
      </c>
      <c r="N1241">
        <v>1011</v>
      </c>
      <c r="O1241" t="s">
        <v>1323</v>
      </c>
      <c r="P1241" t="s">
        <v>1323</v>
      </c>
      <c r="Q1241">
        <v>1</v>
      </c>
      <c r="X1241">
        <v>0.23</v>
      </c>
      <c r="Y1241">
        <v>0</v>
      </c>
      <c r="Z1241">
        <v>0.28000000000000003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 t="s">
        <v>935</v>
      </c>
      <c r="AG1241">
        <v>0.34500000000000003</v>
      </c>
      <c r="AH1241">
        <v>2</v>
      </c>
      <c r="AI1241">
        <v>56664703</v>
      </c>
      <c r="AJ1241">
        <v>951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x14ac:dyDescent="0.2">
      <c r="A1242">
        <f>ROW(Source!A1168)</f>
        <v>1168</v>
      </c>
      <c r="B1242">
        <v>56664719</v>
      </c>
      <c r="C1242">
        <v>56664701</v>
      </c>
      <c r="D1242">
        <v>54768036</v>
      </c>
      <c r="E1242">
        <v>1</v>
      </c>
      <c r="F1242">
        <v>1</v>
      </c>
      <c r="G1242">
        <v>1081</v>
      </c>
      <c r="H1242">
        <v>2</v>
      </c>
      <c r="I1242" t="s">
        <v>1490</v>
      </c>
      <c r="J1242" t="s">
        <v>1491</v>
      </c>
      <c r="K1242" t="s">
        <v>1492</v>
      </c>
      <c r="L1242">
        <v>1368</v>
      </c>
      <c r="N1242">
        <v>1011</v>
      </c>
      <c r="O1242" t="s">
        <v>1323</v>
      </c>
      <c r="P1242" t="s">
        <v>1323</v>
      </c>
      <c r="Q1242">
        <v>1</v>
      </c>
      <c r="X1242">
        <v>0.51</v>
      </c>
      <c r="Y1242">
        <v>0</v>
      </c>
      <c r="Z1242">
        <v>49.08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 t="s">
        <v>935</v>
      </c>
      <c r="AG1242">
        <v>0.76500000000000001</v>
      </c>
      <c r="AH1242">
        <v>2</v>
      </c>
      <c r="AI1242">
        <v>56664704</v>
      </c>
      <c r="AJ1242">
        <v>952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x14ac:dyDescent="0.2">
      <c r="A1243">
        <f>ROW(Source!A1168)</f>
        <v>1168</v>
      </c>
      <c r="B1243">
        <v>56664720</v>
      </c>
      <c r="C1243">
        <v>56664701</v>
      </c>
      <c r="D1243">
        <v>54768339</v>
      </c>
      <c r="E1243">
        <v>1</v>
      </c>
      <c r="F1243">
        <v>1</v>
      </c>
      <c r="G1243">
        <v>1081</v>
      </c>
      <c r="H1243">
        <v>2</v>
      </c>
      <c r="I1243" t="s">
        <v>1324</v>
      </c>
      <c r="J1243" t="s">
        <v>1325</v>
      </c>
      <c r="K1243" t="s">
        <v>1326</v>
      </c>
      <c r="L1243">
        <v>1368</v>
      </c>
      <c r="N1243">
        <v>1011</v>
      </c>
      <c r="O1243" t="s">
        <v>1323</v>
      </c>
      <c r="P1243" t="s">
        <v>1323</v>
      </c>
      <c r="Q1243">
        <v>1</v>
      </c>
      <c r="X1243">
        <v>0.03</v>
      </c>
      <c r="Y1243">
        <v>0</v>
      </c>
      <c r="Z1243">
        <v>83.1</v>
      </c>
      <c r="AA1243">
        <v>12.62</v>
      </c>
      <c r="AB1243">
        <v>0</v>
      </c>
      <c r="AC1243">
        <v>0</v>
      </c>
      <c r="AD1243">
        <v>1</v>
      </c>
      <c r="AE1243">
        <v>0</v>
      </c>
      <c r="AF1243" t="s">
        <v>935</v>
      </c>
      <c r="AG1243">
        <v>4.4999999999999998E-2</v>
      </c>
      <c r="AH1243">
        <v>2</v>
      </c>
      <c r="AI1243">
        <v>56664705</v>
      </c>
      <c r="AJ1243">
        <v>953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x14ac:dyDescent="0.2">
      <c r="A1244">
        <f>ROW(Source!A1168)</f>
        <v>1168</v>
      </c>
      <c r="B1244">
        <v>56664723</v>
      </c>
      <c r="C1244">
        <v>56664701</v>
      </c>
      <c r="D1244">
        <v>54768400</v>
      </c>
      <c r="E1244">
        <v>1</v>
      </c>
      <c r="F1244">
        <v>1</v>
      </c>
      <c r="G1244">
        <v>1081</v>
      </c>
      <c r="H1244">
        <v>2</v>
      </c>
      <c r="I1244" t="s">
        <v>1365</v>
      </c>
      <c r="J1244" t="s">
        <v>1366</v>
      </c>
      <c r="K1244" t="s">
        <v>1367</v>
      </c>
      <c r="L1244">
        <v>1368</v>
      </c>
      <c r="N1244">
        <v>1011</v>
      </c>
      <c r="O1244" t="s">
        <v>1323</v>
      </c>
      <c r="P1244" t="s">
        <v>1323</v>
      </c>
      <c r="Q1244">
        <v>1</v>
      </c>
      <c r="X1244">
        <v>0.04</v>
      </c>
      <c r="Y1244">
        <v>0</v>
      </c>
      <c r="Z1244">
        <v>0.42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 t="s">
        <v>935</v>
      </c>
      <c r="AG1244">
        <v>0.06</v>
      </c>
      <c r="AH1244">
        <v>2</v>
      </c>
      <c r="AI1244">
        <v>56664708</v>
      </c>
      <c r="AJ1244">
        <v>954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x14ac:dyDescent="0.2">
      <c r="A1245">
        <f>ROW(Source!A1168)</f>
        <v>1168</v>
      </c>
      <c r="B1245">
        <v>56664721</v>
      </c>
      <c r="C1245">
        <v>56664701</v>
      </c>
      <c r="D1245">
        <v>54767573</v>
      </c>
      <c r="E1245">
        <v>1</v>
      </c>
      <c r="F1245">
        <v>1</v>
      </c>
      <c r="G1245">
        <v>1081</v>
      </c>
      <c r="H1245">
        <v>2</v>
      </c>
      <c r="I1245" t="s">
        <v>1328</v>
      </c>
      <c r="J1245" t="s">
        <v>1329</v>
      </c>
      <c r="K1245" t="s">
        <v>1330</v>
      </c>
      <c r="L1245">
        <v>1368</v>
      </c>
      <c r="N1245">
        <v>1011</v>
      </c>
      <c r="O1245" t="s">
        <v>1323</v>
      </c>
      <c r="P1245" t="s">
        <v>1323</v>
      </c>
      <c r="Q1245">
        <v>1</v>
      </c>
      <c r="X1245">
        <v>0.01</v>
      </c>
      <c r="Y1245">
        <v>0</v>
      </c>
      <c r="Z1245">
        <v>179.17</v>
      </c>
      <c r="AA1245">
        <v>16.93</v>
      </c>
      <c r="AB1245">
        <v>0</v>
      </c>
      <c r="AC1245">
        <v>0</v>
      </c>
      <c r="AD1245">
        <v>1</v>
      </c>
      <c r="AE1245">
        <v>0</v>
      </c>
      <c r="AF1245" t="s">
        <v>935</v>
      </c>
      <c r="AG1245">
        <v>1.4999999999999999E-2</v>
      </c>
      <c r="AH1245">
        <v>2</v>
      </c>
      <c r="AI1245">
        <v>56664706</v>
      </c>
      <c r="AJ1245">
        <v>955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x14ac:dyDescent="0.2">
      <c r="A1246">
        <f>ROW(Source!A1168)</f>
        <v>1168</v>
      </c>
      <c r="B1246">
        <v>56664722</v>
      </c>
      <c r="C1246">
        <v>56664701</v>
      </c>
      <c r="D1246">
        <v>54767590</v>
      </c>
      <c r="E1246">
        <v>1</v>
      </c>
      <c r="F1246">
        <v>1</v>
      </c>
      <c r="G1246">
        <v>1081</v>
      </c>
      <c r="H1246">
        <v>2</v>
      </c>
      <c r="I1246" t="s">
        <v>1493</v>
      </c>
      <c r="J1246" t="s">
        <v>1494</v>
      </c>
      <c r="K1246" t="s">
        <v>1495</v>
      </c>
      <c r="L1246">
        <v>1368</v>
      </c>
      <c r="N1246">
        <v>1011</v>
      </c>
      <c r="O1246" t="s">
        <v>1323</v>
      </c>
      <c r="P1246" t="s">
        <v>1323</v>
      </c>
      <c r="Q1246">
        <v>1</v>
      </c>
      <c r="X1246">
        <v>0.43</v>
      </c>
      <c r="Y1246">
        <v>0</v>
      </c>
      <c r="Z1246">
        <v>139.99</v>
      </c>
      <c r="AA1246">
        <v>14.54</v>
      </c>
      <c r="AB1246">
        <v>0</v>
      </c>
      <c r="AC1246">
        <v>0</v>
      </c>
      <c r="AD1246">
        <v>1</v>
      </c>
      <c r="AE1246">
        <v>0</v>
      </c>
      <c r="AF1246" t="s">
        <v>935</v>
      </c>
      <c r="AG1246">
        <v>0.64500000000000002</v>
      </c>
      <c r="AH1246">
        <v>2</v>
      </c>
      <c r="AI1246">
        <v>56664707</v>
      </c>
      <c r="AJ1246">
        <v>956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 x14ac:dyDescent="0.2">
      <c r="A1247">
        <f>ROW(Source!A1168)</f>
        <v>1168</v>
      </c>
      <c r="B1247">
        <v>56664724</v>
      </c>
      <c r="C1247">
        <v>56664701</v>
      </c>
      <c r="D1247">
        <v>54738430</v>
      </c>
      <c r="E1247">
        <v>1</v>
      </c>
      <c r="F1247">
        <v>1</v>
      </c>
      <c r="G1247">
        <v>1081</v>
      </c>
      <c r="H1247">
        <v>3</v>
      </c>
      <c r="I1247" t="s">
        <v>1496</v>
      </c>
      <c r="J1247" t="s">
        <v>1497</v>
      </c>
      <c r="K1247" t="s">
        <v>1498</v>
      </c>
      <c r="L1247">
        <v>1348</v>
      </c>
      <c r="N1247">
        <v>1009</v>
      </c>
      <c r="O1247" t="s">
        <v>547</v>
      </c>
      <c r="P1247" t="s">
        <v>547</v>
      </c>
      <c r="Q1247">
        <v>1000</v>
      </c>
      <c r="X1247">
        <v>1.7000000000000001E-4</v>
      </c>
      <c r="Y1247">
        <v>7185.82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 t="s">
        <v>31</v>
      </c>
      <c r="AG1247">
        <v>1.7000000000000001E-4</v>
      </c>
      <c r="AH1247">
        <v>2</v>
      </c>
      <c r="AI1247">
        <v>56664709</v>
      </c>
      <c r="AJ1247">
        <v>957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x14ac:dyDescent="0.2">
      <c r="A1248">
        <f>ROW(Source!A1168)</f>
        <v>1168</v>
      </c>
      <c r="B1248">
        <v>56664725</v>
      </c>
      <c r="C1248">
        <v>56664701</v>
      </c>
      <c r="D1248">
        <v>54737299</v>
      </c>
      <c r="E1248">
        <v>1</v>
      </c>
      <c r="F1248">
        <v>1</v>
      </c>
      <c r="G1248">
        <v>1081</v>
      </c>
      <c r="H1248">
        <v>3</v>
      </c>
      <c r="I1248" t="s">
        <v>1451</v>
      </c>
      <c r="J1248" t="s">
        <v>1452</v>
      </c>
      <c r="K1248" t="s">
        <v>1453</v>
      </c>
      <c r="L1248">
        <v>1339</v>
      </c>
      <c r="N1248">
        <v>1007</v>
      </c>
      <c r="O1248" t="s">
        <v>1102</v>
      </c>
      <c r="P1248" t="s">
        <v>1102</v>
      </c>
      <c r="Q1248">
        <v>1</v>
      </c>
      <c r="X1248">
        <v>1.6E-2</v>
      </c>
      <c r="Y1248">
        <v>53.42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 t="s">
        <v>31</v>
      </c>
      <c r="AG1248">
        <v>1.6E-2</v>
      </c>
      <c r="AH1248">
        <v>2</v>
      </c>
      <c r="AI1248">
        <v>56664710</v>
      </c>
      <c r="AJ1248">
        <v>958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x14ac:dyDescent="0.2">
      <c r="A1249">
        <f>ROW(Source!A1168)</f>
        <v>1168</v>
      </c>
      <c r="B1249">
        <v>56664726</v>
      </c>
      <c r="C1249">
        <v>56664701</v>
      </c>
      <c r="D1249">
        <v>54739953</v>
      </c>
      <c r="E1249">
        <v>1</v>
      </c>
      <c r="F1249">
        <v>1</v>
      </c>
      <c r="G1249">
        <v>1081</v>
      </c>
      <c r="H1249">
        <v>3</v>
      </c>
      <c r="I1249" t="s">
        <v>1499</v>
      </c>
      <c r="J1249" t="s">
        <v>1500</v>
      </c>
      <c r="K1249" t="s">
        <v>1501</v>
      </c>
      <c r="L1249">
        <v>1346</v>
      </c>
      <c r="N1249">
        <v>1009</v>
      </c>
      <c r="O1249" t="s">
        <v>1171</v>
      </c>
      <c r="P1249" t="s">
        <v>1171</v>
      </c>
      <c r="Q1249">
        <v>1</v>
      </c>
      <c r="X1249">
        <v>0.46400000000000002</v>
      </c>
      <c r="Y1249">
        <v>178.79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 t="s">
        <v>31</v>
      </c>
      <c r="AG1249">
        <v>0.46400000000000002</v>
      </c>
      <c r="AH1249">
        <v>2</v>
      </c>
      <c r="AI1249">
        <v>56664711</v>
      </c>
      <c r="AJ1249">
        <v>959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x14ac:dyDescent="0.2">
      <c r="A1250">
        <f>ROW(Source!A1168)</f>
        <v>1168</v>
      </c>
      <c r="B1250">
        <v>56664727</v>
      </c>
      <c r="C1250">
        <v>56664701</v>
      </c>
      <c r="D1250">
        <v>54737565</v>
      </c>
      <c r="E1250">
        <v>1</v>
      </c>
      <c r="F1250">
        <v>1</v>
      </c>
      <c r="G1250">
        <v>1081</v>
      </c>
      <c r="H1250">
        <v>3</v>
      </c>
      <c r="I1250" t="s">
        <v>1454</v>
      </c>
      <c r="J1250" t="s">
        <v>1455</v>
      </c>
      <c r="K1250" t="s">
        <v>1456</v>
      </c>
      <c r="L1250">
        <v>1339</v>
      </c>
      <c r="N1250">
        <v>1007</v>
      </c>
      <c r="O1250" t="s">
        <v>1102</v>
      </c>
      <c r="P1250" t="s">
        <v>1102</v>
      </c>
      <c r="Q1250">
        <v>1</v>
      </c>
      <c r="X1250">
        <v>6.2E-2</v>
      </c>
      <c r="Y1250">
        <v>5.82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 t="s">
        <v>31</v>
      </c>
      <c r="AG1250">
        <v>6.2E-2</v>
      </c>
      <c r="AH1250">
        <v>2</v>
      </c>
      <c r="AI1250">
        <v>56664712</v>
      </c>
      <c r="AJ1250">
        <v>960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x14ac:dyDescent="0.2">
      <c r="A1251">
        <f>ROW(Source!A1168)</f>
        <v>1168</v>
      </c>
      <c r="B1251">
        <v>56664728</v>
      </c>
      <c r="C1251">
        <v>56664701</v>
      </c>
      <c r="D1251">
        <v>54737738</v>
      </c>
      <c r="E1251">
        <v>1</v>
      </c>
      <c r="F1251">
        <v>1</v>
      </c>
      <c r="G1251">
        <v>1081</v>
      </c>
      <c r="H1251">
        <v>3</v>
      </c>
      <c r="I1251" t="s">
        <v>1502</v>
      </c>
      <c r="J1251" t="s">
        <v>1503</v>
      </c>
      <c r="K1251" t="s">
        <v>1504</v>
      </c>
      <c r="L1251">
        <v>1348</v>
      </c>
      <c r="N1251">
        <v>1009</v>
      </c>
      <c r="O1251" t="s">
        <v>547</v>
      </c>
      <c r="P1251" t="s">
        <v>547</v>
      </c>
      <c r="Q1251">
        <v>1000</v>
      </c>
      <c r="X1251">
        <v>4.0000000000000002E-4</v>
      </c>
      <c r="Y1251">
        <v>11620.9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 t="s">
        <v>31</v>
      </c>
      <c r="AG1251">
        <v>4.0000000000000002E-4</v>
      </c>
      <c r="AH1251">
        <v>2</v>
      </c>
      <c r="AI1251">
        <v>56664713</v>
      </c>
      <c r="AJ1251">
        <v>961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x14ac:dyDescent="0.2">
      <c r="A1252">
        <f>ROW(Source!A1168)</f>
        <v>1168</v>
      </c>
      <c r="B1252">
        <v>56664729</v>
      </c>
      <c r="C1252">
        <v>56664701</v>
      </c>
      <c r="D1252">
        <v>54758158</v>
      </c>
      <c r="E1252">
        <v>1</v>
      </c>
      <c r="F1252">
        <v>1</v>
      </c>
      <c r="G1252">
        <v>1081</v>
      </c>
      <c r="H1252">
        <v>3</v>
      </c>
      <c r="I1252" t="s">
        <v>1505</v>
      </c>
      <c r="J1252" t="s">
        <v>1506</v>
      </c>
      <c r="K1252" t="s">
        <v>1507</v>
      </c>
      <c r="L1252">
        <v>1354</v>
      </c>
      <c r="N1252">
        <v>1010</v>
      </c>
      <c r="O1252" t="s">
        <v>398</v>
      </c>
      <c r="P1252" t="s">
        <v>398</v>
      </c>
      <c r="Q1252">
        <v>1</v>
      </c>
      <c r="X1252">
        <v>2</v>
      </c>
      <c r="Y1252">
        <v>3.93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 t="s">
        <v>31</v>
      </c>
      <c r="AG1252">
        <v>2</v>
      </c>
      <c r="AH1252">
        <v>2</v>
      </c>
      <c r="AI1252">
        <v>56664714</v>
      </c>
      <c r="AJ1252">
        <v>964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x14ac:dyDescent="0.2">
      <c r="A1253">
        <f>ROW(Source!A1168)</f>
        <v>1168</v>
      </c>
      <c r="B1253">
        <v>56664730</v>
      </c>
      <c r="C1253">
        <v>56664701</v>
      </c>
      <c r="D1253">
        <v>54724235</v>
      </c>
      <c r="E1253">
        <v>1081</v>
      </c>
      <c r="F1253">
        <v>1</v>
      </c>
      <c r="G1253">
        <v>1081</v>
      </c>
      <c r="H1253">
        <v>3</v>
      </c>
      <c r="I1253" t="s">
        <v>1642</v>
      </c>
      <c r="J1253" t="s">
        <v>3</v>
      </c>
      <c r="K1253" t="s">
        <v>1643</v>
      </c>
      <c r="L1253">
        <v>1354</v>
      </c>
      <c r="N1253">
        <v>1010</v>
      </c>
      <c r="O1253" t="s">
        <v>398</v>
      </c>
      <c r="P1253" t="s">
        <v>398</v>
      </c>
      <c r="Q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31</v>
      </c>
      <c r="AG1253">
        <v>1</v>
      </c>
      <c r="AH1253">
        <v>3</v>
      </c>
      <c r="AI1253">
        <v>-1</v>
      </c>
      <c r="AJ1253" t="s">
        <v>3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x14ac:dyDescent="0.2">
      <c r="A1254">
        <f>ROW(Source!A1168)</f>
        <v>1168</v>
      </c>
      <c r="B1254">
        <v>56664731</v>
      </c>
      <c r="C1254">
        <v>56664701</v>
      </c>
      <c r="D1254">
        <v>54731277</v>
      </c>
      <c r="E1254">
        <v>1081</v>
      </c>
      <c r="F1254">
        <v>1</v>
      </c>
      <c r="G1254">
        <v>1081</v>
      </c>
      <c r="H1254">
        <v>3</v>
      </c>
      <c r="I1254" t="s">
        <v>1644</v>
      </c>
      <c r="J1254" t="s">
        <v>3</v>
      </c>
      <c r="K1254" t="s">
        <v>1645</v>
      </c>
      <c r="L1254">
        <v>1391</v>
      </c>
      <c r="N1254">
        <v>1013</v>
      </c>
      <c r="O1254" t="s">
        <v>1358</v>
      </c>
      <c r="P1254" t="s">
        <v>1358</v>
      </c>
      <c r="Q1254">
        <v>1</v>
      </c>
      <c r="X1254">
        <v>2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s">
        <v>31</v>
      </c>
      <c r="AG1254">
        <v>2</v>
      </c>
      <c r="AH1254">
        <v>3</v>
      </c>
      <c r="AI1254">
        <v>-1</v>
      </c>
      <c r="AJ1254" t="s">
        <v>3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x14ac:dyDescent="0.2">
      <c r="A1255">
        <f>ROW(Source!A1212)</f>
        <v>1212</v>
      </c>
      <c r="B1255">
        <v>56664744</v>
      </c>
      <c r="C1255">
        <v>56664734</v>
      </c>
      <c r="D1255">
        <v>54702434</v>
      </c>
      <c r="E1255">
        <v>1081</v>
      </c>
      <c r="F1255">
        <v>1</v>
      </c>
      <c r="G1255">
        <v>1081</v>
      </c>
      <c r="H1255">
        <v>1</v>
      </c>
      <c r="I1255" t="s">
        <v>1317</v>
      </c>
      <c r="J1255" t="s">
        <v>3</v>
      </c>
      <c r="K1255" t="s">
        <v>1318</v>
      </c>
      <c r="L1255">
        <v>1191</v>
      </c>
      <c r="N1255">
        <v>1013</v>
      </c>
      <c r="O1255" t="s">
        <v>1319</v>
      </c>
      <c r="P1255" t="s">
        <v>1319</v>
      </c>
      <c r="Q1255">
        <v>1</v>
      </c>
      <c r="X1255">
        <v>0.89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1</v>
      </c>
      <c r="AF1255" t="s">
        <v>33</v>
      </c>
      <c r="AG1255">
        <v>1.2896099999999999</v>
      </c>
      <c r="AH1255">
        <v>2</v>
      </c>
      <c r="AI1255">
        <v>56664735</v>
      </c>
      <c r="AJ1255">
        <v>965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x14ac:dyDescent="0.2">
      <c r="A1256">
        <f>ROW(Source!A1212)</f>
        <v>1212</v>
      </c>
      <c r="B1256">
        <v>56664745</v>
      </c>
      <c r="C1256">
        <v>56664734</v>
      </c>
      <c r="D1256">
        <v>54768339</v>
      </c>
      <c r="E1256">
        <v>1</v>
      </c>
      <c r="F1256">
        <v>1</v>
      </c>
      <c r="G1256">
        <v>1081</v>
      </c>
      <c r="H1256">
        <v>2</v>
      </c>
      <c r="I1256" t="s">
        <v>1324</v>
      </c>
      <c r="J1256" t="s">
        <v>1325</v>
      </c>
      <c r="K1256" t="s">
        <v>1326</v>
      </c>
      <c r="L1256">
        <v>1368</v>
      </c>
      <c r="N1256">
        <v>1011</v>
      </c>
      <c r="O1256" t="s">
        <v>1323</v>
      </c>
      <c r="P1256" t="s">
        <v>1323</v>
      </c>
      <c r="Q1256">
        <v>1</v>
      </c>
      <c r="X1256">
        <v>5.0000000000000001E-3</v>
      </c>
      <c r="Y1256">
        <v>0</v>
      </c>
      <c r="Z1256">
        <v>83.1</v>
      </c>
      <c r="AA1256">
        <v>12.62</v>
      </c>
      <c r="AB1256">
        <v>0</v>
      </c>
      <c r="AC1256">
        <v>0</v>
      </c>
      <c r="AD1256">
        <v>1</v>
      </c>
      <c r="AE1256">
        <v>0</v>
      </c>
      <c r="AF1256" t="s">
        <v>32</v>
      </c>
      <c r="AG1256">
        <v>7.8750000000000001E-3</v>
      </c>
      <c r="AH1256">
        <v>2</v>
      </c>
      <c r="AI1256">
        <v>56664736</v>
      </c>
      <c r="AJ1256">
        <v>966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</row>
    <row r="1257" spans="1:44" x14ac:dyDescent="0.2">
      <c r="A1257">
        <f>ROW(Source!A1212)</f>
        <v>1212</v>
      </c>
      <c r="B1257">
        <v>56664747</v>
      </c>
      <c r="C1257">
        <v>56664734</v>
      </c>
      <c r="D1257">
        <v>54768393</v>
      </c>
      <c r="E1257">
        <v>1</v>
      </c>
      <c r="F1257">
        <v>1</v>
      </c>
      <c r="G1257">
        <v>1081</v>
      </c>
      <c r="H1257">
        <v>2</v>
      </c>
      <c r="I1257" t="s">
        <v>1387</v>
      </c>
      <c r="J1257" t="s">
        <v>1388</v>
      </c>
      <c r="K1257" t="s">
        <v>1389</v>
      </c>
      <c r="L1257">
        <v>1368</v>
      </c>
      <c r="N1257">
        <v>1011</v>
      </c>
      <c r="O1257" t="s">
        <v>1323</v>
      </c>
      <c r="P1257" t="s">
        <v>1323</v>
      </c>
      <c r="Q1257">
        <v>1</v>
      </c>
      <c r="X1257">
        <v>0.21</v>
      </c>
      <c r="Y1257">
        <v>0</v>
      </c>
      <c r="Z1257">
        <v>0.77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 t="s">
        <v>32</v>
      </c>
      <c r="AG1257">
        <v>0.33075000000000004</v>
      </c>
      <c r="AH1257">
        <v>2</v>
      </c>
      <c r="AI1257">
        <v>56664738</v>
      </c>
      <c r="AJ1257">
        <v>967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x14ac:dyDescent="0.2">
      <c r="A1258">
        <f>ROW(Source!A1212)</f>
        <v>1212</v>
      </c>
      <c r="B1258">
        <v>56664748</v>
      </c>
      <c r="C1258">
        <v>56664734</v>
      </c>
      <c r="D1258">
        <v>54768426</v>
      </c>
      <c r="E1258">
        <v>1</v>
      </c>
      <c r="F1258">
        <v>1</v>
      </c>
      <c r="G1258">
        <v>1081</v>
      </c>
      <c r="H1258">
        <v>2</v>
      </c>
      <c r="I1258" t="s">
        <v>1368</v>
      </c>
      <c r="J1258" t="s">
        <v>1369</v>
      </c>
      <c r="K1258" t="s">
        <v>1370</v>
      </c>
      <c r="L1258">
        <v>1368</v>
      </c>
      <c r="N1258">
        <v>1011</v>
      </c>
      <c r="O1258" t="s">
        <v>1323</v>
      </c>
      <c r="P1258" t="s">
        <v>1323</v>
      </c>
      <c r="Q1258">
        <v>1</v>
      </c>
      <c r="X1258">
        <v>0.21</v>
      </c>
      <c r="Y1258">
        <v>0</v>
      </c>
      <c r="Z1258">
        <v>0.47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 t="s">
        <v>32</v>
      </c>
      <c r="AG1258">
        <v>0.33075000000000004</v>
      </c>
      <c r="AH1258">
        <v>2</v>
      </c>
      <c r="AI1258">
        <v>56664739</v>
      </c>
      <c r="AJ1258">
        <v>968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x14ac:dyDescent="0.2">
      <c r="A1259">
        <f>ROW(Source!A1212)</f>
        <v>1212</v>
      </c>
      <c r="B1259">
        <v>56664746</v>
      </c>
      <c r="C1259">
        <v>56664734</v>
      </c>
      <c r="D1259">
        <v>54767573</v>
      </c>
      <c r="E1259">
        <v>1</v>
      </c>
      <c r="F1259">
        <v>1</v>
      </c>
      <c r="G1259">
        <v>1081</v>
      </c>
      <c r="H1259">
        <v>2</v>
      </c>
      <c r="I1259" t="s">
        <v>1328</v>
      </c>
      <c r="J1259" t="s">
        <v>1329</v>
      </c>
      <c r="K1259" t="s">
        <v>1330</v>
      </c>
      <c r="L1259">
        <v>1368</v>
      </c>
      <c r="N1259">
        <v>1011</v>
      </c>
      <c r="O1259" t="s">
        <v>1323</v>
      </c>
      <c r="P1259" t="s">
        <v>1323</v>
      </c>
      <c r="Q1259">
        <v>1</v>
      </c>
      <c r="X1259">
        <v>2.9999999999999997E-4</v>
      </c>
      <c r="Y1259">
        <v>0</v>
      </c>
      <c r="Z1259">
        <v>179.17</v>
      </c>
      <c r="AA1259">
        <v>16.93</v>
      </c>
      <c r="AB1259">
        <v>0</v>
      </c>
      <c r="AC1259">
        <v>0</v>
      </c>
      <c r="AD1259">
        <v>1</v>
      </c>
      <c r="AE1259">
        <v>0</v>
      </c>
      <c r="AF1259" t="s">
        <v>32</v>
      </c>
      <c r="AG1259">
        <v>4.7249999999999999E-4</v>
      </c>
      <c r="AH1259">
        <v>2</v>
      </c>
      <c r="AI1259">
        <v>56664737</v>
      </c>
      <c r="AJ1259">
        <v>969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x14ac:dyDescent="0.2">
      <c r="A1260">
        <f>ROW(Source!A1212)</f>
        <v>1212</v>
      </c>
      <c r="B1260">
        <v>56664749</v>
      </c>
      <c r="C1260">
        <v>56664734</v>
      </c>
      <c r="D1260">
        <v>54739616</v>
      </c>
      <c r="E1260">
        <v>1</v>
      </c>
      <c r="F1260">
        <v>1</v>
      </c>
      <c r="G1260">
        <v>1081</v>
      </c>
      <c r="H1260">
        <v>3</v>
      </c>
      <c r="I1260" t="s">
        <v>1508</v>
      </c>
      <c r="J1260" t="s">
        <v>1509</v>
      </c>
      <c r="K1260" t="s">
        <v>1510</v>
      </c>
      <c r="L1260">
        <v>1355</v>
      </c>
      <c r="N1260">
        <v>1010</v>
      </c>
      <c r="O1260" t="s">
        <v>1380</v>
      </c>
      <c r="P1260" t="s">
        <v>1380</v>
      </c>
      <c r="Q1260">
        <v>100</v>
      </c>
      <c r="X1260">
        <v>4.0399999999999998E-2</v>
      </c>
      <c r="Y1260">
        <v>1340.36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 t="s">
        <v>105</v>
      </c>
      <c r="AG1260">
        <v>4.0399999999999998E-2</v>
      </c>
      <c r="AH1260">
        <v>2</v>
      </c>
      <c r="AI1260">
        <v>56664740</v>
      </c>
      <c r="AJ1260">
        <v>970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x14ac:dyDescent="0.2">
      <c r="A1261">
        <f>ROW(Source!A1212)</f>
        <v>1212</v>
      </c>
      <c r="B1261">
        <v>56664750</v>
      </c>
      <c r="C1261">
        <v>56664734</v>
      </c>
      <c r="D1261">
        <v>54744124</v>
      </c>
      <c r="E1261">
        <v>1</v>
      </c>
      <c r="F1261">
        <v>1</v>
      </c>
      <c r="G1261">
        <v>1081</v>
      </c>
      <c r="H1261">
        <v>3</v>
      </c>
      <c r="I1261" t="s">
        <v>1511</v>
      </c>
      <c r="J1261" t="s">
        <v>1512</v>
      </c>
      <c r="K1261" t="s">
        <v>1513</v>
      </c>
      <c r="L1261">
        <v>1348</v>
      </c>
      <c r="N1261">
        <v>1009</v>
      </c>
      <c r="O1261" t="s">
        <v>547</v>
      </c>
      <c r="P1261" t="s">
        <v>547</v>
      </c>
      <c r="Q1261">
        <v>1000</v>
      </c>
      <c r="X1261">
        <v>2.0000000000000001E-4</v>
      </c>
      <c r="Y1261">
        <v>17740.97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 t="s">
        <v>105</v>
      </c>
      <c r="AG1261">
        <v>2.0000000000000001E-4</v>
      </c>
      <c r="AH1261">
        <v>2</v>
      </c>
      <c r="AI1261">
        <v>56664741</v>
      </c>
      <c r="AJ1261">
        <v>971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 x14ac:dyDescent="0.2">
      <c r="A1262">
        <f>ROW(Source!A1212)</f>
        <v>1212</v>
      </c>
      <c r="B1262">
        <v>56664751</v>
      </c>
      <c r="C1262">
        <v>56664734</v>
      </c>
      <c r="D1262">
        <v>54759263</v>
      </c>
      <c r="E1262">
        <v>1</v>
      </c>
      <c r="F1262">
        <v>1</v>
      </c>
      <c r="G1262">
        <v>1081</v>
      </c>
      <c r="H1262">
        <v>3</v>
      </c>
      <c r="I1262" t="s">
        <v>1514</v>
      </c>
      <c r="J1262" t="s">
        <v>1515</v>
      </c>
      <c r="K1262" t="s">
        <v>1516</v>
      </c>
      <c r="L1262">
        <v>1391</v>
      </c>
      <c r="N1262">
        <v>1013</v>
      </c>
      <c r="O1262" t="s">
        <v>1358</v>
      </c>
      <c r="P1262" t="s">
        <v>1358</v>
      </c>
      <c r="Q1262">
        <v>1</v>
      </c>
      <c r="X1262">
        <v>1</v>
      </c>
      <c r="Y1262">
        <v>56.38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 t="s">
        <v>105</v>
      </c>
      <c r="AG1262">
        <v>1</v>
      </c>
      <c r="AH1262">
        <v>2</v>
      </c>
      <c r="AI1262">
        <v>56664742</v>
      </c>
      <c r="AJ1262">
        <v>972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x14ac:dyDescent="0.2">
      <c r="A1263">
        <f>ROW(Source!A1212)</f>
        <v>1212</v>
      </c>
      <c r="B1263">
        <v>56664752</v>
      </c>
      <c r="C1263">
        <v>56664734</v>
      </c>
      <c r="D1263">
        <v>54747393</v>
      </c>
      <c r="E1263">
        <v>1</v>
      </c>
      <c r="F1263">
        <v>1</v>
      </c>
      <c r="G1263">
        <v>1081</v>
      </c>
      <c r="H1263">
        <v>3</v>
      </c>
      <c r="I1263" t="s">
        <v>1517</v>
      </c>
      <c r="J1263" t="s">
        <v>1518</v>
      </c>
      <c r="K1263" t="s">
        <v>1519</v>
      </c>
      <c r="L1263">
        <v>1354</v>
      </c>
      <c r="N1263">
        <v>1010</v>
      </c>
      <c r="O1263" t="s">
        <v>398</v>
      </c>
      <c r="P1263" t="s">
        <v>398</v>
      </c>
      <c r="Q1263">
        <v>1</v>
      </c>
      <c r="X1263">
        <v>1.04E-2</v>
      </c>
      <c r="Y1263">
        <v>14.22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 t="s">
        <v>105</v>
      </c>
      <c r="AG1263">
        <v>1.04E-2</v>
      </c>
      <c r="AH1263">
        <v>2</v>
      </c>
      <c r="AI1263">
        <v>56664743</v>
      </c>
      <c r="AJ1263">
        <v>973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x14ac:dyDescent="0.2">
      <c r="A1264">
        <f>ROW(Source!A1212)</f>
        <v>1212</v>
      </c>
      <c r="B1264">
        <v>56664753</v>
      </c>
      <c r="C1264">
        <v>56664734</v>
      </c>
      <c r="D1264">
        <v>54720020</v>
      </c>
      <c r="E1264">
        <v>1081</v>
      </c>
      <c r="F1264">
        <v>1</v>
      </c>
      <c r="G1264">
        <v>1081</v>
      </c>
      <c r="H1264">
        <v>3</v>
      </c>
      <c r="I1264" t="s">
        <v>1646</v>
      </c>
      <c r="J1264" t="s">
        <v>3</v>
      </c>
      <c r="K1264" t="s">
        <v>1647</v>
      </c>
      <c r="L1264">
        <v>1354</v>
      </c>
      <c r="N1264">
        <v>1010</v>
      </c>
      <c r="O1264" t="s">
        <v>398</v>
      </c>
      <c r="P1264" t="s">
        <v>398</v>
      </c>
      <c r="Q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 t="s">
        <v>105</v>
      </c>
      <c r="AG1264">
        <v>1</v>
      </c>
      <c r="AH1264">
        <v>3</v>
      </c>
      <c r="AI1264">
        <v>-1</v>
      </c>
      <c r="AJ1264" t="s">
        <v>3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x14ac:dyDescent="0.2">
      <c r="A1265">
        <f>ROW(Source!A1213)</f>
        <v>1213</v>
      </c>
      <c r="B1265">
        <v>56664744</v>
      </c>
      <c r="C1265">
        <v>56664734</v>
      </c>
      <c r="D1265">
        <v>54702434</v>
      </c>
      <c r="E1265">
        <v>1081</v>
      </c>
      <c r="F1265">
        <v>1</v>
      </c>
      <c r="G1265">
        <v>1081</v>
      </c>
      <c r="H1265">
        <v>1</v>
      </c>
      <c r="I1265" t="s">
        <v>1317</v>
      </c>
      <c r="J1265" t="s">
        <v>3</v>
      </c>
      <c r="K1265" t="s">
        <v>1318</v>
      </c>
      <c r="L1265">
        <v>1191</v>
      </c>
      <c r="N1265">
        <v>1013</v>
      </c>
      <c r="O1265" t="s">
        <v>1319</v>
      </c>
      <c r="P1265" t="s">
        <v>1319</v>
      </c>
      <c r="Q1265">
        <v>1</v>
      </c>
      <c r="X1265">
        <v>0.89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1</v>
      </c>
      <c r="AF1265" t="s">
        <v>33</v>
      </c>
      <c r="AG1265">
        <v>1.2896099999999999</v>
      </c>
      <c r="AH1265">
        <v>2</v>
      </c>
      <c r="AI1265">
        <v>56664735</v>
      </c>
      <c r="AJ1265">
        <v>974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44" x14ac:dyDescent="0.2">
      <c r="A1266">
        <f>ROW(Source!A1213)</f>
        <v>1213</v>
      </c>
      <c r="B1266">
        <v>56664745</v>
      </c>
      <c r="C1266">
        <v>56664734</v>
      </c>
      <c r="D1266">
        <v>54768339</v>
      </c>
      <c r="E1266">
        <v>1</v>
      </c>
      <c r="F1266">
        <v>1</v>
      </c>
      <c r="G1266">
        <v>1081</v>
      </c>
      <c r="H1266">
        <v>2</v>
      </c>
      <c r="I1266" t="s">
        <v>1324</v>
      </c>
      <c r="J1266" t="s">
        <v>1325</v>
      </c>
      <c r="K1266" t="s">
        <v>1326</v>
      </c>
      <c r="L1266">
        <v>1368</v>
      </c>
      <c r="N1266">
        <v>1011</v>
      </c>
      <c r="O1266" t="s">
        <v>1323</v>
      </c>
      <c r="P1266" t="s">
        <v>1323</v>
      </c>
      <c r="Q1266">
        <v>1</v>
      </c>
      <c r="X1266">
        <v>5.0000000000000001E-3</v>
      </c>
      <c r="Y1266">
        <v>0</v>
      </c>
      <c r="Z1266">
        <v>83.1</v>
      </c>
      <c r="AA1266">
        <v>12.62</v>
      </c>
      <c r="AB1266">
        <v>0</v>
      </c>
      <c r="AC1266">
        <v>0</v>
      </c>
      <c r="AD1266">
        <v>1</v>
      </c>
      <c r="AE1266">
        <v>0</v>
      </c>
      <c r="AF1266" t="s">
        <v>32</v>
      </c>
      <c r="AG1266">
        <v>7.8750000000000001E-3</v>
      </c>
      <c r="AH1266">
        <v>2</v>
      </c>
      <c r="AI1266">
        <v>56664736</v>
      </c>
      <c r="AJ1266">
        <v>975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 x14ac:dyDescent="0.2">
      <c r="A1267">
        <f>ROW(Source!A1213)</f>
        <v>1213</v>
      </c>
      <c r="B1267">
        <v>56664747</v>
      </c>
      <c r="C1267">
        <v>56664734</v>
      </c>
      <c r="D1267">
        <v>54768393</v>
      </c>
      <c r="E1267">
        <v>1</v>
      </c>
      <c r="F1267">
        <v>1</v>
      </c>
      <c r="G1267">
        <v>1081</v>
      </c>
      <c r="H1267">
        <v>2</v>
      </c>
      <c r="I1267" t="s">
        <v>1387</v>
      </c>
      <c r="J1267" t="s">
        <v>1388</v>
      </c>
      <c r="K1267" t="s">
        <v>1389</v>
      </c>
      <c r="L1267">
        <v>1368</v>
      </c>
      <c r="N1267">
        <v>1011</v>
      </c>
      <c r="O1267" t="s">
        <v>1323</v>
      </c>
      <c r="P1267" t="s">
        <v>1323</v>
      </c>
      <c r="Q1267">
        <v>1</v>
      </c>
      <c r="X1267">
        <v>0.21</v>
      </c>
      <c r="Y1267">
        <v>0</v>
      </c>
      <c r="Z1267">
        <v>0.77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 t="s">
        <v>32</v>
      </c>
      <c r="AG1267">
        <v>0.33075000000000004</v>
      </c>
      <c r="AH1267">
        <v>2</v>
      </c>
      <c r="AI1267">
        <v>56664738</v>
      </c>
      <c r="AJ1267">
        <v>976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 x14ac:dyDescent="0.2">
      <c r="A1268">
        <f>ROW(Source!A1213)</f>
        <v>1213</v>
      </c>
      <c r="B1268">
        <v>56664748</v>
      </c>
      <c r="C1268">
        <v>56664734</v>
      </c>
      <c r="D1268">
        <v>54768426</v>
      </c>
      <c r="E1268">
        <v>1</v>
      </c>
      <c r="F1268">
        <v>1</v>
      </c>
      <c r="G1268">
        <v>1081</v>
      </c>
      <c r="H1268">
        <v>2</v>
      </c>
      <c r="I1268" t="s">
        <v>1368</v>
      </c>
      <c r="J1268" t="s">
        <v>1369</v>
      </c>
      <c r="K1268" t="s">
        <v>1370</v>
      </c>
      <c r="L1268">
        <v>1368</v>
      </c>
      <c r="N1268">
        <v>1011</v>
      </c>
      <c r="O1268" t="s">
        <v>1323</v>
      </c>
      <c r="P1268" t="s">
        <v>1323</v>
      </c>
      <c r="Q1268">
        <v>1</v>
      </c>
      <c r="X1268">
        <v>0.21</v>
      </c>
      <c r="Y1268">
        <v>0</v>
      </c>
      <c r="Z1268">
        <v>0.47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 t="s">
        <v>32</v>
      </c>
      <c r="AG1268">
        <v>0.33075000000000004</v>
      </c>
      <c r="AH1268">
        <v>2</v>
      </c>
      <c r="AI1268">
        <v>56664739</v>
      </c>
      <c r="AJ1268">
        <v>977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44" x14ac:dyDescent="0.2">
      <c r="A1269">
        <f>ROW(Source!A1213)</f>
        <v>1213</v>
      </c>
      <c r="B1269">
        <v>56664746</v>
      </c>
      <c r="C1269">
        <v>56664734</v>
      </c>
      <c r="D1269">
        <v>54767573</v>
      </c>
      <c r="E1269">
        <v>1</v>
      </c>
      <c r="F1269">
        <v>1</v>
      </c>
      <c r="G1269">
        <v>1081</v>
      </c>
      <c r="H1269">
        <v>2</v>
      </c>
      <c r="I1269" t="s">
        <v>1328</v>
      </c>
      <c r="J1269" t="s">
        <v>1329</v>
      </c>
      <c r="K1269" t="s">
        <v>1330</v>
      </c>
      <c r="L1269">
        <v>1368</v>
      </c>
      <c r="N1269">
        <v>1011</v>
      </c>
      <c r="O1269" t="s">
        <v>1323</v>
      </c>
      <c r="P1269" t="s">
        <v>1323</v>
      </c>
      <c r="Q1269">
        <v>1</v>
      </c>
      <c r="X1269">
        <v>2.9999999999999997E-4</v>
      </c>
      <c r="Y1269">
        <v>0</v>
      </c>
      <c r="Z1269">
        <v>179.17</v>
      </c>
      <c r="AA1269">
        <v>16.93</v>
      </c>
      <c r="AB1269">
        <v>0</v>
      </c>
      <c r="AC1269">
        <v>0</v>
      </c>
      <c r="AD1269">
        <v>1</v>
      </c>
      <c r="AE1269">
        <v>0</v>
      </c>
      <c r="AF1269" t="s">
        <v>32</v>
      </c>
      <c r="AG1269">
        <v>4.7249999999999999E-4</v>
      </c>
      <c r="AH1269">
        <v>2</v>
      </c>
      <c r="AI1269">
        <v>56664737</v>
      </c>
      <c r="AJ1269">
        <v>978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x14ac:dyDescent="0.2">
      <c r="A1270">
        <f>ROW(Source!A1213)</f>
        <v>1213</v>
      </c>
      <c r="B1270">
        <v>56664749</v>
      </c>
      <c r="C1270">
        <v>56664734</v>
      </c>
      <c r="D1270">
        <v>54739616</v>
      </c>
      <c r="E1270">
        <v>1</v>
      </c>
      <c r="F1270">
        <v>1</v>
      </c>
      <c r="G1270">
        <v>1081</v>
      </c>
      <c r="H1270">
        <v>3</v>
      </c>
      <c r="I1270" t="s">
        <v>1508</v>
      </c>
      <c r="J1270" t="s">
        <v>1509</v>
      </c>
      <c r="K1270" t="s">
        <v>1510</v>
      </c>
      <c r="L1270">
        <v>1355</v>
      </c>
      <c r="N1270">
        <v>1010</v>
      </c>
      <c r="O1270" t="s">
        <v>1380</v>
      </c>
      <c r="P1270" t="s">
        <v>1380</v>
      </c>
      <c r="Q1270">
        <v>100</v>
      </c>
      <c r="X1270">
        <v>4.0399999999999998E-2</v>
      </c>
      <c r="Y1270">
        <v>1340.36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 t="s">
        <v>105</v>
      </c>
      <c r="AG1270">
        <v>4.0399999999999998E-2</v>
      </c>
      <c r="AH1270">
        <v>2</v>
      </c>
      <c r="AI1270">
        <v>56664740</v>
      </c>
      <c r="AJ1270">
        <v>979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</row>
    <row r="1271" spans="1:44" x14ac:dyDescent="0.2">
      <c r="A1271">
        <f>ROW(Source!A1213)</f>
        <v>1213</v>
      </c>
      <c r="B1271">
        <v>56664750</v>
      </c>
      <c r="C1271">
        <v>56664734</v>
      </c>
      <c r="D1271">
        <v>54744124</v>
      </c>
      <c r="E1271">
        <v>1</v>
      </c>
      <c r="F1271">
        <v>1</v>
      </c>
      <c r="G1271">
        <v>1081</v>
      </c>
      <c r="H1271">
        <v>3</v>
      </c>
      <c r="I1271" t="s">
        <v>1511</v>
      </c>
      <c r="J1271" t="s">
        <v>1512</v>
      </c>
      <c r="K1271" t="s">
        <v>1513</v>
      </c>
      <c r="L1271">
        <v>1348</v>
      </c>
      <c r="N1271">
        <v>1009</v>
      </c>
      <c r="O1271" t="s">
        <v>547</v>
      </c>
      <c r="P1271" t="s">
        <v>547</v>
      </c>
      <c r="Q1271">
        <v>1000</v>
      </c>
      <c r="X1271">
        <v>2.0000000000000001E-4</v>
      </c>
      <c r="Y1271">
        <v>17740.97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 t="s">
        <v>105</v>
      </c>
      <c r="AG1271">
        <v>2.0000000000000001E-4</v>
      </c>
      <c r="AH1271">
        <v>2</v>
      </c>
      <c r="AI1271">
        <v>56664741</v>
      </c>
      <c r="AJ1271">
        <v>980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 x14ac:dyDescent="0.2">
      <c r="A1272">
        <f>ROW(Source!A1213)</f>
        <v>1213</v>
      </c>
      <c r="B1272">
        <v>56664751</v>
      </c>
      <c r="C1272">
        <v>56664734</v>
      </c>
      <c r="D1272">
        <v>54759263</v>
      </c>
      <c r="E1272">
        <v>1</v>
      </c>
      <c r="F1272">
        <v>1</v>
      </c>
      <c r="G1272">
        <v>1081</v>
      </c>
      <c r="H1272">
        <v>3</v>
      </c>
      <c r="I1272" t="s">
        <v>1514</v>
      </c>
      <c r="J1272" t="s">
        <v>1515</v>
      </c>
      <c r="K1272" t="s">
        <v>1516</v>
      </c>
      <c r="L1272">
        <v>1391</v>
      </c>
      <c r="N1272">
        <v>1013</v>
      </c>
      <c r="O1272" t="s">
        <v>1358</v>
      </c>
      <c r="P1272" t="s">
        <v>1358</v>
      </c>
      <c r="Q1272">
        <v>1</v>
      </c>
      <c r="X1272">
        <v>1</v>
      </c>
      <c r="Y1272">
        <v>56.38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 t="s">
        <v>105</v>
      </c>
      <c r="AG1272">
        <v>1</v>
      </c>
      <c r="AH1272">
        <v>2</v>
      </c>
      <c r="AI1272">
        <v>56664742</v>
      </c>
      <c r="AJ1272">
        <v>981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 x14ac:dyDescent="0.2">
      <c r="A1273">
        <f>ROW(Source!A1213)</f>
        <v>1213</v>
      </c>
      <c r="B1273">
        <v>56664752</v>
      </c>
      <c r="C1273">
        <v>56664734</v>
      </c>
      <c r="D1273">
        <v>54747393</v>
      </c>
      <c r="E1273">
        <v>1</v>
      </c>
      <c r="F1273">
        <v>1</v>
      </c>
      <c r="G1273">
        <v>1081</v>
      </c>
      <c r="H1273">
        <v>3</v>
      </c>
      <c r="I1273" t="s">
        <v>1517</v>
      </c>
      <c r="J1273" t="s">
        <v>1518</v>
      </c>
      <c r="K1273" t="s">
        <v>1519</v>
      </c>
      <c r="L1273">
        <v>1354</v>
      </c>
      <c r="N1273">
        <v>1010</v>
      </c>
      <c r="O1273" t="s">
        <v>398</v>
      </c>
      <c r="P1273" t="s">
        <v>398</v>
      </c>
      <c r="Q1273">
        <v>1</v>
      </c>
      <c r="X1273">
        <v>1.04E-2</v>
      </c>
      <c r="Y1273">
        <v>14.22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 t="s">
        <v>105</v>
      </c>
      <c r="AG1273">
        <v>1.04E-2</v>
      </c>
      <c r="AH1273">
        <v>2</v>
      </c>
      <c r="AI1273">
        <v>56664743</v>
      </c>
      <c r="AJ1273">
        <v>982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 x14ac:dyDescent="0.2">
      <c r="A1274">
        <f>ROW(Source!A1213)</f>
        <v>1213</v>
      </c>
      <c r="B1274">
        <v>56664753</v>
      </c>
      <c r="C1274">
        <v>56664734</v>
      </c>
      <c r="D1274">
        <v>54720020</v>
      </c>
      <c r="E1274">
        <v>1081</v>
      </c>
      <c r="F1274">
        <v>1</v>
      </c>
      <c r="G1274">
        <v>1081</v>
      </c>
      <c r="H1274">
        <v>3</v>
      </c>
      <c r="I1274" t="s">
        <v>1646</v>
      </c>
      <c r="J1274" t="s">
        <v>3</v>
      </c>
      <c r="K1274" t="s">
        <v>1647</v>
      </c>
      <c r="L1274">
        <v>1354</v>
      </c>
      <c r="N1274">
        <v>1010</v>
      </c>
      <c r="O1274" t="s">
        <v>398</v>
      </c>
      <c r="P1274" t="s">
        <v>398</v>
      </c>
      <c r="Q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105</v>
      </c>
      <c r="AG1274">
        <v>1</v>
      </c>
      <c r="AH1274">
        <v>3</v>
      </c>
      <c r="AI1274">
        <v>-1</v>
      </c>
      <c r="AJ1274" t="s">
        <v>3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x14ac:dyDescent="0.2">
      <c r="A1275">
        <f>ROW(Source!A1218)</f>
        <v>1218</v>
      </c>
      <c r="B1275">
        <v>56664785</v>
      </c>
      <c r="C1275">
        <v>56664764</v>
      </c>
      <c r="D1275">
        <v>54702434</v>
      </c>
      <c r="E1275">
        <v>1081</v>
      </c>
      <c r="F1275">
        <v>1</v>
      </c>
      <c r="G1275">
        <v>1081</v>
      </c>
      <c r="H1275">
        <v>1</v>
      </c>
      <c r="I1275" t="s">
        <v>1317</v>
      </c>
      <c r="J1275" t="s">
        <v>3</v>
      </c>
      <c r="K1275" t="s">
        <v>1318</v>
      </c>
      <c r="L1275">
        <v>1191</v>
      </c>
      <c r="N1275">
        <v>1013</v>
      </c>
      <c r="O1275" t="s">
        <v>1319</v>
      </c>
      <c r="P1275" t="s">
        <v>1319</v>
      </c>
      <c r="Q1275">
        <v>1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1</v>
      </c>
      <c r="AF1275" t="s">
        <v>33</v>
      </c>
      <c r="AG1275">
        <v>10.143000000000001</v>
      </c>
      <c r="AH1275">
        <v>2</v>
      </c>
      <c r="AI1275">
        <v>56664772</v>
      </c>
      <c r="AJ1275">
        <v>983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 x14ac:dyDescent="0.2">
      <c r="A1276">
        <f>ROW(Source!A1218)</f>
        <v>1218</v>
      </c>
      <c r="B1276">
        <v>56664786</v>
      </c>
      <c r="C1276">
        <v>56664764</v>
      </c>
      <c r="D1276">
        <v>54768339</v>
      </c>
      <c r="E1276">
        <v>1</v>
      </c>
      <c r="F1276">
        <v>1</v>
      </c>
      <c r="G1276">
        <v>1081</v>
      </c>
      <c r="H1276">
        <v>2</v>
      </c>
      <c r="I1276" t="s">
        <v>1324</v>
      </c>
      <c r="J1276" t="s">
        <v>1325</v>
      </c>
      <c r="K1276" t="s">
        <v>1326</v>
      </c>
      <c r="L1276">
        <v>1368</v>
      </c>
      <c r="N1276">
        <v>1011</v>
      </c>
      <c r="O1276" t="s">
        <v>1323</v>
      </c>
      <c r="P1276" t="s">
        <v>1323</v>
      </c>
      <c r="Q1276">
        <v>1</v>
      </c>
      <c r="X1276">
        <v>4.0000000000000001E-3</v>
      </c>
      <c r="Y1276">
        <v>0</v>
      </c>
      <c r="Z1276">
        <v>83.1</v>
      </c>
      <c r="AA1276">
        <v>12.62</v>
      </c>
      <c r="AB1276">
        <v>0</v>
      </c>
      <c r="AC1276">
        <v>0</v>
      </c>
      <c r="AD1276">
        <v>1</v>
      </c>
      <c r="AE1276">
        <v>0</v>
      </c>
      <c r="AF1276" t="s">
        <v>32</v>
      </c>
      <c r="AG1276">
        <v>6.2999999999999992E-3</v>
      </c>
      <c r="AH1276">
        <v>2</v>
      </c>
      <c r="AI1276">
        <v>56664773</v>
      </c>
      <c r="AJ1276">
        <v>984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 x14ac:dyDescent="0.2">
      <c r="A1277">
        <f>ROW(Source!A1218)</f>
        <v>1218</v>
      </c>
      <c r="B1277">
        <v>56664788</v>
      </c>
      <c r="C1277">
        <v>56664764</v>
      </c>
      <c r="D1277">
        <v>54768393</v>
      </c>
      <c r="E1277">
        <v>1</v>
      </c>
      <c r="F1277">
        <v>1</v>
      </c>
      <c r="G1277">
        <v>1081</v>
      </c>
      <c r="H1277">
        <v>2</v>
      </c>
      <c r="I1277" t="s">
        <v>1387</v>
      </c>
      <c r="J1277" t="s">
        <v>1388</v>
      </c>
      <c r="K1277" t="s">
        <v>1389</v>
      </c>
      <c r="L1277">
        <v>1368</v>
      </c>
      <c r="N1277">
        <v>1011</v>
      </c>
      <c r="O1277" t="s">
        <v>1323</v>
      </c>
      <c r="P1277" t="s">
        <v>1323</v>
      </c>
      <c r="Q1277">
        <v>1</v>
      </c>
      <c r="X1277">
        <v>0.19</v>
      </c>
      <c r="Y1277">
        <v>0</v>
      </c>
      <c r="Z1277">
        <v>0.77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 t="s">
        <v>32</v>
      </c>
      <c r="AG1277">
        <v>0.29924999999999996</v>
      </c>
      <c r="AH1277">
        <v>2</v>
      </c>
      <c r="AI1277">
        <v>56664775</v>
      </c>
      <c r="AJ1277">
        <v>985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x14ac:dyDescent="0.2">
      <c r="A1278">
        <f>ROW(Source!A1218)</f>
        <v>1218</v>
      </c>
      <c r="B1278">
        <v>56664789</v>
      </c>
      <c r="C1278">
        <v>56664764</v>
      </c>
      <c r="D1278">
        <v>54768426</v>
      </c>
      <c r="E1278">
        <v>1</v>
      </c>
      <c r="F1278">
        <v>1</v>
      </c>
      <c r="G1278">
        <v>1081</v>
      </c>
      <c r="H1278">
        <v>2</v>
      </c>
      <c r="I1278" t="s">
        <v>1368</v>
      </c>
      <c r="J1278" t="s">
        <v>1369</v>
      </c>
      <c r="K1278" t="s">
        <v>1370</v>
      </c>
      <c r="L1278">
        <v>1368</v>
      </c>
      <c r="N1278">
        <v>1011</v>
      </c>
      <c r="O1278" t="s">
        <v>1323</v>
      </c>
      <c r="P1278" t="s">
        <v>1323</v>
      </c>
      <c r="Q1278">
        <v>1</v>
      </c>
      <c r="X1278">
        <v>0.14000000000000001</v>
      </c>
      <c r="Y1278">
        <v>0</v>
      </c>
      <c r="Z1278">
        <v>0.47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 t="s">
        <v>32</v>
      </c>
      <c r="AG1278">
        <v>0.22050000000000003</v>
      </c>
      <c r="AH1278">
        <v>2</v>
      </c>
      <c r="AI1278">
        <v>56664776</v>
      </c>
      <c r="AJ1278">
        <v>986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4" x14ac:dyDescent="0.2">
      <c r="A1279">
        <f>ROW(Source!A1218)</f>
        <v>1218</v>
      </c>
      <c r="B1279">
        <v>56664790</v>
      </c>
      <c r="C1279">
        <v>56664764</v>
      </c>
      <c r="D1279">
        <v>54768442</v>
      </c>
      <c r="E1279">
        <v>1</v>
      </c>
      <c r="F1279">
        <v>1</v>
      </c>
      <c r="G1279">
        <v>1081</v>
      </c>
      <c r="H1279">
        <v>2</v>
      </c>
      <c r="I1279" t="s">
        <v>1520</v>
      </c>
      <c r="J1279" t="s">
        <v>1521</v>
      </c>
      <c r="K1279" t="s">
        <v>1522</v>
      </c>
      <c r="L1279">
        <v>1368</v>
      </c>
      <c r="N1279">
        <v>1011</v>
      </c>
      <c r="O1279" t="s">
        <v>1323</v>
      </c>
      <c r="P1279" t="s">
        <v>1323</v>
      </c>
      <c r="Q1279">
        <v>1</v>
      </c>
      <c r="X1279">
        <v>0.26</v>
      </c>
      <c r="Y1279">
        <v>0</v>
      </c>
      <c r="Z1279">
        <v>1.27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 t="s">
        <v>32</v>
      </c>
      <c r="AG1279">
        <v>0.40950000000000003</v>
      </c>
      <c r="AH1279">
        <v>2</v>
      </c>
      <c r="AI1279">
        <v>56664777</v>
      </c>
      <c r="AJ1279">
        <v>987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x14ac:dyDescent="0.2">
      <c r="A1280">
        <f>ROW(Source!A1218)</f>
        <v>1218</v>
      </c>
      <c r="B1280">
        <v>56664787</v>
      </c>
      <c r="C1280">
        <v>56664764</v>
      </c>
      <c r="D1280">
        <v>54767573</v>
      </c>
      <c r="E1280">
        <v>1</v>
      </c>
      <c r="F1280">
        <v>1</v>
      </c>
      <c r="G1280">
        <v>1081</v>
      </c>
      <c r="H1280">
        <v>2</v>
      </c>
      <c r="I1280" t="s">
        <v>1328</v>
      </c>
      <c r="J1280" t="s">
        <v>1329</v>
      </c>
      <c r="K1280" t="s">
        <v>1330</v>
      </c>
      <c r="L1280">
        <v>1368</v>
      </c>
      <c r="N1280">
        <v>1011</v>
      </c>
      <c r="O1280" t="s">
        <v>1323</v>
      </c>
      <c r="P1280" t="s">
        <v>1323</v>
      </c>
      <c r="Q1280">
        <v>1</v>
      </c>
      <c r="X1280">
        <v>1E-4</v>
      </c>
      <c r="Y1280">
        <v>0</v>
      </c>
      <c r="Z1280">
        <v>179.17</v>
      </c>
      <c r="AA1280">
        <v>16.93</v>
      </c>
      <c r="AB1280">
        <v>0</v>
      </c>
      <c r="AC1280">
        <v>0</v>
      </c>
      <c r="AD1280">
        <v>1</v>
      </c>
      <c r="AE1280">
        <v>0</v>
      </c>
      <c r="AF1280" t="s">
        <v>32</v>
      </c>
      <c r="AG1280">
        <v>1.5750000000000003E-4</v>
      </c>
      <c r="AH1280">
        <v>2</v>
      </c>
      <c r="AI1280">
        <v>56664774</v>
      </c>
      <c r="AJ1280">
        <v>988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 x14ac:dyDescent="0.2">
      <c r="A1281">
        <f>ROW(Source!A1218)</f>
        <v>1218</v>
      </c>
      <c r="B1281">
        <v>56664791</v>
      </c>
      <c r="C1281">
        <v>56664764</v>
      </c>
      <c r="D1281">
        <v>54737367</v>
      </c>
      <c r="E1281">
        <v>1</v>
      </c>
      <c r="F1281">
        <v>1</v>
      </c>
      <c r="G1281">
        <v>1081</v>
      </c>
      <c r="H1281">
        <v>3</v>
      </c>
      <c r="I1281" t="s">
        <v>1442</v>
      </c>
      <c r="J1281" t="s">
        <v>1443</v>
      </c>
      <c r="K1281" t="s">
        <v>1444</v>
      </c>
      <c r="L1281">
        <v>1339</v>
      </c>
      <c r="N1281">
        <v>1007</v>
      </c>
      <c r="O1281" t="s">
        <v>1102</v>
      </c>
      <c r="P1281" t="s">
        <v>1102</v>
      </c>
      <c r="Q1281">
        <v>1</v>
      </c>
      <c r="X1281">
        <v>2.9999999999999997E-4</v>
      </c>
      <c r="Y1281">
        <v>7.07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 t="s">
        <v>105</v>
      </c>
      <c r="AG1281">
        <v>2.9999999999999997E-4</v>
      </c>
      <c r="AH1281">
        <v>2</v>
      </c>
      <c r="AI1281">
        <v>56664778</v>
      </c>
      <c r="AJ1281">
        <v>989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 x14ac:dyDescent="0.2">
      <c r="A1282">
        <f>ROW(Source!A1218)</f>
        <v>1218</v>
      </c>
      <c r="B1282">
        <v>56664792</v>
      </c>
      <c r="C1282">
        <v>56664764</v>
      </c>
      <c r="D1282">
        <v>54739137</v>
      </c>
      <c r="E1282">
        <v>1</v>
      </c>
      <c r="F1282">
        <v>1</v>
      </c>
      <c r="G1282">
        <v>1081</v>
      </c>
      <c r="H1282">
        <v>3</v>
      </c>
      <c r="I1282" t="s">
        <v>1523</v>
      </c>
      <c r="J1282" t="s">
        <v>1524</v>
      </c>
      <c r="K1282" t="s">
        <v>1525</v>
      </c>
      <c r="L1282">
        <v>1301</v>
      </c>
      <c r="N1282">
        <v>1003</v>
      </c>
      <c r="O1282" t="s">
        <v>672</v>
      </c>
      <c r="P1282" t="s">
        <v>672</v>
      </c>
      <c r="Q1282">
        <v>1</v>
      </c>
      <c r="X1282">
        <v>10.3215</v>
      </c>
      <c r="Y1282">
        <v>1.5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 t="s">
        <v>105</v>
      </c>
      <c r="AG1282">
        <v>10.3215</v>
      </c>
      <c r="AH1282">
        <v>2</v>
      </c>
      <c r="AI1282">
        <v>56664779</v>
      </c>
      <c r="AJ1282">
        <v>990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 x14ac:dyDescent="0.2">
      <c r="A1283">
        <f>ROW(Source!A1218)</f>
        <v>1218</v>
      </c>
      <c r="B1283">
        <v>56664793</v>
      </c>
      <c r="C1283">
        <v>56664764</v>
      </c>
      <c r="D1283">
        <v>54739872</v>
      </c>
      <c r="E1283">
        <v>1</v>
      </c>
      <c r="F1283">
        <v>1</v>
      </c>
      <c r="G1283">
        <v>1081</v>
      </c>
      <c r="H1283">
        <v>3</v>
      </c>
      <c r="I1283" t="s">
        <v>1526</v>
      </c>
      <c r="J1283" t="s">
        <v>1527</v>
      </c>
      <c r="K1283" t="s">
        <v>1528</v>
      </c>
      <c r="L1283">
        <v>1346</v>
      </c>
      <c r="N1283">
        <v>1009</v>
      </c>
      <c r="O1283" t="s">
        <v>1171</v>
      </c>
      <c r="P1283" t="s">
        <v>1171</v>
      </c>
      <c r="Q1283">
        <v>1</v>
      </c>
      <c r="X1283">
        <v>4.4600000000000001E-2</v>
      </c>
      <c r="Y1283">
        <v>230.62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 t="s">
        <v>105</v>
      </c>
      <c r="AG1283">
        <v>4.4600000000000001E-2</v>
      </c>
      <c r="AH1283">
        <v>2</v>
      </c>
      <c r="AI1283">
        <v>56664780</v>
      </c>
      <c r="AJ1283">
        <v>991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 x14ac:dyDescent="0.2">
      <c r="A1284">
        <f>ROW(Source!A1218)</f>
        <v>1218</v>
      </c>
      <c r="B1284">
        <v>56664794</v>
      </c>
      <c r="C1284">
        <v>56664764</v>
      </c>
      <c r="D1284">
        <v>54739874</v>
      </c>
      <c r="E1284">
        <v>1</v>
      </c>
      <c r="F1284">
        <v>1</v>
      </c>
      <c r="G1284">
        <v>1081</v>
      </c>
      <c r="H1284">
        <v>3</v>
      </c>
      <c r="I1284" t="s">
        <v>1529</v>
      </c>
      <c r="J1284" t="s">
        <v>1530</v>
      </c>
      <c r="K1284" t="s">
        <v>1531</v>
      </c>
      <c r="L1284">
        <v>1346</v>
      </c>
      <c r="N1284">
        <v>1009</v>
      </c>
      <c r="O1284" t="s">
        <v>1171</v>
      </c>
      <c r="P1284" t="s">
        <v>1171</v>
      </c>
      <c r="Q1284">
        <v>1</v>
      </c>
      <c r="X1284">
        <v>6.7000000000000002E-3</v>
      </c>
      <c r="Y1284">
        <v>453.08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 t="s">
        <v>105</v>
      </c>
      <c r="AG1284">
        <v>6.7000000000000002E-3</v>
      </c>
      <c r="AH1284">
        <v>2</v>
      </c>
      <c r="AI1284">
        <v>56664781</v>
      </c>
      <c r="AJ1284">
        <v>992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x14ac:dyDescent="0.2">
      <c r="A1285">
        <f>ROW(Source!A1218)</f>
        <v>1218</v>
      </c>
      <c r="B1285">
        <v>56664795</v>
      </c>
      <c r="C1285">
        <v>56664764</v>
      </c>
      <c r="D1285">
        <v>54740049</v>
      </c>
      <c r="E1285">
        <v>1</v>
      </c>
      <c r="F1285">
        <v>1</v>
      </c>
      <c r="G1285">
        <v>1081</v>
      </c>
      <c r="H1285">
        <v>3</v>
      </c>
      <c r="I1285" t="s">
        <v>1532</v>
      </c>
      <c r="J1285" t="s">
        <v>1533</v>
      </c>
      <c r="K1285" t="s">
        <v>1534</v>
      </c>
      <c r="L1285">
        <v>1355</v>
      </c>
      <c r="N1285">
        <v>1010</v>
      </c>
      <c r="O1285" t="s">
        <v>1380</v>
      </c>
      <c r="P1285" t="s">
        <v>1380</v>
      </c>
      <c r="Q1285">
        <v>100</v>
      </c>
      <c r="X1285">
        <v>8.9899999999999994E-2</v>
      </c>
      <c r="Y1285">
        <v>95.28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 t="s">
        <v>105</v>
      </c>
      <c r="AG1285">
        <v>8.9899999999999994E-2</v>
      </c>
      <c r="AH1285">
        <v>2</v>
      </c>
      <c r="AI1285">
        <v>56664782</v>
      </c>
      <c r="AJ1285">
        <v>993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</row>
    <row r="1286" spans="1:44" x14ac:dyDescent="0.2">
      <c r="A1286">
        <f>ROW(Source!A1218)</f>
        <v>1218</v>
      </c>
      <c r="B1286">
        <v>56664796</v>
      </c>
      <c r="C1286">
        <v>56664764</v>
      </c>
      <c r="D1286">
        <v>54737824</v>
      </c>
      <c r="E1286">
        <v>1</v>
      </c>
      <c r="F1286">
        <v>1</v>
      </c>
      <c r="G1286">
        <v>1081</v>
      </c>
      <c r="H1286">
        <v>3</v>
      </c>
      <c r="I1286" t="s">
        <v>1535</v>
      </c>
      <c r="J1286" t="s">
        <v>1536</v>
      </c>
      <c r="K1286" t="s">
        <v>1537</v>
      </c>
      <c r="L1286">
        <v>1296</v>
      </c>
      <c r="N1286">
        <v>1002</v>
      </c>
      <c r="O1286" t="s">
        <v>678</v>
      </c>
      <c r="P1286" t="s">
        <v>678</v>
      </c>
      <c r="Q1286">
        <v>1</v>
      </c>
      <c r="X1286">
        <v>0.02</v>
      </c>
      <c r="Y1286">
        <v>54.7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 t="s">
        <v>105</v>
      </c>
      <c r="AG1286">
        <v>0.02</v>
      </c>
      <c r="AH1286">
        <v>2</v>
      </c>
      <c r="AI1286">
        <v>56664783</v>
      </c>
      <c r="AJ1286">
        <v>994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x14ac:dyDescent="0.2">
      <c r="A1287">
        <f>ROW(Source!A1218)</f>
        <v>1218</v>
      </c>
      <c r="B1287">
        <v>56664797</v>
      </c>
      <c r="C1287">
        <v>56664764</v>
      </c>
      <c r="D1287">
        <v>54753897</v>
      </c>
      <c r="E1287">
        <v>1</v>
      </c>
      <c r="F1287">
        <v>1</v>
      </c>
      <c r="G1287">
        <v>1081</v>
      </c>
      <c r="H1287">
        <v>3</v>
      </c>
      <c r="I1287" t="s">
        <v>1538</v>
      </c>
      <c r="J1287" t="s">
        <v>1539</v>
      </c>
      <c r="K1287" t="s">
        <v>1540</v>
      </c>
      <c r="L1287">
        <v>1354</v>
      </c>
      <c r="N1287">
        <v>1010</v>
      </c>
      <c r="O1287" t="s">
        <v>398</v>
      </c>
      <c r="P1287" t="s">
        <v>398</v>
      </c>
      <c r="Q1287">
        <v>1</v>
      </c>
      <c r="X1287">
        <v>1.68</v>
      </c>
      <c r="Y1287">
        <v>3.37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 t="s">
        <v>105</v>
      </c>
      <c r="AG1287">
        <v>1.68</v>
      </c>
      <c r="AH1287">
        <v>2</v>
      </c>
      <c r="AI1287">
        <v>56664784</v>
      </c>
      <c r="AJ1287">
        <v>995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x14ac:dyDescent="0.2">
      <c r="A1288">
        <f>ROW(Source!A1218)</f>
        <v>1218</v>
      </c>
      <c r="B1288">
        <v>56664798</v>
      </c>
      <c r="C1288">
        <v>56664764</v>
      </c>
      <c r="D1288">
        <v>54750694</v>
      </c>
      <c r="E1288">
        <v>1</v>
      </c>
      <c r="F1288">
        <v>1</v>
      </c>
      <c r="G1288">
        <v>1081</v>
      </c>
      <c r="H1288">
        <v>3</v>
      </c>
      <c r="I1288" t="s">
        <v>1541</v>
      </c>
      <c r="J1288" t="s">
        <v>1542</v>
      </c>
      <c r="K1288" t="s">
        <v>1543</v>
      </c>
      <c r="L1288">
        <v>1301</v>
      </c>
      <c r="N1288">
        <v>1003</v>
      </c>
      <c r="O1288" t="s">
        <v>672</v>
      </c>
      <c r="P1288" t="s">
        <v>672</v>
      </c>
      <c r="Q1288">
        <v>1</v>
      </c>
      <c r="X1288">
        <v>3.0750000000000002</v>
      </c>
      <c r="Y1288">
        <v>10.78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 t="s">
        <v>105</v>
      </c>
      <c r="AG1288">
        <v>3.0750000000000002</v>
      </c>
      <c r="AH1288">
        <v>2</v>
      </c>
      <c r="AI1288">
        <v>56664765</v>
      </c>
      <c r="AJ1288">
        <v>996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</row>
    <row r="1289" spans="1:44" x14ac:dyDescent="0.2">
      <c r="A1289">
        <f>ROW(Source!A1218)</f>
        <v>1218</v>
      </c>
      <c r="B1289">
        <v>56664799</v>
      </c>
      <c r="C1289">
        <v>56664764</v>
      </c>
      <c r="D1289">
        <v>54753073</v>
      </c>
      <c r="E1289">
        <v>1</v>
      </c>
      <c r="F1289">
        <v>1</v>
      </c>
      <c r="G1289">
        <v>1081</v>
      </c>
      <c r="H1289">
        <v>3</v>
      </c>
      <c r="I1289" t="s">
        <v>1183</v>
      </c>
      <c r="J1289" t="s">
        <v>1185</v>
      </c>
      <c r="K1289" t="s">
        <v>1184</v>
      </c>
      <c r="L1289">
        <v>1301</v>
      </c>
      <c r="N1289">
        <v>1003</v>
      </c>
      <c r="O1289" t="s">
        <v>672</v>
      </c>
      <c r="P1289" t="s">
        <v>672</v>
      </c>
      <c r="Q1289">
        <v>1</v>
      </c>
      <c r="X1289">
        <v>3.0750000000000002</v>
      </c>
      <c r="Y1289">
        <v>7.73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 t="s">
        <v>105</v>
      </c>
      <c r="AG1289">
        <v>3.0750000000000002</v>
      </c>
      <c r="AH1289">
        <v>2</v>
      </c>
      <c r="AI1289">
        <v>56664766</v>
      </c>
      <c r="AJ1289">
        <v>997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x14ac:dyDescent="0.2">
      <c r="A1290">
        <f>ROW(Source!A1218)</f>
        <v>1218</v>
      </c>
      <c r="B1290">
        <v>56664800</v>
      </c>
      <c r="C1290">
        <v>56664764</v>
      </c>
      <c r="D1290">
        <v>54753078</v>
      </c>
      <c r="E1290">
        <v>1</v>
      </c>
      <c r="F1290">
        <v>1</v>
      </c>
      <c r="G1290">
        <v>1081</v>
      </c>
      <c r="H1290">
        <v>3</v>
      </c>
      <c r="I1290" t="s">
        <v>1191</v>
      </c>
      <c r="J1290" t="s">
        <v>1193</v>
      </c>
      <c r="K1290" t="s">
        <v>1192</v>
      </c>
      <c r="L1290">
        <v>1301</v>
      </c>
      <c r="N1290">
        <v>1003</v>
      </c>
      <c r="O1290" t="s">
        <v>672</v>
      </c>
      <c r="P1290" t="s">
        <v>672</v>
      </c>
      <c r="Q1290">
        <v>1</v>
      </c>
      <c r="X1290">
        <v>3.0750000000000002</v>
      </c>
      <c r="Y1290">
        <v>15.09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 t="s">
        <v>105</v>
      </c>
      <c r="AG1290">
        <v>3.0750000000000002</v>
      </c>
      <c r="AH1290">
        <v>2</v>
      </c>
      <c r="AI1290">
        <v>56664767</v>
      </c>
      <c r="AJ1290">
        <v>998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</row>
    <row r="1291" spans="1:44" x14ac:dyDescent="0.2">
      <c r="A1291">
        <f>ROW(Source!A1218)</f>
        <v>1218</v>
      </c>
      <c r="B1291">
        <v>56664801</v>
      </c>
      <c r="C1291">
        <v>56664764</v>
      </c>
      <c r="D1291">
        <v>54747394</v>
      </c>
      <c r="E1291">
        <v>1</v>
      </c>
      <c r="F1291">
        <v>1</v>
      </c>
      <c r="G1291">
        <v>1081</v>
      </c>
      <c r="H1291">
        <v>3</v>
      </c>
      <c r="I1291" t="s">
        <v>1544</v>
      </c>
      <c r="J1291" t="s">
        <v>1545</v>
      </c>
      <c r="K1291" t="s">
        <v>1546</v>
      </c>
      <c r="L1291">
        <v>1354</v>
      </c>
      <c r="N1291">
        <v>1010</v>
      </c>
      <c r="O1291" t="s">
        <v>398</v>
      </c>
      <c r="P1291" t="s">
        <v>398</v>
      </c>
      <c r="Q1291">
        <v>1</v>
      </c>
      <c r="X1291">
        <v>1.1999999999999999E-3</v>
      </c>
      <c r="Y1291">
        <v>388.31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 t="s">
        <v>105</v>
      </c>
      <c r="AG1291">
        <v>1.1999999999999999E-3</v>
      </c>
      <c r="AH1291">
        <v>2</v>
      </c>
      <c r="AI1291">
        <v>56664768</v>
      </c>
      <c r="AJ1291">
        <v>999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x14ac:dyDescent="0.2">
      <c r="A1292">
        <f>ROW(Source!A1218)</f>
        <v>1218</v>
      </c>
      <c r="B1292">
        <v>56664802</v>
      </c>
      <c r="C1292">
        <v>56664764</v>
      </c>
      <c r="D1292">
        <v>54747401</v>
      </c>
      <c r="E1292">
        <v>1</v>
      </c>
      <c r="F1292">
        <v>1</v>
      </c>
      <c r="G1292">
        <v>1081</v>
      </c>
      <c r="H1292">
        <v>3</v>
      </c>
      <c r="I1292" t="s">
        <v>1381</v>
      </c>
      <c r="J1292" t="s">
        <v>1382</v>
      </c>
      <c r="K1292" t="s">
        <v>1383</v>
      </c>
      <c r="L1292">
        <v>1354</v>
      </c>
      <c r="N1292">
        <v>1010</v>
      </c>
      <c r="O1292" t="s">
        <v>398</v>
      </c>
      <c r="P1292" t="s">
        <v>398</v>
      </c>
      <c r="Q1292">
        <v>1</v>
      </c>
      <c r="X1292">
        <v>8.8999999999999999E-3</v>
      </c>
      <c r="Y1292">
        <v>14.56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 t="s">
        <v>105</v>
      </c>
      <c r="AG1292">
        <v>8.8999999999999999E-3</v>
      </c>
      <c r="AH1292">
        <v>2</v>
      </c>
      <c r="AI1292">
        <v>56664769</v>
      </c>
      <c r="AJ1292">
        <v>1000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 x14ac:dyDescent="0.2">
      <c r="A1293">
        <f>ROW(Source!A1218)</f>
        <v>1218</v>
      </c>
      <c r="B1293">
        <v>56664803</v>
      </c>
      <c r="C1293">
        <v>56664764</v>
      </c>
      <c r="D1293">
        <v>54747362</v>
      </c>
      <c r="E1293">
        <v>1</v>
      </c>
      <c r="F1293">
        <v>1</v>
      </c>
      <c r="G1293">
        <v>1081</v>
      </c>
      <c r="H1293">
        <v>3</v>
      </c>
      <c r="I1293" t="s">
        <v>1547</v>
      </c>
      <c r="J1293" t="s">
        <v>1548</v>
      </c>
      <c r="K1293" t="s">
        <v>1549</v>
      </c>
      <c r="L1293">
        <v>1354</v>
      </c>
      <c r="N1293">
        <v>1010</v>
      </c>
      <c r="O1293" t="s">
        <v>398</v>
      </c>
      <c r="P1293" t="s">
        <v>398</v>
      </c>
      <c r="Q1293">
        <v>1</v>
      </c>
      <c r="X1293">
        <v>3.0300000000000001E-2</v>
      </c>
      <c r="Y1293">
        <v>6145.37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 t="s">
        <v>105</v>
      </c>
      <c r="AG1293">
        <v>3.0300000000000001E-2</v>
      </c>
      <c r="AH1293">
        <v>2</v>
      </c>
      <c r="AI1293">
        <v>56664770</v>
      </c>
      <c r="AJ1293">
        <v>1001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 x14ac:dyDescent="0.2">
      <c r="A1294">
        <f>ROW(Source!A1218)</f>
        <v>1218</v>
      </c>
      <c r="B1294">
        <v>56664804</v>
      </c>
      <c r="C1294">
        <v>56664764</v>
      </c>
      <c r="D1294">
        <v>54747690</v>
      </c>
      <c r="E1294">
        <v>1</v>
      </c>
      <c r="F1294">
        <v>1</v>
      </c>
      <c r="G1294">
        <v>1081</v>
      </c>
      <c r="H1294">
        <v>3</v>
      </c>
      <c r="I1294" t="s">
        <v>1550</v>
      </c>
      <c r="J1294" t="s">
        <v>1551</v>
      </c>
      <c r="K1294" t="s">
        <v>1552</v>
      </c>
      <c r="L1294">
        <v>1355</v>
      </c>
      <c r="N1294">
        <v>1010</v>
      </c>
      <c r="O1294" t="s">
        <v>1380</v>
      </c>
      <c r="P1294" t="s">
        <v>1380</v>
      </c>
      <c r="Q1294">
        <v>100</v>
      </c>
      <c r="X1294">
        <v>1.01E-2</v>
      </c>
      <c r="Y1294">
        <v>86.86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 t="s">
        <v>105</v>
      </c>
      <c r="AG1294">
        <v>1.01E-2</v>
      </c>
      <c r="AH1294">
        <v>2</v>
      </c>
      <c r="AI1294">
        <v>56664771</v>
      </c>
      <c r="AJ1294">
        <v>1002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x14ac:dyDescent="0.2">
      <c r="A1295">
        <f>ROW(Source!A1218)</f>
        <v>1218</v>
      </c>
      <c r="B1295">
        <v>56664805</v>
      </c>
      <c r="C1295">
        <v>56664764</v>
      </c>
      <c r="D1295">
        <v>54704927</v>
      </c>
      <c r="E1295">
        <v>1081</v>
      </c>
      <c r="F1295">
        <v>1</v>
      </c>
      <c r="G1295">
        <v>1081</v>
      </c>
      <c r="H1295">
        <v>3</v>
      </c>
      <c r="I1295" t="s">
        <v>1648</v>
      </c>
      <c r="J1295" t="s">
        <v>3</v>
      </c>
      <c r="K1295" t="s">
        <v>1649</v>
      </c>
      <c r="L1295">
        <v>1301</v>
      </c>
      <c r="N1295">
        <v>1003</v>
      </c>
      <c r="O1295" t="s">
        <v>672</v>
      </c>
      <c r="P1295" t="s">
        <v>672</v>
      </c>
      <c r="Q1295">
        <v>1</v>
      </c>
      <c r="X1295">
        <v>6.15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105</v>
      </c>
      <c r="AG1295">
        <v>6.15</v>
      </c>
      <c r="AH1295">
        <v>3</v>
      </c>
      <c r="AI1295">
        <v>-1</v>
      </c>
      <c r="AJ1295" t="s">
        <v>3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 spans="1:44" x14ac:dyDescent="0.2">
      <c r="A1296">
        <f>ROW(Source!A1218)</f>
        <v>1218</v>
      </c>
      <c r="B1296">
        <v>56664806</v>
      </c>
      <c r="C1296">
        <v>56664764</v>
      </c>
      <c r="D1296">
        <v>54712712</v>
      </c>
      <c r="E1296">
        <v>1081</v>
      </c>
      <c r="F1296">
        <v>1</v>
      </c>
      <c r="G1296">
        <v>1081</v>
      </c>
      <c r="H1296">
        <v>3</v>
      </c>
      <c r="I1296" t="s">
        <v>1650</v>
      </c>
      <c r="J1296" t="s">
        <v>3</v>
      </c>
      <c r="K1296" t="s">
        <v>1651</v>
      </c>
      <c r="L1296">
        <v>1303</v>
      </c>
      <c r="N1296">
        <v>1003</v>
      </c>
      <c r="O1296" t="s">
        <v>1176</v>
      </c>
      <c r="P1296" t="s">
        <v>1176</v>
      </c>
      <c r="Q1296">
        <v>1000</v>
      </c>
      <c r="X1296">
        <v>3.0999999999999999E-3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105</v>
      </c>
      <c r="AG1296">
        <v>3.0999999999999999E-3</v>
      </c>
      <c r="AH1296">
        <v>3</v>
      </c>
      <c r="AI1296">
        <v>-1</v>
      </c>
      <c r="AJ1296" t="s">
        <v>3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x14ac:dyDescent="0.2">
      <c r="A1297">
        <f>ROW(Source!A1218)</f>
        <v>1218</v>
      </c>
      <c r="B1297">
        <v>56664807</v>
      </c>
      <c r="C1297">
        <v>56664764</v>
      </c>
      <c r="D1297">
        <v>54720020</v>
      </c>
      <c r="E1297">
        <v>1081</v>
      </c>
      <c r="F1297">
        <v>1</v>
      </c>
      <c r="G1297">
        <v>1081</v>
      </c>
      <c r="H1297">
        <v>3</v>
      </c>
      <c r="I1297" t="s">
        <v>1646</v>
      </c>
      <c r="J1297" t="s">
        <v>3</v>
      </c>
      <c r="K1297" t="s">
        <v>1652</v>
      </c>
      <c r="L1297">
        <v>1354</v>
      </c>
      <c r="N1297">
        <v>1010</v>
      </c>
      <c r="O1297" t="s">
        <v>398</v>
      </c>
      <c r="P1297" t="s">
        <v>398</v>
      </c>
      <c r="Q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105</v>
      </c>
      <c r="AG1297">
        <v>1</v>
      </c>
      <c r="AH1297">
        <v>3</v>
      </c>
      <c r="AI1297">
        <v>-1</v>
      </c>
      <c r="AJ1297" t="s">
        <v>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 x14ac:dyDescent="0.2">
      <c r="A1298">
        <f>ROW(Source!A1219)</f>
        <v>1219</v>
      </c>
      <c r="B1298">
        <v>56664785</v>
      </c>
      <c r="C1298">
        <v>56664764</v>
      </c>
      <c r="D1298">
        <v>54702434</v>
      </c>
      <c r="E1298">
        <v>1081</v>
      </c>
      <c r="F1298">
        <v>1</v>
      </c>
      <c r="G1298">
        <v>1081</v>
      </c>
      <c r="H1298">
        <v>1</v>
      </c>
      <c r="I1298" t="s">
        <v>1317</v>
      </c>
      <c r="J1298" t="s">
        <v>3</v>
      </c>
      <c r="K1298" t="s">
        <v>1318</v>
      </c>
      <c r="L1298">
        <v>1191</v>
      </c>
      <c r="N1298">
        <v>1013</v>
      </c>
      <c r="O1298" t="s">
        <v>1319</v>
      </c>
      <c r="P1298" t="s">
        <v>1319</v>
      </c>
      <c r="Q1298">
        <v>1</v>
      </c>
      <c r="X1298">
        <v>7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1</v>
      </c>
      <c r="AF1298" t="s">
        <v>33</v>
      </c>
      <c r="AG1298">
        <v>10.143000000000001</v>
      </c>
      <c r="AH1298">
        <v>2</v>
      </c>
      <c r="AI1298">
        <v>56664772</v>
      </c>
      <c r="AJ1298">
        <v>1003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</row>
    <row r="1299" spans="1:44" x14ac:dyDescent="0.2">
      <c r="A1299">
        <f>ROW(Source!A1219)</f>
        <v>1219</v>
      </c>
      <c r="B1299">
        <v>56664786</v>
      </c>
      <c r="C1299">
        <v>56664764</v>
      </c>
      <c r="D1299">
        <v>54768339</v>
      </c>
      <c r="E1299">
        <v>1</v>
      </c>
      <c r="F1299">
        <v>1</v>
      </c>
      <c r="G1299">
        <v>1081</v>
      </c>
      <c r="H1299">
        <v>2</v>
      </c>
      <c r="I1299" t="s">
        <v>1324</v>
      </c>
      <c r="J1299" t="s">
        <v>1325</v>
      </c>
      <c r="K1299" t="s">
        <v>1326</v>
      </c>
      <c r="L1299">
        <v>1368</v>
      </c>
      <c r="N1299">
        <v>1011</v>
      </c>
      <c r="O1299" t="s">
        <v>1323</v>
      </c>
      <c r="P1299" t="s">
        <v>1323</v>
      </c>
      <c r="Q1299">
        <v>1</v>
      </c>
      <c r="X1299">
        <v>4.0000000000000001E-3</v>
      </c>
      <c r="Y1299">
        <v>0</v>
      </c>
      <c r="Z1299">
        <v>83.1</v>
      </c>
      <c r="AA1299">
        <v>12.62</v>
      </c>
      <c r="AB1299">
        <v>0</v>
      </c>
      <c r="AC1299">
        <v>0</v>
      </c>
      <c r="AD1299">
        <v>1</v>
      </c>
      <c r="AE1299">
        <v>0</v>
      </c>
      <c r="AF1299" t="s">
        <v>32</v>
      </c>
      <c r="AG1299">
        <v>6.2999999999999992E-3</v>
      </c>
      <c r="AH1299">
        <v>2</v>
      </c>
      <c r="AI1299">
        <v>56664773</v>
      </c>
      <c r="AJ1299">
        <v>1004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x14ac:dyDescent="0.2">
      <c r="A1300">
        <f>ROW(Source!A1219)</f>
        <v>1219</v>
      </c>
      <c r="B1300">
        <v>56664788</v>
      </c>
      <c r="C1300">
        <v>56664764</v>
      </c>
      <c r="D1300">
        <v>54768393</v>
      </c>
      <c r="E1300">
        <v>1</v>
      </c>
      <c r="F1300">
        <v>1</v>
      </c>
      <c r="G1300">
        <v>1081</v>
      </c>
      <c r="H1300">
        <v>2</v>
      </c>
      <c r="I1300" t="s">
        <v>1387</v>
      </c>
      <c r="J1300" t="s">
        <v>1388</v>
      </c>
      <c r="K1300" t="s">
        <v>1389</v>
      </c>
      <c r="L1300">
        <v>1368</v>
      </c>
      <c r="N1300">
        <v>1011</v>
      </c>
      <c r="O1300" t="s">
        <v>1323</v>
      </c>
      <c r="P1300" t="s">
        <v>1323</v>
      </c>
      <c r="Q1300">
        <v>1</v>
      </c>
      <c r="X1300">
        <v>0.19</v>
      </c>
      <c r="Y1300">
        <v>0</v>
      </c>
      <c r="Z1300">
        <v>0.77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 t="s">
        <v>32</v>
      </c>
      <c r="AG1300">
        <v>0.29924999999999996</v>
      </c>
      <c r="AH1300">
        <v>2</v>
      </c>
      <c r="AI1300">
        <v>56664775</v>
      </c>
      <c r="AJ1300">
        <v>1005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</row>
    <row r="1301" spans="1:44" x14ac:dyDescent="0.2">
      <c r="A1301">
        <f>ROW(Source!A1219)</f>
        <v>1219</v>
      </c>
      <c r="B1301">
        <v>56664789</v>
      </c>
      <c r="C1301">
        <v>56664764</v>
      </c>
      <c r="D1301">
        <v>54768426</v>
      </c>
      <c r="E1301">
        <v>1</v>
      </c>
      <c r="F1301">
        <v>1</v>
      </c>
      <c r="G1301">
        <v>1081</v>
      </c>
      <c r="H1301">
        <v>2</v>
      </c>
      <c r="I1301" t="s">
        <v>1368</v>
      </c>
      <c r="J1301" t="s">
        <v>1369</v>
      </c>
      <c r="K1301" t="s">
        <v>1370</v>
      </c>
      <c r="L1301">
        <v>1368</v>
      </c>
      <c r="N1301">
        <v>1011</v>
      </c>
      <c r="O1301" t="s">
        <v>1323</v>
      </c>
      <c r="P1301" t="s">
        <v>1323</v>
      </c>
      <c r="Q1301">
        <v>1</v>
      </c>
      <c r="X1301">
        <v>0.14000000000000001</v>
      </c>
      <c r="Y1301">
        <v>0</v>
      </c>
      <c r="Z1301">
        <v>0.47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 t="s">
        <v>32</v>
      </c>
      <c r="AG1301">
        <v>0.22050000000000003</v>
      </c>
      <c r="AH1301">
        <v>2</v>
      </c>
      <c r="AI1301">
        <v>56664776</v>
      </c>
      <c r="AJ1301">
        <v>1006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 x14ac:dyDescent="0.2">
      <c r="A1302">
        <f>ROW(Source!A1219)</f>
        <v>1219</v>
      </c>
      <c r="B1302">
        <v>56664790</v>
      </c>
      <c r="C1302">
        <v>56664764</v>
      </c>
      <c r="D1302">
        <v>54768442</v>
      </c>
      <c r="E1302">
        <v>1</v>
      </c>
      <c r="F1302">
        <v>1</v>
      </c>
      <c r="G1302">
        <v>1081</v>
      </c>
      <c r="H1302">
        <v>2</v>
      </c>
      <c r="I1302" t="s">
        <v>1520</v>
      </c>
      <c r="J1302" t="s">
        <v>1521</v>
      </c>
      <c r="K1302" t="s">
        <v>1522</v>
      </c>
      <c r="L1302">
        <v>1368</v>
      </c>
      <c r="N1302">
        <v>1011</v>
      </c>
      <c r="O1302" t="s">
        <v>1323</v>
      </c>
      <c r="P1302" t="s">
        <v>1323</v>
      </c>
      <c r="Q1302">
        <v>1</v>
      </c>
      <c r="X1302">
        <v>0.26</v>
      </c>
      <c r="Y1302">
        <v>0</v>
      </c>
      <c r="Z1302">
        <v>1.27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 t="s">
        <v>32</v>
      </c>
      <c r="AG1302">
        <v>0.40950000000000003</v>
      </c>
      <c r="AH1302">
        <v>2</v>
      </c>
      <c r="AI1302">
        <v>56664777</v>
      </c>
      <c r="AJ1302">
        <v>1007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x14ac:dyDescent="0.2">
      <c r="A1303">
        <f>ROW(Source!A1219)</f>
        <v>1219</v>
      </c>
      <c r="B1303">
        <v>56664787</v>
      </c>
      <c r="C1303">
        <v>56664764</v>
      </c>
      <c r="D1303">
        <v>54767573</v>
      </c>
      <c r="E1303">
        <v>1</v>
      </c>
      <c r="F1303">
        <v>1</v>
      </c>
      <c r="G1303">
        <v>1081</v>
      </c>
      <c r="H1303">
        <v>2</v>
      </c>
      <c r="I1303" t="s">
        <v>1328</v>
      </c>
      <c r="J1303" t="s">
        <v>1329</v>
      </c>
      <c r="K1303" t="s">
        <v>1330</v>
      </c>
      <c r="L1303">
        <v>1368</v>
      </c>
      <c r="N1303">
        <v>1011</v>
      </c>
      <c r="O1303" t="s">
        <v>1323</v>
      </c>
      <c r="P1303" t="s">
        <v>1323</v>
      </c>
      <c r="Q1303">
        <v>1</v>
      </c>
      <c r="X1303">
        <v>1E-4</v>
      </c>
      <c r="Y1303">
        <v>0</v>
      </c>
      <c r="Z1303">
        <v>179.17</v>
      </c>
      <c r="AA1303">
        <v>16.93</v>
      </c>
      <c r="AB1303">
        <v>0</v>
      </c>
      <c r="AC1303">
        <v>0</v>
      </c>
      <c r="AD1303">
        <v>1</v>
      </c>
      <c r="AE1303">
        <v>0</v>
      </c>
      <c r="AF1303" t="s">
        <v>32</v>
      </c>
      <c r="AG1303">
        <v>1.5750000000000003E-4</v>
      </c>
      <c r="AH1303">
        <v>2</v>
      </c>
      <c r="AI1303">
        <v>56664774</v>
      </c>
      <c r="AJ1303">
        <v>1008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 x14ac:dyDescent="0.2">
      <c r="A1304">
        <f>ROW(Source!A1219)</f>
        <v>1219</v>
      </c>
      <c r="B1304">
        <v>56664791</v>
      </c>
      <c r="C1304">
        <v>56664764</v>
      </c>
      <c r="D1304">
        <v>54737367</v>
      </c>
      <c r="E1304">
        <v>1</v>
      </c>
      <c r="F1304">
        <v>1</v>
      </c>
      <c r="G1304">
        <v>1081</v>
      </c>
      <c r="H1304">
        <v>3</v>
      </c>
      <c r="I1304" t="s">
        <v>1442</v>
      </c>
      <c r="J1304" t="s">
        <v>1443</v>
      </c>
      <c r="K1304" t="s">
        <v>1444</v>
      </c>
      <c r="L1304">
        <v>1339</v>
      </c>
      <c r="N1304">
        <v>1007</v>
      </c>
      <c r="O1304" t="s">
        <v>1102</v>
      </c>
      <c r="P1304" t="s">
        <v>1102</v>
      </c>
      <c r="Q1304">
        <v>1</v>
      </c>
      <c r="X1304">
        <v>2.9999999999999997E-4</v>
      </c>
      <c r="Y1304">
        <v>7.07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 t="s">
        <v>105</v>
      </c>
      <c r="AG1304">
        <v>2.9999999999999997E-4</v>
      </c>
      <c r="AH1304">
        <v>2</v>
      </c>
      <c r="AI1304">
        <v>56664778</v>
      </c>
      <c r="AJ1304">
        <v>1009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x14ac:dyDescent="0.2">
      <c r="A1305">
        <f>ROW(Source!A1219)</f>
        <v>1219</v>
      </c>
      <c r="B1305">
        <v>56664792</v>
      </c>
      <c r="C1305">
        <v>56664764</v>
      </c>
      <c r="D1305">
        <v>54739137</v>
      </c>
      <c r="E1305">
        <v>1</v>
      </c>
      <c r="F1305">
        <v>1</v>
      </c>
      <c r="G1305">
        <v>1081</v>
      </c>
      <c r="H1305">
        <v>3</v>
      </c>
      <c r="I1305" t="s">
        <v>1523</v>
      </c>
      <c r="J1305" t="s">
        <v>1524</v>
      </c>
      <c r="K1305" t="s">
        <v>1525</v>
      </c>
      <c r="L1305">
        <v>1301</v>
      </c>
      <c r="N1305">
        <v>1003</v>
      </c>
      <c r="O1305" t="s">
        <v>672</v>
      </c>
      <c r="P1305" t="s">
        <v>672</v>
      </c>
      <c r="Q1305">
        <v>1</v>
      </c>
      <c r="X1305">
        <v>10.3215</v>
      </c>
      <c r="Y1305">
        <v>1.5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 t="s">
        <v>105</v>
      </c>
      <c r="AG1305">
        <v>10.3215</v>
      </c>
      <c r="AH1305">
        <v>2</v>
      </c>
      <c r="AI1305">
        <v>56664779</v>
      </c>
      <c r="AJ1305">
        <v>1010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 x14ac:dyDescent="0.2">
      <c r="A1306">
        <f>ROW(Source!A1219)</f>
        <v>1219</v>
      </c>
      <c r="B1306">
        <v>56664793</v>
      </c>
      <c r="C1306">
        <v>56664764</v>
      </c>
      <c r="D1306">
        <v>54739872</v>
      </c>
      <c r="E1306">
        <v>1</v>
      </c>
      <c r="F1306">
        <v>1</v>
      </c>
      <c r="G1306">
        <v>1081</v>
      </c>
      <c r="H1306">
        <v>3</v>
      </c>
      <c r="I1306" t="s">
        <v>1526</v>
      </c>
      <c r="J1306" t="s">
        <v>1527</v>
      </c>
      <c r="K1306" t="s">
        <v>1528</v>
      </c>
      <c r="L1306">
        <v>1346</v>
      </c>
      <c r="N1306">
        <v>1009</v>
      </c>
      <c r="O1306" t="s">
        <v>1171</v>
      </c>
      <c r="P1306" t="s">
        <v>1171</v>
      </c>
      <c r="Q1306">
        <v>1</v>
      </c>
      <c r="X1306">
        <v>4.4600000000000001E-2</v>
      </c>
      <c r="Y1306">
        <v>230.62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 t="s">
        <v>105</v>
      </c>
      <c r="AG1306">
        <v>4.4600000000000001E-2</v>
      </c>
      <c r="AH1306">
        <v>2</v>
      </c>
      <c r="AI1306">
        <v>56664780</v>
      </c>
      <c r="AJ1306">
        <v>1011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 x14ac:dyDescent="0.2">
      <c r="A1307">
        <f>ROW(Source!A1219)</f>
        <v>1219</v>
      </c>
      <c r="B1307">
        <v>56664794</v>
      </c>
      <c r="C1307">
        <v>56664764</v>
      </c>
      <c r="D1307">
        <v>54739874</v>
      </c>
      <c r="E1307">
        <v>1</v>
      </c>
      <c r="F1307">
        <v>1</v>
      </c>
      <c r="G1307">
        <v>1081</v>
      </c>
      <c r="H1307">
        <v>3</v>
      </c>
      <c r="I1307" t="s">
        <v>1529</v>
      </c>
      <c r="J1307" t="s">
        <v>1530</v>
      </c>
      <c r="K1307" t="s">
        <v>1531</v>
      </c>
      <c r="L1307">
        <v>1346</v>
      </c>
      <c r="N1307">
        <v>1009</v>
      </c>
      <c r="O1307" t="s">
        <v>1171</v>
      </c>
      <c r="P1307" t="s">
        <v>1171</v>
      </c>
      <c r="Q1307">
        <v>1</v>
      </c>
      <c r="X1307">
        <v>6.7000000000000002E-3</v>
      </c>
      <c r="Y1307">
        <v>453.08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 t="s">
        <v>105</v>
      </c>
      <c r="AG1307">
        <v>6.7000000000000002E-3</v>
      </c>
      <c r="AH1307">
        <v>2</v>
      </c>
      <c r="AI1307">
        <v>56664781</v>
      </c>
      <c r="AJ1307">
        <v>1012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 x14ac:dyDescent="0.2">
      <c r="A1308">
        <f>ROW(Source!A1219)</f>
        <v>1219</v>
      </c>
      <c r="B1308">
        <v>56664795</v>
      </c>
      <c r="C1308">
        <v>56664764</v>
      </c>
      <c r="D1308">
        <v>54740049</v>
      </c>
      <c r="E1308">
        <v>1</v>
      </c>
      <c r="F1308">
        <v>1</v>
      </c>
      <c r="G1308">
        <v>1081</v>
      </c>
      <c r="H1308">
        <v>3</v>
      </c>
      <c r="I1308" t="s">
        <v>1532</v>
      </c>
      <c r="J1308" t="s">
        <v>1533</v>
      </c>
      <c r="K1308" t="s">
        <v>1534</v>
      </c>
      <c r="L1308">
        <v>1355</v>
      </c>
      <c r="N1308">
        <v>1010</v>
      </c>
      <c r="O1308" t="s">
        <v>1380</v>
      </c>
      <c r="P1308" t="s">
        <v>1380</v>
      </c>
      <c r="Q1308">
        <v>100</v>
      </c>
      <c r="X1308">
        <v>8.9899999999999994E-2</v>
      </c>
      <c r="Y1308">
        <v>95.28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 t="s">
        <v>105</v>
      </c>
      <c r="AG1308">
        <v>8.9899999999999994E-2</v>
      </c>
      <c r="AH1308">
        <v>2</v>
      </c>
      <c r="AI1308">
        <v>56664782</v>
      </c>
      <c r="AJ1308">
        <v>1013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</row>
    <row r="1309" spans="1:44" x14ac:dyDescent="0.2">
      <c r="A1309">
        <f>ROW(Source!A1219)</f>
        <v>1219</v>
      </c>
      <c r="B1309">
        <v>56664796</v>
      </c>
      <c r="C1309">
        <v>56664764</v>
      </c>
      <c r="D1309">
        <v>54737824</v>
      </c>
      <c r="E1309">
        <v>1</v>
      </c>
      <c r="F1309">
        <v>1</v>
      </c>
      <c r="G1309">
        <v>1081</v>
      </c>
      <c r="H1309">
        <v>3</v>
      </c>
      <c r="I1309" t="s">
        <v>1535</v>
      </c>
      <c r="J1309" t="s">
        <v>1536</v>
      </c>
      <c r="K1309" t="s">
        <v>1537</v>
      </c>
      <c r="L1309">
        <v>1296</v>
      </c>
      <c r="N1309">
        <v>1002</v>
      </c>
      <c r="O1309" t="s">
        <v>678</v>
      </c>
      <c r="P1309" t="s">
        <v>678</v>
      </c>
      <c r="Q1309">
        <v>1</v>
      </c>
      <c r="X1309">
        <v>0.02</v>
      </c>
      <c r="Y1309">
        <v>54.7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 t="s">
        <v>105</v>
      </c>
      <c r="AG1309">
        <v>0.02</v>
      </c>
      <c r="AH1309">
        <v>2</v>
      </c>
      <c r="AI1309">
        <v>56664783</v>
      </c>
      <c r="AJ1309">
        <v>1014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 x14ac:dyDescent="0.2">
      <c r="A1310">
        <f>ROW(Source!A1219)</f>
        <v>1219</v>
      </c>
      <c r="B1310">
        <v>56664797</v>
      </c>
      <c r="C1310">
        <v>56664764</v>
      </c>
      <c r="D1310">
        <v>54753897</v>
      </c>
      <c r="E1310">
        <v>1</v>
      </c>
      <c r="F1310">
        <v>1</v>
      </c>
      <c r="G1310">
        <v>1081</v>
      </c>
      <c r="H1310">
        <v>3</v>
      </c>
      <c r="I1310" t="s">
        <v>1538</v>
      </c>
      <c r="J1310" t="s">
        <v>1539</v>
      </c>
      <c r="K1310" t="s">
        <v>1540</v>
      </c>
      <c r="L1310">
        <v>1354</v>
      </c>
      <c r="N1310">
        <v>1010</v>
      </c>
      <c r="O1310" t="s">
        <v>398</v>
      </c>
      <c r="P1310" t="s">
        <v>398</v>
      </c>
      <c r="Q1310">
        <v>1</v>
      </c>
      <c r="X1310">
        <v>1.68</v>
      </c>
      <c r="Y1310">
        <v>3.37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 t="s">
        <v>105</v>
      </c>
      <c r="AG1310">
        <v>1.68</v>
      </c>
      <c r="AH1310">
        <v>2</v>
      </c>
      <c r="AI1310">
        <v>56664784</v>
      </c>
      <c r="AJ1310">
        <v>1015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</row>
    <row r="1311" spans="1:44" x14ac:dyDescent="0.2">
      <c r="A1311">
        <f>ROW(Source!A1219)</f>
        <v>1219</v>
      </c>
      <c r="B1311">
        <v>56664798</v>
      </c>
      <c r="C1311">
        <v>56664764</v>
      </c>
      <c r="D1311">
        <v>54750694</v>
      </c>
      <c r="E1311">
        <v>1</v>
      </c>
      <c r="F1311">
        <v>1</v>
      </c>
      <c r="G1311">
        <v>1081</v>
      </c>
      <c r="H1311">
        <v>3</v>
      </c>
      <c r="I1311" t="s">
        <v>1541</v>
      </c>
      <c r="J1311" t="s">
        <v>1542</v>
      </c>
      <c r="K1311" t="s">
        <v>1543</v>
      </c>
      <c r="L1311">
        <v>1301</v>
      </c>
      <c r="N1311">
        <v>1003</v>
      </c>
      <c r="O1311" t="s">
        <v>672</v>
      </c>
      <c r="P1311" t="s">
        <v>672</v>
      </c>
      <c r="Q1311">
        <v>1</v>
      </c>
      <c r="X1311">
        <v>3.0750000000000002</v>
      </c>
      <c r="Y1311">
        <v>10.78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 t="s">
        <v>105</v>
      </c>
      <c r="AG1311">
        <v>3.0750000000000002</v>
      </c>
      <c r="AH1311">
        <v>2</v>
      </c>
      <c r="AI1311">
        <v>56664765</v>
      </c>
      <c r="AJ1311">
        <v>1016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x14ac:dyDescent="0.2">
      <c r="A1312">
        <f>ROW(Source!A1219)</f>
        <v>1219</v>
      </c>
      <c r="B1312">
        <v>56664799</v>
      </c>
      <c r="C1312">
        <v>56664764</v>
      </c>
      <c r="D1312">
        <v>54753073</v>
      </c>
      <c r="E1312">
        <v>1</v>
      </c>
      <c r="F1312">
        <v>1</v>
      </c>
      <c r="G1312">
        <v>1081</v>
      </c>
      <c r="H1312">
        <v>3</v>
      </c>
      <c r="I1312" t="s">
        <v>1183</v>
      </c>
      <c r="J1312" t="s">
        <v>1185</v>
      </c>
      <c r="K1312" t="s">
        <v>1184</v>
      </c>
      <c r="L1312">
        <v>1301</v>
      </c>
      <c r="N1312">
        <v>1003</v>
      </c>
      <c r="O1312" t="s">
        <v>672</v>
      </c>
      <c r="P1312" t="s">
        <v>672</v>
      </c>
      <c r="Q1312">
        <v>1</v>
      </c>
      <c r="X1312">
        <v>3.0750000000000002</v>
      </c>
      <c r="Y1312">
        <v>7.73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 t="s">
        <v>105</v>
      </c>
      <c r="AG1312">
        <v>3.0750000000000002</v>
      </c>
      <c r="AH1312">
        <v>2</v>
      </c>
      <c r="AI1312">
        <v>56664766</v>
      </c>
      <c r="AJ1312">
        <v>1017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 x14ac:dyDescent="0.2">
      <c r="A1313">
        <f>ROW(Source!A1219)</f>
        <v>1219</v>
      </c>
      <c r="B1313">
        <v>56664800</v>
      </c>
      <c r="C1313">
        <v>56664764</v>
      </c>
      <c r="D1313">
        <v>54753078</v>
      </c>
      <c r="E1313">
        <v>1</v>
      </c>
      <c r="F1313">
        <v>1</v>
      </c>
      <c r="G1313">
        <v>1081</v>
      </c>
      <c r="H1313">
        <v>3</v>
      </c>
      <c r="I1313" t="s">
        <v>1191</v>
      </c>
      <c r="J1313" t="s">
        <v>1193</v>
      </c>
      <c r="K1313" t="s">
        <v>1192</v>
      </c>
      <c r="L1313">
        <v>1301</v>
      </c>
      <c r="N1313">
        <v>1003</v>
      </c>
      <c r="O1313" t="s">
        <v>672</v>
      </c>
      <c r="P1313" t="s">
        <v>672</v>
      </c>
      <c r="Q1313">
        <v>1</v>
      </c>
      <c r="X1313">
        <v>3.0750000000000002</v>
      </c>
      <c r="Y1313">
        <v>15.09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 t="s">
        <v>105</v>
      </c>
      <c r="AG1313">
        <v>3.0750000000000002</v>
      </c>
      <c r="AH1313">
        <v>2</v>
      </c>
      <c r="AI1313">
        <v>56664767</v>
      </c>
      <c r="AJ1313">
        <v>1018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 x14ac:dyDescent="0.2">
      <c r="A1314">
        <f>ROW(Source!A1219)</f>
        <v>1219</v>
      </c>
      <c r="B1314">
        <v>56664801</v>
      </c>
      <c r="C1314">
        <v>56664764</v>
      </c>
      <c r="D1314">
        <v>54747394</v>
      </c>
      <c r="E1314">
        <v>1</v>
      </c>
      <c r="F1314">
        <v>1</v>
      </c>
      <c r="G1314">
        <v>1081</v>
      </c>
      <c r="H1314">
        <v>3</v>
      </c>
      <c r="I1314" t="s">
        <v>1544</v>
      </c>
      <c r="J1314" t="s">
        <v>1545</v>
      </c>
      <c r="K1314" t="s">
        <v>1546</v>
      </c>
      <c r="L1314">
        <v>1354</v>
      </c>
      <c r="N1314">
        <v>1010</v>
      </c>
      <c r="O1314" t="s">
        <v>398</v>
      </c>
      <c r="P1314" t="s">
        <v>398</v>
      </c>
      <c r="Q1314">
        <v>1</v>
      </c>
      <c r="X1314">
        <v>1.1999999999999999E-3</v>
      </c>
      <c r="Y1314">
        <v>388.31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 t="s">
        <v>105</v>
      </c>
      <c r="AG1314">
        <v>1.1999999999999999E-3</v>
      </c>
      <c r="AH1314">
        <v>2</v>
      </c>
      <c r="AI1314">
        <v>56664768</v>
      </c>
      <c r="AJ1314">
        <v>1019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 x14ac:dyDescent="0.2">
      <c r="A1315">
        <f>ROW(Source!A1219)</f>
        <v>1219</v>
      </c>
      <c r="B1315">
        <v>56664802</v>
      </c>
      <c r="C1315">
        <v>56664764</v>
      </c>
      <c r="D1315">
        <v>54747401</v>
      </c>
      <c r="E1315">
        <v>1</v>
      </c>
      <c r="F1315">
        <v>1</v>
      </c>
      <c r="G1315">
        <v>1081</v>
      </c>
      <c r="H1315">
        <v>3</v>
      </c>
      <c r="I1315" t="s">
        <v>1381</v>
      </c>
      <c r="J1315" t="s">
        <v>1382</v>
      </c>
      <c r="K1315" t="s">
        <v>1383</v>
      </c>
      <c r="L1315">
        <v>1354</v>
      </c>
      <c r="N1315">
        <v>1010</v>
      </c>
      <c r="O1315" t="s">
        <v>398</v>
      </c>
      <c r="P1315" t="s">
        <v>398</v>
      </c>
      <c r="Q1315">
        <v>1</v>
      </c>
      <c r="X1315">
        <v>8.8999999999999999E-3</v>
      </c>
      <c r="Y1315">
        <v>14.56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 t="s">
        <v>105</v>
      </c>
      <c r="AG1315">
        <v>8.8999999999999999E-3</v>
      </c>
      <c r="AH1315">
        <v>2</v>
      </c>
      <c r="AI1315">
        <v>56664769</v>
      </c>
      <c r="AJ1315">
        <v>1020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x14ac:dyDescent="0.2">
      <c r="A1316">
        <f>ROW(Source!A1219)</f>
        <v>1219</v>
      </c>
      <c r="B1316">
        <v>56664803</v>
      </c>
      <c r="C1316">
        <v>56664764</v>
      </c>
      <c r="D1316">
        <v>54747362</v>
      </c>
      <c r="E1316">
        <v>1</v>
      </c>
      <c r="F1316">
        <v>1</v>
      </c>
      <c r="G1316">
        <v>1081</v>
      </c>
      <c r="H1316">
        <v>3</v>
      </c>
      <c r="I1316" t="s">
        <v>1547</v>
      </c>
      <c r="J1316" t="s">
        <v>1548</v>
      </c>
      <c r="K1316" t="s">
        <v>1549</v>
      </c>
      <c r="L1316">
        <v>1354</v>
      </c>
      <c r="N1316">
        <v>1010</v>
      </c>
      <c r="O1316" t="s">
        <v>398</v>
      </c>
      <c r="P1316" t="s">
        <v>398</v>
      </c>
      <c r="Q1316">
        <v>1</v>
      </c>
      <c r="X1316">
        <v>3.0300000000000001E-2</v>
      </c>
      <c r="Y1316">
        <v>6145.37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 t="s">
        <v>105</v>
      </c>
      <c r="AG1316">
        <v>3.0300000000000001E-2</v>
      </c>
      <c r="AH1316">
        <v>2</v>
      </c>
      <c r="AI1316">
        <v>56664770</v>
      </c>
      <c r="AJ1316">
        <v>1021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 x14ac:dyDescent="0.2">
      <c r="A1317">
        <f>ROW(Source!A1219)</f>
        <v>1219</v>
      </c>
      <c r="B1317">
        <v>56664804</v>
      </c>
      <c r="C1317">
        <v>56664764</v>
      </c>
      <c r="D1317">
        <v>54747690</v>
      </c>
      <c r="E1317">
        <v>1</v>
      </c>
      <c r="F1317">
        <v>1</v>
      </c>
      <c r="G1317">
        <v>1081</v>
      </c>
      <c r="H1317">
        <v>3</v>
      </c>
      <c r="I1317" t="s">
        <v>1550</v>
      </c>
      <c r="J1317" t="s">
        <v>1551</v>
      </c>
      <c r="K1317" t="s">
        <v>1552</v>
      </c>
      <c r="L1317">
        <v>1355</v>
      </c>
      <c r="N1317">
        <v>1010</v>
      </c>
      <c r="O1317" t="s">
        <v>1380</v>
      </c>
      <c r="P1317" t="s">
        <v>1380</v>
      </c>
      <c r="Q1317">
        <v>100</v>
      </c>
      <c r="X1317">
        <v>1.01E-2</v>
      </c>
      <c r="Y1317">
        <v>86.86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 t="s">
        <v>105</v>
      </c>
      <c r="AG1317">
        <v>1.01E-2</v>
      </c>
      <c r="AH1317">
        <v>2</v>
      </c>
      <c r="AI1317">
        <v>56664771</v>
      </c>
      <c r="AJ1317">
        <v>1022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 x14ac:dyDescent="0.2">
      <c r="A1318">
        <f>ROW(Source!A1219)</f>
        <v>1219</v>
      </c>
      <c r="B1318">
        <v>56664805</v>
      </c>
      <c r="C1318">
        <v>56664764</v>
      </c>
      <c r="D1318">
        <v>54704927</v>
      </c>
      <c r="E1318">
        <v>1081</v>
      </c>
      <c r="F1318">
        <v>1</v>
      </c>
      <c r="G1318">
        <v>1081</v>
      </c>
      <c r="H1318">
        <v>3</v>
      </c>
      <c r="I1318" t="s">
        <v>1648</v>
      </c>
      <c r="J1318" t="s">
        <v>3</v>
      </c>
      <c r="K1318" t="s">
        <v>1649</v>
      </c>
      <c r="L1318">
        <v>1301</v>
      </c>
      <c r="N1318">
        <v>1003</v>
      </c>
      <c r="O1318" t="s">
        <v>672</v>
      </c>
      <c r="P1318" t="s">
        <v>672</v>
      </c>
      <c r="Q1318">
        <v>1</v>
      </c>
      <c r="X1318">
        <v>6.15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105</v>
      </c>
      <c r="AG1318">
        <v>6.15</v>
      </c>
      <c r="AH1318">
        <v>3</v>
      </c>
      <c r="AI1318">
        <v>-1</v>
      </c>
      <c r="AJ1318" t="s">
        <v>3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 x14ac:dyDescent="0.2">
      <c r="A1319">
        <f>ROW(Source!A1219)</f>
        <v>1219</v>
      </c>
      <c r="B1319">
        <v>56664806</v>
      </c>
      <c r="C1319">
        <v>56664764</v>
      </c>
      <c r="D1319">
        <v>54712712</v>
      </c>
      <c r="E1319">
        <v>1081</v>
      </c>
      <c r="F1319">
        <v>1</v>
      </c>
      <c r="G1319">
        <v>1081</v>
      </c>
      <c r="H1319">
        <v>3</v>
      </c>
      <c r="I1319" t="s">
        <v>1650</v>
      </c>
      <c r="J1319" t="s">
        <v>3</v>
      </c>
      <c r="K1319" t="s">
        <v>1651</v>
      </c>
      <c r="L1319">
        <v>1303</v>
      </c>
      <c r="N1319">
        <v>1003</v>
      </c>
      <c r="O1319" t="s">
        <v>1176</v>
      </c>
      <c r="P1319" t="s">
        <v>1176</v>
      </c>
      <c r="Q1319">
        <v>1000</v>
      </c>
      <c r="X1319">
        <v>3.0999999999999999E-3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105</v>
      </c>
      <c r="AG1319">
        <v>3.0999999999999999E-3</v>
      </c>
      <c r="AH1319">
        <v>3</v>
      </c>
      <c r="AI1319">
        <v>-1</v>
      </c>
      <c r="AJ1319" t="s">
        <v>3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x14ac:dyDescent="0.2">
      <c r="A1320">
        <f>ROW(Source!A1219)</f>
        <v>1219</v>
      </c>
      <c r="B1320">
        <v>56664807</v>
      </c>
      <c r="C1320">
        <v>56664764</v>
      </c>
      <c r="D1320">
        <v>54720020</v>
      </c>
      <c r="E1320">
        <v>1081</v>
      </c>
      <c r="F1320">
        <v>1</v>
      </c>
      <c r="G1320">
        <v>1081</v>
      </c>
      <c r="H1320">
        <v>3</v>
      </c>
      <c r="I1320" t="s">
        <v>1646</v>
      </c>
      <c r="J1320" t="s">
        <v>3</v>
      </c>
      <c r="K1320" t="s">
        <v>1652</v>
      </c>
      <c r="L1320">
        <v>1354</v>
      </c>
      <c r="N1320">
        <v>1010</v>
      </c>
      <c r="O1320" t="s">
        <v>398</v>
      </c>
      <c r="P1320" t="s">
        <v>398</v>
      </c>
      <c r="Q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105</v>
      </c>
      <c r="AG1320">
        <v>1</v>
      </c>
      <c r="AH1320">
        <v>3</v>
      </c>
      <c r="AI1320">
        <v>-1</v>
      </c>
      <c r="AJ1320" t="s">
        <v>3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 x14ac:dyDescent="0.2">
      <c r="A1321">
        <f>ROW(Source!A1263)</f>
        <v>1263</v>
      </c>
      <c r="B1321">
        <v>56664838</v>
      </c>
      <c r="C1321">
        <v>56664828</v>
      </c>
      <c r="D1321">
        <v>54702434</v>
      </c>
      <c r="E1321">
        <v>1081</v>
      </c>
      <c r="F1321">
        <v>1</v>
      </c>
      <c r="G1321">
        <v>1081</v>
      </c>
      <c r="H1321">
        <v>1</v>
      </c>
      <c r="I1321" t="s">
        <v>1317</v>
      </c>
      <c r="J1321" t="s">
        <v>3</v>
      </c>
      <c r="K1321" t="s">
        <v>1318</v>
      </c>
      <c r="L1321">
        <v>1191</v>
      </c>
      <c r="N1321">
        <v>1013</v>
      </c>
      <c r="O1321" t="s">
        <v>1319</v>
      </c>
      <c r="P1321" t="s">
        <v>1319</v>
      </c>
      <c r="Q1321">
        <v>1</v>
      </c>
      <c r="X1321">
        <v>0.89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33</v>
      </c>
      <c r="AG1321">
        <v>1.2896099999999999</v>
      </c>
      <c r="AH1321">
        <v>2</v>
      </c>
      <c r="AI1321">
        <v>56664829</v>
      </c>
      <c r="AJ1321">
        <v>1023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x14ac:dyDescent="0.2">
      <c r="A1322">
        <f>ROW(Source!A1263)</f>
        <v>1263</v>
      </c>
      <c r="B1322">
        <v>56664839</v>
      </c>
      <c r="C1322">
        <v>56664828</v>
      </c>
      <c r="D1322">
        <v>54768339</v>
      </c>
      <c r="E1322">
        <v>1</v>
      </c>
      <c r="F1322">
        <v>1</v>
      </c>
      <c r="G1322">
        <v>1081</v>
      </c>
      <c r="H1322">
        <v>2</v>
      </c>
      <c r="I1322" t="s">
        <v>1324</v>
      </c>
      <c r="J1322" t="s">
        <v>1325</v>
      </c>
      <c r="K1322" t="s">
        <v>1326</v>
      </c>
      <c r="L1322">
        <v>1368</v>
      </c>
      <c r="N1322">
        <v>1011</v>
      </c>
      <c r="O1322" t="s">
        <v>1323</v>
      </c>
      <c r="P1322" t="s">
        <v>1323</v>
      </c>
      <c r="Q1322">
        <v>1</v>
      </c>
      <c r="X1322">
        <v>5.0000000000000001E-3</v>
      </c>
      <c r="Y1322">
        <v>0</v>
      </c>
      <c r="Z1322">
        <v>83.1</v>
      </c>
      <c r="AA1322">
        <v>12.62</v>
      </c>
      <c r="AB1322">
        <v>0</v>
      </c>
      <c r="AC1322">
        <v>0</v>
      </c>
      <c r="AD1322">
        <v>1</v>
      </c>
      <c r="AE1322">
        <v>0</v>
      </c>
      <c r="AF1322" t="s">
        <v>32</v>
      </c>
      <c r="AG1322">
        <v>7.8750000000000001E-3</v>
      </c>
      <c r="AH1322">
        <v>2</v>
      </c>
      <c r="AI1322">
        <v>56664830</v>
      </c>
      <c r="AJ1322">
        <v>1024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x14ac:dyDescent="0.2">
      <c r="A1323">
        <f>ROW(Source!A1263)</f>
        <v>1263</v>
      </c>
      <c r="B1323">
        <v>56664841</v>
      </c>
      <c r="C1323">
        <v>56664828</v>
      </c>
      <c r="D1323">
        <v>54768393</v>
      </c>
      <c r="E1323">
        <v>1</v>
      </c>
      <c r="F1323">
        <v>1</v>
      </c>
      <c r="G1323">
        <v>1081</v>
      </c>
      <c r="H1323">
        <v>2</v>
      </c>
      <c r="I1323" t="s">
        <v>1387</v>
      </c>
      <c r="J1323" t="s">
        <v>1388</v>
      </c>
      <c r="K1323" t="s">
        <v>1389</v>
      </c>
      <c r="L1323">
        <v>1368</v>
      </c>
      <c r="N1323">
        <v>1011</v>
      </c>
      <c r="O1323" t="s">
        <v>1323</v>
      </c>
      <c r="P1323" t="s">
        <v>1323</v>
      </c>
      <c r="Q1323">
        <v>1</v>
      </c>
      <c r="X1323">
        <v>0.21</v>
      </c>
      <c r="Y1323">
        <v>0</v>
      </c>
      <c r="Z1323">
        <v>0.77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 t="s">
        <v>32</v>
      </c>
      <c r="AG1323">
        <v>0.33075000000000004</v>
      </c>
      <c r="AH1323">
        <v>2</v>
      </c>
      <c r="AI1323">
        <v>56664832</v>
      </c>
      <c r="AJ1323">
        <v>1025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 x14ac:dyDescent="0.2">
      <c r="A1324">
        <f>ROW(Source!A1263)</f>
        <v>1263</v>
      </c>
      <c r="B1324">
        <v>56664842</v>
      </c>
      <c r="C1324">
        <v>56664828</v>
      </c>
      <c r="D1324">
        <v>54768426</v>
      </c>
      <c r="E1324">
        <v>1</v>
      </c>
      <c r="F1324">
        <v>1</v>
      </c>
      <c r="G1324">
        <v>1081</v>
      </c>
      <c r="H1324">
        <v>2</v>
      </c>
      <c r="I1324" t="s">
        <v>1368</v>
      </c>
      <c r="J1324" t="s">
        <v>1369</v>
      </c>
      <c r="K1324" t="s">
        <v>1370</v>
      </c>
      <c r="L1324">
        <v>1368</v>
      </c>
      <c r="N1324">
        <v>1011</v>
      </c>
      <c r="O1324" t="s">
        <v>1323</v>
      </c>
      <c r="P1324" t="s">
        <v>1323</v>
      </c>
      <c r="Q1324">
        <v>1</v>
      </c>
      <c r="X1324">
        <v>0.21</v>
      </c>
      <c r="Y1324">
        <v>0</v>
      </c>
      <c r="Z1324">
        <v>0.47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 t="s">
        <v>32</v>
      </c>
      <c r="AG1324">
        <v>0.33075000000000004</v>
      </c>
      <c r="AH1324">
        <v>2</v>
      </c>
      <c r="AI1324">
        <v>56664833</v>
      </c>
      <c r="AJ1324">
        <v>1026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x14ac:dyDescent="0.2">
      <c r="A1325">
        <f>ROW(Source!A1263)</f>
        <v>1263</v>
      </c>
      <c r="B1325">
        <v>56664840</v>
      </c>
      <c r="C1325">
        <v>56664828</v>
      </c>
      <c r="D1325">
        <v>54767573</v>
      </c>
      <c r="E1325">
        <v>1</v>
      </c>
      <c r="F1325">
        <v>1</v>
      </c>
      <c r="G1325">
        <v>1081</v>
      </c>
      <c r="H1325">
        <v>2</v>
      </c>
      <c r="I1325" t="s">
        <v>1328</v>
      </c>
      <c r="J1325" t="s">
        <v>1329</v>
      </c>
      <c r="K1325" t="s">
        <v>1330</v>
      </c>
      <c r="L1325">
        <v>1368</v>
      </c>
      <c r="N1325">
        <v>1011</v>
      </c>
      <c r="O1325" t="s">
        <v>1323</v>
      </c>
      <c r="P1325" t="s">
        <v>1323</v>
      </c>
      <c r="Q1325">
        <v>1</v>
      </c>
      <c r="X1325">
        <v>2.9999999999999997E-4</v>
      </c>
      <c r="Y1325">
        <v>0</v>
      </c>
      <c r="Z1325">
        <v>179.17</v>
      </c>
      <c r="AA1325">
        <v>16.93</v>
      </c>
      <c r="AB1325">
        <v>0</v>
      </c>
      <c r="AC1325">
        <v>0</v>
      </c>
      <c r="AD1325">
        <v>1</v>
      </c>
      <c r="AE1325">
        <v>0</v>
      </c>
      <c r="AF1325" t="s">
        <v>32</v>
      </c>
      <c r="AG1325">
        <v>4.7249999999999999E-4</v>
      </c>
      <c r="AH1325">
        <v>2</v>
      </c>
      <c r="AI1325">
        <v>56664831</v>
      </c>
      <c r="AJ1325">
        <v>1027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x14ac:dyDescent="0.2">
      <c r="A1326">
        <f>ROW(Source!A1263)</f>
        <v>1263</v>
      </c>
      <c r="B1326">
        <v>56664843</v>
      </c>
      <c r="C1326">
        <v>56664828</v>
      </c>
      <c r="D1326">
        <v>54739616</v>
      </c>
      <c r="E1326">
        <v>1</v>
      </c>
      <c r="F1326">
        <v>1</v>
      </c>
      <c r="G1326">
        <v>1081</v>
      </c>
      <c r="H1326">
        <v>3</v>
      </c>
      <c r="I1326" t="s">
        <v>1508</v>
      </c>
      <c r="J1326" t="s">
        <v>1509</v>
      </c>
      <c r="K1326" t="s">
        <v>1510</v>
      </c>
      <c r="L1326">
        <v>1355</v>
      </c>
      <c r="N1326">
        <v>1010</v>
      </c>
      <c r="O1326" t="s">
        <v>1380</v>
      </c>
      <c r="P1326" t="s">
        <v>1380</v>
      </c>
      <c r="Q1326">
        <v>100</v>
      </c>
      <c r="X1326">
        <v>4.0399999999999998E-2</v>
      </c>
      <c r="Y1326">
        <v>1340.36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 t="s">
        <v>105</v>
      </c>
      <c r="AG1326">
        <v>4.0399999999999998E-2</v>
      </c>
      <c r="AH1326">
        <v>2</v>
      </c>
      <c r="AI1326">
        <v>56664834</v>
      </c>
      <c r="AJ1326">
        <v>1028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x14ac:dyDescent="0.2">
      <c r="A1327">
        <f>ROW(Source!A1263)</f>
        <v>1263</v>
      </c>
      <c r="B1327">
        <v>56664844</v>
      </c>
      <c r="C1327">
        <v>56664828</v>
      </c>
      <c r="D1327">
        <v>54744124</v>
      </c>
      <c r="E1327">
        <v>1</v>
      </c>
      <c r="F1327">
        <v>1</v>
      </c>
      <c r="G1327">
        <v>1081</v>
      </c>
      <c r="H1327">
        <v>3</v>
      </c>
      <c r="I1327" t="s">
        <v>1511</v>
      </c>
      <c r="J1327" t="s">
        <v>1512</v>
      </c>
      <c r="K1327" t="s">
        <v>1513</v>
      </c>
      <c r="L1327">
        <v>1348</v>
      </c>
      <c r="N1327">
        <v>1009</v>
      </c>
      <c r="O1327" t="s">
        <v>547</v>
      </c>
      <c r="P1327" t="s">
        <v>547</v>
      </c>
      <c r="Q1327">
        <v>1000</v>
      </c>
      <c r="X1327">
        <v>2.0000000000000001E-4</v>
      </c>
      <c r="Y1327">
        <v>17740.97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 t="s">
        <v>105</v>
      </c>
      <c r="AG1327">
        <v>2.0000000000000001E-4</v>
      </c>
      <c r="AH1327">
        <v>2</v>
      </c>
      <c r="AI1327">
        <v>56664835</v>
      </c>
      <c r="AJ1327">
        <v>1029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x14ac:dyDescent="0.2">
      <c r="A1328">
        <f>ROW(Source!A1263)</f>
        <v>1263</v>
      </c>
      <c r="B1328">
        <v>56664845</v>
      </c>
      <c r="C1328">
        <v>56664828</v>
      </c>
      <c r="D1328">
        <v>54759263</v>
      </c>
      <c r="E1328">
        <v>1</v>
      </c>
      <c r="F1328">
        <v>1</v>
      </c>
      <c r="G1328">
        <v>1081</v>
      </c>
      <c r="H1328">
        <v>3</v>
      </c>
      <c r="I1328" t="s">
        <v>1514</v>
      </c>
      <c r="J1328" t="s">
        <v>1515</v>
      </c>
      <c r="K1328" t="s">
        <v>1516</v>
      </c>
      <c r="L1328">
        <v>1391</v>
      </c>
      <c r="N1328">
        <v>1013</v>
      </c>
      <c r="O1328" t="s">
        <v>1358</v>
      </c>
      <c r="P1328" t="s">
        <v>1358</v>
      </c>
      <c r="Q1328">
        <v>1</v>
      </c>
      <c r="X1328">
        <v>1</v>
      </c>
      <c r="Y1328">
        <v>56.38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 t="s">
        <v>105</v>
      </c>
      <c r="AG1328">
        <v>1</v>
      </c>
      <c r="AH1328">
        <v>2</v>
      </c>
      <c r="AI1328">
        <v>56664836</v>
      </c>
      <c r="AJ1328">
        <v>1030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x14ac:dyDescent="0.2">
      <c r="A1329">
        <f>ROW(Source!A1263)</f>
        <v>1263</v>
      </c>
      <c r="B1329">
        <v>56664846</v>
      </c>
      <c r="C1329">
        <v>56664828</v>
      </c>
      <c r="D1329">
        <v>54747393</v>
      </c>
      <c r="E1329">
        <v>1</v>
      </c>
      <c r="F1329">
        <v>1</v>
      </c>
      <c r="G1329">
        <v>1081</v>
      </c>
      <c r="H1329">
        <v>3</v>
      </c>
      <c r="I1329" t="s">
        <v>1517</v>
      </c>
      <c r="J1329" t="s">
        <v>1518</v>
      </c>
      <c r="K1329" t="s">
        <v>1519</v>
      </c>
      <c r="L1329">
        <v>1354</v>
      </c>
      <c r="N1329">
        <v>1010</v>
      </c>
      <c r="O1329" t="s">
        <v>398</v>
      </c>
      <c r="P1329" t="s">
        <v>398</v>
      </c>
      <c r="Q1329">
        <v>1</v>
      </c>
      <c r="X1329">
        <v>1.04E-2</v>
      </c>
      <c r="Y1329">
        <v>14.22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 t="s">
        <v>105</v>
      </c>
      <c r="AG1329">
        <v>1.04E-2</v>
      </c>
      <c r="AH1329">
        <v>2</v>
      </c>
      <c r="AI1329">
        <v>56664837</v>
      </c>
      <c r="AJ1329">
        <v>1031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x14ac:dyDescent="0.2">
      <c r="A1330">
        <f>ROW(Source!A1263)</f>
        <v>1263</v>
      </c>
      <c r="B1330">
        <v>56664847</v>
      </c>
      <c r="C1330">
        <v>56664828</v>
      </c>
      <c r="D1330">
        <v>54720020</v>
      </c>
      <c r="E1330">
        <v>1081</v>
      </c>
      <c r="F1330">
        <v>1</v>
      </c>
      <c r="G1330">
        <v>1081</v>
      </c>
      <c r="H1330">
        <v>3</v>
      </c>
      <c r="I1330" t="s">
        <v>1646</v>
      </c>
      <c r="J1330" t="s">
        <v>3</v>
      </c>
      <c r="K1330" t="s">
        <v>1647</v>
      </c>
      <c r="L1330">
        <v>1354</v>
      </c>
      <c r="N1330">
        <v>1010</v>
      </c>
      <c r="O1330" t="s">
        <v>398</v>
      </c>
      <c r="P1330" t="s">
        <v>398</v>
      </c>
      <c r="Q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105</v>
      </c>
      <c r="AG1330">
        <v>1</v>
      </c>
      <c r="AH1330">
        <v>3</v>
      </c>
      <c r="AI1330">
        <v>-1</v>
      </c>
      <c r="AJ1330" t="s">
        <v>3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 x14ac:dyDescent="0.2">
      <c r="A1331">
        <f>ROW(Source!A1264)</f>
        <v>1264</v>
      </c>
      <c r="B1331">
        <v>56664838</v>
      </c>
      <c r="C1331">
        <v>56664828</v>
      </c>
      <c r="D1331">
        <v>54702434</v>
      </c>
      <c r="E1331">
        <v>1081</v>
      </c>
      <c r="F1331">
        <v>1</v>
      </c>
      <c r="G1331">
        <v>1081</v>
      </c>
      <c r="H1331">
        <v>1</v>
      </c>
      <c r="I1331" t="s">
        <v>1317</v>
      </c>
      <c r="J1331" t="s">
        <v>3</v>
      </c>
      <c r="K1331" t="s">
        <v>1318</v>
      </c>
      <c r="L1331">
        <v>1191</v>
      </c>
      <c r="N1331">
        <v>1013</v>
      </c>
      <c r="O1331" t="s">
        <v>1319</v>
      </c>
      <c r="P1331" t="s">
        <v>1319</v>
      </c>
      <c r="Q1331">
        <v>1</v>
      </c>
      <c r="X1331">
        <v>0.89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 t="s">
        <v>33</v>
      </c>
      <c r="AG1331">
        <v>1.2896099999999999</v>
      </c>
      <c r="AH1331">
        <v>2</v>
      </c>
      <c r="AI1331">
        <v>56664829</v>
      </c>
      <c r="AJ1331">
        <v>1032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 x14ac:dyDescent="0.2">
      <c r="A1332">
        <f>ROW(Source!A1264)</f>
        <v>1264</v>
      </c>
      <c r="B1332">
        <v>56664839</v>
      </c>
      <c r="C1332">
        <v>56664828</v>
      </c>
      <c r="D1332">
        <v>54768339</v>
      </c>
      <c r="E1332">
        <v>1</v>
      </c>
      <c r="F1332">
        <v>1</v>
      </c>
      <c r="G1332">
        <v>1081</v>
      </c>
      <c r="H1332">
        <v>2</v>
      </c>
      <c r="I1332" t="s">
        <v>1324</v>
      </c>
      <c r="J1332" t="s">
        <v>1325</v>
      </c>
      <c r="K1332" t="s">
        <v>1326</v>
      </c>
      <c r="L1332">
        <v>1368</v>
      </c>
      <c r="N1332">
        <v>1011</v>
      </c>
      <c r="O1332" t="s">
        <v>1323</v>
      </c>
      <c r="P1332" t="s">
        <v>1323</v>
      </c>
      <c r="Q1332">
        <v>1</v>
      </c>
      <c r="X1332">
        <v>5.0000000000000001E-3</v>
      </c>
      <c r="Y1332">
        <v>0</v>
      </c>
      <c r="Z1332">
        <v>83.1</v>
      </c>
      <c r="AA1332">
        <v>12.62</v>
      </c>
      <c r="AB1332">
        <v>0</v>
      </c>
      <c r="AC1332">
        <v>0</v>
      </c>
      <c r="AD1332">
        <v>1</v>
      </c>
      <c r="AE1332">
        <v>0</v>
      </c>
      <c r="AF1332" t="s">
        <v>32</v>
      </c>
      <c r="AG1332">
        <v>7.8750000000000001E-3</v>
      </c>
      <c r="AH1332">
        <v>2</v>
      </c>
      <c r="AI1332">
        <v>56664830</v>
      </c>
      <c r="AJ1332">
        <v>1033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 x14ac:dyDescent="0.2">
      <c r="A1333">
        <f>ROW(Source!A1264)</f>
        <v>1264</v>
      </c>
      <c r="B1333">
        <v>56664841</v>
      </c>
      <c r="C1333">
        <v>56664828</v>
      </c>
      <c r="D1333">
        <v>54768393</v>
      </c>
      <c r="E1333">
        <v>1</v>
      </c>
      <c r="F1333">
        <v>1</v>
      </c>
      <c r="G1333">
        <v>1081</v>
      </c>
      <c r="H1333">
        <v>2</v>
      </c>
      <c r="I1333" t="s">
        <v>1387</v>
      </c>
      <c r="J1333" t="s">
        <v>1388</v>
      </c>
      <c r="K1333" t="s">
        <v>1389</v>
      </c>
      <c r="L1333">
        <v>1368</v>
      </c>
      <c r="N1333">
        <v>1011</v>
      </c>
      <c r="O1333" t="s">
        <v>1323</v>
      </c>
      <c r="P1333" t="s">
        <v>1323</v>
      </c>
      <c r="Q1333">
        <v>1</v>
      </c>
      <c r="X1333">
        <v>0.21</v>
      </c>
      <c r="Y1333">
        <v>0</v>
      </c>
      <c r="Z1333">
        <v>0.77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 t="s">
        <v>32</v>
      </c>
      <c r="AG1333">
        <v>0.33075000000000004</v>
      </c>
      <c r="AH1333">
        <v>2</v>
      </c>
      <c r="AI1333">
        <v>56664832</v>
      </c>
      <c r="AJ1333">
        <v>1034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44" x14ac:dyDescent="0.2">
      <c r="A1334">
        <f>ROW(Source!A1264)</f>
        <v>1264</v>
      </c>
      <c r="B1334">
        <v>56664842</v>
      </c>
      <c r="C1334">
        <v>56664828</v>
      </c>
      <c r="D1334">
        <v>54768426</v>
      </c>
      <c r="E1334">
        <v>1</v>
      </c>
      <c r="F1334">
        <v>1</v>
      </c>
      <c r="G1334">
        <v>1081</v>
      </c>
      <c r="H1334">
        <v>2</v>
      </c>
      <c r="I1334" t="s">
        <v>1368</v>
      </c>
      <c r="J1334" t="s">
        <v>1369</v>
      </c>
      <c r="K1334" t="s">
        <v>1370</v>
      </c>
      <c r="L1334">
        <v>1368</v>
      </c>
      <c r="N1334">
        <v>1011</v>
      </c>
      <c r="O1334" t="s">
        <v>1323</v>
      </c>
      <c r="P1334" t="s">
        <v>1323</v>
      </c>
      <c r="Q1334">
        <v>1</v>
      </c>
      <c r="X1334">
        <v>0.21</v>
      </c>
      <c r="Y1334">
        <v>0</v>
      </c>
      <c r="Z1334">
        <v>0.47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 t="s">
        <v>32</v>
      </c>
      <c r="AG1334">
        <v>0.33075000000000004</v>
      </c>
      <c r="AH1334">
        <v>2</v>
      </c>
      <c r="AI1334">
        <v>56664833</v>
      </c>
      <c r="AJ1334">
        <v>1035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 x14ac:dyDescent="0.2">
      <c r="A1335">
        <f>ROW(Source!A1264)</f>
        <v>1264</v>
      </c>
      <c r="B1335">
        <v>56664840</v>
      </c>
      <c r="C1335">
        <v>56664828</v>
      </c>
      <c r="D1335">
        <v>54767573</v>
      </c>
      <c r="E1335">
        <v>1</v>
      </c>
      <c r="F1335">
        <v>1</v>
      </c>
      <c r="G1335">
        <v>1081</v>
      </c>
      <c r="H1335">
        <v>2</v>
      </c>
      <c r="I1335" t="s">
        <v>1328</v>
      </c>
      <c r="J1335" t="s">
        <v>1329</v>
      </c>
      <c r="K1335" t="s">
        <v>1330</v>
      </c>
      <c r="L1335">
        <v>1368</v>
      </c>
      <c r="N1335">
        <v>1011</v>
      </c>
      <c r="O1335" t="s">
        <v>1323</v>
      </c>
      <c r="P1335" t="s">
        <v>1323</v>
      </c>
      <c r="Q1335">
        <v>1</v>
      </c>
      <c r="X1335">
        <v>2.9999999999999997E-4</v>
      </c>
      <c r="Y1335">
        <v>0</v>
      </c>
      <c r="Z1335">
        <v>179.17</v>
      </c>
      <c r="AA1335">
        <v>16.93</v>
      </c>
      <c r="AB1335">
        <v>0</v>
      </c>
      <c r="AC1335">
        <v>0</v>
      </c>
      <c r="AD1335">
        <v>1</v>
      </c>
      <c r="AE1335">
        <v>0</v>
      </c>
      <c r="AF1335" t="s">
        <v>32</v>
      </c>
      <c r="AG1335">
        <v>4.7249999999999999E-4</v>
      </c>
      <c r="AH1335">
        <v>2</v>
      </c>
      <c r="AI1335">
        <v>56664831</v>
      </c>
      <c r="AJ1335">
        <v>1036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 x14ac:dyDescent="0.2">
      <c r="A1336">
        <f>ROW(Source!A1264)</f>
        <v>1264</v>
      </c>
      <c r="B1336">
        <v>56664843</v>
      </c>
      <c r="C1336">
        <v>56664828</v>
      </c>
      <c r="D1336">
        <v>54739616</v>
      </c>
      <c r="E1336">
        <v>1</v>
      </c>
      <c r="F1336">
        <v>1</v>
      </c>
      <c r="G1336">
        <v>1081</v>
      </c>
      <c r="H1336">
        <v>3</v>
      </c>
      <c r="I1336" t="s">
        <v>1508</v>
      </c>
      <c r="J1336" t="s">
        <v>1509</v>
      </c>
      <c r="K1336" t="s">
        <v>1510</v>
      </c>
      <c r="L1336">
        <v>1355</v>
      </c>
      <c r="N1336">
        <v>1010</v>
      </c>
      <c r="O1336" t="s">
        <v>1380</v>
      </c>
      <c r="P1336" t="s">
        <v>1380</v>
      </c>
      <c r="Q1336">
        <v>100</v>
      </c>
      <c r="X1336">
        <v>4.0399999999999998E-2</v>
      </c>
      <c r="Y1336">
        <v>1340.36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 t="s">
        <v>105</v>
      </c>
      <c r="AG1336">
        <v>4.0399999999999998E-2</v>
      </c>
      <c r="AH1336">
        <v>2</v>
      </c>
      <c r="AI1336">
        <v>56664834</v>
      </c>
      <c r="AJ1336">
        <v>1037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 x14ac:dyDescent="0.2">
      <c r="A1337">
        <f>ROW(Source!A1264)</f>
        <v>1264</v>
      </c>
      <c r="B1337">
        <v>56664844</v>
      </c>
      <c r="C1337">
        <v>56664828</v>
      </c>
      <c r="D1337">
        <v>54744124</v>
      </c>
      <c r="E1337">
        <v>1</v>
      </c>
      <c r="F1337">
        <v>1</v>
      </c>
      <c r="G1337">
        <v>1081</v>
      </c>
      <c r="H1337">
        <v>3</v>
      </c>
      <c r="I1337" t="s">
        <v>1511</v>
      </c>
      <c r="J1337" t="s">
        <v>1512</v>
      </c>
      <c r="K1337" t="s">
        <v>1513</v>
      </c>
      <c r="L1337">
        <v>1348</v>
      </c>
      <c r="N1337">
        <v>1009</v>
      </c>
      <c r="O1337" t="s">
        <v>547</v>
      </c>
      <c r="P1337" t="s">
        <v>547</v>
      </c>
      <c r="Q1337">
        <v>1000</v>
      </c>
      <c r="X1337">
        <v>2.0000000000000001E-4</v>
      </c>
      <c r="Y1337">
        <v>17740.97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 t="s">
        <v>105</v>
      </c>
      <c r="AG1337">
        <v>2.0000000000000001E-4</v>
      </c>
      <c r="AH1337">
        <v>2</v>
      </c>
      <c r="AI1337">
        <v>56664835</v>
      </c>
      <c r="AJ1337">
        <v>1038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 x14ac:dyDescent="0.2">
      <c r="A1338">
        <f>ROW(Source!A1264)</f>
        <v>1264</v>
      </c>
      <c r="B1338">
        <v>56664845</v>
      </c>
      <c r="C1338">
        <v>56664828</v>
      </c>
      <c r="D1338">
        <v>54759263</v>
      </c>
      <c r="E1338">
        <v>1</v>
      </c>
      <c r="F1338">
        <v>1</v>
      </c>
      <c r="G1338">
        <v>1081</v>
      </c>
      <c r="H1338">
        <v>3</v>
      </c>
      <c r="I1338" t="s">
        <v>1514</v>
      </c>
      <c r="J1338" t="s">
        <v>1515</v>
      </c>
      <c r="K1338" t="s">
        <v>1516</v>
      </c>
      <c r="L1338">
        <v>1391</v>
      </c>
      <c r="N1338">
        <v>1013</v>
      </c>
      <c r="O1338" t="s">
        <v>1358</v>
      </c>
      <c r="P1338" t="s">
        <v>1358</v>
      </c>
      <c r="Q1338">
        <v>1</v>
      </c>
      <c r="X1338">
        <v>1</v>
      </c>
      <c r="Y1338">
        <v>56.38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 t="s">
        <v>105</v>
      </c>
      <c r="AG1338">
        <v>1</v>
      </c>
      <c r="AH1338">
        <v>2</v>
      </c>
      <c r="AI1338">
        <v>56664836</v>
      </c>
      <c r="AJ1338">
        <v>1039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44" x14ac:dyDescent="0.2">
      <c r="A1339">
        <f>ROW(Source!A1264)</f>
        <v>1264</v>
      </c>
      <c r="B1339">
        <v>56664846</v>
      </c>
      <c r="C1339">
        <v>56664828</v>
      </c>
      <c r="D1339">
        <v>54747393</v>
      </c>
      <c r="E1339">
        <v>1</v>
      </c>
      <c r="F1339">
        <v>1</v>
      </c>
      <c r="G1339">
        <v>1081</v>
      </c>
      <c r="H1339">
        <v>3</v>
      </c>
      <c r="I1339" t="s">
        <v>1517</v>
      </c>
      <c r="J1339" t="s">
        <v>1518</v>
      </c>
      <c r="K1339" t="s">
        <v>1519</v>
      </c>
      <c r="L1339">
        <v>1354</v>
      </c>
      <c r="N1339">
        <v>1010</v>
      </c>
      <c r="O1339" t="s">
        <v>398</v>
      </c>
      <c r="P1339" t="s">
        <v>398</v>
      </c>
      <c r="Q1339">
        <v>1</v>
      </c>
      <c r="X1339">
        <v>1.04E-2</v>
      </c>
      <c r="Y1339">
        <v>14.22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 t="s">
        <v>105</v>
      </c>
      <c r="AG1339">
        <v>1.04E-2</v>
      </c>
      <c r="AH1339">
        <v>2</v>
      </c>
      <c r="AI1339">
        <v>56664837</v>
      </c>
      <c r="AJ1339">
        <v>1040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x14ac:dyDescent="0.2">
      <c r="A1340">
        <f>ROW(Source!A1264)</f>
        <v>1264</v>
      </c>
      <c r="B1340">
        <v>56664847</v>
      </c>
      <c r="C1340">
        <v>56664828</v>
      </c>
      <c r="D1340">
        <v>54720020</v>
      </c>
      <c r="E1340">
        <v>1081</v>
      </c>
      <c r="F1340">
        <v>1</v>
      </c>
      <c r="G1340">
        <v>1081</v>
      </c>
      <c r="H1340">
        <v>3</v>
      </c>
      <c r="I1340" t="s">
        <v>1646</v>
      </c>
      <c r="J1340" t="s">
        <v>3</v>
      </c>
      <c r="K1340" t="s">
        <v>1647</v>
      </c>
      <c r="L1340">
        <v>1354</v>
      </c>
      <c r="N1340">
        <v>1010</v>
      </c>
      <c r="O1340" t="s">
        <v>398</v>
      </c>
      <c r="P1340" t="s">
        <v>398</v>
      </c>
      <c r="Q1340">
        <v>1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105</v>
      </c>
      <c r="AG1340">
        <v>1</v>
      </c>
      <c r="AH1340">
        <v>3</v>
      </c>
      <c r="AI1340">
        <v>-1</v>
      </c>
      <c r="AJ1340" t="s">
        <v>3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4" x14ac:dyDescent="0.2">
      <c r="A1341">
        <f>ROW(Source!A1265)</f>
        <v>1265</v>
      </c>
      <c r="B1341">
        <v>56664883</v>
      </c>
      <c r="C1341">
        <v>56664848</v>
      </c>
      <c r="D1341">
        <v>54702434</v>
      </c>
      <c r="E1341">
        <v>1081</v>
      </c>
      <c r="F1341">
        <v>1</v>
      </c>
      <c r="G1341">
        <v>1081</v>
      </c>
      <c r="H1341">
        <v>1</v>
      </c>
      <c r="I1341" t="s">
        <v>1317</v>
      </c>
      <c r="J1341" t="s">
        <v>3</v>
      </c>
      <c r="K1341" t="s">
        <v>1318</v>
      </c>
      <c r="L1341">
        <v>1191</v>
      </c>
      <c r="N1341">
        <v>1013</v>
      </c>
      <c r="O1341" t="s">
        <v>1319</v>
      </c>
      <c r="P1341" t="s">
        <v>1319</v>
      </c>
      <c r="Q1341">
        <v>1</v>
      </c>
      <c r="X1341">
        <v>7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1</v>
      </c>
      <c r="AF1341" t="s">
        <v>33</v>
      </c>
      <c r="AG1341">
        <v>10.143000000000001</v>
      </c>
      <c r="AH1341">
        <v>2</v>
      </c>
      <c r="AI1341">
        <v>56664849</v>
      </c>
      <c r="AJ1341">
        <v>1041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 x14ac:dyDescent="0.2">
      <c r="A1342">
        <f>ROW(Source!A1265)</f>
        <v>1265</v>
      </c>
      <c r="B1342">
        <v>56664884</v>
      </c>
      <c r="C1342">
        <v>56664848</v>
      </c>
      <c r="D1342">
        <v>54768339</v>
      </c>
      <c r="E1342">
        <v>1</v>
      </c>
      <c r="F1342">
        <v>1</v>
      </c>
      <c r="G1342">
        <v>1081</v>
      </c>
      <c r="H1342">
        <v>2</v>
      </c>
      <c r="I1342" t="s">
        <v>1324</v>
      </c>
      <c r="J1342" t="s">
        <v>1325</v>
      </c>
      <c r="K1342" t="s">
        <v>1326</v>
      </c>
      <c r="L1342">
        <v>1368</v>
      </c>
      <c r="N1342">
        <v>1011</v>
      </c>
      <c r="O1342" t="s">
        <v>1323</v>
      </c>
      <c r="P1342" t="s">
        <v>1323</v>
      </c>
      <c r="Q1342">
        <v>1</v>
      </c>
      <c r="X1342">
        <v>4.0000000000000001E-3</v>
      </c>
      <c r="Y1342">
        <v>0</v>
      </c>
      <c r="Z1342">
        <v>83.1</v>
      </c>
      <c r="AA1342">
        <v>12.62</v>
      </c>
      <c r="AB1342">
        <v>0</v>
      </c>
      <c r="AC1342">
        <v>0</v>
      </c>
      <c r="AD1342">
        <v>1</v>
      </c>
      <c r="AE1342">
        <v>0</v>
      </c>
      <c r="AF1342" t="s">
        <v>32</v>
      </c>
      <c r="AG1342">
        <v>6.2999999999999992E-3</v>
      </c>
      <c r="AH1342">
        <v>2</v>
      </c>
      <c r="AI1342">
        <v>56664850</v>
      </c>
      <c r="AJ1342">
        <v>1042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x14ac:dyDescent="0.2">
      <c r="A1343">
        <f>ROW(Source!A1265)</f>
        <v>1265</v>
      </c>
      <c r="B1343">
        <v>56664886</v>
      </c>
      <c r="C1343">
        <v>56664848</v>
      </c>
      <c r="D1343">
        <v>54768393</v>
      </c>
      <c r="E1343">
        <v>1</v>
      </c>
      <c r="F1343">
        <v>1</v>
      </c>
      <c r="G1343">
        <v>1081</v>
      </c>
      <c r="H1343">
        <v>2</v>
      </c>
      <c r="I1343" t="s">
        <v>1387</v>
      </c>
      <c r="J1343" t="s">
        <v>1388</v>
      </c>
      <c r="K1343" t="s">
        <v>1389</v>
      </c>
      <c r="L1343">
        <v>1368</v>
      </c>
      <c r="N1343">
        <v>1011</v>
      </c>
      <c r="O1343" t="s">
        <v>1323</v>
      </c>
      <c r="P1343" t="s">
        <v>1323</v>
      </c>
      <c r="Q1343">
        <v>1</v>
      </c>
      <c r="X1343">
        <v>0.19</v>
      </c>
      <c r="Y1343">
        <v>0</v>
      </c>
      <c r="Z1343">
        <v>0.77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 t="s">
        <v>32</v>
      </c>
      <c r="AG1343">
        <v>0.29924999999999996</v>
      </c>
      <c r="AH1343">
        <v>2</v>
      </c>
      <c r="AI1343">
        <v>56664852</v>
      </c>
      <c r="AJ1343">
        <v>1043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 x14ac:dyDescent="0.2">
      <c r="A1344">
        <f>ROW(Source!A1265)</f>
        <v>1265</v>
      </c>
      <c r="B1344">
        <v>56664869</v>
      </c>
      <c r="C1344">
        <v>56664848</v>
      </c>
      <c r="D1344">
        <v>54768426</v>
      </c>
      <c r="E1344">
        <v>1</v>
      </c>
      <c r="F1344">
        <v>1</v>
      </c>
      <c r="G1344">
        <v>1081</v>
      </c>
      <c r="H1344">
        <v>2</v>
      </c>
      <c r="I1344" t="s">
        <v>1368</v>
      </c>
      <c r="J1344" t="s">
        <v>1369</v>
      </c>
      <c r="K1344" t="s">
        <v>1370</v>
      </c>
      <c r="L1344">
        <v>1368</v>
      </c>
      <c r="N1344">
        <v>1011</v>
      </c>
      <c r="O1344" t="s">
        <v>1323</v>
      </c>
      <c r="P1344" t="s">
        <v>1323</v>
      </c>
      <c r="Q1344">
        <v>1</v>
      </c>
      <c r="X1344">
        <v>0.14000000000000001</v>
      </c>
      <c r="Y1344">
        <v>0</v>
      </c>
      <c r="Z1344">
        <v>0.47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 t="s">
        <v>32</v>
      </c>
      <c r="AG1344">
        <v>0.22050000000000003</v>
      </c>
      <c r="AH1344">
        <v>2</v>
      </c>
      <c r="AI1344">
        <v>56664853</v>
      </c>
      <c r="AJ1344">
        <v>1044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x14ac:dyDescent="0.2">
      <c r="A1345">
        <f>ROW(Source!A1265)</f>
        <v>1265</v>
      </c>
      <c r="B1345">
        <v>56664870</v>
      </c>
      <c r="C1345">
        <v>56664848</v>
      </c>
      <c r="D1345">
        <v>54768442</v>
      </c>
      <c r="E1345">
        <v>1</v>
      </c>
      <c r="F1345">
        <v>1</v>
      </c>
      <c r="G1345">
        <v>1081</v>
      </c>
      <c r="H1345">
        <v>2</v>
      </c>
      <c r="I1345" t="s">
        <v>1520</v>
      </c>
      <c r="J1345" t="s">
        <v>1521</v>
      </c>
      <c r="K1345" t="s">
        <v>1522</v>
      </c>
      <c r="L1345">
        <v>1368</v>
      </c>
      <c r="N1345">
        <v>1011</v>
      </c>
      <c r="O1345" t="s">
        <v>1323</v>
      </c>
      <c r="P1345" t="s">
        <v>1323</v>
      </c>
      <c r="Q1345">
        <v>1</v>
      </c>
      <c r="X1345">
        <v>0.26</v>
      </c>
      <c r="Y1345">
        <v>0</v>
      </c>
      <c r="Z1345">
        <v>1.27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 t="s">
        <v>32</v>
      </c>
      <c r="AG1345">
        <v>0.40950000000000003</v>
      </c>
      <c r="AH1345">
        <v>2</v>
      </c>
      <c r="AI1345">
        <v>56664854</v>
      </c>
      <c r="AJ1345">
        <v>1045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4" x14ac:dyDescent="0.2">
      <c r="A1346">
        <f>ROW(Source!A1265)</f>
        <v>1265</v>
      </c>
      <c r="B1346">
        <v>56664885</v>
      </c>
      <c r="C1346">
        <v>56664848</v>
      </c>
      <c r="D1346">
        <v>54767573</v>
      </c>
      <c r="E1346">
        <v>1</v>
      </c>
      <c r="F1346">
        <v>1</v>
      </c>
      <c r="G1346">
        <v>1081</v>
      </c>
      <c r="H1346">
        <v>2</v>
      </c>
      <c r="I1346" t="s">
        <v>1328</v>
      </c>
      <c r="J1346" t="s">
        <v>1329</v>
      </c>
      <c r="K1346" t="s">
        <v>1330</v>
      </c>
      <c r="L1346">
        <v>1368</v>
      </c>
      <c r="N1346">
        <v>1011</v>
      </c>
      <c r="O1346" t="s">
        <v>1323</v>
      </c>
      <c r="P1346" t="s">
        <v>1323</v>
      </c>
      <c r="Q1346">
        <v>1</v>
      </c>
      <c r="X1346">
        <v>1E-4</v>
      </c>
      <c r="Y1346">
        <v>0</v>
      </c>
      <c r="Z1346">
        <v>179.17</v>
      </c>
      <c r="AA1346">
        <v>16.93</v>
      </c>
      <c r="AB1346">
        <v>0</v>
      </c>
      <c r="AC1346">
        <v>0</v>
      </c>
      <c r="AD1346">
        <v>1</v>
      </c>
      <c r="AE1346">
        <v>0</v>
      </c>
      <c r="AF1346" t="s">
        <v>32</v>
      </c>
      <c r="AG1346">
        <v>1.5750000000000003E-4</v>
      </c>
      <c r="AH1346">
        <v>2</v>
      </c>
      <c r="AI1346">
        <v>56664851</v>
      </c>
      <c r="AJ1346">
        <v>1046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x14ac:dyDescent="0.2">
      <c r="A1347">
        <f>ROW(Source!A1265)</f>
        <v>1265</v>
      </c>
      <c r="B1347">
        <v>56664871</v>
      </c>
      <c r="C1347">
        <v>56664848</v>
      </c>
      <c r="D1347">
        <v>54737367</v>
      </c>
      <c r="E1347">
        <v>1</v>
      </c>
      <c r="F1347">
        <v>1</v>
      </c>
      <c r="G1347">
        <v>1081</v>
      </c>
      <c r="H1347">
        <v>3</v>
      </c>
      <c r="I1347" t="s">
        <v>1442</v>
      </c>
      <c r="J1347" t="s">
        <v>1443</v>
      </c>
      <c r="K1347" t="s">
        <v>1444</v>
      </c>
      <c r="L1347">
        <v>1339</v>
      </c>
      <c r="N1347">
        <v>1007</v>
      </c>
      <c r="O1347" t="s">
        <v>1102</v>
      </c>
      <c r="P1347" t="s">
        <v>1102</v>
      </c>
      <c r="Q1347">
        <v>1</v>
      </c>
      <c r="X1347">
        <v>2.9999999999999997E-4</v>
      </c>
      <c r="Y1347">
        <v>7.07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 t="s">
        <v>105</v>
      </c>
      <c r="AG1347">
        <v>2.9999999999999997E-4</v>
      </c>
      <c r="AH1347">
        <v>2</v>
      </c>
      <c r="AI1347">
        <v>56664855</v>
      </c>
      <c r="AJ1347">
        <v>1047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 x14ac:dyDescent="0.2">
      <c r="A1348">
        <f>ROW(Source!A1265)</f>
        <v>1265</v>
      </c>
      <c r="B1348">
        <v>56664872</v>
      </c>
      <c r="C1348">
        <v>56664848</v>
      </c>
      <c r="D1348">
        <v>54739137</v>
      </c>
      <c r="E1348">
        <v>1</v>
      </c>
      <c r="F1348">
        <v>1</v>
      </c>
      <c r="G1348">
        <v>1081</v>
      </c>
      <c r="H1348">
        <v>3</v>
      </c>
      <c r="I1348" t="s">
        <v>1523</v>
      </c>
      <c r="J1348" t="s">
        <v>1524</v>
      </c>
      <c r="K1348" t="s">
        <v>1525</v>
      </c>
      <c r="L1348">
        <v>1301</v>
      </c>
      <c r="N1348">
        <v>1003</v>
      </c>
      <c r="O1348" t="s">
        <v>672</v>
      </c>
      <c r="P1348" t="s">
        <v>672</v>
      </c>
      <c r="Q1348">
        <v>1</v>
      </c>
      <c r="X1348">
        <v>10.3215</v>
      </c>
      <c r="Y1348">
        <v>1.5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 t="s">
        <v>105</v>
      </c>
      <c r="AG1348">
        <v>10.3215</v>
      </c>
      <c r="AH1348">
        <v>2</v>
      </c>
      <c r="AI1348">
        <v>56664856</v>
      </c>
      <c r="AJ1348">
        <v>1048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 x14ac:dyDescent="0.2">
      <c r="A1349">
        <f>ROW(Source!A1265)</f>
        <v>1265</v>
      </c>
      <c r="B1349">
        <v>56664873</v>
      </c>
      <c r="C1349">
        <v>56664848</v>
      </c>
      <c r="D1349">
        <v>54739872</v>
      </c>
      <c r="E1349">
        <v>1</v>
      </c>
      <c r="F1349">
        <v>1</v>
      </c>
      <c r="G1349">
        <v>1081</v>
      </c>
      <c r="H1349">
        <v>3</v>
      </c>
      <c r="I1349" t="s">
        <v>1526</v>
      </c>
      <c r="J1349" t="s">
        <v>1527</v>
      </c>
      <c r="K1349" t="s">
        <v>1528</v>
      </c>
      <c r="L1349">
        <v>1346</v>
      </c>
      <c r="N1349">
        <v>1009</v>
      </c>
      <c r="O1349" t="s">
        <v>1171</v>
      </c>
      <c r="P1349" t="s">
        <v>1171</v>
      </c>
      <c r="Q1349">
        <v>1</v>
      </c>
      <c r="X1349">
        <v>4.4600000000000001E-2</v>
      </c>
      <c r="Y1349">
        <v>230.62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 t="s">
        <v>105</v>
      </c>
      <c r="AG1349">
        <v>4.4600000000000001E-2</v>
      </c>
      <c r="AH1349">
        <v>2</v>
      </c>
      <c r="AI1349">
        <v>56664857</v>
      </c>
      <c r="AJ1349">
        <v>1049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 x14ac:dyDescent="0.2">
      <c r="A1350">
        <f>ROW(Source!A1265)</f>
        <v>1265</v>
      </c>
      <c r="B1350">
        <v>56664874</v>
      </c>
      <c r="C1350">
        <v>56664848</v>
      </c>
      <c r="D1350">
        <v>54739874</v>
      </c>
      <c r="E1350">
        <v>1</v>
      </c>
      <c r="F1350">
        <v>1</v>
      </c>
      <c r="G1350">
        <v>1081</v>
      </c>
      <c r="H1350">
        <v>3</v>
      </c>
      <c r="I1350" t="s">
        <v>1529</v>
      </c>
      <c r="J1350" t="s">
        <v>1530</v>
      </c>
      <c r="K1350" t="s">
        <v>1531</v>
      </c>
      <c r="L1350">
        <v>1346</v>
      </c>
      <c r="N1350">
        <v>1009</v>
      </c>
      <c r="O1350" t="s">
        <v>1171</v>
      </c>
      <c r="P1350" t="s">
        <v>1171</v>
      </c>
      <c r="Q1350">
        <v>1</v>
      </c>
      <c r="X1350">
        <v>6.7000000000000002E-3</v>
      </c>
      <c r="Y1350">
        <v>453.08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 t="s">
        <v>105</v>
      </c>
      <c r="AG1350">
        <v>6.7000000000000002E-3</v>
      </c>
      <c r="AH1350">
        <v>2</v>
      </c>
      <c r="AI1350">
        <v>56664858</v>
      </c>
      <c r="AJ1350">
        <v>1050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 x14ac:dyDescent="0.2">
      <c r="A1351">
        <f>ROW(Source!A1265)</f>
        <v>1265</v>
      </c>
      <c r="B1351">
        <v>56664875</v>
      </c>
      <c r="C1351">
        <v>56664848</v>
      </c>
      <c r="D1351">
        <v>54740049</v>
      </c>
      <c r="E1351">
        <v>1</v>
      </c>
      <c r="F1351">
        <v>1</v>
      </c>
      <c r="G1351">
        <v>1081</v>
      </c>
      <c r="H1351">
        <v>3</v>
      </c>
      <c r="I1351" t="s">
        <v>1532</v>
      </c>
      <c r="J1351" t="s">
        <v>1533</v>
      </c>
      <c r="K1351" t="s">
        <v>1534</v>
      </c>
      <c r="L1351">
        <v>1355</v>
      </c>
      <c r="N1351">
        <v>1010</v>
      </c>
      <c r="O1351" t="s">
        <v>1380</v>
      </c>
      <c r="P1351" t="s">
        <v>1380</v>
      </c>
      <c r="Q1351">
        <v>100</v>
      </c>
      <c r="X1351">
        <v>8.9899999999999994E-2</v>
      </c>
      <c r="Y1351">
        <v>95.28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 t="s">
        <v>105</v>
      </c>
      <c r="AG1351">
        <v>8.9899999999999994E-2</v>
      </c>
      <c r="AH1351">
        <v>2</v>
      </c>
      <c r="AI1351">
        <v>56664859</v>
      </c>
      <c r="AJ1351">
        <v>1051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 x14ac:dyDescent="0.2">
      <c r="A1352">
        <f>ROW(Source!A1265)</f>
        <v>1265</v>
      </c>
      <c r="B1352">
        <v>56664876</v>
      </c>
      <c r="C1352">
        <v>56664848</v>
      </c>
      <c r="D1352">
        <v>54737824</v>
      </c>
      <c r="E1352">
        <v>1</v>
      </c>
      <c r="F1352">
        <v>1</v>
      </c>
      <c r="G1352">
        <v>1081</v>
      </c>
      <c r="H1352">
        <v>3</v>
      </c>
      <c r="I1352" t="s">
        <v>1535</v>
      </c>
      <c r="J1352" t="s">
        <v>1536</v>
      </c>
      <c r="K1352" t="s">
        <v>1537</v>
      </c>
      <c r="L1352">
        <v>1296</v>
      </c>
      <c r="N1352">
        <v>1002</v>
      </c>
      <c r="O1352" t="s">
        <v>678</v>
      </c>
      <c r="P1352" t="s">
        <v>678</v>
      </c>
      <c r="Q1352">
        <v>1</v>
      </c>
      <c r="X1352">
        <v>0.02</v>
      </c>
      <c r="Y1352">
        <v>54.7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 t="s">
        <v>105</v>
      </c>
      <c r="AG1352">
        <v>0.02</v>
      </c>
      <c r="AH1352">
        <v>2</v>
      </c>
      <c r="AI1352">
        <v>56664860</v>
      </c>
      <c r="AJ1352">
        <v>1052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</row>
    <row r="1353" spans="1:44" x14ac:dyDescent="0.2">
      <c r="A1353">
        <f>ROW(Source!A1265)</f>
        <v>1265</v>
      </c>
      <c r="B1353">
        <v>56664877</v>
      </c>
      <c r="C1353">
        <v>56664848</v>
      </c>
      <c r="D1353">
        <v>54753897</v>
      </c>
      <c r="E1353">
        <v>1</v>
      </c>
      <c r="F1353">
        <v>1</v>
      </c>
      <c r="G1353">
        <v>1081</v>
      </c>
      <c r="H1353">
        <v>3</v>
      </c>
      <c r="I1353" t="s">
        <v>1538</v>
      </c>
      <c r="J1353" t="s">
        <v>1539</v>
      </c>
      <c r="K1353" t="s">
        <v>1540</v>
      </c>
      <c r="L1353">
        <v>1354</v>
      </c>
      <c r="N1353">
        <v>1010</v>
      </c>
      <c r="O1353" t="s">
        <v>398</v>
      </c>
      <c r="P1353" t="s">
        <v>398</v>
      </c>
      <c r="Q1353">
        <v>1</v>
      </c>
      <c r="X1353">
        <v>1.68</v>
      </c>
      <c r="Y1353">
        <v>3.37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 t="s">
        <v>105</v>
      </c>
      <c r="AG1353">
        <v>1.68</v>
      </c>
      <c r="AH1353">
        <v>2</v>
      </c>
      <c r="AI1353">
        <v>56664861</v>
      </c>
      <c r="AJ1353">
        <v>1053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 x14ac:dyDescent="0.2">
      <c r="A1354">
        <f>ROW(Source!A1265)</f>
        <v>1265</v>
      </c>
      <c r="B1354">
        <v>56664878</v>
      </c>
      <c r="C1354">
        <v>56664848</v>
      </c>
      <c r="D1354">
        <v>54750694</v>
      </c>
      <c r="E1354">
        <v>1</v>
      </c>
      <c r="F1354">
        <v>1</v>
      </c>
      <c r="G1354">
        <v>1081</v>
      </c>
      <c r="H1354">
        <v>3</v>
      </c>
      <c r="I1354" t="s">
        <v>1541</v>
      </c>
      <c r="J1354" t="s">
        <v>1542</v>
      </c>
      <c r="K1354" t="s">
        <v>1543</v>
      </c>
      <c r="L1354">
        <v>1301</v>
      </c>
      <c r="N1354">
        <v>1003</v>
      </c>
      <c r="O1354" t="s">
        <v>672</v>
      </c>
      <c r="P1354" t="s">
        <v>672</v>
      </c>
      <c r="Q1354">
        <v>1</v>
      </c>
      <c r="X1354">
        <v>3.0750000000000002</v>
      </c>
      <c r="Y1354">
        <v>10.78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 t="s">
        <v>105</v>
      </c>
      <c r="AG1354">
        <v>3.0750000000000002</v>
      </c>
      <c r="AH1354">
        <v>2</v>
      </c>
      <c r="AI1354">
        <v>56664862</v>
      </c>
      <c r="AJ1354">
        <v>1054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x14ac:dyDescent="0.2">
      <c r="A1355">
        <f>ROW(Source!A1265)</f>
        <v>1265</v>
      </c>
      <c r="B1355">
        <v>56664879</v>
      </c>
      <c r="C1355">
        <v>56664848</v>
      </c>
      <c r="D1355">
        <v>54753073</v>
      </c>
      <c r="E1355">
        <v>1</v>
      </c>
      <c r="F1355">
        <v>1</v>
      </c>
      <c r="G1355">
        <v>1081</v>
      </c>
      <c r="H1355">
        <v>3</v>
      </c>
      <c r="I1355" t="s">
        <v>1183</v>
      </c>
      <c r="J1355" t="s">
        <v>1185</v>
      </c>
      <c r="K1355" t="s">
        <v>1184</v>
      </c>
      <c r="L1355">
        <v>1301</v>
      </c>
      <c r="N1355">
        <v>1003</v>
      </c>
      <c r="O1355" t="s">
        <v>672</v>
      </c>
      <c r="P1355" t="s">
        <v>672</v>
      </c>
      <c r="Q1355">
        <v>1</v>
      </c>
      <c r="X1355">
        <v>3.0750000000000002</v>
      </c>
      <c r="Y1355">
        <v>7.73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 t="s">
        <v>105</v>
      </c>
      <c r="AG1355">
        <v>3.0750000000000002</v>
      </c>
      <c r="AH1355">
        <v>2</v>
      </c>
      <c r="AI1355">
        <v>56664863</v>
      </c>
      <c r="AJ1355">
        <v>1055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 x14ac:dyDescent="0.2">
      <c r="A1356">
        <f>ROW(Source!A1265)</f>
        <v>1265</v>
      </c>
      <c r="B1356">
        <v>56664880</v>
      </c>
      <c r="C1356">
        <v>56664848</v>
      </c>
      <c r="D1356">
        <v>54753078</v>
      </c>
      <c r="E1356">
        <v>1</v>
      </c>
      <c r="F1356">
        <v>1</v>
      </c>
      <c r="G1356">
        <v>1081</v>
      </c>
      <c r="H1356">
        <v>3</v>
      </c>
      <c r="I1356" t="s">
        <v>1191</v>
      </c>
      <c r="J1356" t="s">
        <v>1193</v>
      </c>
      <c r="K1356" t="s">
        <v>1192</v>
      </c>
      <c r="L1356">
        <v>1301</v>
      </c>
      <c r="N1356">
        <v>1003</v>
      </c>
      <c r="O1356" t="s">
        <v>672</v>
      </c>
      <c r="P1356" t="s">
        <v>672</v>
      </c>
      <c r="Q1356">
        <v>1</v>
      </c>
      <c r="X1356">
        <v>3.0750000000000002</v>
      </c>
      <c r="Y1356">
        <v>15.09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 t="s">
        <v>105</v>
      </c>
      <c r="AG1356">
        <v>3.0750000000000002</v>
      </c>
      <c r="AH1356">
        <v>2</v>
      </c>
      <c r="AI1356">
        <v>56664864</v>
      </c>
      <c r="AJ1356">
        <v>1056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</row>
    <row r="1357" spans="1:44" x14ac:dyDescent="0.2">
      <c r="A1357">
        <f>ROW(Source!A1265)</f>
        <v>1265</v>
      </c>
      <c r="B1357">
        <v>56664881</v>
      </c>
      <c r="C1357">
        <v>56664848</v>
      </c>
      <c r="D1357">
        <v>54747394</v>
      </c>
      <c r="E1357">
        <v>1</v>
      </c>
      <c r="F1357">
        <v>1</v>
      </c>
      <c r="G1357">
        <v>1081</v>
      </c>
      <c r="H1357">
        <v>3</v>
      </c>
      <c r="I1357" t="s">
        <v>1544</v>
      </c>
      <c r="J1357" t="s">
        <v>1545</v>
      </c>
      <c r="K1357" t="s">
        <v>1546</v>
      </c>
      <c r="L1357">
        <v>1354</v>
      </c>
      <c r="N1357">
        <v>1010</v>
      </c>
      <c r="O1357" t="s">
        <v>398</v>
      </c>
      <c r="P1357" t="s">
        <v>398</v>
      </c>
      <c r="Q1357">
        <v>1</v>
      </c>
      <c r="X1357">
        <v>1.1999999999999999E-3</v>
      </c>
      <c r="Y1357">
        <v>388.31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 t="s">
        <v>105</v>
      </c>
      <c r="AG1357">
        <v>1.1999999999999999E-3</v>
      </c>
      <c r="AH1357">
        <v>2</v>
      </c>
      <c r="AI1357">
        <v>56664865</v>
      </c>
      <c r="AJ1357">
        <v>1057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 x14ac:dyDescent="0.2">
      <c r="A1358">
        <f>ROW(Source!A1265)</f>
        <v>1265</v>
      </c>
      <c r="B1358">
        <v>56664882</v>
      </c>
      <c r="C1358">
        <v>56664848</v>
      </c>
      <c r="D1358">
        <v>54747401</v>
      </c>
      <c r="E1358">
        <v>1</v>
      </c>
      <c r="F1358">
        <v>1</v>
      </c>
      <c r="G1358">
        <v>1081</v>
      </c>
      <c r="H1358">
        <v>3</v>
      </c>
      <c r="I1358" t="s">
        <v>1381</v>
      </c>
      <c r="J1358" t="s">
        <v>1382</v>
      </c>
      <c r="K1358" t="s">
        <v>1383</v>
      </c>
      <c r="L1358">
        <v>1354</v>
      </c>
      <c r="N1358">
        <v>1010</v>
      </c>
      <c r="O1358" t="s">
        <v>398</v>
      </c>
      <c r="P1358" t="s">
        <v>398</v>
      </c>
      <c r="Q1358">
        <v>1</v>
      </c>
      <c r="X1358">
        <v>8.8999999999999999E-3</v>
      </c>
      <c r="Y1358">
        <v>14.56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 t="s">
        <v>105</v>
      </c>
      <c r="AG1358">
        <v>8.8999999999999999E-3</v>
      </c>
      <c r="AH1358">
        <v>2</v>
      </c>
      <c r="AI1358">
        <v>56664866</v>
      </c>
      <c r="AJ1358">
        <v>1058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x14ac:dyDescent="0.2">
      <c r="A1359">
        <f>ROW(Source!A1265)</f>
        <v>1265</v>
      </c>
      <c r="B1359">
        <v>56664887</v>
      </c>
      <c r="C1359">
        <v>56664848</v>
      </c>
      <c r="D1359">
        <v>54747362</v>
      </c>
      <c r="E1359">
        <v>1</v>
      </c>
      <c r="F1359">
        <v>1</v>
      </c>
      <c r="G1359">
        <v>1081</v>
      </c>
      <c r="H1359">
        <v>3</v>
      </c>
      <c r="I1359" t="s">
        <v>1547</v>
      </c>
      <c r="J1359" t="s">
        <v>1548</v>
      </c>
      <c r="K1359" t="s">
        <v>1549</v>
      </c>
      <c r="L1359">
        <v>1354</v>
      </c>
      <c r="N1359">
        <v>1010</v>
      </c>
      <c r="O1359" t="s">
        <v>398</v>
      </c>
      <c r="P1359" t="s">
        <v>398</v>
      </c>
      <c r="Q1359">
        <v>1</v>
      </c>
      <c r="X1359">
        <v>3.0300000000000001E-2</v>
      </c>
      <c r="Y1359">
        <v>6145.37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 t="s">
        <v>105</v>
      </c>
      <c r="AG1359">
        <v>3.0300000000000001E-2</v>
      </c>
      <c r="AH1359">
        <v>2</v>
      </c>
      <c r="AI1359">
        <v>56664867</v>
      </c>
      <c r="AJ1359">
        <v>1059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 x14ac:dyDescent="0.2">
      <c r="A1360">
        <f>ROW(Source!A1265)</f>
        <v>1265</v>
      </c>
      <c r="B1360">
        <v>56664888</v>
      </c>
      <c r="C1360">
        <v>56664848</v>
      </c>
      <c r="D1360">
        <v>54747690</v>
      </c>
      <c r="E1360">
        <v>1</v>
      </c>
      <c r="F1360">
        <v>1</v>
      </c>
      <c r="G1360">
        <v>1081</v>
      </c>
      <c r="H1360">
        <v>3</v>
      </c>
      <c r="I1360" t="s">
        <v>1550</v>
      </c>
      <c r="J1360" t="s">
        <v>1551</v>
      </c>
      <c r="K1360" t="s">
        <v>1552</v>
      </c>
      <c r="L1360">
        <v>1355</v>
      </c>
      <c r="N1360">
        <v>1010</v>
      </c>
      <c r="O1360" t="s">
        <v>1380</v>
      </c>
      <c r="P1360" t="s">
        <v>1380</v>
      </c>
      <c r="Q1360">
        <v>100</v>
      </c>
      <c r="X1360">
        <v>1.01E-2</v>
      </c>
      <c r="Y1360">
        <v>86.86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 t="s">
        <v>105</v>
      </c>
      <c r="AG1360">
        <v>1.01E-2</v>
      </c>
      <c r="AH1360">
        <v>2</v>
      </c>
      <c r="AI1360">
        <v>56664868</v>
      </c>
      <c r="AJ1360">
        <v>1060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 x14ac:dyDescent="0.2">
      <c r="A1361">
        <f>ROW(Source!A1265)</f>
        <v>1265</v>
      </c>
      <c r="B1361">
        <v>56664889</v>
      </c>
      <c r="C1361">
        <v>56664848</v>
      </c>
      <c r="D1361">
        <v>54704927</v>
      </c>
      <c r="E1361">
        <v>1081</v>
      </c>
      <c r="F1361">
        <v>1</v>
      </c>
      <c r="G1361">
        <v>1081</v>
      </c>
      <c r="H1361">
        <v>3</v>
      </c>
      <c r="I1361" t="s">
        <v>1648</v>
      </c>
      <c r="J1361" t="s">
        <v>3</v>
      </c>
      <c r="K1361" t="s">
        <v>1649</v>
      </c>
      <c r="L1361">
        <v>1301</v>
      </c>
      <c r="N1361">
        <v>1003</v>
      </c>
      <c r="O1361" t="s">
        <v>672</v>
      </c>
      <c r="P1361" t="s">
        <v>672</v>
      </c>
      <c r="Q1361">
        <v>1</v>
      </c>
      <c r="X1361">
        <v>6.15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105</v>
      </c>
      <c r="AG1361">
        <v>6.15</v>
      </c>
      <c r="AH1361">
        <v>3</v>
      </c>
      <c r="AI1361">
        <v>-1</v>
      </c>
      <c r="AJ1361" t="s">
        <v>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</row>
    <row r="1362" spans="1:44" x14ac:dyDescent="0.2">
      <c r="A1362">
        <f>ROW(Source!A1265)</f>
        <v>1265</v>
      </c>
      <c r="B1362">
        <v>56664890</v>
      </c>
      <c r="C1362">
        <v>56664848</v>
      </c>
      <c r="D1362">
        <v>54712712</v>
      </c>
      <c r="E1362">
        <v>1081</v>
      </c>
      <c r="F1362">
        <v>1</v>
      </c>
      <c r="G1362">
        <v>1081</v>
      </c>
      <c r="H1362">
        <v>3</v>
      </c>
      <c r="I1362" t="s">
        <v>1650</v>
      </c>
      <c r="J1362" t="s">
        <v>3</v>
      </c>
      <c r="K1362" t="s">
        <v>1651</v>
      </c>
      <c r="L1362">
        <v>1303</v>
      </c>
      <c r="N1362">
        <v>1003</v>
      </c>
      <c r="O1362" t="s">
        <v>1176</v>
      </c>
      <c r="P1362" t="s">
        <v>1176</v>
      </c>
      <c r="Q1362">
        <v>1000</v>
      </c>
      <c r="X1362">
        <v>3.0999999999999999E-3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105</v>
      </c>
      <c r="AG1362">
        <v>3.0999999999999999E-3</v>
      </c>
      <c r="AH1362">
        <v>3</v>
      </c>
      <c r="AI1362">
        <v>-1</v>
      </c>
      <c r="AJ1362" t="s">
        <v>3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</row>
    <row r="1363" spans="1:44" x14ac:dyDescent="0.2">
      <c r="A1363">
        <f>ROW(Source!A1265)</f>
        <v>1265</v>
      </c>
      <c r="B1363">
        <v>56664891</v>
      </c>
      <c r="C1363">
        <v>56664848</v>
      </c>
      <c r="D1363">
        <v>54720020</v>
      </c>
      <c r="E1363">
        <v>1081</v>
      </c>
      <c r="F1363">
        <v>1</v>
      </c>
      <c r="G1363">
        <v>1081</v>
      </c>
      <c r="H1363">
        <v>3</v>
      </c>
      <c r="I1363" t="s">
        <v>1646</v>
      </c>
      <c r="J1363" t="s">
        <v>3</v>
      </c>
      <c r="K1363" t="s">
        <v>1652</v>
      </c>
      <c r="L1363">
        <v>1354</v>
      </c>
      <c r="N1363">
        <v>1010</v>
      </c>
      <c r="O1363" t="s">
        <v>398</v>
      </c>
      <c r="P1363" t="s">
        <v>398</v>
      </c>
      <c r="Q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105</v>
      </c>
      <c r="AG1363">
        <v>1</v>
      </c>
      <c r="AH1363">
        <v>3</v>
      </c>
      <c r="AI1363">
        <v>-1</v>
      </c>
      <c r="AJ1363" t="s">
        <v>3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x14ac:dyDescent="0.2">
      <c r="A1364">
        <f>ROW(Source!A1266)</f>
        <v>1266</v>
      </c>
      <c r="B1364">
        <v>56664883</v>
      </c>
      <c r="C1364">
        <v>56664848</v>
      </c>
      <c r="D1364">
        <v>54702434</v>
      </c>
      <c r="E1364">
        <v>1081</v>
      </c>
      <c r="F1364">
        <v>1</v>
      </c>
      <c r="G1364">
        <v>1081</v>
      </c>
      <c r="H1364">
        <v>1</v>
      </c>
      <c r="I1364" t="s">
        <v>1317</v>
      </c>
      <c r="J1364" t="s">
        <v>3</v>
      </c>
      <c r="K1364" t="s">
        <v>1318</v>
      </c>
      <c r="L1364">
        <v>1191</v>
      </c>
      <c r="N1364">
        <v>1013</v>
      </c>
      <c r="O1364" t="s">
        <v>1319</v>
      </c>
      <c r="P1364" t="s">
        <v>1319</v>
      </c>
      <c r="Q1364">
        <v>1</v>
      </c>
      <c r="X1364">
        <v>7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1</v>
      </c>
      <c r="AF1364" t="s">
        <v>33</v>
      </c>
      <c r="AG1364">
        <v>10.143000000000001</v>
      </c>
      <c r="AH1364">
        <v>2</v>
      </c>
      <c r="AI1364">
        <v>56664849</v>
      </c>
      <c r="AJ1364">
        <v>1061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x14ac:dyDescent="0.2">
      <c r="A1365">
        <f>ROW(Source!A1266)</f>
        <v>1266</v>
      </c>
      <c r="B1365">
        <v>56664884</v>
      </c>
      <c r="C1365">
        <v>56664848</v>
      </c>
      <c r="D1365">
        <v>54768339</v>
      </c>
      <c r="E1365">
        <v>1</v>
      </c>
      <c r="F1365">
        <v>1</v>
      </c>
      <c r="G1365">
        <v>1081</v>
      </c>
      <c r="H1365">
        <v>2</v>
      </c>
      <c r="I1365" t="s">
        <v>1324</v>
      </c>
      <c r="J1365" t="s">
        <v>1325</v>
      </c>
      <c r="K1365" t="s">
        <v>1326</v>
      </c>
      <c r="L1365">
        <v>1368</v>
      </c>
      <c r="N1365">
        <v>1011</v>
      </c>
      <c r="O1365" t="s">
        <v>1323</v>
      </c>
      <c r="P1365" t="s">
        <v>1323</v>
      </c>
      <c r="Q1365">
        <v>1</v>
      </c>
      <c r="X1365">
        <v>4.0000000000000001E-3</v>
      </c>
      <c r="Y1365">
        <v>0</v>
      </c>
      <c r="Z1365">
        <v>83.1</v>
      </c>
      <c r="AA1365">
        <v>12.62</v>
      </c>
      <c r="AB1365">
        <v>0</v>
      </c>
      <c r="AC1365">
        <v>0</v>
      </c>
      <c r="AD1365">
        <v>1</v>
      </c>
      <c r="AE1365">
        <v>0</v>
      </c>
      <c r="AF1365" t="s">
        <v>32</v>
      </c>
      <c r="AG1365">
        <v>6.2999999999999992E-3</v>
      </c>
      <c r="AH1365">
        <v>2</v>
      </c>
      <c r="AI1365">
        <v>56664850</v>
      </c>
      <c r="AJ1365">
        <v>1062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x14ac:dyDescent="0.2">
      <c r="A1366">
        <f>ROW(Source!A1266)</f>
        <v>1266</v>
      </c>
      <c r="B1366">
        <v>56664886</v>
      </c>
      <c r="C1366">
        <v>56664848</v>
      </c>
      <c r="D1366">
        <v>54768393</v>
      </c>
      <c r="E1366">
        <v>1</v>
      </c>
      <c r="F1366">
        <v>1</v>
      </c>
      <c r="G1366">
        <v>1081</v>
      </c>
      <c r="H1366">
        <v>2</v>
      </c>
      <c r="I1366" t="s">
        <v>1387</v>
      </c>
      <c r="J1366" t="s">
        <v>1388</v>
      </c>
      <c r="K1366" t="s">
        <v>1389</v>
      </c>
      <c r="L1366">
        <v>1368</v>
      </c>
      <c r="N1366">
        <v>1011</v>
      </c>
      <c r="O1366" t="s">
        <v>1323</v>
      </c>
      <c r="P1366" t="s">
        <v>1323</v>
      </c>
      <c r="Q1366">
        <v>1</v>
      </c>
      <c r="X1366">
        <v>0.19</v>
      </c>
      <c r="Y1366">
        <v>0</v>
      </c>
      <c r="Z1366">
        <v>0.77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 t="s">
        <v>32</v>
      </c>
      <c r="AG1366">
        <v>0.29924999999999996</v>
      </c>
      <c r="AH1366">
        <v>2</v>
      </c>
      <c r="AI1366">
        <v>56664852</v>
      </c>
      <c r="AJ1366">
        <v>1063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 x14ac:dyDescent="0.2">
      <c r="A1367">
        <f>ROW(Source!A1266)</f>
        <v>1266</v>
      </c>
      <c r="B1367">
        <v>56664869</v>
      </c>
      <c r="C1367">
        <v>56664848</v>
      </c>
      <c r="D1367">
        <v>54768426</v>
      </c>
      <c r="E1367">
        <v>1</v>
      </c>
      <c r="F1367">
        <v>1</v>
      </c>
      <c r="G1367">
        <v>1081</v>
      </c>
      <c r="H1367">
        <v>2</v>
      </c>
      <c r="I1367" t="s">
        <v>1368</v>
      </c>
      <c r="J1367" t="s">
        <v>1369</v>
      </c>
      <c r="K1367" t="s">
        <v>1370</v>
      </c>
      <c r="L1367">
        <v>1368</v>
      </c>
      <c r="N1367">
        <v>1011</v>
      </c>
      <c r="O1367" t="s">
        <v>1323</v>
      </c>
      <c r="P1367" t="s">
        <v>1323</v>
      </c>
      <c r="Q1367">
        <v>1</v>
      </c>
      <c r="X1367">
        <v>0.14000000000000001</v>
      </c>
      <c r="Y1367">
        <v>0</v>
      </c>
      <c r="Z1367">
        <v>0.47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 t="s">
        <v>32</v>
      </c>
      <c r="AG1367">
        <v>0.22050000000000003</v>
      </c>
      <c r="AH1367">
        <v>2</v>
      </c>
      <c r="AI1367">
        <v>56664853</v>
      </c>
      <c r="AJ1367">
        <v>1064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 x14ac:dyDescent="0.2">
      <c r="A1368">
        <f>ROW(Source!A1266)</f>
        <v>1266</v>
      </c>
      <c r="B1368">
        <v>56664870</v>
      </c>
      <c r="C1368">
        <v>56664848</v>
      </c>
      <c r="D1368">
        <v>54768442</v>
      </c>
      <c r="E1368">
        <v>1</v>
      </c>
      <c r="F1368">
        <v>1</v>
      </c>
      <c r="G1368">
        <v>1081</v>
      </c>
      <c r="H1368">
        <v>2</v>
      </c>
      <c r="I1368" t="s">
        <v>1520</v>
      </c>
      <c r="J1368" t="s">
        <v>1521</v>
      </c>
      <c r="K1368" t="s">
        <v>1522</v>
      </c>
      <c r="L1368">
        <v>1368</v>
      </c>
      <c r="N1368">
        <v>1011</v>
      </c>
      <c r="O1368" t="s">
        <v>1323</v>
      </c>
      <c r="P1368" t="s">
        <v>1323</v>
      </c>
      <c r="Q1368">
        <v>1</v>
      </c>
      <c r="X1368">
        <v>0.26</v>
      </c>
      <c r="Y1368">
        <v>0</v>
      </c>
      <c r="Z1368">
        <v>1.27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 t="s">
        <v>32</v>
      </c>
      <c r="AG1368">
        <v>0.40950000000000003</v>
      </c>
      <c r="AH1368">
        <v>2</v>
      </c>
      <c r="AI1368">
        <v>56664854</v>
      </c>
      <c r="AJ1368">
        <v>1065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x14ac:dyDescent="0.2">
      <c r="A1369">
        <f>ROW(Source!A1266)</f>
        <v>1266</v>
      </c>
      <c r="B1369">
        <v>56664885</v>
      </c>
      <c r="C1369">
        <v>56664848</v>
      </c>
      <c r="D1369">
        <v>54767573</v>
      </c>
      <c r="E1369">
        <v>1</v>
      </c>
      <c r="F1369">
        <v>1</v>
      </c>
      <c r="G1369">
        <v>1081</v>
      </c>
      <c r="H1369">
        <v>2</v>
      </c>
      <c r="I1369" t="s">
        <v>1328</v>
      </c>
      <c r="J1369" t="s">
        <v>1329</v>
      </c>
      <c r="K1369" t="s">
        <v>1330</v>
      </c>
      <c r="L1369">
        <v>1368</v>
      </c>
      <c r="N1369">
        <v>1011</v>
      </c>
      <c r="O1369" t="s">
        <v>1323</v>
      </c>
      <c r="P1369" t="s">
        <v>1323</v>
      </c>
      <c r="Q1369">
        <v>1</v>
      </c>
      <c r="X1369">
        <v>1E-4</v>
      </c>
      <c r="Y1369">
        <v>0</v>
      </c>
      <c r="Z1369">
        <v>179.17</v>
      </c>
      <c r="AA1369">
        <v>16.93</v>
      </c>
      <c r="AB1369">
        <v>0</v>
      </c>
      <c r="AC1369">
        <v>0</v>
      </c>
      <c r="AD1369">
        <v>1</v>
      </c>
      <c r="AE1369">
        <v>0</v>
      </c>
      <c r="AF1369" t="s">
        <v>32</v>
      </c>
      <c r="AG1369">
        <v>1.5750000000000003E-4</v>
      </c>
      <c r="AH1369">
        <v>2</v>
      </c>
      <c r="AI1369">
        <v>56664851</v>
      </c>
      <c r="AJ1369">
        <v>1066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x14ac:dyDescent="0.2">
      <c r="A1370">
        <f>ROW(Source!A1266)</f>
        <v>1266</v>
      </c>
      <c r="B1370">
        <v>56664871</v>
      </c>
      <c r="C1370">
        <v>56664848</v>
      </c>
      <c r="D1370">
        <v>54737367</v>
      </c>
      <c r="E1370">
        <v>1</v>
      </c>
      <c r="F1370">
        <v>1</v>
      </c>
      <c r="G1370">
        <v>1081</v>
      </c>
      <c r="H1370">
        <v>3</v>
      </c>
      <c r="I1370" t="s">
        <v>1442</v>
      </c>
      <c r="J1370" t="s">
        <v>1443</v>
      </c>
      <c r="K1370" t="s">
        <v>1444</v>
      </c>
      <c r="L1370">
        <v>1339</v>
      </c>
      <c r="N1370">
        <v>1007</v>
      </c>
      <c r="O1370" t="s">
        <v>1102</v>
      </c>
      <c r="P1370" t="s">
        <v>1102</v>
      </c>
      <c r="Q1370">
        <v>1</v>
      </c>
      <c r="X1370">
        <v>2.9999999999999997E-4</v>
      </c>
      <c r="Y1370">
        <v>7.07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 t="s">
        <v>105</v>
      </c>
      <c r="AG1370">
        <v>2.9999999999999997E-4</v>
      </c>
      <c r="AH1370">
        <v>2</v>
      </c>
      <c r="AI1370">
        <v>56664855</v>
      </c>
      <c r="AJ1370">
        <v>1067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x14ac:dyDescent="0.2">
      <c r="A1371">
        <f>ROW(Source!A1266)</f>
        <v>1266</v>
      </c>
      <c r="B1371">
        <v>56664872</v>
      </c>
      <c r="C1371">
        <v>56664848</v>
      </c>
      <c r="D1371">
        <v>54739137</v>
      </c>
      <c r="E1371">
        <v>1</v>
      </c>
      <c r="F1371">
        <v>1</v>
      </c>
      <c r="G1371">
        <v>1081</v>
      </c>
      <c r="H1371">
        <v>3</v>
      </c>
      <c r="I1371" t="s">
        <v>1523</v>
      </c>
      <c r="J1371" t="s">
        <v>1524</v>
      </c>
      <c r="K1371" t="s">
        <v>1525</v>
      </c>
      <c r="L1371">
        <v>1301</v>
      </c>
      <c r="N1371">
        <v>1003</v>
      </c>
      <c r="O1371" t="s">
        <v>672</v>
      </c>
      <c r="P1371" t="s">
        <v>672</v>
      </c>
      <c r="Q1371">
        <v>1</v>
      </c>
      <c r="X1371">
        <v>10.3215</v>
      </c>
      <c r="Y1371">
        <v>1.5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 t="s">
        <v>105</v>
      </c>
      <c r="AG1371">
        <v>10.3215</v>
      </c>
      <c r="AH1371">
        <v>2</v>
      </c>
      <c r="AI1371">
        <v>56664856</v>
      </c>
      <c r="AJ1371">
        <v>1068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x14ac:dyDescent="0.2">
      <c r="A1372">
        <f>ROW(Source!A1266)</f>
        <v>1266</v>
      </c>
      <c r="B1372">
        <v>56664873</v>
      </c>
      <c r="C1372">
        <v>56664848</v>
      </c>
      <c r="D1372">
        <v>54739872</v>
      </c>
      <c r="E1372">
        <v>1</v>
      </c>
      <c r="F1372">
        <v>1</v>
      </c>
      <c r="G1372">
        <v>1081</v>
      </c>
      <c r="H1372">
        <v>3</v>
      </c>
      <c r="I1372" t="s">
        <v>1526</v>
      </c>
      <c r="J1372" t="s">
        <v>1527</v>
      </c>
      <c r="K1372" t="s">
        <v>1528</v>
      </c>
      <c r="L1372">
        <v>1346</v>
      </c>
      <c r="N1372">
        <v>1009</v>
      </c>
      <c r="O1372" t="s">
        <v>1171</v>
      </c>
      <c r="P1372" t="s">
        <v>1171</v>
      </c>
      <c r="Q1372">
        <v>1</v>
      </c>
      <c r="X1372">
        <v>4.4600000000000001E-2</v>
      </c>
      <c r="Y1372">
        <v>230.62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 t="s">
        <v>105</v>
      </c>
      <c r="AG1372">
        <v>4.4600000000000001E-2</v>
      </c>
      <c r="AH1372">
        <v>2</v>
      </c>
      <c r="AI1372">
        <v>56664857</v>
      </c>
      <c r="AJ1372">
        <v>1069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x14ac:dyDescent="0.2">
      <c r="A1373">
        <f>ROW(Source!A1266)</f>
        <v>1266</v>
      </c>
      <c r="B1373">
        <v>56664874</v>
      </c>
      <c r="C1373">
        <v>56664848</v>
      </c>
      <c r="D1373">
        <v>54739874</v>
      </c>
      <c r="E1373">
        <v>1</v>
      </c>
      <c r="F1373">
        <v>1</v>
      </c>
      <c r="G1373">
        <v>1081</v>
      </c>
      <c r="H1373">
        <v>3</v>
      </c>
      <c r="I1373" t="s">
        <v>1529</v>
      </c>
      <c r="J1373" t="s">
        <v>1530</v>
      </c>
      <c r="K1373" t="s">
        <v>1531</v>
      </c>
      <c r="L1373">
        <v>1346</v>
      </c>
      <c r="N1373">
        <v>1009</v>
      </c>
      <c r="O1373" t="s">
        <v>1171</v>
      </c>
      <c r="P1373" t="s">
        <v>1171</v>
      </c>
      <c r="Q1373">
        <v>1</v>
      </c>
      <c r="X1373">
        <v>6.7000000000000002E-3</v>
      </c>
      <c r="Y1373">
        <v>453.08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 t="s">
        <v>105</v>
      </c>
      <c r="AG1373">
        <v>6.7000000000000002E-3</v>
      </c>
      <c r="AH1373">
        <v>2</v>
      </c>
      <c r="AI1373">
        <v>56664858</v>
      </c>
      <c r="AJ1373">
        <v>1070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x14ac:dyDescent="0.2">
      <c r="A1374">
        <f>ROW(Source!A1266)</f>
        <v>1266</v>
      </c>
      <c r="B1374">
        <v>56664875</v>
      </c>
      <c r="C1374">
        <v>56664848</v>
      </c>
      <c r="D1374">
        <v>54740049</v>
      </c>
      <c r="E1374">
        <v>1</v>
      </c>
      <c r="F1374">
        <v>1</v>
      </c>
      <c r="G1374">
        <v>1081</v>
      </c>
      <c r="H1374">
        <v>3</v>
      </c>
      <c r="I1374" t="s">
        <v>1532</v>
      </c>
      <c r="J1374" t="s">
        <v>1533</v>
      </c>
      <c r="K1374" t="s">
        <v>1534</v>
      </c>
      <c r="L1374">
        <v>1355</v>
      </c>
      <c r="N1374">
        <v>1010</v>
      </c>
      <c r="O1374" t="s">
        <v>1380</v>
      </c>
      <c r="P1374" t="s">
        <v>1380</v>
      </c>
      <c r="Q1374">
        <v>100</v>
      </c>
      <c r="X1374">
        <v>8.9899999999999994E-2</v>
      </c>
      <c r="Y1374">
        <v>95.28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 t="s">
        <v>105</v>
      </c>
      <c r="AG1374">
        <v>8.9899999999999994E-2</v>
      </c>
      <c r="AH1374">
        <v>2</v>
      </c>
      <c r="AI1374">
        <v>56664859</v>
      </c>
      <c r="AJ1374">
        <v>1071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 x14ac:dyDescent="0.2">
      <c r="A1375">
        <f>ROW(Source!A1266)</f>
        <v>1266</v>
      </c>
      <c r="B1375">
        <v>56664876</v>
      </c>
      <c r="C1375">
        <v>56664848</v>
      </c>
      <c r="D1375">
        <v>54737824</v>
      </c>
      <c r="E1375">
        <v>1</v>
      </c>
      <c r="F1375">
        <v>1</v>
      </c>
      <c r="G1375">
        <v>1081</v>
      </c>
      <c r="H1375">
        <v>3</v>
      </c>
      <c r="I1375" t="s">
        <v>1535</v>
      </c>
      <c r="J1375" t="s">
        <v>1536</v>
      </c>
      <c r="K1375" t="s">
        <v>1537</v>
      </c>
      <c r="L1375">
        <v>1296</v>
      </c>
      <c r="N1375">
        <v>1002</v>
      </c>
      <c r="O1375" t="s">
        <v>678</v>
      </c>
      <c r="P1375" t="s">
        <v>678</v>
      </c>
      <c r="Q1375">
        <v>1</v>
      </c>
      <c r="X1375">
        <v>0.02</v>
      </c>
      <c r="Y1375">
        <v>54.7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 t="s">
        <v>105</v>
      </c>
      <c r="AG1375">
        <v>0.02</v>
      </c>
      <c r="AH1375">
        <v>2</v>
      </c>
      <c r="AI1375">
        <v>56664860</v>
      </c>
      <c r="AJ1375">
        <v>1072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x14ac:dyDescent="0.2">
      <c r="A1376">
        <f>ROW(Source!A1266)</f>
        <v>1266</v>
      </c>
      <c r="B1376">
        <v>56664877</v>
      </c>
      <c r="C1376">
        <v>56664848</v>
      </c>
      <c r="D1376">
        <v>54753897</v>
      </c>
      <c r="E1376">
        <v>1</v>
      </c>
      <c r="F1376">
        <v>1</v>
      </c>
      <c r="G1376">
        <v>1081</v>
      </c>
      <c r="H1376">
        <v>3</v>
      </c>
      <c r="I1376" t="s">
        <v>1538</v>
      </c>
      <c r="J1376" t="s">
        <v>1539</v>
      </c>
      <c r="K1376" t="s">
        <v>1540</v>
      </c>
      <c r="L1376">
        <v>1354</v>
      </c>
      <c r="N1376">
        <v>1010</v>
      </c>
      <c r="O1376" t="s">
        <v>398</v>
      </c>
      <c r="P1376" t="s">
        <v>398</v>
      </c>
      <c r="Q1376">
        <v>1</v>
      </c>
      <c r="X1376">
        <v>1.68</v>
      </c>
      <c r="Y1376">
        <v>3.37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 t="s">
        <v>105</v>
      </c>
      <c r="AG1376">
        <v>1.68</v>
      </c>
      <c r="AH1376">
        <v>2</v>
      </c>
      <c r="AI1376">
        <v>56664861</v>
      </c>
      <c r="AJ1376">
        <v>1073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44" x14ac:dyDescent="0.2">
      <c r="A1377">
        <f>ROW(Source!A1266)</f>
        <v>1266</v>
      </c>
      <c r="B1377">
        <v>56664878</v>
      </c>
      <c r="C1377">
        <v>56664848</v>
      </c>
      <c r="D1377">
        <v>54750694</v>
      </c>
      <c r="E1377">
        <v>1</v>
      </c>
      <c r="F1377">
        <v>1</v>
      </c>
      <c r="G1377">
        <v>1081</v>
      </c>
      <c r="H1377">
        <v>3</v>
      </c>
      <c r="I1377" t="s">
        <v>1541</v>
      </c>
      <c r="J1377" t="s">
        <v>1542</v>
      </c>
      <c r="K1377" t="s">
        <v>1543</v>
      </c>
      <c r="L1377">
        <v>1301</v>
      </c>
      <c r="N1377">
        <v>1003</v>
      </c>
      <c r="O1377" t="s">
        <v>672</v>
      </c>
      <c r="P1377" t="s">
        <v>672</v>
      </c>
      <c r="Q1377">
        <v>1</v>
      </c>
      <c r="X1377">
        <v>3.0750000000000002</v>
      </c>
      <c r="Y1377">
        <v>10.78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 t="s">
        <v>105</v>
      </c>
      <c r="AG1377">
        <v>3.0750000000000002</v>
      </c>
      <c r="AH1377">
        <v>2</v>
      </c>
      <c r="AI1377">
        <v>56664862</v>
      </c>
      <c r="AJ1377">
        <v>1074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 x14ac:dyDescent="0.2">
      <c r="A1378">
        <f>ROW(Source!A1266)</f>
        <v>1266</v>
      </c>
      <c r="B1378">
        <v>56664879</v>
      </c>
      <c r="C1378">
        <v>56664848</v>
      </c>
      <c r="D1378">
        <v>54753073</v>
      </c>
      <c r="E1378">
        <v>1</v>
      </c>
      <c r="F1378">
        <v>1</v>
      </c>
      <c r="G1378">
        <v>1081</v>
      </c>
      <c r="H1378">
        <v>3</v>
      </c>
      <c r="I1378" t="s">
        <v>1183</v>
      </c>
      <c r="J1378" t="s">
        <v>1185</v>
      </c>
      <c r="K1378" t="s">
        <v>1184</v>
      </c>
      <c r="L1378">
        <v>1301</v>
      </c>
      <c r="N1378">
        <v>1003</v>
      </c>
      <c r="O1378" t="s">
        <v>672</v>
      </c>
      <c r="P1378" t="s">
        <v>672</v>
      </c>
      <c r="Q1378">
        <v>1</v>
      </c>
      <c r="X1378">
        <v>3.0750000000000002</v>
      </c>
      <c r="Y1378">
        <v>7.73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 t="s">
        <v>105</v>
      </c>
      <c r="AG1378">
        <v>3.0750000000000002</v>
      </c>
      <c r="AH1378">
        <v>2</v>
      </c>
      <c r="AI1378">
        <v>56664863</v>
      </c>
      <c r="AJ1378">
        <v>1075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4" x14ac:dyDescent="0.2">
      <c r="A1379">
        <f>ROW(Source!A1266)</f>
        <v>1266</v>
      </c>
      <c r="B1379">
        <v>56664880</v>
      </c>
      <c r="C1379">
        <v>56664848</v>
      </c>
      <c r="D1379">
        <v>54753078</v>
      </c>
      <c r="E1379">
        <v>1</v>
      </c>
      <c r="F1379">
        <v>1</v>
      </c>
      <c r="G1379">
        <v>1081</v>
      </c>
      <c r="H1379">
        <v>3</v>
      </c>
      <c r="I1379" t="s">
        <v>1191</v>
      </c>
      <c r="J1379" t="s">
        <v>1193</v>
      </c>
      <c r="K1379" t="s">
        <v>1192</v>
      </c>
      <c r="L1379">
        <v>1301</v>
      </c>
      <c r="N1379">
        <v>1003</v>
      </c>
      <c r="O1379" t="s">
        <v>672</v>
      </c>
      <c r="P1379" t="s">
        <v>672</v>
      </c>
      <c r="Q1379">
        <v>1</v>
      </c>
      <c r="X1379">
        <v>3.0750000000000002</v>
      </c>
      <c r="Y1379">
        <v>15.09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 t="s">
        <v>105</v>
      </c>
      <c r="AG1379">
        <v>3.0750000000000002</v>
      </c>
      <c r="AH1379">
        <v>2</v>
      </c>
      <c r="AI1379">
        <v>56664864</v>
      </c>
      <c r="AJ1379">
        <v>1076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 x14ac:dyDescent="0.2">
      <c r="A1380">
        <f>ROW(Source!A1266)</f>
        <v>1266</v>
      </c>
      <c r="B1380">
        <v>56664881</v>
      </c>
      <c r="C1380">
        <v>56664848</v>
      </c>
      <c r="D1380">
        <v>54747394</v>
      </c>
      <c r="E1380">
        <v>1</v>
      </c>
      <c r="F1380">
        <v>1</v>
      </c>
      <c r="G1380">
        <v>1081</v>
      </c>
      <c r="H1380">
        <v>3</v>
      </c>
      <c r="I1380" t="s">
        <v>1544</v>
      </c>
      <c r="J1380" t="s">
        <v>1545</v>
      </c>
      <c r="K1380" t="s">
        <v>1546</v>
      </c>
      <c r="L1380">
        <v>1354</v>
      </c>
      <c r="N1380">
        <v>1010</v>
      </c>
      <c r="O1380" t="s">
        <v>398</v>
      </c>
      <c r="P1380" t="s">
        <v>398</v>
      </c>
      <c r="Q1380">
        <v>1</v>
      </c>
      <c r="X1380">
        <v>1.1999999999999999E-3</v>
      </c>
      <c r="Y1380">
        <v>388.31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 t="s">
        <v>105</v>
      </c>
      <c r="AG1380">
        <v>1.1999999999999999E-3</v>
      </c>
      <c r="AH1380">
        <v>2</v>
      </c>
      <c r="AI1380">
        <v>56664865</v>
      </c>
      <c r="AJ1380">
        <v>1077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 x14ac:dyDescent="0.2">
      <c r="A1381">
        <f>ROW(Source!A1266)</f>
        <v>1266</v>
      </c>
      <c r="B1381">
        <v>56664882</v>
      </c>
      <c r="C1381">
        <v>56664848</v>
      </c>
      <c r="D1381">
        <v>54747401</v>
      </c>
      <c r="E1381">
        <v>1</v>
      </c>
      <c r="F1381">
        <v>1</v>
      </c>
      <c r="G1381">
        <v>1081</v>
      </c>
      <c r="H1381">
        <v>3</v>
      </c>
      <c r="I1381" t="s">
        <v>1381</v>
      </c>
      <c r="J1381" t="s">
        <v>1382</v>
      </c>
      <c r="K1381" t="s">
        <v>1383</v>
      </c>
      <c r="L1381">
        <v>1354</v>
      </c>
      <c r="N1381">
        <v>1010</v>
      </c>
      <c r="O1381" t="s">
        <v>398</v>
      </c>
      <c r="P1381" t="s">
        <v>398</v>
      </c>
      <c r="Q1381">
        <v>1</v>
      </c>
      <c r="X1381">
        <v>8.8999999999999999E-3</v>
      </c>
      <c r="Y1381">
        <v>14.56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 t="s">
        <v>105</v>
      </c>
      <c r="AG1381">
        <v>8.8999999999999999E-3</v>
      </c>
      <c r="AH1381">
        <v>2</v>
      </c>
      <c r="AI1381">
        <v>56664866</v>
      </c>
      <c r="AJ1381">
        <v>1078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</row>
    <row r="1382" spans="1:44" x14ac:dyDescent="0.2">
      <c r="A1382">
        <f>ROW(Source!A1266)</f>
        <v>1266</v>
      </c>
      <c r="B1382">
        <v>56664887</v>
      </c>
      <c r="C1382">
        <v>56664848</v>
      </c>
      <c r="D1382">
        <v>54747362</v>
      </c>
      <c r="E1382">
        <v>1</v>
      </c>
      <c r="F1382">
        <v>1</v>
      </c>
      <c r="G1382">
        <v>1081</v>
      </c>
      <c r="H1382">
        <v>3</v>
      </c>
      <c r="I1382" t="s">
        <v>1547</v>
      </c>
      <c r="J1382" t="s">
        <v>1548</v>
      </c>
      <c r="K1382" t="s">
        <v>1549</v>
      </c>
      <c r="L1382">
        <v>1354</v>
      </c>
      <c r="N1382">
        <v>1010</v>
      </c>
      <c r="O1382" t="s">
        <v>398</v>
      </c>
      <c r="P1382" t="s">
        <v>398</v>
      </c>
      <c r="Q1382">
        <v>1</v>
      </c>
      <c r="X1382">
        <v>3.0300000000000001E-2</v>
      </c>
      <c r="Y1382">
        <v>6145.37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 t="s">
        <v>105</v>
      </c>
      <c r="AG1382">
        <v>3.0300000000000001E-2</v>
      </c>
      <c r="AH1382">
        <v>2</v>
      </c>
      <c r="AI1382">
        <v>56664867</v>
      </c>
      <c r="AJ1382">
        <v>1079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x14ac:dyDescent="0.2">
      <c r="A1383">
        <f>ROW(Source!A1266)</f>
        <v>1266</v>
      </c>
      <c r="B1383">
        <v>56664888</v>
      </c>
      <c r="C1383">
        <v>56664848</v>
      </c>
      <c r="D1383">
        <v>54747690</v>
      </c>
      <c r="E1383">
        <v>1</v>
      </c>
      <c r="F1383">
        <v>1</v>
      </c>
      <c r="G1383">
        <v>1081</v>
      </c>
      <c r="H1383">
        <v>3</v>
      </c>
      <c r="I1383" t="s">
        <v>1550</v>
      </c>
      <c r="J1383" t="s">
        <v>1551</v>
      </c>
      <c r="K1383" t="s">
        <v>1552</v>
      </c>
      <c r="L1383">
        <v>1355</v>
      </c>
      <c r="N1383">
        <v>1010</v>
      </c>
      <c r="O1383" t="s">
        <v>1380</v>
      </c>
      <c r="P1383" t="s">
        <v>1380</v>
      </c>
      <c r="Q1383">
        <v>100</v>
      </c>
      <c r="X1383">
        <v>1.01E-2</v>
      </c>
      <c r="Y1383">
        <v>86.86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 t="s">
        <v>105</v>
      </c>
      <c r="AG1383">
        <v>1.01E-2</v>
      </c>
      <c r="AH1383">
        <v>2</v>
      </c>
      <c r="AI1383">
        <v>56664868</v>
      </c>
      <c r="AJ1383">
        <v>1080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 x14ac:dyDescent="0.2">
      <c r="A1384">
        <f>ROW(Source!A1266)</f>
        <v>1266</v>
      </c>
      <c r="B1384">
        <v>56664889</v>
      </c>
      <c r="C1384">
        <v>56664848</v>
      </c>
      <c r="D1384">
        <v>54704927</v>
      </c>
      <c r="E1384">
        <v>1081</v>
      </c>
      <c r="F1384">
        <v>1</v>
      </c>
      <c r="G1384">
        <v>1081</v>
      </c>
      <c r="H1384">
        <v>3</v>
      </c>
      <c r="I1384" t="s">
        <v>1648</v>
      </c>
      <c r="J1384" t="s">
        <v>3</v>
      </c>
      <c r="K1384" t="s">
        <v>1649</v>
      </c>
      <c r="L1384">
        <v>1301</v>
      </c>
      <c r="N1384">
        <v>1003</v>
      </c>
      <c r="O1384" t="s">
        <v>672</v>
      </c>
      <c r="P1384" t="s">
        <v>672</v>
      </c>
      <c r="Q1384">
        <v>1</v>
      </c>
      <c r="X1384">
        <v>6.15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 t="s">
        <v>105</v>
      </c>
      <c r="AG1384">
        <v>6.15</v>
      </c>
      <c r="AH1384">
        <v>3</v>
      </c>
      <c r="AI1384">
        <v>-1</v>
      </c>
      <c r="AJ1384" t="s">
        <v>3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</row>
    <row r="1385" spans="1:44" x14ac:dyDescent="0.2">
      <c r="A1385">
        <f>ROW(Source!A1266)</f>
        <v>1266</v>
      </c>
      <c r="B1385">
        <v>56664890</v>
      </c>
      <c r="C1385">
        <v>56664848</v>
      </c>
      <c r="D1385">
        <v>54712712</v>
      </c>
      <c r="E1385">
        <v>1081</v>
      </c>
      <c r="F1385">
        <v>1</v>
      </c>
      <c r="G1385">
        <v>1081</v>
      </c>
      <c r="H1385">
        <v>3</v>
      </c>
      <c r="I1385" t="s">
        <v>1650</v>
      </c>
      <c r="J1385" t="s">
        <v>3</v>
      </c>
      <c r="K1385" t="s">
        <v>1651</v>
      </c>
      <c r="L1385">
        <v>1303</v>
      </c>
      <c r="N1385">
        <v>1003</v>
      </c>
      <c r="O1385" t="s">
        <v>1176</v>
      </c>
      <c r="P1385" t="s">
        <v>1176</v>
      </c>
      <c r="Q1385">
        <v>1000</v>
      </c>
      <c r="X1385">
        <v>3.0999999999999999E-3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 t="s">
        <v>105</v>
      </c>
      <c r="AG1385">
        <v>3.0999999999999999E-3</v>
      </c>
      <c r="AH1385">
        <v>3</v>
      </c>
      <c r="AI1385">
        <v>-1</v>
      </c>
      <c r="AJ1385" t="s">
        <v>3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x14ac:dyDescent="0.2">
      <c r="A1386">
        <f>ROW(Source!A1266)</f>
        <v>1266</v>
      </c>
      <c r="B1386">
        <v>56664891</v>
      </c>
      <c r="C1386">
        <v>56664848</v>
      </c>
      <c r="D1386">
        <v>54720020</v>
      </c>
      <c r="E1386">
        <v>1081</v>
      </c>
      <c r="F1386">
        <v>1</v>
      </c>
      <c r="G1386">
        <v>1081</v>
      </c>
      <c r="H1386">
        <v>3</v>
      </c>
      <c r="I1386" t="s">
        <v>1646</v>
      </c>
      <c r="J1386" t="s">
        <v>3</v>
      </c>
      <c r="K1386" t="s">
        <v>1652</v>
      </c>
      <c r="L1386">
        <v>1354</v>
      </c>
      <c r="N1386">
        <v>1010</v>
      </c>
      <c r="O1386" t="s">
        <v>398</v>
      </c>
      <c r="P1386" t="s">
        <v>398</v>
      </c>
      <c r="Q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105</v>
      </c>
      <c r="AG1386">
        <v>1</v>
      </c>
      <c r="AH1386">
        <v>3</v>
      </c>
      <c r="AI1386">
        <v>-1</v>
      </c>
      <c r="AJ1386" t="s">
        <v>3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 x14ac:dyDescent="0.2">
      <c r="A1387">
        <f>ROW(Source!A1304)</f>
        <v>1304</v>
      </c>
      <c r="B1387">
        <v>56664907</v>
      </c>
      <c r="C1387">
        <v>56664897</v>
      </c>
      <c r="D1387">
        <v>54702434</v>
      </c>
      <c r="E1387">
        <v>1081</v>
      </c>
      <c r="F1387">
        <v>1</v>
      </c>
      <c r="G1387">
        <v>1081</v>
      </c>
      <c r="H1387">
        <v>1</v>
      </c>
      <c r="I1387" t="s">
        <v>1317</v>
      </c>
      <c r="J1387" t="s">
        <v>3</v>
      </c>
      <c r="K1387" t="s">
        <v>1318</v>
      </c>
      <c r="L1387">
        <v>1191</v>
      </c>
      <c r="N1387">
        <v>1013</v>
      </c>
      <c r="O1387" t="s">
        <v>1319</v>
      </c>
      <c r="P1387" t="s">
        <v>1319</v>
      </c>
      <c r="Q1387">
        <v>1</v>
      </c>
      <c r="X1387">
        <v>0.89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1</v>
      </c>
      <c r="AF1387" t="s">
        <v>33</v>
      </c>
      <c r="AG1387">
        <v>1.2896099999999999</v>
      </c>
      <c r="AH1387">
        <v>2</v>
      </c>
      <c r="AI1387">
        <v>56664898</v>
      </c>
      <c r="AJ1387">
        <v>1081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 x14ac:dyDescent="0.2">
      <c r="A1388">
        <f>ROW(Source!A1304)</f>
        <v>1304</v>
      </c>
      <c r="B1388">
        <v>56664908</v>
      </c>
      <c r="C1388">
        <v>56664897</v>
      </c>
      <c r="D1388">
        <v>54768339</v>
      </c>
      <c r="E1388">
        <v>1</v>
      </c>
      <c r="F1388">
        <v>1</v>
      </c>
      <c r="G1388">
        <v>1081</v>
      </c>
      <c r="H1388">
        <v>2</v>
      </c>
      <c r="I1388" t="s">
        <v>1324</v>
      </c>
      <c r="J1388" t="s">
        <v>1325</v>
      </c>
      <c r="K1388" t="s">
        <v>1326</v>
      </c>
      <c r="L1388">
        <v>1368</v>
      </c>
      <c r="N1388">
        <v>1011</v>
      </c>
      <c r="O1388" t="s">
        <v>1323</v>
      </c>
      <c r="P1388" t="s">
        <v>1323</v>
      </c>
      <c r="Q1388">
        <v>1</v>
      </c>
      <c r="X1388">
        <v>5.0000000000000001E-3</v>
      </c>
      <c r="Y1388">
        <v>0</v>
      </c>
      <c r="Z1388">
        <v>83.1</v>
      </c>
      <c r="AA1388">
        <v>12.62</v>
      </c>
      <c r="AB1388">
        <v>0</v>
      </c>
      <c r="AC1388">
        <v>0</v>
      </c>
      <c r="AD1388">
        <v>1</v>
      </c>
      <c r="AE1388">
        <v>0</v>
      </c>
      <c r="AF1388" t="s">
        <v>32</v>
      </c>
      <c r="AG1388">
        <v>7.8750000000000001E-3</v>
      </c>
      <c r="AH1388">
        <v>2</v>
      </c>
      <c r="AI1388">
        <v>56664899</v>
      </c>
      <c r="AJ1388">
        <v>1082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 x14ac:dyDescent="0.2">
      <c r="A1389">
        <f>ROW(Source!A1304)</f>
        <v>1304</v>
      </c>
      <c r="B1389">
        <v>56664910</v>
      </c>
      <c r="C1389">
        <v>56664897</v>
      </c>
      <c r="D1389">
        <v>54768393</v>
      </c>
      <c r="E1389">
        <v>1</v>
      </c>
      <c r="F1389">
        <v>1</v>
      </c>
      <c r="G1389">
        <v>1081</v>
      </c>
      <c r="H1389">
        <v>2</v>
      </c>
      <c r="I1389" t="s">
        <v>1387</v>
      </c>
      <c r="J1389" t="s">
        <v>1388</v>
      </c>
      <c r="K1389" t="s">
        <v>1389</v>
      </c>
      <c r="L1389">
        <v>1368</v>
      </c>
      <c r="N1389">
        <v>1011</v>
      </c>
      <c r="O1389" t="s">
        <v>1323</v>
      </c>
      <c r="P1389" t="s">
        <v>1323</v>
      </c>
      <c r="Q1389">
        <v>1</v>
      </c>
      <c r="X1389">
        <v>0.21</v>
      </c>
      <c r="Y1389">
        <v>0</v>
      </c>
      <c r="Z1389">
        <v>0.77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 t="s">
        <v>32</v>
      </c>
      <c r="AG1389">
        <v>0.33075000000000004</v>
      </c>
      <c r="AH1389">
        <v>2</v>
      </c>
      <c r="AI1389">
        <v>56664901</v>
      </c>
      <c r="AJ1389">
        <v>1083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</row>
    <row r="1390" spans="1:44" x14ac:dyDescent="0.2">
      <c r="A1390">
        <f>ROW(Source!A1304)</f>
        <v>1304</v>
      </c>
      <c r="B1390">
        <v>56664911</v>
      </c>
      <c r="C1390">
        <v>56664897</v>
      </c>
      <c r="D1390">
        <v>54768426</v>
      </c>
      <c r="E1390">
        <v>1</v>
      </c>
      <c r="F1390">
        <v>1</v>
      </c>
      <c r="G1390">
        <v>1081</v>
      </c>
      <c r="H1390">
        <v>2</v>
      </c>
      <c r="I1390" t="s">
        <v>1368</v>
      </c>
      <c r="J1390" t="s">
        <v>1369</v>
      </c>
      <c r="K1390" t="s">
        <v>1370</v>
      </c>
      <c r="L1390">
        <v>1368</v>
      </c>
      <c r="N1390">
        <v>1011</v>
      </c>
      <c r="O1390" t="s">
        <v>1323</v>
      </c>
      <c r="P1390" t="s">
        <v>1323</v>
      </c>
      <c r="Q1390">
        <v>1</v>
      </c>
      <c r="X1390">
        <v>0.21</v>
      </c>
      <c r="Y1390">
        <v>0</v>
      </c>
      <c r="Z1390">
        <v>0.47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 t="s">
        <v>32</v>
      </c>
      <c r="AG1390">
        <v>0.33075000000000004</v>
      </c>
      <c r="AH1390">
        <v>2</v>
      </c>
      <c r="AI1390">
        <v>56664902</v>
      </c>
      <c r="AJ1390">
        <v>1084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 x14ac:dyDescent="0.2">
      <c r="A1391">
        <f>ROW(Source!A1304)</f>
        <v>1304</v>
      </c>
      <c r="B1391">
        <v>56664909</v>
      </c>
      <c r="C1391">
        <v>56664897</v>
      </c>
      <c r="D1391">
        <v>54767573</v>
      </c>
      <c r="E1391">
        <v>1</v>
      </c>
      <c r="F1391">
        <v>1</v>
      </c>
      <c r="G1391">
        <v>1081</v>
      </c>
      <c r="H1391">
        <v>2</v>
      </c>
      <c r="I1391" t="s">
        <v>1328</v>
      </c>
      <c r="J1391" t="s">
        <v>1329</v>
      </c>
      <c r="K1391" t="s">
        <v>1330</v>
      </c>
      <c r="L1391">
        <v>1368</v>
      </c>
      <c r="N1391">
        <v>1011</v>
      </c>
      <c r="O1391" t="s">
        <v>1323</v>
      </c>
      <c r="P1391" t="s">
        <v>1323</v>
      </c>
      <c r="Q1391">
        <v>1</v>
      </c>
      <c r="X1391">
        <v>2.9999999999999997E-4</v>
      </c>
      <c r="Y1391">
        <v>0</v>
      </c>
      <c r="Z1391">
        <v>179.17</v>
      </c>
      <c r="AA1391">
        <v>16.93</v>
      </c>
      <c r="AB1391">
        <v>0</v>
      </c>
      <c r="AC1391">
        <v>0</v>
      </c>
      <c r="AD1391">
        <v>1</v>
      </c>
      <c r="AE1391">
        <v>0</v>
      </c>
      <c r="AF1391" t="s">
        <v>32</v>
      </c>
      <c r="AG1391">
        <v>4.7249999999999999E-4</v>
      </c>
      <c r="AH1391">
        <v>2</v>
      </c>
      <c r="AI1391">
        <v>56664900</v>
      </c>
      <c r="AJ1391">
        <v>1085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 x14ac:dyDescent="0.2">
      <c r="A1392">
        <f>ROW(Source!A1304)</f>
        <v>1304</v>
      </c>
      <c r="B1392">
        <v>56664912</v>
      </c>
      <c r="C1392">
        <v>56664897</v>
      </c>
      <c r="D1392">
        <v>54739616</v>
      </c>
      <c r="E1392">
        <v>1</v>
      </c>
      <c r="F1392">
        <v>1</v>
      </c>
      <c r="G1392">
        <v>1081</v>
      </c>
      <c r="H1392">
        <v>3</v>
      </c>
      <c r="I1392" t="s">
        <v>1508</v>
      </c>
      <c r="J1392" t="s">
        <v>1509</v>
      </c>
      <c r="K1392" t="s">
        <v>1510</v>
      </c>
      <c r="L1392">
        <v>1355</v>
      </c>
      <c r="N1392">
        <v>1010</v>
      </c>
      <c r="O1392" t="s">
        <v>1380</v>
      </c>
      <c r="P1392" t="s">
        <v>1380</v>
      </c>
      <c r="Q1392">
        <v>100</v>
      </c>
      <c r="X1392">
        <v>4.0399999999999998E-2</v>
      </c>
      <c r="Y1392">
        <v>1340.36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 t="s">
        <v>105</v>
      </c>
      <c r="AG1392">
        <v>4.0399999999999998E-2</v>
      </c>
      <c r="AH1392">
        <v>2</v>
      </c>
      <c r="AI1392">
        <v>56664903</v>
      </c>
      <c r="AJ1392">
        <v>1086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 x14ac:dyDescent="0.2">
      <c r="A1393">
        <f>ROW(Source!A1304)</f>
        <v>1304</v>
      </c>
      <c r="B1393">
        <v>56664913</v>
      </c>
      <c r="C1393">
        <v>56664897</v>
      </c>
      <c r="D1393">
        <v>54744124</v>
      </c>
      <c r="E1393">
        <v>1</v>
      </c>
      <c r="F1393">
        <v>1</v>
      </c>
      <c r="G1393">
        <v>1081</v>
      </c>
      <c r="H1393">
        <v>3</v>
      </c>
      <c r="I1393" t="s">
        <v>1511</v>
      </c>
      <c r="J1393" t="s">
        <v>1512</v>
      </c>
      <c r="K1393" t="s">
        <v>1513</v>
      </c>
      <c r="L1393">
        <v>1348</v>
      </c>
      <c r="N1393">
        <v>1009</v>
      </c>
      <c r="O1393" t="s">
        <v>547</v>
      </c>
      <c r="P1393" t="s">
        <v>547</v>
      </c>
      <c r="Q1393">
        <v>1000</v>
      </c>
      <c r="X1393">
        <v>2.0000000000000001E-4</v>
      </c>
      <c r="Y1393">
        <v>17740.97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 t="s">
        <v>105</v>
      </c>
      <c r="AG1393">
        <v>2.0000000000000001E-4</v>
      </c>
      <c r="AH1393">
        <v>2</v>
      </c>
      <c r="AI1393">
        <v>56664904</v>
      </c>
      <c r="AJ1393">
        <v>1087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 x14ac:dyDescent="0.2">
      <c r="A1394">
        <f>ROW(Source!A1304)</f>
        <v>1304</v>
      </c>
      <c r="B1394">
        <v>56664914</v>
      </c>
      <c r="C1394">
        <v>56664897</v>
      </c>
      <c r="D1394">
        <v>54759263</v>
      </c>
      <c r="E1394">
        <v>1</v>
      </c>
      <c r="F1394">
        <v>1</v>
      </c>
      <c r="G1394">
        <v>1081</v>
      </c>
      <c r="H1394">
        <v>3</v>
      </c>
      <c r="I1394" t="s">
        <v>1514</v>
      </c>
      <c r="J1394" t="s">
        <v>1515</v>
      </c>
      <c r="K1394" t="s">
        <v>1516</v>
      </c>
      <c r="L1394">
        <v>1391</v>
      </c>
      <c r="N1394">
        <v>1013</v>
      </c>
      <c r="O1394" t="s">
        <v>1358</v>
      </c>
      <c r="P1394" t="s">
        <v>1358</v>
      </c>
      <c r="Q1394">
        <v>1</v>
      </c>
      <c r="X1394">
        <v>1</v>
      </c>
      <c r="Y1394">
        <v>56.38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 t="s">
        <v>105</v>
      </c>
      <c r="AG1394">
        <v>1</v>
      </c>
      <c r="AH1394">
        <v>2</v>
      </c>
      <c r="AI1394">
        <v>56664905</v>
      </c>
      <c r="AJ1394">
        <v>1088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 x14ac:dyDescent="0.2">
      <c r="A1395">
        <f>ROW(Source!A1304)</f>
        <v>1304</v>
      </c>
      <c r="B1395">
        <v>56664915</v>
      </c>
      <c r="C1395">
        <v>56664897</v>
      </c>
      <c r="D1395">
        <v>54747393</v>
      </c>
      <c r="E1395">
        <v>1</v>
      </c>
      <c r="F1395">
        <v>1</v>
      </c>
      <c r="G1395">
        <v>1081</v>
      </c>
      <c r="H1395">
        <v>3</v>
      </c>
      <c r="I1395" t="s">
        <v>1517</v>
      </c>
      <c r="J1395" t="s">
        <v>1518</v>
      </c>
      <c r="K1395" t="s">
        <v>1519</v>
      </c>
      <c r="L1395">
        <v>1354</v>
      </c>
      <c r="N1395">
        <v>1010</v>
      </c>
      <c r="O1395" t="s">
        <v>398</v>
      </c>
      <c r="P1395" t="s">
        <v>398</v>
      </c>
      <c r="Q1395">
        <v>1</v>
      </c>
      <c r="X1395">
        <v>1.04E-2</v>
      </c>
      <c r="Y1395">
        <v>14.22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 t="s">
        <v>105</v>
      </c>
      <c r="AG1395">
        <v>1.04E-2</v>
      </c>
      <c r="AH1395">
        <v>2</v>
      </c>
      <c r="AI1395">
        <v>56664906</v>
      </c>
      <c r="AJ1395">
        <v>1089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x14ac:dyDescent="0.2">
      <c r="A1396">
        <f>ROW(Source!A1304)</f>
        <v>1304</v>
      </c>
      <c r="B1396">
        <v>56664916</v>
      </c>
      <c r="C1396">
        <v>56664897</v>
      </c>
      <c r="D1396">
        <v>54720020</v>
      </c>
      <c r="E1396">
        <v>1081</v>
      </c>
      <c r="F1396">
        <v>1</v>
      </c>
      <c r="G1396">
        <v>1081</v>
      </c>
      <c r="H1396">
        <v>3</v>
      </c>
      <c r="I1396" t="s">
        <v>1646</v>
      </c>
      <c r="J1396" t="s">
        <v>3</v>
      </c>
      <c r="K1396" t="s">
        <v>1647</v>
      </c>
      <c r="L1396">
        <v>1354</v>
      </c>
      <c r="N1396">
        <v>1010</v>
      </c>
      <c r="O1396" t="s">
        <v>398</v>
      </c>
      <c r="P1396" t="s">
        <v>398</v>
      </c>
      <c r="Q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105</v>
      </c>
      <c r="AG1396">
        <v>1</v>
      </c>
      <c r="AH1396">
        <v>3</v>
      </c>
      <c r="AI1396">
        <v>-1</v>
      </c>
      <c r="AJ1396" t="s">
        <v>3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x14ac:dyDescent="0.2">
      <c r="A1397">
        <f>ROW(Source!A1305)</f>
        <v>1305</v>
      </c>
      <c r="B1397">
        <v>56664907</v>
      </c>
      <c r="C1397">
        <v>56664897</v>
      </c>
      <c r="D1397">
        <v>54702434</v>
      </c>
      <c r="E1397">
        <v>1081</v>
      </c>
      <c r="F1397">
        <v>1</v>
      </c>
      <c r="G1397">
        <v>1081</v>
      </c>
      <c r="H1397">
        <v>1</v>
      </c>
      <c r="I1397" t="s">
        <v>1317</v>
      </c>
      <c r="J1397" t="s">
        <v>3</v>
      </c>
      <c r="K1397" t="s">
        <v>1318</v>
      </c>
      <c r="L1397">
        <v>1191</v>
      </c>
      <c r="N1397">
        <v>1013</v>
      </c>
      <c r="O1397" t="s">
        <v>1319</v>
      </c>
      <c r="P1397" t="s">
        <v>1319</v>
      </c>
      <c r="Q1397">
        <v>1</v>
      </c>
      <c r="X1397">
        <v>0.89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1</v>
      </c>
      <c r="AF1397" t="s">
        <v>33</v>
      </c>
      <c r="AG1397">
        <v>1.2896099999999999</v>
      </c>
      <c r="AH1397">
        <v>2</v>
      </c>
      <c r="AI1397">
        <v>56664898</v>
      </c>
      <c r="AJ1397">
        <v>1090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 x14ac:dyDescent="0.2">
      <c r="A1398">
        <f>ROW(Source!A1305)</f>
        <v>1305</v>
      </c>
      <c r="B1398">
        <v>56664908</v>
      </c>
      <c r="C1398">
        <v>56664897</v>
      </c>
      <c r="D1398">
        <v>54768339</v>
      </c>
      <c r="E1398">
        <v>1</v>
      </c>
      <c r="F1398">
        <v>1</v>
      </c>
      <c r="G1398">
        <v>1081</v>
      </c>
      <c r="H1398">
        <v>2</v>
      </c>
      <c r="I1398" t="s">
        <v>1324</v>
      </c>
      <c r="J1398" t="s">
        <v>1325</v>
      </c>
      <c r="K1398" t="s">
        <v>1326</v>
      </c>
      <c r="L1398">
        <v>1368</v>
      </c>
      <c r="N1398">
        <v>1011</v>
      </c>
      <c r="O1398" t="s">
        <v>1323</v>
      </c>
      <c r="P1398" t="s">
        <v>1323</v>
      </c>
      <c r="Q1398">
        <v>1</v>
      </c>
      <c r="X1398">
        <v>5.0000000000000001E-3</v>
      </c>
      <c r="Y1398">
        <v>0</v>
      </c>
      <c r="Z1398">
        <v>83.1</v>
      </c>
      <c r="AA1398">
        <v>12.62</v>
      </c>
      <c r="AB1398">
        <v>0</v>
      </c>
      <c r="AC1398">
        <v>0</v>
      </c>
      <c r="AD1398">
        <v>1</v>
      </c>
      <c r="AE1398">
        <v>0</v>
      </c>
      <c r="AF1398" t="s">
        <v>32</v>
      </c>
      <c r="AG1398">
        <v>7.8750000000000001E-3</v>
      </c>
      <c r="AH1398">
        <v>2</v>
      </c>
      <c r="AI1398">
        <v>56664899</v>
      </c>
      <c r="AJ1398">
        <v>1091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x14ac:dyDescent="0.2">
      <c r="A1399">
        <f>ROW(Source!A1305)</f>
        <v>1305</v>
      </c>
      <c r="B1399">
        <v>56664910</v>
      </c>
      <c r="C1399">
        <v>56664897</v>
      </c>
      <c r="D1399">
        <v>54768393</v>
      </c>
      <c r="E1399">
        <v>1</v>
      </c>
      <c r="F1399">
        <v>1</v>
      </c>
      <c r="G1399">
        <v>1081</v>
      </c>
      <c r="H1399">
        <v>2</v>
      </c>
      <c r="I1399" t="s">
        <v>1387</v>
      </c>
      <c r="J1399" t="s">
        <v>1388</v>
      </c>
      <c r="K1399" t="s">
        <v>1389</v>
      </c>
      <c r="L1399">
        <v>1368</v>
      </c>
      <c r="N1399">
        <v>1011</v>
      </c>
      <c r="O1399" t="s">
        <v>1323</v>
      </c>
      <c r="P1399" t="s">
        <v>1323</v>
      </c>
      <c r="Q1399">
        <v>1</v>
      </c>
      <c r="X1399">
        <v>0.21</v>
      </c>
      <c r="Y1399">
        <v>0</v>
      </c>
      <c r="Z1399">
        <v>0.77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 t="s">
        <v>32</v>
      </c>
      <c r="AG1399">
        <v>0.33075000000000004</v>
      </c>
      <c r="AH1399">
        <v>2</v>
      </c>
      <c r="AI1399">
        <v>56664901</v>
      </c>
      <c r="AJ1399">
        <v>1092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 x14ac:dyDescent="0.2">
      <c r="A1400">
        <f>ROW(Source!A1305)</f>
        <v>1305</v>
      </c>
      <c r="B1400">
        <v>56664911</v>
      </c>
      <c r="C1400">
        <v>56664897</v>
      </c>
      <c r="D1400">
        <v>54768426</v>
      </c>
      <c r="E1400">
        <v>1</v>
      </c>
      <c r="F1400">
        <v>1</v>
      </c>
      <c r="G1400">
        <v>1081</v>
      </c>
      <c r="H1400">
        <v>2</v>
      </c>
      <c r="I1400" t="s">
        <v>1368</v>
      </c>
      <c r="J1400" t="s">
        <v>1369</v>
      </c>
      <c r="K1400" t="s">
        <v>1370</v>
      </c>
      <c r="L1400">
        <v>1368</v>
      </c>
      <c r="N1400">
        <v>1011</v>
      </c>
      <c r="O1400" t="s">
        <v>1323</v>
      </c>
      <c r="P1400" t="s">
        <v>1323</v>
      </c>
      <c r="Q1400">
        <v>1</v>
      </c>
      <c r="X1400">
        <v>0.21</v>
      </c>
      <c r="Y1400">
        <v>0</v>
      </c>
      <c r="Z1400">
        <v>0.47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 t="s">
        <v>32</v>
      </c>
      <c r="AG1400">
        <v>0.33075000000000004</v>
      </c>
      <c r="AH1400">
        <v>2</v>
      </c>
      <c r="AI1400">
        <v>56664902</v>
      </c>
      <c r="AJ1400">
        <v>1093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 x14ac:dyDescent="0.2">
      <c r="A1401">
        <f>ROW(Source!A1305)</f>
        <v>1305</v>
      </c>
      <c r="B1401">
        <v>56664909</v>
      </c>
      <c r="C1401">
        <v>56664897</v>
      </c>
      <c r="D1401">
        <v>54767573</v>
      </c>
      <c r="E1401">
        <v>1</v>
      </c>
      <c r="F1401">
        <v>1</v>
      </c>
      <c r="G1401">
        <v>1081</v>
      </c>
      <c r="H1401">
        <v>2</v>
      </c>
      <c r="I1401" t="s">
        <v>1328</v>
      </c>
      <c r="J1401" t="s">
        <v>1329</v>
      </c>
      <c r="K1401" t="s">
        <v>1330</v>
      </c>
      <c r="L1401">
        <v>1368</v>
      </c>
      <c r="N1401">
        <v>1011</v>
      </c>
      <c r="O1401" t="s">
        <v>1323</v>
      </c>
      <c r="P1401" t="s">
        <v>1323</v>
      </c>
      <c r="Q1401">
        <v>1</v>
      </c>
      <c r="X1401">
        <v>2.9999999999999997E-4</v>
      </c>
      <c r="Y1401">
        <v>0</v>
      </c>
      <c r="Z1401">
        <v>179.17</v>
      </c>
      <c r="AA1401">
        <v>16.93</v>
      </c>
      <c r="AB1401">
        <v>0</v>
      </c>
      <c r="AC1401">
        <v>0</v>
      </c>
      <c r="AD1401">
        <v>1</v>
      </c>
      <c r="AE1401">
        <v>0</v>
      </c>
      <c r="AF1401" t="s">
        <v>32</v>
      </c>
      <c r="AG1401">
        <v>4.7249999999999999E-4</v>
      </c>
      <c r="AH1401">
        <v>2</v>
      </c>
      <c r="AI1401">
        <v>56664900</v>
      </c>
      <c r="AJ1401">
        <v>1094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x14ac:dyDescent="0.2">
      <c r="A1402">
        <f>ROW(Source!A1305)</f>
        <v>1305</v>
      </c>
      <c r="B1402">
        <v>56664912</v>
      </c>
      <c r="C1402">
        <v>56664897</v>
      </c>
      <c r="D1402">
        <v>54739616</v>
      </c>
      <c r="E1402">
        <v>1</v>
      </c>
      <c r="F1402">
        <v>1</v>
      </c>
      <c r="G1402">
        <v>1081</v>
      </c>
      <c r="H1402">
        <v>3</v>
      </c>
      <c r="I1402" t="s">
        <v>1508</v>
      </c>
      <c r="J1402" t="s">
        <v>1509</v>
      </c>
      <c r="K1402" t="s">
        <v>1510</v>
      </c>
      <c r="L1402">
        <v>1355</v>
      </c>
      <c r="N1402">
        <v>1010</v>
      </c>
      <c r="O1402" t="s">
        <v>1380</v>
      </c>
      <c r="P1402" t="s">
        <v>1380</v>
      </c>
      <c r="Q1402">
        <v>100</v>
      </c>
      <c r="X1402">
        <v>4.0399999999999998E-2</v>
      </c>
      <c r="Y1402">
        <v>1340.36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 t="s">
        <v>105</v>
      </c>
      <c r="AG1402">
        <v>4.0399999999999998E-2</v>
      </c>
      <c r="AH1402">
        <v>2</v>
      </c>
      <c r="AI1402">
        <v>56664903</v>
      </c>
      <c r="AJ1402">
        <v>1095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 x14ac:dyDescent="0.2">
      <c r="A1403">
        <f>ROW(Source!A1305)</f>
        <v>1305</v>
      </c>
      <c r="B1403">
        <v>56664913</v>
      </c>
      <c r="C1403">
        <v>56664897</v>
      </c>
      <c r="D1403">
        <v>54744124</v>
      </c>
      <c r="E1403">
        <v>1</v>
      </c>
      <c r="F1403">
        <v>1</v>
      </c>
      <c r="G1403">
        <v>1081</v>
      </c>
      <c r="H1403">
        <v>3</v>
      </c>
      <c r="I1403" t="s">
        <v>1511</v>
      </c>
      <c r="J1403" t="s">
        <v>1512</v>
      </c>
      <c r="K1403" t="s">
        <v>1513</v>
      </c>
      <c r="L1403">
        <v>1348</v>
      </c>
      <c r="N1403">
        <v>1009</v>
      </c>
      <c r="O1403" t="s">
        <v>547</v>
      </c>
      <c r="P1403" t="s">
        <v>547</v>
      </c>
      <c r="Q1403">
        <v>1000</v>
      </c>
      <c r="X1403">
        <v>2.0000000000000001E-4</v>
      </c>
      <c r="Y1403">
        <v>17740.97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 t="s">
        <v>105</v>
      </c>
      <c r="AG1403">
        <v>2.0000000000000001E-4</v>
      </c>
      <c r="AH1403">
        <v>2</v>
      </c>
      <c r="AI1403">
        <v>56664904</v>
      </c>
      <c r="AJ1403">
        <v>1096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x14ac:dyDescent="0.2">
      <c r="A1404">
        <f>ROW(Source!A1305)</f>
        <v>1305</v>
      </c>
      <c r="B1404">
        <v>56664914</v>
      </c>
      <c r="C1404">
        <v>56664897</v>
      </c>
      <c r="D1404">
        <v>54759263</v>
      </c>
      <c r="E1404">
        <v>1</v>
      </c>
      <c r="F1404">
        <v>1</v>
      </c>
      <c r="G1404">
        <v>1081</v>
      </c>
      <c r="H1404">
        <v>3</v>
      </c>
      <c r="I1404" t="s">
        <v>1514</v>
      </c>
      <c r="J1404" t="s">
        <v>1515</v>
      </c>
      <c r="K1404" t="s">
        <v>1516</v>
      </c>
      <c r="L1404">
        <v>1391</v>
      </c>
      <c r="N1404">
        <v>1013</v>
      </c>
      <c r="O1404" t="s">
        <v>1358</v>
      </c>
      <c r="P1404" t="s">
        <v>1358</v>
      </c>
      <c r="Q1404">
        <v>1</v>
      </c>
      <c r="X1404">
        <v>1</v>
      </c>
      <c r="Y1404">
        <v>56.38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 t="s">
        <v>105</v>
      </c>
      <c r="AG1404">
        <v>1</v>
      </c>
      <c r="AH1404">
        <v>2</v>
      </c>
      <c r="AI1404">
        <v>56664905</v>
      </c>
      <c r="AJ1404">
        <v>1097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 x14ac:dyDescent="0.2">
      <c r="A1405">
        <f>ROW(Source!A1305)</f>
        <v>1305</v>
      </c>
      <c r="B1405">
        <v>56664915</v>
      </c>
      <c r="C1405">
        <v>56664897</v>
      </c>
      <c r="D1405">
        <v>54747393</v>
      </c>
      <c r="E1405">
        <v>1</v>
      </c>
      <c r="F1405">
        <v>1</v>
      </c>
      <c r="G1405">
        <v>1081</v>
      </c>
      <c r="H1405">
        <v>3</v>
      </c>
      <c r="I1405" t="s">
        <v>1517</v>
      </c>
      <c r="J1405" t="s">
        <v>1518</v>
      </c>
      <c r="K1405" t="s">
        <v>1519</v>
      </c>
      <c r="L1405">
        <v>1354</v>
      </c>
      <c r="N1405">
        <v>1010</v>
      </c>
      <c r="O1405" t="s">
        <v>398</v>
      </c>
      <c r="P1405" t="s">
        <v>398</v>
      </c>
      <c r="Q1405">
        <v>1</v>
      </c>
      <c r="X1405">
        <v>1.04E-2</v>
      </c>
      <c r="Y1405">
        <v>14.22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 t="s">
        <v>105</v>
      </c>
      <c r="AG1405">
        <v>1.04E-2</v>
      </c>
      <c r="AH1405">
        <v>2</v>
      </c>
      <c r="AI1405">
        <v>56664906</v>
      </c>
      <c r="AJ1405">
        <v>1098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x14ac:dyDescent="0.2">
      <c r="A1406">
        <f>ROW(Source!A1305)</f>
        <v>1305</v>
      </c>
      <c r="B1406">
        <v>56664916</v>
      </c>
      <c r="C1406">
        <v>56664897</v>
      </c>
      <c r="D1406">
        <v>54720020</v>
      </c>
      <c r="E1406">
        <v>1081</v>
      </c>
      <c r="F1406">
        <v>1</v>
      </c>
      <c r="G1406">
        <v>1081</v>
      </c>
      <c r="H1406">
        <v>3</v>
      </c>
      <c r="I1406" t="s">
        <v>1646</v>
      </c>
      <c r="J1406" t="s">
        <v>3</v>
      </c>
      <c r="K1406" t="s">
        <v>1647</v>
      </c>
      <c r="L1406">
        <v>1354</v>
      </c>
      <c r="N1406">
        <v>1010</v>
      </c>
      <c r="O1406" t="s">
        <v>398</v>
      </c>
      <c r="P1406" t="s">
        <v>398</v>
      </c>
      <c r="Q1406">
        <v>1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105</v>
      </c>
      <c r="AG1406">
        <v>1</v>
      </c>
      <c r="AH1406">
        <v>3</v>
      </c>
      <c r="AI1406">
        <v>-1</v>
      </c>
      <c r="AJ1406" t="s">
        <v>3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 x14ac:dyDescent="0.2">
      <c r="A1407">
        <f>ROW(Source!A1306)</f>
        <v>1306</v>
      </c>
      <c r="B1407">
        <v>56664938</v>
      </c>
      <c r="C1407">
        <v>56664917</v>
      </c>
      <c r="D1407">
        <v>54702434</v>
      </c>
      <c r="E1407">
        <v>1081</v>
      </c>
      <c r="F1407">
        <v>1</v>
      </c>
      <c r="G1407">
        <v>1081</v>
      </c>
      <c r="H1407">
        <v>1</v>
      </c>
      <c r="I1407" t="s">
        <v>1317</v>
      </c>
      <c r="J1407" t="s">
        <v>3</v>
      </c>
      <c r="K1407" t="s">
        <v>1318</v>
      </c>
      <c r="L1407">
        <v>1191</v>
      </c>
      <c r="N1407">
        <v>1013</v>
      </c>
      <c r="O1407" t="s">
        <v>1319</v>
      </c>
      <c r="P1407" t="s">
        <v>1319</v>
      </c>
      <c r="Q1407">
        <v>1</v>
      </c>
      <c r="X1407">
        <v>7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1</v>
      </c>
      <c r="AF1407" t="s">
        <v>33</v>
      </c>
      <c r="AG1407">
        <v>10.143000000000001</v>
      </c>
      <c r="AH1407">
        <v>2</v>
      </c>
      <c r="AI1407">
        <v>56664918</v>
      </c>
      <c r="AJ1407">
        <v>1099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x14ac:dyDescent="0.2">
      <c r="A1408">
        <f>ROW(Source!A1306)</f>
        <v>1306</v>
      </c>
      <c r="B1408">
        <v>56664939</v>
      </c>
      <c r="C1408">
        <v>56664917</v>
      </c>
      <c r="D1408">
        <v>54768339</v>
      </c>
      <c r="E1408">
        <v>1</v>
      </c>
      <c r="F1408">
        <v>1</v>
      </c>
      <c r="G1408">
        <v>1081</v>
      </c>
      <c r="H1408">
        <v>2</v>
      </c>
      <c r="I1408" t="s">
        <v>1324</v>
      </c>
      <c r="J1408" t="s">
        <v>1325</v>
      </c>
      <c r="K1408" t="s">
        <v>1326</v>
      </c>
      <c r="L1408">
        <v>1368</v>
      </c>
      <c r="N1408">
        <v>1011</v>
      </c>
      <c r="O1408" t="s">
        <v>1323</v>
      </c>
      <c r="P1408" t="s">
        <v>1323</v>
      </c>
      <c r="Q1408">
        <v>1</v>
      </c>
      <c r="X1408">
        <v>4.0000000000000001E-3</v>
      </c>
      <c r="Y1408">
        <v>0</v>
      </c>
      <c r="Z1408">
        <v>83.1</v>
      </c>
      <c r="AA1408">
        <v>12.62</v>
      </c>
      <c r="AB1408">
        <v>0</v>
      </c>
      <c r="AC1408">
        <v>0</v>
      </c>
      <c r="AD1408">
        <v>1</v>
      </c>
      <c r="AE1408">
        <v>0</v>
      </c>
      <c r="AF1408" t="s">
        <v>32</v>
      </c>
      <c r="AG1408">
        <v>6.2999999999999992E-3</v>
      </c>
      <c r="AH1408">
        <v>2</v>
      </c>
      <c r="AI1408">
        <v>56664919</v>
      </c>
      <c r="AJ1408">
        <v>1100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x14ac:dyDescent="0.2">
      <c r="A1409">
        <f>ROW(Source!A1306)</f>
        <v>1306</v>
      </c>
      <c r="B1409">
        <v>56664941</v>
      </c>
      <c r="C1409">
        <v>56664917</v>
      </c>
      <c r="D1409">
        <v>54768393</v>
      </c>
      <c r="E1409">
        <v>1</v>
      </c>
      <c r="F1409">
        <v>1</v>
      </c>
      <c r="G1409">
        <v>1081</v>
      </c>
      <c r="H1409">
        <v>2</v>
      </c>
      <c r="I1409" t="s">
        <v>1387</v>
      </c>
      <c r="J1409" t="s">
        <v>1388</v>
      </c>
      <c r="K1409" t="s">
        <v>1389</v>
      </c>
      <c r="L1409">
        <v>1368</v>
      </c>
      <c r="N1409">
        <v>1011</v>
      </c>
      <c r="O1409" t="s">
        <v>1323</v>
      </c>
      <c r="P1409" t="s">
        <v>1323</v>
      </c>
      <c r="Q1409">
        <v>1</v>
      </c>
      <c r="X1409">
        <v>0.19</v>
      </c>
      <c r="Y1409">
        <v>0</v>
      </c>
      <c r="Z1409">
        <v>0.77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 t="s">
        <v>32</v>
      </c>
      <c r="AG1409">
        <v>0.29924999999999996</v>
      </c>
      <c r="AH1409">
        <v>2</v>
      </c>
      <c r="AI1409">
        <v>56664921</v>
      </c>
      <c r="AJ1409">
        <v>1101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x14ac:dyDescent="0.2">
      <c r="A1410">
        <f>ROW(Source!A1306)</f>
        <v>1306</v>
      </c>
      <c r="B1410">
        <v>56664942</v>
      </c>
      <c r="C1410">
        <v>56664917</v>
      </c>
      <c r="D1410">
        <v>54768426</v>
      </c>
      <c r="E1410">
        <v>1</v>
      </c>
      <c r="F1410">
        <v>1</v>
      </c>
      <c r="G1410">
        <v>1081</v>
      </c>
      <c r="H1410">
        <v>2</v>
      </c>
      <c r="I1410" t="s">
        <v>1368</v>
      </c>
      <c r="J1410" t="s">
        <v>1369</v>
      </c>
      <c r="K1410" t="s">
        <v>1370</v>
      </c>
      <c r="L1410">
        <v>1368</v>
      </c>
      <c r="N1410">
        <v>1011</v>
      </c>
      <c r="O1410" t="s">
        <v>1323</v>
      </c>
      <c r="P1410" t="s">
        <v>1323</v>
      </c>
      <c r="Q1410">
        <v>1</v>
      </c>
      <c r="X1410">
        <v>0.14000000000000001</v>
      </c>
      <c r="Y1410">
        <v>0</v>
      </c>
      <c r="Z1410">
        <v>0.47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 t="s">
        <v>32</v>
      </c>
      <c r="AG1410">
        <v>0.22050000000000003</v>
      </c>
      <c r="AH1410">
        <v>2</v>
      </c>
      <c r="AI1410">
        <v>56664922</v>
      </c>
      <c r="AJ1410">
        <v>1102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x14ac:dyDescent="0.2">
      <c r="A1411">
        <f>ROW(Source!A1306)</f>
        <v>1306</v>
      </c>
      <c r="B1411">
        <v>56664943</v>
      </c>
      <c r="C1411">
        <v>56664917</v>
      </c>
      <c r="D1411">
        <v>54768442</v>
      </c>
      <c r="E1411">
        <v>1</v>
      </c>
      <c r="F1411">
        <v>1</v>
      </c>
      <c r="G1411">
        <v>1081</v>
      </c>
      <c r="H1411">
        <v>2</v>
      </c>
      <c r="I1411" t="s">
        <v>1520</v>
      </c>
      <c r="J1411" t="s">
        <v>1521</v>
      </c>
      <c r="K1411" t="s">
        <v>1522</v>
      </c>
      <c r="L1411">
        <v>1368</v>
      </c>
      <c r="N1411">
        <v>1011</v>
      </c>
      <c r="O1411" t="s">
        <v>1323</v>
      </c>
      <c r="P1411" t="s">
        <v>1323</v>
      </c>
      <c r="Q1411">
        <v>1</v>
      </c>
      <c r="X1411">
        <v>0.26</v>
      </c>
      <c r="Y1411">
        <v>0</v>
      </c>
      <c r="Z1411">
        <v>1.27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 t="s">
        <v>32</v>
      </c>
      <c r="AG1411">
        <v>0.40950000000000003</v>
      </c>
      <c r="AH1411">
        <v>2</v>
      </c>
      <c r="AI1411">
        <v>56664923</v>
      </c>
      <c r="AJ1411">
        <v>1103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x14ac:dyDescent="0.2">
      <c r="A1412">
        <f>ROW(Source!A1306)</f>
        <v>1306</v>
      </c>
      <c r="B1412">
        <v>56664940</v>
      </c>
      <c r="C1412">
        <v>56664917</v>
      </c>
      <c r="D1412">
        <v>54767573</v>
      </c>
      <c r="E1412">
        <v>1</v>
      </c>
      <c r="F1412">
        <v>1</v>
      </c>
      <c r="G1412">
        <v>1081</v>
      </c>
      <c r="H1412">
        <v>2</v>
      </c>
      <c r="I1412" t="s">
        <v>1328</v>
      </c>
      <c r="J1412" t="s">
        <v>1329</v>
      </c>
      <c r="K1412" t="s">
        <v>1330</v>
      </c>
      <c r="L1412">
        <v>1368</v>
      </c>
      <c r="N1412">
        <v>1011</v>
      </c>
      <c r="O1412" t="s">
        <v>1323</v>
      </c>
      <c r="P1412" t="s">
        <v>1323</v>
      </c>
      <c r="Q1412">
        <v>1</v>
      </c>
      <c r="X1412">
        <v>1E-4</v>
      </c>
      <c r="Y1412">
        <v>0</v>
      </c>
      <c r="Z1412">
        <v>179.17</v>
      </c>
      <c r="AA1412">
        <v>16.93</v>
      </c>
      <c r="AB1412">
        <v>0</v>
      </c>
      <c r="AC1412">
        <v>0</v>
      </c>
      <c r="AD1412">
        <v>1</v>
      </c>
      <c r="AE1412">
        <v>0</v>
      </c>
      <c r="AF1412" t="s">
        <v>32</v>
      </c>
      <c r="AG1412">
        <v>1.5750000000000003E-4</v>
      </c>
      <c r="AH1412">
        <v>2</v>
      </c>
      <c r="AI1412">
        <v>56664920</v>
      </c>
      <c r="AJ1412">
        <v>1104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x14ac:dyDescent="0.2">
      <c r="A1413">
        <f>ROW(Source!A1306)</f>
        <v>1306</v>
      </c>
      <c r="B1413">
        <v>56664944</v>
      </c>
      <c r="C1413">
        <v>56664917</v>
      </c>
      <c r="D1413">
        <v>54737367</v>
      </c>
      <c r="E1413">
        <v>1</v>
      </c>
      <c r="F1413">
        <v>1</v>
      </c>
      <c r="G1413">
        <v>1081</v>
      </c>
      <c r="H1413">
        <v>3</v>
      </c>
      <c r="I1413" t="s">
        <v>1442</v>
      </c>
      <c r="J1413" t="s">
        <v>1443</v>
      </c>
      <c r="K1413" t="s">
        <v>1444</v>
      </c>
      <c r="L1413">
        <v>1339</v>
      </c>
      <c r="N1413">
        <v>1007</v>
      </c>
      <c r="O1413" t="s">
        <v>1102</v>
      </c>
      <c r="P1413" t="s">
        <v>1102</v>
      </c>
      <c r="Q1413">
        <v>1</v>
      </c>
      <c r="X1413">
        <v>2.9999999999999997E-4</v>
      </c>
      <c r="Y1413">
        <v>7.07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 t="s">
        <v>105</v>
      </c>
      <c r="AG1413">
        <v>2.9999999999999997E-4</v>
      </c>
      <c r="AH1413">
        <v>2</v>
      </c>
      <c r="AI1413">
        <v>56664924</v>
      </c>
      <c r="AJ1413">
        <v>1105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x14ac:dyDescent="0.2">
      <c r="A1414">
        <f>ROW(Source!A1306)</f>
        <v>1306</v>
      </c>
      <c r="B1414">
        <v>56664945</v>
      </c>
      <c r="C1414">
        <v>56664917</v>
      </c>
      <c r="D1414">
        <v>54739137</v>
      </c>
      <c r="E1414">
        <v>1</v>
      </c>
      <c r="F1414">
        <v>1</v>
      </c>
      <c r="G1414">
        <v>1081</v>
      </c>
      <c r="H1414">
        <v>3</v>
      </c>
      <c r="I1414" t="s">
        <v>1523</v>
      </c>
      <c r="J1414" t="s">
        <v>1524</v>
      </c>
      <c r="K1414" t="s">
        <v>1525</v>
      </c>
      <c r="L1414">
        <v>1301</v>
      </c>
      <c r="N1414">
        <v>1003</v>
      </c>
      <c r="O1414" t="s">
        <v>672</v>
      </c>
      <c r="P1414" t="s">
        <v>672</v>
      </c>
      <c r="Q1414">
        <v>1</v>
      </c>
      <c r="X1414">
        <v>10.3215</v>
      </c>
      <c r="Y1414">
        <v>1.5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 t="s">
        <v>105</v>
      </c>
      <c r="AG1414">
        <v>10.3215</v>
      </c>
      <c r="AH1414">
        <v>2</v>
      </c>
      <c r="AI1414">
        <v>56664925</v>
      </c>
      <c r="AJ1414">
        <v>1106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x14ac:dyDescent="0.2">
      <c r="A1415">
        <f>ROW(Source!A1306)</f>
        <v>1306</v>
      </c>
      <c r="B1415">
        <v>56664946</v>
      </c>
      <c r="C1415">
        <v>56664917</v>
      </c>
      <c r="D1415">
        <v>54739872</v>
      </c>
      <c r="E1415">
        <v>1</v>
      </c>
      <c r="F1415">
        <v>1</v>
      </c>
      <c r="G1415">
        <v>1081</v>
      </c>
      <c r="H1415">
        <v>3</v>
      </c>
      <c r="I1415" t="s">
        <v>1526</v>
      </c>
      <c r="J1415" t="s">
        <v>1527</v>
      </c>
      <c r="K1415" t="s">
        <v>1528</v>
      </c>
      <c r="L1415">
        <v>1346</v>
      </c>
      <c r="N1415">
        <v>1009</v>
      </c>
      <c r="O1415" t="s">
        <v>1171</v>
      </c>
      <c r="P1415" t="s">
        <v>1171</v>
      </c>
      <c r="Q1415">
        <v>1</v>
      </c>
      <c r="X1415">
        <v>4.4600000000000001E-2</v>
      </c>
      <c r="Y1415">
        <v>230.62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 t="s">
        <v>105</v>
      </c>
      <c r="AG1415">
        <v>4.4600000000000001E-2</v>
      </c>
      <c r="AH1415">
        <v>2</v>
      </c>
      <c r="AI1415">
        <v>56664926</v>
      </c>
      <c r="AJ1415">
        <v>1107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x14ac:dyDescent="0.2">
      <c r="A1416">
        <f>ROW(Source!A1306)</f>
        <v>1306</v>
      </c>
      <c r="B1416">
        <v>56664947</v>
      </c>
      <c r="C1416">
        <v>56664917</v>
      </c>
      <c r="D1416">
        <v>54739874</v>
      </c>
      <c r="E1416">
        <v>1</v>
      </c>
      <c r="F1416">
        <v>1</v>
      </c>
      <c r="G1416">
        <v>1081</v>
      </c>
      <c r="H1416">
        <v>3</v>
      </c>
      <c r="I1416" t="s">
        <v>1529</v>
      </c>
      <c r="J1416" t="s">
        <v>1530</v>
      </c>
      <c r="K1416" t="s">
        <v>1531</v>
      </c>
      <c r="L1416">
        <v>1346</v>
      </c>
      <c r="N1416">
        <v>1009</v>
      </c>
      <c r="O1416" t="s">
        <v>1171</v>
      </c>
      <c r="P1416" t="s">
        <v>1171</v>
      </c>
      <c r="Q1416">
        <v>1</v>
      </c>
      <c r="X1416">
        <v>6.7000000000000002E-3</v>
      </c>
      <c r="Y1416">
        <v>453.08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 t="s">
        <v>105</v>
      </c>
      <c r="AG1416">
        <v>6.7000000000000002E-3</v>
      </c>
      <c r="AH1416">
        <v>2</v>
      </c>
      <c r="AI1416">
        <v>56664927</v>
      </c>
      <c r="AJ1416">
        <v>1108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x14ac:dyDescent="0.2">
      <c r="A1417">
        <f>ROW(Source!A1306)</f>
        <v>1306</v>
      </c>
      <c r="B1417">
        <v>56664948</v>
      </c>
      <c r="C1417">
        <v>56664917</v>
      </c>
      <c r="D1417">
        <v>54740049</v>
      </c>
      <c r="E1417">
        <v>1</v>
      </c>
      <c r="F1417">
        <v>1</v>
      </c>
      <c r="G1417">
        <v>1081</v>
      </c>
      <c r="H1417">
        <v>3</v>
      </c>
      <c r="I1417" t="s">
        <v>1532</v>
      </c>
      <c r="J1417" t="s">
        <v>1533</v>
      </c>
      <c r="K1417" t="s">
        <v>1534</v>
      </c>
      <c r="L1417">
        <v>1355</v>
      </c>
      <c r="N1417">
        <v>1010</v>
      </c>
      <c r="O1417" t="s">
        <v>1380</v>
      </c>
      <c r="P1417" t="s">
        <v>1380</v>
      </c>
      <c r="Q1417">
        <v>100</v>
      </c>
      <c r="X1417">
        <v>8.9899999999999994E-2</v>
      </c>
      <c r="Y1417">
        <v>95.28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 t="s">
        <v>105</v>
      </c>
      <c r="AG1417">
        <v>8.9899999999999994E-2</v>
      </c>
      <c r="AH1417">
        <v>2</v>
      </c>
      <c r="AI1417">
        <v>56664928</v>
      </c>
      <c r="AJ1417">
        <v>1109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x14ac:dyDescent="0.2">
      <c r="A1418">
        <f>ROW(Source!A1306)</f>
        <v>1306</v>
      </c>
      <c r="B1418">
        <v>56664949</v>
      </c>
      <c r="C1418">
        <v>56664917</v>
      </c>
      <c r="D1418">
        <v>54737824</v>
      </c>
      <c r="E1418">
        <v>1</v>
      </c>
      <c r="F1418">
        <v>1</v>
      </c>
      <c r="G1418">
        <v>1081</v>
      </c>
      <c r="H1418">
        <v>3</v>
      </c>
      <c r="I1418" t="s">
        <v>1535</v>
      </c>
      <c r="J1418" t="s">
        <v>1536</v>
      </c>
      <c r="K1418" t="s">
        <v>1537</v>
      </c>
      <c r="L1418">
        <v>1296</v>
      </c>
      <c r="N1418">
        <v>1002</v>
      </c>
      <c r="O1418" t="s">
        <v>678</v>
      </c>
      <c r="P1418" t="s">
        <v>678</v>
      </c>
      <c r="Q1418">
        <v>1</v>
      </c>
      <c r="X1418">
        <v>0.02</v>
      </c>
      <c r="Y1418">
        <v>54.7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 t="s">
        <v>105</v>
      </c>
      <c r="AG1418">
        <v>0.02</v>
      </c>
      <c r="AH1418">
        <v>2</v>
      </c>
      <c r="AI1418">
        <v>56664929</v>
      </c>
      <c r="AJ1418">
        <v>1110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x14ac:dyDescent="0.2">
      <c r="A1419">
        <f>ROW(Source!A1306)</f>
        <v>1306</v>
      </c>
      <c r="B1419">
        <v>56664950</v>
      </c>
      <c r="C1419">
        <v>56664917</v>
      </c>
      <c r="D1419">
        <v>54753897</v>
      </c>
      <c r="E1419">
        <v>1</v>
      </c>
      <c r="F1419">
        <v>1</v>
      </c>
      <c r="G1419">
        <v>1081</v>
      </c>
      <c r="H1419">
        <v>3</v>
      </c>
      <c r="I1419" t="s">
        <v>1538</v>
      </c>
      <c r="J1419" t="s">
        <v>1539</v>
      </c>
      <c r="K1419" t="s">
        <v>1540</v>
      </c>
      <c r="L1419">
        <v>1354</v>
      </c>
      <c r="N1419">
        <v>1010</v>
      </c>
      <c r="O1419" t="s">
        <v>398</v>
      </c>
      <c r="P1419" t="s">
        <v>398</v>
      </c>
      <c r="Q1419">
        <v>1</v>
      </c>
      <c r="X1419">
        <v>1.68</v>
      </c>
      <c r="Y1419">
        <v>3.37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 t="s">
        <v>105</v>
      </c>
      <c r="AG1419">
        <v>1.68</v>
      </c>
      <c r="AH1419">
        <v>2</v>
      </c>
      <c r="AI1419">
        <v>56664930</v>
      </c>
      <c r="AJ1419">
        <v>1111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x14ac:dyDescent="0.2">
      <c r="A1420">
        <f>ROW(Source!A1306)</f>
        <v>1306</v>
      </c>
      <c r="B1420">
        <v>56664951</v>
      </c>
      <c r="C1420">
        <v>56664917</v>
      </c>
      <c r="D1420">
        <v>54750694</v>
      </c>
      <c r="E1420">
        <v>1</v>
      </c>
      <c r="F1420">
        <v>1</v>
      </c>
      <c r="G1420">
        <v>1081</v>
      </c>
      <c r="H1420">
        <v>3</v>
      </c>
      <c r="I1420" t="s">
        <v>1541</v>
      </c>
      <c r="J1420" t="s">
        <v>1542</v>
      </c>
      <c r="K1420" t="s">
        <v>1543</v>
      </c>
      <c r="L1420">
        <v>1301</v>
      </c>
      <c r="N1420">
        <v>1003</v>
      </c>
      <c r="O1420" t="s">
        <v>672</v>
      </c>
      <c r="P1420" t="s">
        <v>672</v>
      </c>
      <c r="Q1420">
        <v>1</v>
      </c>
      <c r="X1420">
        <v>3.0750000000000002</v>
      </c>
      <c r="Y1420">
        <v>10.78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 t="s">
        <v>105</v>
      </c>
      <c r="AG1420">
        <v>3.0750000000000002</v>
      </c>
      <c r="AH1420">
        <v>2</v>
      </c>
      <c r="AI1420">
        <v>56664931</v>
      </c>
      <c r="AJ1420">
        <v>1112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x14ac:dyDescent="0.2">
      <c r="A1421">
        <f>ROW(Source!A1306)</f>
        <v>1306</v>
      </c>
      <c r="B1421">
        <v>56664952</v>
      </c>
      <c r="C1421">
        <v>56664917</v>
      </c>
      <c r="D1421">
        <v>54753073</v>
      </c>
      <c r="E1421">
        <v>1</v>
      </c>
      <c r="F1421">
        <v>1</v>
      </c>
      <c r="G1421">
        <v>1081</v>
      </c>
      <c r="H1421">
        <v>3</v>
      </c>
      <c r="I1421" t="s">
        <v>1183</v>
      </c>
      <c r="J1421" t="s">
        <v>1185</v>
      </c>
      <c r="K1421" t="s">
        <v>1184</v>
      </c>
      <c r="L1421">
        <v>1301</v>
      </c>
      <c r="N1421">
        <v>1003</v>
      </c>
      <c r="O1421" t="s">
        <v>672</v>
      </c>
      <c r="P1421" t="s">
        <v>672</v>
      </c>
      <c r="Q1421">
        <v>1</v>
      </c>
      <c r="X1421">
        <v>3.0750000000000002</v>
      </c>
      <c r="Y1421">
        <v>7.73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 t="s">
        <v>105</v>
      </c>
      <c r="AG1421">
        <v>3.0750000000000002</v>
      </c>
      <c r="AH1421">
        <v>2</v>
      </c>
      <c r="AI1421">
        <v>56664932</v>
      </c>
      <c r="AJ1421">
        <v>1113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x14ac:dyDescent="0.2">
      <c r="A1422">
        <f>ROW(Source!A1306)</f>
        <v>1306</v>
      </c>
      <c r="B1422">
        <v>56664953</v>
      </c>
      <c r="C1422">
        <v>56664917</v>
      </c>
      <c r="D1422">
        <v>54753078</v>
      </c>
      <c r="E1422">
        <v>1</v>
      </c>
      <c r="F1422">
        <v>1</v>
      </c>
      <c r="G1422">
        <v>1081</v>
      </c>
      <c r="H1422">
        <v>3</v>
      </c>
      <c r="I1422" t="s">
        <v>1191</v>
      </c>
      <c r="J1422" t="s">
        <v>1193</v>
      </c>
      <c r="K1422" t="s">
        <v>1192</v>
      </c>
      <c r="L1422">
        <v>1301</v>
      </c>
      <c r="N1422">
        <v>1003</v>
      </c>
      <c r="O1422" t="s">
        <v>672</v>
      </c>
      <c r="P1422" t="s">
        <v>672</v>
      </c>
      <c r="Q1422">
        <v>1</v>
      </c>
      <c r="X1422">
        <v>3.0750000000000002</v>
      </c>
      <c r="Y1422">
        <v>15.09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 t="s">
        <v>105</v>
      </c>
      <c r="AG1422">
        <v>3.0750000000000002</v>
      </c>
      <c r="AH1422">
        <v>2</v>
      </c>
      <c r="AI1422">
        <v>56664933</v>
      </c>
      <c r="AJ1422">
        <v>1114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x14ac:dyDescent="0.2">
      <c r="A1423">
        <f>ROW(Source!A1306)</f>
        <v>1306</v>
      </c>
      <c r="B1423">
        <v>56664954</v>
      </c>
      <c r="C1423">
        <v>56664917</v>
      </c>
      <c r="D1423">
        <v>54747394</v>
      </c>
      <c r="E1423">
        <v>1</v>
      </c>
      <c r="F1423">
        <v>1</v>
      </c>
      <c r="G1423">
        <v>1081</v>
      </c>
      <c r="H1423">
        <v>3</v>
      </c>
      <c r="I1423" t="s">
        <v>1544</v>
      </c>
      <c r="J1423" t="s">
        <v>1545</v>
      </c>
      <c r="K1423" t="s">
        <v>1546</v>
      </c>
      <c r="L1423">
        <v>1354</v>
      </c>
      <c r="N1423">
        <v>1010</v>
      </c>
      <c r="O1423" t="s">
        <v>398</v>
      </c>
      <c r="P1423" t="s">
        <v>398</v>
      </c>
      <c r="Q1423">
        <v>1</v>
      </c>
      <c r="X1423">
        <v>1.1999999999999999E-3</v>
      </c>
      <c r="Y1423">
        <v>388.31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 t="s">
        <v>105</v>
      </c>
      <c r="AG1423">
        <v>1.1999999999999999E-3</v>
      </c>
      <c r="AH1423">
        <v>2</v>
      </c>
      <c r="AI1423">
        <v>56664934</v>
      </c>
      <c r="AJ1423">
        <v>1115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x14ac:dyDescent="0.2">
      <c r="A1424">
        <f>ROW(Source!A1306)</f>
        <v>1306</v>
      </c>
      <c r="B1424">
        <v>56664955</v>
      </c>
      <c r="C1424">
        <v>56664917</v>
      </c>
      <c r="D1424">
        <v>54747401</v>
      </c>
      <c r="E1424">
        <v>1</v>
      </c>
      <c r="F1424">
        <v>1</v>
      </c>
      <c r="G1424">
        <v>1081</v>
      </c>
      <c r="H1424">
        <v>3</v>
      </c>
      <c r="I1424" t="s">
        <v>1381</v>
      </c>
      <c r="J1424" t="s">
        <v>1382</v>
      </c>
      <c r="K1424" t="s">
        <v>1383</v>
      </c>
      <c r="L1424">
        <v>1354</v>
      </c>
      <c r="N1424">
        <v>1010</v>
      </c>
      <c r="O1424" t="s">
        <v>398</v>
      </c>
      <c r="P1424" t="s">
        <v>398</v>
      </c>
      <c r="Q1424">
        <v>1</v>
      </c>
      <c r="X1424">
        <v>8.8999999999999999E-3</v>
      </c>
      <c r="Y1424">
        <v>14.56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 t="s">
        <v>105</v>
      </c>
      <c r="AG1424">
        <v>8.8999999999999999E-3</v>
      </c>
      <c r="AH1424">
        <v>2</v>
      </c>
      <c r="AI1424">
        <v>56664935</v>
      </c>
      <c r="AJ1424">
        <v>1116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x14ac:dyDescent="0.2">
      <c r="A1425">
        <f>ROW(Source!A1306)</f>
        <v>1306</v>
      </c>
      <c r="B1425">
        <v>56664956</v>
      </c>
      <c r="C1425">
        <v>56664917</v>
      </c>
      <c r="D1425">
        <v>54747362</v>
      </c>
      <c r="E1425">
        <v>1</v>
      </c>
      <c r="F1425">
        <v>1</v>
      </c>
      <c r="G1425">
        <v>1081</v>
      </c>
      <c r="H1425">
        <v>3</v>
      </c>
      <c r="I1425" t="s">
        <v>1547</v>
      </c>
      <c r="J1425" t="s">
        <v>1548</v>
      </c>
      <c r="K1425" t="s">
        <v>1549</v>
      </c>
      <c r="L1425">
        <v>1354</v>
      </c>
      <c r="N1425">
        <v>1010</v>
      </c>
      <c r="O1425" t="s">
        <v>398</v>
      </c>
      <c r="P1425" t="s">
        <v>398</v>
      </c>
      <c r="Q1425">
        <v>1</v>
      </c>
      <c r="X1425">
        <v>3.0300000000000001E-2</v>
      </c>
      <c r="Y1425">
        <v>6145.37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 t="s">
        <v>105</v>
      </c>
      <c r="AG1425">
        <v>3.0300000000000001E-2</v>
      </c>
      <c r="AH1425">
        <v>2</v>
      </c>
      <c r="AI1425">
        <v>56664936</v>
      </c>
      <c r="AJ1425">
        <v>1117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x14ac:dyDescent="0.2">
      <c r="A1426">
        <f>ROW(Source!A1306)</f>
        <v>1306</v>
      </c>
      <c r="B1426">
        <v>56664957</v>
      </c>
      <c r="C1426">
        <v>56664917</v>
      </c>
      <c r="D1426">
        <v>54747690</v>
      </c>
      <c r="E1426">
        <v>1</v>
      </c>
      <c r="F1426">
        <v>1</v>
      </c>
      <c r="G1426">
        <v>1081</v>
      </c>
      <c r="H1426">
        <v>3</v>
      </c>
      <c r="I1426" t="s">
        <v>1550</v>
      </c>
      <c r="J1426" t="s">
        <v>1551</v>
      </c>
      <c r="K1426" t="s">
        <v>1552</v>
      </c>
      <c r="L1426">
        <v>1355</v>
      </c>
      <c r="N1426">
        <v>1010</v>
      </c>
      <c r="O1426" t="s">
        <v>1380</v>
      </c>
      <c r="P1426" t="s">
        <v>1380</v>
      </c>
      <c r="Q1426">
        <v>100</v>
      </c>
      <c r="X1426">
        <v>1.01E-2</v>
      </c>
      <c r="Y1426">
        <v>86.86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 t="s">
        <v>105</v>
      </c>
      <c r="AG1426">
        <v>1.01E-2</v>
      </c>
      <c r="AH1426">
        <v>2</v>
      </c>
      <c r="AI1426">
        <v>56664937</v>
      </c>
      <c r="AJ1426">
        <v>1118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x14ac:dyDescent="0.2">
      <c r="A1427">
        <f>ROW(Source!A1306)</f>
        <v>1306</v>
      </c>
      <c r="B1427">
        <v>56664958</v>
      </c>
      <c r="C1427">
        <v>56664917</v>
      </c>
      <c r="D1427">
        <v>54704927</v>
      </c>
      <c r="E1427">
        <v>1081</v>
      </c>
      <c r="F1427">
        <v>1</v>
      </c>
      <c r="G1427">
        <v>1081</v>
      </c>
      <c r="H1427">
        <v>3</v>
      </c>
      <c r="I1427" t="s">
        <v>1648</v>
      </c>
      <c r="J1427" t="s">
        <v>3</v>
      </c>
      <c r="K1427" t="s">
        <v>1649</v>
      </c>
      <c r="L1427">
        <v>1301</v>
      </c>
      <c r="N1427">
        <v>1003</v>
      </c>
      <c r="O1427" t="s">
        <v>672</v>
      </c>
      <c r="P1427" t="s">
        <v>672</v>
      </c>
      <c r="Q1427">
        <v>1</v>
      </c>
      <c r="X1427">
        <v>6.15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105</v>
      </c>
      <c r="AG1427">
        <v>6.15</v>
      </c>
      <c r="AH1427">
        <v>3</v>
      </c>
      <c r="AI1427">
        <v>-1</v>
      </c>
      <c r="AJ1427" t="s">
        <v>3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x14ac:dyDescent="0.2">
      <c r="A1428">
        <f>ROW(Source!A1306)</f>
        <v>1306</v>
      </c>
      <c r="B1428">
        <v>56664959</v>
      </c>
      <c r="C1428">
        <v>56664917</v>
      </c>
      <c r="D1428">
        <v>54712712</v>
      </c>
      <c r="E1428">
        <v>1081</v>
      </c>
      <c r="F1428">
        <v>1</v>
      </c>
      <c r="G1428">
        <v>1081</v>
      </c>
      <c r="H1428">
        <v>3</v>
      </c>
      <c r="I1428" t="s">
        <v>1650</v>
      </c>
      <c r="J1428" t="s">
        <v>3</v>
      </c>
      <c r="K1428" t="s">
        <v>1651</v>
      </c>
      <c r="L1428">
        <v>1303</v>
      </c>
      <c r="N1428">
        <v>1003</v>
      </c>
      <c r="O1428" t="s">
        <v>1176</v>
      </c>
      <c r="P1428" t="s">
        <v>1176</v>
      </c>
      <c r="Q1428">
        <v>1000</v>
      </c>
      <c r="X1428">
        <v>3.0999999999999999E-3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105</v>
      </c>
      <c r="AG1428">
        <v>3.0999999999999999E-3</v>
      </c>
      <c r="AH1428">
        <v>3</v>
      </c>
      <c r="AI1428">
        <v>-1</v>
      </c>
      <c r="AJ1428" t="s">
        <v>3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x14ac:dyDescent="0.2">
      <c r="A1429">
        <f>ROW(Source!A1306)</f>
        <v>1306</v>
      </c>
      <c r="B1429">
        <v>56664960</v>
      </c>
      <c r="C1429">
        <v>56664917</v>
      </c>
      <c r="D1429">
        <v>54720020</v>
      </c>
      <c r="E1429">
        <v>1081</v>
      </c>
      <c r="F1429">
        <v>1</v>
      </c>
      <c r="G1429">
        <v>1081</v>
      </c>
      <c r="H1429">
        <v>3</v>
      </c>
      <c r="I1429" t="s">
        <v>1646</v>
      </c>
      <c r="J1429" t="s">
        <v>3</v>
      </c>
      <c r="K1429" t="s">
        <v>1652</v>
      </c>
      <c r="L1429">
        <v>1354</v>
      </c>
      <c r="N1429">
        <v>1010</v>
      </c>
      <c r="O1429" t="s">
        <v>398</v>
      </c>
      <c r="P1429" t="s">
        <v>398</v>
      </c>
      <c r="Q1429">
        <v>1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105</v>
      </c>
      <c r="AG1429">
        <v>1</v>
      </c>
      <c r="AH1429">
        <v>3</v>
      </c>
      <c r="AI1429">
        <v>-1</v>
      </c>
      <c r="AJ1429" t="s">
        <v>3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x14ac:dyDescent="0.2">
      <c r="A1430">
        <f>ROW(Source!A1307)</f>
        <v>1307</v>
      </c>
      <c r="B1430">
        <v>56664938</v>
      </c>
      <c r="C1430">
        <v>56664917</v>
      </c>
      <c r="D1430">
        <v>54702434</v>
      </c>
      <c r="E1430">
        <v>1081</v>
      </c>
      <c r="F1430">
        <v>1</v>
      </c>
      <c r="G1430">
        <v>1081</v>
      </c>
      <c r="H1430">
        <v>1</v>
      </c>
      <c r="I1430" t="s">
        <v>1317</v>
      </c>
      <c r="J1430" t="s">
        <v>3</v>
      </c>
      <c r="K1430" t="s">
        <v>1318</v>
      </c>
      <c r="L1430">
        <v>1191</v>
      </c>
      <c r="N1430">
        <v>1013</v>
      </c>
      <c r="O1430" t="s">
        <v>1319</v>
      </c>
      <c r="P1430" t="s">
        <v>1319</v>
      </c>
      <c r="Q1430">
        <v>1</v>
      </c>
      <c r="X1430">
        <v>7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1</v>
      </c>
      <c r="AF1430" t="s">
        <v>33</v>
      </c>
      <c r="AG1430">
        <v>10.143000000000001</v>
      </c>
      <c r="AH1430">
        <v>2</v>
      </c>
      <c r="AI1430">
        <v>56664918</v>
      </c>
      <c r="AJ1430">
        <v>1119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x14ac:dyDescent="0.2">
      <c r="A1431">
        <f>ROW(Source!A1307)</f>
        <v>1307</v>
      </c>
      <c r="B1431">
        <v>56664939</v>
      </c>
      <c r="C1431">
        <v>56664917</v>
      </c>
      <c r="D1431">
        <v>54768339</v>
      </c>
      <c r="E1431">
        <v>1</v>
      </c>
      <c r="F1431">
        <v>1</v>
      </c>
      <c r="G1431">
        <v>1081</v>
      </c>
      <c r="H1431">
        <v>2</v>
      </c>
      <c r="I1431" t="s">
        <v>1324</v>
      </c>
      <c r="J1431" t="s">
        <v>1325</v>
      </c>
      <c r="K1431" t="s">
        <v>1326</v>
      </c>
      <c r="L1431">
        <v>1368</v>
      </c>
      <c r="N1431">
        <v>1011</v>
      </c>
      <c r="O1431" t="s">
        <v>1323</v>
      </c>
      <c r="P1431" t="s">
        <v>1323</v>
      </c>
      <c r="Q1431">
        <v>1</v>
      </c>
      <c r="X1431">
        <v>4.0000000000000001E-3</v>
      </c>
      <c r="Y1431">
        <v>0</v>
      </c>
      <c r="Z1431">
        <v>83.1</v>
      </c>
      <c r="AA1431">
        <v>12.62</v>
      </c>
      <c r="AB1431">
        <v>0</v>
      </c>
      <c r="AC1431">
        <v>0</v>
      </c>
      <c r="AD1431">
        <v>1</v>
      </c>
      <c r="AE1431">
        <v>0</v>
      </c>
      <c r="AF1431" t="s">
        <v>32</v>
      </c>
      <c r="AG1431">
        <v>6.2999999999999992E-3</v>
      </c>
      <c r="AH1431">
        <v>2</v>
      </c>
      <c r="AI1431">
        <v>56664919</v>
      </c>
      <c r="AJ1431">
        <v>1120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x14ac:dyDescent="0.2">
      <c r="A1432">
        <f>ROW(Source!A1307)</f>
        <v>1307</v>
      </c>
      <c r="B1432">
        <v>56664941</v>
      </c>
      <c r="C1432">
        <v>56664917</v>
      </c>
      <c r="D1432">
        <v>54768393</v>
      </c>
      <c r="E1432">
        <v>1</v>
      </c>
      <c r="F1432">
        <v>1</v>
      </c>
      <c r="G1432">
        <v>1081</v>
      </c>
      <c r="H1432">
        <v>2</v>
      </c>
      <c r="I1432" t="s">
        <v>1387</v>
      </c>
      <c r="J1432" t="s">
        <v>1388</v>
      </c>
      <c r="K1432" t="s">
        <v>1389</v>
      </c>
      <c r="L1432">
        <v>1368</v>
      </c>
      <c r="N1432">
        <v>1011</v>
      </c>
      <c r="O1432" t="s">
        <v>1323</v>
      </c>
      <c r="P1432" t="s">
        <v>1323</v>
      </c>
      <c r="Q1432">
        <v>1</v>
      </c>
      <c r="X1432">
        <v>0.19</v>
      </c>
      <c r="Y1432">
        <v>0</v>
      </c>
      <c r="Z1432">
        <v>0.77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 t="s">
        <v>32</v>
      </c>
      <c r="AG1432">
        <v>0.29924999999999996</v>
      </c>
      <c r="AH1432">
        <v>2</v>
      </c>
      <c r="AI1432">
        <v>56664921</v>
      </c>
      <c r="AJ1432">
        <v>1121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 x14ac:dyDescent="0.2">
      <c r="A1433">
        <f>ROW(Source!A1307)</f>
        <v>1307</v>
      </c>
      <c r="B1433">
        <v>56664942</v>
      </c>
      <c r="C1433">
        <v>56664917</v>
      </c>
      <c r="D1433">
        <v>54768426</v>
      </c>
      <c r="E1433">
        <v>1</v>
      </c>
      <c r="F1433">
        <v>1</v>
      </c>
      <c r="G1433">
        <v>1081</v>
      </c>
      <c r="H1433">
        <v>2</v>
      </c>
      <c r="I1433" t="s">
        <v>1368</v>
      </c>
      <c r="J1433" t="s">
        <v>1369</v>
      </c>
      <c r="K1433" t="s">
        <v>1370</v>
      </c>
      <c r="L1433">
        <v>1368</v>
      </c>
      <c r="N1433">
        <v>1011</v>
      </c>
      <c r="O1433" t="s">
        <v>1323</v>
      </c>
      <c r="P1433" t="s">
        <v>1323</v>
      </c>
      <c r="Q1433">
        <v>1</v>
      </c>
      <c r="X1433">
        <v>0.14000000000000001</v>
      </c>
      <c r="Y1433">
        <v>0</v>
      </c>
      <c r="Z1433">
        <v>0.47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 t="s">
        <v>32</v>
      </c>
      <c r="AG1433">
        <v>0.22050000000000003</v>
      </c>
      <c r="AH1433">
        <v>2</v>
      </c>
      <c r="AI1433">
        <v>56664922</v>
      </c>
      <c r="AJ1433">
        <v>1122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4" x14ac:dyDescent="0.2">
      <c r="A1434">
        <f>ROW(Source!A1307)</f>
        <v>1307</v>
      </c>
      <c r="B1434">
        <v>56664943</v>
      </c>
      <c r="C1434">
        <v>56664917</v>
      </c>
      <c r="D1434">
        <v>54768442</v>
      </c>
      <c r="E1434">
        <v>1</v>
      </c>
      <c r="F1434">
        <v>1</v>
      </c>
      <c r="G1434">
        <v>1081</v>
      </c>
      <c r="H1434">
        <v>2</v>
      </c>
      <c r="I1434" t="s">
        <v>1520</v>
      </c>
      <c r="J1434" t="s">
        <v>1521</v>
      </c>
      <c r="K1434" t="s">
        <v>1522</v>
      </c>
      <c r="L1434">
        <v>1368</v>
      </c>
      <c r="N1434">
        <v>1011</v>
      </c>
      <c r="O1434" t="s">
        <v>1323</v>
      </c>
      <c r="P1434" t="s">
        <v>1323</v>
      </c>
      <c r="Q1434">
        <v>1</v>
      </c>
      <c r="X1434">
        <v>0.26</v>
      </c>
      <c r="Y1434">
        <v>0</v>
      </c>
      <c r="Z1434">
        <v>1.27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 t="s">
        <v>32</v>
      </c>
      <c r="AG1434">
        <v>0.40950000000000003</v>
      </c>
      <c r="AH1434">
        <v>2</v>
      </c>
      <c r="AI1434">
        <v>56664923</v>
      </c>
      <c r="AJ1434">
        <v>1123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x14ac:dyDescent="0.2">
      <c r="A1435">
        <f>ROW(Source!A1307)</f>
        <v>1307</v>
      </c>
      <c r="B1435">
        <v>56664940</v>
      </c>
      <c r="C1435">
        <v>56664917</v>
      </c>
      <c r="D1435">
        <v>54767573</v>
      </c>
      <c r="E1435">
        <v>1</v>
      </c>
      <c r="F1435">
        <v>1</v>
      </c>
      <c r="G1435">
        <v>1081</v>
      </c>
      <c r="H1435">
        <v>2</v>
      </c>
      <c r="I1435" t="s">
        <v>1328</v>
      </c>
      <c r="J1435" t="s">
        <v>1329</v>
      </c>
      <c r="K1435" t="s">
        <v>1330</v>
      </c>
      <c r="L1435">
        <v>1368</v>
      </c>
      <c r="N1435">
        <v>1011</v>
      </c>
      <c r="O1435" t="s">
        <v>1323</v>
      </c>
      <c r="P1435" t="s">
        <v>1323</v>
      </c>
      <c r="Q1435">
        <v>1</v>
      </c>
      <c r="X1435">
        <v>1E-4</v>
      </c>
      <c r="Y1435">
        <v>0</v>
      </c>
      <c r="Z1435">
        <v>179.17</v>
      </c>
      <c r="AA1435">
        <v>16.93</v>
      </c>
      <c r="AB1435">
        <v>0</v>
      </c>
      <c r="AC1435">
        <v>0</v>
      </c>
      <c r="AD1435">
        <v>1</v>
      </c>
      <c r="AE1435">
        <v>0</v>
      </c>
      <c r="AF1435" t="s">
        <v>32</v>
      </c>
      <c r="AG1435">
        <v>1.5750000000000003E-4</v>
      </c>
      <c r="AH1435">
        <v>2</v>
      </c>
      <c r="AI1435">
        <v>56664920</v>
      </c>
      <c r="AJ1435">
        <v>1124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 x14ac:dyDescent="0.2">
      <c r="A1436">
        <f>ROW(Source!A1307)</f>
        <v>1307</v>
      </c>
      <c r="B1436">
        <v>56664944</v>
      </c>
      <c r="C1436">
        <v>56664917</v>
      </c>
      <c r="D1436">
        <v>54737367</v>
      </c>
      <c r="E1436">
        <v>1</v>
      </c>
      <c r="F1436">
        <v>1</v>
      </c>
      <c r="G1436">
        <v>1081</v>
      </c>
      <c r="H1436">
        <v>3</v>
      </c>
      <c r="I1436" t="s">
        <v>1442</v>
      </c>
      <c r="J1436" t="s">
        <v>1443</v>
      </c>
      <c r="K1436" t="s">
        <v>1444</v>
      </c>
      <c r="L1436">
        <v>1339</v>
      </c>
      <c r="N1436">
        <v>1007</v>
      </c>
      <c r="O1436" t="s">
        <v>1102</v>
      </c>
      <c r="P1436" t="s">
        <v>1102</v>
      </c>
      <c r="Q1436">
        <v>1</v>
      </c>
      <c r="X1436">
        <v>2.9999999999999997E-4</v>
      </c>
      <c r="Y1436">
        <v>7.07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 t="s">
        <v>105</v>
      </c>
      <c r="AG1436">
        <v>2.9999999999999997E-4</v>
      </c>
      <c r="AH1436">
        <v>2</v>
      </c>
      <c r="AI1436">
        <v>56664924</v>
      </c>
      <c r="AJ1436">
        <v>1125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4" x14ac:dyDescent="0.2">
      <c r="A1437">
        <f>ROW(Source!A1307)</f>
        <v>1307</v>
      </c>
      <c r="B1437">
        <v>56664945</v>
      </c>
      <c r="C1437">
        <v>56664917</v>
      </c>
      <c r="D1437">
        <v>54739137</v>
      </c>
      <c r="E1437">
        <v>1</v>
      </c>
      <c r="F1437">
        <v>1</v>
      </c>
      <c r="G1437">
        <v>1081</v>
      </c>
      <c r="H1437">
        <v>3</v>
      </c>
      <c r="I1437" t="s">
        <v>1523</v>
      </c>
      <c r="J1437" t="s">
        <v>1524</v>
      </c>
      <c r="K1437" t="s">
        <v>1525</v>
      </c>
      <c r="L1437">
        <v>1301</v>
      </c>
      <c r="N1437">
        <v>1003</v>
      </c>
      <c r="O1437" t="s">
        <v>672</v>
      </c>
      <c r="P1437" t="s">
        <v>672</v>
      </c>
      <c r="Q1437">
        <v>1</v>
      </c>
      <c r="X1437">
        <v>10.3215</v>
      </c>
      <c r="Y1437">
        <v>1.5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 t="s">
        <v>105</v>
      </c>
      <c r="AG1437">
        <v>10.3215</v>
      </c>
      <c r="AH1437">
        <v>2</v>
      </c>
      <c r="AI1437">
        <v>56664925</v>
      </c>
      <c r="AJ1437">
        <v>1126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x14ac:dyDescent="0.2">
      <c r="A1438">
        <f>ROW(Source!A1307)</f>
        <v>1307</v>
      </c>
      <c r="B1438">
        <v>56664946</v>
      </c>
      <c r="C1438">
        <v>56664917</v>
      </c>
      <c r="D1438">
        <v>54739872</v>
      </c>
      <c r="E1438">
        <v>1</v>
      </c>
      <c r="F1438">
        <v>1</v>
      </c>
      <c r="G1438">
        <v>1081</v>
      </c>
      <c r="H1438">
        <v>3</v>
      </c>
      <c r="I1438" t="s">
        <v>1526</v>
      </c>
      <c r="J1438" t="s">
        <v>1527</v>
      </c>
      <c r="K1438" t="s">
        <v>1528</v>
      </c>
      <c r="L1438">
        <v>1346</v>
      </c>
      <c r="N1438">
        <v>1009</v>
      </c>
      <c r="O1438" t="s">
        <v>1171</v>
      </c>
      <c r="P1438" t="s">
        <v>1171</v>
      </c>
      <c r="Q1438">
        <v>1</v>
      </c>
      <c r="X1438">
        <v>4.4600000000000001E-2</v>
      </c>
      <c r="Y1438">
        <v>230.62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 t="s">
        <v>105</v>
      </c>
      <c r="AG1438">
        <v>4.4600000000000001E-2</v>
      </c>
      <c r="AH1438">
        <v>2</v>
      </c>
      <c r="AI1438">
        <v>56664926</v>
      </c>
      <c r="AJ1438">
        <v>1127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x14ac:dyDescent="0.2">
      <c r="A1439">
        <f>ROW(Source!A1307)</f>
        <v>1307</v>
      </c>
      <c r="B1439">
        <v>56664947</v>
      </c>
      <c r="C1439">
        <v>56664917</v>
      </c>
      <c r="D1439">
        <v>54739874</v>
      </c>
      <c r="E1439">
        <v>1</v>
      </c>
      <c r="F1439">
        <v>1</v>
      </c>
      <c r="G1439">
        <v>1081</v>
      </c>
      <c r="H1439">
        <v>3</v>
      </c>
      <c r="I1439" t="s">
        <v>1529</v>
      </c>
      <c r="J1439" t="s">
        <v>1530</v>
      </c>
      <c r="K1439" t="s">
        <v>1531</v>
      </c>
      <c r="L1439">
        <v>1346</v>
      </c>
      <c r="N1439">
        <v>1009</v>
      </c>
      <c r="O1439" t="s">
        <v>1171</v>
      </c>
      <c r="P1439" t="s">
        <v>1171</v>
      </c>
      <c r="Q1439">
        <v>1</v>
      </c>
      <c r="X1439">
        <v>6.7000000000000002E-3</v>
      </c>
      <c r="Y1439">
        <v>453.08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 t="s">
        <v>105</v>
      </c>
      <c r="AG1439">
        <v>6.7000000000000002E-3</v>
      </c>
      <c r="AH1439">
        <v>2</v>
      </c>
      <c r="AI1439">
        <v>56664927</v>
      </c>
      <c r="AJ1439">
        <v>1128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 x14ac:dyDescent="0.2">
      <c r="A1440">
        <f>ROW(Source!A1307)</f>
        <v>1307</v>
      </c>
      <c r="B1440">
        <v>56664948</v>
      </c>
      <c r="C1440">
        <v>56664917</v>
      </c>
      <c r="D1440">
        <v>54740049</v>
      </c>
      <c r="E1440">
        <v>1</v>
      </c>
      <c r="F1440">
        <v>1</v>
      </c>
      <c r="G1440">
        <v>1081</v>
      </c>
      <c r="H1440">
        <v>3</v>
      </c>
      <c r="I1440" t="s">
        <v>1532</v>
      </c>
      <c r="J1440" t="s">
        <v>1533</v>
      </c>
      <c r="K1440" t="s">
        <v>1534</v>
      </c>
      <c r="L1440">
        <v>1355</v>
      </c>
      <c r="N1440">
        <v>1010</v>
      </c>
      <c r="O1440" t="s">
        <v>1380</v>
      </c>
      <c r="P1440" t="s">
        <v>1380</v>
      </c>
      <c r="Q1440">
        <v>100</v>
      </c>
      <c r="X1440">
        <v>8.9899999999999994E-2</v>
      </c>
      <c r="Y1440">
        <v>95.28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 t="s">
        <v>105</v>
      </c>
      <c r="AG1440">
        <v>8.9899999999999994E-2</v>
      </c>
      <c r="AH1440">
        <v>2</v>
      </c>
      <c r="AI1440">
        <v>56664928</v>
      </c>
      <c r="AJ1440">
        <v>1129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 x14ac:dyDescent="0.2">
      <c r="A1441">
        <f>ROW(Source!A1307)</f>
        <v>1307</v>
      </c>
      <c r="B1441">
        <v>56664949</v>
      </c>
      <c r="C1441">
        <v>56664917</v>
      </c>
      <c r="D1441">
        <v>54737824</v>
      </c>
      <c r="E1441">
        <v>1</v>
      </c>
      <c r="F1441">
        <v>1</v>
      </c>
      <c r="G1441">
        <v>1081</v>
      </c>
      <c r="H1441">
        <v>3</v>
      </c>
      <c r="I1441" t="s">
        <v>1535</v>
      </c>
      <c r="J1441" t="s">
        <v>1536</v>
      </c>
      <c r="K1441" t="s">
        <v>1537</v>
      </c>
      <c r="L1441">
        <v>1296</v>
      </c>
      <c r="N1441">
        <v>1002</v>
      </c>
      <c r="O1441" t="s">
        <v>678</v>
      </c>
      <c r="P1441" t="s">
        <v>678</v>
      </c>
      <c r="Q1441">
        <v>1</v>
      </c>
      <c r="X1441">
        <v>0.02</v>
      </c>
      <c r="Y1441">
        <v>54.7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 t="s">
        <v>105</v>
      </c>
      <c r="AG1441">
        <v>0.02</v>
      </c>
      <c r="AH1441">
        <v>2</v>
      </c>
      <c r="AI1441">
        <v>56664929</v>
      </c>
      <c r="AJ1441">
        <v>1130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 x14ac:dyDescent="0.2">
      <c r="A1442">
        <f>ROW(Source!A1307)</f>
        <v>1307</v>
      </c>
      <c r="B1442">
        <v>56664950</v>
      </c>
      <c r="C1442">
        <v>56664917</v>
      </c>
      <c r="D1442">
        <v>54753897</v>
      </c>
      <c r="E1442">
        <v>1</v>
      </c>
      <c r="F1442">
        <v>1</v>
      </c>
      <c r="G1442">
        <v>1081</v>
      </c>
      <c r="H1442">
        <v>3</v>
      </c>
      <c r="I1442" t="s">
        <v>1538</v>
      </c>
      <c r="J1442" t="s">
        <v>1539</v>
      </c>
      <c r="K1442" t="s">
        <v>1540</v>
      </c>
      <c r="L1442">
        <v>1354</v>
      </c>
      <c r="N1442">
        <v>1010</v>
      </c>
      <c r="O1442" t="s">
        <v>398</v>
      </c>
      <c r="P1442" t="s">
        <v>398</v>
      </c>
      <c r="Q1442">
        <v>1</v>
      </c>
      <c r="X1442">
        <v>1.68</v>
      </c>
      <c r="Y1442">
        <v>3.37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 t="s">
        <v>105</v>
      </c>
      <c r="AG1442">
        <v>1.68</v>
      </c>
      <c r="AH1442">
        <v>2</v>
      </c>
      <c r="AI1442">
        <v>56664930</v>
      </c>
      <c r="AJ1442">
        <v>1131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 x14ac:dyDescent="0.2">
      <c r="A1443">
        <f>ROW(Source!A1307)</f>
        <v>1307</v>
      </c>
      <c r="B1443">
        <v>56664951</v>
      </c>
      <c r="C1443">
        <v>56664917</v>
      </c>
      <c r="D1443">
        <v>54750694</v>
      </c>
      <c r="E1443">
        <v>1</v>
      </c>
      <c r="F1443">
        <v>1</v>
      </c>
      <c r="G1443">
        <v>1081</v>
      </c>
      <c r="H1443">
        <v>3</v>
      </c>
      <c r="I1443" t="s">
        <v>1541</v>
      </c>
      <c r="J1443" t="s">
        <v>1542</v>
      </c>
      <c r="K1443" t="s">
        <v>1543</v>
      </c>
      <c r="L1443">
        <v>1301</v>
      </c>
      <c r="N1443">
        <v>1003</v>
      </c>
      <c r="O1443" t="s">
        <v>672</v>
      </c>
      <c r="P1443" t="s">
        <v>672</v>
      </c>
      <c r="Q1443">
        <v>1</v>
      </c>
      <c r="X1443">
        <v>3.0750000000000002</v>
      </c>
      <c r="Y1443">
        <v>10.78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 t="s">
        <v>105</v>
      </c>
      <c r="AG1443">
        <v>3.0750000000000002</v>
      </c>
      <c r="AH1443">
        <v>2</v>
      </c>
      <c r="AI1443">
        <v>56664931</v>
      </c>
      <c r="AJ1443">
        <v>1132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 x14ac:dyDescent="0.2">
      <c r="A1444">
        <f>ROW(Source!A1307)</f>
        <v>1307</v>
      </c>
      <c r="B1444">
        <v>56664952</v>
      </c>
      <c r="C1444">
        <v>56664917</v>
      </c>
      <c r="D1444">
        <v>54753073</v>
      </c>
      <c r="E1444">
        <v>1</v>
      </c>
      <c r="F1444">
        <v>1</v>
      </c>
      <c r="G1444">
        <v>1081</v>
      </c>
      <c r="H1444">
        <v>3</v>
      </c>
      <c r="I1444" t="s">
        <v>1183</v>
      </c>
      <c r="J1444" t="s">
        <v>1185</v>
      </c>
      <c r="K1444" t="s">
        <v>1184</v>
      </c>
      <c r="L1444">
        <v>1301</v>
      </c>
      <c r="N1444">
        <v>1003</v>
      </c>
      <c r="O1444" t="s">
        <v>672</v>
      </c>
      <c r="P1444" t="s">
        <v>672</v>
      </c>
      <c r="Q1444">
        <v>1</v>
      </c>
      <c r="X1444">
        <v>3.0750000000000002</v>
      </c>
      <c r="Y1444">
        <v>7.73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 t="s">
        <v>105</v>
      </c>
      <c r="AG1444">
        <v>3.0750000000000002</v>
      </c>
      <c r="AH1444">
        <v>2</v>
      </c>
      <c r="AI1444">
        <v>56664932</v>
      </c>
      <c r="AJ1444">
        <v>1133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 x14ac:dyDescent="0.2">
      <c r="A1445">
        <f>ROW(Source!A1307)</f>
        <v>1307</v>
      </c>
      <c r="B1445">
        <v>56664953</v>
      </c>
      <c r="C1445">
        <v>56664917</v>
      </c>
      <c r="D1445">
        <v>54753078</v>
      </c>
      <c r="E1445">
        <v>1</v>
      </c>
      <c r="F1445">
        <v>1</v>
      </c>
      <c r="G1445">
        <v>1081</v>
      </c>
      <c r="H1445">
        <v>3</v>
      </c>
      <c r="I1445" t="s">
        <v>1191</v>
      </c>
      <c r="J1445" t="s">
        <v>1193</v>
      </c>
      <c r="K1445" t="s">
        <v>1192</v>
      </c>
      <c r="L1445">
        <v>1301</v>
      </c>
      <c r="N1445">
        <v>1003</v>
      </c>
      <c r="O1445" t="s">
        <v>672</v>
      </c>
      <c r="P1445" t="s">
        <v>672</v>
      </c>
      <c r="Q1445">
        <v>1</v>
      </c>
      <c r="X1445">
        <v>3.0750000000000002</v>
      </c>
      <c r="Y1445">
        <v>15.09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 t="s">
        <v>105</v>
      </c>
      <c r="AG1445">
        <v>3.0750000000000002</v>
      </c>
      <c r="AH1445">
        <v>2</v>
      </c>
      <c r="AI1445">
        <v>56664933</v>
      </c>
      <c r="AJ1445">
        <v>1134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 x14ac:dyDescent="0.2">
      <c r="A1446">
        <f>ROW(Source!A1307)</f>
        <v>1307</v>
      </c>
      <c r="B1446">
        <v>56664954</v>
      </c>
      <c r="C1446">
        <v>56664917</v>
      </c>
      <c r="D1446">
        <v>54747394</v>
      </c>
      <c r="E1446">
        <v>1</v>
      </c>
      <c r="F1446">
        <v>1</v>
      </c>
      <c r="G1446">
        <v>1081</v>
      </c>
      <c r="H1446">
        <v>3</v>
      </c>
      <c r="I1446" t="s">
        <v>1544</v>
      </c>
      <c r="J1446" t="s">
        <v>1545</v>
      </c>
      <c r="K1446" t="s">
        <v>1546</v>
      </c>
      <c r="L1446">
        <v>1354</v>
      </c>
      <c r="N1446">
        <v>1010</v>
      </c>
      <c r="O1446" t="s">
        <v>398</v>
      </c>
      <c r="P1446" t="s">
        <v>398</v>
      </c>
      <c r="Q1446">
        <v>1</v>
      </c>
      <c r="X1446">
        <v>1.1999999999999999E-3</v>
      </c>
      <c r="Y1446">
        <v>388.31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 t="s">
        <v>105</v>
      </c>
      <c r="AG1446">
        <v>1.1999999999999999E-3</v>
      </c>
      <c r="AH1446">
        <v>2</v>
      </c>
      <c r="AI1446">
        <v>56664934</v>
      </c>
      <c r="AJ1446">
        <v>1135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 x14ac:dyDescent="0.2">
      <c r="A1447">
        <f>ROW(Source!A1307)</f>
        <v>1307</v>
      </c>
      <c r="B1447">
        <v>56664955</v>
      </c>
      <c r="C1447">
        <v>56664917</v>
      </c>
      <c r="D1447">
        <v>54747401</v>
      </c>
      <c r="E1447">
        <v>1</v>
      </c>
      <c r="F1447">
        <v>1</v>
      </c>
      <c r="G1447">
        <v>1081</v>
      </c>
      <c r="H1447">
        <v>3</v>
      </c>
      <c r="I1447" t="s">
        <v>1381</v>
      </c>
      <c r="J1447" t="s">
        <v>1382</v>
      </c>
      <c r="K1447" t="s">
        <v>1383</v>
      </c>
      <c r="L1447">
        <v>1354</v>
      </c>
      <c r="N1447">
        <v>1010</v>
      </c>
      <c r="O1447" t="s">
        <v>398</v>
      </c>
      <c r="P1447" t="s">
        <v>398</v>
      </c>
      <c r="Q1447">
        <v>1</v>
      </c>
      <c r="X1447">
        <v>8.8999999999999999E-3</v>
      </c>
      <c r="Y1447">
        <v>14.56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 t="s">
        <v>105</v>
      </c>
      <c r="AG1447">
        <v>8.8999999999999999E-3</v>
      </c>
      <c r="AH1447">
        <v>2</v>
      </c>
      <c r="AI1447">
        <v>56664935</v>
      </c>
      <c r="AJ1447">
        <v>1136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 x14ac:dyDescent="0.2">
      <c r="A1448">
        <f>ROW(Source!A1307)</f>
        <v>1307</v>
      </c>
      <c r="B1448">
        <v>56664956</v>
      </c>
      <c r="C1448">
        <v>56664917</v>
      </c>
      <c r="D1448">
        <v>54747362</v>
      </c>
      <c r="E1448">
        <v>1</v>
      </c>
      <c r="F1448">
        <v>1</v>
      </c>
      <c r="G1448">
        <v>1081</v>
      </c>
      <c r="H1448">
        <v>3</v>
      </c>
      <c r="I1448" t="s">
        <v>1547</v>
      </c>
      <c r="J1448" t="s">
        <v>1548</v>
      </c>
      <c r="K1448" t="s">
        <v>1549</v>
      </c>
      <c r="L1448">
        <v>1354</v>
      </c>
      <c r="N1448">
        <v>1010</v>
      </c>
      <c r="O1448" t="s">
        <v>398</v>
      </c>
      <c r="P1448" t="s">
        <v>398</v>
      </c>
      <c r="Q1448">
        <v>1</v>
      </c>
      <c r="X1448">
        <v>3.0300000000000001E-2</v>
      </c>
      <c r="Y1448">
        <v>6145.37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 t="s">
        <v>105</v>
      </c>
      <c r="AG1448">
        <v>3.0300000000000001E-2</v>
      </c>
      <c r="AH1448">
        <v>2</v>
      </c>
      <c r="AI1448">
        <v>56664936</v>
      </c>
      <c r="AJ1448">
        <v>1137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 x14ac:dyDescent="0.2">
      <c r="A1449">
        <f>ROW(Source!A1307)</f>
        <v>1307</v>
      </c>
      <c r="B1449">
        <v>56664957</v>
      </c>
      <c r="C1449">
        <v>56664917</v>
      </c>
      <c r="D1449">
        <v>54747690</v>
      </c>
      <c r="E1449">
        <v>1</v>
      </c>
      <c r="F1449">
        <v>1</v>
      </c>
      <c r="G1449">
        <v>1081</v>
      </c>
      <c r="H1449">
        <v>3</v>
      </c>
      <c r="I1449" t="s">
        <v>1550</v>
      </c>
      <c r="J1449" t="s">
        <v>1551</v>
      </c>
      <c r="K1449" t="s">
        <v>1552</v>
      </c>
      <c r="L1449">
        <v>1355</v>
      </c>
      <c r="N1449">
        <v>1010</v>
      </c>
      <c r="O1449" t="s">
        <v>1380</v>
      </c>
      <c r="P1449" t="s">
        <v>1380</v>
      </c>
      <c r="Q1449">
        <v>100</v>
      </c>
      <c r="X1449">
        <v>1.01E-2</v>
      </c>
      <c r="Y1449">
        <v>86.86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 t="s">
        <v>105</v>
      </c>
      <c r="AG1449">
        <v>1.01E-2</v>
      </c>
      <c r="AH1449">
        <v>2</v>
      </c>
      <c r="AI1449">
        <v>56664937</v>
      </c>
      <c r="AJ1449">
        <v>1138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 x14ac:dyDescent="0.2">
      <c r="A1450">
        <f>ROW(Source!A1307)</f>
        <v>1307</v>
      </c>
      <c r="B1450">
        <v>56664958</v>
      </c>
      <c r="C1450">
        <v>56664917</v>
      </c>
      <c r="D1450">
        <v>54704927</v>
      </c>
      <c r="E1450">
        <v>1081</v>
      </c>
      <c r="F1450">
        <v>1</v>
      </c>
      <c r="G1450">
        <v>1081</v>
      </c>
      <c r="H1450">
        <v>3</v>
      </c>
      <c r="I1450" t="s">
        <v>1648</v>
      </c>
      <c r="J1450" t="s">
        <v>3</v>
      </c>
      <c r="K1450" t="s">
        <v>1649</v>
      </c>
      <c r="L1450">
        <v>1301</v>
      </c>
      <c r="N1450">
        <v>1003</v>
      </c>
      <c r="O1450" t="s">
        <v>672</v>
      </c>
      <c r="P1450" t="s">
        <v>672</v>
      </c>
      <c r="Q1450">
        <v>1</v>
      </c>
      <c r="X1450">
        <v>6.15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105</v>
      </c>
      <c r="AG1450">
        <v>6.15</v>
      </c>
      <c r="AH1450">
        <v>3</v>
      </c>
      <c r="AI1450">
        <v>-1</v>
      </c>
      <c r="AJ1450" t="s">
        <v>3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 x14ac:dyDescent="0.2">
      <c r="A1451">
        <f>ROW(Source!A1307)</f>
        <v>1307</v>
      </c>
      <c r="B1451">
        <v>56664959</v>
      </c>
      <c r="C1451">
        <v>56664917</v>
      </c>
      <c r="D1451">
        <v>54712712</v>
      </c>
      <c r="E1451">
        <v>1081</v>
      </c>
      <c r="F1451">
        <v>1</v>
      </c>
      <c r="G1451">
        <v>1081</v>
      </c>
      <c r="H1451">
        <v>3</v>
      </c>
      <c r="I1451" t="s">
        <v>1650</v>
      </c>
      <c r="J1451" t="s">
        <v>3</v>
      </c>
      <c r="K1451" t="s">
        <v>1651</v>
      </c>
      <c r="L1451">
        <v>1303</v>
      </c>
      <c r="N1451">
        <v>1003</v>
      </c>
      <c r="O1451" t="s">
        <v>1176</v>
      </c>
      <c r="P1451" t="s">
        <v>1176</v>
      </c>
      <c r="Q1451">
        <v>1000</v>
      </c>
      <c r="X1451">
        <v>3.0999999999999999E-3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105</v>
      </c>
      <c r="AG1451">
        <v>3.0999999999999999E-3</v>
      </c>
      <c r="AH1451">
        <v>3</v>
      </c>
      <c r="AI1451">
        <v>-1</v>
      </c>
      <c r="AJ1451" t="s">
        <v>3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 x14ac:dyDescent="0.2">
      <c r="A1452">
        <f>ROW(Source!A1307)</f>
        <v>1307</v>
      </c>
      <c r="B1452">
        <v>56664960</v>
      </c>
      <c r="C1452">
        <v>56664917</v>
      </c>
      <c r="D1452">
        <v>54720020</v>
      </c>
      <c r="E1452">
        <v>1081</v>
      </c>
      <c r="F1452">
        <v>1</v>
      </c>
      <c r="G1452">
        <v>1081</v>
      </c>
      <c r="H1452">
        <v>3</v>
      </c>
      <c r="I1452" t="s">
        <v>1646</v>
      </c>
      <c r="J1452" t="s">
        <v>3</v>
      </c>
      <c r="K1452" t="s">
        <v>1652</v>
      </c>
      <c r="L1452">
        <v>1354</v>
      </c>
      <c r="N1452">
        <v>1010</v>
      </c>
      <c r="O1452" t="s">
        <v>398</v>
      </c>
      <c r="P1452" t="s">
        <v>398</v>
      </c>
      <c r="Q1452">
        <v>1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105</v>
      </c>
      <c r="AG1452">
        <v>1</v>
      </c>
      <c r="AH1452">
        <v>3</v>
      </c>
      <c r="AI1452">
        <v>-1</v>
      </c>
      <c r="AJ1452" t="s">
        <v>3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 x14ac:dyDescent="0.2">
      <c r="A1453">
        <f>ROW(Source!A1308)</f>
        <v>1308</v>
      </c>
      <c r="B1453">
        <v>56664966</v>
      </c>
      <c r="C1453">
        <v>56664961</v>
      </c>
      <c r="D1453">
        <v>54702434</v>
      </c>
      <c r="E1453">
        <v>1081</v>
      </c>
      <c r="F1453">
        <v>1</v>
      </c>
      <c r="G1453">
        <v>1081</v>
      </c>
      <c r="H1453">
        <v>1</v>
      </c>
      <c r="I1453" t="s">
        <v>1317</v>
      </c>
      <c r="J1453" t="s">
        <v>3</v>
      </c>
      <c r="K1453" t="s">
        <v>1318</v>
      </c>
      <c r="L1453">
        <v>1191</v>
      </c>
      <c r="N1453">
        <v>1013</v>
      </c>
      <c r="O1453" t="s">
        <v>1319</v>
      </c>
      <c r="P1453" t="s">
        <v>1319</v>
      </c>
      <c r="Q1453">
        <v>1</v>
      </c>
      <c r="X1453">
        <v>2.65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1</v>
      </c>
      <c r="AF1453" t="s">
        <v>1153</v>
      </c>
      <c r="AG1453">
        <v>3.1799999999999997</v>
      </c>
      <c r="AH1453">
        <v>2</v>
      </c>
      <c r="AI1453">
        <v>56664962</v>
      </c>
      <c r="AJ1453">
        <v>1139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 x14ac:dyDescent="0.2">
      <c r="A1454">
        <f>ROW(Source!A1308)</f>
        <v>1308</v>
      </c>
      <c r="B1454">
        <v>56664967</v>
      </c>
      <c r="C1454">
        <v>56664961</v>
      </c>
      <c r="D1454">
        <v>54739204</v>
      </c>
      <c r="E1454">
        <v>1</v>
      </c>
      <c r="F1454">
        <v>1</v>
      </c>
      <c r="G1454">
        <v>1081</v>
      </c>
      <c r="H1454">
        <v>3</v>
      </c>
      <c r="I1454" t="s">
        <v>1472</v>
      </c>
      <c r="J1454" t="s">
        <v>1473</v>
      </c>
      <c r="K1454" t="s">
        <v>1474</v>
      </c>
      <c r="L1454">
        <v>1346</v>
      </c>
      <c r="N1454">
        <v>1009</v>
      </c>
      <c r="O1454" t="s">
        <v>1171</v>
      </c>
      <c r="P1454" t="s">
        <v>1171</v>
      </c>
      <c r="Q1454">
        <v>1</v>
      </c>
      <c r="X1454">
        <v>6.2700000000000004E-3</v>
      </c>
      <c r="Y1454">
        <v>27.62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 t="s">
        <v>1152</v>
      </c>
      <c r="AG1454">
        <v>6.2700000000000004E-3</v>
      </c>
      <c r="AH1454">
        <v>2</v>
      </c>
      <c r="AI1454">
        <v>56664963</v>
      </c>
      <c r="AJ1454">
        <v>1140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 x14ac:dyDescent="0.2">
      <c r="A1455">
        <f>ROW(Source!A1308)</f>
        <v>1308</v>
      </c>
      <c r="B1455">
        <v>56664968</v>
      </c>
      <c r="C1455">
        <v>56664961</v>
      </c>
      <c r="D1455">
        <v>54737923</v>
      </c>
      <c r="E1455">
        <v>1</v>
      </c>
      <c r="F1455">
        <v>1</v>
      </c>
      <c r="G1455">
        <v>1081</v>
      </c>
      <c r="H1455">
        <v>3</v>
      </c>
      <c r="I1455" t="s">
        <v>1553</v>
      </c>
      <c r="J1455" t="s">
        <v>1554</v>
      </c>
      <c r="K1455" t="s">
        <v>1555</v>
      </c>
      <c r="L1455">
        <v>1348</v>
      </c>
      <c r="N1455">
        <v>1009</v>
      </c>
      <c r="O1455" t="s">
        <v>547</v>
      </c>
      <c r="P1455" t="s">
        <v>547</v>
      </c>
      <c r="Q1455">
        <v>1000</v>
      </c>
      <c r="X1455">
        <v>1.0000000000000001E-5</v>
      </c>
      <c r="Y1455">
        <v>64123.05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 t="s">
        <v>1152</v>
      </c>
      <c r="AG1455">
        <v>1.0000000000000001E-5</v>
      </c>
      <c r="AH1455">
        <v>2</v>
      </c>
      <c r="AI1455">
        <v>56664964</v>
      </c>
      <c r="AJ1455">
        <v>1141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 x14ac:dyDescent="0.2">
      <c r="A1456">
        <f>ROW(Source!A1308)</f>
        <v>1308</v>
      </c>
      <c r="B1456">
        <v>56664969</v>
      </c>
      <c r="C1456">
        <v>56664961</v>
      </c>
      <c r="D1456">
        <v>54747383</v>
      </c>
      <c r="E1456">
        <v>1</v>
      </c>
      <c r="F1456">
        <v>1</v>
      </c>
      <c r="G1456">
        <v>1081</v>
      </c>
      <c r="H1456">
        <v>3</v>
      </c>
      <c r="I1456" t="s">
        <v>1556</v>
      </c>
      <c r="J1456" t="s">
        <v>1557</v>
      </c>
      <c r="K1456" t="s">
        <v>1558</v>
      </c>
      <c r="L1456">
        <v>1354</v>
      </c>
      <c r="N1456">
        <v>1010</v>
      </c>
      <c r="O1456" t="s">
        <v>398</v>
      </c>
      <c r="P1456" t="s">
        <v>398</v>
      </c>
      <c r="Q1456">
        <v>1</v>
      </c>
      <c r="X1456">
        <v>0.1</v>
      </c>
      <c r="Y1456">
        <v>15.25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 t="s">
        <v>1152</v>
      </c>
      <c r="AG1456">
        <v>0.1</v>
      </c>
      <c r="AH1456">
        <v>2</v>
      </c>
      <c r="AI1456">
        <v>56664965</v>
      </c>
      <c r="AJ1456">
        <v>1142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x14ac:dyDescent="0.2">
      <c r="A1457">
        <f>ROW(Source!A1308)</f>
        <v>1308</v>
      </c>
      <c r="B1457">
        <v>56664970</v>
      </c>
      <c r="C1457">
        <v>56664961</v>
      </c>
      <c r="D1457">
        <v>54719252</v>
      </c>
      <c r="E1457">
        <v>1081</v>
      </c>
      <c r="F1457">
        <v>1</v>
      </c>
      <c r="G1457">
        <v>1081</v>
      </c>
      <c r="H1457">
        <v>3</v>
      </c>
      <c r="I1457" t="s">
        <v>1653</v>
      </c>
      <c r="J1457" t="s">
        <v>3</v>
      </c>
      <c r="K1457" t="s">
        <v>1654</v>
      </c>
      <c r="L1457">
        <v>1354</v>
      </c>
      <c r="N1457">
        <v>1010</v>
      </c>
      <c r="O1457" t="s">
        <v>398</v>
      </c>
      <c r="P1457" t="s">
        <v>398</v>
      </c>
      <c r="Q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1152</v>
      </c>
      <c r="AG1457">
        <v>1</v>
      </c>
      <c r="AH1457">
        <v>3</v>
      </c>
      <c r="AI1457">
        <v>-1</v>
      </c>
      <c r="AJ1457" t="s">
        <v>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 x14ac:dyDescent="0.2">
      <c r="A1458">
        <f>ROW(Source!A1309)</f>
        <v>1309</v>
      </c>
      <c r="B1458">
        <v>56664966</v>
      </c>
      <c r="C1458">
        <v>56664961</v>
      </c>
      <c r="D1458">
        <v>54702434</v>
      </c>
      <c r="E1458">
        <v>1081</v>
      </c>
      <c r="F1458">
        <v>1</v>
      </c>
      <c r="G1458">
        <v>1081</v>
      </c>
      <c r="H1458">
        <v>1</v>
      </c>
      <c r="I1458" t="s">
        <v>1317</v>
      </c>
      <c r="J1458" t="s">
        <v>3</v>
      </c>
      <c r="K1458" t="s">
        <v>1318</v>
      </c>
      <c r="L1458">
        <v>1191</v>
      </c>
      <c r="N1458">
        <v>1013</v>
      </c>
      <c r="O1458" t="s">
        <v>1319</v>
      </c>
      <c r="P1458" t="s">
        <v>1319</v>
      </c>
      <c r="Q1458">
        <v>1</v>
      </c>
      <c r="X1458">
        <v>2.65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1</v>
      </c>
      <c r="AF1458" t="s">
        <v>1153</v>
      </c>
      <c r="AG1458">
        <v>3.1799999999999997</v>
      </c>
      <c r="AH1458">
        <v>2</v>
      </c>
      <c r="AI1458">
        <v>56664962</v>
      </c>
      <c r="AJ1458">
        <v>1143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x14ac:dyDescent="0.2">
      <c r="A1459">
        <f>ROW(Source!A1309)</f>
        <v>1309</v>
      </c>
      <c r="B1459">
        <v>56664967</v>
      </c>
      <c r="C1459">
        <v>56664961</v>
      </c>
      <c r="D1459">
        <v>54739204</v>
      </c>
      <c r="E1459">
        <v>1</v>
      </c>
      <c r="F1459">
        <v>1</v>
      </c>
      <c r="G1459">
        <v>1081</v>
      </c>
      <c r="H1459">
        <v>3</v>
      </c>
      <c r="I1459" t="s">
        <v>1472</v>
      </c>
      <c r="J1459" t="s">
        <v>1473</v>
      </c>
      <c r="K1459" t="s">
        <v>1474</v>
      </c>
      <c r="L1459">
        <v>1346</v>
      </c>
      <c r="N1459">
        <v>1009</v>
      </c>
      <c r="O1459" t="s">
        <v>1171</v>
      </c>
      <c r="P1459" t="s">
        <v>1171</v>
      </c>
      <c r="Q1459">
        <v>1</v>
      </c>
      <c r="X1459">
        <v>6.2700000000000004E-3</v>
      </c>
      <c r="Y1459">
        <v>27.62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 t="s">
        <v>1152</v>
      </c>
      <c r="AG1459">
        <v>6.2700000000000004E-3</v>
      </c>
      <c r="AH1459">
        <v>2</v>
      </c>
      <c r="AI1459">
        <v>56664963</v>
      </c>
      <c r="AJ1459">
        <v>1144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x14ac:dyDescent="0.2">
      <c r="A1460">
        <f>ROW(Source!A1309)</f>
        <v>1309</v>
      </c>
      <c r="B1460">
        <v>56664968</v>
      </c>
      <c r="C1460">
        <v>56664961</v>
      </c>
      <c r="D1460">
        <v>54737923</v>
      </c>
      <c r="E1460">
        <v>1</v>
      </c>
      <c r="F1460">
        <v>1</v>
      </c>
      <c r="G1460">
        <v>1081</v>
      </c>
      <c r="H1460">
        <v>3</v>
      </c>
      <c r="I1460" t="s">
        <v>1553</v>
      </c>
      <c r="J1460" t="s">
        <v>1554</v>
      </c>
      <c r="K1460" t="s">
        <v>1555</v>
      </c>
      <c r="L1460">
        <v>1348</v>
      </c>
      <c r="N1460">
        <v>1009</v>
      </c>
      <c r="O1460" t="s">
        <v>547</v>
      </c>
      <c r="P1460" t="s">
        <v>547</v>
      </c>
      <c r="Q1460">
        <v>1000</v>
      </c>
      <c r="X1460">
        <v>1.0000000000000001E-5</v>
      </c>
      <c r="Y1460">
        <v>64123.05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 t="s">
        <v>1152</v>
      </c>
      <c r="AG1460">
        <v>1.0000000000000001E-5</v>
      </c>
      <c r="AH1460">
        <v>2</v>
      </c>
      <c r="AI1460">
        <v>56664964</v>
      </c>
      <c r="AJ1460">
        <v>1145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 x14ac:dyDescent="0.2">
      <c r="A1461">
        <f>ROW(Source!A1309)</f>
        <v>1309</v>
      </c>
      <c r="B1461">
        <v>56664969</v>
      </c>
      <c r="C1461">
        <v>56664961</v>
      </c>
      <c r="D1461">
        <v>54747383</v>
      </c>
      <c r="E1461">
        <v>1</v>
      </c>
      <c r="F1461">
        <v>1</v>
      </c>
      <c r="G1461">
        <v>1081</v>
      </c>
      <c r="H1461">
        <v>3</v>
      </c>
      <c r="I1461" t="s">
        <v>1556</v>
      </c>
      <c r="J1461" t="s">
        <v>1557</v>
      </c>
      <c r="K1461" t="s">
        <v>1558</v>
      </c>
      <c r="L1461">
        <v>1354</v>
      </c>
      <c r="N1461">
        <v>1010</v>
      </c>
      <c r="O1461" t="s">
        <v>398</v>
      </c>
      <c r="P1461" t="s">
        <v>398</v>
      </c>
      <c r="Q1461">
        <v>1</v>
      </c>
      <c r="X1461">
        <v>0.1</v>
      </c>
      <c r="Y1461">
        <v>15.25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 t="s">
        <v>1152</v>
      </c>
      <c r="AG1461">
        <v>0.1</v>
      </c>
      <c r="AH1461">
        <v>2</v>
      </c>
      <c r="AI1461">
        <v>56664965</v>
      </c>
      <c r="AJ1461">
        <v>1146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 x14ac:dyDescent="0.2">
      <c r="A1462">
        <f>ROW(Source!A1309)</f>
        <v>1309</v>
      </c>
      <c r="B1462">
        <v>56664970</v>
      </c>
      <c r="C1462">
        <v>56664961</v>
      </c>
      <c r="D1462">
        <v>54719252</v>
      </c>
      <c r="E1462">
        <v>1081</v>
      </c>
      <c r="F1462">
        <v>1</v>
      </c>
      <c r="G1462">
        <v>1081</v>
      </c>
      <c r="H1462">
        <v>3</v>
      </c>
      <c r="I1462" t="s">
        <v>1653</v>
      </c>
      <c r="J1462" t="s">
        <v>3</v>
      </c>
      <c r="K1462" t="s">
        <v>1654</v>
      </c>
      <c r="L1462">
        <v>1354</v>
      </c>
      <c r="N1462">
        <v>1010</v>
      </c>
      <c r="O1462" t="s">
        <v>398</v>
      </c>
      <c r="P1462" t="s">
        <v>398</v>
      </c>
      <c r="Q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1152</v>
      </c>
      <c r="AG1462">
        <v>1</v>
      </c>
      <c r="AH1462">
        <v>3</v>
      </c>
      <c r="AI1462">
        <v>-1</v>
      </c>
      <c r="AJ1462" t="s">
        <v>3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 x14ac:dyDescent="0.2">
      <c r="A1463">
        <f>ROW(Source!A1347)</f>
        <v>1347</v>
      </c>
      <c r="B1463">
        <v>56664985</v>
      </c>
      <c r="C1463">
        <v>56664976</v>
      </c>
      <c r="D1463">
        <v>54702434</v>
      </c>
      <c r="E1463">
        <v>1081</v>
      </c>
      <c r="F1463">
        <v>1</v>
      </c>
      <c r="G1463">
        <v>1081</v>
      </c>
      <c r="H1463">
        <v>1</v>
      </c>
      <c r="I1463" t="s">
        <v>1317</v>
      </c>
      <c r="J1463" t="s">
        <v>3</v>
      </c>
      <c r="K1463" t="s">
        <v>1318</v>
      </c>
      <c r="L1463">
        <v>1191</v>
      </c>
      <c r="N1463">
        <v>1013</v>
      </c>
      <c r="O1463" t="s">
        <v>1319</v>
      </c>
      <c r="P1463" t="s">
        <v>1319</v>
      </c>
      <c r="Q1463">
        <v>1</v>
      </c>
      <c r="X1463">
        <v>0.44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1</v>
      </c>
      <c r="AF1463" t="s">
        <v>351</v>
      </c>
      <c r="AG1463">
        <v>0.5544</v>
      </c>
      <c r="AH1463">
        <v>2</v>
      </c>
      <c r="AI1463">
        <v>56664977</v>
      </c>
      <c r="AJ1463">
        <v>1147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 x14ac:dyDescent="0.2">
      <c r="A1464">
        <f>ROW(Source!A1347)</f>
        <v>1347</v>
      </c>
      <c r="B1464">
        <v>56664986</v>
      </c>
      <c r="C1464">
        <v>56664976</v>
      </c>
      <c r="D1464">
        <v>54768339</v>
      </c>
      <c r="E1464">
        <v>1</v>
      </c>
      <c r="F1464">
        <v>1</v>
      </c>
      <c r="G1464">
        <v>1081</v>
      </c>
      <c r="H1464">
        <v>2</v>
      </c>
      <c r="I1464" t="s">
        <v>1324</v>
      </c>
      <c r="J1464" t="s">
        <v>1325</v>
      </c>
      <c r="K1464" t="s">
        <v>1326</v>
      </c>
      <c r="L1464">
        <v>1368</v>
      </c>
      <c r="N1464">
        <v>1011</v>
      </c>
      <c r="O1464" t="s">
        <v>1323</v>
      </c>
      <c r="P1464" t="s">
        <v>1323</v>
      </c>
      <c r="Q1464">
        <v>1</v>
      </c>
      <c r="X1464">
        <v>8.9999999999999998E-4</v>
      </c>
      <c r="Y1464">
        <v>0</v>
      </c>
      <c r="Z1464">
        <v>83.1</v>
      </c>
      <c r="AA1464">
        <v>12.62</v>
      </c>
      <c r="AB1464">
        <v>0</v>
      </c>
      <c r="AC1464">
        <v>0</v>
      </c>
      <c r="AD1464">
        <v>1</v>
      </c>
      <c r="AE1464">
        <v>0</v>
      </c>
      <c r="AF1464" t="s">
        <v>351</v>
      </c>
      <c r="AG1464">
        <v>1.134E-3</v>
      </c>
      <c r="AH1464">
        <v>2</v>
      </c>
      <c r="AI1464">
        <v>56664978</v>
      </c>
      <c r="AJ1464">
        <v>1148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x14ac:dyDescent="0.2">
      <c r="A1465">
        <f>ROW(Source!A1347)</f>
        <v>1347</v>
      </c>
      <c r="B1465">
        <v>56664987</v>
      </c>
      <c r="C1465">
        <v>56664976</v>
      </c>
      <c r="D1465">
        <v>54739137</v>
      </c>
      <c r="E1465">
        <v>1</v>
      </c>
      <c r="F1465">
        <v>1</v>
      </c>
      <c r="G1465">
        <v>1081</v>
      </c>
      <c r="H1465">
        <v>3</v>
      </c>
      <c r="I1465" t="s">
        <v>1523</v>
      </c>
      <c r="J1465" t="s">
        <v>1524</v>
      </c>
      <c r="K1465" t="s">
        <v>1525</v>
      </c>
      <c r="L1465">
        <v>1301</v>
      </c>
      <c r="N1465">
        <v>1003</v>
      </c>
      <c r="O1465" t="s">
        <v>672</v>
      </c>
      <c r="P1465" t="s">
        <v>672</v>
      </c>
      <c r="Q1465">
        <v>1</v>
      </c>
      <c r="X1465">
        <v>3.0051999999999999</v>
      </c>
      <c r="Y1465">
        <v>1.5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 t="s">
        <v>31</v>
      </c>
      <c r="AG1465">
        <v>3.0051999999999999</v>
      </c>
      <c r="AH1465">
        <v>2</v>
      </c>
      <c r="AI1465">
        <v>56664979</v>
      </c>
      <c r="AJ1465">
        <v>1149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</row>
    <row r="1466" spans="1:44" x14ac:dyDescent="0.2">
      <c r="A1466">
        <f>ROW(Source!A1347)</f>
        <v>1347</v>
      </c>
      <c r="B1466">
        <v>56664988</v>
      </c>
      <c r="C1466">
        <v>56664976</v>
      </c>
      <c r="D1466">
        <v>54750694</v>
      </c>
      <c r="E1466">
        <v>1</v>
      </c>
      <c r="F1466">
        <v>1</v>
      </c>
      <c r="G1466">
        <v>1081</v>
      </c>
      <c r="H1466">
        <v>3</v>
      </c>
      <c r="I1466" t="s">
        <v>1541</v>
      </c>
      <c r="J1466" t="s">
        <v>1542</v>
      </c>
      <c r="K1466" t="s">
        <v>1543</v>
      </c>
      <c r="L1466">
        <v>1301</v>
      </c>
      <c r="N1466">
        <v>1003</v>
      </c>
      <c r="O1466" t="s">
        <v>672</v>
      </c>
      <c r="P1466" t="s">
        <v>672</v>
      </c>
      <c r="Q1466">
        <v>1</v>
      </c>
      <c r="X1466">
        <v>1.0249999999999999</v>
      </c>
      <c r="Y1466">
        <v>10.78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 t="s">
        <v>31</v>
      </c>
      <c r="AG1466">
        <v>1.0249999999999999</v>
      </c>
      <c r="AH1466">
        <v>2</v>
      </c>
      <c r="AI1466">
        <v>56664980</v>
      </c>
      <c r="AJ1466">
        <v>1151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 x14ac:dyDescent="0.2">
      <c r="A1467">
        <f>ROW(Source!A1347)</f>
        <v>1347</v>
      </c>
      <c r="B1467">
        <v>56664989</v>
      </c>
      <c r="C1467">
        <v>56664976</v>
      </c>
      <c r="D1467">
        <v>54753072</v>
      </c>
      <c r="E1467">
        <v>1</v>
      </c>
      <c r="F1467">
        <v>1</v>
      </c>
      <c r="G1467">
        <v>1081</v>
      </c>
      <c r="H1467">
        <v>3</v>
      </c>
      <c r="I1467" t="s">
        <v>1179</v>
      </c>
      <c r="J1467" t="s">
        <v>1181</v>
      </c>
      <c r="K1467" t="s">
        <v>1180</v>
      </c>
      <c r="L1467">
        <v>1301</v>
      </c>
      <c r="N1467">
        <v>1003</v>
      </c>
      <c r="O1467" t="s">
        <v>672</v>
      </c>
      <c r="P1467" t="s">
        <v>672</v>
      </c>
      <c r="Q1467">
        <v>1</v>
      </c>
      <c r="X1467">
        <v>1.0249999999999999</v>
      </c>
      <c r="Y1467">
        <v>4.37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 t="s">
        <v>31</v>
      </c>
      <c r="AG1467">
        <v>1.0249999999999999</v>
      </c>
      <c r="AH1467">
        <v>2</v>
      </c>
      <c r="AI1467">
        <v>56664981</v>
      </c>
      <c r="AJ1467">
        <v>1152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 x14ac:dyDescent="0.2">
      <c r="A1468">
        <f>ROW(Source!A1347)</f>
        <v>1347</v>
      </c>
      <c r="B1468">
        <v>56664990</v>
      </c>
      <c r="C1468">
        <v>56664976</v>
      </c>
      <c r="D1468">
        <v>54753074</v>
      </c>
      <c r="E1468">
        <v>1</v>
      </c>
      <c r="F1468">
        <v>1</v>
      </c>
      <c r="G1468">
        <v>1081</v>
      </c>
      <c r="H1468">
        <v>3</v>
      </c>
      <c r="I1468" t="s">
        <v>1187</v>
      </c>
      <c r="J1468" t="s">
        <v>1189</v>
      </c>
      <c r="K1468" t="s">
        <v>1188</v>
      </c>
      <c r="L1468">
        <v>1301</v>
      </c>
      <c r="N1468">
        <v>1003</v>
      </c>
      <c r="O1468" t="s">
        <v>672</v>
      </c>
      <c r="P1468" t="s">
        <v>672</v>
      </c>
      <c r="Q1468">
        <v>1</v>
      </c>
      <c r="X1468">
        <v>1.0249999999999999</v>
      </c>
      <c r="Y1468">
        <v>10.28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 t="s">
        <v>31</v>
      </c>
      <c r="AG1468">
        <v>1.0249999999999999</v>
      </c>
      <c r="AH1468">
        <v>2</v>
      </c>
      <c r="AI1468">
        <v>56664982</v>
      </c>
      <c r="AJ1468">
        <v>1153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</row>
    <row r="1469" spans="1:44" x14ac:dyDescent="0.2">
      <c r="A1469">
        <f>ROW(Source!A1347)</f>
        <v>1347</v>
      </c>
      <c r="B1469">
        <v>56664991</v>
      </c>
      <c r="C1469">
        <v>56664976</v>
      </c>
      <c r="D1469">
        <v>54704927</v>
      </c>
      <c r="E1469">
        <v>1081</v>
      </c>
      <c r="F1469">
        <v>1</v>
      </c>
      <c r="G1469">
        <v>1081</v>
      </c>
      <c r="H1469">
        <v>3</v>
      </c>
      <c r="I1469" t="s">
        <v>1648</v>
      </c>
      <c r="J1469" t="s">
        <v>3</v>
      </c>
      <c r="K1469" t="s">
        <v>1649</v>
      </c>
      <c r="L1469">
        <v>1301</v>
      </c>
      <c r="N1469">
        <v>1003</v>
      </c>
      <c r="O1469" t="s">
        <v>672</v>
      </c>
      <c r="P1469" t="s">
        <v>672</v>
      </c>
      <c r="Q1469">
        <v>1</v>
      </c>
      <c r="X1469">
        <v>2.0499999999999998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31</v>
      </c>
      <c r="AG1469">
        <v>2.0499999999999998</v>
      </c>
      <c r="AH1469">
        <v>3</v>
      </c>
      <c r="AI1469">
        <v>-1</v>
      </c>
      <c r="AJ1469" t="s">
        <v>3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 x14ac:dyDescent="0.2">
      <c r="A1470">
        <f>ROW(Source!A1347)</f>
        <v>1347</v>
      </c>
      <c r="B1470">
        <v>56664992</v>
      </c>
      <c r="C1470">
        <v>56664976</v>
      </c>
      <c r="D1470">
        <v>54707830</v>
      </c>
      <c r="E1470">
        <v>1081</v>
      </c>
      <c r="F1470">
        <v>1</v>
      </c>
      <c r="G1470">
        <v>1081</v>
      </c>
      <c r="H1470">
        <v>3</v>
      </c>
      <c r="I1470" t="s">
        <v>1655</v>
      </c>
      <c r="J1470" t="s">
        <v>3</v>
      </c>
      <c r="K1470" t="s">
        <v>1656</v>
      </c>
      <c r="L1470">
        <v>1346</v>
      </c>
      <c r="N1470">
        <v>1009</v>
      </c>
      <c r="O1470" t="s">
        <v>1171</v>
      </c>
      <c r="P1470" t="s">
        <v>1171</v>
      </c>
      <c r="Q1470">
        <v>1</v>
      </c>
      <c r="X1470">
        <v>2.5000000000000001E-2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31</v>
      </c>
      <c r="AG1470">
        <v>2.5000000000000001E-2</v>
      </c>
      <c r="AH1470">
        <v>3</v>
      </c>
      <c r="AI1470">
        <v>-1</v>
      </c>
      <c r="AJ1470" t="s">
        <v>3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 x14ac:dyDescent="0.2">
      <c r="A1471">
        <f>ROW(Source!A1347)</f>
        <v>1347</v>
      </c>
      <c r="B1471">
        <v>56664993</v>
      </c>
      <c r="C1471">
        <v>56664976</v>
      </c>
      <c r="D1471">
        <v>54712712</v>
      </c>
      <c r="E1471">
        <v>1081</v>
      </c>
      <c r="F1471">
        <v>1</v>
      </c>
      <c r="G1471">
        <v>1081</v>
      </c>
      <c r="H1471">
        <v>3</v>
      </c>
      <c r="I1471" t="s">
        <v>1650</v>
      </c>
      <c r="J1471" t="s">
        <v>3</v>
      </c>
      <c r="K1471" t="s">
        <v>1651</v>
      </c>
      <c r="L1471">
        <v>1303</v>
      </c>
      <c r="N1471">
        <v>1003</v>
      </c>
      <c r="O1471" t="s">
        <v>1176</v>
      </c>
      <c r="P1471" t="s">
        <v>1176</v>
      </c>
      <c r="Q1471">
        <v>1000</v>
      </c>
      <c r="X1471">
        <v>1E-3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 t="s">
        <v>31</v>
      </c>
      <c r="AG1471">
        <v>1E-3</v>
      </c>
      <c r="AH1471">
        <v>3</v>
      </c>
      <c r="AI1471">
        <v>-1</v>
      </c>
      <c r="AJ1471" t="s">
        <v>3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 x14ac:dyDescent="0.2">
      <c r="A1472">
        <f>ROW(Source!A1348)</f>
        <v>1348</v>
      </c>
      <c r="B1472">
        <v>56664985</v>
      </c>
      <c r="C1472">
        <v>56664976</v>
      </c>
      <c r="D1472">
        <v>54702434</v>
      </c>
      <c r="E1472">
        <v>1081</v>
      </c>
      <c r="F1472">
        <v>1</v>
      </c>
      <c r="G1472">
        <v>1081</v>
      </c>
      <c r="H1472">
        <v>1</v>
      </c>
      <c r="I1472" t="s">
        <v>1317</v>
      </c>
      <c r="J1472" t="s">
        <v>3</v>
      </c>
      <c r="K1472" t="s">
        <v>1318</v>
      </c>
      <c r="L1472">
        <v>1191</v>
      </c>
      <c r="N1472">
        <v>1013</v>
      </c>
      <c r="O1472" t="s">
        <v>1319</v>
      </c>
      <c r="P1472" t="s">
        <v>1319</v>
      </c>
      <c r="Q1472">
        <v>1</v>
      </c>
      <c r="X1472">
        <v>0.44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1</v>
      </c>
      <c r="AF1472" t="s">
        <v>351</v>
      </c>
      <c r="AG1472">
        <v>0.5544</v>
      </c>
      <c r="AH1472">
        <v>2</v>
      </c>
      <c r="AI1472">
        <v>56664977</v>
      </c>
      <c r="AJ1472">
        <v>1155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 x14ac:dyDescent="0.2">
      <c r="A1473">
        <f>ROW(Source!A1348)</f>
        <v>1348</v>
      </c>
      <c r="B1473">
        <v>56664986</v>
      </c>
      <c r="C1473">
        <v>56664976</v>
      </c>
      <c r="D1473">
        <v>54768339</v>
      </c>
      <c r="E1473">
        <v>1</v>
      </c>
      <c r="F1473">
        <v>1</v>
      </c>
      <c r="G1473">
        <v>1081</v>
      </c>
      <c r="H1473">
        <v>2</v>
      </c>
      <c r="I1473" t="s">
        <v>1324</v>
      </c>
      <c r="J1473" t="s">
        <v>1325</v>
      </c>
      <c r="K1473" t="s">
        <v>1326</v>
      </c>
      <c r="L1473">
        <v>1368</v>
      </c>
      <c r="N1473">
        <v>1011</v>
      </c>
      <c r="O1473" t="s">
        <v>1323</v>
      </c>
      <c r="P1473" t="s">
        <v>1323</v>
      </c>
      <c r="Q1473">
        <v>1</v>
      </c>
      <c r="X1473">
        <v>8.9999999999999998E-4</v>
      </c>
      <c r="Y1473">
        <v>0</v>
      </c>
      <c r="Z1473">
        <v>83.1</v>
      </c>
      <c r="AA1473">
        <v>12.62</v>
      </c>
      <c r="AB1473">
        <v>0</v>
      </c>
      <c r="AC1473">
        <v>0</v>
      </c>
      <c r="AD1473">
        <v>1</v>
      </c>
      <c r="AE1473">
        <v>0</v>
      </c>
      <c r="AF1473" t="s">
        <v>351</v>
      </c>
      <c r="AG1473">
        <v>1.134E-3</v>
      </c>
      <c r="AH1473">
        <v>2</v>
      </c>
      <c r="AI1473">
        <v>56664978</v>
      </c>
      <c r="AJ1473">
        <v>1156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 x14ac:dyDescent="0.2">
      <c r="A1474">
        <f>ROW(Source!A1348)</f>
        <v>1348</v>
      </c>
      <c r="B1474">
        <v>56664987</v>
      </c>
      <c r="C1474">
        <v>56664976</v>
      </c>
      <c r="D1474">
        <v>54739137</v>
      </c>
      <c r="E1474">
        <v>1</v>
      </c>
      <c r="F1474">
        <v>1</v>
      </c>
      <c r="G1474">
        <v>1081</v>
      </c>
      <c r="H1474">
        <v>3</v>
      </c>
      <c r="I1474" t="s">
        <v>1523</v>
      </c>
      <c r="J1474" t="s">
        <v>1524</v>
      </c>
      <c r="K1474" t="s">
        <v>1525</v>
      </c>
      <c r="L1474">
        <v>1301</v>
      </c>
      <c r="N1474">
        <v>1003</v>
      </c>
      <c r="O1474" t="s">
        <v>672</v>
      </c>
      <c r="P1474" t="s">
        <v>672</v>
      </c>
      <c r="Q1474">
        <v>1</v>
      </c>
      <c r="X1474">
        <v>3.0051999999999999</v>
      </c>
      <c r="Y1474">
        <v>1.5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 t="s">
        <v>31</v>
      </c>
      <c r="AG1474">
        <v>3.0051999999999999</v>
      </c>
      <c r="AH1474">
        <v>2</v>
      </c>
      <c r="AI1474">
        <v>56664979</v>
      </c>
      <c r="AJ1474">
        <v>1157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 x14ac:dyDescent="0.2">
      <c r="A1475">
        <f>ROW(Source!A1348)</f>
        <v>1348</v>
      </c>
      <c r="B1475">
        <v>56664988</v>
      </c>
      <c r="C1475">
        <v>56664976</v>
      </c>
      <c r="D1475">
        <v>54750694</v>
      </c>
      <c r="E1475">
        <v>1</v>
      </c>
      <c r="F1475">
        <v>1</v>
      </c>
      <c r="G1475">
        <v>1081</v>
      </c>
      <c r="H1475">
        <v>3</v>
      </c>
      <c r="I1475" t="s">
        <v>1541</v>
      </c>
      <c r="J1475" t="s">
        <v>1542</v>
      </c>
      <c r="K1475" t="s">
        <v>1543</v>
      </c>
      <c r="L1475">
        <v>1301</v>
      </c>
      <c r="N1475">
        <v>1003</v>
      </c>
      <c r="O1475" t="s">
        <v>672</v>
      </c>
      <c r="P1475" t="s">
        <v>672</v>
      </c>
      <c r="Q1475">
        <v>1</v>
      </c>
      <c r="X1475">
        <v>1.0249999999999999</v>
      </c>
      <c r="Y1475">
        <v>10.78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 t="s">
        <v>31</v>
      </c>
      <c r="AG1475">
        <v>1.0249999999999999</v>
      </c>
      <c r="AH1475">
        <v>2</v>
      </c>
      <c r="AI1475">
        <v>56664980</v>
      </c>
      <c r="AJ1475">
        <v>1159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x14ac:dyDescent="0.2">
      <c r="A1476">
        <f>ROW(Source!A1348)</f>
        <v>1348</v>
      </c>
      <c r="B1476">
        <v>56664989</v>
      </c>
      <c r="C1476">
        <v>56664976</v>
      </c>
      <c r="D1476">
        <v>54753072</v>
      </c>
      <c r="E1476">
        <v>1</v>
      </c>
      <c r="F1476">
        <v>1</v>
      </c>
      <c r="G1476">
        <v>1081</v>
      </c>
      <c r="H1476">
        <v>3</v>
      </c>
      <c r="I1476" t="s">
        <v>1179</v>
      </c>
      <c r="J1476" t="s">
        <v>1181</v>
      </c>
      <c r="K1476" t="s">
        <v>1180</v>
      </c>
      <c r="L1476">
        <v>1301</v>
      </c>
      <c r="N1476">
        <v>1003</v>
      </c>
      <c r="O1476" t="s">
        <v>672</v>
      </c>
      <c r="P1476" t="s">
        <v>672</v>
      </c>
      <c r="Q1476">
        <v>1</v>
      </c>
      <c r="X1476">
        <v>1.0249999999999999</v>
      </c>
      <c r="Y1476">
        <v>4.37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 t="s">
        <v>31</v>
      </c>
      <c r="AG1476">
        <v>1.0249999999999999</v>
      </c>
      <c r="AH1476">
        <v>2</v>
      </c>
      <c r="AI1476">
        <v>56664981</v>
      </c>
      <c r="AJ1476">
        <v>1160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 x14ac:dyDescent="0.2">
      <c r="A1477">
        <f>ROW(Source!A1348)</f>
        <v>1348</v>
      </c>
      <c r="B1477">
        <v>56664990</v>
      </c>
      <c r="C1477">
        <v>56664976</v>
      </c>
      <c r="D1477">
        <v>54753074</v>
      </c>
      <c r="E1477">
        <v>1</v>
      </c>
      <c r="F1477">
        <v>1</v>
      </c>
      <c r="G1477">
        <v>1081</v>
      </c>
      <c r="H1477">
        <v>3</v>
      </c>
      <c r="I1477" t="s">
        <v>1187</v>
      </c>
      <c r="J1477" t="s">
        <v>1189</v>
      </c>
      <c r="K1477" t="s">
        <v>1188</v>
      </c>
      <c r="L1477">
        <v>1301</v>
      </c>
      <c r="N1477">
        <v>1003</v>
      </c>
      <c r="O1477" t="s">
        <v>672</v>
      </c>
      <c r="P1477" t="s">
        <v>672</v>
      </c>
      <c r="Q1477">
        <v>1</v>
      </c>
      <c r="X1477">
        <v>1.0249999999999999</v>
      </c>
      <c r="Y1477">
        <v>10.28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 t="s">
        <v>31</v>
      </c>
      <c r="AG1477">
        <v>1.0249999999999999</v>
      </c>
      <c r="AH1477">
        <v>2</v>
      </c>
      <c r="AI1477">
        <v>56664982</v>
      </c>
      <c r="AJ1477">
        <v>1161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 x14ac:dyDescent="0.2">
      <c r="A1478">
        <f>ROW(Source!A1348)</f>
        <v>1348</v>
      </c>
      <c r="B1478">
        <v>56664991</v>
      </c>
      <c r="C1478">
        <v>56664976</v>
      </c>
      <c r="D1478">
        <v>54704927</v>
      </c>
      <c r="E1478">
        <v>1081</v>
      </c>
      <c r="F1478">
        <v>1</v>
      </c>
      <c r="G1478">
        <v>1081</v>
      </c>
      <c r="H1478">
        <v>3</v>
      </c>
      <c r="I1478" t="s">
        <v>1648</v>
      </c>
      <c r="J1478" t="s">
        <v>3</v>
      </c>
      <c r="K1478" t="s">
        <v>1649</v>
      </c>
      <c r="L1478">
        <v>1301</v>
      </c>
      <c r="N1478">
        <v>1003</v>
      </c>
      <c r="O1478" t="s">
        <v>672</v>
      </c>
      <c r="P1478" t="s">
        <v>672</v>
      </c>
      <c r="Q1478">
        <v>1</v>
      </c>
      <c r="X1478">
        <v>2.0499999999999998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 t="s">
        <v>31</v>
      </c>
      <c r="AG1478">
        <v>2.0499999999999998</v>
      </c>
      <c r="AH1478">
        <v>3</v>
      </c>
      <c r="AI1478">
        <v>-1</v>
      </c>
      <c r="AJ1478" t="s">
        <v>3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 x14ac:dyDescent="0.2">
      <c r="A1479">
        <f>ROW(Source!A1348)</f>
        <v>1348</v>
      </c>
      <c r="B1479">
        <v>56664992</v>
      </c>
      <c r="C1479">
        <v>56664976</v>
      </c>
      <c r="D1479">
        <v>54707830</v>
      </c>
      <c r="E1479">
        <v>1081</v>
      </c>
      <c r="F1479">
        <v>1</v>
      </c>
      <c r="G1479">
        <v>1081</v>
      </c>
      <c r="H1479">
        <v>3</v>
      </c>
      <c r="I1479" t="s">
        <v>1655</v>
      </c>
      <c r="J1479" t="s">
        <v>3</v>
      </c>
      <c r="K1479" t="s">
        <v>1656</v>
      </c>
      <c r="L1479">
        <v>1346</v>
      </c>
      <c r="N1479">
        <v>1009</v>
      </c>
      <c r="O1479" t="s">
        <v>1171</v>
      </c>
      <c r="P1479" t="s">
        <v>1171</v>
      </c>
      <c r="Q1479">
        <v>1</v>
      </c>
      <c r="X1479">
        <v>2.5000000000000001E-2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 t="s">
        <v>31</v>
      </c>
      <c r="AG1479">
        <v>2.5000000000000001E-2</v>
      </c>
      <c r="AH1479">
        <v>3</v>
      </c>
      <c r="AI1479">
        <v>-1</v>
      </c>
      <c r="AJ1479" t="s">
        <v>3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 x14ac:dyDescent="0.2">
      <c r="A1480">
        <f>ROW(Source!A1348)</f>
        <v>1348</v>
      </c>
      <c r="B1480">
        <v>56664993</v>
      </c>
      <c r="C1480">
        <v>56664976</v>
      </c>
      <c r="D1480">
        <v>54712712</v>
      </c>
      <c r="E1480">
        <v>1081</v>
      </c>
      <c r="F1480">
        <v>1</v>
      </c>
      <c r="G1480">
        <v>1081</v>
      </c>
      <c r="H1480">
        <v>3</v>
      </c>
      <c r="I1480" t="s">
        <v>1650</v>
      </c>
      <c r="J1480" t="s">
        <v>3</v>
      </c>
      <c r="K1480" t="s">
        <v>1651</v>
      </c>
      <c r="L1480">
        <v>1303</v>
      </c>
      <c r="N1480">
        <v>1003</v>
      </c>
      <c r="O1480" t="s">
        <v>1176</v>
      </c>
      <c r="P1480" t="s">
        <v>1176</v>
      </c>
      <c r="Q1480">
        <v>1000</v>
      </c>
      <c r="X1480">
        <v>1E-3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 t="s">
        <v>31</v>
      </c>
      <c r="AG1480">
        <v>1E-3</v>
      </c>
      <c r="AH1480">
        <v>3</v>
      </c>
      <c r="AI1480">
        <v>-1</v>
      </c>
      <c r="AJ1480" t="s">
        <v>3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 x14ac:dyDescent="0.2">
      <c r="A1481">
        <f>ROW(Source!A1367)</f>
        <v>1367</v>
      </c>
      <c r="B1481">
        <v>56665015</v>
      </c>
      <c r="C1481">
        <v>56665007</v>
      </c>
      <c r="D1481">
        <v>54702434</v>
      </c>
      <c r="E1481">
        <v>1081</v>
      </c>
      <c r="F1481">
        <v>1</v>
      </c>
      <c r="G1481">
        <v>1081</v>
      </c>
      <c r="H1481">
        <v>1</v>
      </c>
      <c r="I1481" t="s">
        <v>1317</v>
      </c>
      <c r="J1481" t="s">
        <v>3</v>
      </c>
      <c r="K1481" t="s">
        <v>1318</v>
      </c>
      <c r="L1481">
        <v>1191</v>
      </c>
      <c r="N1481">
        <v>1013</v>
      </c>
      <c r="O1481" t="s">
        <v>1319</v>
      </c>
      <c r="P1481" t="s">
        <v>1319</v>
      </c>
      <c r="Q1481">
        <v>1</v>
      </c>
      <c r="X1481">
        <v>2.2000000000000002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 t="s">
        <v>1153</v>
      </c>
      <c r="AG1481">
        <v>2.64</v>
      </c>
      <c r="AH1481">
        <v>2</v>
      </c>
      <c r="AI1481">
        <v>56665008</v>
      </c>
      <c r="AJ1481">
        <v>1163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 x14ac:dyDescent="0.2">
      <c r="A1482">
        <f>ROW(Source!A1367)</f>
        <v>1367</v>
      </c>
      <c r="B1482">
        <v>56665016</v>
      </c>
      <c r="C1482">
        <v>56665007</v>
      </c>
      <c r="D1482">
        <v>54768339</v>
      </c>
      <c r="E1482">
        <v>1</v>
      </c>
      <c r="F1482">
        <v>1</v>
      </c>
      <c r="G1482">
        <v>1081</v>
      </c>
      <c r="H1482">
        <v>2</v>
      </c>
      <c r="I1482" t="s">
        <v>1324</v>
      </c>
      <c r="J1482" t="s">
        <v>1325</v>
      </c>
      <c r="K1482" t="s">
        <v>1326</v>
      </c>
      <c r="L1482">
        <v>1368</v>
      </c>
      <c r="N1482">
        <v>1011</v>
      </c>
      <c r="O1482" t="s">
        <v>1323</v>
      </c>
      <c r="P1482" t="s">
        <v>1323</v>
      </c>
      <c r="Q1482">
        <v>1</v>
      </c>
      <c r="X1482">
        <v>8.9999999999999993E-3</v>
      </c>
      <c r="Y1482">
        <v>0</v>
      </c>
      <c r="Z1482">
        <v>83.1</v>
      </c>
      <c r="AA1482">
        <v>12.62</v>
      </c>
      <c r="AB1482">
        <v>0</v>
      </c>
      <c r="AC1482">
        <v>0</v>
      </c>
      <c r="AD1482">
        <v>1</v>
      </c>
      <c r="AE1482">
        <v>0</v>
      </c>
      <c r="AF1482" t="s">
        <v>1153</v>
      </c>
      <c r="AG1482">
        <v>1.0799999999999999E-2</v>
      </c>
      <c r="AH1482">
        <v>2</v>
      </c>
      <c r="AI1482">
        <v>56665009</v>
      </c>
      <c r="AJ1482">
        <v>1164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 x14ac:dyDescent="0.2">
      <c r="A1483">
        <f>ROW(Source!A1367)</f>
        <v>1367</v>
      </c>
      <c r="B1483">
        <v>56665017</v>
      </c>
      <c r="C1483">
        <v>56665007</v>
      </c>
      <c r="D1483">
        <v>54739852</v>
      </c>
      <c r="E1483">
        <v>1</v>
      </c>
      <c r="F1483">
        <v>1</v>
      </c>
      <c r="G1483">
        <v>1081</v>
      </c>
      <c r="H1483">
        <v>3</v>
      </c>
      <c r="I1483" t="s">
        <v>1421</v>
      </c>
      <c r="J1483" t="s">
        <v>1422</v>
      </c>
      <c r="K1483" t="s">
        <v>1423</v>
      </c>
      <c r="L1483">
        <v>1346</v>
      </c>
      <c r="N1483">
        <v>1009</v>
      </c>
      <c r="O1483" t="s">
        <v>1171</v>
      </c>
      <c r="P1483" t="s">
        <v>1171</v>
      </c>
      <c r="Q1483">
        <v>1</v>
      </c>
      <c r="X1483">
        <v>1.6400000000000001E-2</v>
      </c>
      <c r="Y1483">
        <v>53.33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 t="s">
        <v>1152</v>
      </c>
      <c r="AG1483">
        <v>1.6400000000000001E-2</v>
      </c>
      <c r="AH1483">
        <v>2</v>
      </c>
      <c r="AI1483">
        <v>56665010</v>
      </c>
      <c r="AJ1483">
        <v>1165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 x14ac:dyDescent="0.2">
      <c r="A1484">
        <f>ROW(Source!A1367)</f>
        <v>1367</v>
      </c>
      <c r="B1484">
        <v>56665018</v>
      </c>
      <c r="C1484">
        <v>56665007</v>
      </c>
      <c r="D1484">
        <v>54737588</v>
      </c>
      <c r="E1484">
        <v>1</v>
      </c>
      <c r="F1484">
        <v>1</v>
      </c>
      <c r="G1484">
        <v>1081</v>
      </c>
      <c r="H1484">
        <v>3</v>
      </c>
      <c r="I1484" t="s">
        <v>1559</v>
      </c>
      <c r="J1484" t="s">
        <v>1560</v>
      </c>
      <c r="K1484" t="s">
        <v>1561</v>
      </c>
      <c r="L1484">
        <v>1354</v>
      </c>
      <c r="N1484">
        <v>1010</v>
      </c>
      <c r="O1484" t="s">
        <v>398</v>
      </c>
      <c r="P1484" t="s">
        <v>398</v>
      </c>
      <c r="Q1484">
        <v>1</v>
      </c>
      <c r="X1484">
        <v>30</v>
      </c>
      <c r="Y1484">
        <v>0.75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 t="s">
        <v>1152</v>
      </c>
      <c r="AG1484">
        <v>30</v>
      </c>
      <c r="AH1484">
        <v>2</v>
      </c>
      <c r="AI1484">
        <v>56665012</v>
      </c>
      <c r="AJ1484">
        <v>1167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x14ac:dyDescent="0.2">
      <c r="A1485">
        <f>ROW(Source!A1367)</f>
        <v>1367</v>
      </c>
      <c r="B1485">
        <v>56665019</v>
      </c>
      <c r="C1485">
        <v>56665007</v>
      </c>
      <c r="D1485">
        <v>54737634</v>
      </c>
      <c r="E1485">
        <v>1</v>
      </c>
      <c r="F1485">
        <v>1</v>
      </c>
      <c r="G1485">
        <v>1081</v>
      </c>
      <c r="H1485">
        <v>3</v>
      </c>
      <c r="I1485" t="s">
        <v>1424</v>
      </c>
      <c r="J1485" t="s">
        <v>1425</v>
      </c>
      <c r="K1485" t="s">
        <v>1426</v>
      </c>
      <c r="L1485">
        <v>1296</v>
      </c>
      <c r="N1485">
        <v>1002</v>
      </c>
      <c r="O1485" t="s">
        <v>678</v>
      </c>
      <c r="P1485" t="s">
        <v>678</v>
      </c>
      <c r="Q1485">
        <v>1</v>
      </c>
      <c r="X1485">
        <v>0.93</v>
      </c>
      <c r="Y1485">
        <v>34.74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 t="s">
        <v>1152</v>
      </c>
      <c r="AG1485">
        <v>0.93</v>
      </c>
      <c r="AH1485">
        <v>2</v>
      </c>
      <c r="AI1485">
        <v>56665013</v>
      </c>
      <c r="AJ1485">
        <v>1168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4" x14ac:dyDescent="0.2">
      <c r="A1486">
        <f>ROW(Source!A1367)</f>
        <v>1367</v>
      </c>
      <c r="B1486">
        <v>56665020</v>
      </c>
      <c r="C1486">
        <v>56665007</v>
      </c>
      <c r="D1486">
        <v>54703439</v>
      </c>
      <c r="E1486">
        <v>1081</v>
      </c>
      <c r="F1486">
        <v>1</v>
      </c>
      <c r="G1486">
        <v>1081</v>
      </c>
      <c r="H1486">
        <v>3</v>
      </c>
      <c r="I1486" t="s">
        <v>1613</v>
      </c>
      <c r="J1486" t="s">
        <v>3</v>
      </c>
      <c r="K1486" t="s">
        <v>1614</v>
      </c>
      <c r="L1486">
        <v>1301</v>
      </c>
      <c r="N1486">
        <v>1003</v>
      </c>
      <c r="O1486" t="s">
        <v>672</v>
      </c>
      <c r="P1486" t="s">
        <v>672</v>
      </c>
      <c r="Q1486">
        <v>1</v>
      </c>
      <c r="X1486">
        <v>15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 t="s">
        <v>1152</v>
      </c>
      <c r="AG1486">
        <v>15</v>
      </c>
      <c r="AH1486">
        <v>3</v>
      </c>
      <c r="AI1486">
        <v>-1</v>
      </c>
      <c r="AJ1486" t="s">
        <v>3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</row>
    <row r="1487" spans="1:44" x14ac:dyDescent="0.2">
      <c r="A1487">
        <f>ROW(Source!A1367)</f>
        <v>1367</v>
      </c>
      <c r="B1487">
        <v>56665021</v>
      </c>
      <c r="C1487">
        <v>56665007</v>
      </c>
      <c r="D1487">
        <v>54703467</v>
      </c>
      <c r="E1487">
        <v>1081</v>
      </c>
      <c r="F1487">
        <v>1</v>
      </c>
      <c r="G1487">
        <v>1081</v>
      </c>
      <c r="H1487">
        <v>3</v>
      </c>
      <c r="I1487" t="s">
        <v>1615</v>
      </c>
      <c r="J1487" t="s">
        <v>3</v>
      </c>
      <c r="K1487" t="s">
        <v>1616</v>
      </c>
      <c r="L1487">
        <v>1327</v>
      </c>
      <c r="N1487">
        <v>1005</v>
      </c>
      <c r="O1487" t="s">
        <v>329</v>
      </c>
      <c r="P1487" t="s">
        <v>329</v>
      </c>
      <c r="Q1487">
        <v>1</v>
      </c>
      <c r="X1487">
        <v>0.25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1152</v>
      </c>
      <c r="AG1487">
        <v>0.25</v>
      </c>
      <c r="AH1487">
        <v>3</v>
      </c>
      <c r="AI1487">
        <v>-1</v>
      </c>
      <c r="AJ1487" t="s">
        <v>3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 x14ac:dyDescent="0.2">
      <c r="A1488">
        <f>ROW(Source!A1367)</f>
        <v>1367</v>
      </c>
      <c r="B1488">
        <v>56665022</v>
      </c>
      <c r="C1488">
        <v>56665007</v>
      </c>
      <c r="D1488">
        <v>54704927</v>
      </c>
      <c r="E1488">
        <v>1081</v>
      </c>
      <c r="F1488">
        <v>1</v>
      </c>
      <c r="G1488">
        <v>1081</v>
      </c>
      <c r="H1488">
        <v>3</v>
      </c>
      <c r="I1488" t="s">
        <v>1648</v>
      </c>
      <c r="J1488" t="s">
        <v>3</v>
      </c>
      <c r="K1488" t="s">
        <v>1657</v>
      </c>
      <c r="L1488">
        <v>1301</v>
      </c>
      <c r="N1488">
        <v>1003</v>
      </c>
      <c r="O1488" t="s">
        <v>672</v>
      </c>
      <c r="P1488" t="s">
        <v>672</v>
      </c>
      <c r="Q1488">
        <v>1</v>
      </c>
      <c r="X1488">
        <v>10.5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1152</v>
      </c>
      <c r="AG1488">
        <v>10.5</v>
      </c>
      <c r="AH1488">
        <v>3</v>
      </c>
      <c r="AI1488">
        <v>-1</v>
      </c>
      <c r="AJ1488" t="s">
        <v>3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 x14ac:dyDescent="0.2">
      <c r="A1489">
        <f>ROW(Source!A1367)</f>
        <v>1367</v>
      </c>
      <c r="B1489">
        <v>56665023</v>
      </c>
      <c r="C1489">
        <v>56665007</v>
      </c>
      <c r="D1489">
        <v>54708015</v>
      </c>
      <c r="E1489">
        <v>1081</v>
      </c>
      <c r="F1489">
        <v>1</v>
      </c>
      <c r="G1489">
        <v>1081</v>
      </c>
      <c r="H1489">
        <v>3</v>
      </c>
      <c r="I1489" t="s">
        <v>1617</v>
      </c>
      <c r="J1489" t="s">
        <v>3</v>
      </c>
      <c r="K1489" t="s">
        <v>1618</v>
      </c>
      <c r="L1489">
        <v>1296</v>
      </c>
      <c r="N1489">
        <v>1002</v>
      </c>
      <c r="O1489" t="s">
        <v>678</v>
      </c>
      <c r="P1489" t="s">
        <v>678</v>
      </c>
      <c r="Q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1152</v>
      </c>
      <c r="AG1489">
        <v>0</v>
      </c>
      <c r="AH1489">
        <v>3</v>
      </c>
      <c r="AI1489">
        <v>-1</v>
      </c>
      <c r="AJ1489" t="s">
        <v>3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 x14ac:dyDescent="0.2">
      <c r="A1490">
        <f>ROW(Source!A1368)</f>
        <v>1368</v>
      </c>
      <c r="B1490">
        <v>56665015</v>
      </c>
      <c r="C1490">
        <v>56665007</v>
      </c>
      <c r="D1490">
        <v>54702434</v>
      </c>
      <c r="E1490">
        <v>1081</v>
      </c>
      <c r="F1490">
        <v>1</v>
      </c>
      <c r="G1490">
        <v>1081</v>
      </c>
      <c r="H1490">
        <v>1</v>
      </c>
      <c r="I1490" t="s">
        <v>1317</v>
      </c>
      <c r="J1490" t="s">
        <v>3</v>
      </c>
      <c r="K1490" t="s">
        <v>1318</v>
      </c>
      <c r="L1490">
        <v>1191</v>
      </c>
      <c r="N1490">
        <v>1013</v>
      </c>
      <c r="O1490" t="s">
        <v>1319</v>
      </c>
      <c r="P1490" t="s">
        <v>1319</v>
      </c>
      <c r="Q1490">
        <v>1</v>
      </c>
      <c r="X1490">
        <v>2.2000000000000002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1</v>
      </c>
      <c r="AF1490" t="s">
        <v>1153</v>
      </c>
      <c r="AG1490">
        <v>2.64</v>
      </c>
      <c r="AH1490">
        <v>2</v>
      </c>
      <c r="AI1490">
        <v>56665008</v>
      </c>
      <c r="AJ1490">
        <v>1170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x14ac:dyDescent="0.2">
      <c r="A1491">
        <f>ROW(Source!A1368)</f>
        <v>1368</v>
      </c>
      <c r="B1491">
        <v>56665016</v>
      </c>
      <c r="C1491">
        <v>56665007</v>
      </c>
      <c r="D1491">
        <v>54768339</v>
      </c>
      <c r="E1491">
        <v>1</v>
      </c>
      <c r="F1491">
        <v>1</v>
      </c>
      <c r="G1491">
        <v>1081</v>
      </c>
      <c r="H1491">
        <v>2</v>
      </c>
      <c r="I1491" t="s">
        <v>1324</v>
      </c>
      <c r="J1491" t="s">
        <v>1325</v>
      </c>
      <c r="K1491" t="s">
        <v>1326</v>
      </c>
      <c r="L1491">
        <v>1368</v>
      </c>
      <c r="N1491">
        <v>1011</v>
      </c>
      <c r="O1491" t="s">
        <v>1323</v>
      </c>
      <c r="P1491" t="s">
        <v>1323</v>
      </c>
      <c r="Q1491">
        <v>1</v>
      </c>
      <c r="X1491">
        <v>8.9999999999999993E-3</v>
      </c>
      <c r="Y1491">
        <v>0</v>
      </c>
      <c r="Z1491">
        <v>83.1</v>
      </c>
      <c r="AA1491">
        <v>12.62</v>
      </c>
      <c r="AB1491">
        <v>0</v>
      </c>
      <c r="AC1491">
        <v>0</v>
      </c>
      <c r="AD1491">
        <v>1</v>
      </c>
      <c r="AE1491">
        <v>0</v>
      </c>
      <c r="AF1491" t="s">
        <v>1153</v>
      </c>
      <c r="AG1491">
        <v>1.0799999999999999E-2</v>
      </c>
      <c r="AH1491">
        <v>2</v>
      </c>
      <c r="AI1491">
        <v>56665009</v>
      </c>
      <c r="AJ1491">
        <v>1171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x14ac:dyDescent="0.2">
      <c r="A1492">
        <f>ROW(Source!A1368)</f>
        <v>1368</v>
      </c>
      <c r="B1492">
        <v>56665017</v>
      </c>
      <c r="C1492">
        <v>56665007</v>
      </c>
      <c r="D1492">
        <v>54739852</v>
      </c>
      <c r="E1492">
        <v>1</v>
      </c>
      <c r="F1492">
        <v>1</v>
      </c>
      <c r="G1492">
        <v>1081</v>
      </c>
      <c r="H1492">
        <v>3</v>
      </c>
      <c r="I1492" t="s">
        <v>1421</v>
      </c>
      <c r="J1492" t="s">
        <v>1422</v>
      </c>
      <c r="K1492" t="s">
        <v>1423</v>
      </c>
      <c r="L1492">
        <v>1346</v>
      </c>
      <c r="N1492">
        <v>1009</v>
      </c>
      <c r="O1492" t="s">
        <v>1171</v>
      </c>
      <c r="P1492" t="s">
        <v>1171</v>
      </c>
      <c r="Q1492">
        <v>1</v>
      </c>
      <c r="X1492">
        <v>1.6400000000000001E-2</v>
      </c>
      <c r="Y1492">
        <v>53.33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 t="s">
        <v>1152</v>
      </c>
      <c r="AG1492">
        <v>1.6400000000000001E-2</v>
      </c>
      <c r="AH1492">
        <v>2</v>
      </c>
      <c r="AI1492">
        <v>56665010</v>
      </c>
      <c r="AJ1492">
        <v>1172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 x14ac:dyDescent="0.2">
      <c r="A1493">
        <f>ROW(Source!A1368)</f>
        <v>1368</v>
      </c>
      <c r="B1493">
        <v>56665018</v>
      </c>
      <c r="C1493">
        <v>56665007</v>
      </c>
      <c r="D1493">
        <v>54737588</v>
      </c>
      <c r="E1493">
        <v>1</v>
      </c>
      <c r="F1493">
        <v>1</v>
      </c>
      <c r="G1493">
        <v>1081</v>
      </c>
      <c r="H1493">
        <v>3</v>
      </c>
      <c r="I1493" t="s">
        <v>1559</v>
      </c>
      <c r="J1493" t="s">
        <v>1560</v>
      </c>
      <c r="K1493" t="s">
        <v>1561</v>
      </c>
      <c r="L1493">
        <v>1354</v>
      </c>
      <c r="N1493">
        <v>1010</v>
      </c>
      <c r="O1493" t="s">
        <v>398</v>
      </c>
      <c r="P1493" t="s">
        <v>398</v>
      </c>
      <c r="Q1493">
        <v>1</v>
      </c>
      <c r="X1493">
        <v>30</v>
      </c>
      <c r="Y1493">
        <v>0.75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 t="s">
        <v>1152</v>
      </c>
      <c r="AG1493">
        <v>30</v>
      </c>
      <c r="AH1493">
        <v>2</v>
      </c>
      <c r="AI1493">
        <v>56665012</v>
      </c>
      <c r="AJ1493">
        <v>1174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 x14ac:dyDescent="0.2">
      <c r="A1494">
        <f>ROW(Source!A1368)</f>
        <v>1368</v>
      </c>
      <c r="B1494">
        <v>56665019</v>
      </c>
      <c r="C1494">
        <v>56665007</v>
      </c>
      <c r="D1494">
        <v>54737634</v>
      </c>
      <c r="E1494">
        <v>1</v>
      </c>
      <c r="F1494">
        <v>1</v>
      </c>
      <c r="G1494">
        <v>1081</v>
      </c>
      <c r="H1494">
        <v>3</v>
      </c>
      <c r="I1494" t="s">
        <v>1424</v>
      </c>
      <c r="J1494" t="s">
        <v>1425</v>
      </c>
      <c r="K1494" t="s">
        <v>1426</v>
      </c>
      <c r="L1494">
        <v>1296</v>
      </c>
      <c r="N1494">
        <v>1002</v>
      </c>
      <c r="O1494" t="s">
        <v>678</v>
      </c>
      <c r="P1494" t="s">
        <v>678</v>
      </c>
      <c r="Q1494">
        <v>1</v>
      </c>
      <c r="X1494">
        <v>0.93</v>
      </c>
      <c r="Y1494">
        <v>34.74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 t="s">
        <v>1152</v>
      </c>
      <c r="AG1494">
        <v>0.93</v>
      </c>
      <c r="AH1494">
        <v>2</v>
      </c>
      <c r="AI1494">
        <v>56665013</v>
      </c>
      <c r="AJ1494">
        <v>1175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 x14ac:dyDescent="0.2">
      <c r="A1495">
        <f>ROW(Source!A1368)</f>
        <v>1368</v>
      </c>
      <c r="B1495">
        <v>56665020</v>
      </c>
      <c r="C1495">
        <v>56665007</v>
      </c>
      <c r="D1495">
        <v>54703439</v>
      </c>
      <c r="E1495">
        <v>1081</v>
      </c>
      <c r="F1495">
        <v>1</v>
      </c>
      <c r="G1495">
        <v>1081</v>
      </c>
      <c r="H1495">
        <v>3</v>
      </c>
      <c r="I1495" t="s">
        <v>1613</v>
      </c>
      <c r="J1495" t="s">
        <v>3</v>
      </c>
      <c r="K1495" t="s">
        <v>1614</v>
      </c>
      <c r="L1495">
        <v>1301</v>
      </c>
      <c r="N1495">
        <v>1003</v>
      </c>
      <c r="O1495" t="s">
        <v>672</v>
      </c>
      <c r="P1495" t="s">
        <v>672</v>
      </c>
      <c r="Q1495">
        <v>1</v>
      </c>
      <c r="X1495">
        <v>15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 t="s">
        <v>1152</v>
      </c>
      <c r="AG1495">
        <v>15</v>
      </c>
      <c r="AH1495">
        <v>3</v>
      </c>
      <c r="AI1495">
        <v>-1</v>
      </c>
      <c r="AJ1495" t="s">
        <v>3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 x14ac:dyDescent="0.2">
      <c r="A1496">
        <f>ROW(Source!A1368)</f>
        <v>1368</v>
      </c>
      <c r="B1496">
        <v>56665021</v>
      </c>
      <c r="C1496">
        <v>56665007</v>
      </c>
      <c r="D1496">
        <v>54703467</v>
      </c>
      <c r="E1496">
        <v>1081</v>
      </c>
      <c r="F1496">
        <v>1</v>
      </c>
      <c r="G1496">
        <v>1081</v>
      </c>
      <c r="H1496">
        <v>3</v>
      </c>
      <c r="I1496" t="s">
        <v>1615</v>
      </c>
      <c r="J1496" t="s">
        <v>3</v>
      </c>
      <c r="K1496" t="s">
        <v>1616</v>
      </c>
      <c r="L1496">
        <v>1327</v>
      </c>
      <c r="N1496">
        <v>1005</v>
      </c>
      <c r="O1496" t="s">
        <v>329</v>
      </c>
      <c r="P1496" t="s">
        <v>329</v>
      </c>
      <c r="Q1496">
        <v>1</v>
      </c>
      <c r="X1496">
        <v>0.25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1152</v>
      </c>
      <c r="AG1496">
        <v>0.25</v>
      </c>
      <c r="AH1496">
        <v>3</v>
      </c>
      <c r="AI1496">
        <v>-1</v>
      </c>
      <c r="AJ1496" t="s">
        <v>3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 x14ac:dyDescent="0.2">
      <c r="A1497">
        <f>ROW(Source!A1368)</f>
        <v>1368</v>
      </c>
      <c r="B1497">
        <v>56665022</v>
      </c>
      <c r="C1497">
        <v>56665007</v>
      </c>
      <c r="D1497">
        <v>54704927</v>
      </c>
      <c r="E1497">
        <v>1081</v>
      </c>
      <c r="F1497">
        <v>1</v>
      </c>
      <c r="G1497">
        <v>1081</v>
      </c>
      <c r="H1497">
        <v>3</v>
      </c>
      <c r="I1497" t="s">
        <v>1648</v>
      </c>
      <c r="J1497" t="s">
        <v>3</v>
      </c>
      <c r="K1497" t="s">
        <v>1657</v>
      </c>
      <c r="L1497">
        <v>1301</v>
      </c>
      <c r="N1497">
        <v>1003</v>
      </c>
      <c r="O1497" t="s">
        <v>672</v>
      </c>
      <c r="P1497" t="s">
        <v>672</v>
      </c>
      <c r="Q1497">
        <v>1</v>
      </c>
      <c r="X1497">
        <v>10.5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s">
        <v>1152</v>
      </c>
      <c r="AG1497">
        <v>10.5</v>
      </c>
      <c r="AH1497">
        <v>3</v>
      </c>
      <c r="AI1497">
        <v>-1</v>
      </c>
      <c r="AJ1497" t="s">
        <v>3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 x14ac:dyDescent="0.2">
      <c r="A1498">
        <f>ROW(Source!A1368)</f>
        <v>1368</v>
      </c>
      <c r="B1498">
        <v>56665023</v>
      </c>
      <c r="C1498">
        <v>56665007</v>
      </c>
      <c r="D1498">
        <v>54708015</v>
      </c>
      <c r="E1498">
        <v>1081</v>
      </c>
      <c r="F1498">
        <v>1</v>
      </c>
      <c r="G1498">
        <v>1081</v>
      </c>
      <c r="H1498">
        <v>3</v>
      </c>
      <c r="I1498" t="s">
        <v>1617</v>
      </c>
      <c r="J1498" t="s">
        <v>3</v>
      </c>
      <c r="K1498" t="s">
        <v>1618</v>
      </c>
      <c r="L1498">
        <v>1296</v>
      </c>
      <c r="N1498">
        <v>1002</v>
      </c>
      <c r="O1498" t="s">
        <v>678</v>
      </c>
      <c r="P1498" t="s">
        <v>678</v>
      </c>
      <c r="Q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 t="s">
        <v>1152</v>
      </c>
      <c r="AG1498">
        <v>0</v>
      </c>
      <c r="AH1498">
        <v>3</v>
      </c>
      <c r="AI1498">
        <v>-1</v>
      </c>
      <c r="AJ1498" t="s">
        <v>3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 x14ac:dyDescent="0.2">
      <c r="A1499">
        <f>ROW(Source!A1385)</f>
        <v>1385</v>
      </c>
      <c r="B1499">
        <v>56665044</v>
      </c>
      <c r="C1499">
        <v>56665032</v>
      </c>
      <c r="D1499">
        <v>54702434</v>
      </c>
      <c r="E1499">
        <v>1081</v>
      </c>
      <c r="F1499">
        <v>1</v>
      </c>
      <c r="G1499">
        <v>1081</v>
      </c>
      <c r="H1499">
        <v>1</v>
      </c>
      <c r="I1499" t="s">
        <v>1317</v>
      </c>
      <c r="J1499" t="s">
        <v>3</v>
      </c>
      <c r="K1499" t="s">
        <v>1318</v>
      </c>
      <c r="L1499">
        <v>1191</v>
      </c>
      <c r="N1499">
        <v>1013</v>
      </c>
      <c r="O1499" t="s">
        <v>1319</v>
      </c>
      <c r="P1499" t="s">
        <v>1319</v>
      </c>
      <c r="Q1499">
        <v>1</v>
      </c>
      <c r="X1499">
        <v>14.08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</v>
      </c>
      <c r="AF1499" t="s">
        <v>936</v>
      </c>
      <c r="AG1499">
        <v>19.430399999999999</v>
      </c>
      <c r="AH1499">
        <v>2</v>
      </c>
      <c r="AI1499">
        <v>56665033</v>
      </c>
      <c r="AJ1499">
        <v>1177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 x14ac:dyDescent="0.2">
      <c r="A1500">
        <f>ROW(Source!A1385)</f>
        <v>1385</v>
      </c>
      <c r="B1500">
        <v>56665045</v>
      </c>
      <c r="C1500">
        <v>56665032</v>
      </c>
      <c r="D1500">
        <v>54767994</v>
      </c>
      <c r="E1500">
        <v>1</v>
      </c>
      <c r="F1500">
        <v>1</v>
      </c>
      <c r="G1500">
        <v>1081</v>
      </c>
      <c r="H1500">
        <v>2</v>
      </c>
      <c r="I1500" t="s">
        <v>1562</v>
      </c>
      <c r="J1500" t="s">
        <v>1563</v>
      </c>
      <c r="K1500" t="s">
        <v>1564</v>
      </c>
      <c r="L1500">
        <v>1368</v>
      </c>
      <c r="N1500">
        <v>1011</v>
      </c>
      <c r="O1500" t="s">
        <v>1323</v>
      </c>
      <c r="P1500" t="s">
        <v>1323</v>
      </c>
      <c r="Q1500">
        <v>1</v>
      </c>
      <c r="X1500">
        <v>2.0499999999999998</v>
      </c>
      <c r="Y1500">
        <v>0</v>
      </c>
      <c r="Z1500">
        <v>5.78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 t="s">
        <v>935</v>
      </c>
      <c r="AG1500">
        <v>3.0749999999999993</v>
      </c>
      <c r="AH1500">
        <v>2</v>
      </c>
      <c r="AI1500">
        <v>56665034</v>
      </c>
      <c r="AJ1500">
        <v>1178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 x14ac:dyDescent="0.2">
      <c r="A1501">
        <f>ROW(Source!A1385)</f>
        <v>1385</v>
      </c>
      <c r="B1501">
        <v>56665046</v>
      </c>
      <c r="C1501">
        <v>56665032</v>
      </c>
      <c r="D1501">
        <v>54768339</v>
      </c>
      <c r="E1501">
        <v>1</v>
      </c>
      <c r="F1501">
        <v>1</v>
      </c>
      <c r="G1501">
        <v>1081</v>
      </c>
      <c r="H1501">
        <v>2</v>
      </c>
      <c r="I1501" t="s">
        <v>1324</v>
      </c>
      <c r="J1501" t="s">
        <v>1325</v>
      </c>
      <c r="K1501" t="s">
        <v>1326</v>
      </c>
      <c r="L1501">
        <v>1368</v>
      </c>
      <c r="N1501">
        <v>1011</v>
      </c>
      <c r="O1501" t="s">
        <v>1323</v>
      </c>
      <c r="P1501" t="s">
        <v>1323</v>
      </c>
      <c r="Q1501">
        <v>1</v>
      </c>
      <c r="X1501">
        <v>0.06</v>
      </c>
      <c r="Y1501">
        <v>0</v>
      </c>
      <c r="Z1501">
        <v>83.1</v>
      </c>
      <c r="AA1501">
        <v>12.62</v>
      </c>
      <c r="AB1501">
        <v>0</v>
      </c>
      <c r="AC1501">
        <v>0</v>
      </c>
      <c r="AD1501">
        <v>1</v>
      </c>
      <c r="AE1501">
        <v>0</v>
      </c>
      <c r="AF1501" t="s">
        <v>935</v>
      </c>
      <c r="AG1501">
        <v>0.09</v>
      </c>
      <c r="AH1501">
        <v>2</v>
      </c>
      <c r="AI1501">
        <v>56665035</v>
      </c>
      <c r="AJ1501">
        <v>1179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 x14ac:dyDescent="0.2">
      <c r="A1502">
        <f>ROW(Source!A1385)</f>
        <v>1385</v>
      </c>
      <c r="B1502">
        <v>56665047</v>
      </c>
      <c r="C1502">
        <v>56665032</v>
      </c>
      <c r="D1502">
        <v>54768393</v>
      </c>
      <c r="E1502">
        <v>1</v>
      </c>
      <c r="F1502">
        <v>1</v>
      </c>
      <c r="G1502">
        <v>1081</v>
      </c>
      <c r="H1502">
        <v>2</v>
      </c>
      <c r="I1502" t="s">
        <v>1387</v>
      </c>
      <c r="J1502" t="s">
        <v>1388</v>
      </c>
      <c r="K1502" t="s">
        <v>1389</v>
      </c>
      <c r="L1502">
        <v>1368</v>
      </c>
      <c r="N1502">
        <v>1011</v>
      </c>
      <c r="O1502" t="s">
        <v>1323</v>
      </c>
      <c r="P1502" t="s">
        <v>1323</v>
      </c>
      <c r="Q1502">
        <v>1</v>
      </c>
      <c r="X1502">
        <v>2.4</v>
      </c>
      <c r="Y1502">
        <v>0</v>
      </c>
      <c r="Z1502">
        <v>0.77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 t="s">
        <v>935</v>
      </c>
      <c r="AG1502">
        <v>3.5999999999999996</v>
      </c>
      <c r="AH1502">
        <v>2</v>
      </c>
      <c r="AI1502">
        <v>56665036</v>
      </c>
      <c r="AJ1502">
        <v>1180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x14ac:dyDescent="0.2">
      <c r="A1503">
        <f>ROW(Source!A1385)</f>
        <v>1385</v>
      </c>
      <c r="B1503">
        <v>56665048</v>
      </c>
      <c r="C1503">
        <v>56665032</v>
      </c>
      <c r="D1503">
        <v>54768426</v>
      </c>
      <c r="E1503">
        <v>1</v>
      </c>
      <c r="F1503">
        <v>1</v>
      </c>
      <c r="G1503">
        <v>1081</v>
      </c>
      <c r="H1503">
        <v>2</v>
      </c>
      <c r="I1503" t="s">
        <v>1368</v>
      </c>
      <c r="J1503" t="s">
        <v>1369</v>
      </c>
      <c r="K1503" t="s">
        <v>1370</v>
      </c>
      <c r="L1503">
        <v>1368</v>
      </c>
      <c r="N1503">
        <v>1011</v>
      </c>
      <c r="O1503" t="s">
        <v>1323</v>
      </c>
      <c r="P1503" t="s">
        <v>1323</v>
      </c>
      <c r="Q1503">
        <v>1</v>
      </c>
      <c r="X1503">
        <v>2.1</v>
      </c>
      <c r="Y1503">
        <v>0</v>
      </c>
      <c r="Z1503">
        <v>0.47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 t="s">
        <v>935</v>
      </c>
      <c r="AG1503">
        <v>3.15</v>
      </c>
      <c r="AH1503">
        <v>2</v>
      </c>
      <c r="AI1503">
        <v>56665037</v>
      </c>
      <c r="AJ1503">
        <v>1181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 x14ac:dyDescent="0.2">
      <c r="A1504">
        <f>ROW(Source!A1385)</f>
        <v>1385</v>
      </c>
      <c r="B1504">
        <v>56665049</v>
      </c>
      <c r="C1504">
        <v>56665032</v>
      </c>
      <c r="D1504">
        <v>54737367</v>
      </c>
      <c r="E1504">
        <v>1</v>
      </c>
      <c r="F1504">
        <v>1</v>
      </c>
      <c r="G1504">
        <v>1081</v>
      </c>
      <c r="H1504">
        <v>3</v>
      </c>
      <c r="I1504" t="s">
        <v>1442</v>
      </c>
      <c r="J1504" t="s">
        <v>1443</v>
      </c>
      <c r="K1504" t="s">
        <v>1444</v>
      </c>
      <c r="L1504">
        <v>1339</v>
      </c>
      <c r="N1504">
        <v>1007</v>
      </c>
      <c r="O1504" t="s">
        <v>1102</v>
      </c>
      <c r="P1504" t="s">
        <v>1102</v>
      </c>
      <c r="Q1504">
        <v>1</v>
      </c>
      <c r="X1504">
        <v>1.1262000000000001</v>
      </c>
      <c r="Y1504">
        <v>7.07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 t="s">
        <v>31</v>
      </c>
      <c r="AG1504">
        <v>1.1262000000000001</v>
      </c>
      <c r="AH1504">
        <v>2</v>
      </c>
      <c r="AI1504">
        <v>56665038</v>
      </c>
      <c r="AJ1504">
        <v>1182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 x14ac:dyDescent="0.2">
      <c r="A1505">
        <f>ROW(Source!A1385)</f>
        <v>1385</v>
      </c>
      <c r="B1505">
        <v>56665050</v>
      </c>
      <c r="C1505">
        <v>56665032</v>
      </c>
      <c r="D1505">
        <v>54739880</v>
      </c>
      <c r="E1505">
        <v>1</v>
      </c>
      <c r="F1505">
        <v>1</v>
      </c>
      <c r="G1505">
        <v>1081</v>
      </c>
      <c r="H1505">
        <v>3</v>
      </c>
      <c r="I1505" t="s">
        <v>1565</v>
      </c>
      <c r="J1505" t="s">
        <v>1566</v>
      </c>
      <c r="K1505" t="s">
        <v>1567</v>
      </c>
      <c r="L1505">
        <v>1355</v>
      </c>
      <c r="N1505">
        <v>1010</v>
      </c>
      <c r="O1505" t="s">
        <v>1380</v>
      </c>
      <c r="P1505" t="s">
        <v>1380</v>
      </c>
      <c r="Q1505">
        <v>100</v>
      </c>
      <c r="X1505">
        <v>1.43</v>
      </c>
      <c r="Y1505">
        <v>15.04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 t="s">
        <v>31</v>
      </c>
      <c r="AG1505">
        <v>1.43</v>
      </c>
      <c r="AH1505">
        <v>2</v>
      </c>
      <c r="AI1505">
        <v>56665039</v>
      </c>
      <c r="AJ1505">
        <v>1183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 x14ac:dyDescent="0.2">
      <c r="A1506">
        <f>ROW(Source!A1385)</f>
        <v>1385</v>
      </c>
      <c r="B1506">
        <v>56665051</v>
      </c>
      <c r="C1506">
        <v>56665032</v>
      </c>
      <c r="D1506">
        <v>54740114</v>
      </c>
      <c r="E1506">
        <v>1</v>
      </c>
      <c r="F1506">
        <v>1</v>
      </c>
      <c r="G1506">
        <v>1081</v>
      </c>
      <c r="H1506">
        <v>3</v>
      </c>
      <c r="I1506" t="s">
        <v>1568</v>
      </c>
      <c r="J1506" t="s">
        <v>1569</v>
      </c>
      <c r="K1506" t="s">
        <v>1570</v>
      </c>
      <c r="L1506">
        <v>1346</v>
      </c>
      <c r="N1506">
        <v>1009</v>
      </c>
      <c r="O1506" t="s">
        <v>1171</v>
      </c>
      <c r="P1506" t="s">
        <v>1171</v>
      </c>
      <c r="Q1506">
        <v>1</v>
      </c>
      <c r="X1506">
        <v>2.7170000000000001</v>
      </c>
      <c r="Y1506">
        <v>38.729999999999997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 t="s">
        <v>31</v>
      </c>
      <c r="AG1506">
        <v>2.7170000000000001</v>
      </c>
      <c r="AH1506">
        <v>2</v>
      </c>
      <c r="AI1506">
        <v>56665040</v>
      </c>
      <c r="AJ1506">
        <v>1184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x14ac:dyDescent="0.2">
      <c r="A1507">
        <f>ROW(Source!A1385)</f>
        <v>1385</v>
      </c>
      <c r="B1507">
        <v>56665052</v>
      </c>
      <c r="C1507">
        <v>56665032</v>
      </c>
      <c r="D1507">
        <v>54698528</v>
      </c>
      <c r="E1507">
        <v>1081</v>
      </c>
      <c r="F1507">
        <v>1</v>
      </c>
      <c r="G1507">
        <v>1081</v>
      </c>
      <c r="H1507">
        <v>3</v>
      </c>
      <c r="I1507" t="s">
        <v>1658</v>
      </c>
      <c r="J1507" t="s">
        <v>3</v>
      </c>
      <c r="K1507" t="s">
        <v>1659</v>
      </c>
      <c r="L1507">
        <v>1354</v>
      </c>
      <c r="N1507">
        <v>1010</v>
      </c>
      <c r="O1507" t="s">
        <v>398</v>
      </c>
      <c r="P1507" t="s">
        <v>398</v>
      </c>
      <c r="Q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31</v>
      </c>
      <c r="AG1507">
        <v>0</v>
      </c>
      <c r="AH1507">
        <v>3</v>
      </c>
      <c r="AI1507">
        <v>-1</v>
      </c>
      <c r="AJ1507" t="s">
        <v>3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x14ac:dyDescent="0.2">
      <c r="A1508">
        <f>ROW(Source!A1385)</f>
        <v>1385</v>
      </c>
      <c r="B1508">
        <v>56665053</v>
      </c>
      <c r="C1508">
        <v>56665032</v>
      </c>
      <c r="D1508">
        <v>54705534</v>
      </c>
      <c r="E1508">
        <v>1081</v>
      </c>
      <c r="F1508">
        <v>1</v>
      </c>
      <c r="G1508">
        <v>1081</v>
      </c>
      <c r="H1508">
        <v>3</v>
      </c>
      <c r="I1508" t="s">
        <v>1660</v>
      </c>
      <c r="J1508" t="s">
        <v>3</v>
      </c>
      <c r="K1508" t="s">
        <v>1661</v>
      </c>
      <c r="L1508">
        <v>1301</v>
      </c>
      <c r="N1508">
        <v>1003</v>
      </c>
      <c r="O1508" t="s">
        <v>672</v>
      </c>
      <c r="P1508" t="s">
        <v>672</v>
      </c>
      <c r="Q1508">
        <v>1</v>
      </c>
      <c r="X1508">
        <v>102.5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 t="s">
        <v>31</v>
      </c>
      <c r="AG1508">
        <v>102.5</v>
      </c>
      <c r="AH1508">
        <v>3</v>
      </c>
      <c r="AI1508">
        <v>-1</v>
      </c>
      <c r="AJ1508" t="s">
        <v>3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 x14ac:dyDescent="0.2">
      <c r="A1509">
        <f>ROW(Source!A1385)</f>
        <v>1385</v>
      </c>
      <c r="B1509">
        <v>56665054</v>
      </c>
      <c r="C1509">
        <v>56665032</v>
      </c>
      <c r="D1509">
        <v>54705534</v>
      </c>
      <c r="E1509">
        <v>1081</v>
      </c>
      <c r="F1509">
        <v>1</v>
      </c>
      <c r="G1509">
        <v>1081</v>
      </c>
      <c r="H1509">
        <v>3</v>
      </c>
      <c r="I1509" t="s">
        <v>1660</v>
      </c>
      <c r="J1509" t="s">
        <v>3</v>
      </c>
      <c r="K1509" t="s">
        <v>1662</v>
      </c>
      <c r="L1509">
        <v>1354</v>
      </c>
      <c r="N1509">
        <v>1010</v>
      </c>
      <c r="O1509" t="s">
        <v>398</v>
      </c>
      <c r="P1509" t="s">
        <v>398</v>
      </c>
      <c r="Q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31</v>
      </c>
      <c r="AG1509">
        <v>0</v>
      </c>
      <c r="AH1509">
        <v>3</v>
      </c>
      <c r="AI1509">
        <v>-1</v>
      </c>
      <c r="AJ1509" t="s">
        <v>3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 x14ac:dyDescent="0.2">
      <c r="A1510">
        <f>ROW(Source!A1385)</f>
        <v>1385</v>
      </c>
      <c r="B1510">
        <v>56665055</v>
      </c>
      <c r="C1510">
        <v>56665032</v>
      </c>
      <c r="D1510">
        <v>54717889</v>
      </c>
      <c r="E1510">
        <v>1081</v>
      </c>
      <c r="F1510">
        <v>1</v>
      </c>
      <c r="G1510">
        <v>1081</v>
      </c>
      <c r="H1510">
        <v>3</v>
      </c>
      <c r="I1510" t="s">
        <v>1633</v>
      </c>
      <c r="J1510" t="s">
        <v>3</v>
      </c>
      <c r="K1510" t="s">
        <v>1634</v>
      </c>
      <c r="L1510">
        <v>1354</v>
      </c>
      <c r="N1510">
        <v>1010</v>
      </c>
      <c r="O1510" t="s">
        <v>398</v>
      </c>
      <c r="P1510" t="s">
        <v>398</v>
      </c>
      <c r="Q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31</v>
      </c>
      <c r="AG1510">
        <v>0</v>
      </c>
      <c r="AH1510">
        <v>3</v>
      </c>
      <c r="AI1510">
        <v>-1</v>
      </c>
      <c r="AJ1510" t="s">
        <v>3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</row>
    <row r="1511" spans="1:44" x14ac:dyDescent="0.2">
      <c r="A1511">
        <f>ROW(Source!A1385)</f>
        <v>1385</v>
      </c>
      <c r="B1511">
        <v>56665056</v>
      </c>
      <c r="C1511">
        <v>56665032</v>
      </c>
      <c r="D1511">
        <v>54718770</v>
      </c>
      <c r="E1511">
        <v>1081</v>
      </c>
      <c r="F1511">
        <v>1</v>
      </c>
      <c r="G1511">
        <v>1081</v>
      </c>
      <c r="H1511">
        <v>3</v>
      </c>
      <c r="I1511" t="s">
        <v>1663</v>
      </c>
      <c r="J1511" t="s">
        <v>3</v>
      </c>
      <c r="K1511" t="s">
        <v>1664</v>
      </c>
      <c r="L1511">
        <v>1354</v>
      </c>
      <c r="N1511">
        <v>1010</v>
      </c>
      <c r="O1511" t="s">
        <v>398</v>
      </c>
      <c r="P1511" t="s">
        <v>398</v>
      </c>
      <c r="Q1511">
        <v>1</v>
      </c>
      <c r="X1511">
        <v>0.9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s">
        <v>31</v>
      </c>
      <c r="AG1511">
        <v>0.9</v>
      </c>
      <c r="AH1511">
        <v>3</v>
      </c>
      <c r="AI1511">
        <v>-1</v>
      </c>
      <c r="AJ1511" t="s">
        <v>3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</row>
    <row r="1512" spans="1:44" x14ac:dyDescent="0.2">
      <c r="A1512">
        <f>ROW(Source!A1386)</f>
        <v>1386</v>
      </c>
      <c r="B1512">
        <v>56665044</v>
      </c>
      <c r="C1512">
        <v>56665032</v>
      </c>
      <c r="D1512">
        <v>54702434</v>
      </c>
      <c r="E1512">
        <v>1081</v>
      </c>
      <c r="F1512">
        <v>1</v>
      </c>
      <c r="G1512">
        <v>1081</v>
      </c>
      <c r="H1512">
        <v>1</v>
      </c>
      <c r="I1512" t="s">
        <v>1317</v>
      </c>
      <c r="J1512" t="s">
        <v>3</v>
      </c>
      <c r="K1512" t="s">
        <v>1318</v>
      </c>
      <c r="L1512">
        <v>1191</v>
      </c>
      <c r="N1512">
        <v>1013</v>
      </c>
      <c r="O1512" t="s">
        <v>1319</v>
      </c>
      <c r="P1512" t="s">
        <v>1319</v>
      </c>
      <c r="Q1512">
        <v>1</v>
      </c>
      <c r="X1512">
        <v>14.08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1</v>
      </c>
      <c r="AF1512" t="s">
        <v>936</v>
      </c>
      <c r="AG1512">
        <v>19.430399999999999</v>
      </c>
      <c r="AH1512">
        <v>2</v>
      </c>
      <c r="AI1512">
        <v>56665033</v>
      </c>
      <c r="AJ1512">
        <v>1188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</row>
    <row r="1513" spans="1:44" x14ac:dyDescent="0.2">
      <c r="A1513">
        <f>ROW(Source!A1386)</f>
        <v>1386</v>
      </c>
      <c r="B1513">
        <v>56665045</v>
      </c>
      <c r="C1513">
        <v>56665032</v>
      </c>
      <c r="D1513">
        <v>54767994</v>
      </c>
      <c r="E1513">
        <v>1</v>
      </c>
      <c r="F1513">
        <v>1</v>
      </c>
      <c r="G1513">
        <v>1081</v>
      </c>
      <c r="H1513">
        <v>2</v>
      </c>
      <c r="I1513" t="s">
        <v>1562</v>
      </c>
      <c r="J1513" t="s">
        <v>1563</v>
      </c>
      <c r="K1513" t="s">
        <v>1564</v>
      </c>
      <c r="L1513">
        <v>1368</v>
      </c>
      <c r="N1513">
        <v>1011</v>
      </c>
      <c r="O1513" t="s">
        <v>1323</v>
      </c>
      <c r="P1513" t="s">
        <v>1323</v>
      </c>
      <c r="Q1513">
        <v>1</v>
      </c>
      <c r="X1513">
        <v>2.0499999999999998</v>
      </c>
      <c r="Y1513">
        <v>0</v>
      </c>
      <c r="Z1513">
        <v>5.78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 t="s">
        <v>935</v>
      </c>
      <c r="AG1513">
        <v>3.0749999999999993</v>
      </c>
      <c r="AH1513">
        <v>2</v>
      </c>
      <c r="AI1513">
        <v>56665034</v>
      </c>
      <c r="AJ1513">
        <v>1189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 x14ac:dyDescent="0.2">
      <c r="A1514">
        <f>ROW(Source!A1386)</f>
        <v>1386</v>
      </c>
      <c r="B1514">
        <v>56665046</v>
      </c>
      <c r="C1514">
        <v>56665032</v>
      </c>
      <c r="D1514">
        <v>54768339</v>
      </c>
      <c r="E1514">
        <v>1</v>
      </c>
      <c r="F1514">
        <v>1</v>
      </c>
      <c r="G1514">
        <v>1081</v>
      </c>
      <c r="H1514">
        <v>2</v>
      </c>
      <c r="I1514" t="s">
        <v>1324</v>
      </c>
      <c r="J1514" t="s">
        <v>1325</v>
      </c>
      <c r="K1514" t="s">
        <v>1326</v>
      </c>
      <c r="L1514">
        <v>1368</v>
      </c>
      <c r="N1514">
        <v>1011</v>
      </c>
      <c r="O1514" t="s">
        <v>1323</v>
      </c>
      <c r="P1514" t="s">
        <v>1323</v>
      </c>
      <c r="Q1514">
        <v>1</v>
      </c>
      <c r="X1514">
        <v>0.06</v>
      </c>
      <c r="Y1514">
        <v>0</v>
      </c>
      <c r="Z1514">
        <v>83.1</v>
      </c>
      <c r="AA1514">
        <v>12.62</v>
      </c>
      <c r="AB1514">
        <v>0</v>
      </c>
      <c r="AC1514">
        <v>0</v>
      </c>
      <c r="AD1514">
        <v>1</v>
      </c>
      <c r="AE1514">
        <v>0</v>
      </c>
      <c r="AF1514" t="s">
        <v>935</v>
      </c>
      <c r="AG1514">
        <v>0.09</v>
      </c>
      <c r="AH1514">
        <v>2</v>
      </c>
      <c r="AI1514">
        <v>56665035</v>
      </c>
      <c r="AJ1514">
        <v>1190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 x14ac:dyDescent="0.2">
      <c r="A1515">
        <f>ROW(Source!A1386)</f>
        <v>1386</v>
      </c>
      <c r="B1515">
        <v>56665047</v>
      </c>
      <c r="C1515">
        <v>56665032</v>
      </c>
      <c r="D1515">
        <v>54768393</v>
      </c>
      <c r="E1515">
        <v>1</v>
      </c>
      <c r="F1515">
        <v>1</v>
      </c>
      <c r="G1515">
        <v>1081</v>
      </c>
      <c r="H1515">
        <v>2</v>
      </c>
      <c r="I1515" t="s">
        <v>1387</v>
      </c>
      <c r="J1515" t="s">
        <v>1388</v>
      </c>
      <c r="K1515" t="s">
        <v>1389</v>
      </c>
      <c r="L1515">
        <v>1368</v>
      </c>
      <c r="N1515">
        <v>1011</v>
      </c>
      <c r="O1515" t="s">
        <v>1323</v>
      </c>
      <c r="P1515" t="s">
        <v>1323</v>
      </c>
      <c r="Q1515">
        <v>1</v>
      </c>
      <c r="X1515">
        <v>2.4</v>
      </c>
      <c r="Y1515">
        <v>0</v>
      </c>
      <c r="Z1515">
        <v>0.77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 t="s">
        <v>935</v>
      </c>
      <c r="AG1515">
        <v>3.5999999999999996</v>
      </c>
      <c r="AH1515">
        <v>2</v>
      </c>
      <c r="AI1515">
        <v>56665036</v>
      </c>
      <c r="AJ1515">
        <v>1191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 x14ac:dyDescent="0.2">
      <c r="A1516">
        <f>ROW(Source!A1386)</f>
        <v>1386</v>
      </c>
      <c r="B1516">
        <v>56665048</v>
      </c>
      <c r="C1516">
        <v>56665032</v>
      </c>
      <c r="D1516">
        <v>54768426</v>
      </c>
      <c r="E1516">
        <v>1</v>
      </c>
      <c r="F1516">
        <v>1</v>
      </c>
      <c r="G1516">
        <v>1081</v>
      </c>
      <c r="H1516">
        <v>2</v>
      </c>
      <c r="I1516" t="s">
        <v>1368</v>
      </c>
      <c r="J1516" t="s">
        <v>1369</v>
      </c>
      <c r="K1516" t="s">
        <v>1370</v>
      </c>
      <c r="L1516">
        <v>1368</v>
      </c>
      <c r="N1516">
        <v>1011</v>
      </c>
      <c r="O1516" t="s">
        <v>1323</v>
      </c>
      <c r="P1516" t="s">
        <v>1323</v>
      </c>
      <c r="Q1516">
        <v>1</v>
      </c>
      <c r="X1516">
        <v>2.1</v>
      </c>
      <c r="Y1516">
        <v>0</v>
      </c>
      <c r="Z1516">
        <v>0.47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 t="s">
        <v>935</v>
      </c>
      <c r="AG1516">
        <v>3.15</v>
      </c>
      <c r="AH1516">
        <v>2</v>
      </c>
      <c r="AI1516">
        <v>56665037</v>
      </c>
      <c r="AJ1516">
        <v>1192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 x14ac:dyDescent="0.2">
      <c r="A1517">
        <f>ROW(Source!A1386)</f>
        <v>1386</v>
      </c>
      <c r="B1517">
        <v>56665049</v>
      </c>
      <c r="C1517">
        <v>56665032</v>
      </c>
      <c r="D1517">
        <v>54737367</v>
      </c>
      <c r="E1517">
        <v>1</v>
      </c>
      <c r="F1517">
        <v>1</v>
      </c>
      <c r="G1517">
        <v>1081</v>
      </c>
      <c r="H1517">
        <v>3</v>
      </c>
      <c r="I1517" t="s">
        <v>1442</v>
      </c>
      <c r="J1517" t="s">
        <v>1443</v>
      </c>
      <c r="K1517" t="s">
        <v>1444</v>
      </c>
      <c r="L1517">
        <v>1339</v>
      </c>
      <c r="N1517">
        <v>1007</v>
      </c>
      <c r="O1517" t="s">
        <v>1102</v>
      </c>
      <c r="P1517" t="s">
        <v>1102</v>
      </c>
      <c r="Q1517">
        <v>1</v>
      </c>
      <c r="X1517">
        <v>1.1262000000000001</v>
      </c>
      <c r="Y1517">
        <v>7.07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 t="s">
        <v>31</v>
      </c>
      <c r="AG1517">
        <v>1.1262000000000001</v>
      </c>
      <c r="AH1517">
        <v>2</v>
      </c>
      <c r="AI1517">
        <v>56665038</v>
      </c>
      <c r="AJ1517">
        <v>1193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 x14ac:dyDescent="0.2">
      <c r="A1518">
        <f>ROW(Source!A1386)</f>
        <v>1386</v>
      </c>
      <c r="B1518">
        <v>56665050</v>
      </c>
      <c r="C1518">
        <v>56665032</v>
      </c>
      <c r="D1518">
        <v>54739880</v>
      </c>
      <c r="E1518">
        <v>1</v>
      </c>
      <c r="F1518">
        <v>1</v>
      </c>
      <c r="G1518">
        <v>1081</v>
      </c>
      <c r="H1518">
        <v>3</v>
      </c>
      <c r="I1518" t="s">
        <v>1565</v>
      </c>
      <c r="J1518" t="s">
        <v>1566</v>
      </c>
      <c r="K1518" t="s">
        <v>1567</v>
      </c>
      <c r="L1518">
        <v>1355</v>
      </c>
      <c r="N1518">
        <v>1010</v>
      </c>
      <c r="O1518" t="s">
        <v>1380</v>
      </c>
      <c r="P1518" t="s">
        <v>1380</v>
      </c>
      <c r="Q1518">
        <v>100</v>
      </c>
      <c r="X1518">
        <v>1.43</v>
      </c>
      <c r="Y1518">
        <v>15.04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 t="s">
        <v>31</v>
      </c>
      <c r="AG1518">
        <v>1.43</v>
      </c>
      <c r="AH1518">
        <v>2</v>
      </c>
      <c r="AI1518">
        <v>56665039</v>
      </c>
      <c r="AJ1518">
        <v>1194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 x14ac:dyDescent="0.2">
      <c r="A1519">
        <f>ROW(Source!A1386)</f>
        <v>1386</v>
      </c>
      <c r="B1519">
        <v>56665051</v>
      </c>
      <c r="C1519">
        <v>56665032</v>
      </c>
      <c r="D1519">
        <v>54740114</v>
      </c>
      <c r="E1519">
        <v>1</v>
      </c>
      <c r="F1519">
        <v>1</v>
      </c>
      <c r="G1519">
        <v>1081</v>
      </c>
      <c r="H1519">
        <v>3</v>
      </c>
      <c r="I1519" t="s">
        <v>1568</v>
      </c>
      <c r="J1519" t="s">
        <v>1569</v>
      </c>
      <c r="K1519" t="s">
        <v>1570</v>
      </c>
      <c r="L1519">
        <v>1346</v>
      </c>
      <c r="N1519">
        <v>1009</v>
      </c>
      <c r="O1519" t="s">
        <v>1171</v>
      </c>
      <c r="P1519" t="s">
        <v>1171</v>
      </c>
      <c r="Q1519">
        <v>1</v>
      </c>
      <c r="X1519">
        <v>2.7170000000000001</v>
      </c>
      <c r="Y1519">
        <v>38.729999999999997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 t="s">
        <v>31</v>
      </c>
      <c r="AG1519">
        <v>2.7170000000000001</v>
      </c>
      <c r="AH1519">
        <v>2</v>
      </c>
      <c r="AI1519">
        <v>56665040</v>
      </c>
      <c r="AJ1519">
        <v>1195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x14ac:dyDescent="0.2">
      <c r="A1520">
        <f>ROW(Source!A1386)</f>
        <v>1386</v>
      </c>
      <c r="B1520">
        <v>56665052</v>
      </c>
      <c r="C1520">
        <v>56665032</v>
      </c>
      <c r="D1520">
        <v>54698528</v>
      </c>
      <c r="E1520">
        <v>1081</v>
      </c>
      <c r="F1520">
        <v>1</v>
      </c>
      <c r="G1520">
        <v>1081</v>
      </c>
      <c r="H1520">
        <v>3</v>
      </c>
      <c r="I1520" t="s">
        <v>1658</v>
      </c>
      <c r="J1520" t="s">
        <v>3</v>
      </c>
      <c r="K1520" t="s">
        <v>1659</v>
      </c>
      <c r="L1520">
        <v>1354</v>
      </c>
      <c r="N1520">
        <v>1010</v>
      </c>
      <c r="O1520" t="s">
        <v>398</v>
      </c>
      <c r="P1520" t="s">
        <v>398</v>
      </c>
      <c r="Q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31</v>
      </c>
      <c r="AG1520">
        <v>0</v>
      </c>
      <c r="AH1520">
        <v>3</v>
      </c>
      <c r="AI1520">
        <v>-1</v>
      </c>
      <c r="AJ1520" t="s">
        <v>3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 x14ac:dyDescent="0.2">
      <c r="A1521">
        <f>ROW(Source!A1386)</f>
        <v>1386</v>
      </c>
      <c r="B1521">
        <v>56665053</v>
      </c>
      <c r="C1521">
        <v>56665032</v>
      </c>
      <c r="D1521">
        <v>54705534</v>
      </c>
      <c r="E1521">
        <v>1081</v>
      </c>
      <c r="F1521">
        <v>1</v>
      </c>
      <c r="G1521">
        <v>1081</v>
      </c>
      <c r="H1521">
        <v>3</v>
      </c>
      <c r="I1521" t="s">
        <v>1660</v>
      </c>
      <c r="J1521" t="s">
        <v>3</v>
      </c>
      <c r="K1521" t="s">
        <v>1661</v>
      </c>
      <c r="L1521">
        <v>1301</v>
      </c>
      <c r="N1521">
        <v>1003</v>
      </c>
      <c r="O1521" t="s">
        <v>672</v>
      </c>
      <c r="P1521" t="s">
        <v>672</v>
      </c>
      <c r="Q1521">
        <v>1</v>
      </c>
      <c r="X1521">
        <v>102.5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 t="s">
        <v>31</v>
      </c>
      <c r="AG1521">
        <v>102.5</v>
      </c>
      <c r="AH1521">
        <v>3</v>
      </c>
      <c r="AI1521">
        <v>-1</v>
      </c>
      <c r="AJ1521" t="s">
        <v>3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 x14ac:dyDescent="0.2">
      <c r="A1522">
        <f>ROW(Source!A1386)</f>
        <v>1386</v>
      </c>
      <c r="B1522">
        <v>56665054</v>
      </c>
      <c r="C1522">
        <v>56665032</v>
      </c>
      <c r="D1522">
        <v>54705534</v>
      </c>
      <c r="E1522">
        <v>1081</v>
      </c>
      <c r="F1522">
        <v>1</v>
      </c>
      <c r="G1522">
        <v>1081</v>
      </c>
      <c r="H1522">
        <v>3</v>
      </c>
      <c r="I1522" t="s">
        <v>1660</v>
      </c>
      <c r="J1522" t="s">
        <v>3</v>
      </c>
      <c r="K1522" t="s">
        <v>1662</v>
      </c>
      <c r="L1522">
        <v>1354</v>
      </c>
      <c r="N1522">
        <v>1010</v>
      </c>
      <c r="O1522" t="s">
        <v>398</v>
      </c>
      <c r="P1522" t="s">
        <v>398</v>
      </c>
      <c r="Q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 t="s">
        <v>31</v>
      </c>
      <c r="AG1522">
        <v>0</v>
      </c>
      <c r="AH1522">
        <v>3</v>
      </c>
      <c r="AI1522">
        <v>-1</v>
      </c>
      <c r="AJ1522" t="s">
        <v>3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 x14ac:dyDescent="0.2">
      <c r="A1523">
        <f>ROW(Source!A1386)</f>
        <v>1386</v>
      </c>
      <c r="B1523">
        <v>56665055</v>
      </c>
      <c r="C1523">
        <v>56665032</v>
      </c>
      <c r="D1523">
        <v>54717889</v>
      </c>
      <c r="E1523">
        <v>1081</v>
      </c>
      <c r="F1523">
        <v>1</v>
      </c>
      <c r="G1523">
        <v>1081</v>
      </c>
      <c r="H1523">
        <v>3</v>
      </c>
      <c r="I1523" t="s">
        <v>1633</v>
      </c>
      <c r="J1523" t="s">
        <v>3</v>
      </c>
      <c r="K1523" t="s">
        <v>1634</v>
      </c>
      <c r="L1523">
        <v>1354</v>
      </c>
      <c r="N1523">
        <v>1010</v>
      </c>
      <c r="O1523" t="s">
        <v>398</v>
      </c>
      <c r="P1523" t="s">
        <v>398</v>
      </c>
      <c r="Q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31</v>
      </c>
      <c r="AG1523">
        <v>0</v>
      </c>
      <c r="AH1523">
        <v>3</v>
      </c>
      <c r="AI1523">
        <v>-1</v>
      </c>
      <c r="AJ1523" t="s">
        <v>3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 x14ac:dyDescent="0.2">
      <c r="A1524">
        <f>ROW(Source!A1386)</f>
        <v>1386</v>
      </c>
      <c r="B1524">
        <v>56665056</v>
      </c>
      <c r="C1524">
        <v>56665032</v>
      </c>
      <c r="D1524">
        <v>54718770</v>
      </c>
      <c r="E1524">
        <v>1081</v>
      </c>
      <c r="F1524">
        <v>1</v>
      </c>
      <c r="G1524">
        <v>1081</v>
      </c>
      <c r="H1524">
        <v>3</v>
      </c>
      <c r="I1524" t="s">
        <v>1663</v>
      </c>
      <c r="J1524" t="s">
        <v>3</v>
      </c>
      <c r="K1524" t="s">
        <v>1664</v>
      </c>
      <c r="L1524">
        <v>1354</v>
      </c>
      <c r="N1524">
        <v>1010</v>
      </c>
      <c r="O1524" t="s">
        <v>398</v>
      </c>
      <c r="P1524" t="s">
        <v>398</v>
      </c>
      <c r="Q1524">
        <v>1</v>
      </c>
      <c r="X1524">
        <v>0.9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 t="s">
        <v>31</v>
      </c>
      <c r="AG1524">
        <v>0.9</v>
      </c>
      <c r="AH1524">
        <v>3</v>
      </c>
      <c r="AI1524">
        <v>-1</v>
      </c>
      <c r="AJ1524" t="s">
        <v>3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x14ac:dyDescent="0.2">
      <c r="A1525">
        <f>ROW(Source!A1395)</f>
        <v>1395</v>
      </c>
      <c r="B1525">
        <v>56665072</v>
      </c>
      <c r="C1525">
        <v>56665060</v>
      </c>
      <c r="D1525">
        <v>54702434</v>
      </c>
      <c r="E1525">
        <v>1081</v>
      </c>
      <c r="F1525">
        <v>1</v>
      </c>
      <c r="G1525">
        <v>1081</v>
      </c>
      <c r="H1525">
        <v>1</v>
      </c>
      <c r="I1525" t="s">
        <v>1317</v>
      </c>
      <c r="J1525" t="s">
        <v>3</v>
      </c>
      <c r="K1525" t="s">
        <v>1318</v>
      </c>
      <c r="L1525">
        <v>1191</v>
      </c>
      <c r="N1525">
        <v>1013</v>
      </c>
      <c r="O1525" t="s">
        <v>1319</v>
      </c>
      <c r="P1525" t="s">
        <v>1319</v>
      </c>
      <c r="Q1525">
        <v>1</v>
      </c>
      <c r="X1525">
        <v>13.73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1</v>
      </c>
      <c r="AF1525" t="s">
        <v>3</v>
      </c>
      <c r="AG1525">
        <v>13.73</v>
      </c>
      <c r="AH1525">
        <v>2</v>
      </c>
      <c r="AI1525">
        <v>56665061</v>
      </c>
      <c r="AJ1525">
        <v>1199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x14ac:dyDescent="0.2">
      <c r="A1526">
        <f>ROW(Source!A1395)</f>
        <v>1395</v>
      </c>
      <c r="B1526">
        <v>56665073</v>
      </c>
      <c r="C1526">
        <v>56665060</v>
      </c>
      <c r="D1526">
        <v>54767994</v>
      </c>
      <c r="E1526">
        <v>1</v>
      </c>
      <c r="F1526">
        <v>1</v>
      </c>
      <c r="G1526">
        <v>1081</v>
      </c>
      <c r="H1526">
        <v>2</v>
      </c>
      <c r="I1526" t="s">
        <v>1562</v>
      </c>
      <c r="J1526" t="s">
        <v>1563</v>
      </c>
      <c r="K1526" t="s">
        <v>1564</v>
      </c>
      <c r="L1526">
        <v>1368</v>
      </c>
      <c r="N1526">
        <v>1011</v>
      </c>
      <c r="O1526" t="s">
        <v>1323</v>
      </c>
      <c r="P1526" t="s">
        <v>1323</v>
      </c>
      <c r="Q1526">
        <v>1</v>
      </c>
      <c r="X1526">
        <v>2.0499999999999998</v>
      </c>
      <c r="Y1526">
        <v>0</v>
      </c>
      <c r="Z1526">
        <v>5.78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 t="s">
        <v>3</v>
      </c>
      <c r="AG1526">
        <v>2.0499999999999998</v>
      </c>
      <c r="AH1526">
        <v>2</v>
      </c>
      <c r="AI1526">
        <v>56665062</v>
      </c>
      <c r="AJ1526">
        <v>1200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 x14ac:dyDescent="0.2">
      <c r="A1527">
        <f>ROW(Source!A1395)</f>
        <v>1395</v>
      </c>
      <c r="B1527">
        <v>56665074</v>
      </c>
      <c r="C1527">
        <v>56665060</v>
      </c>
      <c r="D1527">
        <v>54768339</v>
      </c>
      <c r="E1527">
        <v>1</v>
      </c>
      <c r="F1527">
        <v>1</v>
      </c>
      <c r="G1527">
        <v>1081</v>
      </c>
      <c r="H1527">
        <v>2</v>
      </c>
      <c r="I1527" t="s">
        <v>1324</v>
      </c>
      <c r="J1527" t="s">
        <v>1325</v>
      </c>
      <c r="K1527" t="s">
        <v>1326</v>
      </c>
      <c r="L1527">
        <v>1368</v>
      </c>
      <c r="N1527">
        <v>1011</v>
      </c>
      <c r="O1527" t="s">
        <v>1323</v>
      </c>
      <c r="P1527" t="s">
        <v>1323</v>
      </c>
      <c r="Q1527">
        <v>1</v>
      </c>
      <c r="X1527">
        <v>0.08</v>
      </c>
      <c r="Y1527">
        <v>0</v>
      </c>
      <c r="Z1527">
        <v>83.1</v>
      </c>
      <c r="AA1527">
        <v>12.62</v>
      </c>
      <c r="AB1527">
        <v>0</v>
      </c>
      <c r="AC1527">
        <v>0</v>
      </c>
      <c r="AD1527">
        <v>1</v>
      </c>
      <c r="AE1527">
        <v>0</v>
      </c>
      <c r="AF1527" t="s">
        <v>3</v>
      </c>
      <c r="AG1527">
        <v>0.08</v>
      </c>
      <c r="AH1527">
        <v>2</v>
      </c>
      <c r="AI1527">
        <v>56665063</v>
      </c>
      <c r="AJ1527">
        <v>1201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x14ac:dyDescent="0.2">
      <c r="A1528">
        <f>ROW(Source!A1395)</f>
        <v>1395</v>
      </c>
      <c r="B1528">
        <v>56665075</v>
      </c>
      <c r="C1528">
        <v>56665060</v>
      </c>
      <c r="D1528">
        <v>54768393</v>
      </c>
      <c r="E1528">
        <v>1</v>
      </c>
      <c r="F1528">
        <v>1</v>
      </c>
      <c r="G1528">
        <v>1081</v>
      </c>
      <c r="H1528">
        <v>2</v>
      </c>
      <c r="I1528" t="s">
        <v>1387</v>
      </c>
      <c r="J1528" t="s">
        <v>1388</v>
      </c>
      <c r="K1528" t="s">
        <v>1389</v>
      </c>
      <c r="L1528">
        <v>1368</v>
      </c>
      <c r="N1528">
        <v>1011</v>
      </c>
      <c r="O1528" t="s">
        <v>1323</v>
      </c>
      <c r="P1528" t="s">
        <v>1323</v>
      </c>
      <c r="Q1528">
        <v>1</v>
      </c>
      <c r="X1528">
        <v>2.1</v>
      </c>
      <c r="Y1528">
        <v>0</v>
      </c>
      <c r="Z1528">
        <v>0.77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 t="s">
        <v>3</v>
      </c>
      <c r="AG1528">
        <v>2.1</v>
      </c>
      <c r="AH1528">
        <v>2</v>
      </c>
      <c r="AI1528">
        <v>56665064</v>
      </c>
      <c r="AJ1528">
        <v>1202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x14ac:dyDescent="0.2">
      <c r="A1529">
        <f>ROW(Source!A1395)</f>
        <v>1395</v>
      </c>
      <c r="B1529">
        <v>56665076</v>
      </c>
      <c r="C1529">
        <v>56665060</v>
      </c>
      <c r="D1529">
        <v>54768426</v>
      </c>
      <c r="E1529">
        <v>1</v>
      </c>
      <c r="F1529">
        <v>1</v>
      </c>
      <c r="G1529">
        <v>1081</v>
      </c>
      <c r="H1529">
        <v>2</v>
      </c>
      <c r="I1529" t="s">
        <v>1368</v>
      </c>
      <c r="J1529" t="s">
        <v>1369</v>
      </c>
      <c r="K1529" t="s">
        <v>1370</v>
      </c>
      <c r="L1529">
        <v>1368</v>
      </c>
      <c r="N1529">
        <v>1011</v>
      </c>
      <c r="O1529" t="s">
        <v>1323</v>
      </c>
      <c r="P1529" t="s">
        <v>1323</v>
      </c>
      <c r="Q1529">
        <v>1</v>
      </c>
      <c r="X1529">
        <v>2.0099999999999998</v>
      </c>
      <c r="Y1529">
        <v>0</v>
      </c>
      <c r="Z1529">
        <v>0.47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 t="s">
        <v>3</v>
      </c>
      <c r="AG1529">
        <v>2.0099999999999998</v>
      </c>
      <c r="AH1529">
        <v>2</v>
      </c>
      <c r="AI1529">
        <v>56665065</v>
      </c>
      <c r="AJ1529">
        <v>1203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x14ac:dyDescent="0.2">
      <c r="A1530">
        <f>ROW(Source!A1395)</f>
        <v>1395</v>
      </c>
      <c r="B1530">
        <v>56665077</v>
      </c>
      <c r="C1530">
        <v>56665060</v>
      </c>
      <c r="D1530">
        <v>54737367</v>
      </c>
      <c r="E1530">
        <v>1</v>
      </c>
      <c r="F1530">
        <v>1</v>
      </c>
      <c r="G1530">
        <v>1081</v>
      </c>
      <c r="H1530">
        <v>3</v>
      </c>
      <c r="I1530" t="s">
        <v>1442</v>
      </c>
      <c r="J1530" t="s">
        <v>1443</v>
      </c>
      <c r="K1530" t="s">
        <v>1444</v>
      </c>
      <c r="L1530">
        <v>1339</v>
      </c>
      <c r="N1530">
        <v>1007</v>
      </c>
      <c r="O1530" t="s">
        <v>1102</v>
      </c>
      <c r="P1530" t="s">
        <v>1102</v>
      </c>
      <c r="Q1530">
        <v>1</v>
      </c>
      <c r="X1530">
        <v>2.1379000000000001</v>
      </c>
      <c r="Y1530">
        <v>7.07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 t="s">
        <v>3</v>
      </c>
      <c r="AG1530">
        <v>2.1379000000000001</v>
      </c>
      <c r="AH1530">
        <v>2</v>
      </c>
      <c r="AI1530">
        <v>56665066</v>
      </c>
      <c r="AJ1530">
        <v>1204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x14ac:dyDescent="0.2">
      <c r="A1531">
        <f>ROW(Source!A1395)</f>
        <v>1395</v>
      </c>
      <c r="B1531">
        <v>56665078</v>
      </c>
      <c r="C1531">
        <v>56665060</v>
      </c>
      <c r="D1531">
        <v>54739880</v>
      </c>
      <c r="E1531">
        <v>1</v>
      </c>
      <c r="F1531">
        <v>1</v>
      </c>
      <c r="G1531">
        <v>1081</v>
      </c>
      <c r="H1531">
        <v>3</v>
      </c>
      <c r="I1531" t="s">
        <v>1565</v>
      </c>
      <c r="J1531" t="s">
        <v>1566</v>
      </c>
      <c r="K1531" t="s">
        <v>1567</v>
      </c>
      <c r="L1531">
        <v>1355</v>
      </c>
      <c r="N1531">
        <v>1010</v>
      </c>
      <c r="O1531" t="s">
        <v>1380</v>
      </c>
      <c r="P1531" t="s">
        <v>1380</v>
      </c>
      <c r="Q1531">
        <v>100</v>
      </c>
      <c r="X1531">
        <v>1.25</v>
      </c>
      <c r="Y1531">
        <v>15.04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 t="s">
        <v>3</v>
      </c>
      <c r="AG1531">
        <v>1.25</v>
      </c>
      <c r="AH1531">
        <v>2</v>
      </c>
      <c r="AI1531">
        <v>56665067</v>
      </c>
      <c r="AJ1531">
        <v>1205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x14ac:dyDescent="0.2">
      <c r="A1532">
        <f>ROW(Source!A1395)</f>
        <v>1395</v>
      </c>
      <c r="B1532">
        <v>56665079</v>
      </c>
      <c r="C1532">
        <v>56665060</v>
      </c>
      <c r="D1532">
        <v>54740114</v>
      </c>
      <c r="E1532">
        <v>1</v>
      </c>
      <c r="F1532">
        <v>1</v>
      </c>
      <c r="G1532">
        <v>1081</v>
      </c>
      <c r="H1532">
        <v>3</v>
      </c>
      <c r="I1532" t="s">
        <v>1568</v>
      </c>
      <c r="J1532" t="s">
        <v>1569</v>
      </c>
      <c r="K1532" t="s">
        <v>1570</v>
      </c>
      <c r="L1532">
        <v>1346</v>
      </c>
      <c r="N1532">
        <v>1009</v>
      </c>
      <c r="O1532" t="s">
        <v>1171</v>
      </c>
      <c r="P1532" t="s">
        <v>1171</v>
      </c>
      <c r="Q1532">
        <v>1</v>
      </c>
      <c r="X1532">
        <v>2.375</v>
      </c>
      <c r="Y1532">
        <v>38.729999999999997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 t="s">
        <v>3</v>
      </c>
      <c r="AG1532">
        <v>2.375</v>
      </c>
      <c r="AH1532">
        <v>2</v>
      </c>
      <c r="AI1532">
        <v>56665068</v>
      </c>
      <c r="AJ1532">
        <v>1206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 x14ac:dyDescent="0.2">
      <c r="A1533">
        <f>ROW(Source!A1395)</f>
        <v>1395</v>
      </c>
      <c r="B1533">
        <v>56665080</v>
      </c>
      <c r="C1533">
        <v>56665060</v>
      </c>
      <c r="D1533">
        <v>54698528</v>
      </c>
      <c r="E1533">
        <v>1081</v>
      </c>
      <c r="F1533">
        <v>1</v>
      </c>
      <c r="G1533">
        <v>1081</v>
      </c>
      <c r="H1533">
        <v>3</v>
      </c>
      <c r="I1533" t="s">
        <v>1658</v>
      </c>
      <c r="J1533" t="s">
        <v>3</v>
      </c>
      <c r="K1533" t="s">
        <v>1659</v>
      </c>
      <c r="L1533">
        <v>1354</v>
      </c>
      <c r="N1533">
        <v>1010</v>
      </c>
      <c r="O1533" t="s">
        <v>398</v>
      </c>
      <c r="P1533" t="s">
        <v>398</v>
      </c>
      <c r="Q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s">
        <v>3</v>
      </c>
      <c r="AG1533">
        <v>0</v>
      </c>
      <c r="AH1533">
        <v>3</v>
      </c>
      <c r="AI1533">
        <v>-1</v>
      </c>
      <c r="AJ1533" t="s">
        <v>3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 x14ac:dyDescent="0.2">
      <c r="A1534">
        <f>ROW(Source!A1395)</f>
        <v>1395</v>
      </c>
      <c r="B1534">
        <v>56665081</v>
      </c>
      <c r="C1534">
        <v>56665060</v>
      </c>
      <c r="D1534">
        <v>54705534</v>
      </c>
      <c r="E1534">
        <v>1081</v>
      </c>
      <c r="F1534">
        <v>1</v>
      </c>
      <c r="G1534">
        <v>1081</v>
      </c>
      <c r="H1534">
        <v>3</v>
      </c>
      <c r="I1534" t="s">
        <v>1660</v>
      </c>
      <c r="J1534" t="s">
        <v>3</v>
      </c>
      <c r="K1534" t="s">
        <v>1661</v>
      </c>
      <c r="L1534">
        <v>1301</v>
      </c>
      <c r="N1534">
        <v>1003</v>
      </c>
      <c r="O1534" t="s">
        <v>672</v>
      </c>
      <c r="P1534" t="s">
        <v>672</v>
      </c>
      <c r="Q1534">
        <v>1</v>
      </c>
      <c r="X1534">
        <v>102.5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 t="s">
        <v>3</v>
      </c>
      <c r="AG1534">
        <v>102.5</v>
      </c>
      <c r="AH1534">
        <v>3</v>
      </c>
      <c r="AI1534">
        <v>-1</v>
      </c>
      <c r="AJ1534" t="s">
        <v>3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x14ac:dyDescent="0.2">
      <c r="A1535">
        <f>ROW(Source!A1395)</f>
        <v>1395</v>
      </c>
      <c r="B1535">
        <v>56665082</v>
      </c>
      <c r="C1535">
        <v>56665060</v>
      </c>
      <c r="D1535">
        <v>54705534</v>
      </c>
      <c r="E1535">
        <v>1081</v>
      </c>
      <c r="F1535">
        <v>1</v>
      </c>
      <c r="G1535">
        <v>1081</v>
      </c>
      <c r="H1535">
        <v>3</v>
      </c>
      <c r="I1535" t="s">
        <v>1660</v>
      </c>
      <c r="J1535" t="s">
        <v>3</v>
      </c>
      <c r="K1535" t="s">
        <v>1662</v>
      </c>
      <c r="L1535">
        <v>1354</v>
      </c>
      <c r="N1535">
        <v>1010</v>
      </c>
      <c r="O1535" t="s">
        <v>398</v>
      </c>
      <c r="P1535" t="s">
        <v>398</v>
      </c>
      <c r="Q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 t="s">
        <v>3</v>
      </c>
      <c r="AG1535">
        <v>0</v>
      </c>
      <c r="AH1535">
        <v>3</v>
      </c>
      <c r="AI1535">
        <v>-1</v>
      </c>
      <c r="AJ1535" t="s">
        <v>3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x14ac:dyDescent="0.2">
      <c r="A1536">
        <f>ROW(Source!A1395)</f>
        <v>1395</v>
      </c>
      <c r="B1536">
        <v>56665083</v>
      </c>
      <c r="C1536">
        <v>56665060</v>
      </c>
      <c r="D1536">
        <v>54717889</v>
      </c>
      <c r="E1536">
        <v>1081</v>
      </c>
      <c r="F1536">
        <v>1</v>
      </c>
      <c r="G1536">
        <v>1081</v>
      </c>
      <c r="H1536">
        <v>3</v>
      </c>
      <c r="I1536" t="s">
        <v>1633</v>
      </c>
      <c r="J1536" t="s">
        <v>3</v>
      </c>
      <c r="K1536" t="s">
        <v>1634</v>
      </c>
      <c r="L1536">
        <v>1354</v>
      </c>
      <c r="N1536">
        <v>1010</v>
      </c>
      <c r="O1536" t="s">
        <v>398</v>
      </c>
      <c r="P1536" t="s">
        <v>398</v>
      </c>
      <c r="Q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s">
        <v>3</v>
      </c>
      <c r="AG1536">
        <v>0</v>
      </c>
      <c r="AH1536">
        <v>3</v>
      </c>
      <c r="AI1536">
        <v>-1</v>
      </c>
      <c r="AJ1536" t="s">
        <v>3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 x14ac:dyDescent="0.2">
      <c r="A1537">
        <f>ROW(Source!A1395)</f>
        <v>1395</v>
      </c>
      <c r="B1537">
        <v>56665084</v>
      </c>
      <c r="C1537">
        <v>56665060</v>
      </c>
      <c r="D1537">
        <v>54718770</v>
      </c>
      <c r="E1537">
        <v>1081</v>
      </c>
      <c r="F1537">
        <v>1</v>
      </c>
      <c r="G1537">
        <v>1081</v>
      </c>
      <c r="H1537">
        <v>3</v>
      </c>
      <c r="I1537" t="s">
        <v>1663</v>
      </c>
      <c r="J1537" t="s">
        <v>3</v>
      </c>
      <c r="K1537" t="s">
        <v>1664</v>
      </c>
      <c r="L1537">
        <v>1354</v>
      </c>
      <c r="N1537">
        <v>1010</v>
      </c>
      <c r="O1537" t="s">
        <v>398</v>
      </c>
      <c r="P1537" t="s">
        <v>398</v>
      </c>
      <c r="Q1537">
        <v>1</v>
      </c>
      <c r="X1537">
        <v>0.79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s">
        <v>3</v>
      </c>
      <c r="AG1537">
        <v>0.79</v>
      </c>
      <c r="AH1537">
        <v>3</v>
      </c>
      <c r="AI1537">
        <v>-1</v>
      </c>
      <c r="AJ1537" t="s">
        <v>3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 x14ac:dyDescent="0.2">
      <c r="A1538">
        <f>ROW(Source!A1396)</f>
        <v>1396</v>
      </c>
      <c r="B1538">
        <v>56665072</v>
      </c>
      <c r="C1538">
        <v>56665060</v>
      </c>
      <c r="D1538">
        <v>54702434</v>
      </c>
      <c r="E1538">
        <v>1081</v>
      </c>
      <c r="F1538">
        <v>1</v>
      </c>
      <c r="G1538">
        <v>1081</v>
      </c>
      <c r="H1538">
        <v>1</v>
      </c>
      <c r="I1538" t="s">
        <v>1317</v>
      </c>
      <c r="J1538" t="s">
        <v>3</v>
      </c>
      <c r="K1538" t="s">
        <v>1318</v>
      </c>
      <c r="L1538">
        <v>1191</v>
      </c>
      <c r="N1538">
        <v>1013</v>
      </c>
      <c r="O1538" t="s">
        <v>1319</v>
      </c>
      <c r="P1538" t="s">
        <v>1319</v>
      </c>
      <c r="Q1538">
        <v>1</v>
      </c>
      <c r="X1538">
        <v>13.73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1</v>
      </c>
      <c r="AF1538" t="s">
        <v>3</v>
      </c>
      <c r="AG1538">
        <v>13.73</v>
      </c>
      <c r="AH1538">
        <v>2</v>
      </c>
      <c r="AI1538">
        <v>56665061</v>
      </c>
      <c r="AJ1538">
        <v>1210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 x14ac:dyDescent="0.2">
      <c r="A1539">
        <f>ROW(Source!A1396)</f>
        <v>1396</v>
      </c>
      <c r="B1539">
        <v>56665073</v>
      </c>
      <c r="C1539">
        <v>56665060</v>
      </c>
      <c r="D1539">
        <v>54767994</v>
      </c>
      <c r="E1539">
        <v>1</v>
      </c>
      <c r="F1539">
        <v>1</v>
      </c>
      <c r="G1539">
        <v>1081</v>
      </c>
      <c r="H1539">
        <v>2</v>
      </c>
      <c r="I1539" t="s">
        <v>1562</v>
      </c>
      <c r="J1539" t="s">
        <v>1563</v>
      </c>
      <c r="K1539" t="s">
        <v>1564</v>
      </c>
      <c r="L1539">
        <v>1368</v>
      </c>
      <c r="N1539">
        <v>1011</v>
      </c>
      <c r="O1539" t="s">
        <v>1323</v>
      </c>
      <c r="P1539" t="s">
        <v>1323</v>
      </c>
      <c r="Q1539">
        <v>1</v>
      </c>
      <c r="X1539">
        <v>2.0499999999999998</v>
      </c>
      <c r="Y1539">
        <v>0</v>
      </c>
      <c r="Z1539">
        <v>5.78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 t="s">
        <v>3</v>
      </c>
      <c r="AG1539">
        <v>2.0499999999999998</v>
      </c>
      <c r="AH1539">
        <v>2</v>
      </c>
      <c r="AI1539">
        <v>56665062</v>
      </c>
      <c r="AJ1539">
        <v>1211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44" x14ac:dyDescent="0.2">
      <c r="A1540">
        <f>ROW(Source!A1396)</f>
        <v>1396</v>
      </c>
      <c r="B1540">
        <v>56665074</v>
      </c>
      <c r="C1540">
        <v>56665060</v>
      </c>
      <c r="D1540">
        <v>54768339</v>
      </c>
      <c r="E1540">
        <v>1</v>
      </c>
      <c r="F1540">
        <v>1</v>
      </c>
      <c r="G1540">
        <v>1081</v>
      </c>
      <c r="H1540">
        <v>2</v>
      </c>
      <c r="I1540" t="s">
        <v>1324</v>
      </c>
      <c r="J1540" t="s">
        <v>1325</v>
      </c>
      <c r="K1540" t="s">
        <v>1326</v>
      </c>
      <c r="L1540">
        <v>1368</v>
      </c>
      <c r="N1540">
        <v>1011</v>
      </c>
      <c r="O1540" t="s">
        <v>1323</v>
      </c>
      <c r="P1540" t="s">
        <v>1323</v>
      </c>
      <c r="Q1540">
        <v>1</v>
      </c>
      <c r="X1540">
        <v>0.08</v>
      </c>
      <c r="Y1540">
        <v>0</v>
      </c>
      <c r="Z1540">
        <v>83.1</v>
      </c>
      <c r="AA1540">
        <v>12.62</v>
      </c>
      <c r="AB1540">
        <v>0</v>
      </c>
      <c r="AC1540">
        <v>0</v>
      </c>
      <c r="AD1540">
        <v>1</v>
      </c>
      <c r="AE1540">
        <v>0</v>
      </c>
      <c r="AF1540" t="s">
        <v>3</v>
      </c>
      <c r="AG1540">
        <v>0.08</v>
      </c>
      <c r="AH1540">
        <v>2</v>
      </c>
      <c r="AI1540">
        <v>56665063</v>
      </c>
      <c r="AJ1540">
        <v>1212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 x14ac:dyDescent="0.2">
      <c r="A1541">
        <f>ROW(Source!A1396)</f>
        <v>1396</v>
      </c>
      <c r="B1541">
        <v>56665075</v>
      </c>
      <c r="C1541">
        <v>56665060</v>
      </c>
      <c r="D1541">
        <v>54768393</v>
      </c>
      <c r="E1541">
        <v>1</v>
      </c>
      <c r="F1541">
        <v>1</v>
      </c>
      <c r="G1541">
        <v>1081</v>
      </c>
      <c r="H1541">
        <v>2</v>
      </c>
      <c r="I1541" t="s">
        <v>1387</v>
      </c>
      <c r="J1541" t="s">
        <v>1388</v>
      </c>
      <c r="K1541" t="s">
        <v>1389</v>
      </c>
      <c r="L1541">
        <v>1368</v>
      </c>
      <c r="N1541">
        <v>1011</v>
      </c>
      <c r="O1541" t="s">
        <v>1323</v>
      </c>
      <c r="P1541" t="s">
        <v>1323</v>
      </c>
      <c r="Q1541">
        <v>1</v>
      </c>
      <c r="X1541">
        <v>2.1</v>
      </c>
      <c r="Y1541">
        <v>0</v>
      </c>
      <c r="Z1541">
        <v>0.77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 t="s">
        <v>3</v>
      </c>
      <c r="AG1541">
        <v>2.1</v>
      </c>
      <c r="AH1541">
        <v>2</v>
      </c>
      <c r="AI1541">
        <v>56665064</v>
      </c>
      <c r="AJ1541">
        <v>1213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 x14ac:dyDescent="0.2">
      <c r="A1542">
        <f>ROW(Source!A1396)</f>
        <v>1396</v>
      </c>
      <c r="B1542">
        <v>56665076</v>
      </c>
      <c r="C1542">
        <v>56665060</v>
      </c>
      <c r="D1542">
        <v>54768426</v>
      </c>
      <c r="E1542">
        <v>1</v>
      </c>
      <c r="F1542">
        <v>1</v>
      </c>
      <c r="G1542">
        <v>1081</v>
      </c>
      <c r="H1542">
        <v>2</v>
      </c>
      <c r="I1542" t="s">
        <v>1368</v>
      </c>
      <c r="J1542" t="s">
        <v>1369</v>
      </c>
      <c r="K1542" t="s">
        <v>1370</v>
      </c>
      <c r="L1542">
        <v>1368</v>
      </c>
      <c r="N1542">
        <v>1011</v>
      </c>
      <c r="O1542" t="s">
        <v>1323</v>
      </c>
      <c r="P1542" t="s">
        <v>1323</v>
      </c>
      <c r="Q1542">
        <v>1</v>
      </c>
      <c r="X1542">
        <v>2.0099999999999998</v>
      </c>
      <c r="Y1542">
        <v>0</v>
      </c>
      <c r="Z1542">
        <v>0.47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 t="s">
        <v>3</v>
      </c>
      <c r="AG1542">
        <v>2.0099999999999998</v>
      </c>
      <c r="AH1542">
        <v>2</v>
      </c>
      <c r="AI1542">
        <v>56665065</v>
      </c>
      <c r="AJ1542">
        <v>1214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</row>
    <row r="1543" spans="1:44" x14ac:dyDescent="0.2">
      <c r="A1543">
        <f>ROW(Source!A1396)</f>
        <v>1396</v>
      </c>
      <c r="B1543">
        <v>56665077</v>
      </c>
      <c r="C1543">
        <v>56665060</v>
      </c>
      <c r="D1543">
        <v>54737367</v>
      </c>
      <c r="E1543">
        <v>1</v>
      </c>
      <c r="F1543">
        <v>1</v>
      </c>
      <c r="G1543">
        <v>1081</v>
      </c>
      <c r="H1543">
        <v>3</v>
      </c>
      <c r="I1543" t="s">
        <v>1442</v>
      </c>
      <c r="J1543" t="s">
        <v>1443</v>
      </c>
      <c r="K1543" t="s">
        <v>1444</v>
      </c>
      <c r="L1543">
        <v>1339</v>
      </c>
      <c r="N1543">
        <v>1007</v>
      </c>
      <c r="O1543" t="s">
        <v>1102</v>
      </c>
      <c r="P1543" t="s">
        <v>1102</v>
      </c>
      <c r="Q1543">
        <v>1</v>
      </c>
      <c r="X1543">
        <v>2.1379000000000001</v>
      </c>
      <c r="Y1543">
        <v>7.07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 t="s">
        <v>3</v>
      </c>
      <c r="AG1543">
        <v>2.1379000000000001</v>
      </c>
      <c r="AH1543">
        <v>2</v>
      </c>
      <c r="AI1543">
        <v>56665066</v>
      </c>
      <c r="AJ1543">
        <v>1215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</row>
    <row r="1544" spans="1:44" x14ac:dyDescent="0.2">
      <c r="A1544">
        <f>ROW(Source!A1396)</f>
        <v>1396</v>
      </c>
      <c r="B1544">
        <v>56665078</v>
      </c>
      <c r="C1544">
        <v>56665060</v>
      </c>
      <c r="D1544">
        <v>54739880</v>
      </c>
      <c r="E1544">
        <v>1</v>
      </c>
      <c r="F1544">
        <v>1</v>
      </c>
      <c r="G1544">
        <v>1081</v>
      </c>
      <c r="H1544">
        <v>3</v>
      </c>
      <c r="I1544" t="s">
        <v>1565</v>
      </c>
      <c r="J1544" t="s">
        <v>1566</v>
      </c>
      <c r="K1544" t="s">
        <v>1567</v>
      </c>
      <c r="L1544">
        <v>1355</v>
      </c>
      <c r="N1544">
        <v>1010</v>
      </c>
      <c r="O1544" t="s">
        <v>1380</v>
      </c>
      <c r="P1544" t="s">
        <v>1380</v>
      </c>
      <c r="Q1544">
        <v>100</v>
      </c>
      <c r="X1544">
        <v>1.25</v>
      </c>
      <c r="Y1544">
        <v>15.04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 t="s">
        <v>3</v>
      </c>
      <c r="AG1544">
        <v>1.25</v>
      </c>
      <c r="AH1544">
        <v>2</v>
      </c>
      <c r="AI1544">
        <v>56665067</v>
      </c>
      <c r="AJ1544">
        <v>1216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4" x14ac:dyDescent="0.2">
      <c r="A1545">
        <f>ROW(Source!A1396)</f>
        <v>1396</v>
      </c>
      <c r="B1545">
        <v>56665079</v>
      </c>
      <c r="C1545">
        <v>56665060</v>
      </c>
      <c r="D1545">
        <v>54740114</v>
      </c>
      <c r="E1545">
        <v>1</v>
      </c>
      <c r="F1545">
        <v>1</v>
      </c>
      <c r="G1545">
        <v>1081</v>
      </c>
      <c r="H1545">
        <v>3</v>
      </c>
      <c r="I1545" t="s">
        <v>1568</v>
      </c>
      <c r="J1545" t="s">
        <v>1569</v>
      </c>
      <c r="K1545" t="s">
        <v>1570</v>
      </c>
      <c r="L1545">
        <v>1346</v>
      </c>
      <c r="N1545">
        <v>1009</v>
      </c>
      <c r="O1545" t="s">
        <v>1171</v>
      </c>
      <c r="P1545" t="s">
        <v>1171</v>
      </c>
      <c r="Q1545">
        <v>1</v>
      </c>
      <c r="X1545">
        <v>2.375</v>
      </c>
      <c r="Y1545">
        <v>38.729999999999997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 t="s">
        <v>3</v>
      </c>
      <c r="AG1545">
        <v>2.375</v>
      </c>
      <c r="AH1545">
        <v>2</v>
      </c>
      <c r="AI1545">
        <v>56665068</v>
      </c>
      <c r="AJ1545">
        <v>1217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 x14ac:dyDescent="0.2">
      <c r="A1546">
        <f>ROW(Source!A1396)</f>
        <v>1396</v>
      </c>
      <c r="B1546">
        <v>56665080</v>
      </c>
      <c r="C1546">
        <v>56665060</v>
      </c>
      <c r="D1546">
        <v>54698528</v>
      </c>
      <c r="E1546">
        <v>1081</v>
      </c>
      <c r="F1546">
        <v>1</v>
      </c>
      <c r="G1546">
        <v>1081</v>
      </c>
      <c r="H1546">
        <v>3</v>
      </c>
      <c r="I1546" t="s">
        <v>1658</v>
      </c>
      <c r="J1546" t="s">
        <v>3</v>
      </c>
      <c r="K1546" t="s">
        <v>1659</v>
      </c>
      <c r="L1546">
        <v>1354</v>
      </c>
      <c r="N1546">
        <v>1010</v>
      </c>
      <c r="O1546" t="s">
        <v>398</v>
      </c>
      <c r="P1546" t="s">
        <v>398</v>
      </c>
      <c r="Q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 t="s">
        <v>3</v>
      </c>
      <c r="AG1546">
        <v>0</v>
      </c>
      <c r="AH1546">
        <v>3</v>
      </c>
      <c r="AI1546">
        <v>-1</v>
      </c>
      <c r="AJ1546" t="s">
        <v>3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</row>
    <row r="1547" spans="1:44" x14ac:dyDescent="0.2">
      <c r="A1547">
        <f>ROW(Source!A1396)</f>
        <v>1396</v>
      </c>
      <c r="B1547">
        <v>56665081</v>
      </c>
      <c r="C1547">
        <v>56665060</v>
      </c>
      <c r="D1547">
        <v>54705534</v>
      </c>
      <c r="E1547">
        <v>1081</v>
      </c>
      <c r="F1547">
        <v>1</v>
      </c>
      <c r="G1547">
        <v>1081</v>
      </c>
      <c r="H1547">
        <v>3</v>
      </c>
      <c r="I1547" t="s">
        <v>1660</v>
      </c>
      <c r="J1547" t="s">
        <v>3</v>
      </c>
      <c r="K1547" t="s">
        <v>1661</v>
      </c>
      <c r="L1547">
        <v>1301</v>
      </c>
      <c r="N1547">
        <v>1003</v>
      </c>
      <c r="O1547" t="s">
        <v>672</v>
      </c>
      <c r="P1547" t="s">
        <v>672</v>
      </c>
      <c r="Q1547">
        <v>1</v>
      </c>
      <c r="X1547">
        <v>102.5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 t="s">
        <v>3</v>
      </c>
      <c r="AG1547">
        <v>102.5</v>
      </c>
      <c r="AH1547">
        <v>3</v>
      </c>
      <c r="AI1547">
        <v>-1</v>
      </c>
      <c r="AJ1547" t="s">
        <v>3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 x14ac:dyDescent="0.2">
      <c r="A1548">
        <f>ROW(Source!A1396)</f>
        <v>1396</v>
      </c>
      <c r="B1548">
        <v>56665082</v>
      </c>
      <c r="C1548">
        <v>56665060</v>
      </c>
      <c r="D1548">
        <v>54705534</v>
      </c>
      <c r="E1548">
        <v>1081</v>
      </c>
      <c r="F1548">
        <v>1</v>
      </c>
      <c r="G1548">
        <v>1081</v>
      </c>
      <c r="H1548">
        <v>3</v>
      </c>
      <c r="I1548" t="s">
        <v>1660</v>
      </c>
      <c r="J1548" t="s">
        <v>3</v>
      </c>
      <c r="K1548" t="s">
        <v>1662</v>
      </c>
      <c r="L1548">
        <v>1354</v>
      </c>
      <c r="N1548">
        <v>1010</v>
      </c>
      <c r="O1548" t="s">
        <v>398</v>
      </c>
      <c r="P1548" t="s">
        <v>398</v>
      </c>
      <c r="Q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 t="s">
        <v>3</v>
      </c>
      <c r="AG1548">
        <v>0</v>
      </c>
      <c r="AH1548">
        <v>3</v>
      </c>
      <c r="AI1548">
        <v>-1</v>
      </c>
      <c r="AJ1548" t="s">
        <v>3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</row>
    <row r="1549" spans="1:44" x14ac:dyDescent="0.2">
      <c r="A1549">
        <f>ROW(Source!A1396)</f>
        <v>1396</v>
      </c>
      <c r="B1549">
        <v>56665083</v>
      </c>
      <c r="C1549">
        <v>56665060</v>
      </c>
      <c r="D1549">
        <v>54717889</v>
      </c>
      <c r="E1549">
        <v>1081</v>
      </c>
      <c r="F1549">
        <v>1</v>
      </c>
      <c r="G1549">
        <v>1081</v>
      </c>
      <c r="H1549">
        <v>3</v>
      </c>
      <c r="I1549" t="s">
        <v>1633</v>
      </c>
      <c r="J1549" t="s">
        <v>3</v>
      </c>
      <c r="K1549" t="s">
        <v>1634</v>
      </c>
      <c r="L1549">
        <v>1354</v>
      </c>
      <c r="N1549">
        <v>1010</v>
      </c>
      <c r="O1549" t="s">
        <v>398</v>
      </c>
      <c r="P1549" t="s">
        <v>398</v>
      </c>
      <c r="Q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 t="s">
        <v>3</v>
      </c>
      <c r="AG1549">
        <v>0</v>
      </c>
      <c r="AH1549">
        <v>3</v>
      </c>
      <c r="AI1549">
        <v>-1</v>
      </c>
      <c r="AJ1549" t="s">
        <v>3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 x14ac:dyDescent="0.2">
      <c r="A1550">
        <f>ROW(Source!A1396)</f>
        <v>1396</v>
      </c>
      <c r="B1550">
        <v>56665084</v>
      </c>
      <c r="C1550">
        <v>56665060</v>
      </c>
      <c r="D1550">
        <v>54718770</v>
      </c>
      <c r="E1550">
        <v>1081</v>
      </c>
      <c r="F1550">
        <v>1</v>
      </c>
      <c r="G1550">
        <v>1081</v>
      </c>
      <c r="H1550">
        <v>3</v>
      </c>
      <c r="I1550" t="s">
        <v>1663</v>
      </c>
      <c r="J1550" t="s">
        <v>3</v>
      </c>
      <c r="K1550" t="s">
        <v>1664</v>
      </c>
      <c r="L1550">
        <v>1354</v>
      </c>
      <c r="N1550">
        <v>1010</v>
      </c>
      <c r="O1550" t="s">
        <v>398</v>
      </c>
      <c r="P1550" t="s">
        <v>398</v>
      </c>
      <c r="Q1550">
        <v>1</v>
      </c>
      <c r="X1550">
        <v>0.79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t="s">
        <v>3</v>
      </c>
      <c r="AG1550">
        <v>0.79</v>
      </c>
      <c r="AH1550">
        <v>3</v>
      </c>
      <c r="AI1550">
        <v>-1</v>
      </c>
      <c r="AJ1550" t="s">
        <v>3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 x14ac:dyDescent="0.2">
      <c r="A1551">
        <f>ROW(Source!A1405)</f>
        <v>1405</v>
      </c>
      <c r="B1551">
        <v>56665100</v>
      </c>
      <c r="C1551">
        <v>56665088</v>
      </c>
      <c r="D1551">
        <v>54702434</v>
      </c>
      <c r="E1551">
        <v>1081</v>
      </c>
      <c r="F1551">
        <v>1</v>
      </c>
      <c r="G1551">
        <v>1081</v>
      </c>
      <c r="H1551">
        <v>1</v>
      </c>
      <c r="I1551" t="s">
        <v>1317</v>
      </c>
      <c r="J1551" t="s">
        <v>3</v>
      </c>
      <c r="K1551" t="s">
        <v>1318</v>
      </c>
      <c r="L1551">
        <v>1191</v>
      </c>
      <c r="N1551">
        <v>1013</v>
      </c>
      <c r="O1551" t="s">
        <v>1319</v>
      </c>
      <c r="P1551" t="s">
        <v>1319</v>
      </c>
      <c r="Q1551">
        <v>1</v>
      </c>
      <c r="X1551">
        <v>13.52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1</v>
      </c>
      <c r="AF1551" t="s">
        <v>3</v>
      </c>
      <c r="AG1551">
        <v>13.52</v>
      </c>
      <c r="AH1551">
        <v>2</v>
      </c>
      <c r="AI1551">
        <v>56665089</v>
      </c>
      <c r="AJ1551">
        <v>1221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 x14ac:dyDescent="0.2">
      <c r="A1552">
        <f>ROW(Source!A1405)</f>
        <v>1405</v>
      </c>
      <c r="B1552">
        <v>56665101</v>
      </c>
      <c r="C1552">
        <v>56665088</v>
      </c>
      <c r="D1552">
        <v>54767994</v>
      </c>
      <c r="E1552">
        <v>1</v>
      </c>
      <c r="F1552">
        <v>1</v>
      </c>
      <c r="G1552">
        <v>1081</v>
      </c>
      <c r="H1552">
        <v>2</v>
      </c>
      <c r="I1552" t="s">
        <v>1562</v>
      </c>
      <c r="J1552" t="s">
        <v>1563</v>
      </c>
      <c r="K1552" t="s">
        <v>1564</v>
      </c>
      <c r="L1552">
        <v>1368</v>
      </c>
      <c r="N1552">
        <v>1011</v>
      </c>
      <c r="O1552" t="s">
        <v>1323</v>
      </c>
      <c r="P1552" t="s">
        <v>1323</v>
      </c>
      <c r="Q1552">
        <v>1</v>
      </c>
      <c r="X1552">
        <v>2.0499999999999998</v>
      </c>
      <c r="Y1552">
        <v>0</v>
      </c>
      <c r="Z1552">
        <v>5.78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 t="s">
        <v>3</v>
      </c>
      <c r="AG1552">
        <v>2.0499999999999998</v>
      </c>
      <c r="AH1552">
        <v>2</v>
      </c>
      <c r="AI1552">
        <v>56665090</v>
      </c>
      <c r="AJ1552">
        <v>1222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4" x14ac:dyDescent="0.2">
      <c r="A1553">
        <f>ROW(Source!A1405)</f>
        <v>1405</v>
      </c>
      <c r="B1553">
        <v>56665102</v>
      </c>
      <c r="C1553">
        <v>56665088</v>
      </c>
      <c r="D1553">
        <v>54768339</v>
      </c>
      <c r="E1553">
        <v>1</v>
      </c>
      <c r="F1553">
        <v>1</v>
      </c>
      <c r="G1553">
        <v>1081</v>
      </c>
      <c r="H1553">
        <v>2</v>
      </c>
      <c r="I1553" t="s">
        <v>1324</v>
      </c>
      <c r="J1553" t="s">
        <v>1325</v>
      </c>
      <c r="K1553" t="s">
        <v>1326</v>
      </c>
      <c r="L1553">
        <v>1368</v>
      </c>
      <c r="N1553">
        <v>1011</v>
      </c>
      <c r="O1553" t="s">
        <v>1323</v>
      </c>
      <c r="P1553" t="s">
        <v>1323</v>
      </c>
      <c r="Q1553">
        <v>1</v>
      </c>
      <c r="X1553">
        <v>0.12</v>
      </c>
      <c r="Y1553">
        <v>0</v>
      </c>
      <c r="Z1553">
        <v>83.1</v>
      </c>
      <c r="AA1553">
        <v>12.62</v>
      </c>
      <c r="AB1553">
        <v>0</v>
      </c>
      <c r="AC1553">
        <v>0</v>
      </c>
      <c r="AD1553">
        <v>1</v>
      </c>
      <c r="AE1553">
        <v>0</v>
      </c>
      <c r="AF1553" t="s">
        <v>3</v>
      </c>
      <c r="AG1553">
        <v>0.12</v>
      </c>
      <c r="AH1553">
        <v>2</v>
      </c>
      <c r="AI1553">
        <v>56665091</v>
      </c>
      <c r="AJ1553">
        <v>1223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4" x14ac:dyDescent="0.2">
      <c r="A1554">
        <f>ROW(Source!A1405)</f>
        <v>1405</v>
      </c>
      <c r="B1554">
        <v>56665103</v>
      </c>
      <c r="C1554">
        <v>56665088</v>
      </c>
      <c r="D1554">
        <v>54768393</v>
      </c>
      <c r="E1554">
        <v>1</v>
      </c>
      <c r="F1554">
        <v>1</v>
      </c>
      <c r="G1554">
        <v>1081</v>
      </c>
      <c r="H1554">
        <v>2</v>
      </c>
      <c r="I1554" t="s">
        <v>1387</v>
      </c>
      <c r="J1554" t="s">
        <v>1388</v>
      </c>
      <c r="K1554" t="s">
        <v>1389</v>
      </c>
      <c r="L1554">
        <v>1368</v>
      </c>
      <c r="N1554">
        <v>1011</v>
      </c>
      <c r="O1554" t="s">
        <v>1323</v>
      </c>
      <c r="P1554" t="s">
        <v>1323</v>
      </c>
      <c r="Q1554">
        <v>1</v>
      </c>
      <c r="X1554">
        <v>1.86</v>
      </c>
      <c r="Y1554">
        <v>0</v>
      </c>
      <c r="Z1554">
        <v>0.77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 t="s">
        <v>3</v>
      </c>
      <c r="AG1554">
        <v>1.86</v>
      </c>
      <c r="AH1554">
        <v>2</v>
      </c>
      <c r="AI1554">
        <v>56665092</v>
      </c>
      <c r="AJ1554">
        <v>1224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 x14ac:dyDescent="0.2">
      <c r="A1555">
        <f>ROW(Source!A1405)</f>
        <v>1405</v>
      </c>
      <c r="B1555">
        <v>56665104</v>
      </c>
      <c r="C1555">
        <v>56665088</v>
      </c>
      <c r="D1555">
        <v>54768426</v>
      </c>
      <c r="E1555">
        <v>1</v>
      </c>
      <c r="F1555">
        <v>1</v>
      </c>
      <c r="G1555">
        <v>1081</v>
      </c>
      <c r="H1555">
        <v>2</v>
      </c>
      <c r="I1555" t="s">
        <v>1368</v>
      </c>
      <c r="J1555" t="s">
        <v>1369</v>
      </c>
      <c r="K1555" t="s">
        <v>1370</v>
      </c>
      <c r="L1555">
        <v>1368</v>
      </c>
      <c r="N1555">
        <v>1011</v>
      </c>
      <c r="O1555" t="s">
        <v>1323</v>
      </c>
      <c r="P1555" t="s">
        <v>1323</v>
      </c>
      <c r="Q1555">
        <v>1</v>
      </c>
      <c r="X1555">
        <v>1.94</v>
      </c>
      <c r="Y1555">
        <v>0</v>
      </c>
      <c r="Z1555">
        <v>0.47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 t="s">
        <v>3</v>
      </c>
      <c r="AG1555">
        <v>1.94</v>
      </c>
      <c r="AH1555">
        <v>2</v>
      </c>
      <c r="AI1555">
        <v>56665093</v>
      </c>
      <c r="AJ1555">
        <v>1225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4" x14ac:dyDescent="0.2">
      <c r="A1556">
        <f>ROW(Source!A1405)</f>
        <v>1405</v>
      </c>
      <c r="B1556">
        <v>56665105</v>
      </c>
      <c r="C1556">
        <v>56665088</v>
      </c>
      <c r="D1556">
        <v>54737367</v>
      </c>
      <c r="E1556">
        <v>1</v>
      </c>
      <c r="F1556">
        <v>1</v>
      </c>
      <c r="G1556">
        <v>1081</v>
      </c>
      <c r="H1556">
        <v>3</v>
      </c>
      <c r="I1556" t="s">
        <v>1442</v>
      </c>
      <c r="J1556" t="s">
        <v>1443</v>
      </c>
      <c r="K1556" t="s">
        <v>1444</v>
      </c>
      <c r="L1556">
        <v>1339</v>
      </c>
      <c r="N1556">
        <v>1007</v>
      </c>
      <c r="O1556" t="s">
        <v>1102</v>
      </c>
      <c r="P1556" t="s">
        <v>1102</v>
      </c>
      <c r="Q1556">
        <v>1</v>
      </c>
      <c r="X1556">
        <v>3.3403999999999998</v>
      </c>
      <c r="Y1556">
        <v>7.07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 t="s">
        <v>3</v>
      </c>
      <c r="AG1556">
        <v>3.3403999999999998</v>
      </c>
      <c r="AH1556">
        <v>2</v>
      </c>
      <c r="AI1556">
        <v>56665094</v>
      </c>
      <c r="AJ1556">
        <v>1226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 x14ac:dyDescent="0.2">
      <c r="A1557">
        <f>ROW(Source!A1405)</f>
        <v>1405</v>
      </c>
      <c r="B1557">
        <v>56665106</v>
      </c>
      <c r="C1557">
        <v>56665088</v>
      </c>
      <c r="D1557">
        <v>54739880</v>
      </c>
      <c r="E1557">
        <v>1</v>
      </c>
      <c r="F1557">
        <v>1</v>
      </c>
      <c r="G1557">
        <v>1081</v>
      </c>
      <c r="H1557">
        <v>3</v>
      </c>
      <c r="I1557" t="s">
        <v>1565</v>
      </c>
      <c r="J1557" t="s">
        <v>1566</v>
      </c>
      <c r="K1557" t="s">
        <v>1567</v>
      </c>
      <c r="L1557">
        <v>1355</v>
      </c>
      <c r="N1557">
        <v>1010</v>
      </c>
      <c r="O1557" t="s">
        <v>1380</v>
      </c>
      <c r="P1557" t="s">
        <v>1380</v>
      </c>
      <c r="Q1557">
        <v>100</v>
      </c>
      <c r="X1557">
        <v>1.1100000000000001</v>
      </c>
      <c r="Y1557">
        <v>15.04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 t="s">
        <v>3</v>
      </c>
      <c r="AG1557">
        <v>1.1100000000000001</v>
      </c>
      <c r="AH1557">
        <v>2</v>
      </c>
      <c r="AI1557">
        <v>56665095</v>
      </c>
      <c r="AJ1557">
        <v>1227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 x14ac:dyDescent="0.2">
      <c r="A1558">
        <f>ROW(Source!A1405)</f>
        <v>1405</v>
      </c>
      <c r="B1558">
        <v>56665107</v>
      </c>
      <c r="C1558">
        <v>56665088</v>
      </c>
      <c r="D1558">
        <v>54740114</v>
      </c>
      <c r="E1558">
        <v>1</v>
      </c>
      <c r="F1558">
        <v>1</v>
      </c>
      <c r="G1558">
        <v>1081</v>
      </c>
      <c r="H1558">
        <v>3</v>
      </c>
      <c r="I1558" t="s">
        <v>1568</v>
      </c>
      <c r="J1558" t="s">
        <v>1569</v>
      </c>
      <c r="K1558" t="s">
        <v>1570</v>
      </c>
      <c r="L1558">
        <v>1346</v>
      </c>
      <c r="N1558">
        <v>1009</v>
      </c>
      <c r="O1558" t="s">
        <v>1171</v>
      </c>
      <c r="P1558" t="s">
        <v>1171</v>
      </c>
      <c r="Q1558">
        <v>1</v>
      </c>
      <c r="X1558">
        <v>2.109</v>
      </c>
      <c r="Y1558">
        <v>38.729999999999997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 t="s">
        <v>3</v>
      </c>
      <c r="AG1558">
        <v>2.109</v>
      </c>
      <c r="AH1558">
        <v>2</v>
      </c>
      <c r="AI1558">
        <v>56665096</v>
      </c>
      <c r="AJ1558">
        <v>1228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 x14ac:dyDescent="0.2">
      <c r="A1559">
        <f>ROW(Source!A1405)</f>
        <v>1405</v>
      </c>
      <c r="B1559">
        <v>56665108</v>
      </c>
      <c r="C1559">
        <v>56665088</v>
      </c>
      <c r="D1559">
        <v>54698528</v>
      </c>
      <c r="E1559">
        <v>1081</v>
      </c>
      <c r="F1559">
        <v>1</v>
      </c>
      <c r="G1559">
        <v>1081</v>
      </c>
      <c r="H1559">
        <v>3</v>
      </c>
      <c r="I1559" t="s">
        <v>1658</v>
      </c>
      <c r="J1559" t="s">
        <v>3</v>
      </c>
      <c r="K1559" t="s">
        <v>1659</v>
      </c>
      <c r="L1559">
        <v>1354</v>
      </c>
      <c r="N1559">
        <v>1010</v>
      </c>
      <c r="O1559" t="s">
        <v>398</v>
      </c>
      <c r="P1559" t="s">
        <v>398</v>
      </c>
      <c r="Q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 t="s">
        <v>3</v>
      </c>
      <c r="AG1559">
        <v>0</v>
      </c>
      <c r="AH1559">
        <v>3</v>
      </c>
      <c r="AI1559">
        <v>-1</v>
      </c>
      <c r="AJ1559" t="s">
        <v>3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</row>
    <row r="1560" spans="1:44" x14ac:dyDescent="0.2">
      <c r="A1560">
        <f>ROW(Source!A1405)</f>
        <v>1405</v>
      </c>
      <c r="B1560">
        <v>56665109</v>
      </c>
      <c r="C1560">
        <v>56665088</v>
      </c>
      <c r="D1560">
        <v>54705534</v>
      </c>
      <c r="E1560">
        <v>1081</v>
      </c>
      <c r="F1560">
        <v>1</v>
      </c>
      <c r="G1560">
        <v>1081</v>
      </c>
      <c r="H1560">
        <v>3</v>
      </c>
      <c r="I1560" t="s">
        <v>1660</v>
      </c>
      <c r="J1560" t="s">
        <v>3</v>
      </c>
      <c r="K1560" t="s">
        <v>1661</v>
      </c>
      <c r="L1560">
        <v>1301</v>
      </c>
      <c r="N1560">
        <v>1003</v>
      </c>
      <c r="O1560" t="s">
        <v>672</v>
      </c>
      <c r="P1560" t="s">
        <v>672</v>
      </c>
      <c r="Q1560">
        <v>1</v>
      </c>
      <c r="X1560">
        <v>102.5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3</v>
      </c>
      <c r="AG1560">
        <v>102.5</v>
      </c>
      <c r="AH1560">
        <v>3</v>
      </c>
      <c r="AI1560">
        <v>-1</v>
      </c>
      <c r="AJ1560" t="s">
        <v>3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 x14ac:dyDescent="0.2">
      <c r="A1561">
        <f>ROW(Source!A1405)</f>
        <v>1405</v>
      </c>
      <c r="B1561">
        <v>56665110</v>
      </c>
      <c r="C1561">
        <v>56665088</v>
      </c>
      <c r="D1561">
        <v>54705534</v>
      </c>
      <c r="E1561">
        <v>1081</v>
      </c>
      <c r="F1561">
        <v>1</v>
      </c>
      <c r="G1561">
        <v>1081</v>
      </c>
      <c r="H1561">
        <v>3</v>
      </c>
      <c r="I1561" t="s">
        <v>1660</v>
      </c>
      <c r="J1561" t="s">
        <v>3</v>
      </c>
      <c r="K1561" t="s">
        <v>1662</v>
      </c>
      <c r="L1561">
        <v>1354</v>
      </c>
      <c r="N1561">
        <v>1010</v>
      </c>
      <c r="O1561" t="s">
        <v>398</v>
      </c>
      <c r="P1561" t="s">
        <v>398</v>
      </c>
      <c r="Q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 t="s">
        <v>3</v>
      </c>
      <c r="AG1561">
        <v>0</v>
      </c>
      <c r="AH1561">
        <v>3</v>
      </c>
      <c r="AI1561">
        <v>-1</v>
      </c>
      <c r="AJ1561" t="s">
        <v>3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 x14ac:dyDescent="0.2">
      <c r="A1562">
        <f>ROW(Source!A1405)</f>
        <v>1405</v>
      </c>
      <c r="B1562">
        <v>56665111</v>
      </c>
      <c r="C1562">
        <v>56665088</v>
      </c>
      <c r="D1562">
        <v>54717889</v>
      </c>
      <c r="E1562">
        <v>1081</v>
      </c>
      <c r="F1562">
        <v>1</v>
      </c>
      <c r="G1562">
        <v>1081</v>
      </c>
      <c r="H1562">
        <v>3</v>
      </c>
      <c r="I1562" t="s">
        <v>1633</v>
      </c>
      <c r="J1562" t="s">
        <v>3</v>
      </c>
      <c r="K1562" t="s">
        <v>1634</v>
      </c>
      <c r="L1562">
        <v>1354</v>
      </c>
      <c r="N1562">
        <v>1010</v>
      </c>
      <c r="O1562" t="s">
        <v>398</v>
      </c>
      <c r="P1562" t="s">
        <v>398</v>
      </c>
      <c r="Q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 t="s">
        <v>3</v>
      </c>
      <c r="AG1562">
        <v>0</v>
      </c>
      <c r="AH1562">
        <v>3</v>
      </c>
      <c r="AI1562">
        <v>-1</v>
      </c>
      <c r="AJ1562" t="s">
        <v>3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 x14ac:dyDescent="0.2">
      <c r="A1563">
        <f>ROW(Source!A1405)</f>
        <v>1405</v>
      </c>
      <c r="B1563">
        <v>56665112</v>
      </c>
      <c r="C1563">
        <v>56665088</v>
      </c>
      <c r="D1563">
        <v>54718770</v>
      </c>
      <c r="E1563">
        <v>1081</v>
      </c>
      <c r="F1563">
        <v>1</v>
      </c>
      <c r="G1563">
        <v>1081</v>
      </c>
      <c r="H1563">
        <v>3</v>
      </c>
      <c r="I1563" t="s">
        <v>1663</v>
      </c>
      <c r="J1563" t="s">
        <v>3</v>
      </c>
      <c r="K1563" t="s">
        <v>1664</v>
      </c>
      <c r="L1563">
        <v>1354</v>
      </c>
      <c r="N1563">
        <v>1010</v>
      </c>
      <c r="O1563" t="s">
        <v>398</v>
      </c>
      <c r="P1563" t="s">
        <v>398</v>
      </c>
      <c r="Q1563">
        <v>1</v>
      </c>
      <c r="X1563">
        <v>0.7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3</v>
      </c>
      <c r="AG1563">
        <v>0.7</v>
      </c>
      <c r="AH1563">
        <v>3</v>
      </c>
      <c r="AI1563">
        <v>-1</v>
      </c>
      <c r="AJ1563" t="s">
        <v>3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44" x14ac:dyDescent="0.2">
      <c r="A1564">
        <f>ROW(Source!A1406)</f>
        <v>1406</v>
      </c>
      <c r="B1564">
        <v>56665100</v>
      </c>
      <c r="C1564">
        <v>56665088</v>
      </c>
      <c r="D1564">
        <v>54702434</v>
      </c>
      <c r="E1564">
        <v>1081</v>
      </c>
      <c r="F1564">
        <v>1</v>
      </c>
      <c r="G1564">
        <v>1081</v>
      </c>
      <c r="H1564">
        <v>1</v>
      </c>
      <c r="I1564" t="s">
        <v>1317</v>
      </c>
      <c r="J1564" t="s">
        <v>3</v>
      </c>
      <c r="K1564" t="s">
        <v>1318</v>
      </c>
      <c r="L1564">
        <v>1191</v>
      </c>
      <c r="N1564">
        <v>1013</v>
      </c>
      <c r="O1564" t="s">
        <v>1319</v>
      </c>
      <c r="P1564" t="s">
        <v>1319</v>
      </c>
      <c r="Q1564">
        <v>1</v>
      </c>
      <c r="X1564">
        <v>13.52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1</v>
      </c>
      <c r="AF1564" t="s">
        <v>3</v>
      </c>
      <c r="AG1564">
        <v>13.52</v>
      </c>
      <c r="AH1564">
        <v>2</v>
      </c>
      <c r="AI1564">
        <v>56665089</v>
      </c>
      <c r="AJ1564">
        <v>1232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</row>
    <row r="1565" spans="1:44" x14ac:dyDescent="0.2">
      <c r="A1565">
        <f>ROW(Source!A1406)</f>
        <v>1406</v>
      </c>
      <c r="B1565">
        <v>56665101</v>
      </c>
      <c r="C1565">
        <v>56665088</v>
      </c>
      <c r="D1565">
        <v>54767994</v>
      </c>
      <c r="E1565">
        <v>1</v>
      </c>
      <c r="F1565">
        <v>1</v>
      </c>
      <c r="G1565">
        <v>1081</v>
      </c>
      <c r="H1565">
        <v>2</v>
      </c>
      <c r="I1565" t="s">
        <v>1562</v>
      </c>
      <c r="J1565" t="s">
        <v>1563</v>
      </c>
      <c r="K1565" t="s">
        <v>1564</v>
      </c>
      <c r="L1565">
        <v>1368</v>
      </c>
      <c r="N1565">
        <v>1011</v>
      </c>
      <c r="O1565" t="s">
        <v>1323</v>
      </c>
      <c r="P1565" t="s">
        <v>1323</v>
      </c>
      <c r="Q1565">
        <v>1</v>
      </c>
      <c r="X1565">
        <v>2.0499999999999998</v>
      </c>
      <c r="Y1565">
        <v>0</v>
      </c>
      <c r="Z1565">
        <v>5.78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 t="s">
        <v>3</v>
      </c>
      <c r="AG1565">
        <v>2.0499999999999998</v>
      </c>
      <c r="AH1565">
        <v>2</v>
      </c>
      <c r="AI1565">
        <v>56665090</v>
      </c>
      <c r="AJ1565">
        <v>1233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</row>
    <row r="1566" spans="1:44" x14ac:dyDescent="0.2">
      <c r="A1566">
        <f>ROW(Source!A1406)</f>
        <v>1406</v>
      </c>
      <c r="B1566">
        <v>56665102</v>
      </c>
      <c r="C1566">
        <v>56665088</v>
      </c>
      <c r="D1566">
        <v>54768339</v>
      </c>
      <c r="E1566">
        <v>1</v>
      </c>
      <c r="F1566">
        <v>1</v>
      </c>
      <c r="G1566">
        <v>1081</v>
      </c>
      <c r="H1566">
        <v>2</v>
      </c>
      <c r="I1566" t="s">
        <v>1324</v>
      </c>
      <c r="J1566" t="s">
        <v>1325</v>
      </c>
      <c r="K1566" t="s">
        <v>1326</v>
      </c>
      <c r="L1566">
        <v>1368</v>
      </c>
      <c r="N1566">
        <v>1011</v>
      </c>
      <c r="O1566" t="s">
        <v>1323</v>
      </c>
      <c r="P1566" t="s">
        <v>1323</v>
      </c>
      <c r="Q1566">
        <v>1</v>
      </c>
      <c r="X1566">
        <v>0.12</v>
      </c>
      <c r="Y1566">
        <v>0</v>
      </c>
      <c r="Z1566">
        <v>83.1</v>
      </c>
      <c r="AA1566">
        <v>12.62</v>
      </c>
      <c r="AB1566">
        <v>0</v>
      </c>
      <c r="AC1566">
        <v>0</v>
      </c>
      <c r="AD1566">
        <v>1</v>
      </c>
      <c r="AE1566">
        <v>0</v>
      </c>
      <c r="AF1566" t="s">
        <v>3</v>
      </c>
      <c r="AG1566">
        <v>0.12</v>
      </c>
      <c r="AH1566">
        <v>2</v>
      </c>
      <c r="AI1566">
        <v>56665091</v>
      </c>
      <c r="AJ1566">
        <v>1234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</row>
    <row r="1567" spans="1:44" x14ac:dyDescent="0.2">
      <c r="A1567">
        <f>ROW(Source!A1406)</f>
        <v>1406</v>
      </c>
      <c r="B1567">
        <v>56665103</v>
      </c>
      <c r="C1567">
        <v>56665088</v>
      </c>
      <c r="D1567">
        <v>54768393</v>
      </c>
      <c r="E1567">
        <v>1</v>
      </c>
      <c r="F1567">
        <v>1</v>
      </c>
      <c r="G1567">
        <v>1081</v>
      </c>
      <c r="H1567">
        <v>2</v>
      </c>
      <c r="I1567" t="s">
        <v>1387</v>
      </c>
      <c r="J1567" t="s">
        <v>1388</v>
      </c>
      <c r="K1567" t="s">
        <v>1389</v>
      </c>
      <c r="L1567">
        <v>1368</v>
      </c>
      <c r="N1567">
        <v>1011</v>
      </c>
      <c r="O1567" t="s">
        <v>1323</v>
      </c>
      <c r="P1567" t="s">
        <v>1323</v>
      </c>
      <c r="Q1567">
        <v>1</v>
      </c>
      <c r="X1567">
        <v>1.86</v>
      </c>
      <c r="Y1567">
        <v>0</v>
      </c>
      <c r="Z1567">
        <v>0.77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 t="s">
        <v>3</v>
      </c>
      <c r="AG1567">
        <v>1.86</v>
      </c>
      <c r="AH1567">
        <v>2</v>
      </c>
      <c r="AI1567">
        <v>56665092</v>
      </c>
      <c r="AJ1567">
        <v>1235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 x14ac:dyDescent="0.2">
      <c r="A1568">
        <f>ROW(Source!A1406)</f>
        <v>1406</v>
      </c>
      <c r="B1568">
        <v>56665104</v>
      </c>
      <c r="C1568">
        <v>56665088</v>
      </c>
      <c r="D1568">
        <v>54768426</v>
      </c>
      <c r="E1568">
        <v>1</v>
      </c>
      <c r="F1568">
        <v>1</v>
      </c>
      <c r="G1568">
        <v>1081</v>
      </c>
      <c r="H1568">
        <v>2</v>
      </c>
      <c r="I1568" t="s">
        <v>1368</v>
      </c>
      <c r="J1568" t="s">
        <v>1369</v>
      </c>
      <c r="K1568" t="s">
        <v>1370</v>
      </c>
      <c r="L1568">
        <v>1368</v>
      </c>
      <c r="N1568">
        <v>1011</v>
      </c>
      <c r="O1568" t="s">
        <v>1323</v>
      </c>
      <c r="P1568" t="s">
        <v>1323</v>
      </c>
      <c r="Q1568">
        <v>1</v>
      </c>
      <c r="X1568">
        <v>1.94</v>
      </c>
      <c r="Y1568">
        <v>0</v>
      </c>
      <c r="Z1568">
        <v>0.47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 t="s">
        <v>3</v>
      </c>
      <c r="AG1568">
        <v>1.94</v>
      </c>
      <c r="AH1568">
        <v>2</v>
      </c>
      <c r="AI1568">
        <v>56665093</v>
      </c>
      <c r="AJ1568">
        <v>1236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</row>
    <row r="1569" spans="1:44" x14ac:dyDescent="0.2">
      <c r="A1569">
        <f>ROW(Source!A1406)</f>
        <v>1406</v>
      </c>
      <c r="B1569">
        <v>56665105</v>
      </c>
      <c r="C1569">
        <v>56665088</v>
      </c>
      <c r="D1569">
        <v>54737367</v>
      </c>
      <c r="E1569">
        <v>1</v>
      </c>
      <c r="F1569">
        <v>1</v>
      </c>
      <c r="G1569">
        <v>1081</v>
      </c>
      <c r="H1569">
        <v>3</v>
      </c>
      <c r="I1569" t="s">
        <v>1442</v>
      </c>
      <c r="J1569" t="s">
        <v>1443</v>
      </c>
      <c r="K1569" t="s">
        <v>1444</v>
      </c>
      <c r="L1569">
        <v>1339</v>
      </c>
      <c r="N1569">
        <v>1007</v>
      </c>
      <c r="O1569" t="s">
        <v>1102</v>
      </c>
      <c r="P1569" t="s">
        <v>1102</v>
      </c>
      <c r="Q1569">
        <v>1</v>
      </c>
      <c r="X1569">
        <v>3.3403999999999998</v>
      </c>
      <c r="Y1569">
        <v>7.07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 t="s">
        <v>3</v>
      </c>
      <c r="AG1569">
        <v>3.3403999999999998</v>
      </c>
      <c r="AH1569">
        <v>2</v>
      </c>
      <c r="AI1569">
        <v>56665094</v>
      </c>
      <c r="AJ1569">
        <v>1237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</row>
    <row r="1570" spans="1:44" x14ac:dyDescent="0.2">
      <c r="A1570">
        <f>ROW(Source!A1406)</f>
        <v>1406</v>
      </c>
      <c r="B1570">
        <v>56665106</v>
      </c>
      <c r="C1570">
        <v>56665088</v>
      </c>
      <c r="D1570">
        <v>54739880</v>
      </c>
      <c r="E1570">
        <v>1</v>
      </c>
      <c r="F1570">
        <v>1</v>
      </c>
      <c r="G1570">
        <v>1081</v>
      </c>
      <c r="H1570">
        <v>3</v>
      </c>
      <c r="I1570" t="s">
        <v>1565</v>
      </c>
      <c r="J1570" t="s">
        <v>1566</v>
      </c>
      <c r="K1570" t="s">
        <v>1567</v>
      </c>
      <c r="L1570">
        <v>1355</v>
      </c>
      <c r="N1570">
        <v>1010</v>
      </c>
      <c r="O1570" t="s">
        <v>1380</v>
      </c>
      <c r="P1570" t="s">
        <v>1380</v>
      </c>
      <c r="Q1570">
        <v>100</v>
      </c>
      <c r="X1570">
        <v>1.1100000000000001</v>
      </c>
      <c r="Y1570">
        <v>15.04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 t="s">
        <v>3</v>
      </c>
      <c r="AG1570">
        <v>1.1100000000000001</v>
      </c>
      <c r="AH1570">
        <v>2</v>
      </c>
      <c r="AI1570">
        <v>56665095</v>
      </c>
      <c r="AJ1570">
        <v>1238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</row>
    <row r="1571" spans="1:44" x14ac:dyDescent="0.2">
      <c r="A1571">
        <f>ROW(Source!A1406)</f>
        <v>1406</v>
      </c>
      <c r="B1571">
        <v>56665107</v>
      </c>
      <c r="C1571">
        <v>56665088</v>
      </c>
      <c r="D1571">
        <v>54740114</v>
      </c>
      <c r="E1571">
        <v>1</v>
      </c>
      <c r="F1571">
        <v>1</v>
      </c>
      <c r="G1571">
        <v>1081</v>
      </c>
      <c r="H1571">
        <v>3</v>
      </c>
      <c r="I1571" t="s">
        <v>1568</v>
      </c>
      <c r="J1571" t="s">
        <v>1569</v>
      </c>
      <c r="K1571" t="s">
        <v>1570</v>
      </c>
      <c r="L1571">
        <v>1346</v>
      </c>
      <c r="N1571">
        <v>1009</v>
      </c>
      <c r="O1571" t="s">
        <v>1171</v>
      </c>
      <c r="P1571" t="s">
        <v>1171</v>
      </c>
      <c r="Q1571">
        <v>1</v>
      </c>
      <c r="X1571">
        <v>2.109</v>
      </c>
      <c r="Y1571">
        <v>38.729999999999997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 t="s">
        <v>3</v>
      </c>
      <c r="AG1571">
        <v>2.109</v>
      </c>
      <c r="AH1571">
        <v>2</v>
      </c>
      <c r="AI1571">
        <v>56665096</v>
      </c>
      <c r="AJ1571">
        <v>1239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</row>
    <row r="1572" spans="1:44" x14ac:dyDescent="0.2">
      <c r="A1572">
        <f>ROW(Source!A1406)</f>
        <v>1406</v>
      </c>
      <c r="B1572">
        <v>56665108</v>
      </c>
      <c r="C1572">
        <v>56665088</v>
      </c>
      <c r="D1572">
        <v>54698528</v>
      </c>
      <c r="E1572">
        <v>1081</v>
      </c>
      <c r="F1572">
        <v>1</v>
      </c>
      <c r="G1572">
        <v>1081</v>
      </c>
      <c r="H1572">
        <v>3</v>
      </c>
      <c r="I1572" t="s">
        <v>1658</v>
      </c>
      <c r="J1572" t="s">
        <v>3</v>
      </c>
      <c r="K1572" t="s">
        <v>1659</v>
      </c>
      <c r="L1572">
        <v>1354</v>
      </c>
      <c r="N1572">
        <v>1010</v>
      </c>
      <c r="O1572" t="s">
        <v>398</v>
      </c>
      <c r="P1572" t="s">
        <v>398</v>
      </c>
      <c r="Q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 t="s">
        <v>3</v>
      </c>
      <c r="AG1572">
        <v>0</v>
      </c>
      <c r="AH1572">
        <v>3</v>
      </c>
      <c r="AI1572">
        <v>-1</v>
      </c>
      <c r="AJ1572" t="s">
        <v>3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</row>
    <row r="1573" spans="1:44" x14ac:dyDescent="0.2">
      <c r="A1573">
        <f>ROW(Source!A1406)</f>
        <v>1406</v>
      </c>
      <c r="B1573">
        <v>56665109</v>
      </c>
      <c r="C1573">
        <v>56665088</v>
      </c>
      <c r="D1573">
        <v>54705534</v>
      </c>
      <c r="E1573">
        <v>1081</v>
      </c>
      <c r="F1573">
        <v>1</v>
      </c>
      <c r="G1573">
        <v>1081</v>
      </c>
      <c r="H1573">
        <v>3</v>
      </c>
      <c r="I1573" t="s">
        <v>1660</v>
      </c>
      <c r="J1573" t="s">
        <v>3</v>
      </c>
      <c r="K1573" t="s">
        <v>1661</v>
      </c>
      <c r="L1573">
        <v>1301</v>
      </c>
      <c r="N1573">
        <v>1003</v>
      </c>
      <c r="O1573" t="s">
        <v>672</v>
      </c>
      <c r="P1573" t="s">
        <v>672</v>
      </c>
      <c r="Q1573">
        <v>1</v>
      </c>
      <c r="X1573">
        <v>102.5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 t="s">
        <v>3</v>
      </c>
      <c r="AG1573">
        <v>102.5</v>
      </c>
      <c r="AH1573">
        <v>3</v>
      </c>
      <c r="AI1573">
        <v>-1</v>
      </c>
      <c r="AJ1573" t="s">
        <v>3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 x14ac:dyDescent="0.2">
      <c r="A1574">
        <f>ROW(Source!A1406)</f>
        <v>1406</v>
      </c>
      <c r="B1574">
        <v>56665110</v>
      </c>
      <c r="C1574">
        <v>56665088</v>
      </c>
      <c r="D1574">
        <v>54705534</v>
      </c>
      <c r="E1574">
        <v>1081</v>
      </c>
      <c r="F1574">
        <v>1</v>
      </c>
      <c r="G1574">
        <v>1081</v>
      </c>
      <c r="H1574">
        <v>3</v>
      </c>
      <c r="I1574" t="s">
        <v>1660</v>
      </c>
      <c r="J1574" t="s">
        <v>3</v>
      </c>
      <c r="K1574" t="s">
        <v>1662</v>
      </c>
      <c r="L1574">
        <v>1354</v>
      </c>
      <c r="N1574">
        <v>1010</v>
      </c>
      <c r="O1574" t="s">
        <v>398</v>
      </c>
      <c r="P1574" t="s">
        <v>398</v>
      </c>
      <c r="Q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3</v>
      </c>
      <c r="AG1574">
        <v>0</v>
      </c>
      <c r="AH1574">
        <v>3</v>
      </c>
      <c r="AI1574">
        <v>-1</v>
      </c>
      <c r="AJ1574" t="s">
        <v>3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 x14ac:dyDescent="0.2">
      <c r="A1575">
        <f>ROW(Source!A1406)</f>
        <v>1406</v>
      </c>
      <c r="B1575">
        <v>56665111</v>
      </c>
      <c r="C1575">
        <v>56665088</v>
      </c>
      <c r="D1575">
        <v>54717889</v>
      </c>
      <c r="E1575">
        <v>1081</v>
      </c>
      <c r="F1575">
        <v>1</v>
      </c>
      <c r="G1575">
        <v>1081</v>
      </c>
      <c r="H1575">
        <v>3</v>
      </c>
      <c r="I1575" t="s">
        <v>1633</v>
      </c>
      <c r="J1575" t="s">
        <v>3</v>
      </c>
      <c r="K1575" t="s">
        <v>1634</v>
      </c>
      <c r="L1575">
        <v>1354</v>
      </c>
      <c r="N1575">
        <v>1010</v>
      </c>
      <c r="O1575" t="s">
        <v>398</v>
      </c>
      <c r="P1575" t="s">
        <v>398</v>
      </c>
      <c r="Q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3</v>
      </c>
      <c r="AG1575">
        <v>0</v>
      </c>
      <c r="AH1575">
        <v>3</v>
      </c>
      <c r="AI1575">
        <v>-1</v>
      </c>
      <c r="AJ1575" t="s">
        <v>3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</row>
    <row r="1576" spans="1:44" x14ac:dyDescent="0.2">
      <c r="A1576">
        <f>ROW(Source!A1406)</f>
        <v>1406</v>
      </c>
      <c r="B1576">
        <v>56665112</v>
      </c>
      <c r="C1576">
        <v>56665088</v>
      </c>
      <c r="D1576">
        <v>54718770</v>
      </c>
      <c r="E1576">
        <v>1081</v>
      </c>
      <c r="F1576">
        <v>1</v>
      </c>
      <c r="G1576">
        <v>1081</v>
      </c>
      <c r="H1576">
        <v>3</v>
      </c>
      <c r="I1576" t="s">
        <v>1663</v>
      </c>
      <c r="J1576" t="s">
        <v>3</v>
      </c>
      <c r="K1576" t="s">
        <v>1664</v>
      </c>
      <c r="L1576">
        <v>1354</v>
      </c>
      <c r="N1576">
        <v>1010</v>
      </c>
      <c r="O1576" t="s">
        <v>398</v>
      </c>
      <c r="P1576" t="s">
        <v>398</v>
      </c>
      <c r="Q1576">
        <v>1</v>
      </c>
      <c r="X1576">
        <v>0.7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s">
        <v>3</v>
      </c>
      <c r="AG1576">
        <v>0.7</v>
      </c>
      <c r="AH1576">
        <v>3</v>
      </c>
      <c r="AI1576">
        <v>-1</v>
      </c>
      <c r="AJ1576" t="s">
        <v>3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 x14ac:dyDescent="0.2">
      <c r="A1577">
        <f>ROW(Source!A1415)</f>
        <v>1415</v>
      </c>
      <c r="B1577">
        <v>56665125</v>
      </c>
      <c r="C1577">
        <v>56665116</v>
      </c>
      <c r="D1577">
        <v>54702434</v>
      </c>
      <c r="E1577">
        <v>1081</v>
      </c>
      <c r="F1577">
        <v>1</v>
      </c>
      <c r="G1577">
        <v>1081</v>
      </c>
      <c r="H1577">
        <v>1</v>
      </c>
      <c r="I1577" t="s">
        <v>1317</v>
      </c>
      <c r="J1577" t="s">
        <v>3</v>
      </c>
      <c r="K1577" t="s">
        <v>1318</v>
      </c>
      <c r="L1577">
        <v>1191</v>
      </c>
      <c r="N1577">
        <v>1013</v>
      </c>
      <c r="O1577" t="s">
        <v>1319</v>
      </c>
      <c r="P1577" t="s">
        <v>1319</v>
      </c>
      <c r="Q1577">
        <v>1</v>
      </c>
      <c r="X1577">
        <v>2.2000000000000002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1</v>
      </c>
      <c r="AF1577" t="s">
        <v>3</v>
      </c>
      <c r="AG1577">
        <v>2.2000000000000002</v>
      </c>
      <c r="AH1577">
        <v>2</v>
      </c>
      <c r="AI1577">
        <v>56665117</v>
      </c>
      <c r="AJ1577">
        <v>1243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</row>
    <row r="1578" spans="1:44" x14ac:dyDescent="0.2">
      <c r="A1578">
        <f>ROW(Source!A1415)</f>
        <v>1415</v>
      </c>
      <c r="B1578">
        <v>56665126</v>
      </c>
      <c r="C1578">
        <v>56665116</v>
      </c>
      <c r="D1578">
        <v>54768339</v>
      </c>
      <c r="E1578">
        <v>1</v>
      </c>
      <c r="F1578">
        <v>1</v>
      </c>
      <c r="G1578">
        <v>1081</v>
      </c>
      <c r="H1578">
        <v>2</v>
      </c>
      <c r="I1578" t="s">
        <v>1324</v>
      </c>
      <c r="J1578" t="s">
        <v>1325</v>
      </c>
      <c r="K1578" t="s">
        <v>1326</v>
      </c>
      <c r="L1578">
        <v>1368</v>
      </c>
      <c r="N1578">
        <v>1011</v>
      </c>
      <c r="O1578" t="s">
        <v>1323</v>
      </c>
      <c r="P1578" t="s">
        <v>1323</v>
      </c>
      <c r="Q1578">
        <v>1</v>
      </c>
      <c r="X1578">
        <v>8.9999999999999993E-3</v>
      </c>
      <c r="Y1578">
        <v>0</v>
      </c>
      <c r="Z1578">
        <v>83.1</v>
      </c>
      <c r="AA1578">
        <v>12.62</v>
      </c>
      <c r="AB1578">
        <v>0</v>
      </c>
      <c r="AC1578">
        <v>0</v>
      </c>
      <c r="AD1578">
        <v>1</v>
      </c>
      <c r="AE1578">
        <v>0</v>
      </c>
      <c r="AF1578" t="s">
        <v>3</v>
      </c>
      <c r="AG1578">
        <v>8.9999999999999993E-3</v>
      </c>
      <c r="AH1578">
        <v>2</v>
      </c>
      <c r="AI1578">
        <v>56665118</v>
      </c>
      <c r="AJ1578">
        <v>1244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 x14ac:dyDescent="0.2">
      <c r="A1579">
        <f>ROW(Source!A1415)</f>
        <v>1415</v>
      </c>
      <c r="B1579">
        <v>56665127</v>
      </c>
      <c r="C1579">
        <v>56665116</v>
      </c>
      <c r="D1579">
        <v>54739852</v>
      </c>
      <c r="E1579">
        <v>1</v>
      </c>
      <c r="F1579">
        <v>1</v>
      </c>
      <c r="G1579">
        <v>1081</v>
      </c>
      <c r="H1579">
        <v>3</v>
      </c>
      <c r="I1579" t="s">
        <v>1421</v>
      </c>
      <c r="J1579" t="s">
        <v>1422</v>
      </c>
      <c r="K1579" t="s">
        <v>1423</v>
      </c>
      <c r="L1579">
        <v>1346</v>
      </c>
      <c r="N1579">
        <v>1009</v>
      </c>
      <c r="O1579" t="s">
        <v>1171</v>
      </c>
      <c r="P1579" t="s">
        <v>1171</v>
      </c>
      <c r="Q1579">
        <v>1</v>
      </c>
      <c r="X1579">
        <v>1.6400000000000001E-2</v>
      </c>
      <c r="Y1579">
        <v>53.33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 t="s">
        <v>3</v>
      </c>
      <c r="AG1579">
        <v>1.6400000000000001E-2</v>
      </c>
      <c r="AH1579">
        <v>2</v>
      </c>
      <c r="AI1579">
        <v>56665119</v>
      </c>
      <c r="AJ1579">
        <v>1246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 x14ac:dyDescent="0.2">
      <c r="A1580">
        <f>ROW(Source!A1415)</f>
        <v>1415</v>
      </c>
      <c r="B1580">
        <v>56665128</v>
      </c>
      <c r="C1580">
        <v>56665116</v>
      </c>
      <c r="D1580">
        <v>54737588</v>
      </c>
      <c r="E1580">
        <v>1</v>
      </c>
      <c r="F1580">
        <v>1</v>
      </c>
      <c r="G1580">
        <v>1081</v>
      </c>
      <c r="H1580">
        <v>3</v>
      </c>
      <c r="I1580" t="s">
        <v>1559</v>
      </c>
      <c r="J1580" t="s">
        <v>1560</v>
      </c>
      <c r="K1580" t="s">
        <v>1561</v>
      </c>
      <c r="L1580">
        <v>1354</v>
      </c>
      <c r="N1580">
        <v>1010</v>
      </c>
      <c r="O1580" t="s">
        <v>398</v>
      </c>
      <c r="P1580" t="s">
        <v>398</v>
      </c>
      <c r="Q1580">
        <v>1</v>
      </c>
      <c r="X1580">
        <v>30</v>
      </c>
      <c r="Y1580">
        <v>0.75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 t="s">
        <v>3</v>
      </c>
      <c r="AG1580">
        <v>30</v>
      </c>
      <c r="AH1580">
        <v>2</v>
      </c>
      <c r="AI1580">
        <v>56665120</v>
      </c>
      <c r="AJ1580">
        <v>1248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</row>
    <row r="1581" spans="1:44" x14ac:dyDescent="0.2">
      <c r="A1581">
        <f>ROW(Source!A1415)</f>
        <v>1415</v>
      </c>
      <c r="B1581">
        <v>56665129</v>
      </c>
      <c r="C1581">
        <v>56665116</v>
      </c>
      <c r="D1581">
        <v>54737634</v>
      </c>
      <c r="E1581">
        <v>1</v>
      </c>
      <c r="F1581">
        <v>1</v>
      </c>
      <c r="G1581">
        <v>1081</v>
      </c>
      <c r="H1581">
        <v>3</v>
      </c>
      <c r="I1581" t="s">
        <v>1424</v>
      </c>
      <c r="J1581" t="s">
        <v>1425</v>
      </c>
      <c r="K1581" t="s">
        <v>1426</v>
      </c>
      <c r="L1581">
        <v>1296</v>
      </c>
      <c r="N1581">
        <v>1002</v>
      </c>
      <c r="O1581" t="s">
        <v>678</v>
      </c>
      <c r="P1581" t="s">
        <v>678</v>
      </c>
      <c r="Q1581">
        <v>1</v>
      </c>
      <c r="X1581">
        <v>0.93</v>
      </c>
      <c r="Y1581">
        <v>34.74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 t="s">
        <v>3</v>
      </c>
      <c r="AG1581">
        <v>0.93</v>
      </c>
      <c r="AH1581">
        <v>2</v>
      </c>
      <c r="AI1581">
        <v>56665121</v>
      </c>
      <c r="AJ1581">
        <v>1249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44" x14ac:dyDescent="0.2">
      <c r="A1582">
        <f>ROW(Source!A1415)</f>
        <v>1415</v>
      </c>
      <c r="B1582">
        <v>56665130</v>
      </c>
      <c r="C1582">
        <v>56665116</v>
      </c>
      <c r="D1582">
        <v>54703439</v>
      </c>
      <c r="E1582">
        <v>1081</v>
      </c>
      <c r="F1582">
        <v>1</v>
      </c>
      <c r="G1582">
        <v>1081</v>
      </c>
      <c r="H1582">
        <v>3</v>
      </c>
      <c r="I1582" t="s">
        <v>1613</v>
      </c>
      <c r="J1582" t="s">
        <v>3</v>
      </c>
      <c r="K1582" t="s">
        <v>1614</v>
      </c>
      <c r="L1582">
        <v>1301</v>
      </c>
      <c r="N1582">
        <v>1003</v>
      </c>
      <c r="O1582" t="s">
        <v>672</v>
      </c>
      <c r="P1582" t="s">
        <v>672</v>
      </c>
      <c r="Q1582">
        <v>1</v>
      </c>
      <c r="X1582">
        <v>15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s">
        <v>3</v>
      </c>
      <c r="AG1582">
        <v>15</v>
      </c>
      <c r="AH1582">
        <v>3</v>
      </c>
      <c r="AI1582">
        <v>-1</v>
      </c>
      <c r="AJ1582" t="s">
        <v>3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44" x14ac:dyDescent="0.2">
      <c r="A1583">
        <f>ROW(Source!A1415)</f>
        <v>1415</v>
      </c>
      <c r="B1583">
        <v>56665131</v>
      </c>
      <c r="C1583">
        <v>56665116</v>
      </c>
      <c r="D1583">
        <v>54703467</v>
      </c>
      <c r="E1583">
        <v>1081</v>
      </c>
      <c r="F1583">
        <v>1</v>
      </c>
      <c r="G1583">
        <v>1081</v>
      </c>
      <c r="H1583">
        <v>3</v>
      </c>
      <c r="I1583" t="s">
        <v>1615</v>
      </c>
      <c r="J1583" t="s">
        <v>3</v>
      </c>
      <c r="K1583" t="s">
        <v>1616</v>
      </c>
      <c r="L1583">
        <v>1327</v>
      </c>
      <c r="N1583">
        <v>1005</v>
      </c>
      <c r="O1583" t="s">
        <v>329</v>
      </c>
      <c r="P1583" t="s">
        <v>329</v>
      </c>
      <c r="Q1583">
        <v>1</v>
      </c>
      <c r="X1583">
        <v>0.25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s">
        <v>3</v>
      </c>
      <c r="AG1583">
        <v>0.25</v>
      </c>
      <c r="AH1583">
        <v>3</v>
      </c>
      <c r="AI1583">
        <v>-1</v>
      </c>
      <c r="AJ1583" t="s">
        <v>3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44" x14ac:dyDescent="0.2">
      <c r="A1584">
        <f>ROW(Source!A1415)</f>
        <v>1415</v>
      </c>
      <c r="B1584">
        <v>56665132</v>
      </c>
      <c r="C1584">
        <v>56665116</v>
      </c>
      <c r="D1584">
        <v>54704927</v>
      </c>
      <c r="E1584">
        <v>1081</v>
      </c>
      <c r="F1584">
        <v>1</v>
      </c>
      <c r="G1584">
        <v>1081</v>
      </c>
      <c r="H1584">
        <v>3</v>
      </c>
      <c r="I1584" t="s">
        <v>1648</v>
      </c>
      <c r="J1584" t="s">
        <v>3</v>
      </c>
      <c r="K1584" t="s">
        <v>1657</v>
      </c>
      <c r="L1584">
        <v>1301</v>
      </c>
      <c r="N1584">
        <v>1003</v>
      </c>
      <c r="O1584" t="s">
        <v>672</v>
      </c>
      <c r="P1584" t="s">
        <v>672</v>
      </c>
      <c r="Q1584">
        <v>1</v>
      </c>
      <c r="X1584">
        <v>10.5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3</v>
      </c>
      <c r="AG1584">
        <v>10.5</v>
      </c>
      <c r="AH1584">
        <v>3</v>
      </c>
      <c r="AI1584">
        <v>-1</v>
      </c>
      <c r="AJ1584" t="s">
        <v>3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 x14ac:dyDescent="0.2">
      <c r="A1585">
        <f>ROW(Source!A1415)</f>
        <v>1415</v>
      </c>
      <c r="B1585">
        <v>56665133</v>
      </c>
      <c r="C1585">
        <v>56665116</v>
      </c>
      <c r="D1585">
        <v>54708015</v>
      </c>
      <c r="E1585">
        <v>1081</v>
      </c>
      <c r="F1585">
        <v>1</v>
      </c>
      <c r="G1585">
        <v>1081</v>
      </c>
      <c r="H1585">
        <v>3</v>
      </c>
      <c r="I1585" t="s">
        <v>1617</v>
      </c>
      <c r="J1585" t="s">
        <v>3</v>
      </c>
      <c r="K1585" t="s">
        <v>1618</v>
      </c>
      <c r="L1585">
        <v>1296</v>
      </c>
      <c r="N1585">
        <v>1002</v>
      </c>
      <c r="O1585" t="s">
        <v>678</v>
      </c>
      <c r="P1585" t="s">
        <v>678</v>
      </c>
      <c r="Q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s">
        <v>3</v>
      </c>
      <c r="AG1585">
        <v>0</v>
      </c>
      <c r="AH1585">
        <v>3</v>
      </c>
      <c r="AI1585">
        <v>-1</v>
      </c>
      <c r="AJ1585" t="s">
        <v>3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 x14ac:dyDescent="0.2">
      <c r="A1586">
        <f>ROW(Source!A1416)</f>
        <v>1416</v>
      </c>
      <c r="B1586">
        <v>56665125</v>
      </c>
      <c r="C1586">
        <v>56665116</v>
      </c>
      <c r="D1586">
        <v>54702434</v>
      </c>
      <c r="E1586">
        <v>1081</v>
      </c>
      <c r="F1586">
        <v>1</v>
      </c>
      <c r="G1586">
        <v>1081</v>
      </c>
      <c r="H1586">
        <v>1</v>
      </c>
      <c r="I1586" t="s">
        <v>1317</v>
      </c>
      <c r="J1586" t="s">
        <v>3</v>
      </c>
      <c r="K1586" t="s">
        <v>1318</v>
      </c>
      <c r="L1586">
        <v>1191</v>
      </c>
      <c r="N1586">
        <v>1013</v>
      </c>
      <c r="O1586" t="s">
        <v>1319</v>
      </c>
      <c r="P1586" t="s">
        <v>1319</v>
      </c>
      <c r="Q1586">
        <v>1</v>
      </c>
      <c r="X1586">
        <v>2.2000000000000002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1</v>
      </c>
      <c r="AF1586" t="s">
        <v>3</v>
      </c>
      <c r="AG1586">
        <v>2.2000000000000002</v>
      </c>
      <c r="AH1586">
        <v>2</v>
      </c>
      <c r="AI1586">
        <v>56665117</v>
      </c>
      <c r="AJ1586">
        <v>1251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  <row r="1587" spans="1:44" x14ac:dyDescent="0.2">
      <c r="A1587">
        <f>ROW(Source!A1416)</f>
        <v>1416</v>
      </c>
      <c r="B1587">
        <v>56665126</v>
      </c>
      <c r="C1587">
        <v>56665116</v>
      </c>
      <c r="D1587">
        <v>54768339</v>
      </c>
      <c r="E1587">
        <v>1</v>
      </c>
      <c r="F1587">
        <v>1</v>
      </c>
      <c r="G1587">
        <v>1081</v>
      </c>
      <c r="H1587">
        <v>2</v>
      </c>
      <c r="I1587" t="s">
        <v>1324</v>
      </c>
      <c r="J1587" t="s">
        <v>1325</v>
      </c>
      <c r="K1587" t="s">
        <v>1326</v>
      </c>
      <c r="L1587">
        <v>1368</v>
      </c>
      <c r="N1587">
        <v>1011</v>
      </c>
      <c r="O1587" t="s">
        <v>1323</v>
      </c>
      <c r="P1587" t="s">
        <v>1323</v>
      </c>
      <c r="Q1587">
        <v>1</v>
      </c>
      <c r="X1587">
        <v>8.9999999999999993E-3</v>
      </c>
      <c r="Y1587">
        <v>0</v>
      </c>
      <c r="Z1587">
        <v>83.1</v>
      </c>
      <c r="AA1587">
        <v>12.62</v>
      </c>
      <c r="AB1587">
        <v>0</v>
      </c>
      <c r="AC1587">
        <v>0</v>
      </c>
      <c r="AD1587">
        <v>1</v>
      </c>
      <c r="AE1587">
        <v>0</v>
      </c>
      <c r="AF1587" t="s">
        <v>3</v>
      </c>
      <c r="AG1587">
        <v>8.9999999999999993E-3</v>
      </c>
      <c r="AH1587">
        <v>2</v>
      </c>
      <c r="AI1587">
        <v>56665118</v>
      </c>
      <c r="AJ1587">
        <v>1252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4" x14ac:dyDescent="0.2">
      <c r="A1588">
        <f>ROW(Source!A1416)</f>
        <v>1416</v>
      </c>
      <c r="B1588">
        <v>56665127</v>
      </c>
      <c r="C1588">
        <v>56665116</v>
      </c>
      <c r="D1588">
        <v>54739852</v>
      </c>
      <c r="E1588">
        <v>1</v>
      </c>
      <c r="F1588">
        <v>1</v>
      </c>
      <c r="G1588">
        <v>1081</v>
      </c>
      <c r="H1588">
        <v>3</v>
      </c>
      <c r="I1588" t="s">
        <v>1421</v>
      </c>
      <c r="J1588" t="s">
        <v>1422</v>
      </c>
      <c r="K1588" t="s">
        <v>1423</v>
      </c>
      <c r="L1588">
        <v>1346</v>
      </c>
      <c r="N1588">
        <v>1009</v>
      </c>
      <c r="O1588" t="s">
        <v>1171</v>
      </c>
      <c r="P1588" t="s">
        <v>1171</v>
      </c>
      <c r="Q1588">
        <v>1</v>
      </c>
      <c r="X1588">
        <v>1.6400000000000001E-2</v>
      </c>
      <c r="Y1588">
        <v>53.33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 t="s">
        <v>3</v>
      </c>
      <c r="AG1588">
        <v>1.6400000000000001E-2</v>
      </c>
      <c r="AH1588">
        <v>2</v>
      </c>
      <c r="AI1588">
        <v>56665119</v>
      </c>
      <c r="AJ1588">
        <v>1254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4" x14ac:dyDescent="0.2">
      <c r="A1589">
        <f>ROW(Source!A1416)</f>
        <v>1416</v>
      </c>
      <c r="B1589">
        <v>56665128</v>
      </c>
      <c r="C1589">
        <v>56665116</v>
      </c>
      <c r="D1589">
        <v>54737588</v>
      </c>
      <c r="E1589">
        <v>1</v>
      </c>
      <c r="F1589">
        <v>1</v>
      </c>
      <c r="G1589">
        <v>1081</v>
      </c>
      <c r="H1589">
        <v>3</v>
      </c>
      <c r="I1589" t="s">
        <v>1559</v>
      </c>
      <c r="J1589" t="s">
        <v>1560</v>
      </c>
      <c r="K1589" t="s">
        <v>1561</v>
      </c>
      <c r="L1589">
        <v>1354</v>
      </c>
      <c r="N1589">
        <v>1010</v>
      </c>
      <c r="O1589" t="s">
        <v>398</v>
      </c>
      <c r="P1589" t="s">
        <v>398</v>
      </c>
      <c r="Q1589">
        <v>1</v>
      </c>
      <c r="X1589">
        <v>30</v>
      </c>
      <c r="Y1589">
        <v>0.75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 t="s">
        <v>3</v>
      </c>
      <c r="AG1589">
        <v>30</v>
      </c>
      <c r="AH1589">
        <v>2</v>
      </c>
      <c r="AI1589">
        <v>56665120</v>
      </c>
      <c r="AJ1589">
        <v>1256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 x14ac:dyDescent="0.2">
      <c r="A1590">
        <f>ROW(Source!A1416)</f>
        <v>1416</v>
      </c>
      <c r="B1590">
        <v>56665129</v>
      </c>
      <c r="C1590">
        <v>56665116</v>
      </c>
      <c r="D1590">
        <v>54737634</v>
      </c>
      <c r="E1590">
        <v>1</v>
      </c>
      <c r="F1590">
        <v>1</v>
      </c>
      <c r="G1590">
        <v>1081</v>
      </c>
      <c r="H1590">
        <v>3</v>
      </c>
      <c r="I1590" t="s">
        <v>1424</v>
      </c>
      <c r="J1590" t="s">
        <v>1425</v>
      </c>
      <c r="K1590" t="s">
        <v>1426</v>
      </c>
      <c r="L1590">
        <v>1296</v>
      </c>
      <c r="N1590">
        <v>1002</v>
      </c>
      <c r="O1590" t="s">
        <v>678</v>
      </c>
      <c r="P1590" t="s">
        <v>678</v>
      </c>
      <c r="Q1590">
        <v>1</v>
      </c>
      <c r="X1590">
        <v>0.93</v>
      </c>
      <c r="Y1590">
        <v>34.74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 t="s">
        <v>3</v>
      </c>
      <c r="AG1590">
        <v>0.93</v>
      </c>
      <c r="AH1590">
        <v>2</v>
      </c>
      <c r="AI1590">
        <v>56665121</v>
      </c>
      <c r="AJ1590">
        <v>1257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 x14ac:dyDescent="0.2">
      <c r="A1591">
        <f>ROW(Source!A1416)</f>
        <v>1416</v>
      </c>
      <c r="B1591">
        <v>56665130</v>
      </c>
      <c r="C1591">
        <v>56665116</v>
      </c>
      <c r="D1591">
        <v>54703439</v>
      </c>
      <c r="E1591">
        <v>1081</v>
      </c>
      <c r="F1591">
        <v>1</v>
      </c>
      <c r="G1591">
        <v>1081</v>
      </c>
      <c r="H1591">
        <v>3</v>
      </c>
      <c r="I1591" t="s">
        <v>1613</v>
      </c>
      <c r="J1591" t="s">
        <v>3</v>
      </c>
      <c r="K1591" t="s">
        <v>1614</v>
      </c>
      <c r="L1591">
        <v>1301</v>
      </c>
      <c r="N1591">
        <v>1003</v>
      </c>
      <c r="O1591" t="s">
        <v>672</v>
      </c>
      <c r="P1591" t="s">
        <v>672</v>
      </c>
      <c r="Q1591">
        <v>1</v>
      </c>
      <c r="X1591">
        <v>15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s">
        <v>3</v>
      </c>
      <c r="AG1591">
        <v>15</v>
      </c>
      <c r="AH1591">
        <v>3</v>
      </c>
      <c r="AI1591">
        <v>-1</v>
      </c>
      <c r="AJ1591" t="s">
        <v>3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 x14ac:dyDescent="0.2">
      <c r="A1592">
        <f>ROW(Source!A1416)</f>
        <v>1416</v>
      </c>
      <c r="B1592">
        <v>56665131</v>
      </c>
      <c r="C1592">
        <v>56665116</v>
      </c>
      <c r="D1592">
        <v>54703467</v>
      </c>
      <c r="E1592">
        <v>1081</v>
      </c>
      <c r="F1592">
        <v>1</v>
      </c>
      <c r="G1592">
        <v>1081</v>
      </c>
      <c r="H1592">
        <v>3</v>
      </c>
      <c r="I1592" t="s">
        <v>1615</v>
      </c>
      <c r="J1592" t="s">
        <v>3</v>
      </c>
      <c r="K1592" t="s">
        <v>1616</v>
      </c>
      <c r="L1592">
        <v>1327</v>
      </c>
      <c r="N1592">
        <v>1005</v>
      </c>
      <c r="O1592" t="s">
        <v>329</v>
      </c>
      <c r="P1592" t="s">
        <v>329</v>
      </c>
      <c r="Q1592">
        <v>1</v>
      </c>
      <c r="X1592">
        <v>0.25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 t="s">
        <v>3</v>
      </c>
      <c r="AG1592">
        <v>0.25</v>
      </c>
      <c r="AH1592">
        <v>3</v>
      </c>
      <c r="AI1592">
        <v>-1</v>
      </c>
      <c r="AJ1592" t="s">
        <v>3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4" x14ac:dyDescent="0.2">
      <c r="A1593">
        <f>ROW(Source!A1416)</f>
        <v>1416</v>
      </c>
      <c r="B1593">
        <v>56665132</v>
      </c>
      <c r="C1593">
        <v>56665116</v>
      </c>
      <c r="D1593">
        <v>54704927</v>
      </c>
      <c r="E1593">
        <v>1081</v>
      </c>
      <c r="F1593">
        <v>1</v>
      </c>
      <c r="G1593">
        <v>1081</v>
      </c>
      <c r="H1593">
        <v>3</v>
      </c>
      <c r="I1593" t="s">
        <v>1648</v>
      </c>
      <c r="J1593" t="s">
        <v>3</v>
      </c>
      <c r="K1593" t="s">
        <v>1657</v>
      </c>
      <c r="L1593">
        <v>1301</v>
      </c>
      <c r="N1593">
        <v>1003</v>
      </c>
      <c r="O1593" t="s">
        <v>672</v>
      </c>
      <c r="P1593" t="s">
        <v>672</v>
      </c>
      <c r="Q1593">
        <v>1</v>
      </c>
      <c r="X1593">
        <v>10.5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s">
        <v>3</v>
      </c>
      <c r="AG1593">
        <v>10.5</v>
      </c>
      <c r="AH1593">
        <v>3</v>
      </c>
      <c r="AI1593">
        <v>-1</v>
      </c>
      <c r="AJ1593" t="s">
        <v>3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 x14ac:dyDescent="0.2">
      <c r="A1594">
        <f>ROW(Source!A1416)</f>
        <v>1416</v>
      </c>
      <c r="B1594">
        <v>56665133</v>
      </c>
      <c r="C1594">
        <v>56665116</v>
      </c>
      <c r="D1594">
        <v>54708015</v>
      </c>
      <c r="E1594">
        <v>1081</v>
      </c>
      <c r="F1594">
        <v>1</v>
      </c>
      <c r="G1594">
        <v>1081</v>
      </c>
      <c r="H1594">
        <v>3</v>
      </c>
      <c r="I1594" t="s">
        <v>1617</v>
      </c>
      <c r="J1594" t="s">
        <v>3</v>
      </c>
      <c r="K1594" t="s">
        <v>1618</v>
      </c>
      <c r="L1594">
        <v>1296</v>
      </c>
      <c r="N1594">
        <v>1002</v>
      </c>
      <c r="O1594" t="s">
        <v>678</v>
      </c>
      <c r="P1594" t="s">
        <v>678</v>
      </c>
      <c r="Q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 t="s">
        <v>3</v>
      </c>
      <c r="AG1594">
        <v>0</v>
      </c>
      <c r="AH1594">
        <v>3</v>
      </c>
      <c r="AI1594">
        <v>-1</v>
      </c>
      <c r="AJ1594" t="s">
        <v>3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 x14ac:dyDescent="0.2">
      <c r="A1595">
        <f>ROW(Source!A1423)</f>
        <v>1423</v>
      </c>
      <c r="B1595">
        <v>56665142</v>
      </c>
      <c r="C1595">
        <v>56665137</v>
      </c>
      <c r="D1595">
        <v>54702434</v>
      </c>
      <c r="E1595">
        <v>1081</v>
      </c>
      <c r="F1595">
        <v>1</v>
      </c>
      <c r="G1595">
        <v>1081</v>
      </c>
      <c r="H1595">
        <v>1</v>
      </c>
      <c r="I1595" t="s">
        <v>1317</v>
      </c>
      <c r="J1595" t="s">
        <v>3</v>
      </c>
      <c r="K1595" t="s">
        <v>1318</v>
      </c>
      <c r="L1595">
        <v>1191</v>
      </c>
      <c r="N1595">
        <v>1013</v>
      </c>
      <c r="O1595" t="s">
        <v>1319</v>
      </c>
      <c r="P1595" t="s">
        <v>1319</v>
      </c>
      <c r="Q1595">
        <v>1</v>
      </c>
      <c r="X1595">
        <v>0.52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1</v>
      </c>
      <c r="AF1595" t="s">
        <v>1153</v>
      </c>
      <c r="AG1595">
        <v>0.624</v>
      </c>
      <c r="AH1595">
        <v>2</v>
      </c>
      <c r="AI1595">
        <v>56665138</v>
      </c>
      <c r="AJ1595">
        <v>1259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 x14ac:dyDescent="0.2">
      <c r="A1596">
        <f>ROW(Source!A1423)</f>
        <v>1423</v>
      </c>
      <c r="B1596">
        <v>56665143</v>
      </c>
      <c r="C1596">
        <v>56665137</v>
      </c>
      <c r="D1596">
        <v>54768339</v>
      </c>
      <c r="E1596">
        <v>1</v>
      </c>
      <c r="F1596">
        <v>1</v>
      </c>
      <c r="G1596">
        <v>1081</v>
      </c>
      <c r="H1596">
        <v>2</v>
      </c>
      <c r="I1596" t="s">
        <v>1324</v>
      </c>
      <c r="J1596" t="s">
        <v>1325</v>
      </c>
      <c r="K1596" t="s">
        <v>1326</v>
      </c>
      <c r="L1596">
        <v>1368</v>
      </c>
      <c r="N1596">
        <v>1011</v>
      </c>
      <c r="O1596" t="s">
        <v>1323</v>
      </c>
      <c r="P1596" t="s">
        <v>1323</v>
      </c>
      <c r="Q1596">
        <v>1</v>
      </c>
      <c r="X1596">
        <v>0.02</v>
      </c>
      <c r="Y1596">
        <v>0</v>
      </c>
      <c r="Z1596">
        <v>83.1</v>
      </c>
      <c r="AA1596">
        <v>12.62</v>
      </c>
      <c r="AB1596">
        <v>0</v>
      </c>
      <c r="AC1596">
        <v>0</v>
      </c>
      <c r="AD1596">
        <v>1</v>
      </c>
      <c r="AE1596">
        <v>0</v>
      </c>
      <c r="AF1596" t="s">
        <v>1153</v>
      </c>
      <c r="AG1596">
        <v>2.4E-2</v>
      </c>
      <c r="AH1596">
        <v>2</v>
      </c>
      <c r="AI1596">
        <v>56665139</v>
      </c>
      <c r="AJ1596">
        <v>1260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 x14ac:dyDescent="0.2">
      <c r="A1597">
        <f>ROW(Source!A1423)</f>
        <v>1423</v>
      </c>
      <c r="B1597">
        <v>56665144</v>
      </c>
      <c r="C1597">
        <v>56665137</v>
      </c>
      <c r="D1597">
        <v>54767649</v>
      </c>
      <c r="E1597">
        <v>1</v>
      </c>
      <c r="F1597">
        <v>1</v>
      </c>
      <c r="G1597">
        <v>1081</v>
      </c>
      <c r="H1597">
        <v>2</v>
      </c>
      <c r="I1597" t="s">
        <v>1571</v>
      </c>
      <c r="J1597" t="s">
        <v>1572</v>
      </c>
      <c r="K1597" t="s">
        <v>1573</v>
      </c>
      <c r="L1597">
        <v>1368</v>
      </c>
      <c r="N1597">
        <v>1011</v>
      </c>
      <c r="O1597" t="s">
        <v>1323</v>
      </c>
      <c r="P1597" t="s">
        <v>1323</v>
      </c>
      <c r="Q1597">
        <v>1</v>
      </c>
      <c r="X1597">
        <v>0.2</v>
      </c>
      <c r="Y1597">
        <v>0</v>
      </c>
      <c r="Z1597">
        <v>132.66</v>
      </c>
      <c r="AA1597">
        <v>14.54</v>
      </c>
      <c r="AB1597">
        <v>0</v>
      </c>
      <c r="AC1597">
        <v>0</v>
      </c>
      <c r="AD1597">
        <v>1</v>
      </c>
      <c r="AE1597">
        <v>0</v>
      </c>
      <c r="AF1597" t="s">
        <v>1153</v>
      </c>
      <c r="AG1597">
        <v>0.24</v>
      </c>
      <c r="AH1597">
        <v>2</v>
      </c>
      <c r="AI1597">
        <v>56665140</v>
      </c>
      <c r="AJ1597">
        <v>1261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 x14ac:dyDescent="0.2">
      <c r="A1598">
        <f>ROW(Source!A1423)</f>
        <v>1423</v>
      </c>
      <c r="B1598">
        <v>56665145</v>
      </c>
      <c r="C1598">
        <v>56665137</v>
      </c>
      <c r="D1598">
        <v>54695112</v>
      </c>
      <c r="E1598">
        <v>1081</v>
      </c>
      <c r="F1598">
        <v>1</v>
      </c>
      <c r="G1598">
        <v>1081</v>
      </c>
      <c r="H1598">
        <v>3</v>
      </c>
      <c r="I1598" t="s">
        <v>1605</v>
      </c>
      <c r="J1598" t="s">
        <v>3</v>
      </c>
      <c r="K1598" t="s">
        <v>1606</v>
      </c>
      <c r="L1598">
        <v>1346</v>
      </c>
      <c r="N1598">
        <v>1009</v>
      </c>
      <c r="O1598" t="s">
        <v>1171</v>
      </c>
      <c r="P1598" t="s">
        <v>1171</v>
      </c>
      <c r="Q1598">
        <v>1</v>
      </c>
      <c r="X1598">
        <v>3.2000000000000003E-4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 t="s">
        <v>1152</v>
      </c>
      <c r="AG1598">
        <v>3.2000000000000003E-4</v>
      </c>
      <c r="AH1598">
        <v>3</v>
      </c>
      <c r="AI1598">
        <v>-1</v>
      </c>
      <c r="AJ1598" t="s">
        <v>3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 x14ac:dyDescent="0.2">
      <c r="A1599">
        <f>ROW(Source!A1423)</f>
        <v>1423</v>
      </c>
      <c r="B1599">
        <v>56665146</v>
      </c>
      <c r="C1599">
        <v>56665137</v>
      </c>
      <c r="D1599">
        <v>54719152</v>
      </c>
      <c r="E1599">
        <v>1081</v>
      </c>
      <c r="F1599">
        <v>1</v>
      </c>
      <c r="G1599">
        <v>1081</v>
      </c>
      <c r="H1599">
        <v>3</v>
      </c>
      <c r="I1599" t="s">
        <v>1665</v>
      </c>
      <c r="J1599" t="s">
        <v>3</v>
      </c>
      <c r="K1599" t="s">
        <v>1666</v>
      </c>
      <c r="L1599">
        <v>1354</v>
      </c>
      <c r="N1599">
        <v>1010</v>
      </c>
      <c r="O1599" t="s">
        <v>398</v>
      </c>
      <c r="P1599" t="s">
        <v>398</v>
      </c>
      <c r="Q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 t="s">
        <v>1152</v>
      </c>
      <c r="AG1599">
        <v>1</v>
      </c>
      <c r="AH1599">
        <v>3</v>
      </c>
      <c r="AI1599">
        <v>-1</v>
      </c>
      <c r="AJ1599" t="s">
        <v>3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4" x14ac:dyDescent="0.2">
      <c r="A1600">
        <f>ROW(Source!A1424)</f>
        <v>1424</v>
      </c>
      <c r="B1600">
        <v>56665142</v>
      </c>
      <c r="C1600">
        <v>56665137</v>
      </c>
      <c r="D1600">
        <v>54702434</v>
      </c>
      <c r="E1600">
        <v>1081</v>
      </c>
      <c r="F1600">
        <v>1</v>
      </c>
      <c r="G1600">
        <v>1081</v>
      </c>
      <c r="H1600">
        <v>1</v>
      </c>
      <c r="I1600" t="s">
        <v>1317</v>
      </c>
      <c r="J1600" t="s">
        <v>3</v>
      </c>
      <c r="K1600" t="s">
        <v>1318</v>
      </c>
      <c r="L1600">
        <v>1191</v>
      </c>
      <c r="N1600">
        <v>1013</v>
      </c>
      <c r="O1600" t="s">
        <v>1319</v>
      </c>
      <c r="P1600" t="s">
        <v>1319</v>
      </c>
      <c r="Q1600">
        <v>1</v>
      </c>
      <c r="X1600">
        <v>0.52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 t="s">
        <v>1153</v>
      </c>
      <c r="AG1600">
        <v>0.624</v>
      </c>
      <c r="AH1600">
        <v>2</v>
      </c>
      <c r="AI1600">
        <v>56665138</v>
      </c>
      <c r="AJ1600">
        <v>1263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4" x14ac:dyDescent="0.2">
      <c r="A1601">
        <f>ROW(Source!A1424)</f>
        <v>1424</v>
      </c>
      <c r="B1601">
        <v>56665143</v>
      </c>
      <c r="C1601">
        <v>56665137</v>
      </c>
      <c r="D1601">
        <v>54768339</v>
      </c>
      <c r="E1601">
        <v>1</v>
      </c>
      <c r="F1601">
        <v>1</v>
      </c>
      <c r="G1601">
        <v>1081</v>
      </c>
      <c r="H1601">
        <v>2</v>
      </c>
      <c r="I1601" t="s">
        <v>1324</v>
      </c>
      <c r="J1601" t="s">
        <v>1325</v>
      </c>
      <c r="K1601" t="s">
        <v>1326</v>
      </c>
      <c r="L1601">
        <v>1368</v>
      </c>
      <c r="N1601">
        <v>1011</v>
      </c>
      <c r="O1601" t="s">
        <v>1323</v>
      </c>
      <c r="P1601" t="s">
        <v>1323</v>
      </c>
      <c r="Q1601">
        <v>1</v>
      </c>
      <c r="X1601">
        <v>0.02</v>
      </c>
      <c r="Y1601">
        <v>0</v>
      </c>
      <c r="Z1601">
        <v>83.1</v>
      </c>
      <c r="AA1601">
        <v>12.62</v>
      </c>
      <c r="AB1601">
        <v>0</v>
      </c>
      <c r="AC1601">
        <v>0</v>
      </c>
      <c r="AD1601">
        <v>1</v>
      </c>
      <c r="AE1601">
        <v>0</v>
      </c>
      <c r="AF1601" t="s">
        <v>1153</v>
      </c>
      <c r="AG1601">
        <v>2.4E-2</v>
      </c>
      <c r="AH1601">
        <v>2</v>
      </c>
      <c r="AI1601">
        <v>56665139</v>
      </c>
      <c r="AJ1601">
        <v>1264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4" x14ac:dyDescent="0.2">
      <c r="A1602">
        <f>ROW(Source!A1424)</f>
        <v>1424</v>
      </c>
      <c r="B1602">
        <v>56665144</v>
      </c>
      <c r="C1602">
        <v>56665137</v>
      </c>
      <c r="D1602">
        <v>54767649</v>
      </c>
      <c r="E1602">
        <v>1</v>
      </c>
      <c r="F1602">
        <v>1</v>
      </c>
      <c r="G1602">
        <v>1081</v>
      </c>
      <c r="H1602">
        <v>2</v>
      </c>
      <c r="I1602" t="s">
        <v>1571</v>
      </c>
      <c r="J1602" t="s">
        <v>1572</v>
      </c>
      <c r="K1602" t="s">
        <v>1573</v>
      </c>
      <c r="L1602">
        <v>1368</v>
      </c>
      <c r="N1602">
        <v>1011</v>
      </c>
      <c r="O1602" t="s">
        <v>1323</v>
      </c>
      <c r="P1602" t="s">
        <v>1323</v>
      </c>
      <c r="Q1602">
        <v>1</v>
      </c>
      <c r="X1602">
        <v>0.2</v>
      </c>
      <c r="Y1602">
        <v>0</v>
      </c>
      <c r="Z1602">
        <v>132.66</v>
      </c>
      <c r="AA1602">
        <v>14.54</v>
      </c>
      <c r="AB1602">
        <v>0</v>
      </c>
      <c r="AC1602">
        <v>0</v>
      </c>
      <c r="AD1602">
        <v>1</v>
      </c>
      <c r="AE1602">
        <v>0</v>
      </c>
      <c r="AF1602" t="s">
        <v>1153</v>
      </c>
      <c r="AG1602">
        <v>0.24</v>
      </c>
      <c r="AH1602">
        <v>2</v>
      </c>
      <c r="AI1602">
        <v>56665140</v>
      </c>
      <c r="AJ1602">
        <v>1265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4" x14ac:dyDescent="0.2">
      <c r="A1603">
        <f>ROW(Source!A1424)</f>
        <v>1424</v>
      </c>
      <c r="B1603">
        <v>56665145</v>
      </c>
      <c r="C1603">
        <v>56665137</v>
      </c>
      <c r="D1603">
        <v>54695112</v>
      </c>
      <c r="E1603">
        <v>1081</v>
      </c>
      <c r="F1603">
        <v>1</v>
      </c>
      <c r="G1603">
        <v>1081</v>
      </c>
      <c r="H1603">
        <v>3</v>
      </c>
      <c r="I1603" t="s">
        <v>1605</v>
      </c>
      <c r="J1603" t="s">
        <v>3</v>
      </c>
      <c r="K1603" t="s">
        <v>1606</v>
      </c>
      <c r="L1603">
        <v>1346</v>
      </c>
      <c r="N1603">
        <v>1009</v>
      </c>
      <c r="O1603" t="s">
        <v>1171</v>
      </c>
      <c r="P1603" t="s">
        <v>1171</v>
      </c>
      <c r="Q1603">
        <v>1</v>
      </c>
      <c r="X1603">
        <v>3.2000000000000003E-4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 t="s">
        <v>1152</v>
      </c>
      <c r="AG1603">
        <v>3.2000000000000003E-4</v>
      </c>
      <c r="AH1603">
        <v>3</v>
      </c>
      <c r="AI1603">
        <v>-1</v>
      </c>
      <c r="AJ1603" t="s">
        <v>3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4" x14ac:dyDescent="0.2">
      <c r="A1604">
        <f>ROW(Source!A1424)</f>
        <v>1424</v>
      </c>
      <c r="B1604">
        <v>56665146</v>
      </c>
      <c r="C1604">
        <v>56665137</v>
      </c>
      <c r="D1604">
        <v>54719152</v>
      </c>
      <c r="E1604">
        <v>1081</v>
      </c>
      <c r="F1604">
        <v>1</v>
      </c>
      <c r="G1604">
        <v>1081</v>
      </c>
      <c r="H1604">
        <v>3</v>
      </c>
      <c r="I1604" t="s">
        <v>1665</v>
      </c>
      <c r="J1604" t="s">
        <v>3</v>
      </c>
      <c r="K1604" t="s">
        <v>1666</v>
      </c>
      <c r="L1604">
        <v>1354</v>
      </c>
      <c r="N1604">
        <v>1010</v>
      </c>
      <c r="O1604" t="s">
        <v>398</v>
      </c>
      <c r="P1604" t="s">
        <v>398</v>
      </c>
      <c r="Q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 t="s">
        <v>1152</v>
      </c>
      <c r="AG1604">
        <v>1</v>
      </c>
      <c r="AH1604">
        <v>3</v>
      </c>
      <c r="AI1604">
        <v>-1</v>
      </c>
      <c r="AJ1604" t="s">
        <v>3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4" x14ac:dyDescent="0.2">
      <c r="A1605">
        <f>ROW(Source!A1429)</f>
        <v>1429</v>
      </c>
      <c r="B1605">
        <v>56666811</v>
      </c>
      <c r="C1605">
        <v>56666810</v>
      </c>
      <c r="D1605">
        <v>54702434</v>
      </c>
      <c r="E1605">
        <v>1081</v>
      </c>
      <c r="F1605">
        <v>1</v>
      </c>
      <c r="G1605">
        <v>1081</v>
      </c>
      <c r="H1605">
        <v>1</v>
      </c>
      <c r="I1605" t="s">
        <v>1317</v>
      </c>
      <c r="J1605" t="s">
        <v>3</v>
      </c>
      <c r="K1605" t="s">
        <v>1318</v>
      </c>
      <c r="L1605">
        <v>1191</v>
      </c>
      <c r="N1605">
        <v>1013</v>
      </c>
      <c r="O1605" t="s">
        <v>1319</v>
      </c>
      <c r="P1605" t="s">
        <v>1319</v>
      </c>
      <c r="Q1605">
        <v>1</v>
      </c>
      <c r="X1605">
        <v>2.37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1</v>
      </c>
      <c r="AF1605" t="s">
        <v>3</v>
      </c>
      <c r="AG1605">
        <v>2.37</v>
      </c>
      <c r="AH1605">
        <v>2</v>
      </c>
      <c r="AI1605">
        <v>56666811</v>
      </c>
      <c r="AJ1605">
        <v>1267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4" x14ac:dyDescent="0.2">
      <c r="A1606">
        <f>ROW(Source!A1429)</f>
        <v>1429</v>
      </c>
      <c r="B1606">
        <v>56666812</v>
      </c>
      <c r="C1606">
        <v>56666810</v>
      </c>
      <c r="D1606">
        <v>54768040</v>
      </c>
      <c r="E1606">
        <v>1</v>
      </c>
      <c r="F1606">
        <v>1</v>
      </c>
      <c r="G1606">
        <v>1081</v>
      </c>
      <c r="H1606">
        <v>2</v>
      </c>
      <c r="I1606" t="s">
        <v>1320</v>
      </c>
      <c r="J1606" t="s">
        <v>1321</v>
      </c>
      <c r="K1606" t="s">
        <v>1322</v>
      </c>
      <c r="L1606">
        <v>1368</v>
      </c>
      <c r="N1606">
        <v>1011</v>
      </c>
      <c r="O1606" t="s">
        <v>1323</v>
      </c>
      <c r="P1606" t="s">
        <v>1323</v>
      </c>
      <c r="Q1606">
        <v>1</v>
      </c>
      <c r="X1606">
        <v>0.32</v>
      </c>
      <c r="Y1606">
        <v>0</v>
      </c>
      <c r="Z1606">
        <v>7.11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 t="s">
        <v>3</v>
      </c>
      <c r="AG1606">
        <v>0.32</v>
      </c>
      <c r="AH1606">
        <v>2</v>
      </c>
      <c r="AI1606">
        <v>56666812</v>
      </c>
      <c r="AJ1606">
        <v>1268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4" x14ac:dyDescent="0.2">
      <c r="A1607">
        <f>ROW(Source!A1429)</f>
        <v>1429</v>
      </c>
      <c r="B1607">
        <v>56666813</v>
      </c>
      <c r="C1607">
        <v>56666810</v>
      </c>
      <c r="D1607">
        <v>54768339</v>
      </c>
      <c r="E1607">
        <v>1</v>
      </c>
      <c r="F1607">
        <v>1</v>
      </c>
      <c r="G1607">
        <v>1081</v>
      </c>
      <c r="H1607">
        <v>2</v>
      </c>
      <c r="I1607" t="s">
        <v>1324</v>
      </c>
      <c r="J1607" t="s">
        <v>1325</v>
      </c>
      <c r="K1607" t="s">
        <v>1326</v>
      </c>
      <c r="L1607">
        <v>1368</v>
      </c>
      <c r="N1607">
        <v>1011</v>
      </c>
      <c r="O1607" t="s">
        <v>1323</v>
      </c>
      <c r="P1607" t="s">
        <v>1323</v>
      </c>
      <c r="Q1607">
        <v>1</v>
      </c>
      <c r="X1607">
        <v>0.03</v>
      </c>
      <c r="Y1607">
        <v>0</v>
      </c>
      <c r="Z1607">
        <v>83.1</v>
      </c>
      <c r="AA1607">
        <v>12.62</v>
      </c>
      <c r="AB1607">
        <v>0</v>
      </c>
      <c r="AC1607">
        <v>0</v>
      </c>
      <c r="AD1607">
        <v>1</v>
      </c>
      <c r="AE1607">
        <v>0</v>
      </c>
      <c r="AF1607" t="s">
        <v>3</v>
      </c>
      <c r="AG1607">
        <v>0.03</v>
      </c>
      <c r="AH1607">
        <v>2</v>
      </c>
      <c r="AI1607">
        <v>56666813</v>
      </c>
      <c r="AJ1607">
        <v>1269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4" x14ac:dyDescent="0.2">
      <c r="A1608">
        <f>ROW(Source!A1429)</f>
        <v>1429</v>
      </c>
      <c r="B1608">
        <v>56666814</v>
      </c>
      <c r="C1608">
        <v>56666810</v>
      </c>
      <c r="D1608">
        <v>54737969</v>
      </c>
      <c r="E1608">
        <v>1</v>
      </c>
      <c r="F1608">
        <v>1</v>
      </c>
      <c r="G1608">
        <v>1081</v>
      </c>
      <c r="H1608">
        <v>3</v>
      </c>
      <c r="I1608" t="s">
        <v>1331</v>
      </c>
      <c r="J1608" t="s">
        <v>1332</v>
      </c>
      <c r="K1608" t="s">
        <v>1333</v>
      </c>
      <c r="L1608">
        <v>1348</v>
      </c>
      <c r="N1608">
        <v>1009</v>
      </c>
      <c r="O1608" t="s">
        <v>547</v>
      </c>
      <c r="P1608" t="s">
        <v>547</v>
      </c>
      <c r="Q1608">
        <v>1000</v>
      </c>
      <c r="X1608">
        <v>3.8999999999999999E-5</v>
      </c>
      <c r="Y1608">
        <v>23114.43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 t="s">
        <v>3</v>
      </c>
      <c r="AG1608">
        <v>3.8999999999999999E-5</v>
      </c>
      <c r="AH1608">
        <v>2</v>
      </c>
      <c r="AI1608">
        <v>56666814</v>
      </c>
      <c r="AJ1608">
        <v>1270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4" x14ac:dyDescent="0.2">
      <c r="A1609">
        <f>ROW(Source!A1429)</f>
        <v>1429</v>
      </c>
      <c r="B1609">
        <v>56666815</v>
      </c>
      <c r="C1609">
        <v>56666810</v>
      </c>
      <c r="D1609">
        <v>54738510</v>
      </c>
      <c r="E1609">
        <v>1</v>
      </c>
      <c r="F1609">
        <v>1</v>
      </c>
      <c r="G1609">
        <v>1081</v>
      </c>
      <c r="H1609">
        <v>3</v>
      </c>
      <c r="I1609" t="s">
        <v>1337</v>
      </c>
      <c r="J1609" t="s">
        <v>1338</v>
      </c>
      <c r="K1609" t="s">
        <v>1339</v>
      </c>
      <c r="L1609">
        <v>1348</v>
      </c>
      <c r="N1609">
        <v>1009</v>
      </c>
      <c r="O1609" t="s">
        <v>547</v>
      </c>
      <c r="P1609" t="s">
        <v>547</v>
      </c>
      <c r="Q1609">
        <v>1000</v>
      </c>
      <c r="X1609">
        <v>4.0000000000000002E-4</v>
      </c>
      <c r="Y1609">
        <v>8590.86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 t="s">
        <v>3</v>
      </c>
      <c r="AG1609">
        <v>4.0000000000000002E-4</v>
      </c>
      <c r="AH1609">
        <v>2</v>
      </c>
      <c r="AI1609">
        <v>56666815</v>
      </c>
      <c r="AJ1609">
        <v>1271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</row>
    <row r="1610" spans="1:44" x14ac:dyDescent="0.2">
      <c r="A1610">
        <f>ROW(Source!A1429)</f>
        <v>1429</v>
      </c>
      <c r="B1610">
        <v>56666816</v>
      </c>
      <c r="C1610">
        <v>56666810</v>
      </c>
      <c r="D1610">
        <v>54737499</v>
      </c>
      <c r="E1610">
        <v>1</v>
      </c>
      <c r="F1610">
        <v>1</v>
      </c>
      <c r="G1610">
        <v>1081</v>
      </c>
      <c r="H1610">
        <v>3</v>
      </c>
      <c r="I1610" t="s">
        <v>1362</v>
      </c>
      <c r="J1610" t="s">
        <v>1363</v>
      </c>
      <c r="K1610" t="s">
        <v>1364</v>
      </c>
      <c r="L1610">
        <v>1348</v>
      </c>
      <c r="N1610">
        <v>1009</v>
      </c>
      <c r="O1610" t="s">
        <v>547</v>
      </c>
      <c r="P1610" t="s">
        <v>547</v>
      </c>
      <c r="Q1610">
        <v>1000</v>
      </c>
      <c r="X1610">
        <v>3.0000000000000001E-6</v>
      </c>
      <c r="Y1610">
        <v>25762.5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 t="s">
        <v>3</v>
      </c>
      <c r="AG1610">
        <v>3.0000000000000001E-6</v>
      </c>
      <c r="AH1610">
        <v>2</v>
      </c>
      <c r="AI1610">
        <v>56666816</v>
      </c>
      <c r="AJ1610">
        <v>1272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</row>
    <row r="1611" spans="1:44" x14ac:dyDescent="0.2">
      <c r="A1611">
        <f>ROW(Source!A1429)</f>
        <v>1429</v>
      </c>
      <c r="B1611">
        <v>56666817</v>
      </c>
      <c r="C1611">
        <v>56666810</v>
      </c>
      <c r="D1611">
        <v>54737637</v>
      </c>
      <c r="E1611">
        <v>1</v>
      </c>
      <c r="F1611">
        <v>1</v>
      </c>
      <c r="G1611">
        <v>1081</v>
      </c>
      <c r="H1611">
        <v>3</v>
      </c>
      <c r="I1611" t="s">
        <v>1346</v>
      </c>
      <c r="J1611" t="s">
        <v>1347</v>
      </c>
      <c r="K1611" t="s">
        <v>1348</v>
      </c>
      <c r="L1611">
        <v>1348</v>
      </c>
      <c r="N1611">
        <v>1009</v>
      </c>
      <c r="O1611" t="s">
        <v>547</v>
      </c>
      <c r="P1611" t="s">
        <v>547</v>
      </c>
      <c r="Q1611">
        <v>1000</v>
      </c>
      <c r="X1611">
        <v>9.0000000000000002E-6</v>
      </c>
      <c r="Y1611">
        <v>16214.84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 t="s">
        <v>3</v>
      </c>
      <c r="AG1611">
        <v>9.0000000000000002E-6</v>
      </c>
      <c r="AH1611">
        <v>2</v>
      </c>
      <c r="AI1611">
        <v>56666817</v>
      </c>
      <c r="AJ1611">
        <v>1273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</row>
    <row r="1612" spans="1:44" x14ac:dyDescent="0.2">
      <c r="A1612">
        <f>ROW(Source!A1429)</f>
        <v>1429</v>
      </c>
      <c r="B1612">
        <v>56666818</v>
      </c>
      <c r="C1612">
        <v>56666810</v>
      </c>
      <c r="D1612">
        <v>54737318</v>
      </c>
      <c r="E1612">
        <v>1</v>
      </c>
      <c r="F1612">
        <v>1</v>
      </c>
      <c r="G1612">
        <v>1081</v>
      </c>
      <c r="H1612">
        <v>3</v>
      </c>
      <c r="I1612" t="s">
        <v>1269</v>
      </c>
      <c r="J1612" t="s">
        <v>1271</v>
      </c>
      <c r="K1612" t="s">
        <v>1270</v>
      </c>
      <c r="L1612">
        <v>1348</v>
      </c>
      <c r="N1612">
        <v>1009</v>
      </c>
      <c r="O1612" t="s">
        <v>547</v>
      </c>
      <c r="P1612" t="s">
        <v>547</v>
      </c>
      <c r="Q1612">
        <v>1000</v>
      </c>
      <c r="X1612">
        <v>1.1999999999999999E-3</v>
      </c>
      <c r="Y1612">
        <v>17868.28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 t="s">
        <v>3</v>
      </c>
      <c r="AG1612">
        <v>1.1999999999999999E-3</v>
      </c>
      <c r="AH1612">
        <v>2</v>
      </c>
      <c r="AI1612">
        <v>56666818</v>
      </c>
      <c r="AJ1612">
        <v>1274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</row>
    <row r="1613" spans="1:44" x14ac:dyDescent="0.2">
      <c r="A1613">
        <f>ROW(Source!A1429)</f>
        <v>1429</v>
      </c>
      <c r="B1613">
        <v>56666819</v>
      </c>
      <c r="C1613">
        <v>56666810</v>
      </c>
      <c r="D1613">
        <v>54737805</v>
      </c>
      <c r="E1613">
        <v>1</v>
      </c>
      <c r="F1613">
        <v>1</v>
      </c>
      <c r="G1613">
        <v>1081</v>
      </c>
      <c r="H1613">
        <v>3</v>
      </c>
      <c r="I1613" t="s">
        <v>1352</v>
      </c>
      <c r="J1613" t="s">
        <v>1353</v>
      </c>
      <c r="K1613" t="s">
        <v>1354</v>
      </c>
      <c r="L1613">
        <v>1346</v>
      </c>
      <c r="N1613">
        <v>1009</v>
      </c>
      <c r="O1613" t="s">
        <v>1171</v>
      </c>
      <c r="P1613" t="s">
        <v>1171</v>
      </c>
      <c r="Q1613">
        <v>1</v>
      </c>
      <c r="X1613">
        <v>1E-3</v>
      </c>
      <c r="Y1613">
        <v>20.190000000000001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 t="s">
        <v>3</v>
      </c>
      <c r="AG1613">
        <v>1E-3</v>
      </c>
      <c r="AH1613">
        <v>2</v>
      </c>
      <c r="AI1613">
        <v>56666819</v>
      </c>
      <c r="AJ1613">
        <v>1276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</row>
    <row r="1614" spans="1:44" x14ac:dyDescent="0.2">
      <c r="A1614">
        <f>ROW(Source!A1429)</f>
        <v>1429</v>
      </c>
      <c r="B1614">
        <v>56666820</v>
      </c>
      <c r="C1614">
        <v>56666810</v>
      </c>
      <c r="D1614">
        <v>54698120</v>
      </c>
      <c r="E1614">
        <v>1081</v>
      </c>
      <c r="F1614">
        <v>1</v>
      </c>
      <c r="G1614">
        <v>1081</v>
      </c>
      <c r="H1614">
        <v>3</v>
      </c>
      <c r="I1614" t="s">
        <v>1579</v>
      </c>
      <c r="J1614" t="s">
        <v>3</v>
      </c>
      <c r="K1614" t="s">
        <v>1580</v>
      </c>
      <c r="L1614">
        <v>1354</v>
      </c>
      <c r="N1614">
        <v>1010</v>
      </c>
      <c r="O1614" t="s">
        <v>398</v>
      </c>
      <c r="P1614" t="s">
        <v>398</v>
      </c>
      <c r="Q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s">
        <v>3</v>
      </c>
      <c r="AG1614">
        <v>0</v>
      </c>
      <c r="AH1614">
        <v>3</v>
      </c>
      <c r="AI1614">
        <v>-1</v>
      </c>
      <c r="AJ1614" t="s">
        <v>3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</row>
    <row r="1615" spans="1:44" x14ac:dyDescent="0.2">
      <c r="A1615">
        <f>ROW(Source!A1430)</f>
        <v>1430</v>
      </c>
      <c r="B1615">
        <v>56666811</v>
      </c>
      <c r="C1615">
        <v>56666810</v>
      </c>
      <c r="D1615">
        <v>54702434</v>
      </c>
      <c r="E1615">
        <v>1081</v>
      </c>
      <c r="F1615">
        <v>1</v>
      </c>
      <c r="G1615">
        <v>1081</v>
      </c>
      <c r="H1615">
        <v>1</v>
      </c>
      <c r="I1615" t="s">
        <v>1317</v>
      </c>
      <c r="J1615" t="s">
        <v>3</v>
      </c>
      <c r="K1615" t="s">
        <v>1318</v>
      </c>
      <c r="L1615">
        <v>1191</v>
      </c>
      <c r="N1615">
        <v>1013</v>
      </c>
      <c r="O1615" t="s">
        <v>1319</v>
      </c>
      <c r="P1615" t="s">
        <v>1319</v>
      </c>
      <c r="Q1615">
        <v>1</v>
      </c>
      <c r="X1615">
        <v>2.37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1</v>
      </c>
      <c r="AF1615" t="s">
        <v>3</v>
      </c>
      <c r="AG1615">
        <v>2.37</v>
      </c>
      <c r="AH1615">
        <v>2</v>
      </c>
      <c r="AI1615">
        <v>56666811</v>
      </c>
      <c r="AJ1615">
        <v>1277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</row>
    <row r="1616" spans="1:44" x14ac:dyDescent="0.2">
      <c r="A1616">
        <f>ROW(Source!A1430)</f>
        <v>1430</v>
      </c>
      <c r="B1616">
        <v>56666812</v>
      </c>
      <c r="C1616">
        <v>56666810</v>
      </c>
      <c r="D1616">
        <v>54768040</v>
      </c>
      <c r="E1616">
        <v>1</v>
      </c>
      <c r="F1616">
        <v>1</v>
      </c>
      <c r="G1616">
        <v>1081</v>
      </c>
      <c r="H1616">
        <v>2</v>
      </c>
      <c r="I1616" t="s">
        <v>1320</v>
      </c>
      <c r="J1616" t="s">
        <v>1321</v>
      </c>
      <c r="K1616" t="s">
        <v>1322</v>
      </c>
      <c r="L1616">
        <v>1368</v>
      </c>
      <c r="N1616">
        <v>1011</v>
      </c>
      <c r="O1616" t="s">
        <v>1323</v>
      </c>
      <c r="P1616" t="s">
        <v>1323</v>
      </c>
      <c r="Q1616">
        <v>1</v>
      </c>
      <c r="X1616">
        <v>0.32</v>
      </c>
      <c r="Y1616">
        <v>0</v>
      </c>
      <c r="Z1616">
        <v>7.11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 t="s">
        <v>3</v>
      </c>
      <c r="AG1616">
        <v>0.32</v>
      </c>
      <c r="AH1616">
        <v>2</v>
      </c>
      <c r="AI1616">
        <v>56666812</v>
      </c>
      <c r="AJ1616">
        <v>1278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</row>
    <row r="1617" spans="1:44" x14ac:dyDescent="0.2">
      <c r="A1617">
        <f>ROW(Source!A1430)</f>
        <v>1430</v>
      </c>
      <c r="B1617">
        <v>56666813</v>
      </c>
      <c r="C1617">
        <v>56666810</v>
      </c>
      <c r="D1617">
        <v>54768339</v>
      </c>
      <c r="E1617">
        <v>1</v>
      </c>
      <c r="F1617">
        <v>1</v>
      </c>
      <c r="G1617">
        <v>1081</v>
      </c>
      <c r="H1617">
        <v>2</v>
      </c>
      <c r="I1617" t="s">
        <v>1324</v>
      </c>
      <c r="J1617" t="s">
        <v>1325</v>
      </c>
      <c r="K1617" t="s">
        <v>1326</v>
      </c>
      <c r="L1617">
        <v>1368</v>
      </c>
      <c r="N1617">
        <v>1011</v>
      </c>
      <c r="O1617" t="s">
        <v>1323</v>
      </c>
      <c r="P1617" t="s">
        <v>1323</v>
      </c>
      <c r="Q1617">
        <v>1</v>
      </c>
      <c r="X1617">
        <v>0.03</v>
      </c>
      <c r="Y1617">
        <v>0</v>
      </c>
      <c r="Z1617">
        <v>83.1</v>
      </c>
      <c r="AA1617">
        <v>12.62</v>
      </c>
      <c r="AB1617">
        <v>0</v>
      </c>
      <c r="AC1617">
        <v>0</v>
      </c>
      <c r="AD1617">
        <v>1</v>
      </c>
      <c r="AE1617">
        <v>0</v>
      </c>
      <c r="AF1617" t="s">
        <v>3</v>
      </c>
      <c r="AG1617">
        <v>0.03</v>
      </c>
      <c r="AH1617">
        <v>2</v>
      </c>
      <c r="AI1617">
        <v>56666813</v>
      </c>
      <c r="AJ1617">
        <v>1279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</row>
    <row r="1618" spans="1:44" x14ac:dyDescent="0.2">
      <c r="A1618">
        <f>ROW(Source!A1430)</f>
        <v>1430</v>
      </c>
      <c r="B1618">
        <v>56666814</v>
      </c>
      <c r="C1618">
        <v>56666810</v>
      </c>
      <c r="D1618">
        <v>54737969</v>
      </c>
      <c r="E1618">
        <v>1</v>
      </c>
      <c r="F1618">
        <v>1</v>
      </c>
      <c r="G1618">
        <v>1081</v>
      </c>
      <c r="H1618">
        <v>3</v>
      </c>
      <c r="I1618" t="s">
        <v>1331</v>
      </c>
      <c r="J1618" t="s">
        <v>1332</v>
      </c>
      <c r="K1618" t="s">
        <v>1333</v>
      </c>
      <c r="L1618">
        <v>1348</v>
      </c>
      <c r="N1618">
        <v>1009</v>
      </c>
      <c r="O1618" t="s">
        <v>547</v>
      </c>
      <c r="P1618" t="s">
        <v>547</v>
      </c>
      <c r="Q1618">
        <v>1000</v>
      </c>
      <c r="X1618">
        <v>3.8999999999999999E-5</v>
      </c>
      <c r="Y1618">
        <v>23114.43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 t="s">
        <v>3</v>
      </c>
      <c r="AG1618">
        <v>3.8999999999999999E-5</v>
      </c>
      <c r="AH1618">
        <v>2</v>
      </c>
      <c r="AI1618">
        <v>56666814</v>
      </c>
      <c r="AJ1618">
        <v>1280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</row>
    <row r="1619" spans="1:44" x14ac:dyDescent="0.2">
      <c r="A1619">
        <f>ROW(Source!A1430)</f>
        <v>1430</v>
      </c>
      <c r="B1619">
        <v>56666815</v>
      </c>
      <c r="C1619">
        <v>56666810</v>
      </c>
      <c r="D1619">
        <v>54738510</v>
      </c>
      <c r="E1619">
        <v>1</v>
      </c>
      <c r="F1619">
        <v>1</v>
      </c>
      <c r="G1619">
        <v>1081</v>
      </c>
      <c r="H1619">
        <v>3</v>
      </c>
      <c r="I1619" t="s">
        <v>1337</v>
      </c>
      <c r="J1619" t="s">
        <v>1338</v>
      </c>
      <c r="K1619" t="s">
        <v>1339</v>
      </c>
      <c r="L1619">
        <v>1348</v>
      </c>
      <c r="N1619">
        <v>1009</v>
      </c>
      <c r="O1619" t="s">
        <v>547</v>
      </c>
      <c r="P1619" t="s">
        <v>547</v>
      </c>
      <c r="Q1619">
        <v>1000</v>
      </c>
      <c r="X1619">
        <v>4.0000000000000002E-4</v>
      </c>
      <c r="Y1619">
        <v>8590.86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 t="s">
        <v>3</v>
      </c>
      <c r="AG1619">
        <v>4.0000000000000002E-4</v>
      </c>
      <c r="AH1619">
        <v>2</v>
      </c>
      <c r="AI1619">
        <v>56666815</v>
      </c>
      <c r="AJ1619">
        <v>1281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</row>
    <row r="1620" spans="1:44" x14ac:dyDescent="0.2">
      <c r="A1620">
        <f>ROW(Source!A1430)</f>
        <v>1430</v>
      </c>
      <c r="B1620">
        <v>56666816</v>
      </c>
      <c r="C1620">
        <v>56666810</v>
      </c>
      <c r="D1620">
        <v>54737499</v>
      </c>
      <c r="E1620">
        <v>1</v>
      </c>
      <c r="F1620">
        <v>1</v>
      </c>
      <c r="G1620">
        <v>1081</v>
      </c>
      <c r="H1620">
        <v>3</v>
      </c>
      <c r="I1620" t="s">
        <v>1362</v>
      </c>
      <c r="J1620" t="s">
        <v>1363</v>
      </c>
      <c r="K1620" t="s">
        <v>1364</v>
      </c>
      <c r="L1620">
        <v>1348</v>
      </c>
      <c r="N1620">
        <v>1009</v>
      </c>
      <c r="O1620" t="s">
        <v>547</v>
      </c>
      <c r="P1620" t="s">
        <v>547</v>
      </c>
      <c r="Q1620">
        <v>1000</v>
      </c>
      <c r="X1620">
        <v>3.0000000000000001E-6</v>
      </c>
      <c r="Y1620">
        <v>25762.5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 t="s">
        <v>3</v>
      </c>
      <c r="AG1620">
        <v>3.0000000000000001E-6</v>
      </c>
      <c r="AH1620">
        <v>2</v>
      </c>
      <c r="AI1620">
        <v>56666816</v>
      </c>
      <c r="AJ1620">
        <v>1282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</row>
    <row r="1621" spans="1:44" x14ac:dyDescent="0.2">
      <c r="A1621">
        <f>ROW(Source!A1430)</f>
        <v>1430</v>
      </c>
      <c r="B1621">
        <v>56666817</v>
      </c>
      <c r="C1621">
        <v>56666810</v>
      </c>
      <c r="D1621">
        <v>54737637</v>
      </c>
      <c r="E1621">
        <v>1</v>
      </c>
      <c r="F1621">
        <v>1</v>
      </c>
      <c r="G1621">
        <v>1081</v>
      </c>
      <c r="H1621">
        <v>3</v>
      </c>
      <c r="I1621" t="s">
        <v>1346</v>
      </c>
      <c r="J1621" t="s">
        <v>1347</v>
      </c>
      <c r="K1621" t="s">
        <v>1348</v>
      </c>
      <c r="L1621">
        <v>1348</v>
      </c>
      <c r="N1621">
        <v>1009</v>
      </c>
      <c r="O1621" t="s">
        <v>547</v>
      </c>
      <c r="P1621" t="s">
        <v>547</v>
      </c>
      <c r="Q1621">
        <v>1000</v>
      </c>
      <c r="X1621">
        <v>9.0000000000000002E-6</v>
      </c>
      <c r="Y1621">
        <v>16214.84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 t="s">
        <v>3</v>
      </c>
      <c r="AG1621">
        <v>9.0000000000000002E-6</v>
      </c>
      <c r="AH1621">
        <v>2</v>
      </c>
      <c r="AI1621">
        <v>56666817</v>
      </c>
      <c r="AJ1621">
        <v>1283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</row>
    <row r="1622" spans="1:44" x14ac:dyDescent="0.2">
      <c r="A1622">
        <f>ROW(Source!A1430)</f>
        <v>1430</v>
      </c>
      <c r="B1622">
        <v>56666818</v>
      </c>
      <c r="C1622">
        <v>56666810</v>
      </c>
      <c r="D1622">
        <v>54737318</v>
      </c>
      <c r="E1622">
        <v>1</v>
      </c>
      <c r="F1622">
        <v>1</v>
      </c>
      <c r="G1622">
        <v>1081</v>
      </c>
      <c r="H1622">
        <v>3</v>
      </c>
      <c r="I1622" t="s">
        <v>1269</v>
      </c>
      <c r="J1622" t="s">
        <v>1271</v>
      </c>
      <c r="K1622" t="s">
        <v>1270</v>
      </c>
      <c r="L1622">
        <v>1348</v>
      </c>
      <c r="N1622">
        <v>1009</v>
      </c>
      <c r="O1622" t="s">
        <v>547</v>
      </c>
      <c r="P1622" t="s">
        <v>547</v>
      </c>
      <c r="Q1622">
        <v>1000</v>
      </c>
      <c r="X1622">
        <v>1.1999999999999999E-3</v>
      </c>
      <c r="Y1622">
        <v>17868.28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 t="s">
        <v>3</v>
      </c>
      <c r="AG1622">
        <v>1.1999999999999999E-3</v>
      </c>
      <c r="AH1622">
        <v>2</v>
      </c>
      <c r="AI1622">
        <v>56666818</v>
      </c>
      <c r="AJ1622">
        <v>1284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</row>
    <row r="1623" spans="1:44" x14ac:dyDescent="0.2">
      <c r="A1623">
        <f>ROW(Source!A1430)</f>
        <v>1430</v>
      </c>
      <c r="B1623">
        <v>56666819</v>
      </c>
      <c r="C1623">
        <v>56666810</v>
      </c>
      <c r="D1623">
        <v>54737805</v>
      </c>
      <c r="E1623">
        <v>1</v>
      </c>
      <c r="F1623">
        <v>1</v>
      </c>
      <c r="G1623">
        <v>1081</v>
      </c>
      <c r="H1623">
        <v>3</v>
      </c>
      <c r="I1623" t="s">
        <v>1352</v>
      </c>
      <c r="J1623" t="s">
        <v>1353</v>
      </c>
      <c r="K1623" t="s">
        <v>1354</v>
      </c>
      <c r="L1623">
        <v>1346</v>
      </c>
      <c r="N1623">
        <v>1009</v>
      </c>
      <c r="O1623" t="s">
        <v>1171</v>
      </c>
      <c r="P1623" t="s">
        <v>1171</v>
      </c>
      <c r="Q1623">
        <v>1</v>
      </c>
      <c r="X1623">
        <v>1E-3</v>
      </c>
      <c r="Y1623">
        <v>20.190000000000001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0</v>
      </c>
      <c r="AF1623" t="s">
        <v>3</v>
      </c>
      <c r="AG1623">
        <v>1E-3</v>
      </c>
      <c r="AH1623">
        <v>2</v>
      </c>
      <c r="AI1623">
        <v>56666819</v>
      </c>
      <c r="AJ1623">
        <v>1286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</row>
    <row r="1624" spans="1:44" x14ac:dyDescent="0.2">
      <c r="A1624">
        <f>ROW(Source!A1430)</f>
        <v>1430</v>
      </c>
      <c r="B1624">
        <v>56666820</v>
      </c>
      <c r="C1624">
        <v>56666810</v>
      </c>
      <c r="D1624">
        <v>54698120</v>
      </c>
      <c r="E1624">
        <v>1081</v>
      </c>
      <c r="F1624">
        <v>1</v>
      </c>
      <c r="G1624">
        <v>1081</v>
      </c>
      <c r="H1624">
        <v>3</v>
      </c>
      <c r="I1624" t="s">
        <v>1579</v>
      </c>
      <c r="J1624" t="s">
        <v>3</v>
      </c>
      <c r="K1624" t="s">
        <v>1580</v>
      </c>
      <c r="L1624">
        <v>1354</v>
      </c>
      <c r="N1624">
        <v>1010</v>
      </c>
      <c r="O1624" t="s">
        <v>398</v>
      </c>
      <c r="P1624" t="s">
        <v>398</v>
      </c>
      <c r="Q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 t="s">
        <v>3</v>
      </c>
      <c r="AG1624">
        <v>0</v>
      </c>
      <c r="AH1624">
        <v>3</v>
      </c>
      <c r="AI1624">
        <v>-1</v>
      </c>
      <c r="AJ1624" t="s">
        <v>3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</row>
    <row r="1625" spans="1:44" x14ac:dyDescent="0.2">
      <c r="A1625">
        <f>ROW(Source!A1435)</f>
        <v>1435</v>
      </c>
      <c r="B1625">
        <v>56665152</v>
      </c>
      <c r="C1625">
        <v>56665149</v>
      </c>
      <c r="D1625">
        <v>54702434</v>
      </c>
      <c r="E1625">
        <v>1081</v>
      </c>
      <c r="F1625">
        <v>1</v>
      </c>
      <c r="G1625">
        <v>1081</v>
      </c>
      <c r="H1625">
        <v>1</v>
      </c>
      <c r="I1625" t="s">
        <v>1317</v>
      </c>
      <c r="J1625" t="s">
        <v>3</v>
      </c>
      <c r="K1625" t="s">
        <v>1318</v>
      </c>
      <c r="L1625">
        <v>1191</v>
      </c>
      <c r="N1625">
        <v>1013</v>
      </c>
      <c r="O1625" t="s">
        <v>1319</v>
      </c>
      <c r="P1625" t="s">
        <v>1319</v>
      </c>
      <c r="Q1625">
        <v>1</v>
      </c>
      <c r="X1625">
        <v>0.52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1</v>
      </c>
      <c r="AF1625" t="s">
        <v>1153</v>
      </c>
      <c r="AG1625">
        <v>0.624</v>
      </c>
      <c r="AH1625">
        <v>2</v>
      </c>
      <c r="AI1625">
        <v>56665150</v>
      </c>
      <c r="AJ1625">
        <v>1287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</row>
    <row r="1626" spans="1:44" x14ac:dyDescent="0.2">
      <c r="A1626">
        <f>ROW(Source!A1435)</f>
        <v>1435</v>
      </c>
      <c r="B1626">
        <v>56665153</v>
      </c>
      <c r="C1626">
        <v>56665149</v>
      </c>
      <c r="D1626">
        <v>54695112</v>
      </c>
      <c r="E1626">
        <v>1081</v>
      </c>
      <c r="F1626">
        <v>1</v>
      </c>
      <c r="G1626">
        <v>1081</v>
      </c>
      <c r="H1626">
        <v>3</v>
      </c>
      <c r="I1626" t="s">
        <v>1605</v>
      </c>
      <c r="J1626" t="s">
        <v>3</v>
      </c>
      <c r="K1626" t="s">
        <v>1606</v>
      </c>
      <c r="L1626">
        <v>1346</v>
      </c>
      <c r="N1626">
        <v>1009</v>
      </c>
      <c r="O1626" t="s">
        <v>1171</v>
      </c>
      <c r="P1626" t="s">
        <v>1171</v>
      </c>
      <c r="Q1626">
        <v>1</v>
      </c>
      <c r="X1626">
        <v>3.5000000000000003E-2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 t="s">
        <v>1152</v>
      </c>
      <c r="AG1626">
        <v>3.5000000000000003E-2</v>
      </c>
      <c r="AH1626">
        <v>3</v>
      </c>
      <c r="AI1626">
        <v>-1</v>
      </c>
      <c r="AJ1626" t="s">
        <v>3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</row>
    <row r="1627" spans="1:44" x14ac:dyDescent="0.2">
      <c r="A1627">
        <f>ROW(Source!A1435)</f>
        <v>1435</v>
      </c>
      <c r="B1627">
        <v>56665154</v>
      </c>
      <c r="C1627">
        <v>56665149</v>
      </c>
      <c r="D1627">
        <v>54719062</v>
      </c>
      <c r="E1627">
        <v>1081</v>
      </c>
      <c r="F1627">
        <v>1</v>
      </c>
      <c r="G1627">
        <v>1081</v>
      </c>
      <c r="H1627">
        <v>3</v>
      </c>
      <c r="I1627" t="s">
        <v>1667</v>
      </c>
      <c r="J1627" t="s">
        <v>3</v>
      </c>
      <c r="K1627" t="s">
        <v>1668</v>
      </c>
      <c r="L1627">
        <v>1354</v>
      </c>
      <c r="N1627">
        <v>1010</v>
      </c>
      <c r="O1627" t="s">
        <v>398</v>
      </c>
      <c r="P1627" t="s">
        <v>398</v>
      </c>
      <c r="Q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 t="s">
        <v>1152</v>
      </c>
      <c r="AG1627">
        <v>1</v>
      </c>
      <c r="AH1627">
        <v>3</v>
      </c>
      <c r="AI1627">
        <v>-1</v>
      </c>
      <c r="AJ1627" t="s">
        <v>3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</row>
    <row r="1628" spans="1:44" x14ac:dyDescent="0.2">
      <c r="A1628">
        <f>ROW(Source!A1436)</f>
        <v>1436</v>
      </c>
      <c r="B1628">
        <v>56665152</v>
      </c>
      <c r="C1628">
        <v>56665149</v>
      </c>
      <c r="D1628">
        <v>54702434</v>
      </c>
      <c r="E1628">
        <v>1081</v>
      </c>
      <c r="F1628">
        <v>1</v>
      </c>
      <c r="G1628">
        <v>1081</v>
      </c>
      <c r="H1628">
        <v>1</v>
      </c>
      <c r="I1628" t="s">
        <v>1317</v>
      </c>
      <c r="J1628" t="s">
        <v>3</v>
      </c>
      <c r="K1628" t="s">
        <v>1318</v>
      </c>
      <c r="L1628">
        <v>1191</v>
      </c>
      <c r="N1628">
        <v>1013</v>
      </c>
      <c r="O1628" t="s">
        <v>1319</v>
      </c>
      <c r="P1628" t="s">
        <v>1319</v>
      </c>
      <c r="Q1628">
        <v>1</v>
      </c>
      <c r="X1628">
        <v>0.52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1</v>
      </c>
      <c r="AF1628" t="s">
        <v>1153</v>
      </c>
      <c r="AG1628">
        <v>0.624</v>
      </c>
      <c r="AH1628">
        <v>2</v>
      </c>
      <c r="AI1628">
        <v>56665150</v>
      </c>
      <c r="AJ1628">
        <v>1289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</row>
    <row r="1629" spans="1:44" x14ac:dyDescent="0.2">
      <c r="A1629">
        <f>ROW(Source!A1436)</f>
        <v>1436</v>
      </c>
      <c r="B1629">
        <v>56665153</v>
      </c>
      <c r="C1629">
        <v>56665149</v>
      </c>
      <c r="D1629">
        <v>54695112</v>
      </c>
      <c r="E1629">
        <v>1081</v>
      </c>
      <c r="F1629">
        <v>1</v>
      </c>
      <c r="G1629">
        <v>1081</v>
      </c>
      <c r="H1629">
        <v>3</v>
      </c>
      <c r="I1629" t="s">
        <v>1605</v>
      </c>
      <c r="J1629" t="s">
        <v>3</v>
      </c>
      <c r="K1629" t="s">
        <v>1606</v>
      </c>
      <c r="L1629">
        <v>1346</v>
      </c>
      <c r="N1629">
        <v>1009</v>
      </c>
      <c r="O1629" t="s">
        <v>1171</v>
      </c>
      <c r="P1629" t="s">
        <v>1171</v>
      </c>
      <c r="Q1629">
        <v>1</v>
      </c>
      <c r="X1629">
        <v>3.5000000000000003E-2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s">
        <v>1152</v>
      </c>
      <c r="AG1629">
        <v>3.5000000000000003E-2</v>
      </c>
      <c r="AH1629">
        <v>3</v>
      </c>
      <c r="AI1629">
        <v>-1</v>
      </c>
      <c r="AJ1629" t="s">
        <v>3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</row>
    <row r="1630" spans="1:44" x14ac:dyDescent="0.2">
      <c r="A1630">
        <f>ROW(Source!A1436)</f>
        <v>1436</v>
      </c>
      <c r="B1630">
        <v>56665154</v>
      </c>
      <c r="C1630">
        <v>56665149</v>
      </c>
      <c r="D1630">
        <v>54719062</v>
      </c>
      <c r="E1630">
        <v>1081</v>
      </c>
      <c r="F1630">
        <v>1</v>
      </c>
      <c r="G1630">
        <v>1081</v>
      </c>
      <c r="H1630">
        <v>3</v>
      </c>
      <c r="I1630" t="s">
        <v>1667</v>
      </c>
      <c r="J1630" t="s">
        <v>3</v>
      </c>
      <c r="K1630" t="s">
        <v>1668</v>
      </c>
      <c r="L1630">
        <v>1354</v>
      </c>
      <c r="N1630">
        <v>1010</v>
      </c>
      <c r="O1630" t="s">
        <v>398</v>
      </c>
      <c r="P1630" t="s">
        <v>398</v>
      </c>
      <c r="Q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 t="s">
        <v>1152</v>
      </c>
      <c r="AG1630">
        <v>1</v>
      </c>
      <c r="AH1630">
        <v>3</v>
      </c>
      <c r="AI1630">
        <v>-1</v>
      </c>
      <c r="AJ1630" t="s">
        <v>3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</row>
    <row r="1631" spans="1:44" x14ac:dyDescent="0.2">
      <c r="A1631">
        <f>ROW(Source!A1441)</f>
        <v>1441</v>
      </c>
      <c r="B1631">
        <v>56665166</v>
      </c>
      <c r="C1631">
        <v>56665161</v>
      </c>
      <c r="D1631">
        <v>54702434</v>
      </c>
      <c r="E1631">
        <v>1081</v>
      </c>
      <c r="F1631">
        <v>1</v>
      </c>
      <c r="G1631">
        <v>1081</v>
      </c>
      <c r="H1631">
        <v>1</v>
      </c>
      <c r="I1631" t="s">
        <v>1317</v>
      </c>
      <c r="J1631" t="s">
        <v>3</v>
      </c>
      <c r="K1631" t="s">
        <v>1318</v>
      </c>
      <c r="L1631">
        <v>1191</v>
      </c>
      <c r="N1631">
        <v>1013</v>
      </c>
      <c r="O1631" t="s">
        <v>1319</v>
      </c>
      <c r="P1631" t="s">
        <v>1319</v>
      </c>
      <c r="Q1631">
        <v>1</v>
      </c>
      <c r="X1631">
        <v>29.96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1</v>
      </c>
      <c r="AF1631" t="s">
        <v>1153</v>
      </c>
      <c r="AG1631">
        <v>35.951999999999998</v>
      </c>
      <c r="AH1631">
        <v>2</v>
      </c>
      <c r="AI1631">
        <v>56665162</v>
      </c>
      <c r="AJ1631">
        <v>1291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</row>
    <row r="1632" spans="1:44" x14ac:dyDescent="0.2">
      <c r="A1632">
        <f>ROW(Source!A1441)</f>
        <v>1441</v>
      </c>
      <c r="B1632">
        <v>56665167</v>
      </c>
      <c r="C1632">
        <v>56665161</v>
      </c>
      <c r="D1632">
        <v>54768339</v>
      </c>
      <c r="E1632">
        <v>1</v>
      </c>
      <c r="F1632">
        <v>1</v>
      </c>
      <c r="G1632">
        <v>1081</v>
      </c>
      <c r="H1632">
        <v>2</v>
      </c>
      <c r="I1632" t="s">
        <v>1324</v>
      </c>
      <c r="J1632" t="s">
        <v>1325</v>
      </c>
      <c r="K1632" t="s">
        <v>1326</v>
      </c>
      <c r="L1632">
        <v>1368</v>
      </c>
      <c r="N1632">
        <v>1011</v>
      </c>
      <c r="O1632" t="s">
        <v>1323</v>
      </c>
      <c r="P1632" t="s">
        <v>1323</v>
      </c>
      <c r="Q1632">
        <v>1</v>
      </c>
      <c r="X1632">
        <v>0.01</v>
      </c>
      <c r="Y1632">
        <v>0</v>
      </c>
      <c r="Z1632">
        <v>83.1</v>
      </c>
      <c r="AA1632">
        <v>12.62</v>
      </c>
      <c r="AB1632">
        <v>0</v>
      </c>
      <c r="AC1632">
        <v>0</v>
      </c>
      <c r="AD1632">
        <v>1</v>
      </c>
      <c r="AE1632">
        <v>0</v>
      </c>
      <c r="AF1632" t="s">
        <v>1153</v>
      </c>
      <c r="AG1632">
        <v>1.2E-2</v>
      </c>
      <c r="AH1632">
        <v>2</v>
      </c>
      <c r="AI1632">
        <v>56665163</v>
      </c>
      <c r="AJ1632">
        <v>1292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</row>
    <row r="1633" spans="1:44" x14ac:dyDescent="0.2">
      <c r="A1633">
        <f>ROW(Source!A1441)</f>
        <v>1441</v>
      </c>
      <c r="B1633">
        <v>56665168</v>
      </c>
      <c r="C1633">
        <v>56665161</v>
      </c>
      <c r="D1633">
        <v>54768426</v>
      </c>
      <c r="E1633">
        <v>1</v>
      </c>
      <c r="F1633">
        <v>1</v>
      </c>
      <c r="G1633">
        <v>1081</v>
      </c>
      <c r="H1633">
        <v>2</v>
      </c>
      <c r="I1633" t="s">
        <v>1368</v>
      </c>
      <c r="J1633" t="s">
        <v>1369</v>
      </c>
      <c r="K1633" t="s">
        <v>1370</v>
      </c>
      <c r="L1633">
        <v>1368</v>
      </c>
      <c r="N1633">
        <v>1011</v>
      </c>
      <c r="O1633" t="s">
        <v>1323</v>
      </c>
      <c r="P1633" t="s">
        <v>1323</v>
      </c>
      <c r="Q1633">
        <v>1</v>
      </c>
      <c r="X1633">
        <v>0.57999999999999996</v>
      </c>
      <c r="Y1633">
        <v>0</v>
      </c>
      <c r="Z1633">
        <v>0.47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 t="s">
        <v>1153</v>
      </c>
      <c r="AG1633">
        <v>0.69599999999999995</v>
      </c>
      <c r="AH1633">
        <v>2</v>
      </c>
      <c r="AI1633">
        <v>56665164</v>
      </c>
      <c r="AJ1633">
        <v>1293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 x14ac:dyDescent="0.2">
      <c r="A1634">
        <f>ROW(Source!A1441)</f>
        <v>1441</v>
      </c>
      <c r="B1634">
        <v>56665169</v>
      </c>
      <c r="C1634">
        <v>56665161</v>
      </c>
      <c r="D1634">
        <v>54739012</v>
      </c>
      <c r="E1634">
        <v>1</v>
      </c>
      <c r="F1634">
        <v>1</v>
      </c>
      <c r="G1634">
        <v>1081</v>
      </c>
      <c r="H1634">
        <v>3</v>
      </c>
      <c r="I1634" t="s">
        <v>1574</v>
      </c>
      <c r="J1634" t="s">
        <v>1575</v>
      </c>
      <c r="K1634" t="s">
        <v>1576</v>
      </c>
      <c r="L1634">
        <v>1348</v>
      </c>
      <c r="N1634">
        <v>1009</v>
      </c>
      <c r="O1634" t="s">
        <v>547</v>
      </c>
      <c r="P1634" t="s">
        <v>547</v>
      </c>
      <c r="Q1634">
        <v>1000</v>
      </c>
      <c r="X1634">
        <v>9.0000000000000006E-5</v>
      </c>
      <c r="Y1634">
        <v>14327.51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 t="s">
        <v>1152</v>
      </c>
      <c r="AG1634">
        <v>9.0000000000000006E-5</v>
      </c>
      <c r="AH1634">
        <v>2</v>
      </c>
      <c r="AI1634">
        <v>56665165</v>
      </c>
      <c r="AJ1634">
        <v>1294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 x14ac:dyDescent="0.2">
      <c r="A1635">
        <f>ROW(Source!A1441)</f>
        <v>1441</v>
      </c>
      <c r="B1635">
        <v>56665170</v>
      </c>
      <c r="C1635">
        <v>56665161</v>
      </c>
      <c r="D1635">
        <v>54719265</v>
      </c>
      <c r="E1635">
        <v>1081</v>
      </c>
      <c r="F1635">
        <v>1</v>
      </c>
      <c r="G1635">
        <v>1081</v>
      </c>
      <c r="H1635">
        <v>3</v>
      </c>
      <c r="I1635" t="s">
        <v>1669</v>
      </c>
      <c r="J1635" t="s">
        <v>3</v>
      </c>
      <c r="K1635" t="s">
        <v>1670</v>
      </c>
      <c r="L1635">
        <v>1358</v>
      </c>
      <c r="N1635">
        <v>1010</v>
      </c>
      <c r="O1635" t="s">
        <v>313</v>
      </c>
      <c r="P1635" t="s">
        <v>313</v>
      </c>
      <c r="Q1635">
        <v>10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 t="s">
        <v>1152</v>
      </c>
      <c r="AG1635">
        <v>1</v>
      </c>
      <c r="AH1635">
        <v>3</v>
      </c>
      <c r="AI1635">
        <v>-1</v>
      </c>
      <c r="AJ1635" t="s">
        <v>3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x14ac:dyDescent="0.2">
      <c r="A1636">
        <f>ROW(Source!A1442)</f>
        <v>1442</v>
      </c>
      <c r="B1636">
        <v>56665166</v>
      </c>
      <c r="C1636">
        <v>56665161</v>
      </c>
      <c r="D1636">
        <v>54702434</v>
      </c>
      <c r="E1636">
        <v>1081</v>
      </c>
      <c r="F1636">
        <v>1</v>
      </c>
      <c r="G1636">
        <v>1081</v>
      </c>
      <c r="H1636">
        <v>1</v>
      </c>
      <c r="I1636" t="s">
        <v>1317</v>
      </c>
      <c r="J1636" t="s">
        <v>3</v>
      </c>
      <c r="K1636" t="s">
        <v>1318</v>
      </c>
      <c r="L1636">
        <v>1191</v>
      </c>
      <c r="N1636">
        <v>1013</v>
      </c>
      <c r="O1636" t="s">
        <v>1319</v>
      </c>
      <c r="P1636" t="s">
        <v>1319</v>
      </c>
      <c r="Q1636">
        <v>1</v>
      </c>
      <c r="X1636">
        <v>29.96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1</v>
      </c>
      <c r="AF1636" t="s">
        <v>1153</v>
      </c>
      <c r="AG1636">
        <v>35.951999999999998</v>
      </c>
      <c r="AH1636">
        <v>2</v>
      </c>
      <c r="AI1636">
        <v>56665162</v>
      </c>
      <c r="AJ1636">
        <v>1295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x14ac:dyDescent="0.2">
      <c r="A1637">
        <f>ROW(Source!A1442)</f>
        <v>1442</v>
      </c>
      <c r="B1637">
        <v>56665167</v>
      </c>
      <c r="C1637">
        <v>56665161</v>
      </c>
      <c r="D1637">
        <v>54768339</v>
      </c>
      <c r="E1637">
        <v>1</v>
      </c>
      <c r="F1637">
        <v>1</v>
      </c>
      <c r="G1637">
        <v>1081</v>
      </c>
      <c r="H1637">
        <v>2</v>
      </c>
      <c r="I1637" t="s">
        <v>1324</v>
      </c>
      <c r="J1637" t="s">
        <v>1325</v>
      </c>
      <c r="K1637" t="s">
        <v>1326</v>
      </c>
      <c r="L1637">
        <v>1368</v>
      </c>
      <c r="N1637">
        <v>1011</v>
      </c>
      <c r="O1637" t="s">
        <v>1323</v>
      </c>
      <c r="P1637" t="s">
        <v>1323</v>
      </c>
      <c r="Q1637">
        <v>1</v>
      </c>
      <c r="X1637">
        <v>0.01</v>
      </c>
      <c r="Y1637">
        <v>0</v>
      </c>
      <c r="Z1637">
        <v>83.1</v>
      </c>
      <c r="AA1637">
        <v>12.62</v>
      </c>
      <c r="AB1637">
        <v>0</v>
      </c>
      <c r="AC1637">
        <v>0</v>
      </c>
      <c r="AD1637">
        <v>1</v>
      </c>
      <c r="AE1637">
        <v>0</v>
      </c>
      <c r="AF1637" t="s">
        <v>1153</v>
      </c>
      <c r="AG1637">
        <v>1.2E-2</v>
      </c>
      <c r="AH1637">
        <v>2</v>
      </c>
      <c r="AI1637">
        <v>56665163</v>
      </c>
      <c r="AJ1637">
        <v>1296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x14ac:dyDescent="0.2">
      <c r="A1638">
        <f>ROW(Source!A1442)</f>
        <v>1442</v>
      </c>
      <c r="B1638">
        <v>56665168</v>
      </c>
      <c r="C1638">
        <v>56665161</v>
      </c>
      <c r="D1638">
        <v>54768426</v>
      </c>
      <c r="E1638">
        <v>1</v>
      </c>
      <c r="F1638">
        <v>1</v>
      </c>
      <c r="G1638">
        <v>1081</v>
      </c>
      <c r="H1638">
        <v>2</v>
      </c>
      <c r="I1638" t="s">
        <v>1368</v>
      </c>
      <c r="J1638" t="s">
        <v>1369</v>
      </c>
      <c r="K1638" t="s">
        <v>1370</v>
      </c>
      <c r="L1638">
        <v>1368</v>
      </c>
      <c r="N1638">
        <v>1011</v>
      </c>
      <c r="O1638" t="s">
        <v>1323</v>
      </c>
      <c r="P1638" t="s">
        <v>1323</v>
      </c>
      <c r="Q1638">
        <v>1</v>
      </c>
      <c r="X1638">
        <v>0.57999999999999996</v>
      </c>
      <c r="Y1638">
        <v>0</v>
      </c>
      <c r="Z1638">
        <v>0.47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 t="s">
        <v>1153</v>
      </c>
      <c r="AG1638">
        <v>0.69599999999999995</v>
      </c>
      <c r="AH1638">
        <v>2</v>
      </c>
      <c r="AI1638">
        <v>56665164</v>
      </c>
      <c r="AJ1638">
        <v>1297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x14ac:dyDescent="0.2">
      <c r="A1639">
        <f>ROW(Source!A1442)</f>
        <v>1442</v>
      </c>
      <c r="B1639">
        <v>56665169</v>
      </c>
      <c r="C1639">
        <v>56665161</v>
      </c>
      <c r="D1639">
        <v>54739012</v>
      </c>
      <c r="E1639">
        <v>1</v>
      </c>
      <c r="F1639">
        <v>1</v>
      </c>
      <c r="G1639">
        <v>1081</v>
      </c>
      <c r="H1639">
        <v>3</v>
      </c>
      <c r="I1639" t="s">
        <v>1574</v>
      </c>
      <c r="J1639" t="s">
        <v>1575</v>
      </c>
      <c r="K1639" t="s">
        <v>1576</v>
      </c>
      <c r="L1639">
        <v>1348</v>
      </c>
      <c r="N1639">
        <v>1009</v>
      </c>
      <c r="O1639" t="s">
        <v>547</v>
      </c>
      <c r="P1639" t="s">
        <v>547</v>
      </c>
      <c r="Q1639">
        <v>1000</v>
      </c>
      <c r="X1639">
        <v>9.0000000000000006E-5</v>
      </c>
      <c r="Y1639">
        <v>14327.51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 t="s">
        <v>1152</v>
      </c>
      <c r="AG1639">
        <v>9.0000000000000006E-5</v>
      </c>
      <c r="AH1639">
        <v>2</v>
      </c>
      <c r="AI1639">
        <v>56665165</v>
      </c>
      <c r="AJ1639">
        <v>1298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2">
      <c r="A1640">
        <f>ROW(Source!A1442)</f>
        <v>1442</v>
      </c>
      <c r="B1640">
        <v>56665170</v>
      </c>
      <c r="C1640">
        <v>56665161</v>
      </c>
      <c r="D1640">
        <v>54719265</v>
      </c>
      <c r="E1640">
        <v>1081</v>
      </c>
      <c r="F1640">
        <v>1</v>
      </c>
      <c r="G1640">
        <v>1081</v>
      </c>
      <c r="H1640">
        <v>3</v>
      </c>
      <c r="I1640" t="s">
        <v>1669</v>
      </c>
      <c r="J1640" t="s">
        <v>3</v>
      </c>
      <c r="K1640" t="s">
        <v>1670</v>
      </c>
      <c r="L1640">
        <v>1358</v>
      </c>
      <c r="N1640">
        <v>1010</v>
      </c>
      <c r="O1640" t="s">
        <v>313</v>
      </c>
      <c r="P1640" t="s">
        <v>313</v>
      </c>
      <c r="Q1640">
        <v>10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 t="s">
        <v>1152</v>
      </c>
      <c r="AG1640">
        <v>1</v>
      </c>
      <c r="AH1640">
        <v>3</v>
      </c>
      <c r="AI1640">
        <v>-1</v>
      </c>
      <c r="AJ1640" t="s">
        <v>3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66</v>
      </c>
      <c r="B1">
        <v>1</v>
      </c>
      <c r="C1" t="s">
        <v>3</v>
      </c>
      <c r="D1" t="s">
        <v>1152</v>
      </c>
      <c r="E1" t="s">
        <v>1671</v>
      </c>
      <c r="F1" t="s">
        <v>1671</v>
      </c>
      <c r="G1" t="s">
        <v>1671</v>
      </c>
      <c r="H1" t="s">
        <v>3</v>
      </c>
      <c r="I1" t="s">
        <v>1671</v>
      </c>
      <c r="J1" t="s">
        <v>1671</v>
      </c>
      <c r="K1" t="s">
        <v>3</v>
      </c>
      <c r="L1" t="s">
        <v>3</v>
      </c>
      <c r="M1" t="s">
        <v>3</v>
      </c>
      <c r="N1" t="s">
        <v>1152</v>
      </c>
      <c r="O1" t="s">
        <v>1671</v>
      </c>
      <c r="P1" t="s">
        <v>3</v>
      </c>
      <c r="Q1" t="s">
        <v>3</v>
      </c>
      <c r="R1" t="s">
        <v>3</v>
      </c>
      <c r="S1" t="s">
        <v>1672</v>
      </c>
      <c r="T1" t="s">
        <v>1673</v>
      </c>
      <c r="U1" t="s">
        <v>1674</v>
      </c>
    </row>
    <row r="2" spans="1:21" x14ac:dyDescent="0.2">
      <c r="A2">
        <v>66</v>
      </c>
      <c r="B2">
        <v>1</v>
      </c>
      <c r="C2" t="s">
        <v>3</v>
      </c>
      <c r="D2" t="s">
        <v>1152</v>
      </c>
      <c r="E2" t="s">
        <v>1675</v>
      </c>
      <c r="F2" t="s">
        <v>1675</v>
      </c>
      <c r="G2" t="s">
        <v>1676</v>
      </c>
      <c r="H2" t="s">
        <v>3</v>
      </c>
      <c r="I2" t="s">
        <v>1676</v>
      </c>
      <c r="J2" t="s">
        <v>1675</v>
      </c>
      <c r="K2" t="s">
        <v>3</v>
      </c>
      <c r="L2" t="s">
        <v>3</v>
      </c>
      <c r="M2" t="s">
        <v>3</v>
      </c>
      <c r="N2" t="s">
        <v>1152</v>
      </c>
      <c r="O2" t="s">
        <v>1675</v>
      </c>
      <c r="P2" t="s">
        <v>3</v>
      </c>
      <c r="Q2" t="s">
        <v>3</v>
      </c>
      <c r="R2" t="s">
        <v>3</v>
      </c>
      <c r="S2" t="s">
        <v>1677</v>
      </c>
      <c r="T2" t="s">
        <v>1678</v>
      </c>
      <c r="U2" t="s">
        <v>1679</v>
      </c>
    </row>
    <row r="3" spans="1:21" x14ac:dyDescent="0.2">
      <c r="A3">
        <v>66</v>
      </c>
      <c r="B3">
        <v>1</v>
      </c>
      <c r="C3" t="s">
        <v>3</v>
      </c>
      <c r="D3" t="s">
        <v>1152</v>
      </c>
      <c r="E3" t="s">
        <v>1153</v>
      </c>
      <c r="F3" t="s">
        <v>1153</v>
      </c>
      <c r="G3" t="s">
        <v>1153</v>
      </c>
      <c r="H3" t="s">
        <v>3</v>
      </c>
      <c r="I3" t="s">
        <v>1153</v>
      </c>
      <c r="J3" t="s">
        <v>1153</v>
      </c>
      <c r="K3" t="s">
        <v>3</v>
      </c>
      <c r="L3" t="s">
        <v>3</v>
      </c>
      <c r="M3" t="s">
        <v>3</v>
      </c>
      <c r="N3" t="s">
        <v>1152</v>
      </c>
      <c r="O3" t="s">
        <v>1153</v>
      </c>
      <c r="P3" t="s">
        <v>3</v>
      </c>
      <c r="Q3" t="s">
        <v>3</v>
      </c>
      <c r="R3" t="s">
        <v>3</v>
      </c>
      <c r="S3" t="s">
        <v>1680</v>
      </c>
      <c r="T3" t="s">
        <v>1681</v>
      </c>
      <c r="U3" t="s">
        <v>1682</v>
      </c>
    </row>
    <row r="4" spans="1:21" x14ac:dyDescent="0.2">
      <c r="A4">
        <v>67</v>
      </c>
      <c r="B4">
        <v>1</v>
      </c>
      <c r="C4" t="s">
        <v>3</v>
      </c>
      <c r="D4" t="s">
        <v>1152</v>
      </c>
      <c r="E4" t="s">
        <v>1671</v>
      </c>
      <c r="F4" t="s">
        <v>1671</v>
      </c>
      <c r="G4" t="s">
        <v>1671</v>
      </c>
      <c r="H4" t="s">
        <v>3</v>
      </c>
      <c r="I4" t="s">
        <v>1671</v>
      </c>
      <c r="J4" t="s">
        <v>1671</v>
      </c>
      <c r="K4" t="s">
        <v>3</v>
      </c>
      <c r="L4" t="s">
        <v>3</v>
      </c>
      <c r="M4" t="s">
        <v>3</v>
      </c>
      <c r="N4" t="s">
        <v>1152</v>
      </c>
      <c r="O4" t="s">
        <v>1671</v>
      </c>
      <c r="P4" t="s">
        <v>3</v>
      </c>
      <c r="Q4" t="s">
        <v>3</v>
      </c>
      <c r="R4" t="s">
        <v>3</v>
      </c>
      <c r="S4" t="s">
        <v>1672</v>
      </c>
      <c r="T4" t="s">
        <v>1673</v>
      </c>
      <c r="U4" t="s">
        <v>1674</v>
      </c>
    </row>
    <row r="5" spans="1:21" x14ac:dyDescent="0.2">
      <c r="A5">
        <v>67</v>
      </c>
      <c r="B5">
        <v>1</v>
      </c>
      <c r="C5" t="s">
        <v>3</v>
      </c>
      <c r="D5" t="s">
        <v>1152</v>
      </c>
      <c r="E5" t="s">
        <v>1675</v>
      </c>
      <c r="F5" t="s">
        <v>1675</v>
      </c>
      <c r="G5" t="s">
        <v>1676</v>
      </c>
      <c r="H5" t="s">
        <v>3</v>
      </c>
      <c r="I5" t="s">
        <v>1676</v>
      </c>
      <c r="J5" t="s">
        <v>1675</v>
      </c>
      <c r="K5" t="s">
        <v>3</v>
      </c>
      <c r="L5" t="s">
        <v>3</v>
      </c>
      <c r="M5" t="s">
        <v>3</v>
      </c>
      <c r="N5" t="s">
        <v>1152</v>
      </c>
      <c r="O5" t="s">
        <v>1675</v>
      </c>
      <c r="P5" t="s">
        <v>3</v>
      </c>
      <c r="Q5" t="s">
        <v>3</v>
      </c>
      <c r="R5" t="s">
        <v>3</v>
      </c>
      <c r="S5" t="s">
        <v>1677</v>
      </c>
      <c r="T5" t="s">
        <v>1678</v>
      </c>
      <c r="U5" t="s">
        <v>1679</v>
      </c>
    </row>
    <row r="6" spans="1:21" x14ac:dyDescent="0.2">
      <c r="A6">
        <v>67</v>
      </c>
      <c r="B6">
        <v>1</v>
      </c>
      <c r="C6" t="s">
        <v>3</v>
      </c>
      <c r="D6" t="s">
        <v>1152</v>
      </c>
      <c r="E6" t="s">
        <v>1153</v>
      </c>
      <c r="F6" t="s">
        <v>1153</v>
      </c>
      <c r="G6" t="s">
        <v>1153</v>
      </c>
      <c r="H6" t="s">
        <v>3</v>
      </c>
      <c r="I6" t="s">
        <v>1153</v>
      </c>
      <c r="J6" t="s">
        <v>1153</v>
      </c>
      <c r="K6" t="s">
        <v>3</v>
      </c>
      <c r="L6" t="s">
        <v>3</v>
      </c>
      <c r="M6" t="s">
        <v>3</v>
      </c>
      <c r="N6" t="s">
        <v>1152</v>
      </c>
      <c r="O6" t="s">
        <v>1153</v>
      </c>
      <c r="P6" t="s">
        <v>3</v>
      </c>
      <c r="Q6" t="s">
        <v>3</v>
      </c>
      <c r="R6" t="s">
        <v>3</v>
      </c>
      <c r="S6" t="s">
        <v>1680</v>
      </c>
      <c r="T6" t="s">
        <v>1681</v>
      </c>
      <c r="U6" t="s">
        <v>1682</v>
      </c>
    </row>
    <row r="7" spans="1:21" x14ac:dyDescent="0.2">
      <c r="A7">
        <v>105</v>
      </c>
      <c r="B7">
        <v>1</v>
      </c>
      <c r="C7" t="s">
        <v>3</v>
      </c>
      <c r="D7" t="s">
        <v>1152</v>
      </c>
      <c r="E7" t="s">
        <v>1675</v>
      </c>
      <c r="F7" t="s">
        <v>1675</v>
      </c>
      <c r="G7" t="s">
        <v>1676</v>
      </c>
      <c r="H7" t="s">
        <v>3</v>
      </c>
      <c r="I7" t="s">
        <v>1676</v>
      </c>
      <c r="J7" t="s">
        <v>1675</v>
      </c>
      <c r="K7" t="s">
        <v>3</v>
      </c>
      <c r="L7" t="s">
        <v>3</v>
      </c>
      <c r="M7" t="s">
        <v>3</v>
      </c>
      <c r="N7" t="s">
        <v>1152</v>
      </c>
      <c r="O7" t="s">
        <v>1675</v>
      </c>
      <c r="P7" t="s">
        <v>3</v>
      </c>
      <c r="Q7" t="s">
        <v>3</v>
      </c>
      <c r="R7" t="s">
        <v>3</v>
      </c>
      <c r="S7" t="s">
        <v>1677</v>
      </c>
      <c r="T7" t="s">
        <v>1678</v>
      </c>
      <c r="U7" t="s">
        <v>1679</v>
      </c>
    </row>
    <row r="8" spans="1:21" x14ac:dyDescent="0.2">
      <c r="A8">
        <v>105</v>
      </c>
      <c r="B8">
        <v>1</v>
      </c>
      <c r="C8" t="s">
        <v>3</v>
      </c>
      <c r="D8" t="s">
        <v>1152</v>
      </c>
      <c r="E8" t="s">
        <v>1671</v>
      </c>
      <c r="F8" t="s">
        <v>1671</v>
      </c>
      <c r="G8" t="s">
        <v>1671</v>
      </c>
      <c r="H8" t="s">
        <v>3</v>
      </c>
      <c r="I8" t="s">
        <v>1671</v>
      </c>
      <c r="J8" t="s">
        <v>1671</v>
      </c>
      <c r="K8" t="s">
        <v>3</v>
      </c>
      <c r="L8" t="s">
        <v>3</v>
      </c>
      <c r="M8" t="s">
        <v>3</v>
      </c>
      <c r="N8" t="s">
        <v>1152</v>
      </c>
      <c r="O8" t="s">
        <v>1671</v>
      </c>
      <c r="P8" t="s">
        <v>3</v>
      </c>
      <c r="Q8" t="s">
        <v>3</v>
      </c>
      <c r="R8" t="s">
        <v>3</v>
      </c>
      <c r="S8" t="s">
        <v>1672</v>
      </c>
      <c r="T8" t="s">
        <v>1673</v>
      </c>
      <c r="U8" t="s">
        <v>1674</v>
      </c>
    </row>
    <row r="9" spans="1:21" x14ac:dyDescent="0.2">
      <c r="A9">
        <v>105</v>
      </c>
      <c r="B9">
        <v>1</v>
      </c>
      <c r="C9" t="s">
        <v>3</v>
      </c>
      <c r="D9" t="s">
        <v>1152</v>
      </c>
      <c r="E9" t="s">
        <v>1153</v>
      </c>
      <c r="F9" t="s">
        <v>1153</v>
      </c>
      <c r="G9" t="s">
        <v>1153</v>
      </c>
      <c r="H9" t="s">
        <v>3</v>
      </c>
      <c r="I9" t="s">
        <v>1153</v>
      </c>
      <c r="J9" t="s">
        <v>1153</v>
      </c>
      <c r="K9" t="s">
        <v>3</v>
      </c>
      <c r="L9" t="s">
        <v>3</v>
      </c>
      <c r="M9" t="s">
        <v>3</v>
      </c>
      <c r="N9" t="s">
        <v>1152</v>
      </c>
      <c r="O9" t="s">
        <v>1153</v>
      </c>
      <c r="P9" t="s">
        <v>3</v>
      </c>
      <c r="Q9" t="s">
        <v>3</v>
      </c>
      <c r="R9" t="s">
        <v>3</v>
      </c>
      <c r="S9" t="s">
        <v>1680</v>
      </c>
      <c r="T9" t="s">
        <v>1681</v>
      </c>
      <c r="U9" t="s">
        <v>1682</v>
      </c>
    </row>
    <row r="10" spans="1:21" x14ac:dyDescent="0.2">
      <c r="A10">
        <v>106</v>
      </c>
      <c r="B10">
        <v>1</v>
      </c>
      <c r="C10" t="s">
        <v>3</v>
      </c>
      <c r="D10" t="s">
        <v>1152</v>
      </c>
      <c r="E10" t="s">
        <v>1675</v>
      </c>
      <c r="F10" t="s">
        <v>1675</v>
      </c>
      <c r="G10" t="s">
        <v>1676</v>
      </c>
      <c r="H10" t="s">
        <v>3</v>
      </c>
      <c r="I10" t="s">
        <v>1676</v>
      </c>
      <c r="J10" t="s">
        <v>1675</v>
      </c>
      <c r="K10" t="s">
        <v>3</v>
      </c>
      <c r="L10" t="s">
        <v>3</v>
      </c>
      <c r="M10" t="s">
        <v>3</v>
      </c>
      <c r="N10" t="s">
        <v>1152</v>
      </c>
      <c r="O10" t="s">
        <v>1675</v>
      </c>
      <c r="P10" t="s">
        <v>3</v>
      </c>
      <c r="Q10" t="s">
        <v>3</v>
      </c>
      <c r="R10" t="s">
        <v>3</v>
      </c>
      <c r="S10" t="s">
        <v>1677</v>
      </c>
      <c r="T10" t="s">
        <v>1678</v>
      </c>
      <c r="U10" t="s">
        <v>1679</v>
      </c>
    </row>
    <row r="11" spans="1:21" x14ac:dyDescent="0.2">
      <c r="A11">
        <v>106</v>
      </c>
      <c r="B11">
        <v>1</v>
      </c>
      <c r="C11" t="s">
        <v>3</v>
      </c>
      <c r="D11" t="s">
        <v>1152</v>
      </c>
      <c r="E11" t="s">
        <v>1671</v>
      </c>
      <c r="F11" t="s">
        <v>1671</v>
      </c>
      <c r="G11" t="s">
        <v>1671</v>
      </c>
      <c r="H11" t="s">
        <v>3</v>
      </c>
      <c r="I11" t="s">
        <v>1671</v>
      </c>
      <c r="J11" t="s">
        <v>1671</v>
      </c>
      <c r="K11" t="s">
        <v>3</v>
      </c>
      <c r="L11" t="s">
        <v>3</v>
      </c>
      <c r="M11" t="s">
        <v>3</v>
      </c>
      <c r="N11" t="s">
        <v>1152</v>
      </c>
      <c r="O11" t="s">
        <v>1671</v>
      </c>
      <c r="P11" t="s">
        <v>3</v>
      </c>
      <c r="Q11" t="s">
        <v>3</v>
      </c>
      <c r="R11" t="s">
        <v>3</v>
      </c>
      <c r="S11" t="s">
        <v>1672</v>
      </c>
      <c r="T11" t="s">
        <v>1673</v>
      </c>
      <c r="U11" t="s">
        <v>1674</v>
      </c>
    </row>
    <row r="12" spans="1:21" x14ac:dyDescent="0.2">
      <c r="A12">
        <v>106</v>
      </c>
      <c r="B12">
        <v>1</v>
      </c>
      <c r="C12" t="s">
        <v>3</v>
      </c>
      <c r="D12" t="s">
        <v>1152</v>
      </c>
      <c r="E12" t="s">
        <v>1153</v>
      </c>
      <c r="F12" t="s">
        <v>1153</v>
      </c>
      <c r="G12" t="s">
        <v>1153</v>
      </c>
      <c r="H12" t="s">
        <v>3</v>
      </c>
      <c r="I12" t="s">
        <v>1153</v>
      </c>
      <c r="J12" t="s">
        <v>1153</v>
      </c>
      <c r="K12" t="s">
        <v>3</v>
      </c>
      <c r="L12" t="s">
        <v>3</v>
      </c>
      <c r="M12" t="s">
        <v>3</v>
      </c>
      <c r="N12" t="s">
        <v>1152</v>
      </c>
      <c r="O12" t="s">
        <v>1153</v>
      </c>
      <c r="P12" t="s">
        <v>3</v>
      </c>
      <c r="Q12" t="s">
        <v>3</v>
      </c>
      <c r="R12" t="s">
        <v>3</v>
      </c>
      <c r="S12" t="s">
        <v>1680</v>
      </c>
      <c r="T12" t="s">
        <v>1681</v>
      </c>
      <c r="U12" t="s">
        <v>1682</v>
      </c>
    </row>
    <row r="13" spans="1:21" x14ac:dyDescent="0.2">
      <c r="A13">
        <v>152</v>
      </c>
      <c r="B13">
        <v>1</v>
      </c>
      <c r="C13" t="s">
        <v>3</v>
      </c>
      <c r="D13" t="s">
        <v>1152</v>
      </c>
      <c r="E13" t="s">
        <v>1671</v>
      </c>
      <c r="F13" t="s">
        <v>1671</v>
      </c>
      <c r="G13" t="s">
        <v>1671</v>
      </c>
      <c r="H13" t="s">
        <v>3</v>
      </c>
      <c r="I13" t="s">
        <v>1671</v>
      </c>
      <c r="J13" t="s">
        <v>1671</v>
      </c>
      <c r="K13" t="s">
        <v>3</v>
      </c>
      <c r="L13" t="s">
        <v>3</v>
      </c>
      <c r="M13" t="s">
        <v>3</v>
      </c>
      <c r="N13" t="s">
        <v>1152</v>
      </c>
      <c r="O13" t="s">
        <v>1671</v>
      </c>
      <c r="P13" t="s">
        <v>3</v>
      </c>
      <c r="Q13" t="s">
        <v>3</v>
      </c>
      <c r="R13" t="s">
        <v>3</v>
      </c>
      <c r="S13" t="s">
        <v>1672</v>
      </c>
      <c r="T13" t="s">
        <v>1673</v>
      </c>
      <c r="U13" t="s">
        <v>1674</v>
      </c>
    </row>
    <row r="14" spans="1:21" x14ac:dyDescent="0.2">
      <c r="A14">
        <v>152</v>
      </c>
      <c r="B14">
        <v>1</v>
      </c>
      <c r="C14" t="s">
        <v>3</v>
      </c>
      <c r="D14" t="s">
        <v>1152</v>
      </c>
      <c r="E14" t="s">
        <v>1675</v>
      </c>
      <c r="F14" t="s">
        <v>1675</v>
      </c>
      <c r="G14" t="s">
        <v>1676</v>
      </c>
      <c r="H14" t="s">
        <v>3</v>
      </c>
      <c r="I14" t="s">
        <v>1676</v>
      </c>
      <c r="J14" t="s">
        <v>1675</v>
      </c>
      <c r="K14" t="s">
        <v>3</v>
      </c>
      <c r="L14" t="s">
        <v>3</v>
      </c>
      <c r="M14" t="s">
        <v>3</v>
      </c>
      <c r="N14" t="s">
        <v>1152</v>
      </c>
      <c r="O14" t="s">
        <v>1675</v>
      </c>
      <c r="P14" t="s">
        <v>3</v>
      </c>
      <c r="Q14" t="s">
        <v>3</v>
      </c>
      <c r="R14" t="s">
        <v>3</v>
      </c>
      <c r="S14" t="s">
        <v>1677</v>
      </c>
      <c r="T14" t="s">
        <v>1678</v>
      </c>
      <c r="U14" t="s">
        <v>1679</v>
      </c>
    </row>
    <row r="15" spans="1:21" x14ac:dyDescent="0.2">
      <c r="A15">
        <v>152</v>
      </c>
      <c r="B15">
        <v>1</v>
      </c>
      <c r="C15" t="s">
        <v>3</v>
      </c>
      <c r="D15" t="s">
        <v>1152</v>
      </c>
      <c r="E15" t="s">
        <v>1153</v>
      </c>
      <c r="F15" t="s">
        <v>1153</v>
      </c>
      <c r="G15" t="s">
        <v>1153</v>
      </c>
      <c r="H15" t="s">
        <v>3</v>
      </c>
      <c r="I15" t="s">
        <v>1153</v>
      </c>
      <c r="J15" t="s">
        <v>1153</v>
      </c>
      <c r="K15" t="s">
        <v>3</v>
      </c>
      <c r="L15" t="s">
        <v>3</v>
      </c>
      <c r="M15" t="s">
        <v>3</v>
      </c>
      <c r="N15" t="s">
        <v>1152</v>
      </c>
      <c r="O15" t="s">
        <v>1153</v>
      </c>
      <c r="P15" t="s">
        <v>3</v>
      </c>
      <c r="Q15" t="s">
        <v>3</v>
      </c>
      <c r="R15" t="s">
        <v>3</v>
      </c>
      <c r="S15" t="s">
        <v>1680</v>
      </c>
      <c r="T15" t="s">
        <v>1681</v>
      </c>
      <c r="U15" t="s">
        <v>1682</v>
      </c>
    </row>
    <row r="16" spans="1:21" x14ac:dyDescent="0.2">
      <c r="A16">
        <v>153</v>
      </c>
      <c r="B16">
        <v>1</v>
      </c>
      <c r="C16" t="s">
        <v>3</v>
      </c>
      <c r="D16" t="s">
        <v>1152</v>
      </c>
      <c r="E16" t="s">
        <v>1671</v>
      </c>
      <c r="F16" t="s">
        <v>1671</v>
      </c>
      <c r="G16" t="s">
        <v>1671</v>
      </c>
      <c r="H16" t="s">
        <v>3</v>
      </c>
      <c r="I16" t="s">
        <v>1671</v>
      </c>
      <c r="J16" t="s">
        <v>1671</v>
      </c>
      <c r="K16" t="s">
        <v>3</v>
      </c>
      <c r="L16" t="s">
        <v>3</v>
      </c>
      <c r="M16" t="s">
        <v>3</v>
      </c>
      <c r="N16" t="s">
        <v>1152</v>
      </c>
      <c r="O16" t="s">
        <v>1671</v>
      </c>
      <c r="P16" t="s">
        <v>3</v>
      </c>
      <c r="Q16" t="s">
        <v>3</v>
      </c>
      <c r="R16" t="s">
        <v>3</v>
      </c>
      <c r="S16" t="s">
        <v>1672</v>
      </c>
      <c r="T16" t="s">
        <v>1673</v>
      </c>
      <c r="U16" t="s">
        <v>1674</v>
      </c>
    </row>
    <row r="17" spans="1:21" x14ac:dyDescent="0.2">
      <c r="A17">
        <v>153</v>
      </c>
      <c r="B17">
        <v>1</v>
      </c>
      <c r="C17" t="s">
        <v>3</v>
      </c>
      <c r="D17" t="s">
        <v>1152</v>
      </c>
      <c r="E17" t="s">
        <v>1675</v>
      </c>
      <c r="F17" t="s">
        <v>1675</v>
      </c>
      <c r="G17" t="s">
        <v>1676</v>
      </c>
      <c r="H17" t="s">
        <v>3</v>
      </c>
      <c r="I17" t="s">
        <v>1676</v>
      </c>
      <c r="J17" t="s">
        <v>1675</v>
      </c>
      <c r="K17" t="s">
        <v>3</v>
      </c>
      <c r="L17" t="s">
        <v>3</v>
      </c>
      <c r="M17" t="s">
        <v>3</v>
      </c>
      <c r="N17" t="s">
        <v>1152</v>
      </c>
      <c r="O17" t="s">
        <v>1675</v>
      </c>
      <c r="P17" t="s">
        <v>3</v>
      </c>
      <c r="Q17" t="s">
        <v>3</v>
      </c>
      <c r="R17" t="s">
        <v>3</v>
      </c>
      <c r="S17" t="s">
        <v>1677</v>
      </c>
      <c r="T17" t="s">
        <v>1678</v>
      </c>
      <c r="U17" t="s">
        <v>1679</v>
      </c>
    </row>
    <row r="18" spans="1:21" x14ac:dyDescent="0.2">
      <c r="A18">
        <v>153</v>
      </c>
      <c r="B18">
        <v>1</v>
      </c>
      <c r="C18" t="s">
        <v>3</v>
      </c>
      <c r="D18" t="s">
        <v>1152</v>
      </c>
      <c r="E18" t="s">
        <v>1153</v>
      </c>
      <c r="F18" t="s">
        <v>1153</v>
      </c>
      <c r="G18" t="s">
        <v>1153</v>
      </c>
      <c r="H18" t="s">
        <v>3</v>
      </c>
      <c r="I18" t="s">
        <v>1153</v>
      </c>
      <c r="J18" t="s">
        <v>1153</v>
      </c>
      <c r="K18" t="s">
        <v>3</v>
      </c>
      <c r="L18" t="s">
        <v>3</v>
      </c>
      <c r="M18" t="s">
        <v>3</v>
      </c>
      <c r="N18" t="s">
        <v>1152</v>
      </c>
      <c r="O18" t="s">
        <v>1153</v>
      </c>
      <c r="P18" t="s">
        <v>3</v>
      </c>
      <c r="Q18" t="s">
        <v>3</v>
      </c>
      <c r="R18" t="s">
        <v>3</v>
      </c>
      <c r="S18" t="s">
        <v>1680</v>
      </c>
      <c r="T18" t="s">
        <v>1681</v>
      </c>
      <c r="U18" t="s">
        <v>1682</v>
      </c>
    </row>
    <row r="19" spans="1:21" x14ac:dyDescent="0.2">
      <c r="A19">
        <v>214</v>
      </c>
      <c r="B19">
        <v>1</v>
      </c>
      <c r="C19" t="s">
        <v>3</v>
      </c>
      <c r="D19" t="s">
        <v>1152</v>
      </c>
      <c r="E19" t="s">
        <v>1671</v>
      </c>
      <c r="F19" t="s">
        <v>1671</v>
      </c>
      <c r="G19" t="s">
        <v>1671</v>
      </c>
      <c r="H19" t="s">
        <v>3</v>
      </c>
      <c r="I19" t="s">
        <v>1671</v>
      </c>
      <c r="J19" t="s">
        <v>1671</v>
      </c>
      <c r="K19" t="s">
        <v>3</v>
      </c>
      <c r="L19" t="s">
        <v>3</v>
      </c>
      <c r="M19" t="s">
        <v>3</v>
      </c>
      <c r="N19" t="s">
        <v>1152</v>
      </c>
      <c r="O19" t="s">
        <v>1671</v>
      </c>
      <c r="P19" t="s">
        <v>3</v>
      </c>
      <c r="Q19" t="s">
        <v>3</v>
      </c>
      <c r="R19" t="s">
        <v>3</v>
      </c>
      <c r="S19" t="s">
        <v>1672</v>
      </c>
      <c r="T19" t="s">
        <v>1673</v>
      </c>
      <c r="U19" t="s">
        <v>1674</v>
      </c>
    </row>
    <row r="20" spans="1:21" x14ac:dyDescent="0.2">
      <c r="A20">
        <v>214</v>
      </c>
      <c r="B20">
        <v>1</v>
      </c>
      <c r="C20" t="s">
        <v>3</v>
      </c>
      <c r="D20" t="s">
        <v>1152</v>
      </c>
      <c r="E20" t="s">
        <v>1675</v>
      </c>
      <c r="F20" t="s">
        <v>1675</v>
      </c>
      <c r="G20" t="s">
        <v>1676</v>
      </c>
      <c r="H20" t="s">
        <v>3</v>
      </c>
      <c r="I20" t="s">
        <v>1676</v>
      </c>
      <c r="J20" t="s">
        <v>1675</v>
      </c>
      <c r="K20" t="s">
        <v>3</v>
      </c>
      <c r="L20" t="s">
        <v>3</v>
      </c>
      <c r="M20" t="s">
        <v>3</v>
      </c>
      <c r="N20" t="s">
        <v>1152</v>
      </c>
      <c r="O20" t="s">
        <v>1675</v>
      </c>
      <c r="P20" t="s">
        <v>3</v>
      </c>
      <c r="Q20" t="s">
        <v>3</v>
      </c>
      <c r="R20" t="s">
        <v>3</v>
      </c>
      <c r="S20" t="s">
        <v>1677</v>
      </c>
      <c r="T20" t="s">
        <v>1678</v>
      </c>
      <c r="U20" t="s">
        <v>1679</v>
      </c>
    </row>
    <row r="21" spans="1:21" x14ac:dyDescent="0.2">
      <c r="A21">
        <v>214</v>
      </c>
      <c r="B21">
        <v>1</v>
      </c>
      <c r="C21" t="s">
        <v>3</v>
      </c>
      <c r="D21" t="s">
        <v>1152</v>
      </c>
      <c r="E21" t="s">
        <v>1153</v>
      </c>
      <c r="F21" t="s">
        <v>1153</v>
      </c>
      <c r="G21" t="s">
        <v>1153</v>
      </c>
      <c r="H21" t="s">
        <v>3</v>
      </c>
      <c r="I21" t="s">
        <v>1153</v>
      </c>
      <c r="J21" t="s">
        <v>1153</v>
      </c>
      <c r="K21" t="s">
        <v>3</v>
      </c>
      <c r="L21" t="s">
        <v>3</v>
      </c>
      <c r="M21" t="s">
        <v>3</v>
      </c>
      <c r="N21" t="s">
        <v>1152</v>
      </c>
      <c r="O21" t="s">
        <v>1153</v>
      </c>
      <c r="P21" t="s">
        <v>3</v>
      </c>
      <c r="Q21" t="s">
        <v>3</v>
      </c>
      <c r="R21" t="s">
        <v>3</v>
      </c>
      <c r="S21" t="s">
        <v>1680</v>
      </c>
      <c r="T21" t="s">
        <v>1681</v>
      </c>
      <c r="U21" t="s">
        <v>1682</v>
      </c>
    </row>
    <row r="22" spans="1:21" x14ac:dyDescent="0.2">
      <c r="A22">
        <v>215</v>
      </c>
      <c r="B22">
        <v>1</v>
      </c>
      <c r="C22" t="s">
        <v>3</v>
      </c>
      <c r="D22" t="s">
        <v>1152</v>
      </c>
      <c r="E22" t="s">
        <v>1671</v>
      </c>
      <c r="F22" t="s">
        <v>1671</v>
      </c>
      <c r="G22" t="s">
        <v>1671</v>
      </c>
      <c r="H22" t="s">
        <v>3</v>
      </c>
      <c r="I22" t="s">
        <v>1671</v>
      </c>
      <c r="J22" t="s">
        <v>1671</v>
      </c>
      <c r="K22" t="s">
        <v>3</v>
      </c>
      <c r="L22" t="s">
        <v>3</v>
      </c>
      <c r="M22" t="s">
        <v>3</v>
      </c>
      <c r="N22" t="s">
        <v>1152</v>
      </c>
      <c r="O22" t="s">
        <v>1671</v>
      </c>
      <c r="P22" t="s">
        <v>3</v>
      </c>
      <c r="Q22" t="s">
        <v>3</v>
      </c>
      <c r="R22" t="s">
        <v>3</v>
      </c>
      <c r="S22" t="s">
        <v>1672</v>
      </c>
      <c r="T22" t="s">
        <v>1673</v>
      </c>
      <c r="U22" t="s">
        <v>1674</v>
      </c>
    </row>
    <row r="23" spans="1:21" x14ac:dyDescent="0.2">
      <c r="A23">
        <v>215</v>
      </c>
      <c r="B23">
        <v>1</v>
      </c>
      <c r="C23" t="s">
        <v>3</v>
      </c>
      <c r="D23" t="s">
        <v>1152</v>
      </c>
      <c r="E23" t="s">
        <v>1675</v>
      </c>
      <c r="F23" t="s">
        <v>1675</v>
      </c>
      <c r="G23" t="s">
        <v>1676</v>
      </c>
      <c r="H23" t="s">
        <v>3</v>
      </c>
      <c r="I23" t="s">
        <v>1676</v>
      </c>
      <c r="J23" t="s">
        <v>1675</v>
      </c>
      <c r="K23" t="s">
        <v>3</v>
      </c>
      <c r="L23" t="s">
        <v>3</v>
      </c>
      <c r="M23" t="s">
        <v>3</v>
      </c>
      <c r="N23" t="s">
        <v>1152</v>
      </c>
      <c r="O23" t="s">
        <v>1675</v>
      </c>
      <c r="P23" t="s">
        <v>3</v>
      </c>
      <c r="Q23" t="s">
        <v>3</v>
      </c>
      <c r="R23" t="s">
        <v>3</v>
      </c>
      <c r="S23" t="s">
        <v>1677</v>
      </c>
      <c r="T23" t="s">
        <v>1678</v>
      </c>
      <c r="U23" t="s">
        <v>1679</v>
      </c>
    </row>
    <row r="24" spans="1:21" x14ac:dyDescent="0.2">
      <c r="A24">
        <v>215</v>
      </c>
      <c r="B24">
        <v>1</v>
      </c>
      <c r="C24" t="s">
        <v>3</v>
      </c>
      <c r="D24" t="s">
        <v>1152</v>
      </c>
      <c r="E24" t="s">
        <v>1153</v>
      </c>
      <c r="F24" t="s">
        <v>1153</v>
      </c>
      <c r="G24" t="s">
        <v>1153</v>
      </c>
      <c r="H24" t="s">
        <v>3</v>
      </c>
      <c r="I24" t="s">
        <v>1153</v>
      </c>
      <c r="J24" t="s">
        <v>1153</v>
      </c>
      <c r="K24" t="s">
        <v>3</v>
      </c>
      <c r="L24" t="s">
        <v>3</v>
      </c>
      <c r="M24" t="s">
        <v>3</v>
      </c>
      <c r="N24" t="s">
        <v>1152</v>
      </c>
      <c r="O24" t="s">
        <v>1153</v>
      </c>
      <c r="P24" t="s">
        <v>3</v>
      </c>
      <c r="Q24" t="s">
        <v>3</v>
      </c>
      <c r="R24" t="s">
        <v>3</v>
      </c>
      <c r="S24" t="s">
        <v>1680</v>
      </c>
      <c r="T24" t="s">
        <v>1681</v>
      </c>
      <c r="U24" t="s">
        <v>1682</v>
      </c>
    </row>
    <row r="25" spans="1:21" x14ac:dyDescent="0.2">
      <c r="A25">
        <v>253</v>
      </c>
      <c r="B25">
        <v>1</v>
      </c>
      <c r="C25" t="s">
        <v>3</v>
      </c>
      <c r="D25" t="s">
        <v>1152</v>
      </c>
      <c r="E25" t="s">
        <v>1671</v>
      </c>
      <c r="F25" t="s">
        <v>1671</v>
      </c>
      <c r="G25" t="s">
        <v>1671</v>
      </c>
      <c r="H25" t="s">
        <v>3</v>
      </c>
      <c r="I25" t="s">
        <v>1671</v>
      </c>
      <c r="J25" t="s">
        <v>1671</v>
      </c>
      <c r="K25" t="s">
        <v>3</v>
      </c>
      <c r="L25" t="s">
        <v>3</v>
      </c>
      <c r="M25" t="s">
        <v>3</v>
      </c>
      <c r="N25" t="s">
        <v>1152</v>
      </c>
      <c r="O25" t="s">
        <v>1671</v>
      </c>
      <c r="P25" t="s">
        <v>3</v>
      </c>
      <c r="Q25" t="s">
        <v>3</v>
      </c>
      <c r="R25" t="s">
        <v>3</v>
      </c>
      <c r="S25" t="s">
        <v>1672</v>
      </c>
      <c r="T25" t="s">
        <v>1673</v>
      </c>
      <c r="U25" t="s">
        <v>1674</v>
      </c>
    </row>
    <row r="26" spans="1:21" x14ac:dyDescent="0.2">
      <c r="A26">
        <v>253</v>
      </c>
      <c r="B26">
        <v>1</v>
      </c>
      <c r="C26" t="s">
        <v>3</v>
      </c>
      <c r="D26" t="s">
        <v>1152</v>
      </c>
      <c r="E26" t="s">
        <v>1675</v>
      </c>
      <c r="F26" t="s">
        <v>1675</v>
      </c>
      <c r="G26" t="s">
        <v>1676</v>
      </c>
      <c r="H26" t="s">
        <v>3</v>
      </c>
      <c r="I26" t="s">
        <v>1676</v>
      </c>
      <c r="J26" t="s">
        <v>1675</v>
      </c>
      <c r="K26" t="s">
        <v>3</v>
      </c>
      <c r="L26" t="s">
        <v>3</v>
      </c>
      <c r="M26" t="s">
        <v>3</v>
      </c>
      <c r="N26" t="s">
        <v>1152</v>
      </c>
      <c r="O26" t="s">
        <v>1675</v>
      </c>
      <c r="P26" t="s">
        <v>3</v>
      </c>
      <c r="Q26" t="s">
        <v>3</v>
      </c>
      <c r="R26" t="s">
        <v>3</v>
      </c>
      <c r="S26" t="s">
        <v>1677</v>
      </c>
      <c r="T26" t="s">
        <v>1678</v>
      </c>
      <c r="U26" t="s">
        <v>1679</v>
      </c>
    </row>
    <row r="27" spans="1:21" x14ac:dyDescent="0.2">
      <c r="A27">
        <v>253</v>
      </c>
      <c r="B27">
        <v>1</v>
      </c>
      <c r="C27" t="s">
        <v>3</v>
      </c>
      <c r="D27" t="s">
        <v>1152</v>
      </c>
      <c r="E27" t="s">
        <v>1153</v>
      </c>
      <c r="F27" t="s">
        <v>1153</v>
      </c>
      <c r="G27" t="s">
        <v>1153</v>
      </c>
      <c r="H27" t="s">
        <v>3</v>
      </c>
      <c r="I27" t="s">
        <v>1153</v>
      </c>
      <c r="J27" t="s">
        <v>1153</v>
      </c>
      <c r="K27" t="s">
        <v>3</v>
      </c>
      <c r="L27" t="s">
        <v>3</v>
      </c>
      <c r="M27" t="s">
        <v>3</v>
      </c>
      <c r="N27" t="s">
        <v>1152</v>
      </c>
      <c r="O27" t="s">
        <v>1153</v>
      </c>
      <c r="P27" t="s">
        <v>3</v>
      </c>
      <c r="Q27" t="s">
        <v>3</v>
      </c>
      <c r="R27" t="s">
        <v>3</v>
      </c>
      <c r="S27" t="s">
        <v>1680</v>
      </c>
      <c r="T27" t="s">
        <v>1681</v>
      </c>
      <c r="U27" t="s">
        <v>1682</v>
      </c>
    </row>
    <row r="28" spans="1:21" x14ac:dyDescent="0.2">
      <c r="A28">
        <v>254</v>
      </c>
      <c r="B28">
        <v>1</v>
      </c>
      <c r="C28" t="s">
        <v>3</v>
      </c>
      <c r="D28" t="s">
        <v>1152</v>
      </c>
      <c r="E28" t="s">
        <v>1671</v>
      </c>
      <c r="F28" t="s">
        <v>1671</v>
      </c>
      <c r="G28" t="s">
        <v>1671</v>
      </c>
      <c r="H28" t="s">
        <v>3</v>
      </c>
      <c r="I28" t="s">
        <v>1671</v>
      </c>
      <c r="J28" t="s">
        <v>1671</v>
      </c>
      <c r="K28" t="s">
        <v>3</v>
      </c>
      <c r="L28" t="s">
        <v>3</v>
      </c>
      <c r="M28" t="s">
        <v>3</v>
      </c>
      <c r="N28" t="s">
        <v>1152</v>
      </c>
      <c r="O28" t="s">
        <v>1671</v>
      </c>
      <c r="P28" t="s">
        <v>3</v>
      </c>
      <c r="Q28" t="s">
        <v>3</v>
      </c>
      <c r="R28" t="s">
        <v>3</v>
      </c>
      <c r="S28" t="s">
        <v>1672</v>
      </c>
      <c r="T28" t="s">
        <v>1673</v>
      </c>
      <c r="U28" t="s">
        <v>1674</v>
      </c>
    </row>
    <row r="29" spans="1:21" x14ac:dyDescent="0.2">
      <c r="A29">
        <v>254</v>
      </c>
      <c r="B29">
        <v>1</v>
      </c>
      <c r="C29" t="s">
        <v>3</v>
      </c>
      <c r="D29" t="s">
        <v>1152</v>
      </c>
      <c r="E29" t="s">
        <v>1675</v>
      </c>
      <c r="F29" t="s">
        <v>1675</v>
      </c>
      <c r="G29" t="s">
        <v>1676</v>
      </c>
      <c r="H29" t="s">
        <v>3</v>
      </c>
      <c r="I29" t="s">
        <v>1676</v>
      </c>
      <c r="J29" t="s">
        <v>1675</v>
      </c>
      <c r="K29" t="s">
        <v>3</v>
      </c>
      <c r="L29" t="s">
        <v>3</v>
      </c>
      <c r="M29" t="s">
        <v>3</v>
      </c>
      <c r="N29" t="s">
        <v>1152</v>
      </c>
      <c r="O29" t="s">
        <v>1675</v>
      </c>
      <c r="P29" t="s">
        <v>3</v>
      </c>
      <c r="Q29" t="s">
        <v>3</v>
      </c>
      <c r="R29" t="s">
        <v>3</v>
      </c>
      <c r="S29" t="s">
        <v>1677</v>
      </c>
      <c r="T29" t="s">
        <v>1678</v>
      </c>
      <c r="U29" t="s">
        <v>1679</v>
      </c>
    </row>
    <row r="30" spans="1:21" x14ac:dyDescent="0.2">
      <c r="A30">
        <v>254</v>
      </c>
      <c r="B30">
        <v>1</v>
      </c>
      <c r="C30" t="s">
        <v>3</v>
      </c>
      <c r="D30" t="s">
        <v>1152</v>
      </c>
      <c r="E30" t="s">
        <v>1153</v>
      </c>
      <c r="F30" t="s">
        <v>1153</v>
      </c>
      <c r="G30" t="s">
        <v>1153</v>
      </c>
      <c r="H30" t="s">
        <v>3</v>
      </c>
      <c r="I30" t="s">
        <v>1153</v>
      </c>
      <c r="J30" t="s">
        <v>1153</v>
      </c>
      <c r="K30" t="s">
        <v>3</v>
      </c>
      <c r="L30" t="s">
        <v>3</v>
      </c>
      <c r="M30" t="s">
        <v>3</v>
      </c>
      <c r="N30" t="s">
        <v>1152</v>
      </c>
      <c r="O30" t="s">
        <v>1153</v>
      </c>
      <c r="P30" t="s">
        <v>3</v>
      </c>
      <c r="Q30" t="s">
        <v>3</v>
      </c>
      <c r="R30" t="s">
        <v>3</v>
      </c>
      <c r="S30" t="s">
        <v>1680</v>
      </c>
      <c r="T30" t="s">
        <v>1681</v>
      </c>
      <c r="U30" t="s">
        <v>1682</v>
      </c>
    </row>
    <row r="31" spans="1:21" x14ac:dyDescent="0.2">
      <c r="A31">
        <v>292</v>
      </c>
      <c r="B31">
        <v>1</v>
      </c>
      <c r="C31" t="s">
        <v>3</v>
      </c>
      <c r="D31" t="s">
        <v>1152</v>
      </c>
      <c r="E31" t="s">
        <v>1153</v>
      </c>
      <c r="F31" t="s">
        <v>1153</v>
      </c>
      <c r="G31" t="s">
        <v>1153</v>
      </c>
      <c r="H31" t="s">
        <v>3</v>
      </c>
      <c r="I31" t="s">
        <v>1153</v>
      </c>
      <c r="J31" t="s">
        <v>1153</v>
      </c>
      <c r="K31" t="s">
        <v>3</v>
      </c>
      <c r="L31" t="s">
        <v>3</v>
      </c>
      <c r="M31" t="s">
        <v>3</v>
      </c>
      <c r="N31" t="s">
        <v>1152</v>
      </c>
      <c r="O31" t="s">
        <v>1153</v>
      </c>
      <c r="P31" t="s">
        <v>3</v>
      </c>
      <c r="Q31" t="s">
        <v>3</v>
      </c>
      <c r="R31" t="s">
        <v>3</v>
      </c>
      <c r="S31" t="s">
        <v>1680</v>
      </c>
      <c r="T31" t="s">
        <v>1681</v>
      </c>
      <c r="U31" t="s">
        <v>1682</v>
      </c>
    </row>
    <row r="32" spans="1:21" x14ac:dyDescent="0.2">
      <c r="A32">
        <v>292</v>
      </c>
      <c r="B32">
        <v>1</v>
      </c>
      <c r="C32" t="s">
        <v>3</v>
      </c>
      <c r="D32" t="s">
        <v>1152</v>
      </c>
      <c r="E32" t="s">
        <v>1675</v>
      </c>
      <c r="F32" t="s">
        <v>1675</v>
      </c>
      <c r="G32" t="s">
        <v>1676</v>
      </c>
      <c r="H32" t="s">
        <v>3</v>
      </c>
      <c r="I32" t="s">
        <v>1676</v>
      </c>
      <c r="J32" t="s">
        <v>1675</v>
      </c>
      <c r="K32" t="s">
        <v>3</v>
      </c>
      <c r="L32" t="s">
        <v>3</v>
      </c>
      <c r="M32" t="s">
        <v>3</v>
      </c>
      <c r="N32" t="s">
        <v>1152</v>
      </c>
      <c r="O32" t="s">
        <v>1675</v>
      </c>
      <c r="P32" t="s">
        <v>3</v>
      </c>
      <c r="Q32" t="s">
        <v>3</v>
      </c>
      <c r="R32" t="s">
        <v>3</v>
      </c>
      <c r="S32" t="s">
        <v>1677</v>
      </c>
      <c r="T32" t="s">
        <v>1678</v>
      </c>
      <c r="U32" t="s">
        <v>1679</v>
      </c>
    </row>
    <row r="33" spans="1:21" x14ac:dyDescent="0.2">
      <c r="A33">
        <v>292</v>
      </c>
      <c r="B33">
        <v>1</v>
      </c>
      <c r="C33" t="s">
        <v>3</v>
      </c>
      <c r="D33" t="s">
        <v>1152</v>
      </c>
      <c r="E33" t="s">
        <v>1671</v>
      </c>
      <c r="F33" t="s">
        <v>1671</v>
      </c>
      <c r="G33" t="s">
        <v>1671</v>
      </c>
      <c r="H33" t="s">
        <v>3</v>
      </c>
      <c r="I33" t="s">
        <v>1671</v>
      </c>
      <c r="J33" t="s">
        <v>1671</v>
      </c>
      <c r="K33" t="s">
        <v>3</v>
      </c>
      <c r="L33" t="s">
        <v>3</v>
      </c>
      <c r="M33" t="s">
        <v>3</v>
      </c>
      <c r="N33" t="s">
        <v>1152</v>
      </c>
      <c r="O33" t="s">
        <v>1671</v>
      </c>
      <c r="P33" t="s">
        <v>3</v>
      </c>
      <c r="Q33" t="s">
        <v>3</v>
      </c>
      <c r="R33" t="s">
        <v>3</v>
      </c>
      <c r="S33" t="s">
        <v>1672</v>
      </c>
      <c r="T33" t="s">
        <v>1673</v>
      </c>
      <c r="U33" t="s">
        <v>1674</v>
      </c>
    </row>
    <row r="34" spans="1:21" x14ac:dyDescent="0.2">
      <c r="A34">
        <v>293</v>
      </c>
      <c r="B34">
        <v>1</v>
      </c>
      <c r="C34" t="s">
        <v>3</v>
      </c>
      <c r="D34" t="s">
        <v>1152</v>
      </c>
      <c r="E34" t="s">
        <v>1153</v>
      </c>
      <c r="F34" t="s">
        <v>1153</v>
      </c>
      <c r="G34" t="s">
        <v>1153</v>
      </c>
      <c r="H34" t="s">
        <v>3</v>
      </c>
      <c r="I34" t="s">
        <v>1153</v>
      </c>
      <c r="J34" t="s">
        <v>1153</v>
      </c>
      <c r="K34" t="s">
        <v>3</v>
      </c>
      <c r="L34" t="s">
        <v>3</v>
      </c>
      <c r="M34" t="s">
        <v>3</v>
      </c>
      <c r="N34" t="s">
        <v>1152</v>
      </c>
      <c r="O34" t="s">
        <v>1153</v>
      </c>
      <c r="P34" t="s">
        <v>3</v>
      </c>
      <c r="Q34" t="s">
        <v>3</v>
      </c>
      <c r="R34" t="s">
        <v>3</v>
      </c>
      <c r="S34" t="s">
        <v>1680</v>
      </c>
      <c r="T34" t="s">
        <v>1681</v>
      </c>
      <c r="U34" t="s">
        <v>1682</v>
      </c>
    </row>
    <row r="35" spans="1:21" x14ac:dyDescent="0.2">
      <c r="A35">
        <v>293</v>
      </c>
      <c r="B35">
        <v>1</v>
      </c>
      <c r="C35" t="s">
        <v>3</v>
      </c>
      <c r="D35" t="s">
        <v>1152</v>
      </c>
      <c r="E35" t="s">
        <v>1675</v>
      </c>
      <c r="F35" t="s">
        <v>1675</v>
      </c>
      <c r="G35" t="s">
        <v>1676</v>
      </c>
      <c r="H35" t="s">
        <v>3</v>
      </c>
      <c r="I35" t="s">
        <v>1676</v>
      </c>
      <c r="J35" t="s">
        <v>1675</v>
      </c>
      <c r="K35" t="s">
        <v>3</v>
      </c>
      <c r="L35" t="s">
        <v>3</v>
      </c>
      <c r="M35" t="s">
        <v>3</v>
      </c>
      <c r="N35" t="s">
        <v>1152</v>
      </c>
      <c r="O35" t="s">
        <v>1675</v>
      </c>
      <c r="P35" t="s">
        <v>3</v>
      </c>
      <c r="Q35" t="s">
        <v>3</v>
      </c>
      <c r="R35" t="s">
        <v>3</v>
      </c>
      <c r="S35" t="s">
        <v>1677</v>
      </c>
      <c r="T35" t="s">
        <v>1678</v>
      </c>
      <c r="U35" t="s">
        <v>1679</v>
      </c>
    </row>
    <row r="36" spans="1:21" x14ac:dyDescent="0.2">
      <c r="A36">
        <v>293</v>
      </c>
      <c r="B36">
        <v>1</v>
      </c>
      <c r="C36" t="s">
        <v>3</v>
      </c>
      <c r="D36" t="s">
        <v>1152</v>
      </c>
      <c r="E36" t="s">
        <v>1671</v>
      </c>
      <c r="F36" t="s">
        <v>1671</v>
      </c>
      <c r="G36" t="s">
        <v>1671</v>
      </c>
      <c r="H36" t="s">
        <v>3</v>
      </c>
      <c r="I36" t="s">
        <v>1671</v>
      </c>
      <c r="J36" t="s">
        <v>1671</v>
      </c>
      <c r="K36" t="s">
        <v>3</v>
      </c>
      <c r="L36" t="s">
        <v>3</v>
      </c>
      <c r="M36" t="s">
        <v>3</v>
      </c>
      <c r="N36" t="s">
        <v>1152</v>
      </c>
      <c r="O36" t="s">
        <v>1671</v>
      </c>
      <c r="P36" t="s">
        <v>3</v>
      </c>
      <c r="Q36" t="s">
        <v>3</v>
      </c>
      <c r="R36" t="s">
        <v>3</v>
      </c>
      <c r="S36" t="s">
        <v>1672</v>
      </c>
      <c r="T36" t="s">
        <v>1673</v>
      </c>
      <c r="U36" t="s">
        <v>1674</v>
      </c>
    </row>
    <row r="37" spans="1:21" x14ac:dyDescent="0.2">
      <c r="A37">
        <v>296</v>
      </c>
      <c r="B37">
        <v>1</v>
      </c>
      <c r="C37" t="s">
        <v>3</v>
      </c>
      <c r="D37" t="s">
        <v>1152</v>
      </c>
      <c r="E37" t="s">
        <v>1153</v>
      </c>
      <c r="F37" t="s">
        <v>1153</v>
      </c>
      <c r="G37" t="s">
        <v>1153</v>
      </c>
      <c r="H37" t="s">
        <v>3</v>
      </c>
      <c r="I37" t="s">
        <v>1153</v>
      </c>
      <c r="J37" t="s">
        <v>1153</v>
      </c>
      <c r="K37" t="s">
        <v>3</v>
      </c>
      <c r="L37" t="s">
        <v>3</v>
      </c>
      <c r="M37" t="s">
        <v>3</v>
      </c>
      <c r="N37" t="s">
        <v>1152</v>
      </c>
      <c r="O37" t="s">
        <v>1153</v>
      </c>
      <c r="P37" t="s">
        <v>3</v>
      </c>
      <c r="Q37" t="s">
        <v>3</v>
      </c>
      <c r="R37" t="s">
        <v>3</v>
      </c>
      <c r="S37" t="s">
        <v>1680</v>
      </c>
      <c r="T37" t="s">
        <v>1681</v>
      </c>
      <c r="U37" t="s">
        <v>1682</v>
      </c>
    </row>
    <row r="38" spans="1:21" x14ac:dyDescent="0.2">
      <c r="A38">
        <v>296</v>
      </c>
      <c r="B38">
        <v>1</v>
      </c>
      <c r="C38" t="s">
        <v>3</v>
      </c>
      <c r="D38" t="s">
        <v>1152</v>
      </c>
      <c r="E38" t="s">
        <v>1675</v>
      </c>
      <c r="F38" t="s">
        <v>1675</v>
      </c>
      <c r="G38" t="s">
        <v>1676</v>
      </c>
      <c r="H38" t="s">
        <v>3</v>
      </c>
      <c r="I38" t="s">
        <v>1676</v>
      </c>
      <c r="J38" t="s">
        <v>1675</v>
      </c>
      <c r="K38" t="s">
        <v>3</v>
      </c>
      <c r="L38" t="s">
        <v>3</v>
      </c>
      <c r="M38" t="s">
        <v>3</v>
      </c>
      <c r="N38" t="s">
        <v>1152</v>
      </c>
      <c r="O38" t="s">
        <v>1675</v>
      </c>
      <c r="P38" t="s">
        <v>3</v>
      </c>
      <c r="Q38" t="s">
        <v>3</v>
      </c>
      <c r="R38" t="s">
        <v>3</v>
      </c>
      <c r="S38" t="s">
        <v>1677</v>
      </c>
      <c r="T38" t="s">
        <v>1678</v>
      </c>
      <c r="U38" t="s">
        <v>1679</v>
      </c>
    </row>
    <row r="39" spans="1:21" x14ac:dyDescent="0.2">
      <c r="A39">
        <v>296</v>
      </c>
      <c r="B39">
        <v>1</v>
      </c>
      <c r="C39" t="s">
        <v>3</v>
      </c>
      <c r="D39" t="s">
        <v>1152</v>
      </c>
      <c r="E39" t="s">
        <v>1671</v>
      </c>
      <c r="F39" t="s">
        <v>1671</v>
      </c>
      <c r="G39" t="s">
        <v>1671</v>
      </c>
      <c r="H39" t="s">
        <v>3</v>
      </c>
      <c r="I39" t="s">
        <v>1671</v>
      </c>
      <c r="J39" t="s">
        <v>1671</v>
      </c>
      <c r="K39" t="s">
        <v>3</v>
      </c>
      <c r="L39" t="s">
        <v>3</v>
      </c>
      <c r="M39" t="s">
        <v>3</v>
      </c>
      <c r="N39" t="s">
        <v>1152</v>
      </c>
      <c r="O39" t="s">
        <v>1671</v>
      </c>
      <c r="P39" t="s">
        <v>3</v>
      </c>
      <c r="Q39" t="s">
        <v>3</v>
      </c>
      <c r="R39" t="s">
        <v>3</v>
      </c>
      <c r="S39" t="s">
        <v>1672</v>
      </c>
      <c r="T39" t="s">
        <v>1673</v>
      </c>
      <c r="U39" t="s">
        <v>1674</v>
      </c>
    </row>
    <row r="40" spans="1:21" x14ac:dyDescent="0.2">
      <c r="A40">
        <v>297</v>
      </c>
      <c r="B40">
        <v>1</v>
      </c>
      <c r="C40" t="s">
        <v>3</v>
      </c>
      <c r="D40" t="s">
        <v>1152</v>
      </c>
      <c r="E40" t="s">
        <v>1153</v>
      </c>
      <c r="F40" t="s">
        <v>1153</v>
      </c>
      <c r="G40" t="s">
        <v>1153</v>
      </c>
      <c r="H40" t="s">
        <v>3</v>
      </c>
      <c r="I40" t="s">
        <v>1153</v>
      </c>
      <c r="J40" t="s">
        <v>1153</v>
      </c>
      <c r="K40" t="s">
        <v>3</v>
      </c>
      <c r="L40" t="s">
        <v>3</v>
      </c>
      <c r="M40" t="s">
        <v>3</v>
      </c>
      <c r="N40" t="s">
        <v>1152</v>
      </c>
      <c r="O40" t="s">
        <v>1153</v>
      </c>
      <c r="P40" t="s">
        <v>3</v>
      </c>
      <c r="Q40" t="s">
        <v>3</v>
      </c>
      <c r="R40" t="s">
        <v>3</v>
      </c>
      <c r="S40" t="s">
        <v>1680</v>
      </c>
      <c r="T40" t="s">
        <v>1681</v>
      </c>
      <c r="U40" t="s">
        <v>1682</v>
      </c>
    </row>
    <row r="41" spans="1:21" x14ac:dyDescent="0.2">
      <c r="A41">
        <v>297</v>
      </c>
      <c r="B41">
        <v>1</v>
      </c>
      <c r="C41" t="s">
        <v>3</v>
      </c>
      <c r="D41" t="s">
        <v>1152</v>
      </c>
      <c r="E41" t="s">
        <v>1675</v>
      </c>
      <c r="F41" t="s">
        <v>1675</v>
      </c>
      <c r="G41" t="s">
        <v>1676</v>
      </c>
      <c r="H41" t="s">
        <v>3</v>
      </c>
      <c r="I41" t="s">
        <v>1676</v>
      </c>
      <c r="J41" t="s">
        <v>1675</v>
      </c>
      <c r="K41" t="s">
        <v>3</v>
      </c>
      <c r="L41" t="s">
        <v>3</v>
      </c>
      <c r="M41" t="s">
        <v>3</v>
      </c>
      <c r="N41" t="s">
        <v>1152</v>
      </c>
      <c r="O41" t="s">
        <v>1675</v>
      </c>
      <c r="P41" t="s">
        <v>3</v>
      </c>
      <c r="Q41" t="s">
        <v>3</v>
      </c>
      <c r="R41" t="s">
        <v>3</v>
      </c>
      <c r="S41" t="s">
        <v>1677</v>
      </c>
      <c r="T41" t="s">
        <v>1678</v>
      </c>
      <c r="U41" t="s">
        <v>1679</v>
      </c>
    </row>
    <row r="42" spans="1:21" x14ac:dyDescent="0.2">
      <c r="A42">
        <v>297</v>
      </c>
      <c r="B42">
        <v>1</v>
      </c>
      <c r="C42" t="s">
        <v>3</v>
      </c>
      <c r="D42" t="s">
        <v>1152</v>
      </c>
      <c r="E42" t="s">
        <v>1671</v>
      </c>
      <c r="F42" t="s">
        <v>1671</v>
      </c>
      <c r="G42" t="s">
        <v>1671</v>
      </c>
      <c r="H42" t="s">
        <v>3</v>
      </c>
      <c r="I42" t="s">
        <v>1671</v>
      </c>
      <c r="J42" t="s">
        <v>1671</v>
      </c>
      <c r="K42" t="s">
        <v>3</v>
      </c>
      <c r="L42" t="s">
        <v>3</v>
      </c>
      <c r="M42" t="s">
        <v>3</v>
      </c>
      <c r="N42" t="s">
        <v>1152</v>
      </c>
      <c r="O42" t="s">
        <v>1671</v>
      </c>
      <c r="P42" t="s">
        <v>3</v>
      </c>
      <c r="Q42" t="s">
        <v>3</v>
      </c>
      <c r="R42" t="s">
        <v>3</v>
      </c>
      <c r="S42" t="s">
        <v>1672</v>
      </c>
      <c r="T42" t="s">
        <v>1673</v>
      </c>
      <c r="U42" t="s">
        <v>1674</v>
      </c>
    </row>
    <row r="43" spans="1:21" x14ac:dyDescent="0.2">
      <c r="A43">
        <v>300</v>
      </c>
      <c r="B43">
        <v>1</v>
      </c>
      <c r="C43" t="s">
        <v>3</v>
      </c>
      <c r="D43" t="s">
        <v>1152</v>
      </c>
      <c r="E43" t="s">
        <v>1153</v>
      </c>
      <c r="F43" t="s">
        <v>1153</v>
      </c>
      <c r="G43" t="s">
        <v>1153</v>
      </c>
      <c r="H43" t="s">
        <v>3</v>
      </c>
      <c r="I43" t="s">
        <v>1153</v>
      </c>
      <c r="J43" t="s">
        <v>1153</v>
      </c>
      <c r="K43" t="s">
        <v>3</v>
      </c>
      <c r="L43" t="s">
        <v>3</v>
      </c>
      <c r="M43" t="s">
        <v>3</v>
      </c>
      <c r="N43" t="s">
        <v>1152</v>
      </c>
      <c r="O43" t="s">
        <v>1153</v>
      </c>
      <c r="P43" t="s">
        <v>3</v>
      </c>
      <c r="Q43" t="s">
        <v>3</v>
      </c>
      <c r="R43" t="s">
        <v>3</v>
      </c>
      <c r="S43" t="s">
        <v>1680</v>
      </c>
      <c r="T43" t="s">
        <v>1681</v>
      </c>
      <c r="U43" t="s">
        <v>1682</v>
      </c>
    </row>
    <row r="44" spans="1:21" x14ac:dyDescent="0.2">
      <c r="A44">
        <v>300</v>
      </c>
      <c r="B44">
        <v>1</v>
      </c>
      <c r="C44" t="s">
        <v>3</v>
      </c>
      <c r="D44" t="s">
        <v>1152</v>
      </c>
      <c r="E44" t="s">
        <v>1671</v>
      </c>
      <c r="F44" t="s">
        <v>1671</v>
      </c>
      <c r="G44" t="s">
        <v>1671</v>
      </c>
      <c r="H44" t="s">
        <v>3</v>
      </c>
      <c r="I44" t="s">
        <v>1671</v>
      </c>
      <c r="J44" t="s">
        <v>1671</v>
      </c>
      <c r="K44" t="s">
        <v>3</v>
      </c>
      <c r="L44" t="s">
        <v>3</v>
      </c>
      <c r="M44" t="s">
        <v>3</v>
      </c>
      <c r="N44" t="s">
        <v>1152</v>
      </c>
      <c r="O44" t="s">
        <v>1671</v>
      </c>
      <c r="P44" t="s">
        <v>3</v>
      </c>
      <c r="Q44" t="s">
        <v>3</v>
      </c>
      <c r="R44" t="s">
        <v>3</v>
      </c>
      <c r="S44" t="s">
        <v>1672</v>
      </c>
      <c r="T44" t="s">
        <v>1673</v>
      </c>
      <c r="U44" t="s">
        <v>1674</v>
      </c>
    </row>
    <row r="45" spans="1:21" x14ac:dyDescent="0.2">
      <c r="A45">
        <v>301</v>
      </c>
      <c r="B45">
        <v>1</v>
      </c>
      <c r="C45" t="s">
        <v>3</v>
      </c>
      <c r="D45" t="s">
        <v>1152</v>
      </c>
      <c r="E45" t="s">
        <v>1153</v>
      </c>
      <c r="F45" t="s">
        <v>1153</v>
      </c>
      <c r="G45" t="s">
        <v>1153</v>
      </c>
      <c r="H45" t="s">
        <v>3</v>
      </c>
      <c r="I45" t="s">
        <v>1153</v>
      </c>
      <c r="J45" t="s">
        <v>1153</v>
      </c>
      <c r="K45" t="s">
        <v>3</v>
      </c>
      <c r="L45" t="s">
        <v>3</v>
      </c>
      <c r="M45" t="s">
        <v>3</v>
      </c>
      <c r="N45" t="s">
        <v>1152</v>
      </c>
      <c r="O45" t="s">
        <v>1153</v>
      </c>
      <c r="P45" t="s">
        <v>3</v>
      </c>
      <c r="Q45" t="s">
        <v>3</v>
      </c>
      <c r="R45" t="s">
        <v>3</v>
      </c>
      <c r="S45" t="s">
        <v>1680</v>
      </c>
      <c r="T45" t="s">
        <v>1681</v>
      </c>
      <c r="U45" t="s">
        <v>1682</v>
      </c>
    </row>
    <row r="46" spans="1:21" x14ac:dyDescent="0.2">
      <c r="A46">
        <v>301</v>
      </c>
      <c r="B46">
        <v>1</v>
      </c>
      <c r="C46" t="s">
        <v>3</v>
      </c>
      <c r="D46" t="s">
        <v>1152</v>
      </c>
      <c r="E46" t="s">
        <v>1671</v>
      </c>
      <c r="F46" t="s">
        <v>1671</v>
      </c>
      <c r="G46" t="s">
        <v>1671</v>
      </c>
      <c r="H46" t="s">
        <v>3</v>
      </c>
      <c r="I46" t="s">
        <v>1671</v>
      </c>
      <c r="J46" t="s">
        <v>1671</v>
      </c>
      <c r="K46" t="s">
        <v>3</v>
      </c>
      <c r="L46" t="s">
        <v>3</v>
      </c>
      <c r="M46" t="s">
        <v>3</v>
      </c>
      <c r="N46" t="s">
        <v>1152</v>
      </c>
      <c r="O46" t="s">
        <v>1671</v>
      </c>
      <c r="P46" t="s">
        <v>3</v>
      </c>
      <c r="Q46" t="s">
        <v>3</v>
      </c>
      <c r="R46" t="s">
        <v>3</v>
      </c>
      <c r="S46" t="s">
        <v>1672</v>
      </c>
      <c r="T46" t="s">
        <v>1673</v>
      </c>
      <c r="U46" t="s">
        <v>1674</v>
      </c>
    </row>
    <row r="47" spans="1:21" x14ac:dyDescent="0.2">
      <c r="A47">
        <v>304</v>
      </c>
      <c r="B47">
        <v>1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</row>
    <row r="48" spans="1:21" x14ac:dyDescent="0.2">
      <c r="A48">
        <v>304</v>
      </c>
      <c r="B48">
        <v>1</v>
      </c>
      <c r="C48" t="s">
        <v>3</v>
      </c>
      <c r="D48" t="s">
        <v>1152</v>
      </c>
      <c r="E48" t="s">
        <v>1153</v>
      </c>
      <c r="F48" t="s">
        <v>1153</v>
      </c>
      <c r="G48" t="s">
        <v>1153</v>
      </c>
      <c r="H48" t="s">
        <v>3</v>
      </c>
      <c r="I48" t="s">
        <v>1153</v>
      </c>
      <c r="J48" t="s">
        <v>1153</v>
      </c>
      <c r="K48" t="s">
        <v>3</v>
      </c>
      <c r="L48" t="s">
        <v>3</v>
      </c>
      <c r="M48" t="s">
        <v>3</v>
      </c>
      <c r="N48" t="s">
        <v>1152</v>
      </c>
      <c r="O48" t="s">
        <v>1153</v>
      </c>
      <c r="P48" t="s">
        <v>3</v>
      </c>
      <c r="Q48" t="s">
        <v>3</v>
      </c>
      <c r="R48" t="s">
        <v>3</v>
      </c>
      <c r="S48" t="s">
        <v>1680</v>
      </c>
      <c r="T48" t="s">
        <v>1681</v>
      </c>
      <c r="U48" t="s">
        <v>1682</v>
      </c>
    </row>
    <row r="49" spans="1:21" x14ac:dyDescent="0.2">
      <c r="A49">
        <v>304</v>
      </c>
      <c r="B49">
        <v>1</v>
      </c>
      <c r="C49" t="s">
        <v>3</v>
      </c>
      <c r="D49" t="s">
        <v>1152</v>
      </c>
      <c r="E49" t="s">
        <v>1675</v>
      </c>
      <c r="F49" t="s">
        <v>1675</v>
      </c>
      <c r="G49" t="s">
        <v>1676</v>
      </c>
      <c r="H49" t="s">
        <v>3</v>
      </c>
      <c r="I49" t="s">
        <v>1676</v>
      </c>
      <c r="J49" t="s">
        <v>1675</v>
      </c>
      <c r="K49" t="s">
        <v>3</v>
      </c>
      <c r="L49" t="s">
        <v>3</v>
      </c>
      <c r="M49" t="s">
        <v>3</v>
      </c>
      <c r="N49" t="s">
        <v>1152</v>
      </c>
      <c r="O49" t="s">
        <v>1675</v>
      </c>
      <c r="P49" t="s">
        <v>3</v>
      </c>
      <c r="Q49" t="s">
        <v>3</v>
      </c>
      <c r="R49" t="s">
        <v>3</v>
      </c>
      <c r="S49" t="s">
        <v>1677</v>
      </c>
      <c r="T49" t="s">
        <v>1678</v>
      </c>
      <c r="U49" t="s">
        <v>1679</v>
      </c>
    </row>
    <row r="50" spans="1:21" x14ac:dyDescent="0.2">
      <c r="A50">
        <v>304</v>
      </c>
      <c r="B50">
        <v>1</v>
      </c>
      <c r="C50" t="s">
        <v>3</v>
      </c>
      <c r="D50" t="s">
        <v>1152</v>
      </c>
      <c r="E50" t="s">
        <v>1671</v>
      </c>
      <c r="F50" t="s">
        <v>1671</v>
      </c>
      <c r="G50" t="s">
        <v>1671</v>
      </c>
      <c r="H50" t="s">
        <v>3</v>
      </c>
      <c r="I50" t="s">
        <v>1671</v>
      </c>
      <c r="J50" t="s">
        <v>1671</v>
      </c>
      <c r="K50" t="s">
        <v>3</v>
      </c>
      <c r="L50" t="s">
        <v>3</v>
      </c>
      <c r="M50" t="s">
        <v>3</v>
      </c>
      <c r="N50" t="s">
        <v>1152</v>
      </c>
      <c r="O50" t="s">
        <v>1671</v>
      </c>
      <c r="P50" t="s">
        <v>3</v>
      </c>
      <c r="Q50" t="s">
        <v>3</v>
      </c>
      <c r="R50" t="s">
        <v>3</v>
      </c>
      <c r="S50" t="s">
        <v>1672</v>
      </c>
      <c r="T50" t="s">
        <v>1673</v>
      </c>
      <c r="U50" t="s">
        <v>1674</v>
      </c>
    </row>
    <row r="51" spans="1:21" x14ac:dyDescent="0.2">
      <c r="A51">
        <v>305</v>
      </c>
      <c r="B51">
        <v>1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</row>
    <row r="52" spans="1:21" x14ac:dyDescent="0.2">
      <c r="A52">
        <v>305</v>
      </c>
      <c r="B52">
        <v>1</v>
      </c>
      <c r="C52" t="s">
        <v>3</v>
      </c>
      <c r="D52" t="s">
        <v>1152</v>
      </c>
      <c r="E52" t="s">
        <v>1153</v>
      </c>
      <c r="F52" t="s">
        <v>1153</v>
      </c>
      <c r="G52" t="s">
        <v>1153</v>
      </c>
      <c r="H52" t="s">
        <v>3</v>
      </c>
      <c r="I52" t="s">
        <v>1153</v>
      </c>
      <c r="J52" t="s">
        <v>1153</v>
      </c>
      <c r="K52" t="s">
        <v>3</v>
      </c>
      <c r="L52" t="s">
        <v>3</v>
      </c>
      <c r="M52" t="s">
        <v>3</v>
      </c>
      <c r="N52" t="s">
        <v>1152</v>
      </c>
      <c r="O52" t="s">
        <v>1153</v>
      </c>
      <c r="P52" t="s">
        <v>3</v>
      </c>
      <c r="Q52" t="s">
        <v>3</v>
      </c>
      <c r="R52" t="s">
        <v>3</v>
      </c>
      <c r="S52" t="s">
        <v>1680</v>
      </c>
      <c r="T52" t="s">
        <v>1681</v>
      </c>
      <c r="U52" t="s">
        <v>1682</v>
      </c>
    </row>
    <row r="53" spans="1:21" x14ac:dyDescent="0.2">
      <c r="A53">
        <v>305</v>
      </c>
      <c r="B53">
        <v>1</v>
      </c>
      <c r="C53" t="s">
        <v>3</v>
      </c>
      <c r="D53" t="s">
        <v>1152</v>
      </c>
      <c r="E53" t="s">
        <v>1675</v>
      </c>
      <c r="F53" t="s">
        <v>1675</v>
      </c>
      <c r="G53" t="s">
        <v>1676</v>
      </c>
      <c r="H53" t="s">
        <v>3</v>
      </c>
      <c r="I53" t="s">
        <v>1676</v>
      </c>
      <c r="J53" t="s">
        <v>1675</v>
      </c>
      <c r="K53" t="s">
        <v>3</v>
      </c>
      <c r="L53" t="s">
        <v>3</v>
      </c>
      <c r="M53" t="s">
        <v>3</v>
      </c>
      <c r="N53" t="s">
        <v>1152</v>
      </c>
      <c r="O53" t="s">
        <v>1675</v>
      </c>
      <c r="P53" t="s">
        <v>3</v>
      </c>
      <c r="Q53" t="s">
        <v>3</v>
      </c>
      <c r="R53" t="s">
        <v>3</v>
      </c>
      <c r="S53" t="s">
        <v>1677</v>
      </c>
      <c r="T53" t="s">
        <v>1678</v>
      </c>
      <c r="U53" t="s">
        <v>1679</v>
      </c>
    </row>
    <row r="54" spans="1:21" x14ac:dyDescent="0.2">
      <c r="A54">
        <v>305</v>
      </c>
      <c r="B54">
        <v>1</v>
      </c>
      <c r="C54" t="s">
        <v>3</v>
      </c>
      <c r="D54" t="s">
        <v>1152</v>
      </c>
      <c r="E54" t="s">
        <v>1671</v>
      </c>
      <c r="F54" t="s">
        <v>1671</v>
      </c>
      <c r="G54" t="s">
        <v>1671</v>
      </c>
      <c r="H54" t="s">
        <v>3</v>
      </c>
      <c r="I54" t="s">
        <v>1671</v>
      </c>
      <c r="J54" t="s">
        <v>1671</v>
      </c>
      <c r="K54" t="s">
        <v>3</v>
      </c>
      <c r="L54" t="s">
        <v>3</v>
      </c>
      <c r="M54" t="s">
        <v>3</v>
      </c>
      <c r="N54" t="s">
        <v>1152</v>
      </c>
      <c r="O54" t="s">
        <v>1671</v>
      </c>
      <c r="P54" t="s">
        <v>3</v>
      </c>
      <c r="Q54" t="s">
        <v>3</v>
      </c>
      <c r="R54" t="s">
        <v>3</v>
      </c>
      <c r="S54" t="s">
        <v>1672</v>
      </c>
      <c r="T54" t="s">
        <v>1673</v>
      </c>
      <c r="U54" t="s">
        <v>1674</v>
      </c>
    </row>
    <row r="55" spans="1:21" x14ac:dyDescent="0.2">
      <c r="A55">
        <v>308</v>
      </c>
      <c r="B55">
        <v>1</v>
      </c>
      <c r="C55" t="s">
        <v>3</v>
      </c>
      <c r="D55" t="s">
        <v>1152</v>
      </c>
      <c r="E55" t="s">
        <v>1153</v>
      </c>
      <c r="F55" t="s">
        <v>1153</v>
      </c>
      <c r="G55" t="s">
        <v>1153</v>
      </c>
      <c r="H55" t="s">
        <v>3</v>
      </c>
      <c r="I55" t="s">
        <v>1153</v>
      </c>
      <c r="J55" t="s">
        <v>1153</v>
      </c>
      <c r="K55" t="s">
        <v>3</v>
      </c>
      <c r="L55" t="s">
        <v>3</v>
      </c>
      <c r="M55" t="s">
        <v>3</v>
      </c>
      <c r="N55" t="s">
        <v>1152</v>
      </c>
      <c r="O55" t="s">
        <v>1153</v>
      </c>
      <c r="P55" t="s">
        <v>3</v>
      </c>
      <c r="Q55" t="s">
        <v>3</v>
      </c>
      <c r="R55" t="s">
        <v>3</v>
      </c>
      <c r="S55" t="s">
        <v>1680</v>
      </c>
      <c r="T55" t="s">
        <v>1681</v>
      </c>
      <c r="U55" t="s">
        <v>1682</v>
      </c>
    </row>
    <row r="56" spans="1:21" x14ac:dyDescent="0.2">
      <c r="A56">
        <v>308</v>
      </c>
      <c r="B56">
        <v>1</v>
      </c>
      <c r="C56" t="s">
        <v>3</v>
      </c>
      <c r="D56" t="s">
        <v>1152</v>
      </c>
      <c r="E56" t="s">
        <v>1675</v>
      </c>
      <c r="F56" t="s">
        <v>1675</v>
      </c>
      <c r="G56" t="s">
        <v>1676</v>
      </c>
      <c r="H56" t="s">
        <v>3</v>
      </c>
      <c r="I56" t="s">
        <v>1676</v>
      </c>
      <c r="J56" t="s">
        <v>1675</v>
      </c>
      <c r="K56" t="s">
        <v>3</v>
      </c>
      <c r="L56" t="s">
        <v>3</v>
      </c>
      <c r="M56" t="s">
        <v>3</v>
      </c>
      <c r="N56" t="s">
        <v>1152</v>
      </c>
      <c r="O56" t="s">
        <v>1675</v>
      </c>
      <c r="P56" t="s">
        <v>3</v>
      </c>
      <c r="Q56" t="s">
        <v>3</v>
      </c>
      <c r="R56" t="s">
        <v>3</v>
      </c>
      <c r="S56" t="s">
        <v>1677</v>
      </c>
      <c r="T56" t="s">
        <v>1678</v>
      </c>
      <c r="U56" t="s">
        <v>1679</v>
      </c>
    </row>
    <row r="57" spans="1:21" x14ac:dyDescent="0.2">
      <c r="A57">
        <v>308</v>
      </c>
      <c r="B57">
        <v>1</v>
      </c>
      <c r="C57" t="s">
        <v>3</v>
      </c>
      <c r="D57" t="s">
        <v>1152</v>
      </c>
      <c r="E57" t="s">
        <v>1671</v>
      </c>
      <c r="F57" t="s">
        <v>1671</v>
      </c>
      <c r="G57" t="s">
        <v>1671</v>
      </c>
      <c r="H57" t="s">
        <v>3</v>
      </c>
      <c r="I57" t="s">
        <v>1671</v>
      </c>
      <c r="J57" t="s">
        <v>1671</v>
      </c>
      <c r="K57" t="s">
        <v>3</v>
      </c>
      <c r="L57" t="s">
        <v>3</v>
      </c>
      <c r="M57" t="s">
        <v>3</v>
      </c>
      <c r="N57" t="s">
        <v>1152</v>
      </c>
      <c r="O57" t="s">
        <v>1671</v>
      </c>
      <c r="P57" t="s">
        <v>3</v>
      </c>
      <c r="Q57" t="s">
        <v>3</v>
      </c>
      <c r="R57" t="s">
        <v>3</v>
      </c>
      <c r="S57" t="s">
        <v>1672</v>
      </c>
      <c r="T57" t="s">
        <v>1673</v>
      </c>
      <c r="U57" t="s">
        <v>1674</v>
      </c>
    </row>
    <row r="58" spans="1:21" x14ac:dyDescent="0.2">
      <c r="A58">
        <v>309</v>
      </c>
      <c r="B58">
        <v>1</v>
      </c>
      <c r="C58" t="s">
        <v>3</v>
      </c>
      <c r="D58" t="s">
        <v>1152</v>
      </c>
      <c r="E58" t="s">
        <v>1153</v>
      </c>
      <c r="F58" t="s">
        <v>1153</v>
      </c>
      <c r="G58" t="s">
        <v>1153</v>
      </c>
      <c r="H58" t="s">
        <v>3</v>
      </c>
      <c r="I58" t="s">
        <v>1153</v>
      </c>
      <c r="J58" t="s">
        <v>1153</v>
      </c>
      <c r="K58" t="s">
        <v>3</v>
      </c>
      <c r="L58" t="s">
        <v>3</v>
      </c>
      <c r="M58" t="s">
        <v>3</v>
      </c>
      <c r="N58" t="s">
        <v>1152</v>
      </c>
      <c r="O58" t="s">
        <v>1153</v>
      </c>
      <c r="P58" t="s">
        <v>3</v>
      </c>
      <c r="Q58" t="s">
        <v>3</v>
      </c>
      <c r="R58" t="s">
        <v>3</v>
      </c>
      <c r="S58" t="s">
        <v>1680</v>
      </c>
      <c r="T58" t="s">
        <v>1681</v>
      </c>
      <c r="U58" t="s">
        <v>1682</v>
      </c>
    </row>
    <row r="59" spans="1:21" x14ac:dyDescent="0.2">
      <c r="A59">
        <v>309</v>
      </c>
      <c r="B59">
        <v>1</v>
      </c>
      <c r="C59" t="s">
        <v>3</v>
      </c>
      <c r="D59" t="s">
        <v>1152</v>
      </c>
      <c r="E59" t="s">
        <v>1675</v>
      </c>
      <c r="F59" t="s">
        <v>1675</v>
      </c>
      <c r="G59" t="s">
        <v>1676</v>
      </c>
      <c r="H59" t="s">
        <v>3</v>
      </c>
      <c r="I59" t="s">
        <v>1676</v>
      </c>
      <c r="J59" t="s">
        <v>1675</v>
      </c>
      <c r="K59" t="s">
        <v>3</v>
      </c>
      <c r="L59" t="s">
        <v>3</v>
      </c>
      <c r="M59" t="s">
        <v>3</v>
      </c>
      <c r="N59" t="s">
        <v>1152</v>
      </c>
      <c r="O59" t="s">
        <v>1675</v>
      </c>
      <c r="P59" t="s">
        <v>3</v>
      </c>
      <c r="Q59" t="s">
        <v>3</v>
      </c>
      <c r="R59" t="s">
        <v>3</v>
      </c>
      <c r="S59" t="s">
        <v>1677</v>
      </c>
      <c r="T59" t="s">
        <v>1678</v>
      </c>
      <c r="U59" t="s">
        <v>1679</v>
      </c>
    </row>
    <row r="60" spans="1:21" x14ac:dyDescent="0.2">
      <c r="A60">
        <v>309</v>
      </c>
      <c r="B60">
        <v>1</v>
      </c>
      <c r="C60" t="s">
        <v>3</v>
      </c>
      <c r="D60" t="s">
        <v>1152</v>
      </c>
      <c r="E60" t="s">
        <v>1671</v>
      </c>
      <c r="F60" t="s">
        <v>1671</v>
      </c>
      <c r="G60" t="s">
        <v>1671</v>
      </c>
      <c r="H60" t="s">
        <v>3</v>
      </c>
      <c r="I60" t="s">
        <v>1671</v>
      </c>
      <c r="J60" t="s">
        <v>1671</v>
      </c>
      <c r="K60" t="s">
        <v>3</v>
      </c>
      <c r="L60" t="s">
        <v>3</v>
      </c>
      <c r="M60" t="s">
        <v>3</v>
      </c>
      <c r="N60" t="s">
        <v>1152</v>
      </c>
      <c r="O60" t="s">
        <v>1671</v>
      </c>
      <c r="P60" t="s">
        <v>3</v>
      </c>
      <c r="Q60" t="s">
        <v>3</v>
      </c>
      <c r="R60" t="s">
        <v>3</v>
      </c>
      <c r="S60" t="s">
        <v>1672</v>
      </c>
      <c r="T60" t="s">
        <v>1673</v>
      </c>
      <c r="U60" t="s">
        <v>1674</v>
      </c>
    </row>
    <row r="61" spans="1:21" x14ac:dyDescent="0.2">
      <c r="A61">
        <v>312</v>
      </c>
      <c r="B61">
        <v>1</v>
      </c>
      <c r="C61" t="s">
        <v>3</v>
      </c>
      <c r="D61" t="s">
        <v>1152</v>
      </c>
      <c r="E61" t="s">
        <v>1153</v>
      </c>
      <c r="F61" t="s">
        <v>1153</v>
      </c>
      <c r="G61" t="s">
        <v>1153</v>
      </c>
      <c r="H61" t="s">
        <v>3</v>
      </c>
      <c r="I61" t="s">
        <v>1153</v>
      </c>
      <c r="J61" t="s">
        <v>1153</v>
      </c>
      <c r="K61" t="s">
        <v>3</v>
      </c>
      <c r="L61" t="s">
        <v>3</v>
      </c>
      <c r="M61" t="s">
        <v>3</v>
      </c>
      <c r="N61" t="s">
        <v>1152</v>
      </c>
      <c r="O61" t="s">
        <v>1153</v>
      </c>
      <c r="P61" t="s">
        <v>3</v>
      </c>
      <c r="Q61" t="s">
        <v>3</v>
      </c>
      <c r="R61" t="s">
        <v>3</v>
      </c>
      <c r="S61" t="s">
        <v>1680</v>
      </c>
      <c r="T61" t="s">
        <v>1681</v>
      </c>
      <c r="U61" t="s">
        <v>1682</v>
      </c>
    </row>
    <row r="62" spans="1:21" x14ac:dyDescent="0.2">
      <c r="A62">
        <v>312</v>
      </c>
      <c r="B62">
        <v>1</v>
      </c>
      <c r="C62" t="s">
        <v>3</v>
      </c>
      <c r="D62" t="s">
        <v>1152</v>
      </c>
      <c r="E62" t="s">
        <v>1675</v>
      </c>
      <c r="F62" t="s">
        <v>1675</v>
      </c>
      <c r="G62" t="s">
        <v>1676</v>
      </c>
      <c r="H62" t="s">
        <v>3</v>
      </c>
      <c r="I62" t="s">
        <v>1676</v>
      </c>
      <c r="J62" t="s">
        <v>1675</v>
      </c>
      <c r="K62" t="s">
        <v>3</v>
      </c>
      <c r="L62" t="s">
        <v>3</v>
      </c>
      <c r="M62" t="s">
        <v>3</v>
      </c>
      <c r="N62" t="s">
        <v>1152</v>
      </c>
      <c r="O62" t="s">
        <v>1675</v>
      </c>
      <c r="P62" t="s">
        <v>3</v>
      </c>
      <c r="Q62" t="s">
        <v>3</v>
      </c>
      <c r="R62" t="s">
        <v>3</v>
      </c>
      <c r="S62" t="s">
        <v>1677</v>
      </c>
      <c r="T62" t="s">
        <v>1678</v>
      </c>
      <c r="U62" t="s">
        <v>1679</v>
      </c>
    </row>
    <row r="63" spans="1:21" x14ac:dyDescent="0.2">
      <c r="A63">
        <v>312</v>
      </c>
      <c r="B63">
        <v>1</v>
      </c>
      <c r="C63" t="s">
        <v>3</v>
      </c>
      <c r="D63" t="s">
        <v>1152</v>
      </c>
      <c r="E63" t="s">
        <v>1671</v>
      </c>
      <c r="F63" t="s">
        <v>1671</v>
      </c>
      <c r="G63" t="s">
        <v>1671</v>
      </c>
      <c r="H63" t="s">
        <v>3</v>
      </c>
      <c r="I63" t="s">
        <v>1671</v>
      </c>
      <c r="J63" t="s">
        <v>1671</v>
      </c>
      <c r="K63" t="s">
        <v>3</v>
      </c>
      <c r="L63" t="s">
        <v>3</v>
      </c>
      <c r="M63" t="s">
        <v>3</v>
      </c>
      <c r="N63" t="s">
        <v>1152</v>
      </c>
      <c r="O63" t="s">
        <v>1671</v>
      </c>
      <c r="P63" t="s">
        <v>3</v>
      </c>
      <c r="Q63" t="s">
        <v>3</v>
      </c>
      <c r="R63" t="s">
        <v>3</v>
      </c>
      <c r="S63" t="s">
        <v>1672</v>
      </c>
      <c r="T63" t="s">
        <v>1673</v>
      </c>
      <c r="U63" t="s">
        <v>1674</v>
      </c>
    </row>
    <row r="64" spans="1:21" x14ac:dyDescent="0.2">
      <c r="A64">
        <v>313</v>
      </c>
      <c r="B64">
        <v>1</v>
      </c>
      <c r="C64" t="s">
        <v>3</v>
      </c>
      <c r="D64" t="s">
        <v>1152</v>
      </c>
      <c r="E64" t="s">
        <v>1153</v>
      </c>
      <c r="F64" t="s">
        <v>1153</v>
      </c>
      <c r="G64" t="s">
        <v>1153</v>
      </c>
      <c r="H64" t="s">
        <v>3</v>
      </c>
      <c r="I64" t="s">
        <v>1153</v>
      </c>
      <c r="J64" t="s">
        <v>1153</v>
      </c>
      <c r="K64" t="s">
        <v>3</v>
      </c>
      <c r="L64" t="s">
        <v>3</v>
      </c>
      <c r="M64" t="s">
        <v>3</v>
      </c>
      <c r="N64" t="s">
        <v>1152</v>
      </c>
      <c r="O64" t="s">
        <v>1153</v>
      </c>
      <c r="P64" t="s">
        <v>3</v>
      </c>
      <c r="Q64" t="s">
        <v>3</v>
      </c>
      <c r="R64" t="s">
        <v>3</v>
      </c>
      <c r="S64" t="s">
        <v>1680</v>
      </c>
      <c r="T64" t="s">
        <v>1681</v>
      </c>
      <c r="U64" t="s">
        <v>1682</v>
      </c>
    </row>
    <row r="65" spans="1:21" x14ac:dyDescent="0.2">
      <c r="A65">
        <v>313</v>
      </c>
      <c r="B65">
        <v>1</v>
      </c>
      <c r="C65" t="s">
        <v>3</v>
      </c>
      <c r="D65" t="s">
        <v>1152</v>
      </c>
      <c r="E65" t="s">
        <v>1675</v>
      </c>
      <c r="F65" t="s">
        <v>1675</v>
      </c>
      <c r="G65" t="s">
        <v>1676</v>
      </c>
      <c r="H65" t="s">
        <v>3</v>
      </c>
      <c r="I65" t="s">
        <v>1676</v>
      </c>
      <c r="J65" t="s">
        <v>1675</v>
      </c>
      <c r="K65" t="s">
        <v>3</v>
      </c>
      <c r="L65" t="s">
        <v>3</v>
      </c>
      <c r="M65" t="s">
        <v>3</v>
      </c>
      <c r="N65" t="s">
        <v>1152</v>
      </c>
      <c r="O65" t="s">
        <v>1675</v>
      </c>
      <c r="P65" t="s">
        <v>3</v>
      </c>
      <c r="Q65" t="s">
        <v>3</v>
      </c>
      <c r="R65" t="s">
        <v>3</v>
      </c>
      <c r="S65" t="s">
        <v>1677</v>
      </c>
      <c r="T65" t="s">
        <v>1678</v>
      </c>
      <c r="U65" t="s">
        <v>1679</v>
      </c>
    </row>
    <row r="66" spans="1:21" x14ac:dyDescent="0.2">
      <c r="A66">
        <v>313</v>
      </c>
      <c r="B66">
        <v>1</v>
      </c>
      <c r="C66" t="s">
        <v>3</v>
      </c>
      <c r="D66" t="s">
        <v>1152</v>
      </c>
      <c r="E66" t="s">
        <v>1671</v>
      </c>
      <c r="F66" t="s">
        <v>1671</v>
      </c>
      <c r="G66" t="s">
        <v>1671</v>
      </c>
      <c r="H66" t="s">
        <v>3</v>
      </c>
      <c r="I66" t="s">
        <v>1671</v>
      </c>
      <c r="J66" t="s">
        <v>1671</v>
      </c>
      <c r="K66" t="s">
        <v>3</v>
      </c>
      <c r="L66" t="s">
        <v>3</v>
      </c>
      <c r="M66" t="s">
        <v>3</v>
      </c>
      <c r="N66" t="s">
        <v>1152</v>
      </c>
      <c r="O66" t="s">
        <v>1671</v>
      </c>
      <c r="P66" t="s">
        <v>3</v>
      </c>
      <c r="Q66" t="s">
        <v>3</v>
      </c>
      <c r="R66" t="s">
        <v>3</v>
      </c>
      <c r="S66" t="s">
        <v>1672</v>
      </c>
      <c r="T66" t="s">
        <v>1673</v>
      </c>
      <c r="U66" t="s">
        <v>1674</v>
      </c>
    </row>
    <row r="67" spans="1:21" x14ac:dyDescent="0.2">
      <c r="A67">
        <v>316</v>
      </c>
      <c r="B67">
        <v>1</v>
      </c>
      <c r="C67" t="s">
        <v>3</v>
      </c>
      <c r="D67" t="s">
        <v>1152</v>
      </c>
      <c r="E67" t="s">
        <v>1153</v>
      </c>
      <c r="F67" t="s">
        <v>1153</v>
      </c>
      <c r="G67" t="s">
        <v>1153</v>
      </c>
      <c r="H67" t="s">
        <v>3</v>
      </c>
      <c r="I67" t="s">
        <v>1153</v>
      </c>
      <c r="J67" t="s">
        <v>1153</v>
      </c>
      <c r="K67" t="s">
        <v>3</v>
      </c>
      <c r="L67" t="s">
        <v>3</v>
      </c>
      <c r="M67" t="s">
        <v>3</v>
      </c>
      <c r="N67" t="s">
        <v>1152</v>
      </c>
      <c r="O67" t="s">
        <v>1153</v>
      </c>
      <c r="P67" t="s">
        <v>3</v>
      </c>
      <c r="Q67" t="s">
        <v>3</v>
      </c>
      <c r="R67" t="s">
        <v>3</v>
      </c>
      <c r="S67" t="s">
        <v>1680</v>
      </c>
      <c r="T67" t="s">
        <v>1681</v>
      </c>
      <c r="U67" t="s">
        <v>1682</v>
      </c>
    </row>
    <row r="68" spans="1:21" x14ac:dyDescent="0.2">
      <c r="A68">
        <v>316</v>
      </c>
      <c r="B68">
        <v>1</v>
      </c>
      <c r="C68" t="s">
        <v>3</v>
      </c>
      <c r="D68" t="s">
        <v>1152</v>
      </c>
      <c r="E68" t="s">
        <v>1675</v>
      </c>
      <c r="F68" t="s">
        <v>1675</v>
      </c>
      <c r="G68" t="s">
        <v>1676</v>
      </c>
      <c r="H68" t="s">
        <v>3</v>
      </c>
      <c r="I68" t="s">
        <v>1676</v>
      </c>
      <c r="J68" t="s">
        <v>1675</v>
      </c>
      <c r="K68" t="s">
        <v>3</v>
      </c>
      <c r="L68" t="s">
        <v>3</v>
      </c>
      <c r="M68" t="s">
        <v>3</v>
      </c>
      <c r="N68" t="s">
        <v>1152</v>
      </c>
      <c r="O68" t="s">
        <v>1675</v>
      </c>
      <c r="P68" t="s">
        <v>3</v>
      </c>
      <c r="Q68" t="s">
        <v>3</v>
      </c>
      <c r="R68" t="s">
        <v>3</v>
      </c>
      <c r="S68" t="s">
        <v>1677</v>
      </c>
      <c r="T68" t="s">
        <v>1678</v>
      </c>
      <c r="U68" t="s">
        <v>1679</v>
      </c>
    </row>
    <row r="69" spans="1:21" x14ac:dyDescent="0.2">
      <c r="A69">
        <v>316</v>
      </c>
      <c r="B69">
        <v>1</v>
      </c>
      <c r="C69" t="s">
        <v>3</v>
      </c>
      <c r="D69" t="s">
        <v>1152</v>
      </c>
      <c r="E69" t="s">
        <v>1671</v>
      </c>
      <c r="F69" t="s">
        <v>1671</v>
      </c>
      <c r="G69" t="s">
        <v>1671</v>
      </c>
      <c r="H69" t="s">
        <v>3</v>
      </c>
      <c r="I69" t="s">
        <v>1671</v>
      </c>
      <c r="J69" t="s">
        <v>1671</v>
      </c>
      <c r="K69" t="s">
        <v>3</v>
      </c>
      <c r="L69" t="s">
        <v>3</v>
      </c>
      <c r="M69" t="s">
        <v>3</v>
      </c>
      <c r="N69" t="s">
        <v>1152</v>
      </c>
      <c r="O69" t="s">
        <v>1671</v>
      </c>
      <c r="P69" t="s">
        <v>3</v>
      </c>
      <c r="Q69" t="s">
        <v>3</v>
      </c>
      <c r="R69" t="s">
        <v>3</v>
      </c>
      <c r="S69" t="s">
        <v>1672</v>
      </c>
      <c r="T69" t="s">
        <v>1673</v>
      </c>
      <c r="U69" t="s">
        <v>1674</v>
      </c>
    </row>
    <row r="70" spans="1:21" x14ac:dyDescent="0.2">
      <c r="A70">
        <v>317</v>
      </c>
      <c r="B70">
        <v>1</v>
      </c>
      <c r="C70" t="s">
        <v>3</v>
      </c>
      <c r="D70" t="s">
        <v>1152</v>
      </c>
      <c r="E70" t="s">
        <v>1153</v>
      </c>
      <c r="F70" t="s">
        <v>1153</v>
      </c>
      <c r="G70" t="s">
        <v>1153</v>
      </c>
      <c r="H70" t="s">
        <v>3</v>
      </c>
      <c r="I70" t="s">
        <v>1153</v>
      </c>
      <c r="J70" t="s">
        <v>1153</v>
      </c>
      <c r="K70" t="s">
        <v>3</v>
      </c>
      <c r="L70" t="s">
        <v>3</v>
      </c>
      <c r="M70" t="s">
        <v>3</v>
      </c>
      <c r="N70" t="s">
        <v>1152</v>
      </c>
      <c r="O70" t="s">
        <v>1153</v>
      </c>
      <c r="P70" t="s">
        <v>3</v>
      </c>
      <c r="Q70" t="s">
        <v>3</v>
      </c>
      <c r="R70" t="s">
        <v>3</v>
      </c>
      <c r="S70" t="s">
        <v>1680</v>
      </c>
      <c r="T70" t="s">
        <v>1681</v>
      </c>
      <c r="U70" t="s">
        <v>1682</v>
      </c>
    </row>
    <row r="71" spans="1:21" x14ac:dyDescent="0.2">
      <c r="A71">
        <v>317</v>
      </c>
      <c r="B71">
        <v>1</v>
      </c>
      <c r="C71" t="s">
        <v>3</v>
      </c>
      <c r="D71" t="s">
        <v>1152</v>
      </c>
      <c r="E71" t="s">
        <v>1675</v>
      </c>
      <c r="F71" t="s">
        <v>1675</v>
      </c>
      <c r="G71" t="s">
        <v>1676</v>
      </c>
      <c r="H71" t="s">
        <v>3</v>
      </c>
      <c r="I71" t="s">
        <v>1676</v>
      </c>
      <c r="J71" t="s">
        <v>1675</v>
      </c>
      <c r="K71" t="s">
        <v>3</v>
      </c>
      <c r="L71" t="s">
        <v>3</v>
      </c>
      <c r="M71" t="s">
        <v>3</v>
      </c>
      <c r="N71" t="s">
        <v>1152</v>
      </c>
      <c r="O71" t="s">
        <v>1675</v>
      </c>
      <c r="P71" t="s">
        <v>3</v>
      </c>
      <c r="Q71" t="s">
        <v>3</v>
      </c>
      <c r="R71" t="s">
        <v>3</v>
      </c>
      <c r="S71" t="s">
        <v>1677</v>
      </c>
      <c r="T71" t="s">
        <v>1678</v>
      </c>
      <c r="U71" t="s">
        <v>1679</v>
      </c>
    </row>
    <row r="72" spans="1:21" x14ac:dyDescent="0.2">
      <c r="A72">
        <v>317</v>
      </c>
      <c r="B72">
        <v>1</v>
      </c>
      <c r="C72" t="s">
        <v>3</v>
      </c>
      <c r="D72" t="s">
        <v>1152</v>
      </c>
      <c r="E72" t="s">
        <v>1671</v>
      </c>
      <c r="F72" t="s">
        <v>1671</v>
      </c>
      <c r="G72" t="s">
        <v>1671</v>
      </c>
      <c r="H72" t="s">
        <v>3</v>
      </c>
      <c r="I72" t="s">
        <v>1671</v>
      </c>
      <c r="J72" t="s">
        <v>1671</v>
      </c>
      <c r="K72" t="s">
        <v>3</v>
      </c>
      <c r="L72" t="s">
        <v>3</v>
      </c>
      <c r="M72" t="s">
        <v>3</v>
      </c>
      <c r="N72" t="s">
        <v>1152</v>
      </c>
      <c r="O72" t="s">
        <v>1671</v>
      </c>
      <c r="P72" t="s">
        <v>3</v>
      </c>
      <c r="Q72" t="s">
        <v>3</v>
      </c>
      <c r="R72" t="s">
        <v>3</v>
      </c>
      <c r="S72" t="s">
        <v>1672</v>
      </c>
      <c r="T72" t="s">
        <v>1673</v>
      </c>
      <c r="U72" t="s">
        <v>1674</v>
      </c>
    </row>
    <row r="73" spans="1:21" x14ac:dyDescent="0.2">
      <c r="A73">
        <v>320</v>
      </c>
      <c r="B73">
        <v>1</v>
      </c>
      <c r="C73" t="s">
        <v>3</v>
      </c>
      <c r="D73" t="s">
        <v>1152</v>
      </c>
      <c r="E73" t="s">
        <v>1153</v>
      </c>
      <c r="F73" t="s">
        <v>1153</v>
      </c>
      <c r="G73" t="s">
        <v>1153</v>
      </c>
      <c r="H73" t="s">
        <v>3</v>
      </c>
      <c r="I73" t="s">
        <v>1153</v>
      </c>
      <c r="J73" t="s">
        <v>1153</v>
      </c>
      <c r="K73" t="s">
        <v>3</v>
      </c>
      <c r="L73" t="s">
        <v>3</v>
      </c>
      <c r="M73" t="s">
        <v>3</v>
      </c>
      <c r="N73" t="s">
        <v>1152</v>
      </c>
      <c r="O73" t="s">
        <v>1153</v>
      </c>
      <c r="P73" t="s">
        <v>3</v>
      </c>
      <c r="Q73" t="s">
        <v>3</v>
      </c>
      <c r="R73" t="s">
        <v>3</v>
      </c>
      <c r="S73" t="s">
        <v>1680</v>
      </c>
      <c r="T73" t="s">
        <v>1681</v>
      </c>
      <c r="U73" t="s">
        <v>1682</v>
      </c>
    </row>
    <row r="74" spans="1:21" x14ac:dyDescent="0.2">
      <c r="A74">
        <v>320</v>
      </c>
      <c r="B74">
        <v>1</v>
      </c>
      <c r="C74" t="s">
        <v>3</v>
      </c>
      <c r="D74" t="s">
        <v>1152</v>
      </c>
      <c r="E74" t="s">
        <v>1675</v>
      </c>
      <c r="F74" t="s">
        <v>1675</v>
      </c>
      <c r="G74" t="s">
        <v>1676</v>
      </c>
      <c r="H74" t="s">
        <v>3</v>
      </c>
      <c r="I74" t="s">
        <v>1676</v>
      </c>
      <c r="J74" t="s">
        <v>1675</v>
      </c>
      <c r="K74" t="s">
        <v>3</v>
      </c>
      <c r="L74" t="s">
        <v>3</v>
      </c>
      <c r="M74" t="s">
        <v>3</v>
      </c>
      <c r="N74" t="s">
        <v>1152</v>
      </c>
      <c r="O74" t="s">
        <v>1675</v>
      </c>
      <c r="P74" t="s">
        <v>3</v>
      </c>
      <c r="Q74" t="s">
        <v>3</v>
      </c>
      <c r="R74" t="s">
        <v>3</v>
      </c>
      <c r="S74" t="s">
        <v>1677</v>
      </c>
      <c r="T74" t="s">
        <v>1678</v>
      </c>
      <c r="U74" t="s">
        <v>1679</v>
      </c>
    </row>
    <row r="75" spans="1:21" x14ac:dyDescent="0.2">
      <c r="A75">
        <v>320</v>
      </c>
      <c r="B75">
        <v>1</v>
      </c>
      <c r="C75" t="s">
        <v>3</v>
      </c>
      <c r="D75" t="s">
        <v>1152</v>
      </c>
      <c r="E75" t="s">
        <v>1671</v>
      </c>
      <c r="F75" t="s">
        <v>1671</v>
      </c>
      <c r="G75" t="s">
        <v>1671</v>
      </c>
      <c r="H75" t="s">
        <v>3</v>
      </c>
      <c r="I75" t="s">
        <v>1671</v>
      </c>
      <c r="J75" t="s">
        <v>1671</v>
      </c>
      <c r="K75" t="s">
        <v>3</v>
      </c>
      <c r="L75" t="s">
        <v>3</v>
      </c>
      <c r="M75" t="s">
        <v>3</v>
      </c>
      <c r="N75" t="s">
        <v>1152</v>
      </c>
      <c r="O75" t="s">
        <v>1671</v>
      </c>
      <c r="P75" t="s">
        <v>3</v>
      </c>
      <c r="Q75" t="s">
        <v>3</v>
      </c>
      <c r="R75" t="s">
        <v>3</v>
      </c>
      <c r="S75" t="s">
        <v>1672</v>
      </c>
      <c r="T75" t="s">
        <v>1673</v>
      </c>
      <c r="U75" t="s">
        <v>1674</v>
      </c>
    </row>
    <row r="76" spans="1:21" x14ac:dyDescent="0.2">
      <c r="A76">
        <v>321</v>
      </c>
      <c r="B76">
        <v>1</v>
      </c>
      <c r="C76" t="s">
        <v>3</v>
      </c>
      <c r="D76" t="s">
        <v>1152</v>
      </c>
      <c r="E76" t="s">
        <v>1153</v>
      </c>
      <c r="F76" t="s">
        <v>1153</v>
      </c>
      <c r="G76" t="s">
        <v>1153</v>
      </c>
      <c r="H76" t="s">
        <v>3</v>
      </c>
      <c r="I76" t="s">
        <v>1153</v>
      </c>
      <c r="J76" t="s">
        <v>1153</v>
      </c>
      <c r="K76" t="s">
        <v>3</v>
      </c>
      <c r="L76" t="s">
        <v>3</v>
      </c>
      <c r="M76" t="s">
        <v>3</v>
      </c>
      <c r="N76" t="s">
        <v>1152</v>
      </c>
      <c r="O76" t="s">
        <v>1153</v>
      </c>
      <c r="P76" t="s">
        <v>3</v>
      </c>
      <c r="Q76" t="s">
        <v>3</v>
      </c>
      <c r="R76" t="s">
        <v>3</v>
      </c>
      <c r="S76" t="s">
        <v>1680</v>
      </c>
      <c r="T76" t="s">
        <v>1681</v>
      </c>
      <c r="U76" t="s">
        <v>1682</v>
      </c>
    </row>
    <row r="77" spans="1:21" x14ac:dyDescent="0.2">
      <c r="A77">
        <v>321</v>
      </c>
      <c r="B77">
        <v>1</v>
      </c>
      <c r="C77" t="s">
        <v>3</v>
      </c>
      <c r="D77" t="s">
        <v>1152</v>
      </c>
      <c r="E77" t="s">
        <v>1675</v>
      </c>
      <c r="F77" t="s">
        <v>1675</v>
      </c>
      <c r="G77" t="s">
        <v>1676</v>
      </c>
      <c r="H77" t="s">
        <v>3</v>
      </c>
      <c r="I77" t="s">
        <v>1676</v>
      </c>
      <c r="J77" t="s">
        <v>1675</v>
      </c>
      <c r="K77" t="s">
        <v>3</v>
      </c>
      <c r="L77" t="s">
        <v>3</v>
      </c>
      <c r="M77" t="s">
        <v>3</v>
      </c>
      <c r="N77" t="s">
        <v>1152</v>
      </c>
      <c r="O77" t="s">
        <v>1675</v>
      </c>
      <c r="P77" t="s">
        <v>3</v>
      </c>
      <c r="Q77" t="s">
        <v>3</v>
      </c>
      <c r="R77" t="s">
        <v>3</v>
      </c>
      <c r="S77" t="s">
        <v>1677</v>
      </c>
      <c r="T77" t="s">
        <v>1678</v>
      </c>
      <c r="U77" t="s">
        <v>1679</v>
      </c>
    </row>
    <row r="78" spans="1:21" x14ac:dyDescent="0.2">
      <c r="A78">
        <v>321</v>
      </c>
      <c r="B78">
        <v>1</v>
      </c>
      <c r="C78" t="s">
        <v>3</v>
      </c>
      <c r="D78" t="s">
        <v>1152</v>
      </c>
      <c r="E78" t="s">
        <v>1671</v>
      </c>
      <c r="F78" t="s">
        <v>1671</v>
      </c>
      <c r="G78" t="s">
        <v>1671</v>
      </c>
      <c r="H78" t="s">
        <v>3</v>
      </c>
      <c r="I78" t="s">
        <v>1671</v>
      </c>
      <c r="J78" t="s">
        <v>1671</v>
      </c>
      <c r="K78" t="s">
        <v>3</v>
      </c>
      <c r="L78" t="s">
        <v>3</v>
      </c>
      <c r="M78" t="s">
        <v>3</v>
      </c>
      <c r="N78" t="s">
        <v>1152</v>
      </c>
      <c r="O78" t="s">
        <v>1671</v>
      </c>
      <c r="P78" t="s">
        <v>3</v>
      </c>
      <c r="Q78" t="s">
        <v>3</v>
      </c>
      <c r="R78" t="s">
        <v>3</v>
      </c>
      <c r="S78" t="s">
        <v>1672</v>
      </c>
      <c r="T78" t="s">
        <v>1673</v>
      </c>
      <c r="U78" t="s">
        <v>1674</v>
      </c>
    </row>
    <row r="79" spans="1:21" x14ac:dyDescent="0.2">
      <c r="A79">
        <v>395</v>
      </c>
      <c r="B79">
        <v>1</v>
      </c>
      <c r="C79" t="s">
        <v>3</v>
      </c>
      <c r="D79" t="s">
        <v>1152</v>
      </c>
      <c r="E79" t="s">
        <v>1153</v>
      </c>
      <c r="F79" t="s">
        <v>1153</v>
      </c>
      <c r="G79" t="s">
        <v>1153</v>
      </c>
      <c r="H79" t="s">
        <v>3</v>
      </c>
      <c r="I79" t="s">
        <v>1153</v>
      </c>
      <c r="J79" t="s">
        <v>1153</v>
      </c>
      <c r="K79" t="s">
        <v>3</v>
      </c>
      <c r="L79" t="s">
        <v>3</v>
      </c>
      <c r="M79" t="s">
        <v>3</v>
      </c>
      <c r="N79" t="s">
        <v>1152</v>
      </c>
      <c r="O79" t="s">
        <v>1153</v>
      </c>
      <c r="P79" t="s">
        <v>3</v>
      </c>
      <c r="Q79" t="s">
        <v>3</v>
      </c>
      <c r="R79" t="s">
        <v>3</v>
      </c>
      <c r="S79" t="s">
        <v>1680</v>
      </c>
      <c r="T79" t="s">
        <v>1681</v>
      </c>
      <c r="U79" t="s">
        <v>1682</v>
      </c>
    </row>
    <row r="80" spans="1:21" x14ac:dyDescent="0.2">
      <c r="A80">
        <v>395</v>
      </c>
      <c r="B80">
        <v>1</v>
      </c>
      <c r="C80" t="s">
        <v>3</v>
      </c>
      <c r="D80" t="s">
        <v>1152</v>
      </c>
      <c r="E80" t="s">
        <v>1675</v>
      </c>
      <c r="F80" t="s">
        <v>1675</v>
      </c>
      <c r="G80" t="s">
        <v>1676</v>
      </c>
      <c r="H80" t="s">
        <v>3</v>
      </c>
      <c r="I80" t="s">
        <v>1676</v>
      </c>
      <c r="J80" t="s">
        <v>1675</v>
      </c>
      <c r="K80" t="s">
        <v>3</v>
      </c>
      <c r="L80" t="s">
        <v>3</v>
      </c>
      <c r="M80" t="s">
        <v>3</v>
      </c>
      <c r="N80" t="s">
        <v>1152</v>
      </c>
      <c r="O80" t="s">
        <v>1675</v>
      </c>
      <c r="P80" t="s">
        <v>3</v>
      </c>
      <c r="Q80" t="s">
        <v>3</v>
      </c>
      <c r="R80" t="s">
        <v>3</v>
      </c>
      <c r="S80" t="s">
        <v>1677</v>
      </c>
      <c r="T80" t="s">
        <v>1678</v>
      </c>
      <c r="U80" t="s">
        <v>1679</v>
      </c>
    </row>
    <row r="81" spans="1:21" x14ac:dyDescent="0.2">
      <c r="A81">
        <v>395</v>
      </c>
      <c r="B81">
        <v>1</v>
      </c>
      <c r="C81" t="s">
        <v>3</v>
      </c>
      <c r="D81" t="s">
        <v>1152</v>
      </c>
      <c r="E81" t="s">
        <v>1671</v>
      </c>
      <c r="F81" t="s">
        <v>1671</v>
      </c>
      <c r="G81" t="s">
        <v>1671</v>
      </c>
      <c r="H81" t="s">
        <v>3</v>
      </c>
      <c r="I81" t="s">
        <v>1671</v>
      </c>
      <c r="J81" t="s">
        <v>1671</v>
      </c>
      <c r="K81" t="s">
        <v>3</v>
      </c>
      <c r="L81" t="s">
        <v>3</v>
      </c>
      <c r="M81" t="s">
        <v>3</v>
      </c>
      <c r="N81" t="s">
        <v>1152</v>
      </c>
      <c r="O81" t="s">
        <v>1671</v>
      </c>
      <c r="P81" t="s">
        <v>3</v>
      </c>
      <c r="Q81" t="s">
        <v>3</v>
      </c>
      <c r="R81" t="s">
        <v>3</v>
      </c>
      <c r="S81" t="s">
        <v>1672</v>
      </c>
      <c r="T81" t="s">
        <v>1673</v>
      </c>
      <c r="U81" t="s">
        <v>1674</v>
      </c>
    </row>
    <row r="82" spans="1:21" x14ac:dyDescent="0.2">
      <c r="A82">
        <v>396</v>
      </c>
      <c r="B82">
        <v>1</v>
      </c>
      <c r="C82" t="s">
        <v>3</v>
      </c>
      <c r="D82" t="s">
        <v>1152</v>
      </c>
      <c r="E82" t="s">
        <v>1153</v>
      </c>
      <c r="F82" t="s">
        <v>1153</v>
      </c>
      <c r="G82" t="s">
        <v>1153</v>
      </c>
      <c r="H82" t="s">
        <v>3</v>
      </c>
      <c r="I82" t="s">
        <v>1153</v>
      </c>
      <c r="J82" t="s">
        <v>1153</v>
      </c>
      <c r="K82" t="s">
        <v>3</v>
      </c>
      <c r="L82" t="s">
        <v>3</v>
      </c>
      <c r="M82" t="s">
        <v>3</v>
      </c>
      <c r="N82" t="s">
        <v>1152</v>
      </c>
      <c r="O82" t="s">
        <v>1153</v>
      </c>
      <c r="P82" t="s">
        <v>3</v>
      </c>
      <c r="Q82" t="s">
        <v>3</v>
      </c>
      <c r="R82" t="s">
        <v>3</v>
      </c>
      <c r="S82" t="s">
        <v>1680</v>
      </c>
      <c r="T82" t="s">
        <v>1681</v>
      </c>
      <c r="U82" t="s">
        <v>1682</v>
      </c>
    </row>
    <row r="83" spans="1:21" x14ac:dyDescent="0.2">
      <c r="A83">
        <v>396</v>
      </c>
      <c r="B83">
        <v>1</v>
      </c>
      <c r="C83" t="s">
        <v>3</v>
      </c>
      <c r="D83" t="s">
        <v>1152</v>
      </c>
      <c r="E83" t="s">
        <v>1675</v>
      </c>
      <c r="F83" t="s">
        <v>1675</v>
      </c>
      <c r="G83" t="s">
        <v>1676</v>
      </c>
      <c r="H83" t="s">
        <v>3</v>
      </c>
      <c r="I83" t="s">
        <v>1676</v>
      </c>
      <c r="J83" t="s">
        <v>1675</v>
      </c>
      <c r="K83" t="s">
        <v>3</v>
      </c>
      <c r="L83" t="s">
        <v>3</v>
      </c>
      <c r="M83" t="s">
        <v>3</v>
      </c>
      <c r="N83" t="s">
        <v>1152</v>
      </c>
      <c r="O83" t="s">
        <v>1675</v>
      </c>
      <c r="P83" t="s">
        <v>3</v>
      </c>
      <c r="Q83" t="s">
        <v>3</v>
      </c>
      <c r="R83" t="s">
        <v>3</v>
      </c>
      <c r="S83" t="s">
        <v>1677</v>
      </c>
      <c r="T83" t="s">
        <v>1678</v>
      </c>
      <c r="U83" t="s">
        <v>1679</v>
      </c>
    </row>
    <row r="84" spans="1:21" x14ac:dyDescent="0.2">
      <c r="A84">
        <v>396</v>
      </c>
      <c r="B84">
        <v>1</v>
      </c>
      <c r="C84" t="s">
        <v>3</v>
      </c>
      <c r="D84" t="s">
        <v>1152</v>
      </c>
      <c r="E84" t="s">
        <v>1671</v>
      </c>
      <c r="F84" t="s">
        <v>1671</v>
      </c>
      <c r="G84" t="s">
        <v>1671</v>
      </c>
      <c r="H84" t="s">
        <v>3</v>
      </c>
      <c r="I84" t="s">
        <v>1671</v>
      </c>
      <c r="J84" t="s">
        <v>1671</v>
      </c>
      <c r="K84" t="s">
        <v>3</v>
      </c>
      <c r="L84" t="s">
        <v>3</v>
      </c>
      <c r="M84" t="s">
        <v>3</v>
      </c>
      <c r="N84" t="s">
        <v>1152</v>
      </c>
      <c r="O84" t="s">
        <v>1671</v>
      </c>
      <c r="P84" t="s">
        <v>3</v>
      </c>
      <c r="Q84" t="s">
        <v>3</v>
      </c>
      <c r="R84" t="s">
        <v>3</v>
      </c>
      <c r="S84" t="s">
        <v>1672</v>
      </c>
      <c r="T84" t="s">
        <v>1673</v>
      </c>
      <c r="U84" t="s">
        <v>1674</v>
      </c>
    </row>
    <row r="85" spans="1:21" x14ac:dyDescent="0.2">
      <c r="A85">
        <v>411</v>
      </c>
      <c r="B85">
        <v>1</v>
      </c>
      <c r="C85" t="s">
        <v>3</v>
      </c>
      <c r="D85" t="s">
        <v>1152</v>
      </c>
      <c r="E85" t="s">
        <v>1675</v>
      </c>
      <c r="F85" t="s">
        <v>1675</v>
      </c>
      <c r="G85" t="s">
        <v>1676</v>
      </c>
      <c r="H85" t="s">
        <v>3</v>
      </c>
      <c r="I85" t="s">
        <v>1676</v>
      </c>
      <c r="J85" t="s">
        <v>1675</v>
      </c>
      <c r="K85" t="s">
        <v>3</v>
      </c>
      <c r="L85" t="s">
        <v>3</v>
      </c>
      <c r="M85" t="s">
        <v>3</v>
      </c>
      <c r="N85" t="s">
        <v>1152</v>
      </c>
      <c r="O85" t="s">
        <v>1675</v>
      </c>
      <c r="P85" t="s">
        <v>3</v>
      </c>
      <c r="Q85" t="s">
        <v>3</v>
      </c>
      <c r="R85" t="s">
        <v>3</v>
      </c>
      <c r="S85" t="s">
        <v>1677</v>
      </c>
      <c r="T85" t="s">
        <v>1678</v>
      </c>
      <c r="U85" t="s">
        <v>1679</v>
      </c>
    </row>
    <row r="86" spans="1:21" x14ac:dyDescent="0.2">
      <c r="A86">
        <v>411</v>
      </c>
      <c r="B86">
        <v>1</v>
      </c>
      <c r="C86" t="s">
        <v>3</v>
      </c>
      <c r="D86" t="s">
        <v>1152</v>
      </c>
      <c r="E86" t="s">
        <v>1153</v>
      </c>
      <c r="F86" t="s">
        <v>1153</v>
      </c>
      <c r="G86" t="s">
        <v>1153</v>
      </c>
      <c r="H86" t="s">
        <v>3</v>
      </c>
      <c r="I86" t="s">
        <v>1153</v>
      </c>
      <c r="J86" t="s">
        <v>1153</v>
      </c>
      <c r="K86" t="s">
        <v>3</v>
      </c>
      <c r="L86" t="s">
        <v>3</v>
      </c>
      <c r="M86" t="s">
        <v>3</v>
      </c>
      <c r="N86" t="s">
        <v>1152</v>
      </c>
      <c r="O86" t="s">
        <v>1153</v>
      </c>
      <c r="P86" t="s">
        <v>3</v>
      </c>
      <c r="Q86" t="s">
        <v>3</v>
      </c>
      <c r="R86" t="s">
        <v>3</v>
      </c>
      <c r="S86" t="s">
        <v>1680</v>
      </c>
      <c r="T86" t="s">
        <v>1681</v>
      </c>
      <c r="U86" t="s">
        <v>1682</v>
      </c>
    </row>
    <row r="87" spans="1:21" x14ac:dyDescent="0.2">
      <c r="A87">
        <v>412</v>
      </c>
      <c r="B87">
        <v>1</v>
      </c>
      <c r="C87" t="s">
        <v>3</v>
      </c>
      <c r="D87" t="s">
        <v>1152</v>
      </c>
      <c r="E87" t="s">
        <v>1675</v>
      </c>
      <c r="F87" t="s">
        <v>1675</v>
      </c>
      <c r="G87" t="s">
        <v>1676</v>
      </c>
      <c r="H87" t="s">
        <v>3</v>
      </c>
      <c r="I87" t="s">
        <v>1676</v>
      </c>
      <c r="J87" t="s">
        <v>1675</v>
      </c>
      <c r="K87" t="s">
        <v>3</v>
      </c>
      <c r="L87" t="s">
        <v>3</v>
      </c>
      <c r="M87" t="s">
        <v>3</v>
      </c>
      <c r="N87" t="s">
        <v>1152</v>
      </c>
      <c r="O87" t="s">
        <v>1675</v>
      </c>
      <c r="P87" t="s">
        <v>3</v>
      </c>
      <c r="Q87" t="s">
        <v>3</v>
      </c>
      <c r="R87" t="s">
        <v>3</v>
      </c>
      <c r="S87" t="s">
        <v>1677</v>
      </c>
      <c r="T87" t="s">
        <v>1678</v>
      </c>
      <c r="U87" t="s">
        <v>1679</v>
      </c>
    </row>
    <row r="88" spans="1:21" x14ac:dyDescent="0.2">
      <c r="A88">
        <v>412</v>
      </c>
      <c r="B88">
        <v>1</v>
      </c>
      <c r="C88" t="s">
        <v>3</v>
      </c>
      <c r="D88" t="s">
        <v>1152</v>
      </c>
      <c r="E88" t="s">
        <v>1153</v>
      </c>
      <c r="F88" t="s">
        <v>1153</v>
      </c>
      <c r="G88" t="s">
        <v>1153</v>
      </c>
      <c r="H88" t="s">
        <v>3</v>
      </c>
      <c r="I88" t="s">
        <v>1153</v>
      </c>
      <c r="J88" t="s">
        <v>1153</v>
      </c>
      <c r="K88" t="s">
        <v>3</v>
      </c>
      <c r="L88" t="s">
        <v>3</v>
      </c>
      <c r="M88" t="s">
        <v>3</v>
      </c>
      <c r="N88" t="s">
        <v>1152</v>
      </c>
      <c r="O88" t="s">
        <v>1153</v>
      </c>
      <c r="P88" t="s">
        <v>3</v>
      </c>
      <c r="Q88" t="s">
        <v>3</v>
      </c>
      <c r="R88" t="s">
        <v>3</v>
      </c>
      <c r="S88" t="s">
        <v>1680</v>
      </c>
      <c r="T88" t="s">
        <v>1681</v>
      </c>
      <c r="U88" t="s">
        <v>1682</v>
      </c>
    </row>
    <row r="89" spans="1:21" x14ac:dyDescent="0.2">
      <c r="A89">
        <v>425</v>
      </c>
      <c r="B89">
        <v>1</v>
      </c>
      <c r="C89" t="s">
        <v>3</v>
      </c>
      <c r="D89" t="s">
        <v>1152</v>
      </c>
      <c r="E89" t="s">
        <v>1153</v>
      </c>
      <c r="F89" t="s">
        <v>1153</v>
      </c>
      <c r="G89" t="s">
        <v>1153</v>
      </c>
      <c r="H89" t="s">
        <v>3</v>
      </c>
      <c r="I89" t="s">
        <v>1153</v>
      </c>
      <c r="J89" t="s">
        <v>1153</v>
      </c>
      <c r="K89" t="s">
        <v>3</v>
      </c>
      <c r="L89" t="s">
        <v>3</v>
      </c>
      <c r="M89" t="s">
        <v>3</v>
      </c>
      <c r="N89" t="s">
        <v>1152</v>
      </c>
      <c r="O89" t="s">
        <v>1153</v>
      </c>
      <c r="P89" t="s">
        <v>3</v>
      </c>
      <c r="Q89" t="s">
        <v>3</v>
      </c>
      <c r="R89" t="s">
        <v>3</v>
      </c>
      <c r="S89" t="s">
        <v>1680</v>
      </c>
      <c r="T89" t="s">
        <v>1681</v>
      </c>
      <c r="U89" t="s">
        <v>1682</v>
      </c>
    </row>
    <row r="90" spans="1:21" x14ac:dyDescent="0.2">
      <c r="A90">
        <v>425</v>
      </c>
      <c r="B90">
        <v>1</v>
      </c>
      <c r="C90" t="s">
        <v>3</v>
      </c>
      <c r="D90" t="s">
        <v>1152</v>
      </c>
      <c r="E90" t="s">
        <v>1675</v>
      </c>
      <c r="F90" t="s">
        <v>1675</v>
      </c>
      <c r="G90" t="s">
        <v>1676</v>
      </c>
      <c r="H90" t="s">
        <v>3</v>
      </c>
      <c r="I90" t="s">
        <v>1676</v>
      </c>
      <c r="J90" t="s">
        <v>1675</v>
      </c>
      <c r="K90" t="s">
        <v>3</v>
      </c>
      <c r="L90" t="s">
        <v>3</v>
      </c>
      <c r="M90" t="s">
        <v>3</v>
      </c>
      <c r="N90" t="s">
        <v>1152</v>
      </c>
      <c r="O90" t="s">
        <v>1675</v>
      </c>
      <c r="P90" t="s">
        <v>3</v>
      </c>
      <c r="Q90" t="s">
        <v>3</v>
      </c>
      <c r="R90" t="s">
        <v>3</v>
      </c>
      <c r="S90" t="s">
        <v>1677</v>
      </c>
      <c r="T90" t="s">
        <v>1678</v>
      </c>
      <c r="U90" t="s">
        <v>1679</v>
      </c>
    </row>
    <row r="91" spans="1:21" x14ac:dyDescent="0.2">
      <c r="A91">
        <v>425</v>
      </c>
      <c r="B91">
        <v>1</v>
      </c>
      <c r="C91" t="s">
        <v>3</v>
      </c>
      <c r="D91" t="s">
        <v>1152</v>
      </c>
      <c r="E91" t="s">
        <v>1671</v>
      </c>
      <c r="F91" t="s">
        <v>1671</v>
      </c>
      <c r="G91" t="s">
        <v>1671</v>
      </c>
      <c r="H91" t="s">
        <v>3</v>
      </c>
      <c r="I91" t="s">
        <v>1671</v>
      </c>
      <c r="J91" t="s">
        <v>1671</v>
      </c>
      <c r="K91" t="s">
        <v>3</v>
      </c>
      <c r="L91" t="s">
        <v>3</v>
      </c>
      <c r="M91" t="s">
        <v>3</v>
      </c>
      <c r="N91" t="s">
        <v>1152</v>
      </c>
      <c r="O91" t="s">
        <v>1671</v>
      </c>
      <c r="P91" t="s">
        <v>3</v>
      </c>
      <c r="Q91" t="s">
        <v>3</v>
      </c>
      <c r="R91" t="s">
        <v>3</v>
      </c>
      <c r="S91" t="s">
        <v>1672</v>
      </c>
      <c r="T91" t="s">
        <v>1673</v>
      </c>
      <c r="U91" t="s">
        <v>1674</v>
      </c>
    </row>
    <row r="92" spans="1:21" x14ac:dyDescent="0.2">
      <c r="A92">
        <v>426</v>
      </c>
      <c r="B92">
        <v>1</v>
      </c>
      <c r="C92" t="s">
        <v>3</v>
      </c>
      <c r="D92" t="s">
        <v>1152</v>
      </c>
      <c r="E92" t="s">
        <v>1153</v>
      </c>
      <c r="F92" t="s">
        <v>1153</v>
      </c>
      <c r="G92" t="s">
        <v>1153</v>
      </c>
      <c r="H92" t="s">
        <v>3</v>
      </c>
      <c r="I92" t="s">
        <v>1153</v>
      </c>
      <c r="J92" t="s">
        <v>1153</v>
      </c>
      <c r="K92" t="s">
        <v>3</v>
      </c>
      <c r="L92" t="s">
        <v>3</v>
      </c>
      <c r="M92" t="s">
        <v>3</v>
      </c>
      <c r="N92" t="s">
        <v>1152</v>
      </c>
      <c r="O92" t="s">
        <v>1153</v>
      </c>
      <c r="P92" t="s">
        <v>3</v>
      </c>
      <c r="Q92" t="s">
        <v>3</v>
      </c>
      <c r="R92" t="s">
        <v>3</v>
      </c>
      <c r="S92" t="s">
        <v>1680</v>
      </c>
      <c r="T92" t="s">
        <v>1681</v>
      </c>
      <c r="U92" t="s">
        <v>1682</v>
      </c>
    </row>
    <row r="93" spans="1:21" x14ac:dyDescent="0.2">
      <c r="A93">
        <v>426</v>
      </c>
      <c r="B93">
        <v>1</v>
      </c>
      <c r="C93" t="s">
        <v>3</v>
      </c>
      <c r="D93" t="s">
        <v>1152</v>
      </c>
      <c r="E93" t="s">
        <v>1675</v>
      </c>
      <c r="F93" t="s">
        <v>1675</v>
      </c>
      <c r="G93" t="s">
        <v>1676</v>
      </c>
      <c r="H93" t="s">
        <v>3</v>
      </c>
      <c r="I93" t="s">
        <v>1676</v>
      </c>
      <c r="J93" t="s">
        <v>1675</v>
      </c>
      <c r="K93" t="s">
        <v>3</v>
      </c>
      <c r="L93" t="s">
        <v>3</v>
      </c>
      <c r="M93" t="s">
        <v>3</v>
      </c>
      <c r="N93" t="s">
        <v>1152</v>
      </c>
      <c r="O93" t="s">
        <v>1675</v>
      </c>
      <c r="P93" t="s">
        <v>3</v>
      </c>
      <c r="Q93" t="s">
        <v>3</v>
      </c>
      <c r="R93" t="s">
        <v>3</v>
      </c>
      <c r="S93" t="s">
        <v>1677</v>
      </c>
      <c r="T93" t="s">
        <v>1678</v>
      </c>
      <c r="U93" t="s">
        <v>1679</v>
      </c>
    </row>
    <row r="94" spans="1:21" x14ac:dyDescent="0.2">
      <c r="A94">
        <v>426</v>
      </c>
      <c r="B94">
        <v>1</v>
      </c>
      <c r="C94" t="s">
        <v>3</v>
      </c>
      <c r="D94" t="s">
        <v>1152</v>
      </c>
      <c r="E94" t="s">
        <v>1671</v>
      </c>
      <c r="F94" t="s">
        <v>1671</v>
      </c>
      <c r="G94" t="s">
        <v>1671</v>
      </c>
      <c r="H94" t="s">
        <v>3</v>
      </c>
      <c r="I94" t="s">
        <v>1671</v>
      </c>
      <c r="J94" t="s">
        <v>1671</v>
      </c>
      <c r="K94" t="s">
        <v>3</v>
      </c>
      <c r="L94" t="s">
        <v>3</v>
      </c>
      <c r="M94" t="s">
        <v>3</v>
      </c>
      <c r="N94" t="s">
        <v>1152</v>
      </c>
      <c r="O94" t="s">
        <v>1671</v>
      </c>
      <c r="P94" t="s">
        <v>3</v>
      </c>
      <c r="Q94" t="s">
        <v>3</v>
      </c>
      <c r="R94" t="s">
        <v>3</v>
      </c>
      <c r="S94" t="s">
        <v>1672</v>
      </c>
      <c r="T94" t="s">
        <v>1673</v>
      </c>
      <c r="U94" t="s">
        <v>1674</v>
      </c>
    </row>
    <row r="95" spans="1:21" x14ac:dyDescent="0.2">
      <c r="A95">
        <v>431</v>
      </c>
      <c r="B95">
        <v>1</v>
      </c>
      <c r="C95" t="s">
        <v>3</v>
      </c>
      <c r="D95" t="s">
        <v>1152</v>
      </c>
      <c r="E95" t="s">
        <v>1153</v>
      </c>
      <c r="F95" t="s">
        <v>1153</v>
      </c>
      <c r="G95" t="s">
        <v>1153</v>
      </c>
      <c r="H95" t="s">
        <v>3</v>
      </c>
      <c r="I95" t="s">
        <v>1153</v>
      </c>
      <c r="J95" t="s">
        <v>1153</v>
      </c>
      <c r="K95" t="s">
        <v>3</v>
      </c>
      <c r="L95" t="s">
        <v>3</v>
      </c>
      <c r="M95" t="s">
        <v>3</v>
      </c>
      <c r="N95" t="s">
        <v>1152</v>
      </c>
      <c r="O95" t="s">
        <v>1153</v>
      </c>
      <c r="P95" t="s">
        <v>3</v>
      </c>
      <c r="Q95" t="s">
        <v>3</v>
      </c>
      <c r="R95" t="s">
        <v>3</v>
      </c>
      <c r="S95" t="s">
        <v>1680</v>
      </c>
      <c r="T95" t="s">
        <v>1681</v>
      </c>
      <c r="U95" t="s">
        <v>1682</v>
      </c>
    </row>
    <row r="96" spans="1:21" x14ac:dyDescent="0.2">
      <c r="A96">
        <v>431</v>
      </c>
      <c r="B96">
        <v>1</v>
      </c>
      <c r="C96" t="s">
        <v>3</v>
      </c>
      <c r="D96" t="s">
        <v>1152</v>
      </c>
      <c r="E96" t="s">
        <v>1675</v>
      </c>
      <c r="F96" t="s">
        <v>1675</v>
      </c>
      <c r="G96" t="s">
        <v>1676</v>
      </c>
      <c r="H96" t="s">
        <v>3</v>
      </c>
      <c r="I96" t="s">
        <v>1676</v>
      </c>
      <c r="J96" t="s">
        <v>1675</v>
      </c>
      <c r="K96" t="s">
        <v>3</v>
      </c>
      <c r="L96" t="s">
        <v>3</v>
      </c>
      <c r="M96" t="s">
        <v>3</v>
      </c>
      <c r="N96" t="s">
        <v>1152</v>
      </c>
      <c r="O96" t="s">
        <v>1675</v>
      </c>
      <c r="P96" t="s">
        <v>3</v>
      </c>
      <c r="Q96" t="s">
        <v>3</v>
      </c>
      <c r="R96" t="s">
        <v>3</v>
      </c>
      <c r="S96" t="s">
        <v>1677</v>
      </c>
      <c r="T96" t="s">
        <v>1678</v>
      </c>
      <c r="U96" t="s">
        <v>1679</v>
      </c>
    </row>
    <row r="97" spans="1:21" x14ac:dyDescent="0.2">
      <c r="A97">
        <v>431</v>
      </c>
      <c r="B97">
        <v>1</v>
      </c>
      <c r="C97" t="s">
        <v>3</v>
      </c>
      <c r="D97" t="s">
        <v>1152</v>
      </c>
      <c r="E97" t="s">
        <v>1671</v>
      </c>
      <c r="F97" t="s">
        <v>1671</v>
      </c>
      <c r="G97" t="s">
        <v>1671</v>
      </c>
      <c r="H97" t="s">
        <v>3</v>
      </c>
      <c r="I97" t="s">
        <v>1671</v>
      </c>
      <c r="J97" t="s">
        <v>1671</v>
      </c>
      <c r="K97" t="s">
        <v>3</v>
      </c>
      <c r="L97" t="s">
        <v>3</v>
      </c>
      <c r="M97" t="s">
        <v>3</v>
      </c>
      <c r="N97" t="s">
        <v>1152</v>
      </c>
      <c r="O97" t="s">
        <v>1671</v>
      </c>
      <c r="P97" t="s">
        <v>3</v>
      </c>
      <c r="Q97" t="s">
        <v>3</v>
      </c>
      <c r="R97" t="s">
        <v>3</v>
      </c>
      <c r="S97" t="s">
        <v>1672</v>
      </c>
      <c r="T97" t="s">
        <v>1673</v>
      </c>
      <c r="U97" t="s">
        <v>1674</v>
      </c>
    </row>
    <row r="98" spans="1:21" x14ac:dyDescent="0.2">
      <c r="A98">
        <v>432</v>
      </c>
      <c r="B98">
        <v>1</v>
      </c>
      <c r="C98" t="s">
        <v>3</v>
      </c>
      <c r="D98" t="s">
        <v>1152</v>
      </c>
      <c r="E98" t="s">
        <v>1153</v>
      </c>
      <c r="F98" t="s">
        <v>1153</v>
      </c>
      <c r="G98" t="s">
        <v>1153</v>
      </c>
      <c r="H98" t="s">
        <v>3</v>
      </c>
      <c r="I98" t="s">
        <v>1153</v>
      </c>
      <c r="J98" t="s">
        <v>1153</v>
      </c>
      <c r="K98" t="s">
        <v>3</v>
      </c>
      <c r="L98" t="s">
        <v>3</v>
      </c>
      <c r="M98" t="s">
        <v>3</v>
      </c>
      <c r="N98" t="s">
        <v>1152</v>
      </c>
      <c r="O98" t="s">
        <v>1153</v>
      </c>
      <c r="P98" t="s">
        <v>3</v>
      </c>
      <c r="Q98" t="s">
        <v>3</v>
      </c>
      <c r="R98" t="s">
        <v>3</v>
      </c>
      <c r="S98" t="s">
        <v>1680</v>
      </c>
      <c r="T98" t="s">
        <v>1681</v>
      </c>
      <c r="U98" t="s">
        <v>1682</v>
      </c>
    </row>
    <row r="99" spans="1:21" x14ac:dyDescent="0.2">
      <c r="A99">
        <v>432</v>
      </c>
      <c r="B99">
        <v>1</v>
      </c>
      <c r="C99" t="s">
        <v>3</v>
      </c>
      <c r="D99" t="s">
        <v>1152</v>
      </c>
      <c r="E99" t="s">
        <v>1675</v>
      </c>
      <c r="F99" t="s">
        <v>1675</v>
      </c>
      <c r="G99" t="s">
        <v>1676</v>
      </c>
      <c r="H99" t="s">
        <v>3</v>
      </c>
      <c r="I99" t="s">
        <v>1676</v>
      </c>
      <c r="J99" t="s">
        <v>1675</v>
      </c>
      <c r="K99" t="s">
        <v>3</v>
      </c>
      <c r="L99" t="s">
        <v>3</v>
      </c>
      <c r="M99" t="s">
        <v>3</v>
      </c>
      <c r="N99" t="s">
        <v>1152</v>
      </c>
      <c r="O99" t="s">
        <v>1675</v>
      </c>
      <c r="P99" t="s">
        <v>3</v>
      </c>
      <c r="Q99" t="s">
        <v>3</v>
      </c>
      <c r="R99" t="s">
        <v>3</v>
      </c>
      <c r="S99" t="s">
        <v>1677</v>
      </c>
      <c r="T99" t="s">
        <v>1678</v>
      </c>
      <c r="U99" t="s">
        <v>1679</v>
      </c>
    </row>
    <row r="100" spans="1:21" x14ac:dyDescent="0.2">
      <c r="A100">
        <v>432</v>
      </c>
      <c r="B100">
        <v>1</v>
      </c>
      <c r="C100" t="s">
        <v>3</v>
      </c>
      <c r="D100" t="s">
        <v>1152</v>
      </c>
      <c r="E100" t="s">
        <v>1671</v>
      </c>
      <c r="F100" t="s">
        <v>1671</v>
      </c>
      <c r="G100" t="s">
        <v>1671</v>
      </c>
      <c r="H100" t="s">
        <v>3</v>
      </c>
      <c r="I100" t="s">
        <v>1671</v>
      </c>
      <c r="J100" t="s">
        <v>1671</v>
      </c>
      <c r="K100" t="s">
        <v>3</v>
      </c>
      <c r="L100" t="s">
        <v>3</v>
      </c>
      <c r="M100" t="s">
        <v>3</v>
      </c>
      <c r="N100" t="s">
        <v>1152</v>
      </c>
      <c r="O100" t="s">
        <v>1671</v>
      </c>
      <c r="P100" t="s">
        <v>3</v>
      </c>
      <c r="Q100" t="s">
        <v>3</v>
      </c>
      <c r="R100" t="s">
        <v>3</v>
      </c>
      <c r="S100" t="s">
        <v>1672</v>
      </c>
      <c r="T100" t="s">
        <v>1673</v>
      </c>
      <c r="U100" t="s">
        <v>1674</v>
      </c>
    </row>
    <row r="101" spans="1:21" x14ac:dyDescent="0.2">
      <c r="A101">
        <v>435</v>
      </c>
      <c r="B101">
        <v>1</v>
      </c>
      <c r="C101" t="s">
        <v>3</v>
      </c>
      <c r="D101" t="s">
        <v>1152</v>
      </c>
      <c r="E101" t="s">
        <v>1153</v>
      </c>
      <c r="F101" t="s">
        <v>1153</v>
      </c>
      <c r="G101" t="s">
        <v>1153</v>
      </c>
      <c r="H101" t="s">
        <v>3</v>
      </c>
      <c r="I101" t="s">
        <v>1153</v>
      </c>
      <c r="J101" t="s">
        <v>1153</v>
      </c>
      <c r="K101" t="s">
        <v>3</v>
      </c>
      <c r="L101" t="s">
        <v>3</v>
      </c>
      <c r="M101" t="s">
        <v>3</v>
      </c>
      <c r="N101" t="s">
        <v>1152</v>
      </c>
      <c r="O101" t="s">
        <v>1153</v>
      </c>
      <c r="P101" t="s">
        <v>3</v>
      </c>
      <c r="Q101" t="s">
        <v>3</v>
      </c>
      <c r="R101" t="s">
        <v>3</v>
      </c>
      <c r="S101" t="s">
        <v>1680</v>
      </c>
      <c r="T101" t="s">
        <v>1681</v>
      </c>
      <c r="U101" t="s">
        <v>1682</v>
      </c>
    </row>
    <row r="102" spans="1:21" x14ac:dyDescent="0.2">
      <c r="A102">
        <v>435</v>
      </c>
      <c r="B102">
        <v>1</v>
      </c>
      <c r="C102" t="s">
        <v>3</v>
      </c>
      <c r="D102" t="s">
        <v>1152</v>
      </c>
      <c r="E102" t="s">
        <v>1675</v>
      </c>
      <c r="F102" t="s">
        <v>1675</v>
      </c>
      <c r="G102" t="s">
        <v>1676</v>
      </c>
      <c r="H102" t="s">
        <v>3</v>
      </c>
      <c r="I102" t="s">
        <v>1676</v>
      </c>
      <c r="J102" t="s">
        <v>1675</v>
      </c>
      <c r="K102" t="s">
        <v>3</v>
      </c>
      <c r="L102" t="s">
        <v>3</v>
      </c>
      <c r="M102" t="s">
        <v>3</v>
      </c>
      <c r="N102" t="s">
        <v>1152</v>
      </c>
      <c r="O102" t="s">
        <v>1675</v>
      </c>
      <c r="P102" t="s">
        <v>3</v>
      </c>
      <c r="Q102" t="s">
        <v>3</v>
      </c>
      <c r="R102" t="s">
        <v>3</v>
      </c>
      <c r="S102" t="s">
        <v>1677</v>
      </c>
      <c r="T102" t="s">
        <v>1678</v>
      </c>
      <c r="U102" t="s">
        <v>1679</v>
      </c>
    </row>
    <row r="103" spans="1:21" x14ac:dyDescent="0.2">
      <c r="A103">
        <v>435</v>
      </c>
      <c r="B103">
        <v>1</v>
      </c>
      <c r="C103" t="s">
        <v>3</v>
      </c>
      <c r="D103" t="s">
        <v>1152</v>
      </c>
      <c r="E103" t="s">
        <v>1671</v>
      </c>
      <c r="F103" t="s">
        <v>1671</v>
      </c>
      <c r="G103" t="s">
        <v>1671</v>
      </c>
      <c r="H103" t="s">
        <v>3</v>
      </c>
      <c r="I103" t="s">
        <v>1671</v>
      </c>
      <c r="J103" t="s">
        <v>1671</v>
      </c>
      <c r="K103" t="s">
        <v>3</v>
      </c>
      <c r="L103" t="s">
        <v>3</v>
      </c>
      <c r="M103" t="s">
        <v>3</v>
      </c>
      <c r="N103" t="s">
        <v>1152</v>
      </c>
      <c r="O103" t="s">
        <v>1671</v>
      </c>
      <c r="P103" t="s">
        <v>3</v>
      </c>
      <c r="Q103" t="s">
        <v>3</v>
      </c>
      <c r="R103" t="s">
        <v>3</v>
      </c>
      <c r="S103" t="s">
        <v>1672</v>
      </c>
      <c r="T103" t="s">
        <v>1673</v>
      </c>
      <c r="U103" t="s">
        <v>1674</v>
      </c>
    </row>
    <row r="104" spans="1:21" x14ac:dyDescent="0.2">
      <c r="A104">
        <v>436</v>
      </c>
      <c r="B104">
        <v>1</v>
      </c>
      <c r="C104" t="s">
        <v>3</v>
      </c>
      <c r="D104" t="s">
        <v>1152</v>
      </c>
      <c r="E104" t="s">
        <v>1153</v>
      </c>
      <c r="F104" t="s">
        <v>1153</v>
      </c>
      <c r="G104" t="s">
        <v>1153</v>
      </c>
      <c r="H104" t="s">
        <v>3</v>
      </c>
      <c r="I104" t="s">
        <v>1153</v>
      </c>
      <c r="J104" t="s">
        <v>1153</v>
      </c>
      <c r="K104" t="s">
        <v>3</v>
      </c>
      <c r="L104" t="s">
        <v>3</v>
      </c>
      <c r="M104" t="s">
        <v>3</v>
      </c>
      <c r="N104" t="s">
        <v>1152</v>
      </c>
      <c r="O104" t="s">
        <v>1153</v>
      </c>
      <c r="P104" t="s">
        <v>3</v>
      </c>
      <c r="Q104" t="s">
        <v>3</v>
      </c>
      <c r="R104" t="s">
        <v>3</v>
      </c>
      <c r="S104" t="s">
        <v>1680</v>
      </c>
      <c r="T104" t="s">
        <v>1681</v>
      </c>
      <c r="U104" t="s">
        <v>1682</v>
      </c>
    </row>
    <row r="105" spans="1:21" x14ac:dyDescent="0.2">
      <c r="A105">
        <v>436</v>
      </c>
      <c r="B105">
        <v>1</v>
      </c>
      <c r="C105" t="s">
        <v>3</v>
      </c>
      <c r="D105" t="s">
        <v>1152</v>
      </c>
      <c r="E105" t="s">
        <v>1675</v>
      </c>
      <c r="F105" t="s">
        <v>1675</v>
      </c>
      <c r="G105" t="s">
        <v>1676</v>
      </c>
      <c r="H105" t="s">
        <v>3</v>
      </c>
      <c r="I105" t="s">
        <v>1676</v>
      </c>
      <c r="J105" t="s">
        <v>1675</v>
      </c>
      <c r="K105" t="s">
        <v>3</v>
      </c>
      <c r="L105" t="s">
        <v>3</v>
      </c>
      <c r="M105" t="s">
        <v>3</v>
      </c>
      <c r="N105" t="s">
        <v>1152</v>
      </c>
      <c r="O105" t="s">
        <v>1675</v>
      </c>
      <c r="P105" t="s">
        <v>3</v>
      </c>
      <c r="Q105" t="s">
        <v>3</v>
      </c>
      <c r="R105" t="s">
        <v>3</v>
      </c>
      <c r="S105" t="s">
        <v>1677</v>
      </c>
      <c r="T105" t="s">
        <v>1678</v>
      </c>
      <c r="U105" t="s">
        <v>1679</v>
      </c>
    </row>
    <row r="106" spans="1:21" x14ac:dyDescent="0.2">
      <c r="A106">
        <v>436</v>
      </c>
      <c r="B106">
        <v>1</v>
      </c>
      <c r="C106" t="s">
        <v>3</v>
      </c>
      <c r="D106" t="s">
        <v>1152</v>
      </c>
      <c r="E106" t="s">
        <v>1671</v>
      </c>
      <c r="F106" t="s">
        <v>1671</v>
      </c>
      <c r="G106" t="s">
        <v>1671</v>
      </c>
      <c r="H106" t="s">
        <v>3</v>
      </c>
      <c r="I106" t="s">
        <v>1671</v>
      </c>
      <c r="J106" t="s">
        <v>1671</v>
      </c>
      <c r="K106" t="s">
        <v>3</v>
      </c>
      <c r="L106" t="s">
        <v>3</v>
      </c>
      <c r="M106" t="s">
        <v>3</v>
      </c>
      <c r="N106" t="s">
        <v>1152</v>
      </c>
      <c r="O106" t="s">
        <v>1671</v>
      </c>
      <c r="P106" t="s">
        <v>3</v>
      </c>
      <c r="Q106" t="s">
        <v>3</v>
      </c>
      <c r="R106" t="s">
        <v>3</v>
      </c>
      <c r="S106" t="s">
        <v>1672</v>
      </c>
      <c r="T106" t="s">
        <v>1673</v>
      </c>
      <c r="U106" t="s">
        <v>1674</v>
      </c>
    </row>
    <row r="107" spans="1:21" x14ac:dyDescent="0.2">
      <c r="A107">
        <v>439</v>
      </c>
      <c r="B107">
        <v>1</v>
      </c>
      <c r="C107" t="s">
        <v>3</v>
      </c>
      <c r="D107" t="s">
        <v>1152</v>
      </c>
      <c r="E107" t="s">
        <v>1153</v>
      </c>
      <c r="F107" t="s">
        <v>1153</v>
      </c>
      <c r="G107" t="s">
        <v>1153</v>
      </c>
      <c r="H107" t="s">
        <v>3</v>
      </c>
      <c r="I107" t="s">
        <v>1153</v>
      </c>
      <c r="J107" t="s">
        <v>1153</v>
      </c>
      <c r="K107" t="s">
        <v>3</v>
      </c>
      <c r="L107" t="s">
        <v>3</v>
      </c>
      <c r="M107" t="s">
        <v>3</v>
      </c>
      <c r="N107" t="s">
        <v>1152</v>
      </c>
      <c r="O107" t="s">
        <v>1153</v>
      </c>
      <c r="P107" t="s">
        <v>3</v>
      </c>
      <c r="Q107" t="s">
        <v>3</v>
      </c>
      <c r="R107" t="s">
        <v>3</v>
      </c>
      <c r="S107" t="s">
        <v>1680</v>
      </c>
      <c r="T107" t="s">
        <v>1681</v>
      </c>
      <c r="U107" t="s">
        <v>1682</v>
      </c>
    </row>
    <row r="108" spans="1:21" x14ac:dyDescent="0.2">
      <c r="A108">
        <v>439</v>
      </c>
      <c r="B108">
        <v>1</v>
      </c>
      <c r="C108" t="s">
        <v>3</v>
      </c>
      <c r="D108" t="s">
        <v>1152</v>
      </c>
      <c r="E108" t="s">
        <v>1675</v>
      </c>
      <c r="F108" t="s">
        <v>1675</v>
      </c>
      <c r="G108" t="s">
        <v>1676</v>
      </c>
      <c r="H108" t="s">
        <v>3</v>
      </c>
      <c r="I108" t="s">
        <v>1676</v>
      </c>
      <c r="J108" t="s">
        <v>1675</v>
      </c>
      <c r="K108" t="s">
        <v>3</v>
      </c>
      <c r="L108" t="s">
        <v>3</v>
      </c>
      <c r="M108" t="s">
        <v>3</v>
      </c>
      <c r="N108" t="s">
        <v>1152</v>
      </c>
      <c r="O108" t="s">
        <v>1675</v>
      </c>
      <c r="P108" t="s">
        <v>3</v>
      </c>
      <c r="Q108" t="s">
        <v>3</v>
      </c>
      <c r="R108" t="s">
        <v>3</v>
      </c>
      <c r="S108" t="s">
        <v>1677</v>
      </c>
      <c r="T108" t="s">
        <v>1678</v>
      </c>
      <c r="U108" t="s">
        <v>1679</v>
      </c>
    </row>
    <row r="109" spans="1:21" x14ac:dyDescent="0.2">
      <c r="A109">
        <v>439</v>
      </c>
      <c r="B109">
        <v>1</v>
      </c>
      <c r="C109" t="s">
        <v>3</v>
      </c>
      <c r="D109" t="s">
        <v>1152</v>
      </c>
      <c r="E109" t="s">
        <v>1671</v>
      </c>
      <c r="F109" t="s">
        <v>1671</v>
      </c>
      <c r="G109" t="s">
        <v>1671</v>
      </c>
      <c r="H109" t="s">
        <v>3</v>
      </c>
      <c r="I109" t="s">
        <v>1671</v>
      </c>
      <c r="J109" t="s">
        <v>1671</v>
      </c>
      <c r="K109" t="s">
        <v>3</v>
      </c>
      <c r="L109" t="s">
        <v>3</v>
      </c>
      <c r="M109" t="s">
        <v>3</v>
      </c>
      <c r="N109" t="s">
        <v>1152</v>
      </c>
      <c r="O109" t="s">
        <v>1671</v>
      </c>
      <c r="P109" t="s">
        <v>3</v>
      </c>
      <c r="Q109" t="s">
        <v>3</v>
      </c>
      <c r="R109" t="s">
        <v>3</v>
      </c>
      <c r="S109" t="s">
        <v>1672</v>
      </c>
      <c r="T109" t="s">
        <v>1673</v>
      </c>
      <c r="U109" t="s">
        <v>1674</v>
      </c>
    </row>
    <row r="110" spans="1:21" x14ac:dyDescent="0.2">
      <c r="A110">
        <v>440</v>
      </c>
      <c r="B110">
        <v>1</v>
      </c>
      <c r="C110" t="s">
        <v>3</v>
      </c>
      <c r="D110" t="s">
        <v>1152</v>
      </c>
      <c r="E110" t="s">
        <v>1153</v>
      </c>
      <c r="F110" t="s">
        <v>1153</v>
      </c>
      <c r="G110" t="s">
        <v>1153</v>
      </c>
      <c r="H110" t="s">
        <v>3</v>
      </c>
      <c r="I110" t="s">
        <v>1153</v>
      </c>
      <c r="J110" t="s">
        <v>1153</v>
      </c>
      <c r="K110" t="s">
        <v>3</v>
      </c>
      <c r="L110" t="s">
        <v>3</v>
      </c>
      <c r="M110" t="s">
        <v>3</v>
      </c>
      <c r="N110" t="s">
        <v>1152</v>
      </c>
      <c r="O110" t="s">
        <v>1153</v>
      </c>
      <c r="P110" t="s">
        <v>3</v>
      </c>
      <c r="Q110" t="s">
        <v>3</v>
      </c>
      <c r="R110" t="s">
        <v>3</v>
      </c>
      <c r="S110" t="s">
        <v>1680</v>
      </c>
      <c r="T110" t="s">
        <v>1681</v>
      </c>
      <c r="U110" t="s">
        <v>1682</v>
      </c>
    </row>
    <row r="111" spans="1:21" x14ac:dyDescent="0.2">
      <c r="A111">
        <v>440</v>
      </c>
      <c r="B111">
        <v>1</v>
      </c>
      <c r="C111" t="s">
        <v>3</v>
      </c>
      <c r="D111" t="s">
        <v>1152</v>
      </c>
      <c r="E111" t="s">
        <v>1675</v>
      </c>
      <c r="F111" t="s">
        <v>1675</v>
      </c>
      <c r="G111" t="s">
        <v>1676</v>
      </c>
      <c r="H111" t="s">
        <v>3</v>
      </c>
      <c r="I111" t="s">
        <v>1676</v>
      </c>
      <c r="J111" t="s">
        <v>1675</v>
      </c>
      <c r="K111" t="s">
        <v>3</v>
      </c>
      <c r="L111" t="s">
        <v>3</v>
      </c>
      <c r="M111" t="s">
        <v>3</v>
      </c>
      <c r="N111" t="s">
        <v>1152</v>
      </c>
      <c r="O111" t="s">
        <v>1675</v>
      </c>
      <c r="P111" t="s">
        <v>3</v>
      </c>
      <c r="Q111" t="s">
        <v>3</v>
      </c>
      <c r="R111" t="s">
        <v>3</v>
      </c>
      <c r="S111" t="s">
        <v>1677</v>
      </c>
      <c r="T111" t="s">
        <v>1678</v>
      </c>
      <c r="U111" t="s">
        <v>1679</v>
      </c>
    </row>
    <row r="112" spans="1:21" x14ac:dyDescent="0.2">
      <c r="A112">
        <v>440</v>
      </c>
      <c r="B112">
        <v>1</v>
      </c>
      <c r="C112" t="s">
        <v>3</v>
      </c>
      <c r="D112" t="s">
        <v>1152</v>
      </c>
      <c r="E112" t="s">
        <v>1671</v>
      </c>
      <c r="F112" t="s">
        <v>1671</v>
      </c>
      <c r="G112" t="s">
        <v>1671</v>
      </c>
      <c r="H112" t="s">
        <v>3</v>
      </c>
      <c r="I112" t="s">
        <v>1671</v>
      </c>
      <c r="J112" t="s">
        <v>1671</v>
      </c>
      <c r="K112" t="s">
        <v>3</v>
      </c>
      <c r="L112" t="s">
        <v>3</v>
      </c>
      <c r="M112" t="s">
        <v>3</v>
      </c>
      <c r="N112" t="s">
        <v>1152</v>
      </c>
      <c r="O112" t="s">
        <v>1671</v>
      </c>
      <c r="P112" t="s">
        <v>3</v>
      </c>
      <c r="Q112" t="s">
        <v>3</v>
      </c>
      <c r="R112" t="s">
        <v>3</v>
      </c>
      <c r="S112" t="s">
        <v>1672</v>
      </c>
      <c r="T112" t="s">
        <v>1673</v>
      </c>
      <c r="U112" t="s">
        <v>1674</v>
      </c>
    </row>
    <row r="113" spans="1:21" x14ac:dyDescent="0.2">
      <c r="A113">
        <v>531</v>
      </c>
      <c r="B113">
        <v>1</v>
      </c>
      <c r="C113" t="s">
        <v>3</v>
      </c>
      <c r="D113" t="s">
        <v>1152</v>
      </c>
      <c r="E113" t="s">
        <v>1675</v>
      </c>
      <c r="F113" t="s">
        <v>1675</v>
      </c>
      <c r="G113" t="s">
        <v>1676</v>
      </c>
      <c r="H113" t="s">
        <v>3</v>
      </c>
      <c r="I113" t="s">
        <v>1676</v>
      </c>
      <c r="J113" t="s">
        <v>1675</v>
      </c>
      <c r="K113" t="s">
        <v>3</v>
      </c>
      <c r="L113" t="s">
        <v>3</v>
      </c>
      <c r="M113" t="s">
        <v>3</v>
      </c>
      <c r="N113" t="s">
        <v>1152</v>
      </c>
      <c r="O113" t="s">
        <v>1675</v>
      </c>
      <c r="P113" t="s">
        <v>3</v>
      </c>
      <c r="Q113" t="s">
        <v>3</v>
      </c>
      <c r="R113" t="s">
        <v>3</v>
      </c>
      <c r="S113" t="s">
        <v>1677</v>
      </c>
      <c r="T113" t="s">
        <v>1678</v>
      </c>
      <c r="U113" t="s">
        <v>1679</v>
      </c>
    </row>
    <row r="114" spans="1:21" x14ac:dyDescent="0.2">
      <c r="A114">
        <v>531</v>
      </c>
      <c r="B114">
        <v>1</v>
      </c>
      <c r="C114" t="s">
        <v>3</v>
      </c>
      <c r="D114" t="s">
        <v>1152</v>
      </c>
      <c r="E114" t="s">
        <v>1671</v>
      </c>
      <c r="F114" t="s">
        <v>1671</v>
      </c>
      <c r="G114" t="s">
        <v>1671</v>
      </c>
      <c r="H114" t="s">
        <v>3</v>
      </c>
      <c r="I114" t="s">
        <v>1671</v>
      </c>
      <c r="J114" t="s">
        <v>1671</v>
      </c>
      <c r="K114" t="s">
        <v>3</v>
      </c>
      <c r="L114" t="s">
        <v>3</v>
      </c>
      <c r="M114" t="s">
        <v>3</v>
      </c>
      <c r="N114" t="s">
        <v>1152</v>
      </c>
      <c r="O114" t="s">
        <v>1671</v>
      </c>
      <c r="P114" t="s">
        <v>3</v>
      </c>
      <c r="Q114" t="s">
        <v>3</v>
      </c>
      <c r="R114" t="s">
        <v>3</v>
      </c>
      <c r="S114" t="s">
        <v>1672</v>
      </c>
      <c r="T114" t="s">
        <v>1673</v>
      </c>
      <c r="U114" t="s">
        <v>1674</v>
      </c>
    </row>
    <row r="115" spans="1:21" x14ac:dyDescent="0.2">
      <c r="A115">
        <v>532</v>
      </c>
      <c r="B115">
        <v>1</v>
      </c>
      <c r="C115" t="s">
        <v>3</v>
      </c>
      <c r="D115" t="s">
        <v>1152</v>
      </c>
      <c r="E115" t="s">
        <v>1675</v>
      </c>
      <c r="F115" t="s">
        <v>1675</v>
      </c>
      <c r="G115" t="s">
        <v>1676</v>
      </c>
      <c r="H115" t="s">
        <v>3</v>
      </c>
      <c r="I115" t="s">
        <v>1676</v>
      </c>
      <c r="J115" t="s">
        <v>1675</v>
      </c>
      <c r="K115" t="s">
        <v>3</v>
      </c>
      <c r="L115" t="s">
        <v>3</v>
      </c>
      <c r="M115" t="s">
        <v>3</v>
      </c>
      <c r="N115" t="s">
        <v>1152</v>
      </c>
      <c r="O115" t="s">
        <v>1675</v>
      </c>
      <c r="P115" t="s">
        <v>3</v>
      </c>
      <c r="Q115" t="s">
        <v>3</v>
      </c>
      <c r="R115" t="s">
        <v>3</v>
      </c>
      <c r="S115" t="s">
        <v>1677</v>
      </c>
      <c r="T115" t="s">
        <v>1678</v>
      </c>
      <c r="U115" t="s">
        <v>1679</v>
      </c>
    </row>
    <row r="116" spans="1:21" x14ac:dyDescent="0.2">
      <c r="A116">
        <v>532</v>
      </c>
      <c r="B116">
        <v>1</v>
      </c>
      <c r="C116" t="s">
        <v>3</v>
      </c>
      <c r="D116" t="s">
        <v>1152</v>
      </c>
      <c r="E116" t="s">
        <v>1671</v>
      </c>
      <c r="F116" t="s">
        <v>1671</v>
      </c>
      <c r="G116" t="s">
        <v>1671</v>
      </c>
      <c r="H116" t="s">
        <v>3</v>
      </c>
      <c r="I116" t="s">
        <v>1671</v>
      </c>
      <c r="J116" t="s">
        <v>1671</v>
      </c>
      <c r="K116" t="s">
        <v>3</v>
      </c>
      <c r="L116" t="s">
        <v>3</v>
      </c>
      <c r="M116" t="s">
        <v>3</v>
      </c>
      <c r="N116" t="s">
        <v>1152</v>
      </c>
      <c r="O116" t="s">
        <v>1671</v>
      </c>
      <c r="P116" t="s">
        <v>3</v>
      </c>
      <c r="Q116" t="s">
        <v>3</v>
      </c>
      <c r="R116" t="s">
        <v>3</v>
      </c>
      <c r="S116" t="s">
        <v>1672</v>
      </c>
      <c r="T116" t="s">
        <v>1673</v>
      </c>
      <c r="U116" t="s">
        <v>1674</v>
      </c>
    </row>
    <row r="117" spans="1:21" x14ac:dyDescent="0.2">
      <c r="A117">
        <v>589</v>
      </c>
      <c r="B117">
        <v>1</v>
      </c>
      <c r="C117" t="s">
        <v>3</v>
      </c>
      <c r="D117" t="s">
        <v>1152</v>
      </c>
      <c r="E117" t="s">
        <v>1675</v>
      </c>
      <c r="F117" t="s">
        <v>1675</v>
      </c>
      <c r="G117" t="s">
        <v>1676</v>
      </c>
      <c r="H117" t="s">
        <v>3</v>
      </c>
      <c r="I117" t="s">
        <v>1676</v>
      </c>
      <c r="J117" t="s">
        <v>1675</v>
      </c>
      <c r="K117" t="s">
        <v>3</v>
      </c>
      <c r="L117" t="s">
        <v>3</v>
      </c>
      <c r="M117" t="s">
        <v>3</v>
      </c>
      <c r="N117" t="s">
        <v>1152</v>
      </c>
      <c r="O117" t="s">
        <v>1675</v>
      </c>
      <c r="P117" t="s">
        <v>3</v>
      </c>
      <c r="Q117" t="s">
        <v>3</v>
      </c>
      <c r="R117" t="s">
        <v>3</v>
      </c>
      <c r="S117" t="s">
        <v>1677</v>
      </c>
      <c r="T117" t="s">
        <v>1678</v>
      </c>
      <c r="U117" t="s">
        <v>1679</v>
      </c>
    </row>
    <row r="118" spans="1:21" x14ac:dyDescent="0.2">
      <c r="A118">
        <v>589</v>
      </c>
      <c r="B118">
        <v>1</v>
      </c>
      <c r="C118" t="s">
        <v>3</v>
      </c>
      <c r="D118" t="s">
        <v>1152</v>
      </c>
      <c r="E118" t="s">
        <v>1153</v>
      </c>
      <c r="F118" t="s">
        <v>1153</v>
      </c>
      <c r="G118" t="s">
        <v>1153</v>
      </c>
      <c r="H118" t="s">
        <v>3</v>
      </c>
      <c r="I118" t="s">
        <v>1153</v>
      </c>
      <c r="J118" t="s">
        <v>1153</v>
      </c>
      <c r="K118" t="s">
        <v>3</v>
      </c>
      <c r="L118" t="s">
        <v>3</v>
      </c>
      <c r="M118" t="s">
        <v>3</v>
      </c>
      <c r="N118" t="s">
        <v>1152</v>
      </c>
      <c r="O118" t="s">
        <v>1153</v>
      </c>
      <c r="P118" t="s">
        <v>3</v>
      </c>
      <c r="Q118" t="s">
        <v>3</v>
      </c>
      <c r="R118" t="s">
        <v>3</v>
      </c>
      <c r="S118" t="s">
        <v>1680</v>
      </c>
      <c r="T118" t="s">
        <v>1681</v>
      </c>
      <c r="U118" t="s">
        <v>1682</v>
      </c>
    </row>
    <row r="119" spans="1:21" x14ac:dyDescent="0.2">
      <c r="A119">
        <v>589</v>
      </c>
      <c r="B119">
        <v>1</v>
      </c>
      <c r="C119" t="s">
        <v>3</v>
      </c>
      <c r="D119" t="s">
        <v>1152</v>
      </c>
      <c r="E119" t="s">
        <v>1671</v>
      </c>
      <c r="F119" t="s">
        <v>1671</v>
      </c>
      <c r="G119" t="s">
        <v>1671</v>
      </c>
      <c r="H119" t="s">
        <v>3</v>
      </c>
      <c r="I119" t="s">
        <v>1671</v>
      </c>
      <c r="J119" t="s">
        <v>1671</v>
      </c>
      <c r="K119" t="s">
        <v>3</v>
      </c>
      <c r="L119" t="s">
        <v>3</v>
      </c>
      <c r="M119" t="s">
        <v>3</v>
      </c>
      <c r="N119" t="s">
        <v>1152</v>
      </c>
      <c r="O119" t="s">
        <v>1671</v>
      </c>
      <c r="P119" t="s">
        <v>3</v>
      </c>
      <c r="Q119" t="s">
        <v>3</v>
      </c>
      <c r="R119" t="s">
        <v>3</v>
      </c>
      <c r="S119" t="s">
        <v>1672</v>
      </c>
      <c r="T119" t="s">
        <v>1673</v>
      </c>
      <c r="U119" t="s">
        <v>1674</v>
      </c>
    </row>
    <row r="120" spans="1:21" x14ac:dyDescent="0.2">
      <c r="A120">
        <v>590</v>
      </c>
      <c r="B120">
        <v>1</v>
      </c>
      <c r="C120" t="s">
        <v>3</v>
      </c>
      <c r="D120" t="s">
        <v>1152</v>
      </c>
      <c r="E120" t="s">
        <v>1675</v>
      </c>
      <c r="F120" t="s">
        <v>1675</v>
      </c>
      <c r="G120" t="s">
        <v>1676</v>
      </c>
      <c r="H120" t="s">
        <v>3</v>
      </c>
      <c r="I120" t="s">
        <v>1676</v>
      </c>
      <c r="J120" t="s">
        <v>1675</v>
      </c>
      <c r="K120" t="s">
        <v>3</v>
      </c>
      <c r="L120" t="s">
        <v>3</v>
      </c>
      <c r="M120" t="s">
        <v>3</v>
      </c>
      <c r="N120" t="s">
        <v>1152</v>
      </c>
      <c r="O120" t="s">
        <v>1675</v>
      </c>
      <c r="P120" t="s">
        <v>3</v>
      </c>
      <c r="Q120" t="s">
        <v>3</v>
      </c>
      <c r="R120" t="s">
        <v>3</v>
      </c>
      <c r="S120" t="s">
        <v>1677</v>
      </c>
      <c r="T120" t="s">
        <v>1678</v>
      </c>
      <c r="U120" t="s">
        <v>1679</v>
      </c>
    </row>
    <row r="121" spans="1:21" x14ac:dyDescent="0.2">
      <c r="A121">
        <v>590</v>
      </c>
      <c r="B121">
        <v>1</v>
      </c>
      <c r="C121" t="s">
        <v>3</v>
      </c>
      <c r="D121" t="s">
        <v>1152</v>
      </c>
      <c r="E121" t="s">
        <v>1153</v>
      </c>
      <c r="F121" t="s">
        <v>1153</v>
      </c>
      <c r="G121" t="s">
        <v>1153</v>
      </c>
      <c r="H121" t="s">
        <v>3</v>
      </c>
      <c r="I121" t="s">
        <v>1153</v>
      </c>
      <c r="J121" t="s">
        <v>1153</v>
      </c>
      <c r="K121" t="s">
        <v>3</v>
      </c>
      <c r="L121" t="s">
        <v>3</v>
      </c>
      <c r="M121" t="s">
        <v>3</v>
      </c>
      <c r="N121" t="s">
        <v>1152</v>
      </c>
      <c r="O121" t="s">
        <v>1153</v>
      </c>
      <c r="P121" t="s">
        <v>3</v>
      </c>
      <c r="Q121" t="s">
        <v>3</v>
      </c>
      <c r="R121" t="s">
        <v>3</v>
      </c>
      <c r="S121" t="s">
        <v>1680</v>
      </c>
      <c r="T121" t="s">
        <v>1681</v>
      </c>
      <c r="U121" t="s">
        <v>1682</v>
      </c>
    </row>
    <row r="122" spans="1:21" x14ac:dyDescent="0.2">
      <c r="A122">
        <v>590</v>
      </c>
      <c r="B122">
        <v>1</v>
      </c>
      <c r="C122" t="s">
        <v>3</v>
      </c>
      <c r="D122" t="s">
        <v>1152</v>
      </c>
      <c r="E122" t="s">
        <v>1671</v>
      </c>
      <c r="F122" t="s">
        <v>1671</v>
      </c>
      <c r="G122" t="s">
        <v>1671</v>
      </c>
      <c r="H122" t="s">
        <v>3</v>
      </c>
      <c r="I122" t="s">
        <v>1671</v>
      </c>
      <c r="J122" t="s">
        <v>1671</v>
      </c>
      <c r="K122" t="s">
        <v>3</v>
      </c>
      <c r="L122" t="s">
        <v>3</v>
      </c>
      <c r="M122" t="s">
        <v>3</v>
      </c>
      <c r="N122" t="s">
        <v>1152</v>
      </c>
      <c r="O122" t="s">
        <v>1671</v>
      </c>
      <c r="P122" t="s">
        <v>3</v>
      </c>
      <c r="Q122" t="s">
        <v>3</v>
      </c>
      <c r="R122" t="s">
        <v>3</v>
      </c>
      <c r="S122" t="s">
        <v>1672</v>
      </c>
      <c r="T122" t="s">
        <v>1673</v>
      </c>
      <c r="U122" t="s">
        <v>1674</v>
      </c>
    </row>
    <row r="123" spans="1:21" x14ac:dyDescent="0.2">
      <c r="A123">
        <v>628</v>
      </c>
      <c r="B123">
        <v>1</v>
      </c>
      <c r="C123" t="s">
        <v>3</v>
      </c>
      <c r="D123" t="s">
        <v>1152</v>
      </c>
      <c r="E123" t="s">
        <v>1675</v>
      </c>
      <c r="F123" t="s">
        <v>1675</v>
      </c>
      <c r="G123" t="s">
        <v>1676</v>
      </c>
      <c r="H123" t="s">
        <v>3</v>
      </c>
      <c r="I123" t="s">
        <v>1676</v>
      </c>
      <c r="J123" t="s">
        <v>1675</v>
      </c>
      <c r="K123" t="s">
        <v>3</v>
      </c>
      <c r="L123" t="s">
        <v>3</v>
      </c>
      <c r="M123" t="s">
        <v>3</v>
      </c>
      <c r="N123" t="s">
        <v>1152</v>
      </c>
      <c r="O123" t="s">
        <v>1675</v>
      </c>
      <c r="P123" t="s">
        <v>3</v>
      </c>
      <c r="Q123" t="s">
        <v>3</v>
      </c>
      <c r="R123" t="s">
        <v>3</v>
      </c>
      <c r="S123" t="s">
        <v>1677</v>
      </c>
      <c r="T123" t="s">
        <v>1678</v>
      </c>
      <c r="U123" t="s">
        <v>1679</v>
      </c>
    </row>
    <row r="124" spans="1:21" x14ac:dyDescent="0.2">
      <c r="A124">
        <v>628</v>
      </c>
      <c r="B124">
        <v>1</v>
      </c>
      <c r="C124" t="s">
        <v>3</v>
      </c>
      <c r="D124" t="s">
        <v>1152</v>
      </c>
      <c r="E124" t="s">
        <v>1153</v>
      </c>
      <c r="F124" t="s">
        <v>1153</v>
      </c>
      <c r="G124" t="s">
        <v>1153</v>
      </c>
      <c r="H124" t="s">
        <v>3</v>
      </c>
      <c r="I124" t="s">
        <v>1153</v>
      </c>
      <c r="J124" t="s">
        <v>1153</v>
      </c>
      <c r="K124" t="s">
        <v>3</v>
      </c>
      <c r="L124" t="s">
        <v>3</v>
      </c>
      <c r="M124" t="s">
        <v>3</v>
      </c>
      <c r="N124" t="s">
        <v>1152</v>
      </c>
      <c r="O124" t="s">
        <v>1153</v>
      </c>
      <c r="P124" t="s">
        <v>3</v>
      </c>
      <c r="Q124" t="s">
        <v>3</v>
      </c>
      <c r="R124" t="s">
        <v>3</v>
      </c>
      <c r="S124" t="s">
        <v>1680</v>
      </c>
      <c r="T124" t="s">
        <v>1681</v>
      </c>
      <c r="U124" t="s">
        <v>1682</v>
      </c>
    </row>
    <row r="125" spans="1:21" x14ac:dyDescent="0.2">
      <c r="A125">
        <v>629</v>
      </c>
      <c r="B125">
        <v>1</v>
      </c>
      <c r="C125" t="s">
        <v>3</v>
      </c>
      <c r="D125" t="s">
        <v>1152</v>
      </c>
      <c r="E125" t="s">
        <v>1675</v>
      </c>
      <c r="F125" t="s">
        <v>1675</v>
      </c>
      <c r="G125" t="s">
        <v>1676</v>
      </c>
      <c r="H125" t="s">
        <v>3</v>
      </c>
      <c r="I125" t="s">
        <v>1676</v>
      </c>
      <c r="J125" t="s">
        <v>1675</v>
      </c>
      <c r="K125" t="s">
        <v>3</v>
      </c>
      <c r="L125" t="s">
        <v>3</v>
      </c>
      <c r="M125" t="s">
        <v>3</v>
      </c>
      <c r="N125" t="s">
        <v>1152</v>
      </c>
      <c r="O125" t="s">
        <v>1675</v>
      </c>
      <c r="P125" t="s">
        <v>3</v>
      </c>
      <c r="Q125" t="s">
        <v>3</v>
      </c>
      <c r="R125" t="s">
        <v>3</v>
      </c>
      <c r="S125" t="s">
        <v>1677</v>
      </c>
      <c r="T125" t="s">
        <v>1678</v>
      </c>
      <c r="U125" t="s">
        <v>1679</v>
      </c>
    </row>
    <row r="126" spans="1:21" x14ac:dyDescent="0.2">
      <c r="A126">
        <v>629</v>
      </c>
      <c r="B126">
        <v>1</v>
      </c>
      <c r="C126" t="s">
        <v>3</v>
      </c>
      <c r="D126" t="s">
        <v>1152</v>
      </c>
      <c r="E126" t="s">
        <v>1153</v>
      </c>
      <c r="F126" t="s">
        <v>1153</v>
      </c>
      <c r="G126" t="s">
        <v>1153</v>
      </c>
      <c r="H126" t="s">
        <v>3</v>
      </c>
      <c r="I126" t="s">
        <v>1153</v>
      </c>
      <c r="J126" t="s">
        <v>1153</v>
      </c>
      <c r="K126" t="s">
        <v>3</v>
      </c>
      <c r="L126" t="s">
        <v>3</v>
      </c>
      <c r="M126" t="s">
        <v>3</v>
      </c>
      <c r="N126" t="s">
        <v>1152</v>
      </c>
      <c r="O126" t="s">
        <v>1153</v>
      </c>
      <c r="P126" t="s">
        <v>3</v>
      </c>
      <c r="Q126" t="s">
        <v>3</v>
      </c>
      <c r="R126" t="s">
        <v>3</v>
      </c>
      <c r="S126" t="s">
        <v>1680</v>
      </c>
      <c r="T126" t="s">
        <v>1681</v>
      </c>
      <c r="U126" t="s">
        <v>1682</v>
      </c>
    </row>
    <row r="127" spans="1:21" x14ac:dyDescent="0.2">
      <c r="A127">
        <v>636</v>
      </c>
      <c r="B127">
        <v>1</v>
      </c>
      <c r="C127" t="s">
        <v>3</v>
      </c>
      <c r="D127" t="s">
        <v>1152</v>
      </c>
      <c r="E127" t="s">
        <v>1675</v>
      </c>
      <c r="F127" t="s">
        <v>1675</v>
      </c>
      <c r="G127" t="s">
        <v>1676</v>
      </c>
      <c r="H127" t="s">
        <v>3</v>
      </c>
      <c r="I127" t="s">
        <v>1676</v>
      </c>
      <c r="J127" t="s">
        <v>1675</v>
      </c>
      <c r="K127" t="s">
        <v>3</v>
      </c>
      <c r="L127" t="s">
        <v>3</v>
      </c>
      <c r="M127" t="s">
        <v>3</v>
      </c>
      <c r="N127" t="s">
        <v>1152</v>
      </c>
      <c r="O127" t="s">
        <v>1675</v>
      </c>
      <c r="P127" t="s">
        <v>3</v>
      </c>
      <c r="Q127" t="s">
        <v>3</v>
      </c>
      <c r="R127" t="s">
        <v>3</v>
      </c>
      <c r="S127" t="s">
        <v>1677</v>
      </c>
      <c r="T127" t="s">
        <v>1678</v>
      </c>
      <c r="U127" t="s">
        <v>1679</v>
      </c>
    </row>
    <row r="128" spans="1:21" x14ac:dyDescent="0.2">
      <c r="A128">
        <v>636</v>
      </c>
      <c r="B128">
        <v>1</v>
      </c>
      <c r="C128" t="s">
        <v>3</v>
      </c>
      <c r="D128" t="s">
        <v>1152</v>
      </c>
      <c r="E128" t="s">
        <v>1153</v>
      </c>
      <c r="F128" t="s">
        <v>1153</v>
      </c>
      <c r="G128" t="s">
        <v>1153</v>
      </c>
      <c r="H128" t="s">
        <v>3</v>
      </c>
      <c r="I128" t="s">
        <v>1153</v>
      </c>
      <c r="J128" t="s">
        <v>1153</v>
      </c>
      <c r="K128" t="s">
        <v>3</v>
      </c>
      <c r="L128" t="s">
        <v>3</v>
      </c>
      <c r="M128" t="s">
        <v>3</v>
      </c>
      <c r="N128" t="s">
        <v>1152</v>
      </c>
      <c r="O128" t="s">
        <v>1153</v>
      </c>
      <c r="P128" t="s">
        <v>3</v>
      </c>
      <c r="Q128" t="s">
        <v>3</v>
      </c>
      <c r="R128" t="s">
        <v>3</v>
      </c>
      <c r="S128" t="s">
        <v>1680</v>
      </c>
      <c r="T128" t="s">
        <v>1681</v>
      </c>
      <c r="U128" t="s">
        <v>1682</v>
      </c>
    </row>
    <row r="129" spans="1:21" x14ac:dyDescent="0.2">
      <c r="A129">
        <v>637</v>
      </c>
      <c r="B129">
        <v>1</v>
      </c>
      <c r="C129" t="s">
        <v>3</v>
      </c>
      <c r="D129" t="s">
        <v>1152</v>
      </c>
      <c r="E129" t="s">
        <v>1675</v>
      </c>
      <c r="F129" t="s">
        <v>1675</v>
      </c>
      <c r="G129" t="s">
        <v>1676</v>
      </c>
      <c r="H129" t="s">
        <v>3</v>
      </c>
      <c r="I129" t="s">
        <v>1676</v>
      </c>
      <c r="J129" t="s">
        <v>1675</v>
      </c>
      <c r="K129" t="s">
        <v>3</v>
      </c>
      <c r="L129" t="s">
        <v>3</v>
      </c>
      <c r="M129" t="s">
        <v>3</v>
      </c>
      <c r="N129" t="s">
        <v>1152</v>
      </c>
      <c r="O129" t="s">
        <v>1675</v>
      </c>
      <c r="P129" t="s">
        <v>3</v>
      </c>
      <c r="Q129" t="s">
        <v>3</v>
      </c>
      <c r="R129" t="s">
        <v>3</v>
      </c>
      <c r="S129" t="s">
        <v>1677</v>
      </c>
      <c r="T129" t="s">
        <v>1678</v>
      </c>
      <c r="U129" t="s">
        <v>1679</v>
      </c>
    </row>
    <row r="130" spans="1:21" x14ac:dyDescent="0.2">
      <c r="A130">
        <v>637</v>
      </c>
      <c r="B130">
        <v>1</v>
      </c>
      <c r="C130" t="s">
        <v>3</v>
      </c>
      <c r="D130" t="s">
        <v>1152</v>
      </c>
      <c r="E130" t="s">
        <v>1153</v>
      </c>
      <c r="F130" t="s">
        <v>1153</v>
      </c>
      <c r="G130" t="s">
        <v>1153</v>
      </c>
      <c r="H130" t="s">
        <v>3</v>
      </c>
      <c r="I130" t="s">
        <v>1153</v>
      </c>
      <c r="J130" t="s">
        <v>1153</v>
      </c>
      <c r="K130" t="s">
        <v>3</v>
      </c>
      <c r="L130" t="s">
        <v>3</v>
      </c>
      <c r="M130" t="s">
        <v>3</v>
      </c>
      <c r="N130" t="s">
        <v>1152</v>
      </c>
      <c r="O130" t="s">
        <v>1153</v>
      </c>
      <c r="P130" t="s">
        <v>3</v>
      </c>
      <c r="Q130" t="s">
        <v>3</v>
      </c>
      <c r="R130" t="s">
        <v>3</v>
      </c>
      <c r="S130" t="s">
        <v>1680</v>
      </c>
      <c r="T130" t="s">
        <v>1681</v>
      </c>
      <c r="U130" t="s">
        <v>1682</v>
      </c>
    </row>
    <row r="131" spans="1:21" x14ac:dyDescent="0.2">
      <c r="A131">
        <v>713</v>
      </c>
      <c r="B131">
        <v>1</v>
      </c>
      <c r="C131" t="s">
        <v>3</v>
      </c>
      <c r="D131" t="s">
        <v>1152</v>
      </c>
      <c r="E131" t="s">
        <v>1153</v>
      </c>
      <c r="F131" t="s">
        <v>1153</v>
      </c>
      <c r="G131" t="s">
        <v>1153</v>
      </c>
      <c r="H131" t="s">
        <v>3</v>
      </c>
      <c r="I131" t="s">
        <v>1153</v>
      </c>
      <c r="J131" t="s">
        <v>1153</v>
      </c>
      <c r="K131" t="s">
        <v>3</v>
      </c>
      <c r="L131" t="s">
        <v>3</v>
      </c>
      <c r="M131" t="s">
        <v>3</v>
      </c>
      <c r="N131" t="s">
        <v>1152</v>
      </c>
      <c r="O131" t="s">
        <v>1153</v>
      </c>
      <c r="P131" t="s">
        <v>3</v>
      </c>
      <c r="Q131" t="s">
        <v>3</v>
      </c>
      <c r="R131" t="s">
        <v>3</v>
      </c>
      <c r="S131" t="s">
        <v>1680</v>
      </c>
      <c r="T131" t="s">
        <v>1681</v>
      </c>
      <c r="U131" t="s">
        <v>1682</v>
      </c>
    </row>
    <row r="132" spans="1:21" x14ac:dyDescent="0.2">
      <c r="A132">
        <v>713</v>
      </c>
      <c r="B132">
        <v>1</v>
      </c>
      <c r="C132" t="s">
        <v>3</v>
      </c>
      <c r="D132" t="s">
        <v>1152</v>
      </c>
      <c r="E132" t="s">
        <v>1675</v>
      </c>
      <c r="F132" t="s">
        <v>1675</v>
      </c>
      <c r="G132" t="s">
        <v>1676</v>
      </c>
      <c r="H132" t="s">
        <v>3</v>
      </c>
      <c r="I132" t="s">
        <v>1676</v>
      </c>
      <c r="J132" t="s">
        <v>1675</v>
      </c>
      <c r="K132" t="s">
        <v>3</v>
      </c>
      <c r="L132" t="s">
        <v>3</v>
      </c>
      <c r="M132" t="s">
        <v>3</v>
      </c>
      <c r="N132" t="s">
        <v>1152</v>
      </c>
      <c r="O132" t="s">
        <v>1675</v>
      </c>
      <c r="P132" t="s">
        <v>3</v>
      </c>
      <c r="Q132" t="s">
        <v>3</v>
      </c>
      <c r="R132" t="s">
        <v>3</v>
      </c>
      <c r="S132" t="s">
        <v>1677</v>
      </c>
      <c r="T132" t="s">
        <v>1678</v>
      </c>
      <c r="U132" t="s">
        <v>1679</v>
      </c>
    </row>
    <row r="133" spans="1:21" x14ac:dyDescent="0.2">
      <c r="A133">
        <v>713</v>
      </c>
      <c r="B133">
        <v>1</v>
      </c>
      <c r="C133" t="s">
        <v>3</v>
      </c>
      <c r="D133" t="s">
        <v>1152</v>
      </c>
      <c r="E133" t="s">
        <v>1671</v>
      </c>
      <c r="F133" t="s">
        <v>1671</v>
      </c>
      <c r="G133" t="s">
        <v>1671</v>
      </c>
      <c r="H133" t="s">
        <v>3</v>
      </c>
      <c r="I133" t="s">
        <v>1671</v>
      </c>
      <c r="J133" t="s">
        <v>1671</v>
      </c>
      <c r="K133" t="s">
        <v>3</v>
      </c>
      <c r="L133" t="s">
        <v>3</v>
      </c>
      <c r="M133" t="s">
        <v>3</v>
      </c>
      <c r="N133" t="s">
        <v>1152</v>
      </c>
      <c r="O133" t="s">
        <v>1671</v>
      </c>
      <c r="P133" t="s">
        <v>3</v>
      </c>
      <c r="Q133" t="s">
        <v>3</v>
      </c>
      <c r="R133" t="s">
        <v>3</v>
      </c>
      <c r="S133" t="s">
        <v>1672</v>
      </c>
      <c r="T133" t="s">
        <v>1673</v>
      </c>
      <c r="U133" t="s">
        <v>1674</v>
      </c>
    </row>
    <row r="134" spans="1:21" x14ac:dyDescent="0.2">
      <c r="A134">
        <v>714</v>
      </c>
      <c r="B134">
        <v>1</v>
      </c>
      <c r="C134" t="s">
        <v>3</v>
      </c>
      <c r="D134" t="s">
        <v>1152</v>
      </c>
      <c r="E134" t="s">
        <v>1153</v>
      </c>
      <c r="F134" t="s">
        <v>1153</v>
      </c>
      <c r="G134" t="s">
        <v>1153</v>
      </c>
      <c r="H134" t="s">
        <v>3</v>
      </c>
      <c r="I134" t="s">
        <v>1153</v>
      </c>
      <c r="J134" t="s">
        <v>1153</v>
      </c>
      <c r="K134" t="s">
        <v>3</v>
      </c>
      <c r="L134" t="s">
        <v>3</v>
      </c>
      <c r="M134" t="s">
        <v>3</v>
      </c>
      <c r="N134" t="s">
        <v>1152</v>
      </c>
      <c r="O134" t="s">
        <v>1153</v>
      </c>
      <c r="P134" t="s">
        <v>3</v>
      </c>
      <c r="Q134" t="s">
        <v>3</v>
      </c>
      <c r="R134" t="s">
        <v>3</v>
      </c>
      <c r="S134" t="s">
        <v>1680</v>
      </c>
      <c r="T134" t="s">
        <v>1681</v>
      </c>
      <c r="U134" t="s">
        <v>1682</v>
      </c>
    </row>
    <row r="135" spans="1:21" x14ac:dyDescent="0.2">
      <c r="A135">
        <v>714</v>
      </c>
      <c r="B135">
        <v>1</v>
      </c>
      <c r="C135" t="s">
        <v>3</v>
      </c>
      <c r="D135" t="s">
        <v>1152</v>
      </c>
      <c r="E135" t="s">
        <v>1675</v>
      </c>
      <c r="F135" t="s">
        <v>1675</v>
      </c>
      <c r="G135" t="s">
        <v>1676</v>
      </c>
      <c r="H135" t="s">
        <v>3</v>
      </c>
      <c r="I135" t="s">
        <v>1676</v>
      </c>
      <c r="J135" t="s">
        <v>1675</v>
      </c>
      <c r="K135" t="s">
        <v>3</v>
      </c>
      <c r="L135" t="s">
        <v>3</v>
      </c>
      <c r="M135" t="s">
        <v>3</v>
      </c>
      <c r="N135" t="s">
        <v>1152</v>
      </c>
      <c r="O135" t="s">
        <v>1675</v>
      </c>
      <c r="P135" t="s">
        <v>3</v>
      </c>
      <c r="Q135" t="s">
        <v>3</v>
      </c>
      <c r="R135" t="s">
        <v>3</v>
      </c>
      <c r="S135" t="s">
        <v>1677</v>
      </c>
      <c r="T135" t="s">
        <v>1678</v>
      </c>
      <c r="U135" t="s">
        <v>1679</v>
      </c>
    </row>
    <row r="136" spans="1:21" x14ac:dyDescent="0.2">
      <c r="A136">
        <v>714</v>
      </c>
      <c r="B136">
        <v>1</v>
      </c>
      <c r="C136" t="s">
        <v>3</v>
      </c>
      <c r="D136" t="s">
        <v>1152</v>
      </c>
      <c r="E136" t="s">
        <v>1671</v>
      </c>
      <c r="F136" t="s">
        <v>1671</v>
      </c>
      <c r="G136" t="s">
        <v>1671</v>
      </c>
      <c r="H136" t="s">
        <v>3</v>
      </c>
      <c r="I136" t="s">
        <v>1671</v>
      </c>
      <c r="J136" t="s">
        <v>1671</v>
      </c>
      <c r="K136" t="s">
        <v>3</v>
      </c>
      <c r="L136" t="s">
        <v>3</v>
      </c>
      <c r="M136" t="s">
        <v>3</v>
      </c>
      <c r="N136" t="s">
        <v>1152</v>
      </c>
      <c r="O136" t="s">
        <v>1671</v>
      </c>
      <c r="P136" t="s">
        <v>3</v>
      </c>
      <c r="Q136" t="s">
        <v>3</v>
      </c>
      <c r="R136" t="s">
        <v>3</v>
      </c>
      <c r="S136" t="s">
        <v>1672</v>
      </c>
      <c r="T136" t="s">
        <v>1673</v>
      </c>
      <c r="U136" t="s">
        <v>1674</v>
      </c>
    </row>
    <row r="137" spans="1:21" x14ac:dyDescent="0.2">
      <c r="A137">
        <v>725</v>
      </c>
      <c r="B137">
        <v>1</v>
      </c>
      <c r="C137" t="s">
        <v>3</v>
      </c>
      <c r="D137" t="s">
        <v>1152</v>
      </c>
      <c r="E137" t="s">
        <v>1153</v>
      </c>
      <c r="F137" t="s">
        <v>1153</v>
      </c>
      <c r="G137" t="s">
        <v>1153</v>
      </c>
      <c r="H137" t="s">
        <v>3</v>
      </c>
      <c r="I137" t="s">
        <v>1153</v>
      </c>
      <c r="J137" t="s">
        <v>1153</v>
      </c>
      <c r="K137" t="s">
        <v>3</v>
      </c>
      <c r="L137" t="s">
        <v>3</v>
      </c>
      <c r="M137" t="s">
        <v>3</v>
      </c>
      <c r="N137" t="s">
        <v>1152</v>
      </c>
      <c r="O137" t="s">
        <v>1153</v>
      </c>
      <c r="P137" t="s">
        <v>3</v>
      </c>
      <c r="Q137" t="s">
        <v>3</v>
      </c>
      <c r="R137" t="s">
        <v>3</v>
      </c>
      <c r="S137" t="s">
        <v>1680</v>
      </c>
      <c r="T137" t="s">
        <v>1681</v>
      </c>
      <c r="U137" t="s">
        <v>1682</v>
      </c>
    </row>
    <row r="138" spans="1:21" x14ac:dyDescent="0.2">
      <c r="A138">
        <v>725</v>
      </c>
      <c r="B138">
        <v>1</v>
      </c>
      <c r="C138" t="s">
        <v>3</v>
      </c>
      <c r="D138" t="s">
        <v>1152</v>
      </c>
      <c r="E138" t="s">
        <v>1675</v>
      </c>
      <c r="F138" t="s">
        <v>1675</v>
      </c>
      <c r="G138" t="s">
        <v>1676</v>
      </c>
      <c r="H138" t="s">
        <v>3</v>
      </c>
      <c r="I138" t="s">
        <v>1676</v>
      </c>
      <c r="J138" t="s">
        <v>1675</v>
      </c>
      <c r="K138" t="s">
        <v>3</v>
      </c>
      <c r="L138" t="s">
        <v>3</v>
      </c>
      <c r="M138" t="s">
        <v>3</v>
      </c>
      <c r="N138" t="s">
        <v>1152</v>
      </c>
      <c r="O138" t="s">
        <v>1675</v>
      </c>
      <c r="P138" t="s">
        <v>3</v>
      </c>
      <c r="Q138" t="s">
        <v>3</v>
      </c>
      <c r="R138" t="s">
        <v>3</v>
      </c>
      <c r="S138" t="s">
        <v>1677</v>
      </c>
      <c r="T138" t="s">
        <v>1678</v>
      </c>
      <c r="U138" t="s">
        <v>1679</v>
      </c>
    </row>
    <row r="139" spans="1:21" x14ac:dyDescent="0.2">
      <c r="A139">
        <v>725</v>
      </c>
      <c r="B139">
        <v>1</v>
      </c>
      <c r="C139" t="s">
        <v>3</v>
      </c>
      <c r="D139" t="s">
        <v>1152</v>
      </c>
      <c r="E139" t="s">
        <v>1671</v>
      </c>
      <c r="F139" t="s">
        <v>1671</v>
      </c>
      <c r="G139" t="s">
        <v>1671</v>
      </c>
      <c r="H139" t="s">
        <v>3</v>
      </c>
      <c r="I139" t="s">
        <v>1671</v>
      </c>
      <c r="J139" t="s">
        <v>1671</v>
      </c>
      <c r="K139" t="s">
        <v>3</v>
      </c>
      <c r="L139" t="s">
        <v>3</v>
      </c>
      <c r="M139" t="s">
        <v>3</v>
      </c>
      <c r="N139" t="s">
        <v>1152</v>
      </c>
      <c r="O139" t="s">
        <v>1671</v>
      </c>
      <c r="P139" t="s">
        <v>3</v>
      </c>
      <c r="Q139" t="s">
        <v>3</v>
      </c>
      <c r="R139" t="s">
        <v>3</v>
      </c>
      <c r="S139" t="s">
        <v>1672</v>
      </c>
      <c r="T139" t="s">
        <v>1673</v>
      </c>
      <c r="U139" t="s">
        <v>1674</v>
      </c>
    </row>
    <row r="140" spans="1:21" x14ac:dyDescent="0.2">
      <c r="A140">
        <v>726</v>
      </c>
      <c r="B140">
        <v>1</v>
      </c>
      <c r="C140" t="s">
        <v>3</v>
      </c>
      <c r="D140" t="s">
        <v>1152</v>
      </c>
      <c r="E140" t="s">
        <v>1153</v>
      </c>
      <c r="F140" t="s">
        <v>1153</v>
      </c>
      <c r="G140" t="s">
        <v>1153</v>
      </c>
      <c r="H140" t="s">
        <v>3</v>
      </c>
      <c r="I140" t="s">
        <v>1153</v>
      </c>
      <c r="J140" t="s">
        <v>1153</v>
      </c>
      <c r="K140" t="s">
        <v>3</v>
      </c>
      <c r="L140" t="s">
        <v>3</v>
      </c>
      <c r="M140" t="s">
        <v>3</v>
      </c>
      <c r="N140" t="s">
        <v>1152</v>
      </c>
      <c r="O140" t="s">
        <v>1153</v>
      </c>
      <c r="P140" t="s">
        <v>3</v>
      </c>
      <c r="Q140" t="s">
        <v>3</v>
      </c>
      <c r="R140" t="s">
        <v>3</v>
      </c>
      <c r="S140" t="s">
        <v>1680</v>
      </c>
      <c r="T140" t="s">
        <v>1681</v>
      </c>
      <c r="U140" t="s">
        <v>1682</v>
      </c>
    </row>
    <row r="141" spans="1:21" x14ac:dyDescent="0.2">
      <c r="A141">
        <v>726</v>
      </c>
      <c r="B141">
        <v>1</v>
      </c>
      <c r="C141" t="s">
        <v>3</v>
      </c>
      <c r="D141" t="s">
        <v>1152</v>
      </c>
      <c r="E141" t="s">
        <v>1675</v>
      </c>
      <c r="F141" t="s">
        <v>1675</v>
      </c>
      <c r="G141" t="s">
        <v>1676</v>
      </c>
      <c r="H141" t="s">
        <v>3</v>
      </c>
      <c r="I141" t="s">
        <v>1676</v>
      </c>
      <c r="J141" t="s">
        <v>1675</v>
      </c>
      <c r="K141" t="s">
        <v>3</v>
      </c>
      <c r="L141" t="s">
        <v>3</v>
      </c>
      <c r="M141" t="s">
        <v>3</v>
      </c>
      <c r="N141" t="s">
        <v>1152</v>
      </c>
      <c r="O141" t="s">
        <v>1675</v>
      </c>
      <c r="P141" t="s">
        <v>3</v>
      </c>
      <c r="Q141" t="s">
        <v>3</v>
      </c>
      <c r="R141" t="s">
        <v>3</v>
      </c>
      <c r="S141" t="s">
        <v>1677</v>
      </c>
      <c r="T141" t="s">
        <v>1678</v>
      </c>
      <c r="U141" t="s">
        <v>1679</v>
      </c>
    </row>
    <row r="142" spans="1:21" x14ac:dyDescent="0.2">
      <c r="A142">
        <v>726</v>
      </c>
      <c r="B142">
        <v>1</v>
      </c>
      <c r="C142" t="s">
        <v>3</v>
      </c>
      <c r="D142" t="s">
        <v>1152</v>
      </c>
      <c r="E142" t="s">
        <v>1671</v>
      </c>
      <c r="F142" t="s">
        <v>1671</v>
      </c>
      <c r="G142" t="s">
        <v>1671</v>
      </c>
      <c r="H142" t="s">
        <v>3</v>
      </c>
      <c r="I142" t="s">
        <v>1671</v>
      </c>
      <c r="J142" t="s">
        <v>1671</v>
      </c>
      <c r="K142" t="s">
        <v>3</v>
      </c>
      <c r="L142" t="s">
        <v>3</v>
      </c>
      <c r="M142" t="s">
        <v>3</v>
      </c>
      <c r="N142" t="s">
        <v>1152</v>
      </c>
      <c r="O142" t="s">
        <v>1671</v>
      </c>
      <c r="P142" t="s">
        <v>3</v>
      </c>
      <c r="Q142" t="s">
        <v>3</v>
      </c>
      <c r="R142" t="s">
        <v>3</v>
      </c>
      <c r="S142" t="s">
        <v>1672</v>
      </c>
      <c r="T142" t="s">
        <v>1673</v>
      </c>
      <c r="U142" t="s">
        <v>1674</v>
      </c>
    </row>
    <row r="143" spans="1:21" x14ac:dyDescent="0.2">
      <c r="A143">
        <v>729</v>
      </c>
      <c r="B143">
        <v>1</v>
      </c>
      <c r="C143" t="s">
        <v>3</v>
      </c>
      <c r="D143" t="s">
        <v>1152</v>
      </c>
      <c r="E143" t="s">
        <v>1153</v>
      </c>
      <c r="F143" t="s">
        <v>1153</v>
      </c>
      <c r="G143" t="s">
        <v>1153</v>
      </c>
      <c r="H143" t="s">
        <v>3</v>
      </c>
      <c r="I143" t="s">
        <v>1153</v>
      </c>
      <c r="J143" t="s">
        <v>1153</v>
      </c>
      <c r="K143" t="s">
        <v>3</v>
      </c>
      <c r="L143" t="s">
        <v>3</v>
      </c>
      <c r="M143" t="s">
        <v>3</v>
      </c>
      <c r="N143" t="s">
        <v>1152</v>
      </c>
      <c r="O143" t="s">
        <v>1153</v>
      </c>
      <c r="P143" t="s">
        <v>3</v>
      </c>
      <c r="Q143" t="s">
        <v>3</v>
      </c>
      <c r="R143" t="s">
        <v>3</v>
      </c>
      <c r="S143" t="s">
        <v>1680</v>
      </c>
      <c r="T143" t="s">
        <v>1681</v>
      </c>
      <c r="U143" t="s">
        <v>1682</v>
      </c>
    </row>
    <row r="144" spans="1:21" x14ac:dyDescent="0.2">
      <c r="A144">
        <v>729</v>
      </c>
      <c r="B144">
        <v>1</v>
      </c>
      <c r="C144" t="s">
        <v>3</v>
      </c>
      <c r="D144" t="s">
        <v>1152</v>
      </c>
      <c r="E144" t="s">
        <v>1675</v>
      </c>
      <c r="F144" t="s">
        <v>1675</v>
      </c>
      <c r="G144" t="s">
        <v>1676</v>
      </c>
      <c r="H144" t="s">
        <v>3</v>
      </c>
      <c r="I144" t="s">
        <v>1676</v>
      </c>
      <c r="J144" t="s">
        <v>1675</v>
      </c>
      <c r="K144" t="s">
        <v>3</v>
      </c>
      <c r="L144" t="s">
        <v>3</v>
      </c>
      <c r="M144" t="s">
        <v>3</v>
      </c>
      <c r="N144" t="s">
        <v>1152</v>
      </c>
      <c r="O144" t="s">
        <v>1675</v>
      </c>
      <c r="P144" t="s">
        <v>3</v>
      </c>
      <c r="Q144" t="s">
        <v>3</v>
      </c>
      <c r="R144" t="s">
        <v>3</v>
      </c>
      <c r="S144" t="s">
        <v>1677</v>
      </c>
      <c r="T144" t="s">
        <v>1678</v>
      </c>
      <c r="U144" t="s">
        <v>1679</v>
      </c>
    </row>
    <row r="145" spans="1:21" x14ac:dyDescent="0.2">
      <c r="A145">
        <v>729</v>
      </c>
      <c r="B145">
        <v>1</v>
      </c>
      <c r="C145" t="s">
        <v>3</v>
      </c>
      <c r="D145" t="s">
        <v>1152</v>
      </c>
      <c r="E145" t="s">
        <v>1671</v>
      </c>
      <c r="F145" t="s">
        <v>1671</v>
      </c>
      <c r="G145" t="s">
        <v>1671</v>
      </c>
      <c r="H145" t="s">
        <v>3</v>
      </c>
      <c r="I145" t="s">
        <v>1671</v>
      </c>
      <c r="J145" t="s">
        <v>1671</v>
      </c>
      <c r="K145" t="s">
        <v>3</v>
      </c>
      <c r="L145" t="s">
        <v>3</v>
      </c>
      <c r="M145" t="s">
        <v>3</v>
      </c>
      <c r="N145" t="s">
        <v>1152</v>
      </c>
      <c r="O145" t="s">
        <v>1671</v>
      </c>
      <c r="P145" t="s">
        <v>3</v>
      </c>
      <c r="Q145" t="s">
        <v>3</v>
      </c>
      <c r="R145" t="s">
        <v>3</v>
      </c>
      <c r="S145" t="s">
        <v>1672</v>
      </c>
      <c r="T145" t="s">
        <v>1673</v>
      </c>
      <c r="U145" t="s">
        <v>1674</v>
      </c>
    </row>
    <row r="146" spans="1:21" x14ac:dyDescent="0.2">
      <c r="A146">
        <v>730</v>
      </c>
      <c r="B146">
        <v>1</v>
      </c>
      <c r="C146" t="s">
        <v>3</v>
      </c>
      <c r="D146" t="s">
        <v>1152</v>
      </c>
      <c r="E146" t="s">
        <v>1153</v>
      </c>
      <c r="F146" t="s">
        <v>1153</v>
      </c>
      <c r="G146" t="s">
        <v>1153</v>
      </c>
      <c r="H146" t="s">
        <v>3</v>
      </c>
      <c r="I146" t="s">
        <v>1153</v>
      </c>
      <c r="J146" t="s">
        <v>1153</v>
      </c>
      <c r="K146" t="s">
        <v>3</v>
      </c>
      <c r="L146" t="s">
        <v>3</v>
      </c>
      <c r="M146" t="s">
        <v>3</v>
      </c>
      <c r="N146" t="s">
        <v>1152</v>
      </c>
      <c r="O146" t="s">
        <v>1153</v>
      </c>
      <c r="P146" t="s">
        <v>3</v>
      </c>
      <c r="Q146" t="s">
        <v>3</v>
      </c>
      <c r="R146" t="s">
        <v>3</v>
      </c>
      <c r="S146" t="s">
        <v>1680</v>
      </c>
      <c r="T146" t="s">
        <v>1681</v>
      </c>
      <c r="U146" t="s">
        <v>1682</v>
      </c>
    </row>
    <row r="147" spans="1:21" x14ac:dyDescent="0.2">
      <c r="A147">
        <v>730</v>
      </c>
      <c r="B147">
        <v>1</v>
      </c>
      <c r="C147" t="s">
        <v>3</v>
      </c>
      <c r="D147" t="s">
        <v>1152</v>
      </c>
      <c r="E147" t="s">
        <v>1675</v>
      </c>
      <c r="F147" t="s">
        <v>1675</v>
      </c>
      <c r="G147" t="s">
        <v>1676</v>
      </c>
      <c r="H147" t="s">
        <v>3</v>
      </c>
      <c r="I147" t="s">
        <v>1676</v>
      </c>
      <c r="J147" t="s">
        <v>1675</v>
      </c>
      <c r="K147" t="s">
        <v>3</v>
      </c>
      <c r="L147" t="s">
        <v>3</v>
      </c>
      <c r="M147" t="s">
        <v>3</v>
      </c>
      <c r="N147" t="s">
        <v>1152</v>
      </c>
      <c r="O147" t="s">
        <v>1675</v>
      </c>
      <c r="P147" t="s">
        <v>3</v>
      </c>
      <c r="Q147" t="s">
        <v>3</v>
      </c>
      <c r="R147" t="s">
        <v>3</v>
      </c>
      <c r="S147" t="s">
        <v>1677</v>
      </c>
      <c r="T147" t="s">
        <v>1678</v>
      </c>
      <c r="U147" t="s">
        <v>1679</v>
      </c>
    </row>
    <row r="148" spans="1:21" x14ac:dyDescent="0.2">
      <c r="A148">
        <v>730</v>
      </c>
      <c r="B148">
        <v>1</v>
      </c>
      <c r="C148" t="s">
        <v>3</v>
      </c>
      <c r="D148" t="s">
        <v>1152</v>
      </c>
      <c r="E148" t="s">
        <v>1671</v>
      </c>
      <c r="F148" t="s">
        <v>1671</v>
      </c>
      <c r="G148" t="s">
        <v>1671</v>
      </c>
      <c r="H148" t="s">
        <v>3</v>
      </c>
      <c r="I148" t="s">
        <v>1671</v>
      </c>
      <c r="J148" t="s">
        <v>1671</v>
      </c>
      <c r="K148" t="s">
        <v>3</v>
      </c>
      <c r="L148" t="s">
        <v>3</v>
      </c>
      <c r="M148" t="s">
        <v>3</v>
      </c>
      <c r="N148" t="s">
        <v>1152</v>
      </c>
      <c r="O148" t="s">
        <v>1671</v>
      </c>
      <c r="P148" t="s">
        <v>3</v>
      </c>
      <c r="Q148" t="s">
        <v>3</v>
      </c>
      <c r="R148" t="s">
        <v>3</v>
      </c>
      <c r="S148" t="s">
        <v>1672</v>
      </c>
      <c r="T148" t="s">
        <v>1673</v>
      </c>
      <c r="U148" t="s">
        <v>1674</v>
      </c>
    </row>
    <row r="149" spans="1:21" x14ac:dyDescent="0.2">
      <c r="A149">
        <v>766</v>
      </c>
      <c r="B149">
        <v>1</v>
      </c>
      <c r="C149" t="s">
        <v>3</v>
      </c>
      <c r="D149" t="s">
        <v>1152</v>
      </c>
      <c r="E149" t="s">
        <v>1153</v>
      </c>
      <c r="F149" t="s">
        <v>1153</v>
      </c>
      <c r="G149" t="s">
        <v>1153</v>
      </c>
      <c r="H149" t="s">
        <v>3</v>
      </c>
      <c r="I149" t="s">
        <v>1153</v>
      </c>
      <c r="J149" t="s">
        <v>1153</v>
      </c>
      <c r="K149" t="s">
        <v>3</v>
      </c>
      <c r="L149" t="s">
        <v>3</v>
      </c>
      <c r="M149" t="s">
        <v>3</v>
      </c>
      <c r="N149" t="s">
        <v>1152</v>
      </c>
      <c r="O149" t="s">
        <v>1153</v>
      </c>
      <c r="P149" t="s">
        <v>3</v>
      </c>
      <c r="Q149" t="s">
        <v>3</v>
      </c>
      <c r="R149" t="s">
        <v>3</v>
      </c>
      <c r="S149" t="s">
        <v>1680</v>
      </c>
      <c r="T149" t="s">
        <v>1681</v>
      </c>
      <c r="U149" t="s">
        <v>1682</v>
      </c>
    </row>
    <row r="150" spans="1:21" x14ac:dyDescent="0.2">
      <c r="A150">
        <v>766</v>
      </c>
      <c r="B150">
        <v>1</v>
      </c>
      <c r="C150" t="s">
        <v>3</v>
      </c>
      <c r="D150" t="s">
        <v>1152</v>
      </c>
      <c r="E150" t="s">
        <v>1675</v>
      </c>
      <c r="F150" t="s">
        <v>1675</v>
      </c>
      <c r="G150" t="s">
        <v>1676</v>
      </c>
      <c r="H150" t="s">
        <v>3</v>
      </c>
      <c r="I150" t="s">
        <v>1676</v>
      </c>
      <c r="J150" t="s">
        <v>1675</v>
      </c>
      <c r="K150" t="s">
        <v>3</v>
      </c>
      <c r="L150" t="s">
        <v>3</v>
      </c>
      <c r="M150" t="s">
        <v>3</v>
      </c>
      <c r="N150" t="s">
        <v>1152</v>
      </c>
      <c r="O150" t="s">
        <v>1675</v>
      </c>
      <c r="P150" t="s">
        <v>3</v>
      </c>
      <c r="Q150" t="s">
        <v>3</v>
      </c>
      <c r="R150" t="s">
        <v>3</v>
      </c>
      <c r="S150" t="s">
        <v>1677</v>
      </c>
      <c r="T150" t="s">
        <v>1678</v>
      </c>
      <c r="U150" t="s">
        <v>1679</v>
      </c>
    </row>
    <row r="151" spans="1:21" x14ac:dyDescent="0.2">
      <c r="A151">
        <v>766</v>
      </c>
      <c r="B151">
        <v>1</v>
      </c>
      <c r="C151" t="s">
        <v>3</v>
      </c>
      <c r="D151" t="s">
        <v>1152</v>
      </c>
      <c r="E151" t="s">
        <v>1671</v>
      </c>
      <c r="F151" t="s">
        <v>1671</v>
      </c>
      <c r="G151" t="s">
        <v>1671</v>
      </c>
      <c r="H151" t="s">
        <v>3</v>
      </c>
      <c r="I151" t="s">
        <v>1671</v>
      </c>
      <c r="J151" t="s">
        <v>1671</v>
      </c>
      <c r="K151" t="s">
        <v>3</v>
      </c>
      <c r="L151" t="s">
        <v>3</v>
      </c>
      <c r="M151" t="s">
        <v>3</v>
      </c>
      <c r="N151" t="s">
        <v>1152</v>
      </c>
      <c r="O151" t="s">
        <v>1671</v>
      </c>
      <c r="P151" t="s">
        <v>3</v>
      </c>
      <c r="Q151" t="s">
        <v>3</v>
      </c>
      <c r="R151" t="s">
        <v>3</v>
      </c>
      <c r="S151" t="s">
        <v>1672</v>
      </c>
      <c r="T151" t="s">
        <v>1673</v>
      </c>
      <c r="U151" t="s">
        <v>1674</v>
      </c>
    </row>
    <row r="152" spans="1:21" x14ac:dyDescent="0.2">
      <c r="A152">
        <v>767</v>
      </c>
      <c r="B152">
        <v>1</v>
      </c>
      <c r="C152" t="s">
        <v>3</v>
      </c>
      <c r="D152" t="s">
        <v>1152</v>
      </c>
      <c r="E152" t="s">
        <v>1153</v>
      </c>
      <c r="F152" t="s">
        <v>1153</v>
      </c>
      <c r="G152" t="s">
        <v>1153</v>
      </c>
      <c r="H152" t="s">
        <v>3</v>
      </c>
      <c r="I152" t="s">
        <v>1153</v>
      </c>
      <c r="J152" t="s">
        <v>1153</v>
      </c>
      <c r="K152" t="s">
        <v>3</v>
      </c>
      <c r="L152" t="s">
        <v>3</v>
      </c>
      <c r="M152" t="s">
        <v>3</v>
      </c>
      <c r="N152" t="s">
        <v>1152</v>
      </c>
      <c r="O152" t="s">
        <v>1153</v>
      </c>
      <c r="P152" t="s">
        <v>3</v>
      </c>
      <c r="Q152" t="s">
        <v>3</v>
      </c>
      <c r="R152" t="s">
        <v>3</v>
      </c>
      <c r="S152" t="s">
        <v>1680</v>
      </c>
      <c r="T152" t="s">
        <v>1681</v>
      </c>
      <c r="U152" t="s">
        <v>1682</v>
      </c>
    </row>
    <row r="153" spans="1:21" x14ac:dyDescent="0.2">
      <c r="A153">
        <v>767</v>
      </c>
      <c r="B153">
        <v>1</v>
      </c>
      <c r="C153" t="s">
        <v>3</v>
      </c>
      <c r="D153" t="s">
        <v>1152</v>
      </c>
      <c r="E153" t="s">
        <v>1675</v>
      </c>
      <c r="F153" t="s">
        <v>1675</v>
      </c>
      <c r="G153" t="s">
        <v>1676</v>
      </c>
      <c r="H153" t="s">
        <v>3</v>
      </c>
      <c r="I153" t="s">
        <v>1676</v>
      </c>
      <c r="J153" t="s">
        <v>1675</v>
      </c>
      <c r="K153" t="s">
        <v>3</v>
      </c>
      <c r="L153" t="s">
        <v>3</v>
      </c>
      <c r="M153" t="s">
        <v>3</v>
      </c>
      <c r="N153" t="s">
        <v>1152</v>
      </c>
      <c r="O153" t="s">
        <v>1675</v>
      </c>
      <c r="P153" t="s">
        <v>3</v>
      </c>
      <c r="Q153" t="s">
        <v>3</v>
      </c>
      <c r="R153" t="s">
        <v>3</v>
      </c>
      <c r="S153" t="s">
        <v>1677</v>
      </c>
      <c r="T153" t="s">
        <v>1678</v>
      </c>
      <c r="U153" t="s">
        <v>1679</v>
      </c>
    </row>
    <row r="154" spans="1:21" x14ac:dyDescent="0.2">
      <c r="A154">
        <v>767</v>
      </c>
      <c r="B154">
        <v>1</v>
      </c>
      <c r="C154" t="s">
        <v>3</v>
      </c>
      <c r="D154" t="s">
        <v>1152</v>
      </c>
      <c r="E154" t="s">
        <v>1671</v>
      </c>
      <c r="F154" t="s">
        <v>1671</v>
      </c>
      <c r="G154" t="s">
        <v>1671</v>
      </c>
      <c r="H154" t="s">
        <v>3</v>
      </c>
      <c r="I154" t="s">
        <v>1671</v>
      </c>
      <c r="J154" t="s">
        <v>1671</v>
      </c>
      <c r="K154" t="s">
        <v>3</v>
      </c>
      <c r="L154" t="s">
        <v>3</v>
      </c>
      <c r="M154" t="s">
        <v>3</v>
      </c>
      <c r="N154" t="s">
        <v>1152</v>
      </c>
      <c r="O154" t="s">
        <v>1671</v>
      </c>
      <c r="P154" t="s">
        <v>3</v>
      </c>
      <c r="Q154" t="s">
        <v>3</v>
      </c>
      <c r="R154" t="s">
        <v>3</v>
      </c>
      <c r="S154" t="s">
        <v>1672</v>
      </c>
      <c r="T154" t="s">
        <v>1673</v>
      </c>
      <c r="U154" t="s">
        <v>1674</v>
      </c>
    </row>
    <row r="155" spans="1:21" x14ac:dyDescent="0.2">
      <c r="A155">
        <v>778</v>
      </c>
      <c r="B155">
        <v>1</v>
      </c>
      <c r="C155" t="s">
        <v>3</v>
      </c>
      <c r="D155" t="s">
        <v>1152</v>
      </c>
      <c r="E155" t="s">
        <v>1153</v>
      </c>
      <c r="F155" t="s">
        <v>1153</v>
      </c>
      <c r="G155" t="s">
        <v>1153</v>
      </c>
      <c r="H155" t="s">
        <v>3</v>
      </c>
      <c r="I155" t="s">
        <v>1153</v>
      </c>
      <c r="J155" t="s">
        <v>1153</v>
      </c>
      <c r="K155" t="s">
        <v>3</v>
      </c>
      <c r="L155" t="s">
        <v>3</v>
      </c>
      <c r="M155" t="s">
        <v>3</v>
      </c>
      <c r="N155" t="s">
        <v>1152</v>
      </c>
      <c r="O155" t="s">
        <v>1153</v>
      </c>
      <c r="P155" t="s">
        <v>3</v>
      </c>
      <c r="Q155" t="s">
        <v>3</v>
      </c>
      <c r="R155" t="s">
        <v>3</v>
      </c>
      <c r="S155" t="s">
        <v>1680</v>
      </c>
      <c r="T155" t="s">
        <v>1681</v>
      </c>
      <c r="U155" t="s">
        <v>1682</v>
      </c>
    </row>
    <row r="156" spans="1:21" x14ac:dyDescent="0.2">
      <c r="A156">
        <v>778</v>
      </c>
      <c r="B156">
        <v>1</v>
      </c>
      <c r="C156" t="s">
        <v>3</v>
      </c>
      <c r="D156" t="s">
        <v>1152</v>
      </c>
      <c r="E156" t="s">
        <v>1675</v>
      </c>
      <c r="F156" t="s">
        <v>1675</v>
      </c>
      <c r="G156" t="s">
        <v>1676</v>
      </c>
      <c r="H156" t="s">
        <v>3</v>
      </c>
      <c r="I156" t="s">
        <v>1676</v>
      </c>
      <c r="J156" t="s">
        <v>1675</v>
      </c>
      <c r="K156" t="s">
        <v>3</v>
      </c>
      <c r="L156" t="s">
        <v>3</v>
      </c>
      <c r="M156" t="s">
        <v>3</v>
      </c>
      <c r="N156" t="s">
        <v>1152</v>
      </c>
      <c r="O156" t="s">
        <v>1675</v>
      </c>
      <c r="P156" t="s">
        <v>3</v>
      </c>
      <c r="Q156" t="s">
        <v>3</v>
      </c>
      <c r="R156" t="s">
        <v>3</v>
      </c>
      <c r="S156" t="s">
        <v>1677</v>
      </c>
      <c r="T156" t="s">
        <v>1678</v>
      </c>
      <c r="U156" t="s">
        <v>1679</v>
      </c>
    </row>
    <row r="157" spans="1:21" x14ac:dyDescent="0.2">
      <c r="A157">
        <v>778</v>
      </c>
      <c r="B157">
        <v>1</v>
      </c>
      <c r="C157" t="s">
        <v>3</v>
      </c>
      <c r="D157" t="s">
        <v>1152</v>
      </c>
      <c r="E157" t="s">
        <v>1671</v>
      </c>
      <c r="F157" t="s">
        <v>1671</v>
      </c>
      <c r="G157" t="s">
        <v>1671</v>
      </c>
      <c r="H157" t="s">
        <v>3</v>
      </c>
      <c r="I157" t="s">
        <v>1671</v>
      </c>
      <c r="J157" t="s">
        <v>1671</v>
      </c>
      <c r="K157" t="s">
        <v>3</v>
      </c>
      <c r="L157" t="s">
        <v>3</v>
      </c>
      <c r="M157" t="s">
        <v>3</v>
      </c>
      <c r="N157" t="s">
        <v>1152</v>
      </c>
      <c r="O157" t="s">
        <v>1671</v>
      </c>
      <c r="P157" t="s">
        <v>3</v>
      </c>
      <c r="Q157" t="s">
        <v>3</v>
      </c>
      <c r="R157" t="s">
        <v>3</v>
      </c>
      <c r="S157" t="s">
        <v>1672</v>
      </c>
      <c r="T157" t="s">
        <v>1673</v>
      </c>
      <c r="U157" t="s">
        <v>1674</v>
      </c>
    </row>
    <row r="158" spans="1:21" x14ac:dyDescent="0.2">
      <c r="A158">
        <v>779</v>
      </c>
      <c r="B158">
        <v>1</v>
      </c>
      <c r="C158" t="s">
        <v>3</v>
      </c>
      <c r="D158" t="s">
        <v>1152</v>
      </c>
      <c r="E158" t="s">
        <v>1153</v>
      </c>
      <c r="F158" t="s">
        <v>1153</v>
      </c>
      <c r="G158" t="s">
        <v>1153</v>
      </c>
      <c r="H158" t="s">
        <v>3</v>
      </c>
      <c r="I158" t="s">
        <v>1153</v>
      </c>
      <c r="J158" t="s">
        <v>1153</v>
      </c>
      <c r="K158" t="s">
        <v>3</v>
      </c>
      <c r="L158" t="s">
        <v>3</v>
      </c>
      <c r="M158" t="s">
        <v>3</v>
      </c>
      <c r="N158" t="s">
        <v>1152</v>
      </c>
      <c r="O158" t="s">
        <v>1153</v>
      </c>
      <c r="P158" t="s">
        <v>3</v>
      </c>
      <c r="Q158" t="s">
        <v>3</v>
      </c>
      <c r="R158" t="s">
        <v>3</v>
      </c>
      <c r="S158" t="s">
        <v>1680</v>
      </c>
      <c r="T158" t="s">
        <v>1681</v>
      </c>
      <c r="U158" t="s">
        <v>1682</v>
      </c>
    </row>
    <row r="159" spans="1:21" x14ac:dyDescent="0.2">
      <c r="A159">
        <v>779</v>
      </c>
      <c r="B159">
        <v>1</v>
      </c>
      <c r="C159" t="s">
        <v>3</v>
      </c>
      <c r="D159" t="s">
        <v>1152</v>
      </c>
      <c r="E159" t="s">
        <v>1675</v>
      </c>
      <c r="F159" t="s">
        <v>1675</v>
      </c>
      <c r="G159" t="s">
        <v>1676</v>
      </c>
      <c r="H159" t="s">
        <v>3</v>
      </c>
      <c r="I159" t="s">
        <v>1676</v>
      </c>
      <c r="J159" t="s">
        <v>1675</v>
      </c>
      <c r="K159" t="s">
        <v>3</v>
      </c>
      <c r="L159" t="s">
        <v>3</v>
      </c>
      <c r="M159" t="s">
        <v>3</v>
      </c>
      <c r="N159" t="s">
        <v>1152</v>
      </c>
      <c r="O159" t="s">
        <v>1675</v>
      </c>
      <c r="P159" t="s">
        <v>3</v>
      </c>
      <c r="Q159" t="s">
        <v>3</v>
      </c>
      <c r="R159" t="s">
        <v>3</v>
      </c>
      <c r="S159" t="s">
        <v>1677</v>
      </c>
      <c r="T159" t="s">
        <v>1678</v>
      </c>
      <c r="U159" t="s">
        <v>1679</v>
      </c>
    </row>
    <row r="160" spans="1:21" x14ac:dyDescent="0.2">
      <c r="A160">
        <v>779</v>
      </c>
      <c r="B160">
        <v>1</v>
      </c>
      <c r="C160" t="s">
        <v>3</v>
      </c>
      <c r="D160" t="s">
        <v>1152</v>
      </c>
      <c r="E160" t="s">
        <v>1671</v>
      </c>
      <c r="F160" t="s">
        <v>1671</v>
      </c>
      <c r="G160" t="s">
        <v>1671</v>
      </c>
      <c r="H160" t="s">
        <v>3</v>
      </c>
      <c r="I160" t="s">
        <v>1671</v>
      </c>
      <c r="J160" t="s">
        <v>1671</v>
      </c>
      <c r="K160" t="s">
        <v>3</v>
      </c>
      <c r="L160" t="s">
        <v>3</v>
      </c>
      <c r="M160" t="s">
        <v>3</v>
      </c>
      <c r="N160" t="s">
        <v>1152</v>
      </c>
      <c r="O160" t="s">
        <v>1671</v>
      </c>
      <c r="P160" t="s">
        <v>3</v>
      </c>
      <c r="Q160" t="s">
        <v>3</v>
      </c>
      <c r="R160" t="s">
        <v>3</v>
      </c>
      <c r="S160" t="s">
        <v>1672</v>
      </c>
      <c r="T160" t="s">
        <v>1673</v>
      </c>
      <c r="U160" t="s">
        <v>1674</v>
      </c>
    </row>
    <row r="161" spans="1:21" x14ac:dyDescent="0.2">
      <c r="A161">
        <v>821</v>
      </c>
      <c r="B161">
        <v>1</v>
      </c>
      <c r="C161" t="s">
        <v>3</v>
      </c>
      <c r="D161" t="s">
        <v>1152</v>
      </c>
      <c r="E161" t="s">
        <v>1153</v>
      </c>
      <c r="F161" t="s">
        <v>1153</v>
      </c>
      <c r="G161" t="s">
        <v>1153</v>
      </c>
      <c r="H161" t="s">
        <v>3</v>
      </c>
      <c r="I161" t="s">
        <v>1153</v>
      </c>
      <c r="J161" t="s">
        <v>1153</v>
      </c>
      <c r="K161" t="s">
        <v>3</v>
      </c>
      <c r="L161" t="s">
        <v>3</v>
      </c>
      <c r="M161" t="s">
        <v>3</v>
      </c>
      <c r="N161" t="s">
        <v>1152</v>
      </c>
      <c r="O161" t="s">
        <v>1153</v>
      </c>
      <c r="P161" t="s">
        <v>3</v>
      </c>
      <c r="Q161" t="s">
        <v>3</v>
      </c>
      <c r="R161" t="s">
        <v>3</v>
      </c>
      <c r="S161" t="s">
        <v>1680</v>
      </c>
      <c r="T161" t="s">
        <v>1681</v>
      </c>
      <c r="U161" t="s">
        <v>1682</v>
      </c>
    </row>
    <row r="162" spans="1:21" x14ac:dyDescent="0.2">
      <c r="A162">
        <v>821</v>
      </c>
      <c r="B162">
        <v>1</v>
      </c>
      <c r="C162" t="s">
        <v>3</v>
      </c>
      <c r="D162" t="s">
        <v>1152</v>
      </c>
      <c r="E162" t="s">
        <v>1675</v>
      </c>
      <c r="F162" t="s">
        <v>1675</v>
      </c>
      <c r="G162" t="s">
        <v>1676</v>
      </c>
      <c r="H162" t="s">
        <v>3</v>
      </c>
      <c r="I162" t="s">
        <v>1676</v>
      </c>
      <c r="J162" t="s">
        <v>1675</v>
      </c>
      <c r="K162" t="s">
        <v>3</v>
      </c>
      <c r="L162" t="s">
        <v>3</v>
      </c>
      <c r="M162" t="s">
        <v>3</v>
      </c>
      <c r="N162" t="s">
        <v>1152</v>
      </c>
      <c r="O162" t="s">
        <v>1675</v>
      </c>
      <c r="P162" t="s">
        <v>3</v>
      </c>
      <c r="Q162" t="s">
        <v>3</v>
      </c>
      <c r="R162" t="s">
        <v>3</v>
      </c>
      <c r="S162" t="s">
        <v>1677</v>
      </c>
      <c r="T162" t="s">
        <v>1678</v>
      </c>
      <c r="U162" t="s">
        <v>1679</v>
      </c>
    </row>
    <row r="163" spans="1:21" x14ac:dyDescent="0.2">
      <c r="A163">
        <v>821</v>
      </c>
      <c r="B163">
        <v>1</v>
      </c>
      <c r="C163" t="s">
        <v>3</v>
      </c>
      <c r="D163" t="s">
        <v>1152</v>
      </c>
      <c r="E163" t="s">
        <v>1671</v>
      </c>
      <c r="F163" t="s">
        <v>1671</v>
      </c>
      <c r="G163" t="s">
        <v>1671</v>
      </c>
      <c r="H163" t="s">
        <v>3</v>
      </c>
      <c r="I163" t="s">
        <v>1671</v>
      </c>
      <c r="J163" t="s">
        <v>1671</v>
      </c>
      <c r="K163" t="s">
        <v>3</v>
      </c>
      <c r="L163" t="s">
        <v>3</v>
      </c>
      <c r="M163" t="s">
        <v>3</v>
      </c>
      <c r="N163" t="s">
        <v>1152</v>
      </c>
      <c r="O163" t="s">
        <v>1671</v>
      </c>
      <c r="P163" t="s">
        <v>3</v>
      </c>
      <c r="Q163" t="s">
        <v>3</v>
      </c>
      <c r="R163" t="s">
        <v>3</v>
      </c>
      <c r="S163" t="s">
        <v>1672</v>
      </c>
      <c r="T163" t="s">
        <v>1673</v>
      </c>
      <c r="U163" t="s">
        <v>1674</v>
      </c>
    </row>
    <row r="164" spans="1:21" x14ac:dyDescent="0.2">
      <c r="A164">
        <v>822</v>
      </c>
      <c r="B164">
        <v>1</v>
      </c>
      <c r="C164" t="s">
        <v>3</v>
      </c>
      <c r="D164" t="s">
        <v>1152</v>
      </c>
      <c r="E164" t="s">
        <v>1153</v>
      </c>
      <c r="F164" t="s">
        <v>1153</v>
      </c>
      <c r="G164" t="s">
        <v>1153</v>
      </c>
      <c r="H164" t="s">
        <v>3</v>
      </c>
      <c r="I164" t="s">
        <v>1153</v>
      </c>
      <c r="J164" t="s">
        <v>1153</v>
      </c>
      <c r="K164" t="s">
        <v>3</v>
      </c>
      <c r="L164" t="s">
        <v>3</v>
      </c>
      <c r="M164" t="s">
        <v>3</v>
      </c>
      <c r="N164" t="s">
        <v>1152</v>
      </c>
      <c r="O164" t="s">
        <v>1153</v>
      </c>
      <c r="P164" t="s">
        <v>3</v>
      </c>
      <c r="Q164" t="s">
        <v>3</v>
      </c>
      <c r="R164" t="s">
        <v>3</v>
      </c>
      <c r="S164" t="s">
        <v>1680</v>
      </c>
      <c r="T164" t="s">
        <v>1681</v>
      </c>
      <c r="U164" t="s">
        <v>1682</v>
      </c>
    </row>
    <row r="165" spans="1:21" x14ac:dyDescent="0.2">
      <c r="A165">
        <v>822</v>
      </c>
      <c r="B165">
        <v>1</v>
      </c>
      <c r="C165" t="s">
        <v>3</v>
      </c>
      <c r="D165" t="s">
        <v>1152</v>
      </c>
      <c r="E165" t="s">
        <v>1675</v>
      </c>
      <c r="F165" t="s">
        <v>1675</v>
      </c>
      <c r="G165" t="s">
        <v>1676</v>
      </c>
      <c r="H165" t="s">
        <v>3</v>
      </c>
      <c r="I165" t="s">
        <v>1676</v>
      </c>
      <c r="J165" t="s">
        <v>1675</v>
      </c>
      <c r="K165" t="s">
        <v>3</v>
      </c>
      <c r="L165" t="s">
        <v>3</v>
      </c>
      <c r="M165" t="s">
        <v>3</v>
      </c>
      <c r="N165" t="s">
        <v>1152</v>
      </c>
      <c r="O165" t="s">
        <v>1675</v>
      </c>
      <c r="P165" t="s">
        <v>3</v>
      </c>
      <c r="Q165" t="s">
        <v>3</v>
      </c>
      <c r="R165" t="s">
        <v>3</v>
      </c>
      <c r="S165" t="s">
        <v>1677</v>
      </c>
      <c r="T165" t="s">
        <v>1678</v>
      </c>
      <c r="U165" t="s">
        <v>1679</v>
      </c>
    </row>
    <row r="166" spans="1:21" x14ac:dyDescent="0.2">
      <c r="A166">
        <v>822</v>
      </c>
      <c r="B166">
        <v>1</v>
      </c>
      <c r="C166" t="s">
        <v>3</v>
      </c>
      <c r="D166" t="s">
        <v>1152</v>
      </c>
      <c r="E166" t="s">
        <v>1671</v>
      </c>
      <c r="F166" t="s">
        <v>1671</v>
      </c>
      <c r="G166" t="s">
        <v>1671</v>
      </c>
      <c r="H166" t="s">
        <v>3</v>
      </c>
      <c r="I166" t="s">
        <v>1671</v>
      </c>
      <c r="J166" t="s">
        <v>1671</v>
      </c>
      <c r="K166" t="s">
        <v>3</v>
      </c>
      <c r="L166" t="s">
        <v>3</v>
      </c>
      <c r="M166" t="s">
        <v>3</v>
      </c>
      <c r="N166" t="s">
        <v>1152</v>
      </c>
      <c r="O166" t="s">
        <v>1671</v>
      </c>
      <c r="P166" t="s">
        <v>3</v>
      </c>
      <c r="Q166" t="s">
        <v>3</v>
      </c>
      <c r="R166" t="s">
        <v>3</v>
      </c>
      <c r="S166" t="s">
        <v>1672</v>
      </c>
      <c r="T166" t="s">
        <v>1673</v>
      </c>
      <c r="U166" t="s">
        <v>1674</v>
      </c>
    </row>
    <row r="167" spans="1:21" x14ac:dyDescent="0.2">
      <c r="A167">
        <v>825</v>
      </c>
      <c r="B167">
        <v>1</v>
      </c>
      <c r="C167" t="s">
        <v>3</v>
      </c>
      <c r="D167" t="s">
        <v>1152</v>
      </c>
      <c r="E167" t="s">
        <v>1153</v>
      </c>
      <c r="F167" t="s">
        <v>1153</v>
      </c>
      <c r="G167" t="s">
        <v>1153</v>
      </c>
      <c r="H167" t="s">
        <v>3</v>
      </c>
      <c r="I167" t="s">
        <v>1153</v>
      </c>
      <c r="J167" t="s">
        <v>1153</v>
      </c>
      <c r="K167" t="s">
        <v>3</v>
      </c>
      <c r="L167" t="s">
        <v>3</v>
      </c>
      <c r="M167" t="s">
        <v>3</v>
      </c>
      <c r="N167" t="s">
        <v>1152</v>
      </c>
      <c r="O167" t="s">
        <v>1153</v>
      </c>
      <c r="P167" t="s">
        <v>3</v>
      </c>
      <c r="Q167" t="s">
        <v>3</v>
      </c>
      <c r="R167" t="s">
        <v>3</v>
      </c>
      <c r="S167" t="s">
        <v>1680</v>
      </c>
      <c r="T167" t="s">
        <v>1681</v>
      </c>
      <c r="U167" t="s">
        <v>1682</v>
      </c>
    </row>
    <row r="168" spans="1:21" x14ac:dyDescent="0.2">
      <c r="A168">
        <v>825</v>
      </c>
      <c r="B168">
        <v>1</v>
      </c>
      <c r="C168" t="s">
        <v>3</v>
      </c>
      <c r="D168" t="s">
        <v>1152</v>
      </c>
      <c r="E168" t="s">
        <v>1675</v>
      </c>
      <c r="F168" t="s">
        <v>1675</v>
      </c>
      <c r="G168" t="s">
        <v>1676</v>
      </c>
      <c r="H168" t="s">
        <v>3</v>
      </c>
      <c r="I168" t="s">
        <v>1676</v>
      </c>
      <c r="J168" t="s">
        <v>1675</v>
      </c>
      <c r="K168" t="s">
        <v>3</v>
      </c>
      <c r="L168" t="s">
        <v>3</v>
      </c>
      <c r="M168" t="s">
        <v>3</v>
      </c>
      <c r="N168" t="s">
        <v>1152</v>
      </c>
      <c r="O168" t="s">
        <v>1675</v>
      </c>
      <c r="P168" t="s">
        <v>3</v>
      </c>
      <c r="Q168" t="s">
        <v>3</v>
      </c>
      <c r="R168" t="s">
        <v>3</v>
      </c>
      <c r="S168" t="s">
        <v>1677</v>
      </c>
      <c r="T168" t="s">
        <v>1678</v>
      </c>
      <c r="U168" t="s">
        <v>1679</v>
      </c>
    </row>
    <row r="169" spans="1:21" x14ac:dyDescent="0.2">
      <c r="A169">
        <v>825</v>
      </c>
      <c r="B169">
        <v>1</v>
      </c>
      <c r="C169" t="s">
        <v>3</v>
      </c>
      <c r="D169" t="s">
        <v>1152</v>
      </c>
      <c r="E169" t="s">
        <v>1671</v>
      </c>
      <c r="F169" t="s">
        <v>1671</v>
      </c>
      <c r="G169" t="s">
        <v>1671</v>
      </c>
      <c r="H169" t="s">
        <v>3</v>
      </c>
      <c r="I169" t="s">
        <v>1671</v>
      </c>
      <c r="J169" t="s">
        <v>1671</v>
      </c>
      <c r="K169" t="s">
        <v>3</v>
      </c>
      <c r="L169" t="s">
        <v>3</v>
      </c>
      <c r="M169" t="s">
        <v>3</v>
      </c>
      <c r="N169" t="s">
        <v>1152</v>
      </c>
      <c r="O169" t="s">
        <v>1671</v>
      </c>
      <c r="P169" t="s">
        <v>3</v>
      </c>
      <c r="Q169" t="s">
        <v>3</v>
      </c>
      <c r="R169" t="s">
        <v>3</v>
      </c>
      <c r="S169" t="s">
        <v>1672</v>
      </c>
      <c r="T169" t="s">
        <v>1673</v>
      </c>
      <c r="U169" t="s">
        <v>1674</v>
      </c>
    </row>
    <row r="170" spans="1:21" x14ac:dyDescent="0.2">
      <c r="A170">
        <v>826</v>
      </c>
      <c r="B170">
        <v>1</v>
      </c>
      <c r="C170" t="s">
        <v>3</v>
      </c>
      <c r="D170" t="s">
        <v>1152</v>
      </c>
      <c r="E170" t="s">
        <v>1153</v>
      </c>
      <c r="F170" t="s">
        <v>1153</v>
      </c>
      <c r="G170" t="s">
        <v>1153</v>
      </c>
      <c r="H170" t="s">
        <v>3</v>
      </c>
      <c r="I170" t="s">
        <v>1153</v>
      </c>
      <c r="J170" t="s">
        <v>1153</v>
      </c>
      <c r="K170" t="s">
        <v>3</v>
      </c>
      <c r="L170" t="s">
        <v>3</v>
      </c>
      <c r="M170" t="s">
        <v>3</v>
      </c>
      <c r="N170" t="s">
        <v>1152</v>
      </c>
      <c r="O170" t="s">
        <v>1153</v>
      </c>
      <c r="P170" t="s">
        <v>3</v>
      </c>
      <c r="Q170" t="s">
        <v>3</v>
      </c>
      <c r="R170" t="s">
        <v>3</v>
      </c>
      <c r="S170" t="s">
        <v>1680</v>
      </c>
      <c r="T170" t="s">
        <v>1681</v>
      </c>
      <c r="U170" t="s">
        <v>1682</v>
      </c>
    </row>
    <row r="171" spans="1:21" x14ac:dyDescent="0.2">
      <c r="A171">
        <v>826</v>
      </c>
      <c r="B171">
        <v>1</v>
      </c>
      <c r="C171" t="s">
        <v>3</v>
      </c>
      <c r="D171" t="s">
        <v>1152</v>
      </c>
      <c r="E171" t="s">
        <v>1675</v>
      </c>
      <c r="F171" t="s">
        <v>1675</v>
      </c>
      <c r="G171" t="s">
        <v>1676</v>
      </c>
      <c r="H171" t="s">
        <v>3</v>
      </c>
      <c r="I171" t="s">
        <v>1676</v>
      </c>
      <c r="J171" t="s">
        <v>1675</v>
      </c>
      <c r="K171" t="s">
        <v>3</v>
      </c>
      <c r="L171" t="s">
        <v>3</v>
      </c>
      <c r="M171" t="s">
        <v>3</v>
      </c>
      <c r="N171" t="s">
        <v>1152</v>
      </c>
      <c r="O171" t="s">
        <v>1675</v>
      </c>
      <c r="P171" t="s">
        <v>3</v>
      </c>
      <c r="Q171" t="s">
        <v>3</v>
      </c>
      <c r="R171" t="s">
        <v>3</v>
      </c>
      <c r="S171" t="s">
        <v>1677</v>
      </c>
      <c r="T171" t="s">
        <v>1678</v>
      </c>
      <c r="U171" t="s">
        <v>1679</v>
      </c>
    </row>
    <row r="172" spans="1:21" x14ac:dyDescent="0.2">
      <c r="A172">
        <v>826</v>
      </c>
      <c r="B172">
        <v>1</v>
      </c>
      <c r="C172" t="s">
        <v>3</v>
      </c>
      <c r="D172" t="s">
        <v>1152</v>
      </c>
      <c r="E172" t="s">
        <v>1671</v>
      </c>
      <c r="F172" t="s">
        <v>1671</v>
      </c>
      <c r="G172" t="s">
        <v>1671</v>
      </c>
      <c r="H172" t="s">
        <v>3</v>
      </c>
      <c r="I172" t="s">
        <v>1671</v>
      </c>
      <c r="J172" t="s">
        <v>1671</v>
      </c>
      <c r="K172" t="s">
        <v>3</v>
      </c>
      <c r="L172" t="s">
        <v>3</v>
      </c>
      <c r="M172" t="s">
        <v>3</v>
      </c>
      <c r="N172" t="s">
        <v>1152</v>
      </c>
      <c r="O172" t="s">
        <v>1671</v>
      </c>
      <c r="P172" t="s">
        <v>3</v>
      </c>
      <c r="Q172" t="s">
        <v>3</v>
      </c>
      <c r="R172" t="s">
        <v>3</v>
      </c>
      <c r="S172" t="s">
        <v>1672</v>
      </c>
      <c r="T172" t="s">
        <v>1673</v>
      </c>
      <c r="U172" t="s">
        <v>1674</v>
      </c>
    </row>
    <row r="173" spans="1:21" x14ac:dyDescent="0.2">
      <c r="A173">
        <v>829</v>
      </c>
      <c r="B173">
        <v>1</v>
      </c>
      <c r="C173" t="s">
        <v>3</v>
      </c>
      <c r="D173" t="s">
        <v>1152</v>
      </c>
      <c r="E173" t="s">
        <v>1153</v>
      </c>
      <c r="F173" t="s">
        <v>1153</v>
      </c>
      <c r="G173" t="s">
        <v>1153</v>
      </c>
      <c r="H173" t="s">
        <v>3</v>
      </c>
      <c r="I173" t="s">
        <v>1153</v>
      </c>
      <c r="J173" t="s">
        <v>1153</v>
      </c>
      <c r="K173" t="s">
        <v>3</v>
      </c>
      <c r="L173" t="s">
        <v>3</v>
      </c>
      <c r="M173" t="s">
        <v>3</v>
      </c>
      <c r="N173" t="s">
        <v>1152</v>
      </c>
      <c r="O173" t="s">
        <v>1153</v>
      </c>
      <c r="P173" t="s">
        <v>3</v>
      </c>
      <c r="Q173" t="s">
        <v>3</v>
      </c>
      <c r="R173" t="s">
        <v>3</v>
      </c>
      <c r="S173" t="s">
        <v>1680</v>
      </c>
      <c r="T173" t="s">
        <v>1681</v>
      </c>
      <c r="U173" t="s">
        <v>1682</v>
      </c>
    </row>
    <row r="174" spans="1:21" x14ac:dyDescent="0.2">
      <c r="A174">
        <v>829</v>
      </c>
      <c r="B174">
        <v>1</v>
      </c>
      <c r="C174" t="s">
        <v>3</v>
      </c>
      <c r="D174" t="s">
        <v>1152</v>
      </c>
      <c r="E174" t="s">
        <v>1675</v>
      </c>
      <c r="F174" t="s">
        <v>1675</v>
      </c>
      <c r="G174" t="s">
        <v>1676</v>
      </c>
      <c r="H174" t="s">
        <v>3</v>
      </c>
      <c r="I174" t="s">
        <v>1676</v>
      </c>
      <c r="J174" t="s">
        <v>1675</v>
      </c>
      <c r="K174" t="s">
        <v>3</v>
      </c>
      <c r="L174" t="s">
        <v>3</v>
      </c>
      <c r="M174" t="s">
        <v>3</v>
      </c>
      <c r="N174" t="s">
        <v>1152</v>
      </c>
      <c r="O174" t="s">
        <v>1675</v>
      </c>
      <c r="P174" t="s">
        <v>3</v>
      </c>
      <c r="Q174" t="s">
        <v>3</v>
      </c>
      <c r="R174" t="s">
        <v>3</v>
      </c>
      <c r="S174" t="s">
        <v>1677</v>
      </c>
      <c r="T174" t="s">
        <v>1678</v>
      </c>
      <c r="U174" t="s">
        <v>1679</v>
      </c>
    </row>
    <row r="175" spans="1:21" x14ac:dyDescent="0.2">
      <c r="A175">
        <v>829</v>
      </c>
      <c r="B175">
        <v>1</v>
      </c>
      <c r="C175" t="s">
        <v>3</v>
      </c>
      <c r="D175" t="s">
        <v>1152</v>
      </c>
      <c r="E175" t="s">
        <v>1671</v>
      </c>
      <c r="F175" t="s">
        <v>1671</v>
      </c>
      <c r="G175" t="s">
        <v>1671</v>
      </c>
      <c r="H175" t="s">
        <v>3</v>
      </c>
      <c r="I175" t="s">
        <v>1671</v>
      </c>
      <c r="J175" t="s">
        <v>1671</v>
      </c>
      <c r="K175" t="s">
        <v>3</v>
      </c>
      <c r="L175" t="s">
        <v>3</v>
      </c>
      <c r="M175" t="s">
        <v>3</v>
      </c>
      <c r="N175" t="s">
        <v>1152</v>
      </c>
      <c r="O175" t="s">
        <v>1671</v>
      </c>
      <c r="P175" t="s">
        <v>3</v>
      </c>
      <c r="Q175" t="s">
        <v>3</v>
      </c>
      <c r="R175" t="s">
        <v>3</v>
      </c>
      <c r="S175" t="s">
        <v>1672</v>
      </c>
      <c r="T175" t="s">
        <v>1673</v>
      </c>
      <c r="U175" t="s">
        <v>1674</v>
      </c>
    </row>
    <row r="176" spans="1:21" x14ac:dyDescent="0.2">
      <c r="A176">
        <v>830</v>
      </c>
      <c r="B176">
        <v>1</v>
      </c>
      <c r="C176" t="s">
        <v>3</v>
      </c>
      <c r="D176" t="s">
        <v>1152</v>
      </c>
      <c r="E176" t="s">
        <v>1153</v>
      </c>
      <c r="F176" t="s">
        <v>1153</v>
      </c>
      <c r="G176" t="s">
        <v>1153</v>
      </c>
      <c r="H176" t="s">
        <v>3</v>
      </c>
      <c r="I176" t="s">
        <v>1153</v>
      </c>
      <c r="J176" t="s">
        <v>1153</v>
      </c>
      <c r="K176" t="s">
        <v>3</v>
      </c>
      <c r="L176" t="s">
        <v>3</v>
      </c>
      <c r="M176" t="s">
        <v>3</v>
      </c>
      <c r="N176" t="s">
        <v>1152</v>
      </c>
      <c r="O176" t="s">
        <v>1153</v>
      </c>
      <c r="P176" t="s">
        <v>3</v>
      </c>
      <c r="Q176" t="s">
        <v>3</v>
      </c>
      <c r="R176" t="s">
        <v>3</v>
      </c>
      <c r="S176" t="s">
        <v>1680</v>
      </c>
      <c r="T176" t="s">
        <v>1681</v>
      </c>
      <c r="U176" t="s">
        <v>1682</v>
      </c>
    </row>
    <row r="177" spans="1:21" x14ac:dyDescent="0.2">
      <c r="A177">
        <v>830</v>
      </c>
      <c r="B177">
        <v>1</v>
      </c>
      <c r="C177" t="s">
        <v>3</v>
      </c>
      <c r="D177" t="s">
        <v>1152</v>
      </c>
      <c r="E177" t="s">
        <v>1675</v>
      </c>
      <c r="F177" t="s">
        <v>1675</v>
      </c>
      <c r="G177" t="s">
        <v>1676</v>
      </c>
      <c r="H177" t="s">
        <v>3</v>
      </c>
      <c r="I177" t="s">
        <v>1676</v>
      </c>
      <c r="J177" t="s">
        <v>1675</v>
      </c>
      <c r="K177" t="s">
        <v>3</v>
      </c>
      <c r="L177" t="s">
        <v>3</v>
      </c>
      <c r="M177" t="s">
        <v>3</v>
      </c>
      <c r="N177" t="s">
        <v>1152</v>
      </c>
      <c r="O177" t="s">
        <v>1675</v>
      </c>
      <c r="P177" t="s">
        <v>3</v>
      </c>
      <c r="Q177" t="s">
        <v>3</v>
      </c>
      <c r="R177" t="s">
        <v>3</v>
      </c>
      <c r="S177" t="s">
        <v>1677</v>
      </c>
      <c r="T177" t="s">
        <v>1678</v>
      </c>
      <c r="U177" t="s">
        <v>1679</v>
      </c>
    </row>
    <row r="178" spans="1:21" x14ac:dyDescent="0.2">
      <c r="A178">
        <v>830</v>
      </c>
      <c r="B178">
        <v>1</v>
      </c>
      <c r="C178" t="s">
        <v>3</v>
      </c>
      <c r="D178" t="s">
        <v>1152</v>
      </c>
      <c r="E178" t="s">
        <v>1671</v>
      </c>
      <c r="F178" t="s">
        <v>1671</v>
      </c>
      <c r="G178" t="s">
        <v>1671</v>
      </c>
      <c r="H178" t="s">
        <v>3</v>
      </c>
      <c r="I178" t="s">
        <v>1671</v>
      </c>
      <c r="J178" t="s">
        <v>1671</v>
      </c>
      <c r="K178" t="s">
        <v>3</v>
      </c>
      <c r="L178" t="s">
        <v>3</v>
      </c>
      <c r="M178" t="s">
        <v>3</v>
      </c>
      <c r="N178" t="s">
        <v>1152</v>
      </c>
      <c r="O178" t="s">
        <v>1671</v>
      </c>
      <c r="P178" t="s">
        <v>3</v>
      </c>
      <c r="Q178" t="s">
        <v>3</v>
      </c>
      <c r="R178" t="s">
        <v>3</v>
      </c>
      <c r="S178" t="s">
        <v>1672</v>
      </c>
      <c r="T178" t="s">
        <v>1673</v>
      </c>
      <c r="U178" t="s">
        <v>1674</v>
      </c>
    </row>
    <row r="179" spans="1:21" x14ac:dyDescent="0.2">
      <c r="A179">
        <v>833</v>
      </c>
      <c r="B179">
        <v>1</v>
      </c>
      <c r="C179" t="s">
        <v>3</v>
      </c>
      <c r="D179" t="s">
        <v>1152</v>
      </c>
      <c r="E179" t="s">
        <v>1153</v>
      </c>
      <c r="F179" t="s">
        <v>1153</v>
      </c>
      <c r="G179" t="s">
        <v>1153</v>
      </c>
      <c r="H179" t="s">
        <v>3</v>
      </c>
      <c r="I179" t="s">
        <v>1153</v>
      </c>
      <c r="J179" t="s">
        <v>1153</v>
      </c>
      <c r="K179" t="s">
        <v>3</v>
      </c>
      <c r="L179" t="s">
        <v>3</v>
      </c>
      <c r="M179" t="s">
        <v>3</v>
      </c>
      <c r="N179" t="s">
        <v>1152</v>
      </c>
      <c r="O179" t="s">
        <v>1153</v>
      </c>
      <c r="P179" t="s">
        <v>3</v>
      </c>
      <c r="Q179" t="s">
        <v>3</v>
      </c>
      <c r="R179" t="s">
        <v>3</v>
      </c>
      <c r="S179" t="s">
        <v>1680</v>
      </c>
      <c r="T179" t="s">
        <v>1681</v>
      </c>
      <c r="U179" t="s">
        <v>1682</v>
      </c>
    </row>
    <row r="180" spans="1:21" x14ac:dyDescent="0.2">
      <c r="A180">
        <v>833</v>
      </c>
      <c r="B180">
        <v>1</v>
      </c>
      <c r="C180" t="s">
        <v>3</v>
      </c>
      <c r="D180" t="s">
        <v>1152</v>
      </c>
      <c r="E180" t="s">
        <v>1675</v>
      </c>
      <c r="F180" t="s">
        <v>1675</v>
      </c>
      <c r="G180" t="s">
        <v>1676</v>
      </c>
      <c r="H180" t="s">
        <v>3</v>
      </c>
      <c r="I180" t="s">
        <v>1676</v>
      </c>
      <c r="J180" t="s">
        <v>1675</v>
      </c>
      <c r="K180" t="s">
        <v>3</v>
      </c>
      <c r="L180" t="s">
        <v>3</v>
      </c>
      <c r="M180" t="s">
        <v>3</v>
      </c>
      <c r="N180" t="s">
        <v>1152</v>
      </c>
      <c r="O180" t="s">
        <v>1675</v>
      </c>
      <c r="P180" t="s">
        <v>3</v>
      </c>
      <c r="Q180" t="s">
        <v>3</v>
      </c>
      <c r="R180" t="s">
        <v>3</v>
      </c>
      <c r="S180" t="s">
        <v>1677</v>
      </c>
      <c r="T180" t="s">
        <v>1678</v>
      </c>
      <c r="U180" t="s">
        <v>1679</v>
      </c>
    </row>
    <row r="181" spans="1:21" x14ac:dyDescent="0.2">
      <c r="A181">
        <v>833</v>
      </c>
      <c r="B181">
        <v>1</v>
      </c>
      <c r="C181" t="s">
        <v>3</v>
      </c>
      <c r="D181" t="s">
        <v>1152</v>
      </c>
      <c r="E181" t="s">
        <v>1671</v>
      </c>
      <c r="F181" t="s">
        <v>1671</v>
      </c>
      <c r="G181" t="s">
        <v>1671</v>
      </c>
      <c r="H181" t="s">
        <v>3</v>
      </c>
      <c r="I181" t="s">
        <v>1671</v>
      </c>
      <c r="J181" t="s">
        <v>1671</v>
      </c>
      <c r="K181" t="s">
        <v>3</v>
      </c>
      <c r="L181" t="s">
        <v>3</v>
      </c>
      <c r="M181" t="s">
        <v>3</v>
      </c>
      <c r="N181" t="s">
        <v>1152</v>
      </c>
      <c r="O181" t="s">
        <v>1671</v>
      </c>
      <c r="P181" t="s">
        <v>3</v>
      </c>
      <c r="Q181" t="s">
        <v>3</v>
      </c>
      <c r="R181" t="s">
        <v>3</v>
      </c>
      <c r="S181" t="s">
        <v>1672</v>
      </c>
      <c r="T181" t="s">
        <v>1673</v>
      </c>
      <c r="U181" t="s">
        <v>1674</v>
      </c>
    </row>
    <row r="182" spans="1:21" x14ac:dyDescent="0.2">
      <c r="A182">
        <v>834</v>
      </c>
      <c r="B182">
        <v>1</v>
      </c>
      <c r="C182" t="s">
        <v>3</v>
      </c>
      <c r="D182" t="s">
        <v>1152</v>
      </c>
      <c r="E182" t="s">
        <v>1153</v>
      </c>
      <c r="F182" t="s">
        <v>1153</v>
      </c>
      <c r="G182" t="s">
        <v>1153</v>
      </c>
      <c r="H182" t="s">
        <v>3</v>
      </c>
      <c r="I182" t="s">
        <v>1153</v>
      </c>
      <c r="J182" t="s">
        <v>1153</v>
      </c>
      <c r="K182" t="s">
        <v>3</v>
      </c>
      <c r="L182" t="s">
        <v>3</v>
      </c>
      <c r="M182" t="s">
        <v>3</v>
      </c>
      <c r="N182" t="s">
        <v>1152</v>
      </c>
      <c r="O182" t="s">
        <v>1153</v>
      </c>
      <c r="P182" t="s">
        <v>3</v>
      </c>
      <c r="Q182" t="s">
        <v>3</v>
      </c>
      <c r="R182" t="s">
        <v>3</v>
      </c>
      <c r="S182" t="s">
        <v>1680</v>
      </c>
      <c r="T182" t="s">
        <v>1681</v>
      </c>
      <c r="U182" t="s">
        <v>1682</v>
      </c>
    </row>
    <row r="183" spans="1:21" x14ac:dyDescent="0.2">
      <c r="A183">
        <v>834</v>
      </c>
      <c r="B183">
        <v>1</v>
      </c>
      <c r="C183" t="s">
        <v>3</v>
      </c>
      <c r="D183" t="s">
        <v>1152</v>
      </c>
      <c r="E183" t="s">
        <v>1675</v>
      </c>
      <c r="F183" t="s">
        <v>1675</v>
      </c>
      <c r="G183" t="s">
        <v>1676</v>
      </c>
      <c r="H183" t="s">
        <v>3</v>
      </c>
      <c r="I183" t="s">
        <v>1676</v>
      </c>
      <c r="J183" t="s">
        <v>1675</v>
      </c>
      <c r="K183" t="s">
        <v>3</v>
      </c>
      <c r="L183" t="s">
        <v>3</v>
      </c>
      <c r="M183" t="s">
        <v>3</v>
      </c>
      <c r="N183" t="s">
        <v>1152</v>
      </c>
      <c r="O183" t="s">
        <v>1675</v>
      </c>
      <c r="P183" t="s">
        <v>3</v>
      </c>
      <c r="Q183" t="s">
        <v>3</v>
      </c>
      <c r="R183" t="s">
        <v>3</v>
      </c>
      <c r="S183" t="s">
        <v>1677</v>
      </c>
      <c r="T183" t="s">
        <v>1678</v>
      </c>
      <c r="U183" t="s">
        <v>1679</v>
      </c>
    </row>
    <row r="184" spans="1:21" x14ac:dyDescent="0.2">
      <c r="A184">
        <v>834</v>
      </c>
      <c r="B184">
        <v>1</v>
      </c>
      <c r="C184" t="s">
        <v>3</v>
      </c>
      <c r="D184" t="s">
        <v>1152</v>
      </c>
      <c r="E184" t="s">
        <v>1671</v>
      </c>
      <c r="F184" t="s">
        <v>1671</v>
      </c>
      <c r="G184" t="s">
        <v>1671</v>
      </c>
      <c r="H184" t="s">
        <v>3</v>
      </c>
      <c r="I184" t="s">
        <v>1671</v>
      </c>
      <c r="J184" t="s">
        <v>1671</v>
      </c>
      <c r="K184" t="s">
        <v>3</v>
      </c>
      <c r="L184" t="s">
        <v>3</v>
      </c>
      <c r="M184" t="s">
        <v>3</v>
      </c>
      <c r="N184" t="s">
        <v>1152</v>
      </c>
      <c r="O184" t="s">
        <v>1671</v>
      </c>
      <c r="P184" t="s">
        <v>3</v>
      </c>
      <c r="Q184" t="s">
        <v>3</v>
      </c>
      <c r="R184" t="s">
        <v>3</v>
      </c>
      <c r="S184" t="s">
        <v>1672</v>
      </c>
      <c r="T184" t="s">
        <v>1673</v>
      </c>
      <c r="U184" t="s">
        <v>1674</v>
      </c>
    </row>
    <row r="185" spans="1:21" x14ac:dyDescent="0.2">
      <c r="A185">
        <v>837</v>
      </c>
      <c r="B185">
        <v>1</v>
      </c>
      <c r="C185" t="s">
        <v>3</v>
      </c>
      <c r="D185" t="s">
        <v>1152</v>
      </c>
      <c r="E185" t="s">
        <v>1153</v>
      </c>
      <c r="F185" t="s">
        <v>1153</v>
      </c>
      <c r="G185" t="s">
        <v>1153</v>
      </c>
      <c r="H185" t="s">
        <v>3</v>
      </c>
      <c r="I185" t="s">
        <v>1153</v>
      </c>
      <c r="J185" t="s">
        <v>1153</v>
      </c>
      <c r="K185" t="s">
        <v>3</v>
      </c>
      <c r="L185" t="s">
        <v>3</v>
      </c>
      <c r="M185" t="s">
        <v>3</v>
      </c>
      <c r="N185" t="s">
        <v>1152</v>
      </c>
      <c r="O185" t="s">
        <v>1153</v>
      </c>
      <c r="P185" t="s">
        <v>3</v>
      </c>
      <c r="Q185" t="s">
        <v>3</v>
      </c>
      <c r="R185" t="s">
        <v>3</v>
      </c>
      <c r="S185" t="s">
        <v>1680</v>
      </c>
      <c r="T185" t="s">
        <v>1681</v>
      </c>
      <c r="U185" t="s">
        <v>1682</v>
      </c>
    </row>
    <row r="186" spans="1:21" x14ac:dyDescent="0.2">
      <c r="A186">
        <v>837</v>
      </c>
      <c r="B186">
        <v>1</v>
      </c>
      <c r="C186" t="s">
        <v>3</v>
      </c>
      <c r="D186" t="s">
        <v>1152</v>
      </c>
      <c r="E186" t="s">
        <v>1675</v>
      </c>
      <c r="F186" t="s">
        <v>1675</v>
      </c>
      <c r="G186" t="s">
        <v>1676</v>
      </c>
      <c r="H186" t="s">
        <v>3</v>
      </c>
      <c r="I186" t="s">
        <v>1676</v>
      </c>
      <c r="J186" t="s">
        <v>1675</v>
      </c>
      <c r="K186" t="s">
        <v>3</v>
      </c>
      <c r="L186" t="s">
        <v>3</v>
      </c>
      <c r="M186" t="s">
        <v>3</v>
      </c>
      <c r="N186" t="s">
        <v>1152</v>
      </c>
      <c r="O186" t="s">
        <v>1675</v>
      </c>
      <c r="P186" t="s">
        <v>3</v>
      </c>
      <c r="Q186" t="s">
        <v>3</v>
      </c>
      <c r="R186" t="s">
        <v>3</v>
      </c>
      <c r="S186" t="s">
        <v>1677</v>
      </c>
      <c r="T186" t="s">
        <v>1678</v>
      </c>
      <c r="U186" t="s">
        <v>1679</v>
      </c>
    </row>
    <row r="187" spans="1:21" x14ac:dyDescent="0.2">
      <c r="A187">
        <v>837</v>
      </c>
      <c r="B187">
        <v>1</v>
      </c>
      <c r="C187" t="s">
        <v>3</v>
      </c>
      <c r="D187" t="s">
        <v>1152</v>
      </c>
      <c r="E187" t="s">
        <v>1671</v>
      </c>
      <c r="F187" t="s">
        <v>1671</v>
      </c>
      <c r="G187" t="s">
        <v>1671</v>
      </c>
      <c r="H187" t="s">
        <v>3</v>
      </c>
      <c r="I187" t="s">
        <v>1671</v>
      </c>
      <c r="J187" t="s">
        <v>1671</v>
      </c>
      <c r="K187" t="s">
        <v>3</v>
      </c>
      <c r="L187" t="s">
        <v>3</v>
      </c>
      <c r="M187" t="s">
        <v>3</v>
      </c>
      <c r="N187" t="s">
        <v>1152</v>
      </c>
      <c r="O187" t="s">
        <v>1671</v>
      </c>
      <c r="P187" t="s">
        <v>3</v>
      </c>
      <c r="Q187" t="s">
        <v>3</v>
      </c>
      <c r="R187" t="s">
        <v>3</v>
      </c>
      <c r="S187" t="s">
        <v>1672</v>
      </c>
      <c r="T187" t="s">
        <v>1673</v>
      </c>
      <c r="U187" t="s">
        <v>1674</v>
      </c>
    </row>
    <row r="188" spans="1:21" x14ac:dyDescent="0.2">
      <c r="A188">
        <v>838</v>
      </c>
      <c r="B188">
        <v>1</v>
      </c>
      <c r="C188" t="s">
        <v>3</v>
      </c>
      <c r="D188" t="s">
        <v>1152</v>
      </c>
      <c r="E188" t="s">
        <v>1153</v>
      </c>
      <c r="F188" t="s">
        <v>1153</v>
      </c>
      <c r="G188" t="s">
        <v>1153</v>
      </c>
      <c r="H188" t="s">
        <v>3</v>
      </c>
      <c r="I188" t="s">
        <v>1153</v>
      </c>
      <c r="J188" t="s">
        <v>1153</v>
      </c>
      <c r="K188" t="s">
        <v>3</v>
      </c>
      <c r="L188" t="s">
        <v>3</v>
      </c>
      <c r="M188" t="s">
        <v>3</v>
      </c>
      <c r="N188" t="s">
        <v>1152</v>
      </c>
      <c r="O188" t="s">
        <v>1153</v>
      </c>
      <c r="P188" t="s">
        <v>3</v>
      </c>
      <c r="Q188" t="s">
        <v>3</v>
      </c>
      <c r="R188" t="s">
        <v>3</v>
      </c>
      <c r="S188" t="s">
        <v>1680</v>
      </c>
      <c r="T188" t="s">
        <v>1681</v>
      </c>
      <c r="U188" t="s">
        <v>1682</v>
      </c>
    </row>
    <row r="189" spans="1:21" x14ac:dyDescent="0.2">
      <c r="A189">
        <v>838</v>
      </c>
      <c r="B189">
        <v>1</v>
      </c>
      <c r="C189" t="s">
        <v>3</v>
      </c>
      <c r="D189" t="s">
        <v>1152</v>
      </c>
      <c r="E189" t="s">
        <v>1675</v>
      </c>
      <c r="F189" t="s">
        <v>1675</v>
      </c>
      <c r="G189" t="s">
        <v>1676</v>
      </c>
      <c r="H189" t="s">
        <v>3</v>
      </c>
      <c r="I189" t="s">
        <v>1676</v>
      </c>
      <c r="J189" t="s">
        <v>1675</v>
      </c>
      <c r="K189" t="s">
        <v>3</v>
      </c>
      <c r="L189" t="s">
        <v>3</v>
      </c>
      <c r="M189" t="s">
        <v>3</v>
      </c>
      <c r="N189" t="s">
        <v>1152</v>
      </c>
      <c r="O189" t="s">
        <v>1675</v>
      </c>
      <c r="P189" t="s">
        <v>3</v>
      </c>
      <c r="Q189" t="s">
        <v>3</v>
      </c>
      <c r="R189" t="s">
        <v>3</v>
      </c>
      <c r="S189" t="s">
        <v>1677</v>
      </c>
      <c r="T189" t="s">
        <v>1678</v>
      </c>
      <c r="U189" t="s">
        <v>1679</v>
      </c>
    </row>
    <row r="190" spans="1:21" x14ac:dyDescent="0.2">
      <c r="A190">
        <v>838</v>
      </c>
      <c r="B190">
        <v>1</v>
      </c>
      <c r="C190" t="s">
        <v>3</v>
      </c>
      <c r="D190" t="s">
        <v>1152</v>
      </c>
      <c r="E190" t="s">
        <v>1671</v>
      </c>
      <c r="F190" t="s">
        <v>1671</v>
      </c>
      <c r="G190" t="s">
        <v>1671</v>
      </c>
      <c r="H190" t="s">
        <v>3</v>
      </c>
      <c r="I190" t="s">
        <v>1671</v>
      </c>
      <c r="J190" t="s">
        <v>1671</v>
      </c>
      <c r="K190" t="s">
        <v>3</v>
      </c>
      <c r="L190" t="s">
        <v>3</v>
      </c>
      <c r="M190" t="s">
        <v>3</v>
      </c>
      <c r="N190" t="s">
        <v>1152</v>
      </c>
      <c r="O190" t="s">
        <v>1671</v>
      </c>
      <c r="P190" t="s">
        <v>3</v>
      </c>
      <c r="Q190" t="s">
        <v>3</v>
      </c>
      <c r="R190" t="s">
        <v>3</v>
      </c>
      <c r="S190" t="s">
        <v>1672</v>
      </c>
      <c r="T190" t="s">
        <v>1673</v>
      </c>
      <c r="U190" t="s">
        <v>1674</v>
      </c>
    </row>
    <row r="191" spans="1:21" x14ac:dyDescent="0.2">
      <c r="A191">
        <v>841</v>
      </c>
      <c r="B191">
        <v>1</v>
      </c>
      <c r="C191" t="s">
        <v>3</v>
      </c>
      <c r="D191" t="s">
        <v>1152</v>
      </c>
      <c r="E191" t="s">
        <v>1153</v>
      </c>
      <c r="F191" t="s">
        <v>1153</v>
      </c>
      <c r="G191" t="s">
        <v>1153</v>
      </c>
      <c r="H191" t="s">
        <v>3</v>
      </c>
      <c r="I191" t="s">
        <v>1153</v>
      </c>
      <c r="J191" t="s">
        <v>1153</v>
      </c>
      <c r="K191" t="s">
        <v>3</v>
      </c>
      <c r="L191" t="s">
        <v>3</v>
      </c>
      <c r="M191" t="s">
        <v>3</v>
      </c>
      <c r="N191" t="s">
        <v>1152</v>
      </c>
      <c r="O191" t="s">
        <v>1153</v>
      </c>
      <c r="P191" t="s">
        <v>3</v>
      </c>
      <c r="Q191" t="s">
        <v>3</v>
      </c>
      <c r="R191" t="s">
        <v>3</v>
      </c>
      <c r="S191" t="s">
        <v>1680</v>
      </c>
      <c r="T191" t="s">
        <v>1681</v>
      </c>
      <c r="U191" t="s">
        <v>1682</v>
      </c>
    </row>
    <row r="192" spans="1:21" x14ac:dyDescent="0.2">
      <c r="A192">
        <v>841</v>
      </c>
      <c r="B192">
        <v>1</v>
      </c>
      <c r="C192" t="s">
        <v>3</v>
      </c>
      <c r="D192" t="s">
        <v>1152</v>
      </c>
      <c r="E192" t="s">
        <v>1675</v>
      </c>
      <c r="F192" t="s">
        <v>1675</v>
      </c>
      <c r="G192" t="s">
        <v>1676</v>
      </c>
      <c r="H192" t="s">
        <v>3</v>
      </c>
      <c r="I192" t="s">
        <v>1676</v>
      </c>
      <c r="J192" t="s">
        <v>1675</v>
      </c>
      <c r="K192" t="s">
        <v>3</v>
      </c>
      <c r="L192" t="s">
        <v>3</v>
      </c>
      <c r="M192" t="s">
        <v>3</v>
      </c>
      <c r="N192" t="s">
        <v>1152</v>
      </c>
      <c r="O192" t="s">
        <v>1675</v>
      </c>
      <c r="P192" t="s">
        <v>3</v>
      </c>
      <c r="Q192" t="s">
        <v>3</v>
      </c>
      <c r="R192" t="s">
        <v>3</v>
      </c>
      <c r="S192" t="s">
        <v>1677</v>
      </c>
      <c r="T192" t="s">
        <v>1678</v>
      </c>
      <c r="U192" t="s">
        <v>1679</v>
      </c>
    </row>
    <row r="193" spans="1:21" x14ac:dyDescent="0.2">
      <c r="A193">
        <v>841</v>
      </c>
      <c r="B193">
        <v>1</v>
      </c>
      <c r="C193" t="s">
        <v>3</v>
      </c>
      <c r="D193" t="s">
        <v>1152</v>
      </c>
      <c r="E193" t="s">
        <v>1671</v>
      </c>
      <c r="F193" t="s">
        <v>1671</v>
      </c>
      <c r="G193" t="s">
        <v>1671</v>
      </c>
      <c r="H193" t="s">
        <v>3</v>
      </c>
      <c r="I193" t="s">
        <v>1671</v>
      </c>
      <c r="J193" t="s">
        <v>1671</v>
      </c>
      <c r="K193" t="s">
        <v>3</v>
      </c>
      <c r="L193" t="s">
        <v>3</v>
      </c>
      <c r="M193" t="s">
        <v>3</v>
      </c>
      <c r="N193" t="s">
        <v>1152</v>
      </c>
      <c r="O193" t="s">
        <v>1671</v>
      </c>
      <c r="P193" t="s">
        <v>3</v>
      </c>
      <c r="Q193" t="s">
        <v>3</v>
      </c>
      <c r="R193" t="s">
        <v>3</v>
      </c>
      <c r="S193" t="s">
        <v>1672</v>
      </c>
      <c r="T193" t="s">
        <v>1673</v>
      </c>
      <c r="U193" t="s">
        <v>1674</v>
      </c>
    </row>
    <row r="194" spans="1:21" x14ac:dyDescent="0.2">
      <c r="A194">
        <v>842</v>
      </c>
      <c r="B194">
        <v>1</v>
      </c>
      <c r="C194" t="s">
        <v>3</v>
      </c>
      <c r="D194" t="s">
        <v>1152</v>
      </c>
      <c r="E194" t="s">
        <v>1153</v>
      </c>
      <c r="F194" t="s">
        <v>1153</v>
      </c>
      <c r="G194" t="s">
        <v>1153</v>
      </c>
      <c r="H194" t="s">
        <v>3</v>
      </c>
      <c r="I194" t="s">
        <v>1153</v>
      </c>
      <c r="J194" t="s">
        <v>1153</v>
      </c>
      <c r="K194" t="s">
        <v>3</v>
      </c>
      <c r="L194" t="s">
        <v>3</v>
      </c>
      <c r="M194" t="s">
        <v>3</v>
      </c>
      <c r="N194" t="s">
        <v>1152</v>
      </c>
      <c r="O194" t="s">
        <v>1153</v>
      </c>
      <c r="P194" t="s">
        <v>3</v>
      </c>
      <c r="Q194" t="s">
        <v>3</v>
      </c>
      <c r="R194" t="s">
        <v>3</v>
      </c>
      <c r="S194" t="s">
        <v>1680</v>
      </c>
      <c r="T194" t="s">
        <v>1681</v>
      </c>
      <c r="U194" t="s">
        <v>1682</v>
      </c>
    </row>
    <row r="195" spans="1:21" x14ac:dyDescent="0.2">
      <c r="A195">
        <v>842</v>
      </c>
      <c r="B195">
        <v>1</v>
      </c>
      <c r="C195" t="s">
        <v>3</v>
      </c>
      <c r="D195" t="s">
        <v>1152</v>
      </c>
      <c r="E195" t="s">
        <v>1675</v>
      </c>
      <c r="F195" t="s">
        <v>1675</v>
      </c>
      <c r="G195" t="s">
        <v>1676</v>
      </c>
      <c r="H195" t="s">
        <v>3</v>
      </c>
      <c r="I195" t="s">
        <v>1676</v>
      </c>
      <c r="J195" t="s">
        <v>1675</v>
      </c>
      <c r="K195" t="s">
        <v>3</v>
      </c>
      <c r="L195" t="s">
        <v>3</v>
      </c>
      <c r="M195" t="s">
        <v>3</v>
      </c>
      <c r="N195" t="s">
        <v>1152</v>
      </c>
      <c r="O195" t="s">
        <v>1675</v>
      </c>
      <c r="P195" t="s">
        <v>3</v>
      </c>
      <c r="Q195" t="s">
        <v>3</v>
      </c>
      <c r="R195" t="s">
        <v>3</v>
      </c>
      <c r="S195" t="s">
        <v>1677</v>
      </c>
      <c r="T195" t="s">
        <v>1678</v>
      </c>
      <c r="U195" t="s">
        <v>1679</v>
      </c>
    </row>
    <row r="196" spans="1:21" x14ac:dyDescent="0.2">
      <c r="A196">
        <v>842</v>
      </c>
      <c r="B196">
        <v>1</v>
      </c>
      <c r="C196" t="s">
        <v>3</v>
      </c>
      <c r="D196" t="s">
        <v>1152</v>
      </c>
      <c r="E196" t="s">
        <v>1671</v>
      </c>
      <c r="F196" t="s">
        <v>1671</v>
      </c>
      <c r="G196" t="s">
        <v>1671</v>
      </c>
      <c r="H196" t="s">
        <v>3</v>
      </c>
      <c r="I196" t="s">
        <v>1671</v>
      </c>
      <c r="J196" t="s">
        <v>1671</v>
      </c>
      <c r="K196" t="s">
        <v>3</v>
      </c>
      <c r="L196" t="s">
        <v>3</v>
      </c>
      <c r="M196" t="s">
        <v>3</v>
      </c>
      <c r="N196" t="s">
        <v>1152</v>
      </c>
      <c r="O196" t="s">
        <v>1671</v>
      </c>
      <c r="P196" t="s">
        <v>3</v>
      </c>
      <c r="Q196" t="s">
        <v>3</v>
      </c>
      <c r="R196" t="s">
        <v>3</v>
      </c>
      <c r="S196" t="s">
        <v>1672</v>
      </c>
      <c r="T196" t="s">
        <v>1673</v>
      </c>
      <c r="U196" t="s">
        <v>1674</v>
      </c>
    </row>
    <row r="197" spans="1:21" x14ac:dyDescent="0.2">
      <c r="A197">
        <v>845</v>
      </c>
      <c r="B197">
        <v>1</v>
      </c>
      <c r="C197" t="s">
        <v>3</v>
      </c>
      <c r="D197" t="s">
        <v>1152</v>
      </c>
      <c r="E197" t="s">
        <v>1153</v>
      </c>
      <c r="F197" t="s">
        <v>1153</v>
      </c>
      <c r="G197" t="s">
        <v>1153</v>
      </c>
      <c r="H197" t="s">
        <v>3</v>
      </c>
      <c r="I197" t="s">
        <v>1153</v>
      </c>
      <c r="J197" t="s">
        <v>1153</v>
      </c>
      <c r="K197" t="s">
        <v>3</v>
      </c>
      <c r="L197" t="s">
        <v>3</v>
      </c>
      <c r="M197" t="s">
        <v>3</v>
      </c>
      <c r="N197" t="s">
        <v>1152</v>
      </c>
      <c r="O197" t="s">
        <v>1153</v>
      </c>
      <c r="P197" t="s">
        <v>3</v>
      </c>
      <c r="Q197" t="s">
        <v>3</v>
      </c>
      <c r="R197" t="s">
        <v>3</v>
      </c>
      <c r="S197" t="s">
        <v>1680</v>
      </c>
      <c r="T197" t="s">
        <v>1681</v>
      </c>
      <c r="U197" t="s">
        <v>1682</v>
      </c>
    </row>
    <row r="198" spans="1:21" x14ac:dyDescent="0.2">
      <c r="A198">
        <v>845</v>
      </c>
      <c r="B198">
        <v>1</v>
      </c>
      <c r="C198" t="s">
        <v>3</v>
      </c>
      <c r="D198" t="s">
        <v>1152</v>
      </c>
      <c r="E198" t="s">
        <v>1675</v>
      </c>
      <c r="F198" t="s">
        <v>1675</v>
      </c>
      <c r="G198" t="s">
        <v>1676</v>
      </c>
      <c r="H198" t="s">
        <v>3</v>
      </c>
      <c r="I198" t="s">
        <v>1676</v>
      </c>
      <c r="J198" t="s">
        <v>1675</v>
      </c>
      <c r="K198" t="s">
        <v>3</v>
      </c>
      <c r="L198" t="s">
        <v>3</v>
      </c>
      <c r="M198" t="s">
        <v>3</v>
      </c>
      <c r="N198" t="s">
        <v>1152</v>
      </c>
      <c r="O198" t="s">
        <v>1675</v>
      </c>
      <c r="P198" t="s">
        <v>3</v>
      </c>
      <c r="Q198" t="s">
        <v>3</v>
      </c>
      <c r="R198" t="s">
        <v>3</v>
      </c>
      <c r="S198" t="s">
        <v>1677</v>
      </c>
      <c r="T198" t="s">
        <v>1678</v>
      </c>
      <c r="U198" t="s">
        <v>1679</v>
      </c>
    </row>
    <row r="199" spans="1:21" x14ac:dyDescent="0.2">
      <c r="A199">
        <v>845</v>
      </c>
      <c r="B199">
        <v>1</v>
      </c>
      <c r="C199" t="s">
        <v>3</v>
      </c>
      <c r="D199" t="s">
        <v>1152</v>
      </c>
      <c r="E199" t="s">
        <v>1671</v>
      </c>
      <c r="F199" t="s">
        <v>1671</v>
      </c>
      <c r="G199" t="s">
        <v>1671</v>
      </c>
      <c r="H199" t="s">
        <v>3</v>
      </c>
      <c r="I199" t="s">
        <v>1671</v>
      </c>
      <c r="J199" t="s">
        <v>1671</v>
      </c>
      <c r="K199" t="s">
        <v>3</v>
      </c>
      <c r="L199" t="s">
        <v>3</v>
      </c>
      <c r="M199" t="s">
        <v>3</v>
      </c>
      <c r="N199" t="s">
        <v>1152</v>
      </c>
      <c r="O199" t="s">
        <v>1671</v>
      </c>
      <c r="P199" t="s">
        <v>3</v>
      </c>
      <c r="Q199" t="s">
        <v>3</v>
      </c>
      <c r="R199" t="s">
        <v>3</v>
      </c>
      <c r="S199" t="s">
        <v>1672</v>
      </c>
      <c r="T199" t="s">
        <v>1673</v>
      </c>
      <c r="U199" t="s">
        <v>1674</v>
      </c>
    </row>
    <row r="200" spans="1:21" x14ac:dyDescent="0.2">
      <c r="A200">
        <v>846</v>
      </c>
      <c r="B200">
        <v>1</v>
      </c>
      <c r="C200" t="s">
        <v>3</v>
      </c>
      <c r="D200" t="s">
        <v>1152</v>
      </c>
      <c r="E200" t="s">
        <v>1153</v>
      </c>
      <c r="F200" t="s">
        <v>1153</v>
      </c>
      <c r="G200" t="s">
        <v>1153</v>
      </c>
      <c r="H200" t="s">
        <v>3</v>
      </c>
      <c r="I200" t="s">
        <v>1153</v>
      </c>
      <c r="J200" t="s">
        <v>1153</v>
      </c>
      <c r="K200" t="s">
        <v>3</v>
      </c>
      <c r="L200" t="s">
        <v>3</v>
      </c>
      <c r="M200" t="s">
        <v>3</v>
      </c>
      <c r="N200" t="s">
        <v>1152</v>
      </c>
      <c r="O200" t="s">
        <v>1153</v>
      </c>
      <c r="P200" t="s">
        <v>3</v>
      </c>
      <c r="Q200" t="s">
        <v>3</v>
      </c>
      <c r="R200" t="s">
        <v>3</v>
      </c>
      <c r="S200" t="s">
        <v>1680</v>
      </c>
      <c r="T200" t="s">
        <v>1681</v>
      </c>
      <c r="U200" t="s">
        <v>1682</v>
      </c>
    </row>
    <row r="201" spans="1:21" x14ac:dyDescent="0.2">
      <c r="A201">
        <v>846</v>
      </c>
      <c r="B201">
        <v>1</v>
      </c>
      <c r="C201" t="s">
        <v>3</v>
      </c>
      <c r="D201" t="s">
        <v>1152</v>
      </c>
      <c r="E201" t="s">
        <v>1675</v>
      </c>
      <c r="F201" t="s">
        <v>1675</v>
      </c>
      <c r="G201" t="s">
        <v>1676</v>
      </c>
      <c r="H201" t="s">
        <v>3</v>
      </c>
      <c r="I201" t="s">
        <v>1676</v>
      </c>
      <c r="J201" t="s">
        <v>1675</v>
      </c>
      <c r="K201" t="s">
        <v>3</v>
      </c>
      <c r="L201" t="s">
        <v>3</v>
      </c>
      <c r="M201" t="s">
        <v>3</v>
      </c>
      <c r="N201" t="s">
        <v>1152</v>
      </c>
      <c r="O201" t="s">
        <v>1675</v>
      </c>
      <c r="P201" t="s">
        <v>3</v>
      </c>
      <c r="Q201" t="s">
        <v>3</v>
      </c>
      <c r="R201" t="s">
        <v>3</v>
      </c>
      <c r="S201" t="s">
        <v>1677</v>
      </c>
      <c r="T201" t="s">
        <v>1678</v>
      </c>
      <c r="U201" t="s">
        <v>1679</v>
      </c>
    </row>
    <row r="202" spans="1:21" x14ac:dyDescent="0.2">
      <c r="A202">
        <v>846</v>
      </c>
      <c r="B202">
        <v>1</v>
      </c>
      <c r="C202" t="s">
        <v>3</v>
      </c>
      <c r="D202" t="s">
        <v>1152</v>
      </c>
      <c r="E202" t="s">
        <v>1671</v>
      </c>
      <c r="F202" t="s">
        <v>1671</v>
      </c>
      <c r="G202" t="s">
        <v>1671</v>
      </c>
      <c r="H202" t="s">
        <v>3</v>
      </c>
      <c r="I202" t="s">
        <v>1671</v>
      </c>
      <c r="J202" t="s">
        <v>1671</v>
      </c>
      <c r="K202" t="s">
        <v>3</v>
      </c>
      <c r="L202" t="s">
        <v>3</v>
      </c>
      <c r="M202" t="s">
        <v>3</v>
      </c>
      <c r="N202" t="s">
        <v>1152</v>
      </c>
      <c r="O202" t="s">
        <v>1671</v>
      </c>
      <c r="P202" t="s">
        <v>3</v>
      </c>
      <c r="Q202" t="s">
        <v>3</v>
      </c>
      <c r="R202" t="s">
        <v>3</v>
      </c>
      <c r="S202" t="s">
        <v>1672</v>
      </c>
      <c r="T202" t="s">
        <v>1673</v>
      </c>
      <c r="U202" t="s">
        <v>1674</v>
      </c>
    </row>
    <row r="203" spans="1:21" x14ac:dyDescent="0.2">
      <c r="A203">
        <v>849</v>
      </c>
      <c r="B203">
        <v>1</v>
      </c>
      <c r="C203" t="s">
        <v>3</v>
      </c>
      <c r="D203" t="s">
        <v>1152</v>
      </c>
      <c r="E203" t="s">
        <v>1153</v>
      </c>
      <c r="F203" t="s">
        <v>1153</v>
      </c>
      <c r="G203" t="s">
        <v>1153</v>
      </c>
      <c r="H203" t="s">
        <v>3</v>
      </c>
      <c r="I203" t="s">
        <v>1153</v>
      </c>
      <c r="J203" t="s">
        <v>1153</v>
      </c>
      <c r="K203" t="s">
        <v>3</v>
      </c>
      <c r="L203" t="s">
        <v>3</v>
      </c>
      <c r="M203" t="s">
        <v>3</v>
      </c>
      <c r="N203" t="s">
        <v>1152</v>
      </c>
      <c r="O203" t="s">
        <v>1153</v>
      </c>
      <c r="P203" t="s">
        <v>3</v>
      </c>
      <c r="Q203" t="s">
        <v>3</v>
      </c>
      <c r="R203" t="s">
        <v>3</v>
      </c>
      <c r="S203" t="s">
        <v>1680</v>
      </c>
      <c r="T203" t="s">
        <v>1681</v>
      </c>
      <c r="U203" t="s">
        <v>1682</v>
      </c>
    </row>
    <row r="204" spans="1:21" x14ac:dyDescent="0.2">
      <c r="A204">
        <v>849</v>
      </c>
      <c r="B204">
        <v>1</v>
      </c>
      <c r="C204" t="s">
        <v>3</v>
      </c>
      <c r="D204" t="s">
        <v>1152</v>
      </c>
      <c r="E204" t="s">
        <v>1675</v>
      </c>
      <c r="F204" t="s">
        <v>1675</v>
      </c>
      <c r="G204" t="s">
        <v>1676</v>
      </c>
      <c r="H204" t="s">
        <v>3</v>
      </c>
      <c r="I204" t="s">
        <v>1676</v>
      </c>
      <c r="J204" t="s">
        <v>1675</v>
      </c>
      <c r="K204" t="s">
        <v>3</v>
      </c>
      <c r="L204" t="s">
        <v>3</v>
      </c>
      <c r="M204" t="s">
        <v>3</v>
      </c>
      <c r="N204" t="s">
        <v>1152</v>
      </c>
      <c r="O204" t="s">
        <v>1675</v>
      </c>
      <c r="P204" t="s">
        <v>3</v>
      </c>
      <c r="Q204" t="s">
        <v>3</v>
      </c>
      <c r="R204" t="s">
        <v>3</v>
      </c>
      <c r="S204" t="s">
        <v>1677</v>
      </c>
      <c r="T204" t="s">
        <v>1678</v>
      </c>
      <c r="U204" t="s">
        <v>1679</v>
      </c>
    </row>
    <row r="205" spans="1:21" x14ac:dyDescent="0.2">
      <c r="A205">
        <v>849</v>
      </c>
      <c r="B205">
        <v>1</v>
      </c>
      <c r="C205" t="s">
        <v>3</v>
      </c>
      <c r="D205" t="s">
        <v>1152</v>
      </c>
      <c r="E205" t="s">
        <v>1671</v>
      </c>
      <c r="F205" t="s">
        <v>1671</v>
      </c>
      <c r="G205" t="s">
        <v>1671</v>
      </c>
      <c r="H205" t="s">
        <v>3</v>
      </c>
      <c r="I205" t="s">
        <v>1671</v>
      </c>
      <c r="J205" t="s">
        <v>1671</v>
      </c>
      <c r="K205" t="s">
        <v>3</v>
      </c>
      <c r="L205" t="s">
        <v>3</v>
      </c>
      <c r="M205" t="s">
        <v>3</v>
      </c>
      <c r="N205" t="s">
        <v>1152</v>
      </c>
      <c r="O205" t="s">
        <v>1671</v>
      </c>
      <c r="P205" t="s">
        <v>3</v>
      </c>
      <c r="Q205" t="s">
        <v>3</v>
      </c>
      <c r="R205" t="s">
        <v>3</v>
      </c>
      <c r="S205" t="s">
        <v>1672</v>
      </c>
      <c r="T205" t="s">
        <v>1673</v>
      </c>
      <c r="U205" t="s">
        <v>1674</v>
      </c>
    </row>
    <row r="206" spans="1:21" x14ac:dyDescent="0.2">
      <c r="A206">
        <v>850</v>
      </c>
      <c r="B206">
        <v>1</v>
      </c>
      <c r="C206" t="s">
        <v>3</v>
      </c>
      <c r="D206" t="s">
        <v>1152</v>
      </c>
      <c r="E206" t="s">
        <v>1153</v>
      </c>
      <c r="F206" t="s">
        <v>1153</v>
      </c>
      <c r="G206" t="s">
        <v>1153</v>
      </c>
      <c r="H206" t="s">
        <v>3</v>
      </c>
      <c r="I206" t="s">
        <v>1153</v>
      </c>
      <c r="J206" t="s">
        <v>1153</v>
      </c>
      <c r="K206" t="s">
        <v>3</v>
      </c>
      <c r="L206" t="s">
        <v>3</v>
      </c>
      <c r="M206" t="s">
        <v>3</v>
      </c>
      <c r="N206" t="s">
        <v>1152</v>
      </c>
      <c r="O206" t="s">
        <v>1153</v>
      </c>
      <c r="P206" t="s">
        <v>3</v>
      </c>
      <c r="Q206" t="s">
        <v>3</v>
      </c>
      <c r="R206" t="s">
        <v>3</v>
      </c>
      <c r="S206" t="s">
        <v>1680</v>
      </c>
      <c r="T206" t="s">
        <v>1681</v>
      </c>
      <c r="U206" t="s">
        <v>1682</v>
      </c>
    </row>
    <row r="207" spans="1:21" x14ac:dyDescent="0.2">
      <c r="A207">
        <v>850</v>
      </c>
      <c r="B207">
        <v>1</v>
      </c>
      <c r="C207" t="s">
        <v>3</v>
      </c>
      <c r="D207" t="s">
        <v>1152</v>
      </c>
      <c r="E207" t="s">
        <v>1675</v>
      </c>
      <c r="F207" t="s">
        <v>1675</v>
      </c>
      <c r="G207" t="s">
        <v>1676</v>
      </c>
      <c r="H207" t="s">
        <v>3</v>
      </c>
      <c r="I207" t="s">
        <v>1676</v>
      </c>
      <c r="J207" t="s">
        <v>1675</v>
      </c>
      <c r="K207" t="s">
        <v>3</v>
      </c>
      <c r="L207" t="s">
        <v>3</v>
      </c>
      <c r="M207" t="s">
        <v>3</v>
      </c>
      <c r="N207" t="s">
        <v>1152</v>
      </c>
      <c r="O207" t="s">
        <v>1675</v>
      </c>
      <c r="P207" t="s">
        <v>3</v>
      </c>
      <c r="Q207" t="s">
        <v>3</v>
      </c>
      <c r="R207" t="s">
        <v>3</v>
      </c>
      <c r="S207" t="s">
        <v>1677</v>
      </c>
      <c r="T207" t="s">
        <v>1678</v>
      </c>
      <c r="U207" t="s">
        <v>1679</v>
      </c>
    </row>
    <row r="208" spans="1:21" x14ac:dyDescent="0.2">
      <c r="A208">
        <v>850</v>
      </c>
      <c r="B208">
        <v>1</v>
      </c>
      <c r="C208" t="s">
        <v>3</v>
      </c>
      <c r="D208" t="s">
        <v>1152</v>
      </c>
      <c r="E208" t="s">
        <v>1671</v>
      </c>
      <c r="F208" t="s">
        <v>1671</v>
      </c>
      <c r="G208" t="s">
        <v>1671</v>
      </c>
      <c r="H208" t="s">
        <v>3</v>
      </c>
      <c r="I208" t="s">
        <v>1671</v>
      </c>
      <c r="J208" t="s">
        <v>1671</v>
      </c>
      <c r="K208" t="s">
        <v>3</v>
      </c>
      <c r="L208" t="s">
        <v>3</v>
      </c>
      <c r="M208" t="s">
        <v>3</v>
      </c>
      <c r="N208" t="s">
        <v>1152</v>
      </c>
      <c r="O208" t="s">
        <v>1671</v>
      </c>
      <c r="P208" t="s">
        <v>3</v>
      </c>
      <c r="Q208" t="s">
        <v>3</v>
      </c>
      <c r="R208" t="s">
        <v>3</v>
      </c>
      <c r="S208" t="s">
        <v>1672</v>
      </c>
      <c r="T208" t="s">
        <v>1673</v>
      </c>
      <c r="U208" t="s">
        <v>1674</v>
      </c>
    </row>
    <row r="209" spans="1:21" x14ac:dyDescent="0.2">
      <c r="A209">
        <v>853</v>
      </c>
      <c r="B209">
        <v>1</v>
      </c>
      <c r="C209" t="s">
        <v>3</v>
      </c>
      <c r="D209" t="s">
        <v>1152</v>
      </c>
      <c r="E209" t="s">
        <v>1153</v>
      </c>
      <c r="F209" t="s">
        <v>1153</v>
      </c>
      <c r="G209" t="s">
        <v>1153</v>
      </c>
      <c r="H209" t="s">
        <v>3</v>
      </c>
      <c r="I209" t="s">
        <v>1153</v>
      </c>
      <c r="J209" t="s">
        <v>1153</v>
      </c>
      <c r="K209" t="s">
        <v>3</v>
      </c>
      <c r="L209" t="s">
        <v>3</v>
      </c>
      <c r="M209" t="s">
        <v>3</v>
      </c>
      <c r="N209" t="s">
        <v>1152</v>
      </c>
      <c r="O209" t="s">
        <v>1153</v>
      </c>
      <c r="P209" t="s">
        <v>3</v>
      </c>
      <c r="Q209" t="s">
        <v>3</v>
      </c>
      <c r="R209" t="s">
        <v>3</v>
      </c>
      <c r="S209" t="s">
        <v>1680</v>
      </c>
      <c r="T209" t="s">
        <v>1681</v>
      </c>
      <c r="U209" t="s">
        <v>1682</v>
      </c>
    </row>
    <row r="210" spans="1:21" x14ac:dyDescent="0.2">
      <c r="A210">
        <v>853</v>
      </c>
      <c r="B210">
        <v>1</v>
      </c>
      <c r="C210" t="s">
        <v>3</v>
      </c>
      <c r="D210" t="s">
        <v>1152</v>
      </c>
      <c r="E210" t="s">
        <v>1675</v>
      </c>
      <c r="F210" t="s">
        <v>1675</v>
      </c>
      <c r="G210" t="s">
        <v>1676</v>
      </c>
      <c r="H210" t="s">
        <v>3</v>
      </c>
      <c r="I210" t="s">
        <v>1676</v>
      </c>
      <c r="J210" t="s">
        <v>1675</v>
      </c>
      <c r="K210" t="s">
        <v>3</v>
      </c>
      <c r="L210" t="s">
        <v>3</v>
      </c>
      <c r="M210" t="s">
        <v>3</v>
      </c>
      <c r="N210" t="s">
        <v>1152</v>
      </c>
      <c r="O210" t="s">
        <v>1675</v>
      </c>
      <c r="P210" t="s">
        <v>3</v>
      </c>
      <c r="Q210" t="s">
        <v>3</v>
      </c>
      <c r="R210" t="s">
        <v>3</v>
      </c>
      <c r="S210" t="s">
        <v>1677</v>
      </c>
      <c r="T210" t="s">
        <v>1678</v>
      </c>
      <c r="U210" t="s">
        <v>1679</v>
      </c>
    </row>
    <row r="211" spans="1:21" x14ac:dyDescent="0.2">
      <c r="A211">
        <v>853</v>
      </c>
      <c r="B211">
        <v>1</v>
      </c>
      <c r="C211" t="s">
        <v>3</v>
      </c>
      <c r="D211" t="s">
        <v>1152</v>
      </c>
      <c r="E211" t="s">
        <v>1671</v>
      </c>
      <c r="F211" t="s">
        <v>1671</v>
      </c>
      <c r="G211" t="s">
        <v>1671</v>
      </c>
      <c r="H211" t="s">
        <v>3</v>
      </c>
      <c r="I211" t="s">
        <v>1671</v>
      </c>
      <c r="J211" t="s">
        <v>1671</v>
      </c>
      <c r="K211" t="s">
        <v>3</v>
      </c>
      <c r="L211" t="s">
        <v>3</v>
      </c>
      <c r="M211" t="s">
        <v>3</v>
      </c>
      <c r="N211" t="s">
        <v>1152</v>
      </c>
      <c r="O211" t="s">
        <v>1671</v>
      </c>
      <c r="P211" t="s">
        <v>3</v>
      </c>
      <c r="Q211" t="s">
        <v>3</v>
      </c>
      <c r="R211" t="s">
        <v>3</v>
      </c>
      <c r="S211" t="s">
        <v>1672</v>
      </c>
      <c r="T211" t="s">
        <v>1673</v>
      </c>
      <c r="U211" t="s">
        <v>1674</v>
      </c>
    </row>
    <row r="212" spans="1:21" x14ac:dyDescent="0.2">
      <c r="A212">
        <v>854</v>
      </c>
      <c r="B212">
        <v>1</v>
      </c>
      <c r="C212" t="s">
        <v>3</v>
      </c>
      <c r="D212" t="s">
        <v>1152</v>
      </c>
      <c r="E212" t="s">
        <v>1153</v>
      </c>
      <c r="F212" t="s">
        <v>1153</v>
      </c>
      <c r="G212" t="s">
        <v>1153</v>
      </c>
      <c r="H212" t="s">
        <v>3</v>
      </c>
      <c r="I212" t="s">
        <v>1153</v>
      </c>
      <c r="J212" t="s">
        <v>1153</v>
      </c>
      <c r="K212" t="s">
        <v>3</v>
      </c>
      <c r="L212" t="s">
        <v>3</v>
      </c>
      <c r="M212" t="s">
        <v>3</v>
      </c>
      <c r="N212" t="s">
        <v>1152</v>
      </c>
      <c r="O212" t="s">
        <v>1153</v>
      </c>
      <c r="P212" t="s">
        <v>3</v>
      </c>
      <c r="Q212" t="s">
        <v>3</v>
      </c>
      <c r="R212" t="s">
        <v>3</v>
      </c>
      <c r="S212" t="s">
        <v>1680</v>
      </c>
      <c r="T212" t="s">
        <v>1681</v>
      </c>
      <c r="U212" t="s">
        <v>1682</v>
      </c>
    </row>
    <row r="213" spans="1:21" x14ac:dyDescent="0.2">
      <c r="A213">
        <v>854</v>
      </c>
      <c r="B213">
        <v>1</v>
      </c>
      <c r="C213" t="s">
        <v>3</v>
      </c>
      <c r="D213" t="s">
        <v>1152</v>
      </c>
      <c r="E213" t="s">
        <v>1675</v>
      </c>
      <c r="F213" t="s">
        <v>1675</v>
      </c>
      <c r="G213" t="s">
        <v>1676</v>
      </c>
      <c r="H213" t="s">
        <v>3</v>
      </c>
      <c r="I213" t="s">
        <v>1676</v>
      </c>
      <c r="J213" t="s">
        <v>1675</v>
      </c>
      <c r="K213" t="s">
        <v>3</v>
      </c>
      <c r="L213" t="s">
        <v>3</v>
      </c>
      <c r="M213" t="s">
        <v>3</v>
      </c>
      <c r="N213" t="s">
        <v>1152</v>
      </c>
      <c r="O213" t="s">
        <v>1675</v>
      </c>
      <c r="P213" t="s">
        <v>3</v>
      </c>
      <c r="Q213" t="s">
        <v>3</v>
      </c>
      <c r="R213" t="s">
        <v>3</v>
      </c>
      <c r="S213" t="s">
        <v>1677</v>
      </c>
      <c r="T213" t="s">
        <v>1678</v>
      </c>
      <c r="U213" t="s">
        <v>1679</v>
      </c>
    </row>
    <row r="214" spans="1:21" x14ac:dyDescent="0.2">
      <c r="A214">
        <v>854</v>
      </c>
      <c r="B214">
        <v>1</v>
      </c>
      <c r="C214" t="s">
        <v>3</v>
      </c>
      <c r="D214" t="s">
        <v>1152</v>
      </c>
      <c r="E214" t="s">
        <v>1671</v>
      </c>
      <c r="F214" t="s">
        <v>1671</v>
      </c>
      <c r="G214" t="s">
        <v>1671</v>
      </c>
      <c r="H214" t="s">
        <v>3</v>
      </c>
      <c r="I214" t="s">
        <v>1671</v>
      </c>
      <c r="J214" t="s">
        <v>1671</v>
      </c>
      <c r="K214" t="s">
        <v>3</v>
      </c>
      <c r="L214" t="s">
        <v>3</v>
      </c>
      <c r="M214" t="s">
        <v>3</v>
      </c>
      <c r="N214" t="s">
        <v>1152</v>
      </c>
      <c r="O214" t="s">
        <v>1671</v>
      </c>
      <c r="P214" t="s">
        <v>3</v>
      </c>
      <c r="Q214" t="s">
        <v>3</v>
      </c>
      <c r="R214" t="s">
        <v>3</v>
      </c>
      <c r="S214" t="s">
        <v>1672</v>
      </c>
      <c r="T214" t="s">
        <v>1673</v>
      </c>
      <c r="U214" t="s">
        <v>1674</v>
      </c>
    </row>
    <row r="215" spans="1:21" x14ac:dyDescent="0.2">
      <c r="A215">
        <v>894</v>
      </c>
      <c r="B215">
        <v>1</v>
      </c>
      <c r="C215" t="s">
        <v>3</v>
      </c>
      <c r="D215" t="s">
        <v>1152</v>
      </c>
      <c r="E215" t="s">
        <v>1153</v>
      </c>
      <c r="F215" t="s">
        <v>1153</v>
      </c>
      <c r="G215" t="s">
        <v>1153</v>
      </c>
      <c r="H215" t="s">
        <v>3</v>
      </c>
      <c r="I215" t="s">
        <v>1153</v>
      </c>
      <c r="J215" t="s">
        <v>1153</v>
      </c>
      <c r="K215" t="s">
        <v>3</v>
      </c>
      <c r="L215" t="s">
        <v>3</v>
      </c>
      <c r="M215" t="s">
        <v>3</v>
      </c>
      <c r="N215" t="s">
        <v>1152</v>
      </c>
      <c r="O215" t="s">
        <v>1153</v>
      </c>
      <c r="P215" t="s">
        <v>3</v>
      </c>
      <c r="Q215" t="s">
        <v>3</v>
      </c>
      <c r="R215" t="s">
        <v>3</v>
      </c>
      <c r="S215" t="s">
        <v>1680</v>
      </c>
      <c r="T215" t="s">
        <v>1681</v>
      </c>
      <c r="U215" t="s">
        <v>1682</v>
      </c>
    </row>
    <row r="216" spans="1:21" x14ac:dyDescent="0.2">
      <c r="A216">
        <v>894</v>
      </c>
      <c r="B216">
        <v>1</v>
      </c>
      <c r="C216" t="s">
        <v>3</v>
      </c>
      <c r="D216" t="s">
        <v>1152</v>
      </c>
      <c r="E216" t="s">
        <v>1671</v>
      </c>
      <c r="F216" t="s">
        <v>1671</v>
      </c>
      <c r="G216" t="s">
        <v>1671</v>
      </c>
      <c r="H216" t="s">
        <v>3</v>
      </c>
      <c r="I216" t="s">
        <v>1671</v>
      </c>
      <c r="J216" t="s">
        <v>1671</v>
      </c>
      <c r="K216" t="s">
        <v>3</v>
      </c>
      <c r="L216" t="s">
        <v>3</v>
      </c>
      <c r="M216" t="s">
        <v>3</v>
      </c>
      <c r="N216" t="s">
        <v>1152</v>
      </c>
      <c r="O216" t="s">
        <v>1671</v>
      </c>
      <c r="P216" t="s">
        <v>3</v>
      </c>
      <c r="Q216" t="s">
        <v>3</v>
      </c>
      <c r="R216" t="s">
        <v>3</v>
      </c>
      <c r="S216" t="s">
        <v>1672</v>
      </c>
      <c r="T216" t="s">
        <v>1673</v>
      </c>
      <c r="U216" t="s">
        <v>1674</v>
      </c>
    </row>
    <row r="217" spans="1:21" x14ac:dyDescent="0.2">
      <c r="A217">
        <v>895</v>
      </c>
      <c r="B217">
        <v>1</v>
      </c>
      <c r="C217" t="s">
        <v>3</v>
      </c>
      <c r="D217" t="s">
        <v>1152</v>
      </c>
      <c r="E217" t="s">
        <v>1153</v>
      </c>
      <c r="F217" t="s">
        <v>1153</v>
      </c>
      <c r="G217" t="s">
        <v>1153</v>
      </c>
      <c r="H217" t="s">
        <v>3</v>
      </c>
      <c r="I217" t="s">
        <v>1153</v>
      </c>
      <c r="J217" t="s">
        <v>1153</v>
      </c>
      <c r="K217" t="s">
        <v>3</v>
      </c>
      <c r="L217" t="s">
        <v>3</v>
      </c>
      <c r="M217" t="s">
        <v>3</v>
      </c>
      <c r="N217" t="s">
        <v>1152</v>
      </c>
      <c r="O217" t="s">
        <v>1153</v>
      </c>
      <c r="P217" t="s">
        <v>3</v>
      </c>
      <c r="Q217" t="s">
        <v>3</v>
      </c>
      <c r="R217" t="s">
        <v>3</v>
      </c>
      <c r="S217" t="s">
        <v>1680</v>
      </c>
      <c r="T217" t="s">
        <v>1681</v>
      </c>
      <c r="U217" t="s">
        <v>1682</v>
      </c>
    </row>
    <row r="218" spans="1:21" x14ac:dyDescent="0.2">
      <c r="A218">
        <v>895</v>
      </c>
      <c r="B218">
        <v>1</v>
      </c>
      <c r="C218" t="s">
        <v>3</v>
      </c>
      <c r="D218" t="s">
        <v>1152</v>
      </c>
      <c r="E218" t="s">
        <v>1671</v>
      </c>
      <c r="F218" t="s">
        <v>1671</v>
      </c>
      <c r="G218" t="s">
        <v>1671</v>
      </c>
      <c r="H218" t="s">
        <v>3</v>
      </c>
      <c r="I218" t="s">
        <v>1671</v>
      </c>
      <c r="J218" t="s">
        <v>1671</v>
      </c>
      <c r="K218" t="s">
        <v>3</v>
      </c>
      <c r="L218" t="s">
        <v>3</v>
      </c>
      <c r="M218" t="s">
        <v>3</v>
      </c>
      <c r="N218" t="s">
        <v>1152</v>
      </c>
      <c r="O218" t="s">
        <v>1671</v>
      </c>
      <c r="P218" t="s">
        <v>3</v>
      </c>
      <c r="Q218" t="s">
        <v>3</v>
      </c>
      <c r="R218" t="s">
        <v>3</v>
      </c>
      <c r="S218" t="s">
        <v>1672</v>
      </c>
      <c r="T218" t="s">
        <v>1673</v>
      </c>
      <c r="U218" t="s">
        <v>1674</v>
      </c>
    </row>
    <row r="219" spans="1:21" x14ac:dyDescent="0.2">
      <c r="A219">
        <v>965</v>
      </c>
      <c r="B219">
        <v>1</v>
      </c>
      <c r="C219" t="s">
        <v>3</v>
      </c>
      <c r="D219" t="s">
        <v>1152</v>
      </c>
      <c r="E219" t="s">
        <v>1153</v>
      </c>
      <c r="F219" t="s">
        <v>1153</v>
      </c>
      <c r="G219" t="s">
        <v>1153</v>
      </c>
      <c r="H219" t="s">
        <v>3</v>
      </c>
      <c r="I219" t="s">
        <v>1153</v>
      </c>
      <c r="J219" t="s">
        <v>1153</v>
      </c>
      <c r="K219" t="s">
        <v>3</v>
      </c>
      <c r="L219" t="s">
        <v>3</v>
      </c>
      <c r="M219" t="s">
        <v>3</v>
      </c>
      <c r="N219" t="s">
        <v>1152</v>
      </c>
      <c r="O219" t="s">
        <v>1153</v>
      </c>
      <c r="P219" t="s">
        <v>3</v>
      </c>
      <c r="Q219" t="s">
        <v>3</v>
      </c>
      <c r="R219" t="s">
        <v>3</v>
      </c>
      <c r="S219" t="s">
        <v>1680</v>
      </c>
      <c r="T219" t="s">
        <v>1681</v>
      </c>
      <c r="U219" t="s">
        <v>1682</v>
      </c>
    </row>
    <row r="220" spans="1:21" x14ac:dyDescent="0.2">
      <c r="A220">
        <v>965</v>
      </c>
      <c r="B220">
        <v>1</v>
      </c>
      <c r="C220" t="s">
        <v>3</v>
      </c>
      <c r="D220" t="s">
        <v>1152</v>
      </c>
      <c r="E220" t="s">
        <v>1675</v>
      </c>
      <c r="F220" t="s">
        <v>1675</v>
      </c>
      <c r="G220" t="s">
        <v>1676</v>
      </c>
      <c r="H220" t="s">
        <v>3</v>
      </c>
      <c r="I220" t="s">
        <v>1676</v>
      </c>
      <c r="J220" t="s">
        <v>1675</v>
      </c>
      <c r="K220" t="s">
        <v>3</v>
      </c>
      <c r="L220" t="s">
        <v>3</v>
      </c>
      <c r="M220" t="s">
        <v>3</v>
      </c>
      <c r="N220" t="s">
        <v>1152</v>
      </c>
      <c r="O220" t="s">
        <v>1675</v>
      </c>
      <c r="P220" t="s">
        <v>3</v>
      </c>
      <c r="Q220" t="s">
        <v>3</v>
      </c>
      <c r="R220" t="s">
        <v>3</v>
      </c>
      <c r="S220" t="s">
        <v>1677</v>
      </c>
      <c r="T220" t="s">
        <v>1678</v>
      </c>
      <c r="U220" t="s">
        <v>1679</v>
      </c>
    </row>
    <row r="221" spans="1:21" x14ac:dyDescent="0.2">
      <c r="A221">
        <v>965</v>
      </c>
      <c r="B221">
        <v>1</v>
      </c>
      <c r="C221" t="s">
        <v>3</v>
      </c>
      <c r="D221" t="s">
        <v>1152</v>
      </c>
      <c r="E221" t="s">
        <v>1671</v>
      </c>
      <c r="F221" t="s">
        <v>1671</v>
      </c>
      <c r="G221" t="s">
        <v>1671</v>
      </c>
      <c r="H221" t="s">
        <v>3</v>
      </c>
      <c r="I221" t="s">
        <v>1671</v>
      </c>
      <c r="J221" t="s">
        <v>1671</v>
      </c>
      <c r="K221" t="s">
        <v>3</v>
      </c>
      <c r="L221" t="s">
        <v>3</v>
      </c>
      <c r="M221" t="s">
        <v>3</v>
      </c>
      <c r="N221" t="s">
        <v>1152</v>
      </c>
      <c r="O221" t="s">
        <v>1671</v>
      </c>
      <c r="P221" t="s">
        <v>3</v>
      </c>
      <c r="Q221" t="s">
        <v>3</v>
      </c>
      <c r="R221" t="s">
        <v>3</v>
      </c>
      <c r="S221" t="s">
        <v>1672</v>
      </c>
      <c r="T221" t="s">
        <v>1673</v>
      </c>
      <c r="U221" t="s">
        <v>1674</v>
      </c>
    </row>
    <row r="222" spans="1:21" x14ac:dyDescent="0.2">
      <c r="A222">
        <v>966</v>
      </c>
      <c r="B222">
        <v>1</v>
      </c>
      <c r="C222" t="s">
        <v>3</v>
      </c>
      <c r="D222" t="s">
        <v>1152</v>
      </c>
      <c r="E222" t="s">
        <v>1153</v>
      </c>
      <c r="F222" t="s">
        <v>1153</v>
      </c>
      <c r="G222" t="s">
        <v>1153</v>
      </c>
      <c r="H222" t="s">
        <v>3</v>
      </c>
      <c r="I222" t="s">
        <v>1153</v>
      </c>
      <c r="J222" t="s">
        <v>1153</v>
      </c>
      <c r="K222" t="s">
        <v>3</v>
      </c>
      <c r="L222" t="s">
        <v>3</v>
      </c>
      <c r="M222" t="s">
        <v>3</v>
      </c>
      <c r="N222" t="s">
        <v>1152</v>
      </c>
      <c r="O222" t="s">
        <v>1153</v>
      </c>
      <c r="P222" t="s">
        <v>3</v>
      </c>
      <c r="Q222" t="s">
        <v>3</v>
      </c>
      <c r="R222" t="s">
        <v>3</v>
      </c>
      <c r="S222" t="s">
        <v>1680</v>
      </c>
      <c r="T222" t="s">
        <v>1681</v>
      </c>
      <c r="U222" t="s">
        <v>1682</v>
      </c>
    </row>
    <row r="223" spans="1:21" x14ac:dyDescent="0.2">
      <c r="A223">
        <v>966</v>
      </c>
      <c r="B223">
        <v>1</v>
      </c>
      <c r="C223" t="s">
        <v>3</v>
      </c>
      <c r="D223" t="s">
        <v>1152</v>
      </c>
      <c r="E223" t="s">
        <v>1675</v>
      </c>
      <c r="F223" t="s">
        <v>1675</v>
      </c>
      <c r="G223" t="s">
        <v>1676</v>
      </c>
      <c r="H223" t="s">
        <v>3</v>
      </c>
      <c r="I223" t="s">
        <v>1676</v>
      </c>
      <c r="J223" t="s">
        <v>1675</v>
      </c>
      <c r="K223" t="s">
        <v>3</v>
      </c>
      <c r="L223" t="s">
        <v>3</v>
      </c>
      <c r="M223" t="s">
        <v>3</v>
      </c>
      <c r="N223" t="s">
        <v>1152</v>
      </c>
      <c r="O223" t="s">
        <v>1675</v>
      </c>
      <c r="P223" t="s">
        <v>3</v>
      </c>
      <c r="Q223" t="s">
        <v>3</v>
      </c>
      <c r="R223" t="s">
        <v>3</v>
      </c>
      <c r="S223" t="s">
        <v>1677</v>
      </c>
      <c r="T223" t="s">
        <v>1678</v>
      </c>
      <c r="U223" t="s">
        <v>1679</v>
      </c>
    </row>
    <row r="224" spans="1:21" x14ac:dyDescent="0.2">
      <c r="A224">
        <v>966</v>
      </c>
      <c r="B224">
        <v>1</v>
      </c>
      <c r="C224" t="s">
        <v>3</v>
      </c>
      <c r="D224" t="s">
        <v>1152</v>
      </c>
      <c r="E224" t="s">
        <v>1671</v>
      </c>
      <c r="F224" t="s">
        <v>1671</v>
      </c>
      <c r="G224" t="s">
        <v>1671</v>
      </c>
      <c r="H224" t="s">
        <v>3</v>
      </c>
      <c r="I224" t="s">
        <v>1671</v>
      </c>
      <c r="J224" t="s">
        <v>1671</v>
      </c>
      <c r="K224" t="s">
        <v>3</v>
      </c>
      <c r="L224" t="s">
        <v>3</v>
      </c>
      <c r="M224" t="s">
        <v>3</v>
      </c>
      <c r="N224" t="s">
        <v>1152</v>
      </c>
      <c r="O224" t="s">
        <v>1671</v>
      </c>
      <c r="P224" t="s">
        <v>3</v>
      </c>
      <c r="Q224" t="s">
        <v>3</v>
      </c>
      <c r="R224" t="s">
        <v>3</v>
      </c>
      <c r="S224" t="s">
        <v>1672</v>
      </c>
      <c r="T224" t="s">
        <v>1673</v>
      </c>
      <c r="U224" t="s">
        <v>1674</v>
      </c>
    </row>
    <row r="225" spans="1:21" x14ac:dyDescent="0.2">
      <c r="A225">
        <v>1022</v>
      </c>
      <c r="B225">
        <v>1</v>
      </c>
      <c r="C225" t="s">
        <v>3</v>
      </c>
      <c r="D225" t="s">
        <v>1152</v>
      </c>
      <c r="E225" t="s">
        <v>1153</v>
      </c>
      <c r="F225" t="s">
        <v>1153</v>
      </c>
      <c r="G225" t="s">
        <v>1153</v>
      </c>
      <c r="H225" t="s">
        <v>3</v>
      </c>
      <c r="I225" t="s">
        <v>1153</v>
      </c>
      <c r="J225" t="s">
        <v>1153</v>
      </c>
      <c r="K225" t="s">
        <v>3</v>
      </c>
      <c r="L225" t="s">
        <v>3</v>
      </c>
      <c r="M225" t="s">
        <v>3</v>
      </c>
      <c r="N225" t="s">
        <v>1152</v>
      </c>
      <c r="O225" t="s">
        <v>1153</v>
      </c>
      <c r="P225" t="s">
        <v>3</v>
      </c>
      <c r="Q225" t="s">
        <v>3</v>
      </c>
      <c r="R225" t="s">
        <v>3</v>
      </c>
      <c r="S225" t="s">
        <v>1680</v>
      </c>
      <c r="T225" t="s">
        <v>1681</v>
      </c>
      <c r="U225" t="s">
        <v>1682</v>
      </c>
    </row>
    <row r="226" spans="1:21" x14ac:dyDescent="0.2">
      <c r="A226">
        <v>1022</v>
      </c>
      <c r="B226">
        <v>1</v>
      </c>
      <c r="C226" t="s">
        <v>3</v>
      </c>
      <c r="D226" t="s">
        <v>1152</v>
      </c>
      <c r="E226" t="s">
        <v>1675</v>
      </c>
      <c r="F226" t="s">
        <v>1675</v>
      </c>
      <c r="G226" t="s">
        <v>1676</v>
      </c>
      <c r="H226" t="s">
        <v>3</v>
      </c>
      <c r="I226" t="s">
        <v>1676</v>
      </c>
      <c r="J226" t="s">
        <v>1675</v>
      </c>
      <c r="K226" t="s">
        <v>3</v>
      </c>
      <c r="L226" t="s">
        <v>3</v>
      </c>
      <c r="M226" t="s">
        <v>3</v>
      </c>
      <c r="N226" t="s">
        <v>1152</v>
      </c>
      <c r="O226" t="s">
        <v>1675</v>
      </c>
      <c r="P226" t="s">
        <v>3</v>
      </c>
      <c r="Q226" t="s">
        <v>3</v>
      </c>
      <c r="R226" t="s">
        <v>3</v>
      </c>
      <c r="S226" t="s">
        <v>1677</v>
      </c>
      <c r="T226" t="s">
        <v>1678</v>
      </c>
      <c r="U226" t="s">
        <v>1679</v>
      </c>
    </row>
    <row r="227" spans="1:21" x14ac:dyDescent="0.2">
      <c r="A227">
        <v>1023</v>
      </c>
      <c r="B227">
        <v>1</v>
      </c>
      <c r="C227" t="s">
        <v>3</v>
      </c>
      <c r="D227" t="s">
        <v>1152</v>
      </c>
      <c r="E227" t="s">
        <v>1153</v>
      </c>
      <c r="F227" t="s">
        <v>1153</v>
      </c>
      <c r="G227" t="s">
        <v>1153</v>
      </c>
      <c r="H227" t="s">
        <v>3</v>
      </c>
      <c r="I227" t="s">
        <v>1153</v>
      </c>
      <c r="J227" t="s">
        <v>1153</v>
      </c>
      <c r="K227" t="s">
        <v>3</v>
      </c>
      <c r="L227" t="s">
        <v>3</v>
      </c>
      <c r="M227" t="s">
        <v>3</v>
      </c>
      <c r="N227" t="s">
        <v>1152</v>
      </c>
      <c r="O227" t="s">
        <v>1153</v>
      </c>
      <c r="P227" t="s">
        <v>3</v>
      </c>
      <c r="Q227" t="s">
        <v>3</v>
      </c>
      <c r="R227" t="s">
        <v>3</v>
      </c>
      <c r="S227" t="s">
        <v>1680</v>
      </c>
      <c r="T227" t="s">
        <v>1681</v>
      </c>
      <c r="U227" t="s">
        <v>1682</v>
      </c>
    </row>
    <row r="228" spans="1:21" x14ac:dyDescent="0.2">
      <c r="A228">
        <v>1023</v>
      </c>
      <c r="B228">
        <v>1</v>
      </c>
      <c r="C228" t="s">
        <v>3</v>
      </c>
      <c r="D228" t="s">
        <v>1152</v>
      </c>
      <c r="E228" t="s">
        <v>1675</v>
      </c>
      <c r="F228" t="s">
        <v>1675</v>
      </c>
      <c r="G228" t="s">
        <v>1676</v>
      </c>
      <c r="H228" t="s">
        <v>3</v>
      </c>
      <c r="I228" t="s">
        <v>1676</v>
      </c>
      <c r="J228" t="s">
        <v>1675</v>
      </c>
      <c r="K228" t="s">
        <v>3</v>
      </c>
      <c r="L228" t="s">
        <v>3</v>
      </c>
      <c r="M228" t="s">
        <v>3</v>
      </c>
      <c r="N228" t="s">
        <v>1152</v>
      </c>
      <c r="O228" t="s">
        <v>1675</v>
      </c>
      <c r="P228" t="s">
        <v>3</v>
      </c>
      <c r="Q228" t="s">
        <v>3</v>
      </c>
      <c r="R228" t="s">
        <v>3</v>
      </c>
      <c r="S228" t="s">
        <v>1677</v>
      </c>
      <c r="T228" t="s">
        <v>1678</v>
      </c>
      <c r="U228" t="s">
        <v>1679</v>
      </c>
    </row>
    <row r="229" spans="1:21" x14ac:dyDescent="0.2">
      <c r="A229">
        <v>1091</v>
      </c>
      <c r="B229">
        <v>1</v>
      </c>
      <c r="C229" t="s">
        <v>3</v>
      </c>
      <c r="D229" t="s">
        <v>1152</v>
      </c>
      <c r="E229" t="s">
        <v>1153</v>
      </c>
      <c r="F229" t="s">
        <v>1153</v>
      </c>
      <c r="G229" t="s">
        <v>1153</v>
      </c>
      <c r="H229" t="s">
        <v>3</v>
      </c>
      <c r="I229" t="s">
        <v>1153</v>
      </c>
      <c r="J229" t="s">
        <v>1153</v>
      </c>
      <c r="K229" t="s">
        <v>3</v>
      </c>
      <c r="L229" t="s">
        <v>3</v>
      </c>
      <c r="M229" t="s">
        <v>3</v>
      </c>
      <c r="N229" t="s">
        <v>1152</v>
      </c>
      <c r="O229" t="s">
        <v>1153</v>
      </c>
      <c r="P229" t="s">
        <v>3</v>
      </c>
      <c r="Q229" t="s">
        <v>3</v>
      </c>
      <c r="R229" t="s">
        <v>3</v>
      </c>
      <c r="S229" t="s">
        <v>1680</v>
      </c>
      <c r="T229" t="s">
        <v>1681</v>
      </c>
      <c r="U229" t="s">
        <v>1682</v>
      </c>
    </row>
    <row r="230" spans="1:21" x14ac:dyDescent="0.2">
      <c r="A230">
        <v>1091</v>
      </c>
      <c r="B230">
        <v>1</v>
      </c>
      <c r="C230" t="s">
        <v>3</v>
      </c>
      <c r="D230" t="s">
        <v>1152</v>
      </c>
      <c r="E230" t="s">
        <v>1675</v>
      </c>
      <c r="F230" t="s">
        <v>1675</v>
      </c>
      <c r="G230" t="s">
        <v>1676</v>
      </c>
      <c r="H230" t="s">
        <v>3</v>
      </c>
      <c r="I230" t="s">
        <v>1676</v>
      </c>
      <c r="J230" t="s">
        <v>1675</v>
      </c>
      <c r="K230" t="s">
        <v>3</v>
      </c>
      <c r="L230" t="s">
        <v>3</v>
      </c>
      <c r="M230" t="s">
        <v>3</v>
      </c>
      <c r="N230" t="s">
        <v>1152</v>
      </c>
      <c r="O230" t="s">
        <v>1675</v>
      </c>
      <c r="P230" t="s">
        <v>3</v>
      </c>
      <c r="Q230" t="s">
        <v>3</v>
      </c>
      <c r="R230" t="s">
        <v>3</v>
      </c>
      <c r="S230" t="s">
        <v>1677</v>
      </c>
      <c r="T230" t="s">
        <v>1678</v>
      </c>
      <c r="U230" t="s">
        <v>1679</v>
      </c>
    </row>
    <row r="231" spans="1:21" x14ac:dyDescent="0.2">
      <c r="A231">
        <v>1092</v>
      </c>
      <c r="B231">
        <v>1</v>
      </c>
      <c r="C231" t="s">
        <v>3</v>
      </c>
      <c r="D231" t="s">
        <v>1152</v>
      </c>
      <c r="E231" t="s">
        <v>1153</v>
      </c>
      <c r="F231" t="s">
        <v>1153</v>
      </c>
      <c r="G231" t="s">
        <v>1153</v>
      </c>
      <c r="H231" t="s">
        <v>3</v>
      </c>
      <c r="I231" t="s">
        <v>1153</v>
      </c>
      <c r="J231" t="s">
        <v>1153</v>
      </c>
      <c r="K231" t="s">
        <v>3</v>
      </c>
      <c r="L231" t="s">
        <v>3</v>
      </c>
      <c r="M231" t="s">
        <v>3</v>
      </c>
      <c r="N231" t="s">
        <v>1152</v>
      </c>
      <c r="O231" t="s">
        <v>1153</v>
      </c>
      <c r="P231" t="s">
        <v>3</v>
      </c>
      <c r="Q231" t="s">
        <v>3</v>
      </c>
      <c r="R231" t="s">
        <v>3</v>
      </c>
      <c r="S231" t="s">
        <v>1680</v>
      </c>
      <c r="T231" t="s">
        <v>1681</v>
      </c>
      <c r="U231" t="s">
        <v>1682</v>
      </c>
    </row>
    <row r="232" spans="1:21" x14ac:dyDescent="0.2">
      <c r="A232">
        <v>1092</v>
      </c>
      <c r="B232">
        <v>1</v>
      </c>
      <c r="C232" t="s">
        <v>3</v>
      </c>
      <c r="D232" t="s">
        <v>1152</v>
      </c>
      <c r="E232" t="s">
        <v>1675</v>
      </c>
      <c r="F232" t="s">
        <v>1675</v>
      </c>
      <c r="G232" t="s">
        <v>1676</v>
      </c>
      <c r="H232" t="s">
        <v>3</v>
      </c>
      <c r="I232" t="s">
        <v>1676</v>
      </c>
      <c r="J232" t="s">
        <v>1675</v>
      </c>
      <c r="K232" t="s">
        <v>3</v>
      </c>
      <c r="L232" t="s">
        <v>3</v>
      </c>
      <c r="M232" t="s">
        <v>3</v>
      </c>
      <c r="N232" t="s">
        <v>1152</v>
      </c>
      <c r="O232" t="s">
        <v>1675</v>
      </c>
      <c r="P232" t="s">
        <v>3</v>
      </c>
      <c r="Q232" t="s">
        <v>3</v>
      </c>
      <c r="R232" t="s">
        <v>3</v>
      </c>
      <c r="S232" t="s">
        <v>1677</v>
      </c>
      <c r="T232" t="s">
        <v>1678</v>
      </c>
      <c r="U232" t="s">
        <v>1679</v>
      </c>
    </row>
    <row r="233" spans="1:21" x14ac:dyDescent="0.2">
      <c r="A233">
        <v>1095</v>
      </c>
      <c r="B233">
        <v>1</v>
      </c>
      <c r="C233" t="s">
        <v>3</v>
      </c>
      <c r="D233" t="s">
        <v>1152</v>
      </c>
      <c r="E233" t="s">
        <v>1153</v>
      </c>
      <c r="F233" t="s">
        <v>1153</v>
      </c>
      <c r="G233" t="s">
        <v>1153</v>
      </c>
      <c r="H233" t="s">
        <v>3</v>
      </c>
      <c r="I233" t="s">
        <v>1153</v>
      </c>
      <c r="J233" t="s">
        <v>1153</v>
      </c>
      <c r="K233" t="s">
        <v>3</v>
      </c>
      <c r="L233" t="s">
        <v>3</v>
      </c>
      <c r="M233" t="s">
        <v>3</v>
      </c>
      <c r="N233" t="s">
        <v>1152</v>
      </c>
      <c r="O233" t="s">
        <v>1153</v>
      </c>
      <c r="P233" t="s">
        <v>3</v>
      </c>
      <c r="Q233" t="s">
        <v>3</v>
      </c>
      <c r="R233" t="s">
        <v>3</v>
      </c>
      <c r="S233" t="s">
        <v>1680</v>
      </c>
      <c r="T233" t="s">
        <v>1681</v>
      </c>
      <c r="U233" t="s">
        <v>1682</v>
      </c>
    </row>
    <row r="234" spans="1:21" x14ac:dyDescent="0.2">
      <c r="A234">
        <v>1095</v>
      </c>
      <c r="B234">
        <v>1</v>
      </c>
      <c r="C234" t="s">
        <v>3</v>
      </c>
      <c r="D234" t="s">
        <v>1152</v>
      </c>
      <c r="E234" t="s">
        <v>1675</v>
      </c>
      <c r="F234" t="s">
        <v>1675</v>
      </c>
      <c r="G234" t="s">
        <v>1676</v>
      </c>
      <c r="H234" t="s">
        <v>3</v>
      </c>
      <c r="I234" t="s">
        <v>1676</v>
      </c>
      <c r="J234" t="s">
        <v>1675</v>
      </c>
      <c r="K234" t="s">
        <v>3</v>
      </c>
      <c r="L234" t="s">
        <v>3</v>
      </c>
      <c r="M234" t="s">
        <v>3</v>
      </c>
      <c r="N234" t="s">
        <v>1152</v>
      </c>
      <c r="O234" t="s">
        <v>1675</v>
      </c>
      <c r="P234" t="s">
        <v>3</v>
      </c>
      <c r="Q234" t="s">
        <v>3</v>
      </c>
      <c r="R234" t="s">
        <v>3</v>
      </c>
      <c r="S234" t="s">
        <v>1677</v>
      </c>
      <c r="T234" t="s">
        <v>1678</v>
      </c>
      <c r="U234" t="s">
        <v>1679</v>
      </c>
    </row>
    <row r="235" spans="1:21" x14ac:dyDescent="0.2">
      <c r="A235">
        <v>1096</v>
      </c>
      <c r="B235">
        <v>1</v>
      </c>
      <c r="C235" t="s">
        <v>3</v>
      </c>
      <c r="D235" t="s">
        <v>1152</v>
      </c>
      <c r="E235" t="s">
        <v>1153</v>
      </c>
      <c r="F235" t="s">
        <v>1153</v>
      </c>
      <c r="G235" t="s">
        <v>1153</v>
      </c>
      <c r="H235" t="s">
        <v>3</v>
      </c>
      <c r="I235" t="s">
        <v>1153</v>
      </c>
      <c r="J235" t="s">
        <v>1153</v>
      </c>
      <c r="K235" t="s">
        <v>3</v>
      </c>
      <c r="L235" t="s">
        <v>3</v>
      </c>
      <c r="M235" t="s">
        <v>3</v>
      </c>
      <c r="N235" t="s">
        <v>1152</v>
      </c>
      <c r="O235" t="s">
        <v>1153</v>
      </c>
      <c r="P235" t="s">
        <v>3</v>
      </c>
      <c r="Q235" t="s">
        <v>3</v>
      </c>
      <c r="R235" t="s">
        <v>3</v>
      </c>
      <c r="S235" t="s">
        <v>1680</v>
      </c>
      <c r="T235" t="s">
        <v>1681</v>
      </c>
      <c r="U235" t="s">
        <v>1682</v>
      </c>
    </row>
    <row r="236" spans="1:21" x14ac:dyDescent="0.2">
      <c r="A236">
        <v>1096</v>
      </c>
      <c r="B236">
        <v>1</v>
      </c>
      <c r="C236" t="s">
        <v>3</v>
      </c>
      <c r="D236" t="s">
        <v>1152</v>
      </c>
      <c r="E236" t="s">
        <v>1675</v>
      </c>
      <c r="F236" t="s">
        <v>1675</v>
      </c>
      <c r="G236" t="s">
        <v>1676</v>
      </c>
      <c r="H236" t="s">
        <v>3</v>
      </c>
      <c r="I236" t="s">
        <v>1676</v>
      </c>
      <c r="J236" t="s">
        <v>1675</v>
      </c>
      <c r="K236" t="s">
        <v>3</v>
      </c>
      <c r="L236" t="s">
        <v>3</v>
      </c>
      <c r="M236" t="s">
        <v>3</v>
      </c>
      <c r="N236" t="s">
        <v>1152</v>
      </c>
      <c r="O236" t="s">
        <v>1675</v>
      </c>
      <c r="P236" t="s">
        <v>3</v>
      </c>
      <c r="Q236" t="s">
        <v>3</v>
      </c>
      <c r="R236" t="s">
        <v>3</v>
      </c>
      <c r="S236" t="s">
        <v>1677</v>
      </c>
      <c r="T236" t="s">
        <v>1678</v>
      </c>
      <c r="U236" t="s">
        <v>1679</v>
      </c>
    </row>
    <row r="237" spans="1:21" x14ac:dyDescent="0.2">
      <c r="A237">
        <v>1099</v>
      </c>
      <c r="B237">
        <v>1</v>
      </c>
      <c r="C237" t="s">
        <v>3</v>
      </c>
      <c r="D237" t="s">
        <v>1152</v>
      </c>
      <c r="E237" t="s">
        <v>1153</v>
      </c>
      <c r="F237" t="s">
        <v>1153</v>
      </c>
      <c r="G237" t="s">
        <v>1153</v>
      </c>
      <c r="H237" t="s">
        <v>3</v>
      </c>
      <c r="I237" t="s">
        <v>1153</v>
      </c>
      <c r="J237" t="s">
        <v>1153</v>
      </c>
      <c r="K237" t="s">
        <v>3</v>
      </c>
      <c r="L237" t="s">
        <v>3</v>
      </c>
      <c r="M237" t="s">
        <v>3</v>
      </c>
      <c r="N237" t="s">
        <v>1152</v>
      </c>
      <c r="O237" t="s">
        <v>1153</v>
      </c>
      <c r="P237" t="s">
        <v>3</v>
      </c>
      <c r="Q237" t="s">
        <v>3</v>
      </c>
      <c r="R237" t="s">
        <v>3</v>
      </c>
      <c r="S237" t="s">
        <v>1680</v>
      </c>
      <c r="T237" t="s">
        <v>1681</v>
      </c>
      <c r="U237" t="s">
        <v>1682</v>
      </c>
    </row>
    <row r="238" spans="1:21" x14ac:dyDescent="0.2">
      <c r="A238">
        <v>1099</v>
      </c>
      <c r="B238">
        <v>1</v>
      </c>
      <c r="C238" t="s">
        <v>3</v>
      </c>
      <c r="D238" t="s">
        <v>1152</v>
      </c>
      <c r="E238" t="s">
        <v>1675</v>
      </c>
      <c r="F238" t="s">
        <v>1675</v>
      </c>
      <c r="G238" t="s">
        <v>1676</v>
      </c>
      <c r="H238" t="s">
        <v>3</v>
      </c>
      <c r="I238" t="s">
        <v>1676</v>
      </c>
      <c r="J238" t="s">
        <v>1675</v>
      </c>
      <c r="K238" t="s">
        <v>3</v>
      </c>
      <c r="L238" t="s">
        <v>3</v>
      </c>
      <c r="M238" t="s">
        <v>3</v>
      </c>
      <c r="N238" t="s">
        <v>1152</v>
      </c>
      <c r="O238" t="s">
        <v>1675</v>
      </c>
      <c r="P238" t="s">
        <v>3</v>
      </c>
      <c r="Q238" t="s">
        <v>3</v>
      </c>
      <c r="R238" t="s">
        <v>3</v>
      </c>
      <c r="S238" t="s">
        <v>1677</v>
      </c>
      <c r="T238" t="s">
        <v>1678</v>
      </c>
      <c r="U238" t="s">
        <v>1679</v>
      </c>
    </row>
    <row r="239" spans="1:21" x14ac:dyDescent="0.2">
      <c r="A239">
        <v>1100</v>
      </c>
      <c r="B239">
        <v>1</v>
      </c>
      <c r="C239" t="s">
        <v>3</v>
      </c>
      <c r="D239" t="s">
        <v>1152</v>
      </c>
      <c r="E239" t="s">
        <v>1153</v>
      </c>
      <c r="F239" t="s">
        <v>1153</v>
      </c>
      <c r="G239" t="s">
        <v>1153</v>
      </c>
      <c r="H239" t="s">
        <v>3</v>
      </c>
      <c r="I239" t="s">
        <v>1153</v>
      </c>
      <c r="J239" t="s">
        <v>1153</v>
      </c>
      <c r="K239" t="s">
        <v>3</v>
      </c>
      <c r="L239" t="s">
        <v>3</v>
      </c>
      <c r="M239" t="s">
        <v>3</v>
      </c>
      <c r="N239" t="s">
        <v>1152</v>
      </c>
      <c r="O239" t="s">
        <v>1153</v>
      </c>
      <c r="P239" t="s">
        <v>3</v>
      </c>
      <c r="Q239" t="s">
        <v>3</v>
      </c>
      <c r="R239" t="s">
        <v>3</v>
      </c>
      <c r="S239" t="s">
        <v>1680</v>
      </c>
      <c r="T239" t="s">
        <v>1681</v>
      </c>
      <c r="U239" t="s">
        <v>1682</v>
      </c>
    </row>
    <row r="240" spans="1:21" x14ac:dyDescent="0.2">
      <c r="A240">
        <v>1100</v>
      </c>
      <c r="B240">
        <v>1</v>
      </c>
      <c r="C240" t="s">
        <v>3</v>
      </c>
      <c r="D240" t="s">
        <v>1152</v>
      </c>
      <c r="E240" t="s">
        <v>1675</v>
      </c>
      <c r="F240" t="s">
        <v>1675</v>
      </c>
      <c r="G240" t="s">
        <v>1676</v>
      </c>
      <c r="H240" t="s">
        <v>3</v>
      </c>
      <c r="I240" t="s">
        <v>1676</v>
      </c>
      <c r="J240" t="s">
        <v>1675</v>
      </c>
      <c r="K240" t="s">
        <v>3</v>
      </c>
      <c r="L240" t="s">
        <v>3</v>
      </c>
      <c r="M240" t="s">
        <v>3</v>
      </c>
      <c r="N240" t="s">
        <v>1152</v>
      </c>
      <c r="O240" t="s">
        <v>1675</v>
      </c>
      <c r="P240" t="s">
        <v>3</v>
      </c>
      <c r="Q240" t="s">
        <v>3</v>
      </c>
      <c r="R240" t="s">
        <v>3</v>
      </c>
      <c r="S240" t="s">
        <v>1677</v>
      </c>
      <c r="T240" t="s">
        <v>1678</v>
      </c>
      <c r="U240" t="s">
        <v>1679</v>
      </c>
    </row>
    <row r="241" spans="1:21" x14ac:dyDescent="0.2">
      <c r="A241">
        <v>1103</v>
      </c>
      <c r="B241">
        <v>1</v>
      </c>
      <c r="C241" t="s">
        <v>3</v>
      </c>
      <c r="D241" t="s">
        <v>1152</v>
      </c>
      <c r="E241" t="s">
        <v>1153</v>
      </c>
      <c r="F241" t="s">
        <v>1153</v>
      </c>
      <c r="G241" t="s">
        <v>1153</v>
      </c>
      <c r="H241" t="s">
        <v>3</v>
      </c>
      <c r="I241" t="s">
        <v>1153</v>
      </c>
      <c r="J241" t="s">
        <v>1153</v>
      </c>
      <c r="K241" t="s">
        <v>3</v>
      </c>
      <c r="L241" t="s">
        <v>3</v>
      </c>
      <c r="M241" t="s">
        <v>3</v>
      </c>
      <c r="N241" t="s">
        <v>1152</v>
      </c>
      <c r="O241" t="s">
        <v>1153</v>
      </c>
      <c r="P241" t="s">
        <v>3</v>
      </c>
      <c r="Q241" t="s">
        <v>3</v>
      </c>
      <c r="R241" t="s">
        <v>3</v>
      </c>
      <c r="S241" t="s">
        <v>1680</v>
      </c>
      <c r="T241" t="s">
        <v>1681</v>
      </c>
      <c r="U241" t="s">
        <v>1682</v>
      </c>
    </row>
    <row r="242" spans="1:21" x14ac:dyDescent="0.2">
      <c r="A242">
        <v>1103</v>
      </c>
      <c r="B242">
        <v>1</v>
      </c>
      <c r="C242" t="s">
        <v>3</v>
      </c>
      <c r="D242" t="s">
        <v>1152</v>
      </c>
      <c r="E242" t="s">
        <v>1675</v>
      </c>
      <c r="F242" t="s">
        <v>1675</v>
      </c>
      <c r="G242" t="s">
        <v>1676</v>
      </c>
      <c r="H242" t="s">
        <v>3</v>
      </c>
      <c r="I242" t="s">
        <v>1676</v>
      </c>
      <c r="J242" t="s">
        <v>1675</v>
      </c>
      <c r="K242" t="s">
        <v>3</v>
      </c>
      <c r="L242" t="s">
        <v>3</v>
      </c>
      <c r="M242" t="s">
        <v>3</v>
      </c>
      <c r="N242" t="s">
        <v>1152</v>
      </c>
      <c r="O242" t="s">
        <v>1675</v>
      </c>
      <c r="P242" t="s">
        <v>3</v>
      </c>
      <c r="Q242" t="s">
        <v>3</v>
      </c>
      <c r="R242" t="s">
        <v>3</v>
      </c>
      <c r="S242" t="s">
        <v>1677</v>
      </c>
      <c r="T242" t="s">
        <v>1678</v>
      </c>
      <c r="U242" t="s">
        <v>1679</v>
      </c>
    </row>
    <row r="243" spans="1:21" x14ac:dyDescent="0.2">
      <c r="A243">
        <v>1104</v>
      </c>
      <c r="B243">
        <v>1</v>
      </c>
      <c r="C243" t="s">
        <v>3</v>
      </c>
      <c r="D243" t="s">
        <v>1152</v>
      </c>
      <c r="E243" t="s">
        <v>1153</v>
      </c>
      <c r="F243" t="s">
        <v>1153</v>
      </c>
      <c r="G243" t="s">
        <v>1153</v>
      </c>
      <c r="H243" t="s">
        <v>3</v>
      </c>
      <c r="I243" t="s">
        <v>1153</v>
      </c>
      <c r="J243" t="s">
        <v>1153</v>
      </c>
      <c r="K243" t="s">
        <v>3</v>
      </c>
      <c r="L243" t="s">
        <v>3</v>
      </c>
      <c r="M243" t="s">
        <v>3</v>
      </c>
      <c r="N243" t="s">
        <v>1152</v>
      </c>
      <c r="O243" t="s">
        <v>1153</v>
      </c>
      <c r="P243" t="s">
        <v>3</v>
      </c>
      <c r="Q243" t="s">
        <v>3</v>
      </c>
      <c r="R243" t="s">
        <v>3</v>
      </c>
      <c r="S243" t="s">
        <v>1680</v>
      </c>
      <c r="T243" t="s">
        <v>1681</v>
      </c>
      <c r="U243" t="s">
        <v>1682</v>
      </c>
    </row>
    <row r="244" spans="1:21" x14ac:dyDescent="0.2">
      <c r="A244">
        <v>1104</v>
      </c>
      <c r="B244">
        <v>1</v>
      </c>
      <c r="C244" t="s">
        <v>3</v>
      </c>
      <c r="D244" t="s">
        <v>1152</v>
      </c>
      <c r="E244" t="s">
        <v>1675</v>
      </c>
      <c r="F244" t="s">
        <v>1675</v>
      </c>
      <c r="G244" t="s">
        <v>1676</v>
      </c>
      <c r="H244" t="s">
        <v>3</v>
      </c>
      <c r="I244" t="s">
        <v>1676</v>
      </c>
      <c r="J244" t="s">
        <v>1675</v>
      </c>
      <c r="K244" t="s">
        <v>3</v>
      </c>
      <c r="L244" t="s">
        <v>3</v>
      </c>
      <c r="M244" t="s">
        <v>3</v>
      </c>
      <c r="N244" t="s">
        <v>1152</v>
      </c>
      <c r="O244" t="s">
        <v>1675</v>
      </c>
      <c r="P244" t="s">
        <v>3</v>
      </c>
      <c r="Q244" t="s">
        <v>3</v>
      </c>
      <c r="R244" t="s">
        <v>3</v>
      </c>
      <c r="S244" t="s">
        <v>1677</v>
      </c>
      <c r="T244" t="s">
        <v>1678</v>
      </c>
      <c r="U244" t="s">
        <v>1679</v>
      </c>
    </row>
    <row r="245" spans="1:21" x14ac:dyDescent="0.2">
      <c r="A245">
        <v>1107</v>
      </c>
      <c r="B245">
        <v>1</v>
      </c>
      <c r="C245" t="s">
        <v>3</v>
      </c>
      <c r="D245" t="s">
        <v>1152</v>
      </c>
      <c r="E245" t="s">
        <v>1153</v>
      </c>
      <c r="F245" t="s">
        <v>1153</v>
      </c>
      <c r="G245" t="s">
        <v>1153</v>
      </c>
      <c r="H245" t="s">
        <v>3</v>
      </c>
      <c r="I245" t="s">
        <v>1153</v>
      </c>
      <c r="J245" t="s">
        <v>1153</v>
      </c>
      <c r="K245" t="s">
        <v>3</v>
      </c>
      <c r="L245" t="s">
        <v>3</v>
      </c>
      <c r="M245" t="s">
        <v>3</v>
      </c>
      <c r="N245" t="s">
        <v>1152</v>
      </c>
      <c r="O245" t="s">
        <v>1153</v>
      </c>
      <c r="P245" t="s">
        <v>3</v>
      </c>
      <c r="Q245" t="s">
        <v>3</v>
      </c>
      <c r="R245" t="s">
        <v>3</v>
      </c>
      <c r="S245" t="s">
        <v>1680</v>
      </c>
      <c r="T245" t="s">
        <v>1681</v>
      </c>
      <c r="U245" t="s">
        <v>1682</v>
      </c>
    </row>
    <row r="246" spans="1:21" x14ac:dyDescent="0.2">
      <c r="A246">
        <v>1107</v>
      </c>
      <c r="B246">
        <v>1</v>
      </c>
      <c r="C246" t="s">
        <v>3</v>
      </c>
      <c r="D246" t="s">
        <v>1152</v>
      </c>
      <c r="E246" t="s">
        <v>1675</v>
      </c>
      <c r="F246" t="s">
        <v>1675</v>
      </c>
      <c r="G246" t="s">
        <v>1676</v>
      </c>
      <c r="H246" t="s">
        <v>3</v>
      </c>
      <c r="I246" t="s">
        <v>1676</v>
      </c>
      <c r="J246" t="s">
        <v>1675</v>
      </c>
      <c r="K246" t="s">
        <v>3</v>
      </c>
      <c r="L246" t="s">
        <v>3</v>
      </c>
      <c r="M246" t="s">
        <v>3</v>
      </c>
      <c r="N246" t="s">
        <v>1152</v>
      </c>
      <c r="O246" t="s">
        <v>1675</v>
      </c>
      <c r="P246" t="s">
        <v>3</v>
      </c>
      <c r="Q246" t="s">
        <v>3</v>
      </c>
      <c r="R246" t="s">
        <v>3</v>
      </c>
      <c r="S246" t="s">
        <v>1677</v>
      </c>
      <c r="T246" t="s">
        <v>1678</v>
      </c>
      <c r="U246" t="s">
        <v>1679</v>
      </c>
    </row>
    <row r="247" spans="1:21" x14ac:dyDescent="0.2">
      <c r="A247">
        <v>1108</v>
      </c>
      <c r="B247">
        <v>1</v>
      </c>
      <c r="C247" t="s">
        <v>3</v>
      </c>
      <c r="D247" t="s">
        <v>1152</v>
      </c>
      <c r="E247" t="s">
        <v>1153</v>
      </c>
      <c r="F247" t="s">
        <v>1153</v>
      </c>
      <c r="G247" t="s">
        <v>1153</v>
      </c>
      <c r="H247" t="s">
        <v>3</v>
      </c>
      <c r="I247" t="s">
        <v>1153</v>
      </c>
      <c r="J247" t="s">
        <v>1153</v>
      </c>
      <c r="K247" t="s">
        <v>3</v>
      </c>
      <c r="L247" t="s">
        <v>3</v>
      </c>
      <c r="M247" t="s">
        <v>3</v>
      </c>
      <c r="N247" t="s">
        <v>1152</v>
      </c>
      <c r="O247" t="s">
        <v>1153</v>
      </c>
      <c r="P247" t="s">
        <v>3</v>
      </c>
      <c r="Q247" t="s">
        <v>3</v>
      </c>
      <c r="R247" t="s">
        <v>3</v>
      </c>
      <c r="S247" t="s">
        <v>1680</v>
      </c>
      <c r="T247" t="s">
        <v>1681</v>
      </c>
      <c r="U247" t="s">
        <v>1682</v>
      </c>
    </row>
    <row r="248" spans="1:21" x14ac:dyDescent="0.2">
      <c r="A248">
        <v>1108</v>
      </c>
      <c r="B248">
        <v>1</v>
      </c>
      <c r="C248" t="s">
        <v>3</v>
      </c>
      <c r="D248" t="s">
        <v>1152</v>
      </c>
      <c r="E248" t="s">
        <v>1675</v>
      </c>
      <c r="F248" t="s">
        <v>1675</v>
      </c>
      <c r="G248" t="s">
        <v>1676</v>
      </c>
      <c r="H248" t="s">
        <v>3</v>
      </c>
      <c r="I248" t="s">
        <v>1676</v>
      </c>
      <c r="J248" t="s">
        <v>1675</v>
      </c>
      <c r="K248" t="s">
        <v>3</v>
      </c>
      <c r="L248" t="s">
        <v>3</v>
      </c>
      <c r="M248" t="s">
        <v>3</v>
      </c>
      <c r="N248" t="s">
        <v>1152</v>
      </c>
      <c r="O248" t="s">
        <v>1675</v>
      </c>
      <c r="P248" t="s">
        <v>3</v>
      </c>
      <c r="Q248" t="s">
        <v>3</v>
      </c>
      <c r="R248" t="s">
        <v>3</v>
      </c>
      <c r="S248" t="s">
        <v>1677</v>
      </c>
      <c r="T248" t="s">
        <v>1678</v>
      </c>
      <c r="U248" t="s">
        <v>1679</v>
      </c>
    </row>
    <row r="249" spans="1:21" x14ac:dyDescent="0.2">
      <c r="A249">
        <v>1111</v>
      </c>
      <c r="B249">
        <v>1</v>
      </c>
      <c r="C249" t="s">
        <v>3</v>
      </c>
      <c r="D249" t="s">
        <v>1152</v>
      </c>
      <c r="E249" t="s">
        <v>1153</v>
      </c>
      <c r="F249" t="s">
        <v>1153</v>
      </c>
      <c r="G249" t="s">
        <v>1153</v>
      </c>
      <c r="H249" t="s">
        <v>3</v>
      </c>
      <c r="I249" t="s">
        <v>1153</v>
      </c>
      <c r="J249" t="s">
        <v>1153</v>
      </c>
      <c r="K249" t="s">
        <v>3</v>
      </c>
      <c r="L249" t="s">
        <v>3</v>
      </c>
      <c r="M249" t="s">
        <v>3</v>
      </c>
      <c r="N249" t="s">
        <v>1152</v>
      </c>
      <c r="O249" t="s">
        <v>1153</v>
      </c>
      <c r="P249" t="s">
        <v>3</v>
      </c>
      <c r="Q249" t="s">
        <v>3</v>
      </c>
      <c r="R249" t="s">
        <v>3</v>
      </c>
      <c r="S249" t="s">
        <v>1680</v>
      </c>
      <c r="T249" t="s">
        <v>1681</v>
      </c>
      <c r="U249" t="s">
        <v>1682</v>
      </c>
    </row>
    <row r="250" spans="1:21" x14ac:dyDescent="0.2">
      <c r="A250">
        <v>1111</v>
      </c>
      <c r="B250">
        <v>1</v>
      </c>
      <c r="C250" t="s">
        <v>3</v>
      </c>
      <c r="D250" t="s">
        <v>1152</v>
      </c>
      <c r="E250" t="s">
        <v>1675</v>
      </c>
      <c r="F250" t="s">
        <v>1675</v>
      </c>
      <c r="G250" t="s">
        <v>1676</v>
      </c>
      <c r="H250" t="s">
        <v>3</v>
      </c>
      <c r="I250" t="s">
        <v>1676</v>
      </c>
      <c r="J250" t="s">
        <v>1675</v>
      </c>
      <c r="K250" t="s">
        <v>3</v>
      </c>
      <c r="L250" t="s">
        <v>3</v>
      </c>
      <c r="M250" t="s">
        <v>3</v>
      </c>
      <c r="N250" t="s">
        <v>1152</v>
      </c>
      <c r="O250" t="s">
        <v>1675</v>
      </c>
      <c r="P250" t="s">
        <v>3</v>
      </c>
      <c r="Q250" t="s">
        <v>3</v>
      </c>
      <c r="R250" t="s">
        <v>3</v>
      </c>
      <c r="S250" t="s">
        <v>1677</v>
      </c>
      <c r="T250" t="s">
        <v>1678</v>
      </c>
      <c r="U250" t="s">
        <v>1679</v>
      </c>
    </row>
    <row r="251" spans="1:21" x14ac:dyDescent="0.2">
      <c r="A251">
        <v>1112</v>
      </c>
      <c r="B251">
        <v>1</v>
      </c>
      <c r="C251" t="s">
        <v>3</v>
      </c>
      <c r="D251" t="s">
        <v>1152</v>
      </c>
      <c r="E251" t="s">
        <v>1153</v>
      </c>
      <c r="F251" t="s">
        <v>1153</v>
      </c>
      <c r="G251" t="s">
        <v>1153</v>
      </c>
      <c r="H251" t="s">
        <v>3</v>
      </c>
      <c r="I251" t="s">
        <v>1153</v>
      </c>
      <c r="J251" t="s">
        <v>1153</v>
      </c>
      <c r="K251" t="s">
        <v>3</v>
      </c>
      <c r="L251" t="s">
        <v>3</v>
      </c>
      <c r="M251" t="s">
        <v>3</v>
      </c>
      <c r="N251" t="s">
        <v>1152</v>
      </c>
      <c r="O251" t="s">
        <v>1153</v>
      </c>
      <c r="P251" t="s">
        <v>3</v>
      </c>
      <c r="Q251" t="s">
        <v>3</v>
      </c>
      <c r="R251" t="s">
        <v>3</v>
      </c>
      <c r="S251" t="s">
        <v>1680</v>
      </c>
      <c r="T251" t="s">
        <v>1681</v>
      </c>
      <c r="U251" t="s">
        <v>1682</v>
      </c>
    </row>
    <row r="252" spans="1:21" x14ac:dyDescent="0.2">
      <c r="A252">
        <v>1112</v>
      </c>
      <c r="B252">
        <v>1</v>
      </c>
      <c r="C252" t="s">
        <v>3</v>
      </c>
      <c r="D252" t="s">
        <v>1152</v>
      </c>
      <c r="E252" t="s">
        <v>1675</v>
      </c>
      <c r="F252" t="s">
        <v>1675</v>
      </c>
      <c r="G252" t="s">
        <v>1676</v>
      </c>
      <c r="H252" t="s">
        <v>3</v>
      </c>
      <c r="I252" t="s">
        <v>1676</v>
      </c>
      <c r="J252" t="s">
        <v>1675</v>
      </c>
      <c r="K252" t="s">
        <v>3</v>
      </c>
      <c r="L252" t="s">
        <v>3</v>
      </c>
      <c r="M252" t="s">
        <v>3</v>
      </c>
      <c r="N252" t="s">
        <v>1152</v>
      </c>
      <c r="O252" t="s">
        <v>1675</v>
      </c>
      <c r="P252" t="s">
        <v>3</v>
      </c>
      <c r="Q252" t="s">
        <v>3</v>
      </c>
      <c r="R252" t="s">
        <v>3</v>
      </c>
      <c r="S252" t="s">
        <v>1677</v>
      </c>
      <c r="T252" t="s">
        <v>1678</v>
      </c>
      <c r="U252" t="s">
        <v>1679</v>
      </c>
    </row>
    <row r="253" spans="1:21" x14ac:dyDescent="0.2">
      <c r="A253">
        <v>1115</v>
      </c>
      <c r="B253">
        <v>1</v>
      </c>
      <c r="C253" t="s">
        <v>3</v>
      </c>
      <c r="D253" t="s">
        <v>1152</v>
      </c>
      <c r="E253" t="s">
        <v>1153</v>
      </c>
      <c r="F253" t="s">
        <v>1153</v>
      </c>
      <c r="G253" t="s">
        <v>1153</v>
      </c>
      <c r="H253" t="s">
        <v>3</v>
      </c>
      <c r="I253" t="s">
        <v>1153</v>
      </c>
      <c r="J253" t="s">
        <v>1153</v>
      </c>
      <c r="K253" t="s">
        <v>3</v>
      </c>
      <c r="L253" t="s">
        <v>3</v>
      </c>
      <c r="M253" t="s">
        <v>3</v>
      </c>
      <c r="N253" t="s">
        <v>1152</v>
      </c>
      <c r="O253" t="s">
        <v>1153</v>
      </c>
      <c r="P253" t="s">
        <v>3</v>
      </c>
      <c r="Q253" t="s">
        <v>3</v>
      </c>
      <c r="R253" t="s">
        <v>3</v>
      </c>
      <c r="S253" t="s">
        <v>1680</v>
      </c>
      <c r="T253" t="s">
        <v>1681</v>
      </c>
      <c r="U253" t="s">
        <v>1682</v>
      </c>
    </row>
    <row r="254" spans="1:21" x14ac:dyDescent="0.2">
      <c r="A254">
        <v>1115</v>
      </c>
      <c r="B254">
        <v>1</v>
      </c>
      <c r="C254" t="s">
        <v>3</v>
      </c>
      <c r="D254" t="s">
        <v>1152</v>
      </c>
      <c r="E254" t="s">
        <v>1675</v>
      </c>
      <c r="F254" t="s">
        <v>1675</v>
      </c>
      <c r="G254" t="s">
        <v>1676</v>
      </c>
      <c r="H254" t="s">
        <v>3</v>
      </c>
      <c r="I254" t="s">
        <v>1676</v>
      </c>
      <c r="J254" t="s">
        <v>1675</v>
      </c>
      <c r="K254" t="s">
        <v>3</v>
      </c>
      <c r="L254" t="s">
        <v>3</v>
      </c>
      <c r="M254" t="s">
        <v>3</v>
      </c>
      <c r="N254" t="s">
        <v>1152</v>
      </c>
      <c r="O254" t="s">
        <v>1675</v>
      </c>
      <c r="P254" t="s">
        <v>3</v>
      </c>
      <c r="Q254" t="s">
        <v>3</v>
      </c>
      <c r="R254" t="s">
        <v>3</v>
      </c>
      <c r="S254" t="s">
        <v>1677</v>
      </c>
      <c r="T254" t="s">
        <v>1678</v>
      </c>
      <c r="U254" t="s">
        <v>1679</v>
      </c>
    </row>
    <row r="255" spans="1:21" x14ac:dyDescent="0.2">
      <c r="A255">
        <v>1116</v>
      </c>
      <c r="B255">
        <v>1</v>
      </c>
      <c r="C255" t="s">
        <v>3</v>
      </c>
      <c r="D255" t="s">
        <v>1152</v>
      </c>
      <c r="E255" t="s">
        <v>1153</v>
      </c>
      <c r="F255" t="s">
        <v>1153</v>
      </c>
      <c r="G255" t="s">
        <v>1153</v>
      </c>
      <c r="H255" t="s">
        <v>3</v>
      </c>
      <c r="I255" t="s">
        <v>1153</v>
      </c>
      <c r="J255" t="s">
        <v>1153</v>
      </c>
      <c r="K255" t="s">
        <v>3</v>
      </c>
      <c r="L255" t="s">
        <v>3</v>
      </c>
      <c r="M255" t="s">
        <v>3</v>
      </c>
      <c r="N255" t="s">
        <v>1152</v>
      </c>
      <c r="O255" t="s">
        <v>1153</v>
      </c>
      <c r="P255" t="s">
        <v>3</v>
      </c>
      <c r="Q255" t="s">
        <v>3</v>
      </c>
      <c r="R255" t="s">
        <v>3</v>
      </c>
      <c r="S255" t="s">
        <v>1680</v>
      </c>
      <c r="T255" t="s">
        <v>1681</v>
      </c>
      <c r="U255" t="s">
        <v>1682</v>
      </c>
    </row>
    <row r="256" spans="1:21" x14ac:dyDescent="0.2">
      <c r="A256">
        <v>1116</v>
      </c>
      <c r="B256">
        <v>1</v>
      </c>
      <c r="C256" t="s">
        <v>3</v>
      </c>
      <c r="D256" t="s">
        <v>1152</v>
      </c>
      <c r="E256" t="s">
        <v>1675</v>
      </c>
      <c r="F256" t="s">
        <v>1675</v>
      </c>
      <c r="G256" t="s">
        <v>1676</v>
      </c>
      <c r="H256" t="s">
        <v>3</v>
      </c>
      <c r="I256" t="s">
        <v>1676</v>
      </c>
      <c r="J256" t="s">
        <v>1675</v>
      </c>
      <c r="K256" t="s">
        <v>3</v>
      </c>
      <c r="L256" t="s">
        <v>3</v>
      </c>
      <c r="M256" t="s">
        <v>3</v>
      </c>
      <c r="N256" t="s">
        <v>1152</v>
      </c>
      <c r="O256" t="s">
        <v>1675</v>
      </c>
      <c r="P256" t="s">
        <v>3</v>
      </c>
      <c r="Q256" t="s">
        <v>3</v>
      </c>
      <c r="R256" t="s">
        <v>3</v>
      </c>
      <c r="S256" t="s">
        <v>1677</v>
      </c>
      <c r="T256" t="s">
        <v>1678</v>
      </c>
      <c r="U256" t="s">
        <v>1679</v>
      </c>
    </row>
    <row r="257" spans="1:21" x14ac:dyDescent="0.2">
      <c r="A257">
        <v>1119</v>
      </c>
      <c r="B257">
        <v>1</v>
      </c>
      <c r="C257" t="s">
        <v>3</v>
      </c>
      <c r="D257" t="s">
        <v>1152</v>
      </c>
      <c r="E257" t="s">
        <v>1153</v>
      </c>
      <c r="F257" t="s">
        <v>1153</v>
      </c>
      <c r="G257" t="s">
        <v>1153</v>
      </c>
      <c r="H257" t="s">
        <v>3</v>
      </c>
      <c r="I257" t="s">
        <v>1153</v>
      </c>
      <c r="J257" t="s">
        <v>1153</v>
      </c>
      <c r="K257" t="s">
        <v>3</v>
      </c>
      <c r="L257" t="s">
        <v>3</v>
      </c>
      <c r="M257" t="s">
        <v>3</v>
      </c>
      <c r="N257" t="s">
        <v>1152</v>
      </c>
      <c r="O257" t="s">
        <v>1153</v>
      </c>
      <c r="P257" t="s">
        <v>3</v>
      </c>
      <c r="Q257" t="s">
        <v>3</v>
      </c>
      <c r="R257" t="s">
        <v>3</v>
      </c>
      <c r="S257" t="s">
        <v>1680</v>
      </c>
      <c r="T257" t="s">
        <v>1681</v>
      </c>
      <c r="U257" t="s">
        <v>1682</v>
      </c>
    </row>
    <row r="258" spans="1:21" x14ac:dyDescent="0.2">
      <c r="A258">
        <v>1119</v>
      </c>
      <c r="B258">
        <v>1</v>
      </c>
      <c r="C258" t="s">
        <v>3</v>
      </c>
      <c r="D258" t="s">
        <v>1152</v>
      </c>
      <c r="E258" t="s">
        <v>1675</v>
      </c>
      <c r="F258" t="s">
        <v>1675</v>
      </c>
      <c r="G258" t="s">
        <v>1676</v>
      </c>
      <c r="H258" t="s">
        <v>3</v>
      </c>
      <c r="I258" t="s">
        <v>1676</v>
      </c>
      <c r="J258" t="s">
        <v>1675</v>
      </c>
      <c r="K258" t="s">
        <v>3</v>
      </c>
      <c r="L258" t="s">
        <v>3</v>
      </c>
      <c r="M258" t="s">
        <v>3</v>
      </c>
      <c r="N258" t="s">
        <v>1152</v>
      </c>
      <c r="O258" t="s">
        <v>1675</v>
      </c>
      <c r="P258" t="s">
        <v>3</v>
      </c>
      <c r="Q258" t="s">
        <v>3</v>
      </c>
      <c r="R258" t="s">
        <v>3</v>
      </c>
      <c r="S258" t="s">
        <v>1677</v>
      </c>
      <c r="T258" t="s">
        <v>1678</v>
      </c>
      <c r="U258" t="s">
        <v>1679</v>
      </c>
    </row>
    <row r="259" spans="1:21" x14ac:dyDescent="0.2">
      <c r="A259">
        <v>1120</v>
      </c>
      <c r="B259">
        <v>1</v>
      </c>
      <c r="C259" t="s">
        <v>3</v>
      </c>
      <c r="D259" t="s">
        <v>1152</v>
      </c>
      <c r="E259" t="s">
        <v>1153</v>
      </c>
      <c r="F259" t="s">
        <v>1153</v>
      </c>
      <c r="G259" t="s">
        <v>1153</v>
      </c>
      <c r="H259" t="s">
        <v>3</v>
      </c>
      <c r="I259" t="s">
        <v>1153</v>
      </c>
      <c r="J259" t="s">
        <v>1153</v>
      </c>
      <c r="K259" t="s">
        <v>3</v>
      </c>
      <c r="L259" t="s">
        <v>3</v>
      </c>
      <c r="M259" t="s">
        <v>3</v>
      </c>
      <c r="N259" t="s">
        <v>1152</v>
      </c>
      <c r="O259" t="s">
        <v>1153</v>
      </c>
      <c r="P259" t="s">
        <v>3</v>
      </c>
      <c r="Q259" t="s">
        <v>3</v>
      </c>
      <c r="R259" t="s">
        <v>3</v>
      </c>
      <c r="S259" t="s">
        <v>1680</v>
      </c>
      <c r="T259" t="s">
        <v>1681</v>
      </c>
      <c r="U259" t="s">
        <v>1682</v>
      </c>
    </row>
    <row r="260" spans="1:21" x14ac:dyDescent="0.2">
      <c r="A260">
        <v>1120</v>
      </c>
      <c r="B260">
        <v>1</v>
      </c>
      <c r="C260" t="s">
        <v>3</v>
      </c>
      <c r="D260" t="s">
        <v>1152</v>
      </c>
      <c r="E260" t="s">
        <v>1675</v>
      </c>
      <c r="F260" t="s">
        <v>1675</v>
      </c>
      <c r="G260" t="s">
        <v>1676</v>
      </c>
      <c r="H260" t="s">
        <v>3</v>
      </c>
      <c r="I260" t="s">
        <v>1676</v>
      </c>
      <c r="J260" t="s">
        <v>1675</v>
      </c>
      <c r="K260" t="s">
        <v>3</v>
      </c>
      <c r="L260" t="s">
        <v>3</v>
      </c>
      <c r="M260" t="s">
        <v>3</v>
      </c>
      <c r="N260" t="s">
        <v>1152</v>
      </c>
      <c r="O260" t="s">
        <v>1675</v>
      </c>
      <c r="P260" t="s">
        <v>3</v>
      </c>
      <c r="Q260" t="s">
        <v>3</v>
      </c>
      <c r="R260" t="s">
        <v>3</v>
      </c>
      <c r="S260" t="s">
        <v>1677</v>
      </c>
      <c r="T260" t="s">
        <v>1678</v>
      </c>
      <c r="U260" t="s">
        <v>1679</v>
      </c>
    </row>
    <row r="261" spans="1:21" x14ac:dyDescent="0.2">
      <c r="A261">
        <v>1123</v>
      </c>
      <c r="B261">
        <v>1</v>
      </c>
      <c r="C261" t="s">
        <v>3</v>
      </c>
      <c r="D261" t="s">
        <v>1152</v>
      </c>
      <c r="E261" t="s">
        <v>1153</v>
      </c>
      <c r="F261" t="s">
        <v>1153</v>
      </c>
      <c r="G261" t="s">
        <v>1153</v>
      </c>
      <c r="H261" t="s">
        <v>3</v>
      </c>
      <c r="I261" t="s">
        <v>1153</v>
      </c>
      <c r="J261" t="s">
        <v>1153</v>
      </c>
      <c r="K261" t="s">
        <v>3</v>
      </c>
      <c r="L261" t="s">
        <v>3</v>
      </c>
      <c r="M261" t="s">
        <v>3</v>
      </c>
      <c r="N261" t="s">
        <v>1152</v>
      </c>
      <c r="O261" t="s">
        <v>1153</v>
      </c>
      <c r="P261" t="s">
        <v>3</v>
      </c>
      <c r="Q261" t="s">
        <v>3</v>
      </c>
      <c r="R261" t="s">
        <v>3</v>
      </c>
      <c r="S261" t="s">
        <v>1680</v>
      </c>
      <c r="T261" t="s">
        <v>1681</v>
      </c>
      <c r="U261" t="s">
        <v>1682</v>
      </c>
    </row>
    <row r="262" spans="1:21" x14ac:dyDescent="0.2">
      <c r="A262">
        <v>1123</v>
      </c>
      <c r="B262">
        <v>1</v>
      </c>
      <c r="C262" t="s">
        <v>3</v>
      </c>
      <c r="D262" t="s">
        <v>1152</v>
      </c>
      <c r="E262" t="s">
        <v>1675</v>
      </c>
      <c r="F262" t="s">
        <v>1675</v>
      </c>
      <c r="G262" t="s">
        <v>1676</v>
      </c>
      <c r="H262" t="s">
        <v>3</v>
      </c>
      <c r="I262" t="s">
        <v>1676</v>
      </c>
      <c r="J262" t="s">
        <v>1675</v>
      </c>
      <c r="K262" t="s">
        <v>3</v>
      </c>
      <c r="L262" t="s">
        <v>3</v>
      </c>
      <c r="M262" t="s">
        <v>3</v>
      </c>
      <c r="N262" t="s">
        <v>1152</v>
      </c>
      <c r="O262" t="s">
        <v>1675</v>
      </c>
      <c r="P262" t="s">
        <v>3</v>
      </c>
      <c r="Q262" t="s">
        <v>3</v>
      </c>
      <c r="R262" t="s">
        <v>3</v>
      </c>
      <c r="S262" t="s">
        <v>1677</v>
      </c>
      <c r="T262" t="s">
        <v>1678</v>
      </c>
      <c r="U262" t="s">
        <v>1679</v>
      </c>
    </row>
    <row r="263" spans="1:21" x14ac:dyDescent="0.2">
      <c r="A263">
        <v>1124</v>
      </c>
      <c r="B263">
        <v>1</v>
      </c>
      <c r="C263" t="s">
        <v>3</v>
      </c>
      <c r="D263" t="s">
        <v>1152</v>
      </c>
      <c r="E263" t="s">
        <v>1153</v>
      </c>
      <c r="F263" t="s">
        <v>1153</v>
      </c>
      <c r="G263" t="s">
        <v>1153</v>
      </c>
      <c r="H263" t="s">
        <v>3</v>
      </c>
      <c r="I263" t="s">
        <v>1153</v>
      </c>
      <c r="J263" t="s">
        <v>1153</v>
      </c>
      <c r="K263" t="s">
        <v>3</v>
      </c>
      <c r="L263" t="s">
        <v>3</v>
      </c>
      <c r="M263" t="s">
        <v>3</v>
      </c>
      <c r="N263" t="s">
        <v>1152</v>
      </c>
      <c r="O263" t="s">
        <v>1153</v>
      </c>
      <c r="P263" t="s">
        <v>3</v>
      </c>
      <c r="Q263" t="s">
        <v>3</v>
      </c>
      <c r="R263" t="s">
        <v>3</v>
      </c>
      <c r="S263" t="s">
        <v>1680</v>
      </c>
      <c r="T263" t="s">
        <v>1681</v>
      </c>
      <c r="U263" t="s">
        <v>1682</v>
      </c>
    </row>
    <row r="264" spans="1:21" x14ac:dyDescent="0.2">
      <c r="A264">
        <v>1124</v>
      </c>
      <c r="B264">
        <v>1</v>
      </c>
      <c r="C264" t="s">
        <v>3</v>
      </c>
      <c r="D264" t="s">
        <v>1152</v>
      </c>
      <c r="E264" t="s">
        <v>1675</v>
      </c>
      <c r="F264" t="s">
        <v>1675</v>
      </c>
      <c r="G264" t="s">
        <v>1676</v>
      </c>
      <c r="H264" t="s">
        <v>3</v>
      </c>
      <c r="I264" t="s">
        <v>1676</v>
      </c>
      <c r="J264" t="s">
        <v>1675</v>
      </c>
      <c r="K264" t="s">
        <v>3</v>
      </c>
      <c r="L264" t="s">
        <v>3</v>
      </c>
      <c r="M264" t="s">
        <v>3</v>
      </c>
      <c r="N264" t="s">
        <v>1152</v>
      </c>
      <c r="O264" t="s">
        <v>1675</v>
      </c>
      <c r="P264" t="s">
        <v>3</v>
      </c>
      <c r="Q264" t="s">
        <v>3</v>
      </c>
      <c r="R264" t="s">
        <v>3</v>
      </c>
      <c r="S264" t="s">
        <v>1677</v>
      </c>
      <c r="T264" t="s">
        <v>1678</v>
      </c>
      <c r="U264" t="s">
        <v>1679</v>
      </c>
    </row>
    <row r="265" spans="1:21" x14ac:dyDescent="0.2">
      <c r="A265">
        <v>1149</v>
      </c>
      <c r="B265">
        <v>1</v>
      </c>
      <c r="C265" t="s">
        <v>3</v>
      </c>
      <c r="D265" t="s">
        <v>1152</v>
      </c>
      <c r="E265" t="s">
        <v>1153</v>
      </c>
      <c r="F265" t="s">
        <v>1153</v>
      </c>
      <c r="G265" t="s">
        <v>1153</v>
      </c>
      <c r="H265" t="s">
        <v>3</v>
      </c>
      <c r="I265" t="s">
        <v>1153</v>
      </c>
      <c r="J265" t="s">
        <v>1153</v>
      </c>
      <c r="K265" t="s">
        <v>3</v>
      </c>
      <c r="L265" t="s">
        <v>3</v>
      </c>
      <c r="M265" t="s">
        <v>3</v>
      </c>
      <c r="N265" t="s">
        <v>1152</v>
      </c>
      <c r="O265" t="s">
        <v>1153</v>
      </c>
      <c r="P265" t="s">
        <v>3</v>
      </c>
      <c r="Q265" t="s">
        <v>3</v>
      </c>
      <c r="R265" t="s">
        <v>3</v>
      </c>
      <c r="S265" t="s">
        <v>1680</v>
      </c>
      <c r="T265" t="s">
        <v>1681</v>
      </c>
      <c r="U265" t="s">
        <v>1682</v>
      </c>
    </row>
    <row r="266" spans="1:21" x14ac:dyDescent="0.2">
      <c r="A266">
        <v>1149</v>
      </c>
      <c r="B266">
        <v>1</v>
      </c>
      <c r="C266" t="s">
        <v>3</v>
      </c>
      <c r="D266" t="s">
        <v>1152</v>
      </c>
      <c r="E266" t="s">
        <v>1675</v>
      </c>
      <c r="F266" t="s">
        <v>1675</v>
      </c>
      <c r="G266" t="s">
        <v>1676</v>
      </c>
      <c r="H266" t="s">
        <v>3</v>
      </c>
      <c r="I266" t="s">
        <v>1676</v>
      </c>
      <c r="J266" t="s">
        <v>1675</v>
      </c>
      <c r="K266" t="s">
        <v>3</v>
      </c>
      <c r="L266" t="s">
        <v>3</v>
      </c>
      <c r="M266" t="s">
        <v>3</v>
      </c>
      <c r="N266" t="s">
        <v>1152</v>
      </c>
      <c r="O266" t="s">
        <v>1675</v>
      </c>
      <c r="P266" t="s">
        <v>3</v>
      </c>
      <c r="Q266" t="s">
        <v>3</v>
      </c>
      <c r="R266" t="s">
        <v>3</v>
      </c>
      <c r="S266" t="s">
        <v>1677</v>
      </c>
      <c r="T266" t="s">
        <v>1678</v>
      </c>
      <c r="U266" t="s">
        <v>1679</v>
      </c>
    </row>
    <row r="267" spans="1:21" x14ac:dyDescent="0.2">
      <c r="A267">
        <v>1150</v>
      </c>
      <c r="B267">
        <v>1</v>
      </c>
      <c r="C267" t="s">
        <v>3</v>
      </c>
      <c r="D267" t="s">
        <v>1152</v>
      </c>
      <c r="E267" t="s">
        <v>1153</v>
      </c>
      <c r="F267" t="s">
        <v>1153</v>
      </c>
      <c r="G267" t="s">
        <v>1153</v>
      </c>
      <c r="H267" t="s">
        <v>3</v>
      </c>
      <c r="I267" t="s">
        <v>1153</v>
      </c>
      <c r="J267" t="s">
        <v>1153</v>
      </c>
      <c r="K267" t="s">
        <v>3</v>
      </c>
      <c r="L267" t="s">
        <v>3</v>
      </c>
      <c r="M267" t="s">
        <v>3</v>
      </c>
      <c r="N267" t="s">
        <v>1152</v>
      </c>
      <c r="O267" t="s">
        <v>1153</v>
      </c>
      <c r="P267" t="s">
        <v>3</v>
      </c>
      <c r="Q267" t="s">
        <v>3</v>
      </c>
      <c r="R267" t="s">
        <v>3</v>
      </c>
      <c r="S267" t="s">
        <v>1680</v>
      </c>
      <c r="T267" t="s">
        <v>1681</v>
      </c>
      <c r="U267" t="s">
        <v>1682</v>
      </c>
    </row>
    <row r="268" spans="1:21" x14ac:dyDescent="0.2">
      <c r="A268">
        <v>1150</v>
      </c>
      <c r="B268">
        <v>1</v>
      </c>
      <c r="C268" t="s">
        <v>3</v>
      </c>
      <c r="D268" t="s">
        <v>1152</v>
      </c>
      <c r="E268" t="s">
        <v>1675</v>
      </c>
      <c r="F268" t="s">
        <v>1675</v>
      </c>
      <c r="G268" t="s">
        <v>1676</v>
      </c>
      <c r="H268" t="s">
        <v>3</v>
      </c>
      <c r="I268" t="s">
        <v>1676</v>
      </c>
      <c r="J268" t="s">
        <v>1675</v>
      </c>
      <c r="K268" t="s">
        <v>3</v>
      </c>
      <c r="L268" t="s">
        <v>3</v>
      </c>
      <c r="M268" t="s">
        <v>3</v>
      </c>
      <c r="N268" t="s">
        <v>1152</v>
      </c>
      <c r="O268" t="s">
        <v>1675</v>
      </c>
      <c r="P268" t="s">
        <v>3</v>
      </c>
      <c r="Q268" t="s">
        <v>3</v>
      </c>
      <c r="R268" t="s">
        <v>3</v>
      </c>
      <c r="S268" t="s">
        <v>1677</v>
      </c>
      <c r="T268" t="s">
        <v>1678</v>
      </c>
      <c r="U268" t="s">
        <v>1679</v>
      </c>
    </row>
    <row r="269" spans="1:21" x14ac:dyDescent="0.2">
      <c r="A269">
        <v>1155</v>
      </c>
      <c r="B269">
        <v>1</v>
      </c>
      <c r="C269" t="s">
        <v>3</v>
      </c>
      <c r="D269" t="s">
        <v>1152</v>
      </c>
      <c r="E269" t="s">
        <v>1153</v>
      </c>
      <c r="F269" t="s">
        <v>1153</v>
      </c>
      <c r="G269" t="s">
        <v>1153</v>
      </c>
      <c r="H269" t="s">
        <v>3</v>
      </c>
      <c r="I269" t="s">
        <v>1153</v>
      </c>
      <c r="J269" t="s">
        <v>1153</v>
      </c>
      <c r="K269" t="s">
        <v>3</v>
      </c>
      <c r="L269" t="s">
        <v>3</v>
      </c>
      <c r="M269" t="s">
        <v>3</v>
      </c>
      <c r="N269" t="s">
        <v>1152</v>
      </c>
      <c r="O269" t="s">
        <v>1153</v>
      </c>
      <c r="P269" t="s">
        <v>3</v>
      </c>
      <c r="Q269" t="s">
        <v>3</v>
      </c>
      <c r="R269" t="s">
        <v>3</v>
      </c>
      <c r="S269" t="s">
        <v>1680</v>
      </c>
      <c r="T269" t="s">
        <v>1681</v>
      </c>
      <c r="U269" t="s">
        <v>1682</v>
      </c>
    </row>
    <row r="270" spans="1:21" x14ac:dyDescent="0.2">
      <c r="A270">
        <v>1155</v>
      </c>
      <c r="B270">
        <v>1</v>
      </c>
      <c r="C270" t="s">
        <v>3</v>
      </c>
      <c r="D270" t="s">
        <v>1152</v>
      </c>
      <c r="E270" t="s">
        <v>1675</v>
      </c>
      <c r="F270" t="s">
        <v>1675</v>
      </c>
      <c r="G270" t="s">
        <v>1676</v>
      </c>
      <c r="H270" t="s">
        <v>3</v>
      </c>
      <c r="I270" t="s">
        <v>1676</v>
      </c>
      <c r="J270" t="s">
        <v>1675</v>
      </c>
      <c r="K270" t="s">
        <v>3</v>
      </c>
      <c r="L270" t="s">
        <v>3</v>
      </c>
      <c r="M270" t="s">
        <v>3</v>
      </c>
      <c r="N270" t="s">
        <v>1152</v>
      </c>
      <c r="O270" t="s">
        <v>1675</v>
      </c>
      <c r="P270" t="s">
        <v>3</v>
      </c>
      <c r="Q270" t="s">
        <v>3</v>
      </c>
      <c r="R270" t="s">
        <v>3</v>
      </c>
      <c r="S270" t="s">
        <v>1677</v>
      </c>
      <c r="T270" t="s">
        <v>1678</v>
      </c>
      <c r="U270" t="s">
        <v>1679</v>
      </c>
    </row>
    <row r="271" spans="1:21" x14ac:dyDescent="0.2">
      <c r="A271">
        <v>1156</v>
      </c>
      <c r="B271">
        <v>1</v>
      </c>
      <c r="C271" t="s">
        <v>3</v>
      </c>
      <c r="D271" t="s">
        <v>1152</v>
      </c>
      <c r="E271" t="s">
        <v>1153</v>
      </c>
      <c r="F271" t="s">
        <v>1153</v>
      </c>
      <c r="G271" t="s">
        <v>1153</v>
      </c>
      <c r="H271" t="s">
        <v>3</v>
      </c>
      <c r="I271" t="s">
        <v>1153</v>
      </c>
      <c r="J271" t="s">
        <v>1153</v>
      </c>
      <c r="K271" t="s">
        <v>3</v>
      </c>
      <c r="L271" t="s">
        <v>3</v>
      </c>
      <c r="M271" t="s">
        <v>3</v>
      </c>
      <c r="N271" t="s">
        <v>1152</v>
      </c>
      <c r="O271" t="s">
        <v>1153</v>
      </c>
      <c r="P271" t="s">
        <v>3</v>
      </c>
      <c r="Q271" t="s">
        <v>3</v>
      </c>
      <c r="R271" t="s">
        <v>3</v>
      </c>
      <c r="S271" t="s">
        <v>1680</v>
      </c>
      <c r="T271" t="s">
        <v>1681</v>
      </c>
      <c r="U271" t="s">
        <v>1682</v>
      </c>
    </row>
    <row r="272" spans="1:21" x14ac:dyDescent="0.2">
      <c r="A272">
        <v>1156</v>
      </c>
      <c r="B272">
        <v>1</v>
      </c>
      <c r="C272" t="s">
        <v>3</v>
      </c>
      <c r="D272" t="s">
        <v>1152</v>
      </c>
      <c r="E272" t="s">
        <v>1675</v>
      </c>
      <c r="F272" t="s">
        <v>1675</v>
      </c>
      <c r="G272" t="s">
        <v>1676</v>
      </c>
      <c r="H272" t="s">
        <v>3</v>
      </c>
      <c r="I272" t="s">
        <v>1676</v>
      </c>
      <c r="J272" t="s">
        <v>1675</v>
      </c>
      <c r="K272" t="s">
        <v>3</v>
      </c>
      <c r="L272" t="s">
        <v>3</v>
      </c>
      <c r="M272" t="s">
        <v>3</v>
      </c>
      <c r="N272" t="s">
        <v>1152</v>
      </c>
      <c r="O272" t="s">
        <v>1675</v>
      </c>
      <c r="P272" t="s">
        <v>3</v>
      </c>
      <c r="Q272" t="s">
        <v>3</v>
      </c>
      <c r="R272" t="s">
        <v>3</v>
      </c>
      <c r="S272" t="s">
        <v>1677</v>
      </c>
      <c r="T272" t="s">
        <v>1678</v>
      </c>
      <c r="U272" t="s">
        <v>1679</v>
      </c>
    </row>
    <row r="273" spans="1:21" x14ac:dyDescent="0.2">
      <c r="A273">
        <v>1163</v>
      </c>
      <c r="B273">
        <v>1</v>
      </c>
      <c r="C273" t="s">
        <v>3</v>
      </c>
      <c r="D273" t="s">
        <v>1152</v>
      </c>
      <c r="E273" t="s">
        <v>1153</v>
      </c>
      <c r="F273" t="s">
        <v>1153</v>
      </c>
      <c r="G273" t="s">
        <v>1153</v>
      </c>
      <c r="H273" t="s">
        <v>3</v>
      </c>
      <c r="I273" t="s">
        <v>1153</v>
      </c>
      <c r="J273" t="s">
        <v>1153</v>
      </c>
      <c r="K273" t="s">
        <v>3</v>
      </c>
      <c r="L273" t="s">
        <v>3</v>
      </c>
      <c r="M273" t="s">
        <v>3</v>
      </c>
      <c r="N273" t="s">
        <v>1152</v>
      </c>
      <c r="O273" t="s">
        <v>1153</v>
      </c>
      <c r="P273" t="s">
        <v>3</v>
      </c>
      <c r="Q273" t="s">
        <v>3</v>
      </c>
      <c r="R273" t="s">
        <v>3</v>
      </c>
      <c r="S273" t="s">
        <v>1680</v>
      </c>
      <c r="T273" t="s">
        <v>1681</v>
      </c>
      <c r="U273" t="s">
        <v>1682</v>
      </c>
    </row>
    <row r="274" spans="1:21" x14ac:dyDescent="0.2">
      <c r="A274">
        <v>1163</v>
      </c>
      <c r="B274">
        <v>1</v>
      </c>
      <c r="C274" t="s">
        <v>3</v>
      </c>
      <c r="D274" t="s">
        <v>1152</v>
      </c>
      <c r="E274" t="s">
        <v>1675</v>
      </c>
      <c r="F274" t="s">
        <v>1675</v>
      </c>
      <c r="G274" t="s">
        <v>1676</v>
      </c>
      <c r="H274" t="s">
        <v>3</v>
      </c>
      <c r="I274" t="s">
        <v>1676</v>
      </c>
      <c r="J274" t="s">
        <v>1675</v>
      </c>
      <c r="K274" t="s">
        <v>3</v>
      </c>
      <c r="L274" t="s">
        <v>3</v>
      </c>
      <c r="M274" t="s">
        <v>3</v>
      </c>
      <c r="N274" t="s">
        <v>1152</v>
      </c>
      <c r="O274" t="s">
        <v>1675</v>
      </c>
      <c r="P274" t="s">
        <v>3</v>
      </c>
      <c r="Q274" t="s">
        <v>3</v>
      </c>
      <c r="R274" t="s">
        <v>3</v>
      </c>
      <c r="S274" t="s">
        <v>1677</v>
      </c>
      <c r="T274" t="s">
        <v>1678</v>
      </c>
      <c r="U274" t="s">
        <v>1679</v>
      </c>
    </row>
    <row r="275" spans="1:21" x14ac:dyDescent="0.2">
      <c r="A275">
        <v>1164</v>
      </c>
      <c r="B275">
        <v>1</v>
      </c>
      <c r="C275" t="s">
        <v>3</v>
      </c>
      <c r="D275" t="s">
        <v>1152</v>
      </c>
      <c r="E275" t="s">
        <v>1153</v>
      </c>
      <c r="F275" t="s">
        <v>1153</v>
      </c>
      <c r="G275" t="s">
        <v>1153</v>
      </c>
      <c r="H275" t="s">
        <v>3</v>
      </c>
      <c r="I275" t="s">
        <v>1153</v>
      </c>
      <c r="J275" t="s">
        <v>1153</v>
      </c>
      <c r="K275" t="s">
        <v>3</v>
      </c>
      <c r="L275" t="s">
        <v>3</v>
      </c>
      <c r="M275" t="s">
        <v>3</v>
      </c>
      <c r="N275" t="s">
        <v>1152</v>
      </c>
      <c r="O275" t="s">
        <v>1153</v>
      </c>
      <c r="P275" t="s">
        <v>3</v>
      </c>
      <c r="Q275" t="s">
        <v>3</v>
      </c>
      <c r="R275" t="s">
        <v>3</v>
      </c>
      <c r="S275" t="s">
        <v>1680</v>
      </c>
      <c r="T275" t="s">
        <v>1681</v>
      </c>
      <c r="U275" t="s">
        <v>1682</v>
      </c>
    </row>
    <row r="276" spans="1:21" x14ac:dyDescent="0.2">
      <c r="A276">
        <v>1164</v>
      </c>
      <c r="B276">
        <v>1</v>
      </c>
      <c r="C276" t="s">
        <v>3</v>
      </c>
      <c r="D276" t="s">
        <v>1152</v>
      </c>
      <c r="E276" t="s">
        <v>1675</v>
      </c>
      <c r="F276" t="s">
        <v>1675</v>
      </c>
      <c r="G276" t="s">
        <v>1676</v>
      </c>
      <c r="H276" t="s">
        <v>3</v>
      </c>
      <c r="I276" t="s">
        <v>1676</v>
      </c>
      <c r="J276" t="s">
        <v>1675</v>
      </c>
      <c r="K276" t="s">
        <v>3</v>
      </c>
      <c r="L276" t="s">
        <v>3</v>
      </c>
      <c r="M276" t="s">
        <v>3</v>
      </c>
      <c r="N276" t="s">
        <v>1152</v>
      </c>
      <c r="O276" t="s">
        <v>1675</v>
      </c>
      <c r="P276" t="s">
        <v>3</v>
      </c>
      <c r="Q276" t="s">
        <v>3</v>
      </c>
      <c r="R276" t="s">
        <v>3</v>
      </c>
      <c r="S276" t="s">
        <v>1677</v>
      </c>
      <c r="T276" t="s">
        <v>1678</v>
      </c>
      <c r="U276" t="s">
        <v>1679</v>
      </c>
    </row>
    <row r="277" spans="1:21" x14ac:dyDescent="0.2">
      <c r="A277">
        <v>1167</v>
      </c>
      <c r="B277">
        <v>1</v>
      </c>
      <c r="C277" t="s">
        <v>3</v>
      </c>
      <c r="D277" t="s">
        <v>1152</v>
      </c>
      <c r="E277" t="s">
        <v>1153</v>
      </c>
      <c r="F277" t="s">
        <v>1153</v>
      </c>
      <c r="G277" t="s">
        <v>1153</v>
      </c>
      <c r="H277" t="s">
        <v>3</v>
      </c>
      <c r="I277" t="s">
        <v>1153</v>
      </c>
      <c r="J277" t="s">
        <v>1153</v>
      </c>
      <c r="K277" t="s">
        <v>3</v>
      </c>
      <c r="L277" t="s">
        <v>3</v>
      </c>
      <c r="M277" t="s">
        <v>3</v>
      </c>
      <c r="N277" t="s">
        <v>1152</v>
      </c>
      <c r="O277" t="s">
        <v>1153</v>
      </c>
      <c r="P277" t="s">
        <v>3</v>
      </c>
      <c r="Q277" t="s">
        <v>3</v>
      </c>
      <c r="R277" t="s">
        <v>3</v>
      </c>
      <c r="S277" t="s">
        <v>1680</v>
      </c>
      <c r="T277" t="s">
        <v>1681</v>
      </c>
      <c r="U277" t="s">
        <v>1682</v>
      </c>
    </row>
    <row r="278" spans="1:21" x14ac:dyDescent="0.2">
      <c r="A278">
        <v>1167</v>
      </c>
      <c r="B278">
        <v>1</v>
      </c>
      <c r="C278" t="s">
        <v>3</v>
      </c>
      <c r="D278" t="s">
        <v>1152</v>
      </c>
      <c r="E278" t="s">
        <v>1675</v>
      </c>
      <c r="F278" t="s">
        <v>1675</v>
      </c>
      <c r="G278" t="s">
        <v>1676</v>
      </c>
      <c r="H278" t="s">
        <v>3</v>
      </c>
      <c r="I278" t="s">
        <v>1676</v>
      </c>
      <c r="J278" t="s">
        <v>1675</v>
      </c>
      <c r="K278" t="s">
        <v>3</v>
      </c>
      <c r="L278" t="s">
        <v>3</v>
      </c>
      <c r="M278" t="s">
        <v>3</v>
      </c>
      <c r="N278" t="s">
        <v>1152</v>
      </c>
      <c r="O278" t="s">
        <v>1675</v>
      </c>
      <c r="P278" t="s">
        <v>3</v>
      </c>
      <c r="Q278" t="s">
        <v>3</v>
      </c>
      <c r="R278" t="s">
        <v>3</v>
      </c>
      <c r="S278" t="s">
        <v>1677</v>
      </c>
      <c r="T278" t="s">
        <v>1678</v>
      </c>
      <c r="U278" t="s">
        <v>1679</v>
      </c>
    </row>
    <row r="279" spans="1:21" x14ac:dyDescent="0.2">
      <c r="A279">
        <v>1168</v>
      </c>
      <c r="B279">
        <v>1</v>
      </c>
      <c r="C279" t="s">
        <v>3</v>
      </c>
      <c r="D279" t="s">
        <v>1152</v>
      </c>
      <c r="E279" t="s">
        <v>1153</v>
      </c>
      <c r="F279" t="s">
        <v>1153</v>
      </c>
      <c r="G279" t="s">
        <v>1153</v>
      </c>
      <c r="H279" t="s">
        <v>3</v>
      </c>
      <c r="I279" t="s">
        <v>1153</v>
      </c>
      <c r="J279" t="s">
        <v>1153</v>
      </c>
      <c r="K279" t="s">
        <v>3</v>
      </c>
      <c r="L279" t="s">
        <v>3</v>
      </c>
      <c r="M279" t="s">
        <v>3</v>
      </c>
      <c r="N279" t="s">
        <v>1152</v>
      </c>
      <c r="O279" t="s">
        <v>1153</v>
      </c>
      <c r="P279" t="s">
        <v>3</v>
      </c>
      <c r="Q279" t="s">
        <v>3</v>
      </c>
      <c r="R279" t="s">
        <v>3</v>
      </c>
      <c r="S279" t="s">
        <v>1680</v>
      </c>
      <c r="T279" t="s">
        <v>1681</v>
      </c>
      <c r="U279" t="s">
        <v>1682</v>
      </c>
    </row>
    <row r="280" spans="1:21" x14ac:dyDescent="0.2">
      <c r="A280">
        <v>1168</v>
      </c>
      <c r="B280">
        <v>1</v>
      </c>
      <c r="C280" t="s">
        <v>3</v>
      </c>
      <c r="D280" t="s">
        <v>1152</v>
      </c>
      <c r="E280" t="s">
        <v>1675</v>
      </c>
      <c r="F280" t="s">
        <v>1675</v>
      </c>
      <c r="G280" t="s">
        <v>1676</v>
      </c>
      <c r="H280" t="s">
        <v>3</v>
      </c>
      <c r="I280" t="s">
        <v>1676</v>
      </c>
      <c r="J280" t="s">
        <v>1675</v>
      </c>
      <c r="K280" t="s">
        <v>3</v>
      </c>
      <c r="L280" t="s">
        <v>3</v>
      </c>
      <c r="M280" t="s">
        <v>3</v>
      </c>
      <c r="N280" t="s">
        <v>1152</v>
      </c>
      <c r="O280" t="s">
        <v>1675</v>
      </c>
      <c r="P280" t="s">
        <v>3</v>
      </c>
      <c r="Q280" t="s">
        <v>3</v>
      </c>
      <c r="R280" t="s">
        <v>3</v>
      </c>
      <c r="S280" t="s">
        <v>1677</v>
      </c>
      <c r="T280" t="s">
        <v>1678</v>
      </c>
      <c r="U280" t="s">
        <v>1679</v>
      </c>
    </row>
    <row r="281" spans="1:21" x14ac:dyDescent="0.2">
      <c r="A281">
        <v>1212</v>
      </c>
      <c r="B281">
        <v>1</v>
      </c>
      <c r="C281" t="s">
        <v>3</v>
      </c>
      <c r="D281" t="s">
        <v>1152</v>
      </c>
      <c r="E281" t="s">
        <v>1153</v>
      </c>
      <c r="F281" t="s">
        <v>1153</v>
      </c>
      <c r="G281" t="s">
        <v>1153</v>
      </c>
      <c r="H281" t="s">
        <v>3</v>
      </c>
      <c r="I281" t="s">
        <v>1153</v>
      </c>
      <c r="J281" t="s">
        <v>1153</v>
      </c>
      <c r="K281" t="s">
        <v>3</v>
      </c>
      <c r="L281" t="s">
        <v>3</v>
      </c>
      <c r="M281" t="s">
        <v>3</v>
      </c>
      <c r="N281" t="s">
        <v>1152</v>
      </c>
      <c r="O281" t="s">
        <v>1153</v>
      </c>
      <c r="P281" t="s">
        <v>3</v>
      </c>
      <c r="Q281" t="s">
        <v>3</v>
      </c>
      <c r="R281" t="s">
        <v>3</v>
      </c>
      <c r="S281" t="s">
        <v>1680</v>
      </c>
      <c r="T281" t="s">
        <v>1681</v>
      </c>
      <c r="U281" t="s">
        <v>1682</v>
      </c>
    </row>
    <row r="282" spans="1:21" x14ac:dyDescent="0.2">
      <c r="A282">
        <v>1212</v>
      </c>
      <c r="B282">
        <v>1</v>
      </c>
      <c r="C282" t="s">
        <v>3</v>
      </c>
      <c r="D282" t="s">
        <v>1152</v>
      </c>
      <c r="E282" t="s">
        <v>1675</v>
      </c>
      <c r="F282" t="s">
        <v>1675</v>
      </c>
      <c r="G282" t="s">
        <v>1676</v>
      </c>
      <c r="H282" t="s">
        <v>3</v>
      </c>
      <c r="I282" t="s">
        <v>1676</v>
      </c>
      <c r="J282" t="s">
        <v>1675</v>
      </c>
      <c r="K282" t="s">
        <v>3</v>
      </c>
      <c r="L282" t="s">
        <v>3</v>
      </c>
      <c r="M282" t="s">
        <v>3</v>
      </c>
      <c r="N282" t="s">
        <v>1152</v>
      </c>
      <c r="O282" t="s">
        <v>1675</v>
      </c>
      <c r="P282" t="s">
        <v>3</v>
      </c>
      <c r="Q282" t="s">
        <v>3</v>
      </c>
      <c r="R282" t="s">
        <v>3</v>
      </c>
      <c r="S282" t="s">
        <v>1677</v>
      </c>
      <c r="T282" t="s">
        <v>1678</v>
      </c>
      <c r="U282" t="s">
        <v>1679</v>
      </c>
    </row>
    <row r="283" spans="1:21" x14ac:dyDescent="0.2">
      <c r="A283">
        <v>1212</v>
      </c>
      <c r="B283">
        <v>1</v>
      </c>
      <c r="C283" t="s">
        <v>3</v>
      </c>
      <c r="D283" t="s">
        <v>1152</v>
      </c>
      <c r="E283" t="s">
        <v>1671</v>
      </c>
      <c r="F283" t="s">
        <v>1671</v>
      </c>
      <c r="G283" t="s">
        <v>1671</v>
      </c>
      <c r="H283" t="s">
        <v>3</v>
      </c>
      <c r="I283" t="s">
        <v>1671</v>
      </c>
      <c r="J283" t="s">
        <v>1671</v>
      </c>
      <c r="K283" t="s">
        <v>3</v>
      </c>
      <c r="L283" t="s">
        <v>3</v>
      </c>
      <c r="M283" t="s">
        <v>3</v>
      </c>
      <c r="N283" t="s">
        <v>1152</v>
      </c>
      <c r="O283" t="s">
        <v>1671</v>
      </c>
      <c r="P283" t="s">
        <v>3</v>
      </c>
      <c r="Q283" t="s">
        <v>3</v>
      </c>
      <c r="R283" t="s">
        <v>3</v>
      </c>
      <c r="S283" t="s">
        <v>1672</v>
      </c>
      <c r="T283" t="s">
        <v>1673</v>
      </c>
      <c r="U283" t="s">
        <v>1674</v>
      </c>
    </row>
    <row r="284" spans="1:21" x14ac:dyDescent="0.2">
      <c r="A284">
        <v>1213</v>
      </c>
      <c r="B284">
        <v>1</v>
      </c>
      <c r="C284" t="s">
        <v>3</v>
      </c>
      <c r="D284" t="s">
        <v>1152</v>
      </c>
      <c r="E284" t="s">
        <v>1153</v>
      </c>
      <c r="F284" t="s">
        <v>1153</v>
      </c>
      <c r="G284" t="s">
        <v>1153</v>
      </c>
      <c r="H284" t="s">
        <v>3</v>
      </c>
      <c r="I284" t="s">
        <v>1153</v>
      </c>
      <c r="J284" t="s">
        <v>1153</v>
      </c>
      <c r="K284" t="s">
        <v>3</v>
      </c>
      <c r="L284" t="s">
        <v>3</v>
      </c>
      <c r="M284" t="s">
        <v>3</v>
      </c>
      <c r="N284" t="s">
        <v>1152</v>
      </c>
      <c r="O284" t="s">
        <v>1153</v>
      </c>
      <c r="P284" t="s">
        <v>3</v>
      </c>
      <c r="Q284" t="s">
        <v>3</v>
      </c>
      <c r="R284" t="s">
        <v>3</v>
      </c>
      <c r="S284" t="s">
        <v>1680</v>
      </c>
      <c r="T284" t="s">
        <v>1681</v>
      </c>
      <c r="U284" t="s">
        <v>1682</v>
      </c>
    </row>
    <row r="285" spans="1:21" x14ac:dyDescent="0.2">
      <c r="A285">
        <v>1213</v>
      </c>
      <c r="B285">
        <v>1</v>
      </c>
      <c r="C285" t="s">
        <v>3</v>
      </c>
      <c r="D285" t="s">
        <v>1152</v>
      </c>
      <c r="E285" t="s">
        <v>1675</v>
      </c>
      <c r="F285" t="s">
        <v>1675</v>
      </c>
      <c r="G285" t="s">
        <v>1676</v>
      </c>
      <c r="H285" t="s">
        <v>3</v>
      </c>
      <c r="I285" t="s">
        <v>1676</v>
      </c>
      <c r="J285" t="s">
        <v>1675</v>
      </c>
      <c r="K285" t="s">
        <v>3</v>
      </c>
      <c r="L285" t="s">
        <v>3</v>
      </c>
      <c r="M285" t="s">
        <v>3</v>
      </c>
      <c r="N285" t="s">
        <v>1152</v>
      </c>
      <c r="O285" t="s">
        <v>1675</v>
      </c>
      <c r="P285" t="s">
        <v>3</v>
      </c>
      <c r="Q285" t="s">
        <v>3</v>
      </c>
      <c r="R285" t="s">
        <v>3</v>
      </c>
      <c r="S285" t="s">
        <v>1677</v>
      </c>
      <c r="T285" t="s">
        <v>1678</v>
      </c>
      <c r="U285" t="s">
        <v>1679</v>
      </c>
    </row>
    <row r="286" spans="1:21" x14ac:dyDescent="0.2">
      <c r="A286">
        <v>1213</v>
      </c>
      <c r="B286">
        <v>1</v>
      </c>
      <c r="C286" t="s">
        <v>3</v>
      </c>
      <c r="D286" t="s">
        <v>1152</v>
      </c>
      <c r="E286" t="s">
        <v>1671</v>
      </c>
      <c r="F286" t="s">
        <v>1671</v>
      </c>
      <c r="G286" t="s">
        <v>1671</v>
      </c>
      <c r="H286" t="s">
        <v>3</v>
      </c>
      <c r="I286" t="s">
        <v>1671</v>
      </c>
      <c r="J286" t="s">
        <v>1671</v>
      </c>
      <c r="K286" t="s">
        <v>3</v>
      </c>
      <c r="L286" t="s">
        <v>3</v>
      </c>
      <c r="M286" t="s">
        <v>3</v>
      </c>
      <c r="N286" t="s">
        <v>1152</v>
      </c>
      <c r="O286" t="s">
        <v>1671</v>
      </c>
      <c r="P286" t="s">
        <v>3</v>
      </c>
      <c r="Q286" t="s">
        <v>3</v>
      </c>
      <c r="R286" t="s">
        <v>3</v>
      </c>
      <c r="S286" t="s">
        <v>1672</v>
      </c>
      <c r="T286" t="s">
        <v>1673</v>
      </c>
      <c r="U286" t="s">
        <v>1674</v>
      </c>
    </row>
    <row r="287" spans="1:21" x14ac:dyDescent="0.2">
      <c r="A287">
        <v>1218</v>
      </c>
      <c r="B287">
        <v>1</v>
      </c>
      <c r="C287" t="s">
        <v>3</v>
      </c>
      <c r="D287" t="s">
        <v>1152</v>
      </c>
      <c r="E287" t="s">
        <v>1153</v>
      </c>
      <c r="F287" t="s">
        <v>1153</v>
      </c>
      <c r="G287" t="s">
        <v>1153</v>
      </c>
      <c r="H287" t="s">
        <v>3</v>
      </c>
      <c r="I287" t="s">
        <v>1153</v>
      </c>
      <c r="J287" t="s">
        <v>1153</v>
      </c>
      <c r="K287" t="s">
        <v>3</v>
      </c>
      <c r="L287" t="s">
        <v>3</v>
      </c>
      <c r="M287" t="s">
        <v>3</v>
      </c>
      <c r="N287" t="s">
        <v>1152</v>
      </c>
      <c r="O287" t="s">
        <v>1153</v>
      </c>
      <c r="P287" t="s">
        <v>3</v>
      </c>
      <c r="Q287" t="s">
        <v>3</v>
      </c>
      <c r="R287" t="s">
        <v>3</v>
      </c>
      <c r="S287" t="s">
        <v>1680</v>
      </c>
      <c r="T287" t="s">
        <v>1681</v>
      </c>
      <c r="U287" t="s">
        <v>1682</v>
      </c>
    </row>
    <row r="288" spans="1:21" x14ac:dyDescent="0.2">
      <c r="A288">
        <v>1218</v>
      </c>
      <c r="B288">
        <v>1</v>
      </c>
      <c r="C288" t="s">
        <v>3</v>
      </c>
      <c r="D288" t="s">
        <v>1152</v>
      </c>
      <c r="E288" t="s">
        <v>1675</v>
      </c>
      <c r="F288" t="s">
        <v>1675</v>
      </c>
      <c r="G288" t="s">
        <v>1676</v>
      </c>
      <c r="H288" t="s">
        <v>3</v>
      </c>
      <c r="I288" t="s">
        <v>1676</v>
      </c>
      <c r="J288" t="s">
        <v>1675</v>
      </c>
      <c r="K288" t="s">
        <v>3</v>
      </c>
      <c r="L288" t="s">
        <v>3</v>
      </c>
      <c r="M288" t="s">
        <v>3</v>
      </c>
      <c r="N288" t="s">
        <v>1152</v>
      </c>
      <c r="O288" t="s">
        <v>1675</v>
      </c>
      <c r="P288" t="s">
        <v>3</v>
      </c>
      <c r="Q288" t="s">
        <v>3</v>
      </c>
      <c r="R288" t="s">
        <v>3</v>
      </c>
      <c r="S288" t="s">
        <v>1677</v>
      </c>
      <c r="T288" t="s">
        <v>1678</v>
      </c>
      <c r="U288" t="s">
        <v>1679</v>
      </c>
    </row>
    <row r="289" spans="1:21" x14ac:dyDescent="0.2">
      <c r="A289">
        <v>1218</v>
      </c>
      <c r="B289">
        <v>1</v>
      </c>
      <c r="C289" t="s">
        <v>3</v>
      </c>
      <c r="D289" t="s">
        <v>1152</v>
      </c>
      <c r="E289" t="s">
        <v>1671</v>
      </c>
      <c r="F289" t="s">
        <v>1671</v>
      </c>
      <c r="G289" t="s">
        <v>1671</v>
      </c>
      <c r="H289" t="s">
        <v>3</v>
      </c>
      <c r="I289" t="s">
        <v>1671</v>
      </c>
      <c r="J289" t="s">
        <v>1671</v>
      </c>
      <c r="K289" t="s">
        <v>3</v>
      </c>
      <c r="L289" t="s">
        <v>3</v>
      </c>
      <c r="M289" t="s">
        <v>3</v>
      </c>
      <c r="N289" t="s">
        <v>1152</v>
      </c>
      <c r="O289" t="s">
        <v>1671</v>
      </c>
      <c r="P289" t="s">
        <v>3</v>
      </c>
      <c r="Q289" t="s">
        <v>3</v>
      </c>
      <c r="R289" t="s">
        <v>3</v>
      </c>
      <c r="S289" t="s">
        <v>1672</v>
      </c>
      <c r="T289" t="s">
        <v>1673</v>
      </c>
      <c r="U289" t="s">
        <v>1674</v>
      </c>
    </row>
    <row r="290" spans="1:21" x14ac:dyDescent="0.2">
      <c r="A290">
        <v>1219</v>
      </c>
      <c r="B290">
        <v>1</v>
      </c>
      <c r="C290" t="s">
        <v>3</v>
      </c>
      <c r="D290" t="s">
        <v>1152</v>
      </c>
      <c r="E290" t="s">
        <v>1153</v>
      </c>
      <c r="F290" t="s">
        <v>1153</v>
      </c>
      <c r="G290" t="s">
        <v>1153</v>
      </c>
      <c r="H290" t="s">
        <v>3</v>
      </c>
      <c r="I290" t="s">
        <v>1153</v>
      </c>
      <c r="J290" t="s">
        <v>1153</v>
      </c>
      <c r="K290" t="s">
        <v>3</v>
      </c>
      <c r="L290" t="s">
        <v>3</v>
      </c>
      <c r="M290" t="s">
        <v>3</v>
      </c>
      <c r="N290" t="s">
        <v>1152</v>
      </c>
      <c r="O290" t="s">
        <v>1153</v>
      </c>
      <c r="P290" t="s">
        <v>3</v>
      </c>
      <c r="Q290" t="s">
        <v>3</v>
      </c>
      <c r="R290" t="s">
        <v>3</v>
      </c>
      <c r="S290" t="s">
        <v>1680</v>
      </c>
      <c r="T290" t="s">
        <v>1681</v>
      </c>
      <c r="U290" t="s">
        <v>1682</v>
      </c>
    </row>
    <row r="291" spans="1:21" x14ac:dyDescent="0.2">
      <c r="A291">
        <v>1219</v>
      </c>
      <c r="B291">
        <v>1</v>
      </c>
      <c r="C291" t="s">
        <v>3</v>
      </c>
      <c r="D291" t="s">
        <v>1152</v>
      </c>
      <c r="E291" t="s">
        <v>1675</v>
      </c>
      <c r="F291" t="s">
        <v>1675</v>
      </c>
      <c r="G291" t="s">
        <v>1676</v>
      </c>
      <c r="H291" t="s">
        <v>3</v>
      </c>
      <c r="I291" t="s">
        <v>1676</v>
      </c>
      <c r="J291" t="s">
        <v>1675</v>
      </c>
      <c r="K291" t="s">
        <v>3</v>
      </c>
      <c r="L291" t="s">
        <v>3</v>
      </c>
      <c r="M291" t="s">
        <v>3</v>
      </c>
      <c r="N291" t="s">
        <v>1152</v>
      </c>
      <c r="O291" t="s">
        <v>1675</v>
      </c>
      <c r="P291" t="s">
        <v>3</v>
      </c>
      <c r="Q291" t="s">
        <v>3</v>
      </c>
      <c r="R291" t="s">
        <v>3</v>
      </c>
      <c r="S291" t="s">
        <v>1677</v>
      </c>
      <c r="T291" t="s">
        <v>1678</v>
      </c>
      <c r="U291" t="s">
        <v>1679</v>
      </c>
    </row>
    <row r="292" spans="1:21" x14ac:dyDescent="0.2">
      <c r="A292">
        <v>1219</v>
      </c>
      <c r="B292">
        <v>1</v>
      </c>
      <c r="C292" t="s">
        <v>3</v>
      </c>
      <c r="D292" t="s">
        <v>1152</v>
      </c>
      <c r="E292" t="s">
        <v>1671</v>
      </c>
      <c r="F292" t="s">
        <v>1671</v>
      </c>
      <c r="G292" t="s">
        <v>1671</v>
      </c>
      <c r="H292" t="s">
        <v>3</v>
      </c>
      <c r="I292" t="s">
        <v>1671</v>
      </c>
      <c r="J292" t="s">
        <v>1671</v>
      </c>
      <c r="K292" t="s">
        <v>3</v>
      </c>
      <c r="L292" t="s">
        <v>3</v>
      </c>
      <c r="M292" t="s">
        <v>3</v>
      </c>
      <c r="N292" t="s">
        <v>1152</v>
      </c>
      <c r="O292" t="s">
        <v>1671</v>
      </c>
      <c r="P292" t="s">
        <v>3</v>
      </c>
      <c r="Q292" t="s">
        <v>3</v>
      </c>
      <c r="R292" t="s">
        <v>3</v>
      </c>
      <c r="S292" t="s">
        <v>1672</v>
      </c>
      <c r="T292" t="s">
        <v>1673</v>
      </c>
      <c r="U292" t="s">
        <v>1674</v>
      </c>
    </row>
    <row r="293" spans="1:21" x14ac:dyDescent="0.2">
      <c r="A293">
        <v>1263</v>
      </c>
      <c r="B293">
        <v>1</v>
      </c>
      <c r="C293" t="s">
        <v>3</v>
      </c>
      <c r="D293" t="s">
        <v>1152</v>
      </c>
      <c r="E293" t="s">
        <v>1153</v>
      </c>
      <c r="F293" t="s">
        <v>1153</v>
      </c>
      <c r="G293" t="s">
        <v>1153</v>
      </c>
      <c r="H293" t="s">
        <v>3</v>
      </c>
      <c r="I293" t="s">
        <v>1153</v>
      </c>
      <c r="J293" t="s">
        <v>1153</v>
      </c>
      <c r="K293" t="s">
        <v>3</v>
      </c>
      <c r="L293" t="s">
        <v>3</v>
      </c>
      <c r="M293" t="s">
        <v>3</v>
      </c>
      <c r="N293" t="s">
        <v>1152</v>
      </c>
      <c r="O293" t="s">
        <v>1153</v>
      </c>
      <c r="P293" t="s">
        <v>3</v>
      </c>
      <c r="Q293" t="s">
        <v>3</v>
      </c>
      <c r="R293" t="s">
        <v>3</v>
      </c>
      <c r="S293" t="s">
        <v>1680</v>
      </c>
      <c r="T293" t="s">
        <v>1681</v>
      </c>
      <c r="U293" t="s">
        <v>1682</v>
      </c>
    </row>
    <row r="294" spans="1:21" x14ac:dyDescent="0.2">
      <c r="A294">
        <v>1263</v>
      </c>
      <c r="B294">
        <v>1</v>
      </c>
      <c r="C294" t="s">
        <v>3</v>
      </c>
      <c r="D294" t="s">
        <v>1152</v>
      </c>
      <c r="E294" t="s">
        <v>1675</v>
      </c>
      <c r="F294" t="s">
        <v>1675</v>
      </c>
      <c r="G294" t="s">
        <v>1676</v>
      </c>
      <c r="H294" t="s">
        <v>3</v>
      </c>
      <c r="I294" t="s">
        <v>1676</v>
      </c>
      <c r="J294" t="s">
        <v>1675</v>
      </c>
      <c r="K294" t="s">
        <v>3</v>
      </c>
      <c r="L294" t="s">
        <v>3</v>
      </c>
      <c r="M294" t="s">
        <v>3</v>
      </c>
      <c r="N294" t="s">
        <v>1152</v>
      </c>
      <c r="O294" t="s">
        <v>1675</v>
      </c>
      <c r="P294" t="s">
        <v>3</v>
      </c>
      <c r="Q294" t="s">
        <v>3</v>
      </c>
      <c r="R294" t="s">
        <v>3</v>
      </c>
      <c r="S294" t="s">
        <v>1677</v>
      </c>
      <c r="T294" t="s">
        <v>1678</v>
      </c>
      <c r="U294" t="s">
        <v>1679</v>
      </c>
    </row>
    <row r="295" spans="1:21" x14ac:dyDescent="0.2">
      <c r="A295">
        <v>1263</v>
      </c>
      <c r="B295">
        <v>1</v>
      </c>
      <c r="C295" t="s">
        <v>3</v>
      </c>
      <c r="D295" t="s">
        <v>1152</v>
      </c>
      <c r="E295" t="s">
        <v>1671</v>
      </c>
      <c r="F295" t="s">
        <v>1671</v>
      </c>
      <c r="G295" t="s">
        <v>1671</v>
      </c>
      <c r="H295" t="s">
        <v>3</v>
      </c>
      <c r="I295" t="s">
        <v>1671</v>
      </c>
      <c r="J295" t="s">
        <v>1671</v>
      </c>
      <c r="K295" t="s">
        <v>3</v>
      </c>
      <c r="L295" t="s">
        <v>3</v>
      </c>
      <c r="M295" t="s">
        <v>3</v>
      </c>
      <c r="N295" t="s">
        <v>1152</v>
      </c>
      <c r="O295" t="s">
        <v>1671</v>
      </c>
      <c r="P295" t="s">
        <v>3</v>
      </c>
      <c r="Q295" t="s">
        <v>3</v>
      </c>
      <c r="R295" t="s">
        <v>3</v>
      </c>
      <c r="S295" t="s">
        <v>1672</v>
      </c>
      <c r="T295" t="s">
        <v>1673</v>
      </c>
      <c r="U295" t="s">
        <v>1674</v>
      </c>
    </row>
    <row r="296" spans="1:21" x14ac:dyDescent="0.2">
      <c r="A296">
        <v>1264</v>
      </c>
      <c r="B296">
        <v>1</v>
      </c>
      <c r="C296" t="s">
        <v>3</v>
      </c>
      <c r="D296" t="s">
        <v>1152</v>
      </c>
      <c r="E296" t="s">
        <v>1153</v>
      </c>
      <c r="F296" t="s">
        <v>1153</v>
      </c>
      <c r="G296" t="s">
        <v>1153</v>
      </c>
      <c r="H296" t="s">
        <v>3</v>
      </c>
      <c r="I296" t="s">
        <v>1153</v>
      </c>
      <c r="J296" t="s">
        <v>1153</v>
      </c>
      <c r="K296" t="s">
        <v>3</v>
      </c>
      <c r="L296" t="s">
        <v>3</v>
      </c>
      <c r="M296" t="s">
        <v>3</v>
      </c>
      <c r="N296" t="s">
        <v>1152</v>
      </c>
      <c r="O296" t="s">
        <v>1153</v>
      </c>
      <c r="P296" t="s">
        <v>3</v>
      </c>
      <c r="Q296" t="s">
        <v>3</v>
      </c>
      <c r="R296" t="s">
        <v>3</v>
      </c>
      <c r="S296" t="s">
        <v>1680</v>
      </c>
      <c r="T296" t="s">
        <v>1681</v>
      </c>
      <c r="U296" t="s">
        <v>1682</v>
      </c>
    </row>
    <row r="297" spans="1:21" x14ac:dyDescent="0.2">
      <c r="A297">
        <v>1264</v>
      </c>
      <c r="B297">
        <v>1</v>
      </c>
      <c r="C297" t="s">
        <v>3</v>
      </c>
      <c r="D297" t="s">
        <v>1152</v>
      </c>
      <c r="E297" t="s">
        <v>1675</v>
      </c>
      <c r="F297" t="s">
        <v>1675</v>
      </c>
      <c r="G297" t="s">
        <v>1676</v>
      </c>
      <c r="H297" t="s">
        <v>3</v>
      </c>
      <c r="I297" t="s">
        <v>1676</v>
      </c>
      <c r="J297" t="s">
        <v>1675</v>
      </c>
      <c r="K297" t="s">
        <v>3</v>
      </c>
      <c r="L297" t="s">
        <v>3</v>
      </c>
      <c r="M297" t="s">
        <v>3</v>
      </c>
      <c r="N297" t="s">
        <v>1152</v>
      </c>
      <c r="O297" t="s">
        <v>1675</v>
      </c>
      <c r="P297" t="s">
        <v>3</v>
      </c>
      <c r="Q297" t="s">
        <v>3</v>
      </c>
      <c r="R297" t="s">
        <v>3</v>
      </c>
      <c r="S297" t="s">
        <v>1677</v>
      </c>
      <c r="T297" t="s">
        <v>1678</v>
      </c>
      <c r="U297" t="s">
        <v>1679</v>
      </c>
    </row>
    <row r="298" spans="1:21" x14ac:dyDescent="0.2">
      <c r="A298">
        <v>1264</v>
      </c>
      <c r="B298">
        <v>1</v>
      </c>
      <c r="C298" t="s">
        <v>3</v>
      </c>
      <c r="D298" t="s">
        <v>1152</v>
      </c>
      <c r="E298" t="s">
        <v>1671</v>
      </c>
      <c r="F298" t="s">
        <v>1671</v>
      </c>
      <c r="G298" t="s">
        <v>1671</v>
      </c>
      <c r="H298" t="s">
        <v>3</v>
      </c>
      <c r="I298" t="s">
        <v>1671</v>
      </c>
      <c r="J298" t="s">
        <v>1671</v>
      </c>
      <c r="K298" t="s">
        <v>3</v>
      </c>
      <c r="L298" t="s">
        <v>3</v>
      </c>
      <c r="M298" t="s">
        <v>3</v>
      </c>
      <c r="N298" t="s">
        <v>1152</v>
      </c>
      <c r="O298" t="s">
        <v>1671</v>
      </c>
      <c r="P298" t="s">
        <v>3</v>
      </c>
      <c r="Q298" t="s">
        <v>3</v>
      </c>
      <c r="R298" t="s">
        <v>3</v>
      </c>
      <c r="S298" t="s">
        <v>1672</v>
      </c>
      <c r="T298" t="s">
        <v>1673</v>
      </c>
      <c r="U298" t="s">
        <v>1674</v>
      </c>
    </row>
    <row r="299" spans="1:21" x14ac:dyDescent="0.2">
      <c r="A299">
        <v>1265</v>
      </c>
      <c r="B299">
        <v>1</v>
      </c>
      <c r="C299" t="s">
        <v>3</v>
      </c>
      <c r="D299" t="s">
        <v>1152</v>
      </c>
      <c r="E299" t="s">
        <v>1153</v>
      </c>
      <c r="F299" t="s">
        <v>1153</v>
      </c>
      <c r="G299" t="s">
        <v>1153</v>
      </c>
      <c r="H299" t="s">
        <v>3</v>
      </c>
      <c r="I299" t="s">
        <v>1153</v>
      </c>
      <c r="J299" t="s">
        <v>1153</v>
      </c>
      <c r="K299" t="s">
        <v>3</v>
      </c>
      <c r="L299" t="s">
        <v>3</v>
      </c>
      <c r="M299" t="s">
        <v>3</v>
      </c>
      <c r="N299" t="s">
        <v>1152</v>
      </c>
      <c r="O299" t="s">
        <v>1153</v>
      </c>
      <c r="P299" t="s">
        <v>3</v>
      </c>
      <c r="Q299" t="s">
        <v>3</v>
      </c>
      <c r="R299" t="s">
        <v>3</v>
      </c>
      <c r="S299" t="s">
        <v>1680</v>
      </c>
      <c r="T299" t="s">
        <v>1681</v>
      </c>
      <c r="U299" t="s">
        <v>1682</v>
      </c>
    </row>
    <row r="300" spans="1:21" x14ac:dyDescent="0.2">
      <c r="A300">
        <v>1265</v>
      </c>
      <c r="B300">
        <v>1</v>
      </c>
      <c r="C300" t="s">
        <v>3</v>
      </c>
      <c r="D300" t="s">
        <v>1152</v>
      </c>
      <c r="E300" t="s">
        <v>1675</v>
      </c>
      <c r="F300" t="s">
        <v>1675</v>
      </c>
      <c r="G300" t="s">
        <v>1676</v>
      </c>
      <c r="H300" t="s">
        <v>3</v>
      </c>
      <c r="I300" t="s">
        <v>1676</v>
      </c>
      <c r="J300" t="s">
        <v>1675</v>
      </c>
      <c r="K300" t="s">
        <v>3</v>
      </c>
      <c r="L300" t="s">
        <v>3</v>
      </c>
      <c r="M300" t="s">
        <v>3</v>
      </c>
      <c r="N300" t="s">
        <v>1152</v>
      </c>
      <c r="O300" t="s">
        <v>1675</v>
      </c>
      <c r="P300" t="s">
        <v>3</v>
      </c>
      <c r="Q300" t="s">
        <v>3</v>
      </c>
      <c r="R300" t="s">
        <v>3</v>
      </c>
      <c r="S300" t="s">
        <v>1677</v>
      </c>
      <c r="T300" t="s">
        <v>1678</v>
      </c>
      <c r="U300" t="s">
        <v>1679</v>
      </c>
    </row>
    <row r="301" spans="1:21" x14ac:dyDescent="0.2">
      <c r="A301">
        <v>1265</v>
      </c>
      <c r="B301">
        <v>1</v>
      </c>
      <c r="C301" t="s">
        <v>3</v>
      </c>
      <c r="D301" t="s">
        <v>1152</v>
      </c>
      <c r="E301" t="s">
        <v>1671</v>
      </c>
      <c r="F301" t="s">
        <v>1671</v>
      </c>
      <c r="G301" t="s">
        <v>1671</v>
      </c>
      <c r="H301" t="s">
        <v>3</v>
      </c>
      <c r="I301" t="s">
        <v>1671</v>
      </c>
      <c r="J301" t="s">
        <v>1671</v>
      </c>
      <c r="K301" t="s">
        <v>3</v>
      </c>
      <c r="L301" t="s">
        <v>3</v>
      </c>
      <c r="M301" t="s">
        <v>3</v>
      </c>
      <c r="N301" t="s">
        <v>1152</v>
      </c>
      <c r="O301" t="s">
        <v>1671</v>
      </c>
      <c r="P301" t="s">
        <v>3</v>
      </c>
      <c r="Q301" t="s">
        <v>3</v>
      </c>
      <c r="R301" t="s">
        <v>3</v>
      </c>
      <c r="S301" t="s">
        <v>1672</v>
      </c>
      <c r="T301" t="s">
        <v>1673</v>
      </c>
      <c r="U301" t="s">
        <v>1674</v>
      </c>
    </row>
    <row r="302" spans="1:21" x14ac:dyDescent="0.2">
      <c r="A302">
        <v>1266</v>
      </c>
      <c r="B302">
        <v>1</v>
      </c>
      <c r="C302" t="s">
        <v>3</v>
      </c>
      <c r="D302" t="s">
        <v>1152</v>
      </c>
      <c r="E302" t="s">
        <v>1153</v>
      </c>
      <c r="F302" t="s">
        <v>1153</v>
      </c>
      <c r="G302" t="s">
        <v>1153</v>
      </c>
      <c r="H302" t="s">
        <v>3</v>
      </c>
      <c r="I302" t="s">
        <v>1153</v>
      </c>
      <c r="J302" t="s">
        <v>1153</v>
      </c>
      <c r="K302" t="s">
        <v>3</v>
      </c>
      <c r="L302" t="s">
        <v>3</v>
      </c>
      <c r="M302" t="s">
        <v>3</v>
      </c>
      <c r="N302" t="s">
        <v>1152</v>
      </c>
      <c r="O302" t="s">
        <v>1153</v>
      </c>
      <c r="P302" t="s">
        <v>3</v>
      </c>
      <c r="Q302" t="s">
        <v>3</v>
      </c>
      <c r="R302" t="s">
        <v>3</v>
      </c>
      <c r="S302" t="s">
        <v>1680</v>
      </c>
      <c r="T302" t="s">
        <v>1681</v>
      </c>
      <c r="U302" t="s">
        <v>1682</v>
      </c>
    </row>
    <row r="303" spans="1:21" x14ac:dyDescent="0.2">
      <c r="A303">
        <v>1266</v>
      </c>
      <c r="B303">
        <v>1</v>
      </c>
      <c r="C303" t="s">
        <v>3</v>
      </c>
      <c r="D303" t="s">
        <v>1152</v>
      </c>
      <c r="E303" t="s">
        <v>1675</v>
      </c>
      <c r="F303" t="s">
        <v>1675</v>
      </c>
      <c r="G303" t="s">
        <v>1676</v>
      </c>
      <c r="H303" t="s">
        <v>3</v>
      </c>
      <c r="I303" t="s">
        <v>1676</v>
      </c>
      <c r="J303" t="s">
        <v>1675</v>
      </c>
      <c r="K303" t="s">
        <v>3</v>
      </c>
      <c r="L303" t="s">
        <v>3</v>
      </c>
      <c r="M303" t="s">
        <v>3</v>
      </c>
      <c r="N303" t="s">
        <v>1152</v>
      </c>
      <c r="O303" t="s">
        <v>1675</v>
      </c>
      <c r="P303" t="s">
        <v>3</v>
      </c>
      <c r="Q303" t="s">
        <v>3</v>
      </c>
      <c r="R303" t="s">
        <v>3</v>
      </c>
      <c r="S303" t="s">
        <v>1677</v>
      </c>
      <c r="T303" t="s">
        <v>1678</v>
      </c>
      <c r="U303" t="s">
        <v>1679</v>
      </c>
    </row>
    <row r="304" spans="1:21" x14ac:dyDescent="0.2">
      <c r="A304">
        <v>1266</v>
      </c>
      <c r="B304">
        <v>1</v>
      </c>
      <c r="C304" t="s">
        <v>3</v>
      </c>
      <c r="D304" t="s">
        <v>1152</v>
      </c>
      <c r="E304" t="s">
        <v>1671</v>
      </c>
      <c r="F304" t="s">
        <v>1671</v>
      </c>
      <c r="G304" t="s">
        <v>1671</v>
      </c>
      <c r="H304" t="s">
        <v>3</v>
      </c>
      <c r="I304" t="s">
        <v>1671</v>
      </c>
      <c r="J304" t="s">
        <v>1671</v>
      </c>
      <c r="K304" t="s">
        <v>3</v>
      </c>
      <c r="L304" t="s">
        <v>3</v>
      </c>
      <c r="M304" t="s">
        <v>3</v>
      </c>
      <c r="N304" t="s">
        <v>1152</v>
      </c>
      <c r="O304" t="s">
        <v>1671</v>
      </c>
      <c r="P304" t="s">
        <v>3</v>
      </c>
      <c r="Q304" t="s">
        <v>3</v>
      </c>
      <c r="R304" t="s">
        <v>3</v>
      </c>
      <c r="S304" t="s">
        <v>1672</v>
      </c>
      <c r="T304" t="s">
        <v>1673</v>
      </c>
      <c r="U304" t="s">
        <v>1674</v>
      </c>
    </row>
    <row r="305" spans="1:21" x14ac:dyDescent="0.2">
      <c r="A305">
        <v>1304</v>
      </c>
      <c r="B305">
        <v>1</v>
      </c>
      <c r="C305" t="s">
        <v>3</v>
      </c>
      <c r="D305" t="s">
        <v>1152</v>
      </c>
      <c r="E305" t="s">
        <v>1153</v>
      </c>
      <c r="F305" t="s">
        <v>1153</v>
      </c>
      <c r="G305" t="s">
        <v>1153</v>
      </c>
      <c r="H305" t="s">
        <v>3</v>
      </c>
      <c r="I305" t="s">
        <v>1153</v>
      </c>
      <c r="J305" t="s">
        <v>1153</v>
      </c>
      <c r="K305" t="s">
        <v>3</v>
      </c>
      <c r="L305" t="s">
        <v>3</v>
      </c>
      <c r="M305" t="s">
        <v>3</v>
      </c>
      <c r="N305" t="s">
        <v>1152</v>
      </c>
      <c r="O305" t="s">
        <v>1153</v>
      </c>
      <c r="P305" t="s">
        <v>3</v>
      </c>
      <c r="Q305" t="s">
        <v>3</v>
      </c>
      <c r="R305" t="s">
        <v>3</v>
      </c>
      <c r="S305" t="s">
        <v>1680</v>
      </c>
      <c r="T305" t="s">
        <v>1681</v>
      </c>
      <c r="U305" t="s">
        <v>1682</v>
      </c>
    </row>
    <row r="306" spans="1:21" x14ac:dyDescent="0.2">
      <c r="A306">
        <v>1304</v>
      </c>
      <c r="B306">
        <v>1</v>
      </c>
      <c r="C306" t="s">
        <v>3</v>
      </c>
      <c r="D306" t="s">
        <v>1152</v>
      </c>
      <c r="E306" t="s">
        <v>1675</v>
      </c>
      <c r="F306" t="s">
        <v>1675</v>
      </c>
      <c r="G306" t="s">
        <v>1676</v>
      </c>
      <c r="H306" t="s">
        <v>3</v>
      </c>
      <c r="I306" t="s">
        <v>1676</v>
      </c>
      <c r="J306" t="s">
        <v>1675</v>
      </c>
      <c r="K306" t="s">
        <v>3</v>
      </c>
      <c r="L306" t="s">
        <v>3</v>
      </c>
      <c r="M306" t="s">
        <v>3</v>
      </c>
      <c r="N306" t="s">
        <v>1152</v>
      </c>
      <c r="O306" t="s">
        <v>1675</v>
      </c>
      <c r="P306" t="s">
        <v>3</v>
      </c>
      <c r="Q306" t="s">
        <v>3</v>
      </c>
      <c r="R306" t="s">
        <v>3</v>
      </c>
      <c r="S306" t="s">
        <v>1677</v>
      </c>
      <c r="T306" t="s">
        <v>1678</v>
      </c>
      <c r="U306" t="s">
        <v>1679</v>
      </c>
    </row>
    <row r="307" spans="1:21" x14ac:dyDescent="0.2">
      <c r="A307">
        <v>1304</v>
      </c>
      <c r="B307">
        <v>1</v>
      </c>
      <c r="C307" t="s">
        <v>3</v>
      </c>
      <c r="D307" t="s">
        <v>1152</v>
      </c>
      <c r="E307" t="s">
        <v>1671</v>
      </c>
      <c r="F307" t="s">
        <v>1671</v>
      </c>
      <c r="G307" t="s">
        <v>1671</v>
      </c>
      <c r="H307" t="s">
        <v>3</v>
      </c>
      <c r="I307" t="s">
        <v>1671</v>
      </c>
      <c r="J307" t="s">
        <v>1671</v>
      </c>
      <c r="K307" t="s">
        <v>3</v>
      </c>
      <c r="L307" t="s">
        <v>3</v>
      </c>
      <c r="M307" t="s">
        <v>3</v>
      </c>
      <c r="N307" t="s">
        <v>1152</v>
      </c>
      <c r="O307" t="s">
        <v>1671</v>
      </c>
      <c r="P307" t="s">
        <v>3</v>
      </c>
      <c r="Q307" t="s">
        <v>3</v>
      </c>
      <c r="R307" t="s">
        <v>3</v>
      </c>
      <c r="S307" t="s">
        <v>1672</v>
      </c>
      <c r="T307" t="s">
        <v>1673</v>
      </c>
      <c r="U307" t="s">
        <v>1674</v>
      </c>
    </row>
    <row r="308" spans="1:21" x14ac:dyDescent="0.2">
      <c r="A308">
        <v>1305</v>
      </c>
      <c r="B308">
        <v>1</v>
      </c>
      <c r="C308" t="s">
        <v>3</v>
      </c>
      <c r="D308" t="s">
        <v>1152</v>
      </c>
      <c r="E308" t="s">
        <v>1153</v>
      </c>
      <c r="F308" t="s">
        <v>1153</v>
      </c>
      <c r="G308" t="s">
        <v>1153</v>
      </c>
      <c r="H308" t="s">
        <v>3</v>
      </c>
      <c r="I308" t="s">
        <v>1153</v>
      </c>
      <c r="J308" t="s">
        <v>1153</v>
      </c>
      <c r="K308" t="s">
        <v>3</v>
      </c>
      <c r="L308" t="s">
        <v>3</v>
      </c>
      <c r="M308" t="s">
        <v>3</v>
      </c>
      <c r="N308" t="s">
        <v>1152</v>
      </c>
      <c r="O308" t="s">
        <v>1153</v>
      </c>
      <c r="P308" t="s">
        <v>3</v>
      </c>
      <c r="Q308" t="s">
        <v>3</v>
      </c>
      <c r="R308" t="s">
        <v>3</v>
      </c>
      <c r="S308" t="s">
        <v>1680</v>
      </c>
      <c r="T308" t="s">
        <v>1681</v>
      </c>
      <c r="U308" t="s">
        <v>1682</v>
      </c>
    </row>
    <row r="309" spans="1:21" x14ac:dyDescent="0.2">
      <c r="A309">
        <v>1305</v>
      </c>
      <c r="B309">
        <v>1</v>
      </c>
      <c r="C309" t="s">
        <v>3</v>
      </c>
      <c r="D309" t="s">
        <v>1152</v>
      </c>
      <c r="E309" t="s">
        <v>1675</v>
      </c>
      <c r="F309" t="s">
        <v>1675</v>
      </c>
      <c r="G309" t="s">
        <v>1676</v>
      </c>
      <c r="H309" t="s">
        <v>3</v>
      </c>
      <c r="I309" t="s">
        <v>1676</v>
      </c>
      <c r="J309" t="s">
        <v>1675</v>
      </c>
      <c r="K309" t="s">
        <v>3</v>
      </c>
      <c r="L309" t="s">
        <v>3</v>
      </c>
      <c r="M309" t="s">
        <v>3</v>
      </c>
      <c r="N309" t="s">
        <v>1152</v>
      </c>
      <c r="O309" t="s">
        <v>1675</v>
      </c>
      <c r="P309" t="s">
        <v>3</v>
      </c>
      <c r="Q309" t="s">
        <v>3</v>
      </c>
      <c r="R309" t="s">
        <v>3</v>
      </c>
      <c r="S309" t="s">
        <v>1677</v>
      </c>
      <c r="T309" t="s">
        <v>1678</v>
      </c>
      <c r="U309" t="s">
        <v>1679</v>
      </c>
    </row>
    <row r="310" spans="1:21" x14ac:dyDescent="0.2">
      <c r="A310">
        <v>1305</v>
      </c>
      <c r="B310">
        <v>1</v>
      </c>
      <c r="C310" t="s">
        <v>3</v>
      </c>
      <c r="D310" t="s">
        <v>1152</v>
      </c>
      <c r="E310" t="s">
        <v>1671</v>
      </c>
      <c r="F310" t="s">
        <v>1671</v>
      </c>
      <c r="G310" t="s">
        <v>1671</v>
      </c>
      <c r="H310" t="s">
        <v>3</v>
      </c>
      <c r="I310" t="s">
        <v>1671</v>
      </c>
      <c r="J310" t="s">
        <v>1671</v>
      </c>
      <c r="K310" t="s">
        <v>3</v>
      </c>
      <c r="L310" t="s">
        <v>3</v>
      </c>
      <c r="M310" t="s">
        <v>3</v>
      </c>
      <c r="N310" t="s">
        <v>1152</v>
      </c>
      <c r="O310" t="s">
        <v>1671</v>
      </c>
      <c r="P310" t="s">
        <v>3</v>
      </c>
      <c r="Q310" t="s">
        <v>3</v>
      </c>
      <c r="R310" t="s">
        <v>3</v>
      </c>
      <c r="S310" t="s">
        <v>1672</v>
      </c>
      <c r="T310" t="s">
        <v>1673</v>
      </c>
      <c r="U310" t="s">
        <v>1674</v>
      </c>
    </row>
    <row r="311" spans="1:21" x14ac:dyDescent="0.2">
      <c r="A311">
        <v>1306</v>
      </c>
      <c r="B311">
        <v>1</v>
      </c>
      <c r="C311" t="s">
        <v>3</v>
      </c>
      <c r="D311" t="s">
        <v>1152</v>
      </c>
      <c r="E311" t="s">
        <v>1153</v>
      </c>
      <c r="F311" t="s">
        <v>1153</v>
      </c>
      <c r="G311" t="s">
        <v>1153</v>
      </c>
      <c r="H311" t="s">
        <v>3</v>
      </c>
      <c r="I311" t="s">
        <v>1153</v>
      </c>
      <c r="J311" t="s">
        <v>1153</v>
      </c>
      <c r="K311" t="s">
        <v>3</v>
      </c>
      <c r="L311" t="s">
        <v>3</v>
      </c>
      <c r="M311" t="s">
        <v>3</v>
      </c>
      <c r="N311" t="s">
        <v>1152</v>
      </c>
      <c r="O311" t="s">
        <v>1153</v>
      </c>
      <c r="P311" t="s">
        <v>3</v>
      </c>
      <c r="Q311" t="s">
        <v>3</v>
      </c>
      <c r="R311" t="s">
        <v>3</v>
      </c>
      <c r="S311" t="s">
        <v>1680</v>
      </c>
      <c r="T311" t="s">
        <v>1681</v>
      </c>
      <c r="U311" t="s">
        <v>1682</v>
      </c>
    </row>
    <row r="312" spans="1:21" x14ac:dyDescent="0.2">
      <c r="A312">
        <v>1306</v>
      </c>
      <c r="B312">
        <v>1</v>
      </c>
      <c r="C312" t="s">
        <v>3</v>
      </c>
      <c r="D312" t="s">
        <v>1152</v>
      </c>
      <c r="E312" t="s">
        <v>1675</v>
      </c>
      <c r="F312" t="s">
        <v>1675</v>
      </c>
      <c r="G312" t="s">
        <v>1676</v>
      </c>
      <c r="H312" t="s">
        <v>3</v>
      </c>
      <c r="I312" t="s">
        <v>1676</v>
      </c>
      <c r="J312" t="s">
        <v>1675</v>
      </c>
      <c r="K312" t="s">
        <v>3</v>
      </c>
      <c r="L312" t="s">
        <v>3</v>
      </c>
      <c r="M312" t="s">
        <v>3</v>
      </c>
      <c r="N312" t="s">
        <v>1152</v>
      </c>
      <c r="O312" t="s">
        <v>1675</v>
      </c>
      <c r="P312" t="s">
        <v>3</v>
      </c>
      <c r="Q312" t="s">
        <v>3</v>
      </c>
      <c r="R312" t="s">
        <v>3</v>
      </c>
      <c r="S312" t="s">
        <v>1677</v>
      </c>
      <c r="T312" t="s">
        <v>1678</v>
      </c>
      <c r="U312" t="s">
        <v>1679</v>
      </c>
    </row>
    <row r="313" spans="1:21" x14ac:dyDescent="0.2">
      <c r="A313">
        <v>1306</v>
      </c>
      <c r="B313">
        <v>1</v>
      </c>
      <c r="C313" t="s">
        <v>3</v>
      </c>
      <c r="D313" t="s">
        <v>1152</v>
      </c>
      <c r="E313" t="s">
        <v>1671</v>
      </c>
      <c r="F313" t="s">
        <v>1671</v>
      </c>
      <c r="G313" t="s">
        <v>1671</v>
      </c>
      <c r="H313" t="s">
        <v>3</v>
      </c>
      <c r="I313" t="s">
        <v>1671</v>
      </c>
      <c r="J313" t="s">
        <v>1671</v>
      </c>
      <c r="K313" t="s">
        <v>3</v>
      </c>
      <c r="L313" t="s">
        <v>3</v>
      </c>
      <c r="M313" t="s">
        <v>3</v>
      </c>
      <c r="N313" t="s">
        <v>1152</v>
      </c>
      <c r="O313" t="s">
        <v>1671</v>
      </c>
      <c r="P313" t="s">
        <v>3</v>
      </c>
      <c r="Q313" t="s">
        <v>3</v>
      </c>
      <c r="R313" t="s">
        <v>3</v>
      </c>
      <c r="S313" t="s">
        <v>1672</v>
      </c>
      <c r="T313" t="s">
        <v>1673</v>
      </c>
      <c r="U313" t="s">
        <v>1674</v>
      </c>
    </row>
    <row r="314" spans="1:21" x14ac:dyDescent="0.2">
      <c r="A314">
        <v>1307</v>
      </c>
      <c r="B314">
        <v>1</v>
      </c>
      <c r="C314" t="s">
        <v>3</v>
      </c>
      <c r="D314" t="s">
        <v>1152</v>
      </c>
      <c r="E314" t="s">
        <v>1153</v>
      </c>
      <c r="F314" t="s">
        <v>1153</v>
      </c>
      <c r="G314" t="s">
        <v>1153</v>
      </c>
      <c r="H314" t="s">
        <v>3</v>
      </c>
      <c r="I314" t="s">
        <v>1153</v>
      </c>
      <c r="J314" t="s">
        <v>1153</v>
      </c>
      <c r="K314" t="s">
        <v>3</v>
      </c>
      <c r="L314" t="s">
        <v>3</v>
      </c>
      <c r="M314" t="s">
        <v>3</v>
      </c>
      <c r="N314" t="s">
        <v>1152</v>
      </c>
      <c r="O314" t="s">
        <v>1153</v>
      </c>
      <c r="P314" t="s">
        <v>3</v>
      </c>
      <c r="Q314" t="s">
        <v>3</v>
      </c>
      <c r="R314" t="s">
        <v>3</v>
      </c>
      <c r="S314" t="s">
        <v>1680</v>
      </c>
      <c r="T314" t="s">
        <v>1681</v>
      </c>
      <c r="U314" t="s">
        <v>1682</v>
      </c>
    </row>
    <row r="315" spans="1:21" x14ac:dyDescent="0.2">
      <c r="A315">
        <v>1307</v>
      </c>
      <c r="B315">
        <v>1</v>
      </c>
      <c r="C315" t="s">
        <v>3</v>
      </c>
      <c r="D315" t="s">
        <v>1152</v>
      </c>
      <c r="E315" t="s">
        <v>1675</v>
      </c>
      <c r="F315" t="s">
        <v>1675</v>
      </c>
      <c r="G315" t="s">
        <v>1676</v>
      </c>
      <c r="H315" t="s">
        <v>3</v>
      </c>
      <c r="I315" t="s">
        <v>1676</v>
      </c>
      <c r="J315" t="s">
        <v>1675</v>
      </c>
      <c r="K315" t="s">
        <v>3</v>
      </c>
      <c r="L315" t="s">
        <v>3</v>
      </c>
      <c r="M315" t="s">
        <v>3</v>
      </c>
      <c r="N315" t="s">
        <v>1152</v>
      </c>
      <c r="O315" t="s">
        <v>1675</v>
      </c>
      <c r="P315" t="s">
        <v>3</v>
      </c>
      <c r="Q315" t="s">
        <v>3</v>
      </c>
      <c r="R315" t="s">
        <v>3</v>
      </c>
      <c r="S315" t="s">
        <v>1677</v>
      </c>
      <c r="T315" t="s">
        <v>1678</v>
      </c>
      <c r="U315" t="s">
        <v>1679</v>
      </c>
    </row>
    <row r="316" spans="1:21" x14ac:dyDescent="0.2">
      <c r="A316">
        <v>1307</v>
      </c>
      <c r="B316">
        <v>1</v>
      </c>
      <c r="C316" t="s">
        <v>3</v>
      </c>
      <c r="D316" t="s">
        <v>1152</v>
      </c>
      <c r="E316" t="s">
        <v>1671</v>
      </c>
      <c r="F316" t="s">
        <v>1671</v>
      </c>
      <c r="G316" t="s">
        <v>1671</v>
      </c>
      <c r="H316" t="s">
        <v>3</v>
      </c>
      <c r="I316" t="s">
        <v>1671</v>
      </c>
      <c r="J316" t="s">
        <v>1671</v>
      </c>
      <c r="K316" t="s">
        <v>3</v>
      </c>
      <c r="L316" t="s">
        <v>3</v>
      </c>
      <c r="M316" t="s">
        <v>3</v>
      </c>
      <c r="N316" t="s">
        <v>1152</v>
      </c>
      <c r="O316" t="s">
        <v>1671</v>
      </c>
      <c r="P316" t="s">
        <v>3</v>
      </c>
      <c r="Q316" t="s">
        <v>3</v>
      </c>
      <c r="R316" t="s">
        <v>3</v>
      </c>
      <c r="S316" t="s">
        <v>1672</v>
      </c>
      <c r="T316" t="s">
        <v>1673</v>
      </c>
      <c r="U316" t="s">
        <v>1674</v>
      </c>
    </row>
    <row r="317" spans="1:21" x14ac:dyDescent="0.2">
      <c r="A317">
        <v>1308</v>
      </c>
      <c r="B317">
        <v>1</v>
      </c>
      <c r="C317" t="s">
        <v>3</v>
      </c>
      <c r="D317" t="s">
        <v>1152</v>
      </c>
      <c r="E317" t="s">
        <v>1153</v>
      </c>
      <c r="F317" t="s">
        <v>1153</v>
      </c>
      <c r="G317" t="s">
        <v>1153</v>
      </c>
      <c r="H317" t="s">
        <v>3</v>
      </c>
      <c r="I317" t="s">
        <v>1153</v>
      </c>
      <c r="J317" t="s">
        <v>1153</v>
      </c>
      <c r="K317" t="s">
        <v>3</v>
      </c>
      <c r="L317" t="s">
        <v>3</v>
      </c>
      <c r="M317" t="s">
        <v>3</v>
      </c>
      <c r="N317" t="s">
        <v>1152</v>
      </c>
      <c r="O317" t="s">
        <v>1153</v>
      </c>
      <c r="P317" t="s">
        <v>3</v>
      </c>
      <c r="Q317" t="s">
        <v>3</v>
      </c>
      <c r="R317" t="s">
        <v>3</v>
      </c>
      <c r="S317" t="s">
        <v>1680</v>
      </c>
      <c r="T317" t="s">
        <v>1681</v>
      </c>
      <c r="U317" t="s">
        <v>1682</v>
      </c>
    </row>
    <row r="318" spans="1:21" x14ac:dyDescent="0.2">
      <c r="A318">
        <v>1309</v>
      </c>
      <c r="B318">
        <v>1</v>
      </c>
      <c r="C318" t="s">
        <v>3</v>
      </c>
      <c r="D318" t="s">
        <v>1152</v>
      </c>
      <c r="E318" t="s">
        <v>1153</v>
      </c>
      <c r="F318" t="s">
        <v>1153</v>
      </c>
      <c r="G318" t="s">
        <v>1153</v>
      </c>
      <c r="H318" t="s">
        <v>3</v>
      </c>
      <c r="I318" t="s">
        <v>1153</v>
      </c>
      <c r="J318" t="s">
        <v>1153</v>
      </c>
      <c r="K318" t="s">
        <v>3</v>
      </c>
      <c r="L318" t="s">
        <v>3</v>
      </c>
      <c r="M318" t="s">
        <v>3</v>
      </c>
      <c r="N318" t="s">
        <v>1152</v>
      </c>
      <c r="O318" t="s">
        <v>1153</v>
      </c>
      <c r="P318" t="s">
        <v>3</v>
      </c>
      <c r="Q318" t="s">
        <v>3</v>
      </c>
      <c r="R318" t="s">
        <v>3</v>
      </c>
      <c r="S318" t="s">
        <v>1680</v>
      </c>
      <c r="T318" t="s">
        <v>1681</v>
      </c>
      <c r="U318" t="s">
        <v>1682</v>
      </c>
    </row>
    <row r="319" spans="1:21" x14ac:dyDescent="0.2">
      <c r="A319">
        <v>1347</v>
      </c>
      <c r="B319">
        <v>1</v>
      </c>
      <c r="C319" t="s">
        <v>3</v>
      </c>
      <c r="D319" t="s">
        <v>1152</v>
      </c>
      <c r="E319" t="s">
        <v>1153</v>
      </c>
      <c r="F319" t="s">
        <v>1153</v>
      </c>
      <c r="G319" t="s">
        <v>1153</v>
      </c>
      <c r="H319" t="s">
        <v>3</v>
      </c>
      <c r="I319" t="s">
        <v>1153</v>
      </c>
      <c r="J319" t="s">
        <v>1153</v>
      </c>
      <c r="K319" t="s">
        <v>3</v>
      </c>
      <c r="L319" t="s">
        <v>3</v>
      </c>
      <c r="M319" t="s">
        <v>3</v>
      </c>
      <c r="N319" t="s">
        <v>1152</v>
      </c>
      <c r="O319" t="s">
        <v>1153</v>
      </c>
      <c r="P319" t="s">
        <v>3</v>
      </c>
      <c r="Q319" t="s">
        <v>3</v>
      </c>
      <c r="R319" t="s">
        <v>3</v>
      </c>
      <c r="S319" t="s">
        <v>1680</v>
      </c>
      <c r="T319" t="s">
        <v>1681</v>
      </c>
      <c r="U319" t="s">
        <v>1682</v>
      </c>
    </row>
    <row r="320" spans="1:21" x14ac:dyDescent="0.2">
      <c r="A320">
        <v>1347</v>
      </c>
      <c r="B320">
        <v>1</v>
      </c>
      <c r="C320" t="s">
        <v>3</v>
      </c>
      <c r="D320" t="s">
        <v>1152</v>
      </c>
      <c r="E320" t="s">
        <v>1671</v>
      </c>
      <c r="F320" t="s">
        <v>1671</v>
      </c>
      <c r="G320" t="s">
        <v>1671</v>
      </c>
      <c r="H320" t="s">
        <v>3</v>
      </c>
      <c r="I320" t="s">
        <v>1671</v>
      </c>
      <c r="J320" t="s">
        <v>1671</v>
      </c>
      <c r="K320" t="s">
        <v>3</v>
      </c>
      <c r="L320" t="s">
        <v>3</v>
      </c>
      <c r="M320" t="s">
        <v>3</v>
      </c>
      <c r="N320" t="s">
        <v>1152</v>
      </c>
      <c r="O320" t="s">
        <v>1671</v>
      </c>
      <c r="P320" t="s">
        <v>3</v>
      </c>
      <c r="Q320" t="s">
        <v>3</v>
      </c>
      <c r="R320" t="s">
        <v>3</v>
      </c>
      <c r="S320" t="s">
        <v>1672</v>
      </c>
      <c r="T320" t="s">
        <v>1673</v>
      </c>
      <c r="U320" t="s">
        <v>1674</v>
      </c>
    </row>
    <row r="321" spans="1:21" x14ac:dyDescent="0.2">
      <c r="A321">
        <v>1348</v>
      </c>
      <c r="B321">
        <v>1</v>
      </c>
      <c r="C321" t="s">
        <v>3</v>
      </c>
      <c r="D321" t="s">
        <v>1152</v>
      </c>
      <c r="E321" t="s">
        <v>1153</v>
      </c>
      <c r="F321" t="s">
        <v>1153</v>
      </c>
      <c r="G321" t="s">
        <v>1153</v>
      </c>
      <c r="H321" t="s">
        <v>3</v>
      </c>
      <c r="I321" t="s">
        <v>1153</v>
      </c>
      <c r="J321" t="s">
        <v>1153</v>
      </c>
      <c r="K321" t="s">
        <v>3</v>
      </c>
      <c r="L321" t="s">
        <v>3</v>
      </c>
      <c r="M321" t="s">
        <v>3</v>
      </c>
      <c r="N321" t="s">
        <v>1152</v>
      </c>
      <c r="O321" t="s">
        <v>1153</v>
      </c>
      <c r="P321" t="s">
        <v>3</v>
      </c>
      <c r="Q321" t="s">
        <v>3</v>
      </c>
      <c r="R321" t="s">
        <v>3</v>
      </c>
      <c r="S321" t="s">
        <v>1680</v>
      </c>
      <c r="T321" t="s">
        <v>1681</v>
      </c>
      <c r="U321" t="s">
        <v>1682</v>
      </c>
    </row>
    <row r="322" spans="1:21" x14ac:dyDescent="0.2">
      <c r="A322">
        <v>1348</v>
      </c>
      <c r="B322">
        <v>1</v>
      </c>
      <c r="C322" t="s">
        <v>3</v>
      </c>
      <c r="D322" t="s">
        <v>1152</v>
      </c>
      <c r="E322" t="s">
        <v>1671</v>
      </c>
      <c r="F322" t="s">
        <v>1671</v>
      </c>
      <c r="G322" t="s">
        <v>1671</v>
      </c>
      <c r="H322" t="s">
        <v>3</v>
      </c>
      <c r="I322" t="s">
        <v>1671</v>
      </c>
      <c r="J322" t="s">
        <v>1671</v>
      </c>
      <c r="K322" t="s">
        <v>3</v>
      </c>
      <c r="L322" t="s">
        <v>3</v>
      </c>
      <c r="M322" t="s">
        <v>3</v>
      </c>
      <c r="N322" t="s">
        <v>1152</v>
      </c>
      <c r="O322" t="s">
        <v>1671</v>
      </c>
      <c r="P322" t="s">
        <v>3</v>
      </c>
      <c r="Q322" t="s">
        <v>3</v>
      </c>
      <c r="R322" t="s">
        <v>3</v>
      </c>
      <c r="S322" t="s">
        <v>1672</v>
      </c>
      <c r="T322" t="s">
        <v>1673</v>
      </c>
      <c r="U322" t="s">
        <v>1674</v>
      </c>
    </row>
    <row r="323" spans="1:21" x14ac:dyDescent="0.2">
      <c r="A323">
        <v>1367</v>
      </c>
      <c r="B323">
        <v>1</v>
      </c>
      <c r="C323" t="s">
        <v>3</v>
      </c>
      <c r="D323" t="s">
        <v>1152</v>
      </c>
      <c r="E323" t="s">
        <v>1153</v>
      </c>
      <c r="F323" t="s">
        <v>1153</v>
      </c>
      <c r="G323" t="s">
        <v>1153</v>
      </c>
      <c r="H323" t="s">
        <v>3</v>
      </c>
      <c r="I323" t="s">
        <v>1153</v>
      </c>
      <c r="J323" t="s">
        <v>1153</v>
      </c>
      <c r="K323" t="s">
        <v>3</v>
      </c>
      <c r="L323" t="s">
        <v>3</v>
      </c>
      <c r="M323" t="s">
        <v>3</v>
      </c>
      <c r="N323" t="s">
        <v>1152</v>
      </c>
      <c r="O323" t="s">
        <v>1153</v>
      </c>
      <c r="P323" t="s">
        <v>3</v>
      </c>
      <c r="Q323" t="s">
        <v>3</v>
      </c>
      <c r="R323" t="s">
        <v>3</v>
      </c>
      <c r="S323" t="s">
        <v>1680</v>
      </c>
      <c r="T323" t="s">
        <v>1681</v>
      </c>
      <c r="U323" t="s">
        <v>1682</v>
      </c>
    </row>
    <row r="324" spans="1:21" x14ac:dyDescent="0.2">
      <c r="A324">
        <v>1368</v>
      </c>
      <c r="B324">
        <v>1</v>
      </c>
      <c r="C324" t="s">
        <v>3</v>
      </c>
      <c r="D324" t="s">
        <v>1152</v>
      </c>
      <c r="E324" t="s">
        <v>1153</v>
      </c>
      <c r="F324" t="s">
        <v>1153</v>
      </c>
      <c r="G324" t="s">
        <v>1153</v>
      </c>
      <c r="H324" t="s">
        <v>3</v>
      </c>
      <c r="I324" t="s">
        <v>1153</v>
      </c>
      <c r="J324" t="s">
        <v>1153</v>
      </c>
      <c r="K324" t="s">
        <v>3</v>
      </c>
      <c r="L324" t="s">
        <v>3</v>
      </c>
      <c r="M324" t="s">
        <v>3</v>
      </c>
      <c r="N324" t="s">
        <v>1152</v>
      </c>
      <c r="O324" t="s">
        <v>1153</v>
      </c>
      <c r="P324" t="s">
        <v>3</v>
      </c>
      <c r="Q324" t="s">
        <v>3</v>
      </c>
      <c r="R324" t="s">
        <v>3</v>
      </c>
      <c r="S324" t="s">
        <v>1680</v>
      </c>
      <c r="T324" t="s">
        <v>1681</v>
      </c>
      <c r="U324" t="s">
        <v>1682</v>
      </c>
    </row>
    <row r="325" spans="1:21" x14ac:dyDescent="0.2">
      <c r="A325">
        <v>1385</v>
      </c>
      <c r="B325">
        <v>1</v>
      </c>
      <c r="C325" t="s">
        <v>3</v>
      </c>
      <c r="D325" t="s">
        <v>1152</v>
      </c>
      <c r="E325" t="s">
        <v>1153</v>
      </c>
      <c r="F325" t="s">
        <v>1153</v>
      </c>
      <c r="G325" t="s">
        <v>1153</v>
      </c>
      <c r="H325" t="s">
        <v>3</v>
      </c>
      <c r="I325" t="s">
        <v>1153</v>
      </c>
      <c r="J325" t="s">
        <v>1153</v>
      </c>
      <c r="K325" t="s">
        <v>3</v>
      </c>
      <c r="L325" t="s">
        <v>3</v>
      </c>
      <c r="M325" t="s">
        <v>3</v>
      </c>
      <c r="N325" t="s">
        <v>1152</v>
      </c>
      <c r="O325" t="s">
        <v>1153</v>
      </c>
      <c r="P325" t="s">
        <v>3</v>
      </c>
      <c r="Q325" t="s">
        <v>3</v>
      </c>
      <c r="R325" t="s">
        <v>3</v>
      </c>
      <c r="S325" t="s">
        <v>1680</v>
      </c>
      <c r="T325" t="s">
        <v>1681</v>
      </c>
      <c r="U325" t="s">
        <v>1682</v>
      </c>
    </row>
    <row r="326" spans="1:21" x14ac:dyDescent="0.2">
      <c r="A326">
        <v>1385</v>
      </c>
      <c r="B326">
        <v>1</v>
      </c>
      <c r="C326" t="s">
        <v>3</v>
      </c>
      <c r="D326" t="s">
        <v>1152</v>
      </c>
      <c r="E326" t="s">
        <v>1675</v>
      </c>
      <c r="F326" t="s">
        <v>1675</v>
      </c>
      <c r="G326" t="s">
        <v>1676</v>
      </c>
      <c r="H326" t="s">
        <v>3</v>
      </c>
      <c r="I326" t="s">
        <v>1676</v>
      </c>
      <c r="J326" t="s">
        <v>1675</v>
      </c>
      <c r="K326" t="s">
        <v>3</v>
      </c>
      <c r="L326" t="s">
        <v>3</v>
      </c>
      <c r="M326" t="s">
        <v>3</v>
      </c>
      <c r="N326" t="s">
        <v>1152</v>
      </c>
      <c r="O326" t="s">
        <v>1675</v>
      </c>
      <c r="P326" t="s">
        <v>3</v>
      </c>
      <c r="Q326" t="s">
        <v>3</v>
      </c>
      <c r="R326" t="s">
        <v>3</v>
      </c>
      <c r="S326" t="s">
        <v>1677</v>
      </c>
      <c r="T326" t="s">
        <v>1678</v>
      </c>
      <c r="U326" t="s">
        <v>1679</v>
      </c>
    </row>
    <row r="327" spans="1:21" x14ac:dyDescent="0.2">
      <c r="A327">
        <v>1386</v>
      </c>
      <c r="B327">
        <v>1</v>
      </c>
      <c r="C327" t="s">
        <v>3</v>
      </c>
      <c r="D327" t="s">
        <v>1152</v>
      </c>
      <c r="E327" t="s">
        <v>1153</v>
      </c>
      <c r="F327" t="s">
        <v>1153</v>
      </c>
      <c r="G327" t="s">
        <v>1153</v>
      </c>
      <c r="H327" t="s">
        <v>3</v>
      </c>
      <c r="I327" t="s">
        <v>1153</v>
      </c>
      <c r="J327" t="s">
        <v>1153</v>
      </c>
      <c r="K327" t="s">
        <v>3</v>
      </c>
      <c r="L327" t="s">
        <v>3</v>
      </c>
      <c r="M327" t="s">
        <v>3</v>
      </c>
      <c r="N327" t="s">
        <v>1152</v>
      </c>
      <c r="O327" t="s">
        <v>1153</v>
      </c>
      <c r="P327" t="s">
        <v>3</v>
      </c>
      <c r="Q327" t="s">
        <v>3</v>
      </c>
      <c r="R327" t="s">
        <v>3</v>
      </c>
      <c r="S327" t="s">
        <v>1680</v>
      </c>
      <c r="T327" t="s">
        <v>1681</v>
      </c>
      <c r="U327" t="s">
        <v>1682</v>
      </c>
    </row>
    <row r="328" spans="1:21" x14ac:dyDescent="0.2">
      <c r="A328">
        <v>1386</v>
      </c>
      <c r="B328">
        <v>1</v>
      </c>
      <c r="C328" t="s">
        <v>3</v>
      </c>
      <c r="D328" t="s">
        <v>1152</v>
      </c>
      <c r="E328" t="s">
        <v>1675</v>
      </c>
      <c r="F328" t="s">
        <v>1675</v>
      </c>
      <c r="G328" t="s">
        <v>1676</v>
      </c>
      <c r="H328" t="s">
        <v>3</v>
      </c>
      <c r="I328" t="s">
        <v>1676</v>
      </c>
      <c r="J328" t="s">
        <v>1675</v>
      </c>
      <c r="K328" t="s">
        <v>3</v>
      </c>
      <c r="L328" t="s">
        <v>3</v>
      </c>
      <c r="M328" t="s">
        <v>3</v>
      </c>
      <c r="N328" t="s">
        <v>1152</v>
      </c>
      <c r="O328" t="s">
        <v>1675</v>
      </c>
      <c r="P328" t="s">
        <v>3</v>
      </c>
      <c r="Q328" t="s">
        <v>3</v>
      </c>
      <c r="R328" t="s">
        <v>3</v>
      </c>
      <c r="S328" t="s">
        <v>1677</v>
      </c>
      <c r="T328" t="s">
        <v>1678</v>
      </c>
      <c r="U328" t="s">
        <v>1679</v>
      </c>
    </row>
    <row r="329" spans="1:21" x14ac:dyDescent="0.2">
      <c r="A329">
        <v>1423</v>
      </c>
      <c r="B329">
        <v>1</v>
      </c>
      <c r="C329" t="s">
        <v>3</v>
      </c>
      <c r="D329" t="s">
        <v>1152</v>
      </c>
      <c r="E329" t="s">
        <v>1153</v>
      </c>
      <c r="F329" t="s">
        <v>1153</v>
      </c>
      <c r="G329" t="s">
        <v>1153</v>
      </c>
      <c r="H329" t="s">
        <v>3</v>
      </c>
      <c r="I329" t="s">
        <v>1153</v>
      </c>
      <c r="J329" t="s">
        <v>1153</v>
      </c>
      <c r="K329" t="s">
        <v>3</v>
      </c>
      <c r="L329" t="s">
        <v>3</v>
      </c>
      <c r="M329" t="s">
        <v>3</v>
      </c>
      <c r="N329" t="s">
        <v>1152</v>
      </c>
      <c r="O329" t="s">
        <v>1153</v>
      </c>
      <c r="P329" t="s">
        <v>3</v>
      </c>
      <c r="Q329" t="s">
        <v>3</v>
      </c>
      <c r="R329" t="s">
        <v>3</v>
      </c>
      <c r="S329" t="s">
        <v>1680</v>
      </c>
      <c r="T329" t="s">
        <v>1681</v>
      </c>
      <c r="U329" t="s">
        <v>1682</v>
      </c>
    </row>
    <row r="330" spans="1:21" x14ac:dyDescent="0.2">
      <c r="A330">
        <v>1424</v>
      </c>
      <c r="B330">
        <v>1</v>
      </c>
      <c r="C330" t="s">
        <v>3</v>
      </c>
      <c r="D330" t="s">
        <v>1152</v>
      </c>
      <c r="E330" t="s">
        <v>1153</v>
      </c>
      <c r="F330" t="s">
        <v>1153</v>
      </c>
      <c r="G330" t="s">
        <v>1153</v>
      </c>
      <c r="H330" t="s">
        <v>3</v>
      </c>
      <c r="I330" t="s">
        <v>1153</v>
      </c>
      <c r="J330" t="s">
        <v>1153</v>
      </c>
      <c r="K330" t="s">
        <v>3</v>
      </c>
      <c r="L330" t="s">
        <v>3</v>
      </c>
      <c r="M330" t="s">
        <v>3</v>
      </c>
      <c r="N330" t="s">
        <v>1152</v>
      </c>
      <c r="O330" t="s">
        <v>1153</v>
      </c>
      <c r="P330" t="s">
        <v>3</v>
      </c>
      <c r="Q330" t="s">
        <v>3</v>
      </c>
      <c r="R330" t="s">
        <v>3</v>
      </c>
      <c r="S330" t="s">
        <v>1680</v>
      </c>
      <c r="T330" t="s">
        <v>1681</v>
      </c>
      <c r="U330" t="s">
        <v>1682</v>
      </c>
    </row>
    <row r="331" spans="1:21" x14ac:dyDescent="0.2">
      <c r="A331">
        <v>1435</v>
      </c>
      <c r="B331">
        <v>1</v>
      </c>
      <c r="C331" t="s">
        <v>3</v>
      </c>
      <c r="D331" t="s">
        <v>1152</v>
      </c>
      <c r="E331" t="s">
        <v>1153</v>
      </c>
      <c r="F331" t="s">
        <v>1153</v>
      </c>
      <c r="G331" t="s">
        <v>1153</v>
      </c>
      <c r="H331" t="s">
        <v>3</v>
      </c>
      <c r="I331" t="s">
        <v>1153</v>
      </c>
      <c r="J331" t="s">
        <v>1153</v>
      </c>
      <c r="K331" t="s">
        <v>3</v>
      </c>
      <c r="L331" t="s">
        <v>3</v>
      </c>
      <c r="M331" t="s">
        <v>3</v>
      </c>
      <c r="N331" t="s">
        <v>1152</v>
      </c>
      <c r="O331" t="s">
        <v>1153</v>
      </c>
      <c r="P331" t="s">
        <v>3</v>
      </c>
      <c r="Q331" t="s">
        <v>3</v>
      </c>
      <c r="R331" t="s">
        <v>3</v>
      </c>
      <c r="S331" t="s">
        <v>1680</v>
      </c>
      <c r="T331" t="s">
        <v>1681</v>
      </c>
      <c r="U331" t="s">
        <v>1682</v>
      </c>
    </row>
    <row r="332" spans="1:21" x14ac:dyDescent="0.2">
      <c r="A332">
        <v>1436</v>
      </c>
      <c r="B332">
        <v>1</v>
      </c>
      <c r="C332" t="s">
        <v>3</v>
      </c>
      <c r="D332" t="s">
        <v>1152</v>
      </c>
      <c r="E332" t="s">
        <v>1153</v>
      </c>
      <c r="F332" t="s">
        <v>1153</v>
      </c>
      <c r="G332" t="s">
        <v>1153</v>
      </c>
      <c r="H332" t="s">
        <v>3</v>
      </c>
      <c r="I332" t="s">
        <v>1153</v>
      </c>
      <c r="J332" t="s">
        <v>1153</v>
      </c>
      <c r="K332" t="s">
        <v>3</v>
      </c>
      <c r="L332" t="s">
        <v>3</v>
      </c>
      <c r="M332" t="s">
        <v>3</v>
      </c>
      <c r="N332" t="s">
        <v>1152</v>
      </c>
      <c r="O332" t="s">
        <v>1153</v>
      </c>
      <c r="P332" t="s">
        <v>3</v>
      </c>
      <c r="Q332" t="s">
        <v>3</v>
      </c>
      <c r="R332" t="s">
        <v>3</v>
      </c>
      <c r="S332" t="s">
        <v>1680</v>
      </c>
      <c r="T332" t="s">
        <v>1681</v>
      </c>
      <c r="U332" t="s">
        <v>1682</v>
      </c>
    </row>
    <row r="333" spans="1:21" x14ac:dyDescent="0.2">
      <c r="A333">
        <v>1441</v>
      </c>
      <c r="B333">
        <v>1</v>
      </c>
      <c r="C333" t="s">
        <v>3</v>
      </c>
      <c r="D333" t="s">
        <v>1152</v>
      </c>
      <c r="E333" t="s">
        <v>1153</v>
      </c>
      <c r="F333" t="s">
        <v>1153</v>
      </c>
      <c r="G333" t="s">
        <v>1153</v>
      </c>
      <c r="H333" t="s">
        <v>3</v>
      </c>
      <c r="I333" t="s">
        <v>1153</v>
      </c>
      <c r="J333" t="s">
        <v>1153</v>
      </c>
      <c r="K333" t="s">
        <v>3</v>
      </c>
      <c r="L333" t="s">
        <v>3</v>
      </c>
      <c r="M333" t="s">
        <v>3</v>
      </c>
      <c r="N333" t="s">
        <v>1152</v>
      </c>
      <c r="O333" t="s">
        <v>1153</v>
      </c>
      <c r="P333" t="s">
        <v>3</v>
      </c>
      <c r="Q333" t="s">
        <v>3</v>
      </c>
      <c r="R333" t="s">
        <v>3</v>
      </c>
      <c r="S333" t="s">
        <v>1680</v>
      </c>
      <c r="T333" t="s">
        <v>1681</v>
      </c>
      <c r="U333" t="s">
        <v>1682</v>
      </c>
    </row>
    <row r="334" spans="1:21" x14ac:dyDescent="0.2">
      <c r="A334">
        <v>1442</v>
      </c>
      <c r="B334">
        <v>1</v>
      </c>
      <c r="C334" t="s">
        <v>3</v>
      </c>
      <c r="D334" t="s">
        <v>1152</v>
      </c>
      <c r="E334" t="s">
        <v>1153</v>
      </c>
      <c r="F334" t="s">
        <v>1153</v>
      </c>
      <c r="G334" t="s">
        <v>1153</v>
      </c>
      <c r="H334" t="s">
        <v>3</v>
      </c>
      <c r="I334" t="s">
        <v>1153</v>
      </c>
      <c r="J334" t="s">
        <v>1153</v>
      </c>
      <c r="K334" t="s">
        <v>3</v>
      </c>
      <c r="L334" t="s">
        <v>3</v>
      </c>
      <c r="M334" t="s">
        <v>3</v>
      </c>
      <c r="N334" t="s">
        <v>1152</v>
      </c>
      <c r="O334" t="s">
        <v>1153</v>
      </c>
      <c r="P334" t="s">
        <v>3</v>
      </c>
      <c r="Q334" t="s">
        <v>3</v>
      </c>
      <c r="R334" t="s">
        <v>3</v>
      </c>
      <c r="S334" t="s">
        <v>1680</v>
      </c>
      <c r="T334" t="s">
        <v>1681</v>
      </c>
      <c r="U334" t="s">
        <v>1682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1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74598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">
      <c r="F12" t="str">
        <f>Source!F12</f>
        <v>02-01-07</v>
      </c>
      <c r="G12" t="str">
        <f>Source!G12</f>
        <v>02-01-07 Вентиляция и кондиционирование воздуха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5</v>
      </c>
      <c r="E14" t="s">
        <v>21</v>
      </c>
      <c r="AD14">
        <v>3</v>
      </c>
    </row>
    <row r="15" spans="1:103" x14ac:dyDescent="0.2">
      <c r="B15" t="s">
        <v>1683</v>
      </c>
      <c r="C15">
        <v>1</v>
      </c>
      <c r="D15" t="s">
        <v>39</v>
      </c>
      <c r="E15" t="s">
        <v>3</v>
      </c>
      <c r="F15" t="s">
        <v>1684</v>
      </c>
      <c r="G15" t="s">
        <v>3</v>
      </c>
      <c r="H15">
        <v>342930</v>
      </c>
      <c r="I15">
        <v>342930</v>
      </c>
      <c r="J15">
        <v>0</v>
      </c>
      <c r="K15">
        <v>342930</v>
      </c>
      <c r="L15">
        <v>0</v>
      </c>
      <c r="M15">
        <v>0</v>
      </c>
      <c r="N15">
        <v>0</v>
      </c>
      <c r="O15" t="s">
        <v>1685</v>
      </c>
      <c r="P15" t="s">
        <v>3</v>
      </c>
      <c r="Q15" t="s">
        <v>1686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342930</v>
      </c>
      <c r="AD15">
        <v>1</v>
      </c>
      <c r="AE15">
        <v>0</v>
      </c>
      <c r="AF15">
        <v>3</v>
      </c>
      <c r="AG15">
        <v>3</v>
      </c>
      <c r="AH15" t="s">
        <v>41</v>
      </c>
      <c r="AI15" t="s">
        <v>40</v>
      </c>
      <c r="AJ15">
        <v>46217.458599537036</v>
      </c>
      <c r="AK15">
        <v>56662926</v>
      </c>
      <c r="AL15">
        <v>0</v>
      </c>
      <c r="AM15">
        <v>0</v>
      </c>
      <c r="AN15">
        <v>0</v>
      </c>
      <c r="AO15">
        <v>45918</v>
      </c>
      <c r="AP15">
        <v>0</v>
      </c>
      <c r="AQ15">
        <v>1</v>
      </c>
      <c r="AR15">
        <v>0</v>
      </c>
      <c r="AS15" t="s">
        <v>1687</v>
      </c>
      <c r="AT15">
        <v>1</v>
      </c>
      <c r="AU15">
        <v>1</v>
      </c>
    </row>
    <row r="16" spans="1:103" x14ac:dyDescent="0.2">
      <c r="B16" t="s">
        <v>1688</v>
      </c>
      <c r="C16">
        <v>0</v>
      </c>
      <c r="D16" t="s">
        <v>39</v>
      </c>
      <c r="E16" t="s">
        <v>3</v>
      </c>
      <c r="F16" t="s">
        <v>1684</v>
      </c>
      <c r="G16" t="s">
        <v>3</v>
      </c>
      <c r="H16">
        <v>360076.5</v>
      </c>
      <c r="I16">
        <v>360076.5</v>
      </c>
      <c r="J16">
        <v>0</v>
      </c>
      <c r="K16">
        <v>360076.5</v>
      </c>
      <c r="L16">
        <v>0</v>
      </c>
      <c r="M16">
        <v>0</v>
      </c>
      <c r="N16">
        <v>0</v>
      </c>
      <c r="O16" t="s">
        <v>1689</v>
      </c>
      <c r="P16" t="s">
        <v>3</v>
      </c>
      <c r="Q16" t="s">
        <v>1690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360076.5</v>
      </c>
      <c r="AD16">
        <v>1</v>
      </c>
      <c r="AE16">
        <v>0</v>
      </c>
      <c r="AF16">
        <v>3</v>
      </c>
      <c r="AG16">
        <v>3</v>
      </c>
      <c r="AH16" t="s">
        <v>41</v>
      </c>
      <c r="AI16" t="s">
        <v>40</v>
      </c>
      <c r="AJ16">
        <v>46217.458599537036</v>
      </c>
      <c r="AK16">
        <v>56662926</v>
      </c>
      <c r="AL16">
        <v>0</v>
      </c>
      <c r="AM16">
        <v>0</v>
      </c>
      <c r="AN16">
        <v>0</v>
      </c>
      <c r="AO16">
        <v>45918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">
      <c r="B17" t="s">
        <v>1691</v>
      </c>
      <c r="C17">
        <v>0</v>
      </c>
      <c r="D17" t="s">
        <v>39</v>
      </c>
      <c r="E17" t="s">
        <v>3</v>
      </c>
      <c r="F17" t="s">
        <v>1684</v>
      </c>
      <c r="G17" t="s">
        <v>3</v>
      </c>
      <c r="H17">
        <v>353217.9</v>
      </c>
      <c r="I17">
        <v>353217.9</v>
      </c>
      <c r="J17">
        <v>0</v>
      </c>
      <c r="K17">
        <v>353217.9</v>
      </c>
      <c r="L17">
        <v>0</v>
      </c>
      <c r="M17">
        <v>0</v>
      </c>
      <c r="N17">
        <v>0</v>
      </c>
      <c r="O17" t="s">
        <v>1692</v>
      </c>
      <c r="P17" t="s">
        <v>3</v>
      </c>
      <c r="Q17" t="s">
        <v>1693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353217.9</v>
      </c>
      <c r="AD17">
        <v>1</v>
      </c>
      <c r="AE17">
        <v>0</v>
      </c>
      <c r="AF17">
        <v>3</v>
      </c>
      <c r="AG17">
        <v>3</v>
      </c>
      <c r="AH17" t="s">
        <v>41</v>
      </c>
      <c r="AI17" t="s">
        <v>40</v>
      </c>
      <c r="AJ17">
        <v>46217.458599537036</v>
      </c>
      <c r="AK17">
        <v>56662926</v>
      </c>
      <c r="AL17">
        <v>0</v>
      </c>
      <c r="AM17">
        <v>0</v>
      </c>
      <c r="AN17">
        <v>0</v>
      </c>
      <c r="AO17">
        <v>45918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">
      <c r="B18" t="s">
        <v>1694</v>
      </c>
      <c r="C18">
        <v>0</v>
      </c>
      <c r="D18" t="s">
        <v>176</v>
      </c>
      <c r="E18" t="s">
        <v>3</v>
      </c>
      <c r="F18" t="s">
        <v>1684</v>
      </c>
      <c r="G18" t="s">
        <v>3</v>
      </c>
      <c r="H18">
        <v>112875</v>
      </c>
      <c r="I18">
        <v>112875</v>
      </c>
      <c r="J18">
        <v>0</v>
      </c>
      <c r="K18">
        <v>112875</v>
      </c>
      <c r="L18">
        <v>0</v>
      </c>
      <c r="M18">
        <v>0</v>
      </c>
      <c r="N18">
        <v>0</v>
      </c>
      <c r="O18" t="s">
        <v>1685</v>
      </c>
      <c r="P18" t="s">
        <v>3</v>
      </c>
      <c r="Q18" t="s">
        <v>1686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112875</v>
      </c>
      <c r="AD18">
        <v>1</v>
      </c>
      <c r="AE18">
        <v>0</v>
      </c>
      <c r="AF18">
        <v>3</v>
      </c>
      <c r="AG18">
        <v>3</v>
      </c>
      <c r="AH18" t="s">
        <v>41</v>
      </c>
      <c r="AI18" t="s">
        <v>177</v>
      </c>
      <c r="AJ18">
        <v>46224.55127314815</v>
      </c>
      <c r="AK18">
        <v>56663063</v>
      </c>
      <c r="AL18">
        <v>0</v>
      </c>
      <c r="AM18">
        <v>0</v>
      </c>
      <c r="AN18">
        <v>0</v>
      </c>
      <c r="AO18">
        <v>45918</v>
      </c>
      <c r="AP18">
        <v>44675</v>
      </c>
      <c r="AQ18">
        <v>1</v>
      </c>
      <c r="AR18">
        <v>0</v>
      </c>
      <c r="AS18" t="s">
        <v>1695</v>
      </c>
      <c r="AT18">
        <v>1</v>
      </c>
      <c r="AU18">
        <v>4</v>
      </c>
    </row>
    <row r="19" spans="2:47" x14ac:dyDescent="0.2">
      <c r="B19" t="s">
        <v>1696</v>
      </c>
      <c r="C19">
        <v>0</v>
      </c>
      <c r="D19" t="s">
        <v>176</v>
      </c>
      <c r="E19" t="s">
        <v>3</v>
      </c>
      <c r="F19" t="s">
        <v>1684</v>
      </c>
      <c r="G19" t="s">
        <v>3</v>
      </c>
      <c r="H19">
        <v>118518.75</v>
      </c>
      <c r="I19">
        <v>118518.75</v>
      </c>
      <c r="J19">
        <v>0</v>
      </c>
      <c r="K19">
        <v>118518.75</v>
      </c>
      <c r="L19">
        <v>0</v>
      </c>
      <c r="M19">
        <v>0</v>
      </c>
      <c r="N19">
        <v>0</v>
      </c>
      <c r="O19" t="s">
        <v>1689</v>
      </c>
      <c r="P19" t="s">
        <v>3</v>
      </c>
      <c r="Q19" t="s">
        <v>1690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118518.75</v>
      </c>
      <c r="AD19">
        <v>1</v>
      </c>
      <c r="AE19">
        <v>0</v>
      </c>
      <c r="AF19">
        <v>3</v>
      </c>
      <c r="AG19">
        <v>3</v>
      </c>
      <c r="AH19" t="s">
        <v>41</v>
      </c>
      <c r="AI19" t="s">
        <v>177</v>
      </c>
      <c r="AJ19">
        <v>46224.55127314815</v>
      </c>
      <c r="AK19">
        <v>56663063</v>
      </c>
      <c r="AL19">
        <v>0</v>
      </c>
      <c r="AM19">
        <v>0</v>
      </c>
      <c r="AN19">
        <v>0</v>
      </c>
      <c r="AO19">
        <v>45918</v>
      </c>
      <c r="AP19">
        <v>44675</v>
      </c>
      <c r="AQ19">
        <v>1</v>
      </c>
      <c r="AR19">
        <v>0</v>
      </c>
      <c r="AS19" t="s">
        <v>3</v>
      </c>
      <c r="AT19">
        <v>1</v>
      </c>
      <c r="AU19">
        <v>4</v>
      </c>
    </row>
    <row r="20" spans="2:47" x14ac:dyDescent="0.2">
      <c r="B20" t="s">
        <v>1697</v>
      </c>
      <c r="C20">
        <v>0</v>
      </c>
      <c r="D20" t="s">
        <v>176</v>
      </c>
      <c r="E20" t="s">
        <v>3</v>
      </c>
      <c r="F20" t="s">
        <v>1684</v>
      </c>
      <c r="G20" t="s">
        <v>3</v>
      </c>
      <c r="H20">
        <v>116261.25</v>
      </c>
      <c r="I20">
        <v>116261.25</v>
      </c>
      <c r="J20">
        <v>0</v>
      </c>
      <c r="K20">
        <v>116261.25</v>
      </c>
      <c r="L20">
        <v>0</v>
      </c>
      <c r="M20">
        <v>0</v>
      </c>
      <c r="N20">
        <v>0</v>
      </c>
      <c r="O20" t="s">
        <v>1692</v>
      </c>
      <c r="P20" t="s">
        <v>3</v>
      </c>
      <c r="Q20" t="s">
        <v>1693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116261.25</v>
      </c>
      <c r="AD20">
        <v>1</v>
      </c>
      <c r="AE20">
        <v>0</v>
      </c>
      <c r="AF20">
        <v>3</v>
      </c>
      <c r="AG20">
        <v>3</v>
      </c>
      <c r="AH20" t="s">
        <v>41</v>
      </c>
      <c r="AI20" t="s">
        <v>177</v>
      </c>
      <c r="AJ20">
        <v>46224.55127314815</v>
      </c>
      <c r="AK20">
        <v>56663063</v>
      </c>
      <c r="AL20">
        <v>0</v>
      </c>
      <c r="AM20">
        <v>0</v>
      </c>
      <c r="AN20">
        <v>0</v>
      </c>
      <c r="AO20">
        <v>45918</v>
      </c>
      <c r="AP20">
        <v>44675</v>
      </c>
      <c r="AQ20">
        <v>1</v>
      </c>
      <c r="AR20">
        <v>0</v>
      </c>
      <c r="AS20" t="s">
        <v>3</v>
      </c>
      <c r="AT20">
        <v>1</v>
      </c>
      <c r="AU20">
        <v>4</v>
      </c>
    </row>
    <row r="21" spans="2:47" x14ac:dyDescent="0.2">
      <c r="B21" t="s">
        <v>1698</v>
      </c>
      <c r="C21">
        <v>1</v>
      </c>
      <c r="D21" t="s">
        <v>47</v>
      </c>
      <c r="E21" t="s">
        <v>3</v>
      </c>
      <c r="F21" t="s">
        <v>1684</v>
      </c>
      <c r="G21" t="s">
        <v>3</v>
      </c>
      <c r="H21">
        <v>407400</v>
      </c>
      <c r="I21">
        <v>407400</v>
      </c>
      <c r="J21">
        <v>0</v>
      </c>
      <c r="K21">
        <v>407400</v>
      </c>
      <c r="L21">
        <v>0</v>
      </c>
      <c r="M21">
        <v>0</v>
      </c>
      <c r="N21">
        <v>0</v>
      </c>
      <c r="O21" t="s">
        <v>1685</v>
      </c>
      <c r="P21" t="s">
        <v>3</v>
      </c>
      <c r="Q21" t="s">
        <v>1686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407400</v>
      </c>
      <c r="AD21">
        <v>1</v>
      </c>
      <c r="AE21">
        <v>0</v>
      </c>
      <c r="AF21">
        <v>3</v>
      </c>
      <c r="AG21">
        <v>3</v>
      </c>
      <c r="AH21" t="s">
        <v>41</v>
      </c>
      <c r="AI21" t="s">
        <v>48</v>
      </c>
      <c r="AJ21">
        <v>46217.458599537036</v>
      </c>
      <c r="AK21">
        <v>56662931</v>
      </c>
      <c r="AL21">
        <v>0</v>
      </c>
      <c r="AM21">
        <v>0</v>
      </c>
      <c r="AN21">
        <v>0</v>
      </c>
      <c r="AO21">
        <v>45918</v>
      </c>
      <c r="AP21">
        <v>0</v>
      </c>
      <c r="AQ21">
        <v>1</v>
      </c>
      <c r="AR21">
        <v>0</v>
      </c>
      <c r="AS21" t="s">
        <v>1695</v>
      </c>
      <c r="AT21">
        <v>1</v>
      </c>
      <c r="AU21">
        <v>1</v>
      </c>
    </row>
    <row r="22" spans="2:47" x14ac:dyDescent="0.2">
      <c r="B22" t="s">
        <v>1699</v>
      </c>
      <c r="C22">
        <v>0</v>
      </c>
      <c r="D22" t="s">
        <v>47</v>
      </c>
      <c r="E22" t="s">
        <v>3</v>
      </c>
      <c r="F22" t="s">
        <v>1684</v>
      </c>
      <c r="G22" t="s">
        <v>3</v>
      </c>
      <c r="H22">
        <v>427770</v>
      </c>
      <c r="I22">
        <v>427770</v>
      </c>
      <c r="J22">
        <v>0</v>
      </c>
      <c r="K22">
        <v>427770</v>
      </c>
      <c r="L22">
        <v>0</v>
      </c>
      <c r="M22">
        <v>0</v>
      </c>
      <c r="N22">
        <v>0</v>
      </c>
      <c r="O22" t="s">
        <v>1689</v>
      </c>
      <c r="P22" t="s">
        <v>3</v>
      </c>
      <c r="Q22" t="s">
        <v>1690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427770</v>
      </c>
      <c r="AD22">
        <v>1</v>
      </c>
      <c r="AE22">
        <v>0</v>
      </c>
      <c r="AF22">
        <v>3</v>
      </c>
      <c r="AG22">
        <v>3</v>
      </c>
      <c r="AH22" t="s">
        <v>41</v>
      </c>
      <c r="AI22" t="s">
        <v>48</v>
      </c>
      <c r="AJ22">
        <v>46217.458599537036</v>
      </c>
      <c r="AK22">
        <v>56662931</v>
      </c>
      <c r="AL22">
        <v>0</v>
      </c>
      <c r="AM22">
        <v>0</v>
      </c>
      <c r="AN22">
        <v>0</v>
      </c>
      <c r="AO22">
        <v>45918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">
      <c r="B23" t="s">
        <v>1700</v>
      </c>
      <c r="C23">
        <v>0</v>
      </c>
      <c r="D23" t="s">
        <v>47</v>
      </c>
      <c r="E23" t="s">
        <v>3</v>
      </c>
      <c r="F23" t="s">
        <v>1684</v>
      </c>
      <c r="G23" t="s">
        <v>3</v>
      </c>
      <c r="H23">
        <v>419622</v>
      </c>
      <c r="I23">
        <v>419622</v>
      </c>
      <c r="J23">
        <v>0</v>
      </c>
      <c r="K23">
        <v>419622</v>
      </c>
      <c r="L23">
        <v>0</v>
      </c>
      <c r="M23">
        <v>0</v>
      </c>
      <c r="N23">
        <v>0</v>
      </c>
      <c r="O23" t="s">
        <v>1692</v>
      </c>
      <c r="P23" t="s">
        <v>3</v>
      </c>
      <c r="Q23" t="s">
        <v>1693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419622</v>
      </c>
      <c r="AD23">
        <v>1</v>
      </c>
      <c r="AE23">
        <v>0</v>
      </c>
      <c r="AF23">
        <v>3</v>
      </c>
      <c r="AG23">
        <v>3</v>
      </c>
      <c r="AH23" t="s">
        <v>41</v>
      </c>
      <c r="AI23" t="s">
        <v>48</v>
      </c>
      <c r="AJ23">
        <v>46217.458599537036</v>
      </c>
      <c r="AK23">
        <v>56662931</v>
      </c>
      <c r="AL23">
        <v>0</v>
      </c>
      <c r="AM23">
        <v>0</v>
      </c>
      <c r="AN23">
        <v>0</v>
      </c>
      <c r="AO23">
        <v>45918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">
      <c r="B24" t="s">
        <v>1701</v>
      </c>
      <c r="C24">
        <v>0</v>
      </c>
      <c r="D24" t="s">
        <v>180</v>
      </c>
      <c r="E24" t="s">
        <v>3</v>
      </c>
      <c r="F24" t="s">
        <v>1684</v>
      </c>
      <c r="G24" t="s">
        <v>3</v>
      </c>
      <c r="H24">
        <v>143430</v>
      </c>
      <c r="I24">
        <v>143430</v>
      </c>
      <c r="J24">
        <v>0</v>
      </c>
      <c r="K24">
        <v>143430</v>
      </c>
      <c r="L24">
        <v>0</v>
      </c>
      <c r="M24">
        <v>0</v>
      </c>
      <c r="N24">
        <v>0</v>
      </c>
      <c r="O24" t="s">
        <v>1685</v>
      </c>
      <c r="P24" t="s">
        <v>3</v>
      </c>
      <c r="Q24" t="s">
        <v>1686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143430</v>
      </c>
      <c r="AD24">
        <v>1</v>
      </c>
      <c r="AE24">
        <v>0</v>
      </c>
      <c r="AF24">
        <v>3</v>
      </c>
      <c r="AG24">
        <v>3</v>
      </c>
      <c r="AH24" t="s">
        <v>41</v>
      </c>
      <c r="AI24" t="s">
        <v>181</v>
      </c>
      <c r="AJ24">
        <v>46224.551805555559</v>
      </c>
      <c r="AK24">
        <v>56663068</v>
      </c>
      <c r="AL24">
        <v>0</v>
      </c>
      <c r="AM24">
        <v>0</v>
      </c>
      <c r="AN24">
        <v>0</v>
      </c>
      <c r="AO24">
        <v>45918</v>
      </c>
      <c r="AP24">
        <v>70000</v>
      </c>
      <c r="AQ24">
        <v>1</v>
      </c>
      <c r="AR24">
        <v>0</v>
      </c>
      <c r="AS24" t="s">
        <v>1695</v>
      </c>
      <c r="AT24">
        <v>1</v>
      </c>
      <c r="AU24">
        <v>5</v>
      </c>
    </row>
    <row r="25" spans="2:47" x14ac:dyDescent="0.2">
      <c r="B25" t="s">
        <v>1702</v>
      </c>
      <c r="C25">
        <v>0</v>
      </c>
      <c r="D25" t="s">
        <v>180</v>
      </c>
      <c r="E25" t="s">
        <v>3</v>
      </c>
      <c r="F25" t="s">
        <v>1684</v>
      </c>
      <c r="G25" t="s">
        <v>3</v>
      </c>
      <c r="H25">
        <v>150601.5</v>
      </c>
      <c r="I25">
        <v>150601.5</v>
      </c>
      <c r="J25">
        <v>0</v>
      </c>
      <c r="K25">
        <v>150601.5</v>
      </c>
      <c r="L25">
        <v>0</v>
      </c>
      <c r="M25">
        <v>0</v>
      </c>
      <c r="N25">
        <v>0</v>
      </c>
      <c r="O25" t="s">
        <v>1689</v>
      </c>
      <c r="P25" t="s">
        <v>3</v>
      </c>
      <c r="Q25" t="s">
        <v>1690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150601.5</v>
      </c>
      <c r="AD25">
        <v>1</v>
      </c>
      <c r="AE25">
        <v>0</v>
      </c>
      <c r="AF25">
        <v>3</v>
      </c>
      <c r="AG25">
        <v>3</v>
      </c>
      <c r="AH25" t="s">
        <v>41</v>
      </c>
      <c r="AI25" t="s">
        <v>181</v>
      </c>
      <c r="AJ25">
        <v>46224.551805555559</v>
      </c>
      <c r="AK25">
        <v>56663068</v>
      </c>
      <c r="AL25">
        <v>0</v>
      </c>
      <c r="AM25">
        <v>0</v>
      </c>
      <c r="AN25">
        <v>0</v>
      </c>
      <c r="AO25">
        <v>45918</v>
      </c>
      <c r="AP25">
        <v>70000</v>
      </c>
      <c r="AQ25">
        <v>1</v>
      </c>
      <c r="AR25">
        <v>0</v>
      </c>
      <c r="AS25" t="s">
        <v>3</v>
      </c>
      <c r="AT25">
        <v>1</v>
      </c>
      <c r="AU25">
        <v>5</v>
      </c>
    </row>
    <row r="26" spans="2:47" x14ac:dyDescent="0.2">
      <c r="B26" t="s">
        <v>1703</v>
      </c>
      <c r="C26">
        <v>0</v>
      </c>
      <c r="D26" t="s">
        <v>180</v>
      </c>
      <c r="E26" t="s">
        <v>3</v>
      </c>
      <c r="F26" t="s">
        <v>1684</v>
      </c>
      <c r="G26" t="s">
        <v>3</v>
      </c>
      <c r="H26">
        <v>147732.9</v>
      </c>
      <c r="I26">
        <v>147732.9</v>
      </c>
      <c r="J26">
        <v>0</v>
      </c>
      <c r="K26">
        <v>147732.9</v>
      </c>
      <c r="L26">
        <v>0</v>
      </c>
      <c r="M26">
        <v>0</v>
      </c>
      <c r="N26">
        <v>0</v>
      </c>
      <c r="O26" t="s">
        <v>1692</v>
      </c>
      <c r="P26" t="s">
        <v>3</v>
      </c>
      <c r="Q26" t="s">
        <v>1693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147732.9</v>
      </c>
      <c r="AD26">
        <v>1</v>
      </c>
      <c r="AE26">
        <v>0</v>
      </c>
      <c r="AF26">
        <v>3</v>
      </c>
      <c r="AG26">
        <v>3</v>
      </c>
      <c r="AH26" t="s">
        <v>41</v>
      </c>
      <c r="AI26" t="s">
        <v>181</v>
      </c>
      <c r="AJ26">
        <v>46224.551805555559</v>
      </c>
      <c r="AK26">
        <v>56663068</v>
      </c>
      <c r="AL26">
        <v>0</v>
      </c>
      <c r="AM26">
        <v>0</v>
      </c>
      <c r="AN26">
        <v>0</v>
      </c>
      <c r="AO26">
        <v>45918</v>
      </c>
      <c r="AP26">
        <v>70000</v>
      </c>
      <c r="AQ26">
        <v>1</v>
      </c>
      <c r="AR26">
        <v>0</v>
      </c>
      <c r="AS26" t="s">
        <v>3</v>
      </c>
      <c r="AT26">
        <v>1</v>
      </c>
      <c r="AU26">
        <v>5</v>
      </c>
    </row>
    <row r="27" spans="2:47" x14ac:dyDescent="0.2">
      <c r="B27" t="s">
        <v>1704</v>
      </c>
      <c r="C27">
        <v>1</v>
      </c>
      <c r="D27" t="s">
        <v>51</v>
      </c>
      <c r="E27" t="s">
        <v>3</v>
      </c>
      <c r="F27" t="s">
        <v>1684</v>
      </c>
      <c r="G27" t="s">
        <v>3</v>
      </c>
      <c r="H27">
        <v>570150</v>
      </c>
      <c r="I27">
        <v>570150</v>
      </c>
      <c r="J27">
        <v>0</v>
      </c>
      <c r="K27">
        <v>570150</v>
      </c>
      <c r="L27">
        <v>0</v>
      </c>
      <c r="M27">
        <v>0</v>
      </c>
      <c r="N27">
        <v>0</v>
      </c>
      <c r="O27" t="s">
        <v>1685</v>
      </c>
      <c r="P27" t="s">
        <v>3</v>
      </c>
      <c r="Q27" t="s">
        <v>1686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570150</v>
      </c>
      <c r="AD27">
        <v>1</v>
      </c>
      <c r="AE27">
        <v>0</v>
      </c>
      <c r="AF27">
        <v>3</v>
      </c>
      <c r="AG27">
        <v>3</v>
      </c>
      <c r="AH27" t="s">
        <v>41</v>
      </c>
      <c r="AI27" t="s">
        <v>52</v>
      </c>
      <c r="AJ27">
        <v>46217.458599537036</v>
      </c>
      <c r="AK27">
        <v>56662936</v>
      </c>
      <c r="AL27">
        <v>0</v>
      </c>
      <c r="AM27">
        <v>0</v>
      </c>
      <c r="AN27">
        <v>0</v>
      </c>
      <c r="AO27">
        <v>46136</v>
      </c>
      <c r="AP27">
        <v>0</v>
      </c>
      <c r="AQ27">
        <v>1</v>
      </c>
      <c r="AR27">
        <v>0</v>
      </c>
      <c r="AS27" t="s">
        <v>1695</v>
      </c>
      <c r="AT27">
        <v>1</v>
      </c>
      <c r="AU27">
        <v>1</v>
      </c>
    </row>
    <row r="28" spans="2:47" x14ac:dyDescent="0.2">
      <c r="B28" t="s">
        <v>1705</v>
      </c>
      <c r="C28">
        <v>0</v>
      </c>
      <c r="D28" t="s">
        <v>51</v>
      </c>
      <c r="E28" t="s">
        <v>3</v>
      </c>
      <c r="F28" t="s">
        <v>1684</v>
      </c>
      <c r="G28" t="s">
        <v>3</v>
      </c>
      <c r="H28">
        <v>598657.5</v>
      </c>
      <c r="I28">
        <v>598657.5</v>
      </c>
      <c r="J28">
        <v>0</v>
      </c>
      <c r="K28">
        <v>598657.5</v>
      </c>
      <c r="L28">
        <v>0</v>
      </c>
      <c r="M28">
        <v>0</v>
      </c>
      <c r="N28">
        <v>0</v>
      </c>
      <c r="O28" t="s">
        <v>1689</v>
      </c>
      <c r="P28" t="s">
        <v>3</v>
      </c>
      <c r="Q28" t="s">
        <v>1690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598657.5</v>
      </c>
      <c r="AD28">
        <v>1</v>
      </c>
      <c r="AE28">
        <v>0</v>
      </c>
      <c r="AF28">
        <v>3</v>
      </c>
      <c r="AG28">
        <v>3</v>
      </c>
      <c r="AH28" t="s">
        <v>41</v>
      </c>
      <c r="AI28" t="s">
        <v>52</v>
      </c>
      <c r="AJ28">
        <v>46217.458599537036</v>
      </c>
      <c r="AK28">
        <v>56662936</v>
      </c>
      <c r="AL28">
        <v>0</v>
      </c>
      <c r="AM28">
        <v>0</v>
      </c>
      <c r="AN28">
        <v>0</v>
      </c>
      <c r="AO28">
        <v>46136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">
      <c r="B29" t="s">
        <v>1706</v>
      </c>
      <c r="C29">
        <v>0</v>
      </c>
      <c r="D29" t="s">
        <v>51</v>
      </c>
      <c r="E29" t="s">
        <v>3</v>
      </c>
      <c r="F29" t="s">
        <v>1684</v>
      </c>
      <c r="G29" t="s">
        <v>3</v>
      </c>
      <c r="H29">
        <v>587254.5</v>
      </c>
      <c r="I29">
        <v>587254.5</v>
      </c>
      <c r="J29">
        <v>0</v>
      </c>
      <c r="K29">
        <v>587254.5</v>
      </c>
      <c r="L29">
        <v>0</v>
      </c>
      <c r="M29">
        <v>0</v>
      </c>
      <c r="N29">
        <v>0</v>
      </c>
      <c r="O29" t="s">
        <v>1692</v>
      </c>
      <c r="P29" t="s">
        <v>3</v>
      </c>
      <c r="Q29" t="s">
        <v>1693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587254.5</v>
      </c>
      <c r="AD29">
        <v>1</v>
      </c>
      <c r="AE29">
        <v>0</v>
      </c>
      <c r="AF29">
        <v>3</v>
      </c>
      <c r="AG29">
        <v>3</v>
      </c>
      <c r="AH29" t="s">
        <v>41</v>
      </c>
      <c r="AI29" t="s">
        <v>52</v>
      </c>
      <c r="AJ29">
        <v>46217.458599537036</v>
      </c>
      <c r="AK29">
        <v>56662936</v>
      </c>
      <c r="AL29">
        <v>0</v>
      </c>
      <c r="AM29">
        <v>0</v>
      </c>
      <c r="AN29">
        <v>0</v>
      </c>
      <c r="AO29">
        <v>46136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">
      <c r="B30" t="s">
        <v>1707</v>
      </c>
      <c r="C30">
        <v>0</v>
      </c>
      <c r="D30" t="s">
        <v>184</v>
      </c>
      <c r="E30" t="s">
        <v>3</v>
      </c>
      <c r="F30" t="s">
        <v>1684</v>
      </c>
      <c r="G30" t="s">
        <v>3</v>
      </c>
      <c r="H30">
        <v>112875</v>
      </c>
      <c r="I30">
        <v>112875</v>
      </c>
      <c r="J30">
        <v>0</v>
      </c>
      <c r="K30">
        <v>112875</v>
      </c>
      <c r="L30">
        <v>0</v>
      </c>
      <c r="M30">
        <v>0</v>
      </c>
      <c r="N30">
        <v>0</v>
      </c>
      <c r="O30" t="s">
        <v>1685</v>
      </c>
      <c r="P30" t="s">
        <v>3</v>
      </c>
      <c r="Q30" t="s">
        <v>1686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112875</v>
      </c>
      <c r="AD30">
        <v>1</v>
      </c>
      <c r="AE30">
        <v>0</v>
      </c>
      <c r="AF30">
        <v>3</v>
      </c>
      <c r="AG30">
        <v>3</v>
      </c>
      <c r="AH30" t="s">
        <v>41</v>
      </c>
      <c r="AI30" t="s">
        <v>185</v>
      </c>
      <c r="AJ30">
        <v>46224.552048611113</v>
      </c>
      <c r="AK30">
        <v>56663073</v>
      </c>
      <c r="AL30">
        <v>0</v>
      </c>
      <c r="AM30">
        <v>0</v>
      </c>
      <c r="AN30">
        <v>0</v>
      </c>
      <c r="AO30">
        <v>46136</v>
      </c>
      <c r="AP30">
        <v>40500</v>
      </c>
      <c r="AQ30">
        <v>1</v>
      </c>
      <c r="AR30">
        <v>0</v>
      </c>
      <c r="AS30" t="s">
        <v>1695</v>
      </c>
      <c r="AT30">
        <v>1</v>
      </c>
      <c r="AU30">
        <v>3</v>
      </c>
    </row>
    <row r="31" spans="2:47" x14ac:dyDescent="0.2">
      <c r="B31" t="s">
        <v>1708</v>
      </c>
      <c r="C31">
        <v>0</v>
      </c>
      <c r="D31" t="s">
        <v>184</v>
      </c>
      <c r="E31" t="s">
        <v>3</v>
      </c>
      <c r="F31" t="s">
        <v>1684</v>
      </c>
      <c r="G31" t="s">
        <v>3</v>
      </c>
      <c r="H31">
        <v>118518.75</v>
      </c>
      <c r="I31">
        <v>118518.75</v>
      </c>
      <c r="J31">
        <v>0</v>
      </c>
      <c r="K31">
        <v>118518.75</v>
      </c>
      <c r="L31">
        <v>0</v>
      </c>
      <c r="M31">
        <v>0</v>
      </c>
      <c r="N31">
        <v>0</v>
      </c>
      <c r="O31" t="s">
        <v>1689</v>
      </c>
      <c r="P31" t="s">
        <v>3</v>
      </c>
      <c r="Q31" t="s">
        <v>1690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118518.75</v>
      </c>
      <c r="AD31">
        <v>1</v>
      </c>
      <c r="AE31">
        <v>0</v>
      </c>
      <c r="AF31">
        <v>3</v>
      </c>
      <c r="AG31">
        <v>3</v>
      </c>
      <c r="AH31" t="s">
        <v>41</v>
      </c>
      <c r="AI31" t="s">
        <v>185</v>
      </c>
      <c r="AJ31">
        <v>46224.552048611113</v>
      </c>
      <c r="AK31">
        <v>56663073</v>
      </c>
      <c r="AL31">
        <v>0</v>
      </c>
      <c r="AM31">
        <v>0</v>
      </c>
      <c r="AN31">
        <v>0</v>
      </c>
      <c r="AO31">
        <v>46136</v>
      </c>
      <c r="AP31">
        <v>40500</v>
      </c>
      <c r="AQ31">
        <v>1</v>
      </c>
      <c r="AR31">
        <v>0</v>
      </c>
      <c r="AS31" t="s">
        <v>3</v>
      </c>
      <c r="AT31">
        <v>1</v>
      </c>
      <c r="AU31">
        <v>3</v>
      </c>
    </row>
    <row r="32" spans="2:47" x14ac:dyDescent="0.2">
      <c r="B32" t="s">
        <v>1709</v>
      </c>
      <c r="C32">
        <v>0</v>
      </c>
      <c r="D32" t="s">
        <v>184</v>
      </c>
      <c r="E32" t="s">
        <v>3</v>
      </c>
      <c r="F32" t="s">
        <v>1684</v>
      </c>
      <c r="G32" t="s">
        <v>3</v>
      </c>
      <c r="H32">
        <v>116261.25</v>
      </c>
      <c r="I32">
        <v>116261.25</v>
      </c>
      <c r="J32">
        <v>0</v>
      </c>
      <c r="K32">
        <v>116261.25</v>
      </c>
      <c r="L32">
        <v>0</v>
      </c>
      <c r="M32">
        <v>0</v>
      </c>
      <c r="N32">
        <v>0</v>
      </c>
      <c r="O32" t="s">
        <v>1692</v>
      </c>
      <c r="P32" t="s">
        <v>3</v>
      </c>
      <c r="Q32" t="s">
        <v>1693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116261.25</v>
      </c>
      <c r="AD32">
        <v>1</v>
      </c>
      <c r="AE32">
        <v>0</v>
      </c>
      <c r="AF32">
        <v>3</v>
      </c>
      <c r="AG32">
        <v>3</v>
      </c>
      <c r="AH32" t="s">
        <v>41</v>
      </c>
      <c r="AI32" t="s">
        <v>185</v>
      </c>
      <c r="AJ32">
        <v>46224.552048611113</v>
      </c>
      <c r="AK32">
        <v>56663073</v>
      </c>
      <c r="AL32">
        <v>0</v>
      </c>
      <c r="AM32">
        <v>0</v>
      </c>
      <c r="AN32">
        <v>0</v>
      </c>
      <c r="AO32">
        <v>46136</v>
      </c>
      <c r="AP32">
        <v>40500</v>
      </c>
      <c r="AQ32">
        <v>1</v>
      </c>
      <c r="AR32">
        <v>0</v>
      </c>
      <c r="AS32" t="s">
        <v>3</v>
      </c>
      <c r="AT32">
        <v>1</v>
      </c>
      <c r="AU32">
        <v>3</v>
      </c>
    </row>
    <row r="33" spans="2:47" x14ac:dyDescent="0.2">
      <c r="B33" t="s">
        <v>1710</v>
      </c>
      <c r="C33">
        <v>1</v>
      </c>
      <c r="D33" t="s">
        <v>55</v>
      </c>
      <c r="E33" t="s">
        <v>3</v>
      </c>
      <c r="F33" t="s">
        <v>1684</v>
      </c>
      <c r="G33" t="s">
        <v>3</v>
      </c>
      <c r="H33">
        <v>527100</v>
      </c>
      <c r="I33">
        <v>527100</v>
      </c>
      <c r="J33">
        <v>0</v>
      </c>
      <c r="K33">
        <v>527100</v>
      </c>
      <c r="L33">
        <v>0</v>
      </c>
      <c r="M33">
        <v>0</v>
      </c>
      <c r="N33">
        <v>0</v>
      </c>
      <c r="O33" t="s">
        <v>1685</v>
      </c>
      <c r="P33" t="s">
        <v>3</v>
      </c>
      <c r="Q33" t="s">
        <v>1686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527100</v>
      </c>
      <c r="AD33">
        <v>1</v>
      </c>
      <c r="AE33">
        <v>0</v>
      </c>
      <c r="AF33">
        <v>3</v>
      </c>
      <c r="AG33">
        <v>3</v>
      </c>
      <c r="AH33" t="s">
        <v>41</v>
      </c>
      <c r="AI33" t="s">
        <v>56</v>
      </c>
      <c r="AJ33">
        <v>46217.458599537036</v>
      </c>
      <c r="AK33">
        <v>56662941</v>
      </c>
      <c r="AL33">
        <v>0</v>
      </c>
      <c r="AM33">
        <v>0</v>
      </c>
      <c r="AN33">
        <v>0</v>
      </c>
      <c r="AO33">
        <v>46136</v>
      </c>
      <c r="AP33">
        <v>0</v>
      </c>
      <c r="AQ33">
        <v>1</v>
      </c>
      <c r="AR33">
        <v>0</v>
      </c>
      <c r="AS33" t="s">
        <v>1695</v>
      </c>
      <c r="AT33">
        <v>1</v>
      </c>
      <c r="AU33">
        <v>1</v>
      </c>
    </row>
    <row r="34" spans="2:47" x14ac:dyDescent="0.2">
      <c r="B34" t="s">
        <v>1711</v>
      </c>
      <c r="C34">
        <v>0</v>
      </c>
      <c r="D34" t="s">
        <v>55</v>
      </c>
      <c r="E34" t="s">
        <v>3</v>
      </c>
      <c r="F34" t="s">
        <v>1684</v>
      </c>
      <c r="G34" t="s">
        <v>3</v>
      </c>
      <c r="H34">
        <v>553455</v>
      </c>
      <c r="I34">
        <v>553455</v>
      </c>
      <c r="J34">
        <v>0</v>
      </c>
      <c r="K34">
        <v>553455</v>
      </c>
      <c r="L34">
        <v>0</v>
      </c>
      <c r="M34">
        <v>0</v>
      </c>
      <c r="N34">
        <v>0</v>
      </c>
      <c r="O34" t="s">
        <v>1689</v>
      </c>
      <c r="P34" t="s">
        <v>3</v>
      </c>
      <c r="Q34" t="s">
        <v>1690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553455</v>
      </c>
      <c r="AD34">
        <v>1</v>
      </c>
      <c r="AE34">
        <v>0</v>
      </c>
      <c r="AF34">
        <v>3</v>
      </c>
      <c r="AG34">
        <v>3</v>
      </c>
      <c r="AH34" t="s">
        <v>41</v>
      </c>
      <c r="AI34" t="s">
        <v>56</v>
      </c>
      <c r="AJ34">
        <v>46217.458599537036</v>
      </c>
      <c r="AK34">
        <v>56662941</v>
      </c>
      <c r="AL34">
        <v>0</v>
      </c>
      <c r="AM34">
        <v>0</v>
      </c>
      <c r="AN34">
        <v>0</v>
      </c>
      <c r="AO34">
        <v>46136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">
      <c r="B35" t="s">
        <v>1712</v>
      </c>
      <c r="C35">
        <v>0</v>
      </c>
      <c r="D35" t="s">
        <v>55</v>
      </c>
      <c r="E35" t="s">
        <v>3</v>
      </c>
      <c r="F35" t="s">
        <v>1684</v>
      </c>
      <c r="G35" t="s">
        <v>3</v>
      </c>
      <c r="H35">
        <v>542913</v>
      </c>
      <c r="I35">
        <v>542913</v>
      </c>
      <c r="J35">
        <v>0</v>
      </c>
      <c r="K35">
        <v>542913</v>
      </c>
      <c r="L35">
        <v>0</v>
      </c>
      <c r="M35">
        <v>0</v>
      </c>
      <c r="N35">
        <v>0</v>
      </c>
      <c r="O35" t="s">
        <v>1692</v>
      </c>
      <c r="P35" t="s">
        <v>3</v>
      </c>
      <c r="Q35" t="s">
        <v>1693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542913</v>
      </c>
      <c r="AD35">
        <v>1</v>
      </c>
      <c r="AE35">
        <v>0</v>
      </c>
      <c r="AF35">
        <v>3</v>
      </c>
      <c r="AG35">
        <v>3</v>
      </c>
      <c r="AH35" t="s">
        <v>41</v>
      </c>
      <c r="AI35" t="s">
        <v>56</v>
      </c>
      <c r="AJ35">
        <v>46217.458599537036</v>
      </c>
      <c r="AK35">
        <v>56662941</v>
      </c>
      <c r="AL35">
        <v>0</v>
      </c>
      <c r="AM35">
        <v>0</v>
      </c>
      <c r="AN35">
        <v>0</v>
      </c>
      <c r="AO35">
        <v>46136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">
      <c r="B36" t="s">
        <v>1713</v>
      </c>
      <c r="C36">
        <v>1</v>
      </c>
      <c r="D36" t="s">
        <v>59</v>
      </c>
      <c r="E36" t="s">
        <v>3</v>
      </c>
      <c r="F36" t="s">
        <v>1684</v>
      </c>
      <c r="G36" t="s">
        <v>3</v>
      </c>
      <c r="H36">
        <v>1275435</v>
      </c>
      <c r="I36">
        <v>1275435</v>
      </c>
      <c r="J36">
        <v>0</v>
      </c>
      <c r="K36">
        <v>1275435</v>
      </c>
      <c r="L36">
        <v>0</v>
      </c>
      <c r="M36">
        <v>0</v>
      </c>
      <c r="N36">
        <v>0</v>
      </c>
      <c r="O36" t="s">
        <v>1685</v>
      </c>
      <c r="P36" t="s">
        <v>3</v>
      </c>
      <c r="Q36" t="s">
        <v>1686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1275435</v>
      </c>
      <c r="AD36">
        <v>1</v>
      </c>
      <c r="AE36">
        <v>0</v>
      </c>
      <c r="AF36">
        <v>3</v>
      </c>
      <c r="AG36">
        <v>3</v>
      </c>
      <c r="AH36" t="s">
        <v>41</v>
      </c>
      <c r="AI36" t="s">
        <v>60</v>
      </c>
      <c r="AJ36">
        <v>46217.458599537036</v>
      </c>
      <c r="AK36">
        <v>56662946</v>
      </c>
      <c r="AL36">
        <v>0</v>
      </c>
      <c r="AM36">
        <v>0</v>
      </c>
      <c r="AN36">
        <v>0</v>
      </c>
      <c r="AO36">
        <v>46136</v>
      </c>
      <c r="AP36">
        <v>0</v>
      </c>
      <c r="AQ36">
        <v>1</v>
      </c>
      <c r="AR36">
        <v>0</v>
      </c>
      <c r="AS36" t="s">
        <v>1695</v>
      </c>
      <c r="AT36">
        <v>1</v>
      </c>
      <c r="AU36">
        <v>1</v>
      </c>
    </row>
    <row r="37" spans="2:47" x14ac:dyDescent="0.2">
      <c r="B37" t="s">
        <v>1714</v>
      </c>
      <c r="C37">
        <v>0</v>
      </c>
      <c r="D37" t="s">
        <v>59</v>
      </c>
      <c r="E37" t="s">
        <v>3</v>
      </c>
      <c r="F37" t="s">
        <v>1684</v>
      </c>
      <c r="G37" t="s">
        <v>3</v>
      </c>
      <c r="H37">
        <v>1339206.75</v>
      </c>
      <c r="I37">
        <v>1339206.75</v>
      </c>
      <c r="J37">
        <v>0</v>
      </c>
      <c r="K37">
        <v>1339206.75</v>
      </c>
      <c r="L37">
        <v>0</v>
      </c>
      <c r="M37">
        <v>0</v>
      </c>
      <c r="N37">
        <v>0</v>
      </c>
      <c r="O37" t="s">
        <v>1689</v>
      </c>
      <c r="P37" t="s">
        <v>3</v>
      </c>
      <c r="Q37" t="s">
        <v>1690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1339206.75</v>
      </c>
      <c r="AD37">
        <v>1</v>
      </c>
      <c r="AE37">
        <v>0</v>
      </c>
      <c r="AF37">
        <v>3</v>
      </c>
      <c r="AG37">
        <v>3</v>
      </c>
      <c r="AH37" t="s">
        <v>41</v>
      </c>
      <c r="AI37" t="s">
        <v>60</v>
      </c>
      <c r="AJ37">
        <v>46217.458599537036</v>
      </c>
      <c r="AK37">
        <v>56662946</v>
      </c>
      <c r="AL37">
        <v>0</v>
      </c>
      <c r="AM37">
        <v>0</v>
      </c>
      <c r="AN37">
        <v>0</v>
      </c>
      <c r="AO37">
        <v>46136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1</v>
      </c>
    </row>
    <row r="38" spans="2:47" x14ac:dyDescent="0.2">
      <c r="B38" t="s">
        <v>1715</v>
      </c>
      <c r="C38">
        <v>0</v>
      </c>
      <c r="D38" t="s">
        <v>59</v>
      </c>
      <c r="E38" t="s">
        <v>3</v>
      </c>
      <c r="F38" t="s">
        <v>1684</v>
      </c>
      <c r="G38" t="s">
        <v>3</v>
      </c>
      <c r="H38">
        <v>1313698.05</v>
      </c>
      <c r="I38">
        <v>1313698.05</v>
      </c>
      <c r="J38">
        <v>0</v>
      </c>
      <c r="K38">
        <v>1313698.05</v>
      </c>
      <c r="L38">
        <v>0</v>
      </c>
      <c r="M38">
        <v>0</v>
      </c>
      <c r="N38">
        <v>0</v>
      </c>
      <c r="O38" t="s">
        <v>1692</v>
      </c>
      <c r="P38" t="s">
        <v>3</v>
      </c>
      <c r="Q38" t="s">
        <v>1693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1313698.05</v>
      </c>
      <c r="AD38">
        <v>1</v>
      </c>
      <c r="AE38">
        <v>0</v>
      </c>
      <c r="AF38">
        <v>3</v>
      </c>
      <c r="AG38">
        <v>3</v>
      </c>
      <c r="AH38" t="s">
        <v>41</v>
      </c>
      <c r="AI38" t="s">
        <v>60</v>
      </c>
      <c r="AJ38">
        <v>46217.458599537036</v>
      </c>
      <c r="AK38">
        <v>56662946</v>
      </c>
      <c r="AL38">
        <v>0</v>
      </c>
      <c r="AM38">
        <v>0</v>
      </c>
      <c r="AN38">
        <v>0</v>
      </c>
      <c r="AO38">
        <v>46136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1</v>
      </c>
    </row>
    <row r="39" spans="2:47" x14ac:dyDescent="0.2">
      <c r="B39" t="s">
        <v>1716</v>
      </c>
      <c r="C39">
        <v>0</v>
      </c>
      <c r="D39" t="s">
        <v>188</v>
      </c>
      <c r="E39" t="s">
        <v>3</v>
      </c>
      <c r="F39" t="s">
        <v>1684</v>
      </c>
      <c r="G39" t="s">
        <v>3</v>
      </c>
      <c r="H39">
        <v>148785</v>
      </c>
      <c r="I39">
        <v>148785</v>
      </c>
      <c r="J39">
        <v>0</v>
      </c>
      <c r="K39">
        <v>148785</v>
      </c>
      <c r="L39">
        <v>0</v>
      </c>
      <c r="M39">
        <v>0</v>
      </c>
      <c r="N39">
        <v>0</v>
      </c>
      <c r="O39" t="s">
        <v>1685</v>
      </c>
      <c r="P39" t="s">
        <v>3</v>
      </c>
      <c r="Q39" t="s">
        <v>1686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148785</v>
      </c>
      <c r="AD39">
        <v>1</v>
      </c>
      <c r="AE39">
        <v>0</v>
      </c>
      <c r="AF39">
        <v>3</v>
      </c>
      <c r="AG39">
        <v>3</v>
      </c>
      <c r="AH39" t="s">
        <v>41</v>
      </c>
      <c r="AI39" t="s">
        <v>189</v>
      </c>
      <c r="AJ39">
        <v>46227.492974537039</v>
      </c>
      <c r="AK39">
        <v>56663078</v>
      </c>
      <c r="AL39">
        <v>0</v>
      </c>
      <c r="AM39">
        <v>0</v>
      </c>
      <c r="AN39">
        <v>0</v>
      </c>
      <c r="AO39">
        <v>46136</v>
      </c>
      <c r="AP39">
        <v>70000</v>
      </c>
      <c r="AQ39">
        <v>1</v>
      </c>
      <c r="AR39">
        <v>0</v>
      </c>
      <c r="AS39" t="s">
        <v>1695</v>
      </c>
      <c r="AT39">
        <v>1</v>
      </c>
      <c r="AU39">
        <v>1</v>
      </c>
    </row>
    <row r="40" spans="2:47" x14ac:dyDescent="0.2">
      <c r="B40" t="s">
        <v>1717</v>
      </c>
      <c r="C40">
        <v>0</v>
      </c>
      <c r="D40" t="s">
        <v>188</v>
      </c>
      <c r="E40" t="s">
        <v>3</v>
      </c>
      <c r="F40" t="s">
        <v>1684</v>
      </c>
      <c r="G40" t="s">
        <v>3</v>
      </c>
      <c r="H40">
        <v>156224.25</v>
      </c>
      <c r="I40">
        <v>156224.25</v>
      </c>
      <c r="J40">
        <v>0</v>
      </c>
      <c r="K40">
        <v>156224.25</v>
      </c>
      <c r="L40">
        <v>0</v>
      </c>
      <c r="M40">
        <v>0</v>
      </c>
      <c r="N40">
        <v>0</v>
      </c>
      <c r="O40" t="s">
        <v>1689</v>
      </c>
      <c r="P40" t="s">
        <v>3</v>
      </c>
      <c r="Q40" t="s">
        <v>1690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156224.25</v>
      </c>
      <c r="AD40">
        <v>1</v>
      </c>
      <c r="AE40">
        <v>0</v>
      </c>
      <c r="AF40">
        <v>3</v>
      </c>
      <c r="AG40">
        <v>3</v>
      </c>
      <c r="AH40" t="s">
        <v>41</v>
      </c>
      <c r="AI40" t="s">
        <v>189</v>
      </c>
      <c r="AJ40">
        <v>46227.492974537039</v>
      </c>
      <c r="AK40">
        <v>56663078</v>
      </c>
      <c r="AL40">
        <v>0</v>
      </c>
      <c r="AM40">
        <v>0</v>
      </c>
      <c r="AN40">
        <v>0</v>
      </c>
      <c r="AO40">
        <v>46136</v>
      </c>
      <c r="AP40">
        <v>70000</v>
      </c>
      <c r="AQ40">
        <v>1</v>
      </c>
      <c r="AR40">
        <v>0</v>
      </c>
      <c r="AS40" t="s">
        <v>3</v>
      </c>
      <c r="AT40">
        <v>1</v>
      </c>
      <c r="AU40">
        <v>1</v>
      </c>
    </row>
    <row r="41" spans="2:47" x14ac:dyDescent="0.2">
      <c r="B41" t="s">
        <v>1718</v>
      </c>
      <c r="C41">
        <v>0</v>
      </c>
      <c r="D41" t="s">
        <v>188</v>
      </c>
      <c r="E41" t="s">
        <v>3</v>
      </c>
      <c r="F41" t="s">
        <v>1684</v>
      </c>
      <c r="G41" t="s">
        <v>3</v>
      </c>
      <c r="H41">
        <v>153248.54999999999</v>
      </c>
      <c r="I41">
        <v>153248.54999999999</v>
      </c>
      <c r="J41">
        <v>0</v>
      </c>
      <c r="K41">
        <v>153248.54999999999</v>
      </c>
      <c r="L41">
        <v>0</v>
      </c>
      <c r="M41">
        <v>0</v>
      </c>
      <c r="N41">
        <v>0</v>
      </c>
      <c r="O41" t="s">
        <v>1692</v>
      </c>
      <c r="P41" t="s">
        <v>3</v>
      </c>
      <c r="Q41" t="s">
        <v>1693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153248.54999999999</v>
      </c>
      <c r="AD41">
        <v>1</v>
      </c>
      <c r="AE41">
        <v>0</v>
      </c>
      <c r="AF41">
        <v>3</v>
      </c>
      <c r="AG41">
        <v>3</v>
      </c>
      <c r="AH41" t="s">
        <v>41</v>
      </c>
      <c r="AI41" t="s">
        <v>189</v>
      </c>
      <c r="AJ41">
        <v>46227.492974537039</v>
      </c>
      <c r="AK41">
        <v>56663078</v>
      </c>
      <c r="AL41">
        <v>0</v>
      </c>
      <c r="AM41">
        <v>0</v>
      </c>
      <c r="AN41">
        <v>0</v>
      </c>
      <c r="AO41">
        <v>46136</v>
      </c>
      <c r="AP41">
        <v>70000</v>
      </c>
      <c r="AQ41">
        <v>1</v>
      </c>
      <c r="AR41">
        <v>0</v>
      </c>
      <c r="AS41" t="s">
        <v>3</v>
      </c>
      <c r="AT41">
        <v>1</v>
      </c>
      <c r="AU41">
        <v>1</v>
      </c>
    </row>
    <row r="42" spans="2:47" x14ac:dyDescent="0.2">
      <c r="B42" t="s">
        <v>1719</v>
      </c>
      <c r="C42">
        <v>1</v>
      </c>
      <c r="D42" t="s">
        <v>63</v>
      </c>
      <c r="E42" t="s">
        <v>3</v>
      </c>
      <c r="F42" t="s">
        <v>1684</v>
      </c>
      <c r="G42" t="s">
        <v>3</v>
      </c>
      <c r="H42">
        <v>275730</v>
      </c>
      <c r="I42">
        <v>275730</v>
      </c>
      <c r="J42">
        <v>0</v>
      </c>
      <c r="K42">
        <v>275730</v>
      </c>
      <c r="L42">
        <v>0</v>
      </c>
      <c r="M42">
        <v>0</v>
      </c>
      <c r="N42">
        <v>0</v>
      </c>
      <c r="O42" t="s">
        <v>1685</v>
      </c>
      <c r="P42" t="s">
        <v>3</v>
      </c>
      <c r="Q42" t="s">
        <v>1686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275730</v>
      </c>
      <c r="AD42">
        <v>1</v>
      </c>
      <c r="AE42">
        <v>0</v>
      </c>
      <c r="AF42">
        <v>3</v>
      </c>
      <c r="AG42">
        <v>3</v>
      </c>
      <c r="AH42" t="s">
        <v>41</v>
      </c>
      <c r="AI42" t="s">
        <v>64</v>
      </c>
      <c r="AJ42">
        <v>46217.458599537036</v>
      </c>
      <c r="AK42">
        <v>56662951</v>
      </c>
      <c r="AL42">
        <v>0</v>
      </c>
      <c r="AM42">
        <v>0</v>
      </c>
      <c r="AN42">
        <v>0</v>
      </c>
      <c r="AO42">
        <v>46136</v>
      </c>
      <c r="AP42">
        <v>0</v>
      </c>
      <c r="AQ42">
        <v>1</v>
      </c>
      <c r="AR42">
        <v>0</v>
      </c>
      <c r="AS42" t="s">
        <v>1695</v>
      </c>
      <c r="AT42">
        <v>1</v>
      </c>
      <c r="AU42">
        <v>1</v>
      </c>
    </row>
    <row r="43" spans="2:47" x14ac:dyDescent="0.2">
      <c r="B43" t="s">
        <v>1720</v>
      </c>
      <c r="C43">
        <v>0</v>
      </c>
      <c r="D43" t="s">
        <v>63</v>
      </c>
      <c r="E43" t="s">
        <v>3</v>
      </c>
      <c r="F43" t="s">
        <v>1684</v>
      </c>
      <c r="G43" t="s">
        <v>3</v>
      </c>
      <c r="H43">
        <v>289516.5</v>
      </c>
      <c r="I43">
        <v>289516.5</v>
      </c>
      <c r="J43">
        <v>0</v>
      </c>
      <c r="K43">
        <v>289516.5</v>
      </c>
      <c r="L43">
        <v>0</v>
      </c>
      <c r="M43">
        <v>0</v>
      </c>
      <c r="N43">
        <v>0</v>
      </c>
      <c r="O43" t="s">
        <v>1689</v>
      </c>
      <c r="P43" t="s">
        <v>3</v>
      </c>
      <c r="Q43" t="s">
        <v>1690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289516.5</v>
      </c>
      <c r="AD43">
        <v>1</v>
      </c>
      <c r="AE43">
        <v>0</v>
      </c>
      <c r="AF43">
        <v>3</v>
      </c>
      <c r="AG43">
        <v>3</v>
      </c>
      <c r="AH43" t="s">
        <v>41</v>
      </c>
      <c r="AI43" t="s">
        <v>64</v>
      </c>
      <c r="AJ43">
        <v>46217.458599537036</v>
      </c>
      <c r="AK43">
        <v>56662951</v>
      </c>
      <c r="AL43">
        <v>0</v>
      </c>
      <c r="AM43">
        <v>0</v>
      </c>
      <c r="AN43">
        <v>0</v>
      </c>
      <c r="AO43">
        <v>46136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</v>
      </c>
    </row>
    <row r="44" spans="2:47" x14ac:dyDescent="0.2">
      <c r="B44" t="s">
        <v>1721</v>
      </c>
      <c r="C44">
        <v>0</v>
      </c>
      <c r="D44" t="s">
        <v>63</v>
      </c>
      <c r="E44" t="s">
        <v>3</v>
      </c>
      <c r="F44" t="s">
        <v>1684</v>
      </c>
      <c r="G44" t="s">
        <v>3</v>
      </c>
      <c r="H44">
        <v>284001.90000000002</v>
      </c>
      <c r="I44">
        <v>284001.90000000002</v>
      </c>
      <c r="J44">
        <v>0</v>
      </c>
      <c r="K44">
        <v>284001.90000000002</v>
      </c>
      <c r="L44">
        <v>0</v>
      </c>
      <c r="M44">
        <v>0</v>
      </c>
      <c r="N44">
        <v>0</v>
      </c>
      <c r="O44" t="s">
        <v>1692</v>
      </c>
      <c r="P44" t="s">
        <v>3</v>
      </c>
      <c r="Q44" t="s">
        <v>1693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284001.90000000002</v>
      </c>
      <c r="AD44">
        <v>1</v>
      </c>
      <c r="AE44">
        <v>0</v>
      </c>
      <c r="AF44">
        <v>3</v>
      </c>
      <c r="AG44">
        <v>3</v>
      </c>
      <c r="AH44" t="s">
        <v>41</v>
      </c>
      <c r="AI44" t="s">
        <v>64</v>
      </c>
      <c r="AJ44">
        <v>46217.458599537036</v>
      </c>
      <c r="AK44">
        <v>56662951</v>
      </c>
      <c r="AL44">
        <v>0</v>
      </c>
      <c r="AM44">
        <v>0</v>
      </c>
      <c r="AN44">
        <v>0</v>
      </c>
      <c r="AO44">
        <v>46136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</v>
      </c>
    </row>
    <row r="45" spans="2:47" x14ac:dyDescent="0.2">
      <c r="B45" t="s">
        <v>1722</v>
      </c>
      <c r="C45">
        <v>1</v>
      </c>
      <c r="D45" t="s">
        <v>67</v>
      </c>
      <c r="E45" t="s">
        <v>3</v>
      </c>
      <c r="F45" t="s">
        <v>1684</v>
      </c>
      <c r="G45" t="s">
        <v>3</v>
      </c>
      <c r="H45">
        <v>94815</v>
      </c>
      <c r="I45">
        <v>94815</v>
      </c>
      <c r="J45">
        <v>0</v>
      </c>
      <c r="K45">
        <v>94815</v>
      </c>
      <c r="L45">
        <v>0</v>
      </c>
      <c r="M45">
        <v>0</v>
      </c>
      <c r="N45">
        <v>0</v>
      </c>
      <c r="O45" t="s">
        <v>1685</v>
      </c>
      <c r="P45" t="s">
        <v>3</v>
      </c>
      <c r="Q45" t="s">
        <v>1686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94815</v>
      </c>
      <c r="AD45">
        <v>1</v>
      </c>
      <c r="AE45">
        <v>0</v>
      </c>
      <c r="AF45">
        <v>3</v>
      </c>
      <c r="AG45">
        <v>3</v>
      </c>
      <c r="AH45" t="s">
        <v>41</v>
      </c>
      <c r="AI45" t="s">
        <v>68</v>
      </c>
      <c r="AJ45">
        <v>46217.458599537036</v>
      </c>
      <c r="AK45">
        <v>56662956</v>
      </c>
      <c r="AL45">
        <v>0</v>
      </c>
      <c r="AM45">
        <v>0</v>
      </c>
      <c r="AN45">
        <v>0</v>
      </c>
      <c r="AO45">
        <v>46136</v>
      </c>
      <c r="AP45">
        <v>0</v>
      </c>
      <c r="AQ45">
        <v>1</v>
      </c>
      <c r="AR45">
        <v>0</v>
      </c>
      <c r="AS45" t="s">
        <v>1695</v>
      </c>
      <c r="AT45">
        <v>1</v>
      </c>
      <c r="AU45">
        <v>1</v>
      </c>
    </row>
    <row r="46" spans="2:47" x14ac:dyDescent="0.2">
      <c r="B46" t="s">
        <v>1723</v>
      </c>
      <c r="C46">
        <v>0</v>
      </c>
      <c r="D46" t="s">
        <v>67</v>
      </c>
      <c r="E46" t="s">
        <v>3</v>
      </c>
      <c r="F46" t="s">
        <v>1684</v>
      </c>
      <c r="G46" t="s">
        <v>3</v>
      </c>
      <c r="H46">
        <v>99555.75</v>
      </c>
      <c r="I46">
        <v>99555.75</v>
      </c>
      <c r="J46">
        <v>0</v>
      </c>
      <c r="K46">
        <v>99555.75</v>
      </c>
      <c r="L46">
        <v>0</v>
      </c>
      <c r="M46">
        <v>0</v>
      </c>
      <c r="N46">
        <v>0</v>
      </c>
      <c r="O46" t="s">
        <v>1689</v>
      </c>
      <c r="P46" t="s">
        <v>3</v>
      </c>
      <c r="Q46" t="s">
        <v>1690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99555.75</v>
      </c>
      <c r="AD46">
        <v>1</v>
      </c>
      <c r="AE46">
        <v>0</v>
      </c>
      <c r="AF46">
        <v>3</v>
      </c>
      <c r="AG46">
        <v>3</v>
      </c>
      <c r="AH46" t="s">
        <v>41</v>
      </c>
      <c r="AI46" t="s">
        <v>68</v>
      </c>
      <c r="AJ46">
        <v>46217.458599537036</v>
      </c>
      <c r="AK46">
        <v>56662956</v>
      </c>
      <c r="AL46">
        <v>0</v>
      </c>
      <c r="AM46">
        <v>0</v>
      </c>
      <c r="AN46">
        <v>0</v>
      </c>
      <c r="AO46">
        <v>46136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1</v>
      </c>
    </row>
    <row r="47" spans="2:47" x14ac:dyDescent="0.2">
      <c r="B47" t="s">
        <v>1724</v>
      </c>
      <c r="C47">
        <v>0</v>
      </c>
      <c r="D47" t="s">
        <v>67</v>
      </c>
      <c r="E47" t="s">
        <v>3</v>
      </c>
      <c r="F47" t="s">
        <v>1684</v>
      </c>
      <c r="G47" t="s">
        <v>3</v>
      </c>
      <c r="H47">
        <v>97659.45</v>
      </c>
      <c r="I47">
        <v>97659.45</v>
      </c>
      <c r="J47">
        <v>0</v>
      </c>
      <c r="K47">
        <v>97659.45</v>
      </c>
      <c r="L47">
        <v>0</v>
      </c>
      <c r="M47">
        <v>0</v>
      </c>
      <c r="N47">
        <v>0</v>
      </c>
      <c r="O47" t="s">
        <v>1692</v>
      </c>
      <c r="P47" t="s">
        <v>3</v>
      </c>
      <c r="Q47" t="s">
        <v>1693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97659.45</v>
      </c>
      <c r="AD47">
        <v>1</v>
      </c>
      <c r="AE47">
        <v>0</v>
      </c>
      <c r="AF47">
        <v>3</v>
      </c>
      <c r="AG47">
        <v>3</v>
      </c>
      <c r="AH47" t="s">
        <v>41</v>
      </c>
      <c r="AI47" t="s">
        <v>68</v>
      </c>
      <c r="AJ47">
        <v>46217.458599537036</v>
      </c>
      <c r="AK47">
        <v>56662956</v>
      </c>
      <c r="AL47">
        <v>0</v>
      </c>
      <c r="AM47">
        <v>0</v>
      </c>
      <c r="AN47">
        <v>0</v>
      </c>
      <c r="AO47">
        <v>46136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1</v>
      </c>
    </row>
    <row r="48" spans="2:47" x14ac:dyDescent="0.2">
      <c r="B48" t="s">
        <v>1725</v>
      </c>
      <c r="C48">
        <v>1</v>
      </c>
      <c r="D48" t="s">
        <v>71</v>
      </c>
      <c r="E48" t="s">
        <v>3</v>
      </c>
      <c r="F48" t="s">
        <v>1684</v>
      </c>
      <c r="G48" t="s">
        <v>3</v>
      </c>
      <c r="H48">
        <v>303450</v>
      </c>
      <c r="I48">
        <v>303450</v>
      </c>
      <c r="J48">
        <v>0</v>
      </c>
      <c r="K48">
        <v>303450</v>
      </c>
      <c r="L48">
        <v>0</v>
      </c>
      <c r="M48">
        <v>0</v>
      </c>
      <c r="N48">
        <v>0</v>
      </c>
      <c r="O48" t="s">
        <v>1685</v>
      </c>
      <c r="P48" t="s">
        <v>3</v>
      </c>
      <c r="Q48" t="s">
        <v>1686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303450</v>
      </c>
      <c r="AD48">
        <v>1</v>
      </c>
      <c r="AE48">
        <v>0</v>
      </c>
      <c r="AF48">
        <v>3</v>
      </c>
      <c r="AG48">
        <v>3</v>
      </c>
      <c r="AH48" t="s">
        <v>41</v>
      </c>
      <c r="AI48" t="s">
        <v>72</v>
      </c>
      <c r="AJ48">
        <v>46217.458599537036</v>
      </c>
      <c r="AK48">
        <v>56662961</v>
      </c>
      <c r="AL48">
        <v>0</v>
      </c>
      <c r="AM48">
        <v>0</v>
      </c>
      <c r="AN48">
        <v>0</v>
      </c>
      <c r="AO48">
        <v>46136</v>
      </c>
      <c r="AP48">
        <v>0</v>
      </c>
      <c r="AQ48">
        <v>1</v>
      </c>
      <c r="AR48">
        <v>0</v>
      </c>
      <c r="AS48" t="s">
        <v>1695</v>
      </c>
      <c r="AT48">
        <v>1</v>
      </c>
      <c r="AU48">
        <v>1</v>
      </c>
    </row>
    <row r="49" spans="2:47" x14ac:dyDescent="0.2">
      <c r="B49" t="s">
        <v>1726</v>
      </c>
      <c r="C49">
        <v>0</v>
      </c>
      <c r="D49" t="s">
        <v>71</v>
      </c>
      <c r="E49" t="s">
        <v>3</v>
      </c>
      <c r="F49" t="s">
        <v>1684</v>
      </c>
      <c r="G49" t="s">
        <v>3</v>
      </c>
      <c r="H49">
        <v>318622.5</v>
      </c>
      <c r="I49">
        <v>318622.5</v>
      </c>
      <c r="J49">
        <v>0</v>
      </c>
      <c r="K49">
        <v>318622.5</v>
      </c>
      <c r="L49">
        <v>0</v>
      </c>
      <c r="M49">
        <v>0</v>
      </c>
      <c r="N49">
        <v>0</v>
      </c>
      <c r="O49" t="s">
        <v>1689</v>
      </c>
      <c r="P49" t="s">
        <v>3</v>
      </c>
      <c r="Q49" t="s">
        <v>1690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318622.5</v>
      </c>
      <c r="AD49">
        <v>1</v>
      </c>
      <c r="AE49">
        <v>0</v>
      </c>
      <c r="AF49">
        <v>3</v>
      </c>
      <c r="AG49">
        <v>3</v>
      </c>
      <c r="AH49" t="s">
        <v>41</v>
      </c>
      <c r="AI49" t="s">
        <v>72</v>
      </c>
      <c r="AJ49">
        <v>46217.458599537036</v>
      </c>
      <c r="AK49">
        <v>56662961</v>
      </c>
      <c r="AL49">
        <v>0</v>
      </c>
      <c r="AM49">
        <v>0</v>
      </c>
      <c r="AN49">
        <v>0</v>
      </c>
      <c r="AO49">
        <v>46136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1</v>
      </c>
    </row>
    <row r="50" spans="2:47" x14ac:dyDescent="0.2">
      <c r="B50" t="s">
        <v>1727</v>
      </c>
      <c r="C50">
        <v>0</v>
      </c>
      <c r="D50" t="s">
        <v>71</v>
      </c>
      <c r="E50" t="s">
        <v>3</v>
      </c>
      <c r="F50" t="s">
        <v>1684</v>
      </c>
      <c r="G50" t="s">
        <v>3</v>
      </c>
      <c r="H50">
        <v>312553.5</v>
      </c>
      <c r="I50">
        <v>312553.5</v>
      </c>
      <c r="J50">
        <v>0</v>
      </c>
      <c r="K50">
        <v>312553.5</v>
      </c>
      <c r="L50">
        <v>0</v>
      </c>
      <c r="M50">
        <v>0</v>
      </c>
      <c r="N50">
        <v>0</v>
      </c>
      <c r="O50" t="s">
        <v>1692</v>
      </c>
      <c r="P50" t="s">
        <v>3</v>
      </c>
      <c r="Q50" t="s">
        <v>1693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312553.5</v>
      </c>
      <c r="AD50">
        <v>1</v>
      </c>
      <c r="AE50">
        <v>0</v>
      </c>
      <c r="AF50">
        <v>3</v>
      </c>
      <c r="AG50">
        <v>3</v>
      </c>
      <c r="AH50" t="s">
        <v>41</v>
      </c>
      <c r="AI50" t="s">
        <v>72</v>
      </c>
      <c r="AJ50">
        <v>46217.458599537036</v>
      </c>
      <c r="AK50">
        <v>56662961</v>
      </c>
      <c r="AL50">
        <v>0</v>
      </c>
      <c r="AM50">
        <v>0</v>
      </c>
      <c r="AN50">
        <v>0</v>
      </c>
      <c r="AO50">
        <v>46136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1</v>
      </c>
    </row>
    <row r="51" spans="2:47" x14ac:dyDescent="0.2">
      <c r="B51" t="s">
        <v>1728</v>
      </c>
      <c r="C51">
        <v>1</v>
      </c>
      <c r="D51" t="s">
        <v>110</v>
      </c>
      <c r="E51" t="s">
        <v>3</v>
      </c>
      <c r="F51" t="s">
        <v>1684</v>
      </c>
      <c r="G51" t="s">
        <v>3</v>
      </c>
      <c r="H51">
        <v>353010</v>
      </c>
      <c r="I51">
        <v>353010</v>
      </c>
      <c r="J51">
        <v>0</v>
      </c>
      <c r="K51">
        <v>353010</v>
      </c>
      <c r="L51">
        <v>0</v>
      </c>
      <c r="M51">
        <v>0</v>
      </c>
      <c r="N51">
        <v>0</v>
      </c>
      <c r="O51" t="s">
        <v>1685</v>
      </c>
      <c r="P51" t="s">
        <v>3</v>
      </c>
      <c r="Q51" t="s">
        <v>1686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353010</v>
      </c>
      <c r="AD51">
        <v>1</v>
      </c>
      <c r="AE51">
        <v>0</v>
      </c>
      <c r="AF51">
        <v>3</v>
      </c>
      <c r="AG51">
        <v>3</v>
      </c>
      <c r="AH51" t="s">
        <v>41</v>
      </c>
      <c r="AI51" t="s">
        <v>111</v>
      </c>
      <c r="AJ51">
        <v>46217.458611111113</v>
      </c>
      <c r="AK51">
        <v>56663038</v>
      </c>
      <c r="AL51">
        <v>0</v>
      </c>
      <c r="AM51">
        <v>0</v>
      </c>
      <c r="AN51">
        <v>0</v>
      </c>
      <c r="AO51">
        <v>46136</v>
      </c>
      <c r="AP51">
        <v>0</v>
      </c>
      <c r="AQ51">
        <v>1</v>
      </c>
      <c r="AR51">
        <v>0</v>
      </c>
      <c r="AS51" t="s">
        <v>1695</v>
      </c>
      <c r="AT51">
        <v>1</v>
      </c>
      <c r="AU51">
        <v>1</v>
      </c>
    </row>
    <row r="52" spans="2:47" x14ac:dyDescent="0.2">
      <c r="B52" t="s">
        <v>1729</v>
      </c>
      <c r="C52">
        <v>0</v>
      </c>
      <c r="D52" t="s">
        <v>110</v>
      </c>
      <c r="E52" t="s">
        <v>3</v>
      </c>
      <c r="F52" t="s">
        <v>1684</v>
      </c>
      <c r="G52" t="s">
        <v>3</v>
      </c>
      <c r="H52">
        <v>370660.5</v>
      </c>
      <c r="I52">
        <v>370660.5</v>
      </c>
      <c r="J52">
        <v>0</v>
      </c>
      <c r="K52">
        <v>370660.5</v>
      </c>
      <c r="L52">
        <v>0</v>
      </c>
      <c r="M52">
        <v>0</v>
      </c>
      <c r="N52">
        <v>0</v>
      </c>
      <c r="O52" t="s">
        <v>1689</v>
      </c>
      <c r="P52" t="s">
        <v>3</v>
      </c>
      <c r="Q52" t="s">
        <v>1690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370660.5</v>
      </c>
      <c r="AD52">
        <v>1</v>
      </c>
      <c r="AE52">
        <v>0</v>
      </c>
      <c r="AF52">
        <v>3</v>
      </c>
      <c r="AG52">
        <v>3</v>
      </c>
      <c r="AH52" t="s">
        <v>41</v>
      </c>
      <c r="AI52" t="s">
        <v>111</v>
      </c>
      <c r="AJ52">
        <v>46217.458611111113</v>
      </c>
      <c r="AK52">
        <v>56663038</v>
      </c>
      <c r="AL52">
        <v>0</v>
      </c>
      <c r="AM52">
        <v>0</v>
      </c>
      <c r="AN52">
        <v>0</v>
      </c>
      <c r="AO52">
        <v>46136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1</v>
      </c>
    </row>
    <row r="53" spans="2:47" x14ac:dyDescent="0.2">
      <c r="B53" t="s">
        <v>1730</v>
      </c>
      <c r="C53">
        <v>0</v>
      </c>
      <c r="D53" t="s">
        <v>110</v>
      </c>
      <c r="E53" t="s">
        <v>3</v>
      </c>
      <c r="F53" t="s">
        <v>1684</v>
      </c>
      <c r="G53" t="s">
        <v>3</v>
      </c>
      <c r="H53">
        <v>363600.3</v>
      </c>
      <c r="I53">
        <v>363600.3</v>
      </c>
      <c r="J53">
        <v>0</v>
      </c>
      <c r="K53">
        <v>363600.3</v>
      </c>
      <c r="L53">
        <v>0</v>
      </c>
      <c r="M53">
        <v>0</v>
      </c>
      <c r="N53">
        <v>0</v>
      </c>
      <c r="O53" t="s">
        <v>1692</v>
      </c>
      <c r="P53" t="s">
        <v>3</v>
      </c>
      <c r="Q53" t="s">
        <v>1693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363600.3</v>
      </c>
      <c r="AD53">
        <v>1</v>
      </c>
      <c r="AE53">
        <v>0</v>
      </c>
      <c r="AF53">
        <v>3</v>
      </c>
      <c r="AG53">
        <v>3</v>
      </c>
      <c r="AH53" t="s">
        <v>41</v>
      </c>
      <c r="AI53" t="s">
        <v>111</v>
      </c>
      <c r="AJ53">
        <v>46217.458611111113</v>
      </c>
      <c r="AK53">
        <v>56663038</v>
      </c>
      <c r="AL53">
        <v>0</v>
      </c>
      <c r="AM53">
        <v>0</v>
      </c>
      <c r="AN53">
        <v>0</v>
      </c>
      <c r="AO53">
        <v>46136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1</v>
      </c>
    </row>
    <row r="54" spans="2:47" x14ac:dyDescent="0.2">
      <c r="B54" t="s">
        <v>1731</v>
      </c>
      <c r="C54">
        <v>1</v>
      </c>
      <c r="D54" t="s">
        <v>75</v>
      </c>
      <c r="E54" t="s">
        <v>3</v>
      </c>
      <c r="F54" t="s">
        <v>1684</v>
      </c>
      <c r="G54" t="s">
        <v>3</v>
      </c>
      <c r="H54">
        <v>527100</v>
      </c>
      <c r="I54">
        <v>527100</v>
      </c>
      <c r="J54">
        <v>0</v>
      </c>
      <c r="K54">
        <v>527100</v>
      </c>
      <c r="L54">
        <v>0</v>
      </c>
      <c r="M54">
        <v>0</v>
      </c>
      <c r="N54">
        <v>0</v>
      </c>
      <c r="O54" t="s">
        <v>1685</v>
      </c>
      <c r="P54" t="s">
        <v>3</v>
      </c>
      <c r="Q54" t="s">
        <v>1686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527100</v>
      </c>
      <c r="AD54">
        <v>1</v>
      </c>
      <c r="AE54">
        <v>0</v>
      </c>
      <c r="AF54">
        <v>3</v>
      </c>
      <c r="AG54">
        <v>3</v>
      </c>
      <c r="AH54" t="s">
        <v>41</v>
      </c>
      <c r="AI54" t="s">
        <v>76</v>
      </c>
      <c r="AJ54">
        <v>46217.458599537036</v>
      </c>
      <c r="AK54">
        <v>56662966</v>
      </c>
      <c r="AL54">
        <v>0</v>
      </c>
      <c r="AM54">
        <v>0</v>
      </c>
      <c r="AN54">
        <v>0</v>
      </c>
      <c r="AO54">
        <v>46136</v>
      </c>
      <c r="AP54">
        <v>0</v>
      </c>
      <c r="AQ54">
        <v>1</v>
      </c>
      <c r="AR54">
        <v>0</v>
      </c>
      <c r="AS54" t="s">
        <v>1695</v>
      </c>
      <c r="AT54">
        <v>1</v>
      </c>
      <c r="AU54">
        <v>1</v>
      </c>
    </row>
    <row r="55" spans="2:47" x14ac:dyDescent="0.2">
      <c r="B55" t="s">
        <v>1732</v>
      </c>
      <c r="C55">
        <v>0</v>
      </c>
      <c r="D55" t="s">
        <v>75</v>
      </c>
      <c r="E55" t="s">
        <v>3</v>
      </c>
      <c r="F55" t="s">
        <v>1684</v>
      </c>
      <c r="G55" t="s">
        <v>3</v>
      </c>
      <c r="H55">
        <v>553455</v>
      </c>
      <c r="I55">
        <v>553455</v>
      </c>
      <c r="J55">
        <v>0</v>
      </c>
      <c r="K55">
        <v>553455</v>
      </c>
      <c r="L55">
        <v>0</v>
      </c>
      <c r="M55">
        <v>0</v>
      </c>
      <c r="N55">
        <v>0</v>
      </c>
      <c r="O55" t="s">
        <v>1689</v>
      </c>
      <c r="P55" t="s">
        <v>3</v>
      </c>
      <c r="Q55" t="s">
        <v>1690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553455</v>
      </c>
      <c r="AD55">
        <v>1</v>
      </c>
      <c r="AE55">
        <v>0</v>
      </c>
      <c r="AF55">
        <v>3</v>
      </c>
      <c r="AG55">
        <v>3</v>
      </c>
      <c r="AH55" t="s">
        <v>41</v>
      </c>
      <c r="AI55" t="s">
        <v>76</v>
      </c>
      <c r="AJ55">
        <v>46217.458599537036</v>
      </c>
      <c r="AK55">
        <v>56662966</v>
      </c>
      <c r="AL55">
        <v>0</v>
      </c>
      <c r="AM55">
        <v>0</v>
      </c>
      <c r="AN55">
        <v>0</v>
      </c>
      <c r="AO55">
        <v>46136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">
      <c r="B56" t="s">
        <v>1733</v>
      </c>
      <c r="C56">
        <v>0</v>
      </c>
      <c r="D56" t="s">
        <v>75</v>
      </c>
      <c r="E56" t="s">
        <v>3</v>
      </c>
      <c r="F56" t="s">
        <v>1684</v>
      </c>
      <c r="G56" t="s">
        <v>3</v>
      </c>
      <c r="H56">
        <v>542913</v>
      </c>
      <c r="I56">
        <v>542913</v>
      </c>
      <c r="J56">
        <v>0</v>
      </c>
      <c r="K56">
        <v>542913</v>
      </c>
      <c r="L56">
        <v>0</v>
      </c>
      <c r="M56">
        <v>0</v>
      </c>
      <c r="N56">
        <v>0</v>
      </c>
      <c r="O56" t="s">
        <v>1692</v>
      </c>
      <c r="P56" t="s">
        <v>3</v>
      </c>
      <c r="Q56" t="s">
        <v>1693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542913</v>
      </c>
      <c r="AD56">
        <v>1</v>
      </c>
      <c r="AE56">
        <v>0</v>
      </c>
      <c r="AF56">
        <v>3</v>
      </c>
      <c r="AG56">
        <v>3</v>
      </c>
      <c r="AH56" t="s">
        <v>41</v>
      </c>
      <c r="AI56" t="s">
        <v>76</v>
      </c>
      <c r="AJ56">
        <v>46217.458599537036</v>
      </c>
      <c r="AK56">
        <v>56662966</v>
      </c>
      <c r="AL56">
        <v>0</v>
      </c>
      <c r="AM56">
        <v>0</v>
      </c>
      <c r="AN56">
        <v>0</v>
      </c>
      <c r="AO56">
        <v>46136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">
      <c r="B57" t="s">
        <v>1734</v>
      </c>
      <c r="C57">
        <v>1</v>
      </c>
      <c r="D57" t="s">
        <v>78</v>
      </c>
      <c r="E57" t="s">
        <v>3</v>
      </c>
      <c r="F57" t="s">
        <v>1684</v>
      </c>
      <c r="G57" t="s">
        <v>3</v>
      </c>
      <c r="H57">
        <v>509250</v>
      </c>
      <c r="I57">
        <v>509250</v>
      </c>
      <c r="J57">
        <v>0</v>
      </c>
      <c r="K57">
        <v>509250</v>
      </c>
      <c r="L57">
        <v>0</v>
      </c>
      <c r="M57">
        <v>0</v>
      </c>
      <c r="N57">
        <v>0</v>
      </c>
      <c r="O57" t="s">
        <v>1685</v>
      </c>
      <c r="P57" t="s">
        <v>3</v>
      </c>
      <c r="Q57" t="s">
        <v>1686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509250</v>
      </c>
      <c r="AD57">
        <v>1</v>
      </c>
      <c r="AE57">
        <v>0</v>
      </c>
      <c r="AF57">
        <v>3</v>
      </c>
      <c r="AG57">
        <v>3</v>
      </c>
      <c r="AH57" t="s">
        <v>41</v>
      </c>
      <c r="AI57" t="s">
        <v>79</v>
      </c>
      <c r="AJ57">
        <v>46217.458611111113</v>
      </c>
      <c r="AK57">
        <v>56662971</v>
      </c>
      <c r="AL57">
        <v>0</v>
      </c>
      <c r="AM57">
        <v>0</v>
      </c>
      <c r="AN57">
        <v>0</v>
      </c>
      <c r="AO57">
        <v>46136</v>
      </c>
      <c r="AP57">
        <v>0</v>
      </c>
      <c r="AQ57">
        <v>1</v>
      </c>
      <c r="AR57">
        <v>0</v>
      </c>
      <c r="AS57" t="s">
        <v>1695</v>
      </c>
      <c r="AT57">
        <v>1</v>
      </c>
      <c r="AU57">
        <v>1</v>
      </c>
    </row>
    <row r="58" spans="2:47" x14ac:dyDescent="0.2">
      <c r="B58" t="s">
        <v>1735</v>
      </c>
      <c r="C58">
        <v>0</v>
      </c>
      <c r="D58" t="s">
        <v>78</v>
      </c>
      <c r="E58" t="s">
        <v>3</v>
      </c>
      <c r="F58" t="s">
        <v>1684</v>
      </c>
      <c r="G58" t="s">
        <v>3</v>
      </c>
      <c r="H58">
        <v>534712.5</v>
      </c>
      <c r="I58">
        <v>534712.5</v>
      </c>
      <c r="J58">
        <v>0</v>
      </c>
      <c r="K58">
        <v>534712.5</v>
      </c>
      <c r="L58">
        <v>0</v>
      </c>
      <c r="M58">
        <v>0</v>
      </c>
      <c r="N58">
        <v>0</v>
      </c>
      <c r="O58" t="s">
        <v>1689</v>
      </c>
      <c r="P58" t="s">
        <v>3</v>
      </c>
      <c r="Q58" t="s">
        <v>1690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534712.5</v>
      </c>
      <c r="AD58">
        <v>1</v>
      </c>
      <c r="AE58">
        <v>0</v>
      </c>
      <c r="AF58">
        <v>3</v>
      </c>
      <c r="AG58">
        <v>3</v>
      </c>
      <c r="AH58" t="s">
        <v>41</v>
      </c>
      <c r="AI58" t="s">
        <v>79</v>
      </c>
      <c r="AJ58">
        <v>46217.458611111113</v>
      </c>
      <c r="AK58">
        <v>56662971</v>
      </c>
      <c r="AL58">
        <v>0</v>
      </c>
      <c r="AM58">
        <v>0</v>
      </c>
      <c r="AN58">
        <v>0</v>
      </c>
      <c r="AO58">
        <v>46136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1</v>
      </c>
    </row>
    <row r="59" spans="2:47" x14ac:dyDescent="0.2">
      <c r="B59" t="s">
        <v>1736</v>
      </c>
      <c r="C59">
        <v>0</v>
      </c>
      <c r="D59" t="s">
        <v>78</v>
      </c>
      <c r="E59" t="s">
        <v>3</v>
      </c>
      <c r="F59" t="s">
        <v>1684</v>
      </c>
      <c r="G59" t="s">
        <v>3</v>
      </c>
      <c r="H59">
        <v>524527</v>
      </c>
      <c r="I59">
        <v>524527</v>
      </c>
      <c r="J59">
        <v>0</v>
      </c>
      <c r="K59">
        <v>524527</v>
      </c>
      <c r="L59">
        <v>0</v>
      </c>
      <c r="M59">
        <v>0</v>
      </c>
      <c r="N59">
        <v>0</v>
      </c>
      <c r="O59" t="s">
        <v>1692</v>
      </c>
      <c r="P59" t="s">
        <v>3</v>
      </c>
      <c r="Q59" t="s">
        <v>1693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524527</v>
      </c>
      <c r="AD59">
        <v>1</v>
      </c>
      <c r="AE59">
        <v>0</v>
      </c>
      <c r="AF59">
        <v>3</v>
      </c>
      <c r="AG59">
        <v>3</v>
      </c>
      <c r="AH59" t="s">
        <v>41</v>
      </c>
      <c r="AI59" t="s">
        <v>79</v>
      </c>
      <c r="AJ59">
        <v>46217.458611111113</v>
      </c>
      <c r="AK59">
        <v>56662971</v>
      </c>
      <c r="AL59">
        <v>0</v>
      </c>
      <c r="AM59">
        <v>0</v>
      </c>
      <c r="AN59">
        <v>0</v>
      </c>
      <c r="AO59">
        <v>46136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1</v>
      </c>
    </row>
    <row r="60" spans="2:47" x14ac:dyDescent="0.2">
      <c r="B60" t="s">
        <v>1737</v>
      </c>
      <c r="C60">
        <v>1</v>
      </c>
      <c r="D60" t="s">
        <v>82</v>
      </c>
      <c r="E60" t="s">
        <v>3</v>
      </c>
      <c r="F60" t="s">
        <v>1684</v>
      </c>
      <c r="G60" t="s">
        <v>3</v>
      </c>
      <c r="H60">
        <v>407400</v>
      </c>
      <c r="I60">
        <v>407400</v>
      </c>
      <c r="J60">
        <v>0</v>
      </c>
      <c r="K60">
        <v>407400</v>
      </c>
      <c r="L60">
        <v>0</v>
      </c>
      <c r="M60">
        <v>0</v>
      </c>
      <c r="N60">
        <v>0</v>
      </c>
      <c r="O60" t="s">
        <v>1685</v>
      </c>
      <c r="P60" t="s">
        <v>3</v>
      </c>
      <c r="Q60" t="s">
        <v>1686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407400</v>
      </c>
      <c r="AD60">
        <v>1</v>
      </c>
      <c r="AE60">
        <v>0</v>
      </c>
      <c r="AF60">
        <v>3</v>
      </c>
      <c r="AG60">
        <v>3</v>
      </c>
      <c r="AH60" t="s">
        <v>41</v>
      </c>
      <c r="AI60" t="s">
        <v>83</v>
      </c>
      <c r="AJ60">
        <v>46217.458611111113</v>
      </c>
      <c r="AK60">
        <v>56662976</v>
      </c>
      <c r="AL60">
        <v>0</v>
      </c>
      <c r="AM60">
        <v>0</v>
      </c>
      <c r="AN60">
        <v>0</v>
      </c>
      <c r="AO60">
        <v>46136</v>
      </c>
      <c r="AP60">
        <v>0</v>
      </c>
      <c r="AQ60">
        <v>1</v>
      </c>
      <c r="AR60">
        <v>0</v>
      </c>
      <c r="AS60" t="s">
        <v>1695</v>
      </c>
      <c r="AT60">
        <v>1</v>
      </c>
      <c r="AU60">
        <v>1</v>
      </c>
    </row>
    <row r="61" spans="2:47" x14ac:dyDescent="0.2">
      <c r="B61" t="s">
        <v>1738</v>
      </c>
      <c r="C61">
        <v>0</v>
      </c>
      <c r="D61" t="s">
        <v>82</v>
      </c>
      <c r="E61" t="s">
        <v>3</v>
      </c>
      <c r="F61" t="s">
        <v>1684</v>
      </c>
      <c r="G61" t="s">
        <v>3</v>
      </c>
      <c r="H61">
        <v>427770</v>
      </c>
      <c r="I61">
        <v>427770</v>
      </c>
      <c r="J61">
        <v>0</v>
      </c>
      <c r="K61">
        <v>427770</v>
      </c>
      <c r="L61">
        <v>0</v>
      </c>
      <c r="M61">
        <v>0</v>
      </c>
      <c r="N61">
        <v>0</v>
      </c>
      <c r="O61" t="s">
        <v>1689</v>
      </c>
      <c r="P61" t="s">
        <v>3</v>
      </c>
      <c r="Q61" t="s">
        <v>1690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427770</v>
      </c>
      <c r="AD61">
        <v>1</v>
      </c>
      <c r="AE61">
        <v>0</v>
      </c>
      <c r="AF61">
        <v>3</v>
      </c>
      <c r="AG61">
        <v>3</v>
      </c>
      <c r="AH61" t="s">
        <v>41</v>
      </c>
      <c r="AI61" t="s">
        <v>83</v>
      </c>
      <c r="AJ61">
        <v>46217.458611111113</v>
      </c>
      <c r="AK61">
        <v>56662976</v>
      </c>
      <c r="AL61">
        <v>0</v>
      </c>
      <c r="AM61">
        <v>0</v>
      </c>
      <c r="AN61">
        <v>0</v>
      </c>
      <c r="AO61">
        <v>46136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1</v>
      </c>
    </row>
    <row r="62" spans="2:47" x14ac:dyDescent="0.2">
      <c r="B62" t="s">
        <v>1739</v>
      </c>
      <c r="C62">
        <v>0</v>
      </c>
      <c r="D62" t="s">
        <v>82</v>
      </c>
      <c r="E62" t="s">
        <v>3</v>
      </c>
      <c r="F62" t="s">
        <v>1684</v>
      </c>
      <c r="G62" t="s">
        <v>3</v>
      </c>
      <c r="H62">
        <v>524527.5</v>
      </c>
      <c r="I62">
        <v>524527.5</v>
      </c>
      <c r="J62">
        <v>0</v>
      </c>
      <c r="K62">
        <v>524527.5</v>
      </c>
      <c r="L62">
        <v>0</v>
      </c>
      <c r="M62">
        <v>0</v>
      </c>
      <c r="N62">
        <v>0</v>
      </c>
      <c r="O62" t="s">
        <v>1692</v>
      </c>
      <c r="P62" t="s">
        <v>3</v>
      </c>
      <c r="Q62" t="s">
        <v>1693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524527.5</v>
      </c>
      <c r="AD62">
        <v>1</v>
      </c>
      <c r="AE62">
        <v>0</v>
      </c>
      <c r="AF62">
        <v>3</v>
      </c>
      <c r="AG62">
        <v>3</v>
      </c>
      <c r="AH62" t="s">
        <v>41</v>
      </c>
      <c r="AI62" t="s">
        <v>83</v>
      </c>
      <c r="AJ62">
        <v>46217.458611111113</v>
      </c>
      <c r="AK62">
        <v>56662976</v>
      </c>
      <c r="AL62">
        <v>0</v>
      </c>
      <c r="AM62">
        <v>0</v>
      </c>
      <c r="AN62">
        <v>0</v>
      </c>
      <c r="AO62">
        <v>46136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1</v>
      </c>
    </row>
    <row r="63" spans="2:47" x14ac:dyDescent="0.2">
      <c r="B63" t="s">
        <v>1740</v>
      </c>
      <c r="C63">
        <v>1</v>
      </c>
      <c r="D63" t="s">
        <v>85</v>
      </c>
      <c r="E63" t="s">
        <v>3</v>
      </c>
      <c r="F63" t="s">
        <v>1684</v>
      </c>
      <c r="G63" t="s">
        <v>3</v>
      </c>
      <c r="H63">
        <v>353010</v>
      </c>
      <c r="I63">
        <v>353010</v>
      </c>
      <c r="J63">
        <v>0</v>
      </c>
      <c r="K63">
        <v>353010</v>
      </c>
      <c r="L63">
        <v>0</v>
      </c>
      <c r="M63">
        <v>0</v>
      </c>
      <c r="N63">
        <v>0</v>
      </c>
      <c r="O63" t="s">
        <v>1685</v>
      </c>
      <c r="P63" t="s">
        <v>3</v>
      </c>
      <c r="Q63" t="s">
        <v>1686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353010</v>
      </c>
      <c r="AD63">
        <v>1</v>
      </c>
      <c r="AE63">
        <v>0</v>
      </c>
      <c r="AF63">
        <v>3</v>
      </c>
      <c r="AG63">
        <v>3</v>
      </c>
      <c r="AH63" t="s">
        <v>41</v>
      </c>
      <c r="AI63" t="s">
        <v>86</v>
      </c>
      <c r="AJ63">
        <v>46217.458611111113</v>
      </c>
      <c r="AK63">
        <v>56662981</v>
      </c>
      <c r="AL63">
        <v>0</v>
      </c>
      <c r="AM63">
        <v>0</v>
      </c>
      <c r="AN63">
        <v>0</v>
      </c>
      <c r="AO63">
        <v>46136</v>
      </c>
      <c r="AP63">
        <v>0</v>
      </c>
      <c r="AQ63">
        <v>1</v>
      </c>
      <c r="AR63">
        <v>0</v>
      </c>
      <c r="AS63" t="s">
        <v>1695</v>
      </c>
      <c r="AT63">
        <v>1</v>
      </c>
      <c r="AU63">
        <v>1</v>
      </c>
    </row>
    <row r="64" spans="2:47" x14ac:dyDescent="0.2">
      <c r="B64" t="s">
        <v>1741</v>
      </c>
      <c r="C64">
        <v>0</v>
      </c>
      <c r="D64" t="s">
        <v>85</v>
      </c>
      <c r="E64" t="s">
        <v>3</v>
      </c>
      <c r="F64" t="s">
        <v>1684</v>
      </c>
      <c r="G64" t="s">
        <v>3</v>
      </c>
      <c r="H64">
        <v>370660.5</v>
      </c>
      <c r="I64">
        <v>370660.5</v>
      </c>
      <c r="J64">
        <v>0</v>
      </c>
      <c r="K64">
        <v>370660.5</v>
      </c>
      <c r="L64">
        <v>0</v>
      </c>
      <c r="M64">
        <v>0</v>
      </c>
      <c r="N64">
        <v>0</v>
      </c>
      <c r="O64" t="s">
        <v>1689</v>
      </c>
      <c r="P64" t="s">
        <v>3</v>
      </c>
      <c r="Q64" t="s">
        <v>1690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370660.5</v>
      </c>
      <c r="AD64">
        <v>1</v>
      </c>
      <c r="AE64">
        <v>0</v>
      </c>
      <c r="AF64">
        <v>3</v>
      </c>
      <c r="AG64">
        <v>3</v>
      </c>
      <c r="AH64" t="s">
        <v>41</v>
      </c>
      <c r="AI64" t="s">
        <v>86</v>
      </c>
      <c r="AJ64">
        <v>46217.458611111113</v>
      </c>
      <c r="AK64">
        <v>56662981</v>
      </c>
      <c r="AL64">
        <v>0</v>
      </c>
      <c r="AM64">
        <v>0</v>
      </c>
      <c r="AN64">
        <v>0</v>
      </c>
      <c r="AO64">
        <v>46136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1</v>
      </c>
    </row>
    <row r="65" spans="2:47" x14ac:dyDescent="0.2">
      <c r="B65" t="s">
        <v>1742</v>
      </c>
      <c r="C65">
        <v>0</v>
      </c>
      <c r="D65" t="s">
        <v>85</v>
      </c>
      <c r="E65" t="s">
        <v>3</v>
      </c>
      <c r="F65" t="s">
        <v>1684</v>
      </c>
      <c r="G65" t="s">
        <v>3</v>
      </c>
      <c r="H65">
        <v>363600.3</v>
      </c>
      <c r="I65">
        <v>363600.3</v>
      </c>
      <c r="J65">
        <v>0</v>
      </c>
      <c r="K65">
        <v>363600.3</v>
      </c>
      <c r="L65">
        <v>0</v>
      </c>
      <c r="M65">
        <v>0</v>
      </c>
      <c r="N65">
        <v>0</v>
      </c>
      <c r="O65" t="s">
        <v>1692</v>
      </c>
      <c r="P65" t="s">
        <v>3</v>
      </c>
      <c r="Q65" t="s">
        <v>1693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363600.3</v>
      </c>
      <c r="AD65">
        <v>1</v>
      </c>
      <c r="AE65">
        <v>0</v>
      </c>
      <c r="AF65">
        <v>3</v>
      </c>
      <c r="AG65">
        <v>3</v>
      </c>
      <c r="AH65" t="s">
        <v>41</v>
      </c>
      <c r="AI65" t="s">
        <v>86</v>
      </c>
      <c r="AJ65">
        <v>46217.458611111113</v>
      </c>
      <c r="AK65">
        <v>56662981</v>
      </c>
      <c r="AL65">
        <v>0</v>
      </c>
      <c r="AM65">
        <v>0</v>
      </c>
      <c r="AN65">
        <v>0</v>
      </c>
      <c r="AO65">
        <v>46136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1</v>
      </c>
    </row>
    <row r="66" spans="2:47" x14ac:dyDescent="0.2">
      <c r="B66" t="s">
        <v>1743</v>
      </c>
      <c r="C66">
        <v>1</v>
      </c>
      <c r="D66" t="s">
        <v>89</v>
      </c>
      <c r="E66" t="s">
        <v>3</v>
      </c>
      <c r="F66" t="s">
        <v>1684</v>
      </c>
      <c r="G66" t="s">
        <v>3</v>
      </c>
      <c r="H66">
        <v>303450</v>
      </c>
      <c r="I66">
        <v>303450</v>
      </c>
      <c r="J66">
        <v>0</v>
      </c>
      <c r="K66">
        <v>303450</v>
      </c>
      <c r="L66">
        <v>0</v>
      </c>
      <c r="M66">
        <v>0</v>
      </c>
      <c r="N66">
        <v>0</v>
      </c>
      <c r="O66" t="s">
        <v>1685</v>
      </c>
      <c r="P66" t="s">
        <v>3</v>
      </c>
      <c r="Q66" t="s">
        <v>1686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303450</v>
      </c>
      <c r="AD66">
        <v>1</v>
      </c>
      <c r="AE66">
        <v>0</v>
      </c>
      <c r="AF66">
        <v>3</v>
      </c>
      <c r="AG66">
        <v>3</v>
      </c>
      <c r="AH66" t="s">
        <v>41</v>
      </c>
      <c r="AI66" t="s">
        <v>90</v>
      </c>
      <c r="AJ66">
        <v>46217.458611111113</v>
      </c>
      <c r="AK66">
        <v>56662986</v>
      </c>
      <c r="AL66">
        <v>0</v>
      </c>
      <c r="AM66">
        <v>0</v>
      </c>
      <c r="AN66">
        <v>0</v>
      </c>
      <c r="AO66">
        <v>46136</v>
      </c>
      <c r="AP66">
        <v>0</v>
      </c>
      <c r="AQ66">
        <v>1</v>
      </c>
      <c r="AR66">
        <v>0</v>
      </c>
      <c r="AS66" t="s">
        <v>1695</v>
      </c>
      <c r="AT66">
        <v>1</v>
      </c>
      <c r="AU66">
        <v>1</v>
      </c>
    </row>
    <row r="67" spans="2:47" x14ac:dyDescent="0.2">
      <c r="B67" t="s">
        <v>1744</v>
      </c>
      <c r="C67">
        <v>0</v>
      </c>
      <c r="D67" t="s">
        <v>89</v>
      </c>
      <c r="E67" t="s">
        <v>3</v>
      </c>
      <c r="F67" t="s">
        <v>1684</v>
      </c>
      <c r="G67" t="s">
        <v>3</v>
      </c>
      <c r="H67">
        <v>318622.5</v>
      </c>
      <c r="I67">
        <v>318622.5</v>
      </c>
      <c r="J67">
        <v>0</v>
      </c>
      <c r="K67">
        <v>318622.5</v>
      </c>
      <c r="L67">
        <v>0</v>
      </c>
      <c r="M67">
        <v>0</v>
      </c>
      <c r="N67">
        <v>0</v>
      </c>
      <c r="O67" t="s">
        <v>1689</v>
      </c>
      <c r="P67" t="s">
        <v>3</v>
      </c>
      <c r="Q67" t="s">
        <v>1690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318622.5</v>
      </c>
      <c r="AD67">
        <v>1</v>
      </c>
      <c r="AE67">
        <v>0</v>
      </c>
      <c r="AF67">
        <v>3</v>
      </c>
      <c r="AG67">
        <v>3</v>
      </c>
      <c r="AH67" t="s">
        <v>41</v>
      </c>
      <c r="AI67" t="s">
        <v>90</v>
      </c>
      <c r="AJ67">
        <v>46217.458611111113</v>
      </c>
      <c r="AK67">
        <v>56662986</v>
      </c>
      <c r="AL67">
        <v>0</v>
      </c>
      <c r="AM67">
        <v>0</v>
      </c>
      <c r="AN67">
        <v>0</v>
      </c>
      <c r="AO67">
        <v>46136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1</v>
      </c>
    </row>
    <row r="68" spans="2:47" x14ac:dyDescent="0.2">
      <c r="B68" t="s">
        <v>1745</v>
      </c>
      <c r="C68">
        <v>0</v>
      </c>
      <c r="D68" t="s">
        <v>89</v>
      </c>
      <c r="E68" t="s">
        <v>3</v>
      </c>
      <c r="F68" t="s">
        <v>1684</v>
      </c>
      <c r="G68" t="s">
        <v>3</v>
      </c>
      <c r="H68">
        <v>312553.5</v>
      </c>
      <c r="I68">
        <v>312553.5</v>
      </c>
      <c r="J68">
        <v>0</v>
      </c>
      <c r="K68">
        <v>312553.5</v>
      </c>
      <c r="L68">
        <v>0</v>
      </c>
      <c r="M68">
        <v>0</v>
      </c>
      <c r="N68">
        <v>0</v>
      </c>
      <c r="O68" t="s">
        <v>1692</v>
      </c>
      <c r="P68" t="s">
        <v>3</v>
      </c>
      <c r="Q68" t="s">
        <v>1693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312553.5</v>
      </c>
      <c r="AD68">
        <v>1</v>
      </c>
      <c r="AE68">
        <v>0</v>
      </c>
      <c r="AF68">
        <v>3</v>
      </c>
      <c r="AG68">
        <v>3</v>
      </c>
      <c r="AH68" t="s">
        <v>41</v>
      </c>
      <c r="AI68" t="s">
        <v>90</v>
      </c>
      <c r="AJ68">
        <v>46217.458611111113</v>
      </c>
      <c r="AK68">
        <v>56662986</v>
      </c>
      <c r="AL68">
        <v>0</v>
      </c>
      <c r="AM68">
        <v>0</v>
      </c>
      <c r="AN68">
        <v>0</v>
      </c>
      <c r="AO68">
        <v>46136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1</v>
      </c>
    </row>
    <row r="69" spans="2:47" x14ac:dyDescent="0.2">
      <c r="B69" t="s">
        <v>1746</v>
      </c>
      <c r="C69">
        <v>0</v>
      </c>
      <c r="D69" t="s">
        <v>191</v>
      </c>
      <c r="E69" t="s">
        <v>3</v>
      </c>
      <c r="F69" t="s">
        <v>1684</v>
      </c>
      <c r="G69" t="s">
        <v>3</v>
      </c>
      <c r="H69">
        <v>112875</v>
      </c>
      <c r="I69">
        <v>112875</v>
      </c>
      <c r="J69">
        <v>0</v>
      </c>
      <c r="K69">
        <v>112875</v>
      </c>
      <c r="L69">
        <v>0</v>
      </c>
      <c r="M69">
        <v>0</v>
      </c>
      <c r="N69">
        <v>0</v>
      </c>
      <c r="O69" t="s">
        <v>1685</v>
      </c>
      <c r="P69" t="s">
        <v>3</v>
      </c>
      <c r="Q69" t="s">
        <v>1686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112875</v>
      </c>
      <c r="AD69">
        <v>1</v>
      </c>
      <c r="AE69">
        <v>0</v>
      </c>
      <c r="AF69">
        <v>3</v>
      </c>
      <c r="AG69">
        <v>3</v>
      </c>
      <c r="AH69" t="s">
        <v>41</v>
      </c>
      <c r="AI69" t="s">
        <v>192</v>
      </c>
      <c r="AJ69">
        <v>46224.552245370367</v>
      </c>
      <c r="AK69">
        <v>56663083</v>
      </c>
      <c r="AL69">
        <v>0</v>
      </c>
      <c r="AM69">
        <v>0</v>
      </c>
      <c r="AN69">
        <v>0</v>
      </c>
      <c r="AO69">
        <v>46136</v>
      </c>
      <c r="AP69">
        <v>40500</v>
      </c>
      <c r="AQ69">
        <v>1</v>
      </c>
      <c r="AR69">
        <v>0</v>
      </c>
      <c r="AS69" t="s">
        <v>1695</v>
      </c>
      <c r="AT69">
        <v>1</v>
      </c>
      <c r="AU69">
        <v>1</v>
      </c>
    </row>
    <row r="70" spans="2:47" x14ac:dyDescent="0.2">
      <c r="B70" t="s">
        <v>1747</v>
      </c>
      <c r="C70">
        <v>0</v>
      </c>
      <c r="D70" t="s">
        <v>191</v>
      </c>
      <c r="E70" t="s">
        <v>3</v>
      </c>
      <c r="F70" t="s">
        <v>1684</v>
      </c>
      <c r="G70" t="s">
        <v>3</v>
      </c>
      <c r="H70">
        <v>118518.75</v>
      </c>
      <c r="I70">
        <v>118518.75</v>
      </c>
      <c r="J70">
        <v>0</v>
      </c>
      <c r="K70">
        <v>118518.75</v>
      </c>
      <c r="L70">
        <v>0</v>
      </c>
      <c r="M70">
        <v>0</v>
      </c>
      <c r="N70">
        <v>0</v>
      </c>
      <c r="O70" t="s">
        <v>1689</v>
      </c>
      <c r="P70" t="s">
        <v>3</v>
      </c>
      <c r="Q70" t="s">
        <v>1690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118518.75</v>
      </c>
      <c r="AD70">
        <v>1</v>
      </c>
      <c r="AE70">
        <v>0</v>
      </c>
      <c r="AF70">
        <v>3</v>
      </c>
      <c r="AG70">
        <v>3</v>
      </c>
      <c r="AH70" t="s">
        <v>41</v>
      </c>
      <c r="AI70" t="s">
        <v>192</v>
      </c>
      <c r="AJ70">
        <v>46224.552245370367</v>
      </c>
      <c r="AK70">
        <v>56663083</v>
      </c>
      <c r="AL70">
        <v>0</v>
      </c>
      <c r="AM70">
        <v>0</v>
      </c>
      <c r="AN70">
        <v>0</v>
      </c>
      <c r="AO70">
        <v>46136</v>
      </c>
      <c r="AP70">
        <v>40500</v>
      </c>
      <c r="AQ70">
        <v>1</v>
      </c>
      <c r="AR70">
        <v>0</v>
      </c>
      <c r="AS70" t="s">
        <v>3</v>
      </c>
      <c r="AT70">
        <v>1</v>
      </c>
      <c r="AU70">
        <v>1</v>
      </c>
    </row>
    <row r="71" spans="2:47" x14ac:dyDescent="0.2">
      <c r="B71" t="s">
        <v>1748</v>
      </c>
      <c r="C71">
        <v>0</v>
      </c>
      <c r="D71" t="s">
        <v>191</v>
      </c>
      <c r="E71" t="s">
        <v>3</v>
      </c>
      <c r="F71" t="s">
        <v>1684</v>
      </c>
      <c r="G71" t="s">
        <v>3</v>
      </c>
      <c r="H71">
        <v>116261.25</v>
      </c>
      <c r="I71">
        <v>116261.25</v>
      </c>
      <c r="J71">
        <v>0</v>
      </c>
      <c r="K71">
        <v>116261.25</v>
      </c>
      <c r="L71">
        <v>0</v>
      </c>
      <c r="M71">
        <v>0</v>
      </c>
      <c r="N71">
        <v>0</v>
      </c>
      <c r="O71" t="s">
        <v>1692</v>
      </c>
      <c r="P71" t="s">
        <v>3</v>
      </c>
      <c r="Q71" t="s">
        <v>1693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116261.25</v>
      </c>
      <c r="AD71">
        <v>1</v>
      </c>
      <c r="AE71">
        <v>0</v>
      </c>
      <c r="AF71">
        <v>3</v>
      </c>
      <c r="AG71">
        <v>3</v>
      </c>
      <c r="AH71" t="s">
        <v>41</v>
      </c>
      <c r="AI71" t="s">
        <v>192</v>
      </c>
      <c r="AJ71">
        <v>46224.552245370367</v>
      </c>
      <c r="AK71">
        <v>56663083</v>
      </c>
      <c r="AL71">
        <v>0</v>
      </c>
      <c r="AM71">
        <v>0</v>
      </c>
      <c r="AN71">
        <v>0</v>
      </c>
      <c r="AO71">
        <v>46136</v>
      </c>
      <c r="AP71">
        <v>40500</v>
      </c>
      <c r="AQ71">
        <v>1</v>
      </c>
      <c r="AR71">
        <v>0</v>
      </c>
      <c r="AS71" t="s">
        <v>3</v>
      </c>
      <c r="AT71">
        <v>1</v>
      </c>
      <c r="AU71">
        <v>1</v>
      </c>
    </row>
    <row r="72" spans="2:47" x14ac:dyDescent="0.2">
      <c r="B72" t="s">
        <v>1749</v>
      </c>
      <c r="C72">
        <v>1</v>
      </c>
      <c r="D72" t="s">
        <v>92</v>
      </c>
      <c r="E72" t="s">
        <v>3</v>
      </c>
      <c r="F72" t="s">
        <v>1684</v>
      </c>
      <c r="G72" t="s">
        <v>3</v>
      </c>
      <c r="H72">
        <v>108570</v>
      </c>
      <c r="I72">
        <v>108570</v>
      </c>
      <c r="J72">
        <v>0</v>
      </c>
      <c r="K72">
        <v>108570</v>
      </c>
      <c r="L72">
        <v>0</v>
      </c>
      <c r="M72">
        <v>0</v>
      </c>
      <c r="N72">
        <v>0</v>
      </c>
      <c r="O72" t="s">
        <v>1685</v>
      </c>
      <c r="P72" t="s">
        <v>3</v>
      </c>
      <c r="Q72" t="s">
        <v>1686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108570</v>
      </c>
      <c r="AD72">
        <v>1</v>
      </c>
      <c r="AE72">
        <v>0</v>
      </c>
      <c r="AF72">
        <v>3</v>
      </c>
      <c r="AG72">
        <v>3</v>
      </c>
      <c r="AH72" t="s">
        <v>41</v>
      </c>
      <c r="AI72" t="s">
        <v>93</v>
      </c>
      <c r="AJ72">
        <v>46217.458611111113</v>
      </c>
      <c r="AK72">
        <v>56662991</v>
      </c>
      <c r="AL72">
        <v>0</v>
      </c>
      <c r="AM72">
        <v>0</v>
      </c>
      <c r="AN72">
        <v>0</v>
      </c>
      <c r="AO72">
        <v>46136</v>
      </c>
      <c r="AP72">
        <v>0</v>
      </c>
      <c r="AQ72">
        <v>1</v>
      </c>
      <c r="AR72">
        <v>0</v>
      </c>
      <c r="AS72" t="s">
        <v>1695</v>
      </c>
      <c r="AT72">
        <v>1</v>
      </c>
      <c r="AU72">
        <v>1</v>
      </c>
    </row>
    <row r="73" spans="2:47" x14ac:dyDescent="0.2">
      <c r="B73" t="s">
        <v>1750</v>
      </c>
      <c r="C73">
        <v>0</v>
      </c>
      <c r="D73" t="s">
        <v>92</v>
      </c>
      <c r="E73" t="s">
        <v>3</v>
      </c>
      <c r="F73" t="s">
        <v>1684</v>
      </c>
      <c r="G73" t="s">
        <v>3</v>
      </c>
      <c r="H73">
        <v>113998.5</v>
      </c>
      <c r="I73">
        <v>113998.5</v>
      </c>
      <c r="J73">
        <v>0</v>
      </c>
      <c r="K73">
        <v>113998.5</v>
      </c>
      <c r="L73">
        <v>0</v>
      </c>
      <c r="M73">
        <v>0</v>
      </c>
      <c r="N73">
        <v>0</v>
      </c>
      <c r="O73" t="s">
        <v>1689</v>
      </c>
      <c r="P73" t="s">
        <v>3</v>
      </c>
      <c r="Q73" t="s">
        <v>1690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113998.5</v>
      </c>
      <c r="AD73">
        <v>1</v>
      </c>
      <c r="AE73">
        <v>0</v>
      </c>
      <c r="AF73">
        <v>3</v>
      </c>
      <c r="AG73">
        <v>3</v>
      </c>
      <c r="AH73" t="s">
        <v>41</v>
      </c>
      <c r="AI73" t="s">
        <v>93</v>
      </c>
      <c r="AJ73">
        <v>46217.458611111113</v>
      </c>
      <c r="AK73">
        <v>56662991</v>
      </c>
      <c r="AL73">
        <v>0</v>
      </c>
      <c r="AM73">
        <v>0</v>
      </c>
      <c r="AN73">
        <v>0</v>
      </c>
      <c r="AO73">
        <v>46136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1</v>
      </c>
    </row>
    <row r="74" spans="2:47" x14ac:dyDescent="0.2">
      <c r="B74" t="s">
        <v>1751</v>
      </c>
      <c r="C74">
        <v>0</v>
      </c>
      <c r="D74" t="s">
        <v>92</v>
      </c>
      <c r="E74" t="s">
        <v>3</v>
      </c>
      <c r="F74" t="s">
        <v>1684</v>
      </c>
      <c r="G74" t="s">
        <v>3</v>
      </c>
      <c r="H74">
        <v>111827.1</v>
      </c>
      <c r="I74">
        <v>111827.1</v>
      </c>
      <c r="J74">
        <v>0</v>
      </c>
      <c r="K74">
        <v>111827.1</v>
      </c>
      <c r="L74">
        <v>0</v>
      </c>
      <c r="M74">
        <v>0</v>
      </c>
      <c r="N74">
        <v>0</v>
      </c>
      <c r="O74" t="s">
        <v>1692</v>
      </c>
      <c r="P74" t="s">
        <v>3</v>
      </c>
      <c r="Q74" t="s">
        <v>1693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111827.1</v>
      </c>
      <c r="AD74">
        <v>1</v>
      </c>
      <c r="AE74">
        <v>0</v>
      </c>
      <c r="AF74">
        <v>3</v>
      </c>
      <c r="AG74">
        <v>3</v>
      </c>
      <c r="AH74" t="s">
        <v>41</v>
      </c>
      <c r="AI74" t="s">
        <v>93</v>
      </c>
      <c r="AJ74">
        <v>46217.458611111113</v>
      </c>
      <c r="AK74">
        <v>56662991</v>
      </c>
      <c r="AL74">
        <v>0</v>
      </c>
      <c r="AM74">
        <v>0</v>
      </c>
      <c r="AN74">
        <v>0</v>
      </c>
      <c r="AO74">
        <v>46136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1</v>
      </c>
    </row>
    <row r="75" spans="2:47" x14ac:dyDescent="0.2">
      <c r="B75" t="s">
        <v>1752</v>
      </c>
      <c r="C75">
        <v>1</v>
      </c>
      <c r="D75" t="s">
        <v>96</v>
      </c>
      <c r="E75" t="s">
        <v>3</v>
      </c>
      <c r="F75" t="s">
        <v>1684</v>
      </c>
      <c r="G75" t="s">
        <v>3</v>
      </c>
      <c r="H75">
        <v>94815</v>
      </c>
      <c r="I75">
        <v>94815</v>
      </c>
      <c r="J75">
        <v>0</v>
      </c>
      <c r="K75">
        <v>94815</v>
      </c>
      <c r="L75">
        <v>0</v>
      </c>
      <c r="M75">
        <v>0</v>
      </c>
      <c r="N75">
        <v>0</v>
      </c>
      <c r="O75" t="s">
        <v>1685</v>
      </c>
      <c r="P75" t="s">
        <v>3</v>
      </c>
      <c r="Q75" t="s">
        <v>1686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94815</v>
      </c>
      <c r="AD75">
        <v>1</v>
      </c>
      <c r="AE75">
        <v>0</v>
      </c>
      <c r="AF75">
        <v>3</v>
      </c>
      <c r="AG75">
        <v>3</v>
      </c>
      <c r="AH75" t="s">
        <v>41</v>
      </c>
      <c r="AI75" t="s">
        <v>97</v>
      </c>
      <c r="AJ75">
        <v>46217.458611111113</v>
      </c>
      <c r="AK75">
        <v>56662996</v>
      </c>
      <c r="AL75">
        <v>0</v>
      </c>
      <c r="AM75">
        <v>0</v>
      </c>
      <c r="AN75">
        <v>0</v>
      </c>
      <c r="AO75">
        <v>46136</v>
      </c>
      <c r="AP75">
        <v>0</v>
      </c>
      <c r="AQ75">
        <v>1</v>
      </c>
      <c r="AR75">
        <v>0</v>
      </c>
      <c r="AS75" t="s">
        <v>1695</v>
      </c>
      <c r="AT75">
        <v>1</v>
      </c>
      <c r="AU75">
        <v>1</v>
      </c>
    </row>
    <row r="76" spans="2:47" x14ac:dyDescent="0.2">
      <c r="B76" t="s">
        <v>1753</v>
      </c>
      <c r="C76">
        <v>0</v>
      </c>
      <c r="D76" t="s">
        <v>96</v>
      </c>
      <c r="E76" t="s">
        <v>3</v>
      </c>
      <c r="F76" t="s">
        <v>1684</v>
      </c>
      <c r="G76" t="s">
        <v>3</v>
      </c>
      <c r="H76">
        <v>99555.75</v>
      </c>
      <c r="I76">
        <v>99555.75</v>
      </c>
      <c r="J76">
        <v>0</v>
      </c>
      <c r="K76">
        <v>99555.75</v>
      </c>
      <c r="L76">
        <v>0</v>
      </c>
      <c r="M76">
        <v>0</v>
      </c>
      <c r="N76">
        <v>0</v>
      </c>
      <c r="O76" t="s">
        <v>1689</v>
      </c>
      <c r="P76" t="s">
        <v>3</v>
      </c>
      <c r="Q76" t="s">
        <v>1690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99555.75</v>
      </c>
      <c r="AD76">
        <v>1</v>
      </c>
      <c r="AE76">
        <v>0</v>
      </c>
      <c r="AF76">
        <v>3</v>
      </c>
      <c r="AG76">
        <v>3</v>
      </c>
      <c r="AH76" t="s">
        <v>41</v>
      </c>
      <c r="AI76" t="s">
        <v>97</v>
      </c>
      <c r="AJ76">
        <v>46217.458611111113</v>
      </c>
      <c r="AK76">
        <v>56662996</v>
      </c>
      <c r="AL76">
        <v>0</v>
      </c>
      <c r="AM76">
        <v>0</v>
      </c>
      <c r="AN76">
        <v>0</v>
      </c>
      <c r="AO76">
        <v>46136</v>
      </c>
      <c r="AP76">
        <v>0</v>
      </c>
      <c r="AQ76">
        <v>1</v>
      </c>
      <c r="AR76">
        <v>0</v>
      </c>
      <c r="AS76" t="s">
        <v>3</v>
      </c>
      <c r="AT76">
        <v>1</v>
      </c>
      <c r="AU76">
        <v>1</v>
      </c>
    </row>
    <row r="77" spans="2:47" x14ac:dyDescent="0.2">
      <c r="B77" t="s">
        <v>1754</v>
      </c>
      <c r="C77">
        <v>0</v>
      </c>
      <c r="D77" t="s">
        <v>96</v>
      </c>
      <c r="E77" t="s">
        <v>3</v>
      </c>
      <c r="F77" t="s">
        <v>1684</v>
      </c>
      <c r="G77" t="s">
        <v>3</v>
      </c>
      <c r="H77">
        <v>97659.45</v>
      </c>
      <c r="I77">
        <v>97659.45</v>
      </c>
      <c r="J77">
        <v>0</v>
      </c>
      <c r="K77">
        <v>97659.45</v>
      </c>
      <c r="L77">
        <v>0</v>
      </c>
      <c r="M77">
        <v>0</v>
      </c>
      <c r="N77">
        <v>0</v>
      </c>
      <c r="O77" t="s">
        <v>1692</v>
      </c>
      <c r="P77" t="s">
        <v>3</v>
      </c>
      <c r="Q77" t="s">
        <v>1693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97659.45</v>
      </c>
      <c r="AD77">
        <v>1</v>
      </c>
      <c r="AE77">
        <v>0</v>
      </c>
      <c r="AF77">
        <v>3</v>
      </c>
      <c r="AG77">
        <v>3</v>
      </c>
      <c r="AH77" t="s">
        <v>41</v>
      </c>
      <c r="AI77" t="s">
        <v>97</v>
      </c>
      <c r="AJ77">
        <v>46217.458611111113</v>
      </c>
      <c r="AK77">
        <v>56662996</v>
      </c>
      <c r="AL77">
        <v>0</v>
      </c>
      <c r="AM77">
        <v>0</v>
      </c>
      <c r="AN77">
        <v>0</v>
      </c>
      <c r="AO77">
        <v>46136</v>
      </c>
      <c r="AP77">
        <v>0</v>
      </c>
      <c r="AQ77">
        <v>1</v>
      </c>
      <c r="AR77">
        <v>0</v>
      </c>
      <c r="AS77" t="s">
        <v>3</v>
      </c>
      <c r="AT77">
        <v>1</v>
      </c>
      <c r="AU77">
        <v>1</v>
      </c>
    </row>
    <row r="78" spans="2:47" x14ac:dyDescent="0.2">
      <c r="B78" t="s">
        <v>1755</v>
      </c>
      <c r="C78">
        <v>1</v>
      </c>
      <c r="D78" t="s">
        <v>99</v>
      </c>
      <c r="E78" t="s">
        <v>3</v>
      </c>
      <c r="F78" t="s">
        <v>1684</v>
      </c>
      <c r="G78" t="s">
        <v>3</v>
      </c>
      <c r="H78">
        <v>275730</v>
      </c>
      <c r="I78">
        <v>275730</v>
      </c>
      <c r="J78">
        <v>0</v>
      </c>
      <c r="K78">
        <v>275730</v>
      </c>
      <c r="L78">
        <v>0</v>
      </c>
      <c r="M78">
        <v>0</v>
      </c>
      <c r="N78">
        <v>0</v>
      </c>
      <c r="O78" t="s">
        <v>1685</v>
      </c>
      <c r="P78" t="s">
        <v>3</v>
      </c>
      <c r="Q78" t="s">
        <v>1686</v>
      </c>
      <c r="R78" t="s">
        <v>3</v>
      </c>
      <c r="S78" t="s">
        <v>3</v>
      </c>
      <c r="T78" t="s">
        <v>3</v>
      </c>
      <c r="U78">
        <v>0</v>
      </c>
      <c r="V78">
        <v>0</v>
      </c>
      <c r="W78">
        <v>0</v>
      </c>
      <c r="X78">
        <v>0</v>
      </c>
      <c r="Y78" t="s">
        <v>3</v>
      </c>
      <c r="Z78" t="s">
        <v>3</v>
      </c>
      <c r="AA78">
        <v>0</v>
      </c>
      <c r="AB78" t="s">
        <v>3</v>
      </c>
      <c r="AC78">
        <v>275730</v>
      </c>
      <c r="AD78">
        <v>1</v>
      </c>
      <c r="AE78">
        <v>0</v>
      </c>
      <c r="AF78">
        <v>3</v>
      </c>
      <c r="AG78">
        <v>3</v>
      </c>
      <c r="AH78" t="s">
        <v>41</v>
      </c>
      <c r="AI78" t="s">
        <v>100</v>
      </c>
      <c r="AJ78">
        <v>46217.458611111113</v>
      </c>
      <c r="AK78">
        <v>56663001</v>
      </c>
      <c r="AL78">
        <v>0</v>
      </c>
      <c r="AM78">
        <v>0</v>
      </c>
      <c r="AN78">
        <v>0</v>
      </c>
      <c r="AO78">
        <v>46136</v>
      </c>
      <c r="AP78">
        <v>0</v>
      </c>
      <c r="AQ78">
        <v>1</v>
      </c>
      <c r="AR78">
        <v>0</v>
      </c>
      <c r="AS78" t="s">
        <v>1695</v>
      </c>
      <c r="AT78">
        <v>1</v>
      </c>
      <c r="AU78">
        <v>1</v>
      </c>
    </row>
    <row r="79" spans="2:47" x14ac:dyDescent="0.2">
      <c r="B79" t="s">
        <v>1756</v>
      </c>
      <c r="C79">
        <v>0</v>
      </c>
      <c r="D79" t="s">
        <v>99</v>
      </c>
      <c r="E79" t="s">
        <v>3</v>
      </c>
      <c r="F79" t="s">
        <v>1684</v>
      </c>
      <c r="G79" t="s">
        <v>3</v>
      </c>
      <c r="H79">
        <v>289516.5</v>
      </c>
      <c r="I79">
        <v>289516.5</v>
      </c>
      <c r="J79">
        <v>0</v>
      </c>
      <c r="K79">
        <v>289516.5</v>
      </c>
      <c r="L79">
        <v>0</v>
      </c>
      <c r="M79">
        <v>0</v>
      </c>
      <c r="N79">
        <v>0</v>
      </c>
      <c r="O79" t="s">
        <v>1689</v>
      </c>
      <c r="P79" t="s">
        <v>3</v>
      </c>
      <c r="Q79" t="s">
        <v>1690</v>
      </c>
      <c r="R79" t="s">
        <v>3</v>
      </c>
      <c r="S79" t="s">
        <v>3</v>
      </c>
      <c r="T79" t="s">
        <v>3</v>
      </c>
      <c r="U79">
        <v>0</v>
      </c>
      <c r="V79">
        <v>0</v>
      </c>
      <c r="W79">
        <v>0</v>
      </c>
      <c r="X79">
        <v>0</v>
      </c>
      <c r="Y79" t="s">
        <v>3</v>
      </c>
      <c r="Z79" t="s">
        <v>3</v>
      </c>
      <c r="AA79">
        <v>0</v>
      </c>
      <c r="AB79" t="s">
        <v>3</v>
      </c>
      <c r="AC79">
        <v>289516.5</v>
      </c>
      <c r="AD79">
        <v>1</v>
      </c>
      <c r="AE79">
        <v>0</v>
      </c>
      <c r="AF79">
        <v>3</v>
      </c>
      <c r="AG79">
        <v>3</v>
      </c>
      <c r="AH79" t="s">
        <v>41</v>
      </c>
      <c r="AI79" t="s">
        <v>100</v>
      </c>
      <c r="AJ79">
        <v>46217.458611111113</v>
      </c>
      <c r="AK79">
        <v>56663001</v>
      </c>
      <c r="AL79">
        <v>0</v>
      </c>
      <c r="AM79">
        <v>0</v>
      </c>
      <c r="AN79">
        <v>0</v>
      </c>
      <c r="AO79">
        <v>46136</v>
      </c>
      <c r="AP79">
        <v>0</v>
      </c>
      <c r="AQ79">
        <v>1</v>
      </c>
      <c r="AR79">
        <v>0</v>
      </c>
      <c r="AS79" t="s">
        <v>3</v>
      </c>
      <c r="AT79">
        <v>1</v>
      </c>
      <c r="AU79">
        <v>1</v>
      </c>
    </row>
    <row r="80" spans="2:47" x14ac:dyDescent="0.2">
      <c r="B80" t="s">
        <v>1757</v>
      </c>
      <c r="C80">
        <v>0</v>
      </c>
      <c r="D80" t="s">
        <v>99</v>
      </c>
      <c r="E80" t="s">
        <v>3</v>
      </c>
      <c r="F80" t="s">
        <v>1684</v>
      </c>
      <c r="G80" t="s">
        <v>3</v>
      </c>
      <c r="H80">
        <v>284001.90000000002</v>
      </c>
      <c r="I80">
        <v>284001.90000000002</v>
      </c>
      <c r="J80">
        <v>0</v>
      </c>
      <c r="K80">
        <v>284001.90000000002</v>
      </c>
      <c r="L80">
        <v>0</v>
      </c>
      <c r="M80">
        <v>0</v>
      </c>
      <c r="N80">
        <v>0</v>
      </c>
      <c r="O80" t="s">
        <v>1692</v>
      </c>
      <c r="P80" t="s">
        <v>3</v>
      </c>
      <c r="Q80" t="s">
        <v>1693</v>
      </c>
      <c r="R80" t="s">
        <v>3</v>
      </c>
      <c r="S80" t="s">
        <v>3</v>
      </c>
      <c r="T80" t="s">
        <v>3</v>
      </c>
      <c r="U80">
        <v>0</v>
      </c>
      <c r="V80">
        <v>0</v>
      </c>
      <c r="W80">
        <v>0</v>
      </c>
      <c r="X80">
        <v>0</v>
      </c>
      <c r="Y80" t="s">
        <v>3</v>
      </c>
      <c r="Z80" t="s">
        <v>3</v>
      </c>
      <c r="AA80">
        <v>0</v>
      </c>
      <c r="AB80" t="s">
        <v>3</v>
      </c>
      <c r="AC80">
        <v>284001.90000000002</v>
      </c>
      <c r="AD80">
        <v>1</v>
      </c>
      <c r="AE80">
        <v>0</v>
      </c>
      <c r="AF80">
        <v>3</v>
      </c>
      <c r="AG80">
        <v>3</v>
      </c>
      <c r="AH80" t="s">
        <v>41</v>
      </c>
      <c r="AI80" t="s">
        <v>100</v>
      </c>
      <c r="AJ80">
        <v>46217.458611111113</v>
      </c>
      <c r="AK80">
        <v>56663001</v>
      </c>
      <c r="AL80">
        <v>0</v>
      </c>
      <c r="AM80">
        <v>0</v>
      </c>
      <c r="AN80">
        <v>0</v>
      </c>
      <c r="AO80">
        <v>46136</v>
      </c>
      <c r="AP80">
        <v>0</v>
      </c>
      <c r="AQ80">
        <v>1</v>
      </c>
      <c r="AR80">
        <v>0</v>
      </c>
      <c r="AS80" t="s">
        <v>3</v>
      </c>
      <c r="AT80">
        <v>1</v>
      </c>
      <c r="AU80">
        <v>1</v>
      </c>
    </row>
    <row r="81" spans="2:47" x14ac:dyDescent="0.2">
      <c r="B81" t="s">
        <v>1758</v>
      </c>
      <c r="C81">
        <v>1</v>
      </c>
      <c r="D81" t="s">
        <v>200</v>
      </c>
      <c r="E81" t="s">
        <v>3</v>
      </c>
      <c r="F81" t="s">
        <v>1684</v>
      </c>
      <c r="G81" t="s">
        <v>3</v>
      </c>
      <c r="H81">
        <v>211155</v>
      </c>
      <c r="I81">
        <v>211155</v>
      </c>
      <c r="J81">
        <v>0</v>
      </c>
      <c r="K81">
        <v>211155</v>
      </c>
      <c r="L81">
        <v>0</v>
      </c>
      <c r="M81">
        <v>0</v>
      </c>
      <c r="N81">
        <v>0</v>
      </c>
      <c r="O81" t="s">
        <v>1685</v>
      </c>
      <c r="P81" t="s">
        <v>3</v>
      </c>
      <c r="Q81" t="s">
        <v>1686</v>
      </c>
      <c r="R81" t="s">
        <v>3</v>
      </c>
      <c r="S81" t="s">
        <v>3</v>
      </c>
      <c r="T81" t="s">
        <v>3</v>
      </c>
      <c r="U81">
        <v>0</v>
      </c>
      <c r="V81">
        <v>0</v>
      </c>
      <c r="W81">
        <v>0</v>
      </c>
      <c r="X81">
        <v>0</v>
      </c>
      <c r="Y81" t="s">
        <v>3</v>
      </c>
      <c r="Z81" t="s">
        <v>3</v>
      </c>
      <c r="AA81">
        <v>0</v>
      </c>
      <c r="AB81" t="s">
        <v>3</v>
      </c>
      <c r="AC81">
        <v>211155</v>
      </c>
      <c r="AD81">
        <v>1</v>
      </c>
      <c r="AE81">
        <v>0</v>
      </c>
      <c r="AF81">
        <v>3</v>
      </c>
      <c r="AG81">
        <v>3</v>
      </c>
      <c r="AH81" t="s">
        <v>41</v>
      </c>
      <c r="AI81" t="s">
        <v>201</v>
      </c>
      <c r="AJ81">
        <v>46217.458611111113</v>
      </c>
      <c r="AK81">
        <v>56663098</v>
      </c>
      <c r="AL81">
        <v>0</v>
      </c>
      <c r="AM81">
        <v>0</v>
      </c>
      <c r="AN81">
        <v>0</v>
      </c>
      <c r="AO81">
        <v>46136</v>
      </c>
      <c r="AP81">
        <v>0</v>
      </c>
      <c r="AQ81">
        <v>1</v>
      </c>
      <c r="AR81">
        <v>0</v>
      </c>
      <c r="AS81" t="s">
        <v>1695</v>
      </c>
      <c r="AT81">
        <v>1</v>
      </c>
      <c r="AU81">
        <v>1</v>
      </c>
    </row>
    <row r="82" spans="2:47" x14ac:dyDescent="0.2">
      <c r="B82" t="s">
        <v>1759</v>
      </c>
      <c r="C82">
        <v>0</v>
      </c>
      <c r="D82" t="s">
        <v>200</v>
      </c>
      <c r="E82" t="s">
        <v>3</v>
      </c>
      <c r="F82" t="s">
        <v>1684</v>
      </c>
      <c r="G82" t="s">
        <v>3</v>
      </c>
      <c r="H82">
        <v>221712.75</v>
      </c>
      <c r="I82">
        <v>221712.75</v>
      </c>
      <c r="J82">
        <v>0</v>
      </c>
      <c r="K82">
        <v>221712.75</v>
      </c>
      <c r="L82">
        <v>0</v>
      </c>
      <c r="M82">
        <v>0</v>
      </c>
      <c r="N82">
        <v>0</v>
      </c>
      <c r="O82" t="s">
        <v>1689</v>
      </c>
      <c r="P82" t="s">
        <v>3</v>
      </c>
      <c r="Q82" t="s">
        <v>1690</v>
      </c>
      <c r="R82" t="s">
        <v>3</v>
      </c>
      <c r="S82" t="s">
        <v>3</v>
      </c>
      <c r="T82" t="s">
        <v>3</v>
      </c>
      <c r="U82">
        <v>0</v>
      </c>
      <c r="V82">
        <v>0</v>
      </c>
      <c r="W82">
        <v>0</v>
      </c>
      <c r="X82">
        <v>0</v>
      </c>
      <c r="Y82" t="s">
        <v>3</v>
      </c>
      <c r="Z82" t="s">
        <v>3</v>
      </c>
      <c r="AA82">
        <v>0</v>
      </c>
      <c r="AB82" t="s">
        <v>3</v>
      </c>
      <c r="AC82">
        <v>221712.75</v>
      </c>
      <c r="AD82">
        <v>1</v>
      </c>
      <c r="AE82">
        <v>0</v>
      </c>
      <c r="AF82">
        <v>3</v>
      </c>
      <c r="AG82">
        <v>3</v>
      </c>
      <c r="AH82" t="s">
        <v>41</v>
      </c>
      <c r="AI82" t="s">
        <v>201</v>
      </c>
      <c r="AJ82">
        <v>46217.458611111113</v>
      </c>
      <c r="AK82">
        <v>56663098</v>
      </c>
      <c r="AL82">
        <v>0</v>
      </c>
      <c r="AM82">
        <v>0</v>
      </c>
      <c r="AN82">
        <v>0</v>
      </c>
      <c r="AO82">
        <v>46136</v>
      </c>
      <c r="AP82">
        <v>0</v>
      </c>
      <c r="AQ82">
        <v>1</v>
      </c>
      <c r="AR82">
        <v>0</v>
      </c>
      <c r="AS82" t="s">
        <v>3</v>
      </c>
      <c r="AT82">
        <v>1</v>
      </c>
      <c r="AU82">
        <v>1</v>
      </c>
    </row>
    <row r="83" spans="2:47" x14ac:dyDescent="0.2">
      <c r="B83" t="s">
        <v>1760</v>
      </c>
      <c r="C83">
        <v>0</v>
      </c>
      <c r="D83" t="s">
        <v>200</v>
      </c>
      <c r="E83" t="s">
        <v>3</v>
      </c>
      <c r="F83" t="s">
        <v>1684</v>
      </c>
      <c r="G83" t="s">
        <v>3</v>
      </c>
      <c r="H83">
        <v>217489.65</v>
      </c>
      <c r="I83">
        <v>217489.65</v>
      </c>
      <c r="J83">
        <v>0</v>
      </c>
      <c r="K83">
        <v>217489.65</v>
      </c>
      <c r="L83">
        <v>0</v>
      </c>
      <c r="M83">
        <v>0</v>
      </c>
      <c r="N83">
        <v>0</v>
      </c>
      <c r="O83" t="s">
        <v>1692</v>
      </c>
      <c r="P83" t="s">
        <v>3</v>
      </c>
      <c r="Q83" t="s">
        <v>1693</v>
      </c>
      <c r="R83" t="s">
        <v>3</v>
      </c>
      <c r="S83" t="s">
        <v>3</v>
      </c>
      <c r="T83" t="s">
        <v>3</v>
      </c>
      <c r="U83">
        <v>0</v>
      </c>
      <c r="V83">
        <v>0</v>
      </c>
      <c r="W83">
        <v>0</v>
      </c>
      <c r="X83">
        <v>0</v>
      </c>
      <c r="Y83" t="s">
        <v>3</v>
      </c>
      <c r="Z83" t="s">
        <v>3</v>
      </c>
      <c r="AA83">
        <v>0</v>
      </c>
      <c r="AB83" t="s">
        <v>3</v>
      </c>
      <c r="AC83">
        <v>217489.65</v>
      </c>
      <c r="AD83">
        <v>1</v>
      </c>
      <c r="AE83">
        <v>0</v>
      </c>
      <c r="AF83">
        <v>3</v>
      </c>
      <c r="AG83">
        <v>3</v>
      </c>
      <c r="AH83" t="s">
        <v>41</v>
      </c>
      <c r="AI83" t="s">
        <v>201</v>
      </c>
      <c r="AJ83">
        <v>46217.458611111113</v>
      </c>
      <c r="AK83">
        <v>56663098</v>
      </c>
      <c r="AL83">
        <v>0</v>
      </c>
      <c r="AM83">
        <v>0</v>
      </c>
      <c r="AN83">
        <v>0</v>
      </c>
      <c r="AO83">
        <v>46136</v>
      </c>
      <c r="AP83">
        <v>0</v>
      </c>
      <c r="AQ83">
        <v>1</v>
      </c>
      <c r="AR83">
        <v>0</v>
      </c>
      <c r="AS83" t="s">
        <v>3</v>
      </c>
      <c r="AT83">
        <v>1</v>
      </c>
      <c r="AU83">
        <v>1</v>
      </c>
    </row>
    <row r="84" spans="2:47" x14ac:dyDescent="0.2">
      <c r="B84" t="s">
        <v>1761</v>
      </c>
      <c r="C84">
        <v>1</v>
      </c>
      <c r="D84" t="s">
        <v>204</v>
      </c>
      <c r="E84" t="s">
        <v>3</v>
      </c>
      <c r="F84" t="s">
        <v>1684</v>
      </c>
      <c r="G84" t="s">
        <v>3</v>
      </c>
      <c r="H84">
        <v>253365</v>
      </c>
      <c r="I84">
        <v>253365</v>
      </c>
      <c r="J84">
        <v>0</v>
      </c>
      <c r="K84">
        <v>253365</v>
      </c>
      <c r="L84">
        <v>0</v>
      </c>
      <c r="M84">
        <v>0</v>
      </c>
      <c r="N84">
        <v>0</v>
      </c>
      <c r="O84" t="s">
        <v>1685</v>
      </c>
      <c r="P84" t="s">
        <v>3</v>
      </c>
      <c r="Q84" t="s">
        <v>1686</v>
      </c>
      <c r="R84" t="s">
        <v>3</v>
      </c>
      <c r="S84" t="s">
        <v>3</v>
      </c>
      <c r="T84" t="s">
        <v>3</v>
      </c>
      <c r="U84">
        <v>0</v>
      </c>
      <c r="V84">
        <v>0</v>
      </c>
      <c r="W84">
        <v>0</v>
      </c>
      <c r="X84">
        <v>0</v>
      </c>
      <c r="Y84" t="s">
        <v>3</v>
      </c>
      <c r="Z84" t="s">
        <v>3</v>
      </c>
      <c r="AA84">
        <v>0</v>
      </c>
      <c r="AB84" t="s">
        <v>3</v>
      </c>
      <c r="AC84">
        <v>253365</v>
      </c>
      <c r="AD84">
        <v>1</v>
      </c>
      <c r="AE84">
        <v>0</v>
      </c>
      <c r="AF84">
        <v>3</v>
      </c>
      <c r="AG84">
        <v>3</v>
      </c>
      <c r="AH84" t="s">
        <v>41</v>
      </c>
      <c r="AI84" t="s">
        <v>205</v>
      </c>
      <c r="AJ84">
        <v>46217.458611111113</v>
      </c>
      <c r="AK84">
        <v>56663103</v>
      </c>
      <c r="AL84">
        <v>0</v>
      </c>
      <c r="AM84">
        <v>0</v>
      </c>
      <c r="AN84">
        <v>0</v>
      </c>
      <c r="AO84">
        <v>46136</v>
      </c>
      <c r="AP84">
        <v>0</v>
      </c>
      <c r="AQ84">
        <v>1</v>
      </c>
      <c r="AR84">
        <v>0</v>
      </c>
      <c r="AS84" t="s">
        <v>1695</v>
      </c>
      <c r="AT84">
        <v>1</v>
      </c>
      <c r="AU84">
        <v>1</v>
      </c>
    </row>
    <row r="85" spans="2:47" x14ac:dyDescent="0.2">
      <c r="B85" t="s">
        <v>1762</v>
      </c>
      <c r="C85">
        <v>0</v>
      </c>
      <c r="D85" t="s">
        <v>204</v>
      </c>
      <c r="E85" t="s">
        <v>3</v>
      </c>
      <c r="F85" t="s">
        <v>1684</v>
      </c>
      <c r="G85" t="s">
        <v>3</v>
      </c>
      <c r="H85">
        <v>266033.25</v>
      </c>
      <c r="I85">
        <v>266033.25</v>
      </c>
      <c r="J85">
        <v>0</v>
      </c>
      <c r="K85">
        <v>266033.25</v>
      </c>
      <c r="L85">
        <v>0</v>
      </c>
      <c r="M85">
        <v>0</v>
      </c>
      <c r="N85">
        <v>0</v>
      </c>
      <c r="O85" t="s">
        <v>1689</v>
      </c>
      <c r="P85" t="s">
        <v>3</v>
      </c>
      <c r="Q85" t="s">
        <v>1690</v>
      </c>
      <c r="R85" t="s">
        <v>3</v>
      </c>
      <c r="S85" t="s">
        <v>3</v>
      </c>
      <c r="T85" t="s">
        <v>3</v>
      </c>
      <c r="U85">
        <v>0</v>
      </c>
      <c r="V85">
        <v>0</v>
      </c>
      <c r="W85">
        <v>0</v>
      </c>
      <c r="X85">
        <v>0</v>
      </c>
      <c r="Y85" t="s">
        <v>3</v>
      </c>
      <c r="Z85" t="s">
        <v>3</v>
      </c>
      <c r="AA85">
        <v>0</v>
      </c>
      <c r="AB85" t="s">
        <v>3</v>
      </c>
      <c r="AC85">
        <v>266033.25</v>
      </c>
      <c r="AD85">
        <v>1</v>
      </c>
      <c r="AE85">
        <v>0</v>
      </c>
      <c r="AF85">
        <v>3</v>
      </c>
      <c r="AG85">
        <v>3</v>
      </c>
      <c r="AH85" t="s">
        <v>41</v>
      </c>
      <c r="AI85" t="s">
        <v>205</v>
      </c>
      <c r="AJ85">
        <v>46217.458611111113</v>
      </c>
      <c r="AK85">
        <v>56663103</v>
      </c>
      <c r="AL85">
        <v>0</v>
      </c>
      <c r="AM85">
        <v>0</v>
      </c>
      <c r="AN85">
        <v>0</v>
      </c>
      <c r="AO85">
        <v>46136</v>
      </c>
      <c r="AP85">
        <v>0</v>
      </c>
      <c r="AQ85">
        <v>1</v>
      </c>
      <c r="AR85">
        <v>0</v>
      </c>
      <c r="AS85" t="s">
        <v>3</v>
      </c>
      <c r="AT85">
        <v>1</v>
      </c>
      <c r="AU85">
        <v>1</v>
      </c>
    </row>
    <row r="86" spans="2:47" x14ac:dyDescent="0.2">
      <c r="B86" t="s">
        <v>1763</v>
      </c>
      <c r="C86">
        <v>0</v>
      </c>
      <c r="D86" t="s">
        <v>204</v>
      </c>
      <c r="E86" t="s">
        <v>3</v>
      </c>
      <c r="F86" t="s">
        <v>1684</v>
      </c>
      <c r="G86" t="s">
        <v>3</v>
      </c>
      <c r="H86">
        <v>260965.95</v>
      </c>
      <c r="I86">
        <v>260965.95</v>
      </c>
      <c r="J86">
        <v>0</v>
      </c>
      <c r="K86">
        <v>260965.95</v>
      </c>
      <c r="L86">
        <v>0</v>
      </c>
      <c r="M86">
        <v>0</v>
      </c>
      <c r="N86">
        <v>0</v>
      </c>
      <c r="O86" t="s">
        <v>1692</v>
      </c>
      <c r="P86" t="s">
        <v>3</v>
      </c>
      <c r="Q86" t="s">
        <v>1693</v>
      </c>
      <c r="R86" t="s">
        <v>3</v>
      </c>
      <c r="S86" t="s">
        <v>3</v>
      </c>
      <c r="T86" t="s">
        <v>3</v>
      </c>
      <c r="U86">
        <v>0</v>
      </c>
      <c r="V86">
        <v>0</v>
      </c>
      <c r="W86">
        <v>0</v>
      </c>
      <c r="X86">
        <v>0</v>
      </c>
      <c r="Y86" t="s">
        <v>3</v>
      </c>
      <c r="Z86" t="s">
        <v>3</v>
      </c>
      <c r="AA86">
        <v>0</v>
      </c>
      <c r="AB86" t="s">
        <v>3</v>
      </c>
      <c r="AC86">
        <v>260965.95</v>
      </c>
      <c r="AD86">
        <v>1</v>
      </c>
      <c r="AE86">
        <v>0</v>
      </c>
      <c r="AF86">
        <v>3</v>
      </c>
      <c r="AG86">
        <v>3</v>
      </c>
      <c r="AH86" t="s">
        <v>41</v>
      </c>
      <c r="AI86" t="s">
        <v>205</v>
      </c>
      <c r="AJ86">
        <v>46217.458611111113</v>
      </c>
      <c r="AK86">
        <v>56663103</v>
      </c>
      <c r="AL86">
        <v>0</v>
      </c>
      <c r="AM86">
        <v>0</v>
      </c>
      <c r="AN86">
        <v>0</v>
      </c>
      <c r="AO86">
        <v>46136</v>
      </c>
      <c r="AP86">
        <v>0</v>
      </c>
      <c r="AQ86">
        <v>1</v>
      </c>
      <c r="AR86">
        <v>0</v>
      </c>
      <c r="AS86" t="s">
        <v>3</v>
      </c>
      <c r="AT86">
        <v>1</v>
      </c>
      <c r="AU86">
        <v>1</v>
      </c>
    </row>
    <row r="87" spans="2:47" x14ac:dyDescent="0.2">
      <c r="B87" t="s">
        <v>1764</v>
      </c>
      <c r="C87">
        <v>1</v>
      </c>
      <c r="D87" t="s">
        <v>208</v>
      </c>
      <c r="E87" t="s">
        <v>3</v>
      </c>
      <c r="F87" t="s">
        <v>1684</v>
      </c>
      <c r="G87" t="s">
        <v>3</v>
      </c>
      <c r="H87">
        <v>74865</v>
      </c>
      <c r="I87">
        <v>74865</v>
      </c>
      <c r="J87">
        <v>0</v>
      </c>
      <c r="K87">
        <v>74865</v>
      </c>
      <c r="L87">
        <v>0</v>
      </c>
      <c r="M87">
        <v>0</v>
      </c>
      <c r="N87">
        <v>0</v>
      </c>
      <c r="O87" t="s">
        <v>1685</v>
      </c>
      <c r="P87" t="s">
        <v>3</v>
      </c>
      <c r="Q87" t="s">
        <v>1686</v>
      </c>
      <c r="R87" t="s">
        <v>3</v>
      </c>
      <c r="S87" t="s">
        <v>3</v>
      </c>
      <c r="T87" t="s">
        <v>3</v>
      </c>
      <c r="U87">
        <v>0</v>
      </c>
      <c r="V87">
        <v>0</v>
      </c>
      <c r="W87">
        <v>0</v>
      </c>
      <c r="X87">
        <v>0</v>
      </c>
      <c r="Y87" t="s">
        <v>3</v>
      </c>
      <c r="Z87" t="s">
        <v>3</v>
      </c>
      <c r="AA87">
        <v>0</v>
      </c>
      <c r="AB87" t="s">
        <v>3</v>
      </c>
      <c r="AC87">
        <v>74865</v>
      </c>
      <c r="AD87">
        <v>1</v>
      </c>
      <c r="AE87">
        <v>0</v>
      </c>
      <c r="AF87">
        <v>3</v>
      </c>
      <c r="AG87">
        <v>3</v>
      </c>
      <c r="AH87" t="s">
        <v>41</v>
      </c>
      <c r="AI87" t="s">
        <v>209</v>
      </c>
      <c r="AJ87">
        <v>46217.458611111113</v>
      </c>
      <c r="AK87">
        <v>56663108</v>
      </c>
      <c r="AL87">
        <v>0</v>
      </c>
      <c r="AM87">
        <v>0</v>
      </c>
      <c r="AN87">
        <v>0</v>
      </c>
      <c r="AO87">
        <v>46136</v>
      </c>
      <c r="AP87">
        <v>0</v>
      </c>
      <c r="AQ87">
        <v>1</v>
      </c>
      <c r="AR87">
        <v>0</v>
      </c>
      <c r="AS87" t="s">
        <v>1695</v>
      </c>
      <c r="AT87">
        <v>1</v>
      </c>
      <c r="AU87">
        <v>1</v>
      </c>
    </row>
    <row r="88" spans="2:47" x14ac:dyDescent="0.2">
      <c r="B88" t="s">
        <v>1765</v>
      </c>
      <c r="C88">
        <v>0</v>
      </c>
      <c r="D88" t="s">
        <v>208</v>
      </c>
      <c r="E88" t="s">
        <v>3</v>
      </c>
      <c r="F88" t="s">
        <v>1684</v>
      </c>
      <c r="G88" t="s">
        <v>3</v>
      </c>
      <c r="H88">
        <v>78908.25</v>
      </c>
      <c r="I88">
        <v>78908.25</v>
      </c>
      <c r="J88">
        <v>0</v>
      </c>
      <c r="K88">
        <v>78908.25</v>
      </c>
      <c r="L88">
        <v>0</v>
      </c>
      <c r="M88">
        <v>0</v>
      </c>
      <c r="N88">
        <v>0</v>
      </c>
      <c r="O88" t="s">
        <v>1689</v>
      </c>
      <c r="P88" t="s">
        <v>3</v>
      </c>
      <c r="Q88" t="s">
        <v>1690</v>
      </c>
      <c r="R88" t="s">
        <v>3</v>
      </c>
      <c r="S88" t="s">
        <v>3</v>
      </c>
      <c r="T88" t="s">
        <v>3</v>
      </c>
      <c r="U88">
        <v>0</v>
      </c>
      <c r="V88">
        <v>0</v>
      </c>
      <c r="W88">
        <v>0</v>
      </c>
      <c r="X88">
        <v>0</v>
      </c>
      <c r="Y88" t="s">
        <v>3</v>
      </c>
      <c r="Z88" t="s">
        <v>3</v>
      </c>
      <c r="AA88">
        <v>0</v>
      </c>
      <c r="AB88" t="s">
        <v>3</v>
      </c>
      <c r="AC88">
        <v>78908.25</v>
      </c>
      <c r="AD88">
        <v>1</v>
      </c>
      <c r="AE88">
        <v>0</v>
      </c>
      <c r="AF88">
        <v>3</v>
      </c>
      <c r="AG88">
        <v>3</v>
      </c>
      <c r="AH88" t="s">
        <v>41</v>
      </c>
      <c r="AI88" t="s">
        <v>209</v>
      </c>
      <c r="AJ88">
        <v>46217.458611111113</v>
      </c>
      <c r="AK88">
        <v>56663108</v>
      </c>
      <c r="AL88">
        <v>0</v>
      </c>
      <c r="AM88">
        <v>0</v>
      </c>
      <c r="AN88">
        <v>0</v>
      </c>
      <c r="AO88">
        <v>46136</v>
      </c>
      <c r="AP88">
        <v>0</v>
      </c>
      <c r="AQ88">
        <v>1</v>
      </c>
      <c r="AR88">
        <v>0</v>
      </c>
      <c r="AS88" t="s">
        <v>3</v>
      </c>
      <c r="AT88">
        <v>1</v>
      </c>
      <c r="AU88">
        <v>1</v>
      </c>
    </row>
    <row r="89" spans="2:47" x14ac:dyDescent="0.2">
      <c r="B89" t="s">
        <v>1766</v>
      </c>
      <c r="C89">
        <v>0</v>
      </c>
      <c r="D89" t="s">
        <v>208</v>
      </c>
      <c r="E89" t="s">
        <v>3</v>
      </c>
      <c r="F89" t="s">
        <v>1684</v>
      </c>
      <c r="G89" t="s">
        <v>3</v>
      </c>
      <c r="H89">
        <v>77110.95</v>
      </c>
      <c r="I89">
        <v>77110.95</v>
      </c>
      <c r="J89">
        <v>0</v>
      </c>
      <c r="K89">
        <v>77110.95</v>
      </c>
      <c r="L89">
        <v>0</v>
      </c>
      <c r="M89">
        <v>0</v>
      </c>
      <c r="N89">
        <v>0</v>
      </c>
      <c r="O89" t="s">
        <v>1692</v>
      </c>
      <c r="P89" t="s">
        <v>3</v>
      </c>
      <c r="Q89" t="s">
        <v>1693</v>
      </c>
      <c r="R89" t="s">
        <v>3</v>
      </c>
      <c r="S89" t="s">
        <v>3</v>
      </c>
      <c r="T89" t="s">
        <v>3</v>
      </c>
      <c r="U89">
        <v>0</v>
      </c>
      <c r="V89">
        <v>0</v>
      </c>
      <c r="W89">
        <v>0</v>
      </c>
      <c r="X89">
        <v>0</v>
      </c>
      <c r="Y89" t="s">
        <v>3</v>
      </c>
      <c r="Z89" t="s">
        <v>3</v>
      </c>
      <c r="AA89">
        <v>0</v>
      </c>
      <c r="AB89" t="s">
        <v>3</v>
      </c>
      <c r="AC89">
        <v>77110.95</v>
      </c>
      <c r="AD89">
        <v>1</v>
      </c>
      <c r="AE89">
        <v>0</v>
      </c>
      <c r="AF89">
        <v>3</v>
      </c>
      <c r="AG89">
        <v>3</v>
      </c>
      <c r="AH89" t="s">
        <v>41</v>
      </c>
      <c r="AI89" t="s">
        <v>209</v>
      </c>
      <c r="AJ89">
        <v>46217.458611111113</v>
      </c>
      <c r="AK89">
        <v>56663108</v>
      </c>
      <c r="AL89">
        <v>0</v>
      </c>
      <c r="AM89">
        <v>0</v>
      </c>
      <c r="AN89">
        <v>0</v>
      </c>
      <c r="AO89">
        <v>46136</v>
      </c>
      <c r="AP89">
        <v>0</v>
      </c>
      <c r="AQ89">
        <v>1</v>
      </c>
      <c r="AR89">
        <v>0</v>
      </c>
      <c r="AS89" t="s">
        <v>3</v>
      </c>
      <c r="AT89">
        <v>1</v>
      </c>
      <c r="AU89">
        <v>1</v>
      </c>
    </row>
    <row r="90" spans="2:47" x14ac:dyDescent="0.2">
      <c r="B90" t="s">
        <v>1767</v>
      </c>
      <c r="C90">
        <v>1</v>
      </c>
      <c r="D90" t="s">
        <v>212</v>
      </c>
      <c r="E90" t="s">
        <v>3</v>
      </c>
      <c r="F90" t="s">
        <v>1684</v>
      </c>
      <c r="G90" t="s">
        <v>3</v>
      </c>
      <c r="H90">
        <v>290010</v>
      </c>
      <c r="I90">
        <v>290010</v>
      </c>
      <c r="J90">
        <v>0</v>
      </c>
      <c r="K90">
        <v>290010</v>
      </c>
      <c r="L90">
        <v>0</v>
      </c>
      <c r="M90">
        <v>0</v>
      </c>
      <c r="N90">
        <v>0</v>
      </c>
      <c r="O90" t="s">
        <v>1685</v>
      </c>
      <c r="P90" t="s">
        <v>3</v>
      </c>
      <c r="Q90" t="s">
        <v>1686</v>
      </c>
      <c r="R90" t="s">
        <v>3</v>
      </c>
      <c r="S90" t="s">
        <v>3</v>
      </c>
      <c r="T90" t="s">
        <v>3</v>
      </c>
      <c r="U90">
        <v>0</v>
      </c>
      <c r="V90">
        <v>0</v>
      </c>
      <c r="W90">
        <v>0</v>
      </c>
      <c r="X90">
        <v>0</v>
      </c>
      <c r="Y90" t="s">
        <v>3</v>
      </c>
      <c r="Z90" t="s">
        <v>3</v>
      </c>
      <c r="AA90">
        <v>0</v>
      </c>
      <c r="AB90" t="s">
        <v>3</v>
      </c>
      <c r="AC90">
        <v>290010</v>
      </c>
      <c r="AD90">
        <v>1</v>
      </c>
      <c r="AE90">
        <v>0</v>
      </c>
      <c r="AF90">
        <v>3</v>
      </c>
      <c r="AG90">
        <v>3</v>
      </c>
      <c r="AH90" t="s">
        <v>41</v>
      </c>
      <c r="AI90" t="s">
        <v>213</v>
      </c>
      <c r="AJ90">
        <v>46217.458611111113</v>
      </c>
      <c r="AK90">
        <v>56663113</v>
      </c>
      <c r="AL90">
        <v>0</v>
      </c>
      <c r="AM90">
        <v>0</v>
      </c>
      <c r="AN90">
        <v>0</v>
      </c>
      <c r="AO90">
        <v>46136</v>
      </c>
      <c r="AP90">
        <v>0</v>
      </c>
      <c r="AQ90">
        <v>1</v>
      </c>
      <c r="AR90">
        <v>0</v>
      </c>
      <c r="AS90" t="s">
        <v>1695</v>
      </c>
      <c r="AT90">
        <v>1</v>
      </c>
      <c r="AU90">
        <v>1</v>
      </c>
    </row>
    <row r="91" spans="2:47" x14ac:dyDescent="0.2">
      <c r="B91" t="s">
        <v>1768</v>
      </c>
      <c r="C91">
        <v>0</v>
      </c>
      <c r="D91" t="s">
        <v>212</v>
      </c>
      <c r="E91" t="s">
        <v>3</v>
      </c>
      <c r="F91" t="s">
        <v>1684</v>
      </c>
      <c r="G91" t="s">
        <v>3</v>
      </c>
      <c r="H91">
        <v>304510.5</v>
      </c>
      <c r="I91">
        <v>304510.5</v>
      </c>
      <c r="J91">
        <v>0</v>
      </c>
      <c r="K91">
        <v>304510.5</v>
      </c>
      <c r="L91">
        <v>0</v>
      </c>
      <c r="M91">
        <v>0</v>
      </c>
      <c r="N91">
        <v>0</v>
      </c>
      <c r="O91" t="s">
        <v>1689</v>
      </c>
      <c r="P91" t="s">
        <v>3</v>
      </c>
      <c r="Q91" t="s">
        <v>1690</v>
      </c>
      <c r="R91" t="s">
        <v>3</v>
      </c>
      <c r="S91" t="s">
        <v>3</v>
      </c>
      <c r="T91" t="s">
        <v>3</v>
      </c>
      <c r="U91">
        <v>0</v>
      </c>
      <c r="V91">
        <v>0</v>
      </c>
      <c r="W91">
        <v>0</v>
      </c>
      <c r="X91">
        <v>0</v>
      </c>
      <c r="Y91" t="s">
        <v>3</v>
      </c>
      <c r="Z91" t="s">
        <v>3</v>
      </c>
      <c r="AA91">
        <v>0</v>
      </c>
      <c r="AB91" t="s">
        <v>3</v>
      </c>
      <c r="AC91">
        <v>304510.5</v>
      </c>
      <c r="AD91">
        <v>1</v>
      </c>
      <c r="AE91">
        <v>0</v>
      </c>
      <c r="AF91">
        <v>3</v>
      </c>
      <c r="AG91">
        <v>3</v>
      </c>
      <c r="AH91" t="s">
        <v>41</v>
      </c>
      <c r="AI91" t="s">
        <v>213</v>
      </c>
      <c r="AJ91">
        <v>46217.458611111113</v>
      </c>
      <c r="AK91">
        <v>56663113</v>
      </c>
      <c r="AL91">
        <v>0</v>
      </c>
      <c r="AM91">
        <v>0</v>
      </c>
      <c r="AN91">
        <v>0</v>
      </c>
      <c r="AO91">
        <v>46136</v>
      </c>
      <c r="AP91">
        <v>0</v>
      </c>
      <c r="AQ91">
        <v>1</v>
      </c>
      <c r="AR91">
        <v>0</v>
      </c>
      <c r="AS91" t="s">
        <v>3</v>
      </c>
      <c r="AT91">
        <v>1</v>
      </c>
      <c r="AU91">
        <v>1</v>
      </c>
    </row>
    <row r="92" spans="2:47" x14ac:dyDescent="0.2">
      <c r="B92" t="s">
        <v>1769</v>
      </c>
      <c r="C92">
        <v>0</v>
      </c>
      <c r="D92" t="s">
        <v>212</v>
      </c>
      <c r="E92" t="s">
        <v>3</v>
      </c>
      <c r="F92" t="s">
        <v>1684</v>
      </c>
      <c r="G92" t="s">
        <v>3</v>
      </c>
      <c r="H92">
        <v>298710.3</v>
      </c>
      <c r="I92">
        <v>298710.3</v>
      </c>
      <c r="J92">
        <v>0</v>
      </c>
      <c r="K92">
        <v>298710.3</v>
      </c>
      <c r="L92">
        <v>0</v>
      </c>
      <c r="M92">
        <v>0</v>
      </c>
      <c r="N92">
        <v>0</v>
      </c>
      <c r="O92" t="s">
        <v>1692</v>
      </c>
      <c r="P92" t="s">
        <v>3</v>
      </c>
      <c r="Q92" t="s">
        <v>1693</v>
      </c>
      <c r="R92" t="s">
        <v>3</v>
      </c>
      <c r="S92" t="s">
        <v>3</v>
      </c>
      <c r="T92" t="s">
        <v>3</v>
      </c>
      <c r="U92">
        <v>0</v>
      </c>
      <c r="V92">
        <v>0</v>
      </c>
      <c r="W92">
        <v>0</v>
      </c>
      <c r="X92">
        <v>0</v>
      </c>
      <c r="Y92" t="s">
        <v>3</v>
      </c>
      <c r="Z92" t="s">
        <v>3</v>
      </c>
      <c r="AA92">
        <v>0</v>
      </c>
      <c r="AB92" t="s">
        <v>3</v>
      </c>
      <c r="AC92">
        <v>298710.3</v>
      </c>
      <c r="AD92">
        <v>1</v>
      </c>
      <c r="AE92">
        <v>0</v>
      </c>
      <c r="AF92">
        <v>3</v>
      </c>
      <c r="AG92">
        <v>3</v>
      </c>
      <c r="AH92" t="s">
        <v>41</v>
      </c>
      <c r="AI92" t="s">
        <v>213</v>
      </c>
      <c r="AJ92">
        <v>46217.458611111113</v>
      </c>
      <c r="AK92">
        <v>56663113</v>
      </c>
      <c r="AL92">
        <v>0</v>
      </c>
      <c r="AM92">
        <v>0</v>
      </c>
      <c r="AN92">
        <v>0</v>
      </c>
      <c r="AO92">
        <v>46136</v>
      </c>
      <c r="AP92">
        <v>0</v>
      </c>
      <c r="AQ92">
        <v>1</v>
      </c>
      <c r="AR92">
        <v>0</v>
      </c>
      <c r="AS92" t="s">
        <v>3</v>
      </c>
      <c r="AT92">
        <v>1</v>
      </c>
      <c r="AU92">
        <v>1</v>
      </c>
    </row>
    <row r="93" spans="2:47" x14ac:dyDescent="0.2">
      <c r="B93" t="s">
        <v>1770</v>
      </c>
      <c r="C93">
        <v>1</v>
      </c>
      <c r="D93" t="s">
        <v>216</v>
      </c>
      <c r="E93" t="s">
        <v>3</v>
      </c>
      <c r="F93" t="s">
        <v>1684</v>
      </c>
      <c r="G93" t="s">
        <v>3</v>
      </c>
      <c r="H93">
        <v>198765</v>
      </c>
      <c r="I93">
        <v>198765</v>
      </c>
      <c r="J93">
        <v>0</v>
      </c>
      <c r="K93">
        <v>198765</v>
      </c>
      <c r="L93">
        <v>0</v>
      </c>
      <c r="M93">
        <v>0</v>
      </c>
      <c r="N93">
        <v>0</v>
      </c>
      <c r="O93" t="s">
        <v>1685</v>
      </c>
      <c r="P93" t="s">
        <v>3</v>
      </c>
      <c r="Q93" t="s">
        <v>1686</v>
      </c>
      <c r="R93" t="s">
        <v>3</v>
      </c>
      <c r="S93" t="s">
        <v>3</v>
      </c>
      <c r="T93" t="s">
        <v>3</v>
      </c>
      <c r="U93">
        <v>0</v>
      </c>
      <c r="V93">
        <v>0</v>
      </c>
      <c r="W93">
        <v>0</v>
      </c>
      <c r="X93">
        <v>0</v>
      </c>
      <c r="Y93" t="s">
        <v>3</v>
      </c>
      <c r="Z93" t="s">
        <v>3</v>
      </c>
      <c r="AA93">
        <v>0</v>
      </c>
      <c r="AB93" t="s">
        <v>3</v>
      </c>
      <c r="AC93">
        <v>198765</v>
      </c>
      <c r="AD93">
        <v>1</v>
      </c>
      <c r="AE93">
        <v>0</v>
      </c>
      <c r="AF93">
        <v>3</v>
      </c>
      <c r="AG93">
        <v>3</v>
      </c>
      <c r="AH93" t="s">
        <v>41</v>
      </c>
      <c r="AI93" t="s">
        <v>217</v>
      </c>
      <c r="AJ93">
        <v>46217.458611111113</v>
      </c>
      <c r="AK93">
        <v>56663118</v>
      </c>
      <c r="AL93">
        <v>0</v>
      </c>
      <c r="AM93">
        <v>0</v>
      </c>
      <c r="AN93">
        <v>0</v>
      </c>
      <c r="AO93">
        <v>46136</v>
      </c>
      <c r="AP93">
        <v>0</v>
      </c>
      <c r="AQ93">
        <v>1</v>
      </c>
      <c r="AR93">
        <v>0</v>
      </c>
      <c r="AS93" t="s">
        <v>1695</v>
      </c>
      <c r="AT93">
        <v>1</v>
      </c>
      <c r="AU93">
        <v>1</v>
      </c>
    </row>
    <row r="94" spans="2:47" x14ac:dyDescent="0.2">
      <c r="B94" t="s">
        <v>1771</v>
      </c>
      <c r="C94">
        <v>0</v>
      </c>
      <c r="D94" t="s">
        <v>216</v>
      </c>
      <c r="E94" t="s">
        <v>3</v>
      </c>
      <c r="F94" t="s">
        <v>1684</v>
      </c>
      <c r="G94" t="s">
        <v>3</v>
      </c>
      <c r="H94">
        <v>208703.25</v>
      </c>
      <c r="I94">
        <v>208703.25</v>
      </c>
      <c r="J94">
        <v>0</v>
      </c>
      <c r="K94">
        <v>208703.25</v>
      </c>
      <c r="L94">
        <v>0</v>
      </c>
      <c r="M94">
        <v>0</v>
      </c>
      <c r="N94">
        <v>0</v>
      </c>
      <c r="O94" t="s">
        <v>1689</v>
      </c>
      <c r="P94" t="s">
        <v>3</v>
      </c>
      <c r="Q94" t="s">
        <v>1690</v>
      </c>
      <c r="R94" t="s">
        <v>3</v>
      </c>
      <c r="S94" t="s">
        <v>3</v>
      </c>
      <c r="T94" t="s">
        <v>3</v>
      </c>
      <c r="U94">
        <v>0</v>
      </c>
      <c r="V94">
        <v>0</v>
      </c>
      <c r="W94">
        <v>0</v>
      </c>
      <c r="X94">
        <v>0</v>
      </c>
      <c r="Y94" t="s">
        <v>3</v>
      </c>
      <c r="Z94" t="s">
        <v>3</v>
      </c>
      <c r="AA94">
        <v>0</v>
      </c>
      <c r="AB94" t="s">
        <v>3</v>
      </c>
      <c r="AC94">
        <v>208703.25</v>
      </c>
      <c r="AD94">
        <v>1</v>
      </c>
      <c r="AE94">
        <v>0</v>
      </c>
      <c r="AF94">
        <v>3</v>
      </c>
      <c r="AG94">
        <v>3</v>
      </c>
      <c r="AH94" t="s">
        <v>41</v>
      </c>
      <c r="AI94" t="s">
        <v>217</v>
      </c>
      <c r="AJ94">
        <v>46217.458611111113</v>
      </c>
      <c r="AK94">
        <v>56663118</v>
      </c>
      <c r="AL94">
        <v>0</v>
      </c>
      <c r="AM94">
        <v>0</v>
      </c>
      <c r="AN94">
        <v>0</v>
      </c>
      <c r="AO94">
        <v>46136</v>
      </c>
      <c r="AP94">
        <v>0</v>
      </c>
      <c r="AQ94">
        <v>1</v>
      </c>
      <c r="AR94">
        <v>0</v>
      </c>
      <c r="AS94" t="s">
        <v>3</v>
      </c>
      <c r="AT94">
        <v>1</v>
      </c>
      <c r="AU94">
        <v>1</v>
      </c>
    </row>
    <row r="95" spans="2:47" x14ac:dyDescent="0.2">
      <c r="B95" t="s">
        <v>1772</v>
      </c>
      <c r="C95">
        <v>0</v>
      </c>
      <c r="D95" t="s">
        <v>216</v>
      </c>
      <c r="E95" t="s">
        <v>3</v>
      </c>
      <c r="F95" t="s">
        <v>1684</v>
      </c>
      <c r="G95" t="s">
        <v>3</v>
      </c>
      <c r="H95">
        <v>204727.95</v>
      </c>
      <c r="I95">
        <v>204727.95</v>
      </c>
      <c r="J95">
        <v>0</v>
      </c>
      <c r="K95">
        <v>204727.95</v>
      </c>
      <c r="L95">
        <v>0</v>
      </c>
      <c r="M95">
        <v>0</v>
      </c>
      <c r="N95">
        <v>0</v>
      </c>
      <c r="O95" t="s">
        <v>1692</v>
      </c>
      <c r="P95" t="s">
        <v>3</v>
      </c>
      <c r="Q95" t="s">
        <v>1693</v>
      </c>
      <c r="R95" t="s">
        <v>3</v>
      </c>
      <c r="S95" t="s">
        <v>3</v>
      </c>
      <c r="T95" t="s">
        <v>3</v>
      </c>
      <c r="U95">
        <v>0</v>
      </c>
      <c r="V95">
        <v>0</v>
      </c>
      <c r="W95">
        <v>0</v>
      </c>
      <c r="X95">
        <v>0</v>
      </c>
      <c r="Y95" t="s">
        <v>3</v>
      </c>
      <c r="Z95" t="s">
        <v>3</v>
      </c>
      <c r="AA95">
        <v>0</v>
      </c>
      <c r="AB95" t="s">
        <v>3</v>
      </c>
      <c r="AC95">
        <v>204727.95</v>
      </c>
      <c r="AD95">
        <v>1</v>
      </c>
      <c r="AE95">
        <v>0</v>
      </c>
      <c r="AF95">
        <v>3</v>
      </c>
      <c r="AG95">
        <v>3</v>
      </c>
      <c r="AH95" t="s">
        <v>41</v>
      </c>
      <c r="AI95" t="s">
        <v>217</v>
      </c>
      <c r="AJ95">
        <v>46217.458611111113</v>
      </c>
      <c r="AK95">
        <v>56663118</v>
      </c>
      <c r="AL95">
        <v>0</v>
      </c>
      <c r="AM95">
        <v>0</v>
      </c>
      <c r="AN95">
        <v>0</v>
      </c>
      <c r="AO95">
        <v>46136</v>
      </c>
      <c r="AP95">
        <v>0</v>
      </c>
      <c r="AQ95">
        <v>1</v>
      </c>
      <c r="AR95">
        <v>0</v>
      </c>
      <c r="AS95" t="s">
        <v>3</v>
      </c>
      <c r="AT95">
        <v>1</v>
      </c>
      <c r="AU95">
        <v>1</v>
      </c>
    </row>
    <row r="96" spans="2:47" x14ac:dyDescent="0.2">
      <c r="B96" t="s">
        <v>1773</v>
      </c>
      <c r="C96">
        <v>1</v>
      </c>
      <c r="D96" t="s">
        <v>220</v>
      </c>
      <c r="E96" t="s">
        <v>3</v>
      </c>
      <c r="F96" t="s">
        <v>1684</v>
      </c>
      <c r="G96" t="s">
        <v>3</v>
      </c>
      <c r="H96">
        <v>61005</v>
      </c>
      <c r="I96">
        <v>61005</v>
      </c>
      <c r="J96">
        <v>0</v>
      </c>
      <c r="K96">
        <v>61005</v>
      </c>
      <c r="L96">
        <v>0</v>
      </c>
      <c r="M96">
        <v>0</v>
      </c>
      <c r="N96">
        <v>0</v>
      </c>
      <c r="O96" t="s">
        <v>1685</v>
      </c>
      <c r="P96" t="s">
        <v>3</v>
      </c>
      <c r="Q96" t="s">
        <v>1686</v>
      </c>
      <c r="R96" t="s">
        <v>3</v>
      </c>
      <c r="S96" t="s">
        <v>3</v>
      </c>
      <c r="T96" t="s">
        <v>3</v>
      </c>
      <c r="U96">
        <v>0</v>
      </c>
      <c r="V96">
        <v>0</v>
      </c>
      <c r="W96">
        <v>0</v>
      </c>
      <c r="X96">
        <v>0</v>
      </c>
      <c r="Y96" t="s">
        <v>3</v>
      </c>
      <c r="Z96" t="s">
        <v>3</v>
      </c>
      <c r="AA96">
        <v>0</v>
      </c>
      <c r="AB96" t="s">
        <v>3</v>
      </c>
      <c r="AC96">
        <v>61005</v>
      </c>
      <c r="AD96">
        <v>1</v>
      </c>
      <c r="AE96">
        <v>0</v>
      </c>
      <c r="AF96">
        <v>3</v>
      </c>
      <c r="AG96">
        <v>3</v>
      </c>
      <c r="AH96" t="s">
        <v>41</v>
      </c>
      <c r="AI96" t="s">
        <v>221</v>
      </c>
      <c r="AJ96">
        <v>46217.458611111113</v>
      </c>
      <c r="AK96">
        <v>56663123</v>
      </c>
      <c r="AL96">
        <v>0</v>
      </c>
      <c r="AM96">
        <v>0</v>
      </c>
      <c r="AN96">
        <v>0</v>
      </c>
      <c r="AO96">
        <v>46136</v>
      </c>
      <c r="AP96">
        <v>0</v>
      </c>
      <c r="AQ96">
        <v>1</v>
      </c>
      <c r="AR96">
        <v>0</v>
      </c>
      <c r="AS96" t="s">
        <v>1695</v>
      </c>
      <c r="AT96">
        <v>1</v>
      </c>
      <c r="AU96">
        <v>1</v>
      </c>
    </row>
    <row r="97" spans="2:47" x14ac:dyDescent="0.2">
      <c r="B97" t="s">
        <v>1774</v>
      </c>
      <c r="C97">
        <v>0</v>
      </c>
      <c r="D97" t="s">
        <v>220</v>
      </c>
      <c r="E97" t="s">
        <v>3</v>
      </c>
      <c r="F97" t="s">
        <v>1684</v>
      </c>
      <c r="G97" t="s">
        <v>3</v>
      </c>
      <c r="H97">
        <v>64055.25</v>
      </c>
      <c r="I97">
        <v>64055.25</v>
      </c>
      <c r="J97">
        <v>0</v>
      </c>
      <c r="K97">
        <v>64055.25</v>
      </c>
      <c r="L97">
        <v>0</v>
      </c>
      <c r="M97">
        <v>0</v>
      </c>
      <c r="N97">
        <v>0</v>
      </c>
      <c r="O97" t="s">
        <v>1689</v>
      </c>
      <c r="P97" t="s">
        <v>3</v>
      </c>
      <c r="Q97" t="s">
        <v>1690</v>
      </c>
      <c r="R97" t="s">
        <v>3</v>
      </c>
      <c r="S97" t="s">
        <v>3</v>
      </c>
      <c r="T97" t="s">
        <v>3</v>
      </c>
      <c r="U97">
        <v>0</v>
      </c>
      <c r="V97">
        <v>0</v>
      </c>
      <c r="W97">
        <v>0</v>
      </c>
      <c r="X97">
        <v>0</v>
      </c>
      <c r="Y97" t="s">
        <v>3</v>
      </c>
      <c r="Z97" t="s">
        <v>3</v>
      </c>
      <c r="AA97">
        <v>0</v>
      </c>
      <c r="AB97" t="s">
        <v>3</v>
      </c>
      <c r="AC97">
        <v>64055.25</v>
      </c>
      <c r="AD97">
        <v>1</v>
      </c>
      <c r="AE97">
        <v>0</v>
      </c>
      <c r="AF97">
        <v>3</v>
      </c>
      <c r="AG97">
        <v>3</v>
      </c>
      <c r="AH97" t="s">
        <v>41</v>
      </c>
      <c r="AI97" t="s">
        <v>221</v>
      </c>
      <c r="AJ97">
        <v>46217.458611111113</v>
      </c>
      <c r="AK97">
        <v>56663123</v>
      </c>
      <c r="AL97">
        <v>0</v>
      </c>
      <c r="AM97">
        <v>0</v>
      </c>
      <c r="AN97">
        <v>0</v>
      </c>
      <c r="AO97">
        <v>46136</v>
      </c>
      <c r="AP97">
        <v>0</v>
      </c>
      <c r="AQ97">
        <v>1</v>
      </c>
      <c r="AR97">
        <v>0</v>
      </c>
      <c r="AS97" t="s">
        <v>3</v>
      </c>
      <c r="AT97">
        <v>1</v>
      </c>
      <c r="AU97">
        <v>1</v>
      </c>
    </row>
    <row r="98" spans="2:47" x14ac:dyDescent="0.2">
      <c r="B98" t="s">
        <v>1775</v>
      </c>
      <c r="C98">
        <v>0</v>
      </c>
      <c r="D98" t="s">
        <v>220</v>
      </c>
      <c r="E98" t="s">
        <v>3</v>
      </c>
      <c r="F98" t="s">
        <v>1684</v>
      </c>
      <c r="G98" t="s">
        <v>3</v>
      </c>
      <c r="H98">
        <v>62835.15</v>
      </c>
      <c r="I98">
        <v>62835.15</v>
      </c>
      <c r="J98">
        <v>0</v>
      </c>
      <c r="K98">
        <v>62835.15</v>
      </c>
      <c r="L98">
        <v>0</v>
      </c>
      <c r="M98">
        <v>0</v>
      </c>
      <c r="N98">
        <v>0</v>
      </c>
      <c r="O98" t="s">
        <v>1692</v>
      </c>
      <c r="P98" t="s">
        <v>3</v>
      </c>
      <c r="Q98" t="s">
        <v>1693</v>
      </c>
      <c r="R98" t="s">
        <v>3</v>
      </c>
      <c r="S98" t="s">
        <v>3</v>
      </c>
      <c r="T98" t="s">
        <v>3</v>
      </c>
      <c r="U98">
        <v>0</v>
      </c>
      <c r="V98">
        <v>0</v>
      </c>
      <c r="W98">
        <v>0</v>
      </c>
      <c r="X98">
        <v>0</v>
      </c>
      <c r="Y98" t="s">
        <v>3</v>
      </c>
      <c r="Z98" t="s">
        <v>3</v>
      </c>
      <c r="AA98">
        <v>0</v>
      </c>
      <c r="AB98" t="s">
        <v>3</v>
      </c>
      <c r="AC98">
        <v>62835.15</v>
      </c>
      <c r="AD98">
        <v>1</v>
      </c>
      <c r="AE98">
        <v>0</v>
      </c>
      <c r="AF98">
        <v>3</v>
      </c>
      <c r="AG98">
        <v>3</v>
      </c>
      <c r="AH98" t="s">
        <v>41</v>
      </c>
      <c r="AI98" t="s">
        <v>221</v>
      </c>
      <c r="AJ98">
        <v>46217.458611111113</v>
      </c>
      <c r="AK98">
        <v>56663123</v>
      </c>
      <c r="AL98">
        <v>0</v>
      </c>
      <c r="AM98">
        <v>0</v>
      </c>
      <c r="AN98">
        <v>0</v>
      </c>
      <c r="AO98">
        <v>46136</v>
      </c>
      <c r="AP98">
        <v>0</v>
      </c>
      <c r="AQ98">
        <v>1</v>
      </c>
      <c r="AR98">
        <v>0</v>
      </c>
      <c r="AS98" t="s">
        <v>3</v>
      </c>
      <c r="AT98">
        <v>1</v>
      </c>
      <c r="AU98">
        <v>1</v>
      </c>
    </row>
    <row r="99" spans="2:47" x14ac:dyDescent="0.2">
      <c r="B99" t="s">
        <v>1776</v>
      </c>
      <c r="C99">
        <v>1</v>
      </c>
      <c r="D99" t="s">
        <v>224</v>
      </c>
      <c r="E99" t="s">
        <v>3</v>
      </c>
      <c r="F99" t="s">
        <v>1684</v>
      </c>
      <c r="G99" t="s">
        <v>3</v>
      </c>
      <c r="H99">
        <v>37275</v>
      </c>
      <c r="I99">
        <v>37275</v>
      </c>
      <c r="J99">
        <v>0</v>
      </c>
      <c r="K99">
        <v>37275</v>
      </c>
      <c r="L99">
        <v>0</v>
      </c>
      <c r="M99">
        <v>0</v>
      </c>
      <c r="N99">
        <v>0</v>
      </c>
      <c r="O99" t="s">
        <v>1685</v>
      </c>
      <c r="P99" t="s">
        <v>3</v>
      </c>
      <c r="Q99" t="s">
        <v>1686</v>
      </c>
      <c r="R99" t="s">
        <v>3</v>
      </c>
      <c r="S99" t="s">
        <v>3</v>
      </c>
      <c r="T99" t="s">
        <v>3</v>
      </c>
      <c r="U99">
        <v>0</v>
      </c>
      <c r="V99">
        <v>0</v>
      </c>
      <c r="W99">
        <v>0</v>
      </c>
      <c r="X99">
        <v>0</v>
      </c>
      <c r="Y99" t="s">
        <v>3</v>
      </c>
      <c r="Z99" t="s">
        <v>3</v>
      </c>
      <c r="AA99">
        <v>0</v>
      </c>
      <c r="AB99" t="s">
        <v>3</v>
      </c>
      <c r="AC99">
        <v>37275</v>
      </c>
      <c r="AD99">
        <v>1</v>
      </c>
      <c r="AE99">
        <v>0</v>
      </c>
      <c r="AF99">
        <v>3</v>
      </c>
      <c r="AG99">
        <v>3</v>
      </c>
      <c r="AH99" t="s">
        <v>41</v>
      </c>
      <c r="AI99" t="s">
        <v>225</v>
      </c>
      <c r="AJ99">
        <v>46217.458611111113</v>
      </c>
      <c r="AK99">
        <v>56663128</v>
      </c>
      <c r="AL99">
        <v>0</v>
      </c>
      <c r="AM99">
        <v>0</v>
      </c>
      <c r="AN99">
        <v>0</v>
      </c>
      <c r="AO99">
        <v>46136</v>
      </c>
      <c r="AP99">
        <v>0</v>
      </c>
      <c r="AQ99">
        <v>1</v>
      </c>
      <c r="AR99">
        <v>0</v>
      </c>
      <c r="AS99" t="s">
        <v>1695</v>
      </c>
      <c r="AT99">
        <v>1</v>
      </c>
      <c r="AU99">
        <v>1</v>
      </c>
    </row>
    <row r="100" spans="2:47" x14ac:dyDescent="0.2">
      <c r="B100" t="s">
        <v>1777</v>
      </c>
      <c r="C100">
        <v>0</v>
      </c>
      <c r="D100" t="s">
        <v>224</v>
      </c>
      <c r="E100" t="s">
        <v>3</v>
      </c>
      <c r="F100" t="s">
        <v>1684</v>
      </c>
      <c r="G100" t="s">
        <v>3</v>
      </c>
      <c r="H100">
        <v>39138.75</v>
      </c>
      <c r="I100">
        <v>39138.75</v>
      </c>
      <c r="J100">
        <v>0</v>
      </c>
      <c r="K100">
        <v>39138.75</v>
      </c>
      <c r="L100">
        <v>0</v>
      </c>
      <c r="M100">
        <v>0</v>
      </c>
      <c r="N100">
        <v>0</v>
      </c>
      <c r="O100" t="s">
        <v>1689</v>
      </c>
      <c r="P100" t="s">
        <v>3</v>
      </c>
      <c r="Q100" t="s">
        <v>1690</v>
      </c>
      <c r="R100" t="s">
        <v>3</v>
      </c>
      <c r="S100" t="s">
        <v>3</v>
      </c>
      <c r="T100" t="s">
        <v>3</v>
      </c>
      <c r="U100">
        <v>0</v>
      </c>
      <c r="V100">
        <v>0</v>
      </c>
      <c r="W100">
        <v>0</v>
      </c>
      <c r="X100">
        <v>0</v>
      </c>
      <c r="Y100" t="s">
        <v>3</v>
      </c>
      <c r="Z100" t="s">
        <v>3</v>
      </c>
      <c r="AA100">
        <v>0</v>
      </c>
      <c r="AB100" t="s">
        <v>3</v>
      </c>
      <c r="AC100">
        <v>39138.75</v>
      </c>
      <c r="AD100">
        <v>1</v>
      </c>
      <c r="AE100">
        <v>0</v>
      </c>
      <c r="AF100">
        <v>3</v>
      </c>
      <c r="AG100">
        <v>3</v>
      </c>
      <c r="AH100" t="s">
        <v>41</v>
      </c>
      <c r="AI100" t="s">
        <v>225</v>
      </c>
      <c r="AJ100">
        <v>46217.458611111113</v>
      </c>
      <c r="AK100">
        <v>56663128</v>
      </c>
      <c r="AL100">
        <v>0</v>
      </c>
      <c r="AM100">
        <v>0</v>
      </c>
      <c r="AN100">
        <v>0</v>
      </c>
      <c r="AO100">
        <v>46136</v>
      </c>
      <c r="AP100">
        <v>0</v>
      </c>
      <c r="AQ100">
        <v>1</v>
      </c>
      <c r="AR100">
        <v>0</v>
      </c>
      <c r="AS100" t="s">
        <v>3</v>
      </c>
      <c r="AT100">
        <v>1</v>
      </c>
      <c r="AU100">
        <v>1</v>
      </c>
    </row>
    <row r="101" spans="2:47" x14ac:dyDescent="0.2">
      <c r="B101" t="s">
        <v>1778</v>
      </c>
      <c r="C101">
        <v>0</v>
      </c>
      <c r="D101" t="s">
        <v>224</v>
      </c>
      <c r="E101" t="s">
        <v>3</v>
      </c>
      <c r="F101" t="s">
        <v>1684</v>
      </c>
      <c r="G101" t="s">
        <v>3</v>
      </c>
      <c r="H101">
        <v>39393.25</v>
      </c>
      <c r="I101">
        <v>39393.25</v>
      </c>
      <c r="J101">
        <v>0</v>
      </c>
      <c r="K101">
        <v>39393.25</v>
      </c>
      <c r="L101">
        <v>0</v>
      </c>
      <c r="M101">
        <v>0</v>
      </c>
      <c r="N101">
        <v>0</v>
      </c>
      <c r="O101" t="s">
        <v>1692</v>
      </c>
      <c r="P101" t="s">
        <v>3</v>
      </c>
      <c r="Q101" t="s">
        <v>1693</v>
      </c>
      <c r="R101" t="s">
        <v>3</v>
      </c>
      <c r="S101" t="s">
        <v>3</v>
      </c>
      <c r="T101" t="s">
        <v>3</v>
      </c>
      <c r="U101">
        <v>0</v>
      </c>
      <c r="V101">
        <v>0</v>
      </c>
      <c r="W101">
        <v>0</v>
      </c>
      <c r="X101">
        <v>0</v>
      </c>
      <c r="Y101" t="s">
        <v>3</v>
      </c>
      <c r="Z101" t="s">
        <v>3</v>
      </c>
      <c r="AA101">
        <v>0</v>
      </c>
      <c r="AB101" t="s">
        <v>3</v>
      </c>
      <c r="AC101">
        <v>39393.25</v>
      </c>
      <c r="AD101">
        <v>1</v>
      </c>
      <c r="AE101">
        <v>0</v>
      </c>
      <c r="AF101">
        <v>3</v>
      </c>
      <c r="AG101">
        <v>3</v>
      </c>
      <c r="AH101" t="s">
        <v>41</v>
      </c>
      <c r="AI101" t="s">
        <v>225</v>
      </c>
      <c r="AJ101">
        <v>46217.458611111113</v>
      </c>
      <c r="AK101">
        <v>56663128</v>
      </c>
      <c r="AL101">
        <v>0</v>
      </c>
      <c r="AM101">
        <v>0</v>
      </c>
      <c r="AN101">
        <v>0</v>
      </c>
      <c r="AO101">
        <v>46136</v>
      </c>
      <c r="AP101">
        <v>0</v>
      </c>
      <c r="AQ101">
        <v>1</v>
      </c>
      <c r="AR101">
        <v>0</v>
      </c>
      <c r="AS101" t="s">
        <v>3</v>
      </c>
      <c r="AT101">
        <v>1</v>
      </c>
      <c r="AU101">
        <v>1</v>
      </c>
    </row>
    <row r="102" spans="2:47" x14ac:dyDescent="0.2">
      <c r="B102" t="s">
        <v>1779</v>
      </c>
      <c r="C102">
        <v>1</v>
      </c>
      <c r="D102" t="s">
        <v>228</v>
      </c>
      <c r="E102" t="s">
        <v>3</v>
      </c>
      <c r="F102" t="s">
        <v>1684</v>
      </c>
      <c r="G102" t="s">
        <v>3</v>
      </c>
      <c r="H102">
        <v>198765</v>
      </c>
      <c r="I102">
        <v>198765</v>
      </c>
      <c r="J102">
        <v>0</v>
      </c>
      <c r="K102">
        <v>198765</v>
      </c>
      <c r="L102">
        <v>0</v>
      </c>
      <c r="M102">
        <v>0</v>
      </c>
      <c r="N102">
        <v>0</v>
      </c>
      <c r="O102" t="s">
        <v>1685</v>
      </c>
      <c r="P102" t="s">
        <v>3</v>
      </c>
      <c r="Q102" t="s">
        <v>1686</v>
      </c>
      <c r="R102" t="s">
        <v>3</v>
      </c>
      <c r="S102" t="s">
        <v>3</v>
      </c>
      <c r="T102" t="s">
        <v>3</v>
      </c>
      <c r="U102">
        <v>0</v>
      </c>
      <c r="V102">
        <v>0</v>
      </c>
      <c r="W102">
        <v>0</v>
      </c>
      <c r="X102">
        <v>0</v>
      </c>
      <c r="Y102" t="s">
        <v>3</v>
      </c>
      <c r="Z102" t="s">
        <v>3</v>
      </c>
      <c r="AA102">
        <v>0</v>
      </c>
      <c r="AB102" t="s">
        <v>3</v>
      </c>
      <c r="AC102">
        <v>198765</v>
      </c>
      <c r="AD102">
        <v>1</v>
      </c>
      <c r="AE102">
        <v>0</v>
      </c>
      <c r="AF102">
        <v>3</v>
      </c>
      <c r="AG102">
        <v>3</v>
      </c>
      <c r="AH102" t="s">
        <v>41</v>
      </c>
      <c r="AI102" t="s">
        <v>229</v>
      </c>
      <c r="AJ102">
        <v>46217.458611111113</v>
      </c>
      <c r="AK102">
        <v>56663133</v>
      </c>
      <c r="AL102">
        <v>0</v>
      </c>
      <c r="AM102">
        <v>0</v>
      </c>
      <c r="AN102">
        <v>0</v>
      </c>
      <c r="AO102">
        <v>46136</v>
      </c>
      <c r="AP102">
        <v>0</v>
      </c>
      <c r="AQ102">
        <v>1</v>
      </c>
      <c r="AR102">
        <v>0</v>
      </c>
      <c r="AS102" t="s">
        <v>1695</v>
      </c>
      <c r="AT102">
        <v>1</v>
      </c>
      <c r="AU102">
        <v>1</v>
      </c>
    </row>
    <row r="103" spans="2:47" x14ac:dyDescent="0.2">
      <c r="B103" t="s">
        <v>1780</v>
      </c>
      <c r="C103">
        <v>0</v>
      </c>
      <c r="D103" t="s">
        <v>228</v>
      </c>
      <c r="E103" t="s">
        <v>3</v>
      </c>
      <c r="F103" t="s">
        <v>1684</v>
      </c>
      <c r="G103" t="s">
        <v>3</v>
      </c>
      <c r="H103">
        <v>208703.25</v>
      </c>
      <c r="I103">
        <v>208703.25</v>
      </c>
      <c r="J103">
        <v>0</v>
      </c>
      <c r="K103">
        <v>208703.25</v>
      </c>
      <c r="L103">
        <v>0</v>
      </c>
      <c r="M103">
        <v>0</v>
      </c>
      <c r="N103">
        <v>0</v>
      </c>
      <c r="O103" t="s">
        <v>1689</v>
      </c>
      <c r="P103" t="s">
        <v>3</v>
      </c>
      <c r="Q103" t="s">
        <v>1690</v>
      </c>
      <c r="R103" t="s">
        <v>3</v>
      </c>
      <c r="S103" t="s">
        <v>3</v>
      </c>
      <c r="T103" t="s">
        <v>3</v>
      </c>
      <c r="U103">
        <v>0</v>
      </c>
      <c r="V103">
        <v>0</v>
      </c>
      <c r="W103">
        <v>0</v>
      </c>
      <c r="X103">
        <v>0</v>
      </c>
      <c r="Y103" t="s">
        <v>3</v>
      </c>
      <c r="Z103" t="s">
        <v>3</v>
      </c>
      <c r="AA103">
        <v>0</v>
      </c>
      <c r="AB103" t="s">
        <v>3</v>
      </c>
      <c r="AC103">
        <v>208703.25</v>
      </c>
      <c r="AD103">
        <v>1</v>
      </c>
      <c r="AE103">
        <v>0</v>
      </c>
      <c r="AF103">
        <v>3</v>
      </c>
      <c r="AG103">
        <v>3</v>
      </c>
      <c r="AH103" t="s">
        <v>41</v>
      </c>
      <c r="AI103" t="s">
        <v>229</v>
      </c>
      <c r="AJ103">
        <v>46217.458611111113</v>
      </c>
      <c r="AK103">
        <v>56663133</v>
      </c>
      <c r="AL103">
        <v>0</v>
      </c>
      <c r="AM103">
        <v>0</v>
      </c>
      <c r="AN103">
        <v>0</v>
      </c>
      <c r="AO103">
        <v>46136</v>
      </c>
      <c r="AP103">
        <v>0</v>
      </c>
      <c r="AQ103">
        <v>1</v>
      </c>
      <c r="AR103">
        <v>0</v>
      </c>
      <c r="AS103" t="s">
        <v>3</v>
      </c>
      <c r="AT103">
        <v>1</v>
      </c>
      <c r="AU103">
        <v>1</v>
      </c>
    </row>
    <row r="104" spans="2:47" x14ac:dyDescent="0.2">
      <c r="B104" t="s">
        <v>1781</v>
      </c>
      <c r="C104">
        <v>0</v>
      </c>
      <c r="D104" t="s">
        <v>228</v>
      </c>
      <c r="E104" t="s">
        <v>3</v>
      </c>
      <c r="F104" t="s">
        <v>1684</v>
      </c>
      <c r="G104" t="s">
        <v>3</v>
      </c>
      <c r="H104">
        <v>204727.95</v>
      </c>
      <c r="I104">
        <v>204727.95</v>
      </c>
      <c r="J104">
        <v>0</v>
      </c>
      <c r="K104">
        <v>204727.95</v>
      </c>
      <c r="L104">
        <v>0</v>
      </c>
      <c r="M104">
        <v>0</v>
      </c>
      <c r="N104">
        <v>0</v>
      </c>
      <c r="O104" t="s">
        <v>1692</v>
      </c>
      <c r="P104" t="s">
        <v>3</v>
      </c>
      <c r="Q104" t="s">
        <v>1693</v>
      </c>
      <c r="R104" t="s">
        <v>3</v>
      </c>
      <c r="S104" t="s">
        <v>3</v>
      </c>
      <c r="T104" t="s">
        <v>3</v>
      </c>
      <c r="U104">
        <v>0</v>
      </c>
      <c r="V104">
        <v>0</v>
      </c>
      <c r="W104">
        <v>0</v>
      </c>
      <c r="X104">
        <v>0</v>
      </c>
      <c r="Y104" t="s">
        <v>3</v>
      </c>
      <c r="Z104" t="s">
        <v>3</v>
      </c>
      <c r="AA104">
        <v>0</v>
      </c>
      <c r="AB104" t="s">
        <v>3</v>
      </c>
      <c r="AC104">
        <v>204727.95</v>
      </c>
      <c r="AD104">
        <v>1</v>
      </c>
      <c r="AE104">
        <v>0</v>
      </c>
      <c r="AF104">
        <v>3</v>
      </c>
      <c r="AG104">
        <v>3</v>
      </c>
      <c r="AH104" t="s">
        <v>41</v>
      </c>
      <c r="AI104" t="s">
        <v>229</v>
      </c>
      <c r="AJ104">
        <v>46217.458611111113</v>
      </c>
      <c r="AK104">
        <v>56663133</v>
      </c>
      <c r="AL104">
        <v>0</v>
      </c>
      <c r="AM104">
        <v>0</v>
      </c>
      <c r="AN104">
        <v>0</v>
      </c>
      <c r="AO104">
        <v>46136</v>
      </c>
      <c r="AP104">
        <v>0</v>
      </c>
      <c r="AQ104">
        <v>1</v>
      </c>
      <c r="AR104">
        <v>0</v>
      </c>
      <c r="AS104" t="s">
        <v>3</v>
      </c>
      <c r="AT104">
        <v>1</v>
      </c>
      <c r="AU104">
        <v>1</v>
      </c>
    </row>
    <row r="105" spans="2:47" x14ac:dyDescent="0.2">
      <c r="B105" t="s">
        <v>1782</v>
      </c>
      <c r="C105">
        <v>1</v>
      </c>
      <c r="D105" t="s">
        <v>231</v>
      </c>
      <c r="E105" t="s">
        <v>3</v>
      </c>
      <c r="F105" t="s">
        <v>1684</v>
      </c>
      <c r="G105" t="s">
        <v>3</v>
      </c>
      <c r="H105">
        <v>198765</v>
      </c>
      <c r="I105">
        <v>198765</v>
      </c>
      <c r="J105">
        <v>0</v>
      </c>
      <c r="K105">
        <v>198765</v>
      </c>
      <c r="L105">
        <v>0</v>
      </c>
      <c r="M105">
        <v>0</v>
      </c>
      <c r="N105">
        <v>0</v>
      </c>
      <c r="O105" t="s">
        <v>1685</v>
      </c>
      <c r="P105" t="s">
        <v>3</v>
      </c>
      <c r="Q105" t="s">
        <v>1686</v>
      </c>
      <c r="R105" t="s">
        <v>3</v>
      </c>
      <c r="S105" t="s">
        <v>3</v>
      </c>
      <c r="T105" t="s">
        <v>3</v>
      </c>
      <c r="U105">
        <v>0</v>
      </c>
      <c r="V105">
        <v>0</v>
      </c>
      <c r="W105">
        <v>0</v>
      </c>
      <c r="X105">
        <v>0</v>
      </c>
      <c r="Y105" t="s">
        <v>3</v>
      </c>
      <c r="Z105" t="s">
        <v>3</v>
      </c>
      <c r="AA105">
        <v>0</v>
      </c>
      <c r="AB105" t="s">
        <v>3</v>
      </c>
      <c r="AC105">
        <v>198765</v>
      </c>
      <c r="AD105">
        <v>1</v>
      </c>
      <c r="AE105">
        <v>0</v>
      </c>
      <c r="AF105">
        <v>3</v>
      </c>
      <c r="AG105">
        <v>3</v>
      </c>
      <c r="AH105" t="s">
        <v>41</v>
      </c>
      <c r="AI105" t="s">
        <v>232</v>
      </c>
      <c r="AJ105">
        <v>46217.458611111113</v>
      </c>
      <c r="AK105">
        <v>56663138</v>
      </c>
      <c r="AL105">
        <v>0</v>
      </c>
      <c r="AM105">
        <v>0</v>
      </c>
      <c r="AN105">
        <v>0</v>
      </c>
      <c r="AO105">
        <v>46136</v>
      </c>
      <c r="AP105">
        <v>0</v>
      </c>
      <c r="AQ105">
        <v>1</v>
      </c>
      <c r="AR105">
        <v>0</v>
      </c>
      <c r="AS105" t="s">
        <v>1695</v>
      </c>
      <c r="AT105">
        <v>1</v>
      </c>
      <c r="AU105">
        <v>1</v>
      </c>
    </row>
    <row r="106" spans="2:47" x14ac:dyDescent="0.2">
      <c r="B106" t="s">
        <v>1783</v>
      </c>
      <c r="C106">
        <v>0</v>
      </c>
      <c r="D106" t="s">
        <v>231</v>
      </c>
      <c r="E106" t="s">
        <v>3</v>
      </c>
      <c r="F106" t="s">
        <v>1684</v>
      </c>
      <c r="G106" t="s">
        <v>3</v>
      </c>
      <c r="H106">
        <v>208730.25</v>
      </c>
      <c r="I106">
        <v>208730.25</v>
      </c>
      <c r="J106">
        <v>0</v>
      </c>
      <c r="K106">
        <v>208730.25</v>
      </c>
      <c r="L106">
        <v>0</v>
      </c>
      <c r="M106">
        <v>0</v>
      </c>
      <c r="N106">
        <v>0</v>
      </c>
      <c r="O106" t="s">
        <v>1689</v>
      </c>
      <c r="P106" t="s">
        <v>3</v>
      </c>
      <c r="Q106" t="s">
        <v>1690</v>
      </c>
      <c r="R106" t="s">
        <v>3</v>
      </c>
      <c r="S106" t="s">
        <v>3</v>
      </c>
      <c r="T106" t="s">
        <v>3</v>
      </c>
      <c r="U106">
        <v>0</v>
      </c>
      <c r="V106">
        <v>0</v>
      </c>
      <c r="W106">
        <v>0</v>
      </c>
      <c r="X106">
        <v>0</v>
      </c>
      <c r="Y106" t="s">
        <v>3</v>
      </c>
      <c r="Z106" t="s">
        <v>3</v>
      </c>
      <c r="AA106">
        <v>0</v>
      </c>
      <c r="AB106" t="s">
        <v>3</v>
      </c>
      <c r="AC106">
        <v>208730.25</v>
      </c>
      <c r="AD106">
        <v>1</v>
      </c>
      <c r="AE106">
        <v>0</v>
      </c>
      <c r="AF106">
        <v>3</v>
      </c>
      <c r="AG106">
        <v>3</v>
      </c>
      <c r="AH106" t="s">
        <v>41</v>
      </c>
      <c r="AI106" t="s">
        <v>232</v>
      </c>
      <c r="AJ106">
        <v>46217.458611111113</v>
      </c>
      <c r="AK106">
        <v>56663138</v>
      </c>
      <c r="AL106">
        <v>0</v>
      </c>
      <c r="AM106">
        <v>0</v>
      </c>
      <c r="AN106">
        <v>0</v>
      </c>
      <c r="AO106">
        <v>46136</v>
      </c>
      <c r="AP106">
        <v>0</v>
      </c>
      <c r="AQ106">
        <v>1</v>
      </c>
      <c r="AR106">
        <v>0</v>
      </c>
      <c r="AS106" t="s">
        <v>3</v>
      </c>
      <c r="AT106">
        <v>1</v>
      </c>
      <c r="AU106">
        <v>1</v>
      </c>
    </row>
    <row r="107" spans="2:47" x14ac:dyDescent="0.2">
      <c r="B107" t="s">
        <v>1784</v>
      </c>
      <c r="C107">
        <v>0</v>
      </c>
      <c r="D107" t="s">
        <v>231</v>
      </c>
      <c r="E107" t="s">
        <v>3</v>
      </c>
      <c r="F107" t="s">
        <v>1684</v>
      </c>
      <c r="G107" t="s">
        <v>3</v>
      </c>
      <c r="H107">
        <v>204727.95</v>
      </c>
      <c r="I107">
        <v>204727.95</v>
      </c>
      <c r="J107">
        <v>0</v>
      </c>
      <c r="K107">
        <v>204727.95</v>
      </c>
      <c r="L107">
        <v>0</v>
      </c>
      <c r="M107">
        <v>0</v>
      </c>
      <c r="N107">
        <v>0</v>
      </c>
      <c r="O107" t="s">
        <v>1692</v>
      </c>
      <c r="P107" t="s">
        <v>3</v>
      </c>
      <c r="Q107" t="s">
        <v>1693</v>
      </c>
      <c r="R107" t="s">
        <v>3</v>
      </c>
      <c r="S107" t="s">
        <v>3</v>
      </c>
      <c r="T107" t="s">
        <v>3</v>
      </c>
      <c r="U107">
        <v>0</v>
      </c>
      <c r="V107">
        <v>0</v>
      </c>
      <c r="W107">
        <v>0</v>
      </c>
      <c r="X107">
        <v>0</v>
      </c>
      <c r="Y107" t="s">
        <v>3</v>
      </c>
      <c r="Z107" t="s">
        <v>3</v>
      </c>
      <c r="AA107">
        <v>0</v>
      </c>
      <c r="AB107" t="s">
        <v>3</v>
      </c>
      <c r="AC107">
        <v>204727.95</v>
      </c>
      <c r="AD107">
        <v>1</v>
      </c>
      <c r="AE107">
        <v>0</v>
      </c>
      <c r="AF107">
        <v>3</v>
      </c>
      <c r="AG107">
        <v>3</v>
      </c>
      <c r="AH107" t="s">
        <v>41</v>
      </c>
      <c r="AI107" t="s">
        <v>232</v>
      </c>
      <c r="AJ107">
        <v>46217.458611111113</v>
      </c>
      <c r="AK107">
        <v>56663138</v>
      </c>
      <c r="AL107">
        <v>0</v>
      </c>
      <c r="AM107">
        <v>0</v>
      </c>
      <c r="AN107">
        <v>0</v>
      </c>
      <c r="AO107">
        <v>46136</v>
      </c>
      <c r="AP107">
        <v>0</v>
      </c>
      <c r="AQ107">
        <v>1</v>
      </c>
      <c r="AR107">
        <v>0</v>
      </c>
      <c r="AS107" t="s">
        <v>3</v>
      </c>
      <c r="AT107">
        <v>1</v>
      </c>
      <c r="AU107">
        <v>1</v>
      </c>
    </row>
    <row r="108" spans="2:47" x14ac:dyDescent="0.2">
      <c r="B108" t="s">
        <v>1785</v>
      </c>
      <c r="C108">
        <v>1</v>
      </c>
      <c r="D108" t="s">
        <v>234</v>
      </c>
      <c r="E108" t="s">
        <v>3</v>
      </c>
      <c r="F108" t="s">
        <v>1684</v>
      </c>
      <c r="G108" t="s">
        <v>3</v>
      </c>
      <c r="H108">
        <v>45780</v>
      </c>
      <c r="I108">
        <v>45780</v>
      </c>
      <c r="J108">
        <v>0</v>
      </c>
      <c r="K108">
        <v>45780</v>
      </c>
      <c r="L108">
        <v>0</v>
      </c>
      <c r="M108">
        <v>0</v>
      </c>
      <c r="N108">
        <v>0</v>
      </c>
      <c r="O108" t="s">
        <v>1685</v>
      </c>
      <c r="P108" t="s">
        <v>3</v>
      </c>
      <c r="Q108" t="s">
        <v>1686</v>
      </c>
      <c r="R108" t="s">
        <v>3</v>
      </c>
      <c r="S108" t="s">
        <v>3</v>
      </c>
      <c r="T108" t="s">
        <v>3</v>
      </c>
      <c r="U108">
        <v>0</v>
      </c>
      <c r="V108">
        <v>0</v>
      </c>
      <c r="W108">
        <v>0</v>
      </c>
      <c r="X108">
        <v>0</v>
      </c>
      <c r="Y108" t="s">
        <v>3</v>
      </c>
      <c r="Z108" t="s">
        <v>3</v>
      </c>
      <c r="AA108">
        <v>0</v>
      </c>
      <c r="AB108" t="s">
        <v>3</v>
      </c>
      <c r="AC108">
        <v>45780</v>
      </c>
      <c r="AD108">
        <v>1</v>
      </c>
      <c r="AE108">
        <v>0</v>
      </c>
      <c r="AF108">
        <v>3</v>
      </c>
      <c r="AG108">
        <v>3</v>
      </c>
      <c r="AH108" t="s">
        <v>41</v>
      </c>
      <c r="AI108" t="s">
        <v>235</v>
      </c>
      <c r="AJ108">
        <v>46217.458611111113</v>
      </c>
      <c r="AK108">
        <v>56663143</v>
      </c>
      <c r="AL108">
        <v>0</v>
      </c>
      <c r="AM108">
        <v>0</v>
      </c>
      <c r="AN108">
        <v>0</v>
      </c>
      <c r="AO108">
        <v>46136</v>
      </c>
      <c r="AP108">
        <v>0</v>
      </c>
      <c r="AQ108">
        <v>1</v>
      </c>
      <c r="AR108">
        <v>0</v>
      </c>
      <c r="AS108" t="s">
        <v>1695</v>
      </c>
      <c r="AT108">
        <v>1</v>
      </c>
      <c r="AU108">
        <v>1</v>
      </c>
    </row>
    <row r="109" spans="2:47" x14ac:dyDescent="0.2">
      <c r="B109" t="s">
        <v>1786</v>
      </c>
      <c r="C109">
        <v>0</v>
      </c>
      <c r="D109" t="s">
        <v>234</v>
      </c>
      <c r="E109" t="s">
        <v>3</v>
      </c>
      <c r="F109" t="s">
        <v>1684</v>
      </c>
      <c r="G109" t="s">
        <v>3</v>
      </c>
      <c r="H109">
        <v>48069</v>
      </c>
      <c r="I109">
        <v>48069</v>
      </c>
      <c r="J109">
        <v>0</v>
      </c>
      <c r="K109">
        <v>48069</v>
      </c>
      <c r="L109">
        <v>0</v>
      </c>
      <c r="M109">
        <v>0</v>
      </c>
      <c r="N109">
        <v>0</v>
      </c>
      <c r="O109" t="s">
        <v>1689</v>
      </c>
      <c r="P109" t="s">
        <v>3</v>
      </c>
      <c r="Q109" t="s">
        <v>1690</v>
      </c>
      <c r="R109" t="s">
        <v>3</v>
      </c>
      <c r="S109" t="s">
        <v>3</v>
      </c>
      <c r="T109" t="s">
        <v>3</v>
      </c>
      <c r="U109">
        <v>0</v>
      </c>
      <c r="V109">
        <v>0</v>
      </c>
      <c r="W109">
        <v>0</v>
      </c>
      <c r="X109">
        <v>0</v>
      </c>
      <c r="Y109" t="s">
        <v>3</v>
      </c>
      <c r="Z109" t="s">
        <v>3</v>
      </c>
      <c r="AA109">
        <v>0</v>
      </c>
      <c r="AB109" t="s">
        <v>3</v>
      </c>
      <c r="AC109">
        <v>48069</v>
      </c>
      <c r="AD109">
        <v>1</v>
      </c>
      <c r="AE109">
        <v>0</v>
      </c>
      <c r="AF109">
        <v>3</v>
      </c>
      <c r="AG109">
        <v>3</v>
      </c>
      <c r="AH109" t="s">
        <v>41</v>
      </c>
      <c r="AI109" t="s">
        <v>235</v>
      </c>
      <c r="AJ109">
        <v>46217.458611111113</v>
      </c>
      <c r="AK109">
        <v>56663143</v>
      </c>
      <c r="AL109">
        <v>0</v>
      </c>
      <c r="AM109">
        <v>0</v>
      </c>
      <c r="AN109">
        <v>0</v>
      </c>
      <c r="AO109">
        <v>46136</v>
      </c>
      <c r="AP109">
        <v>0</v>
      </c>
      <c r="AQ109">
        <v>1</v>
      </c>
      <c r="AR109">
        <v>0</v>
      </c>
      <c r="AS109" t="s">
        <v>3</v>
      </c>
      <c r="AT109">
        <v>1</v>
      </c>
      <c r="AU109">
        <v>1</v>
      </c>
    </row>
    <row r="110" spans="2:47" x14ac:dyDescent="0.2">
      <c r="B110" t="s">
        <v>1787</v>
      </c>
      <c r="C110">
        <v>0</v>
      </c>
      <c r="D110" t="s">
        <v>234</v>
      </c>
      <c r="E110" t="s">
        <v>3</v>
      </c>
      <c r="F110" t="s">
        <v>1684</v>
      </c>
      <c r="G110" t="s">
        <v>3</v>
      </c>
      <c r="H110">
        <v>47153.4</v>
      </c>
      <c r="I110">
        <v>47153.4</v>
      </c>
      <c r="J110">
        <v>0</v>
      </c>
      <c r="K110">
        <v>47153.4</v>
      </c>
      <c r="L110">
        <v>0</v>
      </c>
      <c r="M110">
        <v>0</v>
      </c>
      <c r="N110">
        <v>0</v>
      </c>
      <c r="O110" t="s">
        <v>1692</v>
      </c>
      <c r="P110" t="s">
        <v>3</v>
      </c>
      <c r="Q110" t="s">
        <v>1693</v>
      </c>
      <c r="R110" t="s">
        <v>3</v>
      </c>
      <c r="S110" t="s">
        <v>3</v>
      </c>
      <c r="T110" t="s">
        <v>3</v>
      </c>
      <c r="U110">
        <v>0</v>
      </c>
      <c r="V110">
        <v>0</v>
      </c>
      <c r="W110">
        <v>0</v>
      </c>
      <c r="X110">
        <v>0</v>
      </c>
      <c r="Y110" t="s">
        <v>3</v>
      </c>
      <c r="Z110" t="s">
        <v>3</v>
      </c>
      <c r="AA110">
        <v>0</v>
      </c>
      <c r="AB110" t="s">
        <v>3</v>
      </c>
      <c r="AC110">
        <v>47153.4</v>
      </c>
      <c r="AD110">
        <v>1</v>
      </c>
      <c r="AE110">
        <v>0</v>
      </c>
      <c r="AF110">
        <v>3</v>
      </c>
      <c r="AG110">
        <v>3</v>
      </c>
      <c r="AH110" t="s">
        <v>41</v>
      </c>
      <c r="AI110" t="s">
        <v>235</v>
      </c>
      <c r="AJ110">
        <v>46217.458611111113</v>
      </c>
      <c r="AK110">
        <v>56663143</v>
      </c>
      <c r="AL110">
        <v>0</v>
      </c>
      <c r="AM110">
        <v>0</v>
      </c>
      <c r="AN110">
        <v>0</v>
      </c>
      <c r="AO110">
        <v>46136</v>
      </c>
      <c r="AP110">
        <v>0</v>
      </c>
      <c r="AQ110">
        <v>1</v>
      </c>
      <c r="AR110">
        <v>0</v>
      </c>
      <c r="AS110" t="s">
        <v>3</v>
      </c>
      <c r="AT110">
        <v>1</v>
      </c>
      <c r="AU110">
        <v>1</v>
      </c>
    </row>
    <row r="111" spans="2:47" x14ac:dyDescent="0.2">
      <c r="B111" t="s">
        <v>1788</v>
      </c>
      <c r="C111">
        <v>1</v>
      </c>
      <c r="D111" t="s">
        <v>238</v>
      </c>
      <c r="E111" t="s">
        <v>3</v>
      </c>
      <c r="F111" t="s">
        <v>1684</v>
      </c>
      <c r="G111" t="s">
        <v>3</v>
      </c>
      <c r="H111">
        <v>37275</v>
      </c>
      <c r="I111">
        <v>37275</v>
      </c>
      <c r="J111">
        <v>0</v>
      </c>
      <c r="K111">
        <v>37275</v>
      </c>
      <c r="L111">
        <v>0</v>
      </c>
      <c r="M111">
        <v>0</v>
      </c>
      <c r="N111">
        <v>0</v>
      </c>
      <c r="O111" t="s">
        <v>1685</v>
      </c>
      <c r="P111" t="s">
        <v>3</v>
      </c>
      <c r="Q111" t="s">
        <v>1686</v>
      </c>
      <c r="R111" t="s">
        <v>3</v>
      </c>
      <c r="S111" t="s">
        <v>3</v>
      </c>
      <c r="T111" t="s">
        <v>3</v>
      </c>
      <c r="U111">
        <v>0</v>
      </c>
      <c r="V111">
        <v>0</v>
      </c>
      <c r="W111">
        <v>0</v>
      </c>
      <c r="X111">
        <v>0</v>
      </c>
      <c r="Y111" t="s">
        <v>3</v>
      </c>
      <c r="Z111" t="s">
        <v>3</v>
      </c>
      <c r="AA111">
        <v>0</v>
      </c>
      <c r="AB111" t="s">
        <v>3</v>
      </c>
      <c r="AC111">
        <v>37275</v>
      </c>
      <c r="AD111">
        <v>1</v>
      </c>
      <c r="AE111">
        <v>0</v>
      </c>
      <c r="AF111">
        <v>3</v>
      </c>
      <c r="AG111">
        <v>3</v>
      </c>
      <c r="AH111" t="s">
        <v>41</v>
      </c>
      <c r="AI111" t="s">
        <v>239</v>
      </c>
      <c r="AJ111">
        <v>46217.458611111113</v>
      </c>
      <c r="AK111">
        <v>56663148</v>
      </c>
      <c r="AL111">
        <v>0</v>
      </c>
      <c r="AM111">
        <v>0</v>
      </c>
      <c r="AN111">
        <v>0</v>
      </c>
      <c r="AO111">
        <v>46136</v>
      </c>
      <c r="AP111">
        <v>0</v>
      </c>
      <c r="AQ111">
        <v>1</v>
      </c>
      <c r="AR111">
        <v>0</v>
      </c>
      <c r="AS111" t="s">
        <v>1695</v>
      </c>
      <c r="AT111">
        <v>1</v>
      </c>
      <c r="AU111">
        <v>1</v>
      </c>
    </row>
    <row r="112" spans="2:47" x14ac:dyDescent="0.2">
      <c r="B112" t="s">
        <v>1789</v>
      </c>
      <c r="C112">
        <v>0</v>
      </c>
      <c r="D112" t="s">
        <v>238</v>
      </c>
      <c r="E112" t="s">
        <v>3</v>
      </c>
      <c r="F112" t="s">
        <v>1684</v>
      </c>
      <c r="G112" t="s">
        <v>3</v>
      </c>
      <c r="H112">
        <v>39138.75</v>
      </c>
      <c r="I112">
        <v>39138.75</v>
      </c>
      <c r="J112">
        <v>0</v>
      </c>
      <c r="K112">
        <v>39138.75</v>
      </c>
      <c r="L112">
        <v>0</v>
      </c>
      <c r="M112">
        <v>0</v>
      </c>
      <c r="N112">
        <v>0</v>
      </c>
      <c r="O112" t="s">
        <v>1689</v>
      </c>
      <c r="P112" t="s">
        <v>3</v>
      </c>
      <c r="Q112" t="s">
        <v>1690</v>
      </c>
      <c r="R112" t="s">
        <v>3</v>
      </c>
      <c r="S112" t="s">
        <v>3</v>
      </c>
      <c r="T112" t="s">
        <v>3</v>
      </c>
      <c r="U112">
        <v>0</v>
      </c>
      <c r="V112">
        <v>0</v>
      </c>
      <c r="W112">
        <v>0</v>
      </c>
      <c r="X112">
        <v>0</v>
      </c>
      <c r="Y112" t="s">
        <v>3</v>
      </c>
      <c r="Z112" t="s">
        <v>3</v>
      </c>
      <c r="AA112">
        <v>0</v>
      </c>
      <c r="AB112" t="s">
        <v>3</v>
      </c>
      <c r="AC112">
        <v>39138.75</v>
      </c>
      <c r="AD112">
        <v>1</v>
      </c>
      <c r="AE112">
        <v>0</v>
      </c>
      <c r="AF112">
        <v>3</v>
      </c>
      <c r="AG112">
        <v>3</v>
      </c>
      <c r="AH112" t="s">
        <v>41</v>
      </c>
      <c r="AI112" t="s">
        <v>239</v>
      </c>
      <c r="AJ112">
        <v>46217.458611111113</v>
      </c>
      <c r="AK112">
        <v>56663148</v>
      </c>
      <c r="AL112">
        <v>0</v>
      </c>
      <c r="AM112">
        <v>0</v>
      </c>
      <c r="AN112">
        <v>0</v>
      </c>
      <c r="AO112">
        <v>46136</v>
      </c>
      <c r="AP112">
        <v>0</v>
      </c>
      <c r="AQ112">
        <v>1</v>
      </c>
      <c r="AR112">
        <v>0</v>
      </c>
      <c r="AS112" t="s">
        <v>3</v>
      </c>
      <c r="AT112">
        <v>1</v>
      </c>
      <c r="AU112">
        <v>1</v>
      </c>
    </row>
    <row r="113" spans="2:47" x14ac:dyDescent="0.2">
      <c r="B113" t="s">
        <v>1790</v>
      </c>
      <c r="C113">
        <v>0</v>
      </c>
      <c r="D113" t="s">
        <v>238</v>
      </c>
      <c r="E113" t="s">
        <v>3</v>
      </c>
      <c r="F113" t="s">
        <v>1684</v>
      </c>
      <c r="G113" t="s">
        <v>3</v>
      </c>
      <c r="H113">
        <v>39393.25</v>
      </c>
      <c r="I113">
        <v>39393.25</v>
      </c>
      <c r="J113">
        <v>0</v>
      </c>
      <c r="K113">
        <v>39393.25</v>
      </c>
      <c r="L113">
        <v>0</v>
      </c>
      <c r="M113">
        <v>0</v>
      </c>
      <c r="N113">
        <v>0</v>
      </c>
      <c r="O113" t="s">
        <v>1692</v>
      </c>
      <c r="P113" t="s">
        <v>3</v>
      </c>
      <c r="Q113" t="s">
        <v>1693</v>
      </c>
      <c r="R113" t="s">
        <v>3</v>
      </c>
      <c r="S113" t="s">
        <v>3</v>
      </c>
      <c r="T113" t="s">
        <v>3</v>
      </c>
      <c r="U113">
        <v>0</v>
      </c>
      <c r="V113">
        <v>0</v>
      </c>
      <c r="W113">
        <v>0</v>
      </c>
      <c r="X113">
        <v>0</v>
      </c>
      <c r="Y113" t="s">
        <v>3</v>
      </c>
      <c r="Z113" t="s">
        <v>3</v>
      </c>
      <c r="AA113">
        <v>0</v>
      </c>
      <c r="AB113" t="s">
        <v>3</v>
      </c>
      <c r="AC113">
        <v>39393.25</v>
      </c>
      <c r="AD113">
        <v>1</v>
      </c>
      <c r="AE113">
        <v>0</v>
      </c>
      <c r="AF113">
        <v>3</v>
      </c>
      <c r="AG113">
        <v>3</v>
      </c>
      <c r="AH113" t="s">
        <v>41</v>
      </c>
      <c r="AI113" t="s">
        <v>239</v>
      </c>
      <c r="AJ113">
        <v>46217.458611111113</v>
      </c>
      <c r="AK113">
        <v>56663148</v>
      </c>
      <c r="AL113">
        <v>0</v>
      </c>
      <c r="AM113">
        <v>0</v>
      </c>
      <c r="AN113">
        <v>0</v>
      </c>
      <c r="AO113">
        <v>46136</v>
      </c>
      <c r="AP113">
        <v>0</v>
      </c>
      <c r="AQ113">
        <v>1</v>
      </c>
      <c r="AR113">
        <v>0</v>
      </c>
      <c r="AS113" t="s">
        <v>3</v>
      </c>
      <c r="AT113">
        <v>1</v>
      </c>
      <c r="AU113">
        <v>1</v>
      </c>
    </row>
    <row r="114" spans="2:47" x14ac:dyDescent="0.2">
      <c r="B114" t="s">
        <v>1791</v>
      </c>
      <c r="C114">
        <v>1</v>
      </c>
      <c r="D114" t="s">
        <v>241</v>
      </c>
      <c r="E114" t="s">
        <v>3</v>
      </c>
      <c r="F114" t="s">
        <v>1684</v>
      </c>
      <c r="G114" t="s">
        <v>3</v>
      </c>
      <c r="H114">
        <v>37275</v>
      </c>
      <c r="I114">
        <v>37275</v>
      </c>
      <c r="J114">
        <v>0</v>
      </c>
      <c r="K114">
        <v>37275</v>
      </c>
      <c r="L114">
        <v>0</v>
      </c>
      <c r="M114">
        <v>0</v>
      </c>
      <c r="N114">
        <v>0</v>
      </c>
      <c r="O114" t="s">
        <v>1685</v>
      </c>
      <c r="P114" t="s">
        <v>3</v>
      </c>
      <c r="Q114" t="s">
        <v>1686</v>
      </c>
      <c r="R114" t="s">
        <v>3</v>
      </c>
      <c r="S114" t="s">
        <v>3</v>
      </c>
      <c r="T114" t="s">
        <v>3</v>
      </c>
      <c r="U114">
        <v>0</v>
      </c>
      <c r="V114">
        <v>0</v>
      </c>
      <c r="W114">
        <v>0</v>
      </c>
      <c r="X114">
        <v>0</v>
      </c>
      <c r="Y114" t="s">
        <v>3</v>
      </c>
      <c r="Z114" t="s">
        <v>3</v>
      </c>
      <c r="AA114">
        <v>0</v>
      </c>
      <c r="AB114" t="s">
        <v>3</v>
      </c>
      <c r="AC114">
        <v>37275</v>
      </c>
      <c r="AD114">
        <v>1</v>
      </c>
      <c r="AE114">
        <v>0</v>
      </c>
      <c r="AF114">
        <v>3</v>
      </c>
      <c r="AG114">
        <v>3</v>
      </c>
      <c r="AH114" t="s">
        <v>41</v>
      </c>
      <c r="AI114" t="s">
        <v>242</v>
      </c>
      <c r="AJ114">
        <v>46217.458611111113</v>
      </c>
      <c r="AK114">
        <v>56663153</v>
      </c>
      <c r="AL114">
        <v>0</v>
      </c>
      <c r="AM114">
        <v>0</v>
      </c>
      <c r="AN114">
        <v>0</v>
      </c>
      <c r="AO114">
        <v>46136</v>
      </c>
      <c r="AP114">
        <v>0</v>
      </c>
      <c r="AQ114">
        <v>1</v>
      </c>
      <c r="AR114">
        <v>0</v>
      </c>
      <c r="AS114" t="s">
        <v>1695</v>
      </c>
      <c r="AT114">
        <v>1</v>
      </c>
      <c r="AU114">
        <v>1</v>
      </c>
    </row>
    <row r="115" spans="2:47" x14ac:dyDescent="0.2">
      <c r="B115" t="s">
        <v>1792</v>
      </c>
      <c r="C115">
        <v>0</v>
      </c>
      <c r="D115" t="s">
        <v>241</v>
      </c>
      <c r="E115" t="s">
        <v>3</v>
      </c>
      <c r="F115" t="s">
        <v>1684</v>
      </c>
      <c r="G115" t="s">
        <v>3</v>
      </c>
      <c r="H115">
        <v>39138.75</v>
      </c>
      <c r="I115">
        <v>39138.75</v>
      </c>
      <c r="J115">
        <v>0</v>
      </c>
      <c r="K115">
        <v>39138.75</v>
      </c>
      <c r="L115">
        <v>0</v>
      </c>
      <c r="M115">
        <v>0</v>
      </c>
      <c r="N115">
        <v>0</v>
      </c>
      <c r="O115" t="s">
        <v>1689</v>
      </c>
      <c r="P115" t="s">
        <v>3</v>
      </c>
      <c r="Q115" t="s">
        <v>1690</v>
      </c>
      <c r="R115" t="s">
        <v>3</v>
      </c>
      <c r="S115" t="s">
        <v>3</v>
      </c>
      <c r="T115" t="s">
        <v>3</v>
      </c>
      <c r="U115">
        <v>0</v>
      </c>
      <c r="V115">
        <v>0</v>
      </c>
      <c r="W115">
        <v>0</v>
      </c>
      <c r="X115">
        <v>0</v>
      </c>
      <c r="Y115" t="s">
        <v>3</v>
      </c>
      <c r="Z115" t="s">
        <v>3</v>
      </c>
      <c r="AA115">
        <v>0</v>
      </c>
      <c r="AB115" t="s">
        <v>3</v>
      </c>
      <c r="AC115">
        <v>39138.75</v>
      </c>
      <c r="AD115">
        <v>1</v>
      </c>
      <c r="AE115">
        <v>0</v>
      </c>
      <c r="AF115">
        <v>3</v>
      </c>
      <c r="AG115">
        <v>3</v>
      </c>
      <c r="AH115" t="s">
        <v>41</v>
      </c>
      <c r="AI115" t="s">
        <v>242</v>
      </c>
      <c r="AJ115">
        <v>46217.458611111113</v>
      </c>
      <c r="AK115">
        <v>56663153</v>
      </c>
      <c r="AL115">
        <v>0</v>
      </c>
      <c r="AM115">
        <v>0</v>
      </c>
      <c r="AN115">
        <v>0</v>
      </c>
      <c r="AO115">
        <v>46136</v>
      </c>
      <c r="AP115">
        <v>0</v>
      </c>
      <c r="AQ115">
        <v>1</v>
      </c>
      <c r="AR115">
        <v>0</v>
      </c>
      <c r="AS115" t="s">
        <v>3</v>
      </c>
      <c r="AT115">
        <v>1</v>
      </c>
      <c r="AU115">
        <v>1</v>
      </c>
    </row>
    <row r="116" spans="2:47" x14ac:dyDescent="0.2">
      <c r="B116" t="s">
        <v>1793</v>
      </c>
      <c r="C116">
        <v>0</v>
      </c>
      <c r="D116" t="s">
        <v>241</v>
      </c>
      <c r="E116" t="s">
        <v>3</v>
      </c>
      <c r="F116" t="s">
        <v>1684</v>
      </c>
      <c r="G116" t="s">
        <v>3</v>
      </c>
      <c r="H116">
        <v>39393.25</v>
      </c>
      <c r="I116">
        <v>39393.25</v>
      </c>
      <c r="J116">
        <v>0</v>
      </c>
      <c r="K116">
        <v>39393.25</v>
      </c>
      <c r="L116">
        <v>0</v>
      </c>
      <c r="M116">
        <v>0</v>
      </c>
      <c r="N116">
        <v>0</v>
      </c>
      <c r="O116" t="s">
        <v>1692</v>
      </c>
      <c r="P116" t="s">
        <v>3</v>
      </c>
      <c r="Q116" t="s">
        <v>1693</v>
      </c>
      <c r="R116" t="s">
        <v>3</v>
      </c>
      <c r="S116" t="s">
        <v>3</v>
      </c>
      <c r="T116" t="s">
        <v>3</v>
      </c>
      <c r="U116">
        <v>0</v>
      </c>
      <c r="V116">
        <v>0</v>
      </c>
      <c r="W116">
        <v>0</v>
      </c>
      <c r="X116">
        <v>0</v>
      </c>
      <c r="Y116" t="s">
        <v>3</v>
      </c>
      <c r="Z116" t="s">
        <v>3</v>
      </c>
      <c r="AA116">
        <v>0</v>
      </c>
      <c r="AB116" t="s">
        <v>3</v>
      </c>
      <c r="AC116">
        <v>39393.25</v>
      </c>
      <c r="AD116">
        <v>1</v>
      </c>
      <c r="AE116">
        <v>0</v>
      </c>
      <c r="AF116">
        <v>3</v>
      </c>
      <c r="AG116">
        <v>3</v>
      </c>
      <c r="AH116" t="s">
        <v>41</v>
      </c>
      <c r="AI116" t="s">
        <v>242</v>
      </c>
      <c r="AJ116">
        <v>46217.458611111113</v>
      </c>
      <c r="AK116">
        <v>56663153</v>
      </c>
      <c r="AL116">
        <v>0</v>
      </c>
      <c r="AM116">
        <v>0</v>
      </c>
      <c r="AN116">
        <v>0</v>
      </c>
      <c r="AO116">
        <v>46136</v>
      </c>
      <c r="AP116">
        <v>0</v>
      </c>
      <c r="AQ116">
        <v>1</v>
      </c>
      <c r="AR116">
        <v>0</v>
      </c>
      <c r="AS116" t="s">
        <v>3</v>
      </c>
      <c r="AT116">
        <v>1</v>
      </c>
      <c r="AU116">
        <v>1</v>
      </c>
    </row>
    <row r="117" spans="2:47" x14ac:dyDescent="0.2">
      <c r="B117" t="s">
        <v>1794</v>
      </c>
      <c r="C117">
        <v>1</v>
      </c>
      <c r="D117" t="s">
        <v>244</v>
      </c>
      <c r="E117" t="s">
        <v>3</v>
      </c>
      <c r="F117" t="s">
        <v>1684</v>
      </c>
      <c r="G117" t="s">
        <v>3</v>
      </c>
      <c r="H117">
        <v>37275</v>
      </c>
      <c r="I117">
        <v>37275</v>
      </c>
      <c r="J117">
        <v>0</v>
      </c>
      <c r="K117">
        <v>37275</v>
      </c>
      <c r="L117">
        <v>0</v>
      </c>
      <c r="M117">
        <v>0</v>
      </c>
      <c r="N117">
        <v>0</v>
      </c>
      <c r="O117" t="s">
        <v>1685</v>
      </c>
      <c r="P117" t="s">
        <v>3</v>
      </c>
      <c r="Q117" t="s">
        <v>1686</v>
      </c>
      <c r="R117" t="s">
        <v>3</v>
      </c>
      <c r="S117" t="s">
        <v>3</v>
      </c>
      <c r="T117" t="s">
        <v>3</v>
      </c>
      <c r="U117">
        <v>0</v>
      </c>
      <c r="V117">
        <v>0</v>
      </c>
      <c r="W117">
        <v>0</v>
      </c>
      <c r="X117">
        <v>0</v>
      </c>
      <c r="Y117" t="s">
        <v>3</v>
      </c>
      <c r="Z117" t="s">
        <v>3</v>
      </c>
      <c r="AA117">
        <v>0</v>
      </c>
      <c r="AB117" t="s">
        <v>3</v>
      </c>
      <c r="AC117">
        <v>37275</v>
      </c>
      <c r="AD117">
        <v>1</v>
      </c>
      <c r="AE117">
        <v>0</v>
      </c>
      <c r="AF117">
        <v>3</v>
      </c>
      <c r="AG117">
        <v>3</v>
      </c>
      <c r="AH117" t="s">
        <v>41</v>
      </c>
      <c r="AI117" t="s">
        <v>245</v>
      </c>
      <c r="AJ117">
        <v>46217.458611111113</v>
      </c>
      <c r="AK117">
        <v>56663158</v>
      </c>
      <c r="AL117">
        <v>0</v>
      </c>
      <c r="AM117">
        <v>0</v>
      </c>
      <c r="AN117">
        <v>0</v>
      </c>
      <c r="AO117">
        <v>46136</v>
      </c>
      <c r="AP117">
        <v>0</v>
      </c>
      <c r="AQ117">
        <v>1</v>
      </c>
      <c r="AR117">
        <v>0</v>
      </c>
      <c r="AS117" t="s">
        <v>1695</v>
      </c>
      <c r="AT117">
        <v>1</v>
      </c>
      <c r="AU117">
        <v>1</v>
      </c>
    </row>
    <row r="118" spans="2:47" x14ac:dyDescent="0.2">
      <c r="B118" t="s">
        <v>1795</v>
      </c>
      <c r="C118">
        <v>0</v>
      </c>
      <c r="D118" t="s">
        <v>244</v>
      </c>
      <c r="E118" t="s">
        <v>3</v>
      </c>
      <c r="F118" t="s">
        <v>1684</v>
      </c>
      <c r="G118" t="s">
        <v>3</v>
      </c>
      <c r="H118">
        <v>39138.75</v>
      </c>
      <c r="I118">
        <v>39138.75</v>
      </c>
      <c r="J118">
        <v>0</v>
      </c>
      <c r="K118">
        <v>39138.75</v>
      </c>
      <c r="L118">
        <v>0</v>
      </c>
      <c r="M118">
        <v>0</v>
      </c>
      <c r="N118">
        <v>0</v>
      </c>
      <c r="O118" t="s">
        <v>1689</v>
      </c>
      <c r="P118" t="s">
        <v>3</v>
      </c>
      <c r="Q118" t="s">
        <v>1690</v>
      </c>
      <c r="R118" t="s">
        <v>3</v>
      </c>
      <c r="S118" t="s">
        <v>3</v>
      </c>
      <c r="T118" t="s">
        <v>3</v>
      </c>
      <c r="U118">
        <v>0</v>
      </c>
      <c r="V118">
        <v>0</v>
      </c>
      <c r="W118">
        <v>0</v>
      </c>
      <c r="X118">
        <v>0</v>
      </c>
      <c r="Y118" t="s">
        <v>3</v>
      </c>
      <c r="Z118" t="s">
        <v>3</v>
      </c>
      <c r="AA118">
        <v>0</v>
      </c>
      <c r="AB118" t="s">
        <v>3</v>
      </c>
      <c r="AC118">
        <v>39138.75</v>
      </c>
      <c r="AD118">
        <v>1</v>
      </c>
      <c r="AE118">
        <v>0</v>
      </c>
      <c r="AF118">
        <v>3</v>
      </c>
      <c r="AG118">
        <v>3</v>
      </c>
      <c r="AH118" t="s">
        <v>41</v>
      </c>
      <c r="AI118" t="s">
        <v>245</v>
      </c>
      <c r="AJ118">
        <v>46217.458611111113</v>
      </c>
      <c r="AK118">
        <v>56663158</v>
      </c>
      <c r="AL118">
        <v>0</v>
      </c>
      <c r="AM118">
        <v>0</v>
      </c>
      <c r="AN118">
        <v>0</v>
      </c>
      <c r="AO118">
        <v>46136</v>
      </c>
      <c r="AP118">
        <v>0</v>
      </c>
      <c r="AQ118">
        <v>1</v>
      </c>
      <c r="AR118">
        <v>0</v>
      </c>
      <c r="AS118" t="s">
        <v>3</v>
      </c>
      <c r="AT118">
        <v>1</v>
      </c>
      <c r="AU118">
        <v>1</v>
      </c>
    </row>
    <row r="119" spans="2:47" x14ac:dyDescent="0.2">
      <c r="B119" t="s">
        <v>1796</v>
      </c>
      <c r="C119">
        <v>0</v>
      </c>
      <c r="D119" t="s">
        <v>244</v>
      </c>
      <c r="E119" t="s">
        <v>3</v>
      </c>
      <c r="F119" t="s">
        <v>1684</v>
      </c>
      <c r="G119" t="s">
        <v>3</v>
      </c>
      <c r="H119">
        <v>39393.25</v>
      </c>
      <c r="I119">
        <v>39393.25</v>
      </c>
      <c r="J119">
        <v>0</v>
      </c>
      <c r="K119">
        <v>39393.25</v>
      </c>
      <c r="L119">
        <v>0</v>
      </c>
      <c r="M119">
        <v>0</v>
      </c>
      <c r="N119">
        <v>0</v>
      </c>
      <c r="O119" t="s">
        <v>1692</v>
      </c>
      <c r="P119" t="s">
        <v>3</v>
      </c>
      <c r="Q119" t="s">
        <v>1693</v>
      </c>
      <c r="R119" t="s">
        <v>3</v>
      </c>
      <c r="S119" t="s">
        <v>3</v>
      </c>
      <c r="T119" t="s">
        <v>3</v>
      </c>
      <c r="U119">
        <v>0</v>
      </c>
      <c r="V119">
        <v>0</v>
      </c>
      <c r="W119">
        <v>0</v>
      </c>
      <c r="X119">
        <v>0</v>
      </c>
      <c r="Y119" t="s">
        <v>3</v>
      </c>
      <c r="Z119" t="s">
        <v>3</v>
      </c>
      <c r="AA119">
        <v>0</v>
      </c>
      <c r="AB119" t="s">
        <v>3</v>
      </c>
      <c r="AC119">
        <v>39393.25</v>
      </c>
      <c r="AD119">
        <v>1</v>
      </c>
      <c r="AE119">
        <v>0</v>
      </c>
      <c r="AF119">
        <v>3</v>
      </c>
      <c r="AG119">
        <v>3</v>
      </c>
      <c r="AH119" t="s">
        <v>41</v>
      </c>
      <c r="AI119" t="s">
        <v>245</v>
      </c>
      <c r="AJ119">
        <v>46217.458611111113</v>
      </c>
      <c r="AK119">
        <v>56663158</v>
      </c>
      <c r="AL119">
        <v>0</v>
      </c>
      <c r="AM119">
        <v>0</v>
      </c>
      <c r="AN119">
        <v>0</v>
      </c>
      <c r="AO119">
        <v>46136</v>
      </c>
      <c r="AP119">
        <v>0</v>
      </c>
      <c r="AQ119">
        <v>1</v>
      </c>
      <c r="AR119">
        <v>0</v>
      </c>
      <c r="AS119" t="s">
        <v>3</v>
      </c>
      <c r="AT119">
        <v>1</v>
      </c>
      <c r="AU119">
        <v>1</v>
      </c>
    </row>
    <row r="120" spans="2:47" x14ac:dyDescent="0.2">
      <c r="B120" t="s">
        <v>1797</v>
      </c>
      <c r="C120">
        <v>1</v>
      </c>
      <c r="D120" t="s">
        <v>247</v>
      </c>
      <c r="E120" t="s">
        <v>3</v>
      </c>
      <c r="F120" t="s">
        <v>1684</v>
      </c>
      <c r="G120" t="s">
        <v>3</v>
      </c>
      <c r="H120">
        <v>37275</v>
      </c>
      <c r="I120">
        <v>37275</v>
      </c>
      <c r="J120">
        <v>0</v>
      </c>
      <c r="K120">
        <v>37275</v>
      </c>
      <c r="L120">
        <v>0</v>
      </c>
      <c r="M120">
        <v>0</v>
      </c>
      <c r="N120">
        <v>0</v>
      </c>
      <c r="O120" t="s">
        <v>1685</v>
      </c>
      <c r="P120" t="s">
        <v>3</v>
      </c>
      <c r="Q120" t="s">
        <v>1686</v>
      </c>
      <c r="R120" t="s">
        <v>3</v>
      </c>
      <c r="S120" t="s">
        <v>3</v>
      </c>
      <c r="T120" t="s">
        <v>3</v>
      </c>
      <c r="U120">
        <v>0</v>
      </c>
      <c r="V120">
        <v>0</v>
      </c>
      <c r="W120">
        <v>0</v>
      </c>
      <c r="X120">
        <v>0</v>
      </c>
      <c r="Y120" t="s">
        <v>3</v>
      </c>
      <c r="Z120" t="s">
        <v>3</v>
      </c>
      <c r="AA120">
        <v>0</v>
      </c>
      <c r="AB120" t="s">
        <v>3</v>
      </c>
      <c r="AC120">
        <v>37275</v>
      </c>
      <c r="AD120">
        <v>1</v>
      </c>
      <c r="AE120">
        <v>0</v>
      </c>
      <c r="AF120">
        <v>3</v>
      </c>
      <c r="AG120">
        <v>3</v>
      </c>
      <c r="AH120" t="s">
        <v>41</v>
      </c>
      <c r="AI120" t="s">
        <v>248</v>
      </c>
      <c r="AJ120">
        <v>46217.458611111113</v>
      </c>
      <c r="AK120">
        <v>56663163</v>
      </c>
      <c r="AL120">
        <v>0</v>
      </c>
      <c r="AM120">
        <v>0</v>
      </c>
      <c r="AN120">
        <v>0</v>
      </c>
      <c r="AO120">
        <v>46136</v>
      </c>
      <c r="AP120">
        <v>0</v>
      </c>
      <c r="AQ120">
        <v>1</v>
      </c>
      <c r="AR120">
        <v>0</v>
      </c>
      <c r="AS120" t="s">
        <v>1695</v>
      </c>
      <c r="AT120">
        <v>1</v>
      </c>
      <c r="AU120">
        <v>1</v>
      </c>
    </row>
    <row r="121" spans="2:47" x14ac:dyDescent="0.2">
      <c r="B121" t="s">
        <v>1798</v>
      </c>
      <c r="C121">
        <v>0</v>
      </c>
      <c r="D121" t="s">
        <v>247</v>
      </c>
      <c r="E121" t="s">
        <v>3</v>
      </c>
      <c r="F121" t="s">
        <v>1684</v>
      </c>
      <c r="G121" t="s">
        <v>3</v>
      </c>
      <c r="H121">
        <v>39138.75</v>
      </c>
      <c r="I121">
        <v>39138.75</v>
      </c>
      <c r="J121">
        <v>0</v>
      </c>
      <c r="K121">
        <v>39138.75</v>
      </c>
      <c r="L121">
        <v>0</v>
      </c>
      <c r="M121">
        <v>0</v>
      </c>
      <c r="N121">
        <v>0</v>
      </c>
      <c r="O121" t="s">
        <v>1689</v>
      </c>
      <c r="P121" t="s">
        <v>3</v>
      </c>
      <c r="Q121" t="s">
        <v>1690</v>
      </c>
      <c r="R121" t="s">
        <v>3</v>
      </c>
      <c r="S121" t="s">
        <v>3</v>
      </c>
      <c r="T121" t="s">
        <v>3</v>
      </c>
      <c r="U121">
        <v>0</v>
      </c>
      <c r="V121">
        <v>0</v>
      </c>
      <c r="W121">
        <v>0</v>
      </c>
      <c r="X121">
        <v>0</v>
      </c>
      <c r="Y121" t="s">
        <v>3</v>
      </c>
      <c r="Z121" t="s">
        <v>3</v>
      </c>
      <c r="AA121">
        <v>0</v>
      </c>
      <c r="AB121" t="s">
        <v>3</v>
      </c>
      <c r="AC121">
        <v>39138.75</v>
      </c>
      <c r="AD121">
        <v>1</v>
      </c>
      <c r="AE121">
        <v>0</v>
      </c>
      <c r="AF121">
        <v>3</v>
      </c>
      <c r="AG121">
        <v>3</v>
      </c>
      <c r="AH121" t="s">
        <v>41</v>
      </c>
      <c r="AI121" t="s">
        <v>248</v>
      </c>
      <c r="AJ121">
        <v>46217.458611111113</v>
      </c>
      <c r="AK121">
        <v>56663163</v>
      </c>
      <c r="AL121">
        <v>0</v>
      </c>
      <c r="AM121">
        <v>0</v>
      </c>
      <c r="AN121">
        <v>0</v>
      </c>
      <c r="AO121">
        <v>46136</v>
      </c>
      <c r="AP121">
        <v>0</v>
      </c>
      <c r="AQ121">
        <v>1</v>
      </c>
      <c r="AR121">
        <v>0</v>
      </c>
      <c r="AS121" t="s">
        <v>3</v>
      </c>
      <c r="AT121">
        <v>1</v>
      </c>
      <c r="AU121">
        <v>1</v>
      </c>
    </row>
    <row r="122" spans="2:47" x14ac:dyDescent="0.2">
      <c r="B122" t="s">
        <v>1799</v>
      </c>
      <c r="C122">
        <v>0</v>
      </c>
      <c r="D122" t="s">
        <v>247</v>
      </c>
      <c r="E122" t="s">
        <v>3</v>
      </c>
      <c r="F122" t="s">
        <v>1684</v>
      </c>
      <c r="G122" t="s">
        <v>3</v>
      </c>
      <c r="H122">
        <v>39393.25</v>
      </c>
      <c r="I122">
        <v>39393.25</v>
      </c>
      <c r="J122">
        <v>0</v>
      </c>
      <c r="K122">
        <v>39393.25</v>
      </c>
      <c r="L122">
        <v>0</v>
      </c>
      <c r="M122">
        <v>0</v>
      </c>
      <c r="N122">
        <v>0</v>
      </c>
      <c r="O122" t="s">
        <v>1692</v>
      </c>
      <c r="P122" t="s">
        <v>3</v>
      </c>
      <c r="Q122" t="s">
        <v>1693</v>
      </c>
      <c r="R122" t="s">
        <v>3</v>
      </c>
      <c r="S122" t="s">
        <v>3</v>
      </c>
      <c r="T122" t="s">
        <v>3</v>
      </c>
      <c r="U122">
        <v>0</v>
      </c>
      <c r="V122">
        <v>0</v>
      </c>
      <c r="W122">
        <v>0</v>
      </c>
      <c r="X122">
        <v>0</v>
      </c>
      <c r="Y122" t="s">
        <v>3</v>
      </c>
      <c r="Z122" t="s">
        <v>3</v>
      </c>
      <c r="AA122">
        <v>0</v>
      </c>
      <c r="AB122" t="s">
        <v>3</v>
      </c>
      <c r="AC122">
        <v>39393.25</v>
      </c>
      <c r="AD122">
        <v>1</v>
      </c>
      <c r="AE122">
        <v>0</v>
      </c>
      <c r="AF122">
        <v>3</v>
      </c>
      <c r="AG122">
        <v>3</v>
      </c>
      <c r="AH122" t="s">
        <v>41</v>
      </c>
      <c r="AI122" t="s">
        <v>248</v>
      </c>
      <c r="AJ122">
        <v>46217.458611111113</v>
      </c>
      <c r="AK122">
        <v>56663163</v>
      </c>
      <c r="AL122">
        <v>0</v>
      </c>
      <c r="AM122">
        <v>0</v>
      </c>
      <c r="AN122">
        <v>0</v>
      </c>
      <c r="AO122">
        <v>46136</v>
      </c>
      <c r="AP122">
        <v>0</v>
      </c>
      <c r="AQ122">
        <v>1</v>
      </c>
      <c r="AR122">
        <v>0</v>
      </c>
      <c r="AS122" t="s">
        <v>3</v>
      </c>
      <c r="AT122">
        <v>1</v>
      </c>
      <c r="AU122">
        <v>1</v>
      </c>
    </row>
    <row r="123" spans="2:47" x14ac:dyDescent="0.2">
      <c r="B123" t="s">
        <v>1800</v>
      </c>
      <c r="C123">
        <v>1</v>
      </c>
      <c r="D123" t="s">
        <v>250</v>
      </c>
      <c r="E123" t="s">
        <v>3</v>
      </c>
      <c r="F123" t="s">
        <v>1684</v>
      </c>
      <c r="G123" t="s">
        <v>3</v>
      </c>
      <c r="H123">
        <v>37275</v>
      </c>
      <c r="I123">
        <v>37275</v>
      </c>
      <c r="J123">
        <v>0</v>
      </c>
      <c r="K123">
        <v>37275</v>
      </c>
      <c r="L123">
        <v>0</v>
      </c>
      <c r="M123">
        <v>0</v>
      </c>
      <c r="N123">
        <v>0</v>
      </c>
      <c r="O123" t="s">
        <v>1685</v>
      </c>
      <c r="P123" t="s">
        <v>3</v>
      </c>
      <c r="Q123" t="s">
        <v>1686</v>
      </c>
      <c r="R123" t="s">
        <v>3</v>
      </c>
      <c r="S123" t="s">
        <v>3</v>
      </c>
      <c r="T123" t="s">
        <v>3</v>
      </c>
      <c r="U123">
        <v>0</v>
      </c>
      <c r="V123">
        <v>0</v>
      </c>
      <c r="W123">
        <v>0</v>
      </c>
      <c r="X123">
        <v>0</v>
      </c>
      <c r="Y123" t="s">
        <v>3</v>
      </c>
      <c r="Z123" t="s">
        <v>3</v>
      </c>
      <c r="AA123">
        <v>0</v>
      </c>
      <c r="AB123" t="s">
        <v>3</v>
      </c>
      <c r="AC123">
        <v>37275</v>
      </c>
      <c r="AD123">
        <v>1</v>
      </c>
      <c r="AE123">
        <v>0</v>
      </c>
      <c r="AF123">
        <v>3</v>
      </c>
      <c r="AG123">
        <v>3</v>
      </c>
      <c r="AH123" t="s">
        <v>41</v>
      </c>
      <c r="AI123" t="s">
        <v>251</v>
      </c>
      <c r="AJ123">
        <v>46217.458611111113</v>
      </c>
      <c r="AK123">
        <v>56663168</v>
      </c>
      <c r="AL123">
        <v>0</v>
      </c>
      <c r="AM123">
        <v>0</v>
      </c>
      <c r="AN123">
        <v>0</v>
      </c>
      <c r="AO123">
        <v>46136</v>
      </c>
      <c r="AP123">
        <v>0</v>
      </c>
      <c r="AQ123">
        <v>1</v>
      </c>
      <c r="AR123">
        <v>0</v>
      </c>
      <c r="AS123" t="s">
        <v>1695</v>
      </c>
      <c r="AT123">
        <v>1</v>
      </c>
      <c r="AU123">
        <v>1</v>
      </c>
    </row>
    <row r="124" spans="2:47" x14ac:dyDescent="0.2">
      <c r="B124" t="s">
        <v>1801</v>
      </c>
      <c r="C124">
        <v>0</v>
      </c>
      <c r="D124" t="s">
        <v>250</v>
      </c>
      <c r="E124" t="s">
        <v>3</v>
      </c>
      <c r="F124" t="s">
        <v>1684</v>
      </c>
      <c r="G124" t="s">
        <v>3</v>
      </c>
      <c r="H124">
        <v>39138.75</v>
      </c>
      <c r="I124">
        <v>39138.75</v>
      </c>
      <c r="J124">
        <v>0</v>
      </c>
      <c r="K124">
        <v>39138.75</v>
      </c>
      <c r="L124">
        <v>0</v>
      </c>
      <c r="M124">
        <v>0</v>
      </c>
      <c r="N124">
        <v>0</v>
      </c>
      <c r="O124" t="s">
        <v>1689</v>
      </c>
      <c r="P124" t="s">
        <v>3</v>
      </c>
      <c r="Q124" t="s">
        <v>1690</v>
      </c>
      <c r="R124" t="s">
        <v>3</v>
      </c>
      <c r="S124" t="s">
        <v>3</v>
      </c>
      <c r="T124" t="s">
        <v>3</v>
      </c>
      <c r="U124">
        <v>0</v>
      </c>
      <c r="V124">
        <v>0</v>
      </c>
      <c r="W124">
        <v>0</v>
      </c>
      <c r="X124">
        <v>0</v>
      </c>
      <c r="Y124" t="s">
        <v>3</v>
      </c>
      <c r="Z124" t="s">
        <v>3</v>
      </c>
      <c r="AA124">
        <v>0</v>
      </c>
      <c r="AB124" t="s">
        <v>3</v>
      </c>
      <c r="AC124">
        <v>39138.75</v>
      </c>
      <c r="AD124">
        <v>1</v>
      </c>
      <c r="AE124">
        <v>0</v>
      </c>
      <c r="AF124">
        <v>3</v>
      </c>
      <c r="AG124">
        <v>3</v>
      </c>
      <c r="AH124" t="s">
        <v>41</v>
      </c>
      <c r="AI124" t="s">
        <v>251</v>
      </c>
      <c r="AJ124">
        <v>46217.458611111113</v>
      </c>
      <c r="AK124">
        <v>56663168</v>
      </c>
      <c r="AL124">
        <v>0</v>
      </c>
      <c r="AM124">
        <v>0</v>
      </c>
      <c r="AN124">
        <v>0</v>
      </c>
      <c r="AO124">
        <v>46136</v>
      </c>
      <c r="AP124">
        <v>0</v>
      </c>
      <c r="AQ124">
        <v>1</v>
      </c>
      <c r="AR124">
        <v>0</v>
      </c>
      <c r="AS124" t="s">
        <v>3</v>
      </c>
      <c r="AT124">
        <v>1</v>
      </c>
      <c r="AU124">
        <v>1</v>
      </c>
    </row>
    <row r="125" spans="2:47" x14ac:dyDescent="0.2">
      <c r="B125" t="s">
        <v>1802</v>
      </c>
      <c r="C125">
        <v>0</v>
      </c>
      <c r="D125" t="s">
        <v>250</v>
      </c>
      <c r="E125" t="s">
        <v>3</v>
      </c>
      <c r="F125" t="s">
        <v>1684</v>
      </c>
      <c r="G125" t="s">
        <v>3</v>
      </c>
      <c r="H125">
        <v>39393.25</v>
      </c>
      <c r="I125">
        <v>39393.25</v>
      </c>
      <c r="J125">
        <v>0</v>
      </c>
      <c r="K125">
        <v>39393.25</v>
      </c>
      <c r="L125">
        <v>0</v>
      </c>
      <c r="M125">
        <v>0</v>
      </c>
      <c r="N125">
        <v>0</v>
      </c>
      <c r="O125" t="s">
        <v>1692</v>
      </c>
      <c r="P125" t="s">
        <v>3</v>
      </c>
      <c r="Q125" t="s">
        <v>1693</v>
      </c>
      <c r="R125" t="s">
        <v>3</v>
      </c>
      <c r="S125" t="s">
        <v>3</v>
      </c>
      <c r="T125" t="s">
        <v>3</v>
      </c>
      <c r="U125">
        <v>0</v>
      </c>
      <c r="V125">
        <v>0</v>
      </c>
      <c r="W125">
        <v>0</v>
      </c>
      <c r="X125">
        <v>0</v>
      </c>
      <c r="Y125" t="s">
        <v>3</v>
      </c>
      <c r="Z125" t="s">
        <v>3</v>
      </c>
      <c r="AA125">
        <v>0</v>
      </c>
      <c r="AB125" t="s">
        <v>3</v>
      </c>
      <c r="AC125">
        <v>39393.25</v>
      </c>
      <c r="AD125">
        <v>1</v>
      </c>
      <c r="AE125">
        <v>0</v>
      </c>
      <c r="AF125">
        <v>3</v>
      </c>
      <c r="AG125">
        <v>3</v>
      </c>
      <c r="AH125" t="s">
        <v>41</v>
      </c>
      <c r="AI125" t="s">
        <v>251</v>
      </c>
      <c r="AJ125">
        <v>46217.458611111113</v>
      </c>
      <c r="AK125">
        <v>56663168</v>
      </c>
      <c r="AL125">
        <v>0</v>
      </c>
      <c r="AM125">
        <v>0</v>
      </c>
      <c r="AN125">
        <v>0</v>
      </c>
      <c r="AO125">
        <v>46136</v>
      </c>
      <c r="AP125">
        <v>0</v>
      </c>
      <c r="AQ125">
        <v>1</v>
      </c>
      <c r="AR125">
        <v>0</v>
      </c>
      <c r="AS125" t="s">
        <v>3</v>
      </c>
      <c r="AT125">
        <v>1</v>
      </c>
      <c r="AU125">
        <v>1</v>
      </c>
    </row>
    <row r="126" spans="2:47" x14ac:dyDescent="0.2">
      <c r="B126" t="s">
        <v>1803</v>
      </c>
      <c r="C126">
        <v>1</v>
      </c>
      <c r="D126" t="s">
        <v>253</v>
      </c>
      <c r="E126" t="s">
        <v>3</v>
      </c>
      <c r="F126" t="s">
        <v>1684</v>
      </c>
      <c r="G126" t="s">
        <v>3</v>
      </c>
      <c r="H126">
        <v>37275</v>
      </c>
      <c r="I126">
        <v>37275</v>
      </c>
      <c r="J126">
        <v>0</v>
      </c>
      <c r="K126">
        <v>37275</v>
      </c>
      <c r="L126">
        <v>0</v>
      </c>
      <c r="M126">
        <v>0</v>
      </c>
      <c r="N126">
        <v>0</v>
      </c>
      <c r="O126" t="s">
        <v>1685</v>
      </c>
      <c r="P126" t="s">
        <v>3</v>
      </c>
      <c r="Q126" t="s">
        <v>1686</v>
      </c>
      <c r="R126" t="s">
        <v>3</v>
      </c>
      <c r="S126" t="s">
        <v>3</v>
      </c>
      <c r="T126" t="s">
        <v>3</v>
      </c>
      <c r="U126">
        <v>0</v>
      </c>
      <c r="V126">
        <v>0</v>
      </c>
      <c r="W126">
        <v>0</v>
      </c>
      <c r="X126">
        <v>0</v>
      </c>
      <c r="Y126" t="s">
        <v>3</v>
      </c>
      <c r="Z126" t="s">
        <v>3</v>
      </c>
      <c r="AA126">
        <v>0</v>
      </c>
      <c r="AB126" t="s">
        <v>3</v>
      </c>
      <c r="AC126">
        <v>37275</v>
      </c>
      <c r="AD126">
        <v>1</v>
      </c>
      <c r="AE126">
        <v>0</v>
      </c>
      <c r="AF126">
        <v>3</v>
      </c>
      <c r="AG126">
        <v>3</v>
      </c>
      <c r="AH126" t="s">
        <v>41</v>
      </c>
      <c r="AI126" t="s">
        <v>254</v>
      </c>
      <c r="AJ126">
        <v>46217.458611111113</v>
      </c>
      <c r="AK126">
        <v>56663173</v>
      </c>
      <c r="AL126">
        <v>0</v>
      </c>
      <c r="AM126">
        <v>0</v>
      </c>
      <c r="AN126">
        <v>0</v>
      </c>
      <c r="AO126">
        <v>46136</v>
      </c>
      <c r="AP126">
        <v>0</v>
      </c>
      <c r="AQ126">
        <v>1</v>
      </c>
      <c r="AR126">
        <v>0</v>
      </c>
      <c r="AS126" t="s">
        <v>1695</v>
      </c>
      <c r="AT126">
        <v>1</v>
      </c>
      <c r="AU126">
        <v>1</v>
      </c>
    </row>
    <row r="127" spans="2:47" x14ac:dyDescent="0.2">
      <c r="B127" t="s">
        <v>1804</v>
      </c>
      <c r="C127">
        <v>0</v>
      </c>
      <c r="D127" t="s">
        <v>253</v>
      </c>
      <c r="E127" t="s">
        <v>3</v>
      </c>
      <c r="F127" t="s">
        <v>1684</v>
      </c>
      <c r="G127" t="s">
        <v>3</v>
      </c>
      <c r="H127">
        <v>39138.75</v>
      </c>
      <c r="I127">
        <v>39138.75</v>
      </c>
      <c r="J127">
        <v>0</v>
      </c>
      <c r="K127">
        <v>39138.75</v>
      </c>
      <c r="L127">
        <v>0</v>
      </c>
      <c r="M127">
        <v>0</v>
      </c>
      <c r="N127">
        <v>0</v>
      </c>
      <c r="O127" t="s">
        <v>1689</v>
      </c>
      <c r="P127" t="s">
        <v>3</v>
      </c>
      <c r="Q127" t="s">
        <v>1690</v>
      </c>
      <c r="R127" t="s">
        <v>3</v>
      </c>
      <c r="S127" t="s">
        <v>3</v>
      </c>
      <c r="T127" t="s">
        <v>3</v>
      </c>
      <c r="U127">
        <v>0</v>
      </c>
      <c r="V127">
        <v>0</v>
      </c>
      <c r="W127">
        <v>0</v>
      </c>
      <c r="X127">
        <v>0</v>
      </c>
      <c r="Y127" t="s">
        <v>3</v>
      </c>
      <c r="Z127" t="s">
        <v>3</v>
      </c>
      <c r="AA127">
        <v>0</v>
      </c>
      <c r="AB127" t="s">
        <v>3</v>
      </c>
      <c r="AC127">
        <v>39138.75</v>
      </c>
      <c r="AD127">
        <v>1</v>
      </c>
      <c r="AE127">
        <v>0</v>
      </c>
      <c r="AF127">
        <v>3</v>
      </c>
      <c r="AG127">
        <v>3</v>
      </c>
      <c r="AH127" t="s">
        <v>41</v>
      </c>
      <c r="AI127" t="s">
        <v>254</v>
      </c>
      <c r="AJ127">
        <v>46217.458611111113</v>
      </c>
      <c r="AK127">
        <v>56663173</v>
      </c>
      <c r="AL127">
        <v>0</v>
      </c>
      <c r="AM127">
        <v>0</v>
      </c>
      <c r="AN127">
        <v>0</v>
      </c>
      <c r="AO127">
        <v>46136</v>
      </c>
      <c r="AP127">
        <v>0</v>
      </c>
      <c r="AQ127">
        <v>1</v>
      </c>
      <c r="AR127">
        <v>0</v>
      </c>
      <c r="AS127" t="s">
        <v>3</v>
      </c>
      <c r="AT127">
        <v>1</v>
      </c>
      <c r="AU127">
        <v>1</v>
      </c>
    </row>
    <row r="128" spans="2:47" x14ac:dyDescent="0.2">
      <c r="B128" t="s">
        <v>1805</v>
      </c>
      <c r="C128">
        <v>0</v>
      </c>
      <c r="D128" t="s">
        <v>253</v>
      </c>
      <c r="E128" t="s">
        <v>3</v>
      </c>
      <c r="F128" t="s">
        <v>1684</v>
      </c>
      <c r="G128" t="s">
        <v>3</v>
      </c>
      <c r="H128">
        <v>39393.25</v>
      </c>
      <c r="I128">
        <v>39393.25</v>
      </c>
      <c r="J128">
        <v>0</v>
      </c>
      <c r="K128">
        <v>39393.25</v>
      </c>
      <c r="L128">
        <v>0</v>
      </c>
      <c r="M128">
        <v>0</v>
      </c>
      <c r="N128">
        <v>0</v>
      </c>
      <c r="O128" t="s">
        <v>1692</v>
      </c>
      <c r="P128" t="s">
        <v>3</v>
      </c>
      <c r="Q128" t="s">
        <v>1693</v>
      </c>
      <c r="R128" t="s">
        <v>3</v>
      </c>
      <c r="S128" t="s">
        <v>3</v>
      </c>
      <c r="T128" t="s">
        <v>3</v>
      </c>
      <c r="U128">
        <v>0</v>
      </c>
      <c r="V128">
        <v>0</v>
      </c>
      <c r="W128">
        <v>0</v>
      </c>
      <c r="X128">
        <v>0</v>
      </c>
      <c r="Y128" t="s">
        <v>3</v>
      </c>
      <c r="Z128" t="s">
        <v>3</v>
      </c>
      <c r="AA128">
        <v>0</v>
      </c>
      <c r="AB128" t="s">
        <v>3</v>
      </c>
      <c r="AC128">
        <v>39393.25</v>
      </c>
      <c r="AD128">
        <v>1</v>
      </c>
      <c r="AE128">
        <v>0</v>
      </c>
      <c r="AF128">
        <v>3</v>
      </c>
      <c r="AG128">
        <v>3</v>
      </c>
      <c r="AH128" t="s">
        <v>41</v>
      </c>
      <c r="AI128" t="s">
        <v>254</v>
      </c>
      <c r="AJ128">
        <v>46217.458611111113</v>
      </c>
      <c r="AK128">
        <v>56663173</v>
      </c>
      <c r="AL128">
        <v>0</v>
      </c>
      <c r="AM128">
        <v>0</v>
      </c>
      <c r="AN128">
        <v>0</v>
      </c>
      <c r="AO128">
        <v>46136</v>
      </c>
      <c r="AP128">
        <v>0</v>
      </c>
      <c r="AQ128">
        <v>1</v>
      </c>
      <c r="AR128">
        <v>0</v>
      </c>
      <c r="AS128" t="s">
        <v>3</v>
      </c>
      <c r="AT128">
        <v>1</v>
      </c>
      <c r="AU128">
        <v>1</v>
      </c>
    </row>
    <row r="129" spans="2:47" x14ac:dyDescent="0.2">
      <c r="B129" t="s">
        <v>1806</v>
      </c>
      <c r="C129">
        <v>1</v>
      </c>
      <c r="D129" t="s">
        <v>256</v>
      </c>
      <c r="E129" t="s">
        <v>3</v>
      </c>
      <c r="F129" t="s">
        <v>1684</v>
      </c>
      <c r="G129" t="s">
        <v>3</v>
      </c>
      <c r="H129">
        <v>37275</v>
      </c>
      <c r="I129">
        <v>37275</v>
      </c>
      <c r="J129">
        <v>0</v>
      </c>
      <c r="K129">
        <v>37275</v>
      </c>
      <c r="L129">
        <v>0</v>
      </c>
      <c r="M129">
        <v>0</v>
      </c>
      <c r="N129">
        <v>0</v>
      </c>
      <c r="O129" t="s">
        <v>1685</v>
      </c>
      <c r="P129" t="s">
        <v>3</v>
      </c>
      <c r="Q129" t="s">
        <v>1686</v>
      </c>
      <c r="R129" t="s">
        <v>3</v>
      </c>
      <c r="S129" t="s">
        <v>3</v>
      </c>
      <c r="T129" t="s">
        <v>3</v>
      </c>
      <c r="U129">
        <v>0</v>
      </c>
      <c r="V129">
        <v>0</v>
      </c>
      <c r="W129">
        <v>0</v>
      </c>
      <c r="X129">
        <v>0</v>
      </c>
      <c r="Y129" t="s">
        <v>3</v>
      </c>
      <c r="Z129" t="s">
        <v>3</v>
      </c>
      <c r="AA129">
        <v>0</v>
      </c>
      <c r="AB129" t="s">
        <v>3</v>
      </c>
      <c r="AC129">
        <v>37275</v>
      </c>
      <c r="AD129">
        <v>1</v>
      </c>
      <c r="AE129">
        <v>0</v>
      </c>
      <c r="AF129">
        <v>3</v>
      </c>
      <c r="AG129">
        <v>3</v>
      </c>
      <c r="AH129" t="s">
        <v>41</v>
      </c>
      <c r="AI129" t="s">
        <v>257</v>
      </c>
      <c r="AJ129">
        <v>46217.458611111113</v>
      </c>
      <c r="AK129">
        <v>56663178</v>
      </c>
      <c r="AL129">
        <v>0</v>
      </c>
      <c r="AM129">
        <v>0</v>
      </c>
      <c r="AN129">
        <v>0</v>
      </c>
      <c r="AO129">
        <v>46136</v>
      </c>
      <c r="AP129">
        <v>0</v>
      </c>
      <c r="AQ129">
        <v>1</v>
      </c>
      <c r="AR129">
        <v>0</v>
      </c>
      <c r="AS129" t="s">
        <v>1695</v>
      </c>
      <c r="AT129">
        <v>1</v>
      </c>
      <c r="AU129">
        <v>1</v>
      </c>
    </row>
    <row r="130" spans="2:47" x14ac:dyDescent="0.2">
      <c r="B130" t="s">
        <v>1807</v>
      </c>
      <c r="C130">
        <v>0</v>
      </c>
      <c r="D130" t="s">
        <v>256</v>
      </c>
      <c r="E130" t="s">
        <v>3</v>
      </c>
      <c r="F130" t="s">
        <v>1684</v>
      </c>
      <c r="G130" t="s">
        <v>3</v>
      </c>
      <c r="H130">
        <v>39138.75</v>
      </c>
      <c r="I130">
        <v>39138.75</v>
      </c>
      <c r="J130">
        <v>0</v>
      </c>
      <c r="K130">
        <v>39138.75</v>
      </c>
      <c r="L130">
        <v>0</v>
      </c>
      <c r="M130">
        <v>0</v>
      </c>
      <c r="N130">
        <v>0</v>
      </c>
      <c r="O130" t="s">
        <v>1689</v>
      </c>
      <c r="P130" t="s">
        <v>3</v>
      </c>
      <c r="Q130" t="s">
        <v>1690</v>
      </c>
      <c r="R130" t="s">
        <v>3</v>
      </c>
      <c r="S130" t="s">
        <v>3</v>
      </c>
      <c r="T130" t="s">
        <v>3</v>
      </c>
      <c r="U130">
        <v>0</v>
      </c>
      <c r="V130">
        <v>0</v>
      </c>
      <c r="W130">
        <v>0</v>
      </c>
      <c r="X130">
        <v>0</v>
      </c>
      <c r="Y130" t="s">
        <v>3</v>
      </c>
      <c r="Z130" t="s">
        <v>3</v>
      </c>
      <c r="AA130">
        <v>0</v>
      </c>
      <c r="AB130" t="s">
        <v>3</v>
      </c>
      <c r="AC130">
        <v>39138.75</v>
      </c>
      <c r="AD130">
        <v>1</v>
      </c>
      <c r="AE130">
        <v>0</v>
      </c>
      <c r="AF130">
        <v>3</v>
      </c>
      <c r="AG130">
        <v>3</v>
      </c>
      <c r="AH130" t="s">
        <v>41</v>
      </c>
      <c r="AI130" t="s">
        <v>257</v>
      </c>
      <c r="AJ130">
        <v>46217.458611111113</v>
      </c>
      <c r="AK130">
        <v>56663178</v>
      </c>
      <c r="AL130">
        <v>0</v>
      </c>
      <c r="AM130">
        <v>0</v>
      </c>
      <c r="AN130">
        <v>0</v>
      </c>
      <c r="AO130">
        <v>46136</v>
      </c>
      <c r="AP130">
        <v>0</v>
      </c>
      <c r="AQ130">
        <v>1</v>
      </c>
      <c r="AR130">
        <v>0</v>
      </c>
      <c r="AS130" t="s">
        <v>3</v>
      </c>
      <c r="AT130">
        <v>1</v>
      </c>
      <c r="AU130">
        <v>1</v>
      </c>
    </row>
    <row r="131" spans="2:47" x14ac:dyDescent="0.2">
      <c r="B131" t="s">
        <v>1808</v>
      </c>
      <c r="C131">
        <v>0</v>
      </c>
      <c r="D131" t="s">
        <v>256</v>
      </c>
      <c r="E131" t="s">
        <v>3</v>
      </c>
      <c r="F131" t="s">
        <v>1684</v>
      </c>
      <c r="G131" t="s">
        <v>3</v>
      </c>
      <c r="H131">
        <v>39393.25</v>
      </c>
      <c r="I131">
        <v>39393.25</v>
      </c>
      <c r="J131">
        <v>0</v>
      </c>
      <c r="K131">
        <v>39393.25</v>
      </c>
      <c r="L131">
        <v>0</v>
      </c>
      <c r="M131">
        <v>0</v>
      </c>
      <c r="N131">
        <v>0</v>
      </c>
      <c r="O131" t="s">
        <v>1692</v>
      </c>
      <c r="P131" t="s">
        <v>3</v>
      </c>
      <c r="Q131" t="s">
        <v>1693</v>
      </c>
      <c r="R131" t="s">
        <v>3</v>
      </c>
      <c r="S131" t="s">
        <v>3</v>
      </c>
      <c r="T131" t="s">
        <v>3</v>
      </c>
      <c r="U131">
        <v>0</v>
      </c>
      <c r="V131">
        <v>0</v>
      </c>
      <c r="W131">
        <v>0</v>
      </c>
      <c r="X131">
        <v>0</v>
      </c>
      <c r="Y131" t="s">
        <v>3</v>
      </c>
      <c r="Z131" t="s">
        <v>3</v>
      </c>
      <c r="AA131">
        <v>0</v>
      </c>
      <c r="AB131" t="s">
        <v>3</v>
      </c>
      <c r="AC131">
        <v>39393.25</v>
      </c>
      <c r="AD131">
        <v>1</v>
      </c>
      <c r="AE131">
        <v>0</v>
      </c>
      <c r="AF131">
        <v>3</v>
      </c>
      <c r="AG131">
        <v>3</v>
      </c>
      <c r="AH131" t="s">
        <v>41</v>
      </c>
      <c r="AI131" t="s">
        <v>257</v>
      </c>
      <c r="AJ131">
        <v>46217.458611111113</v>
      </c>
      <c r="AK131">
        <v>56663178</v>
      </c>
      <c r="AL131">
        <v>0</v>
      </c>
      <c r="AM131">
        <v>0</v>
      </c>
      <c r="AN131">
        <v>0</v>
      </c>
      <c r="AO131">
        <v>46136</v>
      </c>
      <c r="AP131">
        <v>0</v>
      </c>
      <c r="AQ131">
        <v>1</v>
      </c>
      <c r="AR131">
        <v>0</v>
      </c>
      <c r="AS131" t="s">
        <v>3</v>
      </c>
      <c r="AT131">
        <v>1</v>
      </c>
      <c r="AU131">
        <v>1</v>
      </c>
    </row>
    <row r="132" spans="2:47" x14ac:dyDescent="0.2">
      <c r="B132" t="s">
        <v>1809</v>
      </c>
      <c r="C132">
        <v>1</v>
      </c>
      <c r="D132" t="s">
        <v>259</v>
      </c>
      <c r="E132" t="s">
        <v>3</v>
      </c>
      <c r="F132" t="s">
        <v>1684</v>
      </c>
      <c r="G132" t="s">
        <v>3</v>
      </c>
      <c r="H132">
        <v>37275</v>
      </c>
      <c r="I132">
        <v>37275</v>
      </c>
      <c r="J132">
        <v>0</v>
      </c>
      <c r="K132">
        <v>37275</v>
      </c>
      <c r="L132">
        <v>0</v>
      </c>
      <c r="M132">
        <v>0</v>
      </c>
      <c r="N132">
        <v>0</v>
      </c>
      <c r="O132" t="s">
        <v>1685</v>
      </c>
      <c r="P132" t="s">
        <v>3</v>
      </c>
      <c r="Q132" t="s">
        <v>1686</v>
      </c>
      <c r="R132" t="s">
        <v>3</v>
      </c>
      <c r="S132" t="s">
        <v>3</v>
      </c>
      <c r="T132" t="s">
        <v>3</v>
      </c>
      <c r="U132">
        <v>0</v>
      </c>
      <c r="V132">
        <v>0</v>
      </c>
      <c r="W132">
        <v>0</v>
      </c>
      <c r="X132">
        <v>0</v>
      </c>
      <c r="Y132" t="s">
        <v>3</v>
      </c>
      <c r="Z132" t="s">
        <v>3</v>
      </c>
      <c r="AA132">
        <v>0</v>
      </c>
      <c r="AB132" t="s">
        <v>3</v>
      </c>
      <c r="AC132">
        <v>37275</v>
      </c>
      <c r="AD132">
        <v>1</v>
      </c>
      <c r="AE132">
        <v>0</v>
      </c>
      <c r="AF132">
        <v>3</v>
      </c>
      <c r="AG132">
        <v>3</v>
      </c>
      <c r="AH132" t="s">
        <v>41</v>
      </c>
      <c r="AI132" t="s">
        <v>260</v>
      </c>
      <c r="AJ132">
        <v>46217.458611111113</v>
      </c>
      <c r="AK132">
        <v>56663183</v>
      </c>
      <c r="AL132">
        <v>0</v>
      </c>
      <c r="AM132">
        <v>0</v>
      </c>
      <c r="AN132">
        <v>0</v>
      </c>
      <c r="AO132">
        <v>46136</v>
      </c>
      <c r="AP132">
        <v>0</v>
      </c>
      <c r="AQ132">
        <v>1</v>
      </c>
      <c r="AR132">
        <v>0</v>
      </c>
      <c r="AS132" t="s">
        <v>1695</v>
      </c>
      <c r="AT132">
        <v>1</v>
      </c>
      <c r="AU132">
        <v>1</v>
      </c>
    </row>
    <row r="133" spans="2:47" x14ac:dyDescent="0.2">
      <c r="B133" t="s">
        <v>1810</v>
      </c>
      <c r="C133">
        <v>0</v>
      </c>
      <c r="D133" t="s">
        <v>259</v>
      </c>
      <c r="E133" t="s">
        <v>3</v>
      </c>
      <c r="F133" t="s">
        <v>1684</v>
      </c>
      <c r="G133" t="s">
        <v>3</v>
      </c>
      <c r="H133">
        <v>39138.75</v>
      </c>
      <c r="I133">
        <v>39138.75</v>
      </c>
      <c r="J133">
        <v>0</v>
      </c>
      <c r="K133">
        <v>39138.75</v>
      </c>
      <c r="L133">
        <v>0</v>
      </c>
      <c r="M133">
        <v>0</v>
      </c>
      <c r="N133">
        <v>0</v>
      </c>
      <c r="O133" t="s">
        <v>1689</v>
      </c>
      <c r="P133" t="s">
        <v>3</v>
      </c>
      <c r="Q133" t="s">
        <v>1690</v>
      </c>
      <c r="R133" t="s">
        <v>3</v>
      </c>
      <c r="S133" t="s">
        <v>3</v>
      </c>
      <c r="T133" t="s">
        <v>3</v>
      </c>
      <c r="U133">
        <v>0</v>
      </c>
      <c r="V133">
        <v>0</v>
      </c>
      <c r="W133">
        <v>0</v>
      </c>
      <c r="X133">
        <v>0</v>
      </c>
      <c r="Y133" t="s">
        <v>3</v>
      </c>
      <c r="Z133" t="s">
        <v>3</v>
      </c>
      <c r="AA133">
        <v>0</v>
      </c>
      <c r="AB133" t="s">
        <v>3</v>
      </c>
      <c r="AC133">
        <v>39138.75</v>
      </c>
      <c r="AD133">
        <v>1</v>
      </c>
      <c r="AE133">
        <v>0</v>
      </c>
      <c r="AF133">
        <v>3</v>
      </c>
      <c r="AG133">
        <v>3</v>
      </c>
      <c r="AH133" t="s">
        <v>41</v>
      </c>
      <c r="AI133" t="s">
        <v>260</v>
      </c>
      <c r="AJ133">
        <v>46217.458611111113</v>
      </c>
      <c r="AK133">
        <v>56663183</v>
      </c>
      <c r="AL133">
        <v>0</v>
      </c>
      <c r="AM133">
        <v>0</v>
      </c>
      <c r="AN133">
        <v>0</v>
      </c>
      <c r="AO133">
        <v>46136</v>
      </c>
      <c r="AP133">
        <v>0</v>
      </c>
      <c r="AQ133">
        <v>1</v>
      </c>
      <c r="AR133">
        <v>0</v>
      </c>
      <c r="AS133" t="s">
        <v>3</v>
      </c>
      <c r="AT133">
        <v>1</v>
      </c>
      <c r="AU133">
        <v>1</v>
      </c>
    </row>
    <row r="134" spans="2:47" x14ac:dyDescent="0.2">
      <c r="B134" t="s">
        <v>1811</v>
      </c>
      <c r="C134">
        <v>0</v>
      </c>
      <c r="D134" t="s">
        <v>259</v>
      </c>
      <c r="E134" t="s">
        <v>3</v>
      </c>
      <c r="F134" t="s">
        <v>1684</v>
      </c>
      <c r="G134" t="s">
        <v>3</v>
      </c>
      <c r="H134">
        <v>39393.25</v>
      </c>
      <c r="I134">
        <v>39393.25</v>
      </c>
      <c r="J134">
        <v>0</v>
      </c>
      <c r="K134">
        <v>39393.25</v>
      </c>
      <c r="L134">
        <v>0</v>
      </c>
      <c r="M134">
        <v>0</v>
      </c>
      <c r="N134">
        <v>0</v>
      </c>
      <c r="O134" t="s">
        <v>1692</v>
      </c>
      <c r="P134" t="s">
        <v>3</v>
      </c>
      <c r="Q134" t="s">
        <v>1693</v>
      </c>
      <c r="R134" t="s">
        <v>3</v>
      </c>
      <c r="S134" t="s">
        <v>3</v>
      </c>
      <c r="T134" t="s">
        <v>3</v>
      </c>
      <c r="U134">
        <v>0</v>
      </c>
      <c r="V134">
        <v>0</v>
      </c>
      <c r="W134">
        <v>0</v>
      </c>
      <c r="X134">
        <v>0</v>
      </c>
      <c r="Y134" t="s">
        <v>3</v>
      </c>
      <c r="Z134" t="s">
        <v>3</v>
      </c>
      <c r="AA134">
        <v>0</v>
      </c>
      <c r="AB134" t="s">
        <v>3</v>
      </c>
      <c r="AC134">
        <v>39393.25</v>
      </c>
      <c r="AD134">
        <v>1</v>
      </c>
      <c r="AE134">
        <v>0</v>
      </c>
      <c r="AF134">
        <v>3</v>
      </c>
      <c r="AG134">
        <v>3</v>
      </c>
      <c r="AH134" t="s">
        <v>41</v>
      </c>
      <c r="AI134" t="s">
        <v>260</v>
      </c>
      <c r="AJ134">
        <v>46217.458611111113</v>
      </c>
      <c r="AK134">
        <v>56663183</v>
      </c>
      <c r="AL134">
        <v>0</v>
      </c>
      <c r="AM134">
        <v>0</v>
      </c>
      <c r="AN134">
        <v>0</v>
      </c>
      <c r="AO134">
        <v>46136</v>
      </c>
      <c r="AP134">
        <v>0</v>
      </c>
      <c r="AQ134">
        <v>1</v>
      </c>
      <c r="AR134">
        <v>0</v>
      </c>
      <c r="AS134" t="s">
        <v>3</v>
      </c>
      <c r="AT134">
        <v>1</v>
      </c>
      <c r="AU134">
        <v>1</v>
      </c>
    </row>
    <row r="135" spans="2:47" x14ac:dyDescent="0.2">
      <c r="B135" t="s">
        <v>1812</v>
      </c>
      <c r="C135">
        <v>1</v>
      </c>
      <c r="D135" t="s">
        <v>262</v>
      </c>
      <c r="E135" t="s">
        <v>3</v>
      </c>
      <c r="F135" t="s">
        <v>1684</v>
      </c>
      <c r="G135" t="s">
        <v>3</v>
      </c>
      <c r="H135">
        <v>37275</v>
      </c>
      <c r="I135">
        <v>37275</v>
      </c>
      <c r="J135">
        <v>0</v>
      </c>
      <c r="K135">
        <v>37275</v>
      </c>
      <c r="L135">
        <v>0</v>
      </c>
      <c r="M135">
        <v>0</v>
      </c>
      <c r="N135">
        <v>0</v>
      </c>
      <c r="O135" t="s">
        <v>1685</v>
      </c>
      <c r="P135" t="s">
        <v>3</v>
      </c>
      <c r="Q135" t="s">
        <v>1686</v>
      </c>
      <c r="R135" t="s">
        <v>3</v>
      </c>
      <c r="S135" t="s">
        <v>3</v>
      </c>
      <c r="T135" t="s">
        <v>3</v>
      </c>
      <c r="U135">
        <v>0</v>
      </c>
      <c r="V135">
        <v>0</v>
      </c>
      <c r="W135">
        <v>0</v>
      </c>
      <c r="X135">
        <v>0</v>
      </c>
      <c r="Y135" t="s">
        <v>3</v>
      </c>
      <c r="Z135" t="s">
        <v>3</v>
      </c>
      <c r="AA135">
        <v>0</v>
      </c>
      <c r="AB135" t="s">
        <v>3</v>
      </c>
      <c r="AC135">
        <v>37275</v>
      </c>
      <c r="AD135">
        <v>1</v>
      </c>
      <c r="AE135">
        <v>0</v>
      </c>
      <c r="AF135">
        <v>3</v>
      </c>
      <c r="AG135">
        <v>3</v>
      </c>
      <c r="AH135" t="s">
        <v>41</v>
      </c>
      <c r="AI135" t="s">
        <v>263</v>
      </c>
      <c r="AJ135">
        <v>46217.458611111113</v>
      </c>
      <c r="AK135">
        <v>56663188</v>
      </c>
      <c r="AL135">
        <v>0</v>
      </c>
      <c r="AM135">
        <v>0</v>
      </c>
      <c r="AN135">
        <v>0</v>
      </c>
      <c r="AO135">
        <v>46136</v>
      </c>
      <c r="AP135">
        <v>0</v>
      </c>
      <c r="AQ135">
        <v>1</v>
      </c>
      <c r="AR135">
        <v>0</v>
      </c>
      <c r="AS135" t="s">
        <v>1695</v>
      </c>
      <c r="AT135">
        <v>1</v>
      </c>
      <c r="AU135">
        <v>1</v>
      </c>
    </row>
    <row r="136" spans="2:47" x14ac:dyDescent="0.2">
      <c r="B136" t="s">
        <v>1813</v>
      </c>
      <c r="C136">
        <v>0</v>
      </c>
      <c r="D136" t="s">
        <v>262</v>
      </c>
      <c r="E136" t="s">
        <v>3</v>
      </c>
      <c r="F136" t="s">
        <v>1684</v>
      </c>
      <c r="G136" t="s">
        <v>3</v>
      </c>
      <c r="H136">
        <v>39138.75</v>
      </c>
      <c r="I136">
        <v>39138.75</v>
      </c>
      <c r="J136">
        <v>0</v>
      </c>
      <c r="K136">
        <v>39138.75</v>
      </c>
      <c r="L136">
        <v>0</v>
      </c>
      <c r="M136">
        <v>0</v>
      </c>
      <c r="N136">
        <v>0</v>
      </c>
      <c r="O136" t="s">
        <v>1689</v>
      </c>
      <c r="P136" t="s">
        <v>3</v>
      </c>
      <c r="Q136" t="s">
        <v>1690</v>
      </c>
      <c r="R136" t="s">
        <v>3</v>
      </c>
      <c r="S136" t="s">
        <v>3</v>
      </c>
      <c r="T136" t="s">
        <v>3</v>
      </c>
      <c r="U136">
        <v>0</v>
      </c>
      <c r="V136">
        <v>0</v>
      </c>
      <c r="W136">
        <v>0</v>
      </c>
      <c r="X136">
        <v>0</v>
      </c>
      <c r="Y136" t="s">
        <v>3</v>
      </c>
      <c r="Z136" t="s">
        <v>3</v>
      </c>
      <c r="AA136">
        <v>0</v>
      </c>
      <c r="AB136" t="s">
        <v>3</v>
      </c>
      <c r="AC136">
        <v>39138.75</v>
      </c>
      <c r="AD136">
        <v>1</v>
      </c>
      <c r="AE136">
        <v>0</v>
      </c>
      <c r="AF136">
        <v>3</v>
      </c>
      <c r="AG136">
        <v>3</v>
      </c>
      <c r="AH136" t="s">
        <v>41</v>
      </c>
      <c r="AI136" t="s">
        <v>263</v>
      </c>
      <c r="AJ136">
        <v>46217.458611111113</v>
      </c>
      <c r="AK136">
        <v>56663188</v>
      </c>
      <c r="AL136">
        <v>0</v>
      </c>
      <c r="AM136">
        <v>0</v>
      </c>
      <c r="AN136">
        <v>0</v>
      </c>
      <c r="AO136">
        <v>46136</v>
      </c>
      <c r="AP136">
        <v>0</v>
      </c>
      <c r="AQ136">
        <v>1</v>
      </c>
      <c r="AR136">
        <v>0</v>
      </c>
      <c r="AS136" t="s">
        <v>3</v>
      </c>
      <c r="AT136">
        <v>1</v>
      </c>
      <c r="AU136">
        <v>1</v>
      </c>
    </row>
    <row r="137" spans="2:47" x14ac:dyDescent="0.2">
      <c r="B137" t="s">
        <v>1814</v>
      </c>
      <c r="C137">
        <v>0</v>
      </c>
      <c r="D137" t="s">
        <v>262</v>
      </c>
      <c r="E137" t="s">
        <v>3</v>
      </c>
      <c r="F137" t="s">
        <v>1684</v>
      </c>
      <c r="G137" t="s">
        <v>3</v>
      </c>
      <c r="H137">
        <v>39393.25</v>
      </c>
      <c r="I137">
        <v>39393.25</v>
      </c>
      <c r="J137">
        <v>0</v>
      </c>
      <c r="K137">
        <v>39393.25</v>
      </c>
      <c r="L137">
        <v>0</v>
      </c>
      <c r="M137">
        <v>0</v>
      </c>
      <c r="N137">
        <v>0</v>
      </c>
      <c r="O137" t="s">
        <v>1692</v>
      </c>
      <c r="P137" t="s">
        <v>3</v>
      </c>
      <c r="Q137" t="s">
        <v>1693</v>
      </c>
      <c r="R137" t="s">
        <v>3</v>
      </c>
      <c r="S137" t="s">
        <v>3</v>
      </c>
      <c r="T137" t="s">
        <v>3</v>
      </c>
      <c r="U137">
        <v>0</v>
      </c>
      <c r="V137">
        <v>0</v>
      </c>
      <c r="W137">
        <v>0</v>
      </c>
      <c r="X137">
        <v>0</v>
      </c>
      <c r="Y137" t="s">
        <v>3</v>
      </c>
      <c r="Z137" t="s">
        <v>3</v>
      </c>
      <c r="AA137">
        <v>0</v>
      </c>
      <c r="AB137" t="s">
        <v>3</v>
      </c>
      <c r="AC137">
        <v>39393.25</v>
      </c>
      <c r="AD137">
        <v>1</v>
      </c>
      <c r="AE137">
        <v>0</v>
      </c>
      <c r="AF137">
        <v>3</v>
      </c>
      <c r="AG137">
        <v>3</v>
      </c>
      <c r="AH137" t="s">
        <v>41</v>
      </c>
      <c r="AI137" t="s">
        <v>263</v>
      </c>
      <c r="AJ137">
        <v>46217.458611111113</v>
      </c>
      <c r="AK137">
        <v>56663188</v>
      </c>
      <c r="AL137">
        <v>0</v>
      </c>
      <c r="AM137">
        <v>0</v>
      </c>
      <c r="AN137">
        <v>0</v>
      </c>
      <c r="AO137">
        <v>46136</v>
      </c>
      <c r="AP137">
        <v>0</v>
      </c>
      <c r="AQ137">
        <v>1</v>
      </c>
      <c r="AR137">
        <v>0</v>
      </c>
      <c r="AS137" t="s">
        <v>3</v>
      </c>
      <c r="AT137">
        <v>1</v>
      </c>
      <c r="AU137">
        <v>1</v>
      </c>
    </row>
    <row r="138" spans="2:47" x14ac:dyDescent="0.2">
      <c r="B138" t="s">
        <v>1815</v>
      </c>
      <c r="C138">
        <v>1</v>
      </c>
      <c r="D138" t="s">
        <v>265</v>
      </c>
      <c r="E138" t="s">
        <v>3</v>
      </c>
      <c r="F138" t="s">
        <v>1684</v>
      </c>
      <c r="G138" t="s">
        <v>3</v>
      </c>
      <c r="H138">
        <v>180075</v>
      </c>
      <c r="I138">
        <v>180075</v>
      </c>
      <c r="J138">
        <v>0</v>
      </c>
      <c r="K138">
        <v>180075</v>
      </c>
      <c r="L138">
        <v>0</v>
      </c>
      <c r="M138">
        <v>0</v>
      </c>
      <c r="N138">
        <v>0</v>
      </c>
      <c r="O138" t="s">
        <v>1685</v>
      </c>
      <c r="P138" t="s">
        <v>3</v>
      </c>
      <c r="Q138" t="s">
        <v>1686</v>
      </c>
      <c r="R138" t="s">
        <v>3</v>
      </c>
      <c r="S138" t="s">
        <v>3</v>
      </c>
      <c r="T138" t="s">
        <v>3</v>
      </c>
      <c r="U138">
        <v>0</v>
      </c>
      <c r="V138">
        <v>0</v>
      </c>
      <c r="W138">
        <v>0</v>
      </c>
      <c r="X138">
        <v>0</v>
      </c>
      <c r="Y138" t="s">
        <v>3</v>
      </c>
      <c r="Z138" t="s">
        <v>3</v>
      </c>
      <c r="AA138">
        <v>0</v>
      </c>
      <c r="AB138" t="s">
        <v>3</v>
      </c>
      <c r="AC138">
        <v>180075</v>
      </c>
      <c r="AD138">
        <v>1</v>
      </c>
      <c r="AE138">
        <v>0</v>
      </c>
      <c r="AF138">
        <v>3</v>
      </c>
      <c r="AG138">
        <v>3</v>
      </c>
      <c r="AH138" t="s">
        <v>41</v>
      </c>
      <c r="AI138" t="s">
        <v>266</v>
      </c>
      <c r="AJ138">
        <v>46217.458622685182</v>
      </c>
      <c r="AK138">
        <v>56663193</v>
      </c>
      <c r="AL138">
        <v>0</v>
      </c>
      <c r="AM138">
        <v>0</v>
      </c>
      <c r="AN138">
        <v>0</v>
      </c>
      <c r="AO138">
        <v>46136</v>
      </c>
      <c r="AP138">
        <v>0</v>
      </c>
      <c r="AQ138">
        <v>1</v>
      </c>
      <c r="AR138">
        <v>0</v>
      </c>
      <c r="AS138" t="s">
        <v>1695</v>
      </c>
      <c r="AT138">
        <v>1</v>
      </c>
      <c r="AU138">
        <v>1</v>
      </c>
    </row>
    <row r="139" spans="2:47" x14ac:dyDescent="0.2">
      <c r="B139" t="s">
        <v>1816</v>
      </c>
      <c r="C139">
        <v>0</v>
      </c>
      <c r="D139" t="s">
        <v>265</v>
      </c>
      <c r="E139" t="s">
        <v>3</v>
      </c>
      <c r="F139" t="s">
        <v>1684</v>
      </c>
      <c r="G139" t="s">
        <v>3</v>
      </c>
      <c r="H139">
        <v>189078.75</v>
      </c>
      <c r="I139">
        <v>189078.75</v>
      </c>
      <c r="J139">
        <v>0</v>
      </c>
      <c r="K139">
        <v>189078.75</v>
      </c>
      <c r="L139">
        <v>0</v>
      </c>
      <c r="M139">
        <v>0</v>
      </c>
      <c r="N139">
        <v>0</v>
      </c>
      <c r="O139" t="s">
        <v>1689</v>
      </c>
      <c r="P139" t="s">
        <v>3</v>
      </c>
      <c r="Q139" t="s">
        <v>1690</v>
      </c>
      <c r="R139" t="s">
        <v>3</v>
      </c>
      <c r="S139" t="s">
        <v>3</v>
      </c>
      <c r="T139" t="s">
        <v>3</v>
      </c>
      <c r="U139">
        <v>0</v>
      </c>
      <c r="V139">
        <v>0</v>
      </c>
      <c r="W139">
        <v>0</v>
      </c>
      <c r="X139">
        <v>0</v>
      </c>
      <c r="Y139" t="s">
        <v>3</v>
      </c>
      <c r="Z139" t="s">
        <v>3</v>
      </c>
      <c r="AA139">
        <v>0</v>
      </c>
      <c r="AB139" t="s">
        <v>3</v>
      </c>
      <c r="AC139">
        <v>189078.75</v>
      </c>
      <c r="AD139">
        <v>1</v>
      </c>
      <c r="AE139">
        <v>0</v>
      </c>
      <c r="AF139">
        <v>3</v>
      </c>
      <c r="AG139">
        <v>3</v>
      </c>
      <c r="AH139" t="s">
        <v>41</v>
      </c>
      <c r="AI139" t="s">
        <v>266</v>
      </c>
      <c r="AJ139">
        <v>46217.458622685182</v>
      </c>
      <c r="AK139">
        <v>56663193</v>
      </c>
      <c r="AL139">
        <v>0</v>
      </c>
      <c r="AM139">
        <v>0</v>
      </c>
      <c r="AN139">
        <v>0</v>
      </c>
      <c r="AO139">
        <v>46136</v>
      </c>
      <c r="AP139">
        <v>0</v>
      </c>
      <c r="AQ139">
        <v>1</v>
      </c>
      <c r="AR139">
        <v>0</v>
      </c>
      <c r="AS139" t="s">
        <v>3</v>
      </c>
      <c r="AT139">
        <v>1</v>
      </c>
      <c r="AU139">
        <v>1</v>
      </c>
    </row>
    <row r="140" spans="2:47" x14ac:dyDescent="0.2">
      <c r="B140" t="s">
        <v>1817</v>
      </c>
      <c r="C140">
        <v>0</v>
      </c>
      <c r="D140" t="s">
        <v>265</v>
      </c>
      <c r="E140" t="s">
        <v>3</v>
      </c>
      <c r="F140" t="s">
        <v>1684</v>
      </c>
      <c r="G140" t="s">
        <v>3</v>
      </c>
      <c r="H140">
        <v>185477.25</v>
      </c>
      <c r="I140">
        <v>185477.25</v>
      </c>
      <c r="J140">
        <v>0</v>
      </c>
      <c r="K140">
        <v>185477.25</v>
      </c>
      <c r="L140">
        <v>0</v>
      </c>
      <c r="M140">
        <v>0</v>
      </c>
      <c r="N140">
        <v>0</v>
      </c>
      <c r="O140" t="s">
        <v>1692</v>
      </c>
      <c r="P140" t="s">
        <v>3</v>
      </c>
      <c r="Q140" t="s">
        <v>1693</v>
      </c>
      <c r="R140" t="s">
        <v>3</v>
      </c>
      <c r="S140" t="s">
        <v>3</v>
      </c>
      <c r="T140" t="s">
        <v>3</v>
      </c>
      <c r="U140">
        <v>0</v>
      </c>
      <c r="V140">
        <v>0</v>
      </c>
      <c r="W140">
        <v>0</v>
      </c>
      <c r="X140">
        <v>0</v>
      </c>
      <c r="Y140" t="s">
        <v>3</v>
      </c>
      <c r="Z140" t="s">
        <v>3</v>
      </c>
      <c r="AA140">
        <v>0</v>
      </c>
      <c r="AB140" t="s">
        <v>3</v>
      </c>
      <c r="AC140">
        <v>185477.25</v>
      </c>
      <c r="AD140">
        <v>1</v>
      </c>
      <c r="AE140">
        <v>0</v>
      </c>
      <c r="AF140">
        <v>3</v>
      </c>
      <c r="AG140">
        <v>3</v>
      </c>
      <c r="AH140" t="s">
        <v>41</v>
      </c>
      <c r="AI140" t="s">
        <v>266</v>
      </c>
      <c r="AJ140">
        <v>46217.458622685182</v>
      </c>
      <c r="AK140">
        <v>56663193</v>
      </c>
      <c r="AL140">
        <v>0</v>
      </c>
      <c r="AM140">
        <v>0</v>
      </c>
      <c r="AN140">
        <v>0</v>
      </c>
      <c r="AO140">
        <v>46136</v>
      </c>
      <c r="AP140">
        <v>0</v>
      </c>
      <c r="AQ140">
        <v>1</v>
      </c>
      <c r="AR140">
        <v>0</v>
      </c>
      <c r="AS140" t="s">
        <v>3</v>
      </c>
      <c r="AT140">
        <v>1</v>
      </c>
      <c r="AU140">
        <v>1</v>
      </c>
    </row>
    <row r="141" spans="2:47" x14ac:dyDescent="0.2">
      <c r="B141" t="s">
        <v>1818</v>
      </c>
      <c r="C141">
        <v>1</v>
      </c>
      <c r="D141" t="s">
        <v>269</v>
      </c>
      <c r="E141" t="s">
        <v>3</v>
      </c>
      <c r="F141" t="s">
        <v>1684</v>
      </c>
      <c r="G141" t="s">
        <v>3</v>
      </c>
      <c r="H141">
        <v>37275</v>
      </c>
      <c r="I141">
        <v>37275</v>
      </c>
      <c r="J141">
        <v>0</v>
      </c>
      <c r="K141">
        <v>37275</v>
      </c>
      <c r="L141">
        <v>0</v>
      </c>
      <c r="M141">
        <v>0</v>
      </c>
      <c r="N141">
        <v>0</v>
      </c>
      <c r="O141" t="s">
        <v>1685</v>
      </c>
      <c r="P141" t="s">
        <v>3</v>
      </c>
      <c r="Q141" t="s">
        <v>1686</v>
      </c>
      <c r="R141" t="s">
        <v>3</v>
      </c>
      <c r="S141" t="s">
        <v>3</v>
      </c>
      <c r="T141" t="s">
        <v>3</v>
      </c>
      <c r="U141">
        <v>0</v>
      </c>
      <c r="V141">
        <v>0</v>
      </c>
      <c r="W141">
        <v>0</v>
      </c>
      <c r="X141">
        <v>0</v>
      </c>
      <c r="Y141" t="s">
        <v>3</v>
      </c>
      <c r="Z141" t="s">
        <v>3</v>
      </c>
      <c r="AA141">
        <v>0</v>
      </c>
      <c r="AB141" t="s">
        <v>3</v>
      </c>
      <c r="AC141">
        <v>37275</v>
      </c>
      <c r="AD141">
        <v>1</v>
      </c>
      <c r="AE141">
        <v>0</v>
      </c>
      <c r="AF141">
        <v>3</v>
      </c>
      <c r="AG141">
        <v>3</v>
      </c>
      <c r="AH141" t="s">
        <v>41</v>
      </c>
      <c r="AI141" t="s">
        <v>270</v>
      </c>
      <c r="AJ141">
        <v>46217.458622685182</v>
      </c>
      <c r="AK141">
        <v>56663198</v>
      </c>
      <c r="AL141">
        <v>0</v>
      </c>
      <c r="AM141">
        <v>0</v>
      </c>
      <c r="AN141">
        <v>0</v>
      </c>
      <c r="AO141">
        <v>46136</v>
      </c>
      <c r="AP141">
        <v>0</v>
      </c>
      <c r="AQ141">
        <v>1</v>
      </c>
      <c r="AR141">
        <v>0</v>
      </c>
      <c r="AS141" t="s">
        <v>1695</v>
      </c>
      <c r="AT141">
        <v>1</v>
      </c>
      <c r="AU141">
        <v>1</v>
      </c>
    </row>
    <row r="142" spans="2:47" x14ac:dyDescent="0.2">
      <c r="B142" t="s">
        <v>1819</v>
      </c>
      <c r="C142">
        <v>0</v>
      </c>
      <c r="D142" t="s">
        <v>269</v>
      </c>
      <c r="E142" t="s">
        <v>3</v>
      </c>
      <c r="F142" t="s">
        <v>1684</v>
      </c>
      <c r="G142" t="s">
        <v>3</v>
      </c>
      <c r="H142">
        <v>39138.75</v>
      </c>
      <c r="I142">
        <v>39138.75</v>
      </c>
      <c r="J142">
        <v>0</v>
      </c>
      <c r="K142">
        <v>39138.75</v>
      </c>
      <c r="L142">
        <v>0</v>
      </c>
      <c r="M142">
        <v>0</v>
      </c>
      <c r="N142">
        <v>0</v>
      </c>
      <c r="O142" t="s">
        <v>1689</v>
      </c>
      <c r="P142" t="s">
        <v>3</v>
      </c>
      <c r="Q142" t="s">
        <v>1690</v>
      </c>
      <c r="R142" t="s">
        <v>3</v>
      </c>
      <c r="S142" t="s">
        <v>3</v>
      </c>
      <c r="T142" t="s">
        <v>3</v>
      </c>
      <c r="U142">
        <v>0</v>
      </c>
      <c r="V142">
        <v>0</v>
      </c>
      <c r="W142">
        <v>0</v>
      </c>
      <c r="X142">
        <v>0</v>
      </c>
      <c r="Y142" t="s">
        <v>3</v>
      </c>
      <c r="Z142" t="s">
        <v>3</v>
      </c>
      <c r="AA142">
        <v>0</v>
      </c>
      <c r="AB142" t="s">
        <v>3</v>
      </c>
      <c r="AC142">
        <v>39138.75</v>
      </c>
      <c r="AD142">
        <v>1</v>
      </c>
      <c r="AE142">
        <v>0</v>
      </c>
      <c r="AF142">
        <v>3</v>
      </c>
      <c r="AG142">
        <v>3</v>
      </c>
      <c r="AH142" t="s">
        <v>41</v>
      </c>
      <c r="AI142" t="s">
        <v>270</v>
      </c>
      <c r="AJ142">
        <v>46217.458622685182</v>
      </c>
      <c r="AK142">
        <v>56663198</v>
      </c>
      <c r="AL142">
        <v>0</v>
      </c>
      <c r="AM142">
        <v>0</v>
      </c>
      <c r="AN142">
        <v>0</v>
      </c>
      <c r="AO142">
        <v>46136</v>
      </c>
      <c r="AP142">
        <v>0</v>
      </c>
      <c r="AQ142">
        <v>1</v>
      </c>
      <c r="AR142">
        <v>0</v>
      </c>
      <c r="AS142" t="s">
        <v>3</v>
      </c>
      <c r="AT142">
        <v>1</v>
      </c>
      <c r="AU142">
        <v>1</v>
      </c>
    </row>
    <row r="143" spans="2:47" x14ac:dyDescent="0.2">
      <c r="B143" t="s">
        <v>1820</v>
      </c>
      <c r="C143">
        <v>0</v>
      </c>
      <c r="D143" t="s">
        <v>269</v>
      </c>
      <c r="E143" t="s">
        <v>3</v>
      </c>
      <c r="F143" t="s">
        <v>1684</v>
      </c>
      <c r="G143" t="s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1692</v>
      </c>
      <c r="P143" t="s">
        <v>3</v>
      </c>
      <c r="Q143" t="s">
        <v>1693</v>
      </c>
      <c r="R143" t="s">
        <v>3</v>
      </c>
      <c r="S143" t="s">
        <v>3</v>
      </c>
      <c r="T143" t="s">
        <v>3</v>
      </c>
      <c r="U143">
        <v>0</v>
      </c>
      <c r="V143">
        <v>0</v>
      </c>
      <c r="W143">
        <v>0</v>
      </c>
      <c r="X143">
        <v>0</v>
      </c>
      <c r="Y143" t="s">
        <v>3</v>
      </c>
      <c r="Z143" t="s">
        <v>3</v>
      </c>
      <c r="AA143">
        <v>0</v>
      </c>
      <c r="AB143" t="s">
        <v>3</v>
      </c>
      <c r="AC143">
        <v>0</v>
      </c>
      <c r="AD143">
        <v>1</v>
      </c>
      <c r="AE143">
        <v>0</v>
      </c>
      <c r="AF143">
        <v>3</v>
      </c>
      <c r="AG143">
        <v>3</v>
      </c>
      <c r="AH143" t="s">
        <v>41</v>
      </c>
      <c r="AI143" t="s">
        <v>270</v>
      </c>
      <c r="AJ143">
        <v>46217.458622685182</v>
      </c>
      <c r="AK143">
        <v>56663198</v>
      </c>
      <c r="AL143">
        <v>0</v>
      </c>
      <c r="AM143">
        <v>0</v>
      </c>
      <c r="AN143">
        <v>0</v>
      </c>
      <c r="AO143">
        <v>46136</v>
      </c>
      <c r="AP143">
        <v>0</v>
      </c>
      <c r="AQ143">
        <v>1</v>
      </c>
      <c r="AR143">
        <v>0</v>
      </c>
      <c r="AS143" t="s">
        <v>3</v>
      </c>
      <c r="AT143">
        <v>1</v>
      </c>
      <c r="AU143">
        <v>1</v>
      </c>
    </row>
    <row r="144" spans="2:47" x14ac:dyDescent="0.2">
      <c r="B144" t="s">
        <v>1821</v>
      </c>
      <c r="C144">
        <v>1</v>
      </c>
      <c r="D144" t="s">
        <v>272</v>
      </c>
      <c r="E144" t="s">
        <v>3</v>
      </c>
      <c r="F144" t="s">
        <v>1684</v>
      </c>
      <c r="G144" t="s">
        <v>3</v>
      </c>
      <c r="H144">
        <v>45780</v>
      </c>
      <c r="I144">
        <v>45780</v>
      </c>
      <c r="J144">
        <v>0</v>
      </c>
      <c r="K144">
        <v>45780</v>
      </c>
      <c r="L144">
        <v>0</v>
      </c>
      <c r="M144">
        <v>0</v>
      </c>
      <c r="N144">
        <v>0</v>
      </c>
      <c r="O144" t="s">
        <v>1685</v>
      </c>
      <c r="P144" t="s">
        <v>3</v>
      </c>
      <c r="Q144" t="s">
        <v>1686</v>
      </c>
      <c r="R144" t="s">
        <v>3</v>
      </c>
      <c r="S144" t="s">
        <v>3</v>
      </c>
      <c r="T144" t="s">
        <v>3</v>
      </c>
      <c r="U144">
        <v>0</v>
      </c>
      <c r="V144">
        <v>0</v>
      </c>
      <c r="W144">
        <v>0</v>
      </c>
      <c r="X144">
        <v>0</v>
      </c>
      <c r="Y144" t="s">
        <v>3</v>
      </c>
      <c r="Z144" t="s">
        <v>3</v>
      </c>
      <c r="AA144">
        <v>0</v>
      </c>
      <c r="AB144" t="s">
        <v>3</v>
      </c>
      <c r="AC144">
        <v>45780</v>
      </c>
      <c r="AD144">
        <v>1</v>
      </c>
      <c r="AE144">
        <v>0</v>
      </c>
      <c r="AF144">
        <v>3</v>
      </c>
      <c r="AG144">
        <v>3</v>
      </c>
      <c r="AH144" t="s">
        <v>41</v>
      </c>
      <c r="AI144" t="s">
        <v>273</v>
      </c>
      <c r="AJ144">
        <v>46217.458622685182</v>
      </c>
      <c r="AK144">
        <v>56663203</v>
      </c>
      <c r="AL144">
        <v>0</v>
      </c>
      <c r="AM144">
        <v>0</v>
      </c>
      <c r="AN144">
        <v>0</v>
      </c>
      <c r="AO144">
        <v>46136</v>
      </c>
      <c r="AP144">
        <v>0</v>
      </c>
      <c r="AQ144">
        <v>1</v>
      </c>
      <c r="AR144">
        <v>0</v>
      </c>
      <c r="AS144" t="s">
        <v>1695</v>
      </c>
      <c r="AT144">
        <v>1</v>
      </c>
      <c r="AU144">
        <v>1</v>
      </c>
    </row>
    <row r="145" spans="2:47" x14ac:dyDescent="0.2">
      <c r="B145" t="s">
        <v>1822</v>
      </c>
      <c r="C145">
        <v>0</v>
      </c>
      <c r="D145" t="s">
        <v>272</v>
      </c>
      <c r="E145" t="s">
        <v>3</v>
      </c>
      <c r="F145" t="s">
        <v>1684</v>
      </c>
      <c r="G145" t="s">
        <v>3</v>
      </c>
      <c r="H145">
        <v>48069</v>
      </c>
      <c r="I145">
        <v>48069</v>
      </c>
      <c r="J145">
        <v>0</v>
      </c>
      <c r="K145">
        <v>48069</v>
      </c>
      <c r="L145">
        <v>0</v>
      </c>
      <c r="M145">
        <v>0</v>
      </c>
      <c r="N145">
        <v>0</v>
      </c>
      <c r="O145" t="s">
        <v>1689</v>
      </c>
      <c r="P145" t="s">
        <v>3</v>
      </c>
      <c r="Q145" t="s">
        <v>1690</v>
      </c>
      <c r="R145" t="s">
        <v>3</v>
      </c>
      <c r="S145" t="s">
        <v>3</v>
      </c>
      <c r="T145" t="s">
        <v>3</v>
      </c>
      <c r="U145">
        <v>0</v>
      </c>
      <c r="V145">
        <v>0</v>
      </c>
      <c r="W145">
        <v>0</v>
      </c>
      <c r="X145">
        <v>0</v>
      </c>
      <c r="Y145" t="s">
        <v>3</v>
      </c>
      <c r="Z145" t="s">
        <v>3</v>
      </c>
      <c r="AA145">
        <v>0</v>
      </c>
      <c r="AB145" t="s">
        <v>3</v>
      </c>
      <c r="AC145">
        <v>48069</v>
      </c>
      <c r="AD145">
        <v>1</v>
      </c>
      <c r="AE145">
        <v>0</v>
      </c>
      <c r="AF145">
        <v>3</v>
      </c>
      <c r="AG145">
        <v>3</v>
      </c>
      <c r="AH145" t="s">
        <v>41</v>
      </c>
      <c r="AI145" t="s">
        <v>273</v>
      </c>
      <c r="AJ145">
        <v>46217.458622685182</v>
      </c>
      <c r="AK145">
        <v>56663203</v>
      </c>
      <c r="AL145">
        <v>0</v>
      </c>
      <c r="AM145">
        <v>0</v>
      </c>
      <c r="AN145">
        <v>0</v>
      </c>
      <c r="AO145">
        <v>46136</v>
      </c>
      <c r="AP145">
        <v>0</v>
      </c>
      <c r="AQ145">
        <v>1</v>
      </c>
      <c r="AR145">
        <v>0</v>
      </c>
      <c r="AS145" t="s">
        <v>3</v>
      </c>
      <c r="AT145">
        <v>1</v>
      </c>
      <c r="AU145">
        <v>1</v>
      </c>
    </row>
    <row r="146" spans="2:47" x14ac:dyDescent="0.2">
      <c r="B146" t="s">
        <v>1823</v>
      </c>
      <c r="C146">
        <v>0</v>
      </c>
      <c r="D146" t="s">
        <v>272</v>
      </c>
      <c r="E146" t="s">
        <v>3</v>
      </c>
      <c r="F146" t="s">
        <v>1684</v>
      </c>
      <c r="G146" t="s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1692</v>
      </c>
      <c r="P146" t="s">
        <v>3</v>
      </c>
      <c r="Q146" t="s">
        <v>1693</v>
      </c>
      <c r="R146" t="s">
        <v>3</v>
      </c>
      <c r="S146" t="s">
        <v>3</v>
      </c>
      <c r="T146" t="s">
        <v>3</v>
      </c>
      <c r="U146">
        <v>0</v>
      </c>
      <c r="V146">
        <v>0</v>
      </c>
      <c r="W146">
        <v>0</v>
      </c>
      <c r="X146">
        <v>0</v>
      </c>
      <c r="Y146" t="s">
        <v>3</v>
      </c>
      <c r="Z146" t="s">
        <v>3</v>
      </c>
      <c r="AA146">
        <v>0</v>
      </c>
      <c r="AB146" t="s">
        <v>3</v>
      </c>
      <c r="AC146">
        <v>0</v>
      </c>
      <c r="AD146">
        <v>1</v>
      </c>
      <c r="AE146">
        <v>0</v>
      </c>
      <c r="AF146">
        <v>3</v>
      </c>
      <c r="AG146">
        <v>3</v>
      </c>
      <c r="AH146" t="s">
        <v>41</v>
      </c>
      <c r="AI146" t="s">
        <v>273</v>
      </c>
      <c r="AJ146">
        <v>46217.458622685182</v>
      </c>
      <c r="AK146">
        <v>56663203</v>
      </c>
      <c r="AL146">
        <v>0</v>
      </c>
      <c r="AM146">
        <v>0</v>
      </c>
      <c r="AN146">
        <v>0</v>
      </c>
      <c r="AO146">
        <v>46136</v>
      </c>
      <c r="AP146">
        <v>0</v>
      </c>
      <c r="AQ146">
        <v>1</v>
      </c>
      <c r="AR146">
        <v>0</v>
      </c>
      <c r="AS146" t="s">
        <v>3</v>
      </c>
      <c r="AT146">
        <v>1</v>
      </c>
      <c r="AU146">
        <v>1</v>
      </c>
    </row>
    <row r="147" spans="2:47" x14ac:dyDescent="0.2">
      <c r="B147" t="s">
        <v>1824</v>
      </c>
      <c r="C147">
        <v>1</v>
      </c>
      <c r="D147" t="s">
        <v>275</v>
      </c>
      <c r="E147" t="s">
        <v>3</v>
      </c>
      <c r="F147" t="s">
        <v>1684</v>
      </c>
      <c r="G147" t="s">
        <v>3</v>
      </c>
      <c r="H147">
        <v>37275</v>
      </c>
      <c r="I147">
        <v>37275</v>
      </c>
      <c r="J147">
        <v>0</v>
      </c>
      <c r="K147">
        <v>37275</v>
      </c>
      <c r="L147">
        <v>0</v>
      </c>
      <c r="M147">
        <v>0</v>
      </c>
      <c r="N147">
        <v>0</v>
      </c>
      <c r="O147" t="s">
        <v>1685</v>
      </c>
      <c r="P147" t="s">
        <v>3</v>
      </c>
      <c r="Q147" t="s">
        <v>1686</v>
      </c>
      <c r="R147" t="s">
        <v>3</v>
      </c>
      <c r="S147" t="s">
        <v>3</v>
      </c>
      <c r="T147" t="s">
        <v>3</v>
      </c>
      <c r="U147">
        <v>0</v>
      </c>
      <c r="V147">
        <v>0</v>
      </c>
      <c r="W147">
        <v>0</v>
      </c>
      <c r="X147">
        <v>0</v>
      </c>
      <c r="Y147" t="s">
        <v>3</v>
      </c>
      <c r="Z147" t="s">
        <v>3</v>
      </c>
      <c r="AA147">
        <v>0</v>
      </c>
      <c r="AB147" t="s">
        <v>3</v>
      </c>
      <c r="AC147">
        <v>37275</v>
      </c>
      <c r="AD147">
        <v>1</v>
      </c>
      <c r="AE147">
        <v>0</v>
      </c>
      <c r="AF147">
        <v>3</v>
      </c>
      <c r="AG147">
        <v>3</v>
      </c>
      <c r="AH147" t="s">
        <v>41</v>
      </c>
      <c r="AI147" t="s">
        <v>276</v>
      </c>
      <c r="AJ147">
        <v>46217.458622685182</v>
      </c>
      <c r="AK147">
        <v>56663208</v>
      </c>
      <c r="AL147">
        <v>0</v>
      </c>
      <c r="AM147">
        <v>0</v>
      </c>
      <c r="AN147">
        <v>0</v>
      </c>
      <c r="AO147">
        <v>46136</v>
      </c>
      <c r="AP147">
        <v>0</v>
      </c>
      <c r="AQ147">
        <v>1</v>
      </c>
      <c r="AR147">
        <v>0</v>
      </c>
      <c r="AS147" t="s">
        <v>1695</v>
      </c>
      <c r="AT147">
        <v>1</v>
      </c>
      <c r="AU147">
        <v>1</v>
      </c>
    </row>
    <row r="148" spans="2:47" x14ac:dyDescent="0.2">
      <c r="B148" t="s">
        <v>1825</v>
      </c>
      <c r="C148">
        <v>0</v>
      </c>
      <c r="D148" t="s">
        <v>275</v>
      </c>
      <c r="E148" t="s">
        <v>3</v>
      </c>
      <c r="F148" t="s">
        <v>1684</v>
      </c>
      <c r="G148" t="s">
        <v>3</v>
      </c>
      <c r="H148">
        <v>39138.75</v>
      </c>
      <c r="I148">
        <v>39138.75</v>
      </c>
      <c r="J148">
        <v>0</v>
      </c>
      <c r="K148">
        <v>39138.75</v>
      </c>
      <c r="L148">
        <v>0</v>
      </c>
      <c r="M148">
        <v>0</v>
      </c>
      <c r="N148">
        <v>0</v>
      </c>
      <c r="O148" t="s">
        <v>1689</v>
      </c>
      <c r="P148" t="s">
        <v>3</v>
      </c>
      <c r="Q148" t="s">
        <v>1690</v>
      </c>
      <c r="R148" t="s">
        <v>3</v>
      </c>
      <c r="S148" t="s">
        <v>3</v>
      </c>
      <c r="T148" t="s">
        <v>3</v>
      </c>
      <c r="U148">
        <v>0</v>
      </c>
      <c r="V148">
        <v>0</v>
      </c>
      <c r="W148">
        <v>0</v>
      </c>
      <c r="X148">
        <v>0</v>
      </c>
      <c r="Y148" t="s">
        <v>3</v>
      </c>
      <c r="Z148" t="s">
        <v>3</v>
      </c>
      <c r="AA148">
        <v>0</v>
      </c>
      <c r="AB148" t="s">
        <v>3</v>
      </c>
      <c r="AC148">
        <v>39138.75</v>
      </c>
      <c r="AD148">
        <v>1</v>
      </c>
      <c r="AE148">
        <v>0</v>
      </c>
      <c r="AF148">
        <v>3</v>
      </c>
      <c r="AG148">
        <v>3</v>
      </c>
      <c r="AH148" t="s">
        <v>41</v>
      </c>
      <c r="AI148" t="s">
        <v>276</v>
      </c>
      <c r="AJ148">
        <v>46217.458622685182</v>
      </c>
      <c r="AK148">
        <v>56663208</v>
      </c>
      <c r="AL148">
        <v>0</v>
      </c>
      <c r="AM148">
        <v>0</v>
      </c>
      <c r="AN148">
        <v>0</v>
      </c>
      <c r="AO148">
        <v>46136</v>
      </c>
      <c r="AP148">
        <v>0</v>
      </c>
      <c r="AQ148">
        <v>1</v>
      </c>
      <c r="AR148">
        <v>0</v>
      </c>
      <c r="AS148" t="s">
        <v>3</v>
      </c>
      <c r="AT148">
        <v>1</v>
      </c>
      <c r="AU148">
        <v>1</v>
      </c>
    </row>
    <row r="149" spans="2:47" x14ac:dyDescent="0.2">
      <c r="B149" t="s">
        <v>1826</v>
      </c>
      <c r="C149">
        <v>0</v>
      </c>
      <c r="D149" t="s">
        <v>275</v>
      </c>
      <c r="E149" t="s">
        <v>3</v>
      </c>
      <c r="F149" t="s">
        <v>1684</v>
      </c>
      <c r="G149" t="s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1692</v>
      </c>
      <c r="P149" t="s">
        <v>3</v>
      </c>
      <c r="Q149" t="s">
        <v>1693</v>
      </c>
      <c r="R149" t="s">
        <v>3</v>
      </c>
      <c r="S149" t="s">
        <v>3</v>
      </c>
      <c r="T149" t="s">
        <v>3</v>
      </c>
      <c r="U149">
        <v>0</v>
      </c>
      <c r="V149">
        <v>0</v>
      </c>
      <c r="W149">
        <v>0</v>
      </c>
      <c r="X149">
        <v>0</v>
      </c>
      <c r="Y149" t="s">
        <v>3</v>
      </c>
      <c r="Z149" t="s">
        <v>3</v>
      </c>
      <c r="AA149">
        <v>0</v>
      </c>
      <c r="AB149" t="s">
        <v>3</v>
      </c>
      <c r="AC149">
        <v>0</v>
      </c>
      <c r="AD149">
        <v>1</v>
      </c>
      <c r="AE149">
        <v>0</v>
      </c>
      <c r="AF149">
        <v>3</v>
      </c>
      <c r="AG149">
        <v>3</v>
      </c>
      <c r="AH149" t="s">
        <v>41</v>
      </c>
      <c r="AI149" t="s">
        <v>276</v>
      </c>
      <c r="AJ149">
        <v>46217.458622685182</v>
      </c>
      <c r="AK149">
        <v>56663208</v>
      </c>
      <c r="AL149">
        <v>0</v>
      </c>
      <c r="AM149">
        <v>0</v>
      </c>
      <c r="AN149">
        <v>0</v>
      </c>
      <c r="AO149">
        <v>46136</v>
      </c>
      <c r="AP149">
        <v>0</v>
      </c>
      <c r="AQ149">
        <v>1</v>
      </c>
      <c r="AR149">
        <v>0</v>
      </c>
      <c r="AS149" t="s">
        <v>3</v>
      </c>
      <c r="AT149">
        <v>1</v>
      </c>
      <c r="AU149">
        <v>1</v>
      </c>
    </row>
    <row r="150" spans="2:47" x14ac:dyDescent="0.2">
      <c r="B150" t="s">
        <v>1827</v>
      </c>
      <c r="C150">
        <v>1</v>
      </c>
      <c r="D150" t="s">
        <v>278</v>
      </c>
      <c r="E150" t="s">
        <v>3</v>
      </c>
      <c r="F150" t="s">
        <v>1684</v>
      </c>
      <c r="G150" t="s">
        <v>3</v>
      </c>
      <c r="H150">
        <v>45780</v>
      </c>
      <c r="I150">
        <v>45780</v>
      </c>
      <c r="J150">
        <v>0</v>
      </c>
      <c r="K150">
        <v>45780</v>
      </c>
      <c r="L150">
        <v>0</v>
      </c>
      <c r="M150">
        <v>0</v>
      </c>
      <c r="N150">
        <v>0</v>
      </c>
      <c r="O150" t="s">
        <v>1685</v>
      </c>
      <c r="P150" t="s">
        <v>3</v>
      </c>
      <c r="Q150" t="s">
        <v>1686</v>
      </c>
      <c r="R150" t="s">
        <v>3</v>
      </c>
      <c r="S150" t="s">
        <v>3</v>
      </c>
      <c r="T150" t="s">
        <v>3</v>
      </c>
      <c r="U150">
        <v>0</v>
      </c>
      <c r="V150">
        <v>0</v>
      </c>
      <c r="W150">
        <v>0</v>
      </c>
      <c r="X150">
        <v>0</v>
      </c>
      <c r="Y150" t="s">
        <v>3</v>
      </c>
      <c r="Z150" t="s">
        <v>3</v>
      </c>
      <c r="AA150">
        <v>0</v>
      </c>
      <c r="AB150" t="s">
        <v>3</v>
      </c>
      <c r="AC150">
        <v>45780</v>
      </c>
      <c r="AD150">
        <v>1</v>
      </c>
      <c r="AE150">
        <v>0</v>
      </c>
      <c r="AF150">
        <v>3</v>
      </c>
      <c r="AG150">
        <v>3</v>
      </c>
      <c r="AH150" t="s">
        <v>41</v>
      </c>
      <c r="AI150" t="s">
        <v>279</v>
      </c>
      <c r="AJ150">
        <v>46217.458622685182</v>
      </c>
      <c r="AK150">
        <v>56663213</v>
      </c>
      <c r="AL150">
        <v>0</v>
      </c>
      <c r="AM150">
        <v>0</v>
      </c>
      <c r="AN150">
        <v>0</v>
      </c>
      <c r="AO150">
        <v>46136</v>
      </c>
      <c r="AP150">
        <v>0</v>
      </c>
      <c r="AQ150">
        <v>1</v>
      </c>
      <c r="AR150">
        <v>0</v>
      </c>
      <c r="AS150" t="s">
        <v>1695</v>
      </c>
      <c r="AT150">
        <v>1</v>
      </c>
      <c r="AU150">
        <v>1</v>
      </c>
    </row>
    <row r="151" spans="2:47" x14ac:dyDescent="0.2">
      <c r="B151" t="s">
        <v>1828</v>
      </c>
      <c r="C151">
        <v>0</v>
      </c>
      <c r="D151" t="s">
        <v>278</v>
      </c>
      <c r="E151" t="s">
        <v>3</v>
      </c>
      <c r="F151" t="s">
        <v>1684</v>
      </c>
      <c r="G151" t="s">
        <v>3</v>
      </c>
      <c r="H151">
        <v>48069</v>
      </c>
      <c r="I151">
        <v>48069</v>
      </c>
      <c r="J151">
        <v>0</v>
      </c>
      <c r="K151">
        <v>48069</v>
      </c>
      <c r="L151">
        <v>0</v>
      </c>
      <c r="M151">
        <v>0</v>
      </c>
      <c r="N151">
        <v>0</v>
      </c>
      <c r="O151" t="s">
        <v>1689</v>
      </c>
      <c r="P151" t="s">
        <v>3</v>
      </c>
      <c r="Q151" t="s">
        <v>1690</v>
      </c>
      <c r="R151" t="s">
        <v>3</v>
      </c>
      <c r="S151" t="s">
        <v>3</v>
      </c>
      <c r="T151" t="s">
        <v>3</v>
      </c>
      <c r="U151">
        <v>0</v>
      </c>
      <c r="V151">
        <v>0</v>
      </c>
      <c r="W151">
        <v>0</v>
      </c>
      <c r="X151">
        <v>0</v>
      </c>
      <c r="Y151" t="s">
        <v>3</v>
      </c>
      <c r="Z151" t="s">
        <v>3</v>
      </c>
      <c r="AA151">
        <v>0</v>
      </c>
      <c r="AB151" t="s">
        <v>3</v>
      </c>
      <c r="AC151">
        <v>48069</v>
      </c>
      <c r="AD151">
        <v>1</v>
      </c>
      <c r="AE151">
        <v>0</v>
      </c>
      <c r="AF151">
        <v>3</v>
      </c>
      <c r="AG151">
        <v>3</v>
      </c>
      <c r="AH151" t="s">
        <v>41</v>
      </c>
      <c r="AI151" t="s">
        <v>279</v>
      </c>
      <c r="AJ151">
        <v>46217.458622685182</v>
      </c>
      <c r="AK151">
        <v>56663213</v>
      </c>
      <c r="AL151">
        <v>0</v>
      </c>
      <c r="AM151">
        <v>0</v>
      </c>
      <c r="AN151">
        <v>0</v>
      </c>
      <c r="AO151">
        <v>46136</v>
      </c>
      <c r="AP151">
        <v>0</v>
      </c>
      <c r="AQ151">
        <v>1</v>
      </c>
      <c r="AR151">
        <v>0</v>
      </c>
      <c r="AS151" t="s">
        <v>3</v>
      </c>
      <c r="AT151">
        <v>1</v>
      </c>
      <c r="AU151">
        <v>1</v>
      </c>
    </row>
    <row r="152" spans="2:47" x14ac:dyDescent="0.2">
      <c r="B152" t="s">
        <v>1829</v>
      </c>
      <c r="C152">
        <v>0</v>
      </c>
      <c r="D152" t="s">
        <v>278</v>
      </c>
      <c r="E152" t="s">
        <v>3</v>
      </c>
      <c r="F152" t="s">
        <v>1684</v>
      </c>
      <c r="G152" t="s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1692</v>
      </c>
      <c r="P152" t="s">
        <v>3</v>
      </c>
      <c r="Q152" t="s">
        <v>1693</v>
      </c>
      <c r="R152" t="s">
        <v>3</v>
      </c>
      <c r="S152" t="s">
        <v>3</v>
      </c>
      <c r="T152" t="s">
        <v>3</v>
      </c>
      <c r="U152">
        <v>0</v>
      </c>
      <c r="V152">
        <v>0</v>
      </c>
      <c r="W152">
        <v>0</v>
      </c>
      <c r="X152">
        <v>0</v>
      </c>
      <c r="Y152" t="s">
        <v>3</v>
      </c>
      <c r="Z152" t="s">
        <v>3</v>
      </c>
      <c r="AA152">
        <v>0</v>
      </c>
      <c r="AB152" t="s">
        <v>3</v>
      </c>
      <c r="AC152">
        <v>0</v>
      </c>
      <c r="AD152">
        <v>1</v>
      </c>
      <c r="AE152">
        <v>0</v>
      </c>
      <c r="AF152">
        <v>3</v>
      </c>
      <c r="AG152">
        <v>3</v>
      </c>
      <c r="AH152" t="s">
        <v>41</v>
      </c>
      <c r="AI152" t="s">
        <v>279</v>
      </c>
      <c r="AJ152">
        <v>46217.458622685182</v>
      </c>
      <c r="AK152">
        <v>56663213</v>
      </c>
      <c r="AL152">
        <v>0</v>
      </c>
      <c r="AM152">
        <v>0</v>
      </c>
      <c r="AN152">
        <v>0</v>
      </c>
      <c r="AO152">
        <v>46136</v>
      </c>
      <c r="AP152">
        <v>0</v>
      </c>
      <c r="AQ152">
        <v>1</v>
      </c>
      <c r="AR152">
        <v>0</v>
      </c>
      <c r="AS152" t="s">
        <v>3</v>
      </c>
      <c r="AT152">
        <v>1</v>
      </c>
      <c r="AU152">
        <v>1</v>
      </c>
    </row>
    <row r="153" spans="2:47" x14ac:dyDescent="0.2">
      <c r="B153" t="s">
        <v>1830</v>
      </c>
      <c r="C153">
        <v>1</v>
      </c>
      <c r="D153" t="s">
        <v>281</v>
      </c>
      <c r="E153" t="s">
        <v>3</v>
      </c>
      <c r="F153" t="s">
        <v>1684</v>
      </c>
      <c r="G153" t="s">
        <v>3</v>
      </c>
      <c r="H153">
        <v>37275</v>
      </c>
      <c r="I153">
        <v>37275</v>
      </c>
      <c r="J153">
        <v>0</v>
      </c>
      <c r="K153">
        <v>37275</v>
      </c>
      <c r="L153">
        <v>0</v>
      </c>
      <c r="M153">
        <v>0</v>
      </c>
      <c r="N153">
        <v>0</v>
      </c>
      <c r="O153" t="s">
        <v>1685</v>
      </c>
      <c r="P153" t="s">
        <v>3</v>
      </c>
      <c r="Q153" t="s">
        <v>1686</v>
      </c>
      <c r="R153" t="s">
        <v>3</v>
      </c>
      <c r="S153" t="s">
        <v>3</v>
      </c>
      <c r="T153" t="s">
        <v>3</v>
      </c>
      <c r="U153">
        <v>0</v>
      </c>
      <c r="V153">
        <v>0</v>
      </c>
      <c r="W153">
        <v>0</v>
      </c>
      <c r="X153">
        <v>0</v>
      </c>
      <c r="Y153" t="s">
        <v>3</v>
      </c>
      <c r="Z153" t="s">
        <v>3</v>
      </c>
      <c r="AA153">
        <v>0</v>
      </c>
      <c r="AB153" t="s">
        <v>3</v>
      </c>
      <c r="AC153">
        <v>37275</v>
      </c>
      <c r="AD153">
        <v>1</v>
      </c>
      <c r="AE153">
        <v>0</v>
      </c>
      <c r="AF153">
        <v>3</v>
      </c>
      <c r="AG153">
        <v>3</v>
      </c>
      <c r="AH153" t="s">
        <v>41</v>
      </c>
      <c r="AI153" t="s">
        <v>282</v>
      </c>
      <c r="AJ153">
        <v>46217.458622685182</v>
      </c>
      <c r="AK153">
        <v>56663218</v>
      </c>
      <c r="AL153">
        <v>0</v>
      </c>
      <c r="AM153">
        <v>0</v>
      </c>
      <c r="AN153">
        <v>0</v>
      </c>
      <c r="AO153">
        <v>46136</v>
      </c>
      <c r="AP153">
        <v>0</v>
      </c>
      <c r="AQ153">
        <v>1</v>
      </c>
      <c r="AR153">
        <v>0</v>
      </c>
      <c r="AS153" t="s">
        <v>1695</v>
      </c>
      <c r="AT153">
        <v>1</v>
      </c>
      <c r="AU153">
        <v>1</v>
      </c>
    </row>
    <row r="154" spans="2:47" x14ac:dyDescent="0.2">
      <c r="B154" t="s">
        <v>1831</v>
      </c>
      <c r="C154">
        <v>0</v>
      </c>
      <c r="D154" t="s">
        <v>281</v>
      </c>
      <c r="E154" t="s">
        <v>3</v>
      </c>
      <c r="F154" t="s">
        <v>1684</v>
      </c>
      <c r="G154" t="s">
        <v>3</v>
      </c>
      <c r="H154">
        <v>39138.75</v>
      </c>
      <c r="I154">
        <v>39138.75</v>
      </c>
      <c r="J154">
        <v>0</v>
      </c>
      <c r="K154">
        <v>39138.75</v>
      </c>
      <c r="L154">
        <v>0</v>
      </c>
      <c r="M154">
        <v>0</v>
      </c>
      <c r="N154">
        <v>0</v>
      </c>
      <c r="O154" t="s">
        <v>1689</v>
      </c>
      <c r="P154" t="s">
        <v>3</v>
      </c>
      <c r="Q154" t="s">
        <v>1690</v>
      </c>
      <c r="R154" t="s">
        <v>3</v>
      </c>
      <c r="S154" t="s">
        <v>3</v>
      </c>
      <c r="T154" t="s">
        <v>3</v>
      </c>
      <c r="U154">
        <v>0</v>
      </c>
      <c r="V154">
        <v>0</v>
      </c>
      <c r="W154">
        <v>0</v>
      </c>
      <c r="X154">
        <v>0</v>
      </c>
      <c r="Y154" t="s">
        <v>3</v>
      </c>
      <c r="Z154" t="s">
        <v>3</v>
      </c>
      <c r="AA154">
        <v>0</v>
      </c>
      <c r="AB154" t="s">
        <v>3</v>
      </c>
      <c r="AC154">
        <v>39138.75</v>
      </c>
      <c r="AD154">
        <v>1</v>
      </c>
      <c r="AE154">
        <v>0</v>
      </c>
      <c r="AF154">
        <v>3</v>
      </c>
      <c r="AG154">
        <v>3</v>
      </c>
      <c r="AH154" t="s">
        <v>41</v>
      </c>
      <c r="AI154" t="s">
        <v>282</v>
      </c>
      <c r="AJ154">
        <v>46217.458622685182</v>
      </c>
      <c r="AK154">
        <v>56663218</v>
      </c>
      <c r="AL154">
        <v>0</v>
      </c>
      <c r="AM154">
        <v>0</v>
      </c>
      <c r="AN154">
        <v>0</v>
      </c>
      <c r="AO154">
        <v>46136</v>
      </c>
      <c r="AP154">
        <v>0</v>
      </c>
      <c r="AQ154">
        <v>1</v>
      </c>
      <c r="AR154">
        <v>0</v>
      </c>
      <c r="AS154" t="s">
        <v>3</v>
      </c>
      <c r="AT154">
        <v>1</v>
      </c>
      <c r="AU154">
        <v>1</v>
      </c>
    </row>
    <row r="155" spans="2:47" x14ac:dyDescent="0.2">
      <c r="B155" t="s">
        <v>1832</v>
      </c>
      <c r="C155">
        <v>0</v>
      </c>
      <c r="D155" t="s">
        <v>281</v>
      </c>
      <c r="E155" t="s">
        <v>3</v>
      </c>
      <c r="F155" t="s">
        <v>1684</v>
      </c>
      <c r="G155" t="s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1692</v>
      </c>
      <c r="P155" t="s">
        <v>3</v>
      </c>
      <c r="Q155" t="s">
        <v>1693</v>
      </c>
      <c r="R155" t="s">
        <v>3</v>
      </c>
      <c r="S155" t="s">
        <v>3</v>
      </c>
      <c r="T155" t="s">
        <v>3</v>
      </c>
      <c r="U155">
        <v>0</v>
      </c>
      <c r="V155">
        <v>0</v>
      </c>
      <c r="W155">
        <v>0</v>
      </c>
      <c r="X155">
        <v>0</v>
      </c>
      <c r="Y155" t="s">
        <v>3</v>
      </c>
      <c r="Z155" t="s">
        <v>3</v>
      </c>
      <c r="AA155">
        <v>0</v>
      </c>
      <c r="AB155" t="s">
        <v>3</v>
      </c>
      <c r="AC155">
        <v>0</v>
      </c>
      <c r="AD155">
        <v>1</v>
      </c>
      <c r="AE155">
        <v>0</v>
      </c>
      <c r="AF155">
        <v>3</v>
      </c>
      <c r="AG155">
        <v>3</v>
      </c>
      <c r="AH155" t="s">
        <v>41</v>
      </c>
      <c r="AI155" t="s">
        <v>282</v>
      </c>
      <c r="AJ155">
        <v>46217.458622685182</v>
      </c>
      <c r="AK155">
        <v>56663218</v>
      </c>
      <c r="AL155">
        <v>0</v>
      </c>
      <c r="AM155">
        <v>0</v>
      </c>
      <c r="AN155">
        <v>0</v>
      </c>
      <c r="AO155">
        <v>46136</v>
      </c>
      <c r="AP155">
        <v>0</v>
      </c>
      <c r="AQ155">
        <v>1</v>
      </c>
      <c r="AR155">
        <v>0</v>
      </c>
      <c r="AS155" t="s">
        <v>3</v>
      </c>
      <c r="AT155">
        <v>1</v>
      </c>
      <c r="AU155">
        <v>1</v>
      </c>
    </row>
    <row r="156" spans="2:47" x14ac:dyDescent="0.2">
      <c r="B156" t="s">
        <v>1833</v>
      </c>
      <c r="C156">
        <v>1</v>
      </c>
      <c r="D156" t="s">
        <v>284</v>
      </c>
      <c r="E156" t="s">
        <v>3</v>
      </c>
      <c r="F156" t="s">
        <v>1684</v>
      </c>
      <c r="G156" t="s">
        <v>3</v>
      </c>
      <c r="H156">
        <v>198765</v>
      </c>
      <c r="I156">
        <v>198765</v>
      </c>
      <c r="J156">
        <v>0</v>
      </c>
      <c r="K156">
        <v>198765</v>
      </c>
      <c r="L156">
        <v>0</v>
      </c>
      <c r="M156">
        <v>0</v>
      </c>
      <c r="N156">
        <v>0</v>
      </c>
      <c r="O156" t="s">
        <v>1685</v>
      </c>
      <c r="P156" t="s">
        <v>3</v>
      </c>
      <c r="Q156" t="s">
        <v>1686</v>
      </c>
      <c r="R156" t="s">
        <v>3</v>
      </c>
      <c r="S156" t="s">
        <v>3</v>
      </c>
      <c r="T156" t="s">
        <v>3</v>
      </c>
      <c r="U156">
        <v>0</v>
      </c>
      <c r="V156">
        <v>0</v>
      </c>
      <c r="W156">
        <v>0</v>
      </c>
      <c r="X156">
        <v>0</v>
      </c>
      <c r="Y156" t="s">
        <v>3</v>
      </c>
      <c r="Z156" t="s">
        <v>3</v>
      </c>
      <c r="AA156">
        <v>0</v>
      </c>
      <c r="AB156" t="s">
        <v>3</v>
      </c>
      <c r="AC156">
        <v>198765</v>
      </c>
      <c r="AD156">
        <v>1</v>
      </c>
      <c r="AE156">
        <v>0</v>
      </c>
      <c r="AF156">
        <v>3</v>
      </c>
      <c r="AG156">
        <v>3</v>
      </c>
      <c r="AH156" t="s">
        <v>41</v>
      </c>
      <c r="AI156" t="s">
        <v>285</v>
      </c>
      <c r="AJ156">
        <v>46217.458622685182</v>
      </c>
      <c r="AK156">
        <v>56663223</v>
      </c>
      <c r="AL156">
        <v>0</v>
      </c>
      <c r="AM156">
        <v>0</v>
      </c>
      <c r="AN156">
        <v>0</v>
      </c>
      <c r="AO156">
        <v>46136</v>
      </c>
      <c r="AP156">
        <v>0</v>
      </c>
      <c r="AQ156">
        <v>1</v>
      </c>
      <c r="AR156">
        <v>0</v>
      </c>
      <c r="AS156" t="s">
        <v>1695</v>
      </c>
      <c r="AT156">
        <v>1</v>
      </c>
      <c r="AU156">
        <v>1</v>
      </c>
    </row>
    <row r="157" spans="2:47" x14ac:dyDescent="0.2">
      <c r="B157" t="s">
        <v>1834</v>
      </c>
      <c r="C157">
        <v>0</v>
      </c>
      <c r="D157" t="s">
        <v>284</v>
      </c>
      <c r="E157" t="s">
        <v>3</v>
      </c>
      <c r="F157" t="s">
        <v>1684</v>
      </c>
      <c r="G157" t="s">
        <v>3</v>
      </c>
      <c r="H157">
        <v>208703.25</v>
      </c>
      <c r="I157">
        <v>208703.25</v>
      </c>
      <c r="J157">
        <v>0</v>
      </c>
      <c r="K157">
        <v>208703.25</v>
      </c>
      <c r="L157">
        <v>0</v>
      </c>
      <c r="M157">
        <v>0</v>
      </c>
      <c r="N157">
        <v>0</v>
      </c>
      <c r="O157" t="s">
        <v>1689</v>
      </c>
      <c r="P157" t="s">
        <v>3</v>
      </c>
      <c r="Q157" t="s">
        <v>1690</v>
      </c>
      <c r="R157" t="s">
        <v>3</v>
      </c>
      <c r="S157" t="s">
        <v>3</v>
      </c>
      <c r="T157" t="s">
        <v>3</v>
      </c>
      <c r="U157">
        <v>0</v>
      </c>
      <c r="V157">
        <v>0</v>
      </c>
      <c r="W157">
        <v>0</v>
      </c>
      <c r="X157">
        <v>0</v>
      </c>
      <c r="Y157" t="s">
        <v>3</v>
      </c>
      <c r="Z157" t="s">
        <v>3</v>
      </c>
      <c r="AA157">
        <v>0</v>
      </c>
      <c r="AB157" t="s">
        <v>3</v>
      </c>
      <c r="AC157">
        <v>208703.25</v>
      </c>
      <c r="AD157">
        <v>1</v>
      </c>
      <c r="AE157">
        <v>0</v>
      </c>
      <c r="AF157">
        <v>3</v>
      </c>
      <c r="AG157">
        <v>3</v>
      </c>
      <c r="AH157" t="s">
        <v>41</v>
      </c>
      <c r="AI157" t="s">
        <v>285</v>
      </c>
      <c r="AJ157">
        <v>46217.458622685182</v>
      </c>
      <c r="AK157">
        <v>56663223</v>
      </c>
      <c r="AL157">
        <v>0</v>
      </c>
      <c r="AM157">
        <v>0</v>
      </c>
      <c r="AN157">
        <v>0</v>
      </c>
      <c r="AO157">
        <v>46136</v>
      </c>
      <c r="AP157">
        <v>0</v>
      </c>
      <c r="AQ157">
        <v>1</v>
      </c>
      <c r="AR157">
        <v>0</v>
      </c>
      <c r="AS157" t="s">
        <v>3</v>
      </c>
      <c r="AT157">
        <v>1</v>
      </c>
      <c r="AU157">
        <v>1</v>
      </c>
    </row>
    <row r="158" spans="2:47" x14ac:dyDescent="0.2">
      <c r="B158" t="s">
        <v>1835</v>
      </c>
      <c r="C158">
        <v>0</v>
      </c>
      <c r="D158" t="s">
        <v>284</v>
      </c>
      <c r="E158" t="s">
        <v>3</v>
      </c>
      <c r="F158" t="s">
        <v>1684</v>
      </c>
      <c r="G158" t="s">
        <v>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1692</v>
      </c>
      <c r="P158" t="s">
        <v>3</v>
      </c>
      <c r="Q158" t="s">
        <v>1693</v>
      </c>
      <c r="R158" t="s">
        <v>3</v>
      </c>
      <c r="S158" t="s">
        <v>3</v>
      </c>
      <c r="T158" t="s">
        <v>3</v>
      </c>
      <c r="U158">
        <v>0</v>
      </c>
      <c r="V158">
        <v>0</v>
      </c>
      <c r="W158">
        <v>0</v>
      </c>
      <c r="X158">
        <v>0</v>
      </c>
      <c r="Y158" t="s">
        <v>3</v>
      </c>
      <c r="Z158" t="s">
        <v>3</v>
      </c>
      <c r="AA158">
        <v>0</v>
      </c>
      <c r="AB158" t="s">
        <v>3</v>
      </c>
      <c r="AC158">
        <v>0</v>
      </c>
      <c r="AD158">
        <v>1</v>
      </c>
      <c r="AE158">
        <v>0</v>
      </c>
      <c r="AF158">
        <v>3</v>
      </c>
      <c r="AG158">
        <v>3</v>
      </c>
      <c r="AH158" t="s">
        <v>41</v>
      </c>
      <c r="AI158" t="s">
        <v>285</v>
      </c>
      <c r="AJ158">
        <v>46217.458622685182</v>
      </c>
      <c r="AK158">
        <v>56663223</v>
      </c>
      <c r="AL158">
        <v>0</v>
      </c>
      <c r="AM158">
        <v>0</v>
      </c>
      <c r="AN158">
        <v>0</v>
      </c>
      <c r="AO158">
        <v>46136</v>
      </c>
      <c r="AP158">
        <v>0</v>
      </c>
      <c r="AQ158">
        <v>1</v>
      </c>
      <c r="AR158">
        <v>0</v>
      </c>
      <c r="AS158" t="s">
        <v>3</v>
      </c>
      <c r="AT158">
        <v>1</v>
      </c>
      <c r="AU158">
        <v>1</v>
      </c>
    </row>
    <row r="159" spans="2:47" x14ac:dyDescent="0.2">
      <c r="B159" t="s">
        <v>1836</v>
      </c>
      <c r="C159">
        <v>1</v>
      </c>
      <c r="D159" t="s">
        <v>287</v>
      </c>
      <c r="E159" t="s">
        <v>3</v>
      </c>
      <c r="F159" t="s">
        <v>1684</v>
      </c>
      <c r="G159" t="s">
        <v>3</v>
      </c>
      <c r="H159">
        <v>61005</v>
      </c>
      <c r="I159">
        <v>61005</v>
      </c>
      <c r="J159">
        <v>0</v>
      </c>
      <c r="K159">
        <v>61005</v>
      </c>
      <c r="L159">
        <v>0</v>
      </c>
      <c r="M159">
        <v>0</v>
      </c>
      <c r="N159">
        <v>0</v>
      </c>
      <c r="O159" t="s">
        <v>1685</v>
      </c>
      <c r="P159" t="s">
        <v>3</v>
      </c>
      <c r="Q159" t="s">
        <v>1686</v>
      </c>
      <c r="R159" t="s">
        <v>3</v>
      </c>
      <c r="S159" t="s">
        <v>3</v>
      </c>
      <c r="T159" t="s">
        <v>3</v>
      </c>
      <c r="U159">
        <v>0</v>
      </c>
      <c r="V159">
        <v>0</v>
      </c>
      <c r="W159">
        <v>0</v>
      </c>
      <c r="X159">
        <v>0</v>
      </c>
      <c r="Y159" t="s">
        <v>3</v>
      </c>
      <c r="Z159" t="s">
        <v>3</v>
      </c>
      <c r="AA159">
        <v>0</v>
      </c>
      <c r="AB159" t="s">
        <v>3</v>
      </c>
      <c r="AC159">
        <v>61005</v>
      </c>
      <c r="AD159">
        <v>1</v>
      </c>
      <c r="AE159">
        <v>0</v>
      </c>
      <c r="AF159">
        <v>3</v>
      </c>
      <c r="AG159">
        <v>3</v>
      </c>
      <c r="AH159" t="s">
        <v>41</v>
      </c>
      <c r="AI159" t="s">
        <v>288</v>
      </c>
      <c r="AJ159">
        <v>46217.458622685182</v>
      </c>
      <c r="AK159">
        <v>56663228</v>
      </c>
      <c r="AL159">
        <v>0</v>
      </c>
      <c r="AM159">
        <v>0</v>
      </c>
      <c r="AN159">
        <v>0</v>
      </c>
      <c r="AO159">
        <v>46136</v>
      </c>
      <c r="AP159">
        <v>0</v>
      </c>
      <c r="AQ159">
        <v>1</v>
      </c>
      <c r="AR159">
        <v>0</v>
      </c>
      <c r="AS159" t="s">
        <v>1695</v>
      </c>
      <c r="AT159">
        <v>1</v>
      </c>
      <c r="AU159">
        <v>1</v>
      </c>
    </row>
    <row r="160" spans="2:47" x14ac:dyDescent="0.2">
      <c r="B160" t="s">
        <v>1837</v>
      </c>
      <c r="C160">
        <v>0</v>
      </c>
      <c r="D160" t="s">
        <v>287</v>
      </c>
      <c r="E160" t="s">
        <v>3</v>
      </c>
      <c r="F160" t="s">
        <v>1684</v>
      </c>
      <c r="G160" t="s">
        <v>3</v>
      </c>
      <c r="H160">
        <v>64055.25</v>
      </c>
      <c r="I160">
        <v>64055.25</v>
      </c>
      <c r="J160">
        <v>0</v>
      </c>
      <c r="K160">
        <v>64055.25</v>
      </c>
      <c r="L160">
        <v>0</v>
      </c>
      <c r="M160">
        <v>0</v>
      </c>
      <c r="N160">
        <v>0</v>
      </c>
      <c r="O160" t="s">
        <v>1689</v>
      </c>
      <c r="P160" t="s">
        <v>3</v>
      </c>
      <c r="Q160" t="s">
        <v>1690</v>
      </c>
      <c r="R160" t="s">
        <v>3</v>
      </c>
      <c r="S160" t="s">
        <v>3</v>
      </c>
      <c r="T160" t="s">
        <v>3</v>
      </c>
      <c r="U160">
        <v>0</v>
      </c>
      <c r="V160">
        <v>0</v>
      </c>
      <c r="W160">
        <v>0</v>
      </c>
      <c r="X160">
        <v>0</v>
      </c>
      <c r="Y160" t="s">
        <v>3</v>
      </c>
      <c r="Z160" t="s">
        <v>3</v>
      </c>
      <c r="AA160">
        <v>0</v>
      </c>
      <c r="AB160" t="s">
        <v>3</v>
      </c>
      <c r="AC160">
        <v>64055.25</v>
      </c>
      <c r="AD160">
        <v>1</v>
      </c>
      <c r="AE160">
        <v>0</v>
      </c>
      <c r="AF160">
        <v>3</v>
      </c>
      <c r="AG160">
        <v>3</v>
      </c>
      <c r="AH160" t="s">
        <v>41</v>
      </c>
      <c r="AI160" t="s">
        <v>288</v>
      </c>
      <c r="AJ160">
        <v>46217.458622685182</v>
      </c>
      <c r="AK160">
        <v>56663228</v>
      </c>
      <c r="AL160">
        <v>0</v>
      </c>
      <c r="AM160">
        <v>0</v>
      </c>
      <c r="AN160">
        <v>0</v>
      </c>
      <c r="AO160">
        <v>46136</v>
      </c>
      <c r="AP160">
        <v>0</v>
      </c>
      <c r="AQ160">
        <v>1</v>
      </c>
      <c r="AR160">
        <v>0</v>
      </c>
      <c r="AS160" t="s">
        <v>3</v>
      </c>
      <c r="AT160">
        <v>1</v>
      </c>
      <c r="AU160">
        <v>1</v>
      </c>
    </row>
    <row r="161" spans="2:47" x14ac:dyDescent="0.2">
      <c r="B161" t="s">
        <v>1838</v>
      </c>
      <c r="C161">
        <v>0</v>
      </c>
      <c r="D161" t="s">
        <v>287</v>
      </c>
      <c r="E161" t="s">
        <v>3</v>
      </c>
      <c r="F161" t="s">
        <v>1684</v>
      </c>
      <c r="G161" t="s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1692</v>
      </c>
      <c r="P161" t="s">
        <v>3</v>
      </c>
      <c r="Q161" t="s">
        <v>1693</v>
      </c>
      <c r="R161" t="s">
        <v>3</v>
      </c>
      <c r="S161" t="s">
        <v>3</v>
      </c>
      <c r="T161" t="s">
        <v>3</v>
      </c>
      <c r="U161">
        <v>0</v>
      </c>
      <c r="V161">
        <v>0</v>
      </c>
      <c r="W161">
        <v>0</v>
      </c>
      <c r="X161">
        <v>0</v>
      </c>
      <c r="Y161" t="s">
        <v>3</v>
      </c>
      <c r="Z161" t="s">
        <v>3</v>
      </c>
      <c r="AA161">
        <v>0</v>
      </c>
      <c r="AB161" t="s">
        <v>3</v>
      </c>
      <c r="AC161">
        <v>0</v>
      </c>
      <c r="AD161">
        <v>1</v>
      </c>
      <c r="AE161">
        <v>0</v>
      </c>
      <c r="AF161">
        <v>3</v>
      </c>
      <c r="AG161">
        <v>3</v>
      </c>
      <c r="AH161" t="s">
        <v>41</v>
      </c>
      <c r="AI161" t="s">
        <v>288</v>
      </c>
      <c r="AJ161">
        <v>46217.458622685182</v>
      </c>
      <c r="AK161">
        <v>56663228</v>
      </c>
      <c r="AL161">
        <v>0</v>
      </c>
      <c r="AM161">
        <v>0</v>
      </c>
      <c r="AN161">
        <v>0</v>
      </c>
      <c r="AO161">
        <v>46136</v>
      </c>
      <c r="AP161">
        <v>0</v>
      </c>
      <c r="AQ161">
        <v>1</v>
      </c>
      <c r="AR161">
        <v>0</v>
      </c>
      <c r="AS161" t="s">
        <v>3</v>
      </c>
      <c r="AT161">
        <v>1</v>
      </c>
      <c r="AU161">
        <v>1</v>
      </c>
    </row>
    <row r="162" spans="2:47" x14ac:dyDescent="0.2">
      <c r="B162" t="s">
        <v>1839</v>
      </c>
      <c r="C162">
        <v>1</v>
      </c>
      <c r="D162" t="s">
        <v>306</v>
      </c>
      <c r="E162" t="s">
        <v>3</v>
      </c>
      <c r="F162" t="s">
        <v>1684</v>
      </c>
      <c r="G162" t="s">
        <v>3</v>
      </c>
      <c r="H162">
        <v>381570</v>
      </c>
      <c r="I162">
        <v>381570</v>
      </c>
      <c r="J162">
        <v>0</v>
      </c>
      <c r="K162">
        <v>381570</v>
      </c>
      <c r="L162">
        <v>0</v>
      </c>
      <c r="M162">
        <v>0</v>
      </c>
      <c r="N162">
        <v>0</v>
      </c>
      <c r="O162" t="s">
        <v>1685</v>
      </c>
      <c r="P162" t="s">
        <v>3</v>
      </c>
      <c r="Q162" t="s">
        <v>1686</v>
      </c>
      <c r="R162" t="s">
        <v>3</v>
      </c>
      <c r="S162" t="s">
        <v>3</v>
      </c>
      <c r="T162" t="s">
        <v>3</v>
      </c>
      <c r="U162">
        <v>0</v>
      </c>
      <c r="V162">
        <v>0</v>
      </c>
      <c r="W162">
        <v>0</v>
      </c>
      <c r="X162">
        <v>0</v>
      </c>
      <c r="Y162" t="s">
        <v>3</v>
      </c>
      <c r="Z162" t="s">
        <v>3</v>
      </c>
      <c r="AA162">
        <v>0</v>
      </c>
      <c r="AB162" t="s">
        <v>3</v>
      </c>
      <c r="AC162">
        <v>381570</v>
      </c>
      <c r="AD162">
        <v>1</v>
      </c>
      <c r="AE162">
        <v>0</v>
      </c>
      <c r="AF162">
        <v>3</v>
      </c>
      <c r="AG162">
        <v>3</v>
      </c>
      <c r="AH162" t="s">
        <v>41</v>
      </c>
      <c r="AI162" t="s">
        <v>307</v>
      </c>
      <c r="AJ162">
        <v>46217.458622685182</v>
      </c>
      <c r="AK162">
        <v>56663258</v>
      </c>
      <c r="AL162">
        <v>0</v>
      </c>
      <c r="AM162">
        <v>0</v>
      </c>
      <c r="AN162">
        <v>0</v>
      </c>
      <c r="AO162">
        <v>46136</v>
      </c>
      <c r="AP162">
        <v>0</v>
      </c>
      <c r="AQ162">
        <v>1</v>
      </c>
      <c r="AR162">
        <v>0</v>
      </c>
      <c r="AS162" t="s">
        <v>1695</v>
      </c>
      <c r="AT162">
        <v>1</v>
      </c>
      <c r="AU162">
        <v>1</v>
      </c>
    </row>
    <row r="163" spans="2:47" x14ac:dyDescent="0.2">
      <c r="B163" t="s">
        <v>1840</v>
      </c>
      <c r="C163">
        <v>0</v>
      </c>
      <c r="D163" t="s">
        <v>306</v>
      </c>
      <c r="E163" t="s">
        <v>3</v>
      </c>
      <c r="F163" t="s">
        <v>1684</v>
      </c>
      <c r="G163" t="s">
        <v>3</v>
      </c>
      <c r="H163">
        <v>400648.5</v>
      </c>
      <c r="I163">
        <v>400648.5</v>
      </c>
      <c r="J163">
        <v>0</v>
      </c>
      <c r="K163">
        <v>400648.5</v>
      </c>
      <c r="L163">
        <v>0</v>
      </c>
      <c r="M163">
        <v>0</v>
      </c>
      <c r="N163">
        <v>0</v>
      </c>
      <c r="O163" t="s">
        <v>1689</v>
      </c>
      <c r="P163" t="s">
        <v>3</v>
      </c>
      <c r="Q163" t="s">
        <v>1690</v>
      </c>
      <c r="R163" t="s">
        <v>3</v>
      </c>
      <c r="S163" t="s">
        <v>3</v>
      </c>
      <c r="T163" t="s">
        <v>3</v>
      </c>
      <c r="U163">
        <v>0</v>
      </c>
      <c r="V163">
        <v>0</v>
      </c>
      <c r="W163">
        <v>0</v>
      </c>
      <c r="X163">
        <v>0</v>
      </c>
      <c r="Y163" t="s">
        <v>3</v>
      </c>
      <c r="Z163" t="s">
        <v>3</v>
      </c>
      <c r="AA163">
        <v>0</v>
      </c>
      <c r="AB163" t="s">
        <v>3</v>
      </c>
      <c r="AC163">
        <v>400648.5</v>
      </c>
      <c r="AD163">
        <v>1</v>
      </c>
      <c r="AE163">
        <v>0</v>
      </c>
      <c r="AF163">
        <v>3</v>
      </c>
      <c r="AG163">
        <v>3</v>
      </c>
      <c r="AH163" t="s">
        <v>41</v>
      </c>
      <c r="AI163" t="s">
        <v>307</v>
      </c>
      <c r="AJ163">
        <v>46217.458622685182</v>
      </c>
      <c r="AK163">
        <v>56663258</v>
      </c>
      <c r="AL163">
        <v>0</v>
      </c>
      <c r="AM163">
        <v>0</v>
      </c>
      <c r="AN163">
        <v>0</v>
      </c>
      <c r="AO163">
        <v>46136</v>
      </c>
      <c r="AP163">
        <v>0</v>
      </c>
      <c r="AQ163">
        <v>1</v>
      </c>
      <c r="AR163">
        <v>0</v>
      </c>
      <c r="AS163" t="s">
        <v>3</v>
      </c>
      <c r="AT163">
        <v>1</v>
      </c>
      <c r="AU163">
        <v>1</v>
      </c>
    </row>
    <row r="164" spans="2:47" x14ac:dyDescent="0.2">
      <c r="B164" t="s">
        <v>1841</v>
      </c>
      <c r="C164">
        <v>0</v>
      </c>
      <c r="D164" t="s">
        <v>306</v>
      </c>
      <c r="E164" t="s">
        <v>3</v>
      </c>
      <c r="F164" t="s">
        <v>1684</v>
      </c>
      <c r="G164" t="s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1692</v>
      </c>
      <c r="P164" t="s">
        <v>3</v>
      </c>
      <c r="Q164" t="s">
        <v>1693</v>
      </c>
      <c r="R164" t="s">
        <v>3</v>
      </c>
      <c r="S164" t="s">
        <v>3</v>
      </c>
      <c r="T164" t="s">
        <v>3</v>
      </c>
      <c r="U164">
        <v>0</v>
      </c>
      <c r="V164">
        <v>0</v>
      </c>
      <c r="W164">
        <v>0</v>
      </c>
      <c r="X164">
        <v>0</v>
      </c>
      <c r="Y164" t="s">
        <v>3</v>
      </c>
      <c r="Z164" t="s">
        <v>3</v>
      </c>
      <c r="AA164">
        <v>0</v>
      </c>
      <c r="AB164" t="s">
        <v>3</v>
      </c>
      <c r="AC164">
        <v>0</v>
      </c>
      <c r="AD164">
        <v>1</v>
      </c>
      <c r="AE164">
        <v>0</v>
      </c>
      <c r="AF164">
        <v>3</v>
      </c>
      <c r="AG164">
        <v>3</v>
      </c>
      <c r="AH164" t="s">
        <v>41</v>
      </c>
      <c r="AI164" t="s">
        <v>307</v>
      </c>
      <c r="AJ164">
        <v>46217.458622685182</v>
      </c>
      <c r="AK164">
        <v>56663258</v>
      </c>
      <c r="AL164">
        <v>0</v>
      </c>
      <c r="AM164">
        <v>0</v>
      </c>
      <c r="AN164">
        <v>0</v>
      </c>
      <c r="AO164">
        <v>46136</v>
      </c>
      <c r="AP164">
        <v>0</v>
      </c>
      <c r="AQ164">
        <v>1</v>
      </c>
      <c r="AR164">
        <v>0</v>
      </c>
      <c r="AS164" t="s">
        <v>3</v>
      </c>
      <c r="AT164">
        <v>1</v>
      </c>
      <c r="AU164">
        <v>1</v>
      </c>
    </row>
    <row r="165" spans="2:47" x14ac:dyDescent="0.2">
      <c r="B165" t="s">
        <v>1842</v>
      </c>
      <c r="C165">
        <v>1</v>
      </c>
      <c r="D165" t="s">
        <v>290</v>
      </c>
      <c r="E165" t="s">
        <v>3</v>
      </c>
      <c r="F165" t="s">
        <v>1684</v>
      </c>
      <c r="G165" t="s">
        <v>3</v>
      </c>
      <c r="H165">
        <v>217875</v>
      </c>
      <c r="I165">
        <v>217875</v>
      </c>
      <c r="J165">
        <v>0</v>
      </c>
      <c r="K165">
        <v>217875</v>
      </c>
      <c r="L165">
        <v>0</v>
      </c>
      <c r="M165">
        <v>0</v>
      </c>
      <c r="N165">
        <v>0</v>
      </c>
      <c r="O165" t="s">
        <v>1685</v>
      </c>
      <c r="P165" t="s">
        <v>3</v>
      </c>
      <c r="Q165" t="s">
        <v>1686</v>
      </c>
      <c r="R165" t="s">
        <v>3</v>
      </c>
      <c r="S165" t="s">
        <v>3</v>
      </c>
      <c r="T165" t="s">
        <v>3</v>
      </c>
      <c r="U165">
        <v>0</v>
      </c>
      <c r="V165">
        <v>0</v>
      </c>
      <c r="W165">
        <v>0</v>
      </c>
      <c r="X165">
        <v>0</v>
      </c>
      <c r="Y165" t="s">
        <v>3</v>
      </c>
      <c r="Z165" t="s">
        <v>3</v>
      </c>
      <c r="AA165">
        <v>0</v>
      </c>
      <c r="AB165" t="s">
        <v>3</v>
      </c>
      <c r="AC165">
        <v>217875</v>
      </c>
      <c r="AD165">
        <v>1</v>
      </c>
      <c r="AE165">
        <v>0</v>
      </c>
      <c r="AF165">
        <v>3</v>
      </c>
      <c r="AG165">
        <v>3</v>
      </c>
      <c r="AH165" t="s">
        <v>41</v>
      </c>
      <c r="AI165" t="s">
        <v>291</v>
      </c>
      <c r="AJ165">
        <v>46217.458622685182</v>
      </c>
      <c r="AK165">
        <v>56663233</v>
      </c>
      <c r="AL165">
        <v>0</v>
      </c>
      <c r="AM165">
        <v>0</v>
      </c>
      <c r="AN165">
        <v>0</v>
      </c>
      <c r="AO165">
        <v>46136</v>
      </c>
      <c r="AP165">
        <v>0</v>
      </c>
      <c r="AQ165">
        <v>1</v>
      </c>
      <c r="AR165">
        <v>0</v>
      </c>
      <c r="AS165" t="s">
        <v>1695</v>
      </c>
      <c r="AT165">
        <v>1</v>
      </c>
      <c r="AU165">
        <v>1</v>
      </c>
    </row>
    <row r="166" spans="2:47" x14ac:dyDescent="0.2">
      <c r="B166" t="s">
        <v>1843</v>
      </c>
      <c r="C166">
        <v>0</v>
      </c>
      <c r="D166" t="s">
        <v>290</v>
      </c>
      <c r="E166" t="s">
        <v>3</v>
      </c>
      <c r="F166" t="s">
        <v>1684</v>
      </c>
      <c r="G166" t="s">
        <v>3</v>
      </c>
      <c r="H166">
        <v>228768.75</v>
      </c>
      <c r="I166">
        <v>228768.75</v>
      </c>
      <c r="J166">
        <v>0</v>
      </c>
      <c r="K166">
        <v>228768.75</v>
      </c>
      <c r="L166">
        <v>0</v>
      </c>
      <c r="M166">
        <v>0</v>
      </c>
      <c r="N166">
        <v>0</v>
      </c>
      <c r="O166" t="s">
        <v>1689</v>
      </c>
      <c r="P166" t="s">
        <v>3</v>
      </c>
      <c r="Q166" t="s">
        <v>1690</v>
      </c>
      <c r="R166" t="s">
        <v>3</v>
      </c>
      <c r="S166" t="s">
        <v>3</v>
      </c>
      <c r="T166" t="s">
        <v>3</v>
      </c>
      <c r="U166">
        <v>0</v>
      </c>
      <c r="V166">
        <v>0</v>
      </c>
      <c r="W166">
        <v>0</v>
      </c>
      <c r="X166">
        <v>0</v>
      </c>
      <c r="Y166" t="s">
        <v>3</v>
      </c>
      <c r="Z166" t="s">
        <v>3</v>
      </c>
      <c r="AA166">
        <v>0</v>
      </c>
      <c r="AB166" t="s">
        <v>3</v>
      </c>
      <c r="AC166">
        <v>228768.75</v>
      </c>
      <c r="AD166">
        <v>1</v>
      </c>
      <c r="AE166">
        <v>0</v>
      </c>
      <c r="AF166">
        <v>3</v>
      </c>
      <c r="AG166">
        <v>3</v>
      </c>
      <c r="AH166" t="s">
        <v>41</v>
      </c>
      <c r="AI166" t="s">
        <v>291</v>
      </c>
      <c r="AJ166">
        <v>46217.458622685182</v>
      </c>
      <c r="AK166">
        <v>56663233</v>
      </c>
      <c r="AL166">
        <v>0</v>
      </c>
      <c r="AM166">
        <v>0</v>
      </c>
      <c r="AN166">
        <v>0</v>
      </c>
      <c r="AO166">
        <v>46136</v>
      </c>
      <c r="AP166">
        <v>0</v>
      </c>
      <c r="AQ166">
        <v>1</v>
      </c>
      <c r="AR166">
        <v>0</v>
      </c>
      <c r="AS166" t="s">
        <v>3</v>
      </c>
      <c r="AT166">
        <v>1</v>
      </c>
      <c r="AU166">
        <v>1</v>
      </c>
    </row>
    <row r="167" spans="2:47" x14ac:dyDescent="0.2">
      <c r="B167" t="s">
        <v>1844</v>
      </c>
      <c r="C167">
        <v>0</v>
      </c>
      <c r="D167" t="s">
        <v>290</v>
      </c>
      <c r="E167" t="s">
        <v>3</v>
      </c>
      <c r="F167" t="s">
        <v>1684</v>
      </c>
      <c r="G167" t="s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1692</v>
      </c>
      <c r="P167" t="s">
        <v>3</v>
      </c>
      <c r="Q167" t="s">
        <v>1693</v>
      </c>
      <c r="R167" t="s">
        <v>3</v>
      </c>
      <c r="S167" t="s">
        <v>3</v>
      </c>
      <c r="T167" t="s">
        <v>3</v>
      </c>
      <c r="U167">
        <v>0</v>
      </c>
      <c r="V167">
        <v>0</v>
      </c>
      <c r="W167">
        <v>0</v>
      </c>
      <c r="X167">
        <v>0</v>
      </c>
      <c r="Y167" t="s">
        <v>3</v>
      </c>
      <c r="Z167" t="s">
        <v>3</v>
      </c>
      <c r="AA167">
        <v>0</v>
      </c>
      <c r="AB167" t="s">
        <v>3</v>
      </c>
      <c r="AC167">
        <v>0</v>
      </c>
      <c r="AD167">
        <v>1</v>
      </c>
      <c r="AE167">
        <v>0</v>
      </c>
      <c r="AF167">
        <v>3</v>
      </c>
      <c r="AG167">
        <v>3</v>
      </c>
      <c r="AH167" t="s">
        <v>41</v>
      </c>
      <c r="AI167" t="s">
        <v>291</v>
      </c>
      <c r="AJ167">
        <v>46217.458622685182</v>
      </c>
      <c r="AK167">
        <v>56663233</v>
      </c>
      <c r="AL167">
        <v>0</v>
      </c>
      <c r="AM167">
        <v>0</v>
      </c>
      <c r="AN167">
        <v>0</v>
      </c>
      <c r="AO167">
        <v>46136</v>
      </c>
      <c r="AP167">
        <v>0</v>
      </c>
      <c r="AQ167">
        <v>1</v>
      </c>
      <c r="AR167">
        <v>0</v>
      </c>
      <c r="AS167" t="s">
        <v>3</v>
      </c>
      <c r="AT167">
        <v>1</v>
      </c>
      <c r="AU167">
        <v>1</v>
      </c>
    </row>
    <row r="168" spans="2:47" x14ac:dyDescent="0.2">
      <c r="B168" t="s">
        <v>1845</v>
      </c>
      <c r="C168">
        <v>1</v>
      </c>
      <c r="D168" t="s">
        <v>294</v>
      </c>
      <c r="E168" t="s">
        <v>3</v>
      </c>
      <c r="F168" t="s">
        <v>1684</v>
      </c>
      <c r="G168" t="s">
        <v>3</v>
      </c>
      <c r="H168">
        <v>308595</v>
      </c>
      <c r="I168">
        <v>308595</v>
      </c>
      <c r="J168">
        <v>0</v>
      </c>
      <c r="K168">
        <v>308595</v>
      </c>
      <c r="L168">
        <v>0</v>
      </c>
      <c r="M168">
        <v>0</v>
      </c>
      <c r="N168">
        <v>0</v>
      </c>
      <c r="O168" t="s">
        <v>1685</v>
      </c>
      <c r="P168" t="s">
        <v>3</v>
      </c>
      <c r="Q168" t="s">
        <v>1686</v>
      </c>
      <c r="R168" t="s">
        <v>3</v>
      </c>
      <c r="S168" t="s">
        <v>3</v>
      </c>
      <c r="T168" t="s">
        <v>3</v>
      </c>
      <c r="U168">
        <v>0</v>
      </c>
      <c r="V168">
        <v>0</v>
      </c>
      <c r="W168">
        <v>0</v>
      </c>
      <c r="X168">
        <v>0</v>
      </c>
      <c r="Y168" t="s">
        <v>3</v>
      </c>
      <c r="Z168" t="s">
        <v>3</v>
      </c>
      <c r="AA168">
        <v>0</v>
      </c>
      <c r="AB168" t="s">
        <v>3</v>
      </c>
      <c r="AC168">
        <v>308595</v>
      </c>
      <c r="AD168">
        <v>1</v>
      </c>
      <c r="AE168">
        <v>0</v>
      </c>
      <c r="AF168">
        <v>3</v>
      </c>
      <c r="AG168">
        <v>3</v>
      </c>
      <c r="AH168" t="s">
        <v>41</v>
      </c>
      <c r="AI168" t="s">
        <v>295</v>
      </c>
      <c r="AJ168">
        <v>46217.458622685182</v>
      </c>
      <c r="AK168">
        <v>56663238</v>
      </c>
      <c r="AL168">
        <v>0</v>
      </c>
      <c r="AM168">
        <v>0</v>
      </c>
      <c r="AN168">
        <v>0</v>
      </c>
      <c r="AO168">
        <v>46136</v>
      </c>
      <c r="AP168">
        <v>0</v>
      </c>
      <c r="AQ168">
        <v>1</v>
      </c>
      <c r="AR168">
        <v>0</v>
      </c>
      <c r="AS168" t="s">
        <v>1695</v>
      </c>
      <c r="AT168">
        <v>1</v>
      </c>
      <c r="AU168">
        <v>1</v>
      </c>
    </row>
    <row r="169" spans="2:47" x14ac:dyDescent="0.2">
      <c r="B169" t="s">
        <v>1846</v>
      </c>
      <c r="C169">
        <v>0</v>
      </c>
      <c r="D169" t="s">
        <v>294</v>
      </c>
      <c r="E169" t="s">
        <v>3</v>
      </c>
      <c r="F169" t="s">
        <v>1684</v>
      </c>
      <c r="G169" t="s">
        <v>3</v>
      </c>
      <c r="H169">
        <v>324024.75</v>
      </c>
      <c r="I169">
        <v>324024.75</v>
      </c>
      <c r="J169">
        <v>0</v>
      </c>
      <c r="K169">
        <v>324024.75</v>
      </c>
      <c r="L169">
        <v>0</v>
      </c>
      <c r="M169">
        <v>0</v>
      </c>
      <c r="N169">
        <v>0</v>
      </c>
      <c r="O169" t="s">
        <v>1689</v>
      </c>
      <c r="P169" t="s">
        <v>3</v>
      </c>
      <c r="Q169" t="s">
        <v>1690</v>
      </c>
      <c r="R169" t="s">
        <v>3</v>
      </c>
      <c r="S169" t="s">
        <v>3</v>
      </c>
      <c r="T169" t="s">
        <v>3</v>
      </c>
      <c r="U169">
        <v>0</v>
      </c>
      <c r="V169">
        <v>0</v>
      </c>
      <c r="W169">
        <v>0</v>
      </c>
      <c r="X169">
        <v>0</v>
      </c>
      <c r="Y169" t="s">
        <v>3</v>
      </c>
      <c r="Z169" t="s">
        <v>3</v>
      </c>
      <c r="AA169">
        <v>0</v>
      </c>
      <c r="AB169" t="s">
        <v>3</v>
      </c>
      <c r="AC169">
        <v>324024.75</v>
      </c>
      <c r="AD169">
        <v>1</v>
      </c>
      <c r="AE169">
        <v>0</v>
      </c>
      <c r="AF169">
        <v>3</v>
      </c>
      <c r="AG169">
        <v>3</v>
      </c>
      <c r="AH169" t="s">
        <v>41</v>
      </c>
      <c r="AI169" t="s">
        <v>295</v>
      </c>
      <c r="AJ169">
        <v>46217.458622685182</v>
      </c>
      <c r="AK169">
        <v>56663238</v>
      </c>
      <c r="AL169">
        <v>0</v>
      </c>
      <c r="AM169">
        <v>0</v>
      </c>
      <c r="AN169">
        <v>0</v>
      </c>
      <c r="AO169">
        <v>46136</v>
      </c>
      <c r="AP169">
        <v>0</v>
      </c>
      <c r="AQ169">
        <v>1</v>
      </c>
      <c r="AR169">
        <v>0</v>
      </c>
      <c r="AS169" t="s">
        <v>3</v>
      </c>
      <c r="AT169">
        <v>1</v>
      </c>
      <c r="AU169">
        <v>1</v>
      </c>
    </row>
    <row r="170" spans="2:47" x14ac:dyDescent="0.2">
      <c r="B170" t="s">
        <v>1847</v>
      </c>
      <c r="C170">
        <v>0</v>
      </c>
      <c r="D170" t="s">
        <v>294</v>
      </c>
      <c r="E170" t="s">
        <v>3</v>
      </c>
      <c r="F170" t="s">
        <v>1684</v>
      </c>
      <c r="G170" t="s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1692</v>
      </c>
      <c r="P170" t="s">
        <v>3</v>
      </c>
      <c r="Q170" t="s">
        <v>1693</v>
      </c>
      <c r="R170" t="s">
        <v>3</v>
      </c>
      <c r="S170" t="s">
        <v>3</v>
      </c>
      <c r="T170" t="s">
        <v>3</v>
      </c>
      <c r="U170">
        <v>0</v>
      </c>
      <c r="V170">
        <v>0</v>
      </c>
      <c r="W170">
        <v>0</v>
      </c>
      <c r="X170">
        <v>0</v>
      </c>
      <c r="Y170" t="s">
        <v>3</v>
      </c>
      <c r="Z170" t="s">
        <v>3</v>
      </c>
      <c r="AA170">
        <v>0</v>
      </c>
      <c r="AB170" t="s">
        <v>3</v>
      </c>
      <c r="AC170">
        <v>0</v>
      </c>
      <c r="AD170">
        <v>1</v>
      </c>
      <c r="AE170">
        <v>0</v>
      </c>
      <c r="AF170">
        <v>3</v>
      </c>
      <c r="AG170">
        <v>3</v>
      </c>
      <c r="AH170" t="s">
        <v>41</v>
      </c>
      <c r="AI170" t="s">
        <v>295</v>
      </c>
      <c r="AJ170">
        <v>46217.458622685182</v>
      </c>
      <c r="AK170">
        <v>56663238</v>
      </c>
      <c r="AL170">
        <v>0</v>
      </c>
      <c r="AM170">
        <v>0</v>
      </c>
      <c r="AN170">
        <v>0</v>
      </c>
      <c r="AO170">
        <v>46136</v>
      </c>
      <c r="AP170">
        <v>0</v>
      </c>
      <c r="AQ170">
        <v>1</v>
      </c>
      <c r="AR170">
        <v>0</v>
      </c>
      <c r="AS170" t="s">
        <v>3</v>
      </c>
      <c r="AT170">
        <v>1</v>
      </c>
      <c r="AU170">
        <v>1</v>
      </c>
    </row>
    <row r="171" spans="2:47" x14ac:dyDescent="0.2">
      <c r="B171" t="s">
        <v>1848</v>
      </c>
      <c r="C171">
        <v>1</v>
      </c>
      <c r="D171" t="s">
        <v>298</v>
      </c>
      <c r="E171" t="s">
        <v>3</v>
      </c>
      <c r="F171" t="s">
        <v>1684</v>
      </c>
      <c r="G171" t="s">
        <v>3</v>
      </c>
      <c r="H171">
        <v>376425</v>
      </c>
      <c r="I171">
        <v>376425</v>
      </c>
      <c r="J171">
        <v>0</v>
      </c>
      <c r="K171">
        <v>376425</v>
      </c>
      <c r="L171">
        <v>0</v>
      </c>
      <c r="M171">
        <v>0</v>
      </c>
      <c r="N171">
        <v>0</v>
      </c>
      <c r="O171" t="s">
        <v>1685</v>
      </c>
      <c r="P171" t="s">
        <v>3</v>
      </c>
      <c r="Q171" t="s">
        <v>1686</v>
      </c>
      <c r="R171" t="s">
        <v>3</v>
      </c>
      <c r="S171" t="s">
        <v>3</v>
      </c>
      <c r="T171" t="s">
        <v>3</v>
      </c>
      <c r="U171">
        <v>0</v>
      </c>
      <c r="V171">
        <v>0</v>
      </c>
      <c r="W171">
        <v>0</v>
      </c>
      <c r="X171">
        <v>0</v>
      </c>
      <c r="Y171" t="s">
        <v>3</v>
      </c>
      <c r="Z171" t="s">
        <v>3</v>
      </c>
      <c r="AA171">
        <v>0</v>
      </c>
      <c r="AB171" t="s">
        <v>3</v>
      </c>
      <c r="AC171">
        <v>376425</v>
      </c>
      <c r="AD171">
        <v>1</v>
      </c>
      <c r="AE171">
        <v>0</v>
      </c>
      <c r="AF171">
        <v>3</v>
      </c>
      <c r="AG171">
        <v>3</v>
      </c>
      <c r="AH171" t="s">
        <v>41</v>
      </c>
      <c r="AI171" t="s">
        <v>299</v>
      </c>
      <c r="AJ171">
        <v>46217.458622685182</v>
      </c>
      <c r="AK171">
        <v>56663243</v>
      </c>
      <c r="AL171">
        <v>0</v>
      </c>
      <c r="AM171">
        <v>0</v>
      </c>
      <c r="AN171">
        <v>0</v>
      </c>
      <c r="AO171">
        <v>46136</v>
      </c>
      <c r="AP171">
        <v>0</v>
      </c>
      <c r="AQ171">
        <v>1</v>
      </c>
      <c r="AR171">
        <v>0</v>
      </c>
      <c r="AS171" t="s">
        <v>1695</v>
      </c>
      <c r="AT171">
        <v>1</v>
      </c>
      <c r="AU171">
        <v>1</v>
      </c>
    </row>
    <row r="172" spans="2:47" x14ac:dyDescent="0.2">
      <c r="B172" t="s">
        <v>1849</v>
      </c>
      <c r="C172">
        <v>0</v>
      </c>
      <c r="D172" t="s">
        <v>298</v>
      </c>
      <c r="E172" t="s">
        <v>3</v>
      </c>
      <c r="F172" t="s">
        <v>1684</v>
      </c>
      <c r="G172" t="s">
        <v>3</v>
      </c>
      <c r="H172">
        <v>395246.25</v>
      </c>
      <c r="I172">
        <v>395246.25</v>
      </c>
      <c r="J172">
        <v>0</v>
      </c>
      <c r="K172">
        <v>395246.25</v>
      </c>
      <c r="L172">
        <v>0</v>
      </c>
      <c r="M172">
        <v>0</v>
      </c>
      <c r="N172">
        <v>0</v>
      </c>
      <c r="O172" t="s">
        <v>1689</v>
      </c>
      <c r="P172" t="s">
        <v>3</v>
      </c>
      <c r="Q172" t="s">
        <v>1690</v>
      </c>
      <c r="R172" t="s">
        <v>3</v>
      </c>
      <c r="S172" t="s">
        <v>3</v>
      </c>
      <c r="T172" t="s">
        <v>3</v>
      </c>
      <c r="U172">
        <v>0</v>
      </c>
      <c r="V172">
        <v>0</v>
      </c>
      <c r="W172">
        <v>0</v>
      </c>
      <c r="X172">
        <v>0</v>
      </c>
      <c r="Y172" t="s">
        <v>3</v>
      </c>
      <c r="Z172" t="s">
        <v>3</v>
      </c>
      <c r="AA172">
        <v>0</v>
      </c>
      <c r="AB172" t="s">
        <v>3</v>
      </c>
      <c r="AC172">
        <v>395246.25</v>
      </c>
      <c r="AD172">
        <v>1</v>
      </c>
      <c r="AE172">
        <v>0</v>
      </c>
      <c r="AF172">
        <v>3</v>
      </c>
      <c r="AG172">
        <v>3</v>
      </c>
      <c r="AH172" t="s">
        <v>41</v>
      </c>
      <c r="AI172" t="s">
        <v>299</v>
      </c>
      <c r="AJ172">
        <v>46217.458622685182</v>
      </c>
      <c r="AK172">
        <v>56663243</v>
      </c>
      <c r="AL172">
        <v>0</v>
      </c>
      <c r="AM172">
        <v>0</v>
      </c>
      <c r="AN172">
        <v>0</v>
      </c>
      <c r="AO172">
        <v>46136</v>
      </c>
      <c r="AP172">
        <v>0</v>
      </c>
      <c r="AQ172">
        <v>1</v>
      </c>
      <c r="AR172">
        <v>0</v>
      </c>
      <c r="AS172" t="s">
        <v>3</v>
      </c>
      <c r="AT172">
        <v>1</v>
      </c>
      <c r="AU172">
        <v>1</v>
      </c>
    </row>
    <row r="173" spans="2:47" x14ac:dyDescent="0.2">
      <c r="B173" t="s">
        <v>1850</v>
      </c>
      <c r="C173">
        <v>0</v>
      </c>
      <c r="D173" t="s">
        <v>298</v>
      </c>
      <c r="E173" t="s">
        <v>3</v>
      </c>
      <c r="F173" t="s">
        <v>1684</v>
      </c>
      <c r="G173" t="s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1692</v>
      </c>
      <c r="P173" t="s">
        <v>3</v>
      </c>
      <c r="Q173" t="s">
        <v>1693</v>
      </c>
      <c r="R173" t="s">
        <v>3</v>
      </c>
      <c r="S173" t="s">
        <v>3</v>
      </c>
      <c r="T173" t="s">
        <v>3</v>
      </c>
      <c r="U173">
        <v>0</v>
      </c>
      <c r="V173">
        <v>0</v>
      </c>
      <c r="W173">
        <v>0</v>
      </c>
      <c r="X173">
        <v>0</v>
      </c>
      <c r="Y173" t="s">
        <v>3</v>
      </c>
      <c r="Z173" t="s">
        <v>3</v>
      </c>
      <c r="AA173">
        <v>0</v>
      </c>
      <c r="AB173" t="s">
        <v>3</v>
      </c>
      <c r="AC173">
        <v>0</v>
      </c>
      <c r="AD173">
        <v>1</v>
      </c>
      <c r="AE173">
        <v>0</v>
      </c>
      <c r="AF173">
        <v>3</v>
      </c>
      <c r="AG173">
        <v>3</v>
      </c>
      <c r="AH173" t="s">
        <v>41</v>
      </c>
      <c r="AI173" t="s">
        <v>299</v>
      </c>
      <c r="AJ173">
        <v>46217.458622685182</v>
      </c>
      <c r="AK173">
        <v>56663243</v>
      </c>
      <c r="AL173">
        <v>0</v>
      </c>
      <c r="AM173">
        <v>0</v>
      </c>
      <c r="AN173">
        <v>0</v>
      </c>
      <c r="AO173">
        <v>46136</v>
      </c>
      <c r="AP173">
        <v>0</v>
      </c>
      <c r="AQ173">
        <v>1</v>
      </c>
      <c r="AR173">
        <v>0</v>
      </c>
      <c r="AS173" t="s">
        <v>3</v>
      </c>
      <c r="AT173">
        <v>1</v>
      </c>
      <c r="AU173">
        <v>1</v>
      </c>
    </row>
    <row r="174" spans="2:47" x14ac:dyDescent="0.2">
      <c r="B174" t="s">
        <v>1851</v>
      </c>
      <c r="C174">
        <v>1</v>
      </c>
      <c r="D174" t="s">
        <v>316</v>
      </c>
      <c r="E174" t="s">
        <v>3</v>
      </c>
      <c r="F174" t="s">
        <v>1684</v>
      </c>
      <c r="G174" t="s">
        <v>3</v>
      </c>
      <c r="H174">
        <v>35390</v>
      </c>
      <c r="I174">
        <v>35390</v>
      </c>
      <c r="J174">
        <v>0</v>
      </c>
      <c r="K174">
        <v>35390</v>
      </c>
      <c r="L174">
        <v>0</v>
      </c>
      <c r="M174">
        <v>0</v>
      </c>
      <c r="N174">
        <v>0</v>
      </c>
      <c r="O174" t="s">
        <v>1852</v>
      </c>
      <c r="P174" t="s">
        <v>3</v>
      </c>
      <c r="Q174" t="s">
        <v>1853</v>
      </c>
      <c r="R174" t="s">
        <v>3</v>
      </c>
      <c r="S174" t="s">
        <v>3</v>
      </c>
      <c r="T174" t="s">
        <v>3</v>
      </c>
      <c r="U174">
        <v>0</v>
      </c>
      <c r="V174">
        <v>0</v>
      </c>
      <c r="W174">
        <v>0</v>
      </c>
      <c r="X174">
        <v>0</v>
      </c>
      <c r="Y174" t="s">
        <v>3</v>
      </c>
      <c r="Z174" t="s">
        <v>3</v>
      </c>
      <c r="AA174">
        <v>0</v>
      </c>
      <c r="AB174" t="s">
        <v>3</v>
      </c>
      <c r="AC174">
        <v>35390</v>
      </c>
      <c r="AD174">
        <v>1</v>
      </c>
      <c r="AE174">
        <v>0</v>
      </c>
      <c r="AF174">
        <v>3</v>
      </c>
      <c r="AG174">
        <v>3</v>
      </c>
      <c r="AH174" t="s">
        <v>41</v>
      </c>
      <c r="AI174" t="s">
        <v>317</v>
      </c>
      <c r="AJ174">
        <v>46217.458622685182</v>
      </c>
      <c r="AK174">
        <v>56663283</v>
      </c>
      <c r="AL174">
        <v>0</v>
      </c>
      <c r="AM174">
        <v>0</v>
      </c>
      <c r="AN174">
        <v>0</v>
      </c>
      <c r="AO174">
        <v>45918</v>
      </c>
      <c r="AP174">
        <v>0</v>
      </c>
      <c r="AQ174">
        <v>1</v>
      </c>
      <c r="AR174">
        <v>0</v>
      </c>
      <c r="AS174" t="s">
        <v>1695</v>
      </c>
      <c r="AT174">
        <v>1</v>
      </c>
      <c r="AU174">
        <v>3</v>
      </c>
    </row>
    <row r="175" spans="2:47" x14ac:dyDescent="0.2">
      <c r="B175" t="s">
        <v>1854</v>
      </c>
      <c r="C175">
        <v>0</v>
      </c>
      <c r="D175" t="s">
        <v>316</v>
      </c>
      <c r="E175" t="s">
        <v>3</v>
      </c>
      <c r="F175" t="s">
        <v>1684</v>
      </c>
      <c r="G175" t="s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>
        <v>0</v>
      </c>
      <c r="V175">
        <v>0</v>
      </c>
      <c r="W175">
        <v>0</v>
      </c>
      <c r="X175">
        <v>0</v>
      </c>
      <c r="Y175" t="s">
        <v>3</v>
      </c>
      <c r="Z175" t="s">
        <v>3</v>
      </c>
      <c r="AA175">
        <v>0</v>
      </c>
      <c r="AB175" t="s">
        <v>3</v>
      </c>
      <c r="AC175">
        <v>0</v>
      </c>
      <c r="AD175">
        <v>1</v>
      </c>
      <c r="AE175">
        <v>0</v>
      </c>
      <c r="AF175">
        <v>3</v>
      </c>
      <c r="AG175">
        <v>3</v>
      </c>
      <c r="AH175" t="s">
        <v>41</v>
      </c>
      <c r="AI175" t="s">
        <v>317</v>
      </c>
      <c r="AJ175">
        <v>46217.458622685182</v>
      </c>
      <c r="AK175">
        <v>56663283</v>
      </c>
      <c r="AL175">
        <v>0</v>
      </c>
      <c r="AM175">
        <v>0</v>
      </c>
      <c r="AN175">
        <v>0</v>
      </c>
      <c r="AO175">
        <v>45918</v>
      </c>
      <c r="AP175">
        <v>0</v>
      </c>
      <c r="AQ175">
        <v>1</v>
      </c>
      <c r="AR175">
        <v>0</v>
      </c>
      <c r="AS175" t="s">
        <v>3</v>
      </c>
      <c r="AT175">
        <v>1</v>
      </c>
      <c r="AU175">
        <v>3</v>
      </c>
    </row>
    <row r="176" spans="2:47" x14ac:dyDescent="0.2">
      <c r="B176" t="s">
        <v>1855</v>
      </c>
      <c r="C176">
        <v>0</v>
      </c>
      <c r="D176" t="s">
        <v>316</v>
      </c>
      <c r="E176" t="s">
        <v>3</v>
      </c>
      <c r="F176" t="s">
        <v>1684</v>
      </c>
      <c r="G176" t="s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>
        <v>0</v>
      </c>
      <c r="V176">
        <v>0</v>
      </c>
      <c r="W176">
        <v>0</v>
      </c>
      <c r="X176">
        <v>0</v>
      </c>
      <c r="Y176" t="s">
        <v>3</v>
      </c>
      <c r="Z176" t="s">
        <v>3</v>
      </c>
      <c r="AA176">
        <v>0</v>
      </c>
      <c r="AB176" t="s">
        <v>3</v>
      </c>
      <c r="AC176">
        <v>0</v>
      </c>
      <c r="AD176">
        <v>1</v>
      </c>
      <c r="AE176">
        <v>0</v>
      </c>
      <c r="AF176">
        <v>3</v>
      </c>
      <c r="AG176">
        <v>3</v>
      </c>
      <c r="AH176" t="s">
        <v>41</v>
      </c>
      <c r="AI176" t="s">
        <v>317</v>
      </c>
      <c r="AJ176">
        <v>46217.458622685182</v>
      </c>
      <c r="AK176">
        <v>56663283</v>
      </c>
      <c r="AL176">
        <v>0</v>
      </c>
      <c r="AM176">
        <v>0</v>
      </c>
      <c r="AN176">
        <v>0</v>
      </c>
      <c r="AO176">
        <v>45918</v>
      </c>
      <c r="AP176">
        <v>0</v>
      </c>
      <c r="AQ176">
        <v>1</v>
      </c>
      <c r="AR176">
        <v>0</v>
      </c>
      <c r="AS176" t="s">
        <v>3</v>
      </c>
      <c r="AT176">
        <v>1</v>
      </c>
      <c r="AU176">
        <v>3</v>
      </c>
    </row>
    <row r="177" spans="2:47" x14ac:dyDescent="0.2">
      <c r="B177" t="s">
        <v>1856</v>
      </c>
      <c r="C177">
        <v>1</v>
      </c>
      <c r="D177" t="s">
        <v>520</v>
      </c>
      <c r="E177" t="s">
        <v>3</v>
      </c>
      <c r="F177" t="s">
        <v>1684</v>
      </c>
      <c r="G177" t="s">
        <v>3</v>
      </c>
      <c r="H177">
        <v>1348</v>
      </c>
      <c r="I177">
        <v>1348</v>
      </c>
      <c r="J177">
        <v>0</v>
      </c>
      <c r="K177">
        <v>1348</v>
      </c>
      <c r="L177">
        <v>0</v>
      </c>
      <c r="M177">
        <v>0</v>
      </c>
      <c r="N177">
        <v>0</v>
      </c>
      <c r="O177" t="s">
        <v>1857</v>
      </c>
      <c r="P177" t="s">
        <v>3</v>
      </c>
      <c r="Q177" t="s">
        <v>1858</v>
      </c>
      <c r="R177" t="s">
        <v>3</v>
      </c>
      <c r="S177" t="s">
        <v>3</v>
      </c>
      <c r="T177" t="s">
        <v>3</v>
      </c>
      <c r="U177">
        <v>0</v>
      </c>
      <c r="V177">
        <v>0</v>
      </c>
      <c r="W177">
        <v>0</v>
      </c>
      <c r="X177">
        <v>0</v>
      </c>
      <c r="Y177" t="s">
        <v>3</v>
      </c>
      <c r="Z177" t="s">
        <v>3</v>
      </c>
      <c r="AA177">
        <v>0</v>
      </c>
      <c r="AB177" t="s">
        <v>3</v>
      </c>
      <c r="AC177">
        <v>1348</v>
      </c>
      <c r="AD177">
        <v>1</v>
      </c>
      <c r="AE177">
        <v>0</v>
      </c>
      <c r="AF177">
        <v>3</v>
      </c>
      <c r="AG177">
        <v>3</v>
      </c>
      <c r="AH177" t="s">
        <v>41</v>
      </c>
      <c r="AI177" t="s">
        <v>521</v>
      </c>
      <c r="AJ177">
        <v>46217.458634259259</v>
      </c>
      <c r="AK177">
        <v>56663639</v>
      </c>
      <c r="AL177">
        <v>0</v>
      </c>
      <c r="AM177">
        <v>0</v>
      </c>
      <c r="AN177">
        <v>0</v>
      </c>
      <c r="AO177">
        <v>46034</v>
      </c>
      <c r="AP177">
        <v>0</v>
      </c>
      <c r="AQ177">
        <v>1</v>
      </c>
      <c r="AR177">
        <v>0</v>
      </c>
      <c r="AS177" t="s">
        <v>1695</v>
      </c>
      <c r="AT177">
        <v>1</v>
      </c>
      <c r="AU177">
        <v>5</v>
      </c>
    </row>
    <row r="178" spans="2:47" x14ac:dyDescent="0.2">
      <c r="B178" t="s">
        <v>1859</v>
      </c>
      <c r="C178">
        <v>0</v>
      </c>
      <c r="D178" t="s">
        <v>520</v>
      </c>
      <c r="E178" t="s">
        <v>3</v>
      </c>
      <c r="F178" t="s">
        <v>1684</v>
      </c>
      <c r="G178" t="s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>
        <v>0</v>
      </c>
      <c r="V178">
        <v>0</v>
      </c>
      <c r="W178">
        <v>0</v>
      </c>
      <c r="X178">
        <v>0</v>
      </c>
      <c r="Y178" t="s">
        <v>3</v>
      </c>
      <c r="Z178" t="s">
        <v>3</v>
      </c>
      <c r="AA178">
        <v>0</v>
      </c>
      <c r="AB178" t="s">
        <v>3</v>
      </c>
      <c r="AC178">
        <v>0</v>
      </c>
      <c r="AD178">
        <v>1</v>
      </c>
      <c r="AE178">
        <v>0</v>
      </c>
      <c r="AF178">
        <v>3</v>
      </c>
      <c r="AG178">
        <v>3</v>
      </c>
      <c r="AH178" t="s">
        <v>41</v>
      </c>
      <c r="AI178" t="s">
        <v>521</v>
      </c>
      <c r="AJ178">
        <v>46217.458634259259</v>
      </c>
      <c r="AK178">
        <v>56663639</v>
      </c>
      <c r="AL178">
        <v>0</v>
      </c>
      <c r="AM178">
        <v>0</v>
      </c>
      <c r="AN178">
        <v>0</v>
      </c>
      <c r="AO178">
        <v>46034</v>
      </c>
      <c r="AP178">
        <v>0</v>
      </c>
      <c r="AQ178">
        <v>1</v>
      </c>
      <c r="AR178">
        <v>0</v>
      </c>
      <c r="AS178" t="s">
        <v>3</v>
      </c>
      <c r="AT178">
        <v>1</v>
      </c>
      <c r="AU178">
        <v>5</v>
      </c>
    </row>
    <row r="179" spans="2:47" x14ac:dyDescent="0.2">
      <c r="B179" t="s">
        <v>1860</v>
      </c>
      <c r="C179">
        <v>0</v>
      </c>
      <c r="D179" t="s">
        <v>520</v>
      </c>
      <c r="E179" t="s">
        <v>3</v>
      </c>
      <c r="F179" t="s">
        <v>1684</v>
      </c>
      <c r="G179" t="s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>
        <v>0</v>
      </c>
      <c r="V179">
        <v>0</v>
      </c>
      <c r="W179">
        <v>0</v>
      </c>
      <c r="X179">
        <v>0</v>
      </c>
      <c r="Y179" t="s">
        <v>3</v>
      </c>
      <c r="Z179" t="s">
        <v>3</v>
      </c>
      <c r="AA179">
        <v>0</v>
      </c>
      <c r="AB179" t="s">
        <v>3</v>
      </c>
      <c r="AC179">
        <v>0</v>
      </c>
      <c r="AD179">
        <v>1</v>
      </c>
      <c r="AE179">
        <v>0</v>
      </c>
      <c r="AF179">
        <v>3</v>
      </c>
      <c r="AG179">
        <v>3</v>
      </c>
      <c r="AH179" t="s">
        <v>41</v>
      </c>
      <c r="AI179" t="s">
        <v>521</v>
      </c>
      <c r="AJ179">
        <v>46217.458634259259</v>
      </c>
      <c r="AK179">
        <v>56663639</v>
      </c>
      <c r="AL179">
        <v>0</v>
      </c>
      <c r="AM179">
        <v>0</v>
      </c>
      <c r="AN179">
        <v>0</v>
      </c>
      <c r="AO179">
        <v>46034</v>
      </c>
      <c r="AP179">
        <v>0</v>
      </c>
      <c r="AQ179">
        <v>1</v>
      </c>
      <c r="AR179">
        <v>0</v>
      </c>
      <c r="AS179" t="s">
        <v>3</v>
      </c>
      <c r="AT179">
        <v>1</v>
      </c>
      <c r="AU179">
        <v>5</v>
      </c>
    </row>
    <row r="180" spans="2:47" x14ac:dyDescent="0.2">
      <c r="B180" t="s">
        <v>1861</v>
      </c>
      <c r="C180">
        <v>1</v>
      </c>
      <c r="D180" t="s">
        <v>524</v>
      </c>
      <c r="E180" t="s">
        <v>3</v>
      </c>
      <c r="F180" t="s">
        <v>1684</v>
      </c>
      <c r="G180" t="s">
        <v>3</v>
      </c>
      <c r="H180">
        <v>966</v>
      </c>
      <c r="I180">
        <v>966</v>
      </c>
      <c r="J180">
        <v>0</v>
      </c>
      <c r="K180">
        <v>966</v>
      </c>
      <c r="L180">
        <v>0</v>
      </c>
      <c r="M180">
        <v>0</v>
      </c>
      <c r="N180">
        <v>0</v>
      </c>
      <c r="O180" t="s">
        <v>1857</v>
      </c>
      <c r="P180" t="s">
        <v>3</v>
      </c>
      <c r="Q180" t="s">
        <v>1858</v>
      </c>
      <c r="R180" t="s">
        <v>3</v>
      </c>
      <c r="S180" t="s">
        <v>3</v>
      </c>
      <c r="T180" t="s">
        <v>3</v>
      </c>
      <c r="U180">
        <v>0</v>
      </c>
      <c r="V180">
        <v>0</v>
      </c>
      <c r="W180">
        <v>0</v>
      </c>
      <c r="X180">
        <v>0</v>
      </c>
      <c r="Y180" t="s">
        <v>3</v>
      </c>
      <c r="Z180" t="s">
        <v>3</v>
      </c>
      <c r="AA180">
        <v>0</v>
      </c>
      <c r="AB180" t="s">
        <v>3</v>
      </c>
      <c r="AC180">
        <v>966</v>
      </c>
      <c r="AD180">
        <v>1</v>
      </c>
      <c r="AE180">
        <v>0</v>
      </c>
      <c r="AF180">
        <v>3</v>
      </c>
      <c r="AG180">
        <v>3</v>
      </c>
      <c r="AH180" t="s">
        <v>41</v>
      </c>
      <c r="AI180" t="s">
        <v>525</v>
      </c>
      <c r="AJ180">
        <v>46217.458634259259</v>
      </c>
      <c r="AK180">
        <v>56663644</v>
      </c>
      <c r="AL180">
        <v>0</v>
      </c>
      <c r="AM180">
        <v>0</v>
      </c>
      <c r="AN180">
        <v>0</v>
      </c>
      <c r="AO180">
        <v>46034</v>
      </c>
      <c r="AP180">
        <v>0</v>
      </c>
      <c r="AQ180">
        <v>1</v>
      </c>
      <c r="AR180">
        <v>0</v>
      </c>
      <c r="AS180" t="s">
        <v>1695</v>
      </c>
      <c r="AT180">
        <v>1</v>
      </c>
      <c r="AU180">
        <v>1</v>
      </c>
    </row>
    <row r="181" spans="2:47" x14ac:dyDescent="0.2">
      <c r="B181" t="s">
        <v>1862</v>
      </c>
      <c r="C181">
        <v>0</v>
      </c>
      <c r="D181" t="s">
        <v>524</v>
      </c>
      <c r="E181" t="s">
        <v>3</v>
      </c>
      <c r="F181" t="s">
        <v>1684</v>
      </c>
      <c r="G181" t="s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>
        <v>0</v>
      </c>
      <c r="V181">
        <v>0</v>
      </c>
      <c r="W181">
        <v>0</v>
      </c>
      <c r="X181">
        <v>0</v>
      </c>
      <c r="Y181" t="s">
        <v>3</v>
      </c>
      <c r="Z181" t="s">
        <v>3</v>
      </c>
      <c r="AA181">
        <v>0</v>
      </c>
      <c r="AB181" t="s">
        <v>3</v>
      </c>
      <c r="AC181">
        <v>0</v>
      </c>
      <c r="AD181">
        <v>1</v>
      </c>
      <c r="AE181">
        <v>0</v>
      </c>
      <c r="AF181">
        <v>3</v>
      </c>
      <c r="AG181">
        <v>3</v>
      </c>
      <c r="AH181" t="s">
        <v>41</v>
      </c>
      <c r="AI181" t="s">
        <v>525</v>
      </c>
      <c r="AJ181">
        <v>46217.458634259259</v>
      </c>
      <c r="AK181">
        <v>56663644</v>
      </c>
      <c r="AL181">
        <v>0</v>
      </c>
      <c r="AM181">
        <v>0</v>
      </c>
      <c r="AN181">
        <v>0</v>
      </c>
      <c r="AO181">
        <v>46034</v>
      </c>
      <c r="AP181">
        <v>0</v>
      </c>
      <c r="AQ181">
        <v>1</v>
      </c>
      <c r="AR181">
        <v>0</v>
      </c>
      <c r="AS181" t="s">
        <v>3</v>
      </c>
      <c r="AT181">
        <v>1</v>
      </c>
      <c r="AU181">
        <v>1</v>
      </c>
    </row>
    <row r="182" spans="2:47" x14ac:dyDescent="0.2">
      <c r="B182" t="s">
        <v>1863</v>
      </c>
      <c r="C182">
        <v>0</v>
      </c>
      <c r="D182" t="s">
        <v>524</v>
      </c>
      <c r="E182" t="s">
        <v>3</v>
      </c>
      <c r="F182" t="s">
        <v>1684</v>
      </c>
      <c r="G182" t="s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>
        <v>0</v>
      </c>
      <c r="V182">
        <v>0</v>
      </c>
      <c r="W182">
        <v>0</v>
      </c>
      <c r="X182">
        <v>0</v>
      </c>
      <c r="Y182" t="s">
        <v>3</v>
      </c>
      <c r="Z182" t="s">
        <v>3</v>
      </c>
      <c r="AA182">
        <v>0</v>
      </c>
      <c r="AB182" t="s">
        <v>3</v>
      </c>
      <c r="AC182">
        <v>0</v>
      </c>
      <c r="AD182">
        <v>1</v>
      </c>
      <c r="AE182">
        <v>0</v>
      </c>
      <c r="AF182">
        <v>3</v>
      </c>
      <c r="AG182">
        <v>3</v>
      </c>
      <c r="AH182" t="s">
        <v>41</v>
      </c>
      <c r="AI182" t="s">
        <v>525</v>
      </c>
      <c r="AJ182">
        <v>46217.458634259259</v>
      </c>
      <c r="AK182">
        <v>56663644</v>
      </c>
      <c r="AL182">
        <v>0</v>
      </c>
      <c r="AM182">
        <v>0</v>
      </c>
      <c r="AN182">
        <v>0</v>
      </c>
      <c r="AO182">
        <v>46034</v>
      </c>
      <c r="AP182">
        <v>0</v>
      </c>
      <c r="AQ182">
        <v>1</v>
      </c>
      <c r="AR182">
        <v>0</v>
      </c>
      <c r="AS182" t="s">
        <v>3</v>
      </c>
      <c r="AT182">
        <v>1</v>
      </c>
      <c r="AU182">
        <v>1</v>
      </c>
    </row>
    <row r="183" spans="2:47" x14ac:dyDescent="0.2">
      <c r="B183" t="s">
        <v>1864</v>
      </c>
      <c r="C183">
        <v>1</v>
      </c>
      <c r="D183" t="s">
        <v>528</v>
      </c>
      <c r="E183" t="s">
        <v>3</v>
      </c>
      <c r="F183" t="s">
        <v>1684</v>
      </c>
      <c r="G183" t="s">
        <v>3</v>
      </c>
      <c r="H183">
        <v>1578</v>
      </c>
      <c r="I183">
        <v>1578</v>
      </c>
      <c r="J183">
        <v>0</v>
      </c>
      <c r="K183">
        <v>1578</v>
      </c>
      <c r="L183">
        <v>0</v>
      </c>
      <c r="M183">
        <v>0</v>
      </c>
      <c r="N183">
        <v>0</v>
      </c>
      <c r="O183" t="s">
        <v>1857</v>
      </c>
      <c r="P183" t="s">
        <v>3</v>
      </c>
      <c r="Q183" t="s">
        <v>1858</v>
      </c>
      <c r="R183" t="s">
        <v>3</v>
      </c>
      <c r="S183" t="s">
        <v>3</v>
      </c>
      <c r="T183" t="s">
        <v>3</v>
      </c>
      <c r="U183">
        <v>0</v>
      </c>
      <c r="V183">
        <v>0</v>
      </c>
      <c r="W183">
        <v>0</v>
      </c>
      <c r="X183">
        <v>0</v>
      </c>
      <c r="Y183" t="s">
        <v>3</v>
      </c>
      <c r="Z183" t="s">
        <v>3</v>
      </c>
      <c r="AA183">
        <v>0</v>
      </c>
      <c r="AB183" t="s">
        <v>3</v>
      </c>
      <c r="AC183">
        <v>1578</v>
      </c>
      <c r="AD183">
        <v>1</v>
      </c>
      <c r="AE183">
        <v>0</v>
      </c>
      <c r="AF183">
        <v>3</v>
      </c>
      <c r="AG183">
        <v>3</v>
      </c>
      <c r="AH183" t="s">
        <v>41</v>
      </c>
      <c r="AI183" t="s">
        <v>529</v>
      </c>
      <c r="AJ183">
        <v>46217.458634259259</v>
      </c>
      <c r="AK183">
        <v>56663649</v>
      </c>
      <c r="AL183">
        <v>0</v>
      </c>
      <c r="AM183">
        <v>0</v>
      </c>
      <c r="AN183">
        <v>0</v>
      </c>
      <c r="AO183">
        <v>46034</v>
      </c>
      <c r="AP183">
        <v>0</v>
      </c>
      <c r="AQ183">
        <v>1</v>
      </c>
      <c r="AR183">
        <v>0</v>
      </c>
      <c r="AS183" t="s">
        <v>1695</v>
      </c>
      <c r="AT183">
        <v>1</v>
      </c>
      <c r="AU183">
        <v>1</v>
      </c>
    </row>
    <row r="184" spans="2:47" x14ac:dyDescent="0.2">
      <c r="B184" t="s">
        <v>1865</v>
      </c>
      <c r="C184">
        <v>0</v>
      </c>
      <c r="D184" t="s">
        <v>528</v>
      </c>
      <c r="E184" t="s">
        <v>3</v>
      </c>
      <c r="F184" t="s">
        <v>1684</v>
      </c>
      <c r="G184" t="s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>
        <v>0</v>
      </c>
      <c r="V184">
        <v>0</v>
      </c>
      <c r="W184">
        <v>0</v>
      </c>
      <c r="X184">
        <v>0</v>
      </c>
      <c r="Y184" t="s">
        <v>3</v>
      </c>
      <c r="Z184" t="s">
        <v>3</v>
      </c>
      <c r="AA184">
        <v>0</v>
      </c>
      <c r="AB184" t="s">
        <v>3</v>
      </c>
      <c r="AC184">
        <v>0</v>
      </c>
      <c r="AD184">
        <v>1</v>
      </c>
      <c r="AE184">
        <v>0</v>
      </c>
      <c r="AF184">
        <v>3</v>
      </c>
      <c r="AG184">
        <v>3</v>
      </c>
      <c r="AH184" t="s">
        <v>41</v>
      </c>
      <c r="AI184" t="s">
        <v>529</v>
      </c>
      <c r="AJ184">
        <v>46217.458634259259</v>
      </c>
      <c r="AK184">
        <v>56663649</v>
      </c>
      <c r="AL184">
        <v>0</v>
      </c>
      <c r="AM184">
        <v>0</v>
      </c>
      <c r="AN184">
        <v>0</v>
      </c>
      <c r="AO184">
        <v>46034</v>
      </c>
      <c r="AP184">
        <v>0</v>
      </c>
      <c r="AQ184">
        <v>1</v>
      </c>
      <c r="AR184">
        <v>0</v>
      </c>
      <c r="AS184" t="s">
        <v>3</v>
      </c>
      <c r="AT184">
        <v>1</v>
      </c>
      <c r="AU184">
        <v>1</v>
      </c>
    </row>
    <row r="185" spans="2:47" x14ac:dyDescent="0.2">
      <c r="B185" t="s">
        <v>1866</v>
      </c>
      <c r="C185">
        <v>0</v>
      </c>
      <c r="D185" t="s">
        <v>528</v>
      </c>
      <c r="E185" t="s">
        <v>3</v>
      </c>
      <c r="F185" t="s">
        <v>1684</v>
      </c>
      <c r="G185" t="s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>
        <v>0</v>
      </c>
      <c r="V185">
        <v>0</v>
      </c>
      <c r="W185">
        <v>0</v>
      </c>
      <c r="X185">
        <v>0</v>
      </c>
      <c r="Y185" t="s">
        <v>3</v>
      </c>
      <c r="Z185" t="s">
        <v>3</v>
      </c>
      <c r="AA185">
        <v>0</v>
      </c>
      <c r="AB185" t="s">
        <v>3</v>
      </c>
      <c r="AC185">
        <v>0</v>
      </c>
      <c r="AD185">
        <v>1</v>
      </c>
      <c r="AE185">
        <v>0</v>
      </c>
      <c r="AF185">
        <v>3</v>
      </c>
      <c r="AG185">
        <v>3</v>
      </c>
      <c r="AH185" t="s">
        <v>41</v>
      </c>
      <c r="AI185" t="s">
        <v>529</v>
      </c>
      <c r="AJ185">
        <v>46217.458634259259</v>
      </c>
      <c r="AK185">
        <v>56663649</v>
      </c>
      <c r="AL185">
        <v>0</v>
      </c>
      <c r="AM185">
        <v>0</v>
      </c>
      <c r="AN185">
        <v>0</v>
      </c>
      <c r="AO185">
        <v>46034</v>
      </c>
      <c r="AP185">
        <v>0</v>
      </c>
      <c r="AQ185">
        <v>1</v>
      </c>
      <c r="AR185">
        <v>0</v>
      </c>
      <c r="AS185" t="s">
        <v>3</v>
      </c>
      <c r="AT185">
        <v>1</v>
      </c>
      <c r="AU185">
        <v>1</v>
      </c>
    </row>
    <row r="186" spans="2:47" x14ac:dyDescent="0.2">
      <c r="B186" t="s">
        <v>1867</v>
      </c>
      <c r="C186">
        <v>1</v>
      </c>
      <c r="D186" t="s">
        <v>532</v>
      </c>
      <c r="E186" t="s">
        <v>3</v>
      </c>
      <c r="F186" t="s">
        <v>1684</v>
      </c>
      <c r="G186" t="s">
        <v>3</v>
      </c>
      <c r="H186">
        <v>2608</v>
      </c>
      <c r="I186">
        <v>2608</v>
      </c>
      <c r="J186">
        <v>0</v>
      </c>
      <c r="K186">
        <v>2608</v>
      </c>
      <c r="L186">
        <v>0</v>
      </c>
      <c r="M186">
        <v>0</v>
      </c>
      <c r="N186">
        <v>0</v>
      </c>
      <c r="O186" t="s">
        <v>1857</v>
      </c>
      <c r="P186" t="s">
        <v>3</v>
      </c>
      <c r="Q186" t="s">
        <v>1858</v>
      </c>
      <c r="R186" t="s">
        <v>3</v>
      </c>
      <c r="S186" t="s">
        <v>3</v>
      </c>
      <c r="T186" t="s">
        <v>3</v>
      </c>
      <c r="U186">
        <v>0</v>
      </c>
      <c r="V186">
        <v>0</v>
      </c>
      <c r="W186">
        <v>0</v>
      </c>
      <c r="X186">
        <v>0</v>
      </c>
      <c r="Y186" t="s">
        <v>3</v>
      </c>
      <c r="Z186" t="s">
        <v>3</v>
      </c>
      <c r="AA186">
        <v>0</v>
      </c>
      <c r="AB186" t="s">
        <v>3</v>
      </c>
      <c r="AC186">
        <v>2608</v>
      </c>
      <c r="AD186">
        <v>1</v>
      </c>
      <c r="AE186">
        <v>0</v>
      </c>
      <c r="AF186">
        <v>3</v>
      </c>
      <c r="AG186">
        <v>3</v>
      </c>
      <c r="AH186" t="s">
        <v>41</v>
      </c>
      <c r="AI186" t="s">
        <v>533</v>
      </c>
      <c r="AJ186">
        <v>46217.458634259259</v>
      </c>
      <c r="AK186">
        <v>56663654</v>
      </c>
      <c r="AL186">
        <v>0</v>
      </c>
      <c r="AM186">
        <v>0</v>
      </c>
      <c r="AN186">
        <v>0</v>
      </c>
      <c r="AO186">
        <v>46034</v>
      </c>
      <c r="AP186">
        <v>0</v>
      </c>
      <c r="AQ186">
        <v>1</v>
      </c>
      <c r="AR186">
        <v>0</v>
      </c>
      <c r="AS186" t="s">
        <v>1695</v>
      </c>
      <c r="AT186">
        <v>1</v>
      </c>
      <c r="AU186">
        <v>1</v>
      </c>
    </row>
    <row r="187" spans="2:47" x14ac:dyDescent="0.2">
      <c r="B187" t="s">
        <v>1868</v>
      </c>
      <c r="C187">
        <v>0</v>
      </c>
      <c r="D187" t="s">
        <v>532</v>
      </c>
      <c r="E187" t="s">
        <v>3</v>
      </c>
      <c r="F187" t="s">
        <v>1684</v>
      </c>
      <c r="G187" t="s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>
        <v>0</v>
      </c>
      <c r="V187">
        <v>0</v>
      </c>
      <c r="W187">
        <v>0</v>
      </c>
      <c r="X187">
        <v>0</v>
      </c>
      <c r="Y187" t="s">
        <v>3</v>
      </c>
      <c r="Z187" t="s">
        <v>3</v>
      </c>
      <c r="AA187">
        <v>0</v>
      </c>
      <c r="AB187" t="s">
        <v>3</v>
      </c>
      <c r="AC187">
        <v>0</v>
      </c>
      <c r="AD187">
        <v>1</v>
      </c>
      <c r="AE187">
        <v>0</v>
      </c>
      <c r="AF187">
        <v>3</v>
      </c>
      <c r="AG187">
        <v>3</v>
      </c>
      <c r="AH187" t="s">
        <v>41</v>
      </c>
      <c r="AI187" t="s">
        <v>533</v>
      </c>
      <c r="AJ187">
        <v>46217.458634259259</v>
      </c>
      <c r="AK187">
        <v>56663654</v>
      </c>
      <c r="AL187">
        <v>0</v>
      </c>
      <c r="AM187">
        <v>0</v>
      </c>
      <c r="AN187">
        <v>0</v>
      </c>
      <c r="AO187">
        <v>46034</v>
      </c>
      <c r="AP187">
        <v>0</v>
      </c>
      <c r="AQ187">
        <v>1</v>
      </c>
      <c r="AR187">
        <v>0</v>
      </c>
      <c r="AS187" t="s">
        <v>3</v>
      </c>
      <c r="AT187">
        <v>1</v>
      </c>
      <c r="AU187">
        <v>1</v>
      </c>
    </row>
    <row r="188" spans="2:47" x14ac:dyDescent="0.2">
      <c r="B188" t="s">
        <v>1869</v>
      </c>
      <c r="C188">
        <v>0</v>
      </c>
      <c r="D188" t="s">
        <v>532</v>
      </c>
      <c r="E188" t="s">
        <v>3</v>
      </c>
      <c r="F188" t="s">
        <v>1684</v>
      </c>
      <c r="G188" t="s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>
        <v>0</v>
      </c>
      <c r="V188">
        <v>0</v>
      </c>
      <c r="W188">
        <v>0</v>
      </c>
      <c r="X188">
        <v>0</v>
      </c>
      <c r="Y188" t="s">
        <v>3</v>
      </c>
      <c r="Z188" t="s">
        <v>3</v>
      </c>
      <c r="AA188">
        <v>0</v>
      </c>
      <c r="AB188" t="s">
        <v>3</v>
      </c>
      <c r="AC188">
        <v>0</v>
      </c>
      <c r="AD188">
        <v>1</v>
      </c>
      <c r="AE188">
        <v>0</v>
      </c>
      <c r="AF188">
        <v>3</v>
      </c>
      <c r="AG188">
        <v>3</v>
      </c>
      <c r="AH188" t="s">
        <v>41</v>
      </c>
      <c r="AI188" t="s">
        <v>533</v>
      </c>
      <c r="AJ188">
        <v>46217.458634259259</v>
      </c>
      <c r="AK188">
        <v>56663654</v>
      </c>
      <c r="AL188">
        <v>0</v>
      </c>
      <c r="AM188">
        <v>0</v>
      </c>
      <c r="AN188">
        <v>0</v>
      </c>
      <c r="AO188">
        <v>46034</v>
      </c>
      <c r="AP188">
        <v>0</v>
      </c>
      <c r="AQ188">
        <v>1</v>
      </c>
      <c r="AR188">
        <v>0</v>
      </c>
      <c r="AS188" t="s">
        <v>3</v>
      </c>
      <c r="AT188">
        <v>1</v>
      </c>
      <c r="AU188">
        <v>1</v>
      </c>
    </row>
    <row r="189" spans="2:47" x14ac:dyDescent="0.2">
      <c r="B189" t="s">
        <v>1870</v>
      </c>
      <c r="C189">
        <v>1</v>
      </c>
      <c r="D189" t="s">
        <v>417</v>
      </c>
      <c r="E189" t="s">
        <v>3</v>
      </c>
      <c r="F189" t="s">
        <v>1684</v>
      </c>
      <c r="G189" t="s">
        <v>3</v>
      </c>
      <c r="H189">
        <v>2374</v>
      </c>
      <c r="I189">
        <v>2374</v>
      </c>
      <c r="J189">
        <v>0</v>
      </c>
      <c r="K189">
        <v>2374</v>
      </c>
      <c r="L189">
        <v>0</v>
      </c>
      <c r="M189">
        <v>0</v>
      </c>
      <c r="N189">
        <v>0</v>
      </c>
      <c r="O189" t="s">
        <v>1871</v>
      </c>
      <c r="P189" t="s">
        <v>3</v>
      </c>
      <c r="Q189" t="s">
        <v>1872</v>
      </c>
      <c r="R189" t="s">
        <v>3</v>
      </c>
      <c r="S189" t="s">
        <v>3</v>
      </c>
      <c r="T189" t="s">
        <v>3</v>
      </c>
      <c r="U189">
        <v>0</v>
      </c>
      <c r="V189">
        <v>0</v>
      </c>
      <c r="W189">
        <v>0</v>
      </c>
      <c r="X189">
        <v>0</v>
      </c>
      <c r="Y189" t="s">
        <v>3</v>
      </c>
      <c r="Z189" t="s">
        <v>3</v>
      </c>
      <c r="AA189">
        <v>0</v>
      </c>
      <c r="AB189" t="s">
        <v>3</v>
      </c>
      <c r="AC189">
        <v>2374</v>
      </c>
      <c r="AD189">
        <v>1</v>
      </c>
      <c r="AE189">
        <v>0</v>
      </c>
      <c r="AF189">
        <v>1</v>
      </c>
      <c r="AG189">
        <v>3</v>
      </c>
      <c r="AH189" t="s">
        <v>41</v>
      </c>
      <c r="AI189" t="s">
        <v>418</v>
      </c>
      <c r="AJ189">
        <v>46217.458634259259</v>
      </c>
      <c r="AK189">
        <v>56663529</v>
      </c>
      <c r="AL189">
        <v>0</v>
      </c>
      <c r="AM189">
        <v>0</v>
      </c>
      <c r="AN189">
        <v>0</v>
      </c>
      <c r="AO189">
        <v>46034</v>
      </c>
      <c r="AP189">
        <v>0</v>
      </c>
      <c r="AQ189">
        <v>1</v>
      </c>
      <c r="AR189">
        <v>0</v>
      </c>
      <c r="AS189" t="s">
        <v>1695</v>
      </c>
      <c r="AT189">
        <v>1</v>
      </c>
      <c r="AU189">
        <v>8</v>
      </c>
    </row>
    <row r="190" spans="2:47" x14ac:dyDescent="0.2">
      <c r="B190" t="s">
        <v>1873</v>
      </c>
      <c r="C190">
        <v>0</v>
      </c>
      <c r="D190" t="s">
        <v>417</v>
      </c>
      <c r="E190" t="s">
        <v>3</v>
      </c>
      <c r="F190" t="s">
        <v>1684</v>
      </c>
      <c r="G190" t="s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>
        <v>0</v>
      </c>
      <c r="V190">
        <v>0</v>
      </c>
      <c r="W190">
        <v>0</v>
      </c>
      <c r="X190">
        <v>0</v>
      </c>
      <c r="Y190" t="s">
        <v>3</v>
      </c>
      <c r="Z190" t="s">
        <v>3</v>
      </c>
      <c r="AA190">
        <v>0</v>
      </c>
      <c r="AB190" t="s">
        <v>3</v>
      </c>
      <c r="AC190">
        <v>0</v>
      </c>
      <c r="AD190">
        <v>1</v>
      </c>
      <c r="AE190">
        <v>0</v>
      </c>
      <c r="AF190">
        <v>1</v>
      </c>
      <c r="AG190">
        <v>3</v>
      </c>
      <c r="AH190" t="s">
        <v>41</v>
      </c>
      <c r="AI190" t="s">
        <v>418</v>
      </c>
      <c r="AJ190">
        <v>46217.458634259259</v>
      </c>
      <c r="AK190">
        <v>56663529</v>
      </c>
      <c r="AL190">
        <v>0</v>
      </c>
      <c r="AM190">
        <v>0</v>
      </c>
      <c r="AN190">
        <v>0</v>
      </c>
      <c r="AO190">
        <v>46034</v>
      </c>
      <c r="AP190">
        <v>0</v>
      </c>
      <c r="AQ190">
        <v>1</v>
      </c>
      <c r="AR190">
        <v>0</v>
      </c>
      <c r="AS190" t="s">
        <v>3</v>
      </c>
      <c r="AT190">
        <v>1</v>
      </c>
      <c r="AU190">
        <v>8</v>
      </c>
    </row>
    <row r="191" spans="2:47" x14ac:dyDescent="0.2">
      <c r="B191" t="s">
        <v>1874</v>
      </c>
      <c r="C191">
        <v>0</v>
      </c>
      <c r="D191" t="s">
        <v>417</v>
      </c>
      <c r="E191" t="s">
        <v>3</v>
      </c>
      <c r="F191" t="s">
        <v>1684</v>
      </c>
      <c r="G191" t="s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>
        <v>0</v>
      </c>
      <c r="V191">
        <v>0</v>
      </c>
      <c r="W191">
        <v>0</v>
      </c>
      <c r="X191">
        <v>0</v>
      </c>
      <c r="Y191" t="s">
        <v>3</v>
      </c>
      <c r="Z191" t="s">
        <v>3</v>
      </c>
      <c r="AA191">
        <v>0</v>
      </c>
      <c r="AB191" t="s">
        <v>3</v>
      </c>
      <c r="AC191">
        <v>0</v>
      </c>
      <c r="AD191">
        <v>1</v>
      </c>
      <c r="AE191">
        <v>0</v>
      </c>
      <c r="AF191">
        <v>1</v>
      </c>
      <c r="AG191">
        <v>3</v>
      </c>
      <c r="AH191" t="s">
        <v>41</v>
      </c>
      <c r="AI191" t="s">
        <v>418</v>
      </c>
      <c r="AJ191">
        <v>46217.458634259259</v>
      </c>
      <c r="AK191">
        <v>56663529</v>
      </c>
      <c r="AL191">
        <v>0</v>
      </c>
      <c r="AM191">
        <v>0</v>
      </c>
      <c r="AN191">
        <v>0</v>
      </c>
      <c r="AO191">
        <v>46034</v>
      </c>
      <c r="AP191">
        <v>0</v>
      </c>
      <c r="AQ191">
        <v>1</v>
      </c>
      <c r="AR191">
        <v>0</v>
      </c>
      <c r="AS191" t="s">
        <v>3</v>
      </c>
      <c r="AT191">
        <v>1</v>
      </c>
      <c r="AU191">
        <v>8</v>
      </c>
    </row>
    <row r="192" spans="2:47" x14ac:dyDescent="0.2">
      <c r="B192" t="s">
        <v>1875</v>
      </c>
      <c r="C192">
        <v>1</v>
      </c>
      <c r="D192" t="s">
        <v>425</v>
      </c>
      <c r="E192" t="s">
        <v>3</v>
      </c>
      <c r="F192" t="s">
        <v>1684</v>
      </c>
      <c r="G192" t="s">
        <v>3</v>
      </c>
      <c r="H192">
        <v>3837</v>
      </c>
      <c r="I192">
        <v>3837</v>
      </c>
      <c r="J192">
        <v>0</v>
      </c>
      <c r="K192">
        <v>3837</v>
      </c>
      <c r="L192">
        <v>0</v>
      </c>
      <c r="M192">
        <v>0</v>
      </c>
      <c r="N192">
        <v>0</v>
      </c>
      <c r="O192" t="s">
        <v>1871</v>
      </c>
      <c r="P192" t="s">
        <v>3</v>
      </c>
      <c r="Q192" t="s">
        <v>1872</v>
      </c>
      <c r="R192" t="s">
        <v>3</v>
      </c>
      <c r="S192" t="s">
        <v>3</v>
      </c>
      <c r="T192" t="s">
        <v>3</v>
      </c>
      <c r="U192">
        <v>0</v>
      </c>
      <c r="V192">
        <v>0</v>
      </c>
      <c r="W192">
        <v>0</v>
      </c>
      <c r="X192">
        <v>0</v>
      </c>
      <c r="Y192" t="s">
        <v>3</v>
      </c>
      <c r="Z192" t="s">
        <v>3</v>
      </c>
      <c r="AA192">
        <v>0</v>
      </c>
      <c r="AB192" t="s">
        <v>3</v>
      </c>
      <c r="AC192">
        <v>3837</v>
      </c>
      <c r="AD192">
        <v>1</v>
      </c>
      <c r="AE192">
        <v>0</v>
      </c>
      <c r="AF192">
        <v>1</v>
      </c>
      <c r="AG192">
        <v>3</v>
      </c>
      <c r="AH192" t="s">
        <v>41</v>
      </c>
      <c r="AI192" t="s">
        <v>426</v>
      </c>
      <c r="AJ192">
        <v>46217.458634259259</v>
      </c>
      <c r="AK192">
        <v>56663539</v>
      </c>
      <c r="AL192">
        <v>0</v>
      </c>
      <c r="AM192">
        <v>0</v>
      </c>
      <c r="AN192">
        <v>0</v>
      </c>
      <c r="AO192">
        <v>46034</v>
      </c>
      <c r="AP192">
        <v>0</v>
      </c>
      <c r="AQ192">
        <v>1</v>
      </c>
      <c r="AR192">
        <v>0</v>
      </c>
      <c r="AS192" t="s">
        <v>1695</v>
      </c>
      <c r="AT192">
        <v>1</v>
      </c>
      <c r="AU192">
        <v>3</v>
      </c>
    </row>
    <row r="193" spans="2:47" x14ac:dyDescent="0.2">
      <c r="B193" t="s">
        <v>1876</v>
      </c>
      <c r="C193">
        <v>0</v>
      </c>
      <c r="D193" t="s">
        <v>425</v>
      </c>
      <c r="E193" t="s">
        <v>3</v>
      </c>
      <c r="F193" t="s">
        <v>1684</v>
      </c>
      <c r="G193" t="s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>
        <v>0</v>
      </c>
      <c r="V193">
        <v>0</v>
      </c>
      <c r="W193">
        <v>0</v>
      </c>
      <c r="X193">
        <v>0</v>
      </c>
      <c r="Y193" t="s">
        <v>3</v>
      </c>
      <c r="Z193" t="s">
        <v>3</v>
      </c>
      <c r="AA193">
        <v>0</v>
      </c>
      <c r="AB193" t="s">
        <v>3</v>
      </c>
      <c r="AC193">
        <v>0</v>
      </c>
      <c r="AD193">
        <v>1</v>
      </c>
      <c r="AE193">
        <v>0</v>
      </c>
      <c r="AF193">
        <v>1</v>
      </c>
      <c r="AG193">
        <v>3</v>
      </c>
      <c r="AH193" t="s">
        <v>41</v>
      </c>
      <c r="AI193" t="s">
        <v>426</v>
      </c>
      <c r="AJ193">
        <v>46217.458634259259</v>
      </c>
      <c r="AK193">
        <v>56663539</v>
      </c>
      <c r="AL193">
        <v>0</v>
      </c>
      <c r="AM193">
        <v>0</v>
      </c>
      <c r="AN193">
        <v>0</v>
      </c>
      <c r="AO193">
        <v>46034</v>
      </c>
      <c r="AP193">
        <v>0</v>
      </c>
      <c r="AQ193">
        <v>1</v>
      </c>
      <c r="AR193">
        <v>0</v>
      </c>
      <c r="AS193" t="s">
        <v>3</v>
      </c>
      <c r="AT193">
        <v>1</v>
      </c>
      <c r="AU193">
        <v>3</v>
      </c>
    </row>
    <row r="194" spans="2:47" x14ac:dyDescent="0.2">
      <c r="B194" t="s">
        <v>1877</v>
      </c>
      <c r="C194">
        <v>0</v>
      </c>
      <c r="D194" t="s">
        <v>425</v>
      </c>
      <c r="E194" t="s">
        <v>3</v>
      </c>
      <c r="F194" t="s">
        <v>1684</v>
      </c>
      <c r="G194" t="s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>
        <v>0</v>
      </c>
      <c r="V194">
        <v>0</v>
      </c>
      <c r="W194">
        <v>0</v>
      </c>
      <c r="X194">
        <v>0</v>
      </c>
      <c r="Y194" t="s">
        <v>3</v>
      </c>
      <c r="Z194" t="s">
        <v>3</v>
      </c>
      <c r="AA194">
        <v>0</v>
      </c>
      <c r="AB194" t="s">
        <v>3</v>
      </c>
      <c r="AC194">
        <v>0</v>
      </c>
      <c r="AD194">
        <v>1</v>
      </c>
      <c r="AE194">
        <v>0</v>
      </c>
      <c r="AF194">
        <v>1</v>
      </c>
      <c r="AG194">
        <v>3</v>
      </c>
      <c r="AH194" t="s">
        <v>41</v>
      </c>
      <c r="AI194" t="s">
        <v>426</v>
      </c>
      <c r="AJ194">
        <v>46217.458634259259</v>
      </c>
      <c r="AK194">
        <v>56663539</v>
      </c>
      <c r="AL194">
        <v>0</v>
      </c>
      <c r="AM194">
        <v>0</v>
      </c>
      <c r="AN194">
        <v>0</v>
      </c>
      <c r="AO194">
        <v>46034</v>
      </c>
      <c r="AP194">
        <v>0</v>
      </c>
      <c r="AQ194">
        <v>1</v>
      </c>
      <c r="AR194">
        <v>0</v>
      </c>
      <c r="AS194" t="s">
        <v>3</v>
      </c>
      <c r="AT194">
        <v>1</v>
      </c>
      <c r="AU194">
        <v>3</v>
      </c>
    </row>
    <row r="195" spans="2:47" x14ac:dyDescent="0.2">
      <c r="B195" t="s">
        <v>1878</v>
      </c>
      <c r="C195">
        <v>1</v>
      </c>
      <c r="D195" t="s">
        <v>421</v>
      </c>
      <c r="E195" t="s">
        <v>3</v>
      </c>
      <c r="F195" t="s">
        <v>1684</v>
      </c>
      <c r="G195" t="s">
        <v>3</v>
      </c>
      <c r="H195">
        <v>2692</v>
      </c>
      <c r="I195">
        <v>2692</v>
      </c>
      <c r="J195">
        <v>0</v>
      </c>
      <c r="K195">
        <v>2692</v>
      </c>
      <c r="L195">
        <v>0</v>
      </c>
      <c r="M195">
        <v>0</v>
      </c>
      <c r="N195">
        <v>0</v>
      </c>
      <c r="O195" t="s">
        <v>1871</v>
      </c>
      <c r="P195" t="s">
        <v>3</v>
      </c>
      <c r="Q195" t="s">
        <v>1872</v>
      </c>
      <c r="R195" t="s">
        <v>3</v>
      </c>
      <c r="S195" t="s">
        <v>3</v>
      </c>
      <c r="T195" t="s">
        <v>3</v>
      </c>
      <c r="U195">
        <v>0</v>
      </c>
      <c r="V195">
        <v>0</v>
      </c>
      <c r="W195">
        <v>0</v>
      </c>
      <c r="X195">
        <v>0</v>
      </c>
      <c r="Y195" t="s">
        <v>3</v>
      </c>
      <c r="Z195" t="s">
        <v>3</v>
      </c>
      <c r="AA195">
        <v>0</v>
      </c>
      <c r="AB195" t="s">
        <v>3</v>
      </c>
      <c r="AC195">
        <v>2692</v>
      </c>
      <c r="AD195">
        <v>1</v>
      </c>
      <c r="AE195">
        <v>0</v>
      </c>
      <c r="AF195">
        <v>1</v>
      </c>
      <c r="AG195">
        <v>3</v>
      </c>
      <c r="AH195" t="s">
        <v>41</v>
      </c>
      <c r="AI195" t="s">
        <v>422</v>
      </c>
      <c r="AJ195">
        <v>46217.458634259259</v>
      </c>
      <c r="AK195">
        <v>56663534</v>
      </c>
      <c r="AL195">
        <v>0</v>
      </c>
      <c r="AM195">
        <v>0</v>
      </c>
      <c r="AN195">
        <v>0</v>
      </c>
      <c r="AO195">
        <v>46034</v>
      </c>
      <c r="AP195">
        <v>0</v>
      </c>
      <c r="AQ195">
        <v>1</v>
      </c>
      <c r="AR195">
        <v>0</v>
      </c>
      <c r="AS195" t="s">
        <v>1695</v>
      </c>
      <c r="AT195">
        <v>1</v>
      </c>
      <c r="AU195">
        <v>27</v>
      </c>
    </row>
    <row r="196" spans="2:47" x14ac:dyDescent="0.2">
      <c r="B196" t="s">
        <v>1879</v>
      </c>
      <c r="C196">
        <v>0</v>
      </c>
      <c r="D196" t="s">
        <v>421</v>
      </c>
      <c r="E196" t="s">
        <v>3</v>
      </c>
      <c r="F196" t="s">
        <v>1684</v>
      </c>
      <c r="G196" t="s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>
        <v>0</v>
      </c>
      <c r="V196">
        <v>0</v>
      </c>
      <c r="W196">
        <v>0</v>
      </c>
      <c r="X196">
        <v>0</v>
      </c>
      <c r="Y196" t="s">
        <v>3</v>
      </c>
      <c r="Z196" t="s">
        <v>3</v>
      </c>
      <c r="AA196">
        <v>0</v>
      </c>
      <c r="AB196" t="s">
        <v>3</v>
      </c>
      <c r="AC196">
        <v>0</v>
      </c>
      <c r="AD196">
        <v>1</v>
      </c>
      <c r="AE196">
        <v>0</v>
      </c>
      <c r="AF196">
        <v>1</v>
      </c>
      <c r="AG196">
        <v>3</v>
      </c>
      <c r="AH196" t="s">
        <v>41</v>
      </c>
      <c r="AI196" t="s">
        <v>422</v>
      </c>
      <c r="AJ196">
        <v>46217.458634259259</v>
      </c>
      <c r="AK196">
        <v>56663534</v>
      </c>
      <c r="AL196">
        <v>0</v>
      </c>
      <c r="AM196">
        <v>0</v>
      </c>
      <c r="AN196">
        <v>0</v>
      </c>
      <c r="AO196">
        <v>46034</v>
      </c>
      <c r="AP196">
        <v>0</v>
      </c>
      <c r="AQ196">
        <v>1</v>
      </c>
      <c r="AR196">
        <v>0</v>
      </c>
      <c r="AS196" t="s">
        <v>3</v>
      </c>
      <c r="AT196">
        <v>1</v>
      </c>
      <c r="AU196">
        <v>27</v>
      </c>
    </row>
    <row r="197" spans="2:47" x14ac:dyDescent="0.2">
      <c r="B197" t="s">
        <v>1880</v>
      </c>
      <c r="C197">
        <v>0</v>
      </c>
      <c r="D197" t="s">
        <v>421</v>
      </c>
      <c r="E197" t="s">
        <v>3</v>
      </c>
      <c r="F197" t="s">
        <v>1684</v>
      </c>
      <c r="G197" t="s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>
        <v>0</v>
      </c>
      <c r="V197">
        <v>0</v>
      </c>
      <c r="W197">
        <v>0</v>
      </c>
      <c r="X197">
        <v>0</v>
      </c>
      <c r="Y197" t="s">
        <v>3</v>
      </c>
      <c r="Z197" t="s">
        <v>3</v>
      </c>
      <c r="AA197">
        <v>0</v>
      </c>
      <c r="AB197" t="s">
        <v>3</v>
      </c>
      <c r="AC197">
        <v>0</v>
      </c>
      <c r="AD197">
        <v>1</v>
      </c>
      <c r="AE197">
        <v>0</v>
      </c>
      <c r="AF197">
        <v>1</v>
      </c>
      <c r="AG197">
        <v>3</v>
      </c>
      <c r="AH197" t="s">
        <v>41</v>
      </c>
      <c r="AI197" t="s">
        <v>422</v>
      </c>
      <c r="AJ197">
        <v>46217.458634259259</v>
      </c>
      <c r="AK197">
        <v>56663534</v>
      </c>
      <c r="AL197">
        <v>0</v>
      </c>
      <c r="AM197">
        <v>0</v>
      </c>
      <c r="AN197">
        <v>0</v>
      </c>
      <c r="AO197">
        <v>46034</v>
      </c>
      <c r="AP197">
        <v>0</v>
      </c>
      <c r="AQ197">
        <v>1</v>
      </c>
      <c r="AR197">
        <v>0</v>
      </c>
      <c r="AS197" t="s">
        <v>3</v>
      </c>
      <c r="AT197">
        <v>1</v>
      </c>
      <c r="AU197">
        <v>27</v>
      </c>
    </row>
    <row r="198" spans="2:47" x14ac:dyDescent="0.2">
      <c r="B198" t="s">
        <v>1881</v>
      </c>
      <c r="C198">
        <v>1</v>
      </c>
      <c r="D198" t="s">
        <v>410</v>
      </c>
      <c r="E198" t="s">
        <v>3</v>
      </c>
      <c r="F198" t="s">
        <v>1684</v>
      </c>
      <c r="G198" t="s">
        <v>3</v>
      </c>
      <c r="H198">
        <v>1974</v>
      </c>
      <c r="I198">
        <v>1974</v>
      </c>
      <c r="J198">
        <v>0</v>
      </c>
      <c r="K198">
        <v>1974</v>
      </c>
      <c r="L198">
        <v>0</v>
      </c>
      <c r="M198">
        <v>0</v>
      </c>
      <c r="N198">
        <v>0</v>
      </c>
      <c r="O198" t="s">
        <v>1871</v>
      </c>
      <c r="P198" t="s">
        <v>3</v>
      </c>
      <c r="Q198" t="s">
        <v>1872</v>
      </c>
      <c r="R198" t="s">
        <v>3</v>
      </c>
      <c r="S198" t="s">
        <v>3</v>
      </c>
      <c r="T198" t="s">
        <v>3</v>
      </c>
      <c r="U198">
        <v>0</v>
      </c>
      <c r="V198">
        <v>0</v>
      </c>
      <c r="W198">
        <v>0</v>
      </c>
      <c r="X198">
        <v>0</v>
      </c>
      <c r="Y198" t="s">
        <v>3</v>
      </c>
      <c r="Z198" t="s">
        <v>3</v>
      </c>
      <c r="AA198">
        <v>0</v>
      </c>
      <c r="AB198" t="s">
        <v>3</v>
      </c>
      <c r="AC198">
        <v>1974</v>
      </c>
      <c r="AD198">
        <v>1</v>
      </c>
      <c r="AE198">
        <v>0</v>
      </c>
      <c r="AF198">
        <v>1</v>
      </c>
      <c r="AG198">
        <v>3</v>
      </c>
      <c r="AH198" t="s">
        <v>41</v>
      </c>
      <c r="AI198" t="s">
        <v>411</v>
      </c>
      <c r="AJ198">
        <v>46217.458634259259</v>
      </c>
      <c r="AK198">
        <v>56663524</v>
      </c>
      <c r="AL198">
        <v>0</v>
      </c>
      <c r="AM198">
        <v>0</v>
      </c>
      <c r="AN198">
        <v>0</v>
      </c>
      <c r="AO198">
        <v>46034</v>
      </c>
      <c r="AP198">
        <v>0</v>
      </c>
      <c r="AQ198">
        <v>1</v>
      </c>
      <c r="AR198">
        <v>0</v>
      </c>
      <c r="AS198" t="s">
        <v>1695</v>
      </c>
      <c r="AT198">
        <v>1</v>
      </c>
      <c r="AU198">
        <v>10</v>
      </c>
    </row>
    <row r="199" spans="2:47" x14ac:dyDescent="0.2">
      <c r="B199" t="s">
        <v>1882</v>
      </c>
      <c r="C199">
        <v>0</v>
      </c>
      <c r="D199" t="s">
        <v>410</v>
      </c>
      <c r="E199" t="s">
        <v>3</v>
      </c>
      <c r="F199" t="s">
        <v>1684</v>
      </c>
      <c r="G199" t="s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>
        <v>0</v>
      </c>
      <c r="V199">
        <v>0</v>
      </c>
      <c r="W199">
        <v>0</v>
      </c>
      <c r="X199">
        <v>0</v>
      </c>
      <c r="Y199" t="s">
        <v>3</v>
      </c>
      <c r="Z199" t="s">
        <v>3</v>
      </c>
      <c r="AA199">
        <v>0</v>
      </c>
      <c r="AB199" t="s">
        <v>3</v>
      </c>
      <c r="AC199">
        <v>0</v>
      </c>
      <c r="AD199">
        <v>1</v>
      </c>
      <c r="AE199">
        <v>0</v>
      </c>
      <c r="AF199">
        <v>1</v>
      </c>
      <c r="AG199">
        <v>3</v>
      </c>
      <c r="AH199" t="s">
        <v>41</v>
      </c>
      <c r="AI199" t="s">
        <v>411</v>
      </c>
      <c r="AJ199">
        <v>46217.458634259259</v>
      </c>
      <c r="AK199">
        <v>56663524</v>
      </c>
      <c r="AL199">
        <v>0</v>
      </c>
      <c r="AM199">
        <v>0</v>
      </c>
      <c r="AN199">
        <v>0</v>
      </c>
      <c r="AO199">
        <v>46034</v>
      </c>
      <c r="AP199">
        <v>0</v>
      </c>
      <c r="AQ199">
        <v>1</v>
      </c>
      <c r="AR199">
        <v>0</v>
      </c>
      <c r="AS199" t="s">
        <v>3</v>
      </c>
      <c r="AT199">
        <v>1</v>
      </c>
      <c r="AU199">
        <v>10</v>
      </c>
    </row>
    <row r="200" spans="2:47" x14ac:dyDescent="0.2">
      <c r="B200" t="s">
        <v>1883</v>
      </c>
      <c r="C200">
        <v>0</v>
      </c>
      <c r="D200" t="s">
        <v>410</v>
      </c>
      <c r="E200" t="s">
        <v>3</v>
      </c>
      <c r="F200" t="s">
        <v>1684</v>
      </c>
      <c r="G200" t="s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>
        <v>0</v>
      </c>
      <c r="V200">
        <v>0</v>
      </c>
      <c r="W200">
        <v>0</v>
      </c>
      <c r="X200">
        <v>0</v>
      </c>
      <c r="Y200" t="s">
        <v>3</v>
      </c>
      <c r="Z200" t="s">
        <v>3</v>
      </c>
      <c r="AA200">
        <v>0</v>
      </c>
      <c r="AB200" t="s">
        <v>3</v>
      </c>
      <c r="AC200">
        <v>0</v>
      </c>
      <c r="AD200">
        <v>1</v>
      </c>
      <c r="AE200">
        <v>0</v>
      </c>
      <c r="AF200">
        <v>1</v>
      </c>
      <c r="AG200">
        <v>3</v>
      </c>
      <c r="AH200" t="s">
        <v>41</v>
      </c>
      <c r="AI200" t="s">
        <v>411</v>
      </c>
      <c r="AJ200">
        <v>46217.458634259259</v>
      </c>
      <c r="AK200">
        <v>56663524</v>
      </c>
      <c r="AL200">
        <v>0</v>
      </c>
      <c r="AM200">
        <v>0</v>
      </c>
      <c r="AN200">
        <v>0</v>
      </c>
      <c r="AO200">
        <v>46034</v>
      </c>
      <c r="AP200">
        <v>0</v>
      </c>
      <c r="AQ200">
        <v>1</v>
      </c>
      <c r="AR200">
        <v>0</v>
      </c>
      <c r="AS200" t="s">
        <v>3</v>
      </c>
      <c r="AT200">
        <v>1</v>
      </c>
      <c r="AU200">
        <v>10</v>
      </c>
    </row>
    <row r="201" spans="2:47" x14ac:dyDescent="0.2">
      <c r="B201" t="s">
        <v>1884</v>
      </c>
      <c r="C201">
        <v>1</v>
      </c>
      <c r="D201" t="s">
        <v>436</v>
      </c>
      <c r="E201" t="s">
        <v>3</v>
      </c>
      <c r="F201" t="s">
        <v>1684</v>
      </c>
      <c r="G201" t="s">
        <v>3</v>
      </c>
      <c r="H201">
        <v>7004</v>
      </c>
      <c r="I201">
        <v>7004</v>
      </c>
      <c r="J201">
        <v>0</v>
      </c>
      <c r="K201">
        <v>7004</v>
      </c>
      <c r="L201">
        <v>0</v>
      </c>
      <c r="M201">
        <v>0</v>
      </c>
      <c r="N201">
        <v>0</v>
      </c>
      <c r="O201" t="s">
        <v>1871</v>
      </c>
      <c r="P201" t="s">
        <v>3</v>
      </c>
      <c r="Q201" t="s">
        <v>1872</v>
      </c>
      <c r="R201" t="s">
        <v>3</v>
      </c>
      <c r="S201" t="s">
        <v>3</v>
      </c>
      <c r="T201" t="s">
        <v>3</v>
      </c>
      <c r="U201">
        <v>0</v>
      </c>
      <c r="V201">
        <v>0</v>
      </c>
      <c r="W201">
        <v>0</v>
      </c>
      <c r="X201">
        <v>0</v>
      </c>
      <c r="Y201" t="s">
        <v>3</v>
      </c>
      <c r="Z201" t="s">
        <v>3</v>
      </c>
      <c r="AA201">
        <v>0</v>
      </c>
      <c r="AB201" t="s">
        <v>3</v>
      </c>
      <c r="AC201">
        <v>7004</v>
      </c>
      <c r="AD201">
        <v>1</v>
      </c>
      <c r="AE201">
        <v>0</v>
      </c>
      <c r="AF201">
        <v>1</v>
      </c>
      <c r="AG201">
        <v>3</v>
      </c>
      <c r="AH201" t="s">
        <v>41</v>
      </c>
      <c r="AI201" t="s">
        <v>437</v>
      </c>
      <c r="AJ201">
        <v>46217.458634259259</v>
      </c>
      <c r="AK201">
        <v>56663545</v>
      </c>
      <c r="AL201">
        <v>0</v>
      </c>
      <c r="AM201">
        <v>0</v>
      </c>
      <c r="AN201">
        <v>0</v>
      </c>
      <c r="AO201">
        <v>46034</v>
      </c>
      <c r="AP201">
        <v>0</v>
      </c>
      <c r="AQ201">
        <v>1</v>
      </c>
      <c r="AR201">
        <v>0</v>
      </c>
      <c r="AS201" t="s">
        <v>1695</v>
      </c>
      <c r="AT201">
        <v>1</v>
      </c>
      <c r="AU201">
        <v>3</v>
      </c>
    </row>
    <row r="202" spans="2:47" x14ac:dyDescent="0.2">
      <c r="B202" t="s">
        <v>1885</v>
      </c>
      <c r="C202">
        <v>0</v>
      </c>
      <c r="D202" t="s">
        <v>436</v>
      </c>
      <c r="E202" t="s">
        <v>3</v>
      </c>
      <c r="F202" t="s">
        <v>1684</v>
      </c>
      <c r="G202" t="s">
        <v>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 t="s">
        <v>3</v>
      </c>
      <c r="U202">
        <v>0</v>
      </c>
      <c r="V202">
        <v>0</v>
      </c>
      <c r="W202">
        <v>0</v>
      </c>
      <c r="X202">
        <v>0</v>
      </c>
      <c r="Y202" t="s">
        <v>3</v>
      </c>
      <c r="Z202" t="s">
        <v>3</v>
      </c>
      <c r="AA202">
        <v>0</v>
      </c>
      <c r="AB202" t="s">
        <v>3</v>
      </c>
      <c r="AC202">
        <v>0</v>
      </c>
      <c r="AD202">
        <v>1</v>
      </c>
      <c r="AE202">
        <v>0</v>
      </c>
      <c r="AF202">
        <v>1</v>
      </c>
      <c r="AG202">
        <v>3</v>
      </c>
      <c r="AH202" t="s">
        <v>41</v>
      </c>
      <c r="AI202" t="s">
        <v>437</v>
      </c>
      <c r="AJ202">
        <v>46217.458634259259</v>
      </c>
      <c r="AK202">
        <v>56663545</v>
      </c>
      <c r="AL202">
        <v>0</v>
      </c>
      <c r="AM202">
        <v>0</v>
      </c>
      <c r="AN202">
        <v>0</v>
      </c>
      <c r="AO202">
        <v>46034</v>
      </c>
      <c r="AP202">
        <v>0</v>
      </c>
      <c r="AQ202">
        <v>1</v>
      </c>
      <c r="AR202">
        <v>0</v>
      </c>
      <c r="AS202" t="s">
        <v>3</v>
      </c>
      <c r="AT202">
        <v>1</v>
      </c>
      <c r="AU202">
        <v>3</v>
      </c>
    </row>
    <row r="203" spans="2:47" x14ac:dyDescent="0.2">
      <c r="B203" t="s">
        <v>1886</v>
      </c>
      <c r="C203">
        <v>0</v>
      </c>
      <c r="D203" t="s">
        <v>436</v>
      </c>
      <c r="E203" t="s">
        <v>3</v>
      </c>
      <c r="F203" t="s">
        <v>1684</v>
      </c>
      <c r="G203" t="s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>
        <v>0</v>
      </c>
      <c r="V203">
        <v>0</v>
      </c>
      <c r="W203">
        <v>0</v>
      </c>
      <c r="X203">
        <v>0</v>
      </c>
      <c r="Y203" t="s">
        <v>3</v>
      </c>
      <c r="Z203" t="s">
        <v>3</v>
      </c>
      <c r="AA203">
        <v>0</v>
      </c>
      <c r="AB203" t="s">
        <v>3</v>
      </c>
      <c r="AC203">
        <v>0</v>
      </c>
      <c r="AD203">
        <v>1</v>
      </c>
      <c r="AE203">
        <v>0</v>
      </c>
      <c r="AF203">
        <v>1</v>
      </c>
      <c r="AG203">
        <v>3</v>
      </c>
      <c r="AH203" t="s">
        <v>41</v>
      </c>
      <c r="AI203" t="s">
        <v>437</v>
      </c>
      <c r="AJ203">
        <v>46217.458634259259</v>
      </c>
      <c r="AK203">
        <v>56663545</v>
      </c>
      <c r="AL203">
        <v>0</v>
      </c>
      <c r="AM203">
        <v>0</v>
      </c>
      <c r="AN203">
        <v>0</v>
      </c>
      <c r="AO203">
        <v>46034</v>
      </c>
      <c r="AP203">
        <v>0</v>
      </c>
      <c r="AQ203">
        <v>1</v>
      </c>
      <c r="AR203">
        <v>0</v>
      </c>
      <c r="AS203" t="s">
        <v>3</v>
      </c>
      <c r="AT203">
        <v>1</v>
      </c>
      <c r="AU203">
        <v>3</v>
      </c>
    </row>
    <row r="204" spans="2:47" x14ac:dyDescent="0.2">
      <c r="B204" t="s">
        <v>1887</v>
      </c>
      <c r="C204">
        <v>1</v>
      </c>
      <c r="D204" t="s">
        <v>579</v>
      </c>
      <c r="E204" t="s">
        <v>3</v>
      </c>
      <c r="F204" t="s">
        <v>1684</v>
      </c>
      <c r="G204" t="s">
        <v>3</v>
      </c>
      <c r="H204">
        <v>23846.639999999999</v>
      </c>
      <c r="I204">
        <v>23846.639999999999</v>
      </c>
      <c r="J204">
        <v>0</v>
      </c>
      <c r="K204">
        <v>23846.639999999999</v>
      </c>
      <c r="L204">
        <v>0</v>
      </c>
      <c r="M204">
        <v>0</v>
      </c>
      <c r="N204">
        <v>0</v>
      </c>
      <c r="O204" t="s">
        <v>1888</v>
      </c>
      <c r="P204" t="s">
        <v>3</v>
      </c>
      <c r="Q204" t="s">
        <v>1889</v>
      </c>
      <c r="R204" t="s">
        <v>3</v>
      </c>
      <c r="S204" t="s">
        <v>3</v>
      </c>
      <c r="T204" t="s">
        <v>3</v>
      </c>
      <c r="U204">
        <v>0</v>
      </c>
      <c r="V204">
        <v>0</v>
      </c>
      <c r="W204">
        <v>0</v>
      </c>
      <c r="X204">
        <v>0</v>
      </c>
      <c r="Y204" t="s">
        <v>3</v>
      </c>
      <c r="Z204" t="s">
        <v>3</v>
      </c>
      <c r="AA204">
        <v>0</v>
      </c>
      <c r="AB204" t="s">
        <v>3</v>
      </c>
      <c r="AC204">
        <v>23846.639999999999</v>
      </c>
      <c r="AD204">
        <v>1</v>
      </c>
      <c r="AE204">
        <v>0</v>
      </c>
      <c r="AF204">
        <v>3</v>
      </c>
      <c r="AG204">
        <v>3</v>
      </c>
      <c r="AH204" t="s">
        <v>41</v>
      </c>
      <c r="AI204" t="s">
        <v>580</v>
      </c>
      <c r="AJ204">
        <v>46217.458645833336</v>
      </c>
      <c r="AK204">
        <v>56663688</v>
      </c>
      <c r="AL204">
        <v>0</v>
      </c>
      <c r="AM204">
        <v>0</v>
      </c>
      <c r="AN204">
        <v>0</v>
      </c>
      <c r="AO204">
        <v>46034</v>
      </c>
      <c r="AP204">
        <v>0</v>
      </c>
      <c r="AQ204">
        <v>1</v>
      </c>
      <c r="AR204">
        <v>0</v>
      </c>
      <c r="AS204" t="s">
        <v>1695</v>
      </c>
      <c r="AT204">
        <v>1</v>
      </c>
      <c r="AU204">
        <v>5</v>
      </c>
    </row>
    <row r="205" spans="2:47" x14ac:dyDescent="0.2">
      <c r="B205" t="s">
        <v>1890</v>
      </c>
      <c r="C205">
        <v>0</v>
      </c>
      <c r="D205" t="s">
        <v>579</v>
      </c>
      <c r="E205" t="s">
        <v>3</v>
      </c>
      <c r="F205" t="s">
        <v>1684</v>
      </c>
      <c r="G205" t="s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3</v>
      </c>
      <c r="U205">
        <v>0</v>
      </c>
      <c r="V205">
        <v>0</v>
      </c>
      <c r="W205">
        <v>0</v>
      </c>
      <c r="X205">
        <v>0</v>
      </c>
      <c r="Y205" t="s">
        <v>3</v>
      </c>
      <c r="Z205" t="s">
        <v>3</v>
      </c>
      <c r="AA205">
        <v>0</v>
      </c>
      <c r="AB205" t="s">
        <v>3</v>
      </c>
      <c r="AC205">
        <v>0</v>
      </c>
      <c r="AD205">
        <v>1</v>
      </c>
      <c r="AE205">
        <v>0</v>
      </c>
      <c r="AF205">
        <v>3</v>
      </c>
      <c r="AG205">
        <v>3</v>
      </c>
      <c r="AH205" t="s">
        <v>41</v>
      </c>
      <c r="AI205" t="s">
        <v>580</v>
      </c>
      <c r="AJ205">
        <v>46217.458645833336</v>
      </c>
      <c r="AK205">
        <v>56663688</v>
      </c>
      <c r="AL205">
        <v>0</v>
      </c>
      <c r="AM205">
        <v>0</v>
      </c>
      <c r="AN205">
        <v>0</v>
      </c>
      <c r="AO205">
        <v>46034</v>
      </c>
      <c r="AP205">
        <v>0</v>
      </c>
      <c r="AQ205">
        <v>1</v>
      </c>
      <c r="AR205">
        <v>0</v>
      </c>
      <c r="AS205" t="s">
        <v>3</v>
      </c>
      <c r="AT205">
        <v>1</v>
      </c>
      <c r="AU205">
        <v>5</v>
      </c>
    </row>
    <row r="206" spans="2:47" x14ac:dyDescent="0.2">
      <c r="B206" t="s">
        <v>1891</v>
      </c>
      <c r="C206">
        <v>0</v>
      </c>
      <c r="D206" t="s">
        <v>579</v>
      </c>
      <c r="E206" t="s">
        <v>3</v>
      </c>
      <c r="F206" t="s">
        <v>1684</v>
      </c>
      <c r="G206" t="s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>
        <v>0</v>
      </c>
      <c r="V206">
        <v>0</v>
      </c>
      <c r="W206">
        <v>0</v>
      </c>
      <c r="X206">
        <v>0</v>
      </c>
      <c r="Y206" t="s">
        <v>3</v>
      </c>
      <c r="Z206" t="s">
        <v>3</v>
      </c>
      <c r="AA206">
        <v>0</v>
      </c>
      <c r="AB206" t="s">
        <v>3</v>
      </c>
      <c r="AC206">
        <v>0</v>
      </c>
      <c r="AD206">
        <v>1</v>
      </c>
      <c r="AE206">
        <v>0</v>
      </c>
      <c r="AF206">
        <v>3</v>
      </c>
      <c r="AG206">
        <v>3</v>
      </c>
      <c r="AH206" t="s">
        <v>41</v>
      </c>
      <c r="AI206" t="s">
        <v>580</v>
      </c>
      <c r="AJ206">
        <v>46217.458645833336</v>
      </c>
      <c r="AK206">
        <v>56663688</v>
      </c>
      <c r="AL206">
        <v>0</v>
      </c>
      <c r="AM206">
        <v>0</v>
      </c>
      <c r="AN206">
        <v>0</v>
      </c>
      <c r="AO206">
        <v>46034</v>
      </c>
      <c r="AP206">
        <v>0</v>
      </c>
      <c r="AQ206">
        <v>1</v>
      </c>
      <c r="AR206">
        <v>0</v>
      </c>
      <c r="AS206" t="s">
        <v>3</v>
      </c>
      <c r="AT206">
        <v>1</v>
      </c>
      <c r="AU206">
        <v>5</v>
      </c>
    </row>
    <row r="207" spans="2:47" x14ac:dyDescent="0.2">
      <c r="B207" t="s">
        <v>1892</v>
      </c>
      <c r="C207">
        <v>1</v>
      </c>
      <c r="D207" t="s">
        <v>583</v>
      </c>
      <c r="E207" t="s">
        <v>3</v>
      </c>
      <c r="F207" t="s">
        <v>1684</v>
      </c>
      <c r="G207" t="s">
        <v>3</v>
      </c>
      <c r="H207">
        <v>23743</v>
      </c>
      <c r="I207">
        <v>23743</v>
      </c>
      <c r="J207">
        <v>0</v>
      </c>
      <c r="K207">
        <v>23743</v>
      </c>
      <c r="L207">
        <v>0</v>
      </c>
      <c r="M207">
        <v>0</v>
      </c>
      <c r="N207">
        <v>0</v>
      </c>
      <c r="O207" t="s">
        <v>1888</v>
      </c>
      <c r="P207" t="s">
        <v>3</v>
      </c>
      <c r="Q207" t="s">
        <v>1889</v>
      </c>
      <c r="R207" t="s">
        <v>3</v>
      </c>
      <c r="S207" t="s">
        <v>3</v>
      </c>
      <c r="T207" t="s">
        <v>3</v>
      </c>
      <c r="U207">
        <v>0</v>
      </c>
      <c r="V207">
        <v>0</v>
      </c>
      <c r="W207">
        <v>0</v>
      </c>
      <c r="X207">
        <v>0</v>
      </c>
      <c r="Y207" t="s">
        <v>3</v>
      </c>
      <c r="Z207" t="s">
        <v>3</v>
      </c>
      <c r="AA207">
        <v>0</v>
      </c>
      <c r="AB207" t="s">
        <v>3</v>
      </c>
      <c r="AC207">
        <v>23743</v>
      </c>
      <c r="AD207">
        <v>1</v>
      </c>
      <c r="AE207">
        <v>0</v>
      </c>
      <c r="AF207">
        <v>3</v>
      </c>
      <c r="AG207">
        <v>3</v>
      </c>
      <c r="AH207" t="s">
        <v>41</v>
      </c>
      <c r="AI207" t="s">
        <v>584</v>
      </c>
      <c r="AJ207">
        <v>46217.458645833336</v>
      </c>
      <c r="AK207">
        <v>56663693</v>
      </c>
      <c r="AL207">
        <v>0</v>
      </c>
      <c r="AM207">
        <v>0</v>
      </c>
      <c r="AN207">
        <v>0</v>
      </c>
      <c r="AO207">
        <v>46034</v>
      </c>
      <c r="AP207">
        <v>0</v>
      </c>
      <c r="AQ207">
        <v>1</v>
      </c>
      <c r="AR207">
        <v>0</v>
      </c>
      <c r="AS207" t="s">
        <v>1695</v>
      </c>
      <c r="AT207">
        <v>1</v>
      </c>
      <c r="AU207">
        <v>1</v>
      </c>
    </row>
    <row r="208" spans="2:47" x14ac:dyDescent="0.2">
      <c r="B208" t="s">
        <v>1893</v>
      </c>
      <c r="C208">
        <v>0</v>
      </c>
      <c r="D208" t="s">
        <v>583</v>
      </c>
      <c r="E208" t="s">
        <v>3</v>
      </c>
      <c r="F208" t="s">
        <v>1684</v>
      </c>
      <c r="G208" t="s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3</v>
      </c>
      <c r="U208">
        <v>0</v>
      </c>
      <c r="V208">
        <v>0</v>
      </c>
      <c r="W208">
        <v>0</v>
      </c>
      <c r="X208">
        <v>0</v>
      </c>
      <c r="Y208" t="s">
        <v>3</v>
      </c>
      <c r="Z208" t="s">
        <v>3</v>
      </c>
      <c r="AA208">
        <v>0</v>
      </c>
      <c r="AB208" t="s">
        <v>3</v>
      </c>
      <c r="AC208">
        <v>0</v>
      </c>
      <c r="AD208">
        <v>1</v>
      </c>
      <c r="AE208">
        <v>0</v>
      </c>
      <c r="AF208">
        <v>3</v>
      </c>
      <c r="AG208">
        <v>3</v>
      </c>
      <c r="AH208" t="s">
        <v>41</v>
      </c>
      <c r="AI208" t="s">
        <v>584</v>
      </c>
      <c r="AJ208">
        <v>46217.458645833336</v>
      </c>
      <c r="AK208">
        <v>56663693</v>
      </c>
      <c r="AL208">
        <v>0</v>
      </c>
      <c r="AM208">
        <v>0</v>
      </c>
      <c r="AN208">
        <v>0</v>
      </c>
      <c r="AO208">
        <v>46034</v>
      </c>
      <c r="AP208">
        <v>0</v>
      </c>
      <c r="AQ208">
        <v>1</v>
      </c>
      <c r="AR208">
        <v>0</v>
      </c>
      <c r="AS208" t="s">
        <v>3</v>
      </c>
      <c r="AT208">
        <v>1</v>
      </c>
      <c r="AU208">
        <v>1</v>
      </c>
    </row>
    <row r="209" spans="2:47" x14ac:dyDescent="0.2">
      <c r="B209" t="s">
        <v>1894</v>
      </c>
      <c r="C209">
        <v>0</v>
      </c>
      <c r="D209" t="s">
        <v>583</v>
      </c>
      <c r="E209" t="s">
        <v>3</v>
      </c>
      <c r="F209" t="s">
        <v>1684</v>
      </c>
      <c r="G209" t="s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>
        <v>0</v>
      </c>
      <c r="V209">
        <v>0</v>
      </c>
      <c r="W209">
        <v>0</v>
      </c>
      <c r="X209">
        <v>0</v>
      </c>
      <c r="Y209" t="s">
        <v>3</v>
      </c>
      <c r="Z209" t="s">
        <v>3</v>
      </c>
      <c r="AA209">
        <v>0</v>
      </c>
      <c r="AB209" t="s">
        <v>3</v>
      </c>
      <c r="AC209">
        <v>0</v>
      </c>
      <c r="AD209">
        <v>1</v>
      </c>
      <c r="AE209">
        <v>0</v>
      </c>
      <c r="AF209">
        <v>3</v>
      </c>
      <c r="AG209">
        <v>3</v>
      </c>
      <c r="AH209" t="s">
        <v>41</v>
      </c>
      <c r="AI209" t="s">
        <v>584</v>
      </c>
      <c r="AJ209">
        <v>46217.458645833336</v>
      </c>
      <c r="AK209">
        <v>56663693</v>
      </c>
      <c r="AL209">
        <v>0</v>
      </c>
      <c r="AM209">
        <v>0</v>
      </c>
      <c r="AN209">
        <v>0</v>
      </c>
      <c r="AO209">
        <v>46034</v>
      </c>
      <c r="AP209">
        <v>0</v>
      </c>
      <c r="AQ209">
        <v>1</v>
      </c>
      <c r="AR209">
        <v>0</v>
      </c>
      <c r="AS209" t="s">
        <v>3</v>
      </c>
      <c r="AT209">
        <v>1</v>
      </c>
      <c r="AU209">
        <v>1</v>
      </c>
    </row>
    <row r="210" spans="2:47" x14ac:dyDescent="0.2">
      <c r="B210" t="s">
        <v>1895</v>
      </c>
      <c r="C210">
        <v>1</v>
      </c>
      <c r="D210" t="s">
        <v>587</v>
      </c>
      <c r="E210" t="s">
        <v>3</v>
      </c>
      <c r="F210" t="s">
        <v>1684</v>
      </c>
      <c r="G210" t="s">
        <v>3</v>
      </c>
      <c r="H210">
        <v>24098</v>
      </c>
      <c r="I210">
        <v>24098</v>
      </c>
      <c r="J210">
        <v>0</v>
      </c>
      <c r="K210">
        <v>24098</v>
      </c>
      <c r="L210">
        <v>0</v>
      </c>
      <c r="M210">
        <v>0</v>
      </c>
      <c r="N210">
        <v>0</v>
      </c>
      <c r="O210" t="s">
        <v>1888</v>
      </c>
      <c r="P210" t="s">
        <v>3</v>
      </c>
      <c r="Q210" t="s">
        <v>1889</v>
      </c>
      <c r="R210" t="s">
        <v>3</v>
      </c>
      <c r="S210" t="s">
        <v>3</v>
      </c>
      <c r="T210" t="s">
        <v>3</v>
      </c>
      <c r="U210">
        <v>0</v>
      </c>
      <c r="V210">
        <v>0</v>
      </c>
      <c r="W210">
        <v>0</v>
      </c>
      <c r="X210">
        <v>0</v>
      </c>
      <c r="Y210" t="s">
        <v>3</v>
      </c>
      <c r="Z210" t="s">
        <v>3</v>
      </c>
      <c r="AA210">
        <v>0</v>
      </c>
      <c r="AB210" t="s">
        <v>3</v>
      </c>
      <c r="AC210">
        <v>24098</v>
      </c>
      <c r="AD210">
        <v>1</v>
      </c>
      <c r="AE210">
        <v>0</v>
      </c>
      <c r="AF210">
        <v>3</v>
      </c>
      <c r="AG210">
        <v>3</v>
      </c>
      <c r="AH210" t="s">
        <v>41</v>
      </c>
      <c r="AI210" t="s">
        <v>588</v>
      </c>
      <c r="AJ210">
        <v>46217.458645833336</v>
      </c>
      <c r="AK210">
        <v>56663698</v>
      </c>
      <c r="AL210">
        <v>0</v>
      </c>
      <c r="AM210">
        <v>0</v>
      </c>
      <c r="AN210">
        <v>0</v>
      </c>
      <c r="AO210">
        <v>46034</v>
      </c>
      <c r="AP210">
        <v>0</v>
      </c>
      <c r="AQ210">
        <v>1</v>
      </c>
      <c r="AR210">
        <v>0</v>
      </c>
      <c r="AS210" t="s">
        <v>1695</v>
      </c>
      <c r="AT210">
        <v>1</v>
      </c>
      <c r="AU210">
        <v>5</v>
      </c>
    </row>
    <row r="211" spans="2:47" x14ac:dyDescent="0.2">
      <c r="B211" t="s">
        <v>1896</v>
      </c>
      <c r="C211">
        <v>0</v>
      </c>
      <c r="D211" t="s">
        <v>587</v>
      </c>
      <c r="E211" t="s">
        <v>3</v>
      </c>
      <c r="F211" t="s">
        <v>1684</v>
      </c>
      <c r="G211" t="s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3</v>
      </c>
      <c r="U211">
        <v>0</v>
      </c>
      <c r="V211">
        <v>0</v>
      </c>
      <c r="W211">
        <v>0</v>
      </c>
      <c r="X211">
        <v>0</v>
      </c>
      <c r="Y211" t="s">
        <v>3</v>
      </c>
      <c r="Z211" t="s">
        <v>3</v>
      </c>
      <c r="AA211">
        <v>0</v>
      </c>
      <c r="AB211" t="s">
        <v>3</v>
      </c>
      <c r="AC211">
        <v>0</v>
      </c>
      <c r="AD211">
        <v>1</v>
      </c>
      <c r="AE211">
        <v>0</v>
      </c>
      <c r="AF211">
        <v>3</v>
      </c>
      <c r="AG211">
        <v>3</v>
      </c>
      <c r="AH211" t="s">
        <v>41</v>
      </c>
      <c r="AI211" t="s">
        <v>588</v>
      </c>
      <c r="AJ211">
        <v>46217.458645833336</v>
      </c>
      <c r="AK211">
        <v>56663698</v>
      </c>
      <c r="AL211">
        <v>0</v>
      </c>
      <c r="AM211">
        <v>0</v>
      </c>
      <c r="AN211">
        <v>0</v>
      </c>
      <c r="AO211">
        <v>46034</v>
      </c>
      <c r="AP211">
        <v>0</v>
      </c>
      <c r="AQ211">
        <v>1</v>
      </c>
      <c r="AR211">
        <v>0</v>
      </c>
      <c r="AS211" t="s">
        <v>3</v>
      </c>
      <c r="AT211">
        <v>1</v>
      </c>
      <c r="AU211">
        <v>5</v>
      </c>
    </row>
    <row r="212" spans="2:47" x14ac:dyDescent="0.2">
      <c r="B212" t="s">
        <v>1897</v>
      </c>
      <c r="C212">
        <v>0</v>
      </c>
      <c r="D212" t="s">
        <v>587</v>
      </c>
      <c r="E212" t="s">
        <v>3</v>
      </c>
      <c r="F212" t="s">
        <v>1684</v>
      </c>
      <c r="G212" t="s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 t="s">
        <v>3</v>
      </c>
      <c r="U212">
        <v>0</v>
      </c>
      <c r="V212">
        <v>0</v>
      </c>
      <c r="W212">
        <v>0</v>
      </c>
      <c r="X212">
        <v>0</v>
      </c>
      <c r="Y212" t="s">
        <v>3</v>
      </c>
      <c r="Z212" t="s">
        <v>3</v>
      </c>
      <c r="AA212">
        <v>0</v>
      </c>
      <c r="AB212" t="s">
        <v>3</v>
      </c>
      <c r="AC212">
        <v>0</v>
      </c>
      <c r="AD212">
        <v>1</v>
      </c>
      <c r="AE212">
        <v>0</v>
      </c>
      <c r="AF212">
        <v>3</v>
      </c>
      <c r="AG212">
        <v>3</v>
      </c>
      <c r="AH212" t="s">
        <v>41</v>
      </c>
      <c r="AI212" t="s">
        <v>588</v>
      </c>
      <c r="AJ212">
        <v>46217.458645833336</v>
      </c>
      <c r="AK212">
        <v>56663698</v>
      </c>
      <c r="AL212">
        <v>0</v>
      </c>
      <c r="AM212">
        <v>0</v>
      </c>
      <c r="AN212">
        <v>0</v>
      </c>
      <c r="AO212">
        <v>46034</v>
      </c>
      <c r="AP212">
        <v>0</v>
      </c>
      <c r="AQ212">
        <v>1</v>
      </c>
      <c r="AR212">
        <v>0</v>
      </c>
      <c r="AS212" t="s">
        <v>3</v>
      </c>
      <c r="AT212">
        <v>1</v>
      </c>
      <c r="AU212">
        <v>5</v>
      </c>
    </row>
    <row r="213" spans="2:47" x14ac:dyDescent="0.2">
      <c r="B213" t="s">
        <v>1898</v>
      </c>
      <c r="C213">
        <v>1</v>
      </c>
      <c r="D213" t="s">
        <v>591</v>
      </c>
      <c r="E213" t="s">
        <v>3</v>
      </c>
      <c r="F213" t="s">
        <v>1684</v>
      </c>
      <c r="G213" t="s">
        <v>3</v>
      </c>
      <c r="H213">
        <v>24000</v>
      </c>
      <c r="I213">
        <v>24000</v>
      </c>
      <c r="J213">
        <v>0</v>
      </c>
      <c r="K213">
        <v>24000</v>
      </c>
      <c r="L213">
        <v>0</v>
      </c>
      <c r="M213">
        <v>0</v>
      </c>
      <c r="N213">
        <v>0</v>
      </c>
      <c r="O213" t="s">
        <v>1888</v>
      </c>
      <c r="P213" t="s">
        <v>3</v>
      </c>
      <c r="Q213" t="s">
        <v>1889</v>
      </c>
      <c r="R213" t="s">
        <v>3</v>
      </c>
      <c r="S213" t="s">
        <v>3</v>
      </c>
      <c r="T213" t="s">
        <v>3</v>
      </c>
      <c r="U213">
        <v>0</v>
      </c>
      <c r="V213">
        <v>0</v>
      </c>
      <c r="W213">
        <v>0</v>
      </c>
      <c r="X213">
        <v>0</v>
      </c>
      <c r="Y213" t="s">
        <v>3</v>
      </c>
      <c r="Z213" t="s">
        <v>3</v>
      </c>
      <c r="AA213">
        <v>0</v>
      </c>
      <c r="AB213" t="s">
        <v>3</v>
      </c>
      <c r="AC213">
        <v>24000</v>
      </c>
      <c r="AD213">
        <v>1</v>
      </c>
      <c r="AE213">
        <v>0</v>
      </c>
      <c r="AF213">
        <v>3</v>
      </c>
      <c r="AG213">
        <v>3</v>
      </c>
      <c r="AH213" t="s">
        <v>41</v>
      </c>
      <c r="AI213" t="s">
        <v>592</v>
      </c>
      <c r="AJ213">
        <v>46217.458645833336</v>
      </c>
      <c r="AK213">
        <v>56663703</v>
      </c>
      <c r="AL213">
        <v>0</v>
      </c>
      <c r="AM213">
        <v>0</v>
      </c>
      <c r="AN213">
        <v>0</v>
      </c>
      <c r="AO213">
        <v>46034</v>
      </c>
      <c r="AP213">
        <v>0</v>
      </c>
      <c r="AQ213">
        <v>1</v>
      </c>
      <c r="AR213">
        <v>0</v>
      </c>
      <c r="AS213" t="s">
        <v>1695</v>
      </c>
      <c r="AT213">
        <v>1</v>
      </c>
      <c r="AU213">
        <v>1</v>
      </c>
    </row>
    <row r="214" spans="2:47" x14ac:dyDescent="0.2">
      <c r="B214" t="s">
        <v>1899</v>
      </c>
      <c r="C214">
        <v>0</v>
      </c>
      <c r="D214" t="s">
        <v>591</v>
      </c>
      <c r="E214" t="s">
        <v>3</v>
      </c>
      <c r="F214" t="s">
        <v>1684</v>
      </c>
      <c r="G214" t="s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3</v>
      </c>
      <c r="U214">
        <v>0</v>
      </c>
      <c r="V214">
        <v>0</v>
      </c>
      <c r="W214">
        <v>0</v>
      </c>
      <c r="X214">
        <v>0</v>
      </c>
      <c r="Y214" t="s">
        <v>3</v>
      </c>
      <c r="Z214" t="s">
        <v>3</v>
      </c>
      <c r="AA214">
        <v>0</v>
      </c>
      <c r="AB214" t="s">
        <v>3</v>
      </c>
      <c r="AC214">
        <v>0</v>
      </c>
      <c r="AD214">
        <v>1</v>
      </c>
      <c r="AE214">
        <v>0</v>
      </c>
      <c r="AF214">
        <v>3</v>
      </c>
      <c r="AG214">
        <v>3</v>
      </c>
      <c r="AH214" t="s">
        <v>41</v>
      </c>
      <c r="AI214" t="s">
        <v>592</v>
      </c>
      <c r="AJ214">
        <v>46217.458645833336</v>
      </c>
      <c r="AK214">
        <v>56663703</v>
      </c>
      <c r="AL214">
        <v>0</v>
      </c>
      <c r="AM214">
        <v>0</v>
      </c>
      <c r="AN214">
        <v>0</v>
      </c>
      <c r="AO214">
        <v>46034</v>
      </c>
      <c r="AP214">
        <v>0</v>
      </c>
      <c r="AQ214">
        <v>1</v>
      </c>
      <c r="AR214">
        <v>0</v>
      </c>
      <c r="AS214" t="s">
        <v>3</v>
      </c>
      <c r="AT214">
        <v>1</v>
      </c>
      <c r="AU214">
        <v>1</v>
      </c>
    </row>
    <row r="215" spans="2:47" x14ac:dyDescent="0.2">
      <c r="B215" t="s">
        <v>1900</v>
      </c>
      <c r="C215">
        <v>0</v>
      </c>
      <c r="D215" t="s">
        <v>591</v>
      </c>
      <c r="E215" t="s">
        <v>3</v>
      </c>
      <c r="F215" t="s">
        <v>1684</v>
      </c>
      <c r="G215" t="s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3</v>
      </c>
      <c r="U215">
        <v>0</v>
      </c>
      <c r="V215">
        <v>0</v>
      </c>
      <c r="W215">
        <v>0</v>
      </c>
      <c r="X215">
        <v>0</v>
      </c>
      <c r="Y215" t="s">
        <v>3</v>
      </c>
      <c r="Z215" t="s">
        <v>3</v>
      </c>
      <c r="AA215">
        <v>0</v>
      </c>
      <c r="AB215" t="s">
        <v>3</v>
      </c>
      <c r="AC215">
        <v>0</v>
      </c>
      <c r="AD215">
        <v>1</v>
      </c>
      <c r="AE215">
        <v>0</v>
      </c>
      <c r="AF215">
        <v>3</v>
      </c>
      <c r="AG215">
        <v>3</v>
      </c>
      <c r="AH215" t="s">
        <v>41</v>
      </c>
      <c r="AI215" t="s">
        <v>592</v>
      </c>
      <c r="AJ215">
        <v>46217.458645833336</v>
      </c>
      <c r="AK215">
        <v>56663703</v>
      </c>
      <c r="AL215">
        <v>0</v>
      </c>
      <c r="AM215">
        <v>0</v>
      </c>
      <c r="AN215">
        <v>0</v>
      </c>
      <c r="AO215">
        <v>46034</v>
      </c>
      <c r="AP215">
        <v>0</v>
      </c>
      <c r="AQ215">
        <v>1</v>
      </c>
      <c r="AR215">
        <v>0</v>
      </c>
      <c r="AS215" t="s">
        <v>3</v>
      </c>
      <c r="AT215">
        <v>1</v>
      </c>
      <c r="AU215">
        <v>1</v>
      </c>
    </row>
    <row r="216" spans="2:47" x14ac:dyDescent="0.2">
      <c r="B216" t="s">
        <v>1901</v>
      </c>
      <c r="C216">
        <v>1</v>
      </c>
      <c r="D216" t="s">
        <v>595</v>
      </c>
      <c r="E216" t="s">
        <v>3</v>
      </c>
      <c r="F216" t="s">
        <v>1684</v>
      </c>
      <c r="G216" t="s">
        <v>3</v>
      </c>
      <c r="H216">
        <v>25938</v>
      </c>
      <c r="I216">
        <v>25938</v>
      </c>
      <c r="J216">
        <v>0</v>
      </c>
      <c r="K216">
        <v>25938</v>
      </c>
      <c r="L216">
        <v>0</v>
      </c>
      <c r="M216">
        <v>0</v>
      </c>
      <c r="N216">
        <v>0</v>
      </c>
      <c r="O216" t="s">
        <v>1888</v>
      </c>
      <c r="P216" t="s">
        <v>3</v>
      </c>
      <c r="Q216" t="s">
        <v>1889</v>
      </c>
      <c r="R216" t="s">
        <v>3</v>
      </c>
      <c r="S216" t="s">
        <v>3</v>
      </c>
      <c r="T216" t="s">
        <v>3</v>
      </c>
      <c r="U216">
        <v>0</v>
      </c>
      <c r="V216">
        <v>0</v>
      </c>
      <c r="W216">
        <v>0</v>
      </c>
      <c r="X216">
        <v>0</v>
      </c>
      <c r="Y216" t="s">
        <v>3</v>
      </c>
      <c r="Z216" t="s">
        <v>3</v>
      </c>
      <c r="AA216">
        <v>0</v>
      </c>
      <c r="AB216" t="s">
        <v>3</v>
      </c>
      <c r="AC216">
        <v>25938</v>
      </c>
      <c r="AD216">
        <v>1</v>
      </c>
      <c r="AE216">
        <v>0</v>
      </c>
      <c r="AF216">
        <v>3</v>
      </c>
      <c r="AG216">
        <v>3</v>
      </c>
      <c r="AH216" t="s">
        <v>41</v>
      </c>
      <c r="AI216" t="s">
        <v>596</v>
      </c>
      <c r="AJ216">
        <v>46217.458645833336</v>
      </c>
      <c r="AK216">
        <v>56663708</v>
      </c>
      <c r="AL216">
        <v>0</v>
      </c>
      <c r="AM216">
        <v>0</v>
      </c>
      <c r="AN216">
        <v>0</v>
      </c>
      <c r="AO216">
        <v>46034</v>
      </c>
      <c r="AP216">
        <v>0</v>
      </c>
      <c r="AQ216">
        <v>1</v>
      </c>
      <c r="AR216">
        <v>0</v>
      </c>
      <c r="AS216" t="s">
        <v>1695</v>
      </c>
      <c r="AT216">
        <v>1</v>
      </c>
      <c r="AU216">
        <v>1</v>
      </c>
    </row>
    <row r="217" spans="2:47" x14ac:dyDescent="0.2">
      <c r="B217" t="s">
        <v>1902</v>
      </c>
      <c r="C217">
        <v>0</v>
      </c>
      <c r="D217" t="s">
        <v>595</v>
      </c>
      <c r="E217" t="s">
        <v>3</v>
      </c>
      <c r="F217" t="s">
        <v>1684</v>
      </c>
      <c r="G217" t="s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3</v>
      </c>
      <c r="U217">
        <v>0</v>
      </c>
      <c r="V217">
        <v>0</v>
      </c>
      <c r="W217">
        <v>0</v>
      </c>
      <c r="X217">
        <v>0</v>
      </c>
      <c r="Y217" t="s">
        <v>3</v>
      </c>
      <c r="Z217" t="s">
        <v>3</v>
      </c>
      <c r="AA217">
        <v>0</v>
      </c>
      <c r="AB217" t="s">
        <v>3</v>
      </c>
      <c r="AC217">
        <v>0</v>
      </c>
      <c r="AD217">
        <v>1</v>
      </c>
      <c r="AE217">
        <v>0</v>
      </c>
      <c r="AF217">
        <v>3</v>
      </c>
      <c r="AG217">
        <v>3</v>
      </c>
      <c r="AH217" t="s">
        <v>41</v>
      </c>
      <c r="AI217" t="s">
        <v>596</v>
      </c>
      <c r="AJ217">
        <v>46217.458645833336</v>
      </c>
      <c r="AK217">
        <v>56663708</v>
      </c>
      <c r="AL217">
        <v>0</v>
      </c>
      <c r="AM217">
        <v>0</v>
      </c>
      <c r="AN217">
        <v>0</v>
      </c>
      <c r="AO217">
        <v>46034</v>
      </c>
      <c r="AP217">
        <v>0</v>
      </c>
      <c r="AQ217">
        <v>1</v>
      </c>
      <c r="AR217">
        <v>0</v>
      </c>
      <c r="AS217" t="s">
        <v>3</v>
      </c>
      <c r="AT217">
        <v>1</v>
      </c>
      <c r="AU217">
        <v>1</v>
      </c>
    </row>
    <row r="218" spans="2:47" x14ac:dyDescent="0.2">
      <c r="B218" t="s">
        <v>1903</v>
      </c>
      <c r="C218">
        <v>0</v>
      </c>
      <c r="D218" t="s">
        <v>595</v>
      </c>
      <c r="E218" t="s">
        <v>3</v>
      </c>
      <c r="F218" t="s">
        <v>1684</v>
      </c>
      <c r="G218" t="s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3</v>
      </c>
      <c r="U218">
        <v>0</v>
      </c>
      <c r="V218">
        <v>0</v>
      </c>
      <c r="W218">
        <v>0</v>
      </c>
      <c r="X218">
        <v>0</v>
      </c>
      <c r="Y218" t="s">
        <v>3</v>
      </c>
      <c r="Z218" t="s">
        <v>3</v>
      </c>
      <c r="AA218">
        <v>0</v>
      </c>
      <c r="AB218" t="s">
        <v>3</v>
      </c>
      <c r="AC218">
        <v>0</v>
      </c>
      <c r="AD218">
        <v>1</v>
      </c>
      <c r="AE218">
        <v>0</v>
      </c>
      <c r="AF218">
        <v>3</v>
      </c>
      <c r="AG218">
        <v>3</v>
      </c>
      <c r="AH218" t="s">
        <v>41</v>
      </c>
      <c r="AI218" t="s">
        <v>596</v>
      </c>
      <c r="AJ218">
        <v>46217.458645833336</v>
      </c>
      <c r="AK218">
        <v>56663708</v>
      </c>
      <c r="AL218">
        <v>0</v>
      </c>
      <c r="AM218">
        <v>0</v>
      </c>
      <c r="AN218">
        <v>0</v>
      </c>
      <c r="AO218">
        <v>46034</v>
      </c>
      <c r="AP218">
        <v>0</v>
      </c>
      <c r="AQ218">
        <v>1</v>
      </c>
      <c r="AR218">
        <v>0</v>
      </c>
      <c r="AS218" t="s">
        <v>3</v>
      </c>
      <c r="AT218">
        <v>1</v>
      </c>
      <c r="AU218">
        <v>1</v>
      </c>
    </row>
    <row r="219" spans="2:47" x14ac:dyDescent="0.2">
      <c r="B219" t="s">
        <v>1904</v>
      </c>
      <c r="C219">
        <v>1</v>
      </c>
      <c r="D219" t="s">
        <v>607</v>
      </c>
      <c r="E219" t="s">
        <v>3</v>
      </c>
      <c r="F219" t="s">
        <v>1684</v>
      </c>
      <c r="G219" t="s">
        <v>3</v>
      </c>
      <c r="H219">
        <v>32826</v>
      </c>
      <c r="I219">
        <v>32826</v>
      </c>
      <c r="J219">
        <v>0</v>
      </c>
      <c r="K219">
        <v>32826</v>
      </c>
      <c r="L219">
        <v>0</v>
      </c>
      <c r="M219">
        <v>0</v>
      </c>
      <c r="N219">
        <v>0</v>
      </c>
      <c r="O219" t="s">
        <v>1888</v>
      </c>
      <c r="P219" t="s">
        <v>3</v>
      </c>
      <c r="Q219" t="s">
        <v>1889</v>
      </c>
      <c r="R219" t="s">
        <v>3</v>
      </c>
      <c r="S219" t="s">
        <v>3</v>
      </c>
      <c r="T219" t="s">
        <v>3</v>
      </c>
      <c r="U219">
        <v>0</v>
      </c>
      <c r="V219">
        <v>0</v>
      </c>
      <c r="W219">
        <v>0</v>
      </c>
      <c r="X219">
        <v>0</v>
      </c>
      <c r="Y219" t="s">
        <v>3</v>
      </c>
      <c r="Z219" t="s">
        <v>3</v>
      </c>
      <c r="AA219">
        <v>0</v>
      </c>
      <c r="AB219" t="s">
        <v>3</v>
      </c>
      <c r="AC219">
        <v>32826</v>
      </c>
      <c r="AD219">
        <v>1</v>
      </c>
      <c r="AE219">
        <v>0</v>
      </c>
      <c r="AF219">
        <v>3</v>
      </c>
      <c r="AG219">
        <v>3</v>
      </c>
      <c r="AH219" t="s">
        <v>41</v>
      </c>
      <c r="AI219" t="s">
        <v>608</v>
      </c>
      <c r="AJ219">
        <v>46217.458645833336</v>
      </c>
      <c r="AK219">
        <v>56663715</v>
      </c>
      <c r="AL219">
        <v>0</v>
      </c>
      <c r="AM219">
        <v>0</v>
      </c>
      <c r="AN219">
        <v>0</v>
      </c>
      <c r="AO219">
        <v>46034</v>
      </c>
      <c r="AP219">
        <v>0</v>
      </c>
      <c r="AQ219">
        <v>1</v>
      </c>
      <c r="AR219">
        <v>0</v>
      </c>
      <c r="AS219" t="s">
        <v>1695</v>
      </c>
      <c r="AT219">
        <v>1</v>
      </c>
      <c r="AU219">
        <v>3</v>
      </c>
    </row>
    <row r="220" spans="2:47" x14ac:dyDescent="0.2">
      <c r="B220" t="s">
        <v>1905</v>
      </c>
      <c r="C220">
        <v>0</v>
      </c>
      <c r="D220" t="s">
        <v>607</v>
      </c>
      <c r="E220" t="s">
        <v>3</v>
      </c>
      <c r="F220" t="s">
        <v>1684</v>
      </c>
      <c r="G220" t="s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3</v>
      </c>
      <c r="U220">
        <v>0</v>
      </c>
      <c r="V220">
        <v>0</v>
      </c>
      <c r="W220">
        <v>0</v>
      </c>
      <c r="X220">
        <v>0</v>
      </c>
      <c r="Y220" t="s">
        <v>3</v>
      </c>
      <c r="Z220" t="s">
        <v>3</v>
      </c>
      <c r="AA220">
        <v>0</v>
      </c>
      <c r="AB220" t="s">
        <v>3</v>
      </c>
      <c r="AC220">
        <v>0</v>
      </c>
      <c r="AD220">
        <v>1</v>
      </c>
      <c r="AE220">
        <v>0</v>
      </c>
      <c r="AF220">
        <v>3</v>
      </c>
      <c r="AG220">
        <v>3</v>
      </c>
      <c r="AH220" t="s">
        <v>41</v>
      </c>
      <c r="AI220" t="s">
        <v>608</v>
      </c>
      <c r="AJ220">
        <v>46217.458645833336</v>
      </c>
      <c r="AK220">
        <v>56663715</v>
      </c>
      <c r="AL220">
        <v>0</v>
      </c>
      <c r="AM220">
        <v>0</v>
      </c>
      <c r="AN220">
        <v>0</v>
      </c>
      <c r="AO220">
        <v>46034</v>
      </c>
      <c r="AP220">
        <v>0</v>
      </c>
      <c r="AQ220">
        <v>1</v>
      </c>
      <c r="AR220">
        <v>0</v>
      </c>
      <c r="AS220" t="s">
        <v>3</v>
      </c>
      <c r="AT220">
        <v>1</v>
      </c>
      <c r="AU220">
        <v>3</v>
      </c>
    </row>
    <row r="221" spans="2:47" x14ac:dyDescent="0.2">
      <c r="B221" t="s">
        <v>1906</v>
      </c>
      <c r="C221">
        <v>0</v>
      </c>
      <c r="D221" t="s">
        <v>607</v>
      </c>
      <c r="E221" t="s">
        <v>3</v>
      </c>
      <c r="F221" t="s">
        <v>1684</v>
      </c>
      <c r="G221" t="s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3</v>
      </c>
      <c r="U221">
        <v>0</v>
      </c>
      <c r="V221">
        <v>0</v>
      </c>
      <c r="W221">
        <v>0</v>
      </c>
      <c r="X221">
        <v>0</v>
      </c>
      <c r="Y221" t="s">
        <v>3</v>
      </c>
      <c r="Z221" t="s">
        <v>3</v>
      </c>
      <c r="AA221">
        <v>0</v>
      </c>
      <c r="AB221" t="s">
        <v>3</v>
      </c>
      <c r="AC221">
        <v>0</v>
      </c>
      <c r="AD221">
        <v>1</v>
      </c>
      <c r="AE221">
        <v>0</v>
      </c>
      <c r="AF221">
        <v>3</v>
      </c>
      <c r="AG221">
        <v>3</v>
      </c>
      <c r="AH221" t="s">
        <v>41</v>
      </c>
      <c r="AI221" t="s">
        <v>608</v>
      </c>
      <c r="AJ221">
        <v>46217.458645833336</v>
      </c>
      <c r="AK221">
        <v>56663715</v>
      </c>
      <c r="AL221">
        <v>0</v>
      </c>
      <c r="AM221">
        <v>0</v>
      </c>
      <c r="AN221">
        <v>0</v>
      </c>
      <c r="AO221">
        <v>46034</v>
      </c>
      <c r="AP221">
        <v>0</v>
      </c>
      <c r="AQ221">
        <v>1</v>
      </c>
      <c r="AR221">
        <v>0</v>
      </c>
      <c r="AS221" t="s">
        <v>3</v>
      </c>
      <c r="AT221">
        <v>1</v>
      </c>
      <c r="AU221">
        <v>3</v>
      </c>
    </row>
    <row r="222" spans="2:47" x14ac:dyDescent="0.2">
      <c r="B222" t="s">
        <v>1907</v>
      </c>
      <c r="C222">
        <v>1</v>
      </c>
      <c r="D222" t="s">
        <v>611</v>
      </c>
      <c r="E222" t="s">
        <v>3</v>
      </c>
      <c r="F222" t="s">
        <v>1684</v>
      </c>
      <c r="G222" t="s">
        <v>3</v>
      </c>
      <c r="H222">
        <v>24890</v>
      </c>
      <c r="I222">
        <v>24890</v>
      </c>
      <c r="J222">
        <v>0</v>
      </c>
      <c r="K222">
        <v>24890</v>
      </c>
      <c r="L222">
        <v>0</v>
      </c>
      <c r="M222">
        <v>0</v>
      </c>
      <c r="N222">
        <v>0</v>
      </c>
      <c r="O222" t="s">
        <v>1888</v>
      </c>
      <c r="P222" t="s">
        <v>3</v>
      </c>
      <c r="Q222" t="s">
        <v>1889</v>
      </c>
      <c r="R222" t="s">
        <v>3</v>
      </c>
      <c r="S222" t="s">
        <v>3</v>
      </c>
      <c r="T222" t="s">
        <v>3</v>
      </c>
      <c r="U222">
        <v>0</v>
      </c>
      <c r="V222">
        <v>0</v>
      </c>
      <c r="W222">
        <v>0</v>
      </c>
      <c r="X222">
        <v>0</v>
      </c>
      <c r="Y222" t="s">
        <v>3</v>
      </c>
      <c r="Z222" t="s">
        <v>3</v>
      </c>
      <c r="AA222">
        <v>0</v>
      </c>
      <c r="AB222" t="s">
        <v>3</v>
      </c>
      <c r="AC222">
        <v>24890</v>
      </c>
      <c r="AD222">
        <v>1</v>
      </c>
      <c r="AE222">
        <v>0</v>
      </c>
      <c r="AF222">
        <v>3</v>
      </c>
      <c r="AG222">
        <v>3</v>
      </c>
      <c r="AH222" t="s">
        <v>41</v>
      </c>
      <c r="AI222" t="s">
        <v>612</v>
      </c>
      <c r="AJ222">
        <v>46217.458645833336</v>
      </c>
      <c r="AK222">
        <v>56663720</v>
      </c>
      <c r="AL222">
        <v>0</v>
      </c>
      <c r="AM222">
        <v>0</v>
      </c>
      <c r="AN222">
        <v>0</v>
      </c>
      <c r="AO222">
        <v>46034</v>
      </c>
      <c r="AP222">
        <v>0</v>
      </c>
      <c r="AQ222">
        <v>1</v>
      </c>
      <c r="AR222">
        <v>0</v>
      </c>
      <c r="AS222" t="s">
        <v>1695</v>
      </c>
      <c r="AT222">
        <v>1</v>
      </c>
      <c r="AU222">
        <v>1</v>
      </c>
    </row>
    <row r="223" spans="2:47" x14ac:dyDescent="0.2">
      <c r="B223" t="s">
        <v>1908</v>
      </c>
      <c r="C223">
        <v>0</v>
      </c>
      <c r="D223" t="s">
        <v>611</v>
      </c>
      <c r="E223" t="s">
        <v>3</v>
      </c>
      <c r="F223" t="s">
        <v>1684</v>
      </c>
      <c r="G223" t="s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3</v>
      </c>
      <c r="U223">
        <v>0</v>
      </c>
      <c r="V223">
        <v>0</v>
      </c>
      <c r="W223">
        <v>0</v>
      </c>
      <c r="X223">
        <v>0</v>
      </c>
      <c r="Y223" t="s">
        <v>3</v>
      </c>
      <c r="Z223" t="s">
        <v>3</v>
      </c>
      <c r="AA223">
        <v>0</v>
      </c>
      <c r="AB223" t="s">
        <v>3</v>
      </c>
      <c r="AC223">
        <v>0</v>
      </c>
      <c r="AD223">
        <v>1</v>
      </c>
      <c r="AE223">
        <v>0</v>
      </c>
      <c r="AF223">
        <v>3</v>
      </c>
      <c r="AG223">
        <v>3</v>
      </c>
      <c r="AH223" t="s">
        <v>41</v>
      </c>
      <c r="AI223" t="s">
        <v>612</v>
      </c>
      <c r="AJ223">
        <v>46217.458645833336</v>
      </c>
      <c r="AK223">
        <v>56663720</v>
      </c>
      <c r="AL223">
        <v>0</v>
      </c>
      <c r="AM223">
        <v>0</v>
      </c>
      <c r="AN223">
        <v>0</v>
      </c>
      <c r="AO223">
        <v>46034</v>
      </c>
      <c r="AP223">
        <v>0</v>
      </c>
      <c r="AQ223">
        <v>1</v>
      </c>
      <c r="AR223">
        <v>0</v>
      </c>
      <c r="AS223" t="s">
        <v>3</v>
      </c>
      <c r="AT223">
        <v>1</v>
      </c>
      <c r="AU223">
        <v>1</v>
      </c>
    </row>
    <row r="224" spans="2:47" x14ac:dyDescent="0.2">
      <c r="B224" t="s">
        <v>1909</v>
      </c>
      <c r="C224">
        <v>0</v>
      </c>
      <c r="D224" t="s">
        <v>611</v>
      </c>
      <c r="E224" t="s">
        <v>3</v>
      </c>
      <c r="F224" t="s">
        <v>1684</v>
      </c>
      <c r="G224" t="s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 t="s">
        <v>3</v>
      </c>
      <c r="U224">
        <v>0</v>
      </c>
      <c r="V224">
        <v>0</v>
      </c>
      <c r="W224">
        <v>0</v>
      </c>
      <c r="X224">
        <v>0</v>
      </c>
      <c r="Y224" t="s">
        <v>3</v>
      </c>
      <c r="Z224" t="s">
        <v>3</v>
      </c>
      <c r="AA224">
        <v>0</v>
      </c>
      <c r="AB224" t="s">
        <v>3</v>
      </c>
      <c r="AC224">
        <v>0</v>
      </c>
      <c r="AD224">
        <v>1</v>
      </c>
      <c r="AE224">
        <v>0</v>
      </c>
      <c r="AF224">
        <v>3</v>
      </c>
      <c r="AG224">
        <v>3</v>
      </c>
      <c r="AH224" t="s">
        <v>41</v>
      </c>
      <c r="AI224" t="s">
        <v>612</v>
      </c>
      <c r="AJ224">
        <v>46217.458645833336</v>
      </c>
      <c r="AK224">
        <v>56663720</v>
      </c>
      <c r="AL224">
        <v>0</v>
      </c>
      <c r="AM224">
        <v>0</v>
      </c>
      <c r="AN224">
        <v>0</v>
      </c>
      <c r="AO224">
        <v>46034</v>
      </c>
      <c r="AP224">
        <v>0</v>
      </c>
      <c r="AQ224">
        <v>1</v>
      </c>
      <c r="AR224">
        <v>0</v>
      </c>
      <c r="AS224" t="s">
        <v>3</v>
      </c>
      <c r="AT224">
        <v>1</v>
      </c>
      <c r="AU224">
        <v>1</v>
      </c>
    </row>
    <row r="225" spans="2:47" x14ac:dyDescent="0.2">
      <c r="B225" t="s">
        <v>1910</v>
      </c>
      <c r="C225">
        <v>1</v>
      </c>
      <c r="D225" t="s">
        <v>615</v>
      </c>
      <c r="E225" t="s">
        <v>3</v>
      </c>
      <c r="F225" t="s">
        <v>1684</v>
      </c>
      <c r="G225" t="s">
        <v>3</v>
      </c>
      <c r="H225">
        <v>26980</v>
      </c>
      <c r="I225">
        <v>26980</v>
      </c>
      <c r="J225">
        <v>0</v>
      </c>
      <c r="K225">
        <v>26980</v>
      </c>
      <c r="L225">
        <v>0</v>
      </c>
      <c r="M225">
        <v>0</v>
      </c>
      <c r="N225">
        <v>0</v>
      </c>
      <c r="O225" t="s">
        <v>1888</v>
      </c>
      <c r="P225" t="s">
        <v>3</v>
      </c>
      <c r="Q225" t="s">
        <v>1889</v>
      </c>
      <c r="R225" t="s">
        <v>3</v>
      </c>
      <c r="S225" t="s">
        <v>3</v>
      </c>
      <c r="T225" t="s">
        <v>3</v>
      </c>
      <c r="U225">
        <v>0</v>
      </c>
      <c r="V225">
        <v>0</v>
      </c>
      <c r="W225">
        <v>0</v>
      </c>
      <c r="X225">
        <v>0</v>
      </c>
      <c r="Y225" t="s">
        <v>3</v>
      </c>
      <c r="Z225" t="s">
        <v>3</v>
      </c>
      <c r="AA225">
        <v>0</v>
      </c>
      <c r="AB225" t="s">
        <v>3</v>
      </c>
      <c r="AC225">
        <v>26980</v>
      </c>
      <c r="AD225">
        <v>1</v>
      </c>
      <c r="AE225">
        <v>0</v>
      </c>
      <c r="AF225">
        <v>3</v>
      </c>
      <c r="AG225">
        <v>3</v>
      </c>
      <c r="AH225" t="s">
        <v>41</v>
      </c>
      <c r="AI225" t="s">
        <v>616</v>
      </c>
      <c r="AJ225">
        <v>46217.458645833336</v>
      </c>
      <c r="AK225">
        <v>56663725</v>
      </c>
      <c r="AL225">
        <v>0</v>
      </c>
      <c r="AM225">
        <v>0</v>
      </c>
      <c r="AN225">
        <v>0</v>
      </c>
      <c r="AO225">
        <v>46034</v>
      </c>
      <c r="AP225">
        <v>0</v>
      </c>
      <c r="AQ225">
        <v>1</v>
      </c>
      <c r="AR225">
        <v>0</v>
      </c>
      <c r="AS225" t="s">
        <v>1695</v>
      </c>
      <c r="AT225">
        <v>1</v>
      </c>
      <c r="AU225">
        <v>2</v>
      </c>
    </row>
    <row r="226" spans="2:47" x14ac:dyDescent="0.2">
      <c r="B226" t="s">
        <v>1911</v>
      </c>
      <c r="C226">
        <v>0</v>
      </c>
      <c r="D226" t="s">
        <v>615</v>
      </c>
      <c r="E226" t="s">
        <v>3</v>
      </c>
      <c r="F226" t="s">
        <v>1684</v>
      </c>
      <c r="G226" t="s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3</v>
      </c>
      <c r="U226">
        <v>0</v>
      </c>
      <c r="V226">
        <v>0</v>
      </c>
      <c r="W226">
        <v>0</v>
      </c>
      <c r="X226">
        <v>0</v>
      </c>
      <c r="Y226" t="s">
        <v>3</v>
      </c>
      <c r="Z226" t="s">
        <v>3</v>
      </c>
      <c r="AA226">
        <v>0</v>
      </c>
      <c r="AB226" t="s">
        <v>3</v>
      </c>
      <c r="AC226">
        <v>0</v>
      </c>
      <c r="AD226">
        <v>1</v>
      </c>
      <c r="AE226">
        <v>0</v>
      </c>
      <c r="AF226">
        <v>3</v>
      </c>
      <c r="AG226">
        <v>3</v>
      </c>
      <c r="AH226" t="s">
        <v>41</v>
      </c>
      <c r="AI226" t="s">
        <v>616</v>
      </c>
      <c r="AJ226">
        <v>46217.458645833336</v>
      </c>
      <c r="AK226">
        <v>56663725</v>
      </c>
      <c r="AL226">
        <v>0</v>
      </c>
      <c r="AM226">
        <v>0</v>
      </c>
      <c r="AN226">
        <v>0</v>
      </c>
      <c r="AO226">
        <v>46034</v>
      </c>
      <c r="AP226">
        <v>0</v>
      </c>
      <c r="AQ226">
        <v>1</v>
      </c>
      <c r="AR226">
        <v>0</v>
      </c>
      <c r="AS226" t="s">
        <v>3</v>
      </c>
      <c r="AT226">
        <v>1</v>
      </c>
      <c r="AU226">
        <v>2</v>
      </c>
    </row>
    <row r="227" spans="2:47" x14ac:dyDescent="0.2">
      <c r="B227" t="s">
        <v>1912</v>
      </c>
      <c r="C227">
        <v>0</v>
      </c>
      <c r="D227" t="s">
        <v>615</v>
      </c>
      <c r="E227" t="s">
        <v>3</v>
      </c>
      <c r="F227" t="s">
        <v>1684</v>
      </c>
      <c r="G227" t="s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 t="s">
        <v>3</v>
      </c>
      <c r="U227">
        <v>0</v>
      </c>
      <c r="V227">
        <v>0</v>
      </c>
      <c r="W227">
        <v>0</v>
      </c>
      <c r="X227">
        <v>0</v>
      </c>
      <c r="Y227" t="s">
        <v>3</v>
      </c>
      <c r="Z227" t="s">
        <v>3</v>
      </c>
      <c r="AA227">
        <v>0</v>
      </c>
      <c r="AB227" t="s">
        <v>3</v>
      </c>
      <c r="AC227">
        <v>0</v>
      </c>
      <c r="AD227">
        <v>1</v>
      </c>
      <c r="AE227">
        <v>0</v>
      </c>
      <c r="AF227">
        <v>3</v>
      </c>
      <c r="AG227">
        <v>3</v>
      </c>
      <c r="AH227" t="s">
        <v>41</v>
      </c>
      <c r="AI227" t="s">
        <v>616</v>
      </c>
      <c r="AJ227">
        <v>46217.458645833336</v>
      </c>
      <c r="AK227">
        <v>56663725</v>
      </c>
      <c r="AL227">
        <v>0</v>
      </c>
      <c r="AM227">
        <v>0</v>
      </c>
      <c r="AN227">
        <v>0</v>
      </c>
      <c r="AO227">
        <v>46034</v>
      </c>
      <c r="AP227">
        <v>0</v>
      </c>
      <c r="AQ227">
        <v>1</v>
      </c>
      <c r="AR227">
        <v>0</v>
      </c>
      <c r="AS227" t="s">
        <v>3</v>
      </c>
      <c r="AT227">
        <v>1</v>
      </c>
      <c r="AU227">
        <v>2</v>
      </c>
    </row>
    <row r="228" spans="2:47" x14ac:dyDescent="0.2">
      <c r="B228" t="s">
        <v>1913</v>
      </c>
      <c r="C228">
        <v>1</v>
      </c>
      <c r="D228" t="s">
        <v>619</v>
      </c>
      <c r="E228" t="s">
        <v>3</v>
      </c>
      <c r="F228" t="s">
        <v>1684</v>
      </c>
      <c r="G228" t="s">
        <v>3</v>
      </c>
      <c r="H228">
        <v>26980</v>
      </c>
      <c r="I228">
        <v>26980</v>
      </c>
      <c r="J228">
        <v>0</v>
      </c>
      <c r="K228">
        <v>26980</v>
      </c>
      <c r="L228">
        <v>0</v>
      </c>
      <c r="M228">
        <v>0</v>
      </c>
      <c r="N228">
        <v>0</v>
      </c>
      <c r="O228" t="s">
        <v>1888</v>
      </c>
      <c r="P228" t="s">
        <v>3</v>
      </c>
      <c r="Q228" t="s">
        <v>1889</v>
      </c>
      <c r="R228" t="s">
        <v>3</v>
      </c>
      <c r="S228" t="s">
        <v>3</v>
      </c>
      <c r="T228" t="s">
        <v>3</v>
      </c>
      <c r="U228">
        <v>0</v>
      </c>
      <c r="V228">
        <v>0</v>
      </c>
      <c r="W228">
        <v>0</v>
      </c>
      <c r="X228">
        <v>0</v>
      </c>
      <c r="Y228" t="s">
        <v>3</v>
      </c>
      <c r="Z228" t="s">
        <v>3</v>
      </c>
      <c r="AA228">
        <v>0</v>
      </c>
      <c r="AB228" t="s">
        <v>3</v>
      </c>
      <c r="AC228">
        <v>26980</v>
      </c>
      <c r="AD228">
        <v>1</v>
      </c>
      <c r="AE228">
        <v>0</v>
      </c>
      <c r="AF228">
        <v>3</v>
      </c>
      <c r="AG228">
        <v>3</v>
      </c>
      <c r="AH228" t="s">
        <v>41</v>
      </c>
      <c r="AI228" t="s">
        <v>620</v>
      </c>
      <c r="AJ228">
        <v>46217.458645833336</v>
      </c>
      <c r="AK228">
        <v>56663730</v>
      </c>
      <c r="AL228">
        <v>0</v>
      </c>
      <c r="AM228">
        <v>0</v>
      </c>
      <c r="AN228">
        <v>0</v>
      </c>
      <c r="AO228">
        <v>46034</v>
      </c>
      <c r="AP228">
        <v>0</v>
      </c>
      <c r="AQ228">
        <v>1</v>
      </c>
      <c r="AR228">
        <v>0</v>
      </c>
      <c r="AS228" t="s">
        <v>1695</v>
      </c>
      <c r="AT228">
        <v>1</v>
      </c>
      <c r="AU228">
        <v>4</v>
      </c>
    </row>
    <row r="229" spans="2:47" x14ac:dyDescent="0.2">
      <c r="B229" t="s">
        <v>1914</v>
      </c>
      <c r="C229">
        <v>0</v>
      </c>
      <c r="D229" t="s">
        <v>619</v>
      </c>
      <c r="E229" t="s">
        <v>3</v>
      </c>
      <c r="F229" t="s">
        <v>1684</v>
      </c>
      <c r="G229" t="s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3</v>
      </c>
      <c r="U229">
        <v>0</v>
      </c>
      <c r="V229">
        <v>0</v>
      </c>
      <c r="W229">
        <v>0</v>
      </c>
      <c r="X229">
        <v>0</v>
      </c>
      <c r="Y229" t="s">
        <v>3</v>
      </c>
      <c r="Z229" t="s">
        <v>3</v>
      </c>
      <c r="AA229">
        <v>0</v>
      </c>
      <c r="AB229" t="s">
        <v>3</v>
      </c>
      <c r="AC229">
        <v>0</v>
      </c>
      <c r="AD229">
        <v>1</v>
      </c>
      <c r="AE229">
        <v>0</v>
      </c>
      <c r="AF229">
        <v>3</v>
      </c>
      <c r="AG229">
        <v>3</v>
      </c>
      <c r="AH229" t="s">
        <v>41</v>
      </c>
      <c r="AI229" t="s">
        <v>620</v>
      </c>
      <c r="AJ229">
        <v>46217.458645833336</v>
      </c>
      <c r="AK229">
        <v>56663730</v>
      </c>
      <c r="AL229">
        <v>0</v>
      </c>
      <c r="AM229">
        <v>0</v>
      </c>
      <c r="AN229">
        <v>0</v>
      </c>
      <c r="AO229">
        <v>46034</v>
      </c>
      <c r="AP229">
        <v>0</v>
      </c>
      <c r="AQ229">
        <v>1</v>
      </c>
      <c r="AR229">
        <v>0</v>
      </c>
      <c r="AS229" t="s">
        <v>3</v>
      </c>
      <c r="AT229">
        <v>1</v>
      </c>
      <c r="AU229">
        <v>4</v>
      </c>
    </row>
    <row r="230" spans="2:47" x14ac:dyDescent="0.2">
      <c r="B230" t="s">
        <v>1915</v>
      </c>
      <c r="C230">
        <v>0</v>
      </c>
      <c r="D230" t="s">
        <v>619</v>
      </c>
      <c r="E230" t="s">
        <v>3</v>
      </c>
      <c r="F230" t="s">
        <v>1684</v>
      </c>
      <c r="G230" t="s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 t="s">
        <v>3</v>
      </c>
      <c r="U230">
        <v>0</v>
      </c>
      <c r="V230">
        <v>0</v>
      </c>
      <c r="W230">
        <v>0</v>
      </c>
      <c r="X230">
        <v>0</v>
      </c>
      <c r="Y230" t="s">
        <v>3</v>
      </c>
      <c r="Z230" t="s">
        <v>3</v>
      </c>
      <c r="AA230">
        <v>0</v>
      </c>
      <c r="AB230" t="s">
        <v>3</v>
      </c>
      <c r="AC230">
        <v>0</v>
      </c>
      <c r="AD230">
        <v>1</v>
      </c>
      <c r="AE230">
        <v>0</v>
      </c>
      <c r="AF230">
        <v>3</v>
      </c>
      <c r="AG230">
        <v>3</v>
      </c>
      <c r="AH230" t="s">
        <v>41</v>
      </c>
      <c r="AI230" t="s">
        <v>620</v>
      </c>
      <c r="AJ230">
        <v>46217.458645833336</v>
      </c>
      <c r="AK230">
        <v>56663730</v>
      </c>
      <c r="AL230">
        <v>0</v>
      </c>
      <c r="AM230">
        <v>0</v>
      </c>
      <c r="AN230">
        <v>0</v>
      </c>
      <c r="AO230">
        <v>46034</v>
      </c>
      <c r="AP230">
        <v>0</v>
      </c>
      <c r="AQ230">
        <v>1</v>
      </c>
      <c r="AR230">
        <v>0</v>
      </c>
      <c r="AS230" t="s">
        <v>3</v>
      </c>
      <c r="AT230">
        <v>1</v>
      </c>
      <c r="AU230">
        <v>4</v>
      </c>
    </row>
    <row r="231" spans="2:47" x14ac:dyDescent="0.2">
      <c r="B231" t="s">
        <v>1916</v>
      </c>
      <c r="C231">
        <v>1</v>
      </c>
      <c r="D231" t="s">
        <v>622</v>
      </c>
      <c r="E231" t="s">
        <v>3</v>
      </c>
      <c r="F231" t="s">
        <v>1684</v>
      </c>
      <c r="G231" t="s">
        <v>3</v>
      </c>
      <c r="H231">
        <v>30156</v>
      </c>
      <c r="I231">
        <v>30156</v>
      </c>
      <c r="J231">
        <v>0</v>
      </c>
      <c r="K231">
        <v>30156</v>
      </c>
      <c r="L231">
        <v>0</v>
      </c>
      <c r="M231">
        <v>0</v>
      </c>
      <c r="N231">
        <v>0</v>
      </c>
      <c r="O231" t="s">
        <v>1888</v>
      </c>
      <c r="P231" t="s">
        <v>3</v>
      </c>
      <c r="Q231" t="s">
        <v>1889</v>
      </c>
      <c r="R231" t="s">
        <v>3</v>
      </c>
      <c r="S231" t="s">
        <v>3</v>
      </c>
      <c r="T231" t="s">
        <v>3</v>
      </c>
      <c r="U231">
        <v>0</v>
      </c>
      <c r="V231">
        <v>0</v>
      </c>
      <c r="W231">
        <v>0</v>
      </c>
      <c r="X231">
        <v>0</v>
      </c>
      <c r="Y231" t="s">
        <v>3</v>
      </c>
      <c r="Z231" t="s">
        <v>3</v>
      </c>
      <c r="AA231">
        <v>0</v>
      </c>
      <c r="AB231" t="s">
        <v>3</v>
      </c>
      <c r="AC231">
        <v>30156</v>
      </c>
      <c r="AD231">
        <v>1</v>
      </c>
      <c r="AE231">
        <v>0</v>
      </c>
      <c r="AF231">
        <v>3</v>
      </c>
      <c r="AG231">
        <v>3</v>
      </c>
      <c r="AH231" t="s">
        <v>41</v>
      </c>
      <c r="AI231" t="s">
        <v>623</v>
      </c>
      <c r="AJ231">
        <v>46217.458645833336</v>
      </c>
      <c r="AK231">
        <v>56663735</v>
      </c>
      <c r="AL231">
        <v>0</v>
      </c>
      <c r="AM231">
        <v>0</v>
      </c>
      <c r="AN231">
        <v>0</v>
      </c>
      <c r="AO231">
        <v>46034</v>
      </c>
      <c r="AP231">
        <v>0</v>
      </c>
      <c r="AQ231">
        <v>1</v>
      </c>
      <c r="AR231">
        <v>0</v>
      </c>
      <c r="AS231" t="s">
        <v>1695</v>
      </c>
      <c r="AT231">
        <v>1</v>
      </c>
      <c r="AU231">
        <v>3</v>
      </c>
    </row>
    <row r="232" spans="2:47" x14ac:dyDescent="0.2">
      <c r="B232" t="s">
        <v>1917</v>
      </c>
      <c r="C232">
        <v>0</v>
      </c>
      <c r="D232" t="s">
        <v>622</v>
      </c>
      <c r="E232" t="s">
        <v>3</v>
      </c>
      <c r="F232" t="s">
        <v>1684</v>
      </c>
      <c r="G232" t="s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3</v>
      </c>
      <c r="P232" t="s">
        <v>3</v>
      </c>
      <c r="Q232" t="s">
        <v>3</v>
      </c>
      <c r="R232" t="s">
        <v>3</v>
      </c>
      <c r="S232" t="s">
        <v>3</v>
      </c>
      <c r="T232" t="s">
        <v>3</v>
      </c>
      <c r="U232">
        <v>0</v>
      </c>
      <c r="V232">
        <v>0</v>
      </c>
      <c r="W232">
        <v>0</v>
      </c>
      <c r="X232">
        <v>0</v>
      </c>
      <c r="Y232" t="s">
        <v>3</v>
      </c>
      <c r="Z232" t="s">
        <v>3</v>
      </c>
      <c r="AA232">
        <v>0</v>
      </c>
      <c r="AB232" t="s">
        <v>3</v>
      </c>
      <c r="AC232">
        <v>0</v>
      </c>
      <c r="AD232">
        <v>1</v>
      </c>
      <c r="AE232">
        <v>0</v>
      </c>
      <c r="AF232">
        <v>3</v>
      </c>
      <c r="AG232">
        <v>3</v>
      </c>
      <c r="AH232" t="s">
        <v>41</v>
      </c>
      <c r="AI232" t="s">
        <v>623</v>
      </c>
      <c r="AJ232">
        <v>46217.458645833336</v>
      </c>
      <c r="AK232">
        <v>56663735</v>
      </c>
      <c r="AL232">
        <v>0</v>
      </c>
      <c r="AM232">
        <v>0</v>
      </c>
      <c r="AN232">
        <v>0</v>
      </c>
      <c r="AO232">
        <v>46034</v>
      </c>
      <c r="AP232">
        <v>0</v>
      </c>
      <c r="AQ232">
        <v>1</v>
      </c>
      <c r="AR232">
        <v>0</v>
      </c>
      <c r="AS232" t="s">
        <v>3</v>
      </c>
      <c r="AT232">
        <v>1</v>
      </c>
      <c r="AU232">
        <v>3</v>
      </c>
    </row>
    <row r="233" spans="2:47" x14ac:dyDescent="0.2">
      <c r="B233" t="s">
        <v>1918</v>
      </c>
      <c r="C233">
        <v>0</v>
      </c>
      <c r="D233" t="s">
        <v>622</v>
      </c>
      <c r="E233" t="s">
        <v>3</v>
      </c>
      <c r="F233" t="s">
        <v>1684</v>
      </c>
      <c r="G233" t="s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3</v>
      </c>
      <c r="U233">
        <v>0</v>
      </c>
      <c r="V233">
        <v>0</v>
      </c>
      <c r="W233">
        <v>0</v>
      </c>
      <c r="X233">
        <v>0</v>
      </c>
      <c r="Y233" t="s">
        <v>3</v>
      </c>
      <c r="Z233" t="s">
        <v>3</v>
      </c>
      <c r="AA233">
        <v>0</v>
      </c>
      <c r="AB233" t="s">
        <v>3</v>
      </c>
      <c r="AC233">
        <v>0</v>
      </c>
      <c r="AD233">
        <v>1</v>
      </c>
      <c r="AE233">
        <v>0</v>
      </c>
      <c r="AF233">
        <v>3</v>
      </c>
      <c r="AG233">
        <v>3</v>
      </c>
      <c r="AH233" t="s">
        <v>41</v>
      </c>
      <c r="AI233" t="s">
        <v>623</v>
      </c>
      <c r="AJ233">
        <v>46217.458645833336</v>
      </c>
      <c r="AK233">
        <v>56663735</v>
      </c>
      <c r="AL233">
        <v>0</v>
      </c>
      <c r="AM233">
        <v>0</v>
      </c>
      <c r="AN233">
        <v>0</v>
      </c>
      <c r="AO233">
        <v>46034</v>
      </c>
      <c r="AP233">
        <v>0</v>
      </c>
      <c r="AQ233">
        <v>1</v>
      </c>
      <c r="AR233">
        <v>0</v>
      </c>
      <c r="AS233" t="s">
        <v>3</v>
      </c>
      <c r="AT233">
        <v>1</v>
      </c>
      <c r="AU233">
        <v>3</v>
      </c>
    </row>
    <row r="234" spans="2:47" x14ac:dyDescent="0.2">
      <c r="B234" t="s">
        <v>1919</v>
      </c>
      <c r="C234">
        <v>1</v>
      </c>
      <c r="D234" t="s">
        <v>681</v>
      </c>
      <c r="E234" t="s">
        <v>3</v>
      </c>
      <c r="F234" t="s">
        <v>1684</v>
      </c>
      <c r="G234" t="s">
        <v>3</v>
      </c>
      <c r="H234">
        <v>770</v>
      </c>
      <c r="I234">
        <v>770</v>
      </c>
      <c r="J234">
        <v>0</v>
      </c>
      <c r="K234">
        <v>770</v>
      </c>
      <c r="L234">
        <v>0</v>
      </c>
      <c r="M234">
        <v>0</v>
      </c>
      <c r="N234">
        <v>0</v>
      </c>
      <c r="O234" t="s">
        <v>1920</v>
      </c>
      <c r="P234" t="s">
        <v>3</v>
      </c>
      <c r="Q234" t="s">
        <v>1921</v>
      </c>
      <c r="R234" t="s">
        <v>3</v>
      </c>
      <c r="S234" t="s">
        <v>3</v>
      </c>
      <c r="T234" t="s">
        <v>3</v>
      </c>
      <c r="U234">
        <v>0</v>
      </c>
      <c r="V234">
        <v>0</v>
      </c>
      <c r="W234">
        <v>0</v>
      </c>
      <c r="X234">
        <v>0</v>
      </c>
      <c r="Y234" t="s">
        <v>3</v>
      </c>
      <c r="Z234" t="s">
        <v>3</v>
      </c>
      <c r="AA234">
        <v>0</v>
      </c>
      <c r="AB234" t="s">
        <v>3</v>
      </c>
      <c r="AC234">
        <v>770</v>
      </c>
      <c r="AD234">
        <v>1</v>
      </c>
      <c r="AE234">
        <v>0</v>
      </c>
      <c r="AF234">
        <v>1</v>
      </c>
      <c r="AG234">
        <v>3</v>
      </c>
      <c r="AH234" t="s">
        <v>329</v>
      </c>
      <c r="AI234" t="s">
        <v>682</v>
      </c>
      <c r="AJ234">
        <v>46217.458645833336</v>
      </c>
      <c r="AK234">
        <v>56663806</v>
      </c>
      <c r="AL234">
        <v>0</v>
      </c>
      <c r="AM234">
        <v>0</v>
      </c>
      <c r="AN234">
        <v>0</v>
      </c>
      <c r="AO234">
        <v>46034</v>
      </c>
      <c r="AP234">
        <v>0</v>
      </c>
      <c r="AQ234">
        <v>1</v>
      </c>
      <c r="AR234">
        <v>0</v>
      </c>
      <c r="AS234" t="s">
        <v>1695</v>
      </c>
      <c r="AT234">
        <v>1</v>
      </c>
      <c r="AU234">
        <v>200</v>
      </c>
    </row>
    <row r="235" spans="2:47" x14ac:dyDescent="0.2">
      <c r="B235" t="s">
        <v>1922</v>
      </c>
      <c r="C235">
        <v>0</v>
      </c>
      <c r="D235" t="s">
        <v>681</v>
      </c>
      <c r="E235" t="s">
        <v>3</v>
      </c>
      <c r="F235" t="s">
        <v>1684</v>
      </c>
      <c r="G235" t="s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>
        <v>0</v>
      </c>
      <c r="V235">
        <v>0</v>
      </c>
      <c r="W235">
        <v>0</v>
      </c>
      <c r="X235">
        <v>0</v>
      </c>
      <c r="Y235" t="s">
        <v>3</v>
      </c>
      <c r="Z235" t="s">
        <v>3</v>
      </c>
      <c r="AA235">
        <v>0</v>
      </c>
      <c r="AB235" t="s">
        <v>3</v>
      </c>
      <c r="AC235">
        <v>0</v>
      </c>
      <c r="AD235">
        <v>1</v>
      </c>
      <c r="AE235">
        <v>0</v>
      </c>
      <c r="AF235">
        <v>1</v>
      </c>
      <c r="AG235">
        <v>3</v>
      </c>
      <c r="AH235" t="s">
        <v>329</v>
      </c>
      <c r="AI235" t="s">
        <v>682</v>
      </c>
      <c r="AJ235">
        <v>46217.458645833336</v>
      </c>
      <c r="AK235">
        <v>56663806</v>
      </c>
      <c r="AL235">
        <v>0</v>
      </c>
      <c r="AM235">
        <v>0</v>
      </c>
      <c r="AN235">
        <v>0</v>
      </c>
      <c r="AO235">
        <v>46034</v>
      </c>
      <c r="AP235">
        <v>0</v>
      </c>
      <c r="AQ235">
        <v>1</v>
      </c>
      <c r="AR235">
        <v>0</v>
      </c>
      <c r="AS235" t="s">
        <v>3</v>
      </c>
      <c r="AT235">
        <v>1</v>
      </c>
      <c r="AU235">
        <v>200</v>
      </c>
    </row>
    <row r="236" spans="2:47" x14ac:dyDescent="0.2">
      <c r="B236" t="s">
        <v>1923</v>
      </c>
      <c r="C236">
        <v>0</v>
      </c>
      <c r="D236" t="s">
        <v>681</v>
      </c>
      <c r="E236" t="s">
        <v>3</v>
      </c>
      <c r="F236" t="s">
        <v>1684</v>
      </c>
      <c r="G236" t="s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3</v>
      </c>
      <c r="U236">
        <v>0</v>
      </c>
      <c r="V236">
        <v>0</v>
      </c>
      <c r="W236">
        <v>0</v>
      </c>
      <c r="X236">
        <v>0</v>
      </c>
      <c r="Y236" t="s">
        <v>3</v>
      </c>
      <c r="Z236" t="s">
        <v>3</v>
      </c>
      <c r="AA236">
        <v>0</v>
      </c>
      <c r="AB236" t="s">
        <v>3</v>
      </c>
      <c r="AC236">
        <v>0</v>
      </c>
      <c r="AD236">
        <v>1</v>
      </c>
      <c r="AE236">
        <v>0</v>
      </c>
      <c r="AF236">
        <v>1</v>
      </c>
      <c r="AG236">
        <v>3</v>
      </c>
      <c r="AH236" t="s">
        <v>329</v>
      </c>
      <c r="AI236" t="s">
        <v>682</v>
      </c>
      <c r="AJ236">
        <v>46217.458645833336</v>
      </c>
      <c r="AK236">
        <v>56663806</v>
      </c>
      <c r="AL236">
        <v>0</v>
      </c>
      <c r="AM236">
        <v>0</v>
      </c>
      <c r="AN236">
        <v>0</v>
      </c>
      <c r="AO236">
        <v>46034</v>
      </c>
      <c r="AP236">
        <v>0</v>
      </c>
      <c r="AQ236">
        <v>1</v>
      </c>
      <c r="AR236">
        <v>0</v>
      </c>
      <c r="AS236" t="s">
        <v>3</v>
      </c>
      <c r="AT236">
        <v>1</v>
      </c>
      <c r="AU236">
        <v>200</v>
      </c>
    </row>
    <row r="237" spans="2:47" x14ac:dyDescent="0.2">
      <c r="B237" t="s">
        <v>1924</v>
      </c>
      <c r="C237">
        <v>1</v>
      </c>
      <c r="D237" t="s">
        <v>706</v>
      </c>
      <c r="E237" t="s">
        <v>3</v>
      </c>
      <c r="F237" t="s">
        <v>1684</v>
      </c>
      <c r="G237" t="s">
        <v>3</v>
      </c>
      <c r="H237">
        <v>330015.78000000003</v>
      </c>
      <c r="I237">
        <v>330015.78000000003</v>
      </c>
      <c r="J237">
        <v>0</v>
      </c>
      <c r="K237">
        <v>330015.78000000003</v>
      </c>
      <c r="L237">
        <v>0</v>
      </c>
      <c r="M237">
        <v>0</v>
      </c>
      <c r="N237">
        <v>0</v>
      </c>
      <c r="O237" t="s">
        <v>1685</v>
      </c>
      <c r="P237" t="s">
        <v>3</v>
      </c>
      <c r="Q237" t="s">
        <v>1686</v>
      </c>
      <c r="R237" t="s">
        <v>3</v>
      </c>
      <c r="S237" t="s">
        <v>3</v>
      </c>
      <c r="T237" t="s">
        <v>3</v>
      </c>
      <c r="U237">
        <v>0</v>
      </c>
      <c r="V237">
        <v>0</v>
      </c>
      <c r="W237">
        <v>0</v>
      </c>
      <c r="X237">
        <v>0</v>
      </c>
      <c r="Y237" t="s">
        <v>3</v>
      </c>
      <c r="Z237" t="s">
        <v>3</v>
      </c>
      <c r="AA237">
        <v>0</v>
      </c>
      <c r="AB237" t="s">
        <v>3</v>
      </c>
      <c r="AC237">
        <v>330015.78000000003</v>
      </c>
      <c r="AD237">
        <v>1</v>
      </c>
      <c r="AE237">
        <v>0</v>
      </c>
      <c r="AF237">
        <v>3</v>
      </c>
      <c r="AG237">
        <v>3</v>
      </c>
      <c r="AH237" t="s">
        <v>41</v>
      </c>
      <c r="AI237" t="s">
        <v>707</v>
      </c>
      <c r="AJ237">
        <v>46217.458645833336</v>
      </c>
      <c r="AK237">
        <v>56663838</v>
      </c>
      <c r="AL237">
        <v>0</v>
      </c>
      <c r="AM237">
        <v>0</v>
      </c>
      <c r="AN237">
        <v>0</v>
      </c>
      <c r="AO237">
        <v>46034</v>
      </c>
      <c r="AP237">
        <v>0</v>
      </c>
      <c r="AQ237">
        <v>1</v>
      </c>
      <c r="AR237">
        <v>0</v>
      </c>
      <c r="AS237" t="s">
        <v>1695</v>
      </c>
      <c r="AT237">
        <v>1</v>
      </c>
      <c r="AU237">
        <v>1</v>
      </c>
    </row>
    <row r="238" spans="2:47" x14ac:dyDescent="0.2">
      <c r="B238" t="s">
        <v>1925</v>
      </c>
      <c r="C238">
        <v>0</v>
      </c>
      <c r="D238" t="s">
        <v>706</v>
      </c>
      <c r="E238" t="s">
        <v>3</v>
      </c>
      <c r="F238" t="s">
        <v>1684</v>
      </c>
      <c r="G238" t="s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>
        <v>0</v>
      </c>
      <c r="V238">
        <v>0</v>
      </c>
      <c r="W238">
        <v>0</v>
      </c>
      <c r="X238">
        <v>0</v>
      </c>
      <c r="Y238" t="s">
        <v>3</v>
      </c>
      <c r="Z238" t="s">
        <v>3</v>
      </c>
      <c r="AA238">
        <v>0</v>
      </c>
      <c r="AB238" t="s">
        <v>3</v>
      </c>
      <c r="AC238">
        <v>0</v>
      </c>
      <c r="AD238">
        <v>1</v>
      </c>
      <c r="AE238">
        <v>0</v>
      </c>
      <c r="AF238">
        <v>3</v>
      </c>
      <c r="AG238">
        <v>3</v>
      </c>
      <c r="AH238" t="s">
        <v>41</v>
      </c>
      <c r="AI238" t="s">
        <v>707</v>
      </c>
      <c r="AJ238">
        <v>46217.458645833336</v>
      </c>
      <c r="AK238">
        <v>56663838</v>
      </c>
      <c r="AL238">
        <v>0</v>
      </c>
      <c r="AM238">
        <v>0</v>
      </c>
      <c r="AN238">
        <v>0</v>
      </c>
      <c r="AO238">
        <v>46034</v>
      </c>
      <c r="AP238">
        <v>0</v>
      </c>
      <c r="AQ238">
        <v>1</v>
      </c>
      <c r="AR238">
        <v>0</v>
      </c>
      <c r="AS238" t="s">
        <v>3</v>
      </c>
      <c r="AT238">
        <v>1</v>
      </c>
      <c r="AU238">
        <v>1</v>
      </c>
    </row>
    <row r="239" spans="2:47" x14ac:dyDescent="0.2">
      <c r="B239" t="s">
        <v>1926</v>
      </c>
      <c r="C239">
        <v>0</v>
      </c>
      <c r="D239" t="s">
        <v>706</v>
      </c>
      <c r="E239" t="s">
        <v>3</v>
      </c>
      <c r="F239" t="s">
        <v>1684</v>
      </c>
      <c r="G239" t="s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>
        <v>0</v>
      </c>
      <c r="V239">
        <v>0</v>
      </c>
      <c r="W239">
        <v>0</v>
      </c>
      <c r="X239">
        <v>0</v>
      </c>
      <c r="Y239" t="s">
        <v>3</v>
      </c>
      <c r="Z239" t="s">
        <v>3</v>
      </c>
      <c r="AA239">
        <v>0</v>
      </c>
      <c r="AB239" t="s">
        <v>3</v>
      </c>
      <c r="AC239">
        <v>0</v>
      </c>
      <c r="AD239">
        <v>1</v>
      </c>
      <c r="AE239">
        <v>0</v>
      </c>
      <c r="AF239">
        <v>3</v>
      </c>
      <c r="AG239">
        <v>3</v>
      </c>
      <c r="AH239" t="s">
        <v>41</v>
      </c>
      <c r="AI239" t="s">
        <v>707</v>
      </c>
      <c r="AJ239">
        <v>46217.458645833336</v>
      </c>
      <c r="AK239">
        <v>56663838</v>
      </c>
      <c r="AL239">
        <v>0</v>
      </c>
      <c r="AM239">
        <v>0</v>
      </c>
      <c r="AN239">
        <v>0</v>
      </c>
      <c r="AO239">
        <v>46034</v>
      </c>
      <c r="AP239">
        <v>0</v>
      </c>
      <c r="AQ239">
        <v>1</v>
      </c>
      <c r="AR239">
        <v>0</v>
      </c>
      <c r="AS239" t="s">
        <v>3</v>
      </c>
      <c r="AT239">
        <v>1</v>
      </c>
      <c r="AU239">
        <v>1</v>
      </c>
    </row>
    <row r="240" spans="2:47" x14ac:dyDescent="0.2">
      <c r="B240" t="s">
        <v>1927</v>
      </c>
      <c r="C240">
        <v>1</v>
      </c>
      <c r="D240" t="s">
        <v>710</v>
      </c>
      <c r="E240" t="s">
        <v>3</v>
      </c>
      <c r="F240" t="s">
        <v>1684</v>
      </c>
      <c r="G240" t="s">
        <v>3</v>
      </c>
      <c r="H240">
        <v>330015.78000000003</v>
      </c>
      <c r="I240">
        <v>330015.78000000003</v>
      </c>
      <c r="J240">
        <v>0</v>
      </c>
      <c r="K240">
        <v>330015.78000000003</v>
      </c>
      <c r="L240">
        <v>0</v>
      </c>
      <c r="M240">
        <v>0</v>
      </c>
      <c r="N240">
        <v>0</v>
      </c>
      <c r="O240" t="s">
        <v>1685</v>
      </c>
      <c r="P240" t="s">
        <v>3</v>
      </c>
      <c r="Q240" t="s">
        <v>1686</v>
      </c>
      <c r="R240" t="s">
        <v>3</v>
      </c>
      <c r="S240" t="s">
        <v>3</v>
      </c>
      <c r="T240" t="s">
        <v>3</v>
      </c>
      <c r="U240">
        <v>0</v>
      </c>
      <c r="V240">
        <v>0</v>
      </c>
      <c r="W240">
        <v>0</v>
      </c>
      <c r="X240">
        <v>0</v>
      </c>
      <c r="Y240" t="s">
        <v>3</v>
      </c>
      <c r="Z240" t="s">
        <v>3</v>
      </c>
      <c r="AA240">
        <v>0</v>
      </c>
      <c r="AB240" t="s">
        <v>3</v>
      </c>
      <c r="AC240">
        <v>330015.78000000003</v>
      </c>
      <c r="AD240">
        <v>1</v>
      </c>
      <c r="AE240">
        <v>0</v>
      </c>
      <c r="AF240">
        <v>3</v>
      </c>
      <c r="AG240">
        <v>3</v>
      </c>
      <c r="AH240" t="s">
        <v>41</v>
      </c>
      <c r="AI240" t="s">
        <v>711</v>
      </c>
      <c r="AJ240">
        <v>46217.458645833336</v>
      </c>
      <c r="AK240">
        <v>56663843</v>
      </c>
      <c r="AL240">
        <v>0</v>
      </c>
      <c r="AM240">
        <v>0</v>
      </c>
      <c r="AN240">
        <v>0</v>
      </c>
      <c r="AO240">
        <v>46034</v>
      </c>
      <c r="AP240">
        <v>0</v>
      </c>
      <c r="AQ240">
        <v>1</v>
      </c>
      <c r="AR240">
        <v>0</v>
      </c>
      <c r="AS240" t="s">
        <v>1695</v>
      </c>
      <c r="AT240">
        <v>1</v>
      </c>
      <c r="AU240">
        <v>1</v>
      </c>
    </row>
    <row r="241" spans="2:47" x14ac:dyDescent="0.2">
      <c r="B241" t="s">
        <v>1928</v>
      </c>
      <c r="C241">
        <v>0</v>
      </c>
      <c r="D241" t="s">
        <v>710</v>
      </c>
      <c r="E241" t="s">
        <v>3</v>
      </c>
      <c r="F241" t="s">
        <v>1684</v>
      </c>
      <c r="G241" t="s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>
        <v>0</v>
      </c>
      <c r="V241">
        <v>0</v>
      </c>
      <c r="W241">
        <v>0</v>
      </c>
      <c r="X241">
        <v>0</v>
      </c>
      <c r="Y241" t="s">
        <v>3</v>
      </c>
      <c r="Z241" t="s">
        <v>3</v>
      </c>
      <c r="AA241">
        <v>0</v>
      </c>
      <c r="AB241" t="s">
        <v>3</v>
      </c>
      <c r="AC241">
        <v>0</v>
      </c>
      <c r="AD241">
        <v>1</v>
      </c>
      <c r="AE241">
        <v>0</v>
      </c>
      <c r="AF241">
        <v>3</v>
      </c>
      <c r="AG241">
        <v>3</v>
      </c>
      <c r="AH241" t="s">
        <v>41</v>
      </c>
      <c r="AI241" t="s">
        <v>711</v>
      </c>
      <c r="AJ241">
        <v>46217.458645833336</v>
      </c>
      <c r="AK241">
        <v>56663843</v>
      </c>
      <c r="AL241">
        <v>0</v>
      </c>
      <c r="AM241">
        <v>0</v>
      </c>
      <c r="AN241">
        <v>0</v>
      </c>
      <c r="AO241">
        <v>46034</v>
      </c>
      <c r="AP241">
        <v>0</v>
      </c>
      <c r="AQ241">
        <v>1</v>
      </c>
      <c r="AR241">
        <v>0</v>
      </c>
      <c r="AS241" t="s">
        <v>3</v>
      </c>
      <c r="AT241">
        <v>1</v>
      </c>
      <c r="AU241">
        <v>1</v>
      </c>
    </row>
    <row r="242" spans="2:47" x14ac:dyDescent="0.2">
      <c r="B242" t="s">
        <v>1929</v>
      </c>
      <c r="C242">
        <v>0</v>
      </c>
      <c r="D242" t="s">
        <v>710</v>
      </c>
      <c r="E242" t="s">
        <v>3</v>
      </c>
      <c r="F242" t="s">
        <v>1684</v>
      </c>
      <c r="G242" t="s">
        <v>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>
        <v>0</v>
      </c>
      <c r="V242">
        <v>0</v>
      </c>
      <c r="W242">
        <v>0</v>
      </c>
      <c r="X242">
        <v>0</v>
      </c>
      <c r="Y242" t="s">
        <v>3</v>
      </c>
      <c r="Z242" t="s">
        <v>3</v>
      </c>
      <c r="AA242">
        <v>0</v>
      </c>
      <c r="AB242" t="s">
        <v>3</v>
      </c>
      <c r="AC242">
        <v>0</v>
      </c>
      <c r="AD242">
        <v>1</v>
      </c>
      <c r="AE242">
        <v>0</v>
      </c>
      <c r="AF242">
        <v>3</v>
      </c>
      <c r="AG242">
        <v>3</v>
      </c>
      <c r="AH242" t="s">
        <v>41</v>
      </c>
      <c r="AI242" t="s">
        <v>711</v>
      </c>
      <c r="AJ242">
        <v>46217.458645833336</v>
      </c>
      <c r="AK242">
        <v>56663843</v>
      </c>
      <c r="AL242">
        <v>0</v>
      </c>
      <c r="AM242">
        <v>0</v>
      </c>
      <c r="AN242">
        <v>0</v>
      </c>
      <c r="AO242">
        <v>46034</v>
      </c>
      <c r="AP242">
        <v>0</v>
      </c>
      <c r="AQ242">
        <v>1</v>
      </c>
      <c r="AR242">
        <v>0</v>
      </c>
      <c r="AS242" t="s">
        <v>3</v>
      </c>
      <c r="AT242">
        <v>1</v>
      </c>
      <c r="AU242">
        <v>1</v>
      </c>
    </row>
    <row r="243" spans="2:47" x14ac:dyDescent="0.2">
      <c r="B243" t="s">
        <v>1930</v>
      </c>
      <c r="C243">
        <v>1</v>
      </c>
      <c r="D243" t="s">
        <v>727</v>
      </c>
      <c r="E243" t="s">
        <v>3</v>
      </c>
      <c r="F243" t="s">
        <v>1684</v>
      </c>
      <c r="G243" t="s">
        <v>3</v>
      </c>
      <c r="H243">
        <v>1214115.78</v>
      </c>
      <c r="I243">
        <v>1214115.78</v>
      </c>
      <c r="J243">
        <v>0</v>
      </c>
      <c r="K243">
        <v>1214115.78</v>
      </c>
      <c r="L243">
        <v>0</v>
      </c>
      <c r="M243">
        <v>0</v>
      </c>
      <c r="N243">
        <v>0</v>
      </c>
      <c r="O243" t="s">
        <v>1685</v>
      </c>
      <c r="P243" t="s">
        <v>3</v>
      </c>
      <c r="Q243" t="s">
        <v>1686</v>
      </c>
      <c r="R243" t="s">
        <v>3</v>
      </c>
      <c r="S243" t="s">
        <v>3</v>
      </c>
      <c r="T243" t="s">
        <v>3</v>
      </c>
      <c r="U243">
        <v>0</v>
      </c>
      <c r="V243">
        <v>0</v>
      </c>
      <c r="W243">
        <v>0</v>
      </c>
      <c r="X243">
        <v>0</v>
      </c>
      <c r="Y243" t="s">
        <v>3</v>
      </c>
      <c r="Z243" t="s">
        <v>3</v>
      </c>
      <c r="AA243">
        <v>0</v>
      </c>
      <c r="AB243" t="s">
        <v>3</v>
      </c>
      <c r="AC243">
        <v>1214115.78</v>
      </c>
      <c r="AD243">
        <v>1</v>
      </c>
      <c r="AE243">
        <v>0</v>
      </c>
      <c r="AF243">
        <v>3</v>
      </c>
      <c r="AG243">
        <v>3</v>
      </c>
      <c r="AH243" t="s">
        <v>41</v>
      </c>
      <c r="AI243" t="s">
        <v>728</v>
      </c>
      <c r="AJ243">
        <v>46217.458645833336</v>
      </c>
      <c r="AK243">
        <v>56663877</v>
      </c>
      <c r="AL243">
        <v>0</v>
      </c>
      <c r="AM243">
        <v>0</v>
      </c>
      <c r="AN243">
        <v>0</v>
      </c>
      <c r="AO243">
        <v>46034</v>
      </c>
      <c r="AP243">
        <v>0</v>
      </c>
      <c r="AQ243">
        <v>1</v>
      </c>
      <c r="AR243">
        <v>0</v>
      </c>
      <c r="AS243" t="s">
        <v>1695</v>
      </c>
      <c r="AT243">
        <v>1</v>
      </c>
      <c r="AU243">
        <v>1</v>
      </c>
    </row>
    <row r="244" spans="2:47" x14ac:dyDescent="0.2">
      <c r="B244" t="s">
        <v>1931</v>
      </c>
      <c r="C244">
        <v>0</v>
      </c>
      <c r="D244" t="s">
        <v>727</v>
      </c>
      <c r="E244" t="s">
        <v>3</v>
      </c>
      <c r="F244" t="s">
        <v>1684</v>
      </c>
      <c r="G244" t="s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 t="s">
        <v>3</v>
      </c>
      <c r="U244">
        <v>0</v>
      </c>
      <c r="V244">
        <v>0</v>
      </c>
      <c r="W244">
        <v>0</v>
      </c>
      <c r="X244">
        <v>0</v>
      </c>
      <c r="Y244" t="s">
        <v>3</v>
      </c>
      <c r="Z244" t="s">
        <v>3</v>
      </c>
      <c r="AA244">
        <v>0</v>
      </c>
      <c r="AB244" t="s">
        <v>3</v>
      </c>
      <c r="AC244">
        <v>0</v>
      </c>
      <c r="AD244">
        <v>1</v>
      </c>
      <c r="AE244">
        <v>0</v>
      </c>
      <c r="AF244">
        <v>3</v>
      </c>
      <c r="AG244">
        <v>3</v>
      </c>
      <c r="AH244" t="s">
        <v>41</v>
      </c>
      <c r="AI244" t="s">
        <v>728</v>
      </c>
      <c r="AJ244">
        <v>46217.458645833336</v>
      </c>
      <c r="AK244">
        <v>56663877</v>
      </c>
      <c r="AL244">
        <v>0</v>
      </c>
      <c r="AM244">
        <v>0</v>
      </c>
      <c r="AN244">
        <v>0</v>
      </c>
      <c r="AO244">
        <v>46034</v>
      </c>
      <c r="AP244">
        <v>0</v>
      </c>
      <c r="AQ244">
        <v>1</v>
      </c>
      <c r="AR244">
        <v>0</v>
      </c>
      <c r="AS244" t="s">
        <v>3</v>
      </c>
      <c r="AT244">
        <v>1</v>
      </c>
      <c r="AU244">
        <v>1</v>
      </c>
    </row>
    <row r="245" spans="2:47" x14ac:dyDescent="0.2">
      <c r="B245" t="s">
        <v>1932</v>
      </c>
      <c r="C245">
        <v>0</v>
      </c>
      <c r="D245" t="s">
        <v>727</v>
      </c>
      <c r="E245" t="s">
        <v>3</v>
      </c>
      <c r="F245" t="s">
        <v>1684</v>
      </c>
      <c r="G245" t="s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3</v>
      </c>
      <c r="U245">
        <v>0</v>
      </c>
      <c r="V245">
        <v>0</v>
      </c>
      <c r="W245">
        <v>0</v>
      </c>
      <c r="X245">
        <v>0</v>
      </c>
      <c r="Y245" t="s">
        <v>3</v>
      </c>
      <c r="Z245" t="s">
        <v>3</v>
      </c>
      <c r="AA245">
        <v>0</v>
      </c>
      <c r="AB245" t="s">
        <v>3</v>
      </c>
      <c r="AC245">
        <v>0</v>
      </c>
      <c r="AD245">
        <v>1</v>
      </c>
      <c r="AE245">
        <v>0</v>
      </c>
      <c r="AF245">
        <v>3</v>
      </c>
      <c r="AG245">
        <v>3</v>
      </c>
      <c r="AH245" t="s">
        <v>41</v>
      </c>
      <c r="AI245" t="s">
        <v>728</v>
      </c>
      <c r="AJ245">
        <v>46217.458645833336</v>
      </c>
      <c r="AK245">
        <v>56663877</v>
      </c>
      <c r="AL245">
        <v>0</v>
      </c>
      <c r="AM245">
        <v>0</v>
      </c>
      <c r="AN245">
        <v>0</v>
      </c>
      <c r="AO245">
        <v>46034</v>
      </c>
      <c r="AP245">
        <v>0</v>
      </c>
      <c r="AQ245">
        <v>1</v>
      </c>
      <c r="AR245">
        <v>0</v>
      </c>
      <c r="AS245" t="s">
        <v>3</v>
      </c>
      <c r="AT245">
        <v>1</v>
      </c>
      <c r="AU245">
        <v>1</v>
      </c>
    </row>
    <row r="246" spans="2:47" x14ac:dyDescent="0.2">
      <c r="B246" t="s">
        <v>1933</v>
      </c>
      <c r="C246">
        <v>1</v>
      </c>
      <c r="D246" t="s">
        <v>713</v>
      </c>
      <c r="E246" t="s">
        <v>3</v>
      </c>
      <c r="F246" t="s">
        <v>1684</v>
      </c>
      <c r="G246" t="s">
        <v>3</v>
      </c>
      <c r="H246">
        <v>330015.78000000003</v>
      </c>
      <c r="I246">
        <v>330015.78000000003</v>
      </c>
      <c r="J246">
        <v>0</v>
      </c>
      <c r="K246">
        <v>330015.78000000003</v>
      </c>
      <c r="L246">
        <v>0</v>
      </c>
      <c r="M246">
        <v>0</v>
      </c>
      <c r="N246">
        <v>0</v>
      </c>
      <c r="O246" t="s">
        <v>1685</v>
      </c>
      <c r="P246" t="s">
        <v>3</v>
      </c>
      <c r="Q246" t="s">
        <v>1686</v>
      </c>
      <c r="R246" t="s">
        <v>3</v>
      </c>
      <c r="S246" t="s">
        <v>3</v>
      </c>
      <c r="T246" t="s">
        <v>3</v>
      </c>
      <c r="U246">
        <v>0</v>
      </c>
      <c r="V246">
        <v>0</v>
      </c>
      <c r="W246">
        <v>0</v>
      </c>
      <c r="X246">
        <v>0</v>
      </c>
      <c r="Y246" t="s">
        <v>3</v>
      </c>
      <c r="Z246" t="s">
        <v>3</v>
      </c>
      <c r="AA246">
        <v>0</v>
      </c>
      <c r="AB246" t="s">
        <v>3</v>
      </c>
      <c r="AC246">
        <v>330015.78000000003</v>
      </c>
      <c r="AD246">
        <v>1</v>
      </c>
      <c r="AE246">
        <v>0</v>
      </c>
      <c r="AF246">
        <v>3</v>
      </c>
      <c r="AG246">
        <v>3</v>
      </c>
      <c r="AH246" t="s">
        <v>41</v>
      </c>
      <c r="AI246" t="s">
        <v>714</v>
      </c>
      <c r="AJ246">
        <v>46217.458645833336</v>
      </c>
      <c r="AK246">
        <v>56663848</v>
      </c>
      <c r="AL246">
        <v>0</v>
      </c>
      <c r="AM246">
        <v>0</v>
      </c>
      <c r="AN246">
        <v>0</v>
      </c>
      <c r="AO246">
        <v>46034</v>
      </c>
      <c r="AP246">
        <v>0</v>
      </c>
      <c r="AQ246">
        <v>1</v>
      </c>
      <c r="AR246">
        <v>0</v>
      </c>
      <c r="AS246" t="s">
        <v>1695</v>
      </c>
      <c r="AT246">
        <v>1</v>
      </c>
      <c r="AU246">
        <v>1</v>
      </c>
    </row>
    <row r="247" spans="2:47" x14ac:dyDescent="0.2">
      <c r="B247" t="s">
        <v>1934</v>
      </c>
      <c r="C247">
        <v>0</v>
      </c>
      <c r="D247" t="s">
        <v>713</v>
      </c>
      <c r="E247" t="s">
        <v>3</v>
      </c>
      <c r="F247" t="s">
        <v>1684</v>
      </c>
      <c r="G247" t="s">
        <v>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 t="s">
        <v>3</v>
      </c>
      <c r="U247">
        <v>0</v>
      </c>
      <c r="V247">
        <v>0</v>
      </c>
      <c r="W247">
        <v>0</v>
      </c>
      <c r="X247">
        <v>0</v>
      </c>
      <c r="Y247" t="s">
        <v>3</v>
      </c>
      <c r="Z247" t="s">
        <v>3</v>
      </c>
      <c r="AA247">
        <v>0</v>
      </c>
      <c r="AB247" t="s">
        <v>3</v>
      </c>
      <c r="AC247">
        <v>0</v>
      </c>
      <c r="AD247">
        <v>1</v>
      </c>
      <c r="AE247">
        <v>0</v>
      </c>
      <c r="AF247">
        <v>3</v>
      </c>
      <c r="AG247">
        <v>3</v>
      </c>
      <c r="AH247" t="s">
        <v>41</v>
      </c>
      <c r="AI247" t="s">
        <v>714</v>
      </c>
      <c r="AJ247">
        <v>46217.458645833336</v>
      </c>
      <c r="AK247">
        <v>56663848</v>
      </c>
      <c r="AL247">
        <v>0</v>
      </c>
      <c r="AM247">
        <v>0</v>
      </c>
      <c r="AN247">
        <v>0</v>
      </c>
      <c r="AO247">
        <v>46034</v>
      </c>
      <c r="AP247">
        <v>0</v>
      </c>
      <c r="AQ247">
        <v>1</v>
      </c>
      <c r="AR247">
        <v>0</v>
      </c>
      <c r="AS247" t="s">
        <v>3</v>
      </c>
      <c r="AT247">
        <v>1</v>
      </c>
      <c r="AU247">
        <v>1</v>
      </c>
    </row>
    <row r="248" spans="2:47" x14ac:dyDescent="0.2">
      <c r="B248" t="s">
        <v>1935</v>
      </c>
      <c r="C248">
        <v>0</v>
      </c>
      <c r="D248" t="s">
        <v>713</v>
      </c>
      <c r="E248" t="s">
        <v>3</v>
      </c>
      <c r="F248" t="s">
        <v>1684</v>
      </c>
      <c r="G248" t="s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3</v>
      </c>
      <c r="U248">
        <v>0</v>
      </c>
      <c r="V248">
        <v>0</v>
      </c>
      <c r="W248">
        <v>0</v>
      </c>
      <c r="X248">
        <v>0</v>
      </c>
      <c r="Y248" t="s">
        <v>3</v>
      </c>
      <c r="Z248" t="s">
        <v>3</v>
      </c>
      <c r="AA248">
        <v>0</v>
      </c>
      <c r="AB248" t="s">
        <v>3</v>
      </c>
      <c r="AC248">
        <v>0</v>
      </c>
      <c r="AD248">
        <v>1</v>
      </c>
      <c r="AE248">
        <v>0</v>
      </c>
      <c r="AF248">
        <v>3</v>
      </c>
      <c r="AG248">
        <v>3</v>
      </c>
      <c r="AH248" t="s">
        <v>41</v>
      </c>
      <c r="AI248" t="s">
        <v>714</v>
      </c>
      <c r="AJ248">
        <v>46217.458645833336</v>
      </c>
      <c r="AK248">
        <v>56663848</v>
      </c>
      <c r="AL248">
        <v>0</v>
      </c>
      <c r="AM248">
        <v>0</v>
      </c>
      <c r="AN248">
        <v>0</v>
      </c>
      <c r="AO248">
        <v>46034</v>
      </c>
      <c r="AP248">
        <v>0</v>
      </c>
      <c r="AQ248">
        <v>1</v>
      </c>
      <c r="AR248">
        <v>0</v>
      </c>
      <c r="AS248" t="s">
        <v>3</v>
      </c>
      <c r="AT248">
        <v>1</v>
      </c>
      <c r="AU248">
        <v>1</v>
      </c>
    </row>
    <row r="249" spans="2:47" x14ac:dyDescent="0.2">
      <c r="B249" t="s">
        <v>1936</v>
      </c>
      <c r="C249">
        <v>1</v>
      </c>
      <c r="D249" t="s">
        <v>716</v>
      </c>
      <c r="E249" t="s">
        <v>3</v>
      </c>
      <c r="F249" t="s">
        <v>1684</v>
      </c>
      <c r="G249" t="s">
        <v>3</v>
      </c>
      <c r="H249">
        <v>575295.78</v>
      </c>
      <c r="I249">
        <v>575295.78</v>
      </c>
      <c r="J249">
        <v>0</v>
      </c>
      <c r="K249">
        <v>575295.78</v>
      </c>
      <c r="L249">
        <v>0</v>
      </c>
      <c r="M249">
        <v>0</v>
      </c>
      <c r="N249">
        <v>0</v>
      </c>
      <c r="O249" t="s">
        <v>1685</v>
      </c>
      <c r="P249" t="s">
        <v>3</v>
      </c>
      <c r="Q249" t="s">
        <v>1686</v>
      </c>
      <c r="R249" t="s">
        <v>3</v>
      </c>
      <c r="S249" t="s">
        <v>3</v>
      </c>
      <c r="T249" t="s">
        <v>3</v>
      </c>
      <c r="U249">
        <v>0</v>
      </c>
      <c r="V249">
        <v>0</v>
      </c>
      <c r="W249">
        <v>0</v>
      </c>
      <c r="X249">
        <v>0</v>
      </c>
      <c r="Y249" t="s">
        <v>3</v>
      </c>
      <c r="Z249" t="s">
        <v>3</v>
      </c>
      <c r="AA249">
        <v>0</v>
      </c>
      <c r="AB249" t="s">
        <v>3</v>
      </c>
      <c r="AC249">
        <v>575295.78</v>
      </c>
      <c r="AD249">
        <v>1</v>
      </c>
      <c r="AE249">
        <v>0</v>
      </c>
      <c r="AF249">
        <v>3</v>
      </c>
      <c r="AG249">
        <v>3</v>
      </c>
      <c r="AH249" t="s">
        <v>41</v>
      </c>
      <c r="AI249" t="s">
        <v>717</v>
      </c>
      <c r="AJ249">
        <v>46217.458645833336</v>
      </c>
      <c r="AK249">
        <v>56663853</v>
      </c>
      <c r="AL249">
        <v>0</v>
      </c>
      <c r="AM249">
        <v>0</v>
      </c>
      <c r="AN249">
        <v>0</v>
      </c>
      <c r="AO249">
        <v>46034</v>
      </c>
      <c r="AP249">
        <v>0</v>
      </c>
      <c r="AQ249">
        <v>1</v>
      </c>
      <c r="AR249">
        <v>0</v>
      </c>
      <c r="AS249" t="s">
        <v>1695</v>
      </c>
      <c r="AT249">
        <v>1</v>
      </c>
      <c r="AU249">
        <v>1</v>
      </c>
    </row>
    <row r="250" spans="2:47" x14ac:dyDescent="0.2">
      <c r="B250" t="s">
        <v>1937</v>
      </c>
      <c r="C250">
        <v>0</v>
      </c>
      <c r="D250" t="s">
        <v>716</v>
      </c>
      <c r="E250" t="s">
        <v>3</v>
      </c>
      <c r="F250" t="s">
        <v>1684</v>
      </c>
      <c r="G250" t="s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 t="s">
        <v>3</v>
      </c>
      <c r="U250">
        <v>0</v>
      </c>
      <c r="V250">
        <v>0</v>
      </c>
      <c r="W250">
        <v>0</v>
      </c>
      <c r="X250">
        <v>0</v>
      </c>
      <c r="Y250" t="s">
        <v>3</v>
      </c>
      <c r="Z250" t="s">
        <v>3</v>
      </c>
      <c r="AA250">
        <v>0</v>
      </c>
      <c r="AB250" t="s">
        <v>3</v>
      </c>
      <c r="AC250">
        <v>0</v>
      </c>
      <c r="AD250">
        <v>1</v>
      </c>
      <c r="AE250">
        <v>0</v>
      </c>
      <c r="AF250">
        <v>3</v>
      </c>
      <c r="AG250">
        <v>3</v>
      </c>
      <c r="AH250" t="s">
        <v>41</v>
      </c>
      <c r="AI250" t="s">
        <v>717</v>
      </c>
      <c r="AJ250">
        <v>46217.458645833336</v>
      </c>
      <c r="AK250">
        <v>56663853</v>
      </c>
      <c r="AL250">
        <v>0</v>
      </c>
      <c r="AM250">
        <v>0</v>
      </c>
      <c r="AN250">
        <v>0</v>
      </c>
      <c r="AO250">
        <v>46034</v>
      </c>
      <c r="AP250">
        <v>0</v>
      </c>
      <c r="AQ250">
        <v>1</v>
      </c>
      <c r="AR250">
        <v>0</v>
      </c>
      <c r="AS250" t="s">
        <v>3</v>
      </c>
      <c r="AT250">
        <v>1</v>
      </c>
      <c r="AU250">
        <v>1</v>
      </c>
    </row>
    <row r="251" spans="2:47" x14ac:dyDescent="0.2">
      <c r="B251" t="s">
        <v>1938</v>
      </c>
      <c r="C251">
        <v>0</v>
      </c>
      <c r="D251" t="s">
        <v>716</v>
      </c>
      <c r="E251" t="s">
        <v>3</v>
      </c>
      <c r="F251" t="s">
        <v>1684</v>
      </c>
      <c r="G251" t="s">
        <v>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3</v>
      </c>
      <c r="P251" t="s">
        <v>3</v>
      </c>
      <c r="Q251" t="s">
        <v>3</v>
      </c>
      <c r="R251" t="s">
        <v>3</v>
      </c>
      <c r="S251" t="s">
        <v>3</v>
      </c>
      <c r="T251" t="s">
        <v>3</v>
      </c>
      <c r="U251">
        <v>0</v>
      </c>
      <c r="V251">
        <v>0</v>
      </c>
      <c r="W251">
        <v>0</v>
      </c>
      <c r="X251">
        <v>0</v>
      </c>
      <c r="Y251" t="s">
        <v>3</v>
      </c>
      <c r="Z251" t="s">
        <v>3</v>
      </c>
      <c r="AA251">
        <v>0</v>
      </c>
      <c r="AB251" t="s">
        <v>3</v>
      </c>
      <c r="AC251">
        <v>0</v>
      </c>
      <c r="AD251">
        <v>1</v>
      </c>
      <c r="AE251">
        <v>0</v>
      </c>
      <c r="AF251">
        <v>3</v>
      </c>
      <c r="AG251">
        <v>3</v>
      </c>
      <c r="AH251" t="s">
        <v>41</v>
      </c>
      <c r="AI251" t="s">
        <v>717</v>
      </c>
      <c r="AJ251">
        <v>46217.458645833336</v>
      </c>
      <c r="AK251">
        <v>56663853</v>
      </c>
      <c r="AL251">
        <v>0</v>
      </c>
      <c r="AM251">
        <v>0</v>
      </c>
      <c r="AN251">
        <v>0</v>
      </c>
      <c r="AO251">
        <v>46034</v>
      </c>
      <c r="AP251">
        <v>0</v>
      </c>
      <c r="AQ251">
        <v>1</v>
      </c>
      <c r="AR251">
        <v>0</v>
      </c>
      <c r="AS251" t="s">
        <v>3</v>
      </c>
      <c r="AT251">
        <v>1</v>
      </c>
      <c r="AU251">
        <v>1</v>
      </c>
    </row>
    <row r="252" spans="2:47" x14ac:dyDescent="0.2">
      <c r="B252" t="s">
        <v>1939</v>
      </c>
      <c r="C252">
        <v>1</v>
      </c>
      <c r="D252" t="s">
        <v>720</v>
      </c>
      <c r="E252" t="s">
        <v>3</v>
      </c>
      <c r="F252" t="s">
        <v>1684</v>
      </c>
      <c r="G252" t="s">
        <v>3</v>
      </c>
      <c r="H252">
        <v>330015.78000000003</v>
      </c>
      <c r="I252">
        <v>330015.78000000003</v>
      </c>
      <c r="J252">
        <v>0</v>
      </c>
      <c r="K252">
        <v>330015.78000000003</v>
      </c>
      <c r="L252">
        <v>0</v>
      </c>
      <c r="M252">
        <v>0</v>
      </c>
      <c r="N252">
        <v>0</v>
      </c>
      <c r="O252" t="s">
        <v>1685</v>
      </c>
      <c r="P252" t="s">
        <v>3</v>
      </c>
      <c r="Q252" t="s">
        <v>1686</v>
      </c>
      <c r="R252" t="s">
        <v>3</v>
      </c>
      <c r="S252" t="s">
        <v>3</v>
      </c>
      <c r="T252" t="s">
        <v>3</v>
      </c>
      <c r="U252">
        <v>0</v>
      </c>
      <c r="V252">
        <v>0</v>
      </c>
      <c r="W252">
        <v>0</v>
      </c>
      <c r="X252">
        <v>0</v>
      </c>
      <c r="Y252" t="s">
        <v>3</v>
      </c>
      <c r="Z252" t="s">
        <v>3</v>
      </c>
      <c r="AA252">
        <v>0</v>
      </c>
      <c r="AB252" t="s">
        <v>3</v>
      </c>
      <c r="AC252">
        <v>330015.78000000003</v>
      </c>
      <c r="AD252">
        <v>1</v>
      </c>
      <c r="AE252">
        <v>0</v>
      </c>
      <c r="AF252">
        <v>3</v>
      </c>
      <c r="AG252">
        <v>3</v>
      </c>
      <c r="AH252" t="s">
        <v>41</v>
      </c>
      <c r="AI252" t="s">
        <v>721</v>
      </c>
      <c r="AJ252">
        <v>46217.458645833336</v>
      </c>
      <c r="AK252">
        <v>56663858</v>
      </c>
      <c r="AL252">
        <v>0</v>
      </c>
      <c r="AM252">
        <v>0</v>
      </c>
      <c r="AN252">
        <v>0</v>
      </c>
      <c r="AO252">
        <v>46034</v>
      </c>
      <c r="AP252">
        <v>0</v>
      </c>
      <c r="AQ252">
        <v>1</v>
      </c>
      <c r="AR252">
        <v>0</v>
      </c>
      <c r="AS252" t="s">
        <v>1695</v>
      </c>
      <c r="AT252">
        <v>1</v>
      </c>
      <c r="AU252">
        <v>1</v>
      </c>
    </row>
    <row r="253" spans="2:47" x14ac:dyDescent="0.2">
      <c r="B253" t="s">
        <v>1940</v>
      </c>
      <c r="C253">
        <v>0</v>
      </c>
      <c r="D253" t="s">
        <v>720</v>
      </c>
      <c r="E253" t="s">
        <v>3</v>
      </c>
      <c r="F253" t="s">
        <v>1684</v>
      </c>
      <c r="G253" t="s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3</v>
      </c>
      <c r="U253">
        <v>0</v>
      </c>
      <c r="V253">
        <v>0</v>
      </c>
      <c r="W253">
        <v>0</v>
      </c>
      <c r="X253">
        <v>0</v>
      </c>
      <c r="Y253" t="s">
        <v>3</v>
      </c>
      <c r="Z253" t="s">
        <v>3</v>
      </c>
      <c r="AA253">
        <v>0</v>
      </c>
      <c r="AB253" t="s">
        <v>3</v>
      </c>
      <c r="AC253">
        <v>0</v>
      </c>
      <c r="AD253">
        <v>1</v>
      </c>
      <c r="AE253">
        <v>0</v>
      </c>
      <c r="AF253">
        <v>3</v>
      </c>
      <c r="AG253">
        <v>3</v>
      </c>
      <c r="AH253" t="s">
        <v>41</v>
      </c>
      <c r="AI253" t="s">
        <v>721</v>
      </c>
      <c r="AJ253">
        <v>46217.458645833336</v>
      </c>
      <c r="AK253">
        <v>56663858</v>
      </c>
      <c r="AL253">
        <v>0</v>
      </c>
      <c r="AM253">
        <v>0</v>
      </c>
      <c r="AN253">
        <v>0</v>
      </c>
      <c r="AO253">
        <v>46034</v>
      </c>
      <c r="AP253">
        <v>0</v>
      </c>
      <c r="AQ253">
        <v>1</v>
      </c>
      <c r="AR253">
        <v>0</v>
      </c>
      <c r="AS253" t="s">
        <v>3</v>
      </c>
      <c r="AT253">
        <v>1</v>
      </c>
      <c r="AU253">
        <v>1</v>
      </c>
    </row>
    <row r="254" spans="2:47" x14ac:dyDescent="0.2">
      <c r="B254" t="s">
        <v>1941</v>
      </c>
      <c r="C254">
        <v>0</v>
      </c>
      <c r="D254" t="s">
        <v>720</v>
      </c>
      <c r="E254" t="s">
        <v>3</v>
      </c>
      <c r="F254" t="s">
        <v>1684</v>
      </c>
      <c r="G254" t="s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>
        <v>0</v>
      </c>
      <c r="V254">
        <v>0</v>
      </c>
      <c r="W254">
        <v>0</v>
      </c>
      <c r="X254">
        <v>0</v>
      </c>
      <c r="Y254" t="s">
        <v>3</v>
      </c>
      <c r="Z254" t="s">
        <v>3</v>
      </c>
      <c r="AA254">
        <v>0</v>
      </c>
      <c r="AB254" t="s">
        <v>3</v>
      </c>
      <c r="AC254">
        <v>0</v>
      </c>
      <c r="AD254">
        <v>1</v>
      </c>
      <c r="AE254">
        <v>0</v>
      </c>
      <c r="AF254">
        <v>3</v>
      </c>
      <c r="AG254">
        <v>3</v>
      </c>
      <c r="AH254" t="s">
        <v>41</v>
      </c>
      <c r="AI254" t="s">
        <v>721</v>
      </c>
      <c r="AJ254">
        <v>46217.458645833336</v>
      </c>
      <c r="AK254">
        <v>56663858</v>
      </c>
      <c r="AL254">
        <v>0</v>
      </c>
      <c r="AM254">
        <v>0</v>
      </c>
      <c r="AN254">
        <v>0</v>
      </c>
      <c r="AO254">
        <v>46034</v>
      </c>
      <c r="AP254">
        <v>0</v>
      </c>
      <c r="AQ254">
        <v>1</v>
      </c>
      <c r="AR254">
        <v>0</v>
      </c>
      <c r="AS254" t="s">
        <v>3</v>
      </c>
      <c r="AT254">
        <v>1</v>
      </c>
      <c r="AU254">
        <v>1</v>
      </c>
    </row>
    <row r="255" spans="2:47" x14ac:dyDescent="0.2">
      <c r="B255" t="s">
        <v>1942</v>
      </c>
      <c r="C255">
        <v>1</v>
      </c>
      <c r="D255" t="s">
        <v>740</v>
      </c>
      <c r="E255" t="s">
        <v>3</v>
      </c>
      <c r="F255" t="s">
        <v>1684</v>
      </c>
      <c r="G255" t="s">
        <v>3</v>
      </c>
      <c r="H255">
        <v>139125.26</v>
      </c>
      <c r="I255">
        <v>139125.26</v>
      </c>
      <c r="J255">
        <v>0</v>
      </c>
      <c r="K255">
        <v>139125.26</v>
      </c>
      <c r="L255">
        <v>0</v>
      </c>
      <c r="M255">
        <v>0</v>
      </c>
      <c r="N255">
        <v>0</v>
      </c>
      <c r="O255" t="s">
        <v>1685</v>
      </c>
      <c r="P255" t="s">
        <v>3</v>
      </c>
      <c r="Q255" t="s">
        <v>1686</v>
      </c>
      <c r="R255" t="s">
        <v>3</v>
      </c>
      <c r="S255" t="s">
        <v>3</v>
      </c>
      <c r="T255" t="s">
        <v>3</v>
      </c>
      <c r="U255">
        <v>0</v>
      </c>
      <c r="V255">
        <v>0</v>
      </c>
      <c r="W255">
        <v>0</v>
      </c>
      <c r="X255">
        <v>0</v>
      </c>
      <c r="Y255" t="s">
        <v>3</v>
      </c>
      <c r="Z255" t="s">
        <v>3</v>
      </c>
      <c r="AA255">
        <v>0</v>
      </c>
      <c r="AB255" t="s">
        <v>3</v>
      </c>
      <c r="AC255">
        <v>139125.26</v>
      </c>
      <c r="AD255">
        <v>1</v>
      </c>
      <c r="AE255">
        <v>0</v>
      </c>
      <c r="AF255">
        <v>3</v>
      </c>
      <c r="AG255">
        <v>3</v>
      </c>
      <c r="AH255" t="s">
        <v>41</v>
      </c>
      <c r="AI255" t="s">
        <v>741</v>
      </c>
      <c r="AJ255">
        <v>46217.458657407406</v>
      </c>
      <c r="AK255">
        <v>56663906</v>
      </c>
      <c r="AL255">
        <v>0</v>
      </c>
      <c r="AM255">
        <v>0</v>
      </c>
      <c r="AN255">
        <v>0</v>
      </c>
      <c r="AO255">
        <v>46034</v>
      </c>
      <c r="AP255">
        <v>0</v>
      </c>
      <c r="AQ255">
        <v>1</v>
      </c>
      <c r="AR255">
        <v>0</v>
      </c>
      <c r="AS255" t="s">
        <v>1695</v>
      </c>
      <c r="AT255">
        <v>1</v>
      </c>
      <c r="AU255">
        <v>1</v>
      </c>
    </row>
    <row r="256" spans="2:47" x14ac:dyDescent="0.2">
      <c r="B256" t="s">
        <v>1943</v>
      </c>
      <c r="C256">
        <v>0</v>
      </c>
      <c r="D256" t="s">
        <v>740</v>
      </c>
      <c r="E256" t="s">
        <v>3</v>
      </c>
      <c r="F256" t="s">
        <v>1684</v>
      </c>
      <c r="G256" t="s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>
        <v>0</v>
      </c>
      <c r="V256">
        <v>0</v>
      </c>
      <c r="W256">
        <v>0</v>
      </c>
      <c r="X256">
        <v>0</v>
      </c>
      <c r="Y256" t="s">
        <v>3</v>
      </c>
      <c r="Z256" t="s">
        <v>3</v>
      </c>
      <c r="AA256">
        <v>0</v>
      </c>
      <c r="AB256" t="s">
        <v>3</v>
      </c>
      <c r="AC256">
        <v>0</v>
      </c>
      <c r="AD256">
        <v>1</v>
      </c>
      <c r="AE256">
        <v>0</v>
      </c>
      <c r="AF256">
        <v>3</v>
      </c>
      <c r="AG256">
        <v>3</v>
      </c>
      <c r="AH256" t="s">
        <v>41</v>
      </c>
      <c r="AI256" t="s">
        <v>741</v>
      </c>
      <c r="AJ256">
        <v>46217.458657407406</v>
      </c>
      <c r="AK256">
        <v>56663906</v>
      </c>
      <c r="AL256">
        <v>0</v>
      </c>
      <c r="AM256">
        <v>0</v>
      </c>
      <c r="AN256">
        <v>0</v>
      </c>
      <c r="AO256">
        <v>46034</v>
      </c>
      <c r="AP256">
        <v>0</v>
      </c>
      <c r="AQ256">
        <v>1</v>
      </c>
      <c r="AR256">
        <v>0</v>
      </c>
      <c r="AS256" t="s">
        <v>3</v>
      </c>
      <c r="AT256">
        <v>1</v>
      </c>
      <c r="AU256">
        <v>1</v>
      </c>
    </row>
    <row r="257" spans="2:47" x14ac:dyDescent="0.2">
      <c r="B257" t="s">
        <v>1944</v>
      </c>
      <c r="C257">
        <v>0</v>
      </c>
      <c r="D257" t="s">
        <v>740</v>
      </c>
      <c r="E257" t="s">
        <v>3</v>
      </c>
      <c r="F257" t="s">
        <v>1684</v>
      </c>
      <c r="G257" t="s">
        <v>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3</v>
      </c>
      <c r="U257">
        <v>0</v>
      </c>
      <c r="V257">
        <v>0</v>
      </c>
      <c r="W257">
        <v>0</v>
      </c>
      <c r="X257">
        <v>0</v>
      </c>
      <c r="Y257" t="s">
        <v>3</v>
      </c>
      <c r="Z257" t="s">
        <v>3</v>
      </c>
      <c r="AA257">
        <v>0</v>
      </c>
      <c r="AB257" t="s">
        <v>3</v>
      </c>
      <c r="AC257">
        <v>0</v>
      </c>
      <c r="AD257">
        <v>1</v>
      </c>
      <c r="AE257">
        <v>0</v>
      </c>
      <c r="AF257">
        <v>3</v>
      </c>
      <c r="AG257">
        <v>3</v>
      </c>
      <c r="AH257" t="s">
        <v>41</v>
      </c>
      <c r="AI257" t="s">
        <v>741</v>
      </c>
      <c r="AJ257">
        <v>46217.458657407406</v>
      </c>
      <c r="AK257">
        <v>56663906</v>
      </c>
      <c r="AL257">
        <v>0</v>
      </c>
      <c r="AM257">
        <v>0</v>
      </c>
      <c r="AN257">
        <v>0</v>
      </c>
      <c r="AO257">
        <v>46034</v>
      </c>
      <c r="AP257">
        <v>0</v>
      </c>
      <c r="AQ257">
        <v>1</v>
      </c>
      <c r="AR257">
        <v>0</v>
      </c>
      <c r="AS257" t="s">
        <v>3</v>
      </c>
      <c r="AT257">
        <v>1</v>
      </c>
      <c r="AU257">
        <v>1</v>
      </c>
    </row>
    <row r="258" spans="2:47" x14ac:dyDescent="0.2">
      <c r="B258" t="s">
        <v>1945</v>
      </c>
      <c r="C258">
        <v>1</v>
      </c>
      <c r="D258" t="s">
        <v>744</v>
      </c>
      <c r="E258" t="s">
        <v>3</v>
      </c>
      <c r="F258" t="s">
        <v>1684</v>
      </c>
      <c r="G258" t="s">
        <v>3</v>
      </c>
      <c r="H258">
        <v>139125.26</v>
      </c>
      <c r="I258">
        <v>139125.26</v>
      </c>
      <c r="J258">
        <v>0</v>
      </c>
      <c r="K258">
        <v>139125.26</v>
      </c>
      <c r="L258">
        <v>0</v>
      </c>
      <c r="M258">
        <v>0</v>
      </c>
      <c r="N258">
        <v>0</v>
      </c>
      <c r="O258" t="s">
        <v>1685</v>
      </c>
      <c r="P258" t="s">
        <v>3</v>
      </c>
      <c r="Q258" t="s">
        <v>1686</v>
      </c>
      <c r="R258" t="s">
        <v>3</v>
      </c>
      <c r="S258" t="s">
        <v>3</v>
      </c>
      <c r="T258" t="s">
        <v>3</v>
      </c>
      <c r="U258">
        <v>0</v>
      </c>
      <c r="V258">
        <v>0</v>
      </c>
      <c r="W258">
        <v>0</v>
      </c>
      <c r="X258">
        <v>0</v>
      </c>
      <c r="Y258" t="s">
        <v>3</v>
      </c>
      <c r="Z258" t="s">
        <v>3</v>
      </c>
      <c r="AA258">
        <v>0</v>
      </c>
      <c r="AB258" t="s">
        <v>3</v>
      </c>
      <c r="AC258">
        <v>139125.26</v>
      </c>
      <c r="AD258">
        <v>1</v>
      </c>
      <c r="AE258">
        <v>0</v>
      </c>
      <c r="AF258">
        <v>3</v>
      </c>
      <c r="AG258">
        <v>3</v>
      </c>
      <c r="AH258" t="s">
        <v>41</v>
      </c>
      <c r="AI258" t="s">
        <v>745</v>
      </c>
      <c r="AJ258">
        <v>46217.458657407406</v>
      </c>
      <c r="AK258">
        <v>56663911</v>
      </c>
      <c r="AL258">
        <v>0</v>
      </c>
      <c r="AM258">
        <v>0</v>
      </c>
      <c r="AN258">
        <v>0</v>
      </c>
      <c r="AO258">
        <v>46034</v>
      </c>
      <c r="AP258">
        <v>0</v>
      </c>
      <c r="AQ258">
        <v>1</v>
      </c>
      <c r="AR258">
        <v>0</v>
      </c>
      <c r="AS258" t="s">
        <v>1695</v>
      </c>
      <c r="AT258">
        <v>1</v>
      </c>
      <c r="AU258">
        <v>1</v>
      </c>
    </row>
    <row r="259" spans="2:47" x14ac:dyDescent="0.2">
      <c r="B259" t="s">
        <v>1946</v>
      </c>
      <c r="C259">
        <v>0</v>
      </c>
      <c r="D259" t="s">
        <v>744</v>
      </c>
      <c r="E259" t="s">
        <v>3</v>
      </c>
      <c r="F259" t="s">
        <v>1684</v>
      </c>
      <c r="G259" t="s">
        <v>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>
        <v>0</v>
      </c>
      <c r="V259">
        <v>0</v>
      </c>
      <c r="W259">
        <v>0</v>
      </c>
      <c r="X259">
        <v>0</v>
      </c>
      <c r="Y259" t="s">
        <v>3</v>
      </c>
      <c r="Z259" t="s">
        <v>3</v>
      </c>
      <c r="AA259">
        <v>0</v>
      </c>
      <c r="AB259" t="s">
        <v>3</v>
      </c>
      <c r="AC259">
        <v>0</v>
      </c>
      <c r="AD259">
        <v>1</v>
      </c>
      <c r="AE259">
        <v>0</v>
      </c>
      <c r="AF259">
        <v>3</v>
      </c>
      <c r="AG259">
        <v>3</v>
      </c>
      <c r="AH259" t="s">
        <v>41</v>
      </c>
      <c r="AI259" t="s">
        <v>745</v>
      </c>
      <c r="AJ259">
        <v>46217.458657407406</v>
      </c>
      <c r="AK259">
        <v>56663911</v>
      </c>
      <c r="AL259">
        <v>0</v>
      </c>
      <c r="AM259">
        <v>0</v>
      </c>
      <c r="AN259">
        <v>0</v>
      </c>
      <c r="AO259">
        <v>46034</v>
      </c>
      <c r="AP259">
        <v>0</v>
      </c>
      <c r="AQ259">
        <v>1</v>
      </c>
      <c r="AR259">
        <v>0</v>
      </c>
      <c r="AS259" t="s">
        <v>3</v>
      </c>
      <c r="AT259">
        <v>1</v>
      </c>
      <c r="AU259">
        <v>1</v>
      </c>
    </row>
    <row r="260" spans="2:47" x14ac:dyDescent="0.2">
      <c r="B260" t="s">
        <v>1947</v>
      </c>
      <c r="C260">
        <v>0</v>
      </c>
      <c r="D260" t="s">
        <v>744</v>
      </c>
      <c r="E260" t="s">
        <v>3</v>
      </c>
      <c r="F260" t="s">
        <v>1684</v>
      </c>
      <c r="G260" t="s">
        <v>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3</v>
      </c>
      <c r="U260">
        <v>0</v>
      </c>
      <c r="V260">
        <v>0</v>
      </c>
      <c r="W260">
        <v>0</v>
      </c>
      <c r="X260">
        <v>0</v>
      </c>
      <c r="Y260" t="s">
        <v>3</v>
      </c>
      <c r="Z260" t="s">
        <v>3</v>
      </c>
      <c r="AA260">
        <v>0</v>
      </c>
      <c r="AB260" t="s">
        <v>3</v>
      </c>
      <c r="AC260">
        <v>0</v>
      </c>
      <c r="AD260">
        <v>1</v>
      </c>
      <c r="AE260">
        <v>0</v>
      </c>
      <c r="AF260">
        <v>3</v>
      </c>
      <c r="AG260">
        <v>3</v>
      </c>
      <c r="AH260" t="s">
        <v>41</v>
      </c>
      <c r="AI260" t="s">
        <v>745</v>
      </c>
      <c r="AJ260">
        <v>46217.458657407406</v>
      </c>
      <c r="AK260">
        <v>56663911</v>
      </c>
      <c r="AL260">
        <v>0</v>
      </c>
      <c r="AM260">
        <v>0</v>
      </c>
      <c r="AN260">
        <v>0</v>
      </c>
      <c r="AO260">
        <v>46034</v>
      </c>
      <c r="AP260">
        <v>0</v>
      </c>
      <c r="AQ260">
        <v>1</v>
      </c>
      <c r="AR260">
        <v>0</v>
      </c>
      <c r="AS260" t="s">
        <v>3</v>
      </c>
      <c r="AT260">
        <v>1</v>
      </c>
      <c r="AU260">
        <v>1</v>
      </c>
    </row>
    <row r="261" spans="2:47" x14ac:dyDescent="0.2">
      <c r="B261" t="s">
        <v>1948</v>
      </c>
      <c r="C261">
        <v>1</v>
      </c>
      <c r="D261" t="s">
        <v>761</v>
      </c>
      <c r="E261" t="s">
        <v>3</v>
      </c>
      <c r="F261" t="s">
        <v>1684</v>
      </c>
      <c r="G261" t="s">
        <v>3</v>
      </c>
      <c r="H261">
        <v>262710.53000000003</v>
      </c>
      <c r="I261">
        <v>262710.53000000003</v>
      </c>
      <c r="J261">
        <v>0</v>
      </c>
      <c r="K261">
        <v>262710.53000000003</v>
      </c>
      <c r="L261">
        <v>0</v>
      </c>
      <c r="M261">
        <v>0</v>
      </c>
      <c r="N261">
        <v>0</v>
      </c>
      <c r="O261" t="s">
        <v>1685</v>
      </c>
      <c r="P261" t="s">
        <v>3</v>
      </c>
      <c r="Q261" t="s">
        <v>1686</v>
      </c>
      <c r="R261" t="s">
        <v>3</v>
      </c>
      <c r="S261" t="s">
        <v>3</v>
      </c>
      <c r="T261" t="s">
        <v>3</v>
      </c>
      <c r="U261">
        <v>0</v>
      </c>
      <c r="V261">
        <v>0</v>
      </c>
      <c r="W261">
        <v>0</v>
      </c>
      <c r="X261">
        <v>0</v>
      </c>
      <c r="Y261" t="s">
        <v>3</v>
      </c>
      <c r="Z261" t="s">
        <v>3</v>
      </c>
      <c r="AA261">
        <v>0</v>
      </c>
      <c r="AB261" t="s">
        <v>3</v>
      </c>
      <c r="AC261">
        <v>262710.53000000003</v>
      </c>
      <c r="AD261">
        <v>1</v>
      </c>
      <c r="AE261">
        <v>0</v>
      </c>
      <c r="AF261">
        <v>3</v>
      </c>
      <c r="AG261">
        <v>3</v>
      </c>
      <c r="AH261" t="s">
        <v>41</v>
      </c>
      <c r="AI261" t="s">
        <v>762</v>
      </c>
      <c r="AJ261">
        <v>46217.458657407406</v>
      </c>
      <c r="AK261">
        <v>56663945</v>
      </c>
      <c r="AL261">
        <v>0</v>
      </c>
      <c r="AM261">
        <v>0</v>
      </c>
      <c r="AN261">
        <v>0</v>
      </c>
      <c r="AO261">
        <v>46034</v>
      </c>
      <c r="AP261">
        <v>0</v>
      </c>
      <c r="AQ261">
        <v>1</v>
      </c>
      <c r="AR261">
        <v>0</v>
      </c>
      <c r="AS261" t="s">
        <v>1695</v>
      </c>
      <c r="AT261">
        <v>1</v>
      </c>
      <c r="AU261">
        <v>1</v>
      </c>
    </row>
    <row r="262" spans="2:47" x14ac:dyDescent="0.2">
      <c r="B262" t="s">
        <v>1949</v>
      </c>
      <c r="C262">
        <v>0</v>
      </c>
      <c r="D262" t="s">
        <v>761</v>
      </c>
      <c r="E262" t="s">
        <v>3</v>
      </c>
      <c r="F262" t="s">
        <v>1684</v>
      </c>
      <c r="G262" t="s">
        <v>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>
        <v>0</v>
      </c>
      <c r="V262">
        <v>0</v>
      </c>
      <c r="W262">
        <v>0</v>
      </c>
      <c r="X262">
        <v>0</v>
      </c>
      <c r="Y262" t="s">
        <v>3</v>
      </c>
      <c r="Z262" t="s">
        <v>3</v>
      </c>
      <c r="AA262">
        <v>0</v>
      </c>
      <c r="AB262" t="s">
        <v>3</v>
      </c>
      <c r="AC262">
        <v>0</v>
      </c>
      <c r="AD262">
        <v>1</v>
      </c>
      <c r="AE262">
        <v>0</v>
      </c>
      <c r="AF262">
        <v>3</v>
      </c>
      <c r="AG262">
        <v>3</v>
      </c>
      <c r="AH262" t="s">
        <v>41</v>
      </c>
      <c r="AI262" t="s">
        <v>762</v>
      </c>
      <c r="AJ262">
        <v>46217.458657407406</v>
      </c>
      <c r="AK262">
        <v>56663945</v>
      </c>
      <c r="AL262">
        <v>0</v>
      </c>
      <c r="AM262">
        <v>0</v>
      </c>
      <c r="AN262">
        <v>0</v>
      </c>
      <c r="AO262">
        <v>46034</v>
      </c>
      <c r="AP262">
        <v>0</v>
      </c>
      <c r="AQ262">
        <v>1</v>
      </c>
      <c r="AR262">
        <v>0</v>
      </c>
      <c r="AS262" t="s">
        <v>3</v>
      </c>
      <c r="AT262">
        <v>1</v>
      </c>
      <c r="AU262">
        <v>1</v>
      </c>
    </row>
    <row r="263" spans="2:47" x14ac:dyDescent="0.2">
      <c r="B263" t="s">
        <v>1950</v>
      </c>
      <c r="C263">
        <v>0</v>
      </c>
      <c r="D263" t="s">
        <v>761</v>
      </c>
      <c r="E263" t="s">
        <v>3</v>
      </c>
      <c r="F263" t="s">
        <v>1684</v>
      </c>
      <c r="G263" t="s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>
        <v>0</v>
      </c>
      <c r="V263">
        <v>0</v>
      </c>
      <c r="W263">
        <v>0</v>
      </c>
      <c r="X263">
        <v>0</v>
      </c>
      <c r="Y263" t="s">
        <v>3</v>
      </c>
      <c r="Z263" t="s">
        <v>3</v>
      </c>
      <c r="AA263">
        <v>0</v>
      </c>
      <c r="AB263" t="s">
        <v>3</v>
      </c>
      <c r="AC263">
        <v>0</v>
      </c>
      <c r="AD263">
        <v>1</v>
      </c>
      <c r="AE263">
        <v>0</v>
      </c>
      <c r="AF263">
        <v>3</v>
      </c>
      <c r="AG263">
        <v>3</v>
      </c>
      <c r="AH263" t="s">
        <v>41</v>
      </c>
      <c r="AI263" t="s">
        <v>762</v>
      </c>
      <c r="AJ263">
        <v>46217.458657407406</v>
      </c>
      <c r="AK263">
        <v>56663945</v>
      </c>
      <c r="AL263">
        <v>0</v>
      </c>
      <c r="AM263">
        <v>0</v>
      </c>
      <c r="AN263">
        <v>0</v>
      </c>
      <c r="AO263">
        <v>46034</v>
      </c>
      <c r="AP263">
        <v>0</v>
      </c>
      <c r="AQ263">
        <v>1</v>
      </c>
      <c r="AR263">
        <v>0</v>
      </c>
      <c r="AS263" t="s">
        <v>3</v>
      </c>
      <c r="AT263">
        <v>1</v>
      </c>
      <c r="AU263">
        <v>1</v>
      </c>
    </row>
    <row r="264" spans="2:47" x14ac:dyDescent="0.2">
      <c r="B264" t="s">
        <v>1951</v>
      </c>
      <c r="C264">
        <v>1</v>
      </c>
      <c r="D264" t="s">
        <v>747</v>
      </c>
      <c r="E264" t="s">
        <v>3</v>
      </c>
      <c r="F264" t="s">
        <v>1684</v>
      </c>
      <c r="G264" t="s">
        <v>3</v>
      </c>
      <c r="H264">
        <v>139125.26</v>
      </c>
      <c r="I264">
        <v>139125.26</v>
      </c>
      <c r="J264">
        <v>0</v>
      </c>
      <c r="K264">
        <v>139125.26</v>
      </c>
      <c r="L264">
        <v>0</v>
      </c>
      <c r="M264">
        <v>0</v>
      </c>
      <c r="N264">
        <v>0</v>
      </c>
      <c r="O264" t="s">
        <v>1685</v>
      </c>
      <c r="P264" t="s">
        <v>3</v>
      </c>
      <c r="Q264" t="s">
        <v>1686</v>
      </c>
      <c r="R264" t="s">
        <v>3</v>
      </c>
      <c r="S264" t="s">
        <v>3</v>
      </c>
      <c r="T264" t="s">
        <v>3</v>
      </c>
      <c r="U264">
        <v>0</v>
      </c>
      <c r="V264">
        <v>0</v>
      </c>
      <c r="W264">
        <v>0</v>
      </c>
      <c r="X264">
        <v>0</v>
      </c>
      <c r="Y264" t="s">
        <v>3</v>
      </c>
      <c r="Z264" t="s">
        <v>3</v>
      </c>
      <c r="AA264">
        <v>0</v>
      </c>
      <c r="AB264" t="s">
        <v>3</v>
      </c>
      <c r="AC264">
        <v>139125.26</v>
      </c>
      <c r="AD264">
        <v>1</v>
      </c>
      <c r="AE264">
        <v>0</v>
      </c>
      <c r="AF264">
        <v>3</v>
      </c>
      <c r="AG264">
        <v>3</v>
      </c>
      <c r="AH264" t="s">
        <v>41</v>
      </c>
      <c r="AI264" t="s">
        <v>748</v>
      </c>
      <c r="AJ264">
        <v>46217.458657407406</v>
      </c>
      <c r="AK264">
        <v>56663916</v>
      </c>
      <c r="AL264">
        <v>0</v>
      </c>
      <c r="AM264">
        <v>0</v>
      </c>
      <c r="AN264">
        <v>0</v>
      </c>
      <c r="AO264">
        <v>46034</v>
      </c>
      <c r="AP264">
        <v>0</v>
      </c>
      <c r="AQ264">
        <v>1</v>
      </c>
      <c r="AR264">
        <v>0</v>
      </c>
      <c r="AS264" t="s">
        <v>1695</v>
      </c>
      <c r="AT264">
        <v>1</v>
      </c>
      <c r="AU264">
        <v>1</v>
      </c>
    </row>
    <row r="265" spans="2:47" x14ac:dyDescent="0.2">
      <c r="B265" t="s">
        <v>1952</v>
      </c>
      <c r="C265">
        <v>0</v>
      </c>
      <c r="D265" t="s">
        <v>747</v>
      </c>
      <c r="E265" t="s">
        <v>3</v>
      </c>
      <c r="F265" t="s">
        <v>1684</v>
      </c>
      <c r="G265" t="s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3</v>
      </c>
      <c r="P265" t="s">
        <v>3</v>
      </c>
      <c r="Q265" t="s">
        <v>3</v>
      </c>
      <c r="R265" t="s">
        <v>3</v>
      </c>
      <c r="S265" t="s">
        <v>3</v>
      </c>
      <c r="T265" t="s">
        <v>3</v>
      </c>
      <c r="U265">
        <v>0</v>
      </c>
      <c r="V265">
        <v>0</v>
      </c>
      <c r="W265">
        <v>0</v>
      </c>
      <c r="X265">
        <v>0</v>
      </c>
      <c r="Y265" t="s">
        <v>3</v>
      </c>
      <c r="Z265" t="s">
        <v>3</v>
      </c>
      <c r="AA265">
        <v>0</v>
      </c>
      <c r="AB265" t="s">
        <v>3</v>
      </c>
      <c r="AC265">
        <v>0</v>
      </c>
      <c r="AD265">
        <v>1</v>
      </c>
      <c r="AE265">
        <v>0</v>
      </c>
      <c r="AF265">
        <v>3</v>
      </c>
      <c r="AG265">
        <v>3</v>
      </c>
      <c r="AH265" t="s">
        <v>41</v>
      </c>
      <c r="AI265" t="s">
        <v>748</v>
      </c>
      <c r="AJ265">
        <v>46217.458657407406</v>
      </c>
      <c r="AK265">
        <v>56663916</v>
      </c>
      <c r="AL265">
        <v>0</v>
      </c>
      <c r="AM265">
        <v>0</v>
      </c>
      <c r="AN265">
        <v>0</v>
      </c>
      <c r="AO265">
        <v>46034</v>
      </c>
      <c r="AP265">
        <v>0</v>
      </c>
      <c r="AQ265">
        <v>1</v>
      </c>
      <c r="AR265">
        <v>0</v>
      </c>
      <c r="AS265" t="s">
        <v>3</v>
      </c>
      <c r="AT265">
        <v>1</v>
      </c>
      <c r="AU265">
        <v>1</v>
      </c>
    </row>
    <row r="266" spans="2:47" x14ac:dyDescent="0.2">
      <c r="B266" t="s">
        <v>1953</v>
      </c>
      <c r="C266">
        <v>0</v>
      </c>
      <c r="D266" t="s">
        <v>747</v>
      </c>
      <c r="E266" t="s">
        <v>3</v>
      </c>
      <c r="F266" t="s">
        <v>1684</v>
      </c>
      <c r="G266" t="s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>
        <v>0</v>
      </c>
      <c r="V266">
        <v>0</v>
      </c>
      <c r="W266">
        <v>0</v>
      </c>
      <c r="X266">
        <v>0</v>
      </c>
      <c r="Y266" t="s">
        <v>3</v>
      </c>
      <c r="Z266" t="s">
        <v>3</v>
      </c>
      <c r="AA266">
        <v>0</v>
      </c>
      <c r="AB266" t="s">
        <v>3</v>
      </c>
      <c r="AC266">
        <v>0</v>
      </c>
      <c r="AD266">
        <v>1</v>
      </c>
      <c r="AE266">
        <v>0</v>
      </c>
      <c r="AF266">
        <v>3</v>
      </c>
      <c r="AG266">
        <v>3</v>
      </c>
      <c r="AH266" t="s">
        <v>41</v>
      </c>
      <c r="AI266" t="s">
        <v>748</v>
      </c>
      <c r="AJ266">
        <v>46217.458657407406</v>
      </c>
      <c r="AK266">
        <v>56663916</v>
      </c>
      <c r="AL266">
        <v>0</v>
      </c>
      <c r="AM266">
        <v>0</v>
      </c>
      <c r="AN266">
        <v>0</v>
      </c>
      <c r="AO266">
        <v>46034</v>
      </c>
      <c r="AP266">
        <v>0</v>
      </c>
      <c r="AQ266">
        <v>1</v>
      </c>
      <c r="AR266">
        <v>0</v>
      </c>
      <c r="AS266" t="s">
        <v>3</v>
      </c>
      <c r="AT266">
        <v>1</v>
      </c>
      <c r="AU266">
        <v>1</v>
      </c>
    </row>
    <row r="267" spans="2:47" x14ac:dyDescent="0.2">
      <c r="B267" t="s">
        <v>1954</v>
      </c>
      <c r="C267">
        <v>1</v>
      </c>
      <c r="D267" t="s">
        <v>765</v>
      </c>
      <c r="E267" t="s">
        <v>3</v>
      </c>
      <c r="F267" t="s">
        <v>1684</v>
      </c>
      <c r="G267" t="s">
        <v>3</v>
      </c>
      <c r="H267">
        <v>241710</v>
      </c>
      <c r="I267">
        <v>241710</v>
      </c>
      <c r="J267">
        <v>0</v>
      </c>
      <c r="K267">
        <v>241710</v>
      </c>
      <c r="L267">
        <v>0</v>
      </c>
      <c r="M267">
        <v>0</v>
      </c>
      <c r="N267">
        <v>0</v>
      </c>
      <c r="O267" t="s">
        <v>1685</v>
      </c>
      <c r="P267" t="s">
        <v>3</v>
      </c>
      <c r="Q267" t="s">
        <v>1686</v>
      </c>
      <c r="R267" t="s">
        <v>3</v>
      </c>
      <c r="S267" t="s">
        <v>3</v>
      </c>
      <c r="T267" t="s">
        <v>3</v>
      </c>
      <c r="U267">
        <v>0</v>
      </c>
      <c r="V267">
        <v>0</v>
      </c>
      <c r="W267">
        <v>0</v>
      </c>
      <c r="X267">
        <v>0</v>
      </c>
      <c r="Y267" t="s">
        <v>3</v>
      </c>
      <c r="Z267" t="s">
        <v>3</v>
      </c>
      <c r="AA267">
        <v>0</v>
      </c>
      <c r="AB267" t="s">
        <v>3</v>
      </c>
      <c r="AC267">
        <v>241710</v>
      </c>
      <c r="AD267">
        <v>1</v>
      </c>
      <c r="AE267">
        <v>0</v>
      </c>
      <c r="AF267">
        <v>3</v>
      </c>
      <c r="AG267">
        <v>3</v>
      </c>
      <c r="AH267" t="s">
        <v>41</v>
      </c>
      <c r="AI267" t="s">
        <v>766</v>
      </c>
      <c r="AJ267">
        <v>46217.458657407406</v>
      </c>
      <c r="AK267">
        <v>56663950</v>
      </c>
      <c r="AL267">
        <v>0</v>
      </c>
      <c r="AM267">
        <v>0</v>
      </c>
      <c r="AN267">
        <v>0</v>
      </c>
      <c r="AO267">
        <v>46034</v>
      </c>
      <c r="AP267">
        <v>0</v>
      </c>
      <c r="AQ267">
        <v>1</v>
      </c>
      <c r="AR267">
        <v>0</v>
      </c>
      <c r="AS267" t="s">
        <v>1695</v>
      </c>
      <c r="AT267">
        <v>1</v>
      </c>
      <c r="AU267">
        <v>1</v>
      </c>
    </row>
    <row r="268" spans="2:47" x14ac:dyDescent="0.2">
      <c r="B268" t="s">
        <v>1955</v>
      </c>
      <c r="C268">
        <v>0</v>
      </c>
      <c r="D268" t="s">
        <v>765</v>
      </c>
      <c r="E268" t="s">
        <v>3</v>
      </c>
      <c r="F268" t="s">
        <v>1684</v>
      </c>
      <c r="G268" t="s">
        <v>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>
        <v>0</v>
      </c>
      <c r="V268">
        <v>0</v>
      </c>
      <c r="W268">
        <v>0</v>
      </c>
      <c r="X268">
        <v>0</v>
      </c>
      <c r="Y268" t="s">
        <v>3</v>
      </c>
      <c r="Z268" t="s">
        <v>3</v>
      </c>
      <c r="AA268">
        <v>0</v>
      </c>
      <c r="AB268" t="s">
        <v>3</v>
      </c>
      <c r="AC268">
        <v>0</v>
      </c>
      <c r="AD268">
        <v>1</v>
      </c>
      <c r="AE268">
        <v>0</v>
      </c>
      <c r="AF268">
        <v>3</v>
      </c>
      <c r="AG268">
        <v>3</v>
      </c>
      <c r="AH268" t="s">
        <v>41</v>
      </c>
      <c r="AI268" t="s">
        <v>766</v>
      </c>
      <c r="AJ268">
        <v>46217.458657407406</v>
      </c>
      <c r="AK268">
        <v>56663950</v>
      </c>
      <c r="AL268">
        <v>0</v>
      </c>
      <c r="AM268">
        <v>0</v>
      </c>
      <c r="AN268">
        <v>0</v>
      </c>
      <c r="AO268">
        <v>46034</v>
      </c>
      <c r="AP268">
        <v>0</v>
      </c>
      <c r="AQ268">
        <v>1</v>
      </c>
      <c r="AR268">
        <v>0</v>
      </c>
      <c r="AS268" t="s">
        <v>3</v>
      </c>
      <c r="AT268">
        <v>1</v>
      </c>
      <c r="AU268">
        <v>1</v>
      </c>
    </row>
    <row r="269" spans="2:47" x14ac:dyDescent="0.2">
      <c r="B269" t="s">
        <v>1956</v>
      </c>
      <c r="C269">
        <v>0</v>
      </c>
      <c r="D269" t="s">
        <v>765</v>
      </c>
      <c r="E269" t="s">
        <v>3</v>
      </c>
      <c r="F269" t="s">
        <v>1684</v>
      </c>
      <c r="G269" t="s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t="s">
        <v>3</v>
      </c>
      <c r="U269">
        <v>0</v>
      </c>
      <c r="V269">
        <v>0</v>
      </c>
      <c r="W269">
        <v>0</v>
      </c>
      <c r="X269">
        <v>0</v>
      </c>
      <c r="Y269" t="s">
        <v>3</v>
      </c>
      <c r="Z269" t="s">
        <v>3</v>
      </c>
      <c r="AA269">
        <v>0</v>
      </c>
      <c r="AB269" t="s">
        <v>3</v>
      </c>
      <c r="AC269">
        <v>0</v>
      </c>
      <c r="AD269">
        <v>1</v>
      </c>
      <c r="AE269">
        <v>0</v>
      </c>
      <c r="AF269">
        <v>3</v>
      </c>
      <c r="AG269">
        <v>3</v>
      </c>
      <c r="AH269" t="s">
        <v>41</v>
      </c>
      <c r="AI269" t="s">
        <v>766</v>
      </c>
      <c r="AJ269">
        <v>46217.458657407406</v>
      </c>
      <c r="AK269">
        <v>56663950</v>
      </c>
      <c r="AL269">
        <v>0</v>
      </c>
      <c r="AM269">
        <v>0</v>
      </c>
      <c r="AN269">
        <v>0</v>
      </c>
      <c r="AO269">
        <v>46034</v>
      </c>
      <c r="AP269">
        <v>0</v>
      </c>
      <c r="AQ269">
        <v>1</v>
      </c>
      <c r="AR269">
        <v>0</v>
      </c>
      <c r="AS269" t="s">
        <v>3</v>
      </c>
      <c r="AT269">
        <v>1</v>
      </c>
      <c r="AU269">
        <v>1</v>
      </c>
    </row>
    <row r="270" spans="2:47" x14ac:dyDescent="0.2">
      <c r="B270" t="s">
        <v>1957</v>
      </c>
      <c r="C270">
        <v>1</v>
      </c>
      <c r="D270" t="s">
        <v>769</v>
      </c>
      <c r="E270" t="s">
        <v>3</v>
      </c>
      <c r="F270" t="s">
        <v>1684</v>
      </c>
      <c r="G270" t="s">
        <v>3</v>
      </c>
      <c r="H270">
        <v>241710</v>
      </c>
      <c r="I270">
        <v>241710</v>
      </c>
      <c r="J270">
        <v>0</v>
      </c>
      <c r="K270">
        <v>241710</v>
      </c>
      <c r="L270">
        <v>0</v>
      </c>
      <c r="M270">
        <v>0</v>
      </c>
      <c r="N270">
        <v>0</v>
      </c>
      <c r="O270" t="s">
        <v>1685</v>
      </c>
      <c r="P270" t="s">
        <v>3</v>
      </c>
      <c r="Q270" t="s">
        <v>1686</v>
      </c>
      <c r="R270" t="s">
        <v>3</v>
      </c>
      <c r="S270" t="s">
        <v>3</v>
      </c>
      <c r="T270" t="s">
        <v>3</v>
      </c>
      <c r="U270">
        <v>0</v>
      </c>
      <c r="V270">
        <v>0</v>
      </c>
      <c r="W270">
        <v>0</v>
      </c>
      <c r="X270">
        <v>0</v>
      </c>
      <c r="Y270" t="s">
        <v>3</v>
      </c>
      <c r="Z270" t="s">
        <v>3</v>
      </c>
      <c r="AA270">
        <v>0</v>
      </c>
      <c r="AB270" t="s">
        <v>3</v>
      </c>
      <c r="AC270">
        <v>241710</v>
      </c>
      <c r="AD270">
        <v>1</v>
      </c>
      <c r="AE270">
        <v>0</v>
      </c>
      <c r="AF270">
        <v>3</v>
      </c>
      <c r="AG270">
        <v>3</v>
      </c>
      <c r="AH270" t="s">
        <v>41</v>
      </c>
      <c r="AI270" t="s">
        <v>770</v>
      </c>
      <c r="AJ270">
        <v>46217.458657407406</v>
      </c>
      <c r="AK270">
        <v>56663955</v>
      </c>
      <c r="AL270">
        <v>0</v>
      </c>
      <c r="AM270">
        <v>0</v>
      </c>
      <c r="AN270">
        <v>0</v>
      </c>
      <c r="AO270">
        <v>46034</v>
      </c>
      <c r="AP270">
        <v>0</v>
      </c>
      <c r="AQ270">
        <v>1</v>
      </c>
      <c r="AR270">
        <v>0</v>
      </c>
      <c r="AS270" t="s">
        <v>1695</v>
      </c>
      <c r="AT270">
        <v>1</v>
      </c>
      <c r="AU270">
        <v>1</v>
      </c>
    </row>
    <row r="271" spans="2:47" x14ac:dyDescent="0.2">
      <c r="B271" t="s">
        <v>1958</v>
      </c>
      <c r="C271">
        <v>0</v>
      </c>
      <c r="D271" t="s">
        <v>769</v>
      </c>
      <c r="E271" t="s">
        <v>3</v>
      </c>
      <c r="F271" t="s">
        <v>1684</v>
      </c>
      <c r="G271" t="s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3</v>
      </c>
      <c r="U271">
        <v>0</v>
      </c>
      <c r="V271">
        <v>0</v>
      </c>
      <c r="W271">
        <v>0</v>
      </c>
      <c r="X271">
        <v>0</v>
      </c>
      <c r="Y271" t="s">
        <v>3</v>
      </c>
      <c r="Z271" t="s">
        <v>3</v>
      </c>
      <c r="AA271">
        <v>0</v>
      </c>
      <c r="AB271" t="s">
        <v>3</v>
      </c>
      <c r="AC271">
        <v>0</v>
      </c>
      <c r="AD271">
        <v>1</v>
      </c>
      <c r="AE271">
        <v>0</v>
      </c>
      <c r="AF271">
        <v>3</v>
      </c>
      <c r="AG271">
        <v>3</v>
      </c>
      <c r="AH271" t="s">
        <v>41</v>
      </c>
      <c r="AI271" t="s">
        <v>770</v>
      </c>
      <c r="AJ271">
        <v>46217.458657407406</v>
      </c>
      <c r="AK271">
        <v>56663955</v>
      </c>
      <c r="AL271">
        <v>0</v>
      </c>
      <c r="AM271">
        <v>0</v>
      </c>
      <c r="AN271">
        <v>0</v>
      </c>
      <c r="AO271">
        <v>46034</v>
      </c>
      <c r="AP271">
        <v>0</v>
      </c>
      <c r="AQ271">
        <v>1</v>
      </c>
      <c r="AR271">
        <v>0</v>
      </c>
      <c r="AS271" t="s">
        <v>3</v>
      </c>
      <c r="AT271">
        <v>1</v>
      </c>
      <c r="AU271">
        <v>1</v>
      </c>
    </row>
    <row r="272" spans="2:47" x14ac:dyDescent="0.2">
      <c r="B272" t="s">
        <v>1959</v>
      </c>
      <c r="C272">
        <v>0</v>
      </c>
      <c r="D272" t="s">
        <v>769</v>
      </c>
      <c r="E272" t="s">
        <v>3</v>
      </c>
      <c r="F272" t="s">
        <v>1684</v>
      </c>
      <c r="G272" t="s">
        <v>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 t="s">
        <v>3</v>
      </c>
      <c r="U272">
        <v>0</v>
      </c>
      <c r="V272">
        <v>0</v>
      </c>
      <c r="W272">
        <v>0</v>
      </c>
      <c r="X272">
        <v>0</v>
      </c>
      <c r="Y272" t="s">
        <v>3</v>
      </c>
      <c r="Z272" t="s">
        <v>3</v>
      </c>
      <c r="AA272">
        <v>0</v>
      </c>
      <c r="AB272" t="s">
        <v>3</v>
      </c>
      <c r="AC272">
        <v>0</v>
      </c>
      <c r="AD272">
        <v>1</v>
      </c>
      <c r="AE272">
        <v>0</v>
      </c>
      <c r="AF272">
        <v>3</v>
      </c>
      <c r="AG272">
        <v>3</v>
      </c>
      <c r="AH272" t="s">
        <v>41</v>
      </c>
      <c r="AI272" t="s">
        <v>770</v>
      </c>
      <c r="AJ272">
        <v>46217.458657407406</v>
      </c>
      <c r="AK272">
        <v>56663955</v>
      </c>
      <c r="AL272">
        <v>0</v>
      </c>
      <c r="AM272">
        <v>0</v>
      </c>
      <c r="AN272">
        <v>0</v>
      </c>
      <c r="AO272">
        <v>46034</v>
      </c>
      <c r="AP272">
        <v>0</v>
      </c>
      <c r="AQ272">
        <v>1</v>
      </c>
      <c r="AR272">
        <v>0</v>
      </c>
      <c r="AS272" t="s">
        <v>3</v>
      </c>
      <c r="AT272">
        <v>1</v>
      </c>
      <c r="AU272">
        <v>1</v>
      </c>
    </row>
    <row r="273" spans="2:47" x14ac:dyDescent="0.2">
      <c r="B273" t="s">
        <v>1960</v>
      </c>
      <c r="C273">
        <v>1</v>
      </c>
      <c r="D273" t="s">
        <v>750</v>
      </c>
      <c r="E273" t="s">
        <v>3</v>
      </c>
      <c r="F273" t="s">
        <v>1684</v>
      </c>
      <c r="G273" t="s">
        <v>3</v>
      </c>
      <c r="H273">
        <v>139125.26</v>
      </c>
      <c r="I273">
        <v>139125.26</v>
      </c>
      <c r="J273">
        <v>0</v>
      </c>
      <c r="K273">
        <v>139125.26</v>
      </c>
      <c r="L273">
        <v>0</v>
      </c>
      <c r="M273">
        <v>0</v>
      </c>
      <c r="N273">
        <v>0</v>
      </c>
      <c r="O273" t="s">
        <v>1685</v>
      </c>
      <c r="P273" t="s">
        <v>3</v>
      </c>
      <c r="Q273" t="s">
        <v>1686</v>
      </c>
      <c r="R273" t="s">
        <v>3</v>
      </c>
      <c r="S273" t="s">
        <v>3</v>
      </c>
      <c r="T273" t="s">
        <v>3</v>
      </c>
      <c r="U273">
        <v>0</v>
      </c>
      <c r="V273">
        <v>0</v>
      </c>
      <c r="W273">
        <v>0</v>
      </c>
      <c r="X273">
        <v>0</v>
      </c>
      <c r="Y273" t="s">
        <v>3</v>
      </c>
      <c r="Z273" t="s">
        <v>3</v>
      </c>
      <c r="AA273">
        <v>0</v>
      </c>
      <c r="AB273" t="s">
        <v>3</v>
      </c>
      <c r="AC273">
        <v>139125.26</v>
      </c>
      <c r="AD273">
        <v>1</v>
      </c>
      <c r="AE273">
        <v>0</v>
      </c>
      <c r="AF273">
        <v>3</v>
      </c>
      <c r="AG273">
        <v>3</v>
      </c>
      <c r="AH273" t="s">
        <v>41</v>
      </c>
      <c r="AI273" t="s">
        <v>751</v>
      </c>
      <c r="AJ273">
        <v>46217.458657407406</v>
      </c>
      <c r="AK273">
        <v>56663921</v>
      </c>
      <c r="AL273">
        <v>0</v>
      </c>
      <c r="AM273">
        <v>0</v>
      </c>
      <c r="AN273">
        <v>0</v>
      </c>
      <c r="AO273">
        <v>46034</v>
      </c>
      <c r="AP273">
        <v>0</v>
      </c>
      <c r="AQ273">
        <v>1</v>
      </c>
      <c r="AR273">
        <v>0</v>
      </c>
      <c r="AS273" t="s">
        <v>1695</v>
      </c>
      <c r="AT273">
        <v>1</v>
      </c>
      <c r="AU273">
        <v>1</v>
      </c>
    </row>
    <row r="274" spans="2:47" x14ac:dyDescent="0.2">
      <c r="B274" t="s">
        <v>1961</v>
      </c>
      <c r="C274">
        <v>0</v>
      </c>
      <c r="D274" t="s">
        <v>750</v>
      </c>
      <c r="E274" t="s">
        <v>3</v>
      </c>
      <c r="F274" t="s">
        <v>1684</v>
      </c>
      <c r="G274" t="s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3</v>
      </c>
      <c r="U274">
        <v>0</v>
      </c>
      <c r="V274">
        <v>0</v>
      </c>
      <c r="W274">
        <v>0</v>
      </c>
      <c r="X274">
        <v>0</v>
      </c>
      <c r="Y274" t="s">
        <v>3</v>
      </c>
      <c r="Z274" t="s">
        <v>3</v>
      </c>
      <c r="AA274">
        <v>0</v>
      </c>
      <c r="AB274" t="s">
        <v>3</v>
      </c>
      <c r="AC274">
        <v>0</v>
      </c>
      <c r="AD274">
        <v>1</v>
      </c>
      <c r="AE274">
        <v>0</v>
      </c>
      <c r="AF274">
        <v>3</v>
      </c>
      <c r="AG274">
        <v>3</v>
      </c>
      <c r="AH274" t="s">
        <v>41</v>
      </c>
      <c r="AI274" t="s">
        <v>751</v>
      </c>
      <c r="AJ274">
        <v>46217.458657407406</v>
      </c>
      <c r="AK274">
        <v>56663921</v>
      </c>
      <c r="AL274">
        <v>0</v>
      </c>
      <c r="AM274">
        <v>0</v>
      </c>
      <c r="AN274">
        <v>0</v>
      </c>
      <c r="AO274">
        <v>46034</v>
      </c>
      <c r="AP274">
        <v>0</v>
      </c>
      <c r="AQ274">
        <v>1</v>
      </c>
      <c r="AR274">
        <v>0</v>
      </c>
      <c r="AS274" t="s">
        <v>3</v>
      </c>
      <c r="AT274">
        <v>1</v>
      </c>
      <c r="AU274">
        <v>1</v>
      </c>
    </row>
    <row r="275" spans="2:47" x14ac:dyDescent="0.2">
      <c r="B275" t="s">
        <v>1962</v>
      </c>
      <c r="C275">
        <v>0</v>
      </c>
      <c r="D275" t="s">
        <v>750</v>
      </c>
      <c r="E275" t="s">
        <v>3</v>
      </c>
      <c r="F275" t="s">
        <v>1684</v>
      </c>
      <c r="G275" t="s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 t="s">
        <v>3</v>
      </c>
      <c r="U275">
        <v>0</v>
      </c>
      <c r="V275">
        <v>0</v>
      </c>
      <c r="W275">
        <v>0</v>
      </c>
      <c r="X275">
        <v>0</v>
      </c>
      <c r="Y275" t="s">
        <v>3</v>
      </c>
      <c r="Z275" t="s">
        <v>3</v>
      </c>
      <c r="AA275">
        <v>0</v>
      </c>
      <c r="AB275" t="s">
        <v>3</v>
      </c>
      <c r="AC275">
        <v>0</v>
      </c>
      <c r="AD275">
        <v>1</v>
      </c>
      <c r="AE275">
        <v>0</v>
      </c>
      <c r="AF275">
        <v>3</v>
      </c>
      <c r="AG275">
        <v>3</v>
      </c>
      <c r="AH275" t="s">
        <v>41</v>
      </c>
      <c r="AI275" t="s">
        <v>751</v>
      </c>
      <c r="AJ275">
        <v>46217.458657407406</v>
      </c>
      <c r="AK275">
        <v>56663921</v>
      </c>
      <c r="AL275">
        <v>0</v>
      </c>
      <c r="AM275">
        <v>0</v>
      </c>
      <c r="AN275">
        <v>0</v>
      </c>
      <c r="AO275">
        <v>46034</v>
      </c>
      <c r="AP275">
        <v>0</v>
      </c>
      <c r="AQ275">
        <v>1</v>
      </c>
      <c r="AR275">
        <v>0</v>
      </c>
      <c r="AS275" t="s">
        <v>3</v>
      </c>
      <c r="AT275">
        <v>1</v>
      </c>
      <c r="AU275">
        <v>1</v>
      </c>
    </row>
    <row r="276" spans="2:47" x14ac:dyDescent="0.2">
      <c r="B276" t="s">
        <v>1963</v>
      </c>
      <c r="C276">
        <v>1</v>
      </c>
      <c r="D276" t="s">
        <v>753</v>
      </c>
      <c r="E276" t="s">
        <v>3</v>
      </c>
      <c r="F276" t="s">
        <v>1684</v>
      </c>
      <c r="G276" t="s">
        <v>3</v>
      </c>
      <c r="H276">
        <v>118860</v>
      </c>
      <c r="I276">
        <v>118860</v>
      </c>
      <c r="J276">
        <v>0</v>
      </c>
      <c r="K276">
        <v>118860</v>
      </c>
      <c r="L276">
        <v>0</v>
      </c>
      <c r="M276">
        <v>0</v>
      </c>
      <c r="N276">
        <v>0</v>
      </c>
      <c r="O276" t="s">
        <v>1685</v>
      </c>
      <c r="P276" t="s">
        <v>3</v>
      </c>
      <c r="Q276" t="s">
        <v>1686</v>
      </c>
      <c r="R276" t="s">
        <v>3</v>
      </c>
      <c r="S276" t="s">
        <v>3</v>
      </c>
      <c r="T276" t="s">
        <v>3</v>
      </c>
      <c r="U276">
        <v>0</v>
      </c>
      <c r="V276">
        <v>0</v>
      </c>
      <c r="W276">
        <v>0</v>
      </c>
      <c r="X276">
        <v>0</v>
      </c>
      <c r="Y276" t="s">
        <v>3</v>
      </c>
      <c r="Z276" t="s">
        <v>3</v>
      </c>
      <c r="AA276">
        <v>0</v>
      </c>
      <c r="AB276" t="s">
        <v>3</v>
      </c>
      <c r="AC276">
        <v>118860</v>
      </c>
      <c r="AD276">
        <v>1</v>
      </c>
      <c r="AE276">
        <v>0</v>
      </c>
      <c r="AF276">
        <v>3</v>
      </c>
      <c r="AG276">
        <v>3</v>
      </c>
      <c r="AH276" t="s">
        <v>41</v>
      </c>
      <c r="AI276" t="s">
        <v>754</v>
      </c>
      <c r="AJ276">
        <v>46217.458657407406</v>
      </c>
      <c r="AK276">
        <v>56663926</v>
      </c>
      <c r="AL276">
        <v>0</v>
      </c>
      <c r="AM276">
        <v>0</v>
      </c>
      <c r="AN276">
        <v>0</v>
      </c>
      <c r="AO276">
        <v>46034</v>
      </c>
      <c r="AP276">
        <v>0</v>
      </c>
      <c r="AQ276">
        <v>1</v>
      </c>
      <c r="AR276">
        <v>0</v>
      </c>
      <c r="AS276" t="s">
        <v>1695</v>
      </c>
      <c r="AT276">
        <v>1</v>
      </c>
      <c r="AU276">
        <v>1</v>
      </c>
    </row>
    <row r="277" spans="2:47" x14ac:dyDescent="0.2">
      <c r="B277" t="s">
        <v>1964</v>
      </c>
      <c r="C277">
        <v>0</v>
      </c>
      <c r="D277" t="s">
        <v>753</v>
      </c>
      <c r="E277" t="s">
        <v>3</v>
      </c>
      <c r="F277" t="s">
        <v>1684</v>
      </c>
      <c r="G277" t="s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>
        <v>0</v>
      </c>
      <c r="V277">
        <v>0</v>
      </c>
      <c r="W277">
        <v>0</v>
      </c>
      <c r="X277">
        <v>0</v>
      </c>
      <c r="Y277" t="s">
        <v>3</v>
      </c>
      <c r="Z277" t="s">
        <v>3</v>
      </c>
      <c r="AA277">
        <v>0</v>
      </c>
      <c r="AB277" t="s">
        <v>3</v>
      </c>
      <c r="AC277">
        <v>0</v>
      </c>
      <c r="AD277">
        <v>1</v>
      </c>
      <c r="AE277">
        <v>0</v>
      </c>
      <c r="AF277">
        <v>3</v>
      </c>
      <c r="AG277">
        <v>3</v>
      </c>
      <c r="AH277" t="s">
        <v>41</v>
      </c>
      <c r="AI277" t="s">
        <v>754</v>
      </c>
      <c r="AJ277">
        <v>46217.458657407406</v>
      </c>
      <c r="AK277">
        <v>56663926</v>
      </c>
      <c r="AL277">
        <v>0</v>
      </c>
      <c r="AM277">
        <v>0</v>
      </c>
      <c r="AN277">
        <v>0</v>
      </c>
      <c r="AO277">
        <v>46034</v>
      </c>
      <c r="AP277">
        <v>0</v>
      </c>
      <c r="AQ277">
        <v>1</v>
      </c>
      <c r="AR277">
        <v>0</v>
      </c>
      <c r="AS277" t="s">
        <v>3</v>
      </c>
      <c r="AT277">
        <v>1</v>
      </c>
      <c r="AU277">
        <v>1</v>
      </c>
    </row>
    <row r="278" spans="2:47" x14ac:dyDescent="0.2">
      <c r="B278" t="s">
        <v>1965</v>
      </c>
      <c r="C278">
        <v>0</v>
      </c>
      <c r="D278" t="s">
        <v>753</v>
      </c>
      <c r="E278" t="s">
        <v>3</v>
      </c>
      <c r="F278" t="s">
        <v>1684</v>
      </c>
      <c r="G278" t="s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 t="s">
        <v>3</v>
      </c>
      <c r="U278">
        <v>0</v>
      </c>
      <c r="V278">
        <v>0</v>
      </c>
      <c r="W278">
        <v>0</v>
      </c>
      <c r="X278">
        <v>0</v>
      </c>
      <c r="Y278" t="s">
        <v>3</v>
      </c>
      <c r="Z278" t="s">
        <v>3</v>
      </c>
      <c r="AA278">
        <v>0</v>
      </c>
      <c r="AB278" t="s">
        <v>3</v>
      </c>
      <c r="AC278">
        <v>0</v>
      </c>
      <c r="AD278">
        <v>1</v>
      </c>
      <c r="AE278">
        <v>0</v>
      </c>
      <c r="AF278">
        <v>3</v>
      </c>
      <c r="AG278">
        <v>3</v>
      </c>
      <c r="AH278" t="s">
        <v>41</v>
      </c>
      <c r="AI278" t="s">
        <v>754</v>
      </c>
      <c r="AJ278">
        <v>46217.458657407406</v>
      </c>
      <c r="AK278">
        <v>56663926</v>
      </c>
      <c r="AL278">
        <v>0</v>
      </c>
      <c r="AM278">
        <v>0</v>
      </c>
      <c r="AN278">
        <v>0</v>
      </c>
      <c r="AO278">
        <v>46034</v>
      </c>
      <c r="AP278">
        <v>0</v>
      </c>
      <c r="AQ278">
        <v>1</v>
      </c>
      <c r="AR278">
        <v>0</v>
      </c>
      <c r="AS278" t="s">
        <v>3</v>
      </c>
      <c r="AT278">
        <v>1</v>
      </c>
      <c r="AU278">
        <v>1</v>
      </c>
    </row>
    <row r="279" spans="2:47" x14ac:dyDescent="0.2">
      <c r="B279" t="s">
        <v>1966</v>
      </c>
      <c r="C279">
        <v>1</v>
      </c>
      <c r="D279" t="s">
        <v>837</v>
      </c>
      <c r="E279" t="s">
        <v>3</v>
      </c>
      <c r="F279" t="s">
        <v>1684</v>
      </c>
      <c r="G279" t="s">
        <v>3</v>
      </c>
      <c r="H279">
        <v>60000</v>
      </c>
      <c r="I279">
        <v>60000</v>
      </c>
      <c r="J279">
        <v>0</v>
      </c>
      <c r="K279">
        <v>60000</v>
      </c>
      <c r="L279">
        <v>0</v>
      </c>
      <c r="M279">
        <v>0</v>
      </c>
      <c r="N279">
        <v>0</v>
      </c>
      <c r="O279" t="s">
        <v>1888</v>
      </c>
      <c r="P279" t="s">
        <v>3</v>
      </c>
      <c r="Q279" t="s">
        <v>1889</v>
      </c>
      <c r="R279" t="s">
        <v>3</v>
      </c>
      <c r="S279" t="s">
        <v>3</v>
      </c>
      <c r="T279" t="s">
        <v>3</v>
      </c>
      <c r="U279">
        <v>0</v>
      </c>
      <c r="V279">
        <v>0</v>
      </c>
      <c r="W279">
        <v>0</v>
      </c>
      <c r="X279">
        <v>0</v>
      </c>
      <c r="Y279" t="s">
        <v>3</v>
      </c>
      <c r="Z279" t="s">
        <v>3</v>
      </c>
      <c r="AA279">
        <v>0</v>
      </c>
      <c r="AB279" t="s">
        <v>3</v>
      </c>
      <c r="AC279">
        <v>60000</v>
      </c>
      <c r="AD279">
        <v>1</v>
      </c>
      <c r="AE279">
        <v>0</v>
      </c>
      <c r="AF279">
        <v>3</v>
      </c>
      <c r="AG279">
        <v>3</v>
      </c>
      <c r="AH279" t="s">
        <v>41</v>
      </c>
      <c r="AI279" t="s">
        <v>838</v>
      </c>
      <c r="AJ279">
        <v>46217.458657407406</v>
      </c>
      <c r="AK279">
        <v>56664225</v>
      </c>
      <c r="AL279">
        <v>0</v>
      </c>
      <c r="AM279">
        <v>0</v>
      </c>
      <c r="AN279">
        <v>0</v>
      </c>
      <c r="AO279">
        <v>46034</v>
      </c>
      <c r="AP279">
        <v>0</v>
      </c>
      <c r="AQ279">
        <v>1</v>
      </c>
      <c r="AR279">
        <v>0</v>
      </c>
      <c r="AS279" t="s">
        <v>1695</v>
      </c>
      <c r="AT279">
        <v>1</v>
      </c>
      <c r="AU279">
        <v>1</v>
      </c>
    </row>
    <row r="280" spans="2:47" x14ac:dyDescent="0.2">
      <c r="B280" t="s">
        <v>1967</v>
      </c>
      <c r="C280">
        <v>0</v>
      </c>
      <c r="D280" t="s">
        <v>837</v>
      </c>
      <c r="E280" t="s">
        <v>3</v>
      </c>
      <c r="F280" t="s">
        <v>1684</v>
      </c>
      <c r="G280" t="s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>
        <v>0</v>
      </c>
      <c r="V280">
        <v>0</v>
      </c>
      <c r="W280">
        <v>0</v>
      </c>
      <c r="X280">
        <v>0</v>
      </c>
      <c r="Y280" t="s">
        <v>3</v>
      </c>
      <c r="Z280" t="s">
        <v>3</v>
      </c>
      <c r="AA280">
        <v>0</v>
      </c>
      <c r="AB280" t="s">
        <v>3</v>
      </c>
      <c r="AC280">
        <v>0</v>
      </c>
      <c r="AD280">
        <v>1</v>
      </c>
      <c r="AE280">
        <v>0</v>
      </c>
      <c r="AF280">
        <v>3</v>
      </c>
      <c r="AG280">
        <v>3</v>
      </c>
      <c r="AH280" t="s">
        <v>41</v>
      </c>
      <c r="AI280" t="s">
        <v>838</v>
      </c>
      <c r="AJ280">
        <v>46217.458657407406</v>
      </c>
      <c r="AK280">
        <v>56664225</v>
      </c>
      <c r="AL280">
        <v>0</v>
      </c>
      <c r="AM280">
        <v>0</v>
      </c>
      <c r="AN280">
        <v>0</v>
      </c>
      <c r="AO280">
        <v>46034</v>
      </c>
      <c r="AP280">
        <v>0</v>
      </c>
      <c r="AQ280">
        <v>1</v>
      </c>
      <c r="AR280">
        <v>0</v>
      </c>
      <c r="AS280" t="s">
        <v>3</v>
      </c>
      <c r="AT280">
        <v>1</v>
      </c>
      <c r="AU280">
        <v>1</v>
      </c>
    </row>
    <row r="281" spans="2:47" x14ac:dyDescent="0.2">
      <c r="B281" t="s">
        <v>1968</v>
      </c>
      <c r="C281">
        <v>0</v>
      </c>
      <c r="D281" t="s">
        <v>837</v>
      </c>
      <c r="E281" t="s">
        <v>3</v>
      </c>
      <c r="F281" t="s">
        <v>1684</v>
      </c>
      <c r="G281" t="s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 t="s">
        <v>3</v>
      </c>
      <c r="U281">
        <v>0</v>
      </c>
      <c r="V281">
        <v>0</v>
      </c>
      <c r="W281">
        <v>0</v>
      </c>
      <c r="X281">
        <v>0</v>
      </c>
      <c r="Y281" t="s">
        <v>3</v>
      </c>
      <c r="Z281" t="s">
        <v>3</v>
      </c>
      <c r="AA281">
        <v>0</v>
      </c>
      <c r="AB281" t="s">
        <v>3</v>
      </c>
      <c r="AC281">
        <v>0</v>
      </c>
      <c r="AD281">
        <v>1</v>
      </c>
      <c r="AE281">
        <v>0</v>
      </c>
      <c r="AF281">
        <v>3</v>
      </c>
      <c r="AG281">
        <v>3</v>
      </c>
      <c r="AH281" t="s">
        <v>41</v>
      </c>
      <c r="AI281" t="s">
        <v>838</v>
      </c>
      <c r="AJ281">
        <v>46217.458657407406</v>
      </c>
      <c r="AK281">
        <v>56664225</v>
      </c>
      <c r="AL281">
        <v>0</v>
      </c>
      <c r="AM281">
        <v>0</v>
      </c>
      <c r="AN281">
        <v>0</v>
      </c>
      <c r="AO281">
        <v>46034</v>
      </c>
      <c r="AP281">
        <v>0</v>
      </c>
      <c r="AQ281">
        <v>1</v>
      </c>
      <c r="AR281">
        <v>0</v>
      </c>
      <c r="AS281" t="s">
        <v>3</v>
      </c>
      <c r="AT281">
        <v>1</v>
      </c>
      <c r="AU281">
        <v>1</v>
      </c>
    </row>
    <row r="282" spans="2:47" x14ac:dyDescent="0.2">
      <c r="B282" t="s">
        <v>1969</v>
      </c>
      <c r="C282">
        <v>1</v>
      </c>
      <c r="D282" t="s">
        <v>841</v>
      </c>
      <c r="E282" t="s">
        <v>3</v>
      </c>
      <c r="F282" t="s">
        <v>1684</v>
      </c>
      <c r="G282" t="s">
        <v>3</v>
      </c>
      <c r="H282">
        <v>57200</v>
      </c>
      <c r="I282">
        <v>57200</v>
      </c>
      <c r="J282">
        <v>0</v>
      </c>
      <c r="K282">
        <v>57200</v>
      </c>
      <c r="L282">
        <v>0</v>
      </c>
      <c r="M282">
        <v>0</v>
      </c>
      <c r="N282">
        <v>0</v>
      </c>
      <c r="O282" t="s">
        <v>1888</v>
      </c>
      <c r="P282" t="s">
        <v>3</v>
      </c>
      <c r="Q282" t="s">
        <v>1889</v>
      </c>
      <c r="R282" t="s">
        <v>3</v>
      </c>
      <c r="S282" t="s">
        <v>3</v>
      </c>
      <c r="T282" t="s">
        <v>3</v>
      </c>
      <c r="U282">
        <v>0</v>
      </c>
      <c r="V282">
        <v>0</v>
      </c>
      <c r="W282">
        <v>0</v>
      </c>
      <c r="X282">
        <v>0</v>
      </c>
      <c r="Y282" t="s">
        <v>3</v>
      </c>
      <c r="Z282" t="s">
        <v>3</v>
      </c>
      <c r="AA282">
        <v>0</v>
      </c>
      <c r="AB282" t="s">
        <v>3</v>
      </c>
      <c r="AC282">
        <v>57200</v>
      </c>
      <c r="AD282">
        <v>1</v>
      </c>
      <c r="AE282">
        <v>0</v>
      </c>
      <c r="AF282">
        <v>3</v>
      </c>
      <c r="AG282">
        <v>3</v>
      </c>
      <c r="AH282" t="s">
        <v>41</v>
      </c>
      <c r="AI282" t="s">
        <v>842</v>
      </c>
      <c r="AJ282">
        <v>46217.458657407406</v>
      </c>
      <c r="AK282">
        <v>56664230</v>
      </c>
      <c r="AL282">
        <v>0</v>
      </c>
      <c r="AM282">
        <v>0</v>
      </c>
      <c r="AN282">
        <v>0</v>
      </c>
      <c r="AO282">
        <v>46034</v>
      </c>
      <c r="AP282">
        <v>0</v>
      </c>
      <c r="AQ282">
        <v>1</v>
      </c>
      <c r="AR282">
        <v>0</v>
      </c>
      <c r="AS282" t="s">
        <v>1695</v>
      </c>
      <c r="AT282">
        <v>1</v>
      </c>
      <c r="AU282">
        <v>1</v>
      </c>
    </row>
    <row r="283" spans="2:47" x14ac:dyDescent="0.2">
      <c r="B283" t="s">
        <v>1970</v>
      </c>
      <c r="C283">
        <v>0</v>
      </c>
      <c r="D283" t="s">
        <v>841</v>
      </c>
      <c r="E283" t="s">
        <v>3</v>
      </c>
      <c r="F283" t="s">
        <v>1684</v>
      </c>
      <c r="G283" t="s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>
        <v>0</v>
      </c>
      <c r="V283">
        <v>0</v>
      </c>
      <c r="W283">
        <v>0</v>
      </c>
      <c r="X283">
        <v>0</v>
      </c>
      <c r="Y283" t="s">
        <v>3</v>
      </c>
      <c r="Z283" t="s">
        <v>3</v>
      </c>
      <c r="AA283">
        <v>0</v>
      </c>
      <c r="AB283" t="s">
        <v>3</v>
      </c>
      <c r="AC283">
        <v>0</v>
      </c>
      <c r="AD283">
        <v>1</v>
      </c>
      <c r="AE283">
        <v>0</v>
      </c>
      <c r="AF283">
        <v>3</v>
      </c>
      <c r="AG283">
        <v>3</v>
      </c>
      <c r="AH283" t="s">
        <v>41</v>
      </c>
      <c r="AI283" t="s">
        <v>842</v>
      </c>
      <c r="AJ283">
        <v>46217.458657407406</v>
      </c>
      <c r="AK283">
        <v>56664230</v>
      </c>
      <c r="AL283">
        <v>0</v>
      </c>
      <c r="AM283">
        <v>0</v>
      </c>
      <c r="AN283">
        <v>0</v>
      </c>
      <c r="AO283">
        <v>46034</v>
      </c>
      <c r="AP283">
        <v>0</v>
      </c>
      <c r="AQ283">
        <v>1</v>
      </c>
      <c r="AR283">
        <v>0</v>
      </c>
      <c r="AS283" t="s">
        <v>3</v>
      </c>
      <c r="AT283">
        <v>1</v>
      </c>
      <c r="AU283">
        <v>1</v>
      </c>
    </row>
    <row r="284" spans="2:47" x14ac:dyDescent="0.2">
      <c r="B284" t="s">
        <v>1971</v>
      </c>
      <c r="C284">
        <v>0</v>
      </c>
      <c r="D284" t="s">
        <v>841</v>
      </c>
      <c r="E284" t="s">
        <v>3</v>
      </c>
      <c r="F284" t="s">
        <v>1684</v>
      </c>
      <c r="G284" t="s">
        <v>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>
        <v>0</v>
      </c>
      <c r="V284">
        <v>0</v>
      </c>
      <c r="W284">
        <v>0</v>
      </c>
      <c r="X284">
        <v>0</v>
      </c>
      <c r="Y284" t="s">
        <v>3</v>
      </c>
      <c r="Z284" t="s">
        <v>3</v>
      </c>
      <c r="AA284">
        <v>0</v>
      </c>
      <c r="AB284" t="s">
        <v>3</v>
      </c>
      <c r="AC284">
        <v>0</v>
      </c>
      <c r="AD284">
        <v>1</v>
      </c>
      <c r="AE284">
        <v>0</v>
      </c>
      <c r="AF284">
        <v>3</v>
      </c>
      <c r="AG284">
        <v>3</v>
      </c>
      <c r="AH284" t="s">
        <v>41</v>
      </c>
      <c r="AI284" t="s">
        <v>842</v>
      </c>
      <c r="AJ284">
        <v>46217.458657407406</v>
      </c>
      <c r="AK284">
        <v>56664230</v>
      </c>
      <c r="AL284">
        <v>0</v>
      </c>
      <c r="AM284">
        <v>0</v>
      </c>
      <c r="AN284">
        <v>0</v>
      </c>
      <c r="AO284">
        <v>46034</v>
      </c>
      <c r="AP284">
        <v>0</v>
      </c>
      <c r="AQ284">
        <v>1</v>
      </c>
      <c r="AR284">
        <v>0</v>
      </c>
      <c r="AS284" t="s">
        <v>3</v>
      </c>
      <c r="AT284">
        <v>1</v>
      </c>
      <c r="AU284">
        <v>1</v>
      </c>
    </row>
    <row r="285" spans="2:47" x14ac:dyDescent="0.2">
      <c r="B285" t="s">
        <v>1972</v>
      </c>
      <c r="C285">
        <v>1</v>
      </c>
      <c r="D285" t="s">
        <v>845</v>
      </c>
      <c r="E285" t="s">
        <v>3</v>
      </c>
      <c r="F285" t="s">
        <v>1684</v>
      </c>
      <c r="G285" t="s">
        <v>3</v>
      </c>
      <c r="H285">
        <v>53100</v>
      </c>
      <c r="I285">
        <v>53100</v>
      </c>
      <c r="J285">
        <v>0</v>
      </c>
      <c r="K285">
        <v>53100</v>
      </c>
      <c r="L285">
        <v>0</v>
      </c>
      <c r="M285">
        <v>0</v>
      </c>
      <c r="N285">
        <v>0</v>
      </c>
      <c r="O285" t="s">
        <v>1888</v>
      </c>
      <c r="P285" t="s">
        <v>3</v>
      </c>
      <c r="Q285" t="s">
        <v>1889</v>
      </c>
      <c r="R285" t="s">
        <v>3</v>
      </c>
      <c r="S285" t="s">
        <v>3</v>
      </c>
      <c r="T285" t="s">
        <v>3</v>
      </c>
      <c r="U285">
        <v>0</v>
      </c>
      <c r="V285">
        <v>0</v>
      </c>
      <c r="W285">
        <v>0</v>
      </c>
      <c r="X285">
        <v>0</v>
      </c>
      <c r="Y285" t="s">
        <v>3</v>
      </c>
      <c r="Z285" t="s">
        <v>3</v>
      </c>
      <c r="AA285">
        <v>0</v>
      </c>
      <c r="AB285" t="s">
        <v>3</v>
      </c>
      <c r="AC285">
        <v>53100</v>
      </c>
      <c r="AD285">
        <v>1</v>
      </c>
      <c r="AE285">
        <v>0</v>
      </c>
      <c r="AF285">
        <v>3</v>
      </c>
      <c r="AG285">
        <v>3</v>
      </c>
      <c r="AH285" t="s">
        <v>41</v>
      </c>
      <c r="AI285" t="s">
        <v>846</v>
      </c>
      <c r="AJ285">
        <v>46217.458657407406</v>
      </c>
      <c r="AK285">
        <v>56664235</v>
      </c>
      <c r="AL285">
        <v>0</v>
      </c>
      <c r="AM285">
        <v>0</v>
      </c>
      <c r="AN285">
        <v>0</v>
      </c>
      <c r="AO285">
        <v>46034</v>
      </c>
      <c r="AP285">
        <v>0</v>
      </c>
      <c r="AQ285">
        <v>1</v>
      </c>
      <c r="AR285">
        <v>0</v>
      </c>
      <c r="AS285" t="s">
        <v>1695</v>
      </c>
      <c r="AT285">
        <v>1</v>
      </c>
      <c r="AU285">
        <v>1</v>
      </c>
    </row>
    <row r="286" spans="2:47" x14ac:dyDescent="0.2">
      <c r="B286" t="s">
        <v>1973</v>
      </c>
      <c r="C286">
        <v>0</v>
      </c>
      <c r="D286" t="s">
        <v>845</v>
      </c>
      <c r="E286" t="s">
        <v>3</v>
      </c>
      <c r="F286" t="s">
        <v>1684</v>
      </c>
      <c r="G286" t="s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3</v>
      </c>
      <c r="U286">
        <v>0</v>
      </c>
      <c r="V286">
        <v>0</v>
      </c>
      <c r="W286">
        <v>0</v>
      </c>
      <c r="X286">
        <v>0</v>
      </c>
      <c r="Y286" t="s">
        <v>3</v>
      </c>
      <c r="Z286" t="s">
        <v>3</v>
      </c>
      <c r="AA286">
        <v>0</v>
      </c>
      <c r="AB286" t="s">
        <v>3</v>
      </c>
      <c r="AC286">
        <v>0</v>
      </c>
      <c r="AD286">
        <v>1</v>
      </c>
      <c r="AE286">
        <v>0</v>
      </c>
      <c r="AF286">
        <v>3</v>
      </c>
      <c r="AG286">
        <v>3</v>
      </c>
      <c r="AH286" t="s">
        <v>41</v>
      </c>
      <c r="AI286" t="s">
        <v>846</v>
      </c>
      <c r="AJ286">
        <v>46217.458657407406</v>
      </c>
      <c r="AK286">
        <v>56664235</v>
      </c>
      <c r="AL286">
        <v>0</v>
      </c>
      <c r="AM286">
        <v>0</v>
      </c>
      <c r="AN286">
        <v>0</v>
      </c>
      <c r="AO286">
        <v>46034</v>
      </c>
      <c r="AP286">
        <v>0</v>
      </c>
      <c r="AQ286">
        <v>1</v>
      </c>
      <c r="AR286">
        <v>0</v>
      </c>
      <c r="AS286" t="s">
        <v>3</v>
      </c>
      <c r="AT286">
        <v>1</v>
      </c>
      <c r="AU286">
        <v>1</v>
      </c>
    </row>
    <row r="287" spans="2:47" x14ac:dyDescent="0.2">
      <c r="B287" t="s">
        <v>1974</v>
      </c>
      <c r="C287">
        <v>0</v>
      </c>
      <c r="D287" t="s">
        <v>845</v>
      </c>
      <c r="E287" t="s">
        <v>3</v>
      </c>
      <c r="F287" t="s">
        <v>1684</v>
      </c>
      <c r="G287" t="s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>
        <v>0</v>
      </c>
      <c r="V287">
        <v>0</v>
      </c>
      <c r="W287">
        <v>0</v>
      </c>
      <c r="X287">
        <v>0</v>
      </c>
      <c r="Y287" t="s">
        <v>3</v>
      </c>
      <c r="Z287" t="s">
        <v>3</v>
      </c>
      <c r="AA287">
        <v>0</v>
      </c>
      <c r="AB287" t="s">
        <v>3</v>
      </c>
      <c r="AC287">
        <v>0</v>
      </c>
      <c r="AD287">
        <v>1</v>
      </c>
      <c r="AE287">
        <v>0</v>
      </c>
      <c r="AF287">
        <v>3</v>
      </c>
      <c r="AG287">
        <v>3</v>
      </c>
      <c r="AH287" t="s">
        <v>41</v>
      </c>
      <c r="AI287" t="s">
        <v>846</v>
      </c>
      <c r="AJ287">
        <v>46217.458657407406</v>
      </c>
      <c r="AK287">
        <v>56664235</v>
      </c>
      <c r="AL287">
        <v>0</v>
      </c>
      <c r="AM287">
        <v>0</v>
      </c>
      <c r="AN287">
        <v>0</v>
      </c>
      <c r="AO287">
        <v>46034</v>
      </c>
      <c r="AP287">
        <v>0</v>
      </c>
      <c r="AQ287">
        <v>1</v>
      </c>
      <c r="AR287">
        <v>0</v>
      </c>
      <c r="AS287" t="s">
        <v>3</v>
      </c>
      <c r="AT287">
        <v>1</v>
      </c>
      <c r="AU287">
        <v>1</v>
      </c>
    </row>
    <row r="288" spans="2:47" x14ac:dyDescent="0.2">
      <c r="B288" t="s">
        <v>1975</v>
      </c>
      <c r="C288">
        <v>1</v>
      </c>
      <c r="D288" t="s">
        <v>849</v>
      </c>
      <c r="E288" t="s">
        <v>3</v>
      </c>
      <c r="F288" t="s">
        <v>1684</v>
      </c>
      <c r="G288" t="s">
        <v>3</v>
      </c>
      <c r="H288">
        <v>50000</v>
      </c>
      <c r="I288">
        <v>50000</v>
      </c>
      <c r="J288">
        <v>0</v>
      </c>
      <c r="K288">
        <v>50000</v>
      </c>
      <c r="L288">
        <v>0</v>
      </c>
      <c r="M288">
        <v>0</v>
      </c>
      <c r="N288">
        <v>0</v>
      </c>
      <c r="O288" t="s">
        <v>1888</v>
      </c>
      <c r="P288" t="s">
        <v>3</v>
      </c>
      <c r="Q288" t="s">
        <v>1889</v>
      </c>
      <c r="R288" t="s">
        <v>3</v>
      </c>
      <c r="S288" t="s">
        <v>3</v>
      </c>
      <c r="T288" t="s">
        <v>3</v>
      </c>
      <c r="U288">
        <v>0</v>
      </c>
      <c r="V288">
        <v>0</v>
      </c>
      <c r="W288">
        <v>0</v>
      </c>
      <c r="X288">
        <v>0</v>
      </c>
      <c r="Y288" t="s">
        <v>3</v>
      </c>
      <c r="Z288" t="s">
        <v>3</v>
      </c>
      <c r="AA288">
        <v>0</v>
      </c>
      <c r="AB288" t="s">
        <v>3</v>
      </c>
      <c r="AC288">
        <v>50000</v>
      </c>
      <c r="AD288">
        <v>1</v>
      </c>
      <c r="AE288">
        <v>0</v>
      </c>
      <c r="AF288">
        <v>3</v>
      </c>
      <c r="AG288">
        <v>3</v>
      </c>
      <c r="AH288" t="s">
        <v>41</v>
      </c>
      <c r="AI288" t="s">
        <v>850</v>
      </c>
      <c r="AJ288">
        <v>46217.458668981482</v>
      </c>
      <c r="AK288">
        <v>56664240</v>
      </c>
      <c r="AL288">
        <v>0</v>
      </c>
      <c r="AM288">
        <v>0</v>
      </c>
      <c r="AN288">
        <v>0</v>
      </c>
      <c r="AO288">
        <v>46034</v>
      </c>
      <c r="AP288">
        <v>0</v>
      </c>
      <c r="AQ288">
        <v>1</v>
      </c>
      <c r="AR288">
        <v>0</v>
      </c>
      <c r="AS288" t="s">
        <v>1695</v>
      </c>
      <c r="AT288">
        <v>1</v>
      </c>
      <c r="AU288">
        <v>1</v>
      </c>
    </row>
    <row r="289" spans="2:47" x14ac:dyDescent="0.2">
      <c r="B289" t="s">
        <v>1976</v>
      </c>
      <c r="C289">
        <v>0</v>
      </c>
      <c r="D289" t="s">
        <v>849</v>
      </c>
      <c r="E289" t="s">
        <v>3</v>
      </c>
      <c r="F289" t="s">
        <v>1684</v>
      </c>
      <c r="G289" t="s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>
        <v>0</v>
      </c>
      <c r="V289">
        <v>0</v>
      </c>
      <c r="W289">
        <v>0</v>
      </c>
      <c r="X289">
        <v>0</v>
      </c>
      <c r="Y289" t="s">
        <v>3</v>
      </c>
      <c r="Z289" t="s">
        <v>3</v>
      </c>
      <c r="AA289">
        <v>0</v>
      </c>
      <c r="AB289" t="s">
        <v>3</v>
      </c>
      <c r="AC289">
        <v>0</v>
      </c>
      <c r="AD289">
        <v>1</v>
      </c>
      <c r="AE289">
        <v>0</v>
      </c>
      <c r="AF289">
        <v>3</v>
      </c>
      <c r="AG289">
        <v>3</v>
      </c>
      <c r="AH289" t="s">
        <v>41</v>
      </c>
      <c r="AI289" t="s">
        <v>850</v>
      </c>
      <c r="AJ289">
        <v>46217.458668981482</v>
      </c>
      <c r="AK289">
        <v>56664240</v>
      </c>
      <c r="AL289">
        <v>0</v>
      </c>
      <c r="AM289">
        <v>0</v>
      </c>
      <c r="AN289">
        <v>0</v>
      </c>
      <c r="AO289">
        <v>46034</v>
      </c>
      <c r="AP289">
        <v>0</v>
      </c>
      <c r="AQ289">
        <v>1</v>
      </c>
      <c r="AR289">
        <v>0</v>
      </c>
      <c r="AS289" t="s">
        <v>3</v>
      </c>
      <c r="AT289">
        <v>1</v>
      </c>
      <c r="AU289">
        <v>1</v>
      </c>
    </row>
    <row r="290" spans="2:47" x14ac:dyDescent="0.2">
      <c r="B290" t="s">
        <v>1977</v>
      </c>
      <c r="C290">
        <v>0</v>
      </c>
      <c r="D290" t="s">
        <v>849</v>
      </c>
      <c r="E290" t="s">
        <v>3</v>
      </c>
      <c r="F290" t="s">
        <v>1684</v>
      </c>
      <c r="G290" t="s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3</v>
      </c>
      <c r="U290">
        <v>0</v>
      </c>
      <c r="V290">
        <v>0</v>
      </c>
      <c r="W290">
        <v>0</v>
      </c>
      <c r="X290">
        <v>0</v>
      </c>
      <c r="Y290" t="s">
        <v>3</v>
      </c>
      <c r="Z290" t="s">
        <v>3</v>
      </c>
      <c r="AA290">
        <v>0</v>
      </c>
      <c r="AB290" t="s">
        <v>3</v>
      </c>
      <c r="AC290">
        <v>0</v>
      </c>
      <c r="AD290">
        <v>1</v>
      </c>
      <c r="AE290">
        <v>0</v>
      </c>
      <c r="AF290">
        <v>3</v>
      </c>
      <c r="AG290">
        <v>3</v>
      </c>
      <c r="AH290" t="s">
        <v>41</v>
      </c>
      <c r="AI290" t="s">
        <v>850</v>
      </c>
      <c r="AJ290">
        <v>46217.458668981482</v>
      </c>
      <c r="AK290">
        <v>56664240</v>
      </c>
      <c r="AL290">
        <v>0</v>
      </c>
      <c r="AM290">
        <v>0</v>
      </c>
      <c r="AN290">
        <v>0</v>
      </c>
      <c r="AO290">
        <v>46034</v>
      </c>
      <c r="AP290">
        <v>0</v>
      </c>
      <c r="AQ290">
        <v>1</v>
      </c>
      <c r="AR290">
        <v>0</v>
      </c>
      <c r="AS290" t="s">
        <v>3</v>
      </c>
      <c r="AT290">
        <v>1</v>
      </c>
      <c r="AU290">
        <v>1</v>
      </c>
    </row>
    <row r="291" spans="2:47" x14ac:dyDescent="0.2">
      <c r="B291" t="s">
        <v>1978</v>
      </c>
      <c r="C291">
        <v>1</v>
      </c>
      <c r="D291" t="s">
        <v>853</v>
      </c>
      <c r="E291" t="s">
        <v>3</v>
      </c>
      <c r="F291" t="s">
        <v>1684</v>
      </c>
      <c r="G291" t="s">
        <v>3</v>
      </c>
      <c r="H291">
        <v>45950</v>
      </c>
      <c r="I291">
        <v>45950</v>
      </c>
      <c r="J291">
        <v>0</v>
      </c>
      <c r="K291">
        <v>45950</v>
      </c>
      <c r="L291">
        <v>0</v>
      </c>
      <c r="M291">
        <v>0</v>
      </c>
      <c r="N291">
        <v>0</v>
      </c>
      <c r="O291" t="s">
        <v>1888</v>
      </c>
      <c r="P291" t="s">
        <v>3</v>
      </c>
      <c r="Q291" t="s">
        <v>1889</v>
      </c>
      <c r="R291" t="s">
        <v>3</v>
      </c>
      <c r="S291" t="s">
        <v>3</v>
      </c>
      <c r="T291" t="s">
        <v>3</v>
      </c>
      <c r="U291">
        <v>0</v>
      </c>
      <c r="V291">
        <v>0</v>
      </c>
      <c r="W291">
        <v>0</v>
      </c>
      <c r="X291">
        <v>0</v>
      </c>
      <c r="Y291" t="s">
        <v>3</v>
      </c>
      <c r="Z291" t="s">
        <v>3</v>
      </c>
      <c r="AA291">
        <v>0</v>
      </c>
      <c r="AB291" t="s">
        <v>3</v>
      </c>
      <c r="AC291">
        <v>45950</v>
      </c>
      <c r="AD291">
        <v>1</v>
      </c>
      <c r="AE291">
        <v>0</v>
      </c>
      <c r="AF291">
        <v>3</v>
      </c>
      <c r="AG291">
        <v>3</v>
      </c>
      <c r="AH291" t="s">
        <v>41</v>
      </c>
      <c r="AI291" t="s">
        <v>854</v>
      </c>
      <c r="AJ291">
        <v>46217.458668981482</v>
      </c>
      <c r="AK291">
        <v>56664245</v>
      </c>
      <c r="AL291">
        <v>0</v>
      </c>
      <c r="AM291">
        <v>0</v>
      </c>
      <c r="AN291">
        <v>0</v>
      </c>
      <c r="AO291">
        <v>46034</v>
      </c>
      <c r="AP291">
        <v>0</v>
      </c>
      <c r="AQ291">
        <v>1</v>
      </c>
      <c r="AR291">
        <v>0</v>
      </c>
      <c r="AS291" t="s">
        <v>1695</v>
      </c>
      <c r="AT291">
        <v>1</v>
      </c>
      <c r="AU291">
        <v>7</v>
      </c>
    </row>
    <row r="292" spans="2:47" x14ac:dyDescent="0.2">
      <c r="B292" t="s">
        <v>1979</v>
      </c>
      <c r="C292">
        <v>0</v>
      </c>
      <c r="D292" t="s">
        <v>853</v>
      </c>
      <c r="E292" t="s">
        <v>3</v>
      </c>
      <c r="F292" t="s">
        <v>1684</v>
      </c>
      <c r="G292" t="s">
        <v>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>
        <v>0</v>
      </c>
      <c r="V292">
        <v>0</v>
      </c>
      <c r="W292">
        <v>0</v>
      </c>
      <c r="X292">
        <v>0</v>
      </c>
      <c r="Y292" t="s">
        <v>3</v>
      </c>
      <c r="Z292" t="s">
        <v>3</v>
      </c>
      <c r="AA292">
        <v>0</v>
      </c>
      <c r="AB292" t="s">
        <v>3</v>
      </c>
      <c r="AC292">
        <v>0</v>
      </c>
      <c r="AD292">
        <v>1</v>
      </c>
      <c r="AE292">
        <v>0</v>
      </c>
      <c r="AF292">
        <v>3</v>
      </c>
      <c r="AG292">
        <v>3</v>
      </c>
      <c r="AH292" t="s">
        <v>41</v>
      </c>
      <c r="AI292" t="s">
        <v>854</v>
      </c>
      <c r="AJ292">
        <v>46217.458668981482</v>
      </c>
      <c r="AK292">
        <v>56664245</v>
      </c>
      <c r="AL292">
        <v>0</v>
      </c>
      <c r="AM292">
        <v>0</v>
      </c>
      <c r="AN292">
        <v>0</v>
      </c>
      <c r="AO292">
        <v>46034</v>
      </c>
      <c r="AP292">
        <v>0</v>
      </c>
      <c r="AQ292">
        <v>1</v>
      </c>
      <c r="AR292">
        <v>0</v>
      </c>
      <c r="AS292" t="s">
        <v>3</v>
      </c>
      <c r="AT292">
        <v>1</v>
      </c>
      <c r="AU292">
        <v>7</v>
      </c>
    </row>
    <row r="293" spans="2:47" x14ac:dyDescent="0.2">
      <c r="B293" t="s">
        <v>1980</v>
      </c>
      <c r="C293">
        <v>0</v>
      </c>
      <c r="D293" t="s">
        <v>853</v>
      </c>
      <c r="E293" t="s">
        <v>3</v>
      </c>
      <c r="F293" t="s">
        <v>1684</v>
      </c>
      <c r="G293" t="s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 t="s">
        <v>3</v>
      </c>
      <c r="U293">
        <v>0</v>
      </c>
      <c r="V293">
        <v>0</v>
      </c>
      <c r="W293">
        <v>0</v>
      </c>
      <c r="X293">
        <v>0</v>
      </c>
      <c r="Y293" t="s">
        <v>3</v>
      </c>
      <c r="Z293" t="s">
        <v>3</v>
      </c>
      <c r="AA293">
        <v>0</v>
      </c>
      <c r="AB293" t="s">
        <v>3</v>
      </c>
      <c r="AC293">
        <v>0</v>
      </c>
      <c r="AD293">
        <v>1</v>
      </c>
      <c r="AE293">
        <v>0</v>
      </c>
      <c r="AF293">
        <v>3</v>
      </c>
      <c r="AG293">
        <v>3</v>
      </c>
      <c r="AH293" t="s">
        <v>41</v>
      </c>
      <c r="AI293" t="s">
        <v>854</v>
      </c>
      <c r="AJ293">
        <v>46217.458668981482</v>
      </c>
      <c r="AK293">
        <v>56664245</v>
      </c>
      <c r="AL293">
        <v>0</v>
      </c>
      <c r="AM293">
        <v>0</v>
      </c>
      <c r="AN293">
        <v>0</v>
      </c>
      <c r="AO293">
        <v>46034</v>
      </c>
      <c r="AP293">
        <v>0</v>
      </c>
      <c r="AQ293">
        <v>1</v>
      </c>
      <c r="AR293">
        <v>0</v>
      </c>
      <c r="AS293" t="s">
        <v>3</v>
      </c>
      <c r="AT293">
        <v>1</v>
      </c>
      <c r="AU293">
        <v>7</v>
      </c>
    </row>
    <row r="294" spans="2:47" x14ac:dyDescent="0.2">
      <c r="B294" t="s">
        <v>1981</v>
      </c>
      <c r="C294">
        <v>1</v>
      </c>
      <c r="D294" t="s">
        <v>857</v>
      </c>
      <c r="E294" t="s">
        <v>3</v>
      </c>
      <c r="F294" t="s">
        <v>1684</v>
      </c>
      <c r="G294" t="s">
        <v>3</v>
      </c>
      <c r="H294">
        <v>45950</v>
      </c>
      <c r="I294">
        <v>45950</v>
      </c>
      <c r="J294">
        <v>0</v>
      </c>
      <c r="K294">
        <v>45950</v>
      </c>
      <c r="L294">
        <v>0</v>
      </c>
      <c r="M294">
        <v>0</v>
      </c>
      <c r="N294">
        <v>0</v>
      </c>
      <c r="O294" t="s">
        <v>1888</v>
      </c>
      <c r="P294" t="s">
        <v>3</v>
      </c>
      <c r="Q294" t="s">
        <v>1889</v>
      </c>
      <c r="R294" t="s">
        <v>3</v>
      </c>
      <c r="S294" t="s">
        <v>3</v>
      </c>
      <c r="T294" t="s">
        <v>3</v>
      </c>
      <c r="U294">
        <v>0</v>
      </c>
      <c r="V294">
        <v>0</v>
      </c>
      <c r="W294">
        <v>0</v>
      </c>
      <c r="X294">
        <v>0</v>
      </c>
      <c r="Y294" t="s">
        <v>3</v>
      </c>
      <c r="Z294" t="s">
        <v>3</v>
      </c>
      <c r="AA294">
        <v>0</v>
      </c>
      <c r="AB294" t="s">
        <v>3</v>
      </c>
      <c r="AC294">
        <v>45950</v>
      </c>
      <c r="AD294">
        <v>1</v>
      </c>
      <c r="AE294">
        <v>0</v>
      </c>
      <c r="AF294">
        <v>3</v>
      </c>
      <c r="AG294">
        <v>3</v>
      </c>
      <c r="AH294" t="s">
        <v>41</v>
      </c>
      <c r="AI294" t="s">
        <v>858</v>
      </c>
      <c r="AJ294">
        <v>46217.458668981482</v>
      </c>
      <c r="AK294">
        <v>56664250</v>
      </c>
      <c r="AL294">
        <v>0</v>
      </c>
      <c r="AM294">
        <v>0</v>
      </c>
      <c r="AN294">
        <v>0</v>
      </c>
      <c r="AO294">
        <v>46034</v>
      </c>
      <c r="AP294">
        <v>0</v>
      </c>
      <c r="AQ294">
        <v>1</v>
      </c>
      <c r="AR294">
        <v>0</v>
      </c>
      <c r="AS294" t="s">
        <v>1695</v>
      </c>
      <c r="AT294">
        <v>1</v>
      </c>
      <c r="AU294">
        <v>6</v>
      </c>
    </row>
    <row r="295" spans="2:47" x14ac:dyDescent="0.2">
      <c r="B295" t="s">
        <v>1982</v>
      </c>
      <c r="C295">
        <v>0</v>
      </c>
      <c r="D295" t="s">
        <v>857</v>
      </c>
      <c r="E295" t="s">
        <v>3</v>
      </c>
      <c r="F295" t="s">
        <v>1684</v>
      </c>
      <c r="G295" t="s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 t="s">
        <v>3</v>
      </c>
      <c r="U295">
        <v>0</v>
      </c>
      <c r="V295">
        <v>0</v>
      </c>
      <c r="W295">
        <v>0</v>
      </c>
      <c r="X295">
        <v>0</v>
      </c>
      <c r="Y295" t="s">
        <v>3</v>
      </c>
      <c r="Z295" t="s">
        <v>3</v>
      </c>
      <c r="AA295">
        <v>0</v>
      </c>
      <c r="AB295" t="s">
        <v>3</v>
      </c>
      <c r="AC295">
        <v>0</v>
      </c>
      <c r="AD295">
        <v>1</v>
      </c>
      <c r="AE295">
        <v>0</v>
      </c>
      <c r="AF295">
        <v>3</v>
      </c>
      <c r="AG295">
        <v>3</v>
      </c>
      <c r="AH295" t="s">
        <v>41</v>
      </c>
      <c r="AI295" t="s">
        <v>858</v>
      </c>
      <c r="AJ295">
        <v>46217.458668981482</v>
      </c>
      <c r="AK295">
        <v>56664250</v>
      </c>
      <c r="AL295">
        <v>0</v>
      </c>
      <c r="AM295">
        <v>0</v>
      </c>
      <c r="AN295">
        <v>0</v>
      </c>
      <c r="AO295">
        <v>46034</v>
      </c>
      <c r="AP295">
        <v>0</v>
      </c>
      <c r="AQ295">
        <v>1</v>
      </c>
      <c r="AR295">
        <v>0</v>
      </c>
      <c r="AS295" t="s">
        <v>3</v>
      </c>
      <c r="AT295">
        <v>1</v>
      </c>
      <c r="AU295">
        <v>6</v>
      </c>
    </row>
    <row r="296" spans="2:47" x14ac:dyDescent="0.2">
      <c r="B296" t="s">
        <v>1983</v>
      </c>
      <c r="C296">
        <v>0</v>
      </c>
      <c r="D296" t="s">
        <v>857</v>
      </c>
      <c r="E296" t="s">
        <v>3</v>
      </c>
      <c r="F296" t="s">
        <v>1684</v>
      </c>
      <c r="G296" t="s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 t="s">
        <v>3</v>
      </c>
      <c r="U296">
        <v>0</v>
      </c>
      <c r="V296">
        <v>0</v>
      </c>
      <c r="W296">
        <v>0</v>
      </c>
      <c r="X296">
        <v>0</v>
      </c>
      <c r="Y296" t="s">
        <v>3</v>
      </c>
      <c r="Z296" t="s">
        <v>3</v>
      </c>
      <c r="AA296">
        <v>0</v>
      </c>
      <c r="AB296" t="s">
        <v>3</v>
      </c>
      <c r="AC296">
        <v>0</v>
      </c>
      <c r="AD296">
        <v>1</v>
      </c>
      <c r="AE296">
        <v>0</v>
      </c>
      <c r="AF296">
        <v>3</v>
      </c>
      <c r="AG296">
        <v>3</v>
      </c>
      <c r="AH296" t="s">
        <v>41</v>
      </c>
      <c r="AI296" t="s">
        <v>858</v>
      </c>
      <c r="AJ296">
        <v>46217.458668981482</v>
      </c>
      <c r="AK296">
        <v>56664250</v>
      </c>
      <c r="AL296">
        <v>0</v>
      </c>
      <c r="AM296">
        <v>0</v>
      </c>
      <c r="AN296">
        <v>0</v>
      </c>
      <c r="AO296">
        <v>46034</v>
      </c>
      <c r="AP296">
        <v>0</v>
      </c>
      <c r="AQ296">
        <v>1</v>
      </c>
      <c r="AR296">
        <v>0</v>
      </c>
      <c r="AS296" t="s">
        <v>3</v>
      </c>
      <c r="AT296">
        <v>1</v>
      </c>
      <c r="AU296">
        <v>6</v>
      </c>
    </row>
    <row r="297" spans="2:47" x14ac:dyDescent="0.2">
      <c r="B297" t="s">
        <v>1984</v>
      </c>
      <c r="C297">
        <v>1</v>
      </c>
      <c r="D297" t="s">
        <v>860</v>
      </c>
      <c r="E297" t="s">
        <v>3</v>
      </c>
      <c r="F297" t="s">
        <v>1684</v>
      </c>
      <c r="G297" t="s">
        <v>3</v>
      </c>
      <c r="H297">
        <v>44120</v>
      </c>
      <c r="I297">
        <v>44120</v>
      </c>
      <c r="J297">
        <v>0</v>
      </c>
      <c r="K297">
        <v>44120</v>
      </c>
      <c r="L297">
        <v>0</v>
      </c>
      <c r="M297">
        <v>0</v>
      </c>
      <c r="N297">
        <v>0</v>
      </c>
      <c r="O297" t="s">
        <v>1888</v>
      </c>
      <c r="P297" t="s">
        <v>3</v>
      </c>
      <c r="Q297" t="s">
        <v>1889</v>
      </c>
      <c r="R297" t="s">
        <v>3</v>
      </c>
      <c r="S297" t="s">
        <v>3</v>
      </c>
      <c r="T297" t="s">
        <v>3</v>
      </c>
      <c r="U297">
        <v>0</v>
      </c>
      <c r="V297">
        <v>0</v>
      </c>
      <c r="W297">
        <v>0</v>
      </c>
      <c r="X297">
        <v>0</v>
      </c>
      <c r="Y297" t="s">
        <v>3</v>
      </c>
      <c r="Z297" t="s">
        <v>3</v>
      </c>
      <c r="AA297">
        <v>0</v>
      </c>
      <c r="AB297" t="s">
        <v>3</v>
      </c>
      <c r="AC297">
        <v>44120</v>
      </c>
      <c r="AD297">
        <v>1</v>
      </c>
      <c r="AE297">
        <v>0</v>
      </c>
      <c r="AF297">
        <v>3</v>
      </c>
      <c r="AG297">
        <v>3</v>
      </c>
      <c r="AH297" t="s">
        <v>41</v>
      </c>
      <c r="AI297" t="s">
        <v>861</v>
      </c>
      <c r="AJ297">
        <v>46217.458668981482</v>
      </c>
      <c r="AK297">
        <v>56664255</v>
      </c>
      <c r="AL297">
        <v>0</v>
      </c>
      <c r="AM297">
        <v>0</v>
      </c>
      <c r="AN297">
        <v>0</v>
      </c>
      <c r="AO297">
        <v>46034</v>
      </c>
      <c r="AP297">
        <v>0</v>
      </c>
      <c r="AQ297">
        <v>1</v>
      </c>
      <c r="AR297">
        <v>0</v>
      </c>
      <c r="AS297" t="s">
        <v>1695</v>
      </c>
      <c r="AT297">
        <v>1</v>
      </c>
      <c r="AU297">
        <v>2</v>
      </c>
    </row>
    <row r="298" spans="2:47" x14ac:dyDescent="0.2">
      <c r="B298" t="s">
        <v>1985</v>
      </c>
      <c r="C298">
        <v>0</v>
      </c>
      <c r="D298" t="s">
        <v>860</v>
      </c>
      <c r="E298" t="s">
        <v>3</v>
      </c>
      <c r="F298" t="s">
        <v>1684</v>
      </c>
      <c r="G298" t="s">
        <v>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 t="s">
        <v>3</v>
      </c>
      <c r="U298">
        <v>0</v>
      </c>
      <c r="V298">
        <v>0</v>
      </c>
      <c r="W298">
        <v>0</v>
      </c>
      <c r="X298">
        <v>0</v>
      </c>
      <c r="Y298" t="s">
        <v>3</v>
      </c>
      <c r="Z298" t="s">
        <v>3</v>
      </c>
      <c r="AA298">
        <v>0</v>
      </c>
      <c r="AB298" t="s">
        <v>3</v>
      </c>
      <c r="AC298">
        <v>0</v>
      </c>
      <c r="AD298">
        <v>1</v>
      </c>
      <c r="AE298">
        <v>0</v>
      </c>
      <c r="AF298">
        <v>3</v>
      </c>
      <c r="AG298">
        <v>3</v>
      </c>
      <c r="AH298" t="s">
        <v>41</v>
      </c>
      <c r="AI298" t="s">
        <v>861</v>
      </c>
      <c r="AJ298">
        <v>46217.458668981482</v>
      </c>
      <c r="AK298">
        <v>56664255</v>
      </c>
      <c r="AL298">
        <v>0</v>
      </c>
      <c r="AM298">
        <v>0</v>
      </c>
      <c r="AN298">
        <v>0</v>
      </c>
      <c r="AO298">
        <v>46034</v>
      </c>
      <c r="AP298">
        <v>0</v>
      </c>
      <c r="AQ298">
        <v>1</v>
      </c>
      <c r="AR298">
        <v>0</v>
      </c>
      <c r="AS298" t="s">
        <v>3</v>
      </c>
      <c r="AT298">
        <v>1</v>
      </c>
      <c r="AU298">
        <v>2</v>
      </c>
    </row>
    <row r="299" spans="2:47" x14ac:dyDescent="0.2">
      <c r="B299" t="s">
        <v>1986</v>
      </c>
      <c r="C299">
        <v>0</v>
      </c>
      <c r="D299" t="s">
        <v>860</v>
      </c>
      <c r="E299" t="s">
        <v>3</v>
      </c>
      <c r="F299" t="s">
        <v>1684</v>
      </c>
      <c r="G299" t="s">
        <v>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3</v>
      </c>
      <c r="U299">
        <v>0</v>
      </c>
      <c r="V299">
        <v>0</v>
      </c>
      <c r="W299">
        <v>0</v>
      </c>
      <c r="X299">
        <v>0</v>
      </c>
      <c r="Y299" t="s">
        <v>3</v>
      </c>
      <c r="Z299" t="s">
        <v>3</v>
      </c>
      <c r="AA299">
        <v>0</v>
      </c>
      <c r="AB299" t="s">
        <v>3</v>
      </c>
      <c r="AC299">
        <v>0</v>
      </c>
      <c r="AD299">
        <v>1</v>
      </c>
      <c r="AE299">
        <v>0</v>
      </c>
      <c r="AF299">
        <v>3</v>
      </c>
      <c r="AG299">
        <v>3</v>
      </c>
      <c r="AH299" t="s">
        <v>41</v>
      </c>
      <c r="AI299" t="s">
        <v>861</v>
      </c>
      <c r="AJ299">
        <v>46217.458668981482</v>
      </c>
      <c r="AK299">
        <v>56664255</v>
      </c>
      <c r="AL299">
        <v>0</v>
      </c>
      <c r="AM299">
        <v>0</v>
      </c>
      <c r="AN299">
        <v>0</v>
      </c>
      <c r="AO299">
        <v>46034</v>
      </c>
      <c r="AP299">
        <v>0</v>
      </c>
      <c r="AQ299">
        <v>1</v>
      </c>
      <c r="AR299">
        <v>0</v>
      </c>
      <c r="AS299" t="s">
        <v>3</v>
      </c>
      <c r="AT299">
        <v>1</v>
      </c>
      <c r="AU299">
        <v>2</v>
      </c>
    </row>
    <row r="300" spans="2:47" x14ac:dyDescent="0.2">
      <c r="B300" t="s">
        <v>1987</v>
      </c>
      <c r="C300">
        <v>1</v>
      </c>
      <c r="D300" t="s">
        <v>864</v>
      </c>
      <c r="E300" t="s">
        <v>3</v>
      </c>
      <c r="F300" t="s">
        <v>1684</v>
      </c>
      <c r="G300" t="s">
        <v>3</v>
      </c>
      <c r="H300">
        <v>43800</v>
      </c>
      <c r="I300">
        <v>43800</v>
      </c>
      <c r="J300">
        <v>0</v>
      </c>
      <c r="K300">
        <v>43800</v>
      </c>
      <c r="L300">
        <v>0</v>
      </c>
      <c r="M300">
        <v>0</v>
      </c>
      <c r="N300">
        <v>0</v>
      </c>
      <c r="O300" t="s">
        <v>1888</v>
      </c>
      <c r="P300" t="s">
        <v>3</v>
      </c>
      <c r="Q300" t="s">
        <v>1889</v>
      </c>
      <c r="R300" t="s">
        <v>3</v>
      </c>
      <c r="S300" t="s">
        <v>3</v>
      </c>
      <c r="T300" t="s">
        <v>3</v>
      </c>
      <c r="U300">
        <v>0</v>
      </c>
      <c r="V300">
        <v>0</v>
      </c>
      <c r="W300">
        <v>0</v>
      </c>
      <c r="X300">
        <v>0</v>
      </c>
      <c r="Y300" t="s">
        <v>3</v>
      </c>
      <c r="Z300" t="s">
        <v>3</v>
      </c>
      <c r="AA300">
        <v>0</v>
      </c>
      <c r="AB300" t="s">
        <v>3</v>
      </c>
      <c r="AC300">
        <v>43800</v>
      </c>
      <c r="AD300">
        <v>1</v>
      </c>
      <c r="AE300">
        <v>0</v>
      </c>
      <c r="AF300">
        <v>3</v>
      </c>
      <c r="AG300">
        <v>3</v>
      </c>
      <c r="AH300" t="s">
        <v>41</v>
      </c>
      <c r="AI300" t="s">
        <v>865</v>
      </c>
      <c r="AJ300">
        <v>46217.458668981482</v>
      </c>
      <c r="AK300">
        <v>56664260</v>
      </c>
      <c r="AL300">
        <v>0</v>
      </c>
      <c r="AM300">
        <v>0</v>
      </c>
      <c r="AN300">
        <v>0</v>
      </c>
      <c r="AO300">
        <v>46034</v>
      </c>
      <c r="AP300">
        <v>0</v>
      </c>
      <c r="AQ300">
        <v>1</v>
      </c>
      <c r="AR300">
        <v>0</v>
      </c>
      <c r="AS300" t="s">
        <v>1695</v>
      </c>
      <c r="AT300">
        <v>1</v>
      </c>
      <c r="AU300">
        <v>1</v>
      </c>
    </row>
    <row r="301" spans="2:47" x14ac:dyDescent="0.2">
      <c r="B301" t="s">
        <v>1988</v>
      </c>
      <c r="C301">
        <v>0</v>
      </c>
      <c r="D301" t="s">
        <v>864</v>
      </c>
      <c r="E301" t="s">
        <v>3</v>
      </c>
      <c r="F301" t="s">
        <v>1684</v>
      </c>
      <c r="G301" t="s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 t="s">
        <v>3</v>
      </c>
      <c r="U301">
        <v>0</v>
      </c>
      <c r="V301">
        <v>0</v>
      </c>
      <c r="W301">
        <v>0</v>
      </c>
      <c r="X301">
        <v>0</v>
      </c>
      <c r="Y301" t="s">
        <v>3</v>
      </c>
      <c r="Z301" t="s">
        <v>3</v>
      </c>
      <c r="AA301">
        <v>0</v>
      </c>
      <c r="AB301" t="s">
        <v>3</v>
      </c>
      <c r="AC301">
        <v>0</v>
      </c>
      <c r="AD301">
        <v>1</v>
      </c>
      <c r="AE301">
        <v>0</v>
      </c>
      <c r="AF301">
        <v>3</v>
      </c>
      <c r="AG301">
        <v>3</v>
      </c>
      <c r="AH301" t="s">
        <v>41</v>
      </c>
      <c r="AI301" t="s">
        <v>865</v>
      </c>
      <c r="AJ301">
        <v>46217.458668981482</v>
      </c>
      <c r="AK301">
        <v>56664260</v>
      </c>
      <c r="AL301">
        <v>0</v>
      </c>
      <c r="AM301">
        <v>0</v>
      </c>
      <c r="AN301">
        <v>0</v>
      </c>
      <c r="AO301">
        <v>46034</v>
      </c>
      <c r="AP301">
        <v>0</v>
      </c>
      <c r="AQ301">
        <v>1</v>
      </c>
      <c r="AR301">
        <v>0</v>
      </c>
      <c r="AS301" t="s">
        <v>3</v>
      </c>
      <c r="AT301">
        <v>1</v>
      </c>
      <c r="AU301">
        <v>1</v>
      </c>
    </row>
    <row r="302" spans="2:47" x14ac:dyDescent="0.2">
      <c r="B302" t="s">
        <v>1989</v>
      </c>
      <c r="C302">
        <v>0</v>
      </c>
      <c r="D302" t="s">
        <v>864</v>
      </c>
      <c r="E302" t="s">
        <v>3</v>
      </c>
      <c r="F302" t="s">
        <v>1684</v>
      </c>
      <c r="G302" t="s">
        <v>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3</v>
      </c>
      <c r="U302">
        <v>0</v>
      </c>
      <c r="V302">
        <v>0</v>
      </c>
      <c r="W302">
        <v>0</v>
      </c>
      <c r="X302">
        <v>0</v>
      </c>
      <c r="Y302" t="s">
        <v>3</v>
      </c>
      <c r="Z302" t="s">
        <v>3</v>
      </c>
      <c r="AA302">
        <v>0</v>
      </c>
      <c r="AB302" t="s">
        <v>3</v>
      </c>
      <c r="AC302">
        <v>0</v>
      </c>
      <c r="AD302">
        <v>1</v>
      </c>
      <c r="AE302">
        <v>0</v>
      </c>
      <c r="AF302">
        <v>3</v>
      </c>
      <c r="AG302">
        <v>3</v>
      </c>
      <c r="AH302" t="s">
        <v>41</v>
      </c>
      <c r="AI302" t="s">
        <v>865</v>
      </c>
      <c r="AJ302">
        <v>46217.458668981482</v>
      </c>
      <c r="AK302">
        <v>56664260</v>
      </c>
      <c r="AL302">
        <v>0</v>
      </c>
      <c r="AM302">
        <v>0</v>
      </c>
      <c r="AN302">
        <v>0</v>
      </c>
      <c r="AO302">
        <v>46034</v>
      </c>
      <c r="AP302">
        <v>0</v>
      </c>
      <c r="AQ302">
        <v>1</v>
      </c>
      <c r="AR302">
        <v>0</v>
      </c>
      <c r="AS302" t="s">
        <v>3</v>
      </c>
      <c r="AT302">
        <v>1</v>
      </c>
      <c r="AU302">
        <v>1</v>
      </c>
    </row>
    <row r="303" spans="2:47" x14ac:dyDescent="0.2">
      <c r="B303" t="s">
        <v>1990</v>
      </c>
      <c r="C303">
        <v>1</v>
      </c>
      <c r="D303" t="s">
        <v>868</v>
      </c>
      <c r="E303" t="s">
        <v>3</v>
      </c>
      <c r="F303" t="s">
        <v>1684</v>
      </c>
      <c r="G303" t="s">
        <v>3</v>
      </c>
      <c r="H303">
        <v>43000</v>
      </c>
      <c r="I303">
        <v>43000</v>
      </c>
      <c r="J303">
        <v>0</v>
      </c>
      <c r="K303">
        <v>43000</v>
      </c>
      <c r="L303">
        <v>0</v>
      </c>
      <c r="M303">
        <v>0</v>
      </c>
      <c r="N303">
        <v>0</v>
      </c>
      <c r="O303" t="s">
        <v>1888</v>
      </c>
      <c r="P303" t="s">
        <v>3</v>
      </c>
      <c r="Q303" t="s">
        <v>1889</v>
      </c>
      <c r="R303" t="s">
        <v>3</v>
      </c>
      <c r="S303" t="s">
        <v>3</v>
      </c>
      <c r="T303" t="s">
        <v>3</v>
      </c>
      <c r="U303">
        <v>0</v>
      </c>
      <c r="V303">
        <v>0</v>
      </c>
      <c r="W303">
        <v>0</v>
      </c>
      <c r="X303">
        <v>0</v>
      </c>
      <c r="Y303" t="s">
        <v>3</v>
      </c>
      <c r="Z303" t="s">
        <v>3</v>
      </c>
      <c r="AA303">
        <v>0</v>
      </c>
      <c r="AB303" t="s">
        <v>3</v>
      </c>
      <c r="AC303">
        <v>43000</v>
      </c>
      <c r="AD303">
        <v>1</v>
      </c>
      <c r="AE303">
        <v>0</v>
      </c>
      <c r="AF303">
        <v>3</v>
      </c>
      <c r="AG303">
        <v>3</v>
      </c>
      <c r="AH303" t="s">
        <v>41</v>
      </c>
      <c r="AI303" t="s">
        <v>869</v>
      </c>
      <c r="AJ303">
        <v>46217.458668981482</v>
      </c>
      <c r="AK303">
        <v>56664265</v>
      </c>
      <c r="AL303">
        <v>0</v>
      </c>
      <c r="AM303">
        <v>0</v>
      </c>
      <c r="AN303">
        <v>0</v>
      </c>
      <c r="AO303">
        <v>46034</v>
      </c>
      <c r="AP303">
        <v>0</v>
      </c>
      <c r="AQ303">
        <v>1</v>
      </c>
      <c r="AR303">
        <v>0</v>
      </c>
      <c r="AS303" t="s">
        <v>1695</v>
      </c>
      <c r="AT303">
        <v>1</v>
      </c>
      <c r="AU303">
        <v>10</v>
      </c>
    </row>
    <row r="304" spans="2:47" x14ac:dyDescent="0.2">
      <c r="B304" t="s">
        <v>1991</v>
      </c>
      <c r="C304">
        <v>0</v>
      </c>
      <c r="D304" t="s">
        <v>868</v>
      </c>
      <c r="E304" t="s">
        <v>3</v>
      </c>
      <c r="F304" t="s">
        <v>1684</v>
      </c>
      <c r="G304" t="s">
        <v>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 t="s">
        <v>3</v>
      </c>
      <c r="U304">
        <v>0</v>
      </c>
      <c r="V304">
        <v>0</v>
      </c>
      <c r="W304">
        <v>0</v>
      </c>
      <c r="X304">
        <v>0</v>
      </c>
      <c r="Y304" t="s">
        <v>3</v>
      </c>
      <c r="Z304" t="s">
        <v>3</v>
      </c>
      <c r="AA304">
        <v>0</v>
      </c>
      <c r="AB304" t="s">
        <v>3</v>
      </c>
      <c r="AC304">
        <v>0</v>
      </c>
      <c r="AD304">
        <v>1</v>
      </c>
      <c r="AE304">
        <v>0</v>
      </c>
      <c r="AF304">
        <v>3</v>
      </c>
      <c r="AG304">
        <v>3</v>
      </c>
      <c r="AH304" t="s">
        <v>41</v>
      </c>
      <c r="AI304" t="s">
        <v>869</v>
      </c>
      <c r="AJ304">
        <v>46217.458668981482</v>
      </c>
      <c r="AK304">
        <v>56664265</v>
      </c>
      <c r="AL304">
        <v>0</v>
      </c>
      <c r="AM304">
        <v>0</v>
      </c>
      <c r="AN304">
        <v>0</v>
      </c>
      <c r="AO304">
        <v>46034</v>
      </c>
      <c r="AP304">
        <v>0</v>
      </c>
      <c r="AQ304">
        <v>1</v>
      </c>
      <c r="AR304">
        <v>0</v>
      </c>
      <c r="AS304" t="s">
        <v>3</v>
      </c>
      <c r="AT304">
        <v>1</v>
      </c>
      <c r="AU304">
        <v>10</v>
      </c>
    </row>
    <row r="305" spans="2:47" x14ac:dyDescent="0.2">
      <c r="B305" t="s">
        <v>1992</v>
      </c>
      <c r="C305">
        <v>0</v>
      </c>
      <c r="D305" t="s">
        <v>868</v>
      </c>
      <c r="E305" t="s">
        <v>3</v>
      </c>
      <c r="F305" t="s">
        <v>1684</v>
      </c>
      <c r="G305" t="s">
        <v>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3</v>
      </c>
      <c r="U305">
        <v>0</v>
      </c>
      <c r="V305">
        <v>0</v>
      </c>
      <c r="W305">
        <v>0</v>
      </c>
      <c r="X305">
        <v>0</v>
      </c>
      <c r="Y305" t="s">
        <v>3</v>
      </c>
      <c r="Z305" t="s">
        <v>3</v>
      </c>
      <c r="AA305">
        <v>0</v>
      </c>
      <c r="AB305" t="s">
        <v>3</v>
      </c>
      <c r="AC305">
        <v>0</v>
      </c>
      <c r="AD305">
        <v>1</v>
      </c>
      <c r="AE305">
        <v>0</v>
      </c>
      <c r="AF305">
        <v>3</v>
      </c>
      <c r="AG305">
        <v>3</v>
      </c>
      <c r="AH305" t="s">
        <v>41</v>
      </c>
      <c r="AI305" t="s">
        <v>869</v>
      </c>
      <c r="AJ305">
        <v>46217.458668981482</v>
      </c>
      <c r="AK305">
        <v>56664265</v>
      </c>
      <c r="AL305">
        <v>0</v>
      </c>
      <c r="AM305">
        <v>0</v>
      </c>
      <c r="AN305">
        <v>0</v>
      </c>
      <c r="AO305">
        <v>46034</v>
      </c>
      <c r="AP305">
        <v>0</v>
      </c>
      <c r="AQ305">
        <v>1</v>
      </c>
      <c r="AR305">
        <v>0</v>
      </c>
      <c r="AS305" t="s">
        <v>3</v>
      </c>
      <c r="AT305">
        <v>1</v>
      </c>
      <c r="AU305">
        <v>10</v>
      </c>
    </row>
    <row r="306" spans="2:47" x14ac:dyDescent="0.2">
      <c r="B306" t="s">
        <v>1993</v>
      </c>
      <c r="C306">
        <v>1</v>
      </c>
      <c r="D306" t="s">
        <v>872</v>
      </c>
      <c r="E306" t="s">
        <v>3</v>
      </c>
      <c r="F306" t="s">
        <v>1684</v>
      </c>
      <c r="G306" t="s">
        <v>3</v>
      </c>
      <c r="H306">
        <v>57200</v>
      </c>
      <c r="I306">
        <v>57200</v>
      </c>
      <c r="J306">
        <v>0</v>
      </c>
      <c r="K306">
        <v>57200</v>
      </c>
      <c r="L306">
        <v>0</v>
      </c>
      <c r="M306">
        <v>0</v>
      </c>
      <c r="N306">
        <v>0</v>
      </c>
      <c r="O306" t="s">
        <v>1888</v>
      </c>
      <c r="P306" t="s">
        <v>3</v>
      </c>
      <c r="Q306" t="s">
        <v>1889</v>
      </c>
      <c r="R306" t="s">
        <v>3</v>
      </c>
      <c r="S306" t="s">
        <v>3</v>
      </c>
      <c r="T306" t="s">
        <v>3</v>
      </c>
      <c r="U306">
        <v>0</v>
      </c>
      <c r="V306">
        <v>0</v>
      </c>
      <c r="W306">
        <v>0</v>
      </c>
      <c r="X306">
        <v>0</v>
      </c>
      <c r="Y306" t="s">
        <v>3</v>
      </c>
      <c r="Z306" t="s">
        <v>3</v>
      </c>
      <c r="AA306">
        <v>0</v>
      </c>
      <c r="AB306" t="s">
        <v>3</v>
      </c>
      <c r="AC306">
        <v>57200</v>
      </c>
      <c r="AD306">
        <v>1</v>
      </c>
      <c r="AE306">
        <v>0</v>
      </c>
      <c r="AF306">
        <v>3</v>
      </c>
      <c r="AG306">
        <v>3</v>
      </c>
      <c r="AH306" t="s">
        <v>41</v>
      </c>
      <c r="AI306" t="s">
        <v>873</v>
      </c>
      <c r="AJ306">
        <v>46217.458668981482</v>
      </c>
      <c r="AK306">
        <v>56664270</v>
      </c>
      <c r="AL306">
        <v>0</v>
      </c>
      <c r="AM306">
        <v>0</v>
      </c>
      <c r="AN306">
        <v>0</v>
      </c>
      <c r="AO306">
        <v>46034</v>
      </c>
      <c r="AP306">
        <v>0</v>
      </c>
      <c r="AQ306">
        <v>1</v>
      </c>
      <c r="AR306">
        <v>0</v>
      </c>
      <c r="AS306" t="s">
        <v>1695</v>
      </c>
      <c r="AT306">
        <v>1</v>
      </c>
      <c r="AU306">
        <v>1</v>
      </c>
    </row>
    <row r="307" spans="2:47" x14ac:dyDescent="0.2">
      <c r="B307" t="s">
        <v>1994</v>
      </c>
      <c r="C307">
        <v>0</v>
      </c>
      <c r="D307" t="s">
        <v>872</v>
      </c>
      <c r="E307" t="s">
        <v>3</v>
      </c>
      <c r="F307" t="s">
        <v>1684</v>
      </c>
      <c r="G307" t="s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3</v>
      </c>
      <c r="U307">
        <v>0</v>
      </c>
      <c r="V307">
        <v>0</v>
      </c>
      <c r="W307">
        <v>0</v>
      </c>
      <c r="X307">
        <v>0</v>
      </c>
      <c r="Y307" t="s">
        <v>3</v>
      </c>
      <c r="Z307" t="s">
        <v>3</v>
      </c>
      <c r="AA307">
        <v>0</v>
      </c>
      <c r="AB307" t="s">
        <v>3</v>
      </c>
      <c r="AC307">
        <v>0</v>
      </c>
      <c r="AD307">
        <v>1</v>
      </c>
      <c r="AE307">
        <v>0</v>
      </c>
      <c r="AF307">
        <v>3</v>
      </c>
      <c r="AG307">
        <v>3</v>
      </c>
      <c r="AH307" t="s">
        <v>41</v>
      </c>
      <c r="AI307" t="s">
        <v>873</v>
      </c>
      <c r="AJ307">
        <v>46217.458668981482</v>
      </c>
      <c r="AK307">
        <v>56664270</v>
      </c>
      <c r="AL307">
        <v>0</v>
      </c>
      <c r="AM307">
        <v>0</v>
      </c>
      <c r="AN307">
        <v>0</v>
      </c>
      <c r="AO307">
        <v>46034</v>
      </c>
      <c r="AP307">
        <v>0</v>
      </c>
      <c r="AQ307">
        <v>1</v>
      </c>
      <c r="AR307">
        <v>0</v>
      </c>
      <c r="AS307" t="s">
        <v>3</v>
      </c>
      <c r="AT307">
        <v>1</v>
      </c>
      <c r="AU307">
        <v>1</v>
      </c>
    </row>
    <row r="308" spans="2:47" x14ac:dyDescent="0.2">
      <c r="B308" t="s">
        <v>1995</v>
      </c>
      <c r="C308">
        <v>0</v>
      </c>
      <c r="D308" t="s">
        <v>872</v>
      </c>
      <c r="E308" t="s">
        <v>3</v>
      </c>
      <c r="F308" t="s">
        <v>1684</v>
      </c>
      <c r="G308" t="s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 t="s">
        <v>3</v>
      </c>
      <c r="U308">
        <v>0</v>
      </c>
      <c r="V308">
        <v>0</v>
      </c>
      <c r="W308">
        <v>0</v>
      </c>
      <c r="X308">
        <v>0</v>
      </c>
      <c r="Y308" t="s">
        <v>3</v>
      </c>
      <c r="Z308" t="s">
        <v>3</v>
      </c>
      <c r="AA308">
        <v>0</v>
      </c>
      <c r="AB308" t="s">
        <v>3</v>
      </c>
      <c r="AC308">
        <v>0</v>
      </c>
      <c r="AD308">
        <v>1</v>
      </c>
      <c r="AE308">
        <v>0</v>
      </c>
      <c r="AF308">
        <v>3</v>
      </c>
      <c r="AG308">
        <v>3</v>
      </c>
      <c r="AH308" t="s">
        <v>41</v>
      </c>
      <c r="AI308" t="s">
        <v>873</v>
      </c>
      <c r="AJ308">
        <v>46217.458668981482</v>
      </c>
      <c r="AK308">
        <v>56664270</v>
      </c>
      <c r="AL308">
        <v>0</v>
      </c>
      <c r="AM308">
        <v>0</v>
      </c>
      <c r="AN308">
        <v>0</v>
      </c>
      <c r="AO308">
        <v>46034</v>
      </c>
      <c r="AP308">
        <v>0</v>
      </c>
      <c r="AQ308">
        <v>1</v>
      </c>
      <c r="AR308">
        <v>0</v>
      </c>
      <c r="AS308" t="s">
        <v>3</v>
      </c>
      <c r="AT308">
        <v>1</v>
      </c>
      <c r="AU308">
        <v>1</v>
      </c>
    </row>
    <row r="309" spans="2:47" x14ac:dyDescent="0.2">
      <c r="B309" t="s">
        <v>1996</v>
      </c>
      <c r="C309">
        <v>1</v>
      </c>
      <c r="D309" t="s">
        <v>875</v>
      </c>
      <c r="E309" t="s">
        <v>3</v>
      </c>
      <c r="F309" t="s">
        <v>1684</v>
      </c>
      <c r="G309" t="s">
        <v>3</v>
      </c>
      <c r="H309">
        <v>44120</v>
      </c>
      <c r="I309">
        <v>44120</v>
      </c>
      <c r="J309">
        <v>0</v>
      </c>
      <c r="K309">
        <v>44120</v>
      </c>
      <c r="L309">
        <v>0</v>
      </c>
      <c r="M309">
        <v>0</v>
      </c>
      <c r="N309">
        <v>0</v>
      </c>
      <c r="O309" t="s">
        <v>1888</v>
      </c>
      <c r="P309" t="s">
        <v>3</v>
      </c>
      <c r="Q309" t="s">
        <v>1889</v>
      </c>
      <c r="R309" t="s">
        <v>3</v>
      </c>
      <c r="S309" t="s">
        <v>3</v>
      </c>
      <c r="T309" t="s">
        <v>3</v>
      </c>
      <c r="U309">
        <v>0</v>
      </c>
      <c r="V309">
        <v>0</v>
      </c>
      <c r="W309">
        <v>0</v>
      </c>
      <c r="X309">
        <v>0</v>
      </c>
      <c r="Y309" t="s">
        <v>3</v>
      </c>
      <c r="Z309" t="s">
        <v>3</v>
      </c>
      <c r="AA309">
        <v>0</v>
      </c>
      <c r="AB309" t="s">
        <v>3</v>
      </c>
      <c r="AC309">
        <v>44120</v>
      </c>
      <c r="AD309">
        <v>1</v>
      </c>
      <c r="AE309">
        <v>0</v>
      </c>
      <c r="AF309">
        <v>3</v>
      </c>
      <c r="AG309">
        <v>3</v>
      </c>
      <c r="AH309" t="s">
        <v>41</v>
      </c>
      <c r="AI309" t="s">
        <v>876</v>
      </c>
      <c r="AJ309">
        <v>46217.458668981482</v>
      </c>
      <c r="AK309">
        <v>56664275</v>
      </c>
      <c r="AL309">
        <v>0</v>
      </c>
      <c r="AM309">
        <v>0</v>
      </c>
      <c r="AN309">
        <v>0</v>
      </c>
      <c r="AO309">
        <v>46034</v>
      </c>
      <c r="AP309">
        <v>0</v>
      </c>
      <c r="AQ309">
        <v>1</v>
      </c>
      <c r="AR309">
        <v>0</v>
      </c>
      <c r="AS309" t="s">
        <v>1695</v>
      </c>
      <c r="AT309">
        <v>1</v>
      </c>
      <c r="AU309">
        <v>1</v>
      </c>
    </row>
    <row r="310" spans="2:47" x14ac:dyDescent="0.2">
      <c r="B310" t="s">
        <v>1997</v>
      </c>
      <c r="C310">
        <v>0</v>
      </c>
      <c r="D310" t="s">
        <v>875</v>
      </c>
      <c r="E310" t="s">
        <v>3</v>
      </c>
      <c r="F310" t="s">
        <v>1684</v>
      </c>
      <c r="G310" t="s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 t="s">
        <v>3</v>
      </c>
      <c r="U310">
        <v>0</v>
      </c>
      <c r="V310">
        <v>0</v>
      </c>
      <c r="W310">
        <v>0</v>
      </c>
      <c r="X310">
        <v>0</v>
      </c>
      <c r="Y310" t="s">
        <v>3</v>
      </c>
      <c r="Z310" t="s">
        <v>3</v>
      </c>
      <c r="AA310">
        <v>0</v>
      </c>
      <c r="AB310" t="s">
        <v>3</v>
      </c>
      <c r="AC310">
        <v>0</v>
      </c>
      <c r="AD310">
        <v>1</v>
      </c>
      <c r="AE310">
        <v>0</v>
      </c>
      <c r="AF310">
        <v>3</v>
      </c>
      <c r="AG310">
        <v>3</v>
      </c>
      <c r="AH310" t="s">
        <v>41</v>
      </c>
      <c r="AI310" t="s">
        <v>876</v>
      </c>
      <c r="AJ310">
        <v>46217.458668981482</v>
      </c>
      <c r="AK310">
        <v>56664275</v>
      </c>
      <c r="AL310">
        <v>0</v>
      </c>
      <c r="AM310">
        <v>0</v>
      </c>
      <c r="AN310">
        <v>0</v>
      </c>
      <c r="AO310">
        <v>46034</v>
      </c>
      <c r="AP310">
        <v>0</v>
      </c>
      <c r="AQ310">
        <v>1</v>
      </c>
      <c r="AR310">
        <v>0</v>
      </c>
      <c r="AS310" t="s">
        <v>3</v>
      </c>
      <c r="AT310">
        <v>1</v>
      </c>
      <c r="AU310">
        <v>1</v>
      </c>
    </row>
    <row r="311" spans="2:47" x14ac:dyDescent="0.2">
      <c r="B311" t="s">
        <v>1998</v>
      </c>
      <c r="C311">
        <v>0</v>
      </c>
      <c r="D311" t="s">
        <v>875</v>
      </c>
      <c r="E311" t="s">
        <v>3</v>
      </c>
      <c r="F311" t="s">
        <v>1684</v>
      </c>
      <c r="G311" t="s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3</v>
      </c>
      <c r="U311">
        <v>0</v>
      </c>
      <c r="V311">
        <v>0</v>
      </c>
      <c r="W311">
        <v>0</v>
      </c>
      <c r="X311">
        <v>0</v>
      </c>
      <c r="Y311" t="s">
        <v>3</v>
      </c>
      <c r="Z311" t="s">
        <v>3</v>
      </c>
      <c r="AA311">
        <v>0</v>
      </c>
      <c r="AB311" t="s">
        <v>3</v>
      </c>
      <c r="AC311">
        <v>0</v>
      </c>
      <c r="AD311">
        <v>1</v>
      </c>
      <c r="AE311">
        <v>0</v>
      </c>
      <c r="AF311">
        <v>3</v>
      </c>
      <c r="AG311">
        <v>3</v>
      </c>
      <c r="AH311" t="s">
        <v>41</v>
      </c>
      <c r="AI311" t="s">
        <v>876</v>
      </c>
      <c r="AJ311">
        <v>46217.458668981482</v>
      </c>
      <c r="AK311">
        <v>56664275</v>
      </c>
      <c r="AL311">
        <v>0</v>
      </c>
      <c r="AM311">
        <v>0</v>
      </c>
      <c r="AN311">
        <v>0</v>
      </c>
      <c r="AO311">
        <v>46034</v>
      </c>
      <c r="AP311">
        <v>0</v>
      </c>
      <c r="AQ311">
        <v>1</v>
      </c>
      <c r="AR311">
        <v>0</v>
      </c>
      <c r="AS311" t="s">
        <v>3</v>
      </c>
      <c r="AT311">
        <v>1</v>
      </c>
      <c r="AU311">
        <v>1</v>
      </c>
    </row>
    <row r="312" spans="2:47" x14ac:dyDescent="0.2">
      <c r="B312" t="s">
        <v>1999</v>
      </c>
      <c r="C312">
        <v>1</v>
      </c>
      <c r="D312" t="s">
        <v>878</v>
      </c>
      <c r="E312" t="s">
        <v>3</v>
      </c>
      <c r="F312" t="s">
        <v>1684</v>
      </c>
      <c r="G312" t="s">
        <v>3</v>
      </c>
      <c r="H312">
        <v>43800</v>
      </c>
      <c r="I312">
        <v>43800</v>
      </c>
      <c r="J312">
        <v>0</v>
      </c>
      <c r="K312">
        <v>43800</v>
      </c>
      <c r="L312">
        <v>0</v>
      </c>
      <c r="M312">
        <v>0</v>
      </c>
      <c r="N312">
        <v>0</v>
      </c>
      <c r="O312" t="s">
        <v>1888</v>
      </c>
      <c r="P312" t="s">
        <v>3</v>
      </c>
      <c r="Q312" t="s">
        <v>1889</v>
      </c>
      <c r="R312" t="s">
        <v>3</v>
      </c>
      <c r="S312" t="s">
        <v>3</v>
      </c>
      <c r="T312" t="s">
        <v>3</v>
      </c>
      <c r="U312">
        <v>0</v>
      </c>
      <c r="V312">
        <v>0</v>
      </c>
      <c r="W312">
        <v>0</v>
      </c>
      <c r="X312">
        <v>0</v>
      </c>
      <c r="Y312" t="s">
        <v>3</v>
      </c>
      <c r="Z312" t="s">
        <v>3</v>
      </c>
      <c r="AA312">
        <v>0</v>
      </c>
      <c r="AB312" t="s">
        <v>3</v>
      </c>
      <c r="AC312">
        <v>43800</v>
      </c>
      <c r="AD312">
        <v>1</v>
      </c>
      <c r="AE312">
        <v>0</v>
      </c>
      <c r="AF312">
        <v>3</v>
      </c>
      <c r="AG312">
        <v>3</v>
      </c>
      <c r="AH312" t="s">
        <v>41</v>
      </c>
      <c r="AI312" t="s">
        <v>879</v>
      </c>
      <c r="AJ312">
        <v>46217.458668981482</v>
      </c>
      <c r="AK312">
        <v>56664280</v>
      </c>
      <c r="AL312">
        <v>0</v>
      </c>
      <c r="AM312">
        <v>0</v>
      </c>
      <c r="AN312">
        <v>0</v>
      </c>
      <c r="AO312">
        <v>46034</v>
      </c>
      <c r="AP312">
        <v>0</v>
      </c>
      <c r="AQ312">
        <v>1</v>
      </c>
      <c r="AR312">
        <v>0</v>
      </c>
      <c r="AS312" t="s">
        <v>1695</v>
      </c>
      <c r="AT312">
        <v>1</v>
      </c>
      <c r="AU312">
        <v>1</v>
      </c>
    </row>
    <row r="313" spans="2:47" x14ac:dyDescent="0.2">
      <c r="B313" t="s">
        <v>2000</v>
      </c>
      <c r="C313">
        <v>0</v>
      </c>
      <c r="D313" t="s">
        <v>878</v>
      </c>
      <c r="E313" t="s">
        <v>3</v>
      </c>
      <c r="F313" t="s">
        <v>1684</v>
      </c>
      <c r="G313" t="s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>
        <v>0</v>
      </c>
      <c r="V313">
        <v>0</v>
      </c>
      <c r="W313">
        <v>0</v>
      </c>
      <c r="X313">
        <v>0</v>
      </c>
      <c r="Y313" t="s">
        <v>3</v>
      </c>
      <c r="Z313" t="s">
        <v>3</v>
      </c>
      <c r="AA313">
        <v>0</v>
      </c>
      <c r="AB313" t="s">
        <v>3</v>
      </c>
      <c r="AC313">
        <v>0</v>
      </c>
      <c r="AD313">
        <v>1</v>
      </c>
      <c r="AE313">
        <v>0</v>
      </c>
      <c r="AF313">
        <v>3</v>
      </c>
      <c r="AG313">
        <v>3</v>
      </c>
      <c r="AH313" t="s">
        <v>41</v>
      </c>
      <c r="AI313" t="s">
        <v>879</v>
      </c>
      <c r="AJ313">
        <v>46217.458668981482</v>
      </c>
      <c r="AK313">
        <v>56664280</v>
      </c>
      <c r="AL313">
        <v>0</v>
      </c>
      <c r="AM313">
        <v>0</v>
      </c>
      <c r="AN313">
        <v>0</v>
      </c>
      <c r="AO313">
        <v>46034</v>
      </c>
      <c r="AP313">
        <v>0</v>
      </c>
      <c r="AQ313">
        <v>1</v>
      </c>
      <c r="AR313">
        <v>0</v>
      </c>
      <c r="AS313" t="s">
        <v>3</v>
      </c>
      <c r="AT313">
        <v>1</v>
      </c>
      <c r="AU313">
        <v>1</v>
      </c>
    </row>
    <row r="314" spans="2:47" x14ac:dyDescent="0.2">
      <c r="B314" t="s">
        <v>2001</v>
      </c>
      <c r="C314">
        <v>0</v>
      </c>
      <c r="D314" t="s">
        <v>878</v>
      </c>
      <c r="E314" t="s">
        <v>3</v>
      </c>
      <c r="F314" t="s">
        <v>1684</v>
      </c>
      <c r="G314" t="s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>
        <v>0</v>
      </c>
      <c r="V314">
        <v>0</v>
      </c>
      <c r="W314">
        <v>0</v>
      </c>
      <c r="X314">
        <v>0</v>
      </c>
      <c r="Y314" t="s">
        <v>3</v>
      </c>
      <c r="Z314" t="s">
        <v>3</v>
      </c>
      <c r="AA314">
        <v>0</v>
      </c>
      <c r="AB314" t="s">
        <v>3</v>
      </c>
      <c r="AC314">
        <v>0</v>
      </c>
      <c r="AD314">
        <v>1</v>
      </c>
      <c r="AE314">
        <v>0</v>
      </c>
      <c r="AF314">
        <v>3</v>
      </c>
      <c r="AG314">
        <v>3</v>
      </c>
      <c r="AH314" t="s">
        <v>41</v>
      </c>
      <c r="AI314" t="s">
        <v>879</v>
      </c>
      <c r="AJ314">
        <v>46217.458668981482</v>
      </c>
      <c r="AK314">
        <v>56664280</v>
      </c>
      <c r="AL314">
        <v>0</v>
      </c>
      <c r="AM314">
        <v>0</v>
      </c>
      <c r="AN314">
        <v>0</v>
      </c>
      <c r="AO314">
        <v>46034</v>
      </c>
      <c r="AP314">
        <v>0</v>
      </c>
      <c r="AQ314">
        <v>1</v>
      </c>
      <c r="AR314">
        <v>0</v>
      </c>
      <c r="AS314" t="s">
        <v>3</v>
      </c>
      <c r="AT314">
        <v>1</v>
      </c>
      <c r="AU314">
        <v>1</v>
      </c>
    </row>
    <row r="315" spans="2:47" x14ac:dyDescent="0.2">
      <c r="B315" t="s">
        <v>2002</v>
      </c>
      <c r="C315">
        <v>1</v>
      </c>
      <c r="D315" t="s">
        <v>881</v>
      </c>
      <c r="E315" t="s">
        <v>3</v>
      </c>
      <c r="F315" t="s">
        <v>1684</v>
      </c>
      <c r="G315" t="s">
        <v>3</v>
      </c>
      <c r="H315">
        <v>43000</v>
      </c>
      <c r="I315">
        <v>43000</v>
      </c>
      <c r="J315">
        <v>0</v>
      </c>
      <c r="K315">
        <v>43000</v>
      </c>
      <c r="L315">
        <v>0</v>
      </c>
      <c r="M315">
        <v>0</v>
      </c>
      <c r="N315">
        <v>0</v>
      </c>
      <c r="O315" t="s">
        <v>1888</v>
      </c>
      <c r="P315" t="s">
        <v>3</v>
      </c>
      <c r="Q315" t="s">
        <v>1889</v>
      </c>
      <c r="R315" t="s">
        <v>3</v>
      </c>
      <c r="S315" t="s">
        <v>3</v>
      </c>
      <c r="T315" t="s">
        <v>3</v>
      </c>
      <c r="U315">
        <v>0</v>
      </c>
      <c r="V315">
        <v>0</v>
      </c>
      <c r="W315">
        <v>0</v>
      </c>
      <c r="X315">
        <v>0</v>
      </c>
      <c r="Y315" t="s">
        <v>3</v>
      </c>
      <c r="Z315" t="s">
        <v>3</v>
      </c>
      <c r="AA315">
        <v>0</v>
      </c>
      <c r="AB315" t="s">
        <v>3</v>
      </c>
      <c r="AC315">
        <v>43000</v>
      </c>
      <c r="AD315">
        <v>1</v>
      </c>
      <c r="AE315">
        <v>0</v>
      </c>
      <c r="AF315">
        <v>3</v>
      </c>
      <c r="AG315">
        <v>3</v>
      </c>
      <c r="AH315" t="s">
        <v>41</v>
      </c>
      <c r="AI315" t="s">
        <v>882</v>
      </c>
      <c r="AJ315">
        <v>46217.458668981482</v>
      </c>
      <c r="AK315">
        <v>56664285</v>
      </c>
      <c r="AL315">
        <v>0</v>
      </c>
      <c r="AM315">
        <v>0</v>
      </c>
      <c r="AN315">
        <v>0</v>
      </c>
      <c r="AO315">
        <v>46034</v>
      </c>
      <c r="AP315">
        <v>0</v>
      </c>
      <c r="AQ315">
        <v>1</v>
      </c>
      <c r="AR315">
        <v>0</v>
      </c>
      <c r="AS315" t="s">
        <v>1695</v>
      </c>
      <c r="AT315">
        <v>1</v>
      </c>
      <c r="AU315">
        <v>2</v>
      </c>
    </row>
    <row r="316" spans="2:47" x14ac:dyDescent="0.2">
      <c r="B316" t="s">
        <v>2003</v>
      </c>
      <c r="C316">
        <v>0</v>
      </c>
      <c r="D316" t="s">
        <v>881</v>
      </c>
      <c r="E316" t="s">
        <v>3</v>
      </c>
      <c r="F316" t="s">
        <v>1684</v>
      </c>
      <c r="G316" t="s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3</v>
      </c>
      <c r="U316">
        <v>0</v>
      </c>
      <c r="V316">
        <v>0</v>
      </c>
      <c r="W316">
        <v>0</v>
      </c>
      <c r="X316">
        <v>0</v>
      </c>
      <c r="Y316" t="s">
        <v>3</v>
      </c>
      <c r="Z316" t="s">
        <v>3</v>
      </c>
      <c r="AA316">
        <v>0</v>
      </c>
      <c r="AB316" t="s">
        <v>3</v>
      </c>
      <c r="AC316">
        <v>0</v>
      </c>
      <c r="AD316">
        <v>1</v>
      </c>
      <c r="AE316">
        <v>0</v>
      </c>
      <c r="AF316">
        <v>3</v>
      </c>
      <c r="AG316">
        <v>3</v>
      </c>
      <c r="AH316" t="s">
        <v>41</v>
      </c>
      <c r="AI316" t="s">
        <v>882</v>
      </c>
      <c r="AJ316">
        <v>46217.458668981482</v>
      </c>
      <c r="AK316">
        <v>56664285</v>
      </c>
      <c r="AL316">
        <v>0</v>
      </c>
      <c r="AM316">
        <v>0</v>
      </c>
      <c r="AN316">
        <v>0</v>
      </c>
      <c r="AO316">
        <v>46034</v>
      </c>
      <c r="AP316">
        <v>0</v>
      </c>
      <c r="AQ316">
        <v>1</v>
      </c>
      <c r="AR316">
        <v>0</v>
      </c>
      <c r="AS316" t="s">
        <v>3</v>
      </c>
      <c r="AT316">
        <v>1</v>
      </c>
      <c r="AU316">
        <v>2</v>
      </c>
    </row>
    <row r="317" spans="2:47" x14ac:dyDescent="0.2">
      <c r="B317" t="s">
        <v>2004</v>
      </c>
      <c r="C317">
        <v>0</v>
      </c>
      <c r="D317" t="s">
        <v>881</v>
      </c>
      <c r="E317" t="s">
        <v>3</v>
      </c>
      <c r="F317" t="s">
        <v>1684</v>
      </c>
      <c r="G317" t="s">
        <v>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3</v>
      </c>
      <c r="P317" t="s">
        <v>3</v>
      </c>
      <c r="Q317" t="s">
        <v>3</v>
      </c>
      <c r="R317" t="s">
        <v>3</v>
      </c>
      <c r="S317" t="s">
        <v>3</v>
      </c>
      <c r="T317" t="s">
        <v>3</v>
      </c>
      <c r="U317">
        <v>0</v>
      </c>
      <c r="V317">
        <v>0</v>
      </c>
      <c r="W317">
        <v>0</v>
      </c>
      <c r="X317">
        <v>0</v>
      </c>
      <c r="Y317" t="s">
        <v>3</v>
      </c>
      <c r="Z317" t="s">
        <v>3</v>
      </c>
      <c r="AA317">
        <v>0</v>
      </c>
      <c r="AB317" t="s">
        <v>3</v>
      </c>
      <c r="AC317">
        <v>0</v>
      </c>
      <c r="AD317">
        <v>1</v>
      </c>
      <c r="AE317">
        <v>0</v>
      </c>
      <c r="AF317">
        <v>3</v>
      </c>
      <c r="AG317">
        <v>3</v>
      </c>
      <c r="AH317" t="s">
        <v>41</v>
      </c>
      <c r="AI317" t="s">
        <v>882</v>
      </c>
      <c r="AJ317">
        <v>46217.458668981482</v>
      </c>
      <c r="AK317">
        <v>56664285</v>
      </c>
      <c r="AL317">
        <v>0</v>
      </c>
      <c r="AM317">
        <v>0</v>
      </c>
      <c r="AN317">
        <v>0</v>
      </c>
      <c r="AO317">
        <v>46034</v>
      </c>
      <c r="AP317">
        <v>0</v>
      </c>
      <c r="AQ317">
        <v>1</v>
      </c>
      <c r="AR317">
        <v>0</v>
      </c>
      <c r="AS317" t="s">
        <v>3</v>
      </c>
      <c r="AT317">
        <v>1</v>
      </c>
      <c r="AU317">
        <v>2</v>
      </c>
    </row>
    <row r="318" spans="2:47" x14ac:dyDescent="0.2">
      <c r="B318" t="s">
        <v>2005</v>
      </c>
      <c r="C318">
        <v>1</v>
      </c>
      <c r="D318" t="s">
        <v>884</v>
      </c>
      <c r="E318" t="s">
        <v>3</v>
      </c>
      <c r="F318" t="s">
        <v>1684</v>
      </c>
      <c r="G318" t="s">
        <v>3</v>
      </c>
      <c r="H318">
        <v>22800</v>
      </c>
      <c r="I318">
        <v>22800</v>
      </c>
      <c r="J318">
        <v>0</v>
      </c>
      <c r="K318">
        <v>22800</v>
      </c>
      <c r="L318">
        <v>0</v>
      </c>
      <c r="M318">
        <v>0</v>
      </c>
      <c r="N318">
        <v>0</v>
      </c>
      <c r="O318" t="s">
        <v>1888</v>
      </c>
      <c r="P318" t="s">
        <v>3</v>
      </c>
      <c r="Q318" t="s">
        <v>1889</v>
      </c>
      <c r="R318" t="s">
        <v>3</v>
      </c>
      <c r="S318" t="s">
        <v>3</v>
      </c>
      <c r="T318" t="s">
        <v>3</v>
      </c>
      <c r="U318">
        <v>0</v>
      </c>
      <c r="V318">
        <v>0</v>
      </c>
      <c r="W318">
        <v>0</v>
      </c>
      <c r="X318">
        <v>0</v>
      </c>
      <c r="Y318" t="s">
        <v>3</v>
      </c>
      <c r="Z318" t="s">
        <v>3</v>
      </c>
      <c r="AA318">
        <v>0</v>
      </c>
      <c r="AB318" t="s">
        <v>3</v>
      </c>
      <c r="AC318">
        <v>22800</v>
      </c>
      <c r="AD318">
        <v>1</v>
      </c>
      <c r="AE318">
        <v>0</v>
      </c>
      <c r="AF318">
        <v>3</v>
      </c>
      <c r="AG318">
        <v>3</v>
      </c>
      <c r="AH318" t="s">
        <v>41</v>
      </c>
      <c r="AI318" t="s">
        <v>885</v>
      </c>
      <c r="AJ318">
        <v>46217.458668981482</v>
      </c>
      <c r="AK318">
        <v>56664290</v>
      </c>
      <c r="AL318">
        <v>0</v>
      </c>
      <c r="AM318">
        <v>0</v>
      </c>
      <c r="AN318">
        <v>0</v>
      </c>
      <c r="AO318">
        <v>46034</v>
      </c>
      <c r="AP318">
        <v>0</v>
      </c>
      <c r="AQ318">
        <v>1</v>
      </c>
      <c r="AR318">
        <v>0</v>
      </c>
      <c r="AS318" t="s">
        <v>1695</v>
      </c>
      <c r="AT318">
        <v>1</v>
      </c>
      <c r="AU318">
        <v>3</v>
      </c>
    </row>
    <row r="319" spans="2:47" x14ac:dyDescent="0.2">
      <c r="B319" t="s">
        <v>2006</v>
      </c>
      <c r="C319">
        <v>0</v>
      </c>
      <c r="D319" t="s">
        <v>884</v>
      </c>
      <c r="E319" t="s">
        <v>3</v>
      </c>
      <c r="F319" t="s">
        <v>1684</v>
      </c>
      <c r="G319" t="s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3</v>
      </c>
      <c r="U319">
        <v>0</v>
      </c>
      <c r="V319">
        <v>0</v>
      </c>
      <c r="W319">
        <v>0</v>
      </c>
      <c r="X319">
        <v>0</v>
      </c>
      <c r="Y319" t="s">
        <v>3</v>
      </c>
      <c r="Z319" t="s">
        <v>3</v>
      </c>
      <c r="AA319">
        <v>0</v>
      </c>
      <c r="AB319" t="s">
        <v>3</v>
      </c>
      <c r="AC319">
        <v>0</v>
      </c>
      <c r="AD319">
        <v>1</v>
      </c>
      <c r="AE319">
        <v>0</v>
      </c>
      <c r="AF319">
        <v>3</v>
      </c>
      <c r="AG319">
        <v>3</v>
      </c>
      <c r="AH319" t="s">
        <v>41</v>
      </c>
      <c r="AI319" t="s">
        <v>885</v>
      </c>
      <c r="AJ319">
        <v>46217.458668981482</v>
      </c>
      <c r="AK319">
        <v>56664290</v>
      </c>
      <c r="AL319">
        <v>0</v>
      </c>
      <c r="AM319">
        <v>0</v>
      </c>
      <c r="AN319">
        <v>0</v>
      </c>
      <c r="AO319">
        <v>46034</v>
      </c>
      <c r="AP319">
        <v>0</v>
      </c>
      <c r="AQ319">
        <v>1</v>
      </c>
      <c r="AR319">
        <v>0</v>
      </c>
      <c r="AS319" t="s">
        <v>3</v>
      </c>
      <c r="AT319">
        <v>1</v>
      </c>
      <c r="AU319">
        <v>3</v>
      </c>
    </row>
    <row r="320" spans="2:47" x14ac:dyDescent="0.2">
      <c r="B320" t="s">
        <v>2007</v>
      </c>
      <c r="C320">
        <v>0</v>
      </c>
      <c r="D320" t="s">
        <v>884</v>
      </c>
      <c r="E320" t="s">
        <v>3</v>
      </c>
      <c r="F320" t="s">
        <v>1684</v>
      </c>
      <c r="G320" t="s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 t="s">
        <v>3</v>
      </c>
      <c r="U320">
        <v>0</v>
      </c>
      <c r="V320">
        <v>0</v>
      </c>
      <c r="W320">
        <v>0</v>
      </c>
      <c r="X320">
        <v>0</v>
      </c>
      <c r="Y320" t="s">
        <v>3</v>
      </c>
      <c r="Z320" t="s">
        <v>3</v>
      </c>
      <c r="AA320">
        <v>0</v>
      </c>
      <c r="AB320" t="s">
        <v>3</v>
      </c>
      <c r="AC320">
        <v>0</v>
      </c>
      <c r="AD320">
        <v>1</v>
      </c>
      <c r="AE320">
        <v>0</v>
      </c>
      <c r="AF320">
        <v>3</v>
      </c>
      <c r="AG320">
        <v>3</v>
      </c>
      <c r="AH320" t="s">
        <v>41</v>
      </c>
      <c r="AI320" t="s">
        <v>885</v>
      </c>
      <c r="AJ320">
        <v>46217.458668981482</v>
      </c>
      <c r="AK320">
        <v>56664290</v>
      </c>
      <c r="AL320">
        <v>0</v>
      </c>
      <c r="AM320">
        <v>0</v>
      </c>
      <c r="AN320">
        <v>0</v>
      </c>
      <c r="AO320">
        <v>46034</v>
      </c>
      <c r="AP320">
        <v>0</v>
      </c>
      <c r="AQ320">
        <v>1</v>
      </c>
      <c r="AR320">
        <v>0</v>
      </c>
      <c r="AS320" t="s">
        <v>3</v>
      </c>
      <c r="AT320">
        <v>1</v>
      </c>
      <c r="AU320">
        <v>3</v>
      </c>
    </row>
    <row r="321" spans="2:47" x14ac:dyDescent="0.2">
      <c r="B321" t="s">
        <v>2008</v>
      </c>
      <c r="C321">
        <v>1</v>
      </c>
      <c r="D321" t="s">
        <v>888</v>
      </c>
      <c r="E321" t="s">
        <v>3</v>
      </c>
      <c r="F321" t="s">
        <v>1684</v>
      </c>
      <c r="G321" t="s">
        <v>3</v>
      </c>
      <c r="H321">
        <v>23000</v>
      </c>
      <c r="I321">
        <v>23000</v>
      </c>
      <c r="J321">
        <v>0</v>
      </c>
      <c r="K321">
        <v>23000</v>
      </c>
      <c r="L321">
        <v>0</v>
      </c>
      <c r="M321">
        <v>0</v>
      </c>
      <c r="N321">
        <v>0</v>
      </c>
      <c r="O321" t="s">
        <v>1888</v>
      </c>
      <c r="P321" t="s">
        <v>3</v>
      </c>
      <c r="Q321" t="s">
        <v>1889</v>
      </c>
      <c r="R321" t="s">
        <v>3</v>
      </c>
      <c r="S321" t="s">
        <v>3</v>
      </c>
      <c r="T321" t="s">
        <v>3</v>
      </c>
      <c r="U321">
        <v>0</v>
      </c>
      <c r="V321">
        <v>0</v>
      </c>
      <c r="W321">
        <v>0</v>
      </c>
      <c r="X321">
        <v>0</v>
      </c>
      <c r="Y321" t="s">
        <v>3</v>
      </c>
      <c r="Z321" t="s">
        <v>3</v>
      </c>
      <c r="AA321">
        <v>0</v>
      </c>
      <c r="AB321" t="s">
        <v>3</v>
      </c>
      <c r="AC321">
        <v>23000</v>
      </c>
      <c r="AD321">
        <v>1</v>
      </c>
      <c r="AE321">
        <v>0</v>
      </c>
      <c r="AF321">
        <v>3</v>
      </c>
      <c r="AG321">
        <v>3</v>
      </c>
      <c r="AH321" t="s">
        <v>41</v>
      </c>
      <c r="AI321" t="s">
        <v>889</v>
      </c>
      <c r="AJ321">
        <v>46217.458668981482</v>
      </c>
      <c r="AK321">
        <v>56664295</v>
      </c>
      <c r="AL321">
        <v>0</v>
      </c>
      <c r="AM321">
        <v>0</v>
      </c>
      <c r="AN321">
        <v>0</v>
      </c>
      <c r="AO321">
        <v>46034</v>
      </c>
      <c r="AP321">
        <v>0</v>
      </c>
      <c r="AQ321">
        <v>1</v>
      </c>
      <c r="AR321">
        <v>0</v>
      </c>
      <c r="AS321" t="s">
        <v>1695</v>
      </c>
      <c r="AT321">
        <v>1</v>
      </c>
      <c r="AU321">
        <v>4</v>
      </c>
    </row>
    <row r="322" spans="2:47" x14ac:dyDescent="0.2">
      <c r="B322" t="s">
        <v>2009</v>
      </c>
      <c r="C322">
        <v>0</v>
      </c>
      <c r="D322" t="s">
        <v>888</v>
      </c>
      <c r="E322" t="s">
        <v>3</v>
      </c>
      <c r="F322" t="s">
        <v>1684</v>
      </c>
      <c r="G322" t="s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 t="s">
        <v>3</v>
      </c>
      <c r="U322">
        <v>0</v>
      </c>
      <c r="V322">
        <v>0</v>
      </c>
      <c r="W322">
        <v>0</v>
      </c>
      <c r="X322">
        <v>0</v>
      </c>
      <c r="Y322" t="s">
        <v>3</v>
      </c>
      <c r="Z322" t="s">
        <v>3</v>
      </c>
      <c r="AA322">
        <v>0</v>
      </c>
      <c r="AB322" t="s">
        <v>3</v>
      </c>
      <c r="AC322">
        <v>0</v>
      </c>
      <c r="AD322">
        <v>1</v>
      </c>
      <c r="AE322">
        <v>0</v>
      </c>
      <c r="AF322">
        <v>3</v>
      </c>
      <c r="AG322">
        <v>3</v>
      </c>
      <c r="AH322" t="s">
        <v>41</v>
      </c>
      <c r="AI322" t="s">
        <v>889</v>
      </c>
      <c r="AJ322">
        <v>46217.458668981482</v>
      </c>
      <c r="AK322">
        <v>56664295</v>
      </c>
      <c r="AL322">
        <v>0</v>
      </c>
      <c r="AM322">
        <v>0</v>
      </c>
      <c r="AN322">
        <v>0</v>
      </c>
      <c r="AO322">
        <v>46034</v>
      </c>
      <c r="AP322">
        <v>0</v>
      </c>
      <c r="AQ322">
        <v>1</v>
      </c>
      <c r="AR322">
        <v>0</v>
      </c>
      <c r="AS322" t="s">
        <v>3</v>
      </c>
      <c r="AT322">
        <v>1</v>
      </c>
      <c r="AU322">
        <v>4</v>
      </c>
    </row>
    <row r="323" spans="2:47" x14ac:dyDescent="0.2">
      <c r="B323" t="s">
        <v>2010</v>
      </c>
      <c r="C323">
        <v>0</v>
      </c>
      <c r="D323" t="s">
        <v>888</v>
      </c>
      <c r="E323" t="s">
        <v>3</v>
      </c>
      <c r="F323" t="s">
        <v>1684</v>
      </c>
      <c r="G323" t="s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 t="s">
        <v>3</v>
      </c>
      <c r="U323">
        <v>0</v>
      </c>
      <c r="V323">
        <v>0</v>
      </c>
      <c r="W323">
        <v>0</v>
      </c>
      <c r="X323">
        <v>0</v>
      </c>
      <c r="Y323" t="s">
        <v>3</v>
      </c>
      <c r="Z323" t="s">
        <v>3</v>
      </c>
      <c r="AA323">
        <v>0</v>
      </c>
      <c r="AB323" t="s">
        <v>3</v>
      </c>
      <c r="AC323">
        <v>0</v>
      </c>
      <c r="AD323">
        <v>1</v>
      </c>
      <c r="AE323">
        <v>0</v>
      </c>
      <c r="AF323">
        <v>3</v>
      </c>
      <c r="AG323">
        <v>3</v>
      </c>
      <c r="AH323" t="s">
        <v>41</v>
      </c>
      <c r="AI323" t="s">
        <v>889</v>
      </c>
      <c r="AJ323">
        <v>46217.458668981482</v>
      </c>
      <c r="AK323">
        <v>56664295</v>
      </c>
      <c r="AL323">
        <v>0</v>
      </c>
      <c r="AM323">
        <v>0</v>
      </c>
      <c r="AN323">
        <v>0</v>
      </c>
      <c r="AO323">
        <v>46034</v>
      </c>
      <c r="AP323">
        <v>0</v>
      </c>
      <c r="AQ323">
        <v>1</v>
      </c>
      <c r="AR323">
        <v>0</v>
      </c>
      <c r="AS323" t="s">
        <v>3</v>
      </c>
      <c r="AT323">
        <v>1</v>
      </c>
      <c r="AU323">
        <v>4</v>
      </c>
    </row>
    <row r="324" spans="2:47" x14ac:dyDescent="0.2">
      <c r="B324" t="s">
        <v>2011</v>
      </c>
      <c r="C324">
        <v>1</v>
      </c>
      <c r="D324" t="s">
        <v>892</v>
      </c>
      <c r="E324" t="s">
        <v>3</v>
      </c>
      <c r="F324" t="s">
        <v>1684</v>
      </c>
      <c r="G324" t="s">
        <v>3</v>
      </c>
      <c r="H324">
        <v>25000</v>
      </c>
      <c r="I324">
        <v>25000</v>
      </c>
      <c r="J324">
        <v>0</v>
      </c>
      <c r="K324">
        <v>25000</v>
      </c>
      <c r="L324">
        <v>0</v>
      </c>
      <c r="M324">
        <v>0</v>
      </c>
      <c r="N324">
        <v>0</v>
      </c>
      <c r="O324" t="s">
        <v>1888</v>
      </c>
      <c r="P324" t="s">
        <v>3</v>
      </c>
      <c r="Q324" t="s">
        <v>1889</v>
      </c>
      <c r="R324" t="s">
        <v>3</v>
      </c>
      <c r="S324" t="s">
        <v>3</v>
      </c>
      <c r="T324" t="s">
        <v>3</v>
      </c>
      <c r="U324">
        <v>0</v>
      </c>
      <c r="V324">
        <v>0</v>
      </c>
      <c r="W324">
        <v>0</v>
      </c>
      <c r="X324">
        <v>0</v>
      </c>
      <c r="Y324" t="s">
        <v>3</v>
      </c>
      <c r="Z324" t="s">
        <v>3</v>
      </c>
      <c r="AA324">
        <v>0</v>
      </c>
      <c r="AB324" t="s">
        <v>3</v>
      </c>
      <c r="AC324">
        <v>25000</v>
      </c>
      <c r="AD324">
        <v>1</v>
      </c>
      <c r="AE324">
        <v>0</v>
      </c>
      <c r="AF324">
        <v>3</v>
      </c>
      <c r="AG324">
        <v>3</v>
      </c>
      <c r="AH324" t="s">
        <v>41</v>
      </c>
      <c r="AI324" t="s">
        <v>893</v>
      </c>
      <c r="AJ324">
        <v>46217.458668981482</v>
      </c>
      <c r="AK324">
        <v>56664300</v>
      </c>
      <c r="AL324">
        <v>0</v>
      </c>
      <c r="AM324">
        <v>0</v>
      </c>
      <c r="AN324">
        <v>0</v>
      </c>
      <c r="AO324">
        <v>46034</v>
      </c>
      <c r="AP324">
        <v>0</v>
      </c>
      <c r="AQ324">
        <v>1</v>
      </c>
      <c r="AR324">
        <v>0</v>
      </c>
      <c r="AS324" t="s">
        <v>1695</v>
      </c>
      <c r="AT324">
        <v>1</v>
      </c>
      <c r="AU324">
        <v>1</v>
      </c>
    </row>
    <row r="325" spans="2:47" x14ac:dyDescent="0.2">
      <c r="B325" t="s">
        <v>2012</v>
      </c>
      <c r="C325">
        <v>0</v>
      </c>
      <c r="D325" t="s">
        <v>892</v>
      </c>
      <c r="E325" t="s">
        <v>3</v>
      </c>
      <c r="F325" t="s">
        <v>1684</v>
      </c>
      <c r="G325" t="s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3</v>
      </c>
      <c r="U325">
        <v>0</v>
      </c>
      <c r="V325">
        <v>0</v>
      </c>
      <c r="W325">
        <v>0</v>
      </c>
      <c r="X325">
        <v>0</v>
      </c>
      <c r="Y325" t="s">
        <v>3</v>
      </c>
      <c r="Z325" t="s">
        <v>3</v>
      </c>
      <c r="AA325">
        <v>0</v>
      </c>
      <c r="AB325" t="s">
        <v>3</v>
      </c>
      <c r="AC325">
        <v>0</v>
      </c>
      <c r="AD325">
        <v>1</v>
      </c>
      <c r="AE325">
        <v>0</v>
      </c>
      <c r="AF325">
        <v>3</v>
      </c>
      <c r="AG325">
        <v>3</v>
      </c>
      <c r="AH325" t="s">
        <v>41</v>
      </c>
      <c r="AI325" t="s">
        <v>893</v>
      </c>
      <c r="AJ325">
        <v>46217.458668981482</v>
      </c>
      <c r="AK325">
        <v>56664300</v>
      </c>
      <c r="AL325">
        <v>0</v>
      </c>
      <c r="AM325">
        <v>0</v>
      </c>
      <c r="AN325">
        <v>0</v>
      </c>
      <c r="AO325">
        <v>46034</v>
      </c>
      <c r="AP325">
        <v>0</v>
      </c>
      <c r="AQ325">
        <v>1</v>
      </c>
      <c r="AR325">
        <v>0</v>
      </c>
      <c r="AS325" t="s">
        <v>3</v>
      </c>
      <c r="AT325">
        <v>1</v>
      </c>
      <c r="AU325">
        <v>1</v>
      </c>
    </row>
    <row r="326" spans="2:47" x14ac:dyDescent="0.2">
      <c r="B326" t="s">
        <v>2013</v>
      </c>
      <c r="C326">
        <v>0</v>
      </c>
      <c r="D326" t="s">
        <v>892</v>
      </c>
      <c r="E326" t="s">
        <v>3</v>
      </c>
      <c r="F326" t="s">
        <v>1684</v>
      </c>
      <c r="G326" t="s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 t="s">
        <v>3</v>
      </c>
      <c r="U326">
        <v>0</v>
      </c>
      <c r="V326">
        <v>0</v>
      </c>
      <c r="W326">
        <v>0</v>
      </c>
      <c r="X326">
        <v>0</v>
      </c>
      <c r="Y326" t="s">
        <v>3</v>
      </c>
      <c r="Z326" t="s">
        <v>3</v>
      </c>
      <c r="AA326">
        <v>0</v>
      </c>
      <c r="AB326" t="s">
        <v>3</v>
      </c>
      <c r="AC326">
        <v>0</v>
      </c>
      <c r="AD326">
        <v>1</v>
      </c>
      <c r="AE326">
        <v>0</v>
      </c>
      <c r="AF326">
        <v>3</v>
      </c>
      <c r="AG326">
        <v>3</v>
      </c>
      <c r="AH326" t="s">
        <v>41</v>
      </c>
      <c r="AI326" t="s">
        <v>893</v>
      </c>
      <c r="AJ326">
        <v>46217.458668981482</v>
      </c>
      <c r="AK326">
        <v>56664300</v>
      </c>
      <c r="AL326">
        <v>0</v>
      </c>
      <c r="AM326">
        <v>0</v>
      </c>
      <c r="AN326">
        <v>0</v>
      </c>
      <c r="AO326">
        <v>46034</v>
      </c>
      <c r="AP326">
        <v>0</v>
      </c>
      <c r="AQ326">
        <v>1</v>
      </c>
      <c r="AR326">
        <v>0</v>
      </c>
      <c r="AS326" t="s">
        <v>3</v>
      </c>
      <c r="AT326">
        <v>1</v>
      </c>
      <c r="AU326">
        <v>1</v>
      </c>
    </row>
    <row r="327" spans="2:47" x14ac:dyDescent="0.2">
      <c r="B327" t="s">
        <v>2014</v>
      </c>
      <c r="C327">
        <v>1</v>
      </c>
      <c r="D327" t="s">
        <v>898</v>
      </c>
      <c r="E327" t="s">
        <v>3</v>
      </c>
      <c r="F327" t="s">
        <v>1684</v>
      </c>
      <c r="G327" t="s">
        <v>3</v>
      </c>
      <c r="H327">
        <v>8490</v>
      </c>
      <c r="I327">
        <v>8490</v>
      </c>
      <c r="J327">
        <v>0</v>
      </c>
      <c r="K327">
        <v>8490</v>
      </c>
      <c r="L327">
        <v>0</v>
      </c>
      <c r="M327">
        <v>0</v>
      </c>
      <c r="N327">
        <v>0</v>
      </c>
      <c r="O327" t="s">
        <v>2015</v>
      </c>
      <c r="P327" t="s">
        <v>3</v>
      </c>
      <c r="Q327" t="s">
        <v>2016</v>
      </c>
      <c r="R327" t="s">
        <v>3</v>
      </c>
      <c r="S327" t="s">
        <v>3</v>
      </c>
      <c r="T327" t="s">
        <v>3</v>
      </c>
      <c r="U327">
        <v>0</v>
      </c>
      <c r="V327">
        <v>0</v>
      </c>
      <c r="W327">
        <v>0</v>
      </c>
      <c r="X327">
        <v>0</v>
      </c>
      <c r="Y327" t="s">
        <v>3</v>
      </c>
      <c r="Z327" t="s">
        <v>3</v>
      </c>
      <c r="AA327">
        <v>0</v>
      </c>
      <c r="AB327" t="s">
        <v>3</v>
      </c>
      <c r="AC327">
        <v>8490</v>
      </c>
      <c r="AD327">
        <v>1</v>
      </c>
      <c r="AE327">
        <v>0</v>
      </c>
      <c r="AF327">
        <v>1</v>
      </c>
      <c r="AG327">
        <v>3</v>
      </c>
      <c r="AH327" t="s">
        <v>41</v>
      </c>
      <c r="AI327" t="s">
        <v>899</v>
      </c>
      <c r="AJ327">
        <v>46217.458668981482</v>
      </c>
      <c r="AK327">
        <v>56664321</v>
      </c>
      <c r="AL327">
        <v>0</v>
      </c>
      <c r="AM327">
        <v>0</v>
      </c>
      <c r="AN327">
        <v>0</v>
      </c>
      <c r="AO327">
        <v>46034</v>
      </c>
      <c r="AP327">
        <v>0</v>
      </c>
      <c r="AQ327">
        <v>1</v>
      </c>
      <c r="AR327">
        <v>0</v>
      </c>
      <c r="AS327" t="s">
        <v>1695</v>
      </c>
      <c r="AT327">
        <v>1</v>
      </c>
      <c r="AU327">
        <v>1</v>
      </c>
    </row>
    <row r="328" spans="2:47" x14ac:dyDescent="0.2">
      <c r="B328" t="s">
        <v>2017</v>
      </c>
      <c r="C328">
        <v>0</v>
      </c>
      <c r="D328" t="s">
        <v>898</v>
      </c>
      <c r="E328" t="s">
        <v>3</v>
      </c>
      <c r="F328" t="s">
        <v>1684</v>
      </c>
      <c r="G328" t="s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3</v>
      </c>
      <c r="U328">
        <v>0</v>
      </c>
      <c r="V328">
        <v>0</v>
      </c>
      <c r="W328">
        <v>0</v>
      </c>
      <c r="X328">
        <v>0</v>
      </c>
      <c r="Y328" t="s">
        <v>3</v>
      </c>
      <c r="Z328" t="s">
        <v>3</v>
      </c>
      <c r="AA328">
        <v>0</v>
      </c>
      <c r="AB328" t="s">
        <v>3</v>
      </c>
      <c r="AC328">
        <v>0</v>
      </c>
      <c r="AD328">
        <v>1</v>
      </c>
      <c r="AE328">
        <v>0</v>
      </c>
      <c r="AF328">
        <v>1</v>
      </c>
      <c r="AG328">
        <v>3</v>
      </c>
      <c r="AH328" t="s">
        <v>41</v>
      </c>
      <c r="AI328" t="s">
        <v>899</v>
      </c>
      <c r="AJ328">
        <v>46217.458668981482</v>
      </c>
      <c r="AK328">
        <v>56664321</v>
      </c>
      <c r="AL328">
        <v>0</v>
      </c>
      <c r="AM328">
        <v>0</v>
      </c>
      <c r="AN328">
        <v>0</v>
      </c>
      <c r="AO328">
        <v>46034</v>
      </c>
      <c r="AP328">
        <v>0</v>
      </c>
      <c r="AQ328">
        <v>1</v>
      </c>
      <c r="AR328">
        <v>0</v>
      </c>
      <c r="AS328" t="s">
        <v>3</v>
      </c>
      <c r="AT328">
        <v>1</v>
      </c>
      <c r="AU328">
        <v>1</v>
      </c>
    </row>
    <row r="329" spans="2:47" x14ac:dyDescent="0.2">
      <c r="B329" t="s">
        <v>2018</v>
      </c>
      <c r="C329">
        <v>0</v>
      </c>
      <c r="D329" t="s">
        <v>898</v>
      </c>
      <c r="E329" t="s">
        <v>3</v>
      </c>
      <c r="F329" t="s">
        <v>1684</v>
      </c>
      <c r="G329" t="s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3</v>
      </c>
      <c r="P329" t="s">
        <v>3</v>
      </c>
      <c r="Q329" t="s">
        <v>3</v>
      </c>
      <c r="R329" t="s">
        <v>3</v>
      </c>
      <c r="S329" t="s">
        <v>3</v>
      </c>
      <c r="T329" t="s">
        <v>3</v>
      </c>
      <c r="U329">
        <v>0</v>
      </c>
      <c r="V329">
        <v>0</v>
      </c>
      <c r="W329">
        <v>0</v>
      </c>
      <c r="X329">
        <v>0</v>
      </c>
      <c r="Y329" t="s">
        <v>3</v>
      </c>
      <c r="Z329" t="s">
        <v>3</v>
      </c>
      <c r="AA329">
        <v>0</v>
      </c>
      <c r="AB329" t="s">
        <v>3</v>
      </c>
      <c r="AC329">
        <v>0</v>
      </c>
      <c r="AD329">
        <v>1</v>
      </c>
      <c r="AE329">
        <v>0</v>
      </c>
      <c r="AF329">
        <v>1</v>
      </c>
      <c r="AG329">
        <v>3</v>
      </c>
      <c r="AH329" t="s">
        <v>41</v>
      </c>
      <c r="AI329" t="s">
        <v>899</v>
      </c>
      <c r="AJ329">
        <v>46217.458668981482</v>
      </c>
      <c r="AK329">
        <v>56664321</v>
      </c>
      <c r="AL329">
        <v>0</v>
      </c>
      <c r="AM329">
        <v>0</v>
      </c>
      <c r="AN329">
        <v>0</v>
      </c>
      <c r="AO329">
        <v>46034</v>
      </c>
      <c r="AP329">
        <v>0</v>
      </c>
      <c r="AQ329">
        <v>1</v>
      </c>
      <c r="AR329">
        <v>0</v>
      </c>
      <c r="AS329" t="s">
        <v>3</v>
      </c>
      <c r="AT329">
        <v>1</v>
      </c>
      <c r="AU329">
        <v>1</v>
      </c>
    </row>
    <row r="330" spans="2:47" x14ac:dyDescent="0.2">
      <c r="B330" t="s">
        <v>2019</v>
      </c>
      <c r="C330">
        <v>1</v>
      </c>
      <c r="D330" t="s">
        <v>902</v>
      </c>
      <c r="E330" t="s">
        <v>3</v>
      </c>
      <c r="F330" t="s">
        <v>1684</v>
      </c>
      <c r="G330" t="s">
        <v>3</v>
      </c>
      <c r="H330">
        <v>8256</v>
      </c>
      <c r="I330">
        <v>8256</v>
      </c>
      <c r="J330">
        <v>0</v>
      </c>
      <c r="K330">
        <v>8256</v>
      </c>
      <c r="L330">
        <v>0</v>
      </c>
      <c r="M330">
        <v>0</v>
      </c>
      <c r="N330">
        <v>0</v>
      </c>
      <c r="O330" t="s">
        <v>2015</v>
      </c>
      <c r="P330" t="s">
        <v>3</v>
      </c>
      <c r="Q330" t="s">
        <v>2016</v>
      </c>
      <c r="R330" t="s">
        <v>3</v>
      </c>
      <c r="S330" t="s">
        <v>3</v>
      </c>
      <c r="T330" t="s">
        <v>3</v>
      </c>
      <c r="U330">
        <v>0</v>
      </c>
      <c r="V330">
        <v>0</v>
      </c>
      <c r="W330">
        <v>0</v>
      </c>
      <c r="X330">
        <v>0</v>
      </c>
      <c r="Y330" t="s">
        <v>3</v>
      </c>
      <c r="Z330" t="s">
        <v>3</v>
      </c>
      <c r="AA330">
        <v>0</v>
      </c>
      <c r="AB330" t="s">
        <v>3</v>
      </c>
      <c r="AC330">
        <v>8256</v>
      </c>
      <c r="AD330">
        <v>1</v>
      </c>
      <c r="AE330">
        <v>0</v>
      </c>
      <c r="AF330">
        <v>1</v>
      </c>
      <c r="AG330">
        <v>3</v>
      </c>
      <c r="AH330" t="s">
        <v>41</v>
      </c>
      <c r="AI330" t="s">
        <v>903</v>
      </c>
      <c r="AJ330">
        <v>46217.458668981482</v>
      </c>
      <c r="AK330">
        <v>56664326</v>
      </c>
      <c r="AL330">
        <v>0</v>
      </c>
      <c r="AM330">
        <v>0</v>
      </c>
      <c r="AN330">
        <v>0</v>
      </c>
      <c r="AO330">
        <v>46034</v>
      </c>
      <c r="AP330">
        <v>0</v>
      </c>
      <c r="AQ330">
        <v>1</v>
      </c>
      <c r="AR330">
        <v>0</v>
      </c>
      <c r="AS330" t="s">
        <v>1695</v>
      </c>
      <c r="AT330">
        <v>1</v>
      </c>
      <c r="AU330">
        <v>1</v>
      </c>
    </row>
    <row r="331" spans="2:47" x14ac:dyDescent="0.2">
      <c r="B331" t="s">
        <v>2020</v>
      </c>
      <c r="C331">
        <v>0</v>
      </c>
      <c r="D331" t="s">
        <v>902</v>
      </c>
      <c r="E331" t="s">
        <v>3</v>
      </c>
      <c r="F331" t="s">
        <v>1684</v>
      </c>
      <c r="G331" t="s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 t="s">
        <v>3</v>
      </c>
      <c r="U331">
        <v>0</v>
      </c>
      <c r="V331">
        <v>0</v>
      </c>
      <c r="W331">
        <v>0</v>
      </c>
      <c r="X331">
        <v>0</v>
      </c>
      <c r="Y331" t="s">
        <v>3</v>
      </c>
      <c r="Z331" t="s">
        <v>3</v>
      </c>
      <c r="AA331">
        <v>0</v>
      </c>
      <c r="AB331" t="s">
        <v>3</v>
      </c>
      <c r="AC331">
        <v>0</v>
      </c>
      <c r="AD331">
        <v>1</v>
      </c>
      <c r="AE331">
        <v>0</v>
      </c>
      <c r="AF331">
        <v>1</v>
      </c>
      <c r="AG331">
        <v>3</v>
      </c>
      <c r="AH331" t="s">
        <v>41</v>
      </c>
      <c r="AI331" t="s">
        <v>903</v>
      </c>
      <c r="AJ331">
        <v>46217.458668981482</v>
      </c>
      <c r="AK331">
        <v>56664326</v>
      </c>
      <c r="AL331">
        <v>0</v>
      </c>
      <c r="AM331">
        <v>0</v>
      </c>
      <c r="AN331">
        <v>0</v>
      </c>
      <c r="AO331">
        <v>46034</v>
      </c>
      <c r="AP331">
        <v>0</v>
      </c>
      <c r="AQ331">
        <v>1</v>
      </c>
      <c r="AR331">
        <v>0</v>
      </c>
      <c r="AS331" t="s">
        <v>3</v>
      </c>
      <c r="AT331">
        <v>1</v>
      </c>
      <c r="AU331">
        <v>1</v>
      </c>
    </row>
    <row r="332" spans="2:47" x14ac:dyDescent="0.2">
      <c r="B332" t="s">
        <v>2021</v>
      </c>
      <c r="C332">
        <v>0</v>
      </c>
      <c r="D332" t="s">
        <v>902</v>
      </c>
      <c r="E332" t="s">
        <v>3</v>
      </c>
      <c r="F332" t="s">
        <v>1684</v>
      </c>
      <c r="G332" t="s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3</v>
      </c>
      <c r="U332">
        <v>0</v>
      </c>
      <c r="V332">
        <v>0</v>
      </c>
      <c r="W332">
        <v>0</v>
      </c>
      <c r="X332">
        <v>0</v>
      </c>
      <c r="Y332" t="s">
        <v>3</v>
      </c>
      <c r="Z332" t="s">
        <v>3</v>
      </c>
      <c r="AA332">
        <v>0</v>
      </c>
      <c r="AB332" t="s">
        <v>3</v>
      </c>
      <c r="AC332">
        <v>0</v>
      </c>
      <c r="AD332">
        <v>1</v>
      </c>
      <c r="AE332">
        <v>0</v>
      </c>
      <c r="AF332">
        <v>1</v>
      </c>
      <c r="AG332">
        <v>3</v>
      </c>
      <c r="AH332" t="s">
        <v>41</v>
      </c>
      <c r="AI332" t="s">
        <v>903</v>
      </c>
      <c r="AJ332">
        <v>46217.458668981482</v>
      </c>
      <c r="AK332">
        <v>56664326</v>
      </c>
      <c r="AL332">
        <v>0</v>
      </c>
      <c r="AM332">
        <v>0</v>
      </c>
      <c r="AN332">
        <v>0</v>
      </c>
      <c r="AO332">
        <v>46034</v>
      </c>
      <c r="AP332">
        <v>0</v>
      </c>
      <c r="AQ332">
        <v>1</v>
      </c>
      <c r="AR332">
        <v>0</v>
      </c>
      <c r="AS332" t="s">
        <v>3</v>
      </c>
      <c r="AT332">
        <v>1</v>
      </c>
      <c r="AU332">
        <v>1</v>
      </c>
    </row>
    <row r="333" spans="2:47" x14ac:dyDescent="0.2">
      <c r="B333" t="s">
        <v>2022</v>
      </c>
      <c r="C333">
        <v>1</v>
      </c>
      <c r="D333" t="s">
        <v>906</v>
      </c>
      <c r="E333" t="s">
        <v>3</v>
      </c>
      <c r="F333" t="s">
        <v>1684</v>
      </c>
      <c r="G333" t="s">
        <v>3</v>
      </c>
      <c r="H333">
        <v>7155</v>
      </c>
      <c r="I333">
        <v>7155</v>
      </c>
      <c r="J333">
        <v>0</v>
      </c>
      <c r="K333">
        <v>7155</v>
      </c>
      <c r="L333">
        <v>0</v>
      </c>
      <c r="M333">
        <v>0</v>
      </c>
      <c r="N333">
        <v>0</v>
      </c>
      <c r="O333" t="s">
        <v>2015</v>
      </c>
      <c r="P333" t="s">
        <v>3</v>
      </c>
      <c r="Q333" t="s">
        <v>2016</v>
      </c>
      <c r="R333" t="s">
        <v>3</v>
      </c>
      <c r="S333" t="s">
        <v>3</v>
      </c>
      <c r="T333" t="s">
        <v>3</v>
      </c>
      <c r="U333">
        <v>0</v>
      </c>
      <c r="V333">
        <v>0</v>
      </c>
      <c r="W333">
        <v>0</v>
      </c>
      <c r="X333">
        <v>0</v>
      </c>
      <c r="Y333" t="s">
        <v>3</v>
      </c>
      <c r="Z333" t="s">
        <v>3</v>
      </c>
      <c r="AA333">
        <v>0</v>
      </c>
      <c r="AB333" t="s">
        <v>3</v>
      </c>
      <c r="AC333">
        <v>7155</v>
      </c>
      <c r="AD333">
        <v>1</v>
      </c>
      <c r="AE333">
        <v>0</v>
      </c>
      <c r="AF333">
        <v>1</v>
      </c>
      <c r="AG333">
        <v>3</v>
      </c>
      <c r="AH333" t="s">
        <v>41</v>
      </c>
      <c r="AI333" t="s">
        <v>907</v>
      </c>
      <c r="AJ333">
        <v>46217.458668981482</v>
      </c>
      <c r="AK333">
        <v>56664331</v>
      </c>
      <c r="AL333">
        <v>0</v>
      </c>
      <c r="AM333">
        <v>0</v>
      </c>
      <c r="AN333">
        <v>0</v>
      </c>
      <c r="AO333">
        <v>46034</v>
      </c>
      <c r="AP333">
        <v>0</v>
      </c>
      <c r="AQ333">
        <v>1</v>
      </c>
      <c r="AR333">
        <v>0</v>
      </c>
      <c r="AS333" t="s">
        <v>1695</v>
      </c>
      <c r="AT333">
        <v>1</v>
      </c>
      <c r="AU333">
        <v>1</v>
      </c>
    </row>
    <row r="334" spans="2:47" x14ac:dyDescent="0.2">
      <c r="B334" t="s">
        <v>2023</v>
      </c>
      <c r="C334">
        <v>0</v>
      </c>
      <c r="D334" t="s">
        <v>906</v>
      </c>
      <c r="E334" t="s">
        <v>3</v>
      </c>
      <c r="F334" t="s">
        <v>1684</v>
      </c>
      <c r="G334" t="s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 t="s">
        <v>3</v>
      </c>
      <c r="U334">
        <v>0</v>
      </c>
      <c r="V334">
        <v>0</v>
      </c>
      <c r="W334">
        <v>0</v>
      </c>
      <c r="X334">
        <v>0</v>
      </c>
      <c r="Y334" t="s">
        <v>3</v>
      </c>
      <c r="Z334" t="s">
        <v>3</v>
      </c>
      <c r="AA334">
        <v>0</v>
      </c>
      <c r="AB334" t="s">
        <v>3</v>
      </c>
      <c r="AC334">
        <v>0</v>
      </c>
      <c r="AD334">
        <v>1</v>
      </c>
      <c r="AE334">
        <v>0</v>
      </c>
      <c r="AF334">
        <v>1</v>
      </c>
      <c r="AG334">
        <v>3</v>
      </c>
      <c r="AH334" t="s">
        <v>41</v>
      </c>
      <c r="AI334" t="s">
        <v>907</v>
      </c>
      <c r="AJ334">
        <v>46217.458668981482</v>
      </c>
      <c r="AK334">
        <v>56664331</v>
      </c>
      <c r="AL334">
        <v>0</v>
      </c>
      <c r="AM334">
        <v>0</v>
      </c>
      <c r="AN334">
        <v>0</v>
      </c>
      <c r="AO334">
        <v>46034</v>
      </c>
      <c r="AP334">
        <v>0</v>
      </c>
      <c r="AQ334">
        <v>1</v>
      </c>
      <c r="AR334">
        <v>0</v>
      </c>
      <c r="AS334" t="s">
        <v>3</v>
      </c>
      <c r="AT334">
        <v>1</v>
      </c>
      <c r="AU334">
        <v>1</v>
      </c>
    </row>
    <row r="335" spans="2:47" x14ac:dyDescent="0.2">
      <c r="B335" t="s">
        <v>2024</v>
      </c>
      <c r="C335">
        <v>0</v>
      </c>
      <c r="D335" t="s">
        <v>906</v>
      </c>
      <c r="E335" t="s">
        <v>3</v>
      </c>
      <c r="F335" t="s">
        <v>1684</v>
      </c>
      <c r="G335" t="s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 t="s">
        <v>3</v>
      </c>
      <c r="U335">
        <v>0</v>
      </c>
      <c r="V335">
        <v>0</v>
      </c>
      <c r="W335">
        <v>0</v>
      </c>
      <c r="X335">
        <v>0</v>
      </c>
      <c r="Y335" t="s">
        <v>3</v>
      </c>
      <c r="Z335" t="s">
        <v>3</v>
      </c>
      <c r="AA335">
        <v>0</v>
      </c>
      <c r="AB335" t="s">
        <v>3</v>
      </c>
      <c r="AC335">
        <v>0</v>
      </c>
      <c r="AD335">
        <v>1</v>
      </c>
      <c r="AE335">
        <v>0</v>
      </c>
      <c r="AF335">
        <v>1</v>
      </c>
      <c r="AG335">
        <v>3</v>
      </c>
      <c r="AH335" t="s">
        <v>41</v>
      </c>
      <c r="AI335" t="s">
        <v>907</v>
      </c>
      <c r="AJ335">
        <v>46217.458668981482</v>
      </c>
      <c r="AK335">
        <v>56664331</v>
      </c>
      <c r="AL335">
        <v>0</v>
      </c>
      <c r="AM335">
        <v>0</v>
      </c>
      <c r="AN335">
        <v>0</v>
      </c>
      <c r="AO335">
        <v>46034</v>
      </c>
      <c r="AP335">
        <v>0</v>
      </c>
      <c r="AQ335">
        <v>1</v>
      </c>
      <c r="AR335">
        <v>0</v>
      </c>
      <c r="AS335" t="s">
        <v>3</v>
      </c>
      <c r="AT335">
        <v>1</v>
      </c>
      <c r="AU335">
        <v>1</v>
      </c>
    </row>
    <row r="336" spans="2:47" x14ac:dyDescent="0.2">
      <c r="B336" t="s">
        <v>2025</v>
      </c>
      <c r="C336">
        <v>1</v>
      </c>
      <c r="D336" t="s">
        <v>910</v>
      </c>
      <c r="E336" t="s">
        <v>3</v>
      </c>
      <c r="F336" t="s">
        <v>1684</v>
      </c>
      <c r="G336" t="s">
        <v>3</v>
      </c>
      <c r="H336">
        <v>6605</v>
      </c>
      <c r="I336">
        <v>6605</v>
      </c>
      <c r="J336">
        <v>0</v>
      </c>
      <c r="K336">
        <v>6605</v>
      </c>
      <c r="L336">
        <v>0</v>
      </c>
      <c r="M336">
        <v>0</v>
      </c>
      <c r="N336">
        <v>0</v>
      </c>
      <c r="O336" t="s">
        <v>2015</v>
      </c>
      <c r="P336" t="s">
        <v>3</v>
      </c>
      <c r="Q336" t="s">
        <v>2016</v>
      </c>
      <c r="R336" t="s">
        <v>3</v>
      </c>
      <c r="S336" t="s">
        <v>3</v>
      </c>
      <c r="T336" t="s">
        <v>3</v>
      </c>
      <c r="U336">
        <v>0</v>
      </c>
      <c r="V336">
        <v>0</v>
      </c>
      <c r="W336">
        <v>0</v>
      </c>
      <c r="X336">
        <v>0</v>
      </c>
      <c r="Y336" t="s">
        <v>3</v>
      </c>
      <c r="Z336" t="s">
        <v>3</v>
      </c>
      <c r="AA336">
        <v>0</v>
      </c>
      <c r="AB336" t="s">
        <v>3</v>
      </c>
      <c r="AC336">
        <v>6605</v>
      </c>
      <c r="AD336">
        <v>1</v>
      </c>
      <c r="AE336">
        <v>0</v>
      </c>
      <c r="AF336">
        <v>1</v>
      </c>
      <c r="AG336">
        <v>3</v>
      </c>
      <c r="AH336" t="s">
        <v>41</v>
      </c>
      <c r="AI336" t="s">
        <v>911</v>
      </c>
      <c r="AJ336">
        <v>46217.458668981482</v>
      </c>
      <c r="AK336">
        <v>56664336</v>
      </c>
      <c r="AL336">
        <v>0</v>
      </c>
      <c r="AM336">
        <v>0</v>
      </c>
      <c r="AN336">
        <v>0</v>
      </c>
      <c r="AO336">
        <v>46034</v>
      </c>
      <c r="AP336">
        <v>0</v>
      </c>
      <c r="AQ336">
        <v>1</v>
      </c>
      <c r="AR336">
        <v>0</v>
      </c>
      <c r="AS336" t="s">
        <v>1695</v>
      </c>
      <c r="AT336">
        <v>1</v>
      </c>
      <c r="AU336">
        <v>1</v>
      </c>
    </row>
    <row r="337" spans="2:47" x14ac:dyDescent="0.2">
      <c r="B337" t="s">
        <v>2026</v>
      </c>
      <c r="C337">
        <v>0</v>
      </c>
      <c r="D337" t="s">
        <v>910</v>
      </c>
      <c r="E337" t="s">
        <v>3</v>
      </c>
      <c r="F337" t="s">
        <v>1684</v>
      </c>
      <c r="G337" t="s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3</v>
      </c>
      <c r="P337" t="s">
        <v>3</v>
      </c>
      <c r="Q337" t="s">
        <v>3</v>
      </c>
      <c r="R337" t="s">
        <v>3</v>
      </c>
      <c r="S337" t="s">
        <v>3</v>
      </c>
      <c r="T337" t="s">
        <v>3</v>
      </c>
      <c r="U337">
        <v>0</v>
      </c>
      <c r="V337">
        <v>0</v>
      </c>
      <c r="W337">
        <v>0</v>
      </c>
      <c r="X337">
        <v>0</v>
      </c>
      <c r="Y337" t="s">
        <v>3</v>
      </c>
      <c r="Z337" t="s">
        <v>3</v>
      </c>
      <c r="AA337">
        <v>0</v>
      </c>
      <c r="AB337" t="s">
        <v>3</v>
      </c>
      <c r="AC337">
        <v>0</v>
      </c>
      <c r="AD337">
        <v>1</v>
      </c>
      <c r="AE337">
        <v>0</v>
      </c>
      <c r="AF337">
        <v>1</v>
      </c>
      <c r="AG337">
        <v>3</v>
      </c>
      <c r="AH337" t="s">
        <v>41</v>
      </c>
      <c r="AI337" t="s">
        <v>911</v>
      </c>
      <c r="AJ337">
        <v>46217.458668981482</v>
      </c>
      <c r="AK337">
        <v>56664336</v>
      </c>
      <c r="AL337">
        <v>0</v>
      </c>
      <c r="AM337">
        <v>0</v>
      </c>
      <c r="AN337">
        <v>0</v>
      </c>
      <c r="AO337">
        <v>46034</v>
      </c>
      <c r="AP337">
        <v>0</v>
      </c>
      <c r="AQ337">
        <v>1</v>
      </c>
      <c r="AR337">
        <v>0</v>
      </c>
      <c r="AS337" t="s">
        <v>3</v>
      </c>
      <c r="AT337">
        <v>1</v>
      </c>
      <c r="AU337">
        <v>1</v>
      </c>
    </row>
    <row r="338" spans="2:47" x14ac:dyDescent="0.2">
      <c r="B338" t="s">
        <v>2027</v>
      </c>
      <c r="C338">
        <v>0</v>
      </c>
      <c r="D338" t="s">
        <v>910</v>
      </c>
      <c r="E338" t="s">
        <v>3</v>
      </c>
      <c r="F338" t="s">
        <v>1684</v>
      </c>
      <c r="G338" t="s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 t="s">
        <v>3</v>
      </c>
      <c r="U338">
        <v>0</v>
      </c>
      <c r="V338">
        <v>0</v>
      </c>
      <c r="W338">
        <v>0</v>
      </c>
      <c r="X338">
        <v>0</v>
      </c>
      <c r="Y338" t="s">
        <v>3</v>
      </c>
      <c r="Z338" t="s">
        <v>3</v>
      </c>
      <c r="AA338">
        <v>0</v>
      </c>
      <c r="AB338" t="s">
        <v>3</v>
      </c>
      <c r="AC338">
        <v>0</v>
      </c>
      <c r="AD338">
        <v>1</v>
      </c>
      <c r="AE338">
        <v>0</v>
      </c>
      <c r="AF338">
        <v>1</v>
      </c>
      <c r="AG338">
        <v>3</v>
      </c>
      <c r="AH338" t="s">
        <v>41</v>
      </c>
      <c r="AI338" t="s">
        <v>911</v>
      </c>
      <c r="AJ338">
        <v>46217.458668981482</v>
      </c>
      <c r="AK338">
        <v>56664336</v>
      </c>
      <c r="AL338">
        <v>0</v>
      </c>
      <c r="AM338">
        <v>0</v>
      </c>
      <c r="AN338">
        <v>0</v>
      </c>
      <c r="AO338">
        <v>46034</v>
      </c>
      <c r="AP338">
        <v>0</v>
      </c>
      <c r="AQ338">
        <v>1</v>
      </c>
      <c r="AR338">
        <v>0</v>
      </c>
      <c r="AS338" t="s">
        <v>3</v>
      </c>
      <c r="AT338">
        <v>1</v>
      </c>
      <c r="AU338">
        <v>1</v>
      </c>
    </row>
    <row r="339" spans="2:47" x14ac:dyDescent="0.2">
      <c r="B339" t="s">
        <v>2028</v>
      </c>
      <c r="C339">
        <v>1</v>
      </c>
      <c r="D339" t="s">
        <v>914</v>
      </c>
      <c r="E339" t="s">
        <v>3</v>
      </c>
      <c r="F339" t="s">
        <v>1684</v>
      </c>
      <c r="G339" t="s">
        <v>3</v>
      </c>
      <c r="H339">
        <v>6605</v>
      </c>
      <c r="I339">
        <v>6605</v>
      </c>
      <c r="J339">
        <v>0</v>
      </c>
      <c r="K339">
        <v>6605</v>
      </c>
      <c r="L339">
        <v>0</v>
      </c>
      <c r="M339">
        <v>0</v>
      </c>
      <c r="N339">
        <v>0</v>
      </c>
      <c r="O339" t="s">
        <v>2015</v>
      </c>
      <c r="P339" t="s">
        <v>3</v>
      </c>
      <c r="Q339" t="s">
        <v>2016</v>
      </c>
      <c r="R339" t="s">
        <v>3</v>
      </c>
      <c r="S339" t="s">
        <v>3</v>
      </c>
      <c r="T339" t="s">
        <v>3</v>
      </c>
      <c r="U339">
        <v>0</v>
      </c>
      <c r="V339">
        <v>0</v>
      </c>
      <c r="W339">
        <v>0</v>
      </c>
      <c r="X339">
        <v>0</v>
      </c>
      <c r="Y339" t="s">
        <v>3</v>
      </c>
      <c r="Z339" t="s">
        <v>3</v>
      </c>
      <c r="AA339">
        <v>0</v>
      </c>
      <c r="AB339" t="s">
        <v>3</v>
      </c>
      <c r="AC339">
        <v>6605</v>
      </c>
      <c r="AD339">
        <v>1</v>
      </c>
      <c r="AE339">
        <v>0</v>
      </c>
      <c r="AF339">
        <v>1</v>
      </c>
      <c r="AG339">
        <v>3</v>
      </c>
      <c r="AH339" t="s">
        <v>41</v>
      </c>
      <c r="AI339" t="s">
        <v>915</v>
      </c>
      <c r="AJ339">
        <v>46217.458668981482</v>
      </c>
      <c r="AK339">
        <v>56664341</v>
      </c>
      <c r="AL339">
        <v>0</v>
      </c>
      <c r="AM339">
        <v>0</v>
      </c>
      <c r="AN339">
        <v>0</v>
      </c>
      <c r="AO339">
        <v>46034</v>
      </c>
      <c r="AP339">
        <v>0</v>
      </c>
      <c r="AQ339">
        <v>1</v>
      </c>
      <c r="AR339">
        <v>0</v>
      </c>
      <c r="AS339" t="s">
        <v>1695</v>
      </c>
      <c r="AT339">
        <v>1</v>
      </c>
      <c r="AU339">
        <v>8</v>
      </c>
    </row>
    <row r="340" spans="2:47" x14ac:dyDescent="0.2">
      <c r="B340" t="s">
        <v>2029</v>
      </c>
      <c r="C340">
        <v>0</v>
      </c>
      <c r="D340" t="s">
        <v>914</v>
      </c>
      <c r="E340" t="s">
        <v>3</v>
      </c>
      <c r="F340" t="s">
        <v>1684</v>
      </c>
      <c r="G340" t="s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 t="s">
        <v>3</v>
      </c>
      <c r="U340">
        <v>0</v>
      </c>
      <c r="V340">
        <v>0</v>
      </c>
      <c r="W340">
        <v>0</v>
      </c>
      <c r="X340">
        <v>0</v>
      </c>
      <c r="Y340" t="s">
        <v>3</v>
      </c>
      <c r="Z340" t="s">
        <v>3</v>
      </c>
      <c r="AA340">
        <v>0</v>
      </c>
      <c r="AB340" t="s">
        <v>3</v>
      </c>
      <c r="AC340">
        <v>0</v>
      </c>
      <c r="AD340">
        <v>1</v>
      </c>
      <c r="AE340">
        <v>0</v>
      </c>
      <c r="AF340">
        <v>1</v>
      </c>
      <c r="AG340">
        <v>3</v>
      </c>
      <c r="AH340" t="s">
        <v>41</v>
      </c>
      <c r="AI340" t="s">
        <v>915</v>
      </c>
      <c r="AJ340">
        <v>46217.458668981482</v>
      </c>
      <c r="AK340">
        <v>56664341</v>
      </c>
      <c r="AL340">
        <v>0</v>
      </c>
      <c r="AM340">
        <v>0</v>
      </c>
      <c r="AN340">
        <v>0</v>
      </c>
      <c r="AO340">
        <v>46034</v>
      </c>
      <c r="AP340">
        <v>0</v>
      </c>
      <c r="AQ340">
        <v>1</v>
      </c>
      <c r="AR340">
        <v>0</v>
      </c>
      <c r="AS340" t="s">
        <v>3</v>
      </c>
      <c r="AT340">
        <v>1</v>
      </c>
      <c r="AU340">
        <v>8</v>
      </c>
    </row>
    <row r="341" spans="2:47" x14ac:dyDescent="0.2">
      <c r="B341" t="s">
        <v>2030</v>
      </c>
      <c r="C341">
        <v>0</v>
      </c>
      <c r="D341" t="s">
        <v>914</v>
      </c>
      <c r="E341" t="s">
        <v>3</v>
      </c>
      <c r="F341" t="s">
        <v>1684</v>
      </c>
      <c r="G341" t="s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3</v>
      </c>
      <c r="U341">
        <v>0</v>
      </c>
      <c r="V341">
        <v>0</v>
      </c>
      <c r="W341">
        <v>0</v>
      </c>
      <c r="X341">
        <v>0</v>
      </c>
      <c r="Y341" t="s">
        <v>3</v>
      </c>
      <c r="Z341" t="s">
        <v>3</v>
      </c>
      <c r="AA341">
        <v>0</v>
      </c>
      <c r="AB341" t="s">
        <v>3</v>
      </c>
      <c r="AC341">
        <v>0</v>
      </c>
      <c r="AD341">
        <v>1</v>
      </c>
      <c r="AE341">
        <v>0</v>
      </c>
      <c r="AF341">
        <v>1</v>
      </c>
      <c r="AG341">
        <v>3</v>
      </c>
      <c r="AH341" t="s">
        <v>41</v>
      </c>
      <c r="AI341" t="s">
        <v>915</v>
      </c>
      <c r="AJ341">
        <v>46217.458668981482</v>
      </c>
      <c r="AK341">
        <v>56664341</v>
      </c>
      <c r="AL341">
        <v>0</v>
      </c>
      <c r="AM341">
        <v>0</v>
      </c>
      <c r="AN341">
        <v>0</v>
      </c>
      <c r="AO341">
        <v>46034</v>
      </c>
      <c r="AP341">
        <v>0</v>
      </c>
      <c r="AQ341">
        <v>1</v>
      </c>
      <c r="AR341">
        <v>0</v>
      </c>
      <c r="AS341" t="s">
        <v>3</v>
      </c>
      <c r="AT341">
        <v>1</v>
      </c>
      <c r="AU341">
        <v>8</v>
      </c>
    </row>
    <row r="342" spans="2:47" x14ac:dyDescent="0.2">
      <c r="B342" t="s">
        <v>2031</v>
      </c>
      <c r="C342">
        <v>1</v>
      </c>
      <c r="D342" t="s">
        <v>917</v>
      </c>
      <c r="E342" t="s">
        <v>3</v>
      </c>
      <c r="F342" t="s">
        <v>1684</v>
      </c>
      <c r="G342" t="s">
        <v>3</v>
      </c>
      <c r="H342">
        <v>6605</v>
      </c>
      <c r="I342">
        <v>6605</v>
      </c>
      <c r="J342">
        <v>0</v>
      </c>
      <c r="K342">
        <v>6605</v>
      </c>
      <c r="L342">
        <v>0</v>
      </c>
      <c r="M342">
        <v>0</v>
      </c>
      <c r="N342">
        <v>0</v>
      </c>
      <c r="O342" t="s">
        <v>2015</v>
      </c>
      <c r="P342" t="s">
        <v>3</v>
      </c>
      <c r="Q342" t="s">
        <v>2016</v>
      </c>
      <c r="R342" t="s">
        <v>3</v>
      </c>
      <c r="S342" t="s">
        <v>3</v>
      </c>
      <c r="T342" t="s">
        <v>3</v>
      </c>
      <c r="U342">
        <v>0</v>
      </c>
      <c r="V342">
        <v>0</v>
      </c>
      <c r="W342">
        <v>0</v>
      </c>
      <c r="X342">
        <v>0</v>
      </c>
      <c r="Y342" t="s">
        <v>3</v>
      </c>
      <c r="Z342" t="s">
        <v>3</v>
      </c>
      <c r="AA342">
        <v>0</v>
      </c>
      <c r="AB342" t="s">
        <v>3</v>
      </c>
      <c r="AC342">
        <v>6605</v>
      </c>
      <c r="AD342">
        <v>1</v>
      </c>
      <c r="AE342">
        <v>0</v>
      </c>
      <c r="AF342">
        <v>1</v>
      </c>
      <c r="AG342">
        <v>3</v>
      </c>
      <c r="AH342" t="s">
        <v>41</v>
      </c>
      <c r="AI342" t="s">
        <v>918</v>
      </c>
      <c r="AJ342">
        <v>46217.458668981482</v>
      </c>
      <c r="AK342">
        <v>56664346</v>
      </c>
      <c r="AL342">
        <v>0</v>
      </c>
      <c r="AM342">
        <v>0</v>
      </c>
      <c r="AN342">
        <v>0</v>
      </c>
      <c r="AO342">
        <v>46034</v>
      </c>
      <c r="AP342">
        <v>0</v>
      </c>
      <c r="AQ342">
        <v>1</v>
      </c>
      <c r="AR342">
        <v>0</v>
      </c>
      <c r="AS342" t="s">
        <v>1695</v>
      </c>
      <c r="AT342">
        <v>1</v>
      </c>
      <c r="AU342">
        <v>1</v>
      </c>
    </row>
    <row r="343" spans="2:47" x14ac:dyDescent="0.2">
      <c r="B343" t="s">
        <v>2032</v>
      </c>
      <c r="C343">
        <v>0</v>
      </c>
      <c r="D343" t="s">
        <v>917</v>
      </c>
      <c r="E343" t="s">
        <v>3</v>
      </c>
      <c r="F343" t="s">
        <v>1684</v>
      </c>
      <c r="G343" t="s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 t="s">
        <v>3</v>
      </c>
      <c r="U343">
        <v>0</v>
      </c>
      <c r="V343">
        <v>0</v>
      </c>
      <c r="W343">
        <v>0</v>
      </c>
      <c r="X343">
        <v>0</v>
      </c>
      <c r="Y343" t="s">
        <v>3</v>
      </c>
      <c r="Z343" t="s">
        <v>3</v>
      </c>
      <c r="AA343">
        <v>0</v>
      </c>
      <c r="AB343" t="s">
        <v>3</v>
      </c>
      <c r="AC343">
        <v>0</v>
      </c>
      <c r="AD343">
        <v>1</v>
      </c>
      <c r="AE343">
        <v>0</v>
      </c>
      <c r="AF343">
        <v>1</v>
      </c>
      <c r="AG343">
        <v>3</v>
      </c>
      <c r="AH343" t="s">
        <v>41</v>
      </c>
      <c r="AI343" t="s">
        <v>918</v>
      </c>
      <c r="AJ343">
        <v>46217.458668981482</v>
      </c>
      <c r="AK343">
        <v>56664346</v>
      </c>
      <c r="AL343">
        <v>0</v>
      </c>
      <c r="AM343">
        <v>0</v>
      </c>
      <c r="AN343">
        <v>0</v>
      </c>
      <c r="AO343">
        <v>46034</v>
      </c>
      <c r="AP343">
        <v>0</v>
      </c>
      <c r="AQ343">
        <v>1</v>
      </c>
      <c r="AR343">
        <v>0</v>
      </c>
      <c r="AS343" t="s">
        <v>3</v>
      </c>
      <c r="AT343">
        <v>1</v>
      </c>
      <c r="AU343">
        <v>1</v>
      </c>
    </row>
    <row r="344" spans="2:47" x14ac:dyDescent="0.2">
      <c r="B344" t="s">
        <v>2033</v>
      </c>
      <c r="C344">
        <v>0</v>
      </c>
      <c r="D344" t="s">
        <v>917</v>
      </c>
      <c r="E344" t="s">
        <v>3</v>
      </c>
      <c r="F344" t="s">
        <v>1684</v>
      </c>
      <c r="G344" t="s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 t="s">
        <v>3</v>
      </c>
      <c r="U344">
        <v>0</v>
      </c>
      <c r="V344">
        <v>0</v>
      </c>
      <c r="W344">
        <v>0</v>
      </c>
      <c r="X344">
        <v>0</v>
      </c>
      <c r="Y344" t="s">
        <v>3</v>
      </c>
      <c r="Z344" t="s">
        <v>3</v>
      </c>
      <c r="AA344">
        <v>0</v>
      </c>
      <c r="AB344" t="s">
        <v>3</v>
      </c>
      <c r="AC344">
        <v>0</v>
      </c>
      <c r="AD344">
        <v>1</v>
      </c>
      <c r="AE344">
        <v>0</v>
      </c>
      <c r="AF344">
        <v>1</v>
      </c>
      <c r="AG344">
        <v>3</v>
      </c>
      <c r="AH344" t="s">
        <v>41</v>
      </c>
      <c r="AI344" t="s">
        <v>918</v>
      </c>
      <c r="AJ344">
        <v>46217.458668981482</v>
      </c>
      <c r="AK344">
        <v>56664346</v>
      </c>
      <c r="AL344">
        <v>0</v>
      </c>
      <c r="AM344">
        <v>0</v>
      </c>
      <c r="AN344">
        <v>0</v>
      </c>
      <c r="AO344">
        <v>46034</v>
      </c>
      <c r="AP344">
        <v>0</v>
      </c>
      <c r="AQ344">
        <v>1</v>
      </c>
      <c r="AR344">
        <v>0</v>
      </c>
      <c r="AS344" t="s">
        <v>3</v>
      </c>
      <c r="AT344">
        <v>1</v>
      </c>
      <c r="AU344">
        <v>1</v>
      </c>
    </row>
    <row r="345" spans="2:47" x14ac:dyDescent="0.2">
      <c r="B345" t="s">
        <v>2034</v>
      </c>
      <c r="C345">
        <v>1</v>
      </c>
      <c r="D345" t="s">
        <v>920</v>
      </c>
      <c r="E345" t="s">
        <v>3</v>
      </c>
      <c r="F345" t="s">
        <v>1684</v>
      </c>
      <c r="G345" t="s">
        <v>3</v>
      </c>
      <c r="H345">
        <v>5504</v>
      </c>
      <c r="I345">
        <v>5504</v>
      </c>
      <c r="J345">
        <v>0</v>
      </c>
      <c r="K345">
        <v>5504</v>
      </c>
      <c r="L345">
        <v>0</v>
      </c>
      <c r="M345">
        <v>0</v>
      </c>
      <c r="N345">
        <v>0</v>
      </c>
      <c r="O345" t="s">
        <v>2015</v>
      </c>
      <c r="P345" t="s">
        <v>3</v>
      </c>
      <c r="Q345" t="s">
        <v>2016</v>
      </c>
      <c r="R345" t="s">
        <v>3</v>
      </c>
      <c r="S345" t="s">
        <v>3</v>
      </c>
      <c r="T345" t="s">
        <v>3</v>
      </c>
      <c r="U345">
        <v>0</v>
      </c>
      <c r="V345">
        <v>0</v>
      </c>
      <c r="W345">
        <v>0</v>
      </c>
      <c r="X345">
        <v>0</v>
      </c>
      <c r="Y345" t="s">
        <v>3</v>
      </c>
      <c r="Z345" t="s">
        <v>3</v>
      </c>
      <c r="AA345">
        <v>0</v>
      </c>
      <c r="AB345" t="s">
        <v>3</v>
      </c>
      <c r="AC345">
        <v>5504</v>
      </c>
      <c r="AD345">
        <v>1</v>
      </c>
      <c r="AE345">
        <v>0</v>
      </c>
      <c r="AF345">
        <v>1</v>
      </c>
      <c r="AG345">
        <v>3</v>
      </c>
      <c r="AH345" t="s">
        <v>41</v>
      </c>
      <c r="AI345" t="s">
        <v>921</v>
      </c>
      <c r="AJ345">
        <v>46217.458668981482</v>
      </c>
      <c r="AK345">
        <v>56664351</v>
      </c>
      <c r="AL345">
        <v>0</v>
      </c>
      <c r="AM345">
        <v>0</v>
      </c>
      <c r="AN345">
        <v>0</v>
      </c>
      <c r="AO345">
        <v>46034</v>
      </c>
      <c r="AP345">
        <v>0</v>
      </c>
      <c r="AQ345">
        <v>1</v>
      </c>
      <c r="AR345">
        <v>0</v>
      </c>
      <c r="AS345" t="s">
        <v>1695</v>
      </c>
      <c r="AT345">
        <v>1</v>
      </c>
      <c r="AU345">
        <v>6</v>
      </c>
    </row>
    <row r="346" spans="2:47" x14ac:dyDescent="0.2">
      <c r="B346" t="s">
        <v>2035</v>
      </c>
      <c r="C346">
        <v>0</v>
      </c>
      <c r="D346" t="s">
        <v>920</v>
      </c>
      <c r="E346" t="s">
        <v>3</v>
      </c>
      <c r="F346" t="s">
        <v>1684</v>
      </c>
      <c r="G346" t="s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3</v>
      </c>
      <c r="U346">
        <v>0</v>
      </c>
      <c r="V346">
        <v>0</v>
      </c>
      <c r="W346">
        <v>0</v>
      </c>
      <c r="X346">
        <v>0</v>
      </c>
      <c r="Y346" t="s">
        <v>3</v>
      </c>
      <c r="Z346" t="s">
        <v>3</v>
      </c>
      <c r="AA346">
        <v>0</v>
      </c>
      <c r="AB346" t="s">
        <v>3</v>
      </c>
      <c r="AC346">
        <v>0</v>
      </c>
      <c r="AD346">
        <v>1</v>
      </c>
      <c r="AE346">
        <v>0</v>
      </c>
      <c r="AF346">
        <v>1</v>
      </c>
      <c r="AG346">
        <v>3</v>
      </c>
      <c r="AH346" t="s">
        <v>41</v>
      </c>
      <c r="AI346" t="s">
        <v>921</v>
      </c>
      <c r="AJ346">
        <v>46217.458668981482</v>
      </c>
      <c r="AK346">
        <v>56664351</v>
      </c>
      <c r="AL346">
        <v>0</v>
      </c>
      <c r="AM346">
        <v>0</v>
      </c>
      <c r="AN346">
        <v>0</v>
      </c>
      <c r="AO346">
        <v>46034</v>
      </c>
      <c r="AP346">
        <v>0</v>
      </c>
      <c r="AQ346">
        <v>1</v>
      </c>
      <c r="AR346">
        <v>0</v>
      </c>
      <c r="AS346" t="s">
        <v>3</v>
      </c>
      <c r="AT346">
        <v>1</v>
      </c>
      <c r="AU346">
        <v>6</v>
      </c>
    </row>
    <row r="347" spans="2:47" x14ac:dyDescent="0.2">
      <c r="B347" t="s">
        <v>2036</v>
      </c>
      <c r="C347">
        <v>0</v>
      </c>
      <c r="D347" t="s">
        <v>920</v>
      </c>
      <c r="E347" t="s">
        <v>3</v>
      </c>
      <c r="F347" t="s">
        <v>1684</v>
      </c>
      <c r="G347" t="s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 t="s">
        <v>3</v>
      </c>
      <c r="U347">
        <v>0</v>
      </c>
      <c r="V347">
        <v>0</v>
      </c>
      <c r="W347">
        <v>0</v>
      </c>
      <c r="X347">
        <v>0</v>
      </c>
      <c r="Y347" t="s">
        <v>3</v>
      </c>
      <c r="Z347" t="s">
        <v>3</v>
      </c>
      <c r="AA347">
        <v>0</v>
      </c>
      <c r="AB347" t="s">
        <v>3</v>
      </c>
      <c r="AC347">
        <v>0</v>
      </c>
      <c r="AD347">
        <v>1</v>
      </c>
      <c r="AE347">
        <v>0</v>
      </c>
      <c r="AF347">
        <v>1</v>
      </c>
      <c r="AG347">
        <v>3</v>
      </c>
      <c r="AH347" t="s">
        <v>41</v>
      </c>
      <c r="AI347" t="s">
        <v>921</v>
      </c>
      <c r="AJ347">
        <v>46217.458668981482</v>
      </c>
      <c r="AK347">
        <v>56664351</v>
      </c>
      <c r="AL347">
        <v>0</v>
      </c>
      <c r="AM347">
        <v>0</v>
      </c>
      <c r="AN347">
        <v>0</v>
      </c>
      <c r="AO347">
        <v>46034</v>
      </c>
      <c r="AP347">
        <v>0</v>
      </c>
      <c r="AQ347">
        <v>1</v>
      </c>
      <c r="AR347">
        <v>0</v>
      </c>
      <c r="AS347" t="s">
        <v>3</v>
      </c>
      <c r="AT347">
        <v>1</v>
      </c>
      <c r="AU347">
        <v>6</v>
      </c>
    </row>
    <row r="348" spans="2:47" x14ac:dyDescent="0.2">
      <c r="B348" t="s">
        <v>2037</v>
      </c>
      <c r="C348">
        <v>1</v>
      </c>
      <c r="D348" t="s">
        <v>924</v>
      </c>
      <c r="E348" t="s">
        <v>3</v>
      </c>
      <c r="F348" t="s">
        <v>1684</v>
      </c>
      <c r="G348" t="s">
        <v>3</v>
      </c>
      <c r="H348">
        <v>5504</v>
      </c>
      <c r="I348">
        <v>5504</v>
      </c>
      <c r="J348">
        <v>0</v>
      </c>
      <c r="K348">
        <v>5504</v>
      </c>
      <c r="L348">
        <v>0</v>
      </c>
      <c r="M348">
        <v>0</v>
      </c>
      <c r="N348">
        <v>0</v>
      </c>
      <c r="O348" t="s">
        <v>2015</v>
      </c>
      <c r="P348" t="s">
        <v>3</v>
      </c>
      <c r="Q348" t="s">
        <v>2016</v>
      </c>
      <c r="R348" t="s">
        <v>3</v>
      </c>
      <c r="S348" t="s">
        <v>3</v>
      </c>
      <c r="T348" t="s">
        <v>3</v>
      </c>
      <c r="U348">
        <v>0</v>
      </c>
      <c r="V348">
        <v>0</v>
      </c>
      <c r="W348">
        <v>0</v>
      </c>
      <c r="X348">
        <v>0</v>
      </c>
      <c r="Y348" t="s">
        <v>3</v>
      </c>
      <c r="Z348" t="s">
        <v>3</v>
      </c>
      <c r="AA348">
        <v>0</v>
      </c>
      <c r="AB348" t="s">
        <v>3</v>
      </c>
      <c r="AC348">
        <v>5504</v>
      </c>
      <c r="AD348">
        <v>1</v>
      </c>
      <c r="AE348">
        <v>0</v>
      </c>
      <c r="AF348">
        <v>1</v>
      </c>
      <c r="AG348">
        <v>3</v>
      </c>
      <c r="AH348" t="s">
        <v>41</v>
      </c>
      <c r="AI348" t="s">
        <v>925</v>
      </c>
      <c r="AJ348">
        <v>46217.458668981482</v>
      </c>
      <c r="AK348">
        <v>56664356</v>
      </c>
      <c r="AL348">
        <v>0</v>
      </c>
      <c r="AM348">
        <v>0</v>
      </c>
      <c r="AN348">
        <v>0</v>
      </c>
      <c r="AO348">
        <v>46034</v>
      </c>
      <c r="AP348">
        <v>0</v>
      </c>
      <c r="AQ348">
        <v>1</v>
      </c>
      <c r="AR348">
        <v>0</v>
      </c>
      <c r="AS348" t="s">
        <v>1695</v>
      </c>
      <c r="AT348">
        <v>1</v>
      </c>
      <c r="AU348">
        <v>3</v>
      </c>
    </row>
    <row r="349" spans="2:47" x14ac:dyDescent="0.2">
      <c r="B349" t="s">
        <v>2038</v>
      </c>
      <c r="C349">
        <v>0</v>
      </c>
      <c r="D349" t="s">
        <v>924</v>
      </c>
      <c r="E349" t="s">
        <v>3</v>
      </c>
      <c r="F349" t="s">
        <v>1684</v>
      </c>
      <c r="G349" t="s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3</v>
      </c>
      <c r="P349" t="s">
        <v>3</v>
      </c>
      <c r="Q349" t="s">
        <v>3</v>
      </c>
      <c r="R349" t="s">
        <v>3</v>
      </c>
      <c r="S349" t="s">
        <v>3</v>
      </c>
      <c r="T349" t="s">
        <v>3</v>
      </c>
      <c r="U349">
        <v>0</v>
      </c>
      <c r="V349">
        <v>0</v>
      </c>
      <c r="W349">
        <v>0</v>
      </c>
      <c r="X349">
        <v>0</v>
      </c>
      <c r="Y349" t="s">
        <v>3</v>
      </c>
      <c r="Z349" t="s">
        <v>3</v>
      </c>
      <c r="AA349">
        <v>0</v>
      </c>
      <c r="AB349" t="s">
        <v>3</v>
      </c>
      <c r="AC349">
        <v>0</v>
      </c>
      <c r="AD349">
        <v>1</v>
      </c>
      <c r="AE349">
        <v>0</v>
      </c>
      <c r="AF349">
        <v>1</v>
      </c>
      <c r="AG349">
        <v>3</v>
      </c>
      <c r="AH349" t="s">
        <v>41</v>
      </c>
      <c r="AI349" t="s">
        <v>925</v>
      </c>
      <c r="AJ349">
        <v>46217.458668981482</v>
      </c>
      <c r="AK349">
        <v>56664356</v>
      </c>
      <c r="AL349">
        <v>0</v>
      </c>
      <c r="AM349">
        <v>0</v>
      </c>
      <c r="AN349">
        <v>0</v>
      </c>
      <c r="AO349">
        <v>46034</v>
      </c>
      <c r="AP349">
        <v>0</v>
      </c>
      <c r="AQ349">
        <v>1</v>
      </c>
      <c r="AR349">
        <v>0</v>
      </c>
      <c r="AS349" t="s">
        <v>3</v>
      </c>
      <c r="AT349">
        <v>1</v>
      </c>
      <c r="AU349">
        <v>3</v>
      </c>
    </row>
    <row r="350" spans="2:47" x14ac:dyDescent="0.2">
      <c r="B350" t="s">
        <v>2039</v>
      </c>
      <c r="C350">
        <v>0</v>
      </c>
      <c r="D350" t="s">
        <v>924</v>
      </c>
      <c r="E350" t="s">
        <v>3</v>
      </c>
      <c r="F350" t="s">
        <v>1684</v>
      </c>
      <c r="G350" t="s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3</v>
      </c>
      <c r="P350" t="s">
        <v>3</v>
      </c>
      <c r="Q350" t="s">
        <v>3</v>
      </c>
      <c r="R350" t="s">
        <v>3</v>
      </c>
      <c r="S350" t="s">
        <v>3</v>
      </c>
      <c r="T350" t="s">
        <v>3</v>
      </c>
      <c r="U350">
        <v>0</v>
      </c>
      <c r="V350">
        <v>0</v>
      </c>
      <c r="W350">
        <v>0</v>
      </c>
      <c r="X350">
        <v>0</v>
      </c>
      <c r="Y350" t="s">
        <v>3</v>
      </c>
      <c r="Z350" t="s">
        <v>3</v>
      </c>
      <c r="AA350">
        <v>0</v>
      </c>
      <c r="AB350" t="s">
        <v>3</v>
      </c>
      <c r="AC350">
        <v>0</v>
      </c>
      <c r="AD350">
        <v>1</v>
      </c>
      <c r="AE350">
        <v>0</v>
      </c>
      <c r="AF350">
        <v>1</v>
      </c>
      <c r="AG350">
        <v>3</v>
      </c>
      <c r="AH350" t="s">
        <v>41</v>
      </c>
      <c r="AI350" t="s">
        <v>925</v>
      </c>
      <c r="AJ350">
        <v>46217.458668981482</v>
      </c>
      <c r="AK350">
        <v>56664356</v>
      </c>
      <c r="AL350">
        <v>0</v>
      </c>
      <c r="AM350">
        <v>0</v>
      </c>
      <c r="AN350">
        <v>0</v>
      </c>
      <c r="AO350">
        <v>46034</v>
      </c>
      <c r="AP350">
        <v>0</v>
      </c>
      <c r="AQ350">
        <v>1</v>
      </c>
      <c r="AR350">
        <v>0</v>
      </c>
      <c r="AS350" t="s">
        <v>3</v>
      </c>
      <c r="AT350">
        <v>1</v>
      </c>
      <c r="AU350">
        <v>3</v>
      </c>
    </row>
    <row r="351" spans="2:47" x14ac:dyDescent="0.2">
      <c r="B351" t="s">
        <v>2040</v>
      </c>
      <c r="C351">
        <v>1</v>
      </c>
      <c r="D351" t="s">
        <v>927</v>
      </c>
      <c r="E351" t="s">
        <v>3</v>
      </c>
      <c r="F351" t="s">
        <v>1684</v>
      </c>
      <c r="G351" t="s">
        <v>3</v>
      </c>
      <c r="H351">
        <v>5504</v>
      </c>
      <c r="I351">
        <v>5504</v>
      </c>
      <c r="J351">
        <v>0</v>
      </c>
      <c r="K351">
        <v>5504</v>
      </c>
      <c r="L351">
        <v>0</v>
      </c>
      <c r="M351">
        <v>0</v>
      </c>
      <c r="N351">
        <v>0</v>
      </c>
      <c r="O351" t="s">
        <v>2015</v>
      </c>
      <c r="P351" t="s">
        <v>3</v>
      </c>
      <c r="Q351" t="s">
        <v>2016</v>
      </c>
      <c r="R351" t="s">
        <v>3</v>
      </c>
      <c r="S351" t="s">
        <v>3</v>
      </c>
      <c r="T351" t="s">
        <v>3</v>
      </c>
      <c r="U351">
        <v>0</v>
      </c>
      <c r="V351">
        <v>0</v>
      </c>
      <c r="W351">
        <v>0</v>
      </c>
      <c r="X351">
        <v>0</v>
      </c>
      <c r="Y351" t="s">
        <v>3</v>
      </c>
      <c r="Z351" t="s">
        <v>3</v>
      </c>
      <c r="AA351">
        <v>0</v>
      </c>
      <c r="AB351" t="s">
        <v>3</v>
      </c>
      <c r="AC351">
        <v>5504</v>
      </c>
      <c r="AD351">
        <v>1</v>
      </c>
      <c r="AE351">
        <v>0</v>
      </c>
      <c r="AF351">
        <v>1</v>
      </c>
      <c r="AG351">
        <v>3</v>
      </c>
      <c r="AH351" t="s">
        <v>41</v>
      </c>
      <c r="AI351" t="s">
        <v>928</v>
      </c>
      <c r="AJ351">
        <v>46217.458668981482</v>
      </c>
      <c r="AK351">
        <v>56664361</v>
      </c>
      <c r="AL351">
        <v>0</v>
      </c>
      <c r="AM351">
        <v>0</v>
      </c>
      <c r="AN351">
        <v>0</v>
      </c>
      <c r="AO351">
        <v>46034</v>
      </c>
      <c r="AP351">
        <v>0</v>
      </c>
      <c r="AQ351">
        <v>1</v>
      </c>
      <c r="AR351">
        <v>0</v>
      </c>
      <c r="AS351" t="s">
        <v>1695</v>
      </c>
      <c r="AT351">
        <v>1</v>
      </c>
      <c r="AU351">
        <v>1</v>
      </c>
    </row>
    <row r="352" spans="2:47" x14ac:dyDescent="0.2">
      <c r="B352" t="s">
        <v>2041</v>
      </c>
      <c r="C352">
        <v>0</v>
      </c>
      <c r="D352" t="s">
        <v>927</v>
      </c>
      <c r="E352" t="s">
        <v>3</v>
      </c>
      <c r="F352" t="s">
        <v>1684</v>
      </c>
      <c r="G352" t="s">
        <v>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3</v>
      </c>
      <c r="P352" t="s">
        <v>3</v>
      </c>
      <c r="Q352" t="s">
        <v>3</v>
      </c>
      <c r="R352" t="s">
        <v>3</v>
      </c>
      <c r="S352" t="s">
        <v>3</v>
      </c>
      <c r="T352" t="s">
        <v>3</v>
      </c>
      <c r="U352">
        <v>0</v>
      </c>
      <c r="V352">
        <v>0</v>
      </c>
      <c r="W352">
        <v>0</v>
      </c>
      <c r="X352">
        <v>0</v>
      </c>
      <c r="Y352" t="s">
        <v>3</v>
      </c>
      <c r="Z352" t="s">
        <v>3</v>
      </c>
      <c r="AA352">
        <v>0</v>
      </c>
      <c r="AB352" t="s">
        <v>3</v>
      </c>
      <c r="AC352">
        <v>0</v>
      </c>
      <c r="AD352">
        <v>1</v>
      </c>
      <c r="AE352">
        <v>0</v>
      </c>
      <c r="AF352">
        <v>1</v>
      </c>
      <c r="AG352">
        <v>3</v>
      </c>
      <c r="AH352" t="s">
        <v>41</v>
      </c>
      <c r="AI352" t="s">
        <v>928</v>
      </c>
      <c r="AJ352">
        <v>46217.458668981482</v>
      </c>
      <c r="AK352">
        <v>56664361</v>
      </c>
      <c r="AL352">
        <v>0</v>
      </c>
      <c r="AM352">
        <v>0</v>
      </c>
      <c r="AN352">
        <v>0</v>
      </c>
      <c r="AO352">
        <v>46034</v>
      </c>
      <c r="AP352">
        <v>0</v>
      </c>
      <c r="AQ352">
        <v>1</v>
      </c>
      <c r="AR352">
        <v>0</v>
      </c>
      <c r="AS352" t="s">
        <v>3</v>
      </c>
      <c r="AT352">
        <v>1</v>
      </c>
      <c r="AU352">
        <v>1</v>
      </c>
    </row>
    <row r="353" spans="2:47" x14ac:dyDescent="0.2">
      <c r="B353" t="s">
        <v>2042</v>
      </c>
      <c r="C353">
        <v>0</v>
      </c>
      <c r="D353" t="s">
        <v>927</v>
      </c>
      <c r="E353" t="s">
        <v>3</v>
      </c>
      <c r="F353" t="s">
        <v>1684</v>
      </c>
      <c r="G353" t="s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3</v>
      </c>
      <c r="P353" t="s">
        <v>3</v>
      </c>
      <c r="Q353" t="s">
        <v>3</v>
      </c>
      <c r="R353" t="s">
        <v>3</v>
      </c>
      <c r="S353" t="s">
        <v>3</v>
      </c>
      <c r="T353" t="s">
        <v>3</v>
      </c>
      <c r="U353">
        <v>0</v>
      </c>
      <c r="V353">
        <v>0</v>
      </c>
      <c r="W353">
        <v>0</v>
      </c>
      <c r="X353">
        <v>0</v>
      </c>
      <c r="Y353" t="s">
        <v>3</v>
      </c>
      <c r="Z353" t="s">
        <v>3</v>
      </c>
      <c r="AA353">
        <v>0</v>
      </c>
      <c r="AB353" t="s">
        <v>3</v>
      </c>
      <c r="AC353">
        <v>0</v>
      </c>
      <c r="AD353">
        <v>1</v>
      </c>
      <c r="AE353">
        <v>0</v>
      </c>
      <c r="AF353">
        <v>1</v>
      </c>
      <c r="AG353">
        <v>3</v>
      </c>
      <c r="AH353" t="s">
        <v>41</v>
      </c>
      <c r="AI353" t="s">
        <v>928</v>
      </c>
      <c r="AJ353">
        <v>46217.458668981482</v>
      </c>
      <c r="AK353">
        <v>56664361</v>
      </c>
      <c r="AL353">
        <v>0</v>
      </c>
      <c r="AM353">
        <v>0</v>
      </c>
      <c r="AN353">
        <v>0</v>
      </c>
      <c r="AO353">
        <v>46034</v>
      </c>
      <c r="AP353">
        <v>0</v>
      </c>
      <c r="AQ353">
        <v>1</v>
      </c>
      <c r="AR353">
        <v>0</v>
      </c>
      <c r="AS353" t="s">
        <v>3</v>
      </c>
      <c r="AT353">
        <v>1</v>
      </c>
      <c r="AU353">
        <v>1</v>
      </c>
    </row>
    <row r="354" spans="2:47" x14ac:dyDescent="0.2">
      <c r="B354" t="s">
        <v>2043</v>
      </c>
      <c r="C354">
        <v>1</v>
      </c>
      <c r="D354" t="s">
        <v>930</v>
      </c>
      <c r="E354" t="s">
        <v>3</v>
      </c>
      <c r="F354" t="s">
        <v>1684</v>
      </c>
      <c r="G354" t="s">
        <v>3</v>
      </c>
      <c r="H354">
        <v>4954</v>
      </c>
      <c r="I354">
        <v>4954</v>
      </c>
      <c r="J354">
        <v>0</v>
      </c>
      <c r="K354">
        <v>4954</v>
      </c>
      <c r="L354">
        <v>0</v>
      </c>
      <c r="M354">
        <v>0</v>
      </c>
      <c r="N354">
        <v>0</v>
      </c>
      <c r="O354" t="s">
        <v>2015</v>
      </c>
      <c r="P354" t="s">
        <v>3</v>
      </c>
      <c r="Q354" t="s">
        <v>2016</v>
      </c>
      <c r="R354" t="s">
        <v>3</v>
      </c>
      <c r="S354" t="s">
        <v>3</v>
      </c>
      <c r="T354" t="s">
        <v>3</v>
      </c>
      <c r="U354">
        <v>0</v>
      </c>
      <c r="V354">
        <v>0</v>
      </c>
      <c r="W354">
        <v>0</v>
      </c>
      <c r="X354">
        <v>0</v>
      </c>
      <c r="Y354" t="s">
        <v>3</v>
      </c>
      <c r="Z354" t="s">
        <v>3</v>
      </c>
      <c r="AA354">
        <v>0</v>
      </c>
      <c r="AB354" t="s">
        <v>3</v>
      </c>
      <c r="AC354">
        <v>4954</v>
      </c>
      <c r="AD354">
        <v>1</v>
      </c>
      <c r="AE354">
        <v>0</v>
      </c>
      <c r="AF354">
        <v>1</v>
      </c>
      <c r="AG354">
        <v>3</v>
      </c>
      <c r="AH354" t="s">
        <v>41</v>
      </c>
      <c r="AI354" t="s">
        <v>931</v>
      </c>
      <c r="AJ354">
        <v>46217.458668981482</v>
      </c>
      <c r="AK354">
        <v>56664366</v>
      </c>
      <c r="AL354">
        <v>0</v>
      </c>
      <c r="AM354">
        <v>0</v>
      </c>
      <c r="AN354">
        <v>0</v>
      </c>
      <c r="AO354">
        <v>46034</v>
      </c>
      <c r="AP354">
        <v>0</v>
      </c>
      <c r="AQ354">
        <v>1</v>
      </c>
      <c r="AR354">
        <v>0</v>
      </c>
      <c r="AS354" t="s">
        <v>1695</v>
      </c>
      <c r="AT354">
        <v>1</v>
      </c>
      <c r="AU354">
        <v>11</v>
      </c>
    </row>
    <row r="355" spans="2:47" x14ac:dyDescent="0.2">
      <c r="B355" t="s">
        <v>2044</v>
      </c>
      <c r="C355">
        <v>0</v>
      </c>
      <c r="D355" t="s">
        <v>930</v>
      </c>
      <c r="E355" t="s">
        <v>3</v>
      </c>
      <c r="F355" t="s">
        <v>1684</v>
      </c>
      <c r="G355" t="s">
        <v>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 t="s">
        <v>3</v>
      </c>
      <c r="U355">
        <v>0</v>
      </c>
      <c r="V355">
        <v>0</v>
      </c>
      <c r="W355">
        <v>0</v>
      </c>
      <c r="X355">
        <v>0</v>
      </c>
      <c r="Y355" t="s">
        <v>3</v>
      </c>
      <c r="Z355" t="s">
        <v>3</v>
      </c>
      <c r="AA355">
        <v>0</v>
      </c>
      <c r="AB355" t="s">
        <v>3</v>
      </c>
      <c r="AC355">
        <v>0</v>
      </c>
      <c r="AD355">
        <v>1</v>
      </c>
      <c r="AE355">
        <v>0</v>
      </c>
      <c r="AF355">
        <v>1</v>
      </c>
      <c r="AG355">
        <v>3</v>
      </c>
      <c r="AH355" t="s">
        <v>41</v>
      </c>
      <c r="AI355" t="s">
        <v>931</v>
      </c>
      <c r="AJ355">
        <v>46217.458668981482</v>
      </c>
      <c r="AK355">
        <v>56664366</v>
      </c>
      <c r="AL355">
        <v>0</v>
      </c>
      <c r="AM355">
        <v>0</v>
      </c>
      <c r="AN355">
        <v>0</v>
      </c>
      <c r="AO355">
        <v>46034</v>
      </c>
      <c r="AP355">
        <v>0</v>
      </c>
      <c r="AQ355">
        <v>1</v>
      </c>
      <c r="AR355">
        <v>0</v>
      </c>
      <c r="AS355" t="s">
        <v>3</v>
      </c>
      <c r="AT355">
        <v>1</v>
      </c>
      <c r="AU355">
        <v>11</v>
      </c>
    </row>
    <row r="356" spans="2:47" x14ac:dyDescent="0.2">
      <c r="B356" t="s">
        <v>2045</v>
      </c>
      <c r="C356">
        <v>0</v>
      </c>
      <c r="D356" t="s">
        <v>930</v>
      </c>
      <c r="E356" t="s">
        <v>3</v>
      </c>
      <c r="F356" t="s">
        <v>1684</v>
      </c>
      <c r="G356" t="s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3</v>
      </c>
      <c r="P356" t="s">
        <v>3</v>
      </c>
      <c r="Q356" t="s">
        <v>3</v>
      </c>
      <c r="R356" t="s">
        <v>3</v>
      </c>
      <c r="S356" t="s">
        <v>3</v>
      </c>
      <c r="T356" t="s">
        <v>3</v>
      </c>
      <c r="U356">
        <v>0</v>
      </c>
      <c r="V356">
        <v>0</v>
      </c>
      <c r="W356">
        <v>0</v>
      </c>
      <c r="X356">
        <v>0</v>
      </c>
      <c r="Y356" t="s">
        <v>3</v>
      </c>
      <c r="Z356" t="s">
        <v>3</v>
      </c>
      <c r="AA356">
        <v>0</v>
      </c>
      <c r="AB356" t="s">
        <v>3</v>
      </c>
      <c r="AC356">
        <v>0</v>
      </c>
      <c r="AD356">
        <v>1</v>
      </c>
      <c r="AE356">
        <v>0</v>
      </c>
      <c r="AF356">
        <v>1</v>
      </c>
      <c r="AG356">
        <v>3</v>
      </c>
      <c r="AH356" t="s">
        <v>41</v>
      </c>
      <c r="AI356" t="s">
        <v>931</v>
      </c>
      <c r="AJ356">
        <v>46217.458668981482</v>
      </c>
      <c r="AK356">
        <v>56664366</v>
      </c>
      <c r="AL356">
        <v>0</v>
      </c>
      <c r="AM356">
        <v>0</v>
      </c>
      <c r="AN356">
        <v>0</v>
      </c>
      <c r="AO356">
        <v>46034</v>
      </c>
      <c r="AP356">
        <v>0</v>
      </c>
      <c r="AQ356">
        <v>1</v>
      </c>
      <c r="AR356">
        <v>0</v>
      </c>
      <c r="AS356" t="s">
        <v>3</v>
      </c>
      <c r="AT356">
        <v>1</v>
      </c>
      <c r="AU356">
        <v>11</v>
      </c>
    </row>
    <row r="357" spans="2:47" x14ac:dyDescent="0.2">
      <c r="B357" t="s">
        <v>2046</v>
      </c>
      <c r="C357">
        <v>1</v>
      </c>
      <c r="D357" t="s">
        <v>1059</v>
      </c>
      <c r="E357" t="s">
        <v>3</v>
      </c>
      <c r="F357" t="s">
        <v>1684</v>
      </c>
      <c r="G357" t="s">
        <v>3</v>
      </c>
      <c r="H357">
        <v>30880.03</v>
      </c>
      <c r="I357">
        <v>30880.03</v>
      </c>
      <c r="J357">
        <v>0</v>
      </c>
      <c r="K357">
        <v>30880.03</v>
      </c>
      <c r="L357">
        <v>0</v>
      </c>
      <c r="M357">
        <v>0</v>
      </c>
      <c r="N357">
        <v>0</v>
      </c>
      <c r="O357" t="s">
        <v>2047</v>
      </c>
      <c r="P357" t="s">
        <v>3</v>
      </c>
      <c r="Q357" t="s">
        <v>2048</v>
      </c>
      <c r="R357" t="s">
        <v>3</v>
      </c>
      <c r="S357" t="s">
        <v>3</v>
      </c>
      <c r="T357" t="s">
        <v>3</v>
      </c>
      <c r="U357">
        <v>0</v>
      </c>
      <c r="V357">
        <v>0</v>
      </c>
      <c r="W357">
        <v>0</v>
      </c>
      <c r="X357">
        <v>0</v>
      </c>
      <c r="Y357" t="s">
        <v>3</v>
      </c>
      <c r="Z357" t="s">
        <v>3</v>
      </c>
      <c r="AA357">
        <v>0</v>
      </c>
      <c r="AB357" t="s">
        <v>3</v>
      </c>
      <c r="AC357">
        <v>30880.03</v>
      </c>
      <c r="AD357">
        <v>1</v>
      </c>
      <c r="AE357">
        <v>0</v>
      </c>
      <c r="AF357">
        <v>1</v>
      </c>
      <c r="AG357">
        <v>3</v>
      </c>
      <c r="AH357" t="s">
        <v>41</v>
      </c>
      <c r="AI357" t="s">
        <v>1060</v>
      </c>
      <c r="AJ357">
        <v>46217.458680555559</v>
      </c>
      <c r="AK357">
        <v>56664658</v>
      </c>
      <c r="AL357">
        <v>0</v>
      </c>
      <c r="AM357">
        <v>0</v>
      </c>
      <c r="AN357">
        <v>0</v>
      </c>
      <c r="AO357">
        <v>46034</v>
      </c>
      <c r="AP357">
        <v>0</v>
      </c>
      <c r="AQ357">
        <v>1</v>
      </c>
      <c r="AR357">
        <v>0</v>
      </c>
      <c r="AS357" t="s">
        <v>1695</v>
      </c>
      <c r="AT357">
        <v>1</v>
      </c>
      <c r="AU357">
        <v>2</v>
      </c>
    </row>
    <row r="358" spans="2:47" x14ac:dyDescent="0.2">
      <c r="B358" t="s">
        <v>2049</v>
      </c>
      <c r="C358">
        <v>0</v>
      </c>
      <c r="D358" t="s">
        <v>1059</v>
      </c>
      <c r="E358" t="s">
        <v>3</v>
      </c>
      <c r="F358" t="s">
        <v>1684</v>
      </c>
      <c r="G358" t="s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 t="s">
        <v>3</v>
      </c>
      <c r="U358">
        <v>0</v>
      </c>
      <c r="V358">
        <v>0</v>
      </c>
      <c r="W358">
        <v>0</v>
      </c>
      <c r="X358">
        <v>0</v>
      </c>
      <c r="Y358" t="s">
        <v>3</v>
      </c>
      <c r="Z358" t="s">
        <v>3</v>
      </c>
      <c r="AA358">
        <v>0</v>
      </c>
      <c r="AB358" t="s">
        <v>3</v>
      </c>
      <c r="AC358">
        <v>0</v>
      </c>
      <c r="AD358">
        <v>1</v>
      </c>
      <c r="AE358">
        <v>0</v>
      </c>
      <c r="AF358">
        <v>1</v>
      </c>
      <c r="AG358">
        <v>3</v>
      </c>
      <c r="AH358" t="s">
        <v>41</v>
      </c>
      <c r="AI358" t="s">
        <v>1060</v>
      </c>
      <c r="AJ358">
        <v>46217.458680555559</v>
      </c>
      <c r="AK358">
        <v>56664658</v>
      </c>
      <c r="AL358">
        <v>0</v>
      </c>
      <c r="AM358">
        <v>0</v>
      </c>
      <c r="AN358">
        <v>0</v>
      </c>
      <c r="AO358">
        <v>46034</v>
      </c>
      <c r="AP358">
        <v>0</v>
      </c>
      <c r="AQ358">
        <v>1</v>
      </c>
      <c r="AR358">
        <v>0</v>
      </c>
      <c r="AS358" t="s">
        <v>3</v>
      </c>
      <c r="AT358">
        <v>1</v>
      </c>
      <c r="AU358">
        <v>2</v>
      </c>
    </row>
    <row r="359" spans="2:47" x14ac:dyDescent="0.2">
      <c r="B359" t="s">
        <v>2050</v>
      </c>
      <c r="C359">
        <v>0</v>
      </c>
      <c r="D359" t="s">
        <v>1059</v>
      </c>
      <c r="E359" t="s">
        <v>3</v>
      </c>
      <c r="F359" t="s">
        <v>1684</v>
      </c>
      <c r="G359" t="s">
        <v>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 t="s">
        <v>3</v>
      </c>
      <c r="U359">
        <v>0</v>
      </c>
      <c r="V359">
        <v>0</v>
      </c>
      <c r="W359">
        <v>0</v>
      </c>
      <c r="X359">
        <v>0</v>
      </c>
      <c r="Y359" t="s">
        <v>3</v>
      </c>
      <c r="Z359" t="s">
        <v>3</v>
      </c>
      <c r="AA359">
        <v>0</v>
      </c>
      <c r="AB359" t="s">
        <v>3</v>
      </c>
      <c r="AC359">
        <v>0</v>
      </c>
      <c r="AD359">
        <v>1</v>
      </c>
      <c r="AE359">
        <v>0</v>
      </c>
      <c r="AF359">
        <v>1</v>
      </c>
      <c r="AG359">
        <v>3</v>
      </c>
      <c r="AH359" t="s">
        <v>41</v>
      </c>
      <c r="AI359" t="s">
        <v>1060</v>
      </c>
      <c r="AJ359">
        <v>46217.458680555559</v>
      </c>
      <c r="AK359">
        <v>56664658</v>
      </c>
      <c r="AL359">
        <v>0</v>
      </c>
      <c r="AM359">
        <v>0</v>
      </c>
      <c r="AN359">
        <v>0</v>
      </c>
      <c r="AO359">
        <v>46034</v>
      </c>
      <c r="AP359">
        <v>0</v>
      </c>
      <c r="AQ359">
        <v>1</v>
      </c>
      <c r="AR359">
        <v>0</v>
      </c>
      <c r="AS359" t="s">
        <v>3</v>
      </c>
      <c r="AT359">
        <v>1</v>
      </c>
      <c r="AU359">
        <v>2</v>
      </c>
    </row>
    <row r="360" spans="2:47" x14ac:dyDescent="0.2">
      <c r="B360" t="s">
        <v>2051</v>
      </c>
      <c r="C360">
        <v>1</v>
      </c>
      <c r="D360" t="s">
        <v>1071</v>
      </c>
      <c r="E360" t="s">
        <v>3</v>
      </c>
      <c r="F360" t="s">
        <v>1684</v>
      </c>
      <c r="G360" t="s">
        <v>3</v>
      </c>
      <c r="H360">
        <v>32249.48</v>
      </c>
      <c r="I360">
        <v>32249.48</v>
      </c>
      <c r="J360">
        <v>0</v>
      </c>
      <c r="K360">
        <v>32249.48</v>
      </c>
      <c r="L360">
        <v>0</v>
      </c>
      <c r="M360">
        <v>0</v>
      </c>
      <c r="N360">
        <v>0</v>
      </c>
      <c r="O360" t="s">
        <v>2047</v>
      </c>
      <c r="P360" t="s">
        <v>3</v>
      </c>
      <c r="Q360" t="s">
        <v>2048</v>
      </c>
      <c r="R360" t="s">
        <v>3</v>
      </c>
      <c r="S360" t="s">
        <v>3</v>
      </c>
      <c r="T360" t="s">
        <v>3</v>
      </c>
      <c r="U360">
        <v>0</v>
      </c>
      <c r="V360">
        <v>0</v>
      </c>
      <c r="W360">
        <v>0</v>
      </c>
      <c r="X360">
        <v>0</v>
      </c>
      <c r="Y360" t="s">
        <v>3</v>
      </c>
      <c r="Z360" t="s">
        <v>3</v>
      </c>
      <c r="AA360">
        <v>0</v>
      </c>
      <c r="AB360" t="s">
        <v>3</v>
      </c>
      <c r="AC360">
        <v>32249.48</v>
      </c>
      <c r="AD360">
        <v>1</v>
      </c>
      <c r="AE360">
        <v>0</v>
      </c>
      <c r="AF360">
        <v>1</v>
      </c>
      <c r="AG360">
        <v>3</v>
      </c>
      <c r="AH360" t="s">
        <v>41</v>
      </c>
      <c r="AI360" t="s">
        <v>1072</v>
      </c>
      <c r="AJ360">
        <v>46217.458680555559</v>
      </c>
      <c r="AK360">
        <v>56664680</v>
      </c>
      <c r="AL360">
        <v>0</v>
      </c>
      <c r="AM360">
        <v>0</v>
      </c>
      <c r="AN360">
        <v>0</v>
      </c>
      <c r="AO360">
        <v>46034</v>
      </c>
      <c r="AP360">
        <v>0</v>
      </c>
      <c r="AQ360">
        <v>1</v>
      </c>
      <c r="AR360">
        <v>0</v>
      </c>
      <c r="AS360" t="s">
        <v>1695</v>
      </c>
      <c r="AT360">
        <v>1</v>
      </c>
      <c r="AU360">
        <v>1</v>
      </c>
    </row>
    <row r="361" spans="2:47" x14ac:dyDescent="0.2">
      <c r="B361" t="s">
        <v>2052</v>
      </c>
      <c r="C361">
        <v>0</v>
      </c>
      <c r="D361" t="s">
        <v>1071</v>
      </c>
      <c r="E361" t="s">
        <v>3</v>
      </c>
      <c r="F361" t="s">
        <v>1684</v>
      </c>
      <c r="G361" t="s">
        <v>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 t="s">
        <v>3</v>
      </c>
      <c r="U361">
        <v>0</v>
      </c>
      <c r="V361">
        <v>0</v>
      </c>
      <c r="W361">
        <v>0</v>
      </c>
      <c r="X361">
        <v>0</v>
      </c>
      <c r="Y361" t="s">
        <v>3</v>
      </c>
      <c r="Z361" t="s">
        <v>3</v>
      </c>
      <c r="AA361">
        <v>0</v>
      </c>
      <c r="AB361" t="s">
        <v>3</v>
      </c>
      <c r="AC361">
        <v>0</v>
      </c>
      <c r="AD361">
        <v>1</v>
      </c>
      <c r="AE361">
        <v>0</v>
      </c>
      <c r="AF361">
        <v>1</v>
      </c>
      <c r="AG361">
        <v>3</v>
      </c>
      <c r="AH361" t="s">
        <v>41</v>
      </c>
      <c r="AI361" t="s">
        <v>1072</v>
      </c>
      <c r="AJ361">
        <v>46217.458680555559</v>
      </c>
      <c r="AK361">
        <v>56664680</v>
      </c>
      <c r="AL361">
        <v>0</v>
      </c>
      <c r="AM361">
        <v>0</v>
      </c>
      <c r="AN361">
        <v>0</v>
      </c>
      <c r="AO361">
        <v>46034</v>
      </c>
      <c r="AP361">
        <v>0</v>
      </c>
      <c r="AQ361">
        <v>1</v>
      </c>
      <c r="AR361">
        <v>0</v>
      </c>
      <c r="AS361" t="s">
        <v>3</v>
      </c>
      <c r="AT361">
        <v>1</v>
      </c>
      <c r="AU361">
        <v>1</v>
      </c>
    </row>
    <row r="362" spans="2:47" x14ac:dyDescent="0.2">
      <c r="B362" t="s">
        <v>2053</v>
      </c>
      <c r="C362">
        <v>0</v>
      </c>
      <c r="D362" t="s">
        <v>1071</v>
      </c>
      <c r="E362" t="s">
        <v>3</v>
      </c>
      <c r="F362" t="s">
        <v>1684</v>
      </c>
      <c r="G362" t="s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3</v>
      </c>
      <c r="P362" t="s">
        <v>3</v>
      </c>
      <c r="Q362" t="s">
        <v>3</v>
      </c>
      <c r="R362" t="s">
        <v>3</v>
      </c>
      <c r="S362" t="s">
        <v>3</v>
      </c>
      <c r="T362" t="s">
        <v>3</v>
      </c>
      <c r="U362">
        <v>0</v>
      </c>
      <c r="V362">
        <v>0</v>
      </c>
      <c r="W362">
        <v>0</v>
      </c>
      <c r="X362">
        <v>0</v>
      </c>
      <c r="Y362" t="s">
        <v>3</v>
      </c>
      <c r="Z362" t="s">
        <v>3</v>
      </c>
      <c r="AA362">
        <v>0</v>
      </c>
      <c r="AB362" t="s">
        <v>3</v>
      </c>
      <c r="AC362">
        <v>0</v>
      </c>
      <c r="AD362">
        <v>1</v>
      </c>
      <c r="AE362">
        <v>0</v>
      </c>
      <c r="AF362">
        <v>1</v>
      </c>
      <c r="AG362">
        <v>3</v>
      </c>
      <c r="AH362" t="s">
        <v>41</v>
      </c>
      <c r="AI362" t="s">
        <v>1072</v>
      </c>
      <c r="AJ362">
        <v>46217.458680555559</v>
      </c>
      <c r="AK362">
        <v>56664680</v>
      </c>
      <c r="AL362">
        <v>0</v>
      </c>
      <c r="AM362">
        <v>0</v>
      </c>
      <c r="AN362">
        <v>0</v>
      </c>
      <c r="AO362">
        <v>46034</v>
      </c>
      <c r="AP362">
        <v>0</v>
      </c>
      <c r="AQ362">
        <v>1</v>
      </c>
      <c r="AR362">
        <v>0</v>
      </c>
      <c r="AS362" t="s">
        <v>3</v>
      </c>
      <c r="AT362">
        <v>1</v>
      </c>
      <c r="AU362">
        <v>1</v>
      </c>
    </row>
    <row r="363" spans="2:47" x14ac:dyDescent="0.2">
      <c r="B363" t="s">
        <v>2054</v>
      </c>
      <c r="C363">
        <v>1</v>
      </c>
      <c r="D363" t="s">
        <v>1075</v>
      </c>
      <c r="E363" t="s">
        <v>3</v>
      </c>
      <c r="F363" t="s">
        <v>1684</v>
      </c>
      <c r="G363" t="s">
        <v>3</v>
      </c>
      <c r="H363">
        <v>64699.040000000001</v>
      </c>
      <c r="I363">
        <v>64699.040000000001</v>
      </c>
      <c r="J363">
        <v>0</v>
      </c>
      <c r="K363">
        <v>64699.040000000001</v>
      </c>
      <c r="L363">
        <v>0</v>
      </c>
      <c r="M363">
        <v>0</v>
      </c>
      <c r="N363">
        <v>0</v>
      </c>
      <c r="O363" t="s">
        <v>2047</v>
      </c>
      <c r="P363" t="s">
        <v>3</v>
      </c>
      <c r="Q363" t="s">
        <v>2048</v>
      </c>
      <c r="R363" t="s">
        <v>3</v>
      </c>
      <c r="S363" t="s">
        <v>3</v>
      </c>
      <c r="T363" t="s">
        <v>3</v>
      </c>
      <c r="U363">
        <v>0</v>
      </c>
      <c r="V363">
        <v>0</v>
      </c>
      <c r="W363">
        <v>0</v>
      </c>
      <c r="X363">
        <v>0</v>
      </c>
      <c r="Y363" t="s">
        <v>3</v>
      </c>
      <c r="Z363" t="s">
        <v>3</v>
      </c>
      <c r="AA363">
        <v>0</v>
      </c>
      <c r="AB363" t="s">
        <v>3</v>
      </c>
      <c r="AC363">
        <v>64699.040000000001</v>
      </c>
      <c r="AD363">
        <v>1</v>
      </c>
      <c r="AE363">
        <v>0</v>
      </c>
      <c r="AF363">
        <v>1</v>
      </c>
      <c r="AG363">
        <v>3</v>
      </c>
      <c r="AH363" t="s">
        <v>41</v>
      </c>
      <c r="AI363" t="s">
        <v>1076</v>
      </c>
      <c r="AJ363">
        <v>46217.458680555559</v>
      </c>
      <c r="AK363">
        <v>56664685</v>
      </c>
      <c r="AL363">
        <v>0</v>
      </c>
      <c r="AM363">
        <v>0</v>
      </c>
      <c r="AN363">
        <v>0</v>
      </c>
      <c r="AO363">
        <v>46034</v>
      </c>
      <c r="AP363">
        <v>0</v>
      </c>
      <c r="AQ363">
        <v>1</v>
      </c>
      <c r="AR363">
        <v>0</v>
      </c>
      <c r="AS363" t="s">
        <v>1695</v>
      </c>
      <c r="AT363">
        <v>1</v>
      </c>
      <c r="AU363">
        <v>1</v>
      </c>
    </row>
    <row r="364" spans="2:47" x14ac:dyDescent="0.2">
      <c r="B364" t="s">
        <v>2055</v>
      </c>
      <c r="C364">
        <v>0</v>
      </c>
      <c r="D364" t="s">
        <v>1075</v>
      </c>
      <c r="E364" t="s">
        <v>3</v>
      </c>
      <c r="F364" t="s">
        <v>1684</v>
      </c>
      <c r="G364" t="s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 t="s">
        <v>3</v>
      </c>
      <c r="U364">
        <v>0</v>
      </c>
      <c r="V364">
        <v>0</v>
      </c>
      <c r="W364">
        <v>0</v>
      </c>
      <c r="X364">
        <v>0</v>
      </c>
      <c r="Y364" t="s">
        <v>3</v>
      </c>
      <c r="Z364" t="s">
        <v>3</v>
      </c>
      <c r="AA364">
        <v>0</v>
      </c>
      <c r="AB364" t="s">
        <v>3</v>
      </c>
      <c r="AC364">
        <v>0</v>
      </c>
      <c r="AD364">
        <v>1</v>
      </c>
      <c r="AE364">
        <v>0</v>
      </c>
      <c r="AF364">
        <v>1</v>
      </c>
      <c r="AG364">
        <v>3</v>
      </c>
      <c r="AH364" t="s">
        <v>41</v>
      </c>
      <c r="AI364" t="s">
        <v>1076</v>
      </c>
      <c r="AJ364">
        <v>46217.458680555559</v>
      </c>
      <c r="AK364">
        <v>56664685</v>
      </c>
      <c r="AL364">
        <v>0</v>
      </c>
      <c r="AM364">
        <v>0</v>
      </c>
      <c r="AN364">
        <v>0</v>
      </c>
      <c r="AO364">
        <v>46034</v>
      </c>
      <c r="AP364">
        <v>0</v>
      </c>
      <c r="AQ364">
        <v>1</v>
      </c>
      <c r="AR364">
        <v>0</v>
      </c>
      <c r="AS364" t="s">
        <v>3</v>
      </c>
      <c r="AT364">
        <v>1</v>
      </c>
      <c r="AU364">
        <v>1</v>
      </c>
    </row>
    <row r="365" spans="2:47" x14ac:dyDescent="0.2">
      <c r="B365" t="s">
        <v>2056</v>
      </c>
      <c r="C365">
        <v>0</v>
      </c>
      <c r="D365" t="s">
        <v>1075</v>
      </c>
      <c r="E365" t="s">
        <v>3</v>
      </c>
      <c r="F365" t="s">
        <v>1684</v>
      </c>
      <c r="G365" t="s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3</v>
      </c>
      <c r="P365" t="s">
        <v>3</v>
      </c>
      <c r="Q365" t="s">
        <v>3</v>
      </c>
      <c r="R365" t="s">
        <v>3</v>
      </c>
      <c r="S365" t="s">
        <v>3</v>
      </c>
      <c r="T365" t="s">
        <v>3</v>
      </c>
      <c r="U365">
        <v>0</v>
      </c>
      <c r="V365">
        <v>0</v>
      </c>
      <c r="W365">
        <v>0</v>
      </c>
      <c r="X365">
        <v>0</v>
      </c>
      <c r="Y365" t="s">
        <v>3</v>
      </c>
      <c r="Z365" t="s">
        <v>3</v>
      </c>
      <c r="AA365">
        <v>0</v>
      </c>
      <c r="AB365" t="s">
        <v>3</v>
      </c>
      <c r="AC365">
        <v>0</v>
      </c>
      <c r="AD365">
        <v>1</v>
      </c>
      <c r="AE365">
        <v>0</v>
      </c>
      <c r="AF365">
        <v>1</v>
      </c>
      <c r="AG365">
        <v>3</v>
      </c>
      <c r="AH365" t="s">
        <v>41</v>
      </c>
      <c r="AI365" t="s">
        <v>1076</v>
      </c>
      <c r="AJ365">
        <v>46217.458680555559</v>
      </c>
      <c r="AK365">
        <v>56664685</v>
      </c>
      <c r="AL365">
        <v>0</v>
      </c>
      <c r="AM365">
        <v>0</v>
      </c>
      <c r="AN365">
        <v>0</v>
      </c>
      <c r="AO365">
        <v>46034</v>
      </c>
      <c r="AP365">
        <v>0</v>
      </c>
      <c r="AQ365">
        <v>1</v>
      </c>
      <c r="AR365">
        <v>0</v>
      </c>
      <c r="AS365" t="s">
        <v>3</v>
      </c>
      <c r="AT365">
        <v>1</v>
      </c>
      <c r="AU365">
        <v>1</v>
      </c>
    </row>
    <row r="366" spans="2:47" x14ac:dyDescent="0.2">
      <c r="B366" t="s">
        <v>2057</v>
      </c>
      <c r="C366">
        <v>1</v>
      </c>
      <c r="D366" t="s">
        <v>631</v>
      </c>
      <c r="E366" t="s">
        <v>3</v>
      </c>
      <c r="F366" t="s">
        <v>1684</v>
      </c>
      <c r="G366" t="s">
        <v>3</v>
      </c>
      <c r="H366">
        <v>9398.8799999999992</v>
      </c>
      <c r="I366">
        <v>9398.8799999999992</v>
      </c>
      <c r="J366">
        <v>0</v>
      </c>
      <c r="K366">
        <v>9398.8799999999992</v>
      </c>
      <c r="L366">
        <v>0</v>
      </c>
      <c r="M366">
        <v>0</v>
      </c>
      <c r="N366">
        <v>0</v>
      </c>
      <c r="O366" t="s">
        <v>2058</v>
      </c>
      <c r="P366" t="s">
        <v>3</v>
      </c>
      <c r="Q366" t="s">
        <v>2059</v>
      </c>
      <c r="R366" t="s">
        <v>3</v>
      </c>
      <c r="S366" t="s">
        <v>3</v>
      </c>
      <c r="T366" t="s">
        <v>3</v>
      </c>
      <c r="U366">
        <v>0</v>
      </c>
      <c r="V366">
        <v>0</v>
      </c>
      <c r="W366">
        <v>0</v>
      </c>
      <c r="X366">
        <v>0</v>
      </c>
      <c r="Y366" t="s">
        <v>3</v>
      </c>
      <c r="Z366" t="s">
        <v>3</v>
      </c>
      <c r="AA366">
        <v>0</v>
      </c>
      <c r="AB366" t="s">
        <v>3</v>
      </c>
      <c r="AC366">
        <v>9398.8799999999992</v>
      </c>
      <c r="AD366">
        <v>1</v>
      </c>
      <c r="AE366">
        <v>0</v>
      </c>
      <c r="AF366">
        <v>3</v>
      </c>
      <c r="AG366">
        <v>3</v>
      </c>
      <c r="AH366" t="s">
        <v>41</v>
      </c>
      <c r="AI366" t="s">
        <v>632</v>
      </c>
      <c r="AJ366">
        <v>46217.458645833336</v>
      </c>
      <c r="AK366">
        <v>56663750</v>
      </c>
      <c r="AL366">
        <v>0</v>
      </c>
      <c r="AM366">
        <v>0</v>
      </c>
      <c r="AN366">
        <v>0</v>
      </c>
      <c r="AO366">
        <v>46057</v>
      </c>
      <c r="AP366">
        <v>0</v>
      </c>
      <c r="AQ366">
        <v>1</v>
      </c>
      <c r="AR366">
        <v>0</v>
      </c>
      <c r="AS366" t="s">
        <v>2060</v>
      </c>
      <c r="AT366">
        <v>1</v>
      </c>
      <c r="AU366">
        <v>51</v>
      </c>
    </row>
    <row r="367" spans="2:47" x14ac:dyDescent="0.2">
      <c r="B367" t="s">
        <v>2061</v>
      </c>
      <c r="C367">
        <v>0</v>
      </c>
      <c r="D367" t="s">
        <v>631</v>
      </c>
      <c r="E367" t="s">
        <v>3</v>
      </c>
      <c r="F367" t="s">
        <v>1684</v>
      </c>
      <c r="G367" t="s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3</v>
      </c>
      <c r="P367" t="s">
        <v>3</v>
      </c>
      <c r="Q367" t="s">
        <v>3</v>
      </c>
      <c r="R367" t="s">
        <v>3</v>
      </c>
      <c r="S367" t="s">
        <v>3</v>
      </c>
      <c r="T367" t="s">
        <v>3</v>
      </c>
      <c r="U367">
        <v>0</v>
      </c>
      <c r="V367">
        <v>0</v>
      </c>
      <c r="W367">
        <v>0</v>
      </c>
      <c r="X367">
        <v>0</v>
      </c>
      <c r="Y367" t="s">
        <v>3</v>
      </c>
      <c r="Z367" t="s">
        <v>3</v>
      </c>
      <c r="AA367">
        <v>0</v>
      </c>
      <c r="AB367" t="s">
        <v>3</v>
      </c>
      <c r="AC367">
        <v>0</v>
      </c>
      <c r="AD367">
        <v>1</v>
      </c>
      <c r="AE367">
        <v>0</v>
      </c>
      <c r="AF367">
        <v>3</v>
      </c>
      <c r="AG367">
        <v>3</v>
      </c>
      <c r="AH367" t="s">
        <v>41</v>
      </c>
      <c r="AI367" t="s">
        <v>632</v>
      </c>
      <c r="AJ367">
        <v>46217.458645833336</v>
      </c>
      <c r="AK367">
        <v>56663750</v>
      </c>
      <c r="AL367">
        <v>0</v>
      </c>
      <c r="AM367">
        <v>0</v>
      </c>
      <c r="AN367">
        <v>0</v>
      </c>
      <c r="AO367">
        <v>46057</v>
      </c>
      <c r="AP367">
        <v>0</v>
      </c>
      <c r="AQ367">
        <v>1</v>
      </c>
      <c r="AR367">
        <v>0</v>
      </c>
      <c r="AS367" t="s">
        <v>3</v>
      </c>
      <c r="AT367">
        <v>1</v>
      </c>
      <c r="AU367">
        <v>51</v>
      </c>
    </row>
    <row r="368" spans="2:47" x14ac:dyDescent="0.2">
      <c r="B368" t="s">
        <v>2062</v>
      </c>
      <c r="C368">
        <v>0</v>
      </c>
      <c r="D368" t="s">
        <v>631</v>
      </c>
      <c r="E368" t="s">
        <v>3</v>
      </c>
      <c r="F368" t="s">
        <v>1684</v>
      </c>
      <c r="G368" t="s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3</v>
      </c>
      <c r="P368" t="s">
        <v>3</v>
      </c>
      <c r="Q368" t="s">
        <v>3</v>
      </c>
      <c r="R368" t="s">
        <v>3</v>
      </c>
      <c r="S368" t="s">
        <v>3</v>
      </c>
      <c r="T368" t="s">
        <v>3</v>
      </c>
      <c r="U368">
        <v>0</v>
      </c>
      <c r="V368">
        <v>0</v>
      </c>
      <c r="W368">
        <v>0</v>
      </c>
      <c r="X368">
        <v>0</v>
      </c>
      <c r="Y368" t="s">
        <v>3</v>
      </c>
      <c r="Z368" t="s">
        <v>3</v>
      </c>
      <c r="AA368">
        <v>0</v>
      </c>
      <c r="AB368" t="s">
        <v>3</v>
      </c>
      <c r="AC368">
        <v>0</v>
      </c>
      <c r="AD368">
        <v>1</v>
      </c>
      <c r="AE368">
        <v>0</v>
      </c>
      <c r="AF368">
        <v>3</v>
      </c>
      <c r="AG368">
        <v>3</v>
      </c>
      <c r="AH368" t="s">
        <v>41</v>
      </c>
      <c r="AI368" t="s">
        <v>632</v>
      </c>
      <c r="AJ368">
        <v>46217.458645833336</v>
      </c>
      <c r="AK368">
        <v>56663750</v>
      </c>
      <c r="AL368">
        <v>0</v>
      </c>
      <c r="AM368">
        <v>0</v>
      </c>
      <c r="AN368">
        <v>0</v>
      </c>
      <c r="AO368">
        <v>46057</v>
      </c>
      <c r="AP368">
        <v>0</v>
      </c>
      <c r="AQ368">
        <v>1</v>
      </c>
      <c r="AR368">
        <v>0</v>
      </c>
      <c r="AS368" t="s">
        <v>3</v>
      </c>
      <c r="AT368">
        <v>1</v>
      </c>
      <c r="AU368">
        <v>51</v>
      </c>
    </row>
    <row r="369" spans="2:47" x14ac:dyDescent="0.2">
      <c r="B369" t="s">
        <v>2063</v>
      </c>
      <c r="C369">
        <v>1</v>
      </c>
      <c r="D369" t="s">
        <v>635</v>
      </c>
      <c r="E369" t="s">
        <v>3</v>
      </c>
      <c r="F369" t="s">
        <v>1684</v>
      </c>
      <c r="G369" t="s">
        <v>3</v>
      </c>
      <c r="H369">
        <v>9677.0400000000009</v>
      </c>
      <c r="I369">
        <v>9677.0400000000009</v>
      </c>
      <c r="J369">
        <v>0</v>
      </c>
      <c r="K369">
        <v>9677.0400000000009</v>
      </c>
      <c r="L369">
        <v>0</v>
      </c>
      <c r="M369">
        <v>0</v>
      </c>
      <c r="N369">
        <v>0</v>
      </c>
      <c r="O369" t="s">
        <v>2058</v>
      </c>
      <c r="P369" t="s">
        <v>3</v>
      </c>
      <c r="Q369" t="s">
        <v>2059</v>
      </c>
      <c r="R369" t="s">
        <v>3</v>
      </c>
      <c r="S369" t="s">
        <v>3</v>
      </c>
      <c r="T369" t="s">
        <v>3</v>
      </c>
      <c r="U369">
        <v>0</v>
      </c>
      <c r="V369">
        <v>0</v>
      </c>
      <c r="W369">
        <v>0</v>
      </c>
      <c r="X369">
        <v>0</v>
      </c>
      <c r="Y369" t="s">
        <v>3</v>
      </c>
      <c r="Z369" t="s">
        <v>3</v>
      </c>
      <c r="AA369">
        <v>0</v>
      </c>
      <c r="AB369" t="s">
        <v>3</v>
      </c>
      <c r="AC369">
        <v>9677.0400000000009</v>
      </c>
      <c r="AD369">
        <v>1</v>
      </c>
      <c r="AE369">
        <v>0</v>
      </c>
      <c r="AF369">
        <v>3</v>
      </c>
      <c r="AG369">
        <v>3</v>
      </c>
      <c r="AH369" t="s">
        <v>41</v>
      </c>
      <c r="AI369" t="s">
        <v>636</v>
      </c>
      <c r="AJ369">
        <v>46217.458645833336</v>
      </c>
      <c r="AK369">
        <v>56663755</v>
      </c>
      <c r="AL369">
        <v>0</v>
      </c>
      <c r="AM369">
        <v>0</v>
      </c>
      <c r="AN369">
        <v>0</v>
      </c>
      <c r="AO369">
        <v>46057</v>
      </c>
      <c r="AP369">
        <v>0</v>
      </c>
      <c r="AQ369">
        <v>1</v>
      </c>
      <c r="AR369">
        <v>0</v>
      </c>
      <c r="AS369" t="s">
        <v>2060</v>
      </c>
      <c r="AT369">
        <v>1</v>
      </c>
      <c r="AU369">
        <v>11</v>
      </c>
    </row>
    <row r="370" spans="2:47" x14ac:dyDescent="0.2">
      <c r="B370" t="s">
        <v>2064</v>
      </c>
      <c r="C370">
        <v>0</v>
      </c>
      <c r="D370" t="s">
        <v>635</v>
      </c>
      <c r="E370" t="s">
        <v>3</v>
      </c>
      <c r="F370" t="s">
        <v>1684</v>
      </c>
      <c r="G370" t="s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 t="s">
        <v>3</v>
      </c>
      <c r="U370">
        <v>0</v>
      </c>
      <c r="V370">
        <v>0</v>
      </c>
      <c r="W370">
        <v>0</v>
      </c>
      <c r="X370">
        <v>0</v>
      </c>
      <c r="Y370" t="s">
        <v>3</v>
      </c>
      <c r="Z370" t="s">
        <v>3</v>
      </c>
      <c r="AA370">
        <v>0</v>
      </c>
      <c r="AB370" t="s">
        <v>3</v>
      </c>
      <c r="AC370">
        <v>0</v>
      </c>
      <c r="AD370">
        <v>1</v>
      </c>
      <c r="AE370">
        <v>0</v>
      </c>
      <c r="AF370">
        <v>3</v>
      </c>
      <c r="AG370">
        <v>3</v>
      </c>
      <c r="AH370" t="s">
        <v>41</v>
      </c>
      <c r="AI370" t="s">
        <v>636</v>
      </c>
      <c r="AJ370">
        <v>46217.458645833336</v>
      </c>
      <c r="AK370">
        <v>56663755</v>
      </c>
      <c r="AL370">
        <v>0</v>
      </c>
      <c r="AM370">
        <v>0</v>
      </c>
      <c r="AN370">
        <v>0</v>
      </c>
      <c r="AO370">
        <v>46057</v>
      </c>
      <c r="AP370">
        <v>0</v>
      </c>
      <c r="AQ370">
        <v>1</v>
      </c>
      <c r="AR370">
        <v>0</v>
      </c>
      <c r="AS370" t="s">
        <v>3</v>
      </c>
      <c r="AT370">
        <v>1</v>
      </c>
      <c r="AU370">
        <v>11</v>
      </c>
    </row>
    <row r="371" spans="2:47" x14ac:dyDescent="0.2">
      <c r="B371" t="s">
        <v>2065</v>
      </c>
      <c r="C371">
        <v>0</v>
      </c>
      <c r="D371" t="s">
        <v>635</v>
      </c>
      <c r="E371" t="s">
        <v>3</v>
      </c>
      <c r="F371" t="s">
        <v>1684</v>
      </c>
      <c r="G371" t="s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 t="s">
        <v>3</v>
      </c>
      <c r="U371">
        <v>0</v>
      </c>
      <c r="V371">
        <v>0</v>
      </c>
      <c r="W371">
        <v>0</v>
      </c>
      <c r="X371">
        <v>0</v>
      </c>
      <c r="Y371" t="s">
        <v>3</v>
      </c>
      <c r="Z371" t="s">
        <v>3</v>
      </c>
      <c r="AA371">
        <v>0</v>
      </c>
      <c r="AB371" t="s">
        <v>3</v>
      </c>
      <c r="AC371">
        <v>0</v>
      </c>
      <c r="AD371">
        <v>1</v>
      </c>
      <c r="AE371">
        <v>0</v>
      </c>
      <c r="AF371">
        <v>3</v>
      </c>
      <c r="AG371">
        <v>3</v>
      </c>
      <c r="AH371" t="s">
        <v>41</v>
      </c>
      <c r="AI371" t="s">
        <v>636</v>
      </c>
      <c r="AJ371">
        <v>46217.458645833336</v>
      </c>
      <c r="AK371">
        <v>56663755</v>
      </c>
      <c r="AL371">
        <v>0</v>
      </c>
      <c r="AM371">
        <v>0</v>
      </c>
      <c r="AN371">
        <v>0</v>
      </c>
      <c r="AO371">
        <v>46057</v>
      </c>
      <c r="AP371">
        <v>0</v>
      </c>
      <c r="AQ371">
        <v>1</v>
      </c>
      <c r="AR371">
        <v>0</v>
      </c>
      <c r="AS371" t="s">
        <v>3</v>
      </c>
      <c r="AT371">
        <v>1</v>
      </c>
      <c r="AU371">
        <v>11</v>
      </c>
    </row>
    <row r="372" spans="2:47" x14ac:dyDescent="0.2">
      <c r="B372" t="s">
        <v>2066</v>
      </c>
      <c r="C372">
        <v>1</v>
      </c>
      <c r="D372" t="s">
        <v>639</v>
      </c>
      <c r="E372" t="s">
        <v>3</v>
      </c>
      <c r="F372" t="s">
        <v>1684</v>
      </c>
      <c r="G372" t="s">
        <v>3</v>
      </c>
      <c r="H372">
        <v>10116.24</v>
      </c>
      <c r="I372">
        <v>10116.24</v>
      </c>
      <c r="J372">
        <v>0</v>
      </c>
      <c r="K372">
        <v>10116.24</v>
      </c>
      <c r="L372">
        <v>0</v>
      </c>
      <c r="M372">
        <v>0</v>
      </c>
      <c r="N372">
        <v>0</v>
      </c>
      <c r="O372" t="s">
        <v>2058</v>
      </c>
      <c r="P372" t="s">
        <v>3</v>
      </c>
      <c r="Q372" t="s">
        <v>2059</v>
      </c>
      <c r="R372" t="s">
        <v>3</v>
      </c>
      <c r="S372" t="s">
        <v>3</v>
      </c>
      <c r="T372" t="s">
        <v>3</v>
      </c>
      <c r="U372">
        <v>0</v>
      </c>
      <c r="V372">
        <v>0</v>
      </c>
      <c r="W372">
        <v>0</v>
      </c>
      <c r="X372">
        <v>0</v>
      </c>
      <c r="Y372" t="s">
        <v>3</v>
      </c>
      <c r="Z372" t="s">
        <v>3</v>
      </c>
      <c r="AA372">
        <v>0</v>
      </c>
      <c r="AB372" t="s">
        <v>3</v>
      </c>
      <c r="AC372">
        <v>10116.24</v>
      </c>
      <c r="AD372">
        <v>1</v>
      </c>
      <c r="AE372">
        <v>0</v>
      </c>
      <c r="AF372">
        <v>3</v>
      </c>
      <c r="AG372">
        <v>3</v>
      </c>
      <c r="AH372" t="s">
        <v>41</v>
      </c>
      <c r="AI372" t="s">
        <v>640</v>
      </c>
      <c r="AJ372">
        <v>46217.458645833336</v>
      </c>
      <c r="AK372">
        <v>56663760</v>
      </c>
      <c r="AL372">
        <v>0</v>
      </c>
      <c r="AM372">
        <v>0</v>
      </c>
      <c r="AN372">
        <v>0</v>
      </c>
      <c r="AO372">
        <v>46057</v>
      </c>
      <c r="AP372">
        <v>0</v>
      </c>
      <c r="AQ372">
        <v>1</v>
      </c>
      <c r="AR372">
        <v>0</v>
      </c>
      <c r="AS372" t="s">
        <v>2060</v>
      </c>
      <c r="AT372">
        <v>1</v>
      </c>
      <c r="AU372">
        <v>36</v>
      </c>
    </row>
    <row r="373" spans="2:47" x14ac:dyDescent="0.2">
      <c r="B373" t="s">
        <v>2067</v>
      </c>
      <c r="C373">
        <v>0</v>
      </c>
      <c r="D373" t="s">
        <v>639</v>
      </c>
      <c r="E373" t="s">
        <v>3</v>
      </c>
      <c r="F373" t="s">
        <v>1684</v>
      </c>
      <c r="G373" t="s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 t="s">
        <v>3</v>
      </c>
      <c r="U373">
        <v>0</v>
      </c>
      <c r="V373">
        <v>0</v>
      </c>
      <c r="W373">
        <v>0</v>
      </c>
      <c r="X373">
        <v>0</v>
      </c>
      <c r="Y373" t="s">
        <v>3</v>
      </c>
      <c r="Z373" t="s">
        <v>3</v>
      </c>
      <c r="AA373">
        <v>0</v>
      </c>
      <c r="AB373" t="s">
        <v>3</v>
      </c>
      <c r="AC373">
        <v>0</v>
      </c>
      <c r="AD373">
        <v>1</v>
      </c>
      <c r="AE373">
        <v>0</v>
      </c>
      <c r="AF373">
        <v>3</v>
      </c>
      <c r="AG373">
        <v>3</v>
      </c>
      <c r="AH373" t="s">
        <v>41</v>
      </c>
      <c r="AI373" t="s">
        <v>640</v>
      </c>
      <c r="AJ373">
        <v>46217.458645833336</v>
      </c>
      <c r="AK373">
        <v>56663760</v>
      </c>
      <c r="AL373">
        <v>0</v>
      </c>
      <c r="AM373">
        <v>0</v>
      </c>
      <c r="AN373">
        <v>0</v>
      </c>
      <c r="AO373">
        <v>46057</v>
      </c>
      <c r="AP373">
        <v>0</v>
      </c>
      <c r="AQ373">
        <v>1</v>
      </c>
      <c r="AR373">
        <v>0</v>
      </c>
      <c r="AS373" t="s">
        <v>3</v>
      </c>
      <c r="AT373">
        <v>1</v>
      </c>
      <c r="AU373">
        <v>36</v>
      </c>
    </row>
    <row r="374" spans="2:47" x14ac:dyDescent="0.2">
      <c r="B374" t="s">
        <v>2068</v>
      </c>
      <c r="C374">
        <v>0</v>
      </c>
      <c r="D374" t="s">
        <v>639</v>
      </c>
      <c r="E374" t="s">
        <v>3</v>
      </c>
      <c r="F374" t="s">
        <v>1684</v>
      </c>
      <c r="G374" t="s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3</v>
      </c>
      <c r="U374">
        <v>0</v>
      </c>
      <c r="V374">
        <v>0</v>
      </c>
      <c r="W374">
        <v>0</v>
      </c>
      <c r="X374">
        <v>0</v>
      </c>
      <c r="Y374" t="s">
        <v>3</v>
      </c>
      <c r="Z374" t="s">
        <v>3</v>
      </c>
      <c r="AA374">
        <v>0</v>
      </c>
      <c r="AB374" t="s">
        <v>3</v>
      </c>
      <c r="AC374">
        <v>0</v>
      </c>
      <c r="AD374">
        <v>1</v>
      </c>
      <c r="AE374">
        <v>0</v>
      </c>
      <c r="AF374">
        <v>3</v>
      </c>
      <c r="AG374">
        <v>3</v>
      </c>
      <c r="AH374" t="s">
        <v>41</v>
      </c>
      <c r="AI374" t="s">
        <v>640</v>
      </c>
      <c r="AJ374">
        <v>46217.458645833336</v>
      </c>
      <c r="AK374">
        <v>56663760</v>
      </c>
      <c r="AL374">
        <v>0</v>
      </c>
      <c r="AM374">
        <v>0</v>
      </c>
      <c r="AN374">
        <v>0</v>
      </c>
      <c r="AO374">
        <v>46057</v>
      </c>
      <c r="AP374">
        <v>0</v>
      </c>
      <c r="AQ374">
        <v>1</v>
      </c>
      <c r="AR374">
        <v>0</v>
      </c>
      <c r="AS374" t="s">
        <v>3</v>
      </c>
      <c r="AT374">
        <v>1</v>
      </c>
      <c r="AU374">
        <v>36</v>
      </c>
    </row>
    <row r="375" spans="2:47" x14ac:dyDescent="0.2">
      <c r="B375" t="s">
        <v>2069</v>
      </c>
      <c r="C375">
        <v>1</v>
      </c>
      <c r="D375" t="s">
        <v>643</v>
      </c>
      <c r="E375" t="s">
        <v>3</v>
      </c>
      <c r="F375" t="s">
        <v>1684</v>
      </c>
      <c r="G375" t="s">
        <v>3</v>
      </c>
      <c r="H375">
        <v>10379.76</v>
      </c>
      <c r="I375">
        <v>10379.76</v>
      </c>
      <c r="J375">
        <v>0</v>
      </c>
      <c r="K375">
        <v>10379.76</v>
      </c>
      <c r="L375">
        <v>0</v>
      </c>
      <c r="M375">
        <v>0</v>
      </c>
      <c r="N375">
        <v>0</v>
      </c>
      <c r="O375" t="s">
        <v>2058</v>
      </c>
      <c r="P375" t="s">
        <v>3</v>
      </c>
      <c r="Q375" t="s">
        <v>2059</v>
      </c>
      <c r="R375" t="s">
        <v>3</v>
      </c>
      <c r="S375" t="s">
        <v>3</v>
      </c>
      <c r="T375" t="s">
        <v>3</v>
      </c>
      <c r="U375">
        <v>0</v>
      </c>
      <c r="V375">
        <v>0</v>
      </c>
      <c r="W375">
        <v>0</v>
      </c>
      <c r="X375">
        <v>0</v>
      </c>
      <c r="Y375" t="s">
        <v>3</v>
      </c>
      <c r="Z375" t="s">
        <v>3</v>
      </c>
      <c r="AA375">
        <v>0</v>
      </c>
      <c r="AB375" t="s">
        <v>3</v>
      </c>
      <c r="AC375">
        <v>10379.76</v>
      </c>
      <c r="AD375">
        <v>1</v>
      </c>
      <c r="AE375">
        <v>0</v>
      </c>
      <c r="AF375">
        <v>3</v>
      </c>
      <c r="AG375">
        <v>3</v>
      </c>
      <c r="AH375" t="s">
        <v>41</v>
      </c>
      <c r="AI375" t="s">
        <v>644</v>
      </c>
      <c r="AJ375">
        <v>46217.458645833336</v>
      </c>
      <c r="AK375">
        <v>56663765</v>
      </c>
      <c r="AL375">
        <v>0</v>
      </c>
      <c r="AM375">
        <v>0</v>
      </c>
      <c r="AN375">
        <v>0</v>
      </c>
      <c r="AO375">
        <v>46057</v>
      </c>
      <c r="AP375">
        <v>0</v>
      </c>
      <c r="AQ375">
        <v>1</v>
      </c>
      <c r="AR375">
        <v>0</v>
      </c>
      <c r="AS375" t="s">
        <v>2060</v>
      </c>
      <c r="AT375">
        <v>1</v>
      </c>
      <c r="AU375">
        <v>11</v>
      </c>
    </row>
    <row r="376" spans="2:47" x14ac:dyDescent="0.2">
      <c r="B376" t="s">
        <v>2070</v>
      </c>
      <c r="C376">
        <v>0</v>
      </c>
      <c r="D376" t="s">
        <v>643</v>
      </c>
      <c r="E376" t="s">
        <v>3</v>
      </c>
      <c r="F376" t="s">
        <v>1684</v>
      </c>
      <c r="G376" t="s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 t="s">
        <v>3</v>
      </c>
      <c r="U376">
        <v>0</v>
      </c>
      <c r="V376">
        <v>0</v>
      </c>
      <c r="W376">
        <v>0</v>
      </c>
      <c r="X376">
        <v>0</v>
      </c>
      <c r="Y376" t="s">
        <v>3</v>
      </c>
      <c r="Z376" t="s">
        <v>3</v>
      </c>
      <c r="AA376">
        <v>0</v>
      </c>
      <c r="AB376" t="s">
        <v>3</v>
      </c>
      <c r="AC376">
        <v>0</v>
      </c>
      <c r="AD376">
        <v>1</v>
      </c>
      <c r="AE376">
        <v>0</v>
      </c>
      <c r="AF376">
        <v>3</v>
      </c>
      <c r="AG376">
        <v>3</v>
      </c>
      <c r="AH376" t="s">
        <v>41</v>
      </c>
      <c r="AI376" t="s">
        <v>644</v>
      </c>
      <c r="AJ376">
        <v>46217.458645833336</v>
      </c>
      <c r="AK376">
        <v>56663765</v>
      </c>
      <c r="AL376">
        <v>0</v>
      </c>
      <c r="AM376">
        <v>0</v>
      </c>
      <c r="AN376">
        <v>0</v>
      </c>
      <c r="AO376">
        <v>46057</v>
      </c>
      <c r="AP376">
        <v>0</v>
      </c>
      <c r="AQ376">
        <v>1</v>
      </c>
      <c r="AR376">
        <v>0</v>
      </c>
      <c r="AS376" t="s">
        <v>3</v>
      </c>
      <c r="AT376">
        <v>1</v>
      </c>
      <c r="AU376">
        <v>11</v>
      </c>
    </row>
    <row r="377" spans="2:47" x14ac:dyDescent="0.2">
      <c r="B377" t="s">
        <v>2071</v>
      </c>
      <c r="C377">
        <v>0</v>
      </c>
      <c r="D377" t="s">
        <v>643</v>
      </c>
      <c r="E377" t="s">
        <v>3</v>
      </c>
      <c r="F377" t="s">
        <v>1684</v>
      </c>
      <c r="G377" t="s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3</v>
      </c>
      <c r="P377" t="s">
        <v>3</v>
      </c>
      <c r="Q377" t="s">
        <v>3</v>
      </c>
      <c r="R377" t="s">
        <v>3</v>
      </c>
      <c r="S377" t="s">
        <v>3</v>
      </c>
      <c r="T377" t="s">
        <v>3</v>
      </c>
      <c r="U377">
        <v>0</v>
      </c>
      <c r="V377">
        <v>0</v>
      </c>
      <c r="W377">
        <v>0</v>
      </c>
      <c r="X377">
        <v>0</v>
      </c>
      <c r="Y377" t="s">
        <v>3</v>
      </c>
      <c r="Z377" t="s">
        <v>3</v>
      </c>
      <c r="AA377">
        <v>0</v>
      </c>
      <c r="AB377" t="s">
        <v>3</v>
      </c>
      <c r="AC377">
        <v>0</v>
      </c>
      <c r="AD377">
        <v>1</v>
      </c>
      <c r="AE377">
        <v>0</v>
      </c>
      <c r="AF377">
        <v>3</v>
      </c>
      <c r="AG377">
        <v>3</v>
      </c>
      <c r="AH377" t="s">
        <v>41</v>
      </c>
      <c r="AI377" t="s">
        <v>644</v>
      </c>
      <c r="AJ377">
        <v>46217.458645833336</v>
      </c>
      <c r="AK377">
        <v>56663765</v>
      </c>
      <c r="AL377">
        <v>0</v>
      </c>
      <c r="AM377">
        <v>0</v>
      </c>
      <c r="AN377">
        <v>0</v>
      </c>
      <c r="AO377">
        <v>46057</v>
      </c>
      <c r="AP377">
        <v>0</v>
      </c>
      <c r="AQ377">
        <v>1</v>
      </c>
      <c r="AR377">
        <v>0</v>
      </c>
      <c r="AS377" t="s">
        <v>3</v>
      </c>
      <c r="AT377">
        <v>1</v>
      </c>
      <c r="AU377">
        <v>11</v>
      </c>
    </row>
    <row r="378" spans="2:47" x14ac:dyDescent="0.2">
      <c r="B378" t="s">
        <v>2072</v>
      </c>
      <c r="C378">
        <v>1</v>
      </c>
      <c r="D378" t="s">
        <v>647</v>
      </c>
      <c r="E378" t="s">
        <v>3</v>
      </c>
      <c r="F378" t="s">
        <v>1684</v>
      </c>
      <c r="G378" t="s">
        <v>3</v>
      </c>
      <c r="H378">
        <v>14757.12</v>
      </c>
      <c r="I378">
        <v>14757.12</v>
      </c>
      <c r="J378">
        <v>0</v>
      </c>
      <c r="K378">
        <v>14757.12</v>
      </c>
      <c r="L378">
        <v>0</v>
      </c>
      <c r="M378">
        <v>0</v>
      </c>
      <c r="N378">
        <v>0</v>
      </c>
      <c r="O378" t="s">
        <v>2058</v>
      </c>
      <c r="P378" t="s">
        <v>3</v>
      </c>
      <c r="Q378" t="s">
        <v>2059</v>
      </c>
      <c r="R378" t="s">
        <v>3</v>
      </c>
      <c r="S378" t="s">
        <v>3</v>
      </c>
      <c r="T378" t="s">
        <v>3</v>
      </c>
      <c r="U378">
        <v>0</v>
      </c>
      <c r="V378">
        <v>0</v>
      </c>
      <c r="W378">
        <v>0</v>
      </c>
      <c r="X378">
        <v>0</v>
      </c>
      <c r="Y378" t="s">
        <v>3</v>
      </c>
      <c r="Z378" t="s">
        <v>3</v>
      </c>
      <c r="AA378">
        <v>0</v>
      </c>
      <c r="AB378" t="s">
        <v>3</v>
      </c>
      <c r="AC378">
        <v>14757.12</v>
      </c>
      <c r="AD378">
        <v>1</v>
      </c>
      <c r="AE378">
        <v>0</v>
      </c>
      <c r="AF378">
        <v>3</v>
      </c>
      <c r="AG378">
        <v>3</v>
      </c>
      <c r="AH378" t="s">
        <v>41</v>
      </c>
      <c r="AI378" t="s">
        <v>648</v>
      </c>
      <c r="AJ378">
        <v>46217.458645833336</v>
      </c>
      <c r="AK378">
        <v>56663770</v>
      </c>
      <c r="AL378">
        <v>0</v>
      </c>
      <c r="AM378">
        <v>0</v>
      </c>
      <c r="AN378">
        <v>0</v>
      </c>
      <c r="AO378">
        <v>46057</v>
      </c>
      <c r="AP378">
        <v>0</v>
      </c>
      <c r="AQ378">
        <v>1</v>
      </c>
      <c r="AR378">
        <v>0</v>
      </c>
      <c r="AS378" t="s">
        <v>2060</v>
      </c>
      <c r="AT378">
        <v>1</v>
      </c>
      <c r="AU378">
        <v>4</v>
      </c>
    </row>
    <row r="379" spans="2:47" x14ac:dyDescent="0.2">
      <c r="B379" t="s">
        <v>2073</v>
      </c>
      <c r="C379">
        <v>0</v>
      </c>
      <c r="D379" t="s">
        <v>647</v>
      </c>
      <c r="E379" t="s">
        <v>3</v>
      </c>
      <c r="F379" t="s">
        <v>1684</v>
      </c>
      <c r="G379" t="s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3</v>
      </c>
      <c r="P379" t="s">
        <v>3</v>
      </c>
      <c r="Q379" t="s">
        <v>3</v>
      </c>
      <c r="R379" t="s">
        <v>3</v>
      </c>
      <c r="S379" t="s">
        <v>3</v>
      </c>
      <c r="T379" t="s">
        <v>3</v>
      </c>
      <c r="U379">
        <v>0</v>
      </c>
      <c r="V379">
        <v>0</v>
      </c>
      <c r="W379">
        <v>0</v>
      </c>
      <c r="X379">
        <v>0</v>
      </c>
      <c r="Y379" t="s">
        <v>3</v>
      </c>
      <c r="Z379" t="s">
        <v>3</v>
      </c>
      <c r="AA379">
        <v>0</v>
      </c>
      <c r="AB379" t="s">
        <v>3</v>
      </c>
      <c r="AC379">
        <v>0</v>
      </c>
      <c r="AD379">
        <v>1</v>
      </c>
      <c r="AE379">
        <v>0</v>
      </c>
      <c r="AF379">
        <v>3</v>
      </c>
      <c r="AG379">
        <v>3</v>
      </c>
      <c r="AH379" t="s">
        <v>41</v>
      </c>
      <c r="AI379" t="s">
        <v>648</v>
      </c>
      <c r="AJ379">
        <v>46217.458645833336</v>
      </c>
      <c r="AK379">
        <v>56663770</v>
      </c>
      <c r="AL379">
        <v>0</v>
      </c>
      <c r="AM379">
        <v>0</v>
      </c>
      <c r="AN379">
        <v>0</v>
      </c>
      <c r="AO379">
        <v>46057</v>
      </c>
      <c r="AP379">
        <v>0</v>
      </c>
      <c r="AQ379">
        <v>1</v>
      </c>
      <c r="AR379">
        <v>0</v>
      </c>
      <c r="AS379" t="s">
        <v>3</v>
      </c>
      <c r="AT379">
        <v>1</v>
      </c>
      <c r="AU379">
        <v>4</v>
      </c>
    </row>
    <row r="380" spans="2:47" x14ac:dyDescent="0.2">
      <c r="B380" t="s">
        <v>2074</v>
      </c>
      <c r="C380">
        <v>0</v>
      </c>
      <c r="D380" t="s">
        <v>647</v>
      </c>
      <c r="E380" t="s">
        <v>3</v>
      </c>
      <c r="F380" t="s">
        <v>1684</v>
      </c>
      <c r="G380" t="s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 t="s">
        <v>3</v>
      </c>
      <c r="U380">
        <v>0</v>
      </c>
      <c r="V380">
        <v>0</v>
      </c>
      <c r="W380">
        <v>0</v>
      </c>
      <c r="X380">
        <v>0</v>
      </c>
      <c r="Y380" t="s">
        <v>3</v>
      </c>
      <c r="Z380" t="s">
        <v>3</v>
      </c>
      <c r="AA380">
        <v>0</v>
      </c>
      <c r="AB380" t="s">
        <v>3</v>
      </c>
      <c r="AC380">
        <v>0</v>
      </c>
      <c r="AD380">
        <v>1</v>
      </c>
      <c r="AE380">
        <v>0</v>
      </c>
      <c r="AF380">
        <v>3</v>
      </c>
      <c r="AG380">
        <v>3</v>
      </c>
      <c r="AH380" t="s">
        <v>41</v>
      </c>
      <c r="AI380" t="s">
        <v>648</v>
      </c>
      <c r="AJ380">
        <v>46217.458645833336</v>
      </c>
      <c r="AK380">
        <v>56663770</v>
      </c>
      <c r="AL380">
        <v>0</v>
      </c>
      <c r="AM380">
        <v>0</v>
      </c>
      <c r="AN380">
        <v>0</v>
      </c>
      <c r="AO380">
        <v>46057</v>
      </c>
      <c r="AP380">
        <v>0</v>
      </c>
      <c r="AQ380">
        <v>1</v>
      </c>
      <c r="AR380">
        <v>0</v>
      </c>
      <c r="AS380" t="s">
        <v>3</v>
      </c>
      <c r="AT380">
        <v>1</v>
      </c>
      <c r="AU380">
        <v>4</v>
      </c>
    </row>
    <row r="381" spans="2:47" x14ac:dyDescent="0.2">
      <c r="B381" t="s">
        <v>2075</v>
      </c>
      <c r="C381">
        <v>1</v>
      </c>
      <c r="D381" t="s">
        <v>658</v>
      </c>
      <c r="E381" t="s">
        <v>3</v>
      </c>
      <c r="F381" t="s">
        <v>1684</v>
      </c>
      <c r="G381" t="s">
        <v>3</v>
      </c>
      <c r="H381">
        <v>14215.44</v>
      </c>
      <c r="I381">
        <v>14215.44</v>
      </c>
      <c r="J381">
        <v>0</v>
      </c>
      <c r="K381">
        <v>14215.44</v>
      </c>
      <c r="L381">
        <v>0</v>
      </c>
      <c r="M381">
        <v>0</v>
      </c>
      <c r="N381">
        <v>0</v>
      </c>
      <c r="O381" t="s">
        <v>2058</v>
      </c>
      <c r="P381" t="s">
        <v>3</v>
      </c>
      <c r="Q381" t="s">
        <v>2059</v>
      </c>
      <c r="R381" t="s">
        <v>3</v>
      </c>
      <c r="S381" t="s">
        <v>3</v>
      </c>
      <c r="T381" t="s">
        <v>3</v>
      </c>
      <c r="U381">
        <v>0</v>
      </c>
      <c r="V381">
        <v>0</v>
      </c>
      <c r="W381">
        <v>0</v>
      </c>
      <c r="X381">
        <v>0</v>
      </c>
      <c r="Y381" t="s">
        <v>3</v>
      </c>
      <c r="Z381" t="s">
        <v>3</v>
      </c>
      <c r="AA381">
        <v>0</v>
      </c>
      <c r="AB381" t="s">
        <v>3</v>
      </c>
      <c r="AC381">
        <v>14215.44</v>
      </c>
      <c r="AD381">
        <v>1</v>
      </c>
      <c r="AE381">
        <v>0</v>
      </c>
      <c r="AF381">
        <v>3</v>
      </c>
      <c r="AG381">
        <v>3</v>
      </c>
      <c r="AH381" t="s">
        <v>41</v>
      </c>
      <c r="AI381" t="s">
        <v>659</v>
      </c>
      <c r="AJ381">
        <v>46217.458645833336</v>
      </c>
      <c r="AK381">
        <v>56663785</v>
      </c>
      <c r="AL381">
        <v>0</v>
      </c>
      <c r="AM381">
        <v>0</v>
      </c>
      <c r="AN381">
        <v>0</v>
      </c>
      <c r="AO381">
        <v>46057</v>
      </c>
      <c r="AP381">
        <v>0</v>
      </c>
      <c r="AQ381">
        <v>1</v>
      </c>
      <c r="AR381">
        <v>0</v>
      </c>
      <c r="AS381" t="s">
        <v>2060</v>
      </c>
      <c r="AT381">
        <v>1</v>
      </c>
      <c r="AU381">
        <v>2</v>
      </c>
    </row>
    <row r="382" spans="2:47" x14ac:dyDescent="0.2">
      <c r="B382" t="s">
        <v>2076</v>
      </c>
      <c r="C382">
        <v>0</v>
      </c>
      <c r="D382" t="s">
        <v>658</v>
      </c>
      <c r="E382" t="s">
        <v>3</v>
      </c>
      <c r="F382" t="s">
        <v>1684</v>
      </c>
      <c r="G382" t="s">
        <v>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 t="s">
        <v>3</v>
      </c>
      <c r="U382">
        <v>0</v>
      </c>
      <c r="V382">
        <v>0</v>
      </c>
      <c r="W382">
        <v>0</v>
      </c>
      <c r="X382">
        <v>0</v>
      </c>
      <c r="Y382" t="s">
        <v>3</v>
      </c>
      <c r="Z382" t="s">
        <v>3</v>
      </c>
      <c r="AA382">
        <v>0</v>
      </c>
      <c r="AB382" t="s">
        <v>3</v>
      </c>
      <c r="AC382">
        <v>0</v>
      </c>
      <c r="AD382">
        <v>1</v>
      </c>
      <c r="AE382">
        <v>0</v>
      </c>
      <c r="AF382">
        <v>3</v>
      </c>
      <c r="AG382">
        <v>3</v>
      </c>
      <c r="AH382" t="s">
        <v>41</v>
      </c>
      <c r="AI382" t="s">
        <v>659</v>
      </c>
      <c r="AJ382">
        <v>46217.458645833336</v>
      </c>
      <c r="AK382">
        <v>56663785</v>
      </c>
      <c r="AL382">
        <v>0</v>
      </c>
      <c r="AM382">
        <v>0</v>
      </c>
      <c r="AN382">
        <v>0</v>
      </c>
      <c r="AO382">
        <v>46057</v>
      </c>
      <c r="AP382">
        <v>0</v>
      </c>
      <c r="AQ382">
        <v>1</v>
      </c>
      <c r="AR382">
        <v>0</v>
      </c>
      <c r="AS382" t="s">
        <v>3</v>
      </c>
      <c r="AT382">
        <v>1</v>
      </c>
      <c r="AU382">
        <v>2</v>
      </c>
    </row>
    <row r="383" spans="2:47" x14ac:dyDescent="0.2">
      <c r="B383" t="s">
        <v>2077</v>
      </c>
      <c r="C383">
        <v>0</v>
      </c>
      <c r="D383" t="s">
        <v>658</v>
      </c>
      <c r="E383" t="s">
        <v>3</v>
      </c>
      <c r="F383" t="s">
        <v>1684</v>
      </c>
      <c r="G383" t="s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3</v>
      </c>
      <c r="P383" t="s">
        <v>3</v>
      </c>
      <c r="Q383" t="s">
        <v>3</v>
      </c>
      <c r="R383" t="s">
        <v>3</v>
      </c>
      <c r="S383" t="s">
        <v>3</v>
      </c>
      <c r="T383" t="s">
        <v>3</v>
      </c>
      <c r="U383">
        <v>0</v>
      </c>
      <c r="V383">
        <v>0</v>
      </c>
      <c r="W383">
        <v>0</v>
      </c>
      <c r="X383">
        <v>0</v>
      </c>
      <c r="Y383" t="s">
        <v>3</v>
      </c>
      <c r="Z383" t="s">
        <v>3</v>
      </c>
      <c r="AA383">
        <v>0</v>
      </c>
      <c r="AB383" t="s">
        <v>3</v>
      </c>
      <c r="AC383">
        <v>0</v>
      </c>
      <c r="AD383">
        <v>1</v>
      </c>
      <c r="AE383">
        <v>0</v>
      </c>
      <c r="AF383">
        <v>3</v>
      </c>
      <c r="AG383">
        <v>3</v>
      </c>
      <c r="AH383" t="s">
        <v>41</v>
      </c>
      <c r="AI383" t="s">
        <v>659</v>
      </c>
      <c r="AJ383">
        <v>46217.458645833336</v>
      </c>
      <c r="AK383">
        <v>56663785</v>
      </c>
      <c r="AL383">
        <v>0</v>
      </c>
      <c r="AM383">
        <v>0</v>
      </c>
      <c r="AN383">
        <v>0</v>
      </c>
      <c r="AO383">
        <v>46057</v>
      </c>
      <c r="AP383">
        <v>0</v>
      </c>
      <c r="AQ383">
        <v>1</v>
      </c>
      <c r="AR383">
        <v>0</v>
      </c>
      <c r="AS383" t="s">
        <v>3</v>
      </c>
      <c r="AT383">
        <v>1</v>
      </c>
      <c r="AU383">
        <v>2</v>
      </c>
    </row>
    <row r="384" spans="2:47" x14ac:dyDescent="0.2">
      <c r="B384" t="s">
        <v>2078</v>
      </c>
      <c r="C384">
        <v>0</v>
      </c>
      <c r="D384" t="s">
        <v>1111</v>
      </c>
      <c r="E384" t="s">
        <v>3</v>
      </c>
      <c r="F384" t="s">
        <v>1684</v>
      </c>
      <c r="G384" t="s">
        <v>3</v>
      </c>
      <c r="H384">
        <v>732701.28</v>
      </c>
      <c r="I384">
        <v>732701.28</v>
      </c>
      <c r="J384">
        <v>0</v>
      </c>
      <c r="K384">
        <v>732701.28</v>
      </c>
      <c r="L384">
        <v>0</v>
      </c>
      <c r="M384">
        <v>0</v>
      </c>
      <c r="N384">
        <v>0</v>
      </c>
      <c r="O384" t="s">
        <v>2079</v>
      </c>
      <c r="P384" t="s">
        <v>3</v>
      </c>
      <c r="Q384" t="s">
        <v>2080</v>
      </c>
      <c r="R384" t="s">
        <v>3</v>
      </c>
      <c r="S384" t="s">
        <v>3</v>
      </c>
      <c r="T384" t="s">
        <v>3</v>
      </c>
      <c r="U384">
        <v>0</v>
      </c>
      <c r="V384">
        <v>0</v>
      </c>
      <c r="W384">
        <v>0</v>
      </c>
      <c r="X384">
        <v>0</v>
      </c>
      <c r="Y384" t="s">
        <v>3</v>
      </c>
      <c r="Z384" t="s">
        <v>3</v>
      </c>
      <c r="AA384">
        <v>0</v>
      </c>
      <c r="AB384" t="s">
        <v>3</v>
      </c>
      <c r="AC384">
        <v>732701.28</v>
      </c>
      <c r="AD384">
        <v>1</v>
      </c>
      <c r="AE384">
        <v>0</v>
      </c>
      <c r="AF384">
        <v>3</v>
      </c>
      <c r="AG384">
        <v>3</v>
      </c>
      <c r="AH384" t="s">
        <v>41</v>
      </c>
      <c r="AI384" t="s">
        <v>1112</v>
      </c>
      <c r="AJ384">
        <v>46217.458680555559</v>
      </c>
      <c r="AK384">
        <v>56664755</v>
      </c>
      <c r="AL384">
        <v>0</v>
      </c>
      <c r="AM384">
        <v>0</v>
      </c>
      <c r="AN384">
        <v>0</v>
      </c>
      <c r="AO384">
        <v>46054</v>
      </c>
      <c r="AP384">
        <v>0</v>
      </c>
      <c r="AQ384">
        <v>1</v>
      </c>
      <c r="AR384">
        <v>0</v>
      </c>
      <c r="AS384" t="s">
        <v>2060</v>
      </c>
      <c r="AT384">
        <v>1</v>
      </c>
      <c r="AU384">
        <v>2</v>
      </c>
    </row>
    <row r="385" spans="2:47" x14ac:dyDescent="0.2">
      <c r="B385" t="s">
        <v>2081</v>
      </c>
      <c r="C385">
        <v>0</v>
      </c>
      <c r="D385" t="s">
        <v>1111</v>
      </c>
      <c r="E385" t="s">
        <v>3</v>
      </c>
      <c r="F385" t="s">
        <v>1684</v>
      </c>
      <c r="G385" t="s">
        <v>3</v>
      </c>
      <c r="H385">
        <v>770366.62</v>
      </c>
      <c r="I385">
        <v>770366.62</v>
      </c>
      <c r="J385">
        <v>0</v>
      </c>
      <c r="K385">
        <v>770366.62</v>
      </c>
      <c r="L385">
        <v>0</v>
      </c>
      <c r="M385">
        <v>0</v>
      </c>
      <c r="N385">
        <v>0</v>
      </c>
      <c r="O385" t="s">
        <v>2082</v>
      </c>
      <c r="P385" t="s">
        <v>3</v>
      </c>
      <c r="Q385" t="s">
        <v>2083</v>
      </c>
      <c r="R385" t="s">
        <v>3</v>
      </c>
      <c r="S385" t="s">
        <v>3</v>
      </c>
      <c r="T385" t="s">
        <v>3</v>
      </c>
      <c r="U385">
        <v>0</v>
      </c>
      <c r="V385">
        <v>0</v>
      </c>
      <c r="W385">
        <v>0</v>
      </c>
      <c r="X385">
        <v>0</v>
      </c>
      <c r="Y385" t="s">
        <v>3</v>
      </c>
      <c r="Z385" t="s">
        <v>3</v>
      </c>
      <c r="AA385">
        <v>0</v>
      </c>
      <c r="AB385" t="s">
        <v>3</v>
      </c>
      <c r="AC385">
        <v>770366.62</v>
      </c>
      <c r="AD385">
        <v>1</v>
      </c>
      <c r="AE385">
        <v>0</v>
      </c>
      <c r="AF385">
        <v>3</v>
      </c>
      <c r="AG385">
        <v>3</v>
      </c>
      <c r="AH385" t="s">
        <v>41</v>
      </c>
      <c r="AI385" t="s">
        <v>1112</v>
      </c>
      <c r="AJ385">
        <v>46217.458680555559</v>
      </c>
      <c r="AK385">
        <v>56664755</v>
      </c>
      <c r="AL385">
        <v>0</v>
      </c>
      <c r="AM385">
        <v>0</v>
      </c>
      <c r="AN385">
        <v>0</v>
      </c>
      <c r="AO385">
        <v>46054</v>
      </c>
      <c r="AP385">
        <v>0</v>
      </c>
      <c r="AQ385">
        <v>1</v>
      </c>
      <c r="AR385">
        <v>0</v>
      </c>
      <c r="AS385" t="s">
        <v>3</v>
      </c>
      <c r="AT385">
        <v>1</v>
      </c>
      <c r="AU385">
        <v>2</v>
      </c>
    </row>
    <row r="386" spans="2:47" x14ac:dyDescent="0.2">
      <c r="B386" t="s">
        <v>2084</v>
      </c>
      <c r="C386">
        <v>1</v>
      </c>
      <c r="D386" t="s">
        <v>1111</v>
      </c>
      <c r="E386" t="s">
        <v>3</v>
      </c>
      <c r="F386" t="s">
        <v>1684</v>
      </c>
      <c r="G386" t="s">
        <v>3</v>
      </c>
      <c r="H386">
        <v>725374.27</v>
      </c>
      <c r="I386">
        <v>725374.27</v>
      </c>
      <c r="J386">
        <v>0</v>
      </c>
      <c r="K386">
        <v>725374.27</v>
      </c>
      <c r="L386">
        <v>0</v>
      </c>
      <c r="M386">
        <v>0</v>
      </c>
      <c r="N386">
        <v>0</v>
      </c>
      <c r="O386" t="s">
        <v>2085</v>
      </c>
      <c r="P386" t="s">
        <v>3</v>
      </c>
      <c r="Q386" t="s">
        <v>2086</v>
      </c>
      <c r="R386" t="s">
        <v>3</v>
      </c>
      <c r="S386" t="s">
        <v>3</v>
      </c>
      <c r="T386" t="s">
        <v>3</v>
      </c>
      <c r="U386">
        <v>0</v>
      </c>
      <c r="V386">
        <v>0</v>
      </c>
      <c r="W386">
        <v>0</v>
      </c>
      <c r="X386">
        <v>0</v>
      </c>
      <c r="Y386" t="s">
        <v>3</v>
      </c>
      <c r="Z386" t="s">
        <v>3</v>
      </c>
      <c r="AA386">
        <v>0</v>
      </c>
      <c r="AB386" t="s">
        <v>3</v>
      </c>
      <c r="AC386">
        <v>725374.27</v>
      </c>
      <c r="AD386">
        <v>1</v>
      </c>
      <c r="AE386">
        <v>0</v>
      </c>
      <c r="AF386">
        <v>3</v>
      </c>
      <c r="AG386">
        <v>3</v>
      </c>
      <c r="AH386" t="s">
        <v>41</v>
      </c>
      <c r="AI386" t="s">
        <v>1112</v>
      </c>
      <c r="AJ386">
        <v>46217.458680555559</v>
      </c>
      <c r="AK386">
        <v>56664755</v>
      </c>
      <c r="AL386">
        <v>0</v>
      </c>
      <c r="AM386">
        <v>0</v>
      </c>
      <c r="AN386">
        <v>0</v>
      </c>
      <c r="AO386">
        <v>46054</v>
      </c>
      <c r="AP386">
        <v>0</v>
      </c>
      <c r="AQ386">
        <v>1</v>
      </c>
      <c r="AR386">
        <v>0</v>
      </c>
      <c r="AS386" t="s">
        <v>3</v>
      </c>
      <c r="AT386">
        <v>1</v>
      </c>
      <c r="AU386">
        <v>2</v>
      </c>
    </row>
    <row r="387" spans="2:47" x14ac:dyDescent="0.2">
      <c r="B387" t="s">
        <v>2087</v>
      </c>
      <c r="C387">
        <v>0</v>
      </c>
      <c r="D387" t="s">
        <v>1115</v>
      </c>
      <c r="E387" t="s">
        <v>3</v>
      </c>
      <c r="F387" t="s">
        <v>1684</v>
      </c>
      <c r="G387" t="s">
        <v>3</v>
      </c>
      <c r="H387">
        <v>887221.07</v>
      </c>
      <c r="I387">
        <v>887221.07</v>
      </c>
      <c r="J387">
        <v>0</v>
      </c>
      <c r="K387">
        <v>887221.07</v>
      </c>
      <c r="L387">
        <v>0</v>
      </c>
      <c r="M387">
        <v>0</v>
      </c>
      <c r="N387">
        <v>0</v>
      </c>
      <c r="O387" t="s">
        <v>2079</v>
      </c>
      <c r="P387" t="s">
        <v>3</v>
      </c>
      <c r="Q387" t="s">
        <v>2080</v>
      </c>
      <c r="R387" t="s">
        <v>3</v>
      </c>
      <c r="S387" t="s">
        <v>3</v>
      </c>
      <c r="T387" t="s">
        <v>3</v>
      </c>
      <c r="U387">
        <v>0</v>
      </c>
      <c r="V387">
        <v>0</v>
      </c>
      <c r="W387">
        <v>0</v>
      </c>
      <c r="X387">
        <v>0</v>
      </c>
      <c r="Y387" t="s">
        <v>3</v>
      </c>
      <c r="Z387" t="s">
        <v>3</v>
      </c>
      <c r="AA387">
        <v>0</v>
      </c>
      <c r="AB387" t="s">
        <v>3</v>
      </c>
      <c r="AC387">
        <v>887221.07</v>
      </c>
      <c r="AD387">
        <v>1</v>
      </c>
      <c r="AE387">
        <v>0</v>
      </c>
      <c r="AF387">
        <v>3</v>
      </c>
      <c r="AG387">
        <v>3</v>
      </c>
      <c r="AH387" t="s">
        <v>41</v>
      </c>
      <c r="AI387" t="s">
        <v>1116</v>
      </c>
      <c r="AJ387">
        <v>46217.458680555559</v>
      </c>
      <c r="AK387">
        <v>56664760</v>
      </c>
      <c r="AL387">
        <v>0</v>
      </c>
      <c r="AM387">
        <v>0</v>
      </c>
      <c r="AN387">
        <v>0</v>
      </c>
      <c r="AO387">
        <v>46054</v>
      </c>
      <c r="AP387">
        <v>0</v>
      </c>
      <c r="AQ387">
        <v>1</v>
      </c>
      <c r="AR387">
        <v>0</v>
      </c>
      <c r="AS387" t="s">
        <v>2060</v>
      </c>
      <c r="AT387">
        <v>1</v>
      </c>
      <c r="AU387">
        <v>2</v>
      </c>
    </row>
    <row r="388" spans="2:47" x14ac:dyDescent="0.2">
      <c r="B388" t="s">
        <v>2088</v>
      </c>
      <c r="C388">
        <v>0</v>
      </c>
      <c r="D388" t="s">
        <v>1115</v>
      </c>
      <c r="E388" t="s">
        <v>3</v>
      </c>
      <c r="F388" t="s">
        <v>1684</v>
      </c>
      <c r="G388" t="s">
        <v>3</v>
      </c>
      <c r="H388">
        <v>932829.68</v>
      </c>
      <c r="I388">
        <v>932829.68</v>
      </c>
      <c r="J388">
        <v>0</v>
      </c>
      <c r="K388">
        <v>932829.68</v>
      </c>
      <c r="L388">
        <v>0</v>
      </c>
      <c r="M388">
        <v>0</v>
      </c>
      <c r="N388">
        <v>0</v>
      </c>
      <c r="O388" t="s">
        <v>2082</v>
      </c>
      <c r="P388" t="s">
        <v>3</v>
      </c>
      <c r="Q388" t="s">
        <v>2083</v>
      </c>
      <c r="R388" t="s">
        <v>3</v>
      </c>
      <c r="S388" t="s">
        <v>3</v>
      </c>
      <c r="T388" t="s">
        <v>3</v>
      </c>
      <c r="U388">
        <v>0</v>
      </c>
      <c r="V388">
        <v>0</v>
      </c>
      <c r="W388">
        <v>0</v>
      </c>
      <c r="X388">
        <v>0</v>
      </c>
      <c r="Y388" t="s">
        <v>3</v>
      </c>
      <c r="Z388" t="s">
        <v>3</v>
      </c>
      <c r="AA388">
        <v>0</v>
      </c>
      <c r="AB388" t="s">
        <v>3</v>
      </c>
      <c r="AC388">
        <v>932829.68</v>
      </c>
      <c r="AD388">
        <v>1</v>
      </c>
      <c r="AE388">
        <v>0</v>
      </c>
      <c r="AF388">
        <v>3</v>
      </c>
      <c r="AG388">
        <v>3</v>
      </c>
      <c r="AH388" t="s">
        <v>41</v>
      </c>
      <c r="AI388" t="s">
        <v>1116</v>
      </c>
      <c r="AJ388">
        <v>46217.458680555559</v>
      </c>
      <c r="AK388">
        <v>56664760</v>
      </c>
      <c r="AL388">
        <v>0</v>
      </c>
      <c r="AM388">
        <v>0</v>
      </c>
      <c r="AN388">
        <v>0</v>
      </c>
      <c r="AO388">
        <v>46054</v>
      </c>
      <c r="AP388">
        <v>0</v>
      </c>
      <c r="AQ388">
        <v>1</v>
      </c>
      <c r="AR388">
        <v>0</v>
      </c>
      <c r="AS388" t="s">
        <v>3</v>
      </c>
      <c r="AT388">
        <v>1</v>
      </c>
      <c r="AU388">
        <v>2</v>
      </c>
    </row>
    <row r="389" spans="2:47" x14ac:dyDescent="0.2">
      <c r="B389" t="s">
        <v>2089</v>
      </c>
      <c r="C389">
        <v>1</v>
      </c>
      <c r="D389" t="s">
        <v>1115</v>
      </c>
      <c r="E389" t="s">
        <v>3</v>
      </c>
      <c r="F389" t="s">
        <v>1684</v>
      </c>
      <c r="G389" t="s">
        <v>3</v>
      </c>
      <c r="H389">
        <v>878348.86</v>
      </c>
      <c r="I389">
        <v>878348.86</v>
      </c>
      <c r="J389">
        <v>0</v>
      </c>
      <c r="K389">
        <v>878348.86</v>
      </c>
      <c r="L389">
        <v>0</v>
      </c>
      <c r="M389">
        <v>0</v>
      </c>
      <c r="N389">
        <v>0</v>
      </c>
      <c r="O389" t="s">
        <v>2085</v>
      </c>
      <c r="P389" t="s">
        <v>3</v>
      </c>
      <c r="Q389" t="s">
        <v>2086</v>
      </c>
      <c r="R389" t="s">
        <v>3</v>
      </c>
      <c r="S389" t="s">
        <v>3</v>
      </c>
      <c r="T389" t="s">
        <v>3</v>
      </c>
      <c r="U389">
        <v>0</v>
      </c>
      <c r="V389">
        <v>0</v>
      </c>
      <c r="W389">
        <v>0</v>
      </c>
      <c r="X389">
        <v>0</v>
      </c>
      <c r="Y389" t="s">
        <v>3</v>
      </c>
      <c r="Z389" t="s">
        <v>3</v>
      </c>
      <c r="AA389">
        <v>0</v>
      </c>
      <c r="AB389" t="s">
        <v>3</v>
      </c>
      <c r="AC389">
        <v>878348.86</v>
      </c>
      <c r="AD389">
        <v>1</v>
      </c>
      <c r="AE389">
        <v>0</v>
      </c>
      <c r="AF389">
        <v>3</v>
      </c>
      <c r="AG389">
        <v>3</v>
      </c>
      <c r="AH389" t="s">
        <v>41</v>
      </c>
      <c r="AI389" t="s">
        <v>1116</v>
      </c>
      <c r="AJ389">
        <v>46217.458680555559</v>
      </c>
      <c r="AK389">
        <v>56664760</v>
      </c>
      <c r="AL389">
        <v>0</v>
      </c>
      <c r="AM389">
        <v>0</v>
      </c>
      <c r="AN389">
        <v>0</v>
      </c>
      <c r="AO389">
        <v>46054</v>
      </c>
      <c r="AP389">
        <v>0</v>
      </c>
      <c r="AQ389">
        <v>1</v>
      </c>
      <c r="AR389">
        <v>0</v>
      </c>
      <c r="AS389" t="s">
        <v>3</v>
      </c>
      <c r="AT389">
        <v>1</v>
      </c>
      <c r="AU389">
        <v>2</v>
      </c>
    </row>
    <row r="390" spans="2:47" x14ac:dyDescent="0.2">
      <c r="B390" t="s">
        <v>2090</v>
      </c>
      <c r="C390">
        <v>0</v>
      </c>
      <c r="D390" t="s">
        <v>1123</v>
      </c>
      <c r="E390" t="s">
        <v>3</v>
      </c>
      <c r="F390" t="s">
        <v>1684</v>
      </c>
      <c r="G390" t="s">
        <v>3</v>
      </c>
      <c r="H390">
        <v>998972.85</v>
      </c>
      <c r="I390">
        <v>998972.85</v>
      </c>
      <c r="J390">
        <v>0</v>
      </c>
      <c r="K390">
        <v>998972.85</v>
      </c>
      <c r="L390">
        <v>0</v>
      </c>
      <c r="M390">
        <v>0</v>
      </c>
      <c r="N390">
        <v>0</v>
      </c>
      <c r="O390" t="s">
        <v>2079</v>
      </c>
      <c r="P390" t="s">
        <v>3</v>
      </c>
      <c r="Q390" t="s">
        <v>2080</v>
      </c>
      <c r="R390" t="s">
        <v>3</v>
      </c>
      <c r="S390" t="s">
        <v>3</v>
      </c>
      <c r="T390" t="s">
        <v>3</v>
      </c>
      <c r="U390">
        <v>0</v>
      </c>
      <c r="V390">
        <v>0</v>
      </c>
      <c r="W390">
        <v>0</v>
      </c>
      <c r="X390">
        <v>0</v>
      </c>
      <c r="Y390" t="s">
        <v>3</v>
      </c>
      <c r="Z390" t="s">
        <v>3</v>
      </c>
      <c r="AA390">
        <v>0</v>
      </c>
      <c r="AB390" t="s">
        <v>3</v>
      </c>
      <c r="AC390">
        <v>998972.85</v>
      </c>
      <c r="AD390">
        <v>1</v>
      </c>
      <c r="AE390">
        <v>0</v>
      </c>
      <c r="AF390">
        <v>3</v>
      </c>
      <c r="AG390">
        <v>3</v>
      </c>
      <c r="AH390" t="s">
        <v>41</v>
      </c>
      <c r="AI390" t="s">
        <v>1124</v>
      </c>
      <c r="AJ390">
        <v>46217.458680555559</v>
      </c>
      <c r="AK390">
        <v>56664809</v>
      </c>
      <c r="AL390">
        <v>0</v>
      </c>
      <c r="AM390">
        <v>0</v>
      </c>
      <c r="AN390">
        <v>0</v>
      </c>
      <c r="AO390">
        <v>46054</v>
      </c>
      <c r="AP390">
        <v>0</v>
      </c>
      <c r="AQ390">
        <v>1</v>
      </c>
      <c r="AR390">
        <v>0</v>
      </c>
      <c r="AS390" t="s">
        <v>2060</v>
      </c>
      <c r="AT390">
        <v>1</v>
      </c>
      <c r="AU390">
        <v>4</v>
      </c>
    </row>
    <row r="391" spans="2:47" x14ac:dyDescent="0.2">
      <c r="B391" t="s">
        <v>2091</v>
      </c>
      <c r="C391">
        <v>0</v>
      </c>
      <c r="D391" t="s">
        <v>1123</v>
      </c>
      <c r="E391" t="s">
        <v>3</v>
      </c>
      <c r="F391" t="s">
        <v>1684</v>
      </c>
      <c r="G391" t="s">
        <v>3</v>
      </c>
      <c r="H391">
        <v>1050326.18</v>
      </c>
      <c r="I391">
        <v>1050326.18</v>
      </c>
      <c r="J391">
        <v>0</v>
      </c>
      <c r="K391">
        <v>1050326.18</v>
      </c>
      <c r="L391">
        <v>0</v>
      </c>
      <c r="M391">
        <v>0</v>
      </c>
      <c r="N391">
        <v>0</v>
      </c>
      <c r="O391" t="s">
        <v>2082</v>
      </c>
      <c r="P391" t="s">
        <v>3</v>
      </c>
      <c r="Q391" t="s">
        <v>2083</v>
      </c>
      <c r="R391" t="s">
        <v>3</v>
      </c>
      <c r="S391" t="s">
        <v>3</v>
      </c>
      <c r="T391" t="s">
        <v>3</v>
      </c>
      <c r="U391">
        <v>0</v>
      </c>
      <c r="V391">
        <v>0</v>
      </c>
      <c r="W391">
        <v>0</v>
      </c>
      <c r="X391">
        <v>0</v>
      </c>
      <c r="Y391" t="s">
        <v>3</v>
      </c>
      <c r="Z391" t="s">
        <v>3</v>
      </c>
      <c r="AA391">
        <v>0</v>
      </c>
      <c r="AB391" t="s">
        <v>3</v>
      </c>
      <c r="AC391">
        <v>1050326.18</v>
      </c>
      <c r="AD391">
        <v>1</v>
      </c>
      <c r="AE391">
        <v>0</v>
      </c>
      <c r="AF391">
        <v>3</v>
      </c>
      <c r="AG391">
        <v>3</v>
      </c>
      <c r="AH391" t="s">
        <v>41</v>
      </c>
      <c r="AI391" t="s">
        <v>1124</v>
      </c>
      <c r="AJ391">
        <v>46217.458680555559</v>
      </c>
      <c r="AK391">
        <v>56664809</v>
      </c>
      <c r="AL391">
        <v>0</v>
      </c>
      <c r="AM391">
        <v>0</v>
      </c>
      <c r="AN391">
        <v>0</v>
      </c>
      <c r="AO391">
        <v>46054</v>
      </c>
      <c r="AP391">
        <v>0</v>
      </c>
      <c r="AQ391">
        <v>1</v>
      </c>
      <c r="AR391">
        <v>0</v>
      </c>
      <c r="AS391" t="s">
        <v>3</v>
      </c>
      <c r="AT391">
        <v>1</v>
      </c>
      <c r="AU391">
        <v>4</v>
      </c>
    </row>
    <row r="392" spans="2:47" x14ac:dyDescent="0.2">
      <c r="B392" t="s">
        <v>2092</v>
      </c>
      <c r="C392">
        <v>1</v>
      </c>
      <c r="D392" t="s">
        <v>1123</v>
      </c>
      <c r="E392" t="s">
        <v>3</v>
      </c>
      <c r="F392" t="s">
        <v>1684</v>
      </c>
      <c r="G392" t="s">
        <v>3</v>
      </c>
      <c r="H392">
        <v>988983.12</v>
      </c>
      <c r="I392">
        <v>988983.12</v>
      </c>
      <c r="J392">
        <v>0</v>
      </c>
      <c r="K392">
        <v>988983.12</v>
      </c>
      <c r="L392">
        <v>0</v>
      </c>
      <c r="M392">
        <v>0</v>
      </c>
      <c r="N392">
        <v>0</v>
      </c>
      <c r="O392" t="s">
        <v>2085</v>
      </c>
      <c r="P392" t="s">
        <v>3</v>
      </c>
      <c r="Q392" t="s">
        <v>2086</v>
      </c>
      <c r="R392" t="s">
        <v>3</v>
      </c>
      <c r="S392" t="s">
        <v>3</v>
      </c>
      <c r="T392" t="s">
        <v>3</v>
      </c>
      <c r="U392">
        <v>0</v>
      </c>
      <c r="V392">
        <v>0</v>
      </c>
      <c r="W392">
        <v>0</v>
      </c>
      <c r="X392">
        <v>0</v>
      </c>
      <c r="Y392" t="s">
        <v>3</v>
      </c>
      <c r="Z392" t="s">
        <v>3</v>
      </c>
      <c r="AA392">
        <v>0</v>
      </c>
      <c r="AB392" t="s">
        <v>3</v>
      </c>
      <c r="AC392">
        <v>988983.12</v>
      </c>
      <c r="AD392">
        <v>1</v>
      </c>
      <c r="AE392">
        <v>0</v>
      </c>
      <c r="AF392">
        <v>3</v>
      </c>
      <c r="AG392">
        <v>3</v>
      </c>
      <c r="AH392" t="s">
        <v>41</v>
      </c>
      <c r="AI392" t="s">
        <v>1124</v>
      </c>
      <c r="AJ392">
        <v>46217.458680555559</v>
      </c>
      <c r="AK392">
        <v>56664809</v>
      </c>
      <c r="AL392">
        <v>0</v>
      </c>
      <c r="AM392">
        <v>0</v>
      </c>
      <c r="AN392">
        <v>0</v>
      </c>
      <c r="AO392">
        <v>46054</v>
      </c>
      <c r="AP392">
        <v>0</v>
      </c>
      <c r="AQ392">
        <v>1</v>
      </c>
      <c r="AR392">
        <v>0</v>
      </c>
      <c r="AS392" t="s">
        <v>3</v>
      </c>
      <c r="AT392">
        <v>1</v>
      </c>
      <c r="AU392">
        <v>4</v>
      </c>
    </row>
    <row r="393" spans="2:47" x14ac:dyDescent="0.2">
      <c r="B393" t="s">
        <v>2093</v>
      </c>
      <c r="C393">
        <v>0</v>
      </c>
      <c r="D393" t="s">
        <v>1127</v>
      </c>
      <c r="E393" t="s">
        <v>3</v>
      </c>
      <c r="F393" t="s">
        <v>1684</v>
      </c>
      <c r="G393" t="s">
        <v>3</v>
      </c>
      <c r="H393">
        <v>436099.82</v>
      </c>
      <c r="I393">
        <v>436099.82</v>
      </c>
      <c r="J393">
        <v>0</v>
      </c>
      <c r="K393">
        <v>436099.82</v>
      </c>
      <c r="L393">
        <v>0</v>
      </c>
      <c r="M393">
        <v>0</v>
      </c>
      <c r="N393">
        <v>0</v>
      </c>
      <c r="O393" t="s">
        <v>2079</v>
      </c>
      <c r="P393" t="s">
        <v>3</v>
      </c>
      <c r="Q393" t="s">
        <v>2080</v>
      </c>
      <c r="R393" t="s">
        <v>3</v>
      </c>
      <c r="S393" t="s">
        <v>3</v>
      </c>
      <c r="T393" t="s">
        <v>3</v>
      </c>
      <c r="U393">
        <v>0</v>
      </c>
      <c r="V393">
        <v>0</v>
      </c>
      <c r="W393">
        <v>0</v>
      </c>
      <c r="X393">
        <v>0</v>
      </c>
      <c r="Y393" t="s">
        <v>3</v>
      </c>
      <c r="Z393" t="s">
        <v>3</v>
      </c>
      <c r="AA393">
        <v>0</v>
      </c>
      <c r="AB393" t="s">
        <v>3</v>
      </c>
      <c r="AC393">
        <v>436099.82</v>
      </c>
      <c r="AD393">
        <v>1</v>
      </c>
      <c r="AE393">
        <v>0</v>
      </c>
      <c r="AF393">
        <v>3</v>
      </c>
      <c r="AG393">
        <v>3</v>
      </c>
      <c r="AH393" t="s">
        <v>41</v>
      </c>
      <c r="AI393" t="s">
        <v>1128</v>
      </c>
      <c r="AJ393">
        <v>46217.458680555559</v>
      </c>
      <c r="AK393">
        <v>56664814</v>
      </c>
      <c r="AL393">
        <v>0</v>
      </c>
      <c r="AM393">
        <v>0</v>
      </c>
      <c r="AN393">
        <v>0</v>
      </c>
      <c r="AO393">
        <v>46054</v>
      </c>
      <c r="AP393">
        <v>0</v>
      </c>
      <c r="AQ393">
        <v>1</v>
      </c>
      <c r="AR393">
        <v>0</v>
      </c>
      <c r="AS393" t="s">
        <v>2060</v>
      </c>
      <c r="AT393">
        <v>1</v>
      </c>
      <c r="AU393">
        <v>3</v>
      </c>
    </row>
    <row r="394" spans="2:47" x14ac:dyDescent="0.2">
      <c r="B394" t="s">
        <v>2094</v>
      </c>
      <c r="C394">
        <v>0</v>
      </c>
      <c r="D394" t="s">
        <v>1127</v>
      </c>
      <c r="E394" t="s">
        <v>3</v>
      </c>
      <c r="F394" t="s">
        <v>1684</v>
      </c>
      <c r="G394" t="s">
        <v>3</v>
      </c>
      <c r="H394">
        <v>458518.03</v>
      </c>
      <c r="I394">
        <v>458518.03</v>
      </c>
      <c r="J394">
        <v>0</v>
      </c>
      <c r="K394">
        <v>458518.03</v>
      </c>
      <c r="L394">
        <v>0</v>
      </c>
      <c r="M394">
        <v>0</v>
      </c>
      <c r="N394">
        <v>0</v>
      </c>
      <c r="O394" t="s">
        <v>2082</v>
      </c>
      <c r="P394" t="s">
        <v>3</v>
      </c>
      <c r="Q394" t="s">
        <v>2083</v>
      </c>
      <c r="R394" t="s">
        <v>3</v>
      </c>
      <c r="S394" t="s">
        <v>3</v>
      </c>
      <c r="T394" t="s">
        <v>3</v>
      </c>
      <c r="U394">
        <v>0</v>
      </c>
      <c r="V394">
        <v>0</v>
      </c>
      <c r="W394">
        <v>0</v>
      </c>
      <c r="X394">
        <v>0</v>
      </c>
      <c r="Y394" t="s">
        <v>3</v>
      </c>
      <c r="Z394" t="s">
        <v>3</v>
      </c>
      <c r="AA394">
        <v>0</v>
      </c>
      <c r="AB394" t="s">
        <v>3</v>
      </c>
      <c r="AC394">
        <v>458518.03</v>
      </c>
      <c r="AD394">
        <v>1</v>
      </c>
      <c r="AE394">
        <v>0</v>
      </c>
      <c r="AF394">
        <v>3</v>
      </c>
      <c r="AG394">
        <v>3</v>
      </c>
      <c r="AH394" t="s">
        <v>41</v>
      </c>
      <c r="AI394" t="s">
        <v>1128</v>
      </c>
      <c r="AJ394">
        <v>46217.458680555559</v>
      </c>
      <c r="AK394">
        <v>56664814</v>
      </c>
      <c r="AL394">
        <v>0</v>
      </c>
      <c r="AM394">
        <v>0</v>
      </c>
      <c r="AN394">
        <v>0</v>
      </c>
      <c r="AO394">
        <v>46054</v>
      </c>
      <c r="AP394">
        <v>0</v>
      </c>
      <c r="AQ394">
        <v>1</v>
      </c>
      <c r="AR394">
        <v>0</v>
      </c>
      <c r="AS394" t="s">
        <v>3</v>
      </c>
      <c r="AT394">
        <v>1</v>
      </c>
      <c r="AU394">
        <v>3</v>
      </c>
    </row>
    <row r="395" spans="2:47" x14ac:dyDescent="0.2">
      <c r="B395" t="s">
        <v>2095</v>
      </c>
      <c r="C395">
        <v>1</v>
      </c>
      <c r="D395" t="s">
        <v>1127</v>
      </c>
      <c r="E395" t="s">
        <v>3</v>
      </c>
      <c r="F395" t="s">
        <v>1684</v>
      </c>
      <c r="G395" t="s">
        <v>3</v>
      </c>
      <c r="H395">
        <v>431738.82</v>
      </c>
      <c r="I395">
        <v>431738.82</v>
      </c>
      <c r="J395">
        <v>0</v>
      </c>
      <c r="K395">
        <v>431738.82</v>
      </c>
      <c r="L395">
        <v>0</v>
      </c>
      <c r="M395">
        <v>0</v>
      </c>
      <c r="N395">
        <v>0</v>
      </c>
      <c r="O395" t="s">
        <v>2085</v>
      </c>
      <c r="P395" t="s">
        <v>3</v>
      </c>
      <c r="Q395" t="s">
        <v>2086</v>
      </c>
      <c r="R395" t="s">
        <v>3</v>
      </c>
      <c r="S395" t="s">
        <v>3</v>
      </c>
      <c r="T395" t="s">
        <v>3</v>
      </c>
      <c r="U395">
        <v>0</v>
      </c>
      <c r="V395">
        <v>0</v>
      </c>
      <c r="W395">
        <v>0</v>
      </c>
      <c r="X395">
        <v>0</v>
      </c>
      <c r="Y395" t="s">
        <v>3</v>
      </c>
      <c r="Z395" t="s">
        <v>3</v>
      </c>
      <c r="AA395">
        <v>0</v>
      </c>
      <c r="AB395" t="s">
        <v>3</v>
      </c>
      <c r="AC395">
        <v>431738.82</v>
      </c>
      <c r="AD395">
        <v>1</v>
      </c>
      <c r="AE395">
        <v>0</v>
      </c>
      <c r="AF395">
        <v>3</v>
      </c>
      <c r="AG395">
        <v>3</v>
      </c>
      <c r="AH395" t="s">
        <v>41</v>
      </c>
      <c r="AI395" t="s">
        <v>1128</v>
      </c>
      <c r="AJ395">
        <v>46217.458680555559</v>
      </c>
      <c r="AK395">
        <v>56664814</v>
      </c>
      <c r="AL395">
        <v>0</v>
      </c>
      <c r="AM395">
        <v>0</v>
      </c>
      <c r="AN395">
        <v>0</v>
      </c>
      <c r="AO395">
        <v>46054</v>
      </c>
      <c r="AP395">
        <v>0</v>
      </c>
      <c r="AQ395">
        <v>1</v>
      </c>
      <c r="AR395">
        <v>0</v>
      </c>
      <c r="AS395" t="s">
        <v>3</v>
      </c>
      <c r="AT395">
        <v>1</v>
      </c>
      <c r="AU395">
        <v>3</v>
      </c>
    </row>
    <row r="396" spans="2:47" x14ac:dyDescent="0.2">
      <c r="B396" t="s">
        <v>2096</v>
      </c>
      <c r="C396">
        <v>0</v>
      </c>
      <c r="D396" t="s">
        <v>1131</v>
      </c>
      <c r="E396" t="s">
        <v>3</v>
      </c>
      <c r="F396" t="s">
        <v>1684</v>
      </c>
      <c r="G396" t="s">
        <v>3</v>
      </c>
      <c r="H396">
        <v>197479.16</v>
      </c>
      <c r="I396">
        <v>197479.16</v>
      </c>
      <c r="J396">
        <v>0</v>
      </c>
      <c r="K396">
        <v>197479.16</v>
      </c>
      <c r="L396">
        <v>0</v>
      </c>
      <c r="M396">
        <v>0</v>
      </c>
      <c r="N396">
        <v>0</v>
      </c>
      <c r="O396" t="s">
        <v>2079</v>
      </c>
      <c r="P396" t="s">
        <v>3</v>
      </c>
      <c r="Q396" t="s">
        <v>2080</v>
      </c>
      <c r="R396" t="s">
        <v>3</v>
      </c>
      <c r="S396" t="s">
        <v>3</v>
      </c>
      <c r="T396" t="s">
        <v>3</v>
      </c>
      <c r="U396">
        <v>0</v>
      </c>
      <c r="V396">
        <v>0</v>
      </c>
      <c r="W396">
        <v>0</v>
      </c>
      <c r="X396">
        <v>0</v>
      </c>
      <c r="Y396" t="s">
        <v>3</v>
      </c>
      <c r="Z396" t="s">
        <v>3</v>
      </c>
      <c r="AA396">
        <v>0</v>
      </c>
      <c r="AB396" t="s">
        <v>3</v>
      </c>
      <c r="AC396">
        <v>197479.16</v>
      </c>
      <c r="AD396">
        <v>1</v>
      </c>
      <c r="AE396">
        <v>0</v>
      </c>
      <c r="AF396">
        <v>3</v>
      </c>
      <c r="AG396">
        <v>3</v>
      </c>
      <c r="AH396" t="s">
        <v>41</v>
      </c>
      <c r="AI396" t="s">
        <v>1132</v>
      </c>
      <c r="AJ396">
        <v>46217.458680555559</v>
      </c>
      <c r="AK396">
        <v>56664819</v>
      </c>
      <c r="AL396">
        <v>0</v>
      </c>
      <c r="AM396">
        <v>0</v>
      </c>
      <c r="AN396">
        <v>0</v>
      </c>
      <c r="AO396">
        <v>46054</v>
      </c>
      <c r="AP396">
        <v>0</v>
      </c>
      <c r="AQ396">
        <v>1</v>
      </c>
      <c r="AR396">
        <v>0</v>
      </c>
      <c r="AS396" t="s">
        <v>2060</v>
      </c>
      <c r="AT396">
        <v>1</v>
      </c>
      <c r="AU396">
        <v>7</v>
      </c>
    </row>
    <row r="397" spans="2:47" x14ac:dyDescent="0.2">
      <c r="B397" t="s">
        <v>2097</v>
      </c>
      <c r="C397">
        <v>0</v>
      </c>
      <c r="D397" t="s">
        <v>1131</v>
      </c>
      <c r="E397" t="s">
        <v>3</v>
      </c>
      <c r="F397" t="s">
        <v>1684</v>
      </c>
      <c r="G397" t="s">
        <v>3</v>
      </c>
      <c r="H397">
        <v>207630.8</v>
      </c>
      <c r="I397">
        <v>207630.8</v>
      </c>
      <c r="J397">
        <v>0</v>
      </c>
      <c r="K397">
        <v>207630.8</v>
      </c>
      <c r="L397">
        <v>0</v>
      </c>
      <c r="M397">
        <v>0</v>
      </c>
      <c r="N397">
        <v>0</v>
      </c>
      <c r="O397" t="s">
        <v>2082</v>
      </c>
      <c r="P397" t="s">
        <v>3</v>
      </c>
      <c r="Q397" t="s">
        <v>2083</v>
      </c>
      <c r="R397" t="s">
        <v>3</v>
      </c>
      <c r="S397" t="s">
        <v>3</v>
      </c>
      <c r="T397" t="s">
        <v>3</v>
      </c>
      <c r="U397">
        <v>0</v>
      </c>
      <c r="V397">
        <v>0</v>
      </c>
      <c r="W397">
        <v>0</v>
      </c>
      <c r="X397">
        <v>0</v>
      </c>
      <c r="Y397" t="s">
        <v>3</v>
      </c>
      <c r="Z397" t="s">
        <v>3</v>
      </c>
      <c r="AA397">
        <v>0</v>
      </c>
      <c r="AB397" t="s">
        <v>3</v>
      </c>
      <c r="AC397">
        <v>207630.8</v>
      </c>
      <c r="AD397">
        <v>1</v>
      </c>
      <c r="AE397">
        <v>0</v>
      </c>
      <c r="AF397">
        <v>3</v>
      </c>
      <c r="AG397">
        <v>3</v>
      </c>
      <c r="AH397" t="s">
        <v>41</v>
      </c>
      <c r="AI397" t="s">
        <v>1132</v>
      </c>
      <c r="AJ397">
        <v>46217.458680555559</v>
      </c>
      <c r="AK397">
        <v>56664819</v>
      </c>
      <c r="AL397">
        <v>0</v>
      </c>
      <c r="AM397">
        <v>0</v>
      </c>
      <c r="AN397">
        <v>0</v>
      </c>
      <c r="AO397">
        <v>46054</v>
      </c>
      <c r="AP397">
        <v>0</v>
      </c>
      <c r="AQ397">
        <v>1</v>
      </c>
      <c r="AR397">
        <v>0</v>
      </c>
      <c r="AS397" t="s">
        <v>3</v>
      </c>
      <c r="AT397">
        <v>1</v>
      </c>
      <c r="AU397">
        <v>7</v>
      </c>
    </row>
    <row r="398" spans="2:47" x14ac:dyDescent="0.2">
      <c r="B398" t="s">
        <v>2098</v>
      </c>
      <c r="C398">
        <v>1</v>
      </c>
      <c r="D398" t="s">
        <v>1131</v>
      </c>
      <c r="E398" t="s">
        <v>3</v>
      </c>
      <c r="F398" t="s">
        <v>1684</v>
      </c>
      <c r="G398" t="s">
        <v>3</v>
      </c>
      <c r="H398">
        <v>195504.37</v>
      </c>
      <c r="I398">
        <v>195504.37</v>
      </c>
      <c r="J398">
        <v>0</v>
      </c>
      <c r="K398">
        <v>195504.37</v>
      </c>
      <c r="L398">
        <v>0</v>
      </c>
      <c r="M398">
        <v>0</v>
      </c>
      <c r="N398">
        <v>0</v>
      </c>
      <c r="O398" t="s">
        <v>2085</v>
      </c>
      <c r="P398" t="s">
        <v>3</v>
      </c>
      <c r="Q398" t="s">
        <v>2086</v>
      </c>
      <c r="R398" t="s">
        <v>3</v>
      </c>
      <c r="S398" t="s">
        <v>3</v>
      </c>
      <c r="T398" t="s">
        <v>3</v>
      </c>
      <c r="U398">
        <v>0</v>
      </c>
      <c r="V398">
        <v>0</v>
      </c>
      <c r="W398">
        <v>0</v>
      </c>
      <c r="X398">
        <v>0</v>
      </c>
      <c r="Y398" t="s">
        <v>3</v>
      </c>
      <c r="Z398" t="s">
        <v>3</v>
      </c>
      <c r="AA398">
        <v>0</v>
      </c>
      <c r="AB398" t="s">
        <v>3</v>
      </c>
      <c r="AC398">
        <v>195504.37</v>
      </c>
      <c r="AD398">
        <v>1</v>
      </c>
      <c r="AE398">
        <v>0</v>
      </c>
      <c r="AF398">
        <v>3</v>
      </c>
      <c r="AG398">
        <v>3</v>
      </c>
      <c r="AH398" t="s">
        <v>41</v>
      </c>
      <c r="AI398" t="s">
        <v>1132</v>
      </c>
      <c r="AJ398">
        <v>46217.458680555559</v>
      </c>
      <c r="AK398">
        <v>56664819</v>
      </c>
      <c r="AL398">
        <v>0</v>
      </c>
      <c r="AM398">
        <v>0</v>
      </c>
      <c r="AN398">
        <v>0</v>
      </c>
      <c r="AO398">
        <v>46054</v>
      </c>
      <c r="AP398">
        <v>0</v>
      </c>
      <c r="AQ398">
        <v>1</v>
      </c>
      <c r="AR398">
        <v>0</v>
      </c>
      <c r="AS398" t="s">
        <v>3</v>
      </c>
      <c r="AT398">
        <v>1</v>
      </c>
      <c r="AU398">
        <v>7</v>
      </c>
    </row>
    <row r="399" spans="2:47" x14ac:dyDescent="0.2">
      <c r="B399" t="s">
        <v>2099</v>
      </c>
      <c r="C399">
        <v>0</v>
      </c>
      <c r="D399" t="s">
        <v>1135</v>
      </c>
      <c r="E399" t="s">
        <v>3</v>
      </c>
      <c r="F399" t="s">
        <v>1684</v>
      </c>
      <c r="G399" t="s">
        <v>3</v>
      </c>
      <c r="H399">
        <v>208195.09</v>
      </c>
      <c r="I399">
        <v>208195.09</v>
      </c>
      <c r="J399">
        <v>0</v>
      </c>
      <c r="K399">
        <v>208195.09</v>
      </c>
      <c r="L399">
        <v>0</v>
      </c>
      <c r="M399">
        <v>0</v>
      </c>
      <c r="N399">
        <v>0</v>
      </c>
      <c r="O399" t="s">
        <v>2079</v>
      </c>
      <c r="P399" t="s">
        <v>3</v>
      </c>
      <c r="Q399" t="s">
        <v>2080</v>
      </c>
      <c r="R399" t="s">
        <v>3</v>
      </c>
      <c r="S399" t="s">
        <v>3</v>
      </c>
      <c r="T399" t="s">
        <v>3</v>
      </c>
      <c r="U399">
        <v>0</v>
      </c>
      <c r="V399">
        <v>0</v>
      </c>
      <c r="W399">
        <v>0</v>
      </c>
      <c r="X399">
        <v>0</v>
      </c>
      <c r="Y399" t="s">
        <v>3</v>
      </c>
      <c r="Z399" t="s">
        <v>3</v>
      </c>
      <c r="AA399">
        <v>0</v>
      </c>
      <c r="AB399" t="s">
        <v>3</v>
      </c>
      <c r="AC399">
        <v>208195.09</v>
      </c>
      <c r="AD399">
        <v>1</v>
      </c>
      <c r="AE399">
        <v>0</v>
      </c>
      <c r="AF399">
        <v>3</v>
      </c>
      <c r="AG399">
        <v>3</v>
      </c>
      <c r="AH399" t="s">
        <v>41</v>
      </c>
      <c r="AI399" t="s">
        <v>1136</v>
      </c>
      <c r="AJ399">
        <v>46217.458692129629</v>
      </c>
      <c r="AK399">
        <v>56664824</v>
      </c>
      <c r="AL399">
        <v>0</v>
      </c>
      <c r="AM399">
        <v>0</v>
      </c>
      <c r="AN399">
        <v>0</v>
      </c>
      <c r="AO399">
        <v>46054</v>
      </c>
      <c r="AP399">
        <v>0</v>
      </c>
      <c r="AQ399">
        <v>1</v>
      </c>
      <c r="AR399">
        <v>0</v>
      </c>
      <c r="AS399" t="s">
        <v>2060</v>
      </c>
      <c r="AT399">
        <v>1</v>
      </c>
      <c r="AU399">
        <v>5</v>
      </c>
    </row>
    <row r="400" spans="2:47" x14ac:dyDescent="0.2">
      <c r="B400" t="s">
        <v>2100</v>
      </c>
      <c r="C400">
        <v>0</v>
      </c>
      <c r="D400" t="s">
        <v>1135</v>
      </c>
      <c r="E400" t="s">
        <v>3</v>
      </c>
      <c r="F400" t="s">
        <v>1684</v>
      </c>
      <c r="G400" t="s">
        <v>3</v>
      </c>
      <c r="H400">
        <v>218897.59</v>
      </c>
      <c r="I400">
        <v>218897.59</v>
      </c>
      <c r="J400">
        <v>0</v>
      </c>
      <c r="K400">
        <v>218897.59</v>
      </c>
      <c r="L400">
        <v>0</v>
      </c>
      <c r="M400">
        <v>0</v>
      </c>
      <c r="N400">
        <v>0</v>
      </c>
      <c r="O400" t="s">
        <v>2082</v>
      </c>
      <c r="P400" t="s">
        <v>3</v>
      </c>
      <c r="Q400" t="s">
        <v>2083</v>
      </c>
      <c r="R400" t="s">
        <v>3</v>
      </c>
      <c r="S400" t="s">
        <v>3</v>
      </c>
      <c r="T400" t="s">
        <v>3</v>
      </c>
      <c r="U400">
        <v>0</v>
      </c>
      <c r="V400">
        <v>0</v>
      </c>
      <c r="W400">
        <v>0</v>
      </c>
      <c r="X400">
        <v>0</v>
      </c>
      <c r="Y400" t="s">
        <v>3</v>
      </c>
      <c r="Z400" t="s">
        <v>3</v>
      </c>
      <c r="AA400">
        <v>0</v>
      </c>
      <c r="AB400" t="s">
        <v>3</v>
      </c>
      <c r="AC400">
        <v>218897.59</v>
      </c>
      <c r="AD400">
        <v>1</v>
      </c>
      <c r="AE400">
        <v>0</v>
      </c>
      <c r="AF400">
        <v>3</v>
      </c>
      <c r="AG400">
        <v>3</v>
      </c>
      <c r="AH400" t="s">
        <v>41</v>
      </c>
      <c r="AI400" t="s">
        <v>1136</v>
      </c>
      <c r="AJ400">
        <v>46217.458680555559</v>
      </c>
      <c r="AK400">
        <v>56664824</v>
      </c>
      <c r="AL400">
        <v>0</v>
      </c>
      <c r="AM400">
        <v>0</v>
      </c>
      <c r="AN400">
        <v>0</v>
      </c>
      <c r="AO400">
        <v>46054</v>
      </c>
      <c r="AP400">
        <v>0</v>
      </c>
      <c r="AQ400">
        <v>1</v>
      </c>
      <c r="AR400">
        <v>0</v>
      </c>
      <c r="AS400" t="s">
        <v>3</v>
      </c>
      <c r="AT400">
        <v>1</v>
      </c>
      <c r="AU400">
        <v>5</v>
      </c>
    </row>
    <row r="401" spans="2:47" x14ac:dyDescent="0.2">
      <c r="B401" t="s">
        <v>2101</v>
      </c>
      <c r="C401">
        <v>1</v>
      </c>
      <c r="D401" t="s">
        <v>1135</v>
      </c>
      <c r="E401" t="s">
        <v>3</v>
      </c>
      <c r="F401" t="s">
        <v>1684</v>
      </c>
      <c r="G401" t="s">
        <v>3</v>
      </c>
      <c r="H401">
        <v>206113.14</v>
      </c>
      <c r="I401">
        <v>206113.14</v>
      </c>
      <c r="J401">
        <v>0</v>
      </c>
      <c r="K401">
        <v>206113.14</v>
      </c>
      <c r="L401">
        <v>0</v>
      </c>
      <c r="M401">
        <v>0</v>
      </c>
      <c r="N401">
        <v>0</v>
      </c>
      <c r="O401" t="s">
        <v>2085</v>
      </c>
      <c r="P401" t="s">
        <v>3</v>
      </c>
      <c r="Q401" t="s">
        <v>2086</v>
      </c>
      <c r="R401" t="s">
        <v>3</v>
      </c>
      <c r="S401" t="s">
        <v>3</v>
      </c>
      <c r="T401" t="s">
        <v>3</v>
      </c>
      <c r="U401">
        <v>0</v>
      </c>
      <c r="V401">
        <v>0</v>
      </c>
      <c r="W401">
        <v>0</v>
      </c>
      <c r="X401">
        <v>0</v>
      </c>
      <c r="Y401" t="s">
        <v>3</v>
      </c>
      <c r="Z401" t="s">
        <v>3</v>
      </c>
      <c r="AA401">
        <v>0</v>
      </c>
      <c r="AB401" t="s">
        <v>3</v>
      </c>
      <c r="AC401">
        <v>206113.14</v>
      </c>
      <c r="AD401">
        <v>1</v>
      </c>
      <c r="AE401">
        <v>0</v>
      </c>
      <c r="AF401">
        <v>3</v>
      </c>
      <c r="AG401">
        <v>3</v>
      </c>
      <c r="AH401" t="s">
        <v>41</v>
      </c>
      <c r="AI401" t="s">
        <v>1136</v>
      </c>
      <c r="AJ401">
        <v>46217.458680555559</v>
      </c>
      <c r="AK401">
        <v>56664824</v>
      </c>
      <c r="AL401">
        <v>0</v>
      </c>
      <c r="AM401">
        <v>0</v>
      </c>
      <c r="AN401">
        <v>0</v>
      </c>
      <c r="AO401">
        <v>46054</v>
      </c>
      <c r="AP401">
        <v>0</v>
      </c>
      <c r="AQ401">
        <v>1</v>
      </c>
      <c r="AR401">
        <v>0</v>
      </c>
      <c r="AS401" t="s">
        <v>3</v>
      </c>
      <c r="AT401">
        <v>1</v>
      </c>
      <c r="AU401">
        <v>5</v>
      </c>
    </row>
    <row r="402" spans="2:47" x14ac:dyDescent="0.2">
      <c r="B402" t="s">
        <v>2102</v>
      </c>
      <c r="C402">
        <v>0</v>
      </c>
      <c r="D402" t="s">
        <v>1142</v>
      </c>
      <c r="E402" t="s">
        <v>3</v>
      </c>
      <c r="F402" t="s">
        <v>1684</v>
      </c>
      <c r="G402" t="s">
        <v>3</v>
      </c>
      <c r="H402">
        <v>235463.29</v>
      </c>
      <c r="I402">
        <v>235463.29</v>
      </c>
      <c r="J402">
        <v>0</v>
      </c>
      <c r="K402">
        <v>235463.29</v>
      </c>
      <c r="L402">
        <v>0</v>
      </c>
      <c r="M402">
        <v>0</v>
      </c>
      <c r="N402">
        <v>0</v>
      </c>
      <c r="O402" t="s">
        <v>2079</v>
      </c>
      <c r="P402" t="s">
        <v>3</v>
      </c>
      <c r="Q402" t="s">
        <v>2080</v>
      </c>
      <c r="R402" t="s">
        <v>3</v>
      </c>
      <c r="S402" t="s">
        <v>3</v>
      </c>
      <c r="T402" t="s">
        <v>3</v>
      </c>
      <c r="U402">
        <v>0</v>
      </c>
      <c r="V402">
        <v>0</v>
      </c>
      <c r="W402">
        <v>0</v>
      </c>
      <c r="X402">
        <v>0</v>
      </c>
      <c r="Y402" t="s">
        <v>3</v>
      </c>
      <c r="Z402" t="s">
        <v>3</v>
      </c>
      <c r="AA402">
        <v>0</v>
      </c>
      <c r="AB402" t="s">
        <v>3</v>
      </c>
      <c r="AC402">
        <v>235463.29</v>
      </c>
      <c r="AD402">
        <v>1</v>
      </c>
      <c r="AE402">
        <v>0</v>
      </c>
      <c r="AF402">
        <v>3</v>
      </c>
      <c r="AG402">
        <v>3</v>
      </c>
      <c r="AH402" t="s">
        <v>41</v>
      </c>
      <c r="AI402" t="s">
        <v>1143</v>
      </c>
      <c r="AJ402">
        <v>46224.552986111114</v>
      </c>
      <c r="AK402">
        <v>56664893</v>
      </c>
      <c r="AL402">
        <v>0</v>
      </c>
      <c r="AM402">
        <v>0</v>
      </c>
      <c r="AN402">
        <v>0</v>
      </c>
      <c r="AO402">
        <v>46054</v>
      </c>
      <c r="AP402">
        <v>157900</v>
      </c>
      <c r="AQ402">
        <v>1</v>
      </c>
      <c r="AR402">
        <v>0</v>
      </c>
      <c r="AS402" t="s">
        <v>2060</v>
      </c>
      <c r="AT402">
        <v>1</v>
      </c>
      <c r="AU402">
        <v>8</v>
      </c>
    </row>
    <row r="403" spans="2:47" x14ac:dyDescent="0.2">
      <c r="B403" t="s">
        <v>2103</v>
      </c>
      <c r="C403">
        <v>0</v>
      </c>
      <c r="D403" t="s">
        <v>1142</v>
      </c>
      <c r="E403" t="s">
        <v>3</v>
      </c>
      <c r="F403" t="s">
        <v>1684</v>
      </c>
      <c r="G403" t="s">
        <v>3</v>
      </c>
      <c r="H403">
        <v>247567.54</v>
      </c>
      <c r="I403">
        <v>247567.54</v>
      </c>
      <c r="J403">
        <v>0</v>
      </c>
      <c r="K403">
        <v>247567.54</v>
      </c>
      <c r="L403">
        <v>0</v>
      </c>
      <c r="M403">
        <v>0</v>
      </c>
      <c r="N403">
        <v>0</v>
      </c>
      <c r="O403" t="s">
        <v>2082</v>
      </c>
      <c r="P403" t="s">
        <v>3</v>
      </c>
      <c r="Q403" t="s">
        <v>2083</v>
      </c>
      <c r="R403" t="s">
        <v>3</v>
      </c>
      <c r="S403" t="s">
        <v>3</v>
      </c>
      <c r="T403" t="s">
        <v>3</v>
      </c>
      <c r="U403">
        <v>0</v>
      </c>
      <c r="V403">
        <v>0</v>
      </c>
      <c r="W403">
        <v>0</v>
      </c>
      <c r="X403">
        <v>0</v>
      </c>
      <c r="Y403" t="s">
        <v>3</v>
      </c>
      <c r="Z403" t="s">
        <v>3</v>
      </c>
      <c r="AA403">
        <v>0</v>
      </c>
      <c r="AB403" t="s">
        <v>3</v>
      </c>
      <c r="AC403">
        <v>247567.54</v>
      </c>
      <c r="AD403">
        <v>1</v>
      </c>
      <c r="AE403">
        <v>0</v>
      </c>
      <c r="AF403">
        <v>3</v>
      </c>
      <c r="AG403">
        <v>3</v>
      </c>
      <c r="AH403" t="s">
        <v>41</v>
      </c>
      <c r="AI403" t="s">
        <v>1143</v>
      </c>
      <c r="AJ403">
        <v>46224.552986111114</v>
      </c>
      <c r="AK403">
        <v>56664893</v>
      </c>
      <c r="AL403">
        <v>0</v>
      </c>
      <c r="AM403">
        <v>0</v>
      </c>
      <c r="AN403">
        <v>0</v>
      </c>
      <c r="AO403">
        <v>46054</v>
      </c>
      <c r="AP403">
        <v>157900</v>
      </c>
      <c r="AQ403">
        <v>1</v>
      </c>
      <c r="AR403">
        <v>0</v>
      </c>
      <c r="AS403" t="s">
        <v>3</v>
      </c>
      <c r="AT403">
        <v>1</v>
      </c>
      <c r="AU403">
        <v>8</v>
      </c>
    </row>
    <row r="404" spans="2:47" x14ac:dyDescent="0.2">
      <c r="B404" t="s">
        <v>2104</v>
      </c>
      <c r="C404">
        <v>0</v>
      </c>
      <c r="D404" t="s">
        <v>1142</v>
      </c>
      <c r="E404" t="s">
        <v>3</v>
      </c>
      <c r="F404" t="s">
        <v>1684</v>
      </c>
      <c r="G404" t="s">
        <v>3</v>
      </c>
      <c r="H404">
        <v>233108.65</v>
      </c>
      <c r="I404">
        <v>233108.65</v>
      </c>
      <c r="J404">
        <v>0</v>
      </c>
      <c r="K404">
        <v>233108.65</v>
      </c>
      <c r="L404">
        <v>0</v>
      </c>
      <c r="M404">
        <v>0</v>
      </c>
      <c r="N404">
        <v>0</v>
      </c>
      <c r="O404" t="s">
        <v>2085</v>
      </c>
      <c r="P404" t="s">
        <v>3</v>
      </c>
      <c r="Q404" t="s">
        <v>2086</v>
      </c>
      <c r="R404" t="s">
        <v>3</v>
      </c>
      <c r="S404" t="s">
        <v>3</v>
      </c>
      <c r="T404" t="s">
        <v>3</v>
      </c>
      <c r="U404">
        <v>0</v>
      </c>
      <c r="V404">
        <v>0</v>
      </c>
      <c r="W404">
        <v>0</v>
      </c>
      <c r="X404">
        <v>0</v>
      </c>
      <c r="Y404" t="s">
        <v>3</v>
      </c>
      <c r="Z404" t="s">
        <v>3</v>
      </c>
      <c r="AA404">
        <v>0</v>
      </c>
      <c r="AB404" t="s">
        <v>3</v>
      </c>
      <c r="AC404">
        <v>233108.65</v>
      </c>
      <c r="AD404">
        <v>1</v>
      </c>
      <c r="AE404">
        <v>0</v>
      </c>
      <c r="AF404">
        <v>3</v>
      </c>
      <c r="AG404">
        <v>3</v>
      </c>
      <c r="AH404" t="s">
        <v>41</v>
      </c>
      <c r="AI404" t="s">
        <v>1143</v>
      </c>
      <c r="AJ404">
        <v>46224.552986111114</v>
      </c>
      <c r="AK404">
        <v>56664893</v>
      </c>
      <c r="AL404">
        <v>0</v>
      </c>
      <c r="AM404">
        <v>0</v>
      </c>
      <c r="AN404">
        <v>0</v>
      </c>
      <c r="AO404">
        <v>46054</v>
      </c>
      <c r="AP404">
        <v>157900</v>
      </c>
      <c r="AQ404">
        <v>1</v>
      </c>
      <c r="AR404">
        <v>0</v>
      </c>
      <c r="AS404" t="s">
        <v>3</v>
      </c>
      <c r="AT404">
        <v>1</v>
      </c>
      <c r="AU404">
        <v>8</v>
      </c>
    </row>
    <row r="405" spans="2:47" x14ac:dyDescent="0.2">
      <c r="B405" t="s">
        <v>2105</v>
      </c>
      <c r="C405">
        <v>0</v>
      </c>
      <c r="D405" t="s">
        <v>1159</v>
      </c>
      <c r="E405" t="s">
        <v>3</v>
      </c>
      <c r="F405" t="s">
        <v>1684</v>
      </c>
      <c r="G405" t="s">
        <v>3</v>
      </c>
      <c r="H405">
        <v>244388.67</v>
      </c>
      <c r="I405">
        <v>244388.67</v>
      </c>
      <c r="J405">
        <v>0</v>
      </c>
      <c r="K405">
        <v>244388.67</v>
      </c>
      <c r="L405">
        <v>0</v>
      </c>
      <c r="M405">
        <v>0</v>
      </c>
      <c r="N405">
        <v>0</v>
      </c>
      <c r="O405" t="s">
        <v>2079</v>
      </c>
      <c r="P405" t="s">
        <v>3</v>
      </c>
      <c r="Q405" t="s">
        <v>2080</v>
      </c>
      <c r="R405" t="s">
        <v>3</v>
      </c>
      <c r="S405" t="s">
        <v>3</v>
      </c>
      <c r="T405" t="s">
        <v>3</v>
      </c>
      <c r="U405">
        <v>0</v>
      </c>
      <c r="V405">
        <v>0</v>
      </c>
      <c r="W405">
        <v>0</v>
      </c>
      <c r="X405">
        <v>0</v>
      </c>
      <c r="Y405" t="s">
        <v>3</v>
      </c>
      <c r="Z405" t="s">
        <v>3</v>
      </c>
      <c r="AA405">
        <v>0</v>
      </c>
      <c r="AB405" t="s">
        <v>3</v>
      </c>
      <c r="AC405">
        <v>244388.67</v>
      </c>
      <c r="AD405">
        <v>1</v>
      </c>
      <c r="AE405">
        <v>0</v>
      </c>
      <c r="AF405">
        <v>3</v>
      </c>
      <c r="AG405">
        <v>3</v>
      </c>
      <c r="AH405" t="s">
        <v>41</v>
      </c>
      <c r="AI405" t="s">
        <v>1160</v>
      </c>
      <c r="AJ405">
        <v>46224.553240740737</v>
      </c>
      <c r="AK405">
        <v>56664972</v>
      </c>
      <c r="AL405">
        <v>0</v>
      </c>
      <c r="AM405">
        <v>0</v>
      </c>
      <c r="AN405">
        <v>0</v>
      </c>
      <c r="AO405">
        <v>46054</v>
      </c>
      <c r="AP405">
        <v>142800</v>
      </c>
      <c r="AQ405">
        <v>1</v>
      </c>
      <c r="AR405">
        <v>0</v>
      </c>
      <c r="AS405" t="s">
        <v>2060</v>
      </c>
      <c r="AT405">
        <v>1</v>
      </c>
      <c r="AU405">
        <v>2</v>
      </c>
    </row>
    <row r="406" spans="2:47" x14ac:dyDescent="0.2">
      <c r="B406" t="s">
        <v>2106</v>
      </c>
      <c r="C406">
        <v>0</v>
      </c>
      <c r="D406" t="s">
        <v>1159</v>
      </c>
      <c r="E406" t="s">
        <v>3</v>
      </c>
      <c r="F406" t="s">
        <v>1684</v>
      </c>
      <c r="G406" t="s">
        <v>3</v>
      </c>
      <c r="H406">
        <v>270604.09999999998</v>
      </c>
      <c r="I406">
        <v>270604.09999999998</v>
      </c>
      <c r="J406">
        <v>0</v>
      </c>
      <c r="K406">
        <v>270604.09999999998</v>
      </c>
      <c r="L406">
        <v>0</v>
      </c>
      <c r="M406">
        <v>0</v>
      </c>
      <c r="N406">
        <v>0</v>
      </c>
      <c r="O406" t="s">
        <v>2082</v>
      </c>
      <c r="P406" t="s">
        <v>3</v>
      </c>
      <c r="Q406" t="s">
        <v>2083</v>
      </c>
      <c r="R406" t="s">
        <v>3</v>
      </c>
      <c r="S406" t="s">
        <v>3</v>
      </c>
      <c r="T406" t="s">
        <v>3</v>
      </c>
      <c r="U406">
        <v>0</v>
      </c>
      <c r="V406">
        <v>0</v>
      </c>
      <c r="W406">
        <v>0</v>
      </c>
      <c r="X406">
        <v>0</v>
      </c>
      <c r="Y406" t="s">
        <v>3</v>
      </c>
      <c r="Z406" t="s">
        <v>3</v>
      </c>
      <c r="AA406">
        <v>0</v>
      </c>
      <c r="AB406" t="s">
        <v>3</v>
      </c>
      <c r="AC406">
        <v>270604.09999999998</v>
      </c>
      <c r="AD406">
        <v>1</v>
      </c>
      <c r="AE406">
        <v>0</v>
      </c>
      <c r="AF406">
        <v>3</v>
      </c>
      <c r="AG406">
        <v>3</v>
      </c>
      <c r="AH406" t="s">
        <v>41</v>
      </c>
      <c r="AI406" t="s">
        <v>1160</v>
      </c>
      <c r="AJ406">
        <v>46224.553240740737</v>
      </c>
      <c r="AK406">
        <v>56664972</v>
      </c>
      <c r="AL406">
        <v>0</v>
      </c>
      <c r="AM406">
        <v>0</v>
      </c>
      <c r="AN406">
        <v>0</v>
      </c>
      <c r="AO406">
        <v>46054</v>
      </c>
      <c r="AP406">
        <v>142800</v>
      </c>
      <c r="AQ406">
        <v>1</v>
      </c>
      <c r="AR406">
        <v>0</v>
      </c>
      <c r="AS406" t="s">
        <v>3</v>
      </c>
      <c r="AT406">
        <v>1</v>
      </c>
      <c r="AU406">
        <v>2</v>
      </c>
    </row>
    <row r="407" spans="2:47" x14ac:dyDescent="0.2">
      <c r="B407" t="s">
        <v>2107</v>
      </c>
      <c r="C407">
        <v>0</v>
      </c>
      <c r="D407" t="s">
        <v>1159</v>
      </c>
      <c r="E407" t="s">
        <v>3</v>
      </c>
      <c r="F407" t="s">
        <v>1684</v>
      </c>
      <c r="G407" t="s">
        <v>3</v>
      </c>
      <c r="H407">
        <v>244328</v>
      </c>
      <c r="I407">
        <v>244328</v>
      </c>
      <c r="J407">
        <v>0</v>
      </c>
      <c r="K407">
        <v>244328</v>
      </c>
      <c r="L407">
        <v>0</v>
      </c>
      <c r="M407">
        <v>0</v>
      </c>
      <c r="N407">
        <v>0</v>
      </c>
      <c r="O407" t="s">
        <v>2085</v>
      </c>
      <c r="P407" t="s">
        <v>3</v>
      </c>
      <c r="Q407" t="s">
        <v>2086</v>
      </c>
      <c r="R407" t="s">
        <v>3</v>
      </c>
      <c r="S407" t="s">
        <v>3</v>
      </c>
      <c r="T407" t="s">
        <v>3</v>
      </c>
      <c r="U407">
        <v>0</v>
      </c>
      <c r="V407">
        <v>0</v>
      </c>
      <c r="W407">
        <v>0</v>
      </c>
      <c r="X407">
        <v>0</v>
      </c>
      <c r="Y407" t="s">
        <v>3</v>
      </c>
      <c r="Z407" t="s">
        <v>3</v>
      </c>
      <c r="AA407">
        <v>0</v>
      </c>
      <c r="AB407" t="s">
        <v>3</v>
      </c>
      <c r="AC407">
        <v>244328</v>
      </c>
      <c r="AD407">
        <v>1</v>
      </c>
      <c r="AE407">
        <v>0</v>
      </c>
      <c r="AF407">
        <v>3</v>
      </c>
      <c r="AG407">
        <v>3</v>
      </c>
      <c r="AH407" t="s">
        <v>41</v>
      </c>
      <c r="AI407" t="s">
        <v>1160</v>
      </c>
      <c r="AJ407">
        <v>46224.553240740737</v>
      </c>
      <c r="AK407">
        <v>56664972</v>
      </c>
      <c r="AL407">
        <v>0</v>
      </c>
      <c r="AM407">
        <v>0</v>
      </c>
      <c r="AN407">
        <v>0</v>
      </c>
      <c r="AO407">
        <v>46054</v>
      </c>
      <c r="AP407">
        <v>142800</v>
      </c>
      <c r="AQ407">
        <v>1</v>
      </c>
      <c r="AR407">
        <v>0</v>
      </c>
      <c r="AS407" t="s">
        <v>3</v>
      </c>
      <c r="AT407">
        <v>1</v>
      </c>
      <c r="AU407">
        <v>2</v>
      </c>
    </row>
    <row r="408" spans="2:47" x14ac:dyDescent="0.2">
      <c r="B408" t="s">
        <v>2108</v>
      </c>
      <c r="C408">
        <v>0</v>
      </c>
      <c r="D408" t="s">
        <v>1203</v>
      </c>
      <c r="E408" t="s">
        <v>3</v>
      </c>
      <c r="F408" t="s">
        <v>1684</v>
      </c>
      <c r="G408" t="s">
        <v>3</v>
      </c>
      <c r="H408">
        <v>16934.990000000002</v>
      </c>
      <c r="I408">
        <v>16934.990000000002</v>
      </c>
      <c r="J408">
        <v>0</v>
      </c>
      <c r="K408">
        <v>16934.990000000002</v>
      </c>
      <c r="L408">
        <v>0</v>
      </c>
      <c r="M408">
        <v>0</v>
      </c>
      <c r="N408">
        <v>0</v>
      </c>
      <c r="O408" t="s">
        <v>2079</v>
      </c>
      <c r="P408" t="s">
        <v>3</v>
      </c>
      <c r="Q408" t="s">
        <v>2080</v>
      </c>
      <c r="R408" t="s">
        <v>3</v>
      </c>
      <c r="S408" t="s">
        <v>3</v>
      </c>
      <c r="T408" t="s">
        <v>3</v>
      </c>
      <c r="U408">
        <v>0</v>
      </c>
      <c r="V408">
        <v>0</v>
      </c>
      <c r="W408">
        <v>0</v>
      </c>
      <c r="X408">
        <v>0</v>
      </c>
      <c r="Y408" t="s">
        <v>3</v>
      </c>
      <c r="Z408" t="s">
        <v>3</v>
      </c>
      <c r="AA408">
        <v>0</v>
      </c>
      <c r="AB408" t="s">
        <v>3</v>
      </c>
      <c r="AC408">
        <v>16934.990000000002</v>
      </c>
      <c r="AD408">
        <v>1</v>
      </c>
      <c r="AE408">
        <v>0</v>
      </c>
      <c r="AF408">
        <v>3</v>
      </c>
      <c r="AG408">
        <v>3</v>
      </c>
      <c r="AH408" t="s">
        <v>41</v>
      </c>
      <c r="AI408" t="s">
        <v>1204</v>
      </c>
      <c r="AJ408">
        <v>46217.458692129629</v>
      </c>
      <c r="AK408">
        <v>56665003</v>
      </c>
      <c r="AL408">
        <v>0</v>
      </c>
      <c r="AM408">
        <v>0</v>
      </c>
      <c r="AN408">
        <v>0</v>
      </c>
      <c r="AO408">
        <v>46054</v>
      </c>
      <c r="AP408">
        <v>0</v>
      </c>
      <c r="AQ408">
        <v>1</v>
      </c>
      <c r="AR408">
        <v>0</v>
      </c>
      <c r="AS408" t="s">
        <v>2060</v>
      </c>
      <c r="AT408">
        <v>1</v>
      </c>
      <c r="AU408">
        <v>15</v>
      </c>
    </row>
    <row r="409" spans="2:47" x14ac:dyDescent="0.2">
      <c r="B409" t="s">
        <v>2109</v>
      </c>
      <c r="C409">
        <v>0</v>
      </c>
      <c r="D409" t="s">
        <v>1203</v>
      </c>
      <c r="E409" t="s">
        <v>3</v>
      </c>
      <c r="F409" t="s">
        <v>1684</v>
      </c>
      <c r="G409" t="s">
        <v>3</v>
      </c>
      <c r="H409">
        <v>155823.70000000001</v>
      </c>
      <c r="I409">
        <v>155823.70000000001</v>
      </c>
      <c r="J409">
        <v>0</v>
      </c>
      <c r="K409">
        <v>155823.70000000001</v>
      </c>
      <c r="L409">
        <v>0</v>
      </c>
      <c r="M409">
        <v>0</v>
      </c>
      <c r="N409">
        <v>0</v>
      </c>
      <c r="O409" t="s">
        <v>2082</v>
      </c>
      <c r="P409" t="s">
        <v>3</v>
      </c>
      <c r="Q409" t="s">
        <v>2083</v>
      </c>
      <c r="R409" t="s">
        <v>3</v>
      </c>
      <c r="S409" t="s">
        <v>3</v>
      </c>
      <c r="T409" t="s">
        <v>3</v>
      </c>
      <c r="U409">
        <v>0</v>
      </c>
      <c r="V409">
        <v>0</v>
      </c>
      <c r="W409">
        <v>0</v>
      </c>
      <c r="X409">
        <v>0</v>
      </c>
      <c r="Y409" t="s">
        <v>3</v>
      </c>
      <c r="Z409" t="s">
        <v>3</v>
      </c>
      <c r="AA409">
        <v>0</v>
      </c>
      <c r="AB409" t="s">
        <v>3</v>
      </c>
      <c r="AC409">
        <v>155823.70000000001</v>
      </c>
      <c r="AD409">
        <v>1</v>
      </c>
      <c r="AE409">
        <v>0</v>
      </c>
      <c r="AF409">
        <v>3</v>
      </c>
      <c r="AG409">
        <v>3</v>
      </c>
      <c r="AH409" t="s">
        <v>41</v>
      </c>
      <c r="AI409" t="s">
        <v>1204</v>
      </c>
      <c r="AJ409">
        <v>46217.458692129629</v>
      </c>
      <c r="AK409">
        <v>56665003</v>
      </c>
      <c r="AL409">
        <v>0</v>
      </c>
      <c r="AM409">
        <v>0</v>
      </c>
      <c r="AN409">
        <v>0</v>
      </c>
      <c r="AO409">
        <v>46054</v>
      </c>
      <c r="AP409">
        <v>0</v>
      </c>
      <c r="AQ409">
        <v>1</v>
      </c>
      <c r="AR409">
        <v>0</v>
      </c>
      <c r="AS409" t="s">
        <v>3</v>
      </c>
      <c r="AT409">
        <v>1</v>
      </c>
      <c r="AU409">
        <v>15</v>
      </c>
    </row>
    <row r="410" spans="2:47" x14ac:dyDescent="0.2">
      <c r="B410" t="s">
        <v>2110</v>
      </c>
      <c r="C410">
        <v>1</v>
      </c>
      <c r="D410" t="s">
        <v>1203</v>
      </c>
      <c r="E410" t="s">
        <v>3</v>
      </c>
      <c r="F410" t="s">
        <v>1684</v>
      </c>
      <c r="G410" t="s">
        <v>3</v>
      </c>
      <c r="H410">
        <v>16765.64</v>
      </c>
      <c r="I410">
        <v>16765.64</v>
      </c>
      <c r="J410">
        <v>0</v>
      </c>
      <c r="K410">
        <v>16765.64</v>
      </c>
      <c r="L410">
        <v>0</v>
      </c>
      <c r="M410">
        <v>0</v>
      </c>
      <c r="N410">
        <v>0</v>
      </c>
      <c r="O410" t="s">
        <v>2085</v>
      </c>
      <c r="P410" t="s">
        <v>3</v>
      </c>
      <c r="Q410" t="s">
        <v>2086</v>
      </c>
      <c r="R410" t="s">
        <v>3</v>
      </c>
      <c r="S410" t="s">
        <v>3</v>
      </c>
      <c r="T410" t="s">
        <v>3</v>
      </c>
      <c r="U410">
        <v>0</v>
      </c>
      <c r="V410">
        <v>0</v>
      </c>
      <c r="W410">
        <v>0</v>
      </c>
      <c r="X410">
        <v>0</v>
      </c>
      <c r="Y410" t="s">
        <v>3</v>
      </c>
      <c r="Z410" t="s">
        <v>3</v>
      </c>
      <c r="AA410">
        <v>0</v>
      </c>
      <c r="AB410" t="s">
        <v>3</v>
      </c>
      <c r="AC410">
        <v>16765.64</v>
      </c>
      <c r="AD410">
        <v>1</v>
      </c>
      <c r="AE410">
        <v>0</v>
      </c>
      <c r="AF410">
        <v>3</v>
      </c>
      <c r="AG410">
        <v>3</v>
      </c>
      <c r="AH410" t="s">
        <v>41</v>
      </c>
      <c r="AI410" t="s">
        <v>1204</v>
      </c>
      <c r="AJ410">
        <v>46217.458692129629</v>
      </c>
      <c r="AK410">
        <v>56665003</v>
      </c>
      <c r="AL410">
        <v>0</v>
      </c>
      <c r="AM410">
        <v>0</v>
      </c>
      <c r="AN410">
        <v>0</v>
      </c>
      <c r="AO410">
        <v>46054</v>
      </c>
      <c r="AP410">
        <v>0</v>
      </c>
      <c r="AQ410">
        <v>1</v>
      </c>
      <c r="AR410">
        <v>0</v>
      </c>
      <c r="AS410" t="s">
        <v>3</v>
      </c>
      <c r="AT410">
        <v>1</v>
      </c>
      <c r="AU410">
        <v>15</v>
      </c>
    </row>
    <row r="411" spans="2:47" x14ac:dyDescent="0.2">
      <c r="B411" t="s">
        <v>2111</v>
      </c>
      <c r="C411">
        <v>0</v>
      </c>
      <c r="D411" t="s">
        <v>1284</v>
      </c>
      <c r="E411" t="s">
        <v>3</v>
      </c>
      <c r="F411" t="s">
        <v>1684</v>
      </c>
      <c r="G411" t="s">
        <v>3</v>
      </c>
      <c r="H411">
        <v>11289.99</v>
      </c>
      <c r="I411">
        <v>11289.99</v>
      </c>
      <c r="J411">
        <v>0</v>
      </c>
      <c r="K411">
        <v>11289.99</v>
      </c>
      <c r="L411">
        <v>0</v>
      </c>
      <c r="M411">
        <v>0</v>
      </c>
      <c r="N411">
        <v>0</v>
      </c>
      <c r="O411" t="s">
        <v>2079</v>
      </c>
      <c r="P411" t="s">
        <v>3</v>
      </c>
      <c r="Q411" t="s">
        <v>2080</v>
      </c>
      <c r="R411" t="s">
        <v>3</v>
      </c>
      <c r="S411" t="s">
        <v>3</v>
      </c>
      <c r="T411" t="s">
        <v>3</v>
      </c>
      <c r="U411">
        <v>0</v>
      </c>
      <c r="V411">
        <v>0</v>
      </c>
      <c r="W411">
        <v>0</v>
      </c>
      <c r="X411">
        <v>0</v>
      </c>
      <c r="Y411" t="s">
        <v>3</v>
      </c>
      <c r="Z411" t="s">
        <v>3</v>
      </c>
      <c r="AA411">
        <v>0</v>
      </c>
      <c r="AB411" t="s">
        <v>3</v>
      </c>
      <c r="AC411">
        <v>11289.99</v>
      </c>
      <c r="AD411">
        <v>1</v>
      </c>
      <c r="AE411">
        <v>0</v>
      </c>
      <c r="AF411">
        <v>3</v>
      </c>
      <c r="AG411">
        <v>3</v>
      </c>
      <c r="AH411" t="s">
        <v>41</v>
      </c>
      <c r="AI411" t="s">
        <v>1285</v>
      </c>
      <c r="AJ411">
        <v>46224.553541666668</v>
      </c>
      <c r="AK411">
        <v>56665157</v>
      </c>
      <c r="AL411">
        <v>0</v>
      </c>
      <c r="AM411">
        <v>0</v>
      </c>
      <c r="AN411">
        <v>0</v>
      </c>
      <c r="AO411">
        <v>46054</v>
      </c>
      <c r="AP411">
        <v>8729</v>
      </c>
      <c r="AQ411">
        <v>1</v>
      </c>
      <c r="AR411">
        <v>0</v>
      </c>
      <c r="AS411" t="s">
        <v>2060</v>
      </c>
      <c r="AT411">
        <v>1</v>
      </c>
      <c r="AU411">
        <v>4</v>
      </c>
    </row>
    <row r="412" spans="2:47" x14ac:dyDescent="0.2">
      <c r="B412" t="s">
        <v>2112</v>
      </c>
      <c r="C412">
        <v>0</v>
      </c>
      <c r="D412" t="s">
        <v>1284</v>
      </c>
      <c r="E412" t="s">
        <v>3</v>
      </c>
      <c r="F412" t="s">
        <v>1684</v>
      </c>
      <c r="G412" t="s">
        <v>3</v>
      </c>
      <c r="H412">
        <v>165380.35</v>
      </c>
      <c r="I412">
        <v>165380.35</v>
      </c>
      <c r="J412">
        <v>0</v>
      </c>
      <c r="K412">
        <v>165380.35</v>
      </c>
      <c r="L412">
        <v>0</v>
      </c>
      <c r="M412">
        <v>0</v>
      </c>
      <c r="N412">
        <v>0</v>
      </c>
      <c r="O412" t="s">
        <v>2082</v>
      </c>
      <c r="P412" t="s">
        <v>3</v>
      </c>
      <c r="Q412" t="s">
        <v>2083</v>
      </c>
      <c r="R412" t="s">
        <v>3</v>
      </c>
      <c r="S412" t="s">
        <v>3</v>
      </c>
      <c r="T412" t="s">
        <v>3</v>
      </c>
      <c r="U412">
        <v>0</v>
      </c>
      <c r="V412">
        <v>0</v>
      </c>
      <c r="W412">
        <v>0</v>
      </c>
      <c r="X412">
        <v>0</v>
      </c>
      <c r="Y412" t="s">
        <v>3</v>
      </c>
      <c r="Z412" t="s">
        <v>3</v>
      </c>
      <c r="AA412">
        <v>0</v>
      </c>
      <c r="AB412" t="s">
        <v>3</v>
      </c>
      <c r="AC412">
        <v>165380.35</v>
      </c>
      <c r="AD412">
        <v>1</v>
      </c>
      <c r="AE412">
        <v>0</v>
      </c>
      <c r="AF412">
        <v>3</v>
      </c>
      <c r="AG412">
        <v>3</v>
      </c>
      <c r="AH412" t="s">
        <v>41</v>
      </c>
      <c r="AI412" t="s">
        <v>1285</v>
      </c>
      <c r="AJ412">
        <v>46224.553541666668</v>
      </c>
      <c r="AK412">
        <v>56665157</v>
      </c>
      <c r="AL412">
        <v>0</v>
      </c>
      <c r="AM412">
        <v>0</v>
      </c>
      <c r="AN412">
        <v>0</v>
      </c>
      <c r="AO412">
        <v>46054</v>
      </c>
      <c r="AP412">
        <v>8729</v>
      </c>
      <c r="AQ412">
        <v>1</v>
      </c>
      <c r="AR412">
        <v>0</v>
      </c>
      <c r="AS412" t="s">
        <v>3</v>
      </c>
      <c r="AT412">
        <v>1</v>
      </c>
      <c r="AU412">
        <v>4</v>
      </c>
    </row>
    <row r="413" spans="2:47" x14ac:dyDescent="0.2">
      <c r="B413" t="s">
        <v>2113</v>
      </c>
      <c r="C413">
        <v>0</v>
      </c>
      <c r="D413" t="s">
        <v>1284</v>
      </c>
      <c r="E413" t="s">
        <v>3</v>
      </c>
      <c r="F413" t="s">
        <v>1684</v>
      </c>
      <c r="G413" t="s">
        <v>3</v>
      </c>
      <c r="H413">
        <v>11177.09</v>
      </c>
      <c r="I413">
        <v>11177.09</v>
      </c>
      <c r="J413">
        <v>0</v>
      </c>
      <c r="K413">
        <v>11177.09</v>
      </c>
      <c r="L413">
        <v>0</v>
      </c>
      <c r="M413">
        <v>0</v>
      </c>
      <c r="N413">
        <v>0</v>
      </c>
      <c r="O413" t="s">
        <v>2085</v>
      </c>
      <c r="P413" t="s">
        <v>3</v>
      </c>
      <c r="Q413" t="s">
        <v>2086</v>
      </c>
      <c r="R413" t="s">
        <v>3</v>
      </c>
      <c r="S413" t="s">
        <v>3</v>
      </c>
      <c r="T413" t="s">
        <v>3</v>
      </c>
      <c r="U413">
        <v>0</v>
      </c>
      <c r="V413">
        <v>0</v>
      </c>
      <c r="W413">
        <v>0</v>
      </c>
      <c r="X413">
        <v>0</v>
      </c>
      <c r="Y413" t="s">
        <v>3</v>
      </c>
      <c r="Z413" t="s">
        <v>3</v>
      </c>
      <c r="AA413">
        <v>0</v>
      </c>
      <c r="AB413" t="s">
        <v>3</v>
      </c>
      <c r="AC413">
        <v>11177.09</v>
      </c>
      <c r="AD413">
        <v>1</v>
      </c>
      <c r="AE413">
        <v>0</v>
      </c>
      <c r="AF413">
        <v>3</v>
      </c>
      <c r="AG413">
        <v>3</v>
      </c>
      <c r="AH413" t="s">
        <v>41</v>
      </c>
      <c r="AI413" t="s">
        <v>1285</v>
      </c>
      <c r="AJ413">
        <v>46224.553541666668</v>
      </c>
      <c r="AK413">
        <v>56665157</v>
      </c>
      <c r="AL413">
        <v>0</v>
      </c>
      <c r="AM413">
        <v>0</v>
      </c>
      <c r="AN413">
        <v>0</v>
      </c>
      <c r="AO413">
        <v>46054</v>
      </c>
      <c r="AP413">
        <v>8729</v>
      </c>
      <c r="AQ413">
        <v>1</v>
      </c>
      <c r="AR413">
        <v>0</v>
      </c>
      <c r="AS413" t="s">
        <v>3</v>
      </c>
      <c r="AT413">
        <v>1</v>
      </c>
      <c r="AU413">
        <v>4</v>
      </c>
    </row>
    <row r="414" spans="2:47" x14ac:dyDescent="0.2">
      <c r="B414" t="s">
        <v>2114</v>
      </c>
      <c r="C414">
        <v>0</v>
      </c>
      <c r="D414" t="s">
        <v>1292</v>
      </c>
      <c r="E414" t="s">
        <v>3</v>
      </c>
      <c r="F414" t="s">
        <v>1684</v>
      </c>
      <c r="G414" t="s">
        <v>3</v>
      </c>
      <c r="H414">
        <v>369699.37</v>
      </c>
      <c r="I414">
        <v>369699.37</v>
      </c>
      <c r="J414">
        <v>0</v>
      </c>
      <c r="K414">
        <v>369699.37</v>
      </c>
      <c r="L414">
        <v>0</v>
      </c>
      <c r="M414">
        <v>0</v>
      </c>
      <c r="N414">
        <v>0</v>
      </c>
      <c r="O414" t="s">
        <v>2079</v>
      </c>
      <c r="P414" t="s">
        <v>3</v>
      </c>
      <c r="Q414" t="s">
        <v>2080</v>
      </c>
      <c r="R414" t="s">
        <v>3</v>
      </c>
      <c r="S414" t="s">
        <v>3</v>
      </c>
      <c r="T414" t="s">
        <v>3</v>
      </c>
      <c r="U414">
        <v>0</v>
      </c>
      <c r="V414">
        <v>0</v>
      </c>
      <c r="W414">
        <v>0</v>
      </c>
      <c r="X414">
        <v>0</v>
      </c>
      <c r="Y414" t="s">
        <v>3</v>
      </c>
      <c r="Z414" t="s">
        <v>3</v>
      </c>
      <c r="AA414">
        <v>0</v>
      </c>
      <c r="AB414" t="s">
        <v>3</v>
      </c>
      <c r="AC414">
        <v>369699.37</v>
      </c>
      <c r="AD414">
        <v>1</v>
      </c>
      <c r="AE414">
        <v>0</v>
      </c>
      <c r="AF414">
        <v>3</v>
      </c>
      <c r="AG414">
        <v>3</v>
      </c>
      <c r="AH414" t="s">
        <v>41</v>
      </c>
      <c r="AI414" t="s">
        <v>1293</v>
      </c>
      <c r="AJ414">
        <v>46224.553715277776</v>
      </c>
      <c r="AK414">
        <v>56665172</v>
      </c>
      <c r="AL414">
        <v>0</v>
      </c>
      <c r="AM414">
        <v>0</v>
      </c>
      <c r="AN414">
        <v>0</v>
      </c>
      <c r="AO414">
        <v>46054</v>
      </c>
      <c r="AP414">
        <v>311802.31</v>
      </c>
      <c r="AQ414">
        <v>1</v>
      </c>
      <c r="AR414">
        <v>0</v>
      </c>
      <c r="AS414" t="s">
        <v>2060</v>
      </c>
      <c r="AT414">
        <v>1</v>
      </c>
      <c r="AU414">
        <v>1</v>
      </c>
    </row>
    <row r="415" spans="2:47" x14ac:dyDescent="0.2">
      <c r="B415" t="s">
        <v>2115</v>
      </c>
      <c r="C415">
        <v>0</v>
      </c>
      <c r="D415" t="s">
        <v>1292</v>
      </c>
      <c r="E415" t="s">
        <v>3</v>
      </c>
      <c r="F415" t="s">
        <v>1684</v>
      </c>
      <c r="G415" t="s">
        <v>3</v>
      </c>
      <c r="H415">
        <v>394429.03</v>
      </c>
      <c r="I415">
        <v>394429.03</v>
      </c>
      <c r="J415">
        <v>0</v>
      </c>
      <c r="K415">
        <v>394429.03</v>
      </c>
      <c r="L415">
        <v>0</v>
      </c>
      <c r="M415">
        <v>0</v>
      </c>
      <c r="N415">
        <v>0</v>
      </c>
      <c r="O415" t="s">
        <v>2082</v>
      </c>
      <c r="P415" t="s">
        <v>3</v>
      </c>
      <c r="Q415" t="s">
        <v>2083</v>
      </c>
      <c r="R415" t="s">
        <v>3</v>
      </c>
      <c r="S415" t="s">
        <v>3</v>
      </c>
      <c r="T415" t="s">
        <v>3</v>
      </c>
      <c r="U415">
        <v>0</v>
      </c>
      <c r="V415">
        <v>0</v>
      </c>
      <c r="W415">
        <v>0</v>
      </c>
      <c r="X415">
        <v>0</v>
      </c>
      <c r="Y415" t="s">
        <v>3</v>
      </c>
      <c r="Z415" t="s">
        <v>3</v>
      </c>
      <c r="AA415">
        <v>0</v>
      </c>
      <c r="AB415" t="s">
        <v>3</v>
      </c>
      <c r="AC415">
        <v>394429.03</v>
      </c>
      <c r="AD415">
        <v>1</v>
      </c>
      <c r="AE415">
        <v>0</v>
      </c>
      <c r="AF415">
        <v>3</v>
      </c>
      <c r="AG415">
        <v>3</v>
      </c>
      <c r="AH415" t="s">
        <v>41</v>
      </c>
      <c r="AI415" t="s">
        <v>1293</v>
      </c>
      <c r="AJ415">
        <v>46224.553715277776</v>
      </c>
      <c r="AK415">
        <v>56665172</v>
      </c>
      <c r="AL415">
        <v>0</v>
      </c>
      <c r="AM415">
        <v>0</v>
      </c>
      <c r="AN415">
        <v>0</v>
      </c>
      <c r="AO415">
        <v>46054</v>
      </c>
      <c r="AP415">
        <v>311802.31</v>
      </c>
      <c r="AQ415">
        <v>1</v>
      </c>
      <c r="AR415">
        <v>0</v>
      </c>
      <c r="AS415" t="s">
        <v>3</v>
      </c>
      <c r="AT415">
        <v>1</v>
      </c>
      <c r="AU415">
        <v>1</v>
      </c>
    </row>
    <row r="416" spans="2:47" x14ac:dyDescent="0.2">
      <c r="B416" t="s">
        <v>2116</v>
      </c>
      <c r="C416">
        <v>0</v>
      </c>
      <c r="D416" t="s">
        <v>1292</v>
      </c>
      <c r="E416" t="s">
        <v>3</v>
      </c>
      <c r="F416" t="s">
        <v>1684</v>
      </c>
      <c r="G416" t="s">
        <v>3</v>
      </c>
      <c r="H416">
        <v>366002.37</v>
      </c>
      <c r="I416">
        <v>366002.37</v>
      </c>
      <c r="J416">
        <v>0</v>
      </c>
      <c r="K416">
        <v>366002.37</v>
      </c>
      <c r="L416">
        <v>0</v>
      </c>
      <c r="M416">
        <v>0</v>
      </c>
      <c r="N416">
        <v>0</v>
      </c>
      <c r="O416" t="s">
        <v>2085</v>
      </c>
      <c r="P416" t="s">
        <v>3</v>
      </c>
      <c r="Q416" t="s">
        <v>2086</v>
      </c>
      <c r="R416" t="s">
        <v>3</v>
      </c>
      <c r="S416" t="s">
        <v>3</v>
      </c>
      <c r="T416" t="s">
        <v>3</v>
      </c>
      <c r="U416">
        <v>0</v>
      </c>
      <c r="V416">
        <v>0</v>
      </c>
      <c r="W416">
        <v>0</v>
      </c>
      <c r="X416">
        <v>0</v>
      </c>
      <c r="Y416" t="s">
        <v>3</v>
      </c>
      <c r="Z416" t="s">
        <v>3</v>
      </c>
      <c r="AA416">
        <v>0</v>
      </c>
      <c r="AB416" t="s">
        <v>3</v>
      </c>
      <c r="AC416">
        <v>366002.37</v>
      </c>
      <c r="AD416">
        <v>1</v>
      </c>
      <c r="AE416">
        <v>0</v>
      </c>
      <c r="AF416">
        <v>3</v>
      </c>
      <c r="AG416">
        <v>3</v>
      </c>
      <c r="AH416" t="s">
        <v>41</v>
      </c>
      <c r="AI416" t="s">
        <v>1293</v>
      </c>
      <c r="AJ416">
        <v>46224.553715277776</v>
      </c>
      <c r="AK416">
        <v>56665172</v>
      </c>
      <c r="AL416">
        <v>0</v>
      </c>
      <c r="AM416">
        <v>0</v>
      </c>
      <c r="AN416">
        <v>0</v>
      </c>
      <c r="AO416">
        <v>46054</v>
      </c>
      <c r="AP416">
        <v>311802.31</v>
      </c>
      <c r="AQ416">
        <v>1</v>
      </c>
      <c r="AR416">
        <v>0</v>
      </c>
      <c r="AS416" t="s">
        <v>3</v>
      </c>
      <c r="AT416">
        <v>1</v>
      </c>
      <c r="AU416">
        <v>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Воробьева Анна Валерьевна</cp:lastModifiedBy>
  <dcterms:created xsi:type="dcterms:W3CDTF">2026-07-24T09:47:13Z</dcterms:created>
  <dcterms:modified xsi:type="dcterms:W3CDTF">2026-07-24T09:48:23Z</dcterms:modified>
</cp:coreProperties>
</file>